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3040" windowHeight="9780"/>
  </bookViews>
  <sheets>
    <sheet name="Україна" sheetId="2" r:id="rId1"/>
    <sheet name="Зведена таблиця 1" sheetId="4" state="hidden" r:id="rId2"/>
    <sheet name="Вивантаження 17.06" sheetId="5" state="hidden" r:id="rId3"/>
    <sheet name="Датасет" sheetId="6" state="hidden" r:id="rId4"/>
    <sheet name="Аркуш5" sheetId="7" state="hidden" r:id="rId5"/>
  </sheets>
  <definedNames>
    <definedName name="_xlnm._FilterDatabase" localSheetId="2" hidden="1">'Вивантаження 17.06'!$A$3:$O$648</definedName>
    <definedName name="_xlnm._FilterDatabase" localSheetId="0" hidden="1">Україна!$A$4:$J$820</definedName>
    <definedName name="Z_0065A2FC_7B64_4057_9F66_3F4C7F338258_.wvu.FilterData" localSheetId="2" hidden="1">'Вивантаження 17.06'!$A$1:$O$648</definedName>
  </definedNames>
  <calcPr calcId="145621" iterateDelta="1E-4"/>
  <customWorkbookViews>
    <customWorkbookView name="Фільтр 1" guid="{0065A2FC-7B64-4057-9F66-3F4C7F338258}" maximized="1" windowWidth="0" windowHeight="0" activeSheetId="0"/>
  </customWorkbookViews>
  <pivotCaches>
    <pivotCache cacheId="2" r:id="rId6"/>
  </pivotCaches>
</workbook>
</file>

<file path=xl/calcChain.xml><?xml version="1.0" encoding="utf-8"?>
<calcChain xmlns="http://schemas.openxmlformats.org/spreadsheetml/2006/main">
  <c r="F5" i="2" l="1"/>
  <c r="G5" i="2"/>
  <c r="H5" i="2"/>
  <c r="I5" i="2"/>
  <c r="J5" i="2"/>
  <c r="F641" i="5" l="1"/>
  <c r="F640" i="5"/>
  <c r="F639" i="5"/>
  <c r="F638" i="5"/>
  <c r="F637" i="5"/>
  <c r="F636" i="5"/>
  <c r="F635" i="5"/>
  <c r="F634" i="5"/>
  <c r="F633" i="5"/>
  <c r="F632" i="5"/>
  <c r="F631" i="5"/>
  <c r="F630" i="5"/>
  <c r="F629" i="5"/>
  <c r="F628" i="5"/>
  <c r="F627" i="5"/>
  <c r="F626" i="5"/>
  <c r="F625" i="5"/>
  <c r="F624" i="5"/>
  <c r="F623" i="5"/>
  <c r="F622" i="5"/>
  <c r="F621" i="5"/>
  <c r="F620" i="5"/>
  <c r="F619" i="5"/>
  <c r="F618" i="5"/>
  <c r="F617" i="5"/>
  <c r="F616" i="5"/>
  <c r="F615" i="5"/>
  <c r="F614" i="5"/>
  <c r="F613" i="5"/>
  <c r="F612" i="5"/>
  <c r="F611" i="5"/>
  <c r="F610" i="5"/>
  <c r="F609" i="5"/>
  <c r="F608" i="5"/>
  <c r="F607" i="5"/>
  <c r="F606" i="5"/>
  <c r="F605" i="5"/>
  <c r="F604" i="5"/>
  <c r="F603" i="5"/>
  <c r="F602" i="5"/>
  <c r="F601" i="5"/>
  <c r="F600" i="5"/>
  <c r="F599" i="5"/>
  <c r="F598" i="5"/>
  <c r="F597" i="5"/>
  <c r="F596" i="5"/>
  <c r="F595" i="5"/>
  <c r="F594" i="5"/>
  <c r="F593" i="5"/>
  <c r="F592" i="5"/>
  <c r="F591" i="5"/>
  <c r="F590" i="5"/>
  <c r="F589" i="5"/>
  <c r="F588" i="5"/>
  <c r="F587" i="5"/>
  <c r="F586" i="5"/>
  <c r="F585" i="5"/>
  <c r="F584" i="5"/>
  <c r="F583" i="5"/>
  <c r="F582" i="5"/>
  <c r="F581" i="5"/>
  <c r="F580" i="5"/>
  <c r="F579" i="5"/>
  <c r="F578" i="5"/>
  <c r="F577" i="5"/>
  <c r="F576" i="5"/>
  <c r="F575" i="5"/>
  <c r="F574" i="5"/>
  <c r="F573" i="5"/>
  <c r="F572" i="5"/>
  <c r="F571" i="5"/>
  <c r="F570" i="5"/>
  <c r="F569" i="5"/>
  <c r="F568" i="5"/>
  <c r="F567" i="5"/>
  <c r="F566" i="5"/>
  <c r="F565" i="5"/>
  <c r="F564" i="5"/>
  <c r="F563" i="5"/>
  <c r="F562" i="5"/>
  <c r="F561" i="5"/>
  <c r="F560" i="5"/>
  <c r="F559" i="5"/>
  <c r="F558" i="5"/>
  <c r="F557" i="5"/>
  <c r="F556" i="5"/>
  <c r="F555" i="5"/>
  <c r="F554" i="5"/>
  <c r="F553" i="5"/>
  <c r="F552" i="5"/>
  <c r="F551" i="5"/>
  <c r="F550" i="5"/>
  <c r="F549" i="5"/>
  <c r="F548" i="5"/>
  <c r="F547" i="5"/>
  <c r="F546" i="5"/>
  <c r="F545" i="5"/>
  <c r="F544" i="5"/>
  <c r="F543" i="5"/>
  <c r="F542" i="5"/>
  <c r="F541" i="5"/>
  <c r="F540" i="5"/>
  <c r="F539" i="5"/>
  <c r="F538" i="5"/>
  <c r="F537" i="5"/>
  <c r="F536" i="5"/>
  <c r="F535" i="5"/>
  <c r="F534" i="5"/>
  <c r="F533" i="5"/>
  <c r="F532" i="5"/>
  <c r="F531" i="5"/>
  <c r="F530" i="5"/>
  <c r="F529" i="5"/>
  <c r="F528" i="5"/>
  <c r="F527" i="5"/>
  <c r="F526" i="5"/>
  <c r="F525" i="5"/>
  <c r="F524" i="5"/>
  <c r="F523" i="5"/>
  <c r="F522" i="5"/>
  <c r="F521" i="5"/>
  <c r="F520" i="5"/>
  <c r="F519" i="5"/>
  <c r="F518" i="5"/>
  <c r="F517" i="5"/>
  <c r="F516" i="5"/>
  <c r="F515" i="5"/>
  <c r="F514" i="5"/>
  <c r="F513" i="5"/>
  <c r="F512" i="5"/>
  <c r="F511" i="5"/>
  <c r="F510" i="5"/>
  <c r="F509" i="5"/>
  <c r="F508" i="5"/>
  <c r="F507" i="5"/>
  <c r="F506" i="5"/>
  <c r="F505" i="5"/>
  <c r="F504" i="5"/>
  <c r="F503" i="5"/>
  <c r="F502" i="5"/>
  <c r="F501" i="5"/>
  <c r="F500" i="5"/>
  <c r="F499" i="5"/>
  <c r="F498" i="5"/>
  <c r="F497" i="5"/>
  <c r="F496" i="5"/>
  <c r="F495" i="5"/>
  <c r="F494" i="5"/>
  <c r="F493" i="5"/>
  <c r="F492" i="5"/>
  <c r="F491" i="5"/>
  <c r="F490" i="5"/>
  <c r="F489" i="5"/>
  <c r="F488" i="5"/>
  <c r="F487" i="5"/>
  <c r="F486" i="5"/>
  <c r="F485" i="5"/>
  <c r="F484" i="5"/>
  <c r="F483" i="5"/>
  <c r="F482" i="5"/>
  <c r="F481" i="5"/>
  <c r="F480" i="5"/>
  <c r="F479" i="5"/>
  <c r="F478" i="5"/>
  <c r="F477" i="5"/>
  <c r="F476" i="5"/>
  <c r="F475" i="5"/>
  <c r="F474" i="5"/>
  <c r="F473" i="5"/>
  <c r="F472" i="5"/>
  <c r="F471" i="5"/>
  <c r="F470" i="5"/>
  <c r="F469" i="5"/>
  <c r="F468" i="5"/>
  <c r="F467" i="5"/>
  <c r="F466" i="5"/>
  <c r="F465" i="5"/>
  <c r="F464" i="5"/>
  <c r="F463" i="5"/>
  <c r="F462" i="5"/>
  <c r="F461" i="5"/>
  <c r="F460" i="5"/>
  <c r="F459" i="5"/>
  <c r="F458" i="5"/>
  <c r="F457" i="5"/>
  <c r="F456" i="5"/>
  <c r="F455" i="5"/>
  <c r="F454" i="5"/>
  <c r="F453" i="5"/>
  <c r="F452" i="5"/>
  <c r="F451" i="5"/>
  <c r="F450" i="5"/>
  <c r="F449" i="5"/>
  <c r="F448" i="5"/>
  <c r="F447" i="5"/>
  <c r="F446" i="5"/>
  <c r="F445" i="5"/>
  <c r="F444" i="5"/>
  <c r="F443" i="5"/>
  <c r="F442" i="5"/>
  <c r="F441" i="5"/>
  <c r="F440" i="5"/>
  <c r="F439" i="5"/>
  <c r="F438" i="5"/>
  <c r="F437" i="5"/>
  <c r="F436" i="5"/>
  <c r="F435" i="5"/>
  <c r="F434" i="5"/>
  <c r="F433" i="5"/>
  <c r="F432" i="5"/>
  <c r="F431" i="5"/>
  <c r="F430" i="5"/>
  <c r="F429" i="5"/>
  <c r="F428" i="5"/>
  <c r="F427" i="5"/>
  <c r="F426" i="5"/>
  <c r="F425" i="5"/>
  <c r="F424" i="5"/>
  <c r="F423" i="5"/>
  <c r="F422" i="5"/>
  <c r="F421" i="5"/>
  <c r="F420" i="5"/>
  <c r="F419" i="5"/>
  <c r="F418" i="5"/>
  <c r="F417" i="5"/>
  <c r="F416" i="5"/>
  <c r="F415" i="5"/>
  <c r="F414" i="5"/>
  <c r="F413" i="5"/>
  <c r="F412" i="5"/>
  <c r="F411" i="5"/>
  <c r="F410" i="5"/>
  <c r="F409" i="5"/>
  <c r="F408" i="5"/>
  <c r="F407" i="5"/>
  <c r="F406" i="5"/>
  <c r="F405" i="5"/>
  <c r="F404" i="5"/>
  <c r="F403" i="5"/>
  <c r="F402" i="5"/>
  <c r="F401" i="5"/>
  <c r="F400" i="5"/>
  <c r="F399" i="5"/>
  <c r="F398" i="5"/>
  <c r="F397" i="5"/>
  <c r="F396" i="5"/>
  <c r="F395" i="5"/>
  <c r="F394" i="5"/>
  <c r="F393" i="5"/>
  <c r="F392" i="5"/>
  <c r="F391" i="5"/>
  <c r="F390" i="5"/>
  <c r="F389" i="5"/>
  <c r="F388" i="5"/>
  <c r="F387" i="5"/>
  <c r="F386" i="5"/>
  <c r="F385" i="5"/>
  <c r="F384" i="5"/>
  <c r="F383" i="5"/>
  <c r="F382" i="5"/>
  <c r="F381" i="5"/>
  <c r="F380" i="5"/>
  <c r="F379" i="5"/>
  <c r="F378" i="5"/>
  <c r="F377" i="5"/>
  <c r="F376" i="5"/>
  <c r="F375" i="5"/>
  <c r="F374" i="5"/>
  <c r="F373" i="5"/>
  <c r="F372" i="5"/>
  <c r="F371" i="5"/>
  <c r="F370" i="5"/>
  <c r="F369" i="5"/>
  <c r="F368" i="5"/>
  <c r="F367" i="5"/>
  <c r="F366" i="5"/>
  <c r="F365" i="5"/>
  <c r="F364" i="5"/>
  <c r="F363" i="5"/>
  <c r="F362" i="5"/>
  <c r="F361" i="5"/>
  <c r="F360" i="5"/>
  <c r="F359" i="5"/>
  <c r="F358" i="5"/>
  <c r="F357" i="5"/>
  <c r="F356" i="5"/>
  <c r="F355" i="5"/>
  <c r="F354" i="5"/>
  <c r="F353" i="5"/>
  <c r="F352" i="5"/>
  <c r="F351" i="5"/>
  <c r="F350" i="5"/>
  <c r="F349" i="5"/>
  <c r="F348" i="5"/>
  <c r="F347" i="5"/>
  <c r="F346" i="5"/>
  <c r="F345" i="5"/>
  <c r="F344" i="5"/>
  <c r="F343" i="5"/>
  <c r="F342" i="5"/>
  <c r="F341" i="5"/>
  <c r="F340" i="5"/>
  <c r="F339" i="5"/>
  <c r="F338" i="5"/>
  <c r="F337" i="5"/>
  <c r="F336" i="5"/>
  <c r="F335" i="5"/>
  <c r="F334" i="5"/>
  <c r="F333" i="5"/>
  <c r="F332" i="5"/>
  <c r="F331" i="5"/>
  <c r="F330" i="5"/>
  <c r="F329" i="5"/>
  <c r="F328" i="5"/>
  <c r="F327" i="5"/>
  <c r="F326" i="5"/>
  <c r="F325" i="5"/>
  <c r="F324" i="5"/>
  <c r="F323" i="5"/>
  <c r="F322" i="5"/>
  <c r="F321" i="5"/>
  <c r="F320" i="5"/>
  <c r="F319" i="5"/>
  <c r="F318" i="5"/>
  <c r="F317" i="5"/>
  <c r="F316" i="5"/>
  <c r="F315" i="5"/>
  <c r="F314" i="5"/>
  <c r="F313" i="5"/>
  <c r="F312" i="5"/>
  <c r="F311" i="5"/>
  <c r="F310" i="5"/>
  <c r="F309" i="5"/>
  <c r="F308" i="5"/>
  <c r="F307" i="5"/>
  <c r="F306" i="5"/>
  <c r="F305" i="5"/>
  <c r="F304" i="5"/>
  <c r="F303" i="5"/>
  <c r="F302" i="5"/>
  <c r="F301" i="5"/>
  <c r="F300" i="5"/>
  <c r="F299" i="5"/>
  <c r="F298" i="5"/>
  <c r="F297" i="5"/>
  <c r="F296" i="5"/>
  <c r="F295" i="5"/>
  <c r="F294" i="5"/>
  <c r="F293" i="5"/>
  <c r="F292" i="5"/>
  <c r="F291" i="5"/>
  <c r="F290" i="5"/>
  <c r="F289" i="5"/>
  <c r="F288" i="5"/>
  <c r="F287" i="5"/>
  <c r="F286" i="5"/>
  <c r="F285" i="5"/>
  <c r="F284" i="5"/>
  <c r="F283" i="5"/>
  <c r="F282" i="5"/>
  <c r="F281" i="5"/>
  <c r="F280" i="5"/>
  <c r="F279" i="5"/>
  <c r="F278" i="5"/>
  <c r="F277" i="5"/>
  <c r="F276" i="5"/>
  <c r="F275" i="5"/>
  <c r="F274" i="5"/>
  <c r="F273" i="5"/>
  <c r="F272" i="5"/>
  <c r="F271" i="5"/>
  <c r="F270" i="5"/>
  <c r="F269" i="5"/>
  <c r="F268" i="5"/>
  <c r="F267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3" i="5"/>
  <c r="F252" i="5"/>
  <c r="F251" i="5"/>
  <c r="F250" i="5"/>
  <c r="F249" i="5"/>
  <c r="F248" i="5"/>
  <c r="F247" i="5"/>
  <c r="F246" i="5"/>
  <c r="F245" i="5"/>
  <c r="F244" i="5"/>
  <c r="F243" i="5"/>
  <c r="F242" i="5"/>
  <c r="F241" i="5"/>
  <c r="F240" i="5"/>
  <c r="F239" i="5"/>
  <c r="F238" i="5"/>
  <c r="F237" i="5"/>
  <c r="F236" i="5"/>
  <c r="F235" i="5"/>
  <c r="F234" i="5"/>
  <c r="F233" i="5"/>
  <c r="F232" i="5"/>
  <c r="F231" i="5"/>
  <c r="F230" i="5"/>
  <c r="F229" i="5"/>
  <c r="F228" i="5"/>
  <c r="F227" i="5"/>
  <c r="F226" i="5"/>
  <c r="F225" i="5"/>
  <c r="F224" i="5"/>
  <c r="F223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F6" i="5"/>
  <c r="F5" i="5"/>
  <c r="F4" i="5"/>
  <c r="O2" i="5"/>
  <c r="N2" i="5"/>
  <c r="M2" i="5"/>
  <c r="L2" i="5"/>
  <c r="K2" i="5"/>
</calcChain>
</file>

<file path=xl/comments1.xml><?xml version="1.0" encoding="utf-8"?>
<comments xmlns="http://schemas.openxmlformats.org/spreadsheetml/2006/main">
  <authors>
    <author/>
  </authors>
  <commentList>
    <comment ref="B509" authorId="0">
      <text>
        <r>
          <rPr>
            <sz val="10"/>
            <color rgb="FF000000"/>
            <rFont val="Arial"/>
          </rPr>
          <t>Прохаємо додати в перелік:
КОМУНАЛЬНЕ ПІДПРИЄМСТВО "КАМ’ЯНОПОТОКІВСЬКИЙ ЦЕНТР ПЕРВИННОЇ МЕДИКО-САНІТАРНОЇ ДОПОМОГИ"	38313933	Первинна	3ff95908-0a53-4b70-9d12-05ef8bff7d9e	Кам'янопотоківська АЗПМС	Амбулаторія	ПОЛТАВСЬКА		КАМ'ЯНІ ПОТОКИ	село	ПОЛТАВСЬКА область, село КАМ'ЯНІ ПОТОКИ, вулиця Центральна, 369
Поплюйко Наталія Леонідівна	0503238130	gradazpms@ukr.net	0503238130
	-Людмила Бахмат
В рядку 2161 заклад вказаний у Вашому коментарі вже існує.
	-Василь Дубовий</t>
        </r>
      </text>
    </comment>
    <comment ref="B512" authorId="0">
      <text>
        <r>
          <rPr>
            <sz val="10"/>
            <color rgb="FF000000"/>
            <rFont val="Arial"/>
          </rPr>
          <t>Прохаємо додати до переліку заклад, на базі котрого будуть функціонувати 2 мобільні бригади:
КОМУНАЛЬНЕ НЕКОМЕРЦІЙНЕ ПІДПРИЄМСТВО "ЦЕНТР ПЕРВИННОЇ МЕДИЧНОЇ ДОПОМОГИ ОБ'ЄДНАНИХ ТЕРИТОРІАЛЬНИХ ГРОМАД" МАЧУХІВСЬКОЇ СІЛЬСЬКОЇ РАДИ ПОЛТАВСЬКОГО РАЙОНУ ПОЛТАВСЬКОЇ ОБЛАСТІ	43245813	Первинна	16c5c971-69b7-4c11-ab06-0a3d2088c86c	Розсошенська АЗП-СМ № 2	Амбулаторія	ПОЛТАВСЬКА	ПОЛТАВСЬКИЙ	РОЗСОШЕНЦІ	село	ПОЛТАВСЬКА область, ПОЛТАВСЬКИЙ район, село РОЗСОШЕНЦІ, вулиця Перспективна, 5-а  Пузак Олена Іванівна	505794425	knp.otg@gmail.com	0505794425
	-Людмила Бахмат
У рядку 3500 вже такий заклад існує
	-Василь Дубовий</t>
        </r>
      </text>
    </comment>
  </commentList>
</comments>
</file>

<file path=xl/sharedStrings.xml><?xml version="1.0" encoding="utf-8"?>
<sst xmlns="http://schemas.openxmlformats.org/spreadsheetml/2006/main" count="159480" uniqueCount="53684">
  <si>
    <t>Ідентифікатор надавача</t>
  </si>
  <si>
    <t>Назва надавача</t>
  </si>
  <si>
    <t>Код за ЄДРПОУ</t>
  </si>
  <si>
    <t>Тип меддопомоги</t>
  </si>
  <si>
    <t>Е-адреса електронної пошти надавача</t>
  </si>
  <si>
    <t>Контакти надавача</t>
  </si>
  <si>
    <t>Керівник надавача</t>
  </si>
  <si>
    <t>Область Надавача</t>
  </si>
  <si>
    <t>Повна адреса</t>
  </si>
  <si>
    <t>К-ть мобільних бригад</t>
  </si>
  <si>
    <t>legal_entity_id</t>
  </si>
  <si>
    <t>legal_entity_name</t>
  </si>
  <si>
    <t>legal_entity_edrpou</t>
  </si>
  <si>
    <t>care_type</t>
  </si>
  <si>
    <t>legal_entity_email</t>
  </si>
  <si>
    <t>legal_entity_phone</t>
  </si>
  <si>
    <t>legal_entity_owner_name</t>
  </si>
  <si>
    <t>registration_area</t>
  </si>
  <si>
    <t>registration_addresses</t>
  </si>
  <si>
    <t>1 етап</t>
  </si>
  <si>
    <t>2 етап</t>
  </si>
  <si>
    <t>3 етап</t>
  </si>
  <si>
    <t>4 етап</t>
  </si>
  <si>
    <t>5 етап</t>
  </si>
  <si>
    <t>Первинна</t>
  </si>
  <si>
    <t>barmedcentr@i.ua</t>
  </si>
  <si>
    <t>Капиця Володимир Миколайович</t>
  </si>
  <si>
    <t>ВІННИЦЬКА</t>
  </si>
  <si>
    <t>БАР</t>
  </si>
  <si>
    <t>Україна, 23000, Вінницька обл., Барський р-н, місто Бар, ВУЛИЦЯ КАШТАНОВА, будинок 34</t>
  </si>
  <si>
    <t>kubrcpmsd@i.ua</t>
  </si>
  <si>
    <t>Пікула Іван Григорович</t>
  </si>
  <si>
    <t>БЕРШАДЬ</t>
  </si>
  <si>
    <t>Україна, 24400, Вінницька обл., Бершадський р-н, місто Бершадь, ВУЛИЦЯ БУДКЕВИЧА, будинок 2</t>
  </si>
  <si>
    <t>cpmsd5vin@ukr.net</t>
  </si>
  <si>
    <t>Роман Наталя Іванівна</t>
  </si>
  <si>
    <t>ВІННИЦЯ</t>
  </si>
  <si>
    <t>Україна, 21001, Вінницька обл., місто Вінниця, ВУЛИЦЯ ЗАМОСТЯНСЬКА, будинок 49</t>
  </si>
  <si>
    <t>vinmedrc@ukr.net</t>
  </si>
  <si>
    <t>Пасічник Вадим Вадимович</t>
  </si>
  <si>
    <t>Україна, 21029, Вінницька обл., місто Вінниця, Хмельницьке шосе, будинок 92</t>
  </si>
  <si>
    <t>vincpmsd3@ukr.net</t>
  </si>
  <si>
    <t>Бельц Сергій Євгенович</t>
  </si>
  <si>
    <t>Україна, 21029, Вінницька обл., місто Вінниця, ВУЛИЦЯ ХМЕЛЬНИЦЬКЕ ШОСЕ, будинок 96</t>
  </si>
  <si>
    <t>gaysincentr@i.ua</t>
  </si>
  <si>
    <t>Кацан Тетяна Миколаївна</t>
  </si>
  <si>
    <t>ГАЙСИН</t>
  </si>
  <si>
    <t>Україна, 23700, Вінницька обл., Гайсинський р-н, місто Гайсин, ВУЛИЦЯ В'ЯЧЕСЛАВА ЧОРНОВОЛА, будинок 1</t>
  </si>
  <si>
    <t>vin_zhmerinka_cpmsd@ukr.net</t>
  </si>
  <si>
    <t>Калінський Олег Ігоревич</t>
  </si>
  <si>
    <t>ЖМЕРИНКА</t>
  </si>
  <si>
    <t>Україна, 23100, Вінницька обл., місто Жмеринка, ВУЛИЦЯ ДОБРОЛЮБОВА, будинок 2</t>
  </si>
  <si>
    <t>kalinmisk_centr@ukr.net</t>
  </si>
  <si>
    <t>Македонський Василь Антонович</t>
  </si>
  <si>
    <t>КАЛИНІВКА</t>
  </si>
  <si>
    <t>Україна, 22400, Вінницька обл., Калинівський р-н, місто Калинівка, ВУЛИЦЯ ЧКАЛОВА , будинок 6-Д</t>
  </si>
  <si>
    <t>ofisms@ukr.net</t>
  </si>
  <si>
    <t>Радогощина Юлія Володимирівна</t>
  </si>
  <si>
    <t>Україна, 22100, Вінницька обл., місто Козятин(пн), ВУЛИЦЯ НЕЗАЛЕЖНОСТІ, будинок 75</t>
  </si>
  <si>
    <t>kryz.centr@i.ua</t>
  </si>
  <si>
    <t>Килімник Леся Анатоліївна</t>
  </si>
  <si>
    <t>КРИЖОПІЛЬ</t>
  </si>
  <si>
    <t>ladcpmsd@ukr.net</t>
  </si>
  <si>
    <t>Шерстка Наталія Сергіївна</t>
  </si>
  <si>
    <t>Україна, 24321, Вінницька обл., місто Ладижин(пн), ВУЛИЦЯ ЕНТУЗІАСТІВ, будинок 24</t>
  </si>
  <si>
    <t>m.cpmsd@i.ua</t>
  </si>
  <si>
    <t>Череватова Наталя Павлівна</t>
  </si>
  <si>
    <t>МОГИЛІВ-ПОДІЛЬСЬКИЙ</t>
  </si>
  <si>
    <t>Україна, 24000, Вінницька обл., місто Могилів-Подільський, ВУЛИЦЯ ПОЛТАВСЬКА, будинок 89/2</t>
  </si>
  <si>
    <t>nemmiskcpmsd@ukr.net</t>
  </si>
  <si>
    <t>Чернега Вадим Вікторович</t>
  </si>
  <si>
    <t>НЕМИРІВ</t>
  </si>
  <si>
    <t>Україна, 22800, Вінницька обл., Немирівський р-н, місто Немирів, ВУЛИЦЯ ЄВДОКИМЕНКА, будинок 22</t>
  </si>
  <si>
    <t>tivrov_rmcpmsd@ukr.net</t>
  </si>
  <si>
    <t>Приймак Валерій Миколайович</t>
  </si>
  <si>
    <t>ТИВРІВ</t>
  </si>
  <si>
    <t>Україна, 23300, Вінницька обл., Тиврівський р-н, селище міського типу Тиврів, ВУЛИЦЯ ШЕВЧЕНКА, будинок 2 А</t>
  </si>
  <si>
    <t>tom-sel-tspmsd@ukr.net</t>
  </si>
  <si>
    <t>Щербатий Андрій Миколайович</t>
  </si>
  <si>
    <t>ТОМАШПІЛЬ</t>
  </si>
  <si>
    <t>Україна, 24200, Вінницька обл., Томашпільський р-н, селище міського типу Томашпіль, ВУЛИЦЯ ІГОРЯ ГАВРИЛЮКА, будинок 135</t>
  </si>
  <si>
    <t>peresunko_va@ukr.net</t>
  </si>
  <si>
    <t>Пересунько Володимир Андрійович</t>
  </si>
  <si>
    <t>ТРОСТЯНЕЦЬ</t>
  </si>
  <si>
    <t>Україна, 24300, Вінницька обл., Тростянецький р-н, селище міського типу Тростянець, ВУЛИЦЯ МІЧУРІНА, будинок 60</t>
  </si>
  <si>
    <t>trcpmsd@i.ua</t>
  </si>
  <si>
    <t>Нечипорук Віталій Олександрович</t>
  </si>
  <si>
    <t>ТУЛЬЧИН</t>
  </si>
  <si>
    <t>Україна, 23600, Вінницька обл., Тульчинський р-н, місто Тульчин, ВУЛИЦЯ МИКОЛИ ЛЕОНТОВИЧА, будинок 114</t>
  </si>
  <si>
    <t>hm-zpmsd@ukr.net</t>
  </si>
  <si>
    <t>Барабаш Михайло Васильович</t>
  </si>
  <si>
    <t>ХМІЛЬНИК</t>
  </si>
  <si>
    <t>Україна, 22000, Вінницька обл., місто Хмільник, вул.Пушкіна, будинок 64</t>
  </si>
  <si>
    <t>shar.cpmsd@ukr.net</t>
  </si>
  <si>
    <t>Кормош Віктор Іванович</t>
  </si>
  <si>
    <t>ШАРГОРОД</t>
  </si>
  <si>
    <t>Україна, 23500, Вінницька обл., Шаргородський р-н, місто Шаргород, ВУЛИЦЯ ЧОРНОВОЛА, будинок 9 А</t>
  </si>
  <si>
    <t>yampil_medcentr@i.ua</t>
  </si>
  <si>
    <t>Плахотна Галина Пилипівна</t>
  </si>
  <si>
    <t>ЯМПІЛЬ</t>
  </si>
  <si>
    <t>Україна, 24500, Вінницька обл., Ямпільський р-н, місто Ямпіль, ВУЛИЦЯ СОНЯЧНА, будинок 4</t>
  </si>
  <si>
    <t>kpvvcpmd@ukr.net</t>
  </si>
  <si>
    <t>Чубок Катерина Василівна</t>
  </si>
  <si>
    <t>ВОЛИНСЬКА</t>
  </si>
  <si>
    <t>ВОЛОДИМИР-ВОЛИНСЬКИЙ</t>
  </si>
  <si>
    <t>Україна, 44700, Волинська обл., місто Володимир-Волинський, ВУЛИЦЯ ПАВЛОВА, будинок 20</t>
  </si>
  <si>
    <t>kivcentr@ukr.net</t>
  </si>
  <si>
    <t>Марищук Олесь Ростиславович</t>
  </si>
  <si>
    <t>КІВЕРЦІ</t>
  </si>
  <si>
    <t>Україна, 45201, Волинська обл., Ківерцівський р-н, місто Ківерці, вул.Жовтнева, будинок 3А</t>
  </si>
  <si>
    <t>mtmokovel1992@gmail.com</t>
  </si>
  <si>
    <t>Вітер Валентин Степанович</t>
  </si>
  <si>
    <t>КОВЕЛЬ</t>
  </si>
  <si>
    <t>Україна, 45000, Волинська обл., місто Ковель, ВУЛИЦЯ ОЛЕНИ ПЧІЛКИ, будинок 4</t>
  </si>
  <si>
    <t>kzlcpmsd2@gmail.com</t>
  </si>
  <si>
    <t>Трач Тетяна Володимирівна</t>
  </si>
  <si>
    <t>ЛУЦЬК</t>
  </si>
  <si>
    <t>Україна, 43024, Волинська обл., місто Луцьк, ПРОСПЕКТ ВІДРОДЖЕННЯ, будинок 13</t>
  </si>
  <si>
    <t>ambulatoria1@ukr.net</t>
  </si>
  <si>
    <t>Кривдік Лідія Олексіївна</t>
  </si>
  <si>
    <t>Україна, 43017, Волинська обл., місто Луцьк, ВУЛИЦЯ БЕНДЕЛІАНІ, будинок 7</t>
  </si>
  <si>
    <t>policlinika_1@ukr.net</t>
  </si>
  <si>
    <t>Гнетньов Ігор Васильович</t>
  </si>
  <si>
    <t>Україна, 43010, Волинська обл., місто Луцьк, ПРОСПЕКТ ВОЛІ, будинок 66А</t>
  </si>
  <si>
    <t>lmp3_lutsk@ukr.net</t>
  </si>
  <si>
    <t>Максимюк Віктор Борисович</t>
  </si>
  <si>
    <t>Україна, 43001, Волинська обл., місто Луцьк, ВУЛИЦЯ СТЕФАНИКА , будинок 3 А</t>
  </si>
  <si>
    <t>pmsd.cml@nov-rada.gov.ua</t>
  </si>
  <si>
    <t>Попіка Ольга Олександрівна</t>
  </si>
  <si>
    <t>НОВОВОЛИНСЬК</t>
  </si>
  <si>
    <t>Україна, 45400, Волинська обл., місто Нововолинськ, ПРОСПЕКТ ПЕРЕМОГИ, будинок 7</t>
  </si>
  <si>
    <t>statotdel2011@gmail.com</t>
  </si>
  <si>
    <t>Швайка Світлана Володимирівна</t>
  </si>
  <si>
    <t>ДНІПРОПЕТРОВСЬКА</t>
  </si>
  <si>
    <t>ВАСИЛЬКІВКА</t>
  </si>
  <si>
    <t>Україна, 52600, Дніпропетровська обл., Васильківський р-н, селище міського типу Васильківка, ВУЛИЦЯ МИХАЙЛІВСЬКА, будинок 76-В</t>
  </si>
  <si>
    <t>vd_kz_vcpmsd@i.ua</t>
  </si>
  <si>
    <t>Соколова Інна Анатоліївна</t>
  </si>
  <si>
    <t>ВЕРХНЬОДНІПРОВСЬК</t>
  </si>
  <si>
    <t>Україна, 51600, Дніпропетровська обл., Верхньодніпровський р-н, місто Верхньодніпровськ, ВУЛИЦЯ ГАГАРІНА, будинок 16</t>
  </si>
  <si>
    <t>samarapmsd@ukr.net</t>
  </si>
  <si>
    <t>Мазур Анатолій Васильович</t>
  </si>
  <si>
    <t>ГВАРДІЙСЬКЕ</t>
  </si>
  <si>
    <t>Україна, 51270, Дніпропетровська обл., Новомосковський р-н, селище міського типу Гвардійське, ВУЛИЦЯ ЮВІЛЕЙНА, будинок 11</t>
  </si>
  <si>
    <t>tsentr11@gmail.com</t>
  </si>
  <si>
    <t>Тихоненко Світлана Михайлівна</t>
  </si>
  <si>
    <t>ДНІПРО</t>
  </si>
  <si>
    <t>Україна, 49080, Дніпропетровська обл., місто Дніпро, ВУЛИЦЯ ВИСОЦЬКОГО, будинок 2-А</t>
  </si>
  <si>
    <t>antoninadumenko5@gmail.com</t>
  </si>
  <si>
    <t>Думенко Антоніна Іванівна</t>
  </si>
  <si>
    <t>Україна, 49087, Дніпропетровська обл., місто Дніпро, ВУЛИЦЯ СОФІЇ КОВАЛЕВСЬКОЇ, будинок 53-А</t>
  </si>
  <si>
    <t>cpmsd_5@ukr.net</t>
  </si>
  <si>
    <t>Аношко Альбіна Миколаївна</t>
  </si>
  <si>
    <t>Україна, 49128, Дніпропетровська обл., місто Дніпро, ВУЛИЦЯ ВЕЛИКА ДІЇВСЬКА, будинок 111</t>
  </si>
  <si>
    <t>medcentr9@ukr.net</t>
  </si>
  <si>
    <t>Одінцова Галина Миколаївна</t>
  </si>
  <si>
    <t>Україна, 49130, Дніпропетровська обл., місто Дніпро, ПРОВУЛОК ФЕСТИВАЛЬНИЙ, будинок 1</t>
  </si>
  <si>
    <t>ralchenkoolga56@gmail.com</t>
  </si>
  <si>
    <t>Ральченко Ольга Павлівна</t>
  </si>
  <si>
    <t>Україна, 49000, Дніпропетровська обл., місто Дніпро, ПРОСПЕКТ БОГДАНА ХМЕЛЬНИЦЬКОГО, будинок 19</t>
  </si>
  <si>
    <t>vereshakayuliya@ukr.net</t>
  </si>
  <si>
    <t>Верещака Юлія Анатоліївна</t>
  </si>
  <si>
    <t>Україна, 49020, Дніпропетровська обл., місто Дніпро, ВУЛИЦЯ ФУТБОЛЬНА, будинок 12</t>
  </si>
  <si>
    <t>dcpmsd-7@ukr.net</t>
  </si>
  <si>
    <t>Дубовик Віктор Семенович</t>
  </si>
  <si>
    <t>Україна, 49033, Дніпропетровська обл., місто Дніпро, ВУЛИЦЯ КРАСНОПІЛЬСЬКА, будинок 6 Б</t>
  </si>
  <si>
    <t>medsentr6@gmail.com</t>
  </si>
  <si>
    <t>Сазонов Дмитро Валерійович</t>
  </si>
  <si>
    <t>Україна, 49102, Дніпропетровська обл., місто Дніпро, ВУЛИЦЯ БЛИЖНЯ, будинок 31</t>
  </si>
  <si>
    <t>dcpmsd-10@ukr.net</t>
  </si>
  <si>
    <t>Мартишкін Олександр Валентинович</t>
  </si>
  <si>
    <t>Україна, 49127, Дніпропетровська обл., місто Дніпро, ВУЛИЦЯ 20-РІЧЧЯ ПЕРЕМОГИ, будинок 12</t>
  </si>
  <si>
    <t>dcpmsd4@ukr.net</t>
  </si>
  <si>
    <t>Подольний Андрій Анатолійович</t>
  </si>
  <si>
    <t>Україна, 49030, Дніпропетровська обл., місто Дніпро, ВУЛИЦЯ ЛАМАНА, будинок 4</t>
  </si>
  <si>
    <t>dnipro.dcpmsd3@gmail.com</t>
  </si>
  <si>
    <t>Шията Ольга Василівна</t>
  </si>
  <si>
    <t>Україна, 49041, Дніпропетровська обл., місто Дніпро, ВУЛИЦЯ ПАНІКАХИ, будинок 53</t>
  </si>
  <si>
    <t>dndz.poliklinika3@gmail.com</t>
  </si>
  <si>
    <t>Задоя Сергій Борисович</t>
  </si>
  <si>
    <t>Україна, 51931, Дніпропетровська обл., місто Кам’янське, ПРОСПЕКТ СВОБОДИ, будинок 20-А</t>
  </si>
  <si>
    <t>medcentr_4@ukr.net</t>
  </si>
  <si>
    <t>Логінова Анжеліка Анатоліївна</t>
  </si>
  <si>
    <t>КРИВИЙ РІГ</t>
  </si>
  <si>
    <t>Україна, 50071, Дніпропетровська обл., місто Кривий Ріг, ВУЛИЦЯ ВОЛОДИМИРА ВЕЛИКОГО, будинок 21</t>
  </si>
  <si>
    <t>cpmsd5kmr@gmail.com</t>
  </si>
  <si>
    <t>Кузнецова Анастасія Олександрівна</t>
  </si>
  <si>
    <t>Україна, 50051, Дніпропетровська обл., місто Кривий Ріг, ВУЛИЦЯ КРИВОРІЖСТАЛІ, будинок 2</t>
  </si>
  <si>
    <t>cpmd03@gmail.com</t>
  </si>
  <si>
    <t>Пашковська Ліна Олександрівна</t>
  </si>
  <si>
    <t>Україна, 50031, Дніпропетровська обл., місто Кривий Ріг, ВУЛИЦЯ ЖЕНЕВСЬКА, будинок 6Б</t>
  </si>
  <si>
    <t>medcentr_1@i.ua</t>
  </si>
  <si>
    <t>Косяк Наталія Володимирівна</t>
  </si>
  <si>
    <t>Україна, 50089, Дніпропетровська обл., місто Кривий Ріг, ВУЛИЦЯ МАРШАКА, будинок 1А</t>
  </si>
  <si>
    <t>kr.cpmsd7amb1@gmail.com</t>
  </si>
  <si>
    <t>Шумак Ольга Олександрівна</t>
  </si>
  <si>
    <t>Україна, 50102, Дніпропетровська обл., місто Кривий Ріг, ВУЛИЦЯ КАТКОВА, будинок 2</t>
  </si>
  <si>
    <t>zpmsd2@ukr.net</t>
  </si>
  <si>
    <t>Квятковська Світлана Октаєвна</t>
  </si>
  <si>
    <t>Україна, 50053, Дніпропетровська обл., місто Кривий Ріг, ВУЛИЦЯ МУСОРГСЬКОГО, будинок 32А</t>
  </si>
  <si>
    <t>centr6ais@ukr.net</t>
  </si>
  <si>
    <t>Семеніхіна Алла Іванівна</t>
  </si>
  <si>
    <t>Україна, 50000, Дніпропетровська обл., місто Кривий Ріг, ПЛОЩА ВИЗВОЛЕННЯ, будинок 5А</t>
  </si>
  <si>
    <t>КРИНИЧКИ</t>
  </si>
  <si>
    <t>Україна, 52300, Дніпропетровська обл., Криничанський р-н, селище міського типу Кринички, ВУЛИЦЯ ГЕРОЇВ ЧОРНОБИЛЯ, будинок 22</t>
  </si>
  <si>
    <t>mcpmsd@i.ua</t>
  </si>
  <si>
    <t>Кравченко Микола Іванович</t>
  </si>
  <si>
    <t>МАГДАЛИНІВКА</t>
  </si>
  <si>
    <t>Україна, 51100, Дніпропетровська обл., Магдалинівський р-н, селище міського типу Магдалинівка, ВУЛИЦЯ ПРОЗОРОВА, будинок 1 Б</t>
  </si>
  <si>
    <t>bakuridze.cpmsd@gmail.com</t>
  </si>
  <si>
    <t>Бакурідзе Тимур Русланович</t>
  </si>
  <si>
    <t>МАРГАНЕЦЬ</t>
  </si>
  <si>
    <t>Україна, 53403, Дніпропетровська обл., місто Марганець, ВУЛИЦЯ ПАРКОВА, будинок 15</t>
  </si>
  <si>
    <t>kzncpmsd@gmail.com</t>
  </si>
  <si>
    <t>Горяна Валентина Вікторівна</t>
  </si>
  <si>
    <t>НІКОПОЛЬ</t>
  </si>
  <si>
    <t>Україна, 53213, Дніпропетровська обл., місто Нікополь, вул.Богуна Івана, будинок 3</t>
  </si>
  <si>
    <t>krcpmsd22052018@gmail.com</t>
  </si>
  <si>
    <t>Лазорик Григорій Іванович</t>
  </si>
  <si>
    <t>НОВОМАЙСЬКЕ</t>
  </si>
  <si>
    <t>Україна, 53003, Дніпропетровська обл., Криворізький р-н, село Новомайське, ВУЛИЦЯ ВИШНЕВА, будинок 1 А</t>
  </si>
  <si>
    <t>novcentrpmsd@ukr.net</t>
  </si>
  <si>
    <t>Гінкота Леонід Володимирович</t>
  </si>
  <si>
    <t>НОВОМОСКОВСЬК</t>
  </si>
  <si>
    <t>Україна, 51200, Дніпропетровська обл., місто Новомосковськ, ВУЛИЦЯ СУЧКОВА, будинок 40</t>
  </si>
  <si>
    <t>cpmsd_pytih2020@ukr.net</t>
  </si>
  <si>
    <t>Мартинюк Людмила Вікторівна</t>
  </si>
  <si>
    <t>П'ЯТИХАТКИ</t>
  </si>
  <si>
    <t>Україна, 52100, Дніпропетровська обл., П'ятихатський р-н, місто П'ятихатки, ВУЛИЦЯ ПРОКОПЕНКО, будинок 13</t>
  </si>
  <si>
    <t>cpmsp@ukr.net</t>
  </si>
  <si>
    <t>Дуднікова Олена Іванівна</t>
  </si>
  <si>
    <t>ПАВЛОГРАД</t>
  </si>
  <si>
    <t>Україна, 51400, Дніпропетровська обл., місто Павлоград, ВУЛИЦЯ СОБОРНА, будинок 115</t>
  </si>
  <si>
    <t>pershikcentr@gmail.com</t>
  </si>
  <si>
    <t>Ровенчук Любов Володимирівна</t>
  </si>
  <si>
    <t>ПЕРШОТРАВЕНСЬК</t>
  </si>
  <si>
    <t>Україна, 52800, Дніпропетровська обл., місто Першотравенськ, ВУЛИЦЯ ШАХТАРСЬКОЇ СЛАВИ, будинок 1</t>
  </si>
  <si>
    <t>01111701@ukr.net</t>
  </si>
  <si>
    <t>Сачко Олена Ігорівна</t>
  </si>
  <si>
    <t>СИНЕЛЬНИКОВЕ</t>
  </si>
  <si>
    <t>sofrcpmsd@ukr.net</t>
  </si>
  <si>
    <t>Бідулько Тамара Володимирівна</t>
  </si>
  <si>
    <t>СОФІЇВКА</t>
  </si>
  <si>
    <t>Україна, 53100, Дніпропетровська обл., Софіївський р-н, селище міського типу Софіївка, ВУЛИЦЯ КАРПЕНКА, будинок 1</t>
  </si>
  <si>
    <t>tom_cpmsd@ukr.net</t>
  </si>
  <si>
    <t>Старостенко Ніна Григорівна</t>
  </si>
  <si>
    <t>ТОМАКІВКА</t>
  </si>
  <si>
    <t>Україна, 53500, Дніпропетровська обл., Томаківський р-н, селище міського типу Томаківка, ВУЛИЦЯ ШОСЕЙНА, будинок 22</t>
  </si>
  <si>
    <t>tslik_cpmsd@ukr.net</t>
  </si>
  <si>
    <t>Дениско Наталія Валентинівна</t>
  </si>
  <si>
    <t>ЦАРИЧАНКА</t>
  </si>
  <si>
    <t>Україна, 51000, Дніпропетровська обл., Царичанський р-н, селище міського типу Царичанка, ВУЛИЦЯ ЦАРИЧАНСЬКА, будинок 134 А</t>
  </si>
  <si>
    <t>shirok-pmd@ukr.net</t>
  </si>
  <si>
    <t>Балагура Олег Миколайович</t>
  </si>
  <si>
    <t>ШИРОКЕ</t>
  </si>
  <si>
    <t>Україна, 53700, Дніпропетровська обл., Широківський р-н, селище міського типу Широке, ВУЛИЦЯ КАЗБЕК, будинок 17</t>
  </si>
  <si>
    <t>avdcpmsp2012@ukr.net</t>
  </si>
  <si>
    <t>Ліхачова Вікторія Володимирівна</t>
  </si>
  <si>
    <t>ДОНЕЦЬКА</t>
  </si>
  <si>
    <t>АВДІЇВКА</t>
  </si>
  <si>
    <t>Україна, 86060, Донецька обл., місто Авдіївка, ВУЛИЦЯ КОМУНАЛЬНА, будинок 16</t>
  </si>
  <si>
    <t>artemcpmsd@ukr.net</t>
  </si>
  <si>
    <t>Шабаліна Світлана Вікторівна</t>
  </si>
  <si>
    <t>БАХМУТ</t>
  </si>
  <si>
    <t>Україна, 84500, Донецька обл., місто Бахмут, ВУЛИЦЯ О.СИБІРЦЕВА, будинок 15</t>
  </si>
  <si>
    <t>v_novosel_cpmsd@meta.ua</t>
  </si>
  <si>
    <t>Бінат Марія Миколаївна</t>
  </si>
  <si>
    <t>ВЕЛИКА НОВОСІЛКА</t>
  </si>
  <si>
    <t>Україна, 85500, Донецька обл., Великоновосілківський р-н, селище міського типу Велика Новосілка, ПРОВУЛОК ЮЖНИЙ, будинок 3Б</t>
  </si>
  <si>
    <t>cpmsp_volnov@ukr.net</t>
  </si>
  <si>
    <t>Любченко Сергій Миколайович</t>
  </si>
  <si>
    <t>ВОЛНОВАХА</t>
  </si>
  <si>
    <t>Україна, 85700, Донецька обл., Волноваський р-н, місто Волноваха, ПРОВУЛОК МАТРОСОВА, будинок 5</t>
  </si>
  <si>
    <t>ugledariao@gmail.com</t>
  </si>
  <si>
    <t>Сосюра Наталія Миколаївна</t>
  </si>
  <si>
    <t>ВУГЛЕДАР</t>
  </si>
  <si>
    <t>Україна, 85670, Донецька обл., місто Вугледар, ВУЛИЦЯ МОЛОДІЖНА, будинок 19</t>
  </si>
  <si>
    <t>cpmsd.dobr@ukr.net</t>
  </si>
  <si>
    <t>Сулім Світлана Миколаївна</t>
  </si>
  <si>
    <t>ДОБРОПІЛЛЯ</t>
  </si>
  <si>
    <t>Україна, 85000, Донецька обл., місто Добропілля, ВУЛИЦЯ ПЕРШОТРАВНЕВА, будинок 75</t>
  </si>
  <si>
    <t>raysdrav@ukr.net</t>
  </si>
  <si>
    <t>Пітик Віталій Васильович</t>
  </si>
  <si>
    <t>Україна, 85032, Донецька обл., Добропільський р-н, село Добропілля, ВУЛИЦЯ ШКІЛЬНА, будинок 1А</t>
  </si>
  <si>
    <t>cpmsp.dru@ukr.net</t>
  </si>
  <si>
    <t>Чубенко Сергій Геннадійович</t>
  </si>
  <si>
    <t>ДРУЖКІВКА</t>
  </si>
  <si>
    <t>Україна, 84200, Донецька обл., місто Дружківка, ВУЛИЦЯ КОРОЛЕНКА, будинок 12</t>
  </si>
  <si>
    <t>krcpmsp@ukr.net</t>
  </si>
  <si>
    <t>Ліхтенштейн Наталія Борисівна</t>
  </si>
  <si>
    <t>ІЛЛІНІВКА</t>
  </si>
  <si>
    <t>Україна, 85143, Донецька обл., Костянтинівський р-н, село Іллінівка, вул.Адміністративна, будинок 42/3</t>
  </si>
  <si>
    <t>cpmsd_konst@ukr.net</t>
  </si>
  <si>
    <t>Шишимарева Тетяна Іванівна</t>
  </si>
  <si>
    <t>КОСТЯНТИНІВКА</t>
  </si>
  <si>
    <t>Україна, 85114, Донецька обл., місто Костянтинівка, ПРОСПЕКТ ЛОМОНОСОВА, будинок 161</t>
  </si>
  <si>
    <t>centr1k.sekretar@gmail.com</t>
  </si>
  <si>
    <t>Власенко Олександр Борисович</t>
  </si>
  <si>
    <t>КРАМАТОРСЬК</t>
  </si>
  <si>
    <t>Україна, 84306, Донецька обл., місто Краматорськ, ВУЛИЦЯ ДНІПРОВСЬКА, будинок 17</t>
  </si>
  <si>
    <t>kucpmsd2@ukr.net</t>
  </si>
  <si>
    <t>Католікова Наталія Вікторівна</t>
  </si>
  <si>
    <t>Україна, 84301, Донецька обл., місто Краматорськ, ВУЛИЦЯ ВАСИЛЯ СТУСА, будинок 31</t>
  </si>
  <si>
    <t>lyadukinacpmsp@gmail.com</t>
  </si>
  <si>
    <t>Гавриленко Анатолій Миколайович</t>
  </si>
  <si>
    <t>ЛИМАН</t>
  </si>
  <si>
    <t>Україна, 84401, Донецька обл., місто Лиман, ВУЛИЦЯ НЕЗАЛЕЖНОСТІ, будинок 64 А</t>
  </si>
  <si>
    <t>mangushcentr@ukr.net</t>
  </si>
  <si>
    <t>Репухов Борис Володимирович</t>
  </si>
  <si>
    <t>МАНГУШ</t>
  </si>
  <si>
    <t>Україна, 87400, Донецька обл., Мангушський р-н, селище міського типу Мангуш, ВУЛИЦЯ ПОШТОВА, будинок 22</t>
  </si>
  <si>
    <t>marinskiy_cpmsp@ukr.net</t>
  </si>
  <si>
    <t>Неліпа Тетяна Олегівна</t>
  </si>
  <si>
    <t>МАР'ЇНКА</t>
  </si>
  <si>
    <t>Україна, 85600, Донецька обл., Мар'їнський р-н, місто Мар'їнка, ПРОСПЕКТ ДРУЖБИ, будинок 22-А</t>
  </si>
  <si>
    <t>azovcenter4@ukr.net</t>
  </si>
  <si>
    <t>Сапліна Наталя Вікторівна</t>
  </si>
  <si>
    <t>МАРІУПОЛЬ</t>
  </si>
  <si>
    <t>Україна, 87504, Донецька обл., місто Маріуполь, ПРОСПЕКТ НАХІМОВА, будинок 35</t>
  </si>
  <si>
    <t>cpmsd1mar@ukr.net</t>
  </si>
  <si>
    <t>Длугоканська Віолетта Едуардівна</t>
  </si>
  <si>
    <t>Україна, 87504, Донецька обл., місто Маріуполь, ВУЛИЦЯ РАДІНА М.В., будинок 2</t>
  </si>
  <si>
    <t>centr3.mariupol@ukr.net</t>
  </si>
  <si>
    <t>Лазаренко Олександр Васильович</t>
  </si>
  <si>
    <t>Україна, 87555, Донецька обл., місто Маріуполь, ПРОСПЕКТ МИРУ, будинок 80</t>
  </si>
  <si>
    <t>cpmsd2admin@ukr.net</t>
  </si>
  <si>
    <t>Матвєєв Євген Валерійович</t>
  </si>
  <si>
    <t>Україна, 87547, Донецька обл., місто Маріуполь, ВУЛИЦЯ ТРОЇЦЬКА, будинок 46А</t>
  </si>
  <si>
    <t>centr5.mariupol@ukr.net</t>
  </si>
  <si>
    <t>Генова Ольга Дмитрівна</t>
  </si>
  <si>
    <t>Україна, 87545, Донецька обл., місто Маріуполь, ВУЛИЦЯ УКРАЇНСЬКОГО КОЗАЦТВА, будинок 56</t>
  </si>
  <si>
    <t>kpdc@ukr.net</t>
  </si>
  <si>
    <t>Матвєюк Ігор Васильович</t>
  </si>
  <si>
    <t>МИРНОГРАД</t>
  </si>
  <si>
    <t>Україна, 85323, Донецька обл., місто Мирноград, ВУЛИЦЯ СОБОРНА, будинок 20</t>
  </si>
  <si>
    <t>volod.centr@ukr.net</t>
  </si>
  <si>
    <t>Мєліхова Світлана Вікторівна</t>
  </si>
  <si>
    <t>НІКОЛЬСЬКЕ</t>
  </si>
  <si>
    <t>Україна, 87000, Донецька обл., Нікольський р-н, селище міського типу Нікольське, ВУЛИЦЯ СВОБОДИ, будинок 1</t>
  </si>
  <si>
    <t>novogrodovskiy-cpmsp@ukr.net</t>
  </si>
  <si>
    <t>Мальчина Тетяна В'ячеславівна</t>
  </si>
  <si>
    <t>НОВОГРОДІВКА</t>
  </si>
  <si>
    <t>Україна, 85483, Донецька обл., місто Новогродівка, ВУЛИЦЯ 10-РІЧЧЯ НЕЗАЛЕЖНОСТІ УКРАЇНИ, будинок 6</t>
  </si>
  <si>
    <t>alcentr@ukr.net</t>
  </si>
  <si>
    <t>Гусак Олександр Вікторович</t>
  </si>
  <si>
    <t>ОЛЕКСАНДРІВКА</t>
  </si>
  <si>
    <t>Україна, 84000, Донецька обл., Олександрівський р-н, селище міського типу Олександрівка, ВУЛИЦЯ НАВЧАЛЬНА, будинок 8 А</t>
  </si>
  <si>
    <t>yasraizdrav1@ukr.net</t>
  </si>
  <si>
    <t>Бєлих Роман Валерійович</t>
  </si>
  <si>
    <t>ОЧЕРЕТИНЕ</t>
  </si>
  <si>
    <t>Україна, 86020, Донецька обл., Ясинуватський р-н, селище міського типу Очеретине, ВУЛИЦЯ ЗАВОДСЬКА, будинок 1</t>
  </si>
  <si>
    <t>centrkrasn@ukr.net</t>
  </si>
  <si>
    <t>Остряніна Інеса Леонідівна</t>
  </si>
  <si>
    <t>ПОКРОВСЬК</t>
  </si>
  <si>
    <t>Україна, 85300, Донецька обл., місто Покровськ, ВУЛИЦЯ МАРШАЛА МОСКАЛЕНКА, будинок 161</t>
  </si>
  <si>
    <t>centr_dop@ukr.net</t>
  </si>
  <si>
    <t>Холостова Тетяна Олександрівна</t>
  </si>
  <si>
    <t>РАЙ-ОЛЕКСАНДРІВКА</t>
  </si>
  <si>
    <t>medstat.centr.art@gmail.com</t>
  </si>
  <si>
    <t>Леонова Валерія Костянтинівна</t>
  </si>
  <si>
    <t>Україна, 84792, Донецька обл., Бахмутський р-н, місто Світлодарськ(пн), ПРОСПЕКТ ПЕРЕМОГИ, будинок 1</t>
  </si>
  <si>
    <t>selid.cpmsd@selidovo-rada.gov.ua</t>
  </si>
  <si>
    <t>Марченко Олена Володимирівна</t>
  </si>
  <si>
    <t>СЕЛИДОВЕ</t>
  </si>
  <si>
    <t>Україна, 85400, Донецька обл., місто Селидове, ВУЛИЦЯ ЧЕРНЯХОВСЬКОГО, будинок 48</t>
  </si>
  <si>
    <t>kz.cpmsd@ukr.net</t>
  </si>
  <si>
    <t>Агапов Сергій Васильович</t>
  </si>
  <si>
    <t>СЛОВ'ЯНСЬК</t>
  </si>
  <si>
    <t>Україна, 84100, Донецька обл., місто Слов'янськ, ВУЛИЦЯ БАНКІВСЬКА, будинок 85</t>
  </si>
  <si>
    <t>kz.cpmsp.dzer@gmail.com</t>
  </si>
  <si>
    <t>Рябова Ганна Юріївна</t>
  </si>
  <si>
    <t>ТОРЕЦЬК</t>
  </si>
  <si>
    <t>Україна, 85200, Донецька обл., місто Торецьк, ВУЛИЦЯ ЦЕНТРАЛЬНА, будинок 55Г</t>
  </si>
  <si>
    <t>cpmsd2903@ukr.net</t>
  </si>
  <si>
    <t>Хорошун Наталія Ігорівна</t>
  </si>
  <si>
    <t>ЖИТОМИРСЬКА</t>
  </si>
  <si>
    <t>БЕРДИЧІВ</t>
  </si>
  <si>
    <t>Україна, 13300, Житомирська обл., місто Бердичів, ВУЛИЦЯ ЖИТОМИРСЬКА, будинок 44/2</t>
  </si>
  <si>
    <t>mail@likar.center</t>
  </si>
  <si>
    <t>Шрамко Віктор Іванович</t>
  </si>
  <si>
    <t>ЖИТОМИР</t>
  </si>
  <si>
    <t>Україна, 10020, Житомирська обл., місто Житомир, МАЙДАН ВИЗВОЛЕННЯ, будинок 1</t>
  </si>
  <si>
    <t>korostenpmsd@gmail.com</t>
  </si>
  <si>
    <t>Васькевич Микола Григорович</t>
  </si>
  <si>
    <t>КОРОСТЕНЬ</t>
  </si>
  <si>
    <t>Україна, 11500, Житомирська обл., місто Коростень, ВУЛИЦЯ ГРУШЕВСЬКОГО, будинок 7</t>
  </si>
  <si>
    <t>novogradkzpmsd@i.ua</t>
  </si>
  <si>
    <t>Вошко Інна Василівна</t>
  </si>
  <si>
    <t>НОВОГРАД-ВОЛИНСЬКИЙ</t>
  </si>
  <si>
    <t>Україна, 11700, Житомирська обл., місто Новоград-Волинський, ВУЛИЦЯ НАТАЛІЇ ОРЖЕВСЬКОЇ, будинок 13</t>
  </si>
  <si>
    <t>medbaraninci@ukr.net</t>
  </si>
  <si>
    <t>Худан Наталія Іванівна</t>
  </si>
  <si>
    <t>ЗАКАРПАТСЬКА</t>
  </si>
  <si>
    <t>БАРАНИНЦІ</t>
  </si>
  <si>
    <t>Україна, 89425, Закарпатська обл., Ужгородський р-н, село Баранинці, ВУЛИЦЯ ЦЕНТРАЛЬНА, будинок 42</t>
  </si>
  <si>
    <t>beregovocentr@ukr.net</t>
  </si>
  <si>
    <t>Гедєш Руслана Михайлівна</t>
  </si>
  <si>
    <t>Україна, 90202, Закарпатська обл., місто Берегове(пн), ВУЛИЦЯ ЛІННЕРА БЕРТОЛОНА, будинок 2</t>
  </si>
  <si>
    <t>pmsdvb@ukr.net</t>
  </si>
  <si>
    <t>Цибик Тарас Володимирович</t>
  </si>
  <si>
    <t>ВЕЛИКИЙ БЕРЕЗНИЙ</t>
  </si>
  <si>
    <t>Україна, 89000, Закарпатська обл., Великоберезнянський р-н, селище міського типу Великий Березний, ВУЛИЦЯ Б.ХМЕЛЬНИЦЬКОГО, будинок 4</t>
  </si>
  <si>
    <t>ozmuk@meta.ua</t>
  </si>
  <si>
    <t>Лані Вікторія Юріївна</t>
  </si>
  <si>
    <t>ВЕЛИКІ ЛУЧКИ</t>
  </si>
  <si>
    <t>Україна, 89625, Закарпатська обл., Мукачівський р-н, село Великі Лучки, ВУЛИЦЯ ПУШКІНА, будинок 15</t>
  </si>
  <si>
    <t>mega-vin.centr@ukr.net</t>
  </si>
  <si>
    <t>Гал Агата Олегівна</t>
  </si>
  <si>
    <t>ВИНОГРАДІВ</t>
  </si>
  <si>
    <t>Україна, 90300, Закарпатська обл., Виноградівський р-н, місто Виноградів, ВУЛИЦЯ ЛІКАРНЯНА, будинок 13</t>
  </si>
  <si>
    <t>vilhivci.azpsm@gmail.com</t>
  </si>
  <si>
    <t>Бібен Василь Васильович</t>
  </si>
  <si>
    <t>ВІЛЬХІВЦІ</t>
  </si>
  <si>
    <t>Україна, 90542, Закарпатська обл., Тячівський р-н, село Вільхівці, ВУЛИЦЯ ЦЕНТРАЛЬНА, будинок 178</t>
  </si>
  <si>
    <t>38548802@mail.gov.ua</t>
  </si>
  <si>
    <t>Качур Валерій Степанович</t>
  </si>
  <si>
    <t>ВОЛОВЕЦЬ</t>
  </si>
  <si>
    <t>Україна, 89100, Закарпатська обл., Воловецький р-н, селище міського типу Воловець, ВУЛИЦЯ КАРПАТСЬКА , будинок 23</t>
  </si>
  <si>
    <t>irshava.cpmsd@ukr.net</t>
  </si>
  <si>
    <t>Булеза Оксана Іванівна</t>
  </si>
  <si>
    <t>ІРШАВА</t>
  </si>
  <si>
    <t>Україна, 90100, Закарпатська обл., Іршавський р-н, місто Іршава, ПРОВУЛОК ШЕВЧЕНКА , будинок 9</t>
  </si>
  <si>
    <t>cpmsd-mizg@ukr.net</t>
  </si>
  <si>
    <t>Гримут Марія Петрівна</t>
  </si>
  <si>
    <t>МІЖГІР'Я</t>
  </si>
  <si>
    <t>Україна, 90000, Закарпатська обл., Міжгірський р-н, селище міського типу Міжгір'я, ВУЛИЦЯ ВОЗЗ'ЄДНАННЯ, будинок 4</t>
  </si>
  <si>
    <t>pmdmukachevo@mukachevo-rada.gov.ua</t>
  </si>
  <si>
    <t>Чубірко Мирослава Михайлівна</t>
  </si>
  <si>
    <t>Україна, 89600, Закарпатська обл., місто Мукачево, ВУЛИЦЯ ЯРОСЛАВА МУДРОГО, будинок 48</t>
  </si>
  <si>
    <t>polyanamed@ukr.net</t>
  </si>
  <si>
    <t>Пілка Оксана Дезидерівна</t>
  </si>
  <si>
    <t>ПОЛЯНА</t>
  </si>
  <si>
    <t>Україна, 89313, Закарпатська обл., Свалявський р-н, село Поляна, ВУЛИЦЯ ДУХНОВИЧА, будинок №63</t>
  </si>
  <si>
    <t>cpmsdrachiv@gmail.com</t>
  </si>
  <si>
    <t>Княгницька Ірина Миколаївна</t>
  </si>
  <si>
    <t>РАХІВ</t>
  </si>
  <si>
    <t>Україна, 90600, Закарпатська обл., Рахівський р-н, місто Рахів, ВУЛИЦЯ МИРУ, будинок 14</t>
  </si>
  <si>
    <t>gabron.alina@gmail.com</t>
  </si>
  <si>
    <t>Габрон Аліна Анатоліївна</t>
  </si>
  <si>
    <t>СВАЛЯВА</t>
  </si>
  <si>
    <t>Україна, 89300, Закарпатська обл., Свалявський р-н, місто Свалява, ВУЛИЦЯ ШЕВЧЕНКА, будинок №22</t>
  </si>
  <si>
    <t>cpmsduzh@gmail.com</t>
  </si>
  <si>
    <t>Шинкаренко Лариса Федорівна</t>
  </si>
  <si>
    <t>СЕРЕДНЄ</t>
  </si>
  <si>
    <t>Україна, 89452, Закарпатська обл., Ужгородський р-н, селище міського типу Середнє, ВУЛИЦЯ ЛІКАРНЯНА, будинок 6А</t>
  </si>
  <si>
    <t>knp.urcl@gmail.com</t>
  </si>
  <si>
    <t>Голуб Олег Євгенович</t>
  </si>
  <si>
    <t>Україна, 89452, Закарпатська обл., Ужгородський р-н, селище міського типу Середнє, ВУЛИЦЯ ЛІКАРНЯНА, будинок 6 А</t>
  </si>
  <si>
    <t>jrv.tyach@gmail.com</t>
  </si>
  <si>
    <t>Микуляк Володимир Юрійович</t>
  </si>
  <si>
    <t>ТЕРЕБЛЯ</t>
  </si>
  <si>
    <t>Україна, 90550, Закарпатська обл., Тячівський р-н, село Теребля, ВУЛИЦЯ ЦЕНТРАЛЬНА, будинок 94</t>
  </si>
  <si>
    <t>cpmsd@tyachiv-city.gov.ua</t>
  </si>
  <si>
    <t>Велеган Олена Михайлівна</t>
  </si>
  <si>
    <t>ТЯЧІВ</t>
  </si>
  <si>
    <t>Україна, 90500, Закарпатська обл., Тячівський р-н, місто Тячів, ВУЛИЦЯ ШЕВЧЕНКА, будинок 2</t>
  </si>
  <si>
    <t>cpmsd2014@gmail.com</t>
  </si>
  <si>
    <t>Козак Тетяна Юріївна</t>
  </si>
  <si>
    <t>УЖГОРОД</t>
  </si>
  <si>
    <t>Україна, 88000, Закарпатська обл., місто Ужгород, ВУЛИЦЯ ГРИБОЄДОВА, будинок 20 В</t>
  </si>
  <si>
    <t>hcpmsd@meta.ua</t>
  </si>
  <si>
    <t>Такова Тетяна Іванівна</t>
  </si>
  <si>
    <t>Україна, 90400, Закарпатська обл., місто Хуст(пн), вул.Пушкіна, будинок 13</t>
  </si>
  <si>
    <t>chopcphc@ukr.net</t>
  </si>
  <si>
    <t>Станко Марина Юріївна</t>
  </si>
  <si>
    <t>Україна, 89502, Закарпатська обл., місто Чоп(пн), ВУЛИЦЯ МОЛОДІЖНА, будинок 12</t>
  </si>
  <si>
    <t>bcpmsd@meta.ua</t>
  </si>
  <si>
    <t>Пулькіна Олена Юріївна</t>
  </si>
  <si>
    <t>ЗАПОРІЗЬКА</t>
  </si>
  <si>
    <t>БЕРДЯНСЬК</t>
  </si>
  <si>
    <t>Україна, 71100, Запорізька обл., місто Бердянськ, ПРОСПЕКТ ПЕРЕМОГИ, будинок 8</t>
  </si>
  <si>
    <t>vcpmsd@gmail.com</t>
  </si>
  <si>
    <t>Демченко Олена Олексіївна</t>
  </si>
  <si>
    <t>ВІЛЬНЯНСЬК</t>
  </si>
  <si>
    <t>Україна, 70002, Запорізька обл., Вільнянський р-н, місто Вільнянськ, ПРОВУЛОК ГНАРОВСЬКОЇ, будинок 6</t>
  </si>
  <si>
    <t>knp.mcpmsd@ukr.net</t>
  </si>
  <si>
    <t>Ганжа Галина Валентинівна</t>
  </si>
  <si>
    <t>ЕНЕРГОДАР</t>
  </si>
  <si>
    <t>Україна, 71503, Запорізька обл., місто Енергодар, ПРОСПЕКТ БУДІВЕЛЬНИКІВ, будинок 33</t>
  </si>
  <si>
    <t>centr_pmsd_9@ukr.net</t>
  </si>
  <si>
    <t>Гайдук Дізеля Дмитрівна</t>
  </si>
  <si>
    <t>ЗАПОРІЖЖЯ</t>
  </si>
  <si>
    <t>Україна, 69065, Запорізька обл., місто Запоріжжя, ВУЛИЦЯ ДУДИКІНА, будинок 6</t>
  </si>
  <si>
    <t>knp-cpmsd2@ukr.net</t>
  </si>
  <si>
    <t>Стецюк Людмила Іванівна</t>
  </si>
  <si>
    <t>Україна, 69120, Запорізька обл., місто Запоріжжя, ВУЛИЦЯ АВРАМЕНКА, будинок 4</t>
  </si>
  <si>
    <t>cpgr@ukr.net</t>
  </si>
  <si>
    <t>БАБЕЦЬКА ІРИНА ВОЛОДИМИРІВНА</t>
  </si>
  <si>
    <t>Україна, 69002, Запорізька обл., місто Запоріжжя, ПРОСПЕКТ СОБОРНИЙ, будинок 88</t>
  </si>
  <si>
    <t>statistika_cpmsd10@ukr.net</t>
  </si>
  <si>
    <t>Глотова Тетяна Олексіївна</t>
  </si>
  <si>
    <t>Україна, 69001, Запорізька обл., місто Запоріжжя, БУЛЬВАР ШЕВЧЕНКА, будинок 25</t>
  </si>
  <si>
    <t>poliklinika-3m@ukr.net</t>
  </si>
  <si>
    <t>Диріна Лілія Юріївна</t>
  </si>
  <si>
    <t>МЕЛІТОПОЛЬ</t>
  </si>
  <si>
    <t>Україна, 72319, Запорізька обл., місто Мелітополь, пр.Хмельницького Богдана, будинок 46</t>
  </si>
  <si>
    <t>sekretar@mihcpmsd.in.ua</t>
  </si>
  <si>
    <t>Лукашенко Сергій Іванович</t>
  </si>
  <si>
    <t>МИХАЙЛІВКА</t>
  </si>
  <si>
    <t>Україна, 72002, Запорізька обл., Михайлівський р-н, селище міського типу Михайлівка, ВУЛИЦЯ ПУШКІНА, будинок 95</t>
  </si>
  <si>
    <t>cpmsd_pology@ukr.net</t>
  </si>
  <si>
    <t>Дуб Анна Михайлівна</t>
  </si>
  <si>
    <t>ПОЛОГИ</t>
  </si>
  <si>
    <t>Україна, 70600, Запорізька обл., Пологівський р-н, місто Пологи, ВУЛИЦЯ ІМЕНІ ГЕРОЯ УКРАЇНИ САЦЬКОГО В.А., БУДИНОК 6 / ВУЛ. І.ЧЕБЕРКА, БУДИНОК 90</t>
  </si>
  <si>
    <t>bogocentr@gmail.com</t>
  </si>
  <si>
    <t>Курташ Лариса Володимирівна</t>
  </si>
  <si>
    <t>ІВАНО-ФРАНКІВСЬКА</t>
  </si>
  <si>
    <t>БОГОРОДЧАНИ</t>
  </si>
  <si>
    <t>Україна, 77701, Івано-Франківська обл., Богородчанський р-н, селище міського типу Богородчани, ВУЛИЦЯ ШЕВЧЕНКА, будинок 35</t>
  </si>
  <si>
    <t>burshtyn.pervynka@gmail.com</t>
  </si>
  <si>
    <t>Савчин Оксана Михайлівна</t>
  </si>
  <si>
    <t>Україна, 77111, Івано-Франківська обл., місто Бурштин(пн), ВУЛИЦЯ ШУХЕВИЧА, будинок 15</t>
  </si>
  <si>
    <t>galcpmsd708@ukr.net</t>
  </si>
  <si>
    <t>Цибух Іван Володимирович</t>
  </si>
  <si>
    <t>ГАЛИЧ</t>
  </si>
  <si>
    <t>Україна, 77101, Івано-Франківська обл., Галицький р-н, місто Галич, ВУЛИЦЯ Н.ВІВЧАРЕНКО, будинок 36</t>
  </si>
  <si>
    <t>cpmsd-horodenka@ukr.net</t>
  </si>
  <si>
    <t>Федорів Василь Іванович</t>
  </si>
  <si>
    <t>ГОРОДЕНКА</t>
  </si>
  <si>
    <t>Україна, 78100, Івано-Франківська обл., Городенківський р-н, місто Городенка, ВУЛИЦЯ ШЕПТИЦЬКОГО, будинок 24-Е</t>
  </si>
  <si>
    <t>drr.cpmd@ukr.net</t>
  </si>
  <si>
    <t>Фотуйма Володимир Петрович</t>
  </si>
  <si>
    <t>ДОЛИНА</t>
  </si>
  <si>
    <t>Україна, 77503, Івано-Франківська обл., Долинський р-н, місто Долина, ВУЛИЦЯ ОКСАНИ ГРИЦЕЙ, будинок 15</t>
  </si>
  <si>
    <t>cpmkdd.if-mr@ukr.net</t>
  </si>
  <si>
    <t>Савчук Ольга Василівна</t>
  </si>
  <si>
    <t>ІВАНО-ФРАНКІВСЬК</t>
  </si>
  <si>
    <t>Україна, 76018, Івано-Франківська обл., місто Івано-Франківськ, ВУЛИЦЯ ПРИВОКЗАЛЬНА, будинок 17</t>
  </si>
  <si>
    <t>okl.ifor@gmail.com</t>
  </si>
  <si>
    <t>Грищук Остап Іванович</t>
  </si>
  <si>
    <t>Україна, 76008, Івано-Франківська обл., місто Івано-Франківськ, ВУЛИЦЯ ФЕДЬКОВИЧА, будинок 91</t>
  </si>
  <si>
    <t>kmcpmsd@ukr.net</t>
  </si>
  <si>
    <t>Гаврилишин Михайло Богданович</t>
  </si>
  <si>
    <t>КАЛУШ</t>
  </si>
  <si>
    <t>Україна, 77300, Івано-Франківська обл., місто Калуш, ВУЛИЦЯ БОГДАНА ХМЕЛЬНИЦЬКОГО, будинок 32</t>
  </si>
  <si>
    <t>kol.rcpmsd@i.ua</t>
  </si>
  <si>
    <t>Джалапин Богдан Михайлович</t>
  </si>
  <si>
    <t>КОЛОМИЯ</t>
  </si>
  <si>
    <t>Україна, 78200, Івано-Франківська обл., місто Коломия, ВУЛИЦЯ ТЕАТРАЛЬНА, будинок 54</t>
  </si>
  <si>
    <t>medcentr.kolomyia@gmail.com</t>
  </si>
  <si>
    <t>Буртик Марія Володимирівна</t>
  </si>
  <si>
    <t>Україна, 78200, Івано-Франківська обл., місто Коломия, ВУЛИЦЯ В'ЯЧЕСЛАВА ЧОРНОВОЛА, будинок 32</t>
  </si>
  <si>
    <t>hospitalks@crl.ks.ua</t>
  </si>
  <si>
    <t>Микитюк Дмитро Михайлович</t>
  </si>
  <si>
    <t>КОСІВ</t>
  </si>
  <si>
    <t>Україна, 78600, Івано-Франківська обл., Косівський р-н, місто Косів, ПРОВУЛОК ШЕВЧЕНКА , будинок 27</t>
  </si>
  <si>
    <t>likarnialusets@i.ua</t>
  </si>
  <si>
    <t>Скоропад Тарас Ярославович</t>
  </si>
  <si>
    <t>ЛИСЕЦЬ</t>
  </si>
  <si>
    <t>Україна, 77455, Івано-Франківська обл., Тисменицький р-н, селище міського типу Лисець, ВУЛИЦЯ РАДЧАНСЬКА, будинок 10</t>
  </si>
  <si>
    <t>nadcentrpmd@ukr.net</t>
  </si>
  <si>
    <t>Сем'янів Емілія Ірадіонівна</t>
  </si>
  <si>
    <t>НАДВІРНА</t>
  </si>
  <si>
    <t>Україна, 78405, Івано-Франківська обл., Надвірнянський р-н, місто Надвірна, вул.Федьковича, будинок 4</t>
  </si>
  <si>
    <t>roh_cpmsa@ukr.net</t>
  </si>
  <si>
    <t>Денисюк Віктор Миронович</t>
  </si>
  <si>
    <t>РОГАТИН</t>
  </si>
  <si>
    <t>Україна, 77000, Івано-Франківська обл., Рогатинський р-н, місто Рогатин, ВУЛИЦЯ ГАЛИЦЬКА, будинок 119А</t>
  </si>
  <si>
    <t>rozhnyativ_pmd@i.ua</t>
  </si>
  <si>
    <t>Креховецький Віталій Романович</t>
  </si>
  <si>
    <t>РОЖНЯТІВ</t>
  </si>
  <si>
    <t>Україна, 77600, Івано-Франківська обл., Рожнятівський р-н, селище міського типу Рожнятів, ВУЛИЦЯ ШКІЛЬНА, будинок 17</t>
  </si>
  <si>
    <t>lubomyr1512@ukr.net</t>
  </si>
  <si>
    <t>Ступарик Любомир Васильович</t>
  </si>
  <si>
    <t>СНЯТИН</t>
  </si>
  <si>
    <t>Україна, 78300, Івано-Франківська обл., Снятинський р-н, місто Снятин, ВУЛИЦЯ СТЕФАНИКА, будинок 2 В</t>
  </si>
  <si>
    <t>tlumach_cpmd@ukr.net</t>
  </si>
  <si>
    <t>Мельник Оксана Володимирівна</t>
  </si>
  <si>
    <t>ТЛУМАЧ</t>
  </si>
  <si>
    <t>Україна, 78000, Івано-Франківська обл., Тлумацький р-н, місто Тлумач, ВУЛИЦЯ ВИННИЧЕНКА, будинок 84</t>
  </si>
  <si>
    <t>yar.knp@ukr.net</t>
  </si>
  <si>
    <t>Бодоряк Юрій Олексійович</t>
  </si>
  <si>
    <t>ЯРЕМЧЕ</t>
  </si>
  <si>
    <t>Україна, 78500, Івано-Франківська обл., місто Яремче, ВУЛИЦЯ О.ДОВБУША, будинок 5</t>
  </si>
  <si>
    <t>barcentr@ukr.net</t>
  </si>
  <si>
    <t>Коврига Павло Олександрович</t>
  </si>
  <si>
    <t>КИЇВСЬКА</t>
  </si>
  <si>
    <t>БАРИШІВКА</t>
  </si>
  <si>
    <t>Україна, 07501, Київська обл., Баришівський р-н, селище міського типу Баришівка, вул.Березанська, будинок 9</t>
  </si>
  <si>
    <t>centr.pmsd@ukr.net</t>
  </si>
  <si>
    <t>Черненко Людмила Вікторівна</t>
  </si>
  <si>
    <t>БІЛА ЦЕРКВА</t>
  </si>
  <si>
    <t>Україна, 09100, Київська обл., місто Біла Церква, ВУЛИЦЯ ІВАНА МАЗЕПИ , будинок 65А</t>
  </si>
  <si>
    <t>bc.cpmsd2@ukr.net</t>
  </si>
  <si>
    <t>Музиченко Галина Миколаївна</t>
  </si>
  <si>
    <t>Україна, 09100, Київська обл., місто Біла Церква, ВУЛИЦЯ ШЕВЧЕНКА, будинок 69</t>
  </si>
  <si>
    <t>kscpmsd@gmail.com</t>
  </si>
  <si>
    <t>Ткаченко Олег Андрійович</t>
  </si>
  <si>
    <t>БІЛОГОРОДКА</t>
  </si>
  <si>
    <t>Україна, 08140, Київська обл., Києво-Святошинський р-н, село Білогородка, вул.Володимирська, будинок 17</t>
  </si>
  <si>
    <t>bogus_cpmsd27@ukr.net</t>
  </si>
  <si>
    <t>Пивовар Валентина Дмитрівна</t>
  </si>
  <si>
    <t>БОГУСЛАВ</t>
  </si>
  <si>
    <t>Україна, 09701, Київська обл., Богуславський р-н, місто Богуслав, ВУЛИЦЯ ФРАНКА, будинок 27</t>
  </si>
  <si>
    <t>borcpmsd@ukr.net</t>
  </si>
  <si>
    <t>Бовсуновський Микола Іванович</t>
  </si>
  <si>
    <t>БОРОДЯНКА</t>
  </si>
  <si>
    <t>Україна, 07801, Київська обл., Бородянський р-н, селище міського типу Бородянка, ВУЛИЦЯ СЕМАШКА, будинок 3</t>
  </si>
  <si>
    <t>brovarraycentrpmsd@ukr.net</t>
  </si>
  <si>
    <t>Дементьєва Ірина Анатоліївна</t>
  </si>
  <si>
    <t>БРОВАРИ</t>
  </si>
  <si>
    <t>Україна, 07400, Київська обл., місто Бровари, ВУЛИЦЯ ШЕВЧЕНКА, будинок 14</t>
  </si>
  <si>
    <t>brovmedcentr@ukr.net</t>
  </si>
  <si>
    <t>Кравцов Ігор Андрійович</t>
  </si>
  <si>
    <t>Україна, 07400, Київська обл., місто Бровари, ВУЛИЦЯ ГАГАРІНА, будинок 5</t>
  </si>
  <si>
    <t>vascpmsd@ukr.net</t>
  </si>
  <si>
    <t>Августинович Ярослава Ігорівна</t>
  </si>
  <si>
    <t>ВАСИЛЬКІВ</t>
  </si>
  <si>
    <t>Україна, 08601, Київська обл., місто Васильків, вул.Декабристів, будинок 87</t>
  </si>
  <si>
    <t>oksanadoctor@bigmir.net</t>
  </si>
  <si>
    <t>Морозова Оксана Валеріївна</t>
  </si>
  <si>
    <t>ВИШГОРОД</t>
  </si>
  <si>
    <t>Україна, 07301, Київська обл., Вишгородський р-н, місто Вишгород, ВУЛИЦЯ КУРГУЗОВА, будинок 1</t>
  </si>
  <si>
    <t>hospital_vyshneve@ukr.net</t>
  </si>
  <si>
    <t>Скригіна Наталія Олександрівна</t>
  </si>
  <si>
    <t>ВИШНЕВЕ</t>
  </si>
  <si>
    <t>Україна, 08132, Київська обл., Києво-Святошинський р-н, місто Вишневе, ВУЛИЦЯ МАШИНОБУДІВНИКІВ, будинок 7</t>
  </si>
  <si>
    <t>38462558@mail.gov.ua</t>
  </si>
  <si>
    <t>Ільчишина Анна Михайлівна</t>
  </si>
  <si>
    <t>ГЛИБОКЕ</t>
  </si>
  <si>
    <t>Україна, 08350, Київська обл., Бориспільський р-н, село Глибоке, ВУЛИЦЯ ПАРКОВА, будинок 27 А</t>
  </si>
  <si>
    <t>cpmsd_irpin@ukr.net</t>
  </si>
  <si>
    <t>Левківський Андрій Євгенійович</t>
  </si>
  <si>
    <t>ІРПІНЬ</t>
  </si>
  <si>
    <t>Україна, 08200, Київська обл., місто Ірпінь, ВУЛИЦЯ САДОВА, будинок 38</t>
  </si>
  <si>
    <t>kagarlyk.kzcpmsd@gmail.com</t>
  </si>
  <si>
    <t>Карапіра Інна Миколаївна</t>
  </si>
  <si>
    <t>КАГАРЛИК</t>
  </si>
  <si>
    <t>Україна, 09201, Київська обл., Кагарлицький р-н, місто Кагарлик, ВУЛИЦЯ ПАРКОВА, будинок 10</t>
  </si>
  <si>
    <t>makpmsd@i.ua</t>
  </si>
  <si>
    <t>Соломенко Сергій Володимирович</t>
  </si>
  <si>
    <t>МАКАРІВ</t>
  </si>
  <si>
    <t>Україна, 08001, Київська обл., Макарівський р-н, селище міського типу Макарів, вул.Хмельницького Богдана, будинок 62-А</t>
  </si>
  <si>
    <t>myron_med_center@ukr.net</t>
  </si>
  <si>
    <t>КУПЦОВА Світлана Миколаївна</t>
  </si>
  <si>
    <t>МИРОНІВКА</t>
  </si>
  <si>
    <t>Україна, 08801, Київська обл., Миронівський р-н, місто Миронівка, ВУЛИЦЯ БЛАГОВІЩЕНСЬКА, будинок 96</t>
  </si>
  <si>
    <t>bc_medcentr@meta.ua</t>
  </si>
  <si>
    <t>Ровенко Іван Іванович</t>
  </si>
  <si>
    <t>ОЗЕРНА</t>
  </si>
  <si>
    <t>Україна, 09129, Київська обл., Білоцерківський р-н, село Озерна, вул.Паркова, будинок 1а</t>
  </si>
  <si>
    <t>phcenter@ukr.net</t>
  </si>
  <si>
    <t>Царенок Наталія Петрівна</t>
  </si>
  <si>
    <t>Україна, 08403, Київська обл., місто Переяслав, ВУЛИЦЯ БОГДАНА ХМЕЛЬНИЦЬКОГО, будинок 137</t>
  </si>
  <si>
    <t>rokutcentr@ukr.net</t>
  </si>
  <si>
    <t>Яра Оксана Олександрівна</t>
  </si>
  <si>
    <t>РОКИТНЕ</t>
  </si>
  <si>
    <t>Україна, 09601, Київська обл., Рокитнянський р-н, селище міського типу Рокитне, ВУЛИЦЯ ВОКЗАЛЬНА, будинок 86</t>
  </si>
  <si>
    <t>skvyrckuyspmcd@ukr.net</t>
  </si>
  <si>
    <t>Кудик-Химчук Оксана Павлівна</t>
  </si>
  <si>
    <t>СКВИРА</t>
  </si>
  <si>
    <t>Україна, 09001, Київська обл., Сквирський р-н, місто Сквира, ВУЛИЦЯ КИЇВСЬКА, будинок 12</t>
  </si>
  <si>
    <t>knp_slavutych_ml@ukr.net</t>
  </si>
  <si>
    <t>Вольський Ярослав Валентинович</t>
  </si>
  <si>
    <t>СЛАВУТИЧ</t>
  </si>
  <si>
    <t>Україна, 07101, Київська обл., місто Славутич, вул.77 Гвардійської дивізії, будинок 7</t>
  </si>
  <si>
    <t>tet.cpmsd@gmail.com</t>
  </si>
  <si>
    <t>Думанський Василь Павлович</t>
  </si>
  <si>
    <t>ТЕТІЇВ</t>
  </si>
  <si>
    <t>Україна, 09800, Київська обл., Тетіївський р-н, місто Тетіїв, ВУЛИЦЯ ЦВІТКОВА, будинок 26</t>
  </si>
  <si>
    <t>obuhiv_rcpmsd@ukr.net</t>
  </si>
  <si>
    <t>Тимченко Юрій Олександрович</t>
  </si>
  <si>
    <t>УКРАЇНКА</t>
  </si>
  <si>
    <t>Україна, 08720, Київська обл., Обухівський р-н, місто Українка, ВУЛИЦЯ КИЇВСЬКА , будинок 1</t>
  </si>
  <si>
    <t>yagotin-mc@meta.ua</t>
  </si>
  <si>
    <t>Сахно Іван Іванович</t>
  </si>
  <si>
    <t>ЯГОТИН</t>
  </si>
  <si>
    <t>Україна, 07700, Київська обл., Яготинський р-н, місто Яготин, ВУЛИЦЯ НЕЗАЛЕЖНОСТІ, будинок 71</t>
  </si>
  <si>
    <t>kzgzpmsd@i.ua</t>
  </si>
  <si>
    <t>Радіонова Тетяна Володимирівна</t>
  </si>
  <si>
    <t>КІРОВОГРАДСЬКА</t>
  </si>
  <si>
    <t>ГАЙВОРОН</t>
  </si>
  <si>
    <t>Україна, 26300, Кіровоградська обл., Гайворонський р-н, місто Гайворон, ПЛОЩА ГЕРОЇВ МАЙДАНУ, будинок 3</t>
  </si>
  <si>
    <t>centrgolov@ukr.net</t>
  </si>
  <si>
    <t>Фоменко Марина Петрівна</t>
  </si>
  <si>
    <t>ГОЛОВАНІВСЬК</t>
  </si>
  <si>
    <t>Україна, 26500, Кіровоградська обл., Голованівський р-н, селище міського типу Голованівськ, ВУЛИЦЯ НЕЗАЛЕЖНОСТІ, будинок 2</t>
  </si>
  <si>
    <t>rcpmcd@dl.kr-admin.gov.ua</t>
  </si>
  <si>
    <t>Романченко Тетяна Олександрівна</t>
  </si>
  <si>
    <t>ДОЛИНСЬКА</t>
  </si>
  <si>
    <t>Україна, 28500, Кіровоградська обл., Долинський р-н, місто Долинська, ВУЛИЦЯ ЧКАЛОВА, будинок 69</t>
  </si>
  <si>
    <t>znam_rcpmsd@ukr.net</t>
  </si>
  <si>
    <t>Пушкаренко Руслан Володимирович</t>
  </si>
  <si>
    <t>ЗНАМ'ЯНКА</t>
  </si>
  <si>
    <t>Україна, 27400, Кіровоградська обл., місто Знам'янка, вул.Гагаріна, будинок 27-Т</t>
  </si>
  <si>
    <t>kzcpmsd2@krmr.gov.ua</t>
  </si>
  <si>
    <t>Златопольський Сергій Анатолійович</t>
  </si>
  <si>
    <t>КРОПИВНИЦЬКИЙ</t>
  </si>
  <si>
    <t>Україна, 25031, Кіровоградська обл., місто Кропивницький, ВУЛИЦЯ КОСМОНАВТА ПОПОВА, будинок 9Б</t>
  </si>
  <si>
    <t>novomirgorodkzmed@i.ua</t>
  </si>
  <si>
    <t>Криворучко Оксана Володимирівна</t>
  </si>
  <si>
    <t>НОВОМИРГОРОД</t>
  </si>
  <si>
    <t>Україна, 26000, Кіровоградська обл., Новомиргородський р-н, місто Новомиргород, ВУЛИЦЯ СОБОРНОСТІ, будинок 92</t>
  </si>
  <si>
    <t>nu_centr@ukr.net</t>
  </si>
  <si>
    <t>Фортинська Валентина Володимирівна</t>
  </si>
  <si>
    <t>НОВОУКРАЇНКА</t>
  </si>
  <si>
    <t>Україна, 27100, Кіровоградська обл., Новоукраїнський р-н, місто Новоукраїнка, ПРОВУЛОК ЛІКАРНЯНИЙ , будинок 1</t>
  </si>
  <si>
    <t>onufriivkacpmsd@ukr.net</t>
  </si>
  <si>
    <t>Горобець Людмила Миколаївна</t>
  </si>
  <si>
    <t>ОНУФРІЇВКА</t>
  </si>
  <si>
    <t>Україна, 28100, Кіровоградська обл., Онуфріївський р-н, селище міського типу Онуфріївка, ВУЛИЦЯ ГРАФА ТОЛСТОГО, будинок 90</t>
  </si>
  <si>
    <t>petrove-cpmsd@ukr.net</t>
  </si>
  <si>
    <t>Побережець Тетяна Сергіївна</t>
  </si>
  <si>
    <t>ПЕТРОВЕ</t>
  </si>
  <si>
    <t>Україна, 28300, Кіровоградська обл., Петрівський р-н, селище міського типу Петрове, ВУЛИЦЯ ЦЕНТРАЛЬНА , будинок 1</t>
  </si>
  <si>
    <t>cpmsd_ustynivka@ukr.net</t>
  </si>
  <si>
    <t>Саприкіна Любов Іванівна</t>
  </si>
  <si>
    <t>УСТИНІВКА</t>
  </si>
  <si>
    <t>Україна, 28600, Кіровоградська обл., Устинівський р-н, селище міського типу Устинівка, ВУЛИЦЯ ЮВІЛЕЙНА, будинок 15</t>
  </si>
  <si>
    <t>belmed.kz@gmail.com</t>
  </si>
  <si>
    <t>Малищенко Зоя Дмитрівна</t>
  </si>
  <si>
    <t>ЛУГАНСЬКА</t>
  </si>
  <si>
    <t>БІЛОВОДСЬК</t>
  </si>
  <si>
    <t>Україна, 92800, Луганська обл., Біловодський р-н, селище міського типу Біловодськ, ВУЛИЦЯ ПЕТРОВСЬКОГО, будинок 32</t>
  </si>
  <si>
    <t>cpmsd_1@ukr.net</t>
  </si>
  <si>
    <t>Яїцька Тамара Миколаївна</t>
  </si>
  <si>
    <t>ЛИСИЧАНСЬК</t>
  </si>
  <si>
    <t>Україна, 93120, Луганська обл., місто Лисичанськ, ПРОСПЕКТ ПЕРЕМОГИ, будинок 56</t>
  </si>
  <si>
    <t>lis-cpmsd2@ukr.net</t>
  </si>
  <si>
    <t>Шепеленко Валентина Федорівна</t>
  </si>
  <si>
    <t>Україна, 93118, Луганська обл., місто Лисичанськ, КВАРТАЛ 40 РОКІВ ПЕРЕМОГИ, будинок 12 А</t>
  </si>
  <si>
    <t>januli4ka2012@gmail.com</t>
  </si>
  <si>
    <t>Левенець Раїса Іванівна</t>
  </si>
  <si>
    <t>СВАТОВЕ</t>
  </si>
  <si>
    <t>Україна, 92600, Луганська обл., Сватівський р-н, місто Сватове, ПРОВУЛОК БАЗАРНИЙ, будинок 1А</t>
  </si>
  <si>
    <t>severodonetsk.cpmsd@gmail.com</t>
  </si>
  <si>
    <t>Дегтярьов Олександр Володимирович</t>
  </si>
  <si>
    <t>СЄВЄРОДОНЕЦЬК</t>
  </si>
  <si>
    <t>Україна, 93404, Луганська обл., місто Сєвєродонецьк, ВУЛИЦЯ СМЕТАНІНА, будинок 5</t>
  </si>
  <si>
    <t>star.pmsd@ukr.net</t>
  </si>
  <si>
    <t>Антоненко Олександра Равилівна</t>
  </si>
  <si>
    <t>СТАРОБІЛЬСЬК</t>
  </si>
  <si>
    <t>Україна, 92703, Луганська обл., Старобільський р-н, місто Старобільськ, ВУЛИЦЯ СЛОБОЖАНСЬКА, будинок 21</t>
  </si>
  <si>
    <t>zolcrl@i.ua</t>
  </si>
  <si>
    <t>Самчкуашвілі Ганна Михайлівна</t>
  </si>
  <si>
    <t>ЛЬВІВСЬКА</t>
  </si>
  <si>
    <t>ЗОЛОЧІВ</t>
  </si>
  <si>
    <t>Україна, 80700, Львівська обл., Золочівський р-н, місто Золочів, вул.Павлова академіка, будинок 48</t>
  </si>
  <si>
    <t>4kmp_uoz_lviv@ukr.net</t>
  </si>
  <si>
    <t>Місюра Остап Богданович</t>
  </si>
  <si>
    <t>ЛЬВІВ</t>
  </si>
  <si>
    <t>Україна, 79049, Львівська обл., місто Львів, ПРОСПЕКТ ЧЕРВОНОЇ КАЛИНИ, будинок 68</t>
  </si>
  <si>
    <t>dplz@ukr.net</t>
  </si>
  <si>
    <t>Дроник Мирослав Григорович</t>
  </si>
  <si>
    <t>Україна, 79052, Львівська обл., місто Львів, ВУЛИЦЯ ПОВІТРЯНА, будинок 99</t>
  </si>
  <si>
    <t>lokdc@meta.ua</t>
  </si>
  <si>
    <t>Пукаляк Роман Михайлович</t>
  </si>
  <si>
    <t>Україна, 79010, Львівська обл., місто Львів, ВУЛИЦЯ ПЕКАРСЬКА, будинок 69Б</t>
  </si>
  <si>
    <t>5kmp_uoz_lviv@ukr.net</t>
  </si>
  <si>
    <t>Лемішко Борис Богданович</t>
  </si>
  <si>
    <t>Україна, 79022, Львівська обл., місто Львів, ВУЛИЦЯ ВИГОВСЬКОГО, будинок 32</t>
  </si>
  <si>
    <t>2kmp_uoz_lviv@ukr.net</t>
  </si>
  <si>
    <t>Токарєва Тетяна Павлівна</t>
  </si>
  <si>
    <t>Україна, 79071, Львівська обл., місто Львів, ВУЛИЦЯ СИМОНЕНКА , будинок 4</t>
  </si>
  <si>
    <t>1kmp_uoz_lviv@ukr.net</t>
  </si>
  <si>
    <t>Бачун Наталія Костянтинівна</t>
  </si>
  <si>
    <t>Україна, 79008, Львівська обл., місто Львів, ВУЛИЦЯ РУСЬКА, будинок 20</t>
  </si>
  <si>
    <t>1kmkl_uoz_lviv@ukr.net</t>
  </si>
  <si>
    <t>Джафарова Джаваіра Мамедівна</t>
  </si>
  <si>
    <t>Україна, 79019, Львівська обл., місто Львів, ВУЛИЦЯ УЖГОРОДСЬКА , будинок 1</t>
  </si>
  <si>
    <t>5kmkl_uoz_lviv@ukr.net</t>
  </si>
  <si>
    <t>Миськів Андрій Васильович</t>
  </si>
  <si>
    <t>Україна, 79013, Львівська обл., місто Львів, ВУЛИЦЯ КОНОВАЛЬЦЯ, будинок 26</t>
  </si>
  <si>
    <t>3kmkl_uoz_lviv@ukr.net</t>
  </si>
  <si>
    <t>Олійник Вадим Петрович</t>
  </si>
  <si>
    <t>Україна, 79016, Львівська обл., місто Львів, ВУЛИЦЯ ОЗАРКЕВИЧА, будинок 2</t>
  </si>
  <si>
    <t>4kmkl_uoz_lviv@ukr.net</t>
  </si>
  <si>
    <t>Чуловський Ярослав Богданович</t>
  </si>
  <si>
    <t>Україна, 79005, Львівська обл., місто Львів, ВУЛИЦЯ Я.СТЕЦЬКА, будинок 3</t>
  </si>
  <si>
    <t>6kmkl_uoz_lviv@ukr.net</t>
  </si>
  <si>
    <t>Вереснюк Роман Любомирович</t>
  </si>
  <si>
    <t>Україна, 79038, Львівська обл., місто Львів, ВУЛИЦЯ МЕДОВОЇ ПЕЧЕРИ, будинок 1</t>
  </si>
  <si>
    <t>knp_drl@ukr.net</t>
  </si>
  <si>
    <t>Валюх Володимир Михайлович</t>
  </si>
  <si>
    <t>НИЖНІ ГАЇ</t>
  </si>
  <si>
    <t>Україна, 82168, Львівська обл., Дрогобицький р-н, село Нижні Гаї, ВУЛ. ВЕРБОВА, будинок 17</t>
  </si>
  <si>
    <t>crlpustomyty@ukr.net</t>
  </si>
  <si>
    <t>Лабай Іван Михайлович</t>
  </si>
  <si>
    <t>ПУСТОМИТИ</t>
  </si>
  <si>
    <t>Україна, 81100, Львівська обл., Пустомитівський р-н, місто Пустомити, ВУЛИЦЯ ГРУШЕВСЬКОГО, будинок 7</t>
  </si>
  <si>
    <t>Спеціалізована</t>
  </si>
  <si>
    <t>sambir2020@fmail.net</t>
  </si>
  <si>
    <t>Марчук Богдан Андрійович</t>
  </si>
  <si>
    <t>САМБІР</t>
  </si>
  <si>
    <t>Україна, 81400, Львівська обл., місто Самбір, ВУЛИЦЯ ШПИТАЛЬНА, будинок 14</t>
  </si>
  <si>
    <t>dr.oleksyi@ukr.net</t>
  </si>
  <si>
    <t>Ігнатов Олексій Іларіонович</t>
  </si>
  <si>
    <t>СТРИЙ</t>
  </si>
  <si>
    <t>Україна, 82400, Львівська обл., місто Стрий, ВУЛИЦЯ ОЛЬГИ БАСАРАБ, будинок 15</t>
  </si>
  <si>
    <t>cherv-cpmsd@ukr.net</t>
  </si>
  <si>
    <t>Ярмола Анна Петрівна</t>
  </si>
  <si>
    <t>ЧЕРВОНОГРАД</t>
  </si>
  <si>
    <t>Україна, 80100, Львівська обл., місто Червоноград, ВУЛИЦЯ ІВАСЮКА, будинок 8</t>
  </si>
  <si>
    <t>javoriv_hospital+2@ukr.net</t>
  </si>
  <si>
    <t>Писик Богдан Орестович</t>
  </si>
  <si>
    <t>ЯВОРІВ</t>
  </si>
  <si>
    <t>Україна, 81000, Львівська обл., Яворівський р-н, місто Яворів, ВУЛИЦЯ ЛОЗИНСЬКОГО, будинок 4</t>
  </si>
  <si>
    <t>kievstudmed2020@ukr.net</t>
  </si>
  <si>
    <t>Собко Ірина Іванівна</t>
  </si>
  <si>
    <t>М.КИЇВ</t>
  </si>
  <si>
    <t>КИЇВ</t>
  </si>
  <si>
    <t>kdc1darn@ukr.net</t>
  </si>
  <si>
    <t>Ростунов Володимир Костянтинович</t>
  </si>
  <si>
    <t>Україна, 02091, місто Київ, ВУЛИЦЯ ВЕРБИЦЬКОГО, будинок 5</t>
  </si>
  <si>
    <t>solomkdc@ukr.net</t>
  </si>
  <si>
    <t>Зацеркляна Вікторія Анатоліївна</t>
  </si>
  <si>
    <t>Україна, 03067, місто Київ, ВУЛИЦЯ ГАРМАТНА , будинок 36</t>
  </si>
  <si>
    <t>goloskds@ukr.net</t>
  </si>
  <si>
    <t>Омельчук Віталій Володимирович</t>
  </si>
  <si>
    <t>Україна, 03039, місто Київ, ПРОСПЕКТ ГОЛОСІЇВСЬКИЙ, будинок 59 А</t>
  </si>
  <si>
    <t>poliklinika_11@ukr.net</t>
  </si>
  <si>
    <t>Березюк Володимир Павлович</t>
  </si>
  <si>
    <t>Україна, 02091, місто Київ, ХАРКІВСЬКЕ ШОСЕ, будинок 121</t>
  </si>
  <si>
    <t>kdcchevch_kanc@ukr.net</t>
  </si>
  <si>
    <t>Берікашвілі Наталія Володимирівна</t>
  </si>
  <si>
    <t>Україна, 01032, місто Київ, ВУЛИЦЯ САКСАГАНСЬКОГО, будинок 100</t>
  </si>
  <si>
    <t>kdc.korolik@ukr.net</t>
  </si>
  <si>
    <t>Королик Ігор Михайлович</t>
  </si>
  <si>
    <t>Україна, 04074, місто Київ, ВУЛИЦЯ МОСТИЦЬКА, будинок 9</t>
  </si>
  <si>
    <t>kdcdnepr@ukr.net</t>
  </si>
  <si>
    <t>Карабаєв Даніель Таїрович</t>
  </si>
  <si>
    <t>Україна, 02002, місто Київ, ВУЛИЦЯ МИТРОПОЛИТА АНДРЕЯ ШЕПТИЦЬКОГО, будинок 5</t>
  </si>
  <si>
    <t>cheefdoc@gmail.com</t>
  </si>
  <si>
    <t>Кравчук Людмила Василівна</t>
  </si>
  <si>
    <t>Україна, 01103, місто Київ, ВУЛИЦЯ ПРОФЕСОРА ПІДВИСОЦЬКОГО, будинок 13</t>
  </si>
  <si>
    <t>crpdesn@gmail.com</t>
  </si>
  <si>
    <t>Лимар Юрій Вікторович</t>
  </si>
  <si>
    <t>Україна, 02232, місто Київ, ВУЛИЦЯ ЗАКРЕВСЬКОГО, будинок 81/1</t>
  </si>
  <si>
    <t>kdcsvyat@ukr.net</t>
  </si>
  <si>
    <t>Подлужний Богдан Леонідович</t>
  </si>
  <si>
    <t>Україна, 03134, місто Київ, ВУЛ. СИМИРЕНКА, будинок 10</t>
  </si>
  <si>
    <t>oblcrp@ukr.net</t>
  </si>
  <si>
    <t>Яремчук Микола Андрійович</t>
  </si>
  <si>
    <t>cpmsd_b@ukr.net</t>
  </si>
  <si>
    <t>Шпарук Оксана Сергіївна</t>
  </si>
  <si>
    <t>МИКОЛАЇВСЬКА</t>
  </si>
  <si>
    <t>БАШТАНКА</t>
  </si>
  <si>
    <t>Україна, 56101, Миколаївська обл., Баштанський р-н, місто Баштанка, ВУЛИЦЯ ЮВІЛЕЙНА, будинок 3</t>
  </si>
  <si>
    <t>berezanka-centre-pmsd@ukr.net</t>
  </si>
  <si>
    <t>Мірошникова Ірина Миколаївна</t>
  </si>
  <si>
    <t>БЕРЕЗАНКА</t>
  </si>
  <si>
    <t>Україна, 57400, Миколаївська обл., Березанський р-н, селище міського типу Березанка, ВУЛИЦЯ МЕДИЧНА, будинок 6</t>
  </si>
  <si>
    <t>voz_mc_pmsd@ukr.net</t>
  </si>
  <si>
    <t>Дяченко Тетяна Василівна</t>
  </si>
  <si>
    <t>ВОЗНЕСЕНСЬК</t>
  </si>
  <si>
    <t>Україна, 56500, Миколаївська обл., місто Вознесенськ, ВУЛИЦЯ 228-Ї СТРІЛЕЦЬКОЇ ДИВІЗІЇ, 26</t>
  </si>
  <si>
    <t>cpmsd7_office@ukr.net</t>
  </si>
  <si>
    <t>Власова Олена Миколаївна</t>
  </si>
  <si>
    <t>МИКОЛАЇВ</t>
  </si>
  <si>
    <t>Україна, 54051, Миколаївська обл., місто Миколаїв, ПРОСПЕКТ БОГОЯВЛЕНСЬКИЙ, будинок 340/2</t>
  </si>
  <si>
    <t>dclinic1@ukr.net</t>
  </si>
  <si>
    <t>Пліткіна Ірина Миколаївна</t>
  </si>
  <si>
    <t>Україна, 54018, Миколаївська обл., місто Миколаїв, ПРОВУЛОК КОБЕРА, будинок 15 А</t>
  </si>
  <si>
    <t>ganus@mksat.net</t>
  </si>
  <si>
    <t>Ганусовська Тетяна Михайлівна</t>
  </si>
  <si>
    <t>Україна, 54029, Миколаївська обл., місто Миколаїв, ВУЛИЦЯ ШОСЕЙНА, будинок 58</t>
  </si>
  <si>
    <t>poliklinika_5@ukr.net</t>
  </si>
  <si>
    <t>Юрчук Маргарита Миколаївна</t>
  </si>
  <si>
    <t>Україна, 54014, Миколаївська обл., місто Миколаїв, ВУЛИЦЯ АДМІРАЛЬСЬКА, будинок 38</t>
  </si>
  <si>
    <t>sekretar_kadry@ukr.net</t>
  </si>
  <si>
    <t>КРАСНОЩОК ВЯЧЕСЛАВ ОЛЕКСАНДРОВИЧ</t>
  </si>
  <si>
    <t>Україна, 54028, Миколаївська обл., місто Миколаїв, ВУЛИЦЯ КОСМОНАВТІВ, будинок 126</t>
  </si>
  <si>
    <t>tspmsd3@ukr.net</t>
  </si>
  <si>
    <t>Заміхановська Вікторія Василівна</t>
  </si>
  <si>
    <t>Україна, 54020, Миколаївська обл., місто Миколаїв, ВУЛИЦЯ ШОСЕЙНА, будинок 128</t>
  </si>
  <si>
    <t>cpmsd---4@ukr.net</t>
  </si>
  <si>
    <t>Мотуз Сергій Васильович</t>
  </si>
  <si>
    <t>Україна, 54030, Миколаївська обл., місто Миколаїв, ВУЛИЦЯ АДМІРАЛЬСЬКА, будинок 6</t>
  </si>
  <si>
    <t>kypmcd2016@gmail.com</t>
  </si>
  <si>
    <t>Цопа Павло Онисимович</t>
  </si>
  <si>
    <t>Україна, 57222, Миколаївська обл., Вітовський р-н, село Мішково-Погорілове(пн), вул.Волкова, будинок 19</t>
  </si>
  <si>
    <t>kzmikrcpmsd@ukr.net</t>
  </si>
  <si>
    <t>Баранов Петро Володимирович</t>
  </si>
  <si>
    <t>НЕЧАЯНЕ</t>
  </si>
  <si>
    <t>Україна, 57140, Миколаївська обл., Миколаївський р-н, село Нечаяне, вул.Одеська, будинок 42</t>
  </si>
  <si>
    <t>n-bug-pmsd@ukr.net</t>
  </si>
  <si>
    <t>Лучна Валентина Миколаївна</t>
  </si>
  <si>
    <t>НОВИЙ БУГ</t>
  </si>
  <si>
    <t>Україна, 55601, Миколаївська обл., Новобузький р-н, місто Новий Буг, ВУЛИЦЯ ІВАНА ОГІЄНК0, будинок 14 В</t>
  </si>
  <si>
    <t>perv_centr@ukr.net</t>
  </si>
  <si>
    <t>Примак Тетяна Іванівна</t>
  </si>
  <si>
    <t>СТЕПКІВКА</t>
  </si>
  <si>
    <t>Україна, 55274, Миколаївська обл., Первомайський р-н, село Степківка, вул.Головченка, будинок 6-А</t>
  </si>
  <si>
    <t>ar-cpmsd2019@ukr.net</t>
  </si>
  <si>
    <t>Федорова Людмила Василівна</t>
  </si>
  <si>
    <t>ОДЕСЬКА</t>
  </si>
  <si>
    <t>АРЦИЗ</t>
  </si>
  <si>
    <t>Україна, 68400, Одеська обл., Арцизький р-н, місто Арциз, ВУЛИЦЯ ДОБРОВОЛЬСЬКОГО, будинок 5</t>
  </si>
  <si>
    <t>bercentrmed@ukr.net</t>
  </si>
  <si>
    <t>Кондрашова Ірина Миколаївна</t>
  </si>
  <si>
    <t>БЕРЕЗІВКА</t>
  </si>
  <si>
    <t>Україна, 67300, Одеська обл., Березівський р-н, місто Березівка, ВУЛИЦЯ БОЛЬНИЧНА, будинок 6</t>
  </si>
  <si>
    <t>centermsd-bd@ukr.net</t>
  </si>
  <si>
    <t>ТКАЧЕНКО ВІТАЛІЙ ПЕТРОВИЧ</t>
  </si>
  <si>
    <t>БІЛГОРОД-ДНІСТРОВСЬКИЙ</t>
  </si>
  <si>
    <t>Україна, 67700, Одеська обл., місто Білгород-Дністровський, ВУЛИЦЯ ПИРОГОВА, будинок 4</t>
  </si>
  <si>
    <t>vmih.centr@ukr.net</t>
  </si>
  <si>
    <t>Венжик Тетяна Володимирівна</t>
  </si>
  <si>
    <t>ВЕЛИКА МИХАЙЛІВКА</t>
  </si>
  <si>
    <t>Україна, 67100, Одеська обл., Великомихайлівський р-н, селище міського типу Велика Михайлівка, ВУЛИЦЯ ЦЕНТРАЛЬНА, будинок 248</t>
  </si>
  <si>
    <t>izm-mcpmsd@i.ua</t>
  </si>
  <si>
    <t>МОЛДАВАН ЛЮБОВ ЄВГЕНІВНА</t>
  </si>
  <si>
    <t>ІЗМАЇЛ</t>
  </si>
  <si>
    <t>Україна, 68600, Одеська обл., місто Ізмаїл, вул.Шевченка, будинок 8</t>
  </si>
  <si>
    <t>kodymacentr@ukr.net</t>
  </si>
  <si>
    <t>Алтухова Оксана Олександрівна</t>
  </si>
  <si>
    <t>КОДИМА</t>
  </si>
  <si>
    <t>Україна, 66000, Одеська обл., Кодимський р-н, місто Кодима, ВУЛИЦЯ КРИВЕНЦОВА , будинок 1</t>
  </si>
  <si>
    <t>gor_pol@i.ua</t>
  </si>
  <si>
    <t>Ясіновська Марина Олександрівна</t>
  </si>
  <si>
    <t>ОДЕСА</t>
  </si>
  <si>
    <t>Україна, 65014, Одеська обл., місто Одеса, ПРОВУЛОК ОБСЕРВАТОРНИЙ, будинок 8</t>
  </si>
  <si>
    <t>tovnmpmed@gmail.com</t>
  </si>
  <si>
    <t>Полясний В'ячеслав Олексійович</t>
  </si>
  <si>
    <t>Україна, 65009, Одеська обл., місто Одеса, ФОНТАНСЬКА ДОРОГА, будинок 23/1</t>
  </si>
  <si>
    <t>pmd@odrex-med.com</t>
  </si>
  <si>
    <t>Арутюнян Тігран Рубікович</t>
  </si>
  <si>
    <t>Україна, 65006, Одеська обл., місто Одеса, ВУЛИЦЯ РОЗКИДАЙЛІВСЬКА, будинок 69/71</t>
  </si>
  <si>
    <t>cpmsd28@westele.com.ua</t>
  </si>
  <si>
    <t>Стоянов Анатолій Петрович</t>
  </si>
  <si>
    <t>Україна, 65111, Одеська обл., місто Одеса, пр.Добровольського, будинок 159</t>
  </si>
  <si>
    <t>tfsvekaterina@gmail.com</t>
  </si>
  <si>
    <t>Філіппова Тетяна Валентинівна</t>
  </si>
  <si>
    <t>Україна, 65013, Одеська обл., місто Одеса, МИКОЛАЇВСЬКА ДОРОГА, будинок 144</t>
  </si>
  <si>
    <t>cpmsp_3@ukr.net</t>
  </si>
  <si>
    <t>Колоденко Олена Володимирівна</t>
  </si>
  <si>
    <t>Україна, 65016, Одеська обл., місто Одеса, ФОНТАНСЬКА ДОРОГА, будинок 30/32</t>
  </si>
  <si>
    <t>kotcpmsd.m@ukr.net</t>
  </si>
  <si>
    <t>Мемей Любов Орестівна</t>
  </si>
  <si>
    <t>ПОДІЛЬСЬК</t>
  </si>
  <si>
    <t>Україна, 66304, Одеська обл., місто Подільськ, пр.Перемоги, будинок 23</t>
  </si>
  <si>
    <t>cpmsd.rozdilna@gmail.com</t>
  </si>
  <si>
    <t>Кирпиченко Костянтин Петрович</t>
  </si>
  <si>
    <t>РОЗДІЛЬНА</t>
  </si>
  <si>
    <t>Україна, 67400, Одеська обл., Роздільнянський р-н, місто Роздільна, ВУЛИЦЯ ПРИВОКЗАЛЬНА, будинок 15</t>
  </si>
  <si>
    <t>belcenter40@gmail.com</t>
  </si>
  <si>
    <t>Рудоманенко Олена Вікторівна</t>
  </si>
  <si>
    <t>УСАТОВЕ</t>
  </si>
  <si>
    <t>Україна, 67663, Одеська обл., Біляївський р-н, село Усатове, вул.Больнична, будинок 19</t>
  </si>
  <si>
    <t>pmd.chml@gmail.com</t>
  </si>
  <si>
    <t>Солтик Сергій Михайлович</t>
  </si>
  <si>
    <t>ЧОРНОМОРСЬК</t>
  </si>
  <si>
    <t>Україна, 68004, Одеська обл., місто Чорноморськ, ВУЛИЦЯ ВІТАЛІЯ ШУМА, будинок 4</t>
  </si>
  <si>
    <t>knp.cpmsd.yuzhny@gmail.com</t>
  </si>
  <si>
    <t>Рибакова Тетяна Володимирівна</t>
  </si>
  <si>
    <t>ЮЖНЕ</t>
  </si>
  <si>
    <t>Україна, 65481, Одеська обл., місто Южне, ВУЛИЦЯ БУДІВЕЛЬНИКІВ, будинок 19</t>
  </si>
  <si>
    <t>ghadiach-cpmsd@ukr.net</t>
  </si>
  <si>
    <t>Шаповал Віра Володимирівна</t>
  </si>
  <si>
    <t>ПОЛТАВСЬКА</t>
  </si>
  <si>
    <t>Україна, 37300, Полтавська обл., місто Гадяч(пн), ВУЛИЦЯ ЛОХВИЦЬКА , будинок 1</t>
  </si>
  <si>
    <t>ГАРКУШИНЦІ</t>
  </si>
  <si>
    <t>pmsd@ukr.net</t>
  </si>
  <si>
    <t>Ковпак Аліна Володимирівна</t>
  </si>
  <si>
    <t>ГОРІШНІ ПЛАВНІ</t>
  </si>
  <si>
    <t>Україна, 39800, Полтавська обл., місто Горішні Плавні, ВУЛИЦЯ МИРУ, будинок 10-А</t>
  </si>
  <si>
    <t>knpcpmsdzasullia@ukr.net</t>
  </si>
  <si>
    <t>Богатиренко Володимир Миколайович</t>
  </si>
  <si>
    <t>ЗАСУЛЛЯ</t>
  </si>
  <si>
    <t>Україна, 37552, Полтавська обл., Лубенський р-н, село Засулля, ВУЛИЦЯ МОЛОДІЖНА, будинок 93 Б</t>
  </si>
  <si>
    <t>kremenchuk-map@ukr.net</t>
  </si>
  <si>
    <t>Чорнявська Марія Андріївна</t>
  </si>
  <si>
    <t>КРЕМЕНЧУК</t>
  </si>
  <si>
    <t>Україна, 39627, Полтавська обл., місто Кременчук, КВАРТАЛ 278, будинок 13-Б</t>
  </si>
  <si>
    <t>kremencenter1@ukr.net</t>
  </si>
  <si>
    <t>Тарасова Наталія Євгеніївна</t>
  </si>
  <si>
    <t>Україна, 39600, Полтавська обл., місто Кременчук, ВУЛИЦЯ ІВАНА МАЗЕПИ, будинок 26</t>
  </si>
  <si>
    <t>lubnypmsd@gmail.com</t>
  </si>
  <si>
    <t>Пучка Олена Юріївна</t>
  </si>
  <si>
    <t>ЛУБНИ</t>
  </si>
  <si>
    <t>Україна, 37500, Полтавська обл., місто Лубни, ВУЛИЦЯ ЛЬВА ТОЛСТОГО, будинок 18-А</t>
  </si>
  <si>
    <t>myrgorod-misk.pmsd@ukr.net</t>
  </si>
  <si>
    <t>Фошин Олександр Леонідович</t>
  </si>
  <si>
    <t>МИРГОРОД</t>
  </si>
  <si>
    <t>Україна, 37600, Полтавська обл., місто Миргород, ВУЛИЦЯ СТАРОСВІТСЬКА , будинок 22/5</t>
  </si>
  <si>
    <t>kz-cpmsd1@ukr.net</t>
  </si>
  <si>
    <t>Павленко Віталій Васильович</t>
  </si>
  <si>
    <t>ПОЛТАВА</t>
  </si>
  <si>
    <t>Україна, 36034, Полтавська обл., місто Полтава, ВУЛИЦЯ В.ТИРНІВСЬКА, будинок 29/2</t>
  </si>
  <si>
    <t>kp-cpmsd3pmr@ukr.net</t>
  </si>
  <si>
    <t>Величко Лариса Іванівна</t>
  </si>
  <si>
    <t>Україна, 36004, Полтавська обл., місто Полтава, ПРОВУЛОК РИБАЛЬСЬКИЙ, будинок 10-В</t>
  </si>
  <si>
    <t>kzpmsd2@ukr.net</t>
  </si>
  <si>
    <t>Гордійчук Інна Юріївна</t>
  </si>
  <si>
    <t>Україна, 36021, Полтавська обл., місто Полтава, ВУЛИЦЯ ІВАНА МАЗЕПИ, будинок 36</t>
  </si>
  <si>
    <t>varashcpmd@i.ua</t>
  </si>
  <si>
    <t>Мирончук Жанна Миколаївна</t>
  </si>
  <si>
    <t>РІВНЕНСЬКА</t>
  </si>
  <si>
    <t>ВАРАШ</t>
  </si>
  <si>
    <t>Україна, 34402, Рівненська обл., місто Вараш, МІКРОРАЙОН ПЕРЕМОГИ, будинок 23/1</t>
  </si>
  <si>
    <t>gochcpmsd@gmail.com</t>
  </si>
  <si>
    <t>Поліщук Тетяна Віталіївна</t>
  </si>
  <si>
    <t>ГОЩА</t>
  </si>
  <si>
    <t>Україна, 35400, Рівненська обл., Гощанський р-н, селище міського типу Гоща, ВУЛИЦЯ НЕЗАЛЕЖНОСТІ, будинок 82А</t>
  </si>
  <si>
    <t>knpcpmsddmr@ukr.net</t>
  </si>
  <si>
    <t>Защик Наталія Олександрівна</t>
  </si>
  <si>
    <t>ДУБНО</t>
  </si>
  <si>
    <t>Україна, 35600, Рівненська обл., місто Дубно, ВУЛИЦЯ ГРУШЕВСЬКОГО, будинок 105</t>
  </si>
  <si>
    <t>zdolbmedcenter2012@gmail.com</t>
  </si>
  <si>
    <t>Сумко Олег Ярославович</t>
  </si>
  <si>
    <t>ЗДОЛБУНІВ</t>
  </si>
  <si>
    <t>Україна, 35705, Рівненська обл., Здолбунівський р-н, місто Здолбунів, ВУЛИЦЯ ІВАНА МАЗЕПИ, будинок 25</t>
  </si>
  <si>
    <t>pmsdrrc@ukr.net</t>
  </si>
  <si>
    <t>Ханенко Валентин Леонідович</t>
  </si>
  <si>
    <t>НОВА УКРАЇНКА</t>
  </si>
  <si>
    <t>Україна, 35323, Рівненська обл., Рівненський р-н, село Нова Українка, ВУЛИЦЯ ПРИХОДЬКА, будинок 50А</t>
  </si>
  <si>
    <t>medcentr_yuvileiny@ukr.net</t>
  </si>
  <si>
    <t>Покоєвчук Вікторія Михайлівна</t>
  </si>
  <si>
    <t>РІВНЕ</t>
  </si>
  <si>
    <t>Україна, 33024, Рівненська обл., місто Рівне, ВУЛИЦЯ МАКАРОВА, будинок 3</t>
  </si>
  <si>
    <t>poliklinika2rv@gmail.com</t>
  </si>
  <si>
    <t>Шрам Олег Михайлович</t>
  </si>
  <si>
    <t>Україна, 33028, Рівненська обл., місто Рівне, ВУЛИЦЯ ДРАГОМАНОВА, будинок 7</t>
  </si>
  <si>
    <t>pivnichna@ukr.net</t>
  </si>
  <si>
    <t>Пароля Андрій Андрійович</t>
  </si>
  <si>
    <t>Україна, 33016, Рівненська обл., місто Рівне, ВУЛИЦЯ ФАБРИЧНА, будинок 10</t>
  </si>
  <si>
    <t>rok_kz_cpmsd@ukr.net</t>
  </si>
  <si>
    <t>Барановська Ірина Миколаївна</t>
  </si>
  <si>
    <t>Україна, 34200, Рівненська обл., Рокитнівський р-н, селище міського типу Рокитне, ВУЛИЦЯ ПАРТИЗАНСЬКА, будинок 2</t>
  </si>
  <si>
    <t>sarny.cpmsd@gmail.com</t>
  </si>
  <si>
    <t>Максимук Ольга Анатоліївна</t>
  </si>
  <si>
    <t>САРНИ</t>
  </si>
  <si>
    <t>Україна, 34500, Рівненська обл., Сарненський р-н, місто Сарни, ВУЛИЦЯ Я. МУДРОГО, будинок 3</t>
  </si>
  <si>
    <t>center.pmd@gmail.com</t>
  </si>
  <si>
    <t>Рожин Костянтин Олегович</t>
  </si>
  <si>
    <t>СУМСЬКА</t>
  </si>
  <si>
    <t>БІЛОПІЛЛЯ</t>
  </si>
  <si>
    <t>Україна, 41800, Сумська обл., Білопільський р-н, місто Білопілля, ВУЛИЦЯ ПОЛТАВСЬКИЙ ПОЛК, будинок 2</t>
  </si>
  <si>
    <t>centrpmcdbr@ukr.net</t>
  </si>
  <si>
    <t>Голубцова Катерина Миколаївна</t>
  </si>
  <si>
    <t>БУРИНЬ</t>
  </si>
  <si>
    <t>Україна, 41700, Сумська обл., Буринський р-н, місто Буринь, ВУЛИЦЯ КУТУЗОВА, будинок 15</t>
  </si>
  <si>
    <t>kmlsekretar@ukr.net</t>
  </si>
  <si>
    <t>Кошевецький Ігор Віталійович</t>
  </si>
  <si>
    <t>КОНОТОП</t>
  </si>
  <si>
    <t>Україна, 41600, Сумська обл., місто Конотоп, ВУЛИЦЯ БОРИСА ОЛІЙНИКА, будинок 88</t>
  </si>
  <si>
    <t>kras_cpmsd@ukr.net</t>
  </si>
  <si>
    <t>Масалітіна Валентина Михайлівна</t>
  </si>
  <si>
    <t>КРАСНОПІЛЛЯ</t>
  </si>
  <si>
    <t>Україна, 42400, Сумська обл., Краснопільський р-н, селище міського типу Краснопілля, ВУЛИЦЯ ПЕРЕМОГИ, будинок 24 Б</t>
  </si>
  <si>
    <t>krol_medtsentr@ukr.net</t>
  </si>
  <si>
    <t>Івашко Наталія Іванівна</t>
  </si>
  <si>
    <t>КРОЛЕВЕЦЬ</t>
  </si>
  <si>
    <t>Україна, 41300, Сумська обл., Кролевецький р-н, місто Кролевець, БУЛЬВАР ШЕВЧЕНКА, будинок 57</t>
  </si>
  <si>
    <t>lebol@ukr.net</t>
  </si>
  <si>
    <t>Шепіль Владислав Михайлович</t>
  </si>
  <si>
    <t>Україна, 42218, Сумська обл., Лебединський р-н, село Михайлівка, ВУЛИЦЯ ТРИХЛІБА, будинок 28</t>
  </si>
  <si>
    <t>nedr_centrpmsd@ukr.net</t>
  </si>
  <si>
    <t>Неменко Тетяна Володимирівна</t>
  </si>
  <si>
    <t>НЕДРИГАЙЛІВ</t>
  </si>
  <si>
    <t>Україна, 42100, Сумська обл., Недригайлівський р-н, селище міського типу Недригайлів, ВУЛИЦЯ ШКІЛЬНА, будинок 12</t>
  </si>
  <si>
    <t>ohtmcpmsd-sekretar@ukr.net</t>
  </si>
  <si>
    <t>Максименко Олена Володимирівна</t>
  </si>
  <si>
    <t>ОХТИРКА</t>
  </si>
  <si>
    <t>Україна, 42700, Сумська обл., місто Охтирка, ВУЛИЦЯ СУМСЬКА, будинок 55</t>
  </si>
  <si>
    <t>putivlpmsd@gmail.com</t>
  </si>
  <si>
    <t>Руднєва Жанна Анатоліївна</t>
  </si>
  <si>
    <t>ПУТИВЛЬ</t>
  </si>
  <si>
    <t>Україна, 41500, Сумська обл., Путивльський р-н, місто Путивль, ВУЛИЦЯ ГЛУХІВСЬКА, будинок 1</t>
  </si>
  <si>
    <t>romny_cpmsd@email.ua</t>
  </si>
  <si>
    <t>Швайка Світлана Сергіївна</t>
  </si>
  <si>
    <t>РОМНИ</t>
  </si>
  <si>
    <t>Україна, 42000, Сумська обл., місто Ромни, 1-Й ПРОВУЛОК КОРЖІВСЬКОЇ , будинок 7</t>
  </si>
  <si>
    <t>sumy_centr2@ukr.net</t>
  </si>
  <si>
    <t>Івженко Ганна Іванівна</t>
  </si>
  <si>
    <t>СУМИ</t>
  </si>
  <si>
    <t>Україна, 40022, Сумська обл., місто Суми, ВУЛИЦЯ ПРИВОКЗАЛЬНА, будинок 3-А</t>
  </si>
  <si>
    <t>centr3sumy@ukr.net</t>
  </si>
  <si>
    <t>Оводенко Алла Іванівна</t>
  </si>
  <si>
    <t>Україна, 40009, Сумська обл., місто Суми, ВУЛИЦЯ ІЛЛІНСЬКА, будинок 48/50</t>
  </si>
  <si>
    <t>narkosumy@ukr.net</t>
  </si>
  <si>
    <t>Злиденний Тарас Володимирович</t>
  </si>
  <si>
    <t>Україна, 40009, Сумська обл., місто Суми, вул.Куликівська, будинок 43</t>
  </si>
  <si>
    <t>crkl.sumy@ukr.net</t>
  </si>
  <si>
    <t>Поцелуєв Володимир Іванович</t>
  </si>
  <si>
    <t>Україна, 40007, Сумська обл., місто Суми, вул.Марко Вовчок, будинок 2</t>
  </si>
  <si>
    <t>trost_cpmd@ukr.net</t>
  </si>
  <si>
    <t>Лобода Світлана Петрівна</t>
  </si>
  <si>
    <t>Україна, 42601, Сумська обл., Тростянецький р-н, місто Тростянець, ВУЛИЦЯ ШКІЛЬНА, будинок 3</t>
  </si>
  <si>
    <t>shostka.knpcpmsd@i.ua</t>
  </si>
  <si>
    <t>Жук Олександр Володимирович</t>
  </si>
  <si>
    <t>ШОСТКА</t>
  </si>
  <si>
    <t>Україна, 41100, Сумська обл., місто Шостка, ВУЛИЦЯ СВОБОДИ, будинок 14</t>
  </si>
  <si>
    <t>yampol-crl@i.ua</t>
  </si>
  <si>
    <t>Бойчунь Вадим Олександрович</t>
  </si>
  <si>
    <t>Україна, 41200, Сумська обл., Ямпільський р-н, селище міського типу Ямпіль, ВУЛИЦЯ НЕЗАЛЕЖНА, будинок 38</t>
  </si>
  <si>
    <t>bcpmsd@gmail.com</t>
  </si>
  <si>
    <t>Цапок Віктор Степанович</t>
  </si>
  <si>
    <t>ТЕРНОПІЛЬСЬКА</t>
  </si>
  <si>
    <t>Україна, 47501, Тернопільська обл., місто Бережани(пн), ВУЛИЦЯ СТЕПАНА БАНДЕРИ , будинок 21</t>
  </si>
  <si>
    <t>38232032@mail.gov.ua</t>
  </si>
  <si>
    <t>Гарасимів Ольга Ігорівна</t>
  </si>
  <si>
    <t>БОРЩІВ</t>
  </si>
  <si>
    <t>Україна, 48702, Тернопільська обл., Борщівський р-н, місто Борщів, ВУЛ. СТЕПАНА БАНДЕРИ, будинок 108</t>
  </si>
  <si>
    <t>bpmsd@ukr.net</t>
  </si>
  <si>
    <t>Головецький Сергій Михайлович</t>
  </si>
  <si>
    <t>БУЧАЧ</t>
  </si>
  <si>
    <t>Україна, 48401, Тернопільська обл., Бучацький р-н, місто Бучач, вул.Галицька, будинок 25</t>
  </si>
  <si>
    <t>zal_cpmsd@ukr.net</t>
  </si>
  <si>
    <t>Романюк Василь Михайлович</t>
  </si>
  <si>
    <t>ЗАЛІЩИКИ</t>
  </si>
  <si>
    <t>Україна, 48601, Тернопільська обл., Заліщицький р-н, місто Заліщики, ВУЛИЦЯ СТЕПАНА БАНДЕРИ, будинок 78</t>
  </si>
  <si>
    <t>38440115@mail.gov.ua</t>
  </si>
  <si>
    <t>Корнійчук Віталій Іванович</t>
  </si>
  <si>
    <t>Україна, 47000, Тернопільська обл., місто Кременець(пн), ВУЛИЦЯ ГОРБАЧА, будинок 1</t>
  </si>
  <si>
    <t>knptrrtrcpmsd@ukr.net</t>
  </si>
  <si>
    <t>Соколовська Галина Василівна</t>
  </si>
  <si>
    <t>МИШКОВИЧІ</t>
  </si>
  <si>
    <t>Україна, 47732, Тернопільська обл., Тернопільський р-н, село Мишковичі, вул.Надрічна, будинок 25</t>
  </si>
  <si>
    <t>cpmsd_trb@ukr.net</t>
  </si>
  <si>
    <t>Кундрат Степан Степанович</t>
  </si>
  <si>
    <t>ТЕРЕБОВЛЯ</t>
  </si>
  <si>
    <t>Україна, 48100, Тернопільська обл., Теребовлянський р-н, місто Теребовля, ПЛОЩА ТАРАСА ШЕВЧЕНКА, будинок 1</t>
  </si>
  <si>
    <t>tcpmsd@ukr.net</t>
  </si>
  <si>
    <t>Медвідь Микола Миколайович</t>
  </si>
  <si>
    <t>ТЕРНОПІЛЬ</t>
  </si>
  <si>
    <t>Україна, 46006, Тернопільська обл., місто Тернопіль, ВУЛИЦЯ ШПИТАЛЬНА, будинок 4</t>
  </si>
  <si>
    <t>chortkiv_cpmsd@ukr.net</t>
  </si>
  <si>
    <t>Ратушняк Ярослав Петрович</t>
  </si>
  <si>
    <t>Україна, 48500, Тернопільська обл., місто Чортків(пн), вул.Пігута Дмитра, будинок 29</t>
  </si>
  <si>
    <t>balmedcentr@ukr.net</t>
  </si>
  <si>
    <t>Пересічанська Тамара ВІкторівна</t>
  </si>
  <si>
    <t>ХАРКІВСЬКА</t>
  </si>
  <si>
    <t>БАЛАКЛІЯ</t>
  </si>
  <si>
    <t>Україна, 64207, Харківська обл., Балаклійський р-н, місто Балаклія, вул.Соборна, будинок 98</t>
  </si>
  <si>
    <t>kzoz_cpmsd_barv@ukr.net</t>
  </si>
  <si>
    <t>Лєушин Валерій Донатович</t>
  </si>
  <si>
    <t>БАРВІНКОВЕ</t>
  </si>
  <si>
    <t>Україна, 64701, Харківська обл., Барвінківський р-н, місто Барвінкове, ВУЛИЦЯ НЕЗАЛЕЖНОСТІ, будинок 20</t>
  </si>
  <si>
    <t>blizn_rcpmd@ukr.net</t>
  </si>
  <si>
    <t>Павлюк Геннадій Петрович</t>
  </si>
  <si>
    <t>БЛИЗНЮКИ</t>
  </si>
  <si>
    <t>Україна, 64801, Харківська обл., Близнюківський р-н, селище міського типу Близнюки, ВУЛИЦЯ КАЛИНОВА, будинок 3</t>
  </si>
  <si>
    <t>cpmsd_bogod@ukr.net</t>
  </si>
  <si>
    <t>Прошутя Віталій Васильович</t>
  </si>
  <si>
    <t>БОГОДУХІВ</t>
  </si>
  <si>
    <t>Україна, 62103, Харківська обл., Богодухівський р-н, місто Богодухів, ВУЛИЦЯ ЧЕРНІЄНКА, будинок 13</t>
  </si>
  <si>
    <t>bor_cpmsd@ukr.net</t>
  </si>
  <si>
    <t>Павленко Наталія Олексіївна</t>
  </si>
  <si>
    <t>БОРОВА</t>
  </si>
  <si>
    <t>Україна, 63801, Харківська обл., Борівський р-н, селище міського типу Борова, ВУЛИЦЯ МИРУ , будинок 34</t>
  </si>
  <si>
    <t>cpmd1@ukr.net</t>
  </si>
  <si>
    <t>Болгов Олексій Миколайович</t>
  </si>
  <si>
    <t>БУДИ</t>
  </si>
  <si>
    <t>Україна, 62456, Харківська обл., Харківський р-н, селище міського типу Буди, ВУЛИЦЯ ФАЯНСОВЩИК, будинок 5</t>
  </si>
  <si>
    <t>valki_zpmsd@ukr.net</t>
  </si>
  <si>
    <t>Орлова Марина Ігорівна</t>
  </si>
  <si>
    <t>ВАЛКИ</t>
  </si>
  <si>
    <t>Україна, 63002, Харківська обл., Валківський р-н, місто Валки, ПРОВУЛОК МАЙСЬКИЙ, будинок 34</t>
  </si>
  <si>
    <t>kdoc67@ukr.net</t>
  </si>
  <si>
    <t>Шматько Юрій Іванович</t>
  </si>
  <si>
    <t>ВАСИЩЕВЕ</t>
  </si>
  <si>
    <t>Україна, 62495, Харківська обл., Харківський р-н, селище міського типу Васищеве, ВУЛИЦЯ ЗЕЛЕНА, будинок 36</t>
  </si>
  <si>
    <t>burluk.pmsd1@ukr.net</t>
  </si>
  <si>
    <t>Доля Тетяна Петрівна</t>
  </si>
  <si>
    <t>ВЕЛИКИЙ БУРЛУК</t>
  </si>
  <si>
    <t>Україна, 62602, Харківська обл., Великобурлуцький р-н, селище міського типу Великий Бурлук, вул.Виноградна, будинок 2А</t>
  </si>
  <si>
    <t>cpmsdvovch@ukr.net</t>
  </si>
  <si>
    <t>Ліца Карина Олександрівна</t>
  </si>
  <si>
    <t>ВОВЧАНСЬК</t>
  </si>
  <si>
    <t>Україна, 62504, Харківська обл., Вовчанський р-н, місто Вовчанськ, ВУЛИЦЯ ШЕВЧЕНКА, будинок 24</t>
  </si>
  <si>
    <t>tspmd77427@ukr.net</t>
  </si>
  <si>
    <t>Грінаковська Юлія Леонідівна</t>
  </si>
  <si>
    <t>ДВОРІЧНА</t>
  </si>
  <si>
    <t>Україна, 62702, Харківська обл., Дворічанський р-н, селище міського типу Дворічна, ВУЛИЦЯ СЛОБОЖАНСЬКА, будинок 51</t>
  </si>
  <si>
    <t>dergachy_cpmsd@ukr.net</t>
  </si>
  <si>
    <t>Кушнарьов Роман Сергійович</t>
  </si>
  <si>
    <t>ДЕРГАЧІ</t>
  </si>
  <si>
    <t>Україна, 62303, Харківська обл., Дергачівський р-н, місто Дергачі, ВУЛИЦЯ 1 ТРАВНЯ , будинок 25</t>
  </si>
  <si>
    <t>zach.cpmsd@ukr.net</t>
  </si>
  <si>
    <t>Погоріла Анна Петрівна</t>
  </si>
  <si>
    <t>ЗАЧЕПИЛІВКА</t>
  </si>
  <si>
    <t>Україна, 64401, Харківська обл., Зачепилівський р-н, селище міського типу Зачепилівка, 14 ГВАРДІЙСЬКОЇ СТРІЛЕЦЬКОЇ ДИВІЗІЇ, будинок 6</t>
  </si>
  <si>
    <t>rc_pmsd.zmiiv@ukr.net</t>
  </si>
  <si>
    <t>Костенко Олена Вікторівна</t>
  </si>
  <si>
    <t>ЗМІЇВ</t>
  </si>
  <si>
    <t>Україна, 63404, Харківська обл., Зміївський р-н, місто Зміїв, 6-Ї СТРІЛЕЦІКОЇ ДИВІЗІЇ, будинок 1</t>
  </si>
  <si>
    <t>zol-cpmd@ukr.net</t>
  </si>
  <si>
    <t>Тесленко Марина Анатоліївна</t>
  </si>
  <si>
    <t>Україна, 62203, Харківська обл., Золочівський р-н, селище міського типу Золочів, ВУЛИЦЯ ФІЛАТОВА, будинок 20</t>
  </si>
  <si>
    <t>izyumzentr@gmail.com</t>
  </si>
  <si>
    <t>Вродзинська Юлія Сергіївна</t>
  </si>
  <si>
    <t>ІЗЮМ</t>
  </si>
  <si>
    <t>Україна, 64309, Харківська обл., місто Ізюм, ВУЛИЦЯ ПОКРОВСЬКА, будинок 34</t>
  </si>
  <si>
    <t>kegi_cpmsd@i.ua</t>
  </si>
  <si>
    <t>Парамонова Антоніна Михайлівна</t>
  </si>
  <si>
    <t>КЕГИЧІВКА</t>
  </si>
  <si>
    <t>Україна, 64003, Харківська обл., Кегичівський р-н, селище міського типу Кегичівка, ВУЛИЦЯ КАЛИНОВА, будинок 37</t>
  </si>
  <si>
    <t>38916118@ukr.net</t>
  </si>
  <si>
    <t>Шаптала Володимир Миколайович</t>
  </si>
  <si>
    <t>КОЛОМАК</t>
  </si>
  <si>
    <t>Україна, 63100, Харківська обл., Коломацький р-н, селище міського типу Коломак, ВУЛИЦЯ ГЕТЬМАНА І.МАЗЕПИ, будинок 9</t>
  </si>
  <si>
    <t>kzpmcd@ukr.net</t>
  </si>
  <si>
    <t>Равлюк Руслана Михайлівна</t>
  </si>
  <si>
    <t>КРАСНОГРАД</t>
  </si>
  <si>
    <t>Україна, 63304, Харківська обл., Красноградський р-н, місто Красноград, ВУЛИЦЯ ШИНДЛЕРА, будинок 91</t>
  </si>
  <si>
    <t>krkut_cpmsd@ukr.net</t>
  </si>
  <si>
    <t>Лісняк Валентина Василівна</t>
  </si>
  <si>
    <t>КРАСНОКУТСЬК</t>
  </si>
  <si>
    <t>Україна, 62002, Харківська обл., Краснокутський р-н, селище міського типу Краснокутськ, ВУЛИЦЯ МИРУ, будинок 139</t>
  </si>
  <si>
    <t>knp_kcpmd@ukr.net</t>
  </si>
  <si>
    <t>Ляшенко Віктор Павлович</t>
  </si>
  <si>
    <t>КУП'ЯНСЬК</t>
  </si>
  <si>
    <t>Україна, 63701, Харківська обл., місто Куп'янськ, ВУЛИЦЯ 1 ТРАВНЯ, будинок 6</t>
  </si>
  <si>
    <t>lipezkabolniza@ukr.net</t>
  </si>
  <si>
    <t>Потабенко Світлана Василівна</t>
  </si>
  <si>
    <t>ЛИПЦІ</t>
  </si>
  <si>
    <t>Україна, 62414, Харківська обл., Харківський р-н, село Липці, ВУЛИЦЯ ПУШКІНСЬКА, будинок 109</t>
  </si>
  <si>
    <t>knp_cpmsd@meta.ua</t>
  </si>
  <si>
    <t>Євсєєв Олексій Борисович</t>
  </si>
  <si>
    <t>ЛОЗОВА</t>
  </si>
  <si>
    <t>Україна, 64604, Харківська обл., місто Лозова, МІКРОРАЙОН 4, будинок 25</t>
  </si>
  <si>
    <t>cpmsd.lubotin@ukr.net</t>
  </si>
  <si>
    <t>Чухен Олег Іванович</t>
  </si>
  <si>
    <t>ЛЮБОТИН</t>
  </si>
  <si>
    <t>Україна, 62433, Харківська обл., місто Люботин, ВУЛИЦЯ ШЕВЧЕНКА, будинок 15</t>
  </si>
  <si>
    <t>malamb_pervlanka@ukr.net</t>
  </si>
  <si>
    <t>Трубчанінова Олена Олександрівна</t>
  </si>
  <si>
    <t>МАЛИНІВКА</t>
  </si>
  <si>
    <t>Україна, 63525, Харківська обл., Чугуївський р-н, селище міського типу Малинівка, ПРОВУЛОК ПУШКІНА, будинок 2А</t>
  </si>
  <si>
    <t>vod.centrotg@ukr.net</t>
  </si>
  <si>
    <t>Мороз Людмила Миколаївна</t>
  </si>
  <si>
    <t>НОВОСЕЛІВКА</t>
  </si>
  <si>
    <t>Україна, 63209, Харківська обл., Нововодолазький р-н, село Новоселівка, ВУЛИЦЯ ВОСКРЕСІНСЬКА, будинок 254</t>
  </si>
  <si>
    <t>42oapmsd@ukr.net</t>
  </si>
  <si>
    <t>Сумець Світлана Володимирівна</t>
  </si>
  <si>
    <t>ОСКІЛ</t>
  </si>
  <si>
    <t>Україна, 64340, Харківська обл., Ізюмський р-н, село Оскіл, ВУЛИЦЯ СЛОБІДСЬКА, будинок 69</t>
  </si>
  <si>
    <t>perv_cpmsd@ukr.net</t>
  </si>
  <si>
    <t>Горячок Раїса Василівна</t>
  </si>
  <si>
    <t>ПЕРВОМАЙСЬКИЙ</t>
  </si>
  <si>
    <t>Україна, 64102, Харківська обл., місто Первомайський, ВУЛИЦЯ СВІТАНКОВА, будинок 3</t>
  </si>
  <si>
    <t>pechenegi_centr@ukr.net</t>
  </si>
  <si>
    <t>Жадан Олександр Миколайович</t>
  </si>
  <si>
    <t>ПЕЧЕНІГИ</t>
  </si>
  <si>
    <t>Україна, 62801, Харківська обл., Печенізький р-н, селище міського типу Печеніги, ВУЛИЦЯ НЕЗАЛЕЖНОСТІ, будинок 59</t>
  </si>
  <si>
    <t>pesochincpmsd@ukr.net</t>
  </si>
  <si>
    <t>Канцедал Любов Володимирівна</t>
  </si>
  <si>
    <t>ПІСОЧИН</t>
  </si>
  <si>
    <t>Україна, 62416, Харківська обл., Харківський р-н, селище міського типу Пісочин, ПРОВУЛОК ТРАНСПОРТНИЙ, будинок 4-А</t>
  </si>
  <si>
    <t>rogancpmsd@ukr.net</t>
  </si>
  <si>
    <t>Жданова Тетяна Вікторівна</t>
  </si>
  <si>
    <t>РОГАНЬ</t>
  </si>
  <si>
    <t>Україна, 62481, Харківська обл., Харківський р-н, селище міського типу Рогань, ВУЛИЦЯ КУЛЬТУРИ, будинок 62</t>
  </si>
  <si>
    <t>sahncentr@ukr.net</t>
  </si>
  <si>
    <t>Рудакова Олена Миколаївна</t>
  </si>
  <si>
    <t>САХНОВЩИНА</t>
  </si>
  <si>
    <t>Україна, 64501, Харківська обл., Сахновщинський р-н, селище міського типу Сахновщина, ВУЛИЦЯ ПОЛТАВСЬКА, будинок 75</t>
  </si>
  <si>
    <t>cpmsd.stsaltiv@ukr.net</t>
  </si>
  <si>
    <t>Ситник Оксана Володимирівна</t>
  </si>
  <si>
    <t>СТАРИЙ САЛТІВ</t>
  </si>
  <si>
    <t>Україна, 62560, Харківська обл., Вовчанський р-н, селище міського типу Старий Салтів, ВУЛИЦЯ ПЕРЕМОГИ, будинок 14</t>
  </si>
  <si>
    <t>vod.cpmsd@ukr.net</t>
  </si>
  <si>
    <t>Середенко Віталій Григорович</t>
  </si>
  <si>
    <t>СТАРОВІРІВКА</t>
  </si>
  <si>
    <t>Україна, 63251, Харківська обл., Нововодолазький р-н, село Старовірівка, вул.Центральна, будинок 74</t>
  </si>
  <si>
    <t>chmcpmsd@ukr.net</t>
  </si>
  <si>
    <t>Сабада Тетяна Олександрівна</t>
  </si>
  <si>
    <t>ЧУГУЇВ</t>
  </si>
  <si>
    <t>Україна, 63503, Харківська обл., місто Чугуїв, ВУЛИЦЯ ЛЕОНОВА, будинок 4 А</t>
  </si>
  <si>
    <t>chuguev_cpmsd@ukr.net</t>
  </si>
  <si>
    <t>Черевань Тетяна Вікторівна</t>
  </si>
  <si>
    <t>Україна, 63503, Харківська обл., місто Чугуїв, ВУЛИЦЯ ГАГАРІНА, будинок 12</t>
  </si>
  <si>
    <t>cpmsd_she@ukr.net</t>
  </si>
  <si>
    <t>Костюченко Юрій Вікторович</t>
  </si>
  <si>
    <t>ШЕВЧЕНКОВЕ</t>
  </si>
  <si>
    <t>Україна, 63601, Харківська обл., Шевченківський р-н, селище міського типу Шевченкове, ВУЛИЦЯ БУБЛІЧЕНКО, будинок 15</t>
  </si>
  <si>
    <t>kzbrcpmsd@ukr.net</t>
  </si>
  <si>
    <t>Абрамов Ігор Федорович</t>
  </si>
  <si>
    <t>ХЕРСОНСЬКА</t>
  </si>
  <si>
    <t>БЕРИСЛАВ</t>
  </si>
  <si>
    <t>Україна, 74303, Херсонська обл., Бериславський р-н, місто Берислав, ВУЛИЦЯ 1 ТРАВНЯ, будинок 124</t>
  </si>
  <si>
    <t>bilpmsd@ukr.net</t>
  </si>
  <si>
    <t>Чорі Ірина Василівна</t>
  </si>
  <si>
    <t>БІЛОЗЕРКА</t>
  </si>
  <si>
    <t>Україна, 75000, Херсонська обл., Білозерський р-н, селище міського типу Білозерка, ПРОВУЛОК ТОРГОВИЙ, будинок 20</t>
  </si>
  <si>
    <t>goprycpmsd@ukr.net</t>
  </si>
  <si>
    <t>Шацило Євгеній Геннадійович</t>
  </si>
  <si>
    <t>НОВА ЗБУР'ЇВКА</t>
  </si>
  <si>
    <t>Україна, 75631, Херсонська обл., Голопристанський р-н, село Нова Збур'ївка, ВУЛИЦЯ ЛІКАРНЯНА, будинок 55</t>
  </si>
  <si>
    <t>cpmsd_it@ukr.net</t>
  </si>
  <si>
    <t>Ходорковська Олена Іванівна</t>
  </si>
  <si>
    <t>НОВА КАХОВКА</t>
  </si>
  <si>
    <t>Україна, 74900, Херсонська обл., місто Нова Каховка, ВУЛИЦЯ ГЕРОЇВ УКРАЇНИ, будинок 33 А</t>
  </si>
  <si>
    <t>troyamedic@ukr.net</t>
  </si>
  <si>
    <t>Тунік Наталя Олександрівна</t>
  </si>
  <si>
    <t>НОВОТРОЇЦЬКЕ</t>
  </si>
  <si>
    <t>Україна, 75300, Херсонська обл., Новотроїцький р-н, селище міського типу Новотроїцьке, ВУЛИЦЯ СОБОРНА, будинок 79</t>
  </si>
  <si>
    <t>tscpmsd.s@ukr.net</t>
  </si>
  <si>
    <t>Сердюкова Світлана Олександрівна</t>
  </si>
  <si>
    <t>ОЛЕШКИ</t>
  </si>
  <si>
    <t>Україна, 75100, Херсонська обл., Олешківський р-н, місто Олешки, ВУЛИЦЯ СОФІЇВСЬКА, будинок 85</t>
  </si>
  <si>
    <t>medskcentr@ukr.net</t>
  </si>
  <si>
    <t>Хмельова Алла Василівна</t>
  </si>
  <si>
    <t>СКАДОВСЬК</t>
  </si>
  <si>
    <t>Україна, 75700, Херсонська обл., Скадовський р-н, місто Скадовськ, ВУЛИЦЯ СЕРГІЇВСЬКА, будинок 20</t>
  </si>
  <si>
    <t>luchanskpmsd@i.ua</t>
  </si>
  <si>
    <t>Ларіонов Володимир Юрійович</t>
  </si>
  <si>
    <t>ХЕРСОН</t>
  </si>
  <si>
    <t>Україна, 73005, Херсонська обл., місто Херсон, ВУЛИЦЯ КРИМСЬКА, будинок 138</t>
  </si>
  <si>
    <t>hospital.tropinykh@ukr.net</t>
  </si>
  <si>
    <t>Ремига Леонід Тимофійович</t>
  </si>
  <si>
    <t>Україна, 73000, Херсонська обл., місто Херсон, ВУЛИЦЯ КОМАРОВА, будинок 2</t>
  </si>
  <si>
    <t>seaclinic-ks@ukr.net</t>
  </si>
  <si>
    <t>Малицька Алла Павлівна</t>
  </si>
  <si>
    <t>Україна, 73000, Херсонська обл., місто Херсон, ПРОСПЕКТ УШАКОВА, будинок 22/1</t>
  </si>
  <si>
    <t>belogore.cpmsd@ukr.net</t>
  </si>
  <si>
    <t>Яремчук Наталія Володимирівна</t>
  </si>
  <si>
    <t>ХМЕЛЬНИЦЬКА</t>
  </si>
  <si>
    <t>БІЛОГІР'Я</t>
  </si>
  <si>
    <t>Україна, 30200, Хмельницька обл., Білогірський р-н, селище міського типу Білогір'я, ВУЛИЦЯ МИРУ, будинок 1</t>
  </si>
  <si>
    <t>vin-pmsd@ukr.net</t>
  </si>
  <si>
    <t>Заблотовська Лариса Деонизівна</t>
  </si>
  <si>
    <t>ВІНЬКІВЦІ</t>
  </si>
  <si>
    <t>Україна, 32500, Хмельницька обл., Віньковецький р-н, селище міського типу Віньківці, ВУЛИЦЯ ПЕРШОТРАВНЕВА, будинок 6</t>
  </si>
  <si>
    <t>volrcpmsd@ukr.net</t>
  </si>
  <si>
    <t>Коломієць Анатолій Миколайович</t>
  </si>
  <si>
    <t>ВОЛОЧИСЬК</t>
  </si>
  <si>
    <t>Україна, 31200, Хмельницька обл., Волочиський р-н, місто Волочиськ, ВУЛИЦЯ НЕЗАЛЕЖНОСТІ, будинок 88</t>
  </si>
  <si>
    <t>medcentrgorodok@gmail.com</t>
  </si>
  <si>
    <t>Андрійчук Анатолій Семенович</t>
  </si>
  <si>
    <t>ГОРОДОК</t>
  </si>
  <si>
    <t>Україна, 32000, Хмельницька обл., Городоцький р-н, місто Городок, ВУЛИЦЯ ШЕВЧЕНКА, будинок 40</t>
  </si>
  <si>
    <t>dcpmsh@ukr.net</t>
  </si>
  <si>
    <t>Затворніцький Михайло Григорович</t>
  </si>
  <si>
    <t>ДЕРАЖНЯ</t>
  </si>
  <si>
    <t>Україна, 32200, Хмельницька обл., Деражнянський р-н, місто Деражня, ВУЛИЦЯ ПОДІЛЬСЬКА, будинок 1</t>
  </si>
  <si>
    <t>dun.rcpmsd@ukr.net</t>
  </si>
  <si>
    <t>Музика Лариса Михайлівна</t>
  </si>
  <si>
    <t>ДУНАЇВЦІ</t>
  </si>
  <si>
    <t>Україна, 32400, Хмельницька обл., Дунаєвецький р-н, місто Дунаївці, ВУЛИЦЯ ГОРЬКОГО , будинок 7/7</t>
  </si>
  <si>
    <t>iz_msd@ukr.net</t>
  </si>
  <si>
    <t>Літвінчук Сергій Іванович</t>
  </si>
  <si>
    <t>ІЗЯСЛАВ</t>
  </si>
  <si>
    <t>Україна, 30300, Хмельницька обл., Ізяславський р-н, місто Ізяслав, ВУЛИЦЯ ШЕВЧЕНКА, будинок 10, корпус В</t>
  </si>
  <si>
    <t>kpcpmsd@gmail.com</t>
  </si>
  <si>
    <t>Кузняк Тетяна Іванівна</t>
  </si>
  <si>
    <t>КАМ'ЯНЕЦЬ-ПОДІЛЬСЬКИЙ</t>
  </si>
  <si>
    <t>Україна, 32302, Хмельницька обл., місто Кам'янець-Подільський, ВУЛИЦЯ ОГІЄНКО, будинок 20</t>
  </si>
  <si>
    <t>shepcentr@meta.ua</t>
  </si>
  <si>
    <t>Нечипорук Андрій Григорович</t>
  </si>
  <si>
    <t>КОРЧИК</t>
  </si>
  <si>
    <t>Україна, 30411, Хмельницька обл., Шепетівський р-н, село Корчик, ВУЛИЦЯ ВАЛІ КОТИКА, будинок 1А</t>
  </si>
  <si>
    <t>zvit2020kras.cpmsd@gmail.com</t>
  </si>
  <si>
    <t>Ватажук Олег Михайлович</t>
  </si>
  <si>
    <t>КРАСИЛІВ</t>
  </si>
  <si>
    <t>Україна, 31000, Хмельницька обл., Красилівський р-н, місто Красилів, ВУЛИЦЯ ГРУШЕВСЬКОГО, будинок 96</t>
  </si>
  <si>
    <t>let.cpmsd@ukr.net</t>
  </si>
  <si>
    <t>Кухарук Наталія Леонідівна</t>
  </si>
  <si>
    <t>ЛЕТИЧІВ</t>
  </si>
  <si>
    <t>Україна, 31500, Хмельницька обл., Летичівський р-н, селище міського типу Летичів, ВУЛИЦЯ САВІЦЬКОГО ЮРІЯ, будинок 36</t>
  </si>
  <si>
    <t>pmsd.khr@ukr.net</t>
  </si>
  <si>
    <t>Коцюба Леонід Григорович</t>
  </si>
  <si>
    <t>Україна, 31348, Хмельницька обл., Хмельницький р-н, село Масівці, ВУЛИЦЯ ЦЕНТРАЛЬНА, будинок 29</t>
  </si>
  <si>
    <t>kp.centr@ukr.net</t>
  </si>
  <si>
    <t>Ростецький Станіслав Францович</t>
  </si>
  <si>
    <t>МУКША КИТАЙГОРОДСЬКА</t>
  </si>
  <si>
    <t>Україна, 32319, Хмельницька обл., Кам'янець-Подільський р-н, село Мукша Китайгородська, ВУЛИЦЯ МАТРОСОВА, будинок 30</t>
  </si>
  <si>
    <t>cpmsdnetishyn@gmail.com</t>
  </si>
  <si>
    <t>Клочай Лариса Петрівна</t>
  </si>
  <si>
    <t>НЕТІШИН</t>
  </si>
  <si>
    <t>Україна, 30100, Хмельницька обл., місто Нетішин, ВУЛИЦЯ ЛІСОВА, будинок 1</t>
  </si>
  <si>
    <t>nucpmsd@meta.ua</t>
  </si>
  <si>
    <t>Фінагеєва Наталія Миколаївна</t>
  </si>
  <si>
    <t>НОВА УШИЦЯ</t>
  </si>
  <si>
    <t>Україна, 32600, Хмельницька обл., Новоушицький р-н, селище міського типу Нова Ушиця, ВУЛИЦЯ ГАГАРІНА, будинок 36</t>
  </si>
  <si>
    <t>centrpmsdpolonne@ukr.net</t>
  </si>
  <si>
    <t>Сімчера Іван Васильович</t>
  </si>
  <si>
    <t>ПОЛОННЕ</t>
  </si>
  <si>
    <t>Україна, 30500, Хмельницька обл., Полонський р-н, місто Полонне, ВУЛИЦЯ ЛЕСІ УКРАЇНКИ, будинок 177</t>
  </si>
  <si>
    <t>slavuta-pmsd@ukr.net</t>
  </si>
  <si>
    <t>Гаврилюк Олег Віталійович</t>
  </si>
  <si>
    <t>СЛАВУТА</t>
  </si>
  <si>
    <t>Україна, 30000, Хмельницька обл., місто Славута, ВУЛИЦЯ ЯРОСЛАВА МУДРОГО, будинок 29"Г"</t>
  </si>
  <si>
    <t>sunyva.centr01@ukr.net</t>
  </si>
  <si>
    <t>Ананьєва Надія Олександрівна</t>
  </si>
  <si>
    <t>СТАРА СИНЯВА</t>
  </si>
  <si>
    <t>Україна, 31400, Хмельницька обл., Старосинявський р-н, селище міського типу Стара Синява, ВУЛИЦЯ ГРУШЕВСЬКОГО, будинок 15</t>
  </si>
  <si>
    <t>cpmsd-ctk@ukr.net</t>
  </si>
  <si>
    <t>Швець Анатолій Іванович</t>
  </si>
  <si>
    <t>Україна, 31100, Хмельницька обл., місто Старокостянтинів(пн), ВУЛИЦЯ ПУШКІНА, будинок 47</t>
  </si>
  <si>
    <t>teofcentr13@gmail.com</t>
  </si>
  <si>
    <t>Кравчук Олена Федорівна</t>
  </si>
  <si>
    <t>ТЕОФІПОЛЬ</t>
  </si>
  <si>
    <t>Україна, 30602, Хмельницька обл., Теофіпольський р-н, селище міського типу Теофіполь, ВУЛИЦЯ ЗАВОДСЬКА, будинок 2</t>
  </si>
  <si>
    <t>1hmcpmsd@ukr.net</t>
  </si>
  <si>
    <t>Гесаль Валентина Григорівна</t>
  </si>
  <si>
    <t>ХМЕЛЬНИЦЬКИЙ</t>
  </si>
  <si>
    <t>hmmcpmsd2@ukr.net</t>
  </si>
  <si>
    <t>Головко Людмила Леонтіївна</t>
  </si>
  <si>
    <t>Україна, 29013, Хмельницька обл., місто Хмельницький, ВУЛИЦЯ ПОДІЛЬСЬКА, будинок 54</t>
  </si>
  <si>
    <t>chempmsd@gmail.com</t>
  </si>
  <si>
    <t>Голдис Зоя Володимирівна</t>
  </si>
  <si>
    <t>ЧЕМЕРІВЦІ</t>
  </si>
  <si>
    <t>Україна, 31601, Хмельницька обл., Чемеровецький р-н, селище міського типу Чемерівці, ВУЛИЦЯ ЦЕНТРАЛЬНА, будинок 61Г</t>
  </si>
  <si>
    <t>yarm-rcpmsd@ukr.net</t>
  </si>
  <si>
    <t>Крива Надія Михайлівна</t>
  </si>
  <si>
    <t>ЯРМОЛИНЦІ</t>
  </si>
  <si>
    <t>Україна, 32100, Хмельницька обл., Ярмолинецький р-н, селище міського типу Ярмолинці, ВУЛИЦЯ ШЕВЧЕНКА, будинок 41</t>
  </si>
  <si>
    <t>vat.center.pmcd@gmail.com</t>
  </si>
  <si>
    <t>Петренко Анастасія Григорівна</t>
  </si>
  <si>
    <t>ЧЕРКАСЬКА</t>
  </si>
  <si>
    <t>ВАТУТІНЕ</t>
  </si>
  <si>
    <t>Україна, 20250, Черкаська обл., місто Ватутіне, ВУЛИЦЯ ЧАЙКОВСЬКОГО, будинок 11</t>
  </si>
  <si>
    <t>zolo_cpmsd@ukr.net</t>
  </si>
  <si>
    <t>Блоха Віталій Анатолійович</t>
  </si>
  <si>
    <t>ГЕЛЬМЯЗІВ</t>
  </si>
  <si>
    <t>Україна, 19715, Черкаська обл., Золотоніський р-н, село Гельмязів, ВУЛИЦЯ ЦЕНТРАЛЬНА, будинок 44</t>
  </si>
  <si>
    <t>gorod.rcpmsd@gmail.com</t>
  </si>
  <si>
    <t>Задорожна Галина Володимирівна</t>
  </si>
  <si>
    <t>ГОРОДИЩЕ</t>
  </si>
  <si>
    <t>Україна, 19500, Черкаська обл., Городищенський р-н, місто Городище, ВУЛИЦЯ ГЕРОЇВ ЧОРНОБИЛЯ, будинок 15</t>
  </si>
  <si>
    <t>zh.tsentr@ukr.net</t>
  </si>
  <si>
    <t>КУШНІРЕНКО РОМАН ВОЛОДИМИРОВИЧ</t>
  </si>
  <si>
    <t>ЖАШКІВ</t>
  </si>
  <si>
    <t>Україна, 19201, Черкаська обл., Жашківський р-н, місто Жашків, вул.Лікарняна, будинок 19-а</t>
  </si>
  <si>
    <t>zvencentr@gmail.com</t>
  </si>
  <si>
    <t>Радьога Галина Вікторівна</t>
  </si>
  <si>
    <t>ЗВЕНИГОРОДКА</t>
  </si>
  <si>
    <t>Україна, 20202, Черкаська обл., Звенигородський р-н, місто Звенигородка, ВУЛИЦЯ ІВАНА СОШЕНКА, будинок 43 Б</t>
  </si>
  <si>
    <t>pm2005@ukr.net</t>
  </si>
  <si>
    <t>Прокопчук Олександр Сергійович</t>
  </si>
  <si>
    <t>ЗОЛОТОНОША</t>
  </si>
  <si>
    <t>Україна, 19700, Черкаська обл., місто Золотоноша, ВУЛИЦЯ ШЕВЧЕНКА, будинок 32</t>
  </si>
  <si>
    <t>kamenka_cpmsd@ukr.net</t>
  </si>
  <si>
    <t>Німченко Світлана Василівна</t>
  </si>
  <si>
    <t>КАМ'ЯНКА</t>
  </si>
  <si>
    <t>Україна, 20801, Черкаська обл., Кам'янський р-н, місто Кам'янка, ВУЛИЦЯ ПОКРОВСЬКА, будинок 90</t>
  </si>
  <si>
    <t>kaniv_centr_tender@ukr.net</t>
  </si>
  <si>
    <t>ГОРЬОВА НАТАЛІЯ ВАСИЛІВНА</t>
  </si>
  <si>
    <t>КАНІВ</t>
  </si>
  <si>
    <t>Україна, 19003, Черкаська обл., місто Канів, вул.Успенська, будинок 15</t>
  </si>
  <si>
    <t>katercentr@gmail.com</t>
  </si>
  <si>
    <t>Пироженко Олена Олександрівна</t>
  </si>
  <si>
    <t>КАТЕРИНОПІЛЬ</t>
  </si>
  <si>
    <t>Україна, 20501, Черкаська обл., Катеринопільський р-н, селище міського типу Катеринопіль, ВУЛИЦЯ КОМАРОВА, будинок 1</t>
  </si>
  <si>
    <t>korsuncpmsd@gmail.com</t>
  </si>
  <si>
    <t>Савчук Галина Кузьмівна</t>
  </si>
  <si>
    <t>КОРСУНЬ-ШЕВЧЕНКІВСЬКИЙ</t>
  </si>
  <si>
    <t>Україна, 19400, Черкаська обл., Корсунь-Шевченківський р-н, місто Корсунь-Шевченківський, ВУЛИЦЯ ЯРОСЛАВА МУДРОГО, будинок 120</t>
  </si>
  <si>
    <t>monasturushecentr@gmail.com</t>
  </si>
  <si>
    <t>Редванська Людмила Петрівна</t>
  </si>
  <si>
    <t>МОНАСТИРИЩЕ</t>
  </si>
  <si>
    <t>Україна, 19101, Черкаська обл., Монастирищенський р-н, місто Монастирище, вул.Соборна, будинок 1</t>
  </si>
  <si>
    <t>sm.rc.pmsd@i.ua</t>
  </si>
  <si>
    <t>Проценко Тетяна Григорівна</t>
  </si>
  <si>
    <t>ПОПІВКА</t>
  </si>
  <si>
    <t>Україна, 20735, Черкаська обл., Смілянський р-н, село Попівка, ВУЛИЦЯ ЦЕНТРАЛЬНА, будинок 54</t>
  </si>
  <si>
    <t>umancpmsd@gmail.com</t>
  </si>
  <si>
    <t>Новаківський Олександр Борисович</t>
  </si>
  <si>
    <t>РОДНИКІВКА</t>
  </si>
  <si>
    <t>Україна, 20324, Черкаська обл., Уманський р-н, село Родниківка, вул.Київська, будинок 50</t>
  </si>
  <si>
    <t>sm_centr@ukr.net</t>
  </si>
  <si>
    <t>Журавель Максим Валентинович</t>
  </si>
  <si>
    <t>СМІЛА</t>
  </si>
  <si>
    <t>Україна, 20700, Черкаська обл., місто Сміла, ВУЛИЦЯ ТАРАСА ШЕВЧЕНКА, будинок 1</t>
  </si>
  <si>
    <t>cpmsdtalne@gmail.com</t>
  </si>
  <si>
    <t>Данилюк Ганна Вікторівна</t>
  </si>
  <si>
    <t>ТАЛЬНЕ</t>
  </si>
  <si>
    <t>Україна, 20401, Черкаська обл., Тальнівський р-н, місто Тальне, ВУЛИЦЯ НЕБЕСНОЇ СОТНІ, будинок 65 А</t>
  </si>
  <si>
    <t>cpmsduman@gmail.com</t>
  </si>
  <si>
    <t>Пальчак Юрій Євгенович</t>
  </si>
  <si>
    <t>УМАНЬ</t>
  </si>
  <si>
    <t>Україна, 20300, Черкаська обл., місто Умань, ВУЛИЦЯ ШЕВЧЕНКА, будинок 50</t>
  </si>
  <si>
    <t>hr_cpmsd@ukr.net</t>
  </si>
  <si>
    <t>Калініна Ольга Леонідівна</t>
  </si>
  <si>
    <t>ХРИСТИНІВКА</t>
  </si>
  <si>
    <t>Україна, 20001, Черкаська обл., Христинівський р-н, місто Христинівка, ВУЛИЦЯ БОГДАНА ХМЕЛЬНИЦЬКОГО, будинок 2</t>
  </si>
  <si>
    <t>pmsdck@ukr.net</t>
  </si>
  <si>
    <t>Пантюхіна Ганна Анатоліївна</t>
  </si>
  <si>
    <t>ЧЕРВОНА СЛОБОДА</t>
  </si>
  <si>
    <t>Україна, 19640, Черкаська обл., Черкаський р-н, село Червона Слобода, вул.Пирогова, будинок 3/1</t>
  </si>
  <si>
    <t>director2centr@gmail.com</t>
  </si>
  <si>
    <t>Роскопін Олег Миколайович</t>
  </si>
  <si>
    <t>ЧЕРКАСИ</t>
  </si>
  <si>
    <t>emsimed@ukr.net</t>
  </si>
  <si>
    <t>Тарасов Микола Володимирович</t>
  </si>
  <si>
    <t>ccdp.ck@gmail.com</t>
  </si>
  <si>
    <t>Свириденко Владислав Іванович</t>
  </si>
  <si>
    <t>Україна, 18005, Черкаська обл., місто Черкаси, ВУЛИЦЯ В'ЯЧЕСЛАВА ЧОРНОВОЛА, будинок 9</t>
  </si>
  <si>
    <t>dohovir@chornobaimedik.ck.ua</t>
  </si>
  <si>
    <t>Чижик Іван Іванович</t>
  </si>
  <si>
    <t>ЧОРНОБАЙ</t>
  </si>
  <si>
    <t>Україна, 19900, Черкаська обл., Чорнобаївський р-н, селище міського типу Чорнобай, ВУЛИЦЯ ЦЕНТРАЛЬНА, будинок 221</t>
  </si>
  <si>
    <t>shpola_kz_cpmsd@ukr.net</t>
  </si>
  <si>
    <t>Качан Наталія Георгіївна</t>
  </si>
  <si>
    <t>ШПОЛА</t>
  </si>
  <si>
    <t>Україна, 20603, Черкаська обл., Шполянський р-н, місто Шпола, ВУЛИЦЯ СОБОРНА, будинок 58</t>
  </si>
  <si>
    <t>aronec67@ukr.net</t>
  </si>
  <si>
    <t>Мамалига Антон Олегович</t>
  </si>
  <si>
    <t>ЧЕРНІВЕЦЬКА</t>
  </si>
  <si>
    <t>ВАШКІВЦІ</t>
  </si>
  <si>
    <t>Україна, 59210, Чернівецька обл., Вижницький р-н, місто Вашківці, ВУЛИЦЯ Д.ЗАГУЛА, будинок 6А</t>
  </si>
  <si>
    <t>vkazpsm+1@gmail.com</t>
  </si>
  <si>
    <t>Шкробанець Валентин Леонтійович</t>
  </si>
  <si>
    <t>ВЕЛИКИЙ КУЧУРІВ</t>
  </si>
  <si>
    <t>Україна, 59052, Чернівецька обл., Сторожинецький р-н, село Великий Кучурів, ВУЛИЦЯ ГОЛОВНА, будинок 34</t>
  </si>
  <si>
    <t>phccentre.vyz@gmail.com</t>
  </si>
  <si>
    <t>ПАЛАМАРЮК ДМИТРО ГЕОРГІЙОВИЧ</t>
  </si>
  <si>
    <t>ВИЖНИЦЯ</t>
  </si>
  <si>
    <t>Україна, 59200, Чернівецька обл., Вижницький р-н, місто Вижниця, ВУЛИЦЯ УКРАЇНСЬКА, будинок 34</t>
  </si>
  <si>
    <t>zast.cpmsd@i.ua</t>
  </si>
  <si>
    <t>ШЕВЧУК ЛЮБОМИР ДМИТРОВИЧ</t>
  </si>
  <si>
    <t>ВІКНО</t>
  </si>
  <si>
    <t>Україна, 59433, Чернівецька обл., Заставнівський р-н, село Вікно, вул.Головна, будинок 80</t>
  </si>
  <si>
    <t>cpmsd-grc@med.cv.ua</t>
  </si>
  <si>
    <t>Годорог Дмитро Георгійович</t>
  </si>
  <si>
    <t>ГЕРЦА</t>
  </si>
  <si>
    <t>Україна, 60500, Чернівецька обл., Герцаївський р-н, місто Герца, ЦЕНТРАЛЬНА, будинок 25</t>
  </si>
  <si>
    <t>cpmsd-glb@med.cv.ua</t>
  </si>
  <si>
    <t>Баланюк Галина Василівна</t>
  </si>
  <si>
    <t>ГЛИБОКА</t>
  </si>
  <si>
    <t>Україна, 60400, Чернівецька обл., Глибоцький р-н, селище міського типу Глибока, ВУЛИЦЯ ШЕВЧЕНКА, будинок 14</t>
  </si>
  <si>
    <t>centrpmsd_glibokaotg@ukr.net</t>
  </si>
  <si>
    <t>Тімофті Лариса Пантелеївна</t>
  </si>
  <si>
    <t>cpmsd-klm@med.cv.ua</t>
  </si>
  <si>
    <t>Дмитрук Дмитро Іванович</t>
  </si>
  <si>
    <t>КЕЛЬМЕНЦІ</t>
  </si>
  <si>
    <t>Україна, 60100, Чернівецька обл., Кельменецький р-н, селище міського типу Кельменці, ВУЛИЦЯ САГАЙДАЧНОГО, будинок 77</t>
  </si>
  <si>
    <t>cpmsd-kic@med.cv.ua</t>
  </si>
  <si>
    <t>Заліщук Мирослав Миколайович</t>
  </si>
  <si>
    <t>КІЦМАНЬ</t>
  </si>
  <si>
    <t>Україна, 59300, Чернівецька обл., Кіцманський р-н, місто Кіцмань, ВУЛИЦЯ НЕЗАЛЕЖНОСТІ, будинок 1</t>
  </si>
  <si>
    <t>cpmsd.klish.otg@gmail.com</t>
  </si>
  <si>
    <t>Фуркал Олександр Васильович</t>
  </si>
  <si>
    <t>КЛІШКІВЦІ</t>
  </si>
  <si>
    <t>Україна, 60014, Чернівецька обл., Хотинський р-н, село Клішківці, ВУЛИЦЯ СТРУМІНСЬКОГО, будинок 7</t>
  </si>
  <si>
    <t>МАГАЛА</t>
  </si>
  <si>
    <t>cpmsd.novod@gmail.com</t>
  </si>
  <si>
    <t>Щаслива Тетяна Іванівна</t>
  </si>
  <si>
    <t>Україна, 60236, Чернівецька обл., місто Новодністровськ(пн), Сонячний мікрорайон, будинок 1/1</t>
  </si>
  <si>
    <t>cpmsd-nov@med.cv.ua</t>
  </si>
  <si>
    <t>Бежан В'ячеслав Васильович</t>
  </si>
  <si>
    <t>НОВОСЕЛИЦЯ</t>
  </si>
  <si>
    <t>Україна, 60300, Чернівецька обл., Новоселицький р-н, місто Новоселиця, ПРОВУЛОК КАРАМЗІНА, будинок 1</t>
  </si>
  <si>
    <t>ostritsazpsm@ukr.net</t>
  </si>
  <si>
    <t>Курикеру Ауріка Василівна</t>
  </si>
  <si>
    <t>ОСТРИЦЯ</t>
  </si>
  <si>
    <t>Україна, 60520, Чернівецька обл., Герцаївський р-н, село Остриця, ЕМІНЕСКУ, будинок 63А</t>
  </si>
  <si>
    <t>cpmsd-put@med.cv.ua</t>
  </si>
  <si>
    <t>Пилипко Світлана Петрівна</t>
  </si>
  <si>
    <t>ПУТИЛА</t>
  </si>
  <si>
    <t>Україна, 59100, Чернівецька обл., Путильський р-н, селище міського типу Путила, ВУЛИЦЯ УКРАЇНСЬКА , будинок 38</t>
  </si>
  <si>
    <t>cpmsd-soc@med.cv.ua</t>
  </si>
  <si>
    <t>ЗАРЕМСЬКА АНАСТАСІЯ ЄВСТАФІЇВНА</t>
  </si>
  <si>
    <t>СОКИРЯНИ</t>
  </si>
  <si>
    <t>Україна, 60200, Чернівецька обл., Сокирянський р-н, місто Сокиряни, ВУЛИЦЯ КОБИЛЯНСЬКОЇ, будинок 43</t>
  </si>
  <si>
    <t>cpmsd_stor@ukr.net</t>
  </si>
  <si>
    <t>Триколіч Олег Анатолійович</t>
  </si>
  <si>
    <t>СТОРОЖИНЕЦЬ</t>
  </si>
  <si>
    <t>Україна, 59000, Чернівецька обл., Сторожинецький р-н, місто Сторожинець, вул.Хмельницького Б., будинок 8</t>
  </si>
  <si>
    <t>carav@ukr.net</t>
  </si>
  <si>
    <t>Багрій Володимир Миколайович</t>
  </si>
  <si>
    <t>ЧЕРНІВЦІ</t>
  </si>
  <si>
    <t>Україна, 58000, Чернівецька обл., місто Чернівці, ВУЛИЦЯ ШКІЛЬНА, будинок 6</t>
  </si>
  <si>
    <t>sadgora.tsentr@ukr.net</t>
  </si>
  <si>
    <t>Бойко Олеся Миколаївна</t>
  </si>
  <si>
    <t>Україна, 58007, Чернівецька обл., місто Чернівці, ВУЛИЦЯ ЯРОСЛАВА МУДРОГО, будинок 2</t>
  </si>
  <si>
    <t>health_p2@ukr.net</t>
  </si>
  <si>
    <t>Широкова Світлана Вікторівна</t>
  </si>
  <si>
    <t>Україна, 58000, Чернівецька обл., місто Чернівці, ВУЛИЦЯ ЛЕСІ УКРАЇНКИ, будинок 11</t>
  </si>
  <si>
    <t>centr_roscha@ukr.net</t>
  </si>
  <si>
    <t>Мимка Анатолій Володимирович</t>
  </si>
  <si>
    <t>Україна, 58004, Чернівецька обл., місто Чернівці, ВУЛИЦЯ ГОРІХІВСЬКА, будинок 3</t>
  </si>
  <si>
    <t>knp3@ukr.net</t>
  </si>
  <si>
    <t>Лисюк Юрій Олександрович</t>
  </si>
  <si>
    <t>Україна, 58032, Чернівецька обл., місто Чернівці, ВУЛИЦЯ ГОЛОВНА, будинок 246 В</t>
  </si>
  <si>
    <t>azpsmjabl21@ukr.net</t>
  </si>
  <si>
    <t>Мельник Катерина Михайлівна</t>
  </si>
  <si>
    <t>ЯБЛУНИЦЯ</t>
  </si>
  <si>
    <t>Україна, 59126, Чернівецька обл., Путильський р-н, село Яблуниця, ВУЛИЦЯ ГОЛОВНА , будинок 50</t>
  </si>
  <si>
    <t>oster_cpmsd@ukr.net</t>
  </si>
  <si>
    <t>Кондратьєва Інна Миколаївна</t>
  </si>
  <si>
    <t>ЧЕРНІГІВСЬКА</t>
  </si>
  <si>
    <t>КОЗЕЛЕЦЬ</t>
  </si>
  <si>
    <t>Україна, 17000, Чернігівська обл., Козелецький р-н, селище міського типу Козелець, ВУЛИЦЯ СОБОРНОСТІ, будинок 24</t>
  </si>
  <si>
    <t>korcpmsdsekretar@ukr.net</t>
  </si>
  <si>
    <t>Лещенко Світлана Віталіївна</t>
  </si>
  <si>
    <t>КОРЮКІВКА</t>
  </si>
  <si>
    <t>Україна, 15300, Чернігівська обл., Корюківський р-н, місто Корюківка, ВУЛИЦЯ ШЕВЧЕНКА, будинок 101</t>
  </si>
  <si>
    <t>nizhincpmsd@ukr.net</t>
  </si>
  <si>
    <t>Калініченко Оксана Андріївна</t>
  </si>
  <si>
    <t>НІЖИН</t>
  </si>
  <si>
    <t>Україна, 16600, Чернігівська обл., місто Ніжин, ВУЛИЦЯ УСПЕНСЬКА, будинок 2</t>
  </si>
  <si>
    <t>nsivcentr@ukr.net</t>
  </si>
  <si>
    <t>Черненко Оксана Василівна</t>
  </si>
  <si>
    <t>Україна, 16000, Чернігівська обл., місто Новгород-Сіверський(пн), ВУЛИЦЯ ШЕВЧЕНКА, будинок 17</t>
  </si>
  <si>
    <t>centrpmsd13@ukr.net</t>
  </si>
  <si>
    <t>Слободенюк Людмила Володимирівна</t>
  </si>
  <si>
    <t>ПРИЛУКИ</t>
  </si>
  <si>
    <t>Україна, 17500, Чернігівська обл., місто Прилуки, ВУЛИЦЯ ЗЕМСЬКА, будинок 7/1</t>
  </si>
  <si>
    <t>chrcpmsd@ukr.net</t>
  </si>
  <si>
    <t>Куниця Віктор Михайлович</t>
  </si>
  <si>
    <t>РЕДЬКІВКА</t>
  </si>
  <si>
    <t>Україна, 15518, Чернігівська обл., Чернігівський р-н, село Редьківка, ВУЛИЦЯ ВИЗВОЛИТЕЛІВ, будинок 40</t>
  </si>
  <si>
    <t>chgb2_k@ukr.net</t>
  </si>
  <si>
    <t>Кухар Владислав Вікторович</t>
  </si>
  <si>
    <t>ЧЕРНІГІВ</t>
  </si>
  <si>
    <t>Україна, 14034, Чернігівська обл., місто Чернігів, ВУЛИЦЯ 1-ГО ТРАВНЯ, будинок 168Б</t>
  </si>
  <si>
    <t>1ml@chernigiv-rada.gov.ua</t>
  </si>
  <si>
    <t>Стремецька Лілія Миколаївна</t>
  </si>
  <si>
    <t>Україна, 14005, Чернігівська обл., місто Чернігів, ПРОСПЕКТ МИРУ, будинок 44</t>
  </si>
  <si>
    <t>9bb0b002-8c2e-45b2-b07f-bc17ad4de38f</t>
  </si>
  <si>
    <t>МЕЛЬНИК ОЛЕГ АНАТОЛІЙОВИЧ</t>
  </si>
  <si>
    <t>ФОП</t>
  </si>
  <si>
    <t>АГРОНОМІЧНЕ</t>
  </si>
  <si>
    <t>3546a866-8987-4453-ac84-db4289c23392</t>
  </si>
  <si>
    <t>КОМУНАЛЬНЕ НЕКОМЕРЦІЙНЕ ПІДПРИЄМСТВО "ЦЕНТР ПЕРВИННОЇ МЕДИКО-САНІТАРНОЇ ДОПОМОГИ " БАБЧИНЕЦЬКОЇ СІЛЬСЬКОЇ РАДИ ЧЕРНІВЕЦЬКОГО РАЙОНУ ВІННИЦЬКОЇ ОБЛАСТІ</t>
  </si>
  <si>
    <t>БАБЧИНЦІ</t>
  </si>
  <si>
    <t>6e569883-2cec-47ad-bc88-67969af5817b</t>
  </si>
  <si>
    <t>КОМУНАЛЬНЕ НЕКОМЕРЦІЙНЕ ПІДПРИЄМСТВО "БАРСЬКА МІСЬКА СТОМАТОЛОГІЧНА ПОЛІКЛІНІКА" БАРСЬКОЇ МІСЬКОЇ РАДИ</t>
  </si>
  <si>
    <t>ef91d968-216a-4cdd-aa16-1a38b1f6c257</t>
  </si>
  <si>
    <t>КОМУНАЛЬНЕ НЕКОМЕРЦІЙНЕ ПІДПРИЄМСТВО "БАРСЬКА МІСЬКА ЛІКАРНЯ" БАРСЬКОЇ МІСЬКОЇ РАДИ</t>
  </si>
  <si>
    <t>8cb4cd14-569d-43b3-a424-49763b74c45f</t>
  </si>
  <si>
    <t>КОМУНАЛЬНЕ НЕКОМЕРЦІЙНЕ ПІДПРИЄМСТВО "БАРСЬКИЙ  МЕДИЧНИЙ ЦЕНТР ПЕРВИННОЇ МЕДИКО-САНІТАРНОЇ ДОПОМОГИ" БАРСЬКОЇ МІСЬКОЇ РАДИ</t>
  </si>
  <si>
    <t>c5a33d9a-5505-4cd0-93ad-6bae4655a2eb</t>
  </si>
  <si>
    <t>КОМУНАЛЬНЕ НЕКОМЕРЦІЙНЕ ПІДПРИЄМСТВО "ВІННИЦЬКИЙ ОБЛАСНИЙ КЛІНІЧНИЙ ЦЕНТР ПРОФІЛАКТИКИ ТА БОРОТЬБИ ЗІ СНІДОМ ВІННИЦЬКОЇ ОБЛАСНОЇ РАДИ"</t>
  </si>
  <si>
    <t>БЕРЕЗИНА</t>
  </si>
  <si>
    <t>d9edfc12-9a3f-4cb1-987d-bec37e2e9dbb</t>
  </si>
  <si>
    <t>КОМУНАЛЬНЕ НЕКОМЕРЦІЙНЕ ПІДПРИЄМСТВО "БЕРШАДСЬКИЙ ЦЕНТР ПЕРВИННОЇ МЕДИКО-САНІТАРНОЇ ДОПОМОГИ"</t>
  </si>
  <si>
    <t>20db1250-66b5-462b-951a-cbfc1ad5e1ed</t>
  </si>
  <si>
    <t>КОМУНАЛЬНЕ НЕКОМЕРЦІЙНЕ ПІДПРИЄМСТВО "БЕРШАДСЬКА ОКРУЖНА ЛІКАРНЯ ІНТЕНСИВНОГО ЛІКУВАННЯ"</t>
  </si>
  <si>
    <t>c0aa7e22-558f-4e04-b50c-fb59f9f5a680</t>
  </si>
  <si>
    <t>ТОВАРИСТВО З ОБМЕЖЕНОЮ ВІДПОВІДАЛЬНІСТЮ "БЕРШАДСЬКА ЦЕНТРАЛЬНА АПТЕКА"</t>
  </si>
  <si>
    <t>3832dfe1-694c-4ece-b09e-558f51b8f011</t>
  </si>
  <si>
    <t>d7cc5072-d9b3-4ae3-99fa-5ba3faa7411c</t>
  </si>
  <si>
    <t>КОМУНАЛЬНЕ НЕКОМЕРЦІЙНЕ ПІДПРИЄМСТВО "ВІННИЦЬКЕ ОБЛАСНЕ СПЕЦІАЛІЗОВАНЕ ТЕРИТОРІАЛЬНЕ МЕДИЧНЕ ОБ'ЄДНАННЯ "ФТИЗІАТРІЯ" ВІННИЦЬКОЇ ОБЛАСНОЇ РАДИ"</t>
  </si>
  <si>
    <t>БОХОНИКИ</t>
  </si>
  <si>
    <t>d9581739-dc1b-499f-bb57-67ef3407488c</t>
  </si>
  <si>
    <t>КОМУНАЛЬНЕ НЕКОМЕРЦІЙНЕ ПІДРИЄМСТВО "ВАПНЯРСЬКИЙ МЕДИЧНИЙ ЦЕНТР ПЕРВИННОЇ МЕДИКО-САНІТАРНОЇ ДОПОМОГИ" ВАПНЯРСЬКОЇ СЕЛИЩНОЇ РАДИ</t>
  </si>
  <si>
    <t>ВАПНЯРКА</t>
  </si>
  <si>
    <t>223f258c-4ab8-4482-812e-04d0b3b609e3</t>
  </si>
  <si>
    <t>КОМУНАЛЬНЕ НЕКОМЕРЦІЙНЕ ПІДПРИЄМСТВО " МЕДИЧНИЙ ЦЕНТР ПЕРВИННОЇ МЕДИКО-САНІТАРНОЇ ДОПОМОГИ" ВЕНДИЧАНСЬКОЇ СЕЛИЩНОЇ РАДИ</t>
  </si>
  <si>
    <t>ВЕНДИЧАНИ</t>
  </si>
  <si>
    <t>2885a095-3e3c-460d-b580-574abcd92549</t>
  </si>
  <si>
    <t>КОМУНАЛЬНЕ НЕКОМЕРЦІЙНЕ ПІДПРИЄМСТВО "ВІЙТІВЕЦЬКИЙ ЦЕНТР ПЕРВИННОЇ МЕДИКО-САНІТАРНОЇ ДОПОМОГИ" ВІЙТІВЕЦЬКОЇ СІЛЬСЬКОЇ РАДИ</t>
  </si>
  <si>
    <t>ВІЙТІВЦІ</t>
  </si>
  <si>
    <t>f2c3b193-aa13-45bc-99b2-4bca938d6762</t>
  </si>
  <si>
    <t>КОМУНАЛЬНЕ НЕКОМЕРЦІЙНЕ ПІДПРИЄМСТВО "ВІННИЦЬКА МІСЬКА КЛІНІЧНА СТОМАТОЛОГІЧНА ПОЛІКЛІНІКА"</t>
  </si>
  <si>
    <t>ce4254c0-eb56-44d1-b611-a008fb52a83a</t>
  </si>
  <si>
    <t>КОМУНАЛЬНЕ НЕКОМЕРЦІЙНЕ ПІДПРИЄМСТВО "ВІННИЦЬКА ОБЛАСНА КЛІНІЧНА ПСИХОНЕВРОЛОГІЧНА ЛІКАРНЯ ІМ. АКАД. О.І. ЮЩЕНКА ВІННИЦЬКОЇ ОБЛАСНОЇ РАДИ"</t>
  </si>
  <si>
    <t>4a2cda89-87f1-4cfb-93ef-c2408dfb787c</t>
  </si>
  <si>
    <t>ЗАБОЛОТНА МАРИНА ЛЕОНТІЇВНА</t>
  </si>
  <si>
    <t>3729ee20-fbb3-4f25-ad40-53babc12fc1d</t>
  </si>
  <si>
    <t>КОМУНАЛЬНЕ НЕКОМЕРЦІЙНЕ ПІДПРИЄМСТВО "ВІННИЦЬКА КЛІНІЧНА БАГАТОПРОФІЛЬНА ЛІКАРНЯ" ВІННИЦЬКОЇ МІСЬКОЇ РАДИ</t>
  </si>
  <si>
    <t>4ede12d9-e300-4a01-8f3b-9c10c47ef96c</t>
  </si>
  <si>
    <t>КОМУНАЛЬНЕ НЕКОМЕРЦІЙНЕ ПІДПРИЄМСТВО "ВІННИЦЬКИЙ МІСЬКИЙ КЛІНІЧНИЙ ПОЛОГОВИЙ БУДИНОК №2"</t>
  </si>
  <si>
    <t>f0802191-8329-4d6e-adea-8fbbc09d9525</t>
  </si>
  <si>
    <t>КОМУНАЛЬНЕ ПІДПРИЄМСТВО "МІСЬКИЙ ЛІКУВАЛЬНО-ДІАГНОСТИЧНИЙ ЦЕНТР"</t>
  </si>
  <si>
    <t>310a82c3-7d70-49c0-9e44-7cb147bac3df</t>
  </si>
  <si>
    <t>ТОВАРИСТВО З ОБМЕЖЕНОЮ ВІДПОВІДАЛЬНІСТЮ "ТЕХНОЛОГІЇ РЕСУРСИ ІНВЕСТИЦІЇ УКРАЇНИ"</t>
  </si>
  <si>
    <t>fed246f6-2513-45ec-a485-b4b12224d302</t>
  </si>
  <si>
    <t>КОМУНАЛЬНЕ НЕКОМЕРЦІЙНЕ ПІДПРИЄМСТВО "ЦЕНТР ПЕРВИННОЇ МЕДИКО-САНІТАРНОЇ ДОПОМОГИ №5 М. ВІННИЦІ"</t>
  </si>
  <si>
    <t>b3b8f21d-4697-4dc0-92c4-a0bcaa3c760b</t>
  </si>
  <si>
    <t>КОМУНАЛЬНЕ НЕКОМЕРЦІЙНЕ ПІДПРИЄМСТВО "ВІННИЦЬКА МІСЬКА КЛІНІЧНА ЛІКАРНЯ "ЦЕНТР МАТЕРІ ТА ДИТИНИ"</t>
  </si>
  <si>
    <t>e3b499ba-292b-4b81-9991-edc4a7b38616</t>
  </si>
  <si>
    <t>КОМУНАЛЬНЕ НЕКОМЕРЦІЙНЕ ПІДПРИЄМСТВО "ВІННИЦЬКИЙ ЦЕНТР ПЕРВИННОЇ МЕДИКО-САНІТАРНОЇ ДОПОМОГИ" ВІННИЦЬКОЇ МІСЬКОЇ РАДИ</t>
  </si>
  <si>
    <t>34d72391-6d06-4468-9fc6-230f6d0f0f20</t>
  </si>
  <si>
    <t>КОМУНАЛЬНЕ НЕКОМЕРЦІЙНЕ ПІДПРИЄМСТВО "ЦЕНТР ПЕРВИННОЇ МЕДИКО-САНІТАРНОЇ ДОПОМОГИ №1  М. ВІННИЦІ"</t>
  </si>
  <si>
    <t>4091d07e-45cb-46ac-847f-bea253013594</t>
  </si>
  <si>
    <t>КОМУНАЛЬНЕ НЕКОМЕРЦІЙНЕ ПІДПРИЄМСТВО "ВІННИЦЬКА ОБЛАСНА ДИТЯЧА КЛІНІЧНА ЛІКАРНЯ ВІННИЦЬКОЇ ОБЛАСНОЇ РАДИ"</t>
  </si>
  <si>
    <t>8401b498-49cd-48bf-8b70-2fb09575de36</t>
  </si>
  <si>
    <t>КОМУНАЛЬНЕ НЕКОМЕРЦІЙНЕ ПІДПРИЄМСТВО "ВІННИЦЬКИЙ ОБЛАСНИЙ МЕДИЧНИЙ ЦЕНТР РЕАБІЛІТАЦІЇ ДІТЕЙ ВІННИЦЬКОЇ ОБЛАСНОЇ РАДИ"</t>
  </si>
  <si>
    <t>b40a560d-3969-4eca-b189-9986956a8027</t>
  </si>
  <si>
    <t>КОМУНАЛЬНЕ НЕКОМЕРЦІЙНЕ ПІДПРИЄМСТВО "ЦЕНТР ТЕРАПІЇ ЗАЛЕЖНОСТЕЙ "СОЦІОТЕРАПІЯ" ВІННИЦЬКОЇ ОБЛАСНОЇ РАДИ"</t>
  </si>
  <si>
    <t>de15329d-6313-4171-8db0-fded04fe64fb</t>
  </si>
  <si>
    <t>КОМУНАЛЬНЕ НЕКОМЕРЦІЙНЕ ПІДПРИЄМСТВО "ВІННИЦЬКА МІСЬКА КЛІНІЧНА ЛІКАРНЯ №3"</t>
  </si>
  <si>
    <t>95540035-72f0-4d60-a76c-b421ae00d741</t>
  </si>
  <si>
    <t>КОМУНАЛЬНЕ НЕКОМЕРЦІЙНЕ ПІДПРИЄМСТВО "ЦЕНТР ПЕРВИННОЇ МЕДИКО-САНІТАРНОЇ ДОПОМОГИ №3 М. ВІННИЦІ"</t>
  </si>
  <si>
    <t>192d2eee-7a8f-42f3-97bc-dce83d5a7a7b</t>
  </si>
  <si>
    <t>КОМУНАЛЬНЕ НЕКОМЕРЦІЙНЕ ПІДПРИЄМСТВО "ВІННИЦЬКИЙ ОБЛАСНИЙ СПЕЦІАЛІЗОВАНИЙ КЛІНІЧНИЙ ДИСПАНСЕР РАДІАЦІЙНОГО ЗАХИСТУ НАСЕЛЕННЯ ВІННИЦЬКОЇ ОБЛАСНОЇ РАДИ"</t>
  </si>
  <si>
    <t>0044d0db-6de8-49cf-ab15-113be343a977</t>
  </si>
  <si>
    <t>ТОВАРИСТВО З ОБМЕЖЕНОЮ ВІДПОВІДАЛЬНІСТЮ "ОКСФОРД МЕДІКАЛ-ВІННИЦЯ"</t>
  </si>
  <si>
    <t>7189e102-c6b9-44f7-832d-71020e489a61</t>
  </si>
  <si>
    <t>КОМУНАЛЬНЕ НЕКОМЕРЦІЙНЕ ПІДПРИЄМСТВО "ЦЕНТР ПЕРВИННОЇ МЕДИКО-САНІТАРНОЇ ДОПОМОГИ №2  М. ВІННИЦІ"</t>
  </si>
  <si>
    <t>kz.cpmsd2@ukr.net</t>
  </si>
  <si>
    <t>Кривов'яз Тамара Миколаївна</t>
  </si>
  <si>
    <t>Україна, 21050, Вінницька обл., місто Вінниця, ВУЛИЦЯ МАГІСТРАТСЬКА, будинок 44</t>
  </si>
  <si>
    <t>2ee1bb1a-6173-490f-9623-0ce92414cd55</t>
  </si>
  <si>
    <t>КОМУНАЛЬНЕ НЕКОМЕРЦІЙНЕ ПІДПРИЄМСТВО "ВІННИЦЬКИЙ МІСЬКИЙ КЛІНІЧНИЙ ПОЛОГОВИЙ БУДИНОК №1"</t>
  </si>
  <si>
    <t>d2b87172-e33b-4ca4-91e8-202df818f074</t>
  </si>
  <si>
    <t>ОВЕРЧУК МИХАЙЛО ВАСИЛЬОВИЧ</t>
  </si>
  <si>
    <t>b654cc26-0735-42bb-8911-abdd4a1d0d6a</t>
  </si>
  <si>
    <t>ВІТЮК ІННА МИХАЙЛІВНА</t>
  </si>
  <si>
    <t>805314b5-6b54-4c38-862b-c6812a32f1e4</t>
  </si>
  <si>
    <t>КОМУНАЛЬНЕ НЕКОМЕРЦІЙНЕ ПІДПРИЄМСТВО "ВІННИЦЬКА ОБЛАСНА КЛІНІЧНА ЛІКАРНЯ ІМ. М.І. ПИРОГОВА ВІННИЦЬКОЇ ОБЛАСНОЇ РАДИ"</t>
  </si>
  <si>
    <t>adc7b6d5-8950-4bc4-920f-a7474c7b62b8</t>
  </si>
  <si>
    <t>КОМУНАЛЬНЕ НЕКОМЕРЦІЙНЕ ПІДПРИЄМСТВО "ВІННИЦЬКИЙ ОБЛАСНИЙ КЛІНІЧНИЙ ВИСОКОСПЕЦІАЛІЗОВАНИЙ ЕНДОКРИНОЛОГІЧНИЙ ЦЕНТР ВІННИЦЬКОЇ ОБЛАСНОЇ РАДИ"</t>
  </si>
  <si>
    <t>ea96d4cf-a1d0-4fe2-885c-07542f4bd9bc</t>
  </si>
  <si>
    <t>ТОВАРИСТВО З ОБМЕЖЕНОЮ ВІДПОВІДАЛЬНІСТЮ "ХЕЛС КЛІНІК"</t>
  </si>
  <si>
    <t>9fa32d16-2e23-405c-bdba-2f731ed0ae76</t>
  </si>
  <si>
    <t>КОМУНАЛЬНЕ НЕКОМЕРЦІЙНЕ ПІДПРИЄМСТВО "ВІННИЦЬКА МІСЬКА КЛІНІЧНА ЛІКАРНЯ №1"</t>
  </si>
  <si>
    <t>ba94b288-1b59-4f58-9f0c-117b3f8ac7f9</t>
  </si>
  <si>
    <t>ТОВАРИСТВО З ОБМЕЖЕНОЮ ВІДПОВІДАЛЬНІСТЮ "МЕДИЧНИЙ ЦЕНТР "МОЄ ЗДОРОВ'Я"</t>
  </si>
  <si>
    <t>moe_zdorovie@ukr.net</t>
  </si>
  <si>
    <t>Хмільовий Дмитро Андрійович</t>
  </si>
  <si>
    <t>Україна, 21000, Вінницька обл., місто Вінниця, Хмельницьке шосе, будинок 92</t>
  </si>
  <si>
    <t>a48e34b8-4fd0-4a67-b8b3-46e9ea6e217b</t>
  </si>
  <si>
    <t>КОМУНАЛЬНЕ НЕКОМЕРЦІЙНЕ ПІДПРИЄМСТВО "ВІННИЦЬКИЙ ОБЛАСНИЙ КЛІНІЧНИЙ ШКІРНО-ВЕНЕРОЛОГІЧНИЙ ЦЕНТР ВІННИЦЬКОЇ ОБЛАСНОЇ РАДИ"</t>
  </si>
  <si>
    <t>aaafac65-c0ec-4878-8a52-f00aa2a003e8</t>
  </si>
  <si>
    <t>КОМУНАЛЬНЕ НЕКОМЕРЦІЙНЕ ПІДПРИЄМСТВО "ТЕРИТОРІАЛЬНЕ МЕДИЧНЕ ОБ'ЄДНАННЯ "ВІННИЦЬКИЙ ОБЛАСНИЙ ЦЕНТР  ЕКСТРЕНОЇ МЕДИЧНОЇ ДОПОМОГИ ТА МЕДИЦИНИ КАТАСТРОФ ВІННИЦЬКОЇ ОБЛАСНОЇ РАДИ"</t>
  </si>
  <si>
    <t>Екстрена</t>
  </si>
  <si>
    <t>c931a839-556b-4d16-a544-fe87d439f27c</t>
  </si>
  <si>
    <t>КОЗАК ОЛЕНА ОЛЕКСАНДРІВНА</t>
  </si>
  <si>
    <t>d6be4e36-e116-40c9-8466-52872803f960</t>
  </si>
  <si>
    <t>ТОВАРИСТВО З ОБМЕЖЕНОЮ ВІДПОВІДАЛЬНІСТЮ "СЛАОМЕД"</t>
  </si>
  <si>
    <t>ddad323a-def6-4e90-a254-bbe4afaba9d2</t>
  </si>
  <si>
    <t>КОМУНАЛЬНЕ НЕКОМЕРЦІЙНЕ ПІДПРИЄМСТВО "ВІННИЦЬКИЙ РЕГІОНАЛЬНИЙ КЛІНІЧНИЙ ЛІКУВАЛЬНО-ДІАГНОСТИЧНИЙ ЦЕНТР СЕРЦЕВО-СУДИННОЇ ПАТОЛОГІЇ"</t>
  </si>
  <si>
    <t>aa85296b-d1f6-4194-ba2c-b3b781668488</t>
  </si>
  <si>
    <t>КОМУНАЛЬНЕ НЕКОМЕРЦІЙНЕ ПІДПРИЄМСТВО "ВІННИЦЬКА МІСЬКА КЛІНІЧНА ЛІКАРНЯ ШВИДКОЇ МЕДИЧНОЇ ДОПОМОГИ"</t>
  </si>
  <si>
    <t>90aeb64d-f48c-44c6-a465-50d2e28cd1cb</t>
  </si>
  <si>
    <t>КОМУНАЛЬНЕ НЕКОМЕРЦІЙНЕ ПІДПРИЄМСТВО "ЦЕНТР ПЕРВИННОЇ МЕДИКО-САНІТАРНОЇ ДОПОМОГИ №4 М. ВІННИЦІ"</t>
  </si>
  <si>
    <t>cpmsd4vin@ukr.net</t>
  </si>
  <si>
    <t>Непийвода Людмила Володимирівна</t>
  </si>
  <si>
    <t>Україна, 21009, Вінницька обл., місто Вінниця, ВУЛИЦЯ ЗАМОСТЯНСЬКА, будинок 18</t>
  </si>
  <si>
    <t>6afb7533-9515-4617-a9df-059ad2483aa5</t>
  </si>
  <si>
    <t>БИЧИК АНЖЕЛІКА ВАСИЛІВНА</t>
  </si>
  <si>
    <t>210b96b5-7df2-4598-9967-7a19210a2103</t>
  </si>
  <si>
    <t>КОМУНАЛЬНЕ НЕКОМЕРЦІЙНЕ ПІДПРИЄМСТВО "ПОДІЛЬСЬКИЙ РЕГІОНАЛЬНИЙ ЦЕНТР ОНКОЛОГІЇ ВІННИЦЬКОЇ ОБЛАСНОЇ РАДИ"</t>
  </si>
  <si>
    <t>1c08d233-cb87-4ae6-b886-721467b465b4</t>
  </si>
  <si>
    <t>КОМУНАЛЬНЕ НЕКОМЕРЦІЙНЕ ПІДПРИЄМСТВО "ВІННИЦЬКИЙ ОБЛАСНИЙ КЛІНІЧНИЙ ГОСПІТАЛЬ ВЕТЕРАНІВ ВІЙНИ ВІННИЦЬКОЇ ОБЛАСНОЇ РАДИ"</t>
  </si>
  <si>
    <t>a774f30f-f88b-487a-b855-9abbd680a3b0</t>
  </si>
  <si>
    <t>КОМУНАЛЬНЕ НЕКОМЕРЦІЙНЕ ПІДПРИЄМСТВО "ВІННИЦЬКА ОБЛАСНА КЛІНІЧНА ДИТЯЧА ІНФЕКЦІЙНА ЛІКАРНЯ ВІННИЦЬКОЇ ОБЛАСНОЇ РАДИ"</t>
  </si>
  <si>
    <t>de9675de-548a-4300-b429-a7a89e7365c0</t>
  </si>
  <si>
    <t>КОМУНАЛЬНЕ НЕКОМЕРЦІЙНЕ ПІДПРИЄМСТВО "ЦЕНТР ПЕРВИННОЇ МЕДИКО-САНІТАРНОЇ ДОПОМОГИ ГАЙСИНСЬКОЇ МІСЬКОЇ РАДИ"</t>
  </si>
  <si>
    <t>7c79118e-2a61-4a9c-86b6-db2826b8f0d5</t>
  </si>
  <si>
    <t>КОМУНАЛЬНЕ НЕКОМЕРЦІЙНЕ ПІДПРИЄМСТВО "ГАЙСИНСЬКА ЦЕНТРАЛЬНА РАЙОННА ЛІКАРНЯ ГАЙСИНСЬКОЇ МІСЬКОЇ РАДИ"</t>
  </si>
  <si>
    <t>5e95c8c8-b37f-412e-bed9-c5cf013ee291</t>
  </si>
  <si>
    <t>КОМУНАЛЬНЕ ПІДПРИЄМСТВО "ЦЕНТР ПЕРВИННОЇ МЕДИКО - САНІТАРНОЇ ДОПОМОГИ ГЛУХОВЕЦЬКОЇ СЕЛИЩНОЇ РАДИ"</t>
  </si>
  <si>
    <t>ГЛУХІВЦІ</t>
  </si>
  <si>
    <t>095faa66-1b9f-4aca-b632-f713f9774c9c</t>
  </si>
  <si>
    <t>КОМУНАЛЬНЕ НЕКОМЕРЦІЙНЕ ПІДПРИЄМСТВО "ГНІВАНСЬКИЙ ЦЕНТР ПЕРВИННОЇ МЕДИКО-САНІТАРНОЇ ДОПОМОГИ" ГНІВАНСЬКОЇ МІСЬКОЇ РАДИ</t>
  </si>
  <si>
    <t>gnivan_cpmsd@ukr.net</t>
  </si>
  <si>
    <t>Сташук Микола Станіславович</t>
  </si>
  <si>
    <t>ГНІВАНЬ</t>
  </si>
  <si>
    <t>Україна, 23310, Вінницька обл., Тиврівський р-н, місто Гнівань, ВУЛИЦЯ СОБОРНА, будинок 89</t>
  </si>
  <si>
    <t>0a3d25ad-a8f8-4098-af15-392d0a5a49f1</t>
  </si>
  <si>
    <t>КОМУНАЛЬНЕ НЕКОМЕРЦІЙНЕ ПІДПРИЄМСТВО "ГНІВАНСЬКА МІСЬКА ЛІКАРНЯ"</t>
  </si>
  <si>
    <t>61a76116-ccc5-47a9-9121-b42e28a92deb</t>
  </si>
  <si>
    <t>КОМУНАЛЬНЕ НЕКОМЕРЦІЙНЕ ПІДПРИЄМСТВО "ДАШІВСЬКА МІСЬКА ЛІКАРНЯ" ДАШІВСЬКОЇ СЕЛИЩНОЇ РАДИ</t>
  </si>
  <si>
    <t>ДАШІВ</t>
  </si>
  <si>
    <t>ac2fc3e8-c064-463b-8fdc-84a8b4759bf5</t>
  </si>
  <si>
    <t>КОМУНАЛЬНЕ ПІДПРИЄМСТВО "ДАШІВСЬКА АМБУЛАТОРІЯ ЗАГАЛЬНОЇ ПРАКТИКИ - СІМЕЙНОЇ МЕДИЦИНИ" ДАШІВСЬКОЇ СЕЛИЩНОЇ РАДИ</t>
  </si>
  <si>
    <t>f73fc240-ec84-45b7-99f3-fc8dd08473dd</t>
  </si>
  <si>
    <t>КОМУНАЛЬНЕ НЕКОМЕРЦІЙНЕ ПІДПРИЄМСТВО "ЦЕНТР ПЕРВИННОЇ МЕДИКО-САНІТАРНОЇ ДОПОМОГИ ДЖУЛИНСЬКОЇ СІЛЬСЬКОЇ РАДИ БЕРШАДСЬКОГО РАЙОНУ ВІННИЦЬКОЇ ОБЛАСТІ"</t>
  </si>
  <si>
    <t>ДЖУЛИНКА</t>
  </si>
  <si>
    <t>5f80930d-760b-40f8-bd7b-123833deb6a6</t>
  </si>
  <si>
    <t>КОМУНАЛЬНЕ НЕКОМЕРЦІЙНЕ ПІДПРИЄМСТВО "ЖМЕРИНСЬКА ЦЕНТРАЛЬНА РАЙОННА ЛІКАРНЯ" ЖМЕРИНСЬКОЇ МІСЬКОЇ РАДИ</t>
  </si>
  <si>
    <t>eb8857cc-4d82-4262-9b90-3d8ca6b18d7d</t>
  </si>
  <si>
    <t>КОМУНАЛЬНЕ НЕКОМЕРЦІЙНЕ ПІДПРИЄМСТВО "ЖМЕРИНСЬКА СТОМАТОЛОГІЧНА ПОЛІКЛІНІКА" ЖМЕРИНСЬКОЇ МІСЬКОЇ РАДИ</t>
  </si>
  <si>
    <t>1999c8bf-963a-4d61-8642-00728489f03f</t>
  </si>
  <si>
    <t>КОМУНАЛЬНЕ НЕКОМЕРЦІЙНЕ ПІДПРИЄМСТВО "ЖМЕРИНСЬКИЙ МЕДИЧНИЙ ЦЕНТР ПЕРВИННОЇ МЕДИКО-САНІТАРНОЇ ДОПОМОГИ" ЖМЕРИНСЬКОЇ МІСЬКОЇ РАДИ</t>
  </si>
  <si>
    <t>facf0f57-a60b-408b-84cc-257ec0a9c3c6</t>
  </si>
  <si>
    <t>КОМУНАЛЬНЕ НЕКОМЕРЦІЙНЕ ПІДПРИЄМСТВО "ЖМЕРИНСЬКА ЛІКАРНЯ ВІДНОВНОГО ЛІКУВАННЯ ВІННИЦЬКОЇ ОБЛАСНОЇ РАДИ"</t>
  </si>
  <si>
    <t>e1be106c-50c7-4f97-a6c5-fb7ecc0ed0f7</t>
  </si>
  <si>
    <t>КОМУНАЛЬНЕ ПІДПРИЄМСТВО "ІВАНІВСЬКИЙ ЦЕНТР ПЕРВИННОЇ МЕДИКО-САНІТАРНОЇ ДОПОМОГИ" ІВАНІВСЬКОЇ СІЛЬСЬКОЇ РАДИ</t>
  </si>
  <si>
    <t>ІВАНІВ</t>
  </si>
  <si>
    <t>6dc5d959-bc27-45b9-8726-73acd29c67d4</t>
  </si>
  <si>
    <t>КОМУНАЛЬНЕ ПІДПРИЄМСТВО "ЦЕНТР ПЕРВИННОЇ МЕДИКО-САНІТАРНОЇ ДОПОМОГИ" ІЛЛІНЕЦЬКОЇ МІСЬКОЇ РАДИ</t>
  </si>
  <si>
    <t>illincy_cpmsd@ukr.net</t>
  </si>
  <si>
    <t>Бабушок Олександр Миколайович</t>
  </si>
  <si>
    <t>ІЛЛІНЦІ</t>
  </si>
  <si>
    <t>Україна, 22700, Вінницька обл., Іллінецький р-н, місто Іллінці, ВУЛИЦЯ ВІЛЬШАНСЬКА, будинок 48</t>
  </si>
  <si>
    <t>647ae470-9026-41cb-9377-c11f1a8cba73</t>
  </si>
  <si>
    <t>КОМУНАЛЬНЕ НЕКОМЕРЦІЙНЕ ПІДПРИЄМСТВО "ІЛЛІНЕЦЬКА МІСЬКА ЛІКАРНЯ" ІЛЛІНЕЦЬКОЇ МІСЬКОЇ РАДИ</t>
  </si>
  <si>
    <t>004403cc-1f4d-43c4-98dd-9fc5cea0d36e</t>
  </si>
  <si>
    <t>КОМУНАЛЬНЕ НЕКОМЕРЦІЙНЕ ПІДПРИЄМСТВО "ЦЕНТР ПЕРВИННОЇ МЕДИКО-САНІТАРНОЇ ДОПОМОГИ" ІЛЛІНЕЦЬКОЇ РАЙОННОЇ РАДИ</t>
  </si>
  <si>
    <t>3d034927-e6c3-44f0-994c-d327bc5eed9d</t>
  </si>
  <si>
    <t>КОМУНАЛЬНЕ ПІДПРИЄМСТВО "КАЛИНІВСЬКА ЦЕНТРАЛЬНА РАЙОННА ЛІКАРНЯ" КАЛИНІВСЬКОЇ МІСЬКОЇ РАДИ</t>
  </si>
  <si>
    <t>deb22d4e-72b5-4d52-a644-cd9caf83411e</t>
  </si>
  <si>
    <t>ТОВАРИСТВО З ОБМЕЖЕНОЮ ВІДПОВІДАЛЬНІСТЮ "КОПЕРІЯ"</t>
  </si>
  <si>
    <t>e502cf0c-bfdb-4f13-bab7-17faea8508a9</t>
  </si>
  <si>
    <t>КОМУНАЛЬНЕ ПІДПРИЄМСТВО "КАЛИНІВСЬКИЙ МІСЬКИЙ ЦЕНТР ПЕРВИННОЇ МЕДИКО-САНІТАРНОЇ ДОПОМОГИ" КАЛИНІВСЬКОЇ МІСЬКОЇ РАДИ</t>
  </si>
  <si>
    <t>4e6b6aa1-26c4-4dab-881e-521d1a2f3896</t>
  </si>
  <si>
    <t>КОМУНАЛЬНЕ ПІДПРИЄМСТВО "КАЛИНІВСЬКИЙ РАЙОННИЙ МЕДИЧНИЙ ЦЕНТР ПЕРВИННОЇ МЕДИКО-САНІТАРНОЇ ДОПОМОГИ" КАЛИНІВСЬКОЇ  МІСЬКОЇ РАДИ</t>
  </si>
  <si>
    <t>ed41aed6-c141-4733-87fa-4d56f76a8785</t>
  </si>
  <si>
    <t>КОМУНАЛЬНЕ ПІДПРИЄМСТВО "КОЗЯТИНСЬКИЙ МІСЬКИЙ ЦЕНТР ПЕРВИННОЇ МЕДИКО - САНІТАРНОЇ ДОПОМОГИ КОЗЯТИНСЬКОЇ МІСЬКОЇ РАДИ"</t>
  </si>
  <si>
    <t>2068fc64-6d0f-4e25-a97e-841043b8c999</t>
  </si>
  <si>
    <t>КОМУНАЛЬНЕ ПІДПРИЄМСТВО "МІСЬКА ЛІКАРНЯ" КОЗЯТИНСЬКОЇ МІСЬКОЇ РАДИ"</t>
  </si>
  <si>
    <t>3f147a2b-9691-4d91-ab44-5be244202afb</t>
  </si>
  <si>
    <t>КОМУНАЛЬНЕ ПІДПРИЄМСТВО "КОЗЯТИНСЬКА ЦЕНТРАЛЬНА РАЙОННА ЛІКАРНЯ КОЗЯТИНСЬКОЇ РАЙОННОЇ РАДИ"</t>
  </si>
  <si>
    <t>d7ce9e26-2a29-4688-bb68-dc76ccc91123</t>
  </si>
  <si>
    <t>ПУГАЧ АЛЛА МАР'ЯНІВНА</t>
  </si>
  <si>
    <t>5f756648-ee37-4b95-959e-230352e3a0e1</t>
  </si>
  <si>
    <t>КОМУНАЛЬНЕ НЕКОМЕРЦІЙНЕ ПІДПРИЄМСТВО "КРИЖОПІЛЬСЬКА ОКРУЖНА ЛІКАРНЯ ІНТЕНСИВНОГО ЛІКУВАННЯ"</t>
  </si>
  <si>
    <t>57ba611c-9e44-4bea-a894-078826393cc3</t>
  </si>
  <si>
    <t>ГРИГОРИШЕНА АЛЬОНА ВОЛОДИМИРІВНА</t>
  </si>
  <si>
    <t>1c7a09d7-5b6b-486a-bba0-b1809f6130ae</t>
  </si>
  <si>
    <t>КОМУНАЛЬНЕ НЕКОМЕРЦІЙНЕ ПІДПРИЄМСТВО "КРИЖОПІЛЬСЬКИЙ  МЕДИЧНИЙ ЦЕНТР ПЕРВИННОЇ МЕДИКО-САНІТАРНОЇ ДОПОМОГИ"</t>
  </si>
  <si>
    <t>Україна, 24600, Вінницька обл., Крижопільський р-н, селище міського типу Крижопіль, ВУЛИЦЯ  ДАНИЛА НЕЧАЯ, будинок 6</t>
  </si>
  <si>
    <t>b5c6fd80-fdd2-4a65-9a25-6303b4e1eca4</t>
  </si>
  <si>
    <t>ЕКШТЕЙН ОЛЕНА МИКОЛАЇВНА</t>
  </si>
  <si>
    <t>ae827c85-ea12-4bac-aa7e-bef811f30b9e</t>
  </si>
  <si>
    <t>КОМУНАЛЬНЕ ПІДПРИЄМСТВО "ЛАДИЖИНСЬКА МІСЬКА ЛІКАРНЯ" ЛАДИЖИНСЬКОЇ МІСЬКОЇ РАДИ</t>
  </si>
  <si>
    <t>2eb8edbc-94e0-4f6c-9de7-a337988e4212</t>
  </si>
  <si>
    <t>КОМУНАЛЬНЕ ПІДПРИЄМСТВО "ЛАДИЖИНСЬКИЙ МІСЬКИЙ ЦЕНТР ПЕРВИННОЇ МЕДИКО-САНІТАРНОЇ ДОПОМОГИ" ЛАДИЖИНСЬКОЇ МІСЬКОЇ РАДИ</t>
  </si>
  <si>
    <t>71e97762-585d-42a8-81e2-285bc370e6fb</t>
  </si>
  <si>
    <t>КОМУНАЛЬНЕ НЕКОМЕРЦІЙНЕ ПІДПРИЄМСТВО "ЛИПОВЕЦЬКА ОБЛАСНА ЛІКАРНЯ ВІДНОВНОГО ЛІКУВАННЯ ДІТЕЙ З ОРГАНІЧНИМ УРАЖЕННЯМ ЦЕНТРАЛЬНОЇ НЕРВОВОЇ СИСТЕМИ, ПОРУШЕННЯМ ПСИХІКИ І ОПОРНО-РУХОВОГО АПАРАТУ ВІННИЦЬКОЇ ОБЛАСНОЇ РАДИ"</t>
  </si>
  <si>
    <t>ЛИПОВЕЦЬ</t>
  </si>
  <si>
    <t>fb007333-3d37-4f53-a5c2-ebbc64fed867</t>
  </si>
  <si>
    <t>КОМУНАЛЬНЕ НЕКОМЕРЦІЙНЕ ПІДПРИЄМСТВО "ЛИПОВЕЦЬКА МІСЬКА ЛІКАРНЯ" ЛИПОВЕЦЬКОЇ МІСЬКОЇ РАДИ ВІННИЦЬКОГО РАЙОНУ ВІННИЦЬКОЇ ОБЛАСТІ</t>
  </si>
  <si>
    <t>Україна, 22500, Вінницька обл., Липовецький р-н, місто Липовець, ВУЛИЦЯ ПИРОГОВА, будинок 9</t>
  </si>
  <si>
    <t>8f96d132-dd10-41bd-a0f0-ceef57f82878</t>
  </si>
  <si>
    <t>КОМУНАЛЬНЕ НЕКОМЕРЦІЙНЕ ПІДПРИЄМСТВО "ЛИПОВЕЦЬКИЙ МІСЬКИЙ ЦЕНТР ПЕРВИННОЇ МЕДИКО-САНІТАРНОЇ ДОПОМОГИ" ЛИПОВЕЦЬКОЇ МІСЬКОЇ РАДИ  ВІННИЦЬКОГО РАЙОНУВІННИЦЬКОЇ ОБЛАСТІ</t>
  </si>
  <si>
    <t>lipov_cpmsd@ukr.net</t>
  </si>
  <si>
    <t>Бондар Василь Михайлович</t>
  </si>
  <si>
    <t>f671cd26-01cc-450d-a113-0f24792b8595</t>
  </si>
  <si>
    <t>Комунальне некомерційне підприємство "Літинський центр первинної медико-санітарної допомоги" Літинської селищної ради</t>
  </si>
  <si>
    <t>37472460@mail.gov.ua</t>
  </si>
  <si>
    <t>ДЯЧЕНКО ПАВЛІНА АНДРІЇВНА</t>
  </si>
  <si>
    <t>ЛІТИН</t>
  </si>
  <si>
    <t>Україна, 22300, Вінницька обл., Літинський р-н, селище міського типу Літин, ВУЛИЦЯ ПИРОГОВА, будинок 17</t>
  </si>
  <si>
    <t>b2430e34-4e48-4083-a319-4183179d270f</t>
  </si>
  <si>
    <t>КОМУНАЛЬНЕ НЕКОМЕРЦІЙНЕ ПІДПРИЄМСТВО "ЛІТИНСЬКА ЦЕНТРАЛЬНА РАЙОННА ЛІКАРНЯ" ЛІТИНСЬКОЇ СЕЛИЩНОЇ РАДИ</t>
  </si>
  <si>
    <t>13c6d118-e8cb-4179-9446-47eb63682729</t>
  </si>
  <si>
    <t>КОМУНАЛЬНЕ НЕКОМЕРЦІЙНЕ ПІДПРИЄМСТВО "ЦЕНТР ПЕРВИННОЇ МЕДИКО-САНІТАРНОЇ ДОПОМОГИ" ЛУКА-МЕЛЕШКІВСЬКОЇ СІЛЬСЬКОЇ РАДИ</t>
  </si>
  <si>
    <t>ЛУКА-МЕЛЕШКІВСЬКА</t>
  </si>
  <si>
    <t>ce7e254b-e5ca-4e7a-9e7c-d1282612b916</t>
  </si>
  <si>
    <t>КОМУНАЛЬНЕ НЕКОМЕРЦІЙНЕ ПІДПРИЄМСТВО "МОГИЛІВ-ПОДІЛЬСЬКА МІСЬКА СТОМАТОЛОГІЧНА ПОЛІКЛІНІКА" МОГИЛІВ-ПОДІЛЬСЬКОЇ МІСЬКОЇ РАДИ</t>
  </si>
  <si>
    <t>225a7ceb-ae40-46b1-bbac-87c0745a2e61</t>
  </si>
  <si>
    <t>КОМУНАЛЬНЕ НЕКОМЕРЦІЙНЕ ПІДПРИЄМСТВО "МОГИЛІВ-ПОДІЛЬСЬКА ОКРУЖНА ЛІКАРНЯ ІНТЕНСИВНОГО ЛІКУВАННЯ" МОГИЛІВ-ПОДІЛЬСЬКОЇ МІСЬКОЇ РАДИ</t>
  </si>
  <si>
    <t>0415eedc-6e31-4734-bb40-9d5a9bd72a47</t>
  </si>
  <si>
    <t>КОМУНАЛЬНЕ НЕКОМЕРЦІЙНЕ ПІДПРИЄМСТВО "МОГИЛІВ-ПОДІЛЬСЬКИЙ МІСЬКИЙ ЦЕНТР ПЕРВИННОЇ МЕДИКО-САНІТАРНОЇ ДОПОМОГИ" МОГИЛІВ-ПОДІЛЬСЬКОЇ МІСЬКОЇ РАДИ</t>
  </si>
  <si>
    <t>ac54d148-70ff-4bb1-8f7f-fc5bf9b3777b</t>
  </si>
  <si>
    <t>КОМУНАЛЬНЕ НЕКОМЕРЦІЙНЕ ПІДПРИЄМСТВО "ЦЕНТР ПЕРВИННОЇ МЕДИКО-САНІТАРНОЇ ДОПОМОГИ" МУРАФСЬКОЇ СІЛЬСЬКОЇ РАДИ</t>
  </si>
  <si>
    <t>МУРАФА</t>
  </si>
  <si>
    <t>a248adc4-b942-4d71-9d70-c3c6e456f055</t>
  </si>
  <si>
    <t>КОМУНАЛЬНЕ НЕКОМЕРЦІЙНЕ ПІДПРИЄМСТВО "МУРОВАНОКУРИЛОВЕЦЬКА ЦЕНТРАЛЬНА РАЙОННА ЛІКАРНЯ"</t>
  </si>
  <si>
    <t>МУРОВАНІ КУРИЛІВЦІ</t>
  </si>
  <si>
    <t>1b17b36e-1543-4d11-9846-8d9a033bf1ef</t>
  </si>
  <si>
    <t>КОМУНАЛЬНЕ НЕКОМЕРЦІЙНЕ ПІДПРИЄМСТВО "ЦЕНТР ПЕРВИННОЇ МЕДИКО-САНІТАРНОЇ ДОПОМОГИ МУРОВАНОКУРИЛОВЕЦЬКОЇ СЕЛИЩНОЇ РАДИ МОГИЛІВ-ПОДІЛЬСЬКОГО РАЙОНУ ВІННИЦЬКОЇ ОБЛАСТІ"</t>
  </si>
  <si>
    <t>837e14d2-c021-45f2-9049-aae993e6f233</t>
  </si>
  <si>
    <t>КОМУНАЛЬНЕ ПІДПРИЄМСТВО "НЕМИРІВСЬКИЙ МІСЬКИЙ ЦЕНТР ПЕРВИННОЇ МЕДИКО-САНІТАРНОЇ ДОПОМОГИ" НЕМИРІВСЬКОЇ МІСЬКОЇ РАДИ</t>
  </si>
  <si>
    <t>1e8b01c2-c3f1-4757-bfad-c16676ed2396</t>
  </si>
  <si>
    <t>КОМУНАЛЬНЕ НЕКОМЕРЦІЙНЕ ПІДПРИЄМСТВО "ЦЕНТР ПЕРВИННОЇ МЕДИКО-САНІТАРНОЇ ДОПОМОГИ" НЕМИРІВСЬКОЇ МІСЬКОЇ РАДИ</t>
  </si>
  <si>
    <t>vinnemirovcpmsd@ukr.net</t>
  </si>
  <si>
    <t>Божко Василь Борисович</t>
  </si>
  <si>
    <t>a65222ec-39c0-4573-86c9-6fb10798022c</t>
  </si>
  <si>
    <t>КОМУНАЛЬНЕ НЕКОМЕРЦІЙНЕ ПІДПРИЄМСТВО "НЕМИРІВСЬКА МІСЬКА ЛІКАРНЯ" НЕМИРІВСЬКОЇ МІСЬКОЇ РАДИ ВІННИЦЬКОЇ ОБЛАСТІ</t>
  </si>
  <si>
    <t>81d7c772-19dd-4832-879d-b8bc6dc20f42</t>
  </si>
  <si>
    <t>КОМУНАЛЬНЕ НЕКОМЕРЦІЙНЕ ПІДПРИЄМСТВО "ОРАТІВСЬКИЙ ЦЕНТР ПЕРВИННОЇ МЕДИКО-САНІТАРНОЇ ДОПОМОГИ" ОРАТІВСЬКОЇ СЕЛИЩНОЇ РАДИ</t>
  </si>
  <si>
    <t>orativ-centr@ukr.net</t>
  </si>
  <si>
    <t>Галушка Олег Іванович</t>
  </si>
  <si>
    <t>ОРАТІВ</t>
  </si>
  <si>
    <t>Україна, 22600, Вінницька обл., Оратівський р-н, селище міського типу Оратів, ВУЛ. ПИРОГОВА, будинок 2</t>
  </si>
  <si>
    <t>3be07982-e4a6-4307-940b-177a167e520d</t>
  </si>
  <si>
    <t>КОМУНАЛЬНЕ НЕКОМЕРЦІЙНЕ ПІДПРИЄМСТВО "ОРАТІВСЬКА  ЛІКАРНЯ ПЛАНОВОГО ЛІКУВАННЯ " ОРАТІВСЬКОЇ СЕЛИЩНОЇ РАДИ</t>
  </si>
  <si>
    <t>2d39b176-157c-4b68-ac42-7e85034887c4</t>
  </si>
  <si>
    <t>КОМУНАЛЬНЕ НЕКОМЕРЦІЙНЕ ПІДПРИЄМСТВО "ПЕЧЕРСЬКА ОБЛАСНА ЛІКАРНЯ ВІДНОВНОГО ЛІКУВАННЯ ВІННИЦЬКОЇ ОБЛАСНОЇ РАДИ"</t>
  </si>
  <si>
    <t>ПЕЧЕРА</t>
  </si>
  <si>
    <t>e99ef91b-b78c-4207-bb85-86bf9791ee64</t>
  </si>
  <si>
    <t>КОМУНАЛЬНЕ ПІДПРИЄМСТВО "ПІЩАНСЬКА ЦЕНТРАЛЬНА РАЙОННА ЛІКАРНЯ" ПІЩАНСЬКОЇ РАЙОННОЇ РАДИ</t>
  </si>
  <si>
    <t>ПІЩАНКА</t>
  </si>
  <si>
    <t>333f5b52-f116-4141-8619-04a86c2c7cb3</t>
  </si>
  <si>
    <t>КОМУНАЛЬНЕ НЕКОМЕРЦІЙНЕ ПІДПРИЄМСТВО "ПІЩАНСЬКИЙ РАЙОННИЙ ЦЕНТР ПЕРВИННОЇ МЕДИКО-САНІТАРНОЇ ДОПОМОГИ" ПІЩАНСЬКОЇ РАЙОННОЇ РАДИ</t>
  </si>
  <si>
    <t>b8d5b893-6266-456d-a03a-8a2fd681c56b</t>
  </si>
  <si>
    <t>КОМУНАЛЬНЕ ПІДПРИЄМСТВО "ПОГРЕБИЩЕНСЬКИЙ ЦЕНТР ПЕРВИННОЇ МЕДИКО-САНІТАРНОЇ ДОПОМОГИ" ПОГРЕБИЩЕНСЬКОЇ МІСЬКОЇ РАДИ ВІННИЦЬКОГО РАЙОНУ ВІННИЦЬКОЇ ОБЛАСТІ</t>
  </si>
  <si>
    <t>pogr_cpmsd@ukr.net</t>
  </si>
  <si>
    <t>Роздольський Іван Григорович</t>
  </si>
  <si>
    <t>ПОГРЕБИЩЕ</t>
  </si>
  <si>
    <t>Україна, 22200, Вінницька обл., Погребищенський р-н, місто Погребище, ВУЛИЦЯ  П.ТИЧИНИ, будинок 54</t>
  </si>
  <si>
    <t>17c28b26-d442-4c4b-8d23-6875a1938aeb</t>
  </si>
  <si>
    <t>КОМУНАЛЬНЕ ПІДПРИЄМСТВО "ПОГРЕБИЩЕНСЬКА ЦЕНТРАЛЬНА  ЛІКАРНЯ" ПОГРЕБИЩЕНСЬКОЇ МІСЬКОЇ РАДИ</t>
  </si>
  <si>
    <t>3f671422-7f95-4f6e-bd51-e96bcc5dc414</t>
  </si>
  <si>
    <t>ЧЕРВ'ЯКОВА СВІТЛАНА АНТОНІВНА</t>
  </si>
  <si>
    <t>9dac8e95-1c2d-4714-bc49-613e21418c06</t>
  </si>
  <si>
    <t>ВЛАДИГА ПАВЛО ОЛЕГОВИЧ</t>
  </si>
  <si>
    <t>РАХНИ ЛІСОВІ</t>
  </si>
  <si>
    <t>5b6ac5ae-3039-4b9a-b5b6-604dd26be6cc</t>
  </si>
  <si>
    <t>КОМУНАЛЬНЕ ПІДПРИЄМСТВО "РОСОШАНСЬКА АМБУЛАТОРІЯ ЗАГАЛЬНОЇ ПРАКТИКИ-СІМЕЙНОЇ МЕДИЦИНИ" РОСОШАНСЬКОЇ СІЛЬСЬКОЇ РАДИ ЛИПОВЕЦЬКОГО РАЙОНУ ВІННИЦЬКОЇ ОБЛАСТІ</t>
  </si>
  <si>
    <t>РОСОША</t>
  </si>
  <si>
    <t>cd549c9e-1d1c-4893-aa21-0baccfb05da6</t>
  </si>
  <si>
    <t>ДРІМАК ІННА ВАЛЕРІЇВНА</t>
  </si>
  <si>
    <t>САМГОРОДОК</t>
  </si>
  <si>
    <t>8fc3994c-730d-4897-ae3f-cc1e6c7401b9</t>
  </si>
  <si>
    <t>КОМУНАЛЬНЕ ПІДПРИЄМСТВО "ЦЕНТР ПЕРВИННОЇ МЕДИКО-САНІТАРНОЇ ДОПОМОГИ САМГОРОДОЦЬКОЇ СІЛЬСЬКОЇ РАДИ"</t>
  </si>
  <si>
    <t>01a946ac-25b4-41e7-adfc-b0ac1ab41fa1</t>
  </si>
  <si>
    <t>КОМУНАЛЬНЕ НЕКОМЕРЦІЙНЕ ПІДПРИЄМСТВО "СЕВЕРИНІВСЬКА ЛІКАРНЯ ВІДНОВНОГО ЛІКУВАННЯ ВІННИЦЬКОЇ ОБЛАСНОЇ РАДИ"</t>
  </si>
  <si>
    <t>СЕВЕРИНІВКА</t>
  </si>
  <si>
    <t>b0960fe8-0c5a-4e84-87b3-fd5eac51f9b5</t>
  </si>
  <si>
    <t>КОМУНАЛЬНЕ ПІДПРИЄМСТВО "ЦЕНТР ПЕРВИННОЇ МЕДИКО-САНІТАРНОЇ ДОПОМОГИ СТУДЕНЯНСЬКОЇ СІЛЬСЬКОЇ РАДИ ВІННИЦЬКОЇ ОБЛАСТІ"</t>
  </si>
  <si>
    <t>СТУДЕНА</t>
  </si>
  <si>
    <t>45fb3654-599b-4db0-aadc-acd866e4181a</t>
  </si>
  <si>
    <t>КОМУНАЛЬНЕ НЕКОМЕРЦІЙНЕ ПІДПРИЄМСТВО  ТЕПЛИЦЬКОЇ СЕЛИЩНОЇ РАДИ "ТЕПЛИЦЬКА МІСЬКА ЛІКАРНЯ"</t>
  </si>
  <si>
    <t>ТЕПЛИК</t>
  </si>
  <si>
    <t>c3861a72-21b9-4e50-844a-0c691b861188</t>
  </si>
  <si>
    <t>КОМУНАЛЬНЕ НЕКОМЕРЦІЙНЕ ПІДПРИЄМСТВО ТЕПЛИЦЬКОЇ СЕЛИЩНОЇ РАДИ  "ТЕПЛИЦЬКИЙ ЦЕНТР ПЕРВИННОЇ МЕДИЧНОЇ ДОПОМОГИ"</t>
  </si>
  <si>
    <t>53344b90-8109-4600-b5af-5ad03a14193a</t>
  </si>
  <si>
    <t>КОМУНАЛЬНЕ НЕКОМЕРЦІЙНЕ ПІДПРИЄМСТВО "БАГАТОПРОФІЛЬНА ЛІКАРНЯ" ТИВРІВСЬКОЇ СЕЛИЩНОЇ РАДИ</t>
  </si>
  <si>
    <t>28788516-a002-44cc-a8b7-81aaff476633</t>
  </si>
  <si>
    <t>КОМУНАЛЬНЕ НЕКОМЕРЦІЙНЕ ПІДПРИЄМСТВО "ЦЕНТР ПЕРВИННОЇ МЕДИКО-САНІТАРНОЇ ДОПОМОГИ" ТИВРІВСЬКОЇ СЕЛИЩНОЇ РАДИ</t>
  </si>
  <si>
    <t>8311a045-b865-4ac1-9cb1-40fed96437b9</t>
  </si>
  <si>
    <t>КОМУНАЛЬНЕ НЕКОМЕРЦІЙНЕ ПІДПРИЄМСТВО "ТОМАШПІЛЬСЬКА ЦЕНТРАЛЬНА РАЙОННА ЛІКАРНЯ"</t>
  </si>
  <si>
    <t>e2937f69-2896-4901-ae41-e6e5e0d3adc4</t>
  </si>
  <si>
    <t>КОМУНАЛЬНЕ НЕКОМЕРЦІЙНЕ ПІДПРИЄМСТВО"ТОМАШПІЛЬСЬКИЙ ЦЕНТР ПЕРВИННОЇ МЕДИКО-САНІТАРНОЇ ДОПОМОГИ"ТОМАШПІЛЬСЬКОЇ СЕЛИЩНОЇ РАДИ</t>
  </si>
  <si>
    <t>d4e97ac0-0c94-4689-8372-8a6f7b982ab1</t>
  </si>
  <si>
    <t>КОМУНАЛЬНЕ ПІДПРИЄМСТВО "ТОМАШПІЛЬСЬКИЙ РАЙОННИЙ МЕДИЧНИЙ ЦЕНТР ПЕРВИННОЇ МЕДИКО-САНІТАРНОЇ ДОПОМОГИ"</t>
  </si>
  <si>
    <t>407cc6eb-55ba-4001-8de1-c318acf19720</t>
  </si>
  <si>
    <t>КОМУНАЛЬНЕ НЕКОМЕРЦІЙНЕ ПІДПРИЄМСТВО "ТРОСТЯНЕЦЬКА ЦЕНТРАЛЬНА РАЙОННА ЛІКАРНЯ"</t>
  </si>
  <si>
    <t>1b232bd0-c313-4734-a022-d814470c6513</t>
  </si>
  <si>
    <t>КОМУНАЛЬНЕ НЕКОМЕРЦІЙНЕ ПІДПРИЄМСТВО "ТРОСТЯНЕЦЬКИЙ РАЙОННИЙ ЦЕНТР ПЕРВИННОЇ МЕДИКО-САНІТАРНОЇ ДОПОМОГИ" ТРОСТЯНЕЦЬКОЇ РАЙОННОЇ РАДИ ВІННИЦЬКОЇ ОБЛАСТІ</t>
  </si>
  <si>
    <t>e74f25f3-4bd2-40a5-be98-9fed00b5b6fa</t>
  </si>
  <si>
    <t>КОМУНАЛЬНЕ НЕКОМЕРЦІЙНЕ ПІДПРИЄМСТВО "ТУЛЬЧИНСЬКИЙ ЦЕНТР ПЕРВИННОЇ МЕДИКО-САНІТАРНОЇ ДОПОМОГИ" ТУЛЬЧИНСЬКОЇ МІСЬКОЇ РАДИ</t>
  </si>
  <si>
    <t>tulchyncpmsd@ukr.net</t>
  </si>
  <si>
    <t>Кушнір Сергій Віталійович</t>
  </si>
  <si>
    <t>Україна, 23600, Вінницька обл., Тульчинський р-н, місто Тульчин, ВУЛИЦЯ МИКОЛИ ЛЕОНТОВИЧА, будинок 92</t>
  </si>
  <si>
    <t>ad2e2b87-0451-49bf-8ea4-003e83344327</t>
  </si>
  <si>
    <t>КОМУНАЛЬНЕ НЕКОМЕРЦІЙНЕ ПІДПРИЄМСТВО "ТУЛЬЧИНСЬКА ЦЕНТРАЛЬНА РАЙОННА ЛІКАРНЯ" ТУЛЬЧИНСЬКОЇ МІСЬКОЇ РАДИ</t>
  </si>
  <si>
    <t>fd4f3305-51e3-49b0-adf4-1cc67415d54e</t>
  </si>
  <si>
    <t>КОМУНАЛЬНЕ ПІДПРИЄМСТВО "ТУЛЬЧИНСЬКИЙ РАЙОННИЙ ЦЕНТР ПЕРВИННОЇ МЕДИКО-САНІТАРНОЇ ДОПОМОГИ"</t>
  </si>
  <si>
    <t>8d61345a-e898-415e-9bdd-26ca6b1820f4</t>
  </si>
  <si>
    <t>КОМУНАЛЬНЕ ПІДПРИЄМСТВО "ТУЛЬЧИНСЬКА РАЙОННА СТОМАТОЛОГІЧНА ПОЛІКЛІНІКА"</t>
  </si>
  <si>
    <t>2ac445a4-7faa-4a2a-ae26-3a7e174cb423</t>
  </si>
  <si>
    <t>СОБЧУК НІНА МИКОЛАЇВНА</t>
  </si>
  <si>
    <t>УЛАДІВКА</t>
  </si>
  <si>
    <t>4833693f-f4a6-4b4b-b7ea-ac9c907cd6c0</t>
  </si>
  <si>
    <t>КОМУНАЛЬНЕ НЕКОМЕРЦІЙНЕ ПІДПРИЄМСТВО "ХМІЛЬНИЦЬКА ЦЕНТРАЛЬНА РАЙОННА ЛІКАРНЯ" ХМІЛЬНИЦЬКОЇ РАЙОННОЇ РАДИ</t>
  </si>
  <si>
    <t>67ee18b0-4b78-4f55-a68a-63a28d25b648</t>
  </si>
  <si>
    <t>КОМУНАЛЬНЕ НЕКОМЕРЦІЙНЕ ПІДПРИЄМСТВО "ХМІЛЬНИЦЬКИЙ ЦЕНТР ПЕРВИННОЇ МЕДИКО-САНІТАРНОЇ ДОПОМОГИ" ХМІЛЬНИЦЬКОЇ МІСЬКОЇ РАДИ</t>
  </si>
  <si>
    <t>3e3945d1-8fbb-4b93-9dbc-e4f266881495</t>
  </si>
  <si>
    <t>КОМУНАЛЬНЕ НЕКОМЕРЦІЙНЕ ПІДПРИЄМСТВО "ХМІЛЬНИЦЬКА РАЙОННА СТОМАТОЛОГІЧНА ПОЛІКЛІНІКА" ХМІЛЬНИЦЬКОЇ РАЙОННОЇ РАДИ</t>
  </si>
  <si>
    <t>ec4c0111-5335-40cb-8913-ba6d4aeef157</t>
  </si>
  <si>
    <t>КОМУНАЛЬНЕ НЕКОМЕРЦІЙНЕ ПІДПРИЄМСТВО "ХМІЛЬНИЦЬКА ОБЛАСНА ФІЗІОТЕРАПЕВТИЧНА ЛІКАРНЯ ВІННИЦЬКОЇ ОБЛАСНОЇ РАДИ"</t>
  </si>
  <si>
    <t>0864a077-bbd1-49ab-b8a5-75b76cc7b98b</t>
  </si>
  <si>
    <t>МАКСИМЕНКО ІВАН МИКОЛАЙОВИЧ</t>
  </si>
  <si>
    <t>b2c19cd2-d65d-4bf0-a1de-94d0026a97d3</t>
  </si>
  <si>
    <t>КОМУНАЛЬНЕ НЕКОМЕРЦІЙНЕ ПІДПРИЄМСТВО "ЧЕРНІВЕЦЬКА  РАЙОННА ЛІКАРНЯ   ЧЕРНІВЕЦЬКОЇ СЕЛИЩНОЇ РАДИ "</t>
  </si>
  <si>
    <t>37f966a3-68ca-40ad-b6f9-87d955683629</t>
  </si>
  <si>
    <t>КОМУНАЛЬНЕ НЕКОМЕРЦІЙНЕ ПІДПРИЄМСТВО "ЧЕРНІВЕЦЬКИЙ ЦЕНТР ПЕРВИННОЇ МЕДИКО -САНІТАРНОЇ ДОПОМОГИ ЧЕРНІВЕЦЬКОЇ СЕЛИЩНОЇ РАДИ"</t>
  </si>
  <si>
    <t>6937a4c8-f5ea-4ff1-b697-81bd29afefef</t>
  </si>
  <si>
    <t>КОМУНАЛЬНЕ НЕКОМЕРЦІЙНЕ ПІДПРИЄМСТВО "ЧЕРНЯТИНСЬКА ГОЛОВНА АМБУЛАТОРІЯ ЗАГАЛЬНОЇ ПРАКТИКИ СІМЕЙНОЇ МЕДИЦИНИ" СЕВЕРИНІВСЬКОЇ СІЛЬСЬКОЇ РАДИ</t>
  </si>
  <si>
    <t>ЧЕРНЯТИН</t>
  </si>
  <si>
    <t>801bb060-b73b-4930-ae92-da2bc7824de0</t>
  </si>
  <si>
    <t>КОМУНАЛЬНЕ НЕКОМЕРЦІЙНЕ ПІДПРИЄМСТВО "ЧЕЧЕЛЬНИЦЬКА  РАЙОННА ЛІКАРНЯ" ЧЕЧЕЛЬНИЦЬКОЇ СЕЛИЩНОЇ РАДИ ГАЙСИНСЬКОГО РАЙОНУ ВІННИЦЬКОЇ ОБЛАСТІ</t>
  </si>
  <si>
    <t>ЧЕЧЕЛЬНИК</t>
  </si>
  <si>
    <t>0a2c2e61-797f-4b96-8eb7-bb351888ff72</t>
  </si>
  <si>
    <t>КОМУНАЛЬНЕ НЕКОМЕРЦІЙНЕ ПІДПРИЄМСТВО "ЧЕЧЕЛЬНИЦЬКИЙ ЦЕНТР ПЕРВИННОЇ МЕДИКО-САНІТАРНОЇ ДОПОМОГИ" ЧЕЧЕЛЬНИЦЬКОЇ СЕЛИЩНОЇ РАДИ ГАЙСИНСЬКОГО РАЙОНУ ВІННИЦЬКОЇ ОБЛАСТІ</t>
  </si>
  <si>
    <t>5076da20-63fa-4dd6-8556-1007f7933b2e</t>
  </si>
  <si>
    <t>КОМУНАЛЬНЕ НЕКОМЕРЦІЙНЕ ПІДПРИЄМСТВО "ШАРГОРОДСЬКИЙ  ЦЕНТР ПЕРВИННОЇ МЕДИКО-САНІТАРНОЇ ДОПОМОГИ" ШАРГОРОДСЬКОЇ МІСЬКОЇ РАДИ ВІННИЦЬКОЇ ОБЛАСТІ</t>
  </si>
  <si>
    <t>97337a4e-17da-453d-9d6d-a8d6578a09cf</t>
  </si>
  <si>
    <t>КОМУНАЛЬНЕ НЕКОМЕРЦІЙНЕ ПІДПРИЄМСТВО "ШАРГОРОДСЬКА МІСЬКА ЛІКАРНЯ" ШАРГОРОДСЬКОЇ МІСЬКОЇ РАДИ ВІННИЦЬКОЇ ОБЛАСТІ</t>
  </si>
  <si>
    <t>e9bafe83-ad96-4b53-94cc-11c5fdbe67ee</t>
  </si>
  <si>
    <t>КОМУНАЛЬНЕ НЕКОМЕРЦІЙНЕ ПІДПРИЄМСТВО "ШПИКІВСЬКИЙ ЦЕНТР ПЕРВИННОЇ МЕДИКО-САНІТАРНОЇ ДОПОМОГИ" ШПИКІВСЬКОЇ СЕЛИЩНОЇ РАДИ</t>
  </si>
  <si>
    <t>ШПИКІВ</t>
  </si>
  <si>
    <t>b81a44bc-2aea-4c68-9d1d-52e1f56fe11b</t>
  </si>
  <si>
    <t>КОМУНАЛЬНЕ НЕКОМЕРЦІЙНЕ ПІДПРИЄМСТВО "ЯМПІЛЬСЬКА ТЕРИТОРІАЛЬНА ЛІКАРНЯ" ЯМПІЛЬСЬКОЇ МІСЬКОЇ РАДИ</t>
  </si>
  <si>
    <t>c5e65de7-69bc-460d-b88c-93075ad35040</t>
  </si>
  <si>
    <t>КОМУНАЛЬНЕ ПІДПРИЄМСТВО "ЯМПІЛЬСЬКИЙ МЕДИЧНИЙ ЦЕНТР ПЕРВИННОЇ МЕДИКО-САНІТАРНОЇ ДОПОМОГИ" ЯМПІЛЬСЬКОЇ МІСЬКОЇ РАДИ</t>
  </si>
  <si>
    <t>bc9d7f75-4c0e-427b-8273-6dc8eb3eaa2f</t>
  </si>
  <si>
    <t>КОМУНАЛЬНЕ НЕКОМЕРЦІЙНЕ ПІДПРИЄМСТВО БЕРЕСТЕЧКІВСЬКА РАЙОННА ЛІКАРНЯ №2</t>
  </si>
  <si>
    <t>БЕРЕСТЕЧКО</t>
  </si>
  <si>
    <t>93ae3d7c-1c12-4954-a25c-780865a31178</t>
  </si>
  <si>
    <t>КОМУНАЛЬНЕ НЕКОМЕРЦІЙНЕ ПІДПРИЄМСТВО "ЦЕНТР ПЕРВИННОЇ МЕДИКО-САНІТАРНОЇ ДОПОМОГИ" ВЕЛИМЧЕНСЬКОЇ СІЛЬСЬКОЇ РАДИ ОБ'ЄДНАНОЇ ТЕРИТОРІАЛЬНОЇ ГРОМАДИ</t>
  </si>
  <si>
    <t>ВЕЛИМЧЕ</t>
  </si>
  <si>
    <t>706a5b58-51a6-4e79-b165-751b8bde6c17</t>
  </si>
  <si>
    <t>КОМУНАЛЬНЕ ПІДПРИЄМСТВО "ВОЛОДИМИР-ВОЛИНСЬКИЙ ЦЕНТР ПЕРВИННОЇ МЕДИЧНОЇ ДОПОМОГИ"</t>
  </si>
  <si>
    <t>49c24592-e46f-4d59-99fa-05fd2baa4f31</t>
  </si>
  <si>
    <t>КОМУНАЛЬНЕ ПІДПРИЄМСТВО "ВОЛОДИМИР-ВОЛИНСЬКА СТОМАТОЛОГІЧНА ПОЛІКЛІНІКА"</t>
  </si>
  <si>
    <t>2654fbcf-9726-435e-8a7d-a9f7de787131</t>
  </si>
  <si>
    <t>КОМУНАЛЬНЕ ПІДПРИЄМСТВО "ВОЛОДИМИР-ВОЛИНСЬКЕ ТЕРИТОРІАЛЬНЕ МЕДИЧНЕ ОБ'ЄДНАННЯ"</t>
  </si>
  <si>
    <t>4fbeb5f4-e522-49b0-a516-a842fed6d5b9</t>
  </si>
  <si>
    <t>Комунальне некомерційне підприємство "Горохівський центр первинної медичної допомоги" Горохівської міської ради</t>
  </si>
  <si>
    <t>pmcdgorohiv@gmail.com</t>
  </si>
  <si>
    <t>Майко Галина Федорівна</t>
  </si>
  <si>
    <t>ГОРОХІВ</t>
  </si>
  <si>
    <t>Україна, 45701, Волинська обл., Горохівський р-н, місто Горохів, вул.Паркова, будинок 22</t>
  </si>
  <si>
    <t>8be457b7-1b4d-4510-9075-e70ee20babf4</t>
  </si>
  <si>
    <t>КОМУНАЛЬНЕ НЕКОМЕРЦІЙНЕ ПІДПРИЄМСТВО "ГОРОХІВСЬКА РАЙОННА СТОМАТОЛОГІЧНА ПОЛІКЛІНІКА"</t>
  </si>
  <si>
    <t>0482ff70-869a-45f1-878f-458d8850596d</t>
  </si>
  <si>
    <t>КОМУНАЛЬНЕ ПІДПРИЄМСТВО "ГОРОХІВСЬКА БАГАТОПРОФІЛЬНА ЛІКАРНЯ ГОРОХІВСЬКОЇ МІСЬКОЇ РАДИ"</t>
  </si>
  <si>
    <t>0de8bd52-4bde-4842-8917-6560c752175c</t>
  </si>
  <si>
    <t>КОМУНАЛЬНЕ ПІДПРИЄМСТВО "ЗАБОЛОТТІВСЬКИЙ ЦЕНТР ПЕРВИННОЇ МЕДИЧНОЇ ДОПОМОГИ" ЗАБОЛОТТІВСЬКОЇ СЕЛИЩНОЇ РАДИ РАТНІВСЬКОГО  РАЙОНУ ВОЛИНСЬКОЇ ОБЛАСТІ</t>
  </si>
  <si>
    <t>ЗАБОЛОТТЯ</t>
  </si>
  <si>
    <t>7d299e30-9ebd-4cd8-aad7-2d994302b996</t>
  </si>
  <si>
    <t>КОМУНАЛЬНЕ ПІДПРИЄМСТВО "ЗАБОЛОТТІВСЬКА РАЙОННА ЛІКАРНЯ" ЗАБОЛОТТІВСЬКОЇ СЕЛИЩНОЇ РАДИ РАТНІВСЬКОГО РАЙОНУ ВОЛИНСЬКОЇОБЛАСТІ</t>
  </si>
  <si>
    <t>7b39046b-8d9b-4910-b1db-c5d1bd8fc322</t>
  </si>
  <si>
    <t>КОМУНАЛЬНЕ НЕКОМЕРЦІЙНЕ ПІДПРИЄМСТВО "ЗАТУРЦІВСЬКА АМБУЛАТОРІЯ ЗАГАЛЬНОЇ ПРАКТИКИ-СІМЕЙНОЇ МЕДИЦИНИ" ЗАТУРЦІВСЬКОЇ СІЛЬСЬКОЇ РАДИ ЛОКАЧИНСЬКОГО РАЙОНУ ВОЛИНСЬКОЇ ОБЛАСТІ</t>
  </si>
  <si>
    <t>ЗАТУРЦІ</t>
  </si>
  <si>
    <t>085cf107-0e6e-4343-9632-4cd7aacd29e1</t>
  </si>
  <si>
    <t>КОМУНАЛЬНЕ НЕКОМЕРЦІЙНЕ ПІДПРИЄМСТВО "ІВАНИЧІВСЬКА ЦЕНТРАЛЬНА РАЙОННА ЛІКАРНЯ"</t>
  </si>
  <si>
    <t>ІВАНИЧІ</t>
  </si>
  <si>
    <t>Україна, 45300, Волинська обл., Іваничівський р-н, селище міського типу Іваничі, ВУЛИЦЯ ГРУШЕВСЬКОГО, будинок 45</t>
  </si>
  <si>
    <t>e6aa7d0c-82ae-407c-9aac-7030cd7260c0</t>
  </si>
  <si>
    <t>КОМУНАЛЬНЕ НЕКОМЕРЦІЙНЕ ПІДПРИЄМСТВО "ВОЛОДИМИР-ВОЛИНСЬКИЙ РАЙОННИЙ ЦЕНТР ПЕРВИННОЇ МЕДИКО-САНІТАРНОЇ ДОПОМОГИ"</t>
  </si>
  <si>
    <t>a5eca2c7-9e5e-4fba-b336-69d179b07680</t>
  </si>
  <si>
    <t>КОМУНАЛЬНЕ НЕКОМЕРЦІЙНЕ ПІДПРИЄМСТВО "КАМІНЬ-КАШИРСЬКА ЦЕНТРАЛЬНА РАЙОННА ЛІКАРНЯ" КАМІНЬ-КАШИРСЬКОЇ МІСЬКОЇ РАДИ ВОЛИНСЬКОЇ ОБЛАСТІ</t>
  </si>
  <si>
    <t>КАМІНЬ-КАШИРСЬКИЙ</t>
  </si>
  <si>
    <t>Україна, 44500, Волинська обл., Камінь-Каширський р-н, місто Камінь-Каширський, ВУЛИЦЯ ШЕВЧЕНКА, будинок 43</t>
  </si>
  <si>
    <t>1d982d7c-4895-44e8-8c50-0ed219092b72</t>
  </si>
  <si>
    <t>КОМУНАЛЬНЕ НЕКОМЕРЦІЙНЕ ПІДПРИЄМСТВО "КАМІНЬ-КАШИРСЬКИЙ ЦЕНТР ПЕРВИННОЇ МЕДИКО-САНІТАРНОЇ ДОПОМОГИ" КАМІНЬ-КАШИРСЬКОЇ МІСЬКОЇ РАДИ</t>
  </si>
  <si>
    <t>kamin_centr_pmsd@ukr.net</t>
  </si>
  <si>
    <t>Соловей Ігор Петрович</t>
  </si>
  <si>
    <t>e5562a71-2c90-42d3-bdd1-2d93379b154a</t>
  </si>
  <si>
    <t>КОМУНАЛЬНЕ ПІДПРИЄМСТВО "КІВЕРЦІВСЬКИЙ ЦЕНТР ПЕРВИННОЇ МЕДИЧНОЇ ДОПОМОГИ КІВЕРЦІВСЬКОЇ МІСЬКОЇ РАДИ"</t>
  </si>
  <si>
    <t>9f1db7e8-81dc-40e6-a11a-2e2631062fa3</t>
  </si>
  <si>
    <t>КОМУНАЛЬНЕ ПІДПРИЄМСТВО "КІВЕРЦІВСЬКА ЦЕНТРАЛЬНА ЛІКАРНЯ КІВЕРЦІВСЬКОЇ МІСЬКОЇ РАДИ"</t>
  </si>
  <si>
    <t>4ed8375a-19df-4fcc-b380-b1ed64d3885a</t>
  </si>
  <si>
    <t>СИРОВАТКА РУСЛАНА ВІТАЛІЇВНА</t>
  </si>
  <si>
    <t>586db78e-e440-470e-9818-2604214a4e12</t>
  </si>
  <si>
    <t>КОМУНАЛЬНЕ НЕКОМЕРЦІЙНЕ ПІДПРИЄМСТВО КОВЕЛЬСЬКЕ МІСЬКРАЙОННЕ ТЕРИТОРІАЛЬНЕ МЕДИЧНЕ ОБ'ЄДНАННЯ КОВЕЛЬСЬКОЇ МІСЬКОЇ РАДИ ВОЛИНСЬКОЇ ОБЛАСТІ</t>
  </si>
  <si>
    <t>9e49e3e6-f2f1-4231-9d5d-7db75ddf642b</t>
  </si>
  <si>
    <t>КОМУНАЛЬНЕ ПІДПРИЄМСТВО "КОВЕЛЬСЬКА ПОЛІКЛІНІКА ВОЛИНСЬКОЇ ОБЛАСНОЇ РАДИ"</t>
  </si>
  <si>
    <t>ba19f12e-4db6-4be1-8d68-c2fd9bc818c3</t>
  </si>
  <si>
    <t>474d4fe8-be35-41d3-9bdb-f1aec8611a87</t>
  </si>
  <si>
    <t>e2a5c5c7-fd6c-47ab-8376-2f155605d725</t>
  </si>
  <si>
    <t>КОМУНАЛЬНЕ ПІДПРИЄМСТВО "ВОЛИНСЬКА ОБЛАСНА ЛІКАРНЯ "ХОСПІС" М. КОВЕЛЬ" ВОЛИНСЬКОЇ ОБЛАСНОЇ РАДИ</t>
  </si>
  <si>
    <t>132fd7c9-a401-4323-a00d-856713432f0c</t>
  </si>
  <si>
    <t>КОМУНАЛЬНЕ ПІДПРИЄМСТВО "КОЛКІВСЬКА РАЙОННА ЛІКАРНЯ"</t>
  </si>
  <si>
    <t>КОЛКИ</t>
  </si>
  <si>
    <t>0cf50210-b616-4c7e-a3fd-f1735a85cc11</t>
  </si>
  <si>
    <t>КОМУНАЛЬНЕ ПІДПРИЄМСТВО "ЛУЦЬКА ЦЕНТРАЛЬНА РАЙОННА ЛІКАРНЯ" ПІДГАЙЦІВСЬКОЇ СІЛЬСЬКОЇ РАДИ</t>
  </si>
  <si>
    <t>ЛИПИНИ</t>
  </si>
  <si>
    <t>Україна, 45601, Волинська обл., Луцький р-н, село Липини, ВУЛИЦЯ ТЕРЕМНІВСЬКА, будинок 100</t>
  </si>
  <si>
    <t>9bfaf35a-db38-4a1e-b6a9-a458f6184b11</t>
  </si>
  <si>
    <t>КОМУНАЛЬНЕ НЕКОМЕРЦІЙНЕ ПІДПРИЄМСТВО "ЛУЦЬКИЙ РАЙОННИЙ ЦЕНТР ПЕРВИННОЇ МЕДИКО-САНІТАРНОЇ ДОПОМОГИ"</t>
  </si>
  <si>
    <t>knp.lrcpmsd@gmail.com</t>
  </si>
  <si>
    <t>Чертюк Оксана Петрівна</t>
  </si>
  <si>
    <t>1fd8df23-375f-4ea6-8751-bb7a3368ee5d</t>
  </si>
  <si>
    <t>КОМУНАЛЬНЕ ПІДПРИЄМСТВО "ВОЛИНСЬКА ОБЛАСНА ПСИХІАТРИЧНА ЛІКАРНЯ М.ЛУЦЬКА" ВОЛИНСЬКОЇ ОБЛАСНОЇ РАДИ</t>
  </si>
  <si>
    <t>e6c47148-76ed-4d7b-a847-111246456138</t>
  </si>
  <si>
    <t>КОМУНАЛЬНЕ НЕКОМЕРЦІЙНЕ ПІДПРИЄМСТВО "ЛОКАЧИНСЬКА ЦЕНТРАЛЬНА РАЙОННА ЛІКАРНЯ" ЛОКАЧИНСЬКОЇ РАЙОННОЇ РАДИ</t>
  </si>
  <si>
    <t>ЛОКАЧІ</t>
  </si>
  <si>
    <t>Україна, 45500, Волинська обл., Локачинський р-н, селище міського типу Локачі, ВУЛИЦЯ ІВАНА ФРАНКА, будинок 19</t>
  </si>
  <si>
    <t>3e0e250e-c6c1-4dcb-b3fb-a130c17fc2eb</t>
  </si>
  <si>
    <t>КОМУНАЛЬНЕ НЕКОМЕРЦІЙНЕ ПІДПРИЄМСТВО "ЛОКАЧИНСЬКИЙ ЦЕНТР ПЕРВИННОЇ МЕДИКО-САНІТАРНОЇ ДОПОМОГИ" Локачинської селищної ради</t>
  </si>
  <si>
    <t>4dfc756f-f946-4a7e-8816-e000de7e9fd0</t>
  </si>
  <si>
    <t>ТОВАРИСТВО З ОБМЕЖЕНОЮ ВІДПОВІДАЛЬНІСТЮ "ЦХО"</t>
  </si>
  <si>
    <t>9898ce28-acc6-41b0-a36b-ad00b269702f</t>
  </si>
  <si>
    <t>КОМУНАЛЬНЕ ПІДПРИЄМСТВО "ЛУЦЬКА МІСЬКА ДИТЯЧА ПОЛІКЛІНІКА"</t>
  </si>
  <si>
    <t>eeefe911-74c3-4d16-b687-9511746e1fba</t>
  </si>
  <si>
    <t>КОМУНАЛЬНЕ ПІДПРИЄМСТВО "ЛУЦЬКА МІСЬКА КЛІНІЧНА ЛІКАРНЯ"</t>
  </si>
  <si>
    <t>ee8f89de-c340-4478-98f0-386f38c27910</t>
  </si>
  <si>
    <t>ПРИВАТНЕ ПІДПРИЄМСТВО МЕДИЧНИЙ ЦЕНТР "ЗДОРОВА РОДИНА"</t>
  </si>
  <si>
    <t>c7e3ec9b-9a31-4cb7-b933-030aecb4106d</t>
  </si>
  <si>
    <t>КОМУНАЛЬНЕ ПІДПРИЄМСТВО "ВОЛИНСЬКЕ ОБЛАСНЕ ТЕРИТОРІАЛЬНЕ МЕДИЧНЕ ОБ'ЄДНАННЯ ЗАХИСТУ МАТЕРИНСТВА І ДИТИНСТВА" ВОЛИНСЬКОЇ ОБЛАСНОЇ РАДИ</t>
  </si>
  <si>
    <t>97d387d6-3e86-477b-b30c-5f541fce91a7</t>
  </si>
  <si>
    <t>КОМУНАЛЬНЕ ПІДПРИЄМСТВО "ВОЛИНСЬКА ОБЛАСНА КЛІНІЧНА ЛІКАРНЯ" ВОЛИНСЬКОЇ ОБЛАСНОЇ РАДИ</t>
  </si>
  <si>
    <t>a39c3b56-91d0-438d-8844-180202269694</t>
  </si>
  <si>
    <t>ДМИТРУК МАР'ЯНА ЯРОСЛАВІВНА</t>
  </si>
  <si>
    <t>85fdb1d1-4afe-4f67-b529-99b7b379a342</t>
  </si>
  <si>
    <t>4b1872fb-63ac-486b-b352-2113a1209b4b</t>
  </si>
  <si>
    <t>ДМИТРУК ВІТАЛІЙ ІГОРОВИЧ</t>
  </si>
  <si>
    <t>dd32f9d4-9a9c-49b4-aa0f-6ce6b0319fbd</t>
  </si>
  <si>
    <t>КОМУНАЛЬНЕ ПІДПРИЄМСТВО "ВОЛИНСЬКИЙ ОБЛАСНИЙ ГОСПІТАЛЬ ВЕТЕРАНІВ ВІЙНИ" ВОЛИНСЬКОЇ ОБЛАСНОЇ РАДИ</t>
  </si>
  <si>
    <t>1023c0f0-4dbb-4f86-a002-e5b130ccd8f7</t>
  </si>
  <si>
    <t>КОМУНАЛЬНЕ ПІДПРИЄМСТВО "ЛУЦЬКА МІСЬКА КЛІНІЧНА СТОМАТОЛОГІЧНА ПОЛІКЛІНІКА"</t>
  </si>
  <si>
    <t>c7fa4455-6414-4982-8337-d4bfd2b4670c</t>
  </si>
  <si>
    <t>КОМУНАЛЬНЕ ПІДПРИЄМСТВО "ЛУЦЬКИЙ ЦЕНТР ПЕРВИННОЇ МЕДИЧНОЇ ДОПОМОГИ №2"</t>
  </si>
  <si>
    <t>6a1e8b3a-58bb-46c1-a2df-217fc4337651</t>
  </si>
  <si>
    <t>ТОВАРИСТВО З ОБМЕЖЕНОЮ ВІДПОВІДАЛЬНІСТЮ "ТАРАС-ВОЛИНЬ"</t>
  </si>
  <si>
    <t>afead280-6b5f-4497-abb5-aa3f6a12a6db</t>
  </si>
  <si>
    <t>КОМУНАЛЬНЕ ПІДПРИЄМСТВО "ВОЛИНСЬКИЙ ОБЛАСНИЙ ФТИЗІОПУЛЬМОНОЛОГІЧНИЙ МЕДИЧНИЙ ЦЕНТР" ВОЛИНСЬКОЇ ОБЛАСНОЇ РАДИ</t>
  </si>
  <si>
    <t>c569ee83-1f59-4b05-a468-d68785758999</t>
  </si>
  <si>
    <t>КОМУНАЛЬНЕ ПІДПРИЄМСТВО "ВОЛИНСЬКА ОБЛАСНА ІНФЕКЦІЙНА ЛІКАРНЯ" ВОЛИНСЬКОЇ ОБЛАСНОЇ РАДИ</t>
  </si>
  <si>
    <t>a2d8ca00-ccce-459a-8bbb-13f9bc2bc18c</t>
  </si>
  <si>
    <t>КОМУНАЛЬНЕ ПІДПРИЄМСТВО "ВОЛИНСЬКИЙ ОБЛАСНИЙ МЕДИЧНИЙ ЦЕНТР ОНКОЛОГІЇ" ВОЛИНСЬКОЇ ОБЛАСНОЇ РАДИ</t>
  </si>
  <si>
    <t>7339e15a-a484-4316-9bc2-c5d90ae01839</t>
  </si>
  <si>
    <t>КОМУНАЛЬНЕ ПІДПРИЄМСТВО "ЛУЦЬКИЙ КЛІНІЧНИЙ ПОЛОГОВИЙ БУДИНОК"</t>
  </si>
  <si>
    <t>c6c34f44-0bb3-485a-b917-912519790356</t>
  </si>
  <si>
    <t>КОМУНАЛЬНЕ ПІДПРИЄМСТВО "ЛУЦЬКИЙ ЦЕНТР ПЕРВИННОЇ МЕДИЧНОЇ ДОПОМОГИ № 1"</t>
  </si>
  <si>
    <t>86011316-d738-4e79-968b-3ee16002147b</t>
  </si>
  <si>
    <t>КОМУНАЛЬНЕ ПІДПРИЄМСТВО "ЛУЦЬКИЙ ЦЕНТР ПЕРВИННОЇ МЕДИЧНОЇ ДОПОМОГИ"</t>
  </si>
  <si>
    <t>b4724b24-f8b3-4f02-848f-b0866936bd9c</t>
  </si>
  <si>
    <t>КОМУНАЛЬНЕ ПІДПРИЄМСТВО "ЛУЦЬКИЙ ЦЕНТР ПЕРВИННОЇ МЕДИЧНОЇ ДОПОМОГИ №3"</t>
  </si>
  <si>
    <t>dcb75248-fee0-4ed5-bd41-bfd2a5238c4f</t>
  </si>
  <si>
    <t>КОМУНАЛЬНЕ ПІДПРИЄМСТВО "ВОЛИНСЬКИЙ ОБЛАСНИЙ ЦЕНТР ЕКСТРЕНОЇ МЕДИЧНОЇ ДОПОМОГИ ТА МЕДИЦИНИ КАТАСТРОФ" ВОЛИНСЬКОЇ ОБЛАСНОЇ РАДИ</t>
  </si>
  <si>
    <t>1ab28803-c0e8-47d0-b00b-b1f4b82a8ed3</t>
  </si>
  <si>
    <t>КОМУНАЛЬНЕ ПІДПРИЄМСТВО "ВОЛИНСЬКИЙ МЕДИЧНИЙ ЦЕНТР ТЕРАПІЇ ЗАЛЕЖНОСТЕЙ" ВОЛИНСЬКОЇ ОБЛАСНОЇ РАДИ</t>
  </si>
  <si>
    <t>0e325e76-12e5-429c-a140-de659a66eff4</t>
  </si>
  <si>
    <t>e82fb318-f9e6-40b9-9566-881527778846</t>
  </si>
  <si>
    <t>КОМУНАЛЬНЕ ПІДПРИЄМСТВО "ЛЮБЕШІВСЬКА БАГАТОПРОФІЛЬНА ЛІКАРНЯ" ЛЮБЕШІВСЬКОЇ СЕЛИЩНОЇ РАДИ</t>
  </si>
  <si>
    <t>ЛЮБЕШІВ</t>
  </si>
  <si>
    <t>c6a9ab2d-55af-4c6e-9ec2-f48041493e84</t>
  </si>
  <si>
    <t>КОМУНАЛЬНЕ НЕКОМЕРЦІЙНЕ ПІДПРИЄМСТВО "ЦЕНТР ПЕРВИННОЇ МЕДИКО-САНІТАРНОЇ ДОПОМОГИ ЛЮБЕШІВСЬКОЇ СЕЛИЩНОЇ РАДИ"</t>
  </si>
  <si>
    <t>cpmsd-crl@ukr.net</t>
  </si>
  <si>
    <t>Ланевич Наталія Анатолівна</t>
  </si>
  <si>
    <t>Україна, 44200, Волинська обл., Любешівський р-н, селище міського типу Любешів, ВУЛИЦЯ НЕЗАЛЕЖНОСТІ, будинок 3</t>
  </si>
  <si>
    <t>9ab02630-5df6-43c3-87b0-87799da6bff8</t>
  </si>
  <si>
    <t>МИЗОВЕЦЬ ІРИНА ОЛЕКСІЇВНА</t>
  </si>
  <si>
    <t>ЛЮБЛИНЕЦЬ</t>
  </si>
  <si>
    <t>b0853639-f08e-4b9b-b18e-cda54b72ba16</t>
  </si>
  <si>
    <t>КОМУНАЛЬНЕ НЕКОМЕРЦІЙНЕ ПІДПРИЄМСТВО "ЦЕНТР ПЕРВИННОЇ МЕДИЧНОЇ ДОПОМОГИ" ЛЮБОМЛЬСЬКОЇ МІСЬКОЇ РАДИ</t>
  </si>
  <si>
    <t>38485727@mail.gov.ua</t>
  </si>
  <si>
    <t>Васенько Тетяна Савівна</t>
  </si>
  <si>
    <t>ЛЮБОМЛЬ</t>
  </si>
  <si>
    <t>Україна, 44300, Волинська обл., Любомльський р-н, місто Любомль, вул.Незалежності, будинок 70</t>
  </si>
  <si>
    <t>56dd1e43-765d-427b-b3ed-2d950555d51b</t>
  </si>
  <si>
    <t>КОМУНАЛЬНЕ НЕКОМЕРЦІЙНЕ ПІДПРИЄМСТВО "ЛЮБОМЛЬСЬКЕ ТЕРИТОРІАЛЬНЕ МЕДИЧНЕ ОБ'ЄДНАННЯ" ЛЮБОМЛЬСЬКОЇ МІСЬКОЇ РАДИ</t>
  </si>
  <si>
    <t>Україна, 44300, Волинська обл., Любомльський р-н, місто Любомль, вул.Брестська, будинок 70</t>
  </si>
  <si>
    <t>c795bff6-743f-42d1-adc3-721aa74708c0</t>
  </si>
  <si>
    <t>КОМУНАЛЬНЕ ПІДПРИЄМСТВО "МАНЕВИЦЬКА ЦЕНТРАЛЬНА РАЙОННА ЛІКАРНЯ"</t>
  </si>
  <si>
    <t>МАНЕВИЧІ</t>
  </si>
  <si>
    <t>62d895de-0f8c-4146-8662-800390cbdc5e</t>
  </si>
  <si>
    <t>КОМУНАЛЬНЕ ПІДПРИЄМСТВО "МАНЕВИЦЬКИЙ РАЙОННИЙ ЦЕНТР ПЕРВИННОЇ МЕДИКО-САНІТАРНОЇ ДОПОМОГИ"</t>
  </si>
  <si>
    <t>mrcpmsd@ukr.net</t>
  </si>
  <si>
    <t>Самчук Тетяна Миколаївна</t>
  </si>
  <si>
    <t>Україна, 44601, Волинська обл., Маневицький р-н, селище міського типу Маневичі, ВУЛИЦЯ НЕЗАЛЕЖНОСТІ, будинок 3</t>
  </si>
  <si>
    <t>3e2700d1-d363-434a-b0f1-43ca1f324ed8</t>
  </si>
  <si>
    <t>БОЖИК ІННА ПИЛИПІВНА</t>
  </si>
  <si>
    <t>6e4b509b-9f88-4b4c-856c-75d96a7bf95f</t>
  </si>
  <si>
    <t>ВОЙТОВИЧ ОКСАНА ОЛЕКСАНДРІВНА</t>
  </si>
  <si>
    <t>60ed9357-f802-460a-8f68-fa0e97e1f82c</t>
  </si>
  <si>
    <t>КОМУНАЛЬНЕ НЕКОМЕРЦІЙНЕ ПІДПРИЄМСТВО "НОВОВОЛИНСЬКИЙ ЦЕНТР ПЕРВИННОЇ МЕДИКО-САНІТАРНОЇ ДОПОМОГИ НОВОВОЛИНСЬКОЇ МІСЬКОЇ РАДИ ВОЛИНСЬКОЇ ОБЛАСТІ"</t>
  </si>
  <si>
    <t>c98f2b7e-23cc-48f2-8ba9-cad223396612</t>
  </si>
  <si>
    <t>КОМУНАЛЬНЕ НЕКОМЕРЦІЙНЕ ПІДПРИЄМСТВО "НОВОВОЛИНСЬКА МІСЬКА СТОМАТОЛОГІЧНА ПОЛІКЛІНІКА"</t>
  </si>
  <si>
    <t>fc939cc0-27ab-4153-af25-bd225e622fb7</t>
  </si>
  <si>
    <t>КОМУНАЛЬНЕ НЕКОМЕРЦІЙНЕ ПІДПРИЄМСТВО "НОВОВОЛИНСЬКА ЦЕНТРАЛЬНА МІСЬКА ЛІКАРНЯ"</t>
  </si>
  <si>
    <t>9e416917-e824-4ede-8ad5-30399440b1d3</t>
  </si>
  <si>
    <t>ПРИВАТНЕ ПІДПРИЄМСТВО "ЗДОРОВА СІМ'Я"</t>
  </si>
  <si>
    <t>103b4db0-7ba6-4b1a-8c0e-8a1d8d720d25</t>
  </si>
  <si>
    <t>КОМУНАЛЬНЕ НЕКОМЕРЦІЙНЕ ПІДПРИЄМСТВО "ПІДГАЙЦІВСЬКИЙ ЦЕНТР ПЕРВИННОЇ МЕДИКО-САНІТАРНОЇ ДОПОМОГИ ПІДГАЙЦІВСЬКОЇ СІЛЬСЬКОЇ РАДИ"</t>
  </si>
  <si>
    <t>ПІДГАЙЦІ</t>
  </si>
  <si>
    <t>f6e2a7f0-c6b6-4248-964a-3df239702d58</t>
  </si>
  <si>
    <t>КОМУНАЛЬНЕ НЕКОМЕРЦІЙНЕ ПІДПРИЄМСТВО "ЦЕНТР ПЕРВИННОЇ МЕДИКО-САНІТАРНОЇ ДОПОМОГИ ПРИЛІСНЕНСЬКОЇ СІЛЬСЬКОЇ РАДИ"</t>
  </si>
  <si>
    <t>ПРИЛІСНЕ</t>
  </si>
  <si>
    <t>016b49d1-ea3f-4e17-91ad-9499d169fa01</t>
  </si>
  <si>
    <t>КЛІЩЕВСЬКА ГАЛИНА ВАСИЛІВНА</t>
  </si>
  <si>
    <t>РАТНЕ</t>
  </si>
  <si>
    <t>7f78fc47-7b25-4b39-bf34-271c00fc257e</t>
  </si>
  <si>
    <t>КОМУНАЛЬНЕ ПІДПРИЄМСТВО "РАТНІВСЬКИЙ ЦЕНТР ПЕРВИННОЇ МЕДИЧНОЇ ДОПОМОГИ" РАТНІВСЬКОЇ СЕЛИЩНОЇ РАДИ</t>
  </si>
  <si>
    <t>Україна, 44101, Волинська обл., Ратнівський р-н, селище міського типу Ратне, ВУЛИЦЯ ГАЗІНА, будинок 64</t>
  </si>
  <si>
    <t>8145971e-35b2-4d6f-bcb5-c9177a3547a4</t>
  </si>
  <si>
    <t>КОМУНАЛЬНЕ НЕКОМЕРЦІЙНЕ ПІДПРИЄМСТВО "РАТНІВСЬКА ЦЕНТРАЛЬНА РАЙОННА ЛІКАРНЯ" РАТНІВСЬКОЇ СЕЛИЩНОЇ РАДИ</t>
  </si>
  <si>
    <t>ratnecrl@gmail.com</t>
  </si>
  <si>
    <t>Бегаль Михайло Григорович</t>
  </si>
  <si>
    <t>Україна, 44100, Волинська обл., Ратнівський р-н, селище міського типу Ратне, ВУЛИЦЯ ГАЗІНА, будинок 64</t>
  </si>
  <si>
    <t>eb27b8aa-4707-4451-a202-f345b5ef24b5</t>
  </si>
  <si>
    <t>комунальне підприємство "Рожищенська багатопрофільна лікарня" Рожищенської міської ради</t>
  </si>
  <si>
    <t>РОЖИЩЕ</t>
  </si>
  <si>
    <t>7e8f0438-0402-470e-9e7b-7341d4bf4603</t>
  </si>
  <si>
    <t>КОМУНАЛЬНЕ НЕКОМЕРЦІЙНЕ ПІДПРИЄМСТВО "РОЖИЩЕНСЬКИЙ ЦЕНТР ПЕРВИННОЇ МЕДИКО-САНІТАРНОЇ ДОПОМОГИ" РОЖИЩЕНСЬКОЇ РАЙОННОЇ РАДИ</t>
  </si>
  <si>
    <t>cce032cb-a10d-4e51-a0d2-b3da16d27f1c</t>
  </si>
  <si>
    <t>КОМУНАЛЬНЕ НЕКОМЕРЦІЙНЕ ПІДПРИЄМСТВО "САМАРІВСЬКА ЛІКАРНЯ" САМАРІВСЬКОЇ СІЛЬСЬКОЇ РАДИ РАТНІВСЬКОГО РАЙОНУ ВОЛИНСЬКОЇ ОБЛАСТІ</t>
  </si>
  <si>
    <t>САМАРИ</t>
  </si>
  <si>
    <t>e655f7a5-0104-440e-9051-8c941e082704</t>
  </si>
  <si>
    <t>КОМУНАЛЬНЕ НЕКОМЕРЦІЙНЕ ПІДПРИЄМСТВО "СТАРОВИЖІВСЬКА БАГАТОПРОФІЛЬНА ЛІКАРНЯ" СТАРОВИЖІВСЬКОЇ СЕЛИЩНОЇ РАДИ</t>
  </si>
  <si>
    <t>СТАРА ВИЖІВКА</t>
  </si>
  <si>
    <t>f4fd14a5-9dea-4af7-8b77-22ebb1a09149</t>
  </si>
  <si>
    <t>КОМУНАЛЬНЕ НЕКОМЕРЦІЙНЕ ПІДПРИЄМСТВО "СТАРОВИЖІВСЬКИЙ ЦЕНТР ПЕРВИННОЇ МЕДИЧНОЇ ДОПОМОГИ" СТАРОВИЖІВСЬКОЇ СЕЛИЩНОЇ РАДИ</t>
  </si>
  <si>
    <t>Україна, 44401, Волинська обл., Старовижівський р-н, селище міського типу Стара Вижівка, ВУЛИЦЯ ПРИВОКЗАЛЬНА, будинок 18</t>
  </si>
  <si>
    <t>b45fd2fa-1065-4648-bf45-08fb2e82f73d</t>
  </si>
  <si>
    <t>КОМУНАЛЬНЕ НЕКОМЕРЦІЙНЕ ПІДПРИЄМСТВО "ТОРЧИНСЬКА РАЙОННА ЛІКАРНЯ ТОРЧИНСЬКОЇ СЕЛИЩНОЇ РАДИ"</t>
  </si>
  <si>
    <t>ТОРЧИН</t>
  </si>
  <si>
    <t>3a8ee526-748b-4e16-9b96-8d1be8eb0202</t>
  </si>
  <si>
    <t>КОМУНАЛЬНЕ ПІДПРИЄМСТВО "ТУРІЙСЬКА ЛІКАРНЯ ПЛАНОВОГО ЛІКУВАННЯ "</t>
  </si>
  <si>
    <t>ТУРІЙСЬК</t>
  </si>
  <si>
    <t>50ba7bfe-0923-4f89-9136-3005506ef819</t>
  </si>
  <si>
    <t>КОМУНАЛЬНЕ НЕКОМЕРЦІЙНЕ ПІДПРИЄМСТВО "ТУРІЙСЬКИЙ ЦЕНТР ПЕРВИННОЇ МЕДИКО-САНІТАРНОЇ ДОПОМОГИ"</t>
  </si>
  <si>
    <t>tur-pmsd@ukr.net</t>
  </si>
  <si>
    <t>Бучко Жанна Олександрівна</t>
  </si>
  <si>
    <t>Україна, 44801, Волинська обл., Турійський р-н, селище міського типу Турійськ, ВУЛИЦЯ ЛІКАРСЬКА, будинок 22</t>
  </si>
  <si>
    <t>dc4cfc6c-5ca3-4f08-bca4-a335b3997c26</t>
  </si>
  <si>
    <t>ХОДАН ОЛЕНА-АНАСТАСІЯ АНДРІЇВНА</t>
  </si>
  <si>
    <t>Ходан Олена-Анастасія Андріївна</t>
  </si>
  <si>
    <t>ЦУМАНЬ</t>
  </si>
  <si>
    <t>fdcf0082-2428-408c-a4c8-7824a0e2762d</t>
  </si>
  <si>
    <t>КОМУНАЛЬНЕ НЕКОМЕРЦІЙНЕ ПІДПРИЄМСТВО "ЦУМАНСЬКА РАЙОННА ЛІКАРНЯ"</t>
  </si>
  <si>
    <t>360d66d7-5c4d-43f2-a21f-c2a40fe68621</t>
  </si>
  <si>
    <t>КОМУНАЛЬНЕ НЕКОМЕРЦІЙНЕ ПІДПРИЄМСТВО "ШАЦЬКА ЛІКАРНЯ ШАЦЬКОЇ СЕЛИЩНОЇ РАДИ"</t>
  </si>
  <si>
    <t>shatskcrl@ukr.net</t>
  </si>
  <si>
    <t>Крецу Світлана Миколаївна</t>
  </si>
  <si>
    <t>ШАЦЬК</t>
  </si>
  <si>
    <t>Україна, 44000, Волинська обл., Шацький р-н, селище міського типу Шацьк, ВУЛИЦЯ 50 РОКІВ ПЕРЕМОГИ, будинок 53 Б</t>
  </si>
  <si>
    <t>8126d7ee-ec4b-4da2-82f8-9ae0d168c7a3</t>
  </si>
  <si>
    <t>ee11475d-da06-49ea-81a3-eabfe02f3f03</t>
  </si>
  <si>
    <t>КОПИЛАШ НАТАЛІЯ ПЕТРІВНА</t>
  </si>
  <si>
    <t>АПОСТОЛОВЕ</t>
  </si>
  <si>
    <t>f47dc841-d493-43e5-bb51-240e1340c28c</t>
  </si>
  <si>
    <t>КОМУНАЛЬНЕ НЕКОМЕРЦІЙНЕ ПІДПРИЄМСТВО "АПОСТОЛІВСЬКИЙ ЦЕНТР ПЕРВИННОЇ МЕДИКО-САНІТАРНОЇ ДОПОМОГИ" АПОСТОЛІВСЬКОЇ МІСЬКОЇ РАДИ АПОСТОЛІВСЬКОГО РАЙОНУ ДНІПРОПЕТРОВСЬКОЇ ОБЛАСТІ</t>
  </si>
  <si>
    <t>kzacpmsd+1@gmail.com</t>
  </si>
  <si>
    <t>Норенко Валентина Степанівна</t>
  </si>
  <si>
    <t>Україна, 53800, Дніпропетровська обл., Апостолівський р-н, місто Апостолове, ВУЛИЦЯ МЕДИЧНА , будинок 63</t>
  </si>
  <si>
    <t>f9d69664-48b6-41f4-a020-0047be1ae455</t>
  </si>
  <si>
    <t>КОМУНАЛЬНЕ ПІДПРИЄМСТВО "АПОСТОЛІВСЬКА ЦЕНТРАЛЬНА РАЙОННА ЛІКАРНЯ" ДНІПРОПЕТРОВСЬКОЇ ОБЛАСНОЇ РАДИ"</t>
  </si>
  <si>
    <t>2aad7181-0950-487d-9a00-03647e041cff</t>
  </si>
  <si>
    <t>КОМУНАЛЬНЕ НЕКОМЕРЦІЙНЕ ПІДПРИЄМСТВО "АУЛІВСЬКИЙ ЦЕНТР ПЕРВИННОЇ МЕДИКО-САНІТАРНОЇ ДОПОМОГИ" КРИНИЧАНСЬКОЇ СЕЛИЩНОЇ РАДИ</t>
  </si>
  <si>
    <t>АУЛИ</t>
  </si>
  <si>
    <t>9cda8e6f-9627-4497-9172-2735463a7d6d</t>
  </si>
  <si>
    <t>КОМУНАЛЬНЕ НЕКОМЕРЦІЙНЕ ПІДПРИЄМСТВО "БОЖЕДАРІВСЬКИЙ ЦЕНТР ПЕРВИННОЇ МЕДИКО-САНІТАРНОЇ ДОПОМОГИ" БОЖЕДАРІВСЬКОЇ СЕЛИЩНОЇ РАДИ</t>
  </si>
  <si>
    <t>bogcpmsd@ukr.net</t>
  </si>
  <si>
    <t>Ісмагілова Наталя Володимирівна</t>
  </si>
  <si>
    <t>БОЖЕДАРІВКА</t>
  </si>
  <si>
    <t>Україна, 52323, Дніпропетровська обл., Криничанський р-н, селище міського типу Божедарівка, ВУЛИЦЯ МЕДИЧНА, будинок 1</t>
  </si>
  <si>
    <t>533583c0-aeca-45a4-bd21-0c4ca46863be</t>
  </si>
  <si>
    <t>КОМУНАЛЬНЕ НЕКОМЕРЦІЙНЕ ПІДПРИЄМСТВО "АМБУЛАТОРІЯ ЗАГАЛЬНОЇ ПРАКТИКИ - СІМЕЙНОЇ МЕДИЦИНИ" ВАКУЛІВСЬКОЇ СІЛЬСЬКОЇ РАДИ СОФІЇВСЬКОГО РАЙОНУ ДНІПРОПЕТРОВСЬКОЇ ОБЛАСТІ</t>
  </si>
  <si>
    <t>ВАКУЛОВЕ</t>
  </si>
  <si>
    <t>e9eaac58-e5a2-4500-9c3d-720d4fa3b1e4</t>
  </si>
  <si>
    <t>КОМУНАЛЬНЕ НЕКОМЕРЦІЙНЕ ПІДПРИЄМСТВО "ВАСИЛЬКІВСЬКИЙ ЦЕНТР ПЕРВИННОЇ МЕДИКО-САНІТАРНОЇ ДОПОМОГИ" ВАСИЛЬКІВСЬКОЇ СЕЛИЩНОЇ РАДИ ДНІПРОПЕТРОВСЬКОЇ ОБЛАСТІ"</t>
  </si>
  <si>
    <t>135c074d-592a-471f-b23f-15a9178129b7</t>
  </si>
  <si>
    <t>КОМУНАЛЬНЕ ПІДПРИЄМСТВО "ВАСИЛЬКІВСЬКА ЦЕНТРАЛЬНА РАЙОННА ЛІКАРНЯ" ВАСИЛЬКІВСЬКОЇ СЕЛИЩНОЇ РАДИ</t>
  </si>
  <si>
    <t>f1b08c0b-8261-45fc-9754-567bc97880b5</t>
  </si>
  <si>
    <t>КОМУНАЛЬНЕ НЕКОМЕРЦІЙНЕ ПІДПРИЄМСТВО "ЦЕНТР ПЕРВИННОЇ МЕДИКО-САНІТАРНОЇ ДОПОМОГИ" ВЕРБКІВСЬКОЇ СІЛЬСЬКОЇ РАДИ</t>
  </si>
  <si>
    <t>ВЕРБКИ</t>
  </si>
  <si>
    <t>fb72b06f-0502-493f-af6d-e9ed3782fc38</t>
  </si>
  <si>
    <t>КОМУНАЛЬНЕ УНІТАРНЕ НЕКОМЕРЦІЙНЕ ПІДПРИЄМСТВО "ВАРВАРІВСЬКИЙ ЦЕНТР ПЕРВИННОЇ МЕДИКО-САНІТАРНОЇ ДОПОМОГИ" ЮР'ЇВСЬКОЇ СЕЛИЩНОЇ РАДИ</t>
  </si>
  <si>
    <t>ВЕРБУВАТІВКА</t>
  </si>
  <si>
    <t>4a00668a-b5b2-4521-8c8e-a680607f931f</t>
  </si>
  <si>
    <t>КОМУНАЛЬНЕ НЕКОМЕРЦІЙНЕ ПІДПРИЄМСТВО "ВЕРХІВЦЕВСЬКА МІСЬКА ЛІКАРНЯ" ВЕРХІВЦЕВСЬКОЇ МІСЬКОЇ РАДИ"</t>
  </si>
  <si>
    <t>ВЕРХІВЦЕВЕ</t>
  </si>
  <si>
    <t>e403f5e8-ce66-4e41-a67b-dc9e02362686</t>
  </si>
  <si>
    <t>baef2a79-8afe-40e1-9ccd-81d608f634d5</t>
  </si>
  <si>
    <t>КОМУНАЛЬНЕ НЕКОМЕРЦІЙНЕ ПІДПРИЄМСТВО "ВЕРХНЬОДНІПРОВСЬКИЙ ЦЕНТР ПЕРВИННОЇ МЕДИКО-САНІТАРНОЇ ДОПОМОГИ" ВЕРХНЬОДНІПРОВСЬКОЇ МІСЬКОЇ РАДИ"</t>
  </si>
  <si>
    <t>4f7cb516-0d5f-45fd-a106-0c16bfc8f8af</t>
  </si>
  <si>
    <t>КОМУНАЛЬНЕ ПІДПРИЄМСТВО "ВЕРХНЬОДНІПРОВСЬКА ЦЕНТРАЛЬНА МІСЬКА ЛІКАРНЯ" ВЕРХНЬОДНІПРОВСЬКОЇ МІСЬКОЇ РАДИ"</t>
  </si>
  <si>
    <t>a086b06a-f128-4626-b8c4-b8625b4bfef6</t>
  </si>
  <si>
    <t>КОМУНАЛЬНЕ ПІДПРИЄМСТВО "ВІЛЬНОГІРСЬКА ЦЕНТРАЛЬНА МІСЬКА ЛІКАРНЯ" ВІЛЬНОГІРСЬКОЇ МІСЬКОЇ РАДИ ДНІПРОПЕТРОВСЬКОЇ ОБЛАСТІ"</t>
  </si>
  <si>
    <t>ВІЛЬНОГІРСЬК</t>
  </si>
  <si>
    <t>bfce3c7f-6d80-42de-b14e-aeaff8725759</t>
  </si>
  <si>
    <t>КОМУНАЛЬНЕ ПІДПРИЄМСТВО "ВІЛЬНОГІРСЬКИЙ МІСЬКИЙ ЦЕНТР ПЕРВИННОЇ МЕДИКО-САНІТАРНОЇ ДОПОМОГИ" ВІЛЬНОГІРСЬКОЇ МІСЬКОЇ РАДИ ДНІПРОПЕТРОВСЬКОЇ ОБЛАСТІ</t>
  </si>
  <si>
    <t>volnogorskpmsd@ukr.net</t>
  </si>
  <si>
    <t>Карпович Сергій Васильович</t>
  </si>
  <si>
    <t>Україна, 51700, Дніпропетровська обл., місто Вільногірськ, ВУЛИЦЯ ІМ.Ю.М.УСТЕНКА, будинок 19</t>
  </si>
  <si>
    <t>9c4cb1ba-fb9e-497f-91fc-c888aeed5af1</t>
  </si>
  <si>
    <t>КОМУНАЛЬНЕ НЕКОМЕРЦІЙНЕ ПІДПРИЄМСТВО "ЦЕНТР ПЕРВИННОЇ МЕДИКО-САНІТАРНОЇ ДОПОМОГИ" ЧЕРКАСЬКОЇ СЕЛИЩНОЇ РАДИ"</t>
  </si>
  <si>
    <t>4f7e862c-9b41-435a-8382-d5ce8e5c167d</t>
  </si>
  <si>
    <t>КОМУНАЛЬНЕ НЕКОМЕРЦІЙНЕ ПІДПРИЄМСТВО "МІСЬКА КЛІНІЧНА ЛІКАРНЯ № 16" ДНІПРОВСЬКОЇ МІСЬКОЇ РАДИ</t>
  </si>
  <si>
    <t>416b5cda-6d4b-47cd-b0db-8da69415db88</t>
  </si>
  <si>
    <t>КОМУНАЛЬНЕ ПІДПРИЄМСТВО "ДНІПРОПЕТРОВСЬКИЙ ОБЛАСНИЙ КЛІНІЧНИЙ ЦЕНТР КАРДІОЛОГІЇ ТА КАРДІОХІРУРГІЇ" ДНІПРОПЕТРОВСЬКОЇ ОБЛАСНОЇ РАДИ"</t>
  </si>
  <si>
    <t>980b9f64-3abf-431f-85b4-c0c90626fed0</t>
  </si>
  <si>
    <t>КОМУНАЛЬНЕ НЕКОМЕРЦІЙНЕ ПІДПРИЄМСТВО "МІСЬКА КЛІНІЧНА ЛІКАРНЯ № 8" ДНІПРОВСЬКОЇ МІСЬКОЇ РАДИ</t>
  </si>
  <si>
    <t>4c2f2aa9-6fb3-4e69-9e48-115f8567ce24</t>
  </si>
  <si>
    <t>ТОВАРИСТВО З ОБМЕЖЕНОЮ ВІДПОВІДАЛЬНІСТЮ "СІМЕЙНА КЛІНІКА "МЕДЕКСПЕРТ +"</t>
  </si>
  <si>
    <t>56d374bc-c807-4503-ad3d-50166146e662</t>
  </si>
  <si>
    <t>КОМУНАЛЬНЕ ПІДПРИЄМСТВО "ДНІПРОПЕТРОВСЬКА ОБЛАСНА КЛІНІЧНА ОФТАЛЬМОЛОГІЧНА ЛІКАРНЯ"</t>
  </si>
  <si>
    <t>87bfdcba-79f2-4b97-986a-0628cd0c38d5</t>
  </si>
  <si>
    <t>НЕСКОРОМНА ОКСАНА ВАЛЕРІЇВНА</t>
  </si>
  <si>
    <t>42049eaa-9031-4678-b32c-c94a29a2557f</t>
  </si>
  <si>
    <t>КОМУНАЛЬНЕ ПІДПРИЄМСТВО "ДНІПРОПЕТРОВСЬКИЙ ОБЛАСНИЙ ГОСПІТАЛЬ ВЕТЕРАНІВ ВІЙНИ" ДНІПРОПЕТРОВСЬКОЇ ОБЛАСНОЇ РАДИ"</t>
  </si>
  <si>
    <t>c5e30859-c44f-4b0f-8e7c-1e1b57966e4c</t>
  </si>
  <si>
    <t>КОМУНАЛЬНЕ НЕКОМЕРЦІЙНЕ ПІДПРИЄМСТВО "ДНІПРОВСЬКИЙ ЦЕНТР ПЕРВИННОЇ МЕДИКО-САНІТАРНОЇ ДОПОМОГИ №11" ДНІПРОВСЬКОЇ МІСЬКОЇ РАДИ</t>
  </si>
  <si>
    <t>99a61d33-2c1e-4876-913c-0e66cf1a9a6f</t>
  </si>
  <si>
    <t>КОМУНАЛЬНЕ ПІДПРИЄМСТВО "ДНІПРОПЕТРОВСЬКЕ ОБЛАСНЕ КЛІНІЧНЕ ЛІКУВАЛЬНО-ПРОФІЛАКТИЧНЕ ОБ'ЄДНАННЯ "ФТИЗІАТРІЯ" ДНІПРОПЕТРОВСЬКОЇ ОБЛАСНОЇ РАДИ"</t>
  </si>
  <si>
    <t>Україна, 49115, Дніпропетровська обл., місто Дніпро, ВУЛИЦЯ БЕХТЕРЕВА, будинок 12</t>
  </si>
  <si>
    <t>a9bb01e2-4669-4bbe-9e15-b2c9622eb2f9</t>
  </si>
  <si>
    <t>ТОВАРИСТВО З ОБМЕЖЕНОЮ ВІДПОВІДАЛЬНІСТЮ "ЕКОДНІПРО"</t>
  </si>
  <si>
    <t>14b21eec-43e5-44fc-bd9b-33323c90f02a</t>
  </si>
  <si>
    <t>КОМУНАЛЬНЕ ПІДПРИЄМСТВО "ОБЛАСНА СТОМАТОЛОГІЧНА ПОЛІКЛІНІКА" ДНІПРОПЕТРОВСЬКОЇ ОБЛАСНОЇ РАДИ"</t>
  </si>
  <si>
    <t>888f200e-cb60-4147-8fea-925d6046e06a</t>
  </si>
  <si>
    <t>ТОВАРИСТВО З ОБМЕЖЕНОЮ ВІДПОВІДАЛЬНІСТЮ "ЕНДОТЕХНОМЕД"</t>
  </si>
  <si>
    <t>f86263e0-39eb-41c5-98c0-3ec49293f62b</t>
  </si>
  <si>
    <t>КОМУНАЛЬНЕ НЕКОМЕРЦІЙНЕ ПІДПРИЄМСТВО "ДНІПРОВСЬКИЙ ЦЕНТР ПЕРВИННОЇ МЕДИКО-САНІТАРНОЇ ДОПОМОГИ №8" ДНІПРОВСЬКОЇ МІСЬКОЇ РАДИ</t>
  </si>
  <si>
    <t>044afdfb-1746-4ad7-8a5f-54ef43f239b5</t>
  </si>
  <si>
    <t>КОМУНАЛЬНЕ ПІДПРИЄМСТВО "ОБЛАСНИЙ ЦЕНТР ЕКСТРЕНОЇ МЕДИЧНОЇ ДОПОМОГИ ТА МЕДИЦИНИ КАТАСТРОФ" ДНІПРОПЕТРОВСЬКОЇ ОБЛАСНОЇ РАДИ"</t>
  </si>
  <si>
    <t>f6b8b6e4-50e2-4346-b576-57a44286aac1</t>
  </si>
  <si>
    <t>КОМУНАЛЬНЕ НЕКОМЕРЦІЙНЕ ПІДПРИЄМСТВО "МІСЬКА ПОЛІКЛІНІКА № 2" ДНІПРОВСЬКОЇ МІСЬКОЇ РАДИ</t>
  </si>
  <si>
    <t>dc5f7653-0dcc-481e-812a-2b9cbb2457cc</t>
  </si>
  <si>
    <t>КОМУНАЛЬНЕ НЕКОМЕРЦІЙНЕ ПІДПРИЄМСТВО "МІСЬКА ДИТЯЧА КЛІНІЧНА ЛІКАРНЯ №5" ДНІПРОВСЬКОЇ МІСЬКОЇ РАДИ</t>
  </si>
  <si>
    <t>e55f686b-2969-4a63-9b19-e140f5d3a605</t>
  </si>
  <si>
    <t>ТОВАРИСТВО З ОБМЕЖЕНОЮ ВІДПОВІДАЛЬНІСТЮ "ДОБРОБУТ НАЦІЇ"</t>
  </si>
  <si>
    <t>a43d260c-360f-4a92-b6d2-e83cb5954fb1</t>
  </si>
  <si>
    <t>КОМУНАЛЬНЕ НЕКОМЕРЦІЙНЕ ПІДПРИЄМСТВО "МІСЬКА ЛІКАРНЯ № 12" ДНІПРОВСЬКОЇ МІСЬКОЇ РАДИ</t>
  </si>
  <si>
    <t>6dc73192-e238-4b65-9ea9-5b5a5978e858</t>
  </si>
  <si>
    <t>КОМУНАЛЬНЕ НЕКОМЕРЦІЙНЕ ПІДПРИЄМСТВО "ДНІПРОВСЬКИЙ ЦЕНТР ПЕРВИННОЇ МЕДИКО-САНІТАРНОЇ ДОПОМОГИ № 5" ДНІПРОВСЬКОЇ МІСЬКОЇ РАДИ</t>
  </si>
  <si>
    <t>e3d7f975-3578-4eff-9ca7-0b3ac0f506d3</t>
  </si>
  <si>
    <t>КОМУНАЛЬНЕ ПІДПРИЄМСТВО "ДНІПРОПЕТРОВСЬКА ОБЛАСНА КЛІНІЧНА ЛІКАРНЯ ІМ. І.І. МЕЧНИКОВА" ДНІПРОПЕТРОВСЬКОЇ ОБЛАСНОЇ РАДИ"</t>
  </si>
  <si>
    <t>628fc112-af46-47d5-8f17-91e95c610fbd</t>
  </si>
  <si>
    <t>ШПОРТ АРТЕМ ЯРОСЛАВОВИЧ</t>
  </si>
  <si>
    <t>6d333254-7906-4a9a-9e6b-5af7e9c4045a</t>
  </si>
  <si>
    <t>КОМУНАЛЬНЕ НЕКОМЕРЦІЙНЕ ПІДПРИЄМСТВО  "ДНІПРОВСЬКИЙ ЦЕНТР ПЕРВИННОЇ МЕДИКО-САНІТАРНОЇ ДОПОМОГИ №9" ДНІПРОВСЬКОЇ МІСЬКОЇ РАДИ</t>
  </si>
  <si>
    <t>556a6215-a7ae-4e98-8527-b99cbd6c9926</t>
  </si>
  <si>
    <t>ШТИК АННА МИКОЛАЇВНА</t>
  </si>
  <si>
    <t>777bf88d-b089-4dc2-8b99-27cfb8d73c79</t>
  </si>
  <si>
    <t>КОМУНАЛЬНЕ НЕКОМЕРЦІЙНЕ ПІДПРИЄМСТВО "МІСЬКА КЛІНІЧНА ЛІКАРНЯ № 4" ДНІПРОВСЬКОЇ МІСЬКОЇ РАДИ</t>
  </si>
  <si>
    <t>24d80c90-b269-40de-9b95-ef88c24e4213</t>
  </si>
  <si>
    <t>67ea0994-6455-4c5d-8e05-086ddfaea8a0</t>
  </si>
  <si>
    <t>4982d2ec-a8ad-47ed-936e-5efe9f634d27</t>
  </si>
  <si>
    <t>ТОВАРИСТВО З ОБМЕЖЕНОЮ ВІДПОВІДАЛЬНІСТЮ "МЕДИЧНИЙ ЦЕНТР "МЕДІНВЕСТ"</t>
  </si>
  <si>
    <t>9d2acbfc-8dc5-4685-b0be-12b1371cc34d</t>
  </si>
  <si>
    <t>ТОВАРИСТВО З ОБМЕЖЕНОЮ ВІДПОВІДАЛЬНІСТЮ "ЛІКУВАЛЬНО - ОЗДОРОВЧИЙ ЦЕНТР "АЛА АТЛАНТІС""</t>
  </si>
  <si>
    <t>d2f77eee-503f-4412-8a41-eed47d1d7f84</t>
  </si>
  <si>
    <t>КОМУНАЛЬНЕ НЕКОМЕРЦІЙНЕ ПІДПРИЄМСТВО "МІСЬКА ДИТЯЧА КЛІНІЧНА ЛІКАРНЯ № 6" ДНІПРОВСЬКОЇ МІСЬКОЇ РАДИ</t>
  </si>
  <si>
    <t>c9beeba9-1fd7-4f92-b160-d2ab8fd8edda</t>
  </si>
  <si>
    <t>ТОВАРИСТВО З ОБМЕЖЕНОЮ ВІДПОВІДАЛЬНІСТЮ "ПЕДІАТР 24"</t>
  </si>
  <si>
    <t>1cdaaea4-2e45-4a56-bb36-d683821cb105</t>
  </si>
  <si>
    <t>КОМУНАЛЬНЕ НЕКОМЕРЦІЙНЕ ПІДПРИЄМСТВО "МІСЬКИЙ ПОЛОГОВИЙ БУДИНОК № 1" ДНІПРОВСЬКОЇ МІСЬКОЇ РАДИ</t>
  </si>
  <si>
    <t>aa2fd213-76c6-447d-85fe-130dd31890f0</t>
  </si>
  <si>
    <t>КОМУНАЛЬНЕ НЕКОМЕРЦІЙНЕ ПІДПРИЄМСТВО "ДНІПРОВСЬКИЙ ЦЕНТР ПЕРВИННОЇ МЕДИКО-САНІТАРНОЇ ДОПОМОГИ №2" ДНІПРОВСЬКОЇ МІСЬКОЇ РАДИ</t>
  </si>
  <si>
    <t>a53c0a48-4938-476f-a080-325521ab8e8c</t>
  </si>
  <si>
    <t>ТОВАРИСТВО З ОБМЕЖЕНОЮ ВІДПОВІДАЛЬНІСТЮ "ОКСФОРД МЕДИКАЛ ДНІПРО"</t>
  </si>
  <si>
    <t>be829508-9b3e-465c-8670-64bceda640e7</t>
  </si>
  <si>
    <t>КОМУНАЛЬНЕ НЕКОМЕРЦІЙНЕ ПІДПРИЄМСТВО "ДНІПРОВСЬКИЙ ЦЕНТР ПЕРВИННОЇ МЕДИКО-САНІТАРНОЇ ДОПОМОГИ №3" ДНІПРОВСЬКОЇ МІСЬКОЇ РАДИ</t>
  </si>
  <si>
    <t>c652b85e-954a-46ac-b1ed-594593596a9d</t>
  </si>
  <si>
    <t>ГРИГОРЯН ЮЛІЯ ВАЛЕРІЇВНА</t>
  </si>
  <si>
    <t>7688c7f2-9d78-4cf0-b6e3-1c924f77414a</t>
  </si>
  <si>
    <t>КОМУНАЛЬНЕ НЕКОМЕРЦІЙНЕ ПІДПРИЄМСТВО "КЛІНІЧНА ЛІКАРНЯ ШВИДКОЇ МЕДИЧНОЇ ДОПОМОГИ" ДНІПРОВСЬКОЇ МІСЬКОЇ РАДИ</t>
  </si>
  <si>
    <t>d24f4055-17ae-4ccf-ab42-2afafa290e5c</t>
  </si>
  <si>
    <t>КОМУНАЛЬНЕ НЕКОМЕРЦІЙНЕ ПІДПРИЄМСТВО "ДНІПРОВСЬКИЙ ЦЕНТР ПЕРВИННОЇ МЕДИКО-САНІТАРНОЇ ДОПОМОГИ № 12" ДНІПРОВСЬКОЇ МІСЬКОЇ РАДИ</t>
  </si>
  <si>
    <t>17a0f9d3-0781-43f0-aee3-3073eedabbbf</t>
  </si>
  <si>
    <t>ТОВАРИСТВО З ОБМЕЖЕНОЮ ВІДПОВІДАЛЬНІСТЮ "МЕДІКОДІАГНОСТИЧНИЙ ЦЕНТР "ДІАГНОСТИК-СЕРВІС"</t>
  </si>
  <si>
    <t>51ac90f8-91aa-4ec0-a05b-88776c985e44</t>
  </si>
  <si>
    <t>ТОВАРИСТВО З ОБМЕЖЕНОЮ ВІДПОВІДАЛЬНІСТЮ НАУКОВО-ВИРОБНИЧЕ ПІДПРИЄМСТВО "МЕДИЦИНСЬКІ СИСТЕМИ І ТЕХНОЛОГІЇ"</t>
  </si>
  <si>
    <t>Україна, 49074, Дніпропетровська обл., місто Дніпро, ВУЛИЦЯ БАТУМСЬКА, будинок 7-А</t>
  </si>
  <si>
    <t>47313762-a6e4-4757-afa1-0763633a03ae</t>
  </si>
  <si>
    <t>РУДЕНКО ЛІЛІЯ ВАЛЕРІЇВНА</t>
  </si>
  <si>
    <t>fbd27111-6d5a-4eb1-a744-fd8dbd5cf613</t>
  </si>
  <si>
    <t>ТАТАРНИКОВА ОЛЕНА ЮРІЇВНА</t>
  </si>
  <si>
    <t>Україна, 49000, Дніпропетровська обл., місто Дніпро, ВУЛИЦЯ ЗМАГАННЯ, будинок 89А</t>
  </si>
  <si>
    <t>693ac2d9-1f94-47f5-96c7-276cf96389ae</t>
  </si>
  <si>
    <t>КОМУНАЛЬНЕ НЕКОМЕРЦІЙНЕ ПІДПРИЄМСТВО "МІСЬКА ПОЛІКЛІНІКА №1" ДНІПРОВСЬКОЇ МІСЬКОЇ РАДИ</t>
  </si>
  <si>
    <t>1807aab0-ae9c-4669-8741-bdf41f593b72</t>
  </si>
  <si>
    <t>КОМУНАЛЬНЕ НЕКОМЕРЦІЙНЕ ПІДПРИЄМСТВО "МІСЬКА КЛІНІЧНА ЛІКАРНЯ № 6" ДНІПРОВСЬКОЇ МІСЬКОЇ РАДИ</t>
  </si>
  <si>
    <t>fc6bf8b4-ce39-4129-bae4-9212e555e903</t>
  </si>
  <si>
    <t>КОМУНАЛЬНЕ ПІДПРИЄМСТВО "ДНІПРОПЕТРОВСЬКИЙ ОБЛАСНИЙ ЦЕНТР СОЦІАЛЬНО ЗНАЧУЩИХ ХВОРОБ" ДНІПРОПЕТРОВСЬКОЇ ОБЛАСНОЇ РАДИ"</t>
  </si>
  <si>
    <t>90bd0644-dc05-4e41-b388-f34cb73390fd</t>
  </si>
  <si>
    <t>КОМУНАЛЬНЕ НЕКОМЕРЦІЙНЕ ПІДПРИЄМСТВО "МІСЬКА КЛІНІЧНА ЛІКАРНЯ № 11" ДНІПРОВСЬКОЇ МІСЬКОЇ РАДИ</t>
  </si>
  <si>
    <t>a234ed43-192b-40b6-85fa-36c6a3bd2875</t>
  </si>
  <si>
    <t>КОМУНАЛЬНЕ НЕКОМЕРЦІЙНЕ ПІДПРИЄМСТВО "МІСЬКА ПОЛІКЛІНІКА № 4" ДНІПРОВСЬКОЇ МІСЬКОЇ РАДИ</t>
  </si>
  <si>
    <t>4a4851b6-16ac-4d8a-930d-82e0e0e0f5f9</t>
  </si>
  <si>
    <t>ПУБЛІЧНЕ АКЦІОНЕРНЕ ТОВАРИСТВО "ІНТЕРПАЙП НИЖНЬОДНІПРОВСЬКИЙ ТРУБОПРОКАТНИЙ ЗАВОД"</t>
  </si>
  <si>
    <t>daffeb5a-589c-4f3c-b9fb-af936e0fa62b</t>
  </si>
  <si>
    <t>КОМУНАЛЬНЕ НЕКОМЕРЦІЙНЕ ПІДПРИЄМСТВО "ДНІПРОВСЬКИЙ ЦЕНТР ПЕРВИННОЇ МЕДИКО-САНІТАРНОЇ ДОПОМОГИ №7" ДНІПРОВСЬКОЇ МІСЬКОЇ РАДИ</t>
  </si>
  <si>
    <t>0c196993-047e-4683-9e06-56dee5e2a0dd</t>
  </si>
  <si>
    <t>КОМУНАЛЬНЕ НЕКОМЕРЦІЙНЕ ПІДПРИЄМСТВО "МІСЬКА КЛІНІЧНА ЛІКАРНЯ № 9" ДНІПРОВСЬКОЇ МІСЬКОЇ РАДИ</t>
  </si>
  <si>
    <t>380f01e1-69e0-4037-9bd9-c79634930043</t>
  </si>
  <si>
    <t>КОМУНАЛЬНЕ НЕКОМЕРЦІЙНЕ ПІДПРИЄМСТВО "ДНІПРОВСЬКИЙ ЦЕНТР ПЕРВИННОЇ МЕДИКО-САНІТАРНОЇ ДОПОМОГИ № 1" ДНІПРОВСЬКОЇ МІСЬКОЇ РАДИ</t>
  </si>
  <si>
    <t>terzimarina270369@gmail.com</t>
  </si>
  <si>
    <t>Терзі Марина Ільясівна</t>
  </si>
  <si>
    <t>Україна, 49000, Дніпропетровська обл., місто Дніпро, ВУЛИЦЯ СТОЛЯРОВА, будинок 12</t>
  </si>
  <si>
    <t>447b627b-82c0-4f79-b288-1fa8ed3fa2c8</t>
  </si>
  <si>
    <t>КОМУНАЛЬНЕ НЕКОМЕРЦІЙНЕ ПІДПРИЄМСТВО "СТОМАТОЛОГІЧНА ПОЛІКЛІНІКА № 2" ДНІПРОВСЬКОЇ МІСЬКОЇ РАДИ</t>
  </si>
  <si>
    <t>337f597d-9320-4dd7-9fbb-0b1c1150a7c4</t>
  </si>
  <si>
    <t>КОМУНАЛЬНЕ ПІДПРИЄМСТВО "ДНІПРОПЕТРОВСЬКА ОБЛАСНА РЕАБІЛІТАЦІЙНА ЛІКАРНЯ" ДНІПРОПЕТРОВСЬКОЇ ОБЛАСНОЇ РАДИ"</t>
  </si>
  <si>
    <t>dc389796-fa21-4314-b160-d9ae47eab0a8</t>
  </si>
  <si>
    <t>b9e99906-9931-41a6-aef9-fa5e53cee351</t>
  </si>
  <si>
    <t>КОМУНАЛЬНЕ ПІДПРИЄМСТВО "ДНІПРОПЕТРОВСЬКИЙ СПЕЦІАЛІЗОВАНИЙ КЛІНІЧНИЙ МЕДИЧНИЙ ЦЕНТР МАТЕРІ ТА ДИТИНИ ІМ. ПРОФ. М.Ф. РУДНЄВА" ДНІПРОПЕТРОВСЬКОЇ ОБЛАСНОЇ РАДИ"</t>
  </si>
  <si>
    <t>2684b457-7801-4f96-8643-959d5b2f7ae4</t>
  </si>
  <si>
    <t>КОМУНАЛЬНЕ НЕКОМЕРЦІЙНЕ ПІДПРИЄМСТВО "ДНІПРОВСЬКИЙ ЦЕНТР ПЕРВИННОЇ МЕДИКО-САНІТАРНОЇ ДОПОМОГИ № 6" ДНІПРОВСЬКОЇ МІСЬКОЇ РАДИ</t>
  </si>
  <si>
    <t>7bbc81d9-c0b4-4252-9e0e-365620de5a3f</t>
  </si>
  <si>
    <t>НОВОСЬОЛОВ ВОЛОДИМИР ВОЛОДИМИРОВИЧ</t>
  </si>
  <si>
    <t>d2608d49-6b75-4f05-b04d-86b3183a781a</t>
  </si>
  <si>
    <t>КУРШАКОВ СЕРГІЙ ВОЛОДИМИРОВИЧ</t>
  </si>
  <si>
    <t>fdf6c155-1dfa-4bd6-89a2-3d055d87ae2b</t>
  </si>
  <si>
    <t>КОМУНАЛЬНЕ ПІДПРИЄМСТВО "ДНІПРОПЕТРОВСЬКА БАГАТОПРОФІЛЬНА КЛІНІЧНА ЛІКАРНЯ З НАДАННЯ ПСИХІАТРИЧНОЇ ДОПОМОГИ" ДНІПРОПЕТРОВСЬКОЇ ОБЛАСНОЇ РАДИ"</t>
  </si>
  <si>
    <t>18ec2968-220e-43c4-8f00-610b4b635685</t>
  </si>
  <si>
    <t>ТОВАРИСТВО З ОБМЕЖЕНОЮ ВІДПОВІДАЛЬНІСТЮ "МЕДИЧНИЙ ЦЕНТР "КЛІНІКА СІМЕЙНОЇ МЕДИЦИНИ"</t>
  </si>
  <si>
    <t>8976b460-30cf-44cd-a71a-4510037359a2</t>
  </si>
  <si>
    <t>КОМУНАЛЬНЕ НЕКОМЕРЦІЙНЕ ПІДПРИЄМСТВО "ДНІПРОВСЬКИЙ ЦЕНТР ПЕРВИННОЇ МЕДИКО-САНІТАРНОЇ ДОПОМОГИ №10" ДНІПРОВСЬКОЇ МІСЬКОЇ РАДИ</t>
  </si>
  <si>
    <t>e1d2bdd2-7a98-4553-ba84-0188a30e9f3a</t>
  </si>
  <si>
    <t>КУЗЬМІН МАКСИМ ВІКТОРОВИЧ</t>
  </si>
  <si>
    <t>0069e102-1bfb-45dd-b747-0fc3db883c2b</t>
  </si>
  <si>
    <t>КОМУНАЛЬНЕ НЕКОМЕРЦІЙНЕ ПІДПРИЄМСТВО "ДНІПРОВСЬКИЙ ЦЕНТР ПЕРВИННОЇ МЕДИКО-САНІТАРНОЇ ДОПОМОГИ №4" ДНІПРОВСЬКОЇ МІСЬКОЇ РАДИ</t>
  </si>
  <si>
    <t>59ae60e3-0781-4756-aa29-151421a98e5b</t>
  </si>
  <si>
    <t>КОМУНАЛЬНЕ ПІДПРИЄМСТВО "ДНІПРОПЕТРОВСЬКА ОБЛАСНА ДИТЯЧА КЛІНІЧНА ЛІКАРНЯ" ДНІПРОПЕТРОВСЬКОЇ ОБЛАСНОЇ РАДИ"</t>
  </si>
  <si>
    <t>1c9b1131-409d-488b-81e1-156c546883df</t>
  </si>
  <si>
    <t>ТОВАРИСТВО З ОБМЕЖЕНОЮ ВІДПОВІДАЛЬНІСТЮ "СКАЙ-ВІННЕР"</t>
  </si>
  <si>
    <t>Україна, 49044, Дніпропетровська обл., місто Дніпро, ВУЛИЦЯ РОГАЛЬОВА, будинок 9, квартира 119</t>
  </si>
  <si>
    <t>eacdfba2-8de4-42b5-85d9-4bbb4289ea2c</t>
  </si>
  <si>
    <t>КОМУНАЛЬНЕ НЕКОМЕРЦІЙНЕ ПІДПРИЄМСТВО  "СТОМАТОЛОГІЧНА ПОЛІКЛІНІКА  №1" ДНІПРОВСЬКОЇ МІСЬКОЇ РАДИ</t>
  </si>
  <si>
    <t>865f238d-ad4c-46e8-958f-deeb94cb1432</t>
  </si>
  <si>
    <t>74c86d13-9e96-489c-ba5f-df5749cbf1fe</t>
  </si>
  <si>
    <t>КОМУНАЛЬНЕ НЕКОМЕРЦІЙНЕ ПІДПРИЄМСТВО "МІСЬКА ПОЛІКЛІНІКА № 6" ДНІПРОВСЬКОЇ МІСЬКОЇ РАДИ</t>
  </si>
  <si>
    <t>84a137d8-1edb-409e-a8ee-391fe25d38de</t>
  </si>
  <si>
    <t>42a58db6-076c-45bf-be25-03f4a2cd22f7</t>
  </si>
  <si>
    <t>ТОВАРИСТВО З ОБМЕЖЕНОЮ ВІДПОВІДАЛЬНІСТЮ "А-МЕДИК"</t>
  </si>
  <si>
    <t>ea5612f9-ecc7-41a7-a921-e8247ef6b983</t>
  </si>
  <si>
    <t>ТОВАРИСТВО З ОБМЕЖЕНОЮ ВІДПОВІДАЛЬНІСТЮ "ВАЛЕОЛАЙФ"</t>
  </si>
  <si>
    <t>b26a46d2-d526-4f9e-bbe8-333a1adc9f73</t>
  </si>
  <si>
    <t>КОМУНАЛЬНЕ ПІДПРИЄМСТВО "ОБЛАСНИЙ ШКІРНО-ВЕНЕРОЛОГІЧНИЙ ДИСПАНСЕР" ДНІПРОПЕТРОВСЬКОЇ ОБЛАСНОЇ РАДИ"</t>
  </si>
  <si>
    <t>aba74cb0-27e0-421a-a7a2-7d363ac397f1</t>
  </si>
  <si>
    <t>КОМУНАЛЬНЕ ПІДПРИЄМСТВО "ОБЛАСНИЙ МЕДИЧНИЙ ПСИХІАТРИЧНИЙ ЦЕНТР З ЛІКУВАННЯ ЗАЛЕЖНОСТЕЙ ЗІ СТАЦІОНАРОМ" ДНІПРОПЕТРОВСЬКОЇ ОБЛАСНОЇ РАДИ "</t>
  </si>
  <si>
    <t>207e1717-3fed-4103-b393-4eb191a7c959</t>
  </si>
  <si>
    <t>559341a2-084b-44c9-a7cd-8e50e8c31bde</t>
  </si>
  <si>
    <t>ГОРОШКО АНАТОЛІЙ МИКОЛАЙОВИЧ</t>
  </si>
  <si>
    <t>42896279-6ea2-4715-bbe9-443982bf73c4</t>
  </si>
  <si>
    <t>КОМУНАЛЬНЕ ПІДПРИЄМСТВО "ДНІПРОВСЬКИЙ ОБЛАСНИЙ КЛІНІЧНИЙ ОНКОЛОГІЧНИЙ ДИСПАНСЕР" ДНІПРОПЕТРОВСЬКОЇ ОБЛАСНОЇ РАДИ"</t>
  </si>
  <si>
    <t>b5d624e7-2139-4809-b3b8-7f8d86c017e6</t>
  </si>
  <si>
    <t>ТОВАРИСТВО З ОБМЕЖЕНОЮ ВІДПОВІДАЛЬНІСТЮ "СІМЕЙНА КЛІНІКА "МЕДЕКСПЕРТ"</t>
  </si>
  <si>
    <t>a5363506-a076-4e1a-8f3a-3b65c291a90c</t>
  </si>
  <si>
    <t>КОМУНАЛЬНЕ ПІДПРИЄМСТВО "ДНІПРОПЕТРОВСЬКИЙ ОБЛАСНИЙ ПЕРИНАТАЛЬНИЙ ЦЕНТР ЗІ СТАЦІОНАРОМ" ДНІПРОПЕТРОВСЬКОЇ ОБЛАСНОЇ РАДИ"</t>
  </si>
  <si>
    <t>7dc8699c-8906-4711-aaa5-211e70341701</t>
  </si>
  <si>
    <t>КОМУНАЛЬНЕ НЕКОМЕРЦІЙНЕ ПІДПРИЄМСТВО "МІСЬКА КЛІНІЧНА ЛІКАРНЯ № 21 ІМ. ПРОФ. Є. Г. ПОПКОВОЇ"  ДНІПРОВСЬКОЇ МІСЬКОЇ РАДИ</t>
  </si>
  <si>
    <t>4a335724-47f4-47b3-83a7-c8ffaa7edde5</t>
  </si>
  <si>
    <t>ТОВАРИСТВО З ОБМЕЖЕНОЮ ВІДПОВІДАЛЬНІСТЮ "СІМЕЙНИЙ ЛІКАР ЛІКАРНІ МЕЧНИКОВА"</t>
  </si>
  <si>
    <t>502b9ce0-9fca-455b-b1f0-4c27a2876774</t>
  </si>
  <si>
    <t>КОМУНАЛЬНЕ НЕКОМЕРЦІЙНЕ ПІДПРИЄМСТВО "МІСЬКА КЛІНІЧНА ЛІКАРНЯ № 2" ДНІПРОВСЬКОЇ МІСЬКОЇ РАДИ</t>
  </si>
  <si>
    <t>beadf323-64b7-4bb3-8838-1a3e88bdbcef</t>
  </si>
  <si>
    <t>ТОВАРИСТВО З ОБМЕЖЕНОЮ ВІДПОВІДАЛЬНІСТЮ "АПТЕКИ МЕДИЧНОЇ АКАДЕМІЇ"</t>
  </si>
  <si>
    <t>83d35d0f-e0f5-4797-b3ce-497b1ad101ce</t>
  </si>
  <si>
    <t>КОМУНАЛЬНЕ НЕКОМЕРЦІЙНЕ ПІДПРИЄМСТВО "ЖОВТОВОДСЬКА МІСЬКА ЛІКАРНЯ" ЖОВТОВОДСЬКОЇ МІСЬКОЇ РАДИ</t>
  </si>
  <si>
    <t>ЖОВТІ ВОДИ</t>
  </si>
  <si>
    <t>10ad6605-050e-4c5b-9847-d987e1d1743b</t>
  </si>
  <si>
    <t>КОМУНАЛЬНЕ НЕКОМЕРЦІЙНЕ ПІДПРИЄМСТВО "ЦЕНТР ПЕРВИННОЇ МЕДИКО-САНІТАРНОЇ ДОПОМОГИ" ЖОВТОВОДСЬКОЇ МІСЬКОЇ РАДИ</t>
  </si>
  <si>
    <t>cpmsd.zhv@gmail.com</t>
  </si>
  <si>
    <t>Проняєв Юліан Миколайович</t>
  </si>
  <si>
    <t>Україна, 52200, Дніпропетровська обл., місто Жовті Води, ВУЛИЦЯ КОЗАЦЬКОЇ СЛАВИ, будинок 15</t>
  </si>
  <si>
    <t>bd10947d-6838-4fbf-b40e-e1f972e0db2a</t>
  </si>
  <si>
    <t>КОМУНАЛЬНЕ НЕКОМЕРЦІЙНЕ ПІДПРИЄМСТВО "ЗЕЛЕНОДОЛЬСЬКИЙ ЦЕНТР ПЕРВИННОЇ МЕДИКО-САНІТАРНОЇ ДОПОМОГИ" ЗЕЛЕНОДОЛЬСЬКОЇ МІСЬКОЇ РАДИ</t>
  </si>
  <si>
    <t>zelml53860@gmail.com</t>
  </si>
  <si>
    <t>Піскунова Лариса Володимирівна</t>
  </si>
  <si>
    <t>ЗЕЛЕНОДОЛЬСЬК</t>
  </si>
  <si>
    <t>Україна, 53860, Дніпропетровська обл., Апостолівський р-н, місто Зеленодольськ, ВУЛИЦЯ СПОРТИВНА, будинок 2</t>
  </si>
  <si>
    <t>9dcaf939-aeb9-4118-8ced-a3663165adc5</t>
  </si>
  <si>
    <t>КОМУНАЛЬНЕ НЕКОМЕРЦІЙНЕ ПІДПРИЄМСТВО "ЦЕНТР ПЕРВИННОЇ МЕДИКО-САНІТАРНОЇ ДОПОМОГИ ПІЩАНСЬКОЇ СІЛЬСЬКОЇ ОБ’ЄДНАНОЇ ТЕРИТОРІАЛЬНОЇ ГРОМАДИ"</t>
  </si>
  <si>
    <t>ЗНАМЕНІВКА</t>
  </si>
  <si>
    <t>07896853-d53e-4479-90a1-f044dec92fe5</t>
  </si>
  <si>
    <t>ТАРАН СЕРГІЙ КОСТЯНТИНОВИЧ</t>
  </si>
  <si>
    <t>ІЛАРІОНОВЕ</t>
  </si>
  <si>
    <t>4e639b8e-f505-4e72-bce6-5d6487804619</t>
  </si>
  <si>
    <t>КОМУНАЛЬНЕ НЕКОМЕРЦІЙНЕ ПІДПРИЄМСТВО "ЦЕНТР ПЕРВИННОЇ МЕДИЧНОЇ ДОПОМОГИ ІЛАРІОНІВСЬКОЇ СЕЛИЩНОЇ РАДИ СИНЕЛЬНИКІВСЬКОГО РАЙОНУ ДНІПРОПЕТРОВСЬКОЇ ОБЛАСТІ"</t>
  </si>
  <si>
    <t>9981b9b5-2a5e-4637-adaf-d06a0fddf650</t>
  </si>
  <si>
    <t>КОМУНАЛЬНЕ НЕКОМЕРЦІЙНЕ ПІДПРИЄМСТВО КАМ'ЯНСЬКОЇ МІСЬКОЇ РАДИ "МІСЬКА ДИТЯЧА ЛІКАРНЯ"</t>
  </si>
  <si>
    <t>КАМ'ЯНСЬКЕ</t>
  </si>
  <si>
    <t>353e2fb2-ee9d-46df-ab2d-0f888f4e9962</t>
  </si>
  <si>
    <t>КОМУНАЛЬНЕ НЕКОМЕРЦІЙНЕ ПІДПРИЄМСТВО КАМ'ЯНСЬКОЇ МІСЬКОЇ РАДИ "ЦЕНТР ПЕРВИННОЇ МЕДИКО-САНІТАРНОЇ ДОПОМОГИ №3"</t>
  </si>
  <si>
    <t>eba00975-c180-4b67-aa1f-8ef182b7b4d8</t>
  </si>
  <si>
    <t>КОМУНАЛЬНЕ НЕКОМЕРЦІЙНЕ ПІДПРИЄМСТВО КАМ'ЯНСЬКОЇ МІСЬКОЇ РАДИ "ЦЕНТР ПЕРВИННОЇ МЕДИКО-САНІТАРНОЇ ДОПОМОГИ №1"</t>
  </si>
  <si>
    <t>cpmsd-1@ukr.net</t>
  </si>
  <si>
    <t>Полюлях Лариса Олексіївна</t>
  </si>
  <si>
    <t>Україна, 51928, Дніпропетровська обл., місто Кам’янське, БУЛЬВАР БУДІВЕЛЬНИКІВ, будинок 23</t>
  </si>
  <si>
    <t>6ba79d89-9265-4eac-8cac-647de7675427</t>
  </si>
  <si>
    <t>КОМУНАЛЬНЕ НЕКОМЕРЦІЙНЕ ПІДПРИЄМСТВО КАМ'ЯНСЬКОЇ МІСЬКОЇ РАДИ "МІСЬКА ЛІКАРНЯ ШВИДКОЇ МЕДИЧНОЇ ДОПОМОГИ"</t>
  </si>
  <si>
    <t>65096704-866c-4014-a16c-f09d16b1ea68</t>
  </si>
  <si>
    <t>КОМУНАЛЬНЕ НЕКОМЕРЦІЙНЕ ПІДПРИЄМСТВО КАМ'ЯНСЬКОЇ МІСЬКОЇ РАДИ "МІСЬКИЙ КОНСУЛЬТАТИВНО-ДІАГНОСТИЧНИЙ ЦЕНТР"</t>
  </si>
  <si>
    <t>ae2e9fa4-057a-40be-b4de-824cdcb36787</t>
  </si>
  <si>
    <t>38393109-f8b4-4932-9dab-175ccbb4051c</t>
  </si>
  <si>
    <t>ТОВАРИСТВО З ОБМЕЖЕНОЮ ВІДПОВІДАЛЬНІСТЮ "МЕДІКУМ-ЛК"</t>
  </si>
  <si>
    <t>9a9b44ca-c4df-41df-a776-ea5cd7c0745f</t>
  </si>
  <si>
    <t>49cdab8a-2ee7-4ec7-9263-ec71db6a1d5c</t>
  </si>
  <si>
    <t>КОМУНАЛЬНЕ НЕКОМЕРЦІЙНЕ ПІДПРИЄМСТВО КАМ’ЯНСЬКОЇ МІСЬКОЇ РАДИ "МІСЬКА ЛІКАРНЯ №7"</t>
  </si>
  <si>
    <t>837ea275-e339-44d6-8c19-b0e4b1510950</t>
  </si>
  <si>
    <t>КОМУНАЛЬНЕ НЕКОМЕРЦІЙНЕ ПІДПРИЄМСТВО КАМ’ЯНСЬКОЇ МІСЬКОЇ РАДИ "МІСЬКА ПОЛІКЛІНІКА №6"</t>
  </si>
  <si>
    <t>3496ab00-3050-4657-b5b5-bbd8f3656334</t>
  </si>
  <si>
    <t>КОМУНАЛЬНЕ НЕКОМЕРЦІЙНЕ ПІДПРИЄМСТВО КАМ'ЯНСЬКОЇ МІСЬКОЇ РАДИ "МІСЬКА ЛІКАРНЯ №1"</t>
  </si>
  <si>
    <t>7e9b08fc-39a8-4055-b22a-2607ab00bbb0</t>
  </si>
  <si>
    <t>КОМУНАЛЬНЕ НЕКОМЕРЦІЙНЕ ПІДПРИЄМСТВО КАМ'ЯНСЬКОЇ МІСЬКОЇ РАДИ "МІСЬКА ЛІКАРНЯ №4"</t>
  </si>
  <si>
    <t>7cc2988e-7c2e-4c80-9112-84099e17933b</t>
  </si>
  <si>
    <t>КОМУНАЛЬНЕ НЕКОМЕРЦІЙНЕ ПІДПРИЄМСТВО КАМ'ЯНСЬКОЇ МІСЬКОЇ РАДИ "МІСЬКА ЛІКАРНЯ №5"</t>
  </si>
  <si>
    <t>1dbaf4da-d3b3-415f-91c4-67d6658421ba</t>
  </si>
  <si>
    <t>КОМУНАЛЬНЕ НЕКОМЕРЦІЙНЕ ПІДПРИЄМСТВО КАМ'ЯНСЬКОЇ МІСЬКОЇ РАДИ "МІСЬКА СТОМАТОЛОГІЧНА ПОЛІКЛІНІКА"</t>
  </si>
  <si>
    <t>1dbca530-954f-45f3-ab4a-189107580e0a</t>
  </si>
  <si>
    <t>ГОЛОБОКА ГАЛИНА ОЛЕКСАНДРІВНА</t>
  </si>
  <si>
    <t>8db473c1-db27-4d72-ae9a-8a6b903af3ee</t>
  </si>
  <si>
    <t>КОМУНАЛЬНЕ ПІДПРИЄМСТВО "КАМ'ЯНСЬКИЙ ПРОТИТУБЕРКУЛЬОЗНИЙ ДИСПАНСЕР" ДНІПРОПЕТРОВСЬКОЇ ОБЛАСНОЇ РАДИ"</t>
  </si>
  <si>
    <t>c75c8c4d-6b95-4507-b318-a64491c0ad18</t>
  </si>
  <si>
    <t>ТОВАРИСТВО З ОБМЕЖЕНОЮ ВІДПОВІДАЛЬНІСТЮ "МЕДІКУМ-ЛП"</t>
  </si>
  <si>
    <t>75631a51-9964-4171-a0fa-8d0c9dc2e1f6</t>
  </si>
  <si>
    <t>КОМУНАЛЬНЕ НЕКОМЕРЦІЙНЕ ПІДПРИЄМСТВО КАМ'ЯНСЬКОЇ МІСЬКОЇ РАДИ "МІСЬКА ЛІКАРНЯ №9"</t>
  </si>
  <si>
    <t>30e40d7f-f7d7-4d70-a2bf-f2981bb8b757</t>
  </si>
  <si>
    <t>ЧОРНОВОЛ ДМИТРО ЮРІЙОВИЧ</t>
  </si>
  <si>
    <t>КАРПІВКА</t>
  </si>
  <si>
    <t>6d265937-b1a8-48d8-889a-ec2e29e2eceb</t>
  </si>
  <si>
    <t>КОМУНАЛЬНЕ ПІДПРИЄМСТВО "ГЕЙКІВСЬКА БАГАТОПРОФІЛЬНА ЛІКАРНЯ З НАДАННЯ ПСИХІАТРИЧНОЇ ДОПОМОГИ" ДНІПРОПЕТРОВСЬКОЇ ОБЛАСНОЇ РАДИ"</t>
  </si>
  <si>
    <t>КРИВБАС</t>
  </si>
  <si>
    <t>040e942d-810b-463c-bc2b-b43cde57a1d0</t>
  </si>
  <si>
    <t>КОМУНАЛЬНЕ НЕКОМЕРЦІЙНЕ ПІДПРИЄМСТВО "КРИВОРІЗЬКА МІСЬКА СТОМАТОЛОГІЧНА ПОЛІКЛІНІКА №3" КРИВОРІЗЬКОЇ МІСЬКОЇ РАДИ</t>
  </si>
  <si>
    <t>5078642c-a837-4658-9e20-172099077ab4</t>
  </si>
  <si>
    <t>КОМУНАЛЬНЕ НЕКОМЕРЦІЙНЕ ПІДПРИЄМСТВО "КРИВОРІЗЬКА МІСЬКА ДИТЯЧА ЛІКАРНЯ №2" КРИВОРІЗЬКОЇ МІСЬКОЇ РАДИ</t>
  </si>
  <si>
    <t>ece28efe-b192-4f46-b7b0-248cb3300855</t>
  </si>
  <si>
    <t>КОМУНАЛЬНЕ НЕКОМЕРЦІЙНЕ ПІДПРИЄМСТВО "КРИВОРІЗЬКА МІСЬКА СТОМАТОЛОГІЧНА КЛІНІЧНА ПОЛІКЛІНІКА №2" КРИВОРІЗЬКОЇ МІСЬКОЇ РАДИ</t>
  </si>
  <si>
    <t>f40687e8-63c5-4b12-89bf-10ac8e88a196</t>
  </si>
  <si>
    <t>ТОВАРИСТВО З ОБМЕЖЕНОЮ ВІДПОВІДАЛЬНІСТЮ "ЄВРО СЕРВІС УКРАЇНА КРИВИЙ РІГ"</t>
  </si>
  <si>
    <t>07bfe911-26b7-469c-9e6f-c36cbf601729</t>
  </si>
  <si>
    <t>КОМУНАЛЬНЕ НЕКОМЕРЦІЙНЕ ПІДПРИЄМСТВО "КРИВОРІЗЬКИЙ ПЕРИНАТАЛЬНИЙ ЦЕНТР  ЗІ СТАЦІОНАРОМ" КРИВОРІЗЬКОЇ МІСЬКОЇ РАДИ</t>
  </si>
  <si>
    <t>e0c89f7b-427e-449c-b91e-4bb553d1cbcf</t>
  </si>
  <si>
    <t>КОМУНАЛЬНЕ НЕКОМЕРЦІЙНЕ ПІДПРИЄМСТВО "КРИВОРІЗЬКА МІСЬКА СТОМАТОЛОГІЧНА ПОЛІКЛІНІКА №4" КРИВОРІЗЬКОЇ МІСЬКОЇ РАДИ</t>
  </si>
  <si>
    <t>5da62b95-7466-4bc3-863b-97da94500eb7</t>
  </si>
  <si>
    <t>КОМУНАЛЬНЕ ПІДПРИЄМСТВО "КРИВОРІЗЬКА МІСЬКА ЛІКАРНЯ №1" КРИВОРІЗЬКОЇ МІСЬКОЇ РАДИ</t>
  </si>
  <si>
    <t>d94ca54b-05ff-4ae6-9e18-3a89d3a6cf17</t>
  </si>
  <si>
    <t>КОМУНАЛЬНЕ НЕКОМЕРЦІЙНЕ ПІДПРИЄМСТВО "КРИВОРІЗЬКА МІСЬКА ЛІКАРНЯ №3" КРИВОРІЗЬКОЇ МІСЬКОЇ РАДИ</t>
  </si>
  <si>
    <t>21db0490-9e08-4581-8e78-98d4a27b794c</t>
  </si>
  <si>
    <t>КОМУНАЛЬНЕ ПІДПРИЄМСТВО "КРИВОРІЗЬКИЙ ОНКОЛОГІЧНИЙ ДИСПАНСЕР" ДНІПРОПЕТРОВСЬКОЇ ОБЛАСНОЇ РАДИ"</t>
  </si>
  <si>
    <t>f6c3e4ba-4253-4929-8dcd-965fbc31cf29</t>
  </si>
  <si>
    <t>КОМУНАЛЬНЕ НЕКОМЕРЦІЙНЕ ПІДПРИЄМСТВО "ЦЕНТР ПЕРВИННОЇ МЕДИКО-САНІТАРНОЇ ДОПОМОГИ №4" КРИВОРІЗЬКОЇ МІСЬКОЇ РАДИ</t>
  </si>
  <si>
    <t>7acb1d19-985c-4792-b8b6-d539712bc6a6</t>
  </si>
  <si>
    <t>ЖМУРКО АНДРІЙ СЕРГІЙОВИЧ</t>
  </si>
  <si>
    <t>ee0f6a5c-4d67-47ad-b779-0bbb4bd88da1</t>
  </si>
  <si>
    <t>КОМУНАЛЬНЕ ПІДПРИЄМСТВО "КРИВОРІЗЬКИЙ ЦЕНТР ПРОФІЛАКТИКИ ТА БОРОТЬБИ ЗІ СНІДОМ" ДНІПРОПЕТРОВСЬКОЇ ОБЛАСНОЇ РАДИ"</t>
  </si>
  <si>
    <t>f7b8c249-e402-4d4e-82f5-f77d395fe0f3</t>
  </si>
  <si>
    <t>КОМУНАЛЬНЕ ПІДПРИЄМСТВО "КРИВОРІЗЬКИЙ ПРОТИТУБЕРКУЛЬОЗНИЙ ДИСПАНСЕР" ДНІПРОПЕТРОВСЬКОЇ ОБЛАСНОЇ РАДИ"</t>
  </si>
  <si>
    <t>Україна, 50037, Дніпропетровська обл., місто Кривий Ріг, ВУЛИЦЯ КЕМЕРІВСЬКА, будинок 35</t>
  </si>
  <si>
    <t>f6bd3599-799a-4ddf-99af-369bbabba4b7</t>
  </si>
  <si>
    <t>КОМУНАЛЬНЕ НЕКОМЕРЦІЙНЕ ПІДПРИЄМСТВО "ЦЕНТР ПЕРВИННОЇ МЕДИКО-САНІТАРНОЇ ДОПОМОГИ №5" КРИВОРІЗЬКОЇ МІСЬКОЇ РАДИ</t>
  </si>
  <si>
    <t>a5f9c2e3-d80c-42fa-9bfe-3c236225e268</t>
  </si>
  <si>
    <t>КОМУНАЛЬНЕ НЕКОМЕРЦІЙНЕ ПІДПРИЄМСТВО "КРИВОРІЗЬКА МІСЬКА ЛІКАРНЯ №10" КРИВОРІЗЬКОЇ МІСЬКОЇ РАДИ</t>
  </si>
  <si>
    <t>cd4f35a4-a60f-47aa-ab25-2076d73a69c7</t>
  </si>
  <si>
    <t>КОМУНАЛЬНЕ НЕКОМЕРЦІЙНЕ ПІДПРИЄМСТВО "ЦЕНТР ПЕРВИННОЇ МЕДИКО-САНІТАРНОЇ ДОПОМОГИ №3" КРИВОРІЗЬКОЇ МІСЬКОЇ РАДИ</t>
  </si>
  <si>
    <t>70be4a64-407b-4805-842a-ff81b5029700</t>
  </si>
  <si>
    <t>КОМУНАЛЬНЕ ПІДПРИЄМСТВО "КРИВОРІЗЬКА МІСЬКА ЛІКАРНЯ №4" КРИВОРІЗЬКОЇ МІСЬКОЇ РАДИ</t>
  </si>
  <si>
    <t>18043fbc-f680-46cb-b183-e90951885319</t>
  </si>
  <si>
    <t>ТОВАРИСТВО З ОБМЕЖЕНОЮ ВІДПОВІДАЛЬНІСТЮ "МЕДІКОМ КРИВБАС"</t>
  </si>
  <si>
    <t>d01317bb-98d6-4d0f-a3e4-c548b4517330</t>
  </si>
  <si>
    <t>ГЛАДИШЕВА КСЕНІЯ ВІКТОРІВНА</t>
  </si>
  <si>
    <t>3d829fba-7ddf-412b-8549-7bf7fb56dec0</t>
  </si>
  <si>
    <t>КОМУНАЛЬНЕ НЕКОМЕРЦІЙНЕ ПІДПРИЄМСТВО "КРИВОРІЗЬКА МІСЬКА СТОМАТОЛОГІЧНА ПОЛІКЛІНІКА №7" КРИВОРІЗЬКОЇ МІСЬКОЇ РАДИ</t>
  </si>
  <si>
    <t>29bbd6a6-0466-455e-a4b8-58923650e796</t>
  </si>
  <si>
    <t>ЯКОВЛЄВА ІННА ВЯЧЕСЛАВІВНА</t>
  </si>
  <si>
    <t>d5463584-c6f6-4292-846d-5aa3a33d27cd</t>
  </si>
  <si>
    <t>КОМУНАЛЬНЕ ПІДПРИЄМСТВО "КРИВОРІЗЬКА БАГАТОПРОФІЛЬНА ЛІКАРНЯ З НАДАННЯ ПСИХІАТРИЧНОЇ ДОПОМОГИ" ДНІПРОПЕТРОВСЬКОЇ ОБЛАСНОЇ РАДИ"</t>
  </si>
  <si>
    <t>90abc412-a84c-4663-87a4-fa903ca0d347</t>
  </si>
  <si>
    <t>КОМУНАЛЬНЕ ПІДПРИЄМСТВО "КРИВОРІЗЬКА МІСЬКА КЛІНІЧНА ЛІКАРНЯ №8" КРИВОРІЗЬКОЇ МІСЬКОЇ РАДИ</t>
  </si>
  <si>
    <t>366139c0-e5ff-49d8-a289-ba5f4aabd039</t>
  </si>
  <si>
    <t>КОМУНАЛЬНЕ ПІДПРИЄМСТВО "КРИВОРІЗЬКА МІСЬКА КЛІНІЧНА ЛІКАРНЯ №2" КРИВОРІЗЬКОЇ МІСЬКОЇ РАДИ</t>
  </si>
  <si>
    <t>f916218b-2b3d-4768-8157-286b14b177fd</t>
  </si>
  <si>
    <t>КОМУНАЛЬНЕ НЕКОМЕРЦІЙНЕ ПІДПРИЄМСТВО "КРИВОРІЗЬКА ІНФЕКЦІЙНА ЛІКАРНЯ №1" КРИВОРІЗЬКОЇ МІСЬКОЇ РАДИ</t>
  </si>
  <si>
    <t>5d95c46b-2d0d-46e0-aad3-ad6b830ef7cb</t>
  </si>
  <si>
    <t>КОМУНАЛЬНЕ НЕКОМЕРЦІЙНЕ ПІДПРИЄМСТВО "КРИВОРІЗЬКА МІСЬКА  ПОЛІКЛІНІКА №5" КРИВОРІЗЬКОЇ МІСЬКОЇ РАДИ</t>
  </si>
  <si>
    <t>50ce8c69-4620-4dbf-a027-cf4a005bc252</t>
  </si>
  <si>
    <t>ЯРЕМА АНТОН МИХАЙЛОВИЧ</t>
  </si>
  <si>
    <t>ae2b6a85-e163-4553-863f-0bc52178da3f</t>
  </si>
  <si>
    <t>КОМУНАЛЬНЕ НЕКОМЕРЦІЙНЕ ПІДПРИЄМСТВО "КРИВОРІЗЬКА МІСЬКА ЛІКАРНЯ №14" КРИВОРІЗЬКОЇ МІСЬКОЇ РАДИ</t>
  </si>
  <si>
    <t>653d5b1c-86a1-4660-93b6-df76f04a2c93</t>
  </si>
  <si>
    <t>ee39e7a6-d396-4d35-93fb-85a9964c5049</t>
  </si>
  <si>
    <t>99b4db52-cf2f-4ca3-bca4-a2ba7bd05090</t>
  </si>
  <si>
    <t>КОМУНАЛЬНЕ НЕКОМЕРЦІЙНЕ ПІДПРИЄМСТВО "КРИВОРІЗЬКА МІСЬКА ЛІКАРНЯ № 11" КРИВОРІЗЬКОЇ МІСЬКОЇ РАДИ</t>
  </si>
  <si>
    <t>3de7014a-73cb-47d6-b7b1-0a28d6787132</t>
  </si>
  <si>
    <t>КОМУНАЛЬНЕ НЕКОМЕРЦІЙНЕ ПІДПРИЄМСТВО "КРИВОРІЗЬКА МІСЬКА ДИТЯЧА СТОМАТОЛОГІЧНА ПОЛІКЛІНІКА " КРИВОРІЗЬКОЇ МІСЬКОЇ РАДИ</t>
  </si>
  <si>
    <t>3545da8b-a3ed-4735-9a04-c08516861abe</t>
  </si>
  <si>
    <t>ЯРЕМА ЛАРИСА МИКОЛАЇВНА</t>
  </si>
  <si>
    <t>fc342348-5c44-4668-ae51-222cf0281d21</t>
  </si>
  <si>
    <t>КОМУНАЛЬНЕ НЕКОМЕРЦІЙНЕ ПІДПРИЄМСТВО "КРИВОРІЗЬКА МІСЬКА ЛІКАРНЯ №16" КРИВОРІЗЬКОЇ МІСЬКОЇ РАДИ</t>
  </si>
  <si>
    <t>ba474b72-b69d-4628-837e-1fa1b41fb4db</t>
  </si>
  <si>
    <t>КЛІМУК КАТЕРИНА ВАСИЛІВНА</t>
  </si>
  <si>
    <t>5d5d9c16-9a8c-4cfb-a317-9971fa2029fd</t>
  </si>
  <si>
    <t>КОМУНАЛЬНЕ НЕКОМЕРЦІЙНЕ ПІДПРИЄМСТВО "КРИВОРІЗЬКА МІСЬКА ЛІКАРНЯ №9" КРИВОРІЗЬКОЇ МІСЬКОЇ РАДИ</t>
  </si>
  <si>
    <t>ecc9e05e-fee2-4c63-a686-9e11499d6018</t>
  </si>
  <si>
    <t>РОДІН ЮРІЙ ОЛЕКСАНДРОВИЧ</t>
  </si>
  <si>
    <t>19cd513f-8c5f-4f5a-8cc5-804a97828d8a</t>
  </si>
  <si>
    <t>КОМУНАЛЬНЕ ПІДПРИЄМСТВО "КРИВОРІЗЬКИЙ ШКІРНО-ВЕНЕРОЛОГІЧНИЙ ДИСПАНСЕР" ДНІПРОПЕТРОВСЬКОЇ ОБЛАСНОЇ РАДИ"</t>
  </si>
  <si>
    <t>692f1f98-ee14-4ce4-85b2-4e2e5614557c</t>
  </si>
  <si>
    <t>РОМАНЮК МАРИНА ВІКТОРІВНА</t>
  </si>
  <si>
    <t>85d02dc8-bf44-4fe1-8ba0-d16db51a51bc</t>
  </si>
  <si>
    <t>КОМУНАЛЬНЕ НЕКОМЕРЦІЙНЕ ПІДПРИЄМСТВО "КРИВОРІЗЬКА МІСЬКА ДИТЯЧА ЛІКАРНЯ №1" КРИВОРІЗЬКОЇ МІСЬКОЇ РАДИ</t>
  </si>
  <si>
    <t>28ce4924-8bc7-4132-b349-480514c491e5</t>
  </si>
  <si>
    <t>КОМУНАЛЬНЕ НЕКОМЕРЦІЙНЕ ПІДПРИЄМСТВО "ЦЕНТР ПЕРВИННОЇ МЕДИКО-САНІТАРНОЇ ДОПОМОГИ №1" КРИВОРІЗЬКОЇ МІСЬКОЇ РАДИ</t>
  </si>
  <si>
    <t>065bfd99-bda7-466f-9d55-534f756e0452</t>
  </si>
  <si>
    <t>КОМУНАЛЬНЕ НЕКОМЕРЦІЙНЕ ПІДПРИЄМСТВО "КРИВОРІЗЬКИЙ МІСЬКИЙ КЛІНІЧНИЙ ПОЛОГОВИЙ БУДИНОК №1" КРИВОРІЗЬКОЇ МІСЬКОЇ РАДИ</t>
  </si>
  <si>
    <t>749fcb71-bb86-476d-b5b3-879c73ea0227</t>
  </si>
  <si>
    <t>КОМУНАЛЬНЕ НЕКОМЕРЦІЙНЕ ПІДПРИЄМСТВО "КРИВОРІЗЬКА МІСЬКА СТОМАТОЛОГІЧНА ПОЛІКЛІНІКА №5" КРИВОРІЗЬКОЇ МІСЬКОЇ РАДИ</t>
  </si>
  <si>
    <t>21a5ed75-1cbf-48f6-a372-b7d67cf321e6</t>
  </si>
  <si>
    <t>КОМУНАЛЬНЕ НЕКОМЕРЦІЙНЕ ПІДПРИЄМСТВО "КРИВОРІЗЬКА МІСЬКА ДИТЯЧА ЛІКАРНЯ №4" КРИВОРІЗЬКОЇ МІСЬКОЇ РАДИ</t>
  </si>
  <si>
    <t>9922c081-1908-4938-913e-095b77e00cf7</t>
  </si>
  <si>
    <t>КОМУНАЛЬНЕ НЕКОМЕРЦІЙНЕ ПІДПРИЄМСТВО "ЦЕНТР ПЕРВИННОЇ МЕДИКО-САНІТАРНОЇ ДОПОМОГИ №7" КРИВОРІЗЬКОЇ МІСЬКОЇ РАДИ</t>
  </si>
  <si>
    <t>e0fc0b55-4bdd-4c2c-8667-db86be481195</t>
  </si>
  <si>
    <t>ПУЛЯЄВА ТЕТЯНА МИКОЛАЇВНА</t>
  </si>
  <si>
    <t>da66176e-0898-476d-aee3-f36c4bdbd901</t>
  </si>
  <si>
    <t>КОМУНАЛЬНЕ НЕКОМЕРЦІЙНЕ ПІДПРИЄМСТВО "КРИВОРІЗЬКА МІСЬКА ЛІКАРНЯ №17" КРИВОРІЗЬКОЇ МІСЬКОЇ РАДИ</t>
  </si>
  <si>
    <t>be434bf7-c155-457c-97dc-14d8c4b98802</t>
  </si>
  <si>
    <t>КАСЯН АННА ІГОРІВНА</t>
  </si>
  <si>
    <t>0a6ceffe-eee1-4efb-8d9f-d48fa78c015f</t>
  </si>
  <si>
    <t>КОМУНАЛЬНЕ ПІДПРИЄМСТВО "КРИВОРІЗЬКИЙ ДИТЯЧИЙ СПЕЦІАЛІЗОВАНИЙ ЛІКУВАЛЬНО-РЕАБІЛІТАЦІЙНИЙ ЦЕНТР" ДНІПРОПЕТРОВСЬКОЇ ОБЛАСНОЇ РАДИ"</t>
  </si>
  <si>
    <t>9bed2748-e980-434f-8384-2df179681666</t>
  </si>
  <si>
    <t>КОМУНАЛЬНЕ НЕКОМЕРЦІЙНЕ ПІДПРИЄМСТВО "ЦЕНТР ПЕРВИННОЇ МЕДИКО-САНІТАРНОЇ ДОПОМОГИ №2" КРИВОРІЗЬКОЇ МІСЬКОЇ РАДИ</t>
  </si>
  <si>
    <t>2b3c0faa-47da-4bc4-ae9e-96344b2cd2a5</t>
  </si>
  <si>
    <t>КОМУНАЛЬНЕ НЕКОМЕРЦІЙНЕ ПІДПРИЄМСТВО "КРИВОРІЗЬКА МІСЬКА ЛІКАРНЯ №7" КРИВОРІЗЬКОЇ МІСЬКОЇ РАДИ</t>
  </si>
  <si>
    <t>52a9c976-5a98-466c-8087-76e1f4d9b790</t>
  </si>
  <si>
    <t>ПОПОВА СВІТЛАНА ЮРІЇВНА</t>
  </si>
  <si>
    <t>d2a71841-1603-4877-a56b-cf7a036f75f0</t>
  </si>
  <si>
    <t>КОМУНАЛЬНЕ НЕКОМЕРЦІЙНЕ ПІДПРИЄМСТВО "КРИВОРІЗЬКА МІСЬКА СТОМАТОЛОГІЧНА КЛІНІЧНА ПОЛІКЛІНІКА №1" КРИВОРІЗЬКОЇ МІСЬКОЇ РАДИ</t>
  </si>
  <si>
    <t>2462f52c-50d7-43a8-b6e7-3fb0be472449</t>
  </si>
  <si>
    <t>КОМУНАЛЬНЕ ПІДПРИЄМСТВО "МІЖОБЛАСНИЙ ЦЕНТР МЕДИЧНОЇ ГЕНЕТИКИ І ПРЕНАТАЛЬНОЇ ДІАГНОСТИКИ ІМЕНІ П.М. ВЕРОПОТВЕЛЯНА" ДНІПРОПЕТРОВСЬКОЇ ОБЛАСНОЇ РАДИ"</t>
  </si>
  <si>
    <t>6f190b21-3634-4166-9a99-288795a9d61b</t>
  </si>
  <si>
    <t>КОМУНАЛЬНЕ НЕКОМЕРЦІЙНЕ ПІДПРИЄМСТВО "КРИВОРІЗЬКА МІСЬКА ЛІКАРНЯ №5" КРИВОРІЗЬКОЇ МІСЬКОЇ РАДИ</t>
  </si>
  <si>
    <t>54e86e98-9b0d-428f-b122-d07756f4652a</t>
  </si>
  <si>
    <t>КОМУНАЛЬНЕ НЕКОМЕРЦІЙНЕ ПІДПРИЄМСТВО "ЦЕНТР ПЕРВИННОЇ МЕДИКО-САНІТАРНОЇ ДОПОМОГИ №6" КРИВОРІЗЬКОЇ МІСЬКОЇ РАДИ</t>
  </si>
  <si>
    <t>5cfe8f09-407f-4230-b65b-5684d6d5e901</t>
  </si>
  <si>
    <t>КОМУНАЛЬНЕ НЕКОМЕРЦІЙНЕ ПІДПРИЄМСТВО "КРИВОРІЗЬКА МІСЬКА СТОМАТОЛОГІЧНА ПОЛІКЛІНІКА №6" КРИВОРІЗЬКОЇ МІСЬКОЇ РАДИ</t>
  </si>
  <si>
    <t>32c968ff-0a35-49da-a16e-57f7299edfe8</t>
  </si>
  <si>
    <t>РОМАНЕНКО НАТАЛІЯ ВІТАЛІЇВНА</t>
  </si>
  <si>
    <t>82b28909-c501-4fd2-96a9-8267281c890c</t>
  </si>
  <si>
    <t>КОМУНАЛЬНЕ НЕКОМЕРЦІЙНЕ ПІДПРИЄМСТВО "ЦЕНТР ПЕРВИННОЇ МЕДИКО-САНІТАРНОЇ ДОПОМОГИ" КРИНИЧАНСЬКОЇ СЕЛИЩНОЇ РАДИ</t>
  </si>
  <si>
    <t>knpcpmsdksr@ukr.net</t>
  </si>
  <si>
    <t>Майборода Антоніна Олександрівна</t>
  </si>
  <si>
    <t>1244544d-22fb-457c-9704-333cd9c4a977</t>
  </si>
  <si>
    <t>КОМУНАЛЬНЕ ПІДПРИЄМСТВО "КОМУНАЛЬНЕ НЕКОМЕРЦІЙНЕ ПІДПРИЄМСТВО "ЦЕНТРАЛЬНА ЛІКАРНЯ" КРИНИЧАНСЬКОЇ СЕЛИЩНОЇ РАДИ"</t>
  </si>
  <si>
    <t>e1a3e545-f667-4e5b-afe8-941f05413cf3</t>
  </si>
  <si>
    <t>КОМУНАЛЬНЕ НЕКОМЕРЦІЙНЕ ПІДПРИЄМСТВО "ЦЕНТР ПЕРВИННОЇ МЕДИКО-САНІТАРНОЇ ДОПОМОГИ" КРИНИЧАНСЬКОЇ CЕЛИЩНОЇ РАДИ №2</t>
  </si>
  <si>
    <t>98543e10-1b70-45bb-b97e-ed920df2fdc7</t>
  </si>
  <si>
    <t>КОМУНАЛЬНЕ ПІДПРИЄМСТВО "МАГДАЛИНІВСЬКА ЦЕНТРАЛЬНА ЛІКАРНЯ " МАГДАЛИНІВСЬКОЇ  СЕЛИЩНОЇ РАДИ ДНІПРОПЕТРОВСЬКОЇ ОБЛАСТІ"</t>
  </si>
  <si>
    <t>ab1d6178-8573-4d53-bfcc-5ba160438223</t>
  </si>
  <si>
    <t>КОМУНАЛЬНЕ НЕКОМЕРЦІЙНЕ ПІДПРИЄМСТВО "МАГДАЛИНІВСЬКИЙ ЦЕНТР ПЕРВИННОЇ МЕДИКО-САНІТАРНОЇ ДОПОМОГИ" МАГДАЛИНІВСЬКОЇ СЕЛИЩНОЇ РАДИ ДНІПРОПЕТРОВСЬКОЇ ОБЛАСТІ"</t>
  </si>
  <si>
    <t>f348a555-d94e-4235-af50-a9f20b232759</t>
  </si>
  <si>
    <t>КОМУНАЛЬНЕ ПІДПРИЄМСТВО "МАРГАНЕЦЬКА МІСЬКА СТОМАТОЛОГІЧНА ПОЛІКЛІНІКА" МАРГАНЕЦЬКОЇ МІСЬКОЇ РАДИ"</t>
  </si>
  <si>
    <t>2f15198a-9e5e-4593-90a8-90389ad29008</t>
  </si>
  <si>
    <t>КОМУНАЛЬНЕ НЕКОМЕРЦІЙНЕ ПІДПРИЄМСТВО "МАРГАНЕЦЬКИЙ ЦЕНТР ПЕРВИННОЇ МЕДИКО-САНІТАРНОЇ ДОПОМОГИ"</t>
  </si>
  <si>
    <t>d3fa7fa7-0476-450f-9526-a05d85ab6670</t>
  </si>
  <si>
    <t>КОМУНАЛЬНЕ ПІДПРИЄМСТВО "МАРГАНЕЦЬКА ЦЕНТРАЛЬНА МІСЬКА ЛІКАРНЯ" МАРГАНЕЦЬКОЇ МІСЬКОЇ РАДИ"</t>
  </si>
  <si>
    <t>5cde43ed-f056-4352-801b-8d64d4a3719a</t>
  </si>
  <si>
    <t>КОМУНАЛЬНЕ НЕКОМЕРЦІЙНЕ ПІДПРИЄМСТВО "ЦЕНТРАЛЬНА ЛІКАРНЯ" МЕЖІВСЬКОЇ СЕЛИЩНОЇ РАДИ"</t>
  </si>
  <si>
    <t>МЕЖОВА</t>
  </si>
  <si>
    <t>Україна, 52900, Дніпропетровська обл., Межівський р-н, селище міського типу Межова, ВУЛИЦЯ СОНЯЧНА, будинок 12</t>
  </si>
  <si>
    <t>06856362-f506-48d0-89ac-36a7d8d3961c</t>
  </si>
  <si>
    <t>КОМУНАЛЬНЕ НЕКОМЕРЦІЙНЕ ПІДПРИЄМСТВО "ЦЕНТР ПЕРВИННОЇ МЕДИКО-САНІТАРНОЇ ДОПОМОГИ" МЕЖІВСЬКОЇ СЕЛИЩНОЇ РАДИ"</t>
  </si>
  <si>
    <t>mezhovacpmsd@ukr.net</t>
  </si>
  <si>
    <t>Скочко Юлія Василівна</t>
  </si>
  <si>
    <t>9f8454ce-da5b-4990-970f-5301978fccfc</t>
  </si>
  <si>
    <t>КОМУНАЛЬНЕ НЕКОМЕРЦІЙНЕ ПІДПРИЄМСТВО "МИКОЛАЇВСЬКИЙ ЦЕНТР ПЕРВИННОЇ МЕДИКО-САНІТАРНОЇ ДОПОМОГИ" МИКОЛАЇВСЬКОЇ СІЛЬСЬКОЇ РАДИ</t>
  </si>
  <si>
    <t>МИКОЛАЇВКА</t>
  </si>
  <si>
    <t>2f3495e6-91a0-4ab1-ade6-ad5dab25ad4d</t>
  </si>
  <si>
    <t>КОМУНАЛЬНЕ ПІДПРИЄМСТВО "НІКОПОЛЬСЬКИЙ ПОЛОГОВИЙ БУДИНОК" НІКОПОЛЬСЬКОЇ МІСЬКОЇ РАДИ"</t>
  </si>
  <si>
    <t>1f0a69bf-7011-4c15-b425-b5fd8dbf2236</t>
  </si>
  <si>
    <t>КОМУНАЛЬНЕ ПІДПРИЄМСТВО "НІКОПОЛЬСЬКА ДИТЯЧА МІСЬКА ЛІКАРНЯ" НІКОПОЛЬСЬКОЇ МІСЬКОЇ РАДИ"</t>
  </si>
  <si>
    <t>2daab2c7-dad6-4c72-bf0c-5da5963b0b55</t>
  </si>
  <si>
    <t>ДОВГАЛЮК НАДІЯ ВАЛЕНТИНІВНА</t>
  </si>
  <si>
    <t>a866bc5c-8d7f-47f3-a345-be470dfc78eb</t>
  </si>
  <si>
    <t>КОМУНАЛЬНЕ НЕКОМЕРЦІЙНЕ ПІДПРИЄМСТВО "НІКОПОЛЬСЬКИЙ ЦЕНТР ПЕРВИННОЇ МЕДИКО-САНІТАРНОЇ ДОПОМОГИ" НІКОПОЛЬСЬКОЇ МІСЬКОЇ РАДИ</t>
  </si>
  <si>
    <t>1f36df6d-c3e7-4786-9479-29095e7ddf84</t>
  </si>
  <si>
    <t>ПРИВАТНЕ ПІДПРИЄМСТВО "ІМПУЛЬС ДЦ"</t>
  </si>
  <si>
    <t>37b82357-4929-4157-bf2d-57c8e2d081ee</t>
  </si>
  <si>
    <t>КОСЮК ОЛЕКСІЙ ЛЕОНІДОВИЧ</t>
  </si>
  <si>
    <t>9896e4f1-f165-4b26-961e-a0291d981fe5</t>
  </si>
  <si>
    <t>КОМУНАЛЬНЕ ПІДПРИЄМСТВО "НІКОПОЛЬСЬКА МІСЬКА ЛІКАРНЯ № 4" НІКОПОЛЬСЬКОЇ МІСЬКОЇ РАДИ"</t>
  </si>
  <si>
    <t>abf877e3-c815-4bd4-ae53-f694427da319</t>
  </si>
  <si>
    <t>КОМУНАЛЬНЕ ПІДПРИЄМСТВО "НІКОПОЛЬСЬКИЙ МЕДИЧНИЙ СПЕЦІАЛІЗОВАНИЙ  ЦЕНТР МЕДИКО-СОЦІАЛЬНОЇ РЕАБІЛІТАЦІЇ ДІТЕЙ" ДНІПРОПЕТРОВСЬКОЇ ОБЛАСНОЇ РАДИ</t>
  </si>
  <si>
    <t>40b2c707-3727-4576-af70-60cf047cca53</t>
  </si>
  <si>
    <t>СЕВЕНКО МАРИНА ВАЛЕРІЇВНА</t>
  </si>
  <si>
    <t>НОВИЙ ШЛЯХ</t>
  </si>
  <si>
    <t>a00c5b6d-7b8a-4ebb-a136-c6872beb2d8d</t>
  </si>
  <si>
    <t>КОМУНАЛЬНЕ ПІДПРИЄМСТВО "КРИВОРІЗЬКА ЦЕНТРАЛЬНА РАЙОННА ЛІКАРНЯ" НОВОПІЛЬСЬКОЇ СІЛЬСЬКОЇ РАДИ"</t>
  </si>
  <si>
    <t>74845f80-5119-4c38-81e5-e9b6e27b9636</t>
  </si>
  <si>
    <t>КОМУНАЛЬНЕ НЕКОМЕРЦІЙНЕ ПІДПРИЄМСТВО "КРИВОРІЗЬКИЙ РАЙОННИЙ ЦЕНТР ПЕРВИННОЇ МЕДИКО-САНІТАРНОЇ ДОПОМОГИ" НОВОПІЛЬСЬКОЇ СІЛЬСЬКОЇ РАДИ"</t>
  </si>
  <si>
    <t>c229a29c-326f-4021-8a85-460ea3ae4b60</t>
  </si>
  <si>
    <t>КОМУНАЛЬНЕ НЕКОМЕРЦІЙНЕ ПІДПРИЄМСТВО "НОВОМОСКОВСЬКИЙ МІСЬКИЙ ЦЕНТР ПЕРВИННОЇ МЕДИКО-САНІТАРНОЇ ДОПОМОГИ"</t>
  </si>
  <si>
    <t>2f61c4f4-ac3f-4a39-a3dd-e2413e0ef3c5</t>
  </si>
  <si>
    <t>КОМУНАЛЬНЕ ПІДПРИЄМСТВО "НОВОМОСКОВСЬКА МІСЬКА СТОМАТОЛОГІЧНА ПОЛІКЛІНІКА" НОВОМОСКОВСЬКОЇ МІСЬКОЇ РАДИ"</t>
  </si>
  <si>
    <t>896a884b-3858-49e9-bf70-7c372afa9188</t>
  </si>
  <si>
    <t>КОМУНАЛЬНЕ ПІДПРИЄМСТВО "НОВОМОСКОВСЬКА ЦЕНТРАЛЬНА РЕГІОНАЛЬНА ЛІКАРНЯ ІНТЕНСИВНОГО ЛІКУВАННЯ"</t>
  </si>
  <si>
    <t>45c3095d-8237-4a61-b78a-993bf3ee2d3b</t>
  </si>
  <si>
    <t>e541cb61-d933-499e-88ed-5270a9b8159f</t>
  </si>
  <si>
    <t>КОМУНАЛЬНЕ НЕКОМЕРЦІЙНЕ ПІДПРИЄМСТВО "НОВОМОСКОВСЬКА ЦЕНТРАЛЬНА МІСЬКА ЛІКАРНЯ" НОВОМОСКОВСЬКОЇ МІСЬКОЇ РАДИ"</t>
  </si>
  <si>
    <t>9bff24ff-1e8b-45eb-9ceb-54c31338ae8d</t>
  </si>
  <si>
    <t>КОМУНАЛЬНЕ НЕКОМЕРЦІЙНЕ ПІДПРИЄМСТВО "ЦЕНТР ПЕРВИННОЇ МЕДИЧНОЇ ДОПОМОГИ" НОВООЛЕКСАНДРІВСЬКОЇ СІЛЬСЬКОЇ РАДИ ДНІПРОВСЬКОГО РАЙОНУ ДНІПРОПЕТРОВСЬКОЇ ОБЛАСТІ"</t>
  </si>
  <si>
    <t>doctorsergey1@ukr.net</t>
  </si>
  <si>
    <t>Сотник Сергій Юрійович</t>
  </si>
  <si>
    <t>Україна, 52070, Дніпропетровська обл., Дніпровський р-н, село Новоолександрівка, ВУЛИЦЯ ЦЕНТРАЛЬНА, будинок 46</t>
  </si>
  <si>
    <t>d7c90821-64a5-4f22-ba7a-400f2b936292</t>
  </si>
  <si>
    <t>КОМУНАЛЬНЕ ПІДПРИЄМСТВО "ДНІПРОПЕТРОВСЬКИЙ ОБЛАСНИЙ СПЕЦІАЛІЗОВАНИЙ РЕАБІЛІТАЦІЙНИЙ ЦЕНТР "СОЛОНИЙ ЛИМАН" ДНІПРОПЕТРОВСЬКОЇ ОБЛАСНОЇ РАДИ"</t>
  </si>
  <si>
    <t>07bbe726-ad83-43d4-94f8-cd7461f0e54e</t>
  </si>
  <si>
    <t>КОМУНАЛЬНЕ НЕКОМЕРЦІЙНЕ ПІДПРИЄМСТВО "П'ЯТИХАТСЬКА МІСЬКА ЛІКАРНЯ" П'ЯТИХАТСЬКОЇ МІСЬКОЇ РАДИ</t>
  </si>
  <si>
    <t>c4804a0d-2ef1-4001-b23f-570bb4f655da</t>
  </si>
  <si>
    <t>КОМУНАЛЬНЕ НЕКОМЕРЦІЙНЕ ПІДПРИЄМСТВО "П'ЯТИХАТСЬКИЙ ЦЕНТР ПЕРВИННОЇ МЕДИКО-САНІТАРНОЇ ДОПОМОГИ" П'ЯТИХАТСЬКОЇ МІСЬКОЇ РАДИ</t>
  </si>
  <si>
    <t>d47d5340-a1e1-4315-bcd6-bd97a37a3776</t>
  </si>
  <si>
    <t>КОМУНАЛЬНЕ НЕКОМЕРЦІЙНЕ ПІДПРИЄМСТВО "П'ЯТИХАТСЬКА ЦЕНТРАЛЬНА МІСЬКА ЛІКАРНЯ" П'ЯТИХАТСЬКОЇ МІСЬКОЇ РАДИ</t>
  </si>
  <si>
    <t>2a33b6a7-6cf8-4a6e-b4a7-90e6b10b5646</t>
  </si>
  <si>
    <t>КОМУНАЛЬНЕ НЕКОМЕРЦІЙНЕ ПІДПРИЄМСТВО "ЦЕНТР ПЕРВИННОЇ МЕДИКО-САНІТАРНОЇ ДОПОМОГИ М.ПАВЛОГРАДА" ПАВЛОГРАДСЬКОЇ МІСЬКОЇ РАДИ</t>
  </si>
  <si>
    <t>5df624b0-df51-4c5b-9121-0c85e5381bf5</t>
  </si>
  <si>
    <t>КОМУНАЛЬНЕ НЕКОМЕРЦІЙНЕ ПІДПРИЄМСТВО "ЦЕНТР ПЕРВИННОЇ МЕДИКО-САНІТАРНОЇ ДОПОМОГИ"  БОГДАНІВСЬКОЇ СІЛЬСЬКОЇ РАДИ ДНІПРОПЕТРОВСЬКОЇ ОБЛАСТІ"</t>
  </si>
  <si>
    <t>Смеловська Любов Василівна</t>
  </si>
  <si>
    <t>Україна, 51400, Дніпропетровська обл., місто Павлоград, ВУЛИЦЯ ПЛЕХАНОВА, будинок 9</t>
  </si>
  <si>
    <t>bbbb376b-1a68-401a-b169-f258eba0308c</t>
  </si>
  <si>
    <t>КОМУНАЛЬНЕ НЕКОМЕРЦІЙНЕ ПІДПРИЄМСТВО "ПАВЛОГРАДСЬКА МІСЬКА ЛІКАРНЯ № 1" ПАВЛОГРАДСЬКОЇ МІСЬКОЇ РАДИ</t>
  </si>
  <si>
    <t>bf6d8dbf-c6fa-4e2c-bad1-b55e7ae9e294</t>
  </si>
  <si>
    <t>КОМУНАЛЬНЕ НЕКОМЕРЦІЙНЕ ПІДПРИЄМСТВО "ПАВЛОГРАДСЬКИЙ ПОЛОГОВИЙ БУДИНОК" ПАВЛОГРАДСЬКОЇ МІСЬКОЇ РАДИ</t>
  </si>
  <si>
    <t>2961330f-6cd9-4569-840f-b2005250d4d7</t>
  </si>
  <si>
    <t>nadolnaya3@ukr.net</t>
  </si>
  <si>
    <t>5c2aa206-e099-4854-8482-e7445a33f358</t>
  </si>
  <si>
    <t>КОМУНАЛЬНЕ НЕКОМЕРЦІЙНЕ ПІДПРИЄМСТВО "ПАВЛОГРАДСЬКА ЦЕНТРАЛЬНА РАЙОННА ЛІКАРНЯ" ВЕРБКІВСЬКОЇ СІЛЬСЬКОЇ РАДИ</t>
  </si>
  <si>
    <t>b592ba2e-8ab1-414d-b7a9-192a6bc489e2</t>
  </si>
  <si>
    <t>КОМУНАЛЬНЕ НЕКОМЕРЦІЙНЕ ПІДПРИЄМСТВО "ПАВЛОГРАДСЬКА ЛІКАРНЯ ІНТЕНСИВНОГО ЛІКУВАННЯ"  ПАВЛОГРАДСЬКОЇ  МІСЬКОЇ РАДИ</t>
  </si>
  <si>
    <t>5f84f0be-1010-4c2e-8d22-4450ced3854c</t>
  </si>
  <si>
    <t>КОМУНАЛЬНЕ НЕКОМЕРЦІЙНЕ ПІДПРИЄМСТВО "ПЕРШОТРАВЕНСЬКА МІСЬКА ЛІКАРНЯ" ПЕРШОТРАВЕНСЬКОЇ МІСЬКОЇ РАДИ</t>
  </si>
  <si>
    <t>219b0fef-dc28-4786-a8cf-97daaeb2a1d1</t>
  </si>
  <si>
    <t>КОМУНАЛЬНЕ НЕКОМЕРЦІЙНЕ ПІДПРИЄМСТВО "ПЕРШОТРАВЕНСЬКИЙ МІСЬКИЙ ЦЕНТР ПЕРВИННОЇ МЕДИКО-САНІТАРНОЇ ДОПОМОГИ"</t>
  </si>
  <si>
    <t>57e3bb8d-2b20-4f2b-980d-9581089edb7a</t>
  </si>
  <si>
    <t>КОМУНАЛЬНЕ НЕКОМЕРЦІЙНЕ ПІДПРИЄМСТВО "ПЕТРИКІВСЬКИЙ ЦЕНТР ПЕРВИННОЇ МЕДИКО-САНІТАРНОЇ ДОПОМОГИ" ПЕТРИКІВСЬКОЇ СЕЛИЩНОЇ РАДИ</t>
  </si>
  <si>
    <t>petrikcentr0@i.ua</t>
  </si>
  <si>
    <t>Орел Сергій Юрійович</t>
  </si>
  <si>
    <t>Україна, 51800, Дніпропетровська обл., Петриківський р-н, селище міського типу Петриківка, ПРОСПЕКТ ПЕТРА КАЛНИШЕВСЬКОГО, будинок 56</t>
  </si>
  <si>
    <t>898fd940-c2e1-47b6-a5b1-59bd6dcd0a24</t>
  </si>
  <si>
    <t>КОМУНАЛЬНЕ НЕКОМЕРЦІЙНЕ ПІДПРИЄМСТВО "ПЕТРИКІВСЬКА ЦЕНТРАЛЬНА ЛІКАРНЯ" ПЕТРИКІВСЬКОЇ СЕЛИЩНОЇ РАДИ</t>
  </si>
  <si>
    <t>ПЕТРИКІВКА</t>
  </si>
  <si>
    <t>a37a7518-c54f-4f1d-b142-27bfa7bed40f</t>
  </si>
  <si>
    <t>КОМУНАЛЬНЕ ПІДПРИЄМСТВО "ПЕТРОПАВЛІВСЬКА ЦЕНТРАЛЬНА ЛІКАРНЯ" ПЕТРОПАВЛІВСЬКОЇ СЕЛИЩНОЇ РАДИ"</t>
  </si>
  <si>
    <t>ПЕТРОПАВЛІВКА</t>
  </si>
  <si>
    <t>Україна, 52700, Дніпропетровська обл., Петропавлівський р-н, селище міського типу Петропавлівка, ВУЛИЦЯ МИРУ, будинок 102</t>
  </si>
  <si>
    <t>92c3a34e-457f-4388-a2ae-76d226aeeb62</t>
  </si>
  <si>
    <t>КОМУНАЛЬНЕ НЕКОМЕРЦІЙНЕ ПІДПРИЄМСТВО "ПЕТРОПАВЛІВСЬКИЙ ЦЕНТР ПЕРВИННОЇ МЕДИКО-САНІТАРНОЇ ДОПОМОГИ" ПЕТРОПАВЛІВСЬКОЇ СЕЛИЩНОЇ РАДИ"</t>
  </si>
  <si>
    <t>petropavlovka-cpmsd@ukr.net</t>
  </si>
  <si>
    <t>Калінін Леонід Борисович</t>
  </si>
  <si>
    <t>b15548ee-ab12-4a54-8a7e-974da735e1f9</t>
  </si>
  <si>
    <t>СЛУЦЬКА ТЕТЯНА ВАСИЛІВНА</t>
  </si>
  <si>
    <t>ПІДГОРОДНЕ</t>
  </si>
  <si>
    <t>7098a1ab-cd11-44e6-921f-b3310b03447a</t>
  </si>
  <si>
    <t>СИРЯНА СВІТЛАНА ВАСИЛІВНА</t>
  </si>
  <si>
    <t>4a5db343-076d-4c79-93f6-c584d83a1c5b</t>
  </si>
  <si>
    <t>КОМУНАЛЬНЕ НЕКОМЕРЦІЙНЕ ПІДПРИЄМСТВО "ЦЕНТР ПЕРВИННОЇ МЕДИКО-САНІТАРНОЇ ДОПОМОГИ" ПІДГОРОДНЕНСЬКОЇ МІСЬКОЇ РАДИ ДНІПРОВСЬКОГО РАЙОНУ ДНІПРОПЕТРОВСЬКОЇ ОБЛАСТІ</t>
  </si>
  <si>
    <t>kzpml@ukr.net</t>
  </si>
  <si>
    <t>Побігай Людмила Яківна</t>
  </si>
  <si>
    <t>Україна, 52001, Дніпропетровська обл., Дніпровський р-н, місто Підгородне(пн), вул.Шосейна, будинок 90</t>
  </si>
  <si>
    <t>8969721b-f0fc-4db2-bb8e-aea953e59429</t>
  </si>
  <si>
    <t>aef302dd-422c-4aa9-8283-013a12f86654</t>
  </si>
  <si>
    <t>ПЕНЬКАЧ ВІКТОР СЕРГІЙОВИЧ</t>
  </si>
  <si>
    <t>ПОКРОВ</t>
  </si>
  <si>
    <t>b60ce608-9bb4-4e71-8be6-735964a1b9e5</t>
  </si>
  <si>
    <t>КОМУНАЛЬНЕ ПІДПРИЄМСТВО "ЦЕНТРАЛЬНА МІСЬКА ЛІКАРНЯ ПОКРОВСЬКОЇ МІСЬКОЇ РАДИ ДНІПРОПЕТРОВСЬКОЇ ОБЛАСТІ"</t>
  </si>
  <si>
    <t>Україна, 53300, Дніпропетровська обл., місто Покров, ВУЛИЦЯ МЕДИЧНА, будинок 19</t>
  </si>
  <si>
    <t>2cd36ade-f783-433c-b867-99bfb889247a</t>
  </si>
  <si>
    <t>КОМУНАЛЬНЕ НЕКОМЕРЦІЙНЕ ПІДПРИЄМСТВО "ЦЕНТР ПЕРВИННОЇ МЕДИКО-САНІТАРНОЇ ДОПОМОГИ ПОКРОВСЬКОЇ МІСЬКОЇ РАДИ ДНІПРОПЕТРОВСЬКОЇ ОБЛАСТІ"</t>
  </si>
  <si>
    <t>cpmsdp19@gmail.com</t>
  </si>
  <si>
    <t>Леонтьєв Олексій Олександрович</t>
  </si>
  <si>
    <t>3e6d307e-4825-4547-9a91-d1cb1e167c24</t>
  </si>
  <si>
    <t>КОМУНАЛЬНЕ НЕКОМЕРЦІЙНЕ ПІДПРИЄМСТВО "ПОКРОВСЬКИЙ ЦЕНТР ПЕРВИННОЇ МЕДИКО-САНІТАРНОЇ ДОПОМОГИ" ПОКРОВСЬКОЇ СЕЛИЩНОЇ РАДИ ДНІПРОПЕТРОВСЬКОЇ ОБЛАСТІ"</t>
  </si>
  <si>
    <t>ppmsd@ukr.net</t>
  </si>
  <si>
    <t>Кочерга Ірина Миколаївна</t>
  </si>
  <si>
    <t>Україна, 53600, Дніпропетровська обл., Покровський р-н, селище міського типу Покровське, ВУЛ.СОБОРНА, будинок 118</t>
  </si>
  <si>
    <t>b30bec29-b5be-49d9-bcf4-1a4a2450c9c5</t>
  </si>
  <si>
    <t>КОМУНАЛЬНЕ ПІДПРИЄМСТВО "НІКОПОЛЬСЬКА ЛІКАРНЯ" ПОКРОВСЬКОЇ СІЛЬСЬКОЇ РАДИ"</t>
  </si>
  <si>
    <t>ПОКРОВСЬКЕ</t>
  </si>
  <si>
    <t>ffd6369a-a69d-4e38-bcf0-969704444190</t>
  </si>
  <si>
    <t>КОМУНАЛЬНЕ НЕКОМЕРЦІЙНЕ ПІДПРИЄМСТВО "ПОКРОВСЬКА ЛІКАРНЯ" ПОКРОВСЬКОЇ СЕЛИЩНОЇ РАДИ ДНІПРОПЕТРОВСЬКОЇ ОБЛАСТІ"</t>
  </si>
  <si>
    <t>КОМУНАЛЬНЕ НЕКОМЕРЦІЙНЕ ПІДПРИЄМСТВО "ПОКРОВСЬКИЙ ЦЕНТР ПЕРВИННОЇ МЕДИКО-САНІТАРНОЇ ДОПОМОГИ" ПОКРОВСЬКОЇ СІЛЬСЬКОЇ РАДИ</t>
  </si>
  <si>
    <t>Україна 53273, Дніпропетровська обл., Нікопольський р-н, с. Покровське, вул. Калнишевського, 19б</t>
  </si>
  <si>
    <t>4434f46a-6b63-47f2-8dda-c919ad2a50c6</t>
  </si>
  <si>
    <t>КОМУНАЛЬНЕ НЕКОМЕРЦІЙНЕ ПІДПРИЄМСТВО "ЦЕНТР ПЕРВИННОЇ МЕДИКО-САНІТАРНОЇ ДОПОМОГИ" РАЇВСЬКОЇ СІЛЬСЬКОЇ РАДИ"</t>
  </si>
  <si>
    <t>sincpmsd@ukr.net</t>
  </si>
  <si>
    <t>ШАРАМОК ІННА ВОЛОДИМИРІВНА</t>
  </si>
  <si>
    <t>РАЇВКА</t>
  </si>
  <si>
    <t>Україна, 52534, Дніпропетровська обл., Синельниківський р-н, село Раївка, ВУЛИЦЯ КВІТНЕВА, будинок 15А</t>
  </si>
  <si>
    <t>8b5afac9-39b4-411d-aaf0-68dd5ccc9b30</t>
  </si>
  <si>
    <t>КОМУНАЛЬНЕ ПІДПРИЄМСТВО "ОБЛАСНИЙ ГОСПІТАЛЬ ДЛЯ ВЕТЕРАНІВ ВІЙНИ" ДНІПРОПЕТРОВСЬКОЇ ОБЛАСНОЇ РАДИ"</t>
  </si>
  <si>
    <t>РОЗДОРИ</t>
  </si>
  <si>
    <t>0ea4d621-1115-420d-a811-06dac8ad24fc</t>
  </si>
  <si>
    <t>КОМУНАЛЬНЕ НЕКОМЕРЦІЙНЕ ПІДПРИЄМСТВО "СИНЕЛЬНИКІВСЬКИЙ  ЦЕНТР ПЕРВИННОЇ МЕДИКО-САНІТАРНОЇ ДОПОМОГИ СИНЕЛЬНИКІВСЬКОЇ МІСЬКОЇ РАДИ"</t>
  </si>
  <si>
    <t>Україна, 52500, Дніпропетровська обл., місто Синельникове, ВУЛИЦЯ  ВИКОНКОМІВСЬКА , будинок 32</t>
  </si>
  <si>
    <t>517b08e8-644d-4d88-a7cb-5ad0fd4aee54</t>
  </si>
  <si>
    <t>КОМУНАЛЬНЕ НЕКОМЕРЦІЙНЕ ПІДПРИЄМСТВО "СИНЕЛЬНИКІВСЬКА ЦЕНТРАЛЬНА МІСЬКА ЛІКАРНЯ" СИНЕЛЬНИКІВСЬКОЇ МІСЬКОЇ РАДИ"</t>
  </si>
  <si>
    <t>f8c110e4-f399-46c2-aa64-f58907f242d0</t>
  </si>
  <si>
    <t>КОМУНАЛЬНЕ ПІДПРИЄМСТВО "СЛОБОЖАНСЬКА ЦЕНТРАЛЬНА ЛІКАРНЯ" СЛОБОЖАНСЬКОЇ СЕЛИЩНОЇ РАДИ</t>
  </si>
  <si>
    <t>СЛОБОЖАНСЬКЕ</t>
  </si>
  <si>
    <t>d6d445ba-c8b1-4b37-aa93-9ad805397133</t>
  </si>
  <si>
    <t>297c59e5-9447-411e-ac76-99957da20f2e</t>
  </si>
  <si>
    <t>САФОНОВ ДЕНИС ОЛЕГОВИЧ</t>
  </si>
  <si>
    <t>eb2a4120-ba97-475e-954e-8545da452cae</t>
  </si>
  <si>
    <t>КОМУНАЛЬНЕ НЕКОМЕРЦІЙНЕ ПІДПРИЄМСТВО "СОЛОНЯНСЬКИЙ ЦЕНТР ПЕРВИННОЇ МЕДИКО-САНІТАРНОЇ ДОПОМОГИ" СОЛОНЯНСЬКОЇ СЕЛИЩНОЇ РАДИ ДНІПРОПЕТРОВСЬКОЇ ОБЛАСТІ</t>
  </si>
  <si>
    <t>solone.centr@gmail.com</t>
  </si>
  <si>
    <t>Пожарська Юлія Олександрівна</t>
  </si>
  <si>
    <t>Україна, 52400, Дніпропетровська обл., Солонянський р-н, селище міського типу Солоне, ВУЛИЦЯ УСЕНКА, будинок 13</t>
  </si>
  <si>
    <t>9ee6a0b4-69c4-4e23-b6f7-1b319350c217</t>
  </si>
  <si>
    <t>КОМУНАЛЬНЕ НЕКОМЕРЦІЙНЕ ПІДПРИЄМСТВО "СОЛОНЯНСЬКА БАГАТОПРОФІЛЬНА ЛІКАРНЯ" СОЛОНЯНСЬКОЇ СЕЛИЩНОЇ РАДИ</t>
  </si>
  <si>
    <t>СОЛОНЕ</t>
  </si>
  <si>
    <t>9c91dfff-676e-4c20-9e0e-9a4ac8efa3e9</t>
  </si>
  <si>
    <t>КОМУНАЛЬНЕ НЕКОМЕРЦІЙНЕ ПІДПРИЄМСТВО "СОФІЇВСЬКИЙ ЦЕНТР ПЕРВИННОЇ МЕДИКО-САНІТАРНОЇ ДОПОМОГИ" СОФІЇВСЬКОЇ СЕЛИЩНОЇ РАДИ СОФІЇВСЬКОГО РАЙОНУ ДНІПРОПЕТРОВСЬКОЇ ОБЛАСТІ</t>
  </si>
  <si>
    <t>90beccce-2b9d-4fa1-a004-202e46e30b99</t>
  </si>
  <si>
    <t>КОМУНАЛЬНЕ ПІДПРИЄМСТВО "СОФІЇВСЬКА ЦЕНТРАЛЬНА ЛІКАРНЯ" СОФІЇВСЬКОЇ СЕЛИЩНОЇ РАДИ СОФІЇВСЬКОГО РАЙОНУ ДНІПРОПЕТРОВСЬКОЇ ОБЛАСТІ</t>
  </si>
  <si>
    <t>db5ea553-d98e-4629-a5a4-37b4c803d7d9</t>
  </si>
  <si>
    <t>КОМУНАЛЬНЕ НЕКОМЕРЦІЙНЕ ПІДПРИЄМСТВО "ЦЕНТР ПЕРВИННОЇ МЕДИКО-САНІТАРНОЇ ДОПОМОГИ СУРСЬКО-ЛИТОВСЬКОЇ СІЛЬСЬКОЇ РАДИ ДНІПРОВСЬКОГО РАЙОНУ ДНІПРОПЕТРОВСЬКОЇ ОБЛАСТІ"</t>
  </si>
  <si>
    <t>surlitmed@ukr.net</t>
  </si>
  <si>
    <t>Сиротенко Андрій Євгенович</t>
  </si>
  <si>
    <t>Україна, 52064, Дніпропетровська обл., Дніпровський р-н, село Сурсько-Литовське, ВУЛИЦЯ ЦЕНТРАЛЬНА, будинок 7</t>
  </si>
  <si>
    <t>0640c967-3d11-4bf2-b353-7b0284f13fa0</t>
  </si>
  <si>
    <t>СУРСЬКО-ЛИТОВСЬКЕ</t>
  </si>
  <si>
    <t>24284865-5958-41e8-ae0f-21eadce15591</t>
  </si>
  <si>
    <t>КОМУНАЛЬНЕ НЕКОМЕРЦІЙНЕ ПІДПРИЄМСТВО "ТЕРНІВСЬКА ЦЕНТРАЛЬНА МІСЬКА ЛІКАРНЯ" ТЕРНІВСЬКОЇ МІСЬКОЇ РАДИ"</t>
  </si>
  <si>
    <t>ТЕРНІВКА</t>
  </si>
  <si>
    <t>Україна, 51500, Дніпропетровська обл., місто Тернівка, ВУЛИЦЯ МАЯКОВСЬКОГО, будинок 22</t>
  </si>
  <si>
    <t>93521e92-f559-4fdf-82d6-a27cfe7d064f</t>
  </si>
  <si>
    <t>КОМУНАЛЬНЕ НЕКОМЕРЦІЙНЕ ПІДПРИЄМСТВО "ЦЕНТР ПЕРВИННОЇ МЕДИКО-САНІТАРНОЇ ДОПОМОГИ М.ТЕРНІВКИ" ТЕРНІВСЬКОЇ МІСЬКОЇ РАДИ</t>
  </si>
  <si>
    <t>ternovkacpmsp@ukr.net</t>
  </si>
  <si>
    <t>Пічугова Світлана Олександрівна</t>
  </si>
  <si>
    <t>097ec04d-450c-4cb4-b727-c48be805fa6a</t>
  </si>
  <si>
    <t>КОМУНАЛЬНЕ НЕКОМЕРЦІЙНЕ ПІДПРИЄМСТВО "ЦЕНТР ПЕРВИННОЇ МЕДИКО-САНІТАРНОЇ ДОПОМОГИ ГРУШІВСЬКОЇ СІЛЬСЬКОЇ РАДИ ДНІПРОПЕТРОВСЬКОЇ ОБЛАСТІ"</t>
  </si>
  <si>
    <t>ТОКІВСЬКЕ</t>
  </si>
  <si>
    <t>acbf3f99-3f0c-43b9-bb02-5a1379eb9cca</t>
  </si>
  <si>
    <t>КОМУНАЛЬНЕ ПІДПРИЄМСТВО "ТОМАКІВСЬКА ЦЕНТРАЛЬНА РАЙОННА ЛІКАРНЯ" ТОМАКІВСЬКОЇ СЕЛИЩНОЇ РАДИ</t>
  </si>
  <si>
    <t>8d5c9b61-3e36-4c66-9a05-dba165206d25</t>
  </si>
  <si>
    <t>КОМУНАЛЬНЕ НЕКОМЕРЦІЙНЕ ПІДПРИЄМСТВО "ТОМАКІВСЬКИЙ ЦЕНТР ПЕРВИННОЇ МЕДИКО-САНІТАРНОЇ ДОПОМОГИ" ТОМАКІВСЬКОЇ СЕЛИЩНОЇ РАДИ</t>
  </si>
  <si>
    <t>023e43c8-3d6c-49cd-8df4-532f6b889ca9</t>
  </si>
  <si>
    <t>КОМУНАЛЬНЕ НЕКОМЕРЦІЙНЕ ПІДПРИЄМСТВО "ЦАРИЧАНСЬКИЙ  ЦЕНТР ПЕРВИННОЇ МЕДИКО - САНІТАРНОЇ ДОПОМОГИ" ЦАРИЧАНСЬКОЇ СЕЛИЩНОЇ РАДИ</t>
  </si>
  <si>
    <t>4b98bcf2-b314-4461-8db4-fdfd726a8aef</t>
  </si>
  <si>
    <t>КОМУНАЛЬНЕ ПІДПРИЄМСТВО "ЦАРИЧАНСЬКА ЦЕНТРАЛЬНА  ЛІКАРНЯ" ЦАРИЧАНСЬКОЇ СЕЛИЩНОЇ РАДИ</t>
  </si>
  <si>
    <t>002b4bd5-2d0a-4c48-8d17-7b24f4dc96bd</t>
  </si>
  <si>
    <t>КОМУНАЛЬНЕ НЕКОМЕРЦІЙНЕ ПІДПРИЄМСТВО "НІКОПОЛЬСЬКИЙ РАЙОННИЙ ЦЕНТР ПЕРВИННОЇ МЕДИКО-САНІТАРНОЇ ДОПОМОГИ"</t>
  </si>
  <si>
    <t>nr_cpmsd@ukr.net</t>
  </si>
  <si>
    <t>Келембет Юлія Павлівна</t>
  </si>
  <si>
    <t>Україна, 53283, Дніпропетровська обл., Нікопольський р-н, селище міського типу Червоногригорівка, вул.Ярмарочна, будинок 31а</t>
  </si>
  <si>
    <t>493f4a14-0ae7-47a3-8fd9-fd424111f696</t>
  </si>
  <si>
    <t>КОМУНАЛЬНЕ ПІДПРИЄМСТВО "ШИРОКІВСЬКА ЛІКАРНЯ" ШИРОКІВСЬКОЇ СЕЛИЩНОЇ РАДИ</t>
  </si>
  <si>
    <t>ae047277-a88e-4a95-ba6a-1a78f4b8d439</t>
  </si>
  <si>
    <t>КОМУНАЛЬНЕ НЕКОМЕРЦІЙНЕ ПІДПРИЄМСТВО "ШИРОКІВСЬКИЙ ЦЕНТР ПЕРВИННОЇ МЕДИЧНОЇ ДОПОМОГИ" ШИРОКІВСЬКОЇ СЕЛИЩНОЇ РАДИ</t>
  </si>
  <si>
    <t>edda721f-09ef-4a88-8eac-63a3cb362087</t>
  </si>
  <si>
    <t>КОМУНАЛЬНЕ НЕКОМЕРЦІЙНЕ ПІДПРИЄМСТВО "ЮР'ЇВСЬКИЙ ЦЕНТР ПЕРВИННОЇ МЕДИКО-САНІТАРНОЇ ДОПОМОГИ" ЮР'ЇВСЬКОЇ СЕЛИЩНОЇ РАДИ ЮР'ЇВСЬКОГО РАЙОНУ ДНІПРОПЕТРОВСЬКОЇ ОБЛАСТІ</t>
  </si>
  <si>
    <t>yucpmsd2017@gmail.com</t>
  </si>
  <si>
    <t>Трофимук Світлана Володимирівна</t>
  </si>
  <si>
    <t>Україна, 51300, Дніпропетровська обл., Юр'ївський р-н, селище міського типу Юр'ївка, ВУЛИЦЯ ВИШНЕВА, будинок 61</t>
  </si>
  <si>
    <t>bee9e798-196a-4d93-bc63-66be050d178f</t>
  </si>
  <si>
    <t>КОМУНАЛЬНЕ НЕКОМЕРЦІЙНЕ ПІДПРИЄМСТВО "ЮР'ЇВСЬКА ЦЕНТРАЛЬНА РАЙОННА ЛІКАРНЯ" ЮР'ЇВСЬКОЇ СЕЛИЩНОЇ РАДИ</t>
  </si>
  <si>
    <t>ЮР'ЇВКА</t>
  </si>
  <si>
    <t>2e6ed47c-0608-45c7-948c-d887a2621df4</t>
  </si>
  <si>
    <t>КОМУНАЛЬНЕ НЕКОМЕРЦІЙНЕ ПІДПРИЄМСТВО "ЦЕНТР ПЕРВИННОЇ МЕДИКО-САНІТАРНОЇ ДОПОМОГИ" АВДІЇВСЬКОЇ МІСЬКОЇ РАДИ</t>
  </si>
  <si>
    <t>074e9c9b-31dc-4aff-b99f-e8aeaacfe89c</t>
  </si>
  <si>
    <t>КОМУНАЛЬНЕ НЕКОМЕРЦІЙНЕ ПІДПРИЄМСТВО "АВДІЇВСЬКА ЦЕНТРАЛЬНА МІСЬКА ЛІКАРНЯ" АВДІЇВСЬКОЇ МІСЬКОЇ РАДИ</t>
  </si>
  <si>
    <t>e8436993-2ec4-4fce-b350-86f636005b81</t>
  </si>
  <si>
    <t>КОМУНАЛЬНЕ НЕКОМЕРЦІЙНЕ ПІДПРИЄМСТВО"БАХМУТСЬКА СТОМАТОЛОГІЧНА ПОЛІКЛІНІКА"</t>
  </si>
  <si>
    <t>04a978d6-8383-4e7f-87d6-ca3cee7c948b</t>
  </si>
  <si>
    <t>КОМУНАЛЬНЕ НЕКОМЕРЦІЙНЕ ПІДПРИЄМСТВО "ЦЕНТР ПЕРВИННОЇ МЕДИЧНОЇ ДОПОМОГИ М.БАХМУТА"</t>
  </si>
  <si>
    <t>2d6bf4d4-f292-4518-b08f-0b113f3f7d3c</t>
  </si>
  <si>
    <t>КОМУНАЛЬНЕ НЕКОМЕРЦІЙНЕ ПІДПРИЄМСТВО "БАГАТОПРОФІЛЬНА ЛІКАРНЯ ІНТЕНСИВНОГО ЛІКУВАННЯ М. БАХМУТ"</t>
  </si>
  <si>
    <t>5aa2001f-6dd6-4835-a766-4a78c13c1207</t>
  </si>
  <si>
    <t>КОМУНАЛЬНЕ НЕКОМЕРЦІЙНЕ ПІДПРИЄМСТВО "ВЕЛИКОНОВОСІЛКІВСЬКА ЦЕНТРАЛЬНА РАЙОННА ЛІКАРНЯ"</t>
  </si>
  <si>
    <t>3debf2fc-f830-47d0-9356-be2d2b8e00a1</t>
  </si>
  <si>
    <t>КОМУНАЛЬНЕ ПІДПРИЄМСТВО "ВЕЛИКОНОВОСІЛКІВСЬКОЇ СЕЛИЩНОЇ РАДИ "ВЕЛИКОНОВОСІЛКІВСЬКИЙ ЦЕНТР ПЕРВИННОЇ МЕДИКО-САНІТАРНОЇ ДОПОМОГИ"</t>
  </si>
  <si>
    <t>81020d00-2929-42ed-a525-948a60261aea</t>
  </si>
  <si>
    <t>КОМУНАЛЬНЕ НЕКОМЕРЦІЙНЕ ПІДПРИЄМСТВО "ВОЛНОВАСЬКА СТОМАТОЛОГІЧНА ПОЛІКЛІНІКА"</t>
  </si>
  <si>
    <t>24a5c938-e91a-4f37-a231-87b9d2639f9e</t>
  </si>
  <si>
    <t>КОМУНАЛЬНЕ НЕКОМЕРЦІЙНЕ ПІДПРИЄМСТВО "ВОЛНОВАСЬКА ЦЕНТРАЛЬНА РАЙОННА ЛІКАРНЯ"</t>
  </si>
  <si>
    <t>b313d527-3c62-4fa2-a82e-0892d4d72746</t>
  </si>
  <si>
    <t>КОМУНАЛЬНЕ НЕКОМЕРЦІЙНЕ ПІДПРИЄМСТВО "ВОЛНОВАСЬКА ЛІКАРНЯ ПЛАНОВОГО ЛІКУВАННЯ ВОЛНОВАСЬКОЇ РАЙОННОЇ РАДИ"</t>
  </si>
  <si>
    <t>74472a7c-994b-49ca-9bf4-47292b0dc6a8</t>
  </si>
  <si>
    <t>КОМУНАЛЬНЕ НЕКОМЕРЦІЙНЕ ПІДПРИЄМСТВО "ВОЛНОВАСЬКИЙ РАЙОННИЙ ЦЕНТР ПЕРВИННОЇ МЕДИКО-САНІТАРНОЇ ДОПОМОГИ ВОЛНОВАСЬКОЇ РАЙОННОЇ РАДИ"</t>
  </si>
  <si>
    <t>b27ef81f-0bb9-4aad-b48b-50e6ec08667a</t>
  </si>
  <si>
    <t>КОМУНАЛЬНЕ НЕКОМЕРЦІЙНЕ ПІДПРИЄМСТВО "ЛІКУВАЛЬНО-ПРОФІЛАКТИЧНА УСТАНОВА ЦЕНТРАЛЬНА МІСЬКА ЛІКАРНЯ ВУГЛЕДАРСЬКОЇ МІСЬКОЇ РАДИ"</t>
  </si>
  <si>
    <t>c2b00dbc-bbb9-4b8c-a4df-7a409e5c575f</t>
  </si>
  <si>
    <t>КОМУНАЛЬНЕ НЕКОМЕРЦІЙНЕ ПІДПРИЄМСТВО "ЦЕНТР ПЕРВИННОЇ МЕДИКО-САНІТАРНОЇ ДОПОМОГИ ВУГЛЕДАРСЬКОЇ МІСЬКОЇ РАДИ"</t>
  </si>
  <si>
    <t>3d9354be-94b4-4dd5-878d-4306b6e646d9</t>
  </si>
  <si>
    <t>КОМУНАЛЬНЕ НЕКОМЕРЦІЙНЕ ПІДПРИЄМСТВО "ЦЕНТР ПЕРВИННОЇ МЕДИКО-САНІТАРНОЇ ДОПОМОГИ" ГРОДІВСЬКОЇ СЕЛИЩНОЇ РАДИ ПОКРОВСЬКОГО РАЙОНУ ДОНЕЦЬКОЇ ОБЛАСТІ</t>
  </si>
  <si>
    <t>Україна, 85345, Донецька обл., Покровський р-н, селище міського типу Гродівка(пн), вул.Шкільна, будинок 31а</t>
  </si>
  <si>
    <t>a02ff90e-8999-4211-b10a-38f4c68d5c38</t>
  </si>
  <si>
    <t>КОМУНАЛЬНЕ НЕКОМЕРЦІЙНЕ ПІДПРИЄМСТВО "ДОБРОПІЛЬСЬКА МІСЬКА СТОМАТОЛОГІЧНА ПОЛІКЛІНІКА" ДОБРОПІЛЬСЬКОЇ МІСЬКОЇ РАДИ</t>
  </si>
  <si>
    <t>8fdb1613-3c19-491c-bdbb-7a124cb5f8c7</t>
  </si>
  <si>
    <t>КОМУНАЛЬНЕ НЕКОМЕРЦІЙНЕ ПІДПРИЄМСТВО "ДОБРОПІЛЬСЬКИЙ ЦЕНТР ПЕРВИННОЇ МЕДИКО-САНІТАРНОЇ ДОПОМОГИ" ДОБРОПІЛЬСЬКОЇ МІСЬКОЇ РАДИ</t>
  </si>
  <si>
    <t>36887513-3c53-488f-b9df-463c4118dd30</t>
  </si>
  <si>
    <t>КОМУНАЛЬНЕ НЕКОМЕРЦІЙНЕ ПІДПРИЄМСТВО "ДОБРОПІЛЬСЬКА ЛІКАРНЯ ІНТЕНСИВНОГО ЛІКУВАННЯ"</t>
  </si>
  <si>
    <t>66a1d2b9-d7b5-4efa-a65f-2b9e2ca24286</t>
  </si>
  <si>
    <t>КОМУНАЛЬНЕ НЕКОМЕРЦІЙНЕ ПІДПРИЄМСТВО "ЦЕНТР ПЕРВИННОЇ МЕДИКО-САНІТАРНОЇ ДОПОМОГИ КРИВОРІЗЬКОЇ СІЛЬСЬКОЇ РАДИ"</t>
  </si>
  <si>
    <t>8d2d03e9-dff9-4c51-b09b-7bcec84ee713</t>
  </si>
  <si>
    <t>НЕДОПРЯДКО ПАВЛО ГЕННАДІЙОВИЧ</t>
  </si>
  <si>
    <t>ДОНСЬКЕ</t>
  </si>
  <si>
    <t>48591015-2ead-4056-825a-ce8762ebf59e</t>
  </si>
  <si>
    <t>КОМУНАЛЬНЕ НЕКОМЕРЦІЙНЕ ПІДПРИЄМСТВО "ДРУЖКІВСЬКА МІСЬКА КЛІНІЧНА ЛІКАРНЯ № 1" ДРУЖКІВСЬКОЇ МІСЬКОЇ РАДИ</t>
  </si>
  <si>
    <t>818e361f-a3dc-4a21-81d3-248611a9dbb9</t>
  </si>
  <si>
    <t>КОМУНАЛЬНЕ НЕКОМЕРЦІЙНЕ ПІДПРИЄМСТВО ''ЦЕНТРАЛЬНА МІСЬКА КЛІНІЧНА ЛІКАРНЯ'' ДРУЖКІВСЬКОЇ МІСЬКОЇ РАДИ</t>
  </si>
  <si>
    <t>58b539f2-56fd-4572-84dd-5d2e640e9999</t>
  </si>
  <si>
    <t>КОМУНАЛЬНЕ НЕКОМЕРЦІЙНЕ ПІДПРИЄМСТВО "ЦЕНТР ПЕРВИННОЇ МЕДИКО-САНІТАРНОЇ ДОПОМОГИ" ДРУЖКІВСЬКОЇ МІСЬКОЇ РАДИ</t>
  </si>
  <si>
    <t>73f8033c-1e8b-4e6e-ab31-0daf032edf3d</t>
  </si>
  <si>
    <t>КОМУНАЛЬНЕ НЕКОМЕРЦІЙНЕ ПІДПРИЄМСТВО "ДРУЖКІВСЬКА МІСЬКА ЛІКАРНЯ №2" ДРУЖКІВСЬКОЇ МІСЬКОЇ РАДИ</t>
  </si>
  <si>
    <t>1df7f188-cd0b-44b8-b38f-d190d587d8c4</t>
  </si>
  <si>
    <t>КОМУНАЛЬНЕ НЕКОМЕРЦІЙНЕ ПІДПРИЄМСТВО ІЛЛІНІВСЬКОЇ СІЛЬСЬКОЇ РАДИ КОСТЯНТИНІВСЬКОГО РАЙОНУ ДОНЕЦЬКОЇ ОБЛАСТІ "ЦЕНТР ПЕРВИННОЇ МЕДИКО-САНІТАРНОЇ ДОПОМОГИ"</t>
  </si>
  <si>
    <t>a356903b-6623-4121-aae7-a59420969903</t>
  </si>
  <si>
    <t>КОМУНАЛЬНЕ НЕКОМЕРЦІЙНЕ ПІДПРИЄМСТВО КОСТЯНТИНІВСЬКОЇ МІСЬКОЇ РАДИ "СТОМАТОЛОГІЧНА ПОЛІКЛІНІКА М.КОСТЯНТИНІВКИ"</t>
  </si>
  <si>
    <t>ad253bfa-177b-443d-b2df-37563fc2abdb</t>
  </si>
  <si>
    <t>КОМУНАЛЬНЕ НЕКОМЕРЦІЙНЕ ПІДПРИЄМСТВО "БАГАТОПРОФІЛЬНА ЛІКАРНЯ ІНТЕНСИВНОГО ЛІКУВАННЯ КОСТЯНТИНІВСЬКОЇ МІСЬКОЇ РАДИ"</t>
  </si>
  <si>
    <t>2212a5b0-13b8-4243-afaf-6cce501a70b3</t>
  </si>
  <si>
    <t>КОМУНАЛЬНЕ ПІДПРИЄМСТВО "ЦЕНТР ПЕРВИННОЇ МЕДИКО-САНІТАРНОЇ ДОПОМОГИ КОСТЯНТИНІВСЬКОЇ МІСЬКОЇ РАДИ"</t>
  </si>
  <si>
    <t>452b6887-06e2-4e91-9ccd-dc353b85e408</t>
  </si>
  <si>
    <t>КОМУНАЛЬНЕ НЕКОМЕРЦІЙНЕ ПІДПРИЄМСТВО "ІНФЕКЦІЙНА ЛІКАРНЯ М.КОСТЯНТИНІВКА"</t>
  </si>
  <si>
    <t>530dcb4b-3ea9-4a71-8dad-522499c73e45</t>
  </si>
  <si>
    <t>КОМУНАЛЬНЕ НЕКОМЕРЦІЙНЕ ПІДПРИЄМСТВО "ДИТЯЧЕ ТЕРИТОРІАЛЬНЕ МЕДИЧНЕ ОБ'ЄДНАННЯ" КРАМАТОРСЬКОЇ МІСЬКОЇ РАДИ</t>
  </si>
  <si>
    <t>b96f73b2-7815-48d7-a033-5d89738a78da</t>
  </si>
  <si>
    <t>КОМУНАЛЬНЕ НЕКОМЕРЦІЙНЕ ПІДПРИЄМСТВО "МІСЬКА ЛІКАРНЯ №1" КРАМАТОРСЬКОЇ МІСЬКОЇ РАДИ</t>
  </si>
  <si>
    <t>6078051a-6570-4caa-9edb-a442f611809b</t>
  </si>
  <si>
    <t>КОМУНАЛЬНЕ НЕКОМЕРЦІЙНЕ ПІДПРИЄМСТВО " МЕДИЧНИЙ ЦЕНТР З ПРОФІЛАКТИКИ ТА ЛІКУВАННЯ ЗАЛЕЖНОСТІ М. КРАМАТОРСЬК  "</t>
  </si>
  <si>
    <t>7cf3cbae-1aaf-452f-b3ce-2e2866ae7a3a</t>
  </si>
  <si>
    <t>КОМУНАЛЬНЕ НЕКОМЕРЦІЙНЕ ПІДПРИЄМСТВО "ЦЕНТР ПЕРВИННОЇ МЕДИКО - САНІТАРНОЇ ДОПОМОГИ № 2" КРАМАТОРСЬКОЇ МІСЬКОЇ РАДИ</t>
  </si>
  <si>
    <t>0c16b135-8f5e-43dc-87ff-2dccbce25b7c</t>
  </si>
  <si>
    <t>КОМУНАЛЬНЕ НЕКОМЕРЦІЙНЕ ПІДПРИЄМСТВО "ОБЛАСНИЙ КЛІНІЧНИЙ ПРОТИТУБЕРКУЛЬОЗНИЙ ДИСПАНСЕР"</t>
  </si>
  <si>
    <t>0cd81cc9-b690-4f35-a03b-31cdec8fca23</t>
  </si>
  <si>
    <t>КОМУНАЛЬНЕ НЕКОМЕРЦІЙНЕ ПІДПРИЄМСТВО "МІСЬКА ЛІКАРНЯ №3" КРАМАТОРСЬКОЇ МІСЬКОЇ РАДИ</t>
  </si>
  <si>
    <t>038d1313-cb71-4d39-b511-3dda26879a9f</t>
  </si>
  <si>
    <t>КОМУНАЛЬНЕ НЕКОМЕРЦІЙНЕ ПІДПРИЄМСТВО "ЦЕНТР ПЕРВИННОЇ МЕДИКО-САНІТАРНОЇ ДОПОМОГИ № 1" КРАМАТОРСЬКОЇ МІСЬКОЇ РАДИ</t>
  </si>
  <si>
    <t>6dae095b-ebc0-4493-b61d-3dcc474a54f5</t>
  </si>
  <si>
    <t>6e13f419-e19b-45ba-9460-fa59fc7de4e5</t>
  </si>
  <si>
    <t>КОМУНАЛЬНЕ НЕКОМЕРЦІЙНЕ ПІДПРИЄМСТВО "МІСЬКА ЛІКАРНЯ № 2" КРАМАТОРСЬКОЇ МІСЬКОЇ РАДИ</t>
  </si>
  <si>
    <t>4cc971ec-e95c-4002-9249-5d5f0227e3f6</t>
  </si>
  <si>
    <t>КОМУНАЛЬНЕ НЕКОМЕРЦІЙНЕ ПІДПРИЄМСТВО "ОБЛАСНИЙ ЦЕНТР ЕКСТРЕНОЇ МЕДИЧНОЇ ДОПОМОГИ ТА МЕДИЦИНИ КАТАСТРОФ"</t>
  </si>
  <si>
    <t>0c01aff1-35ba-403a-8faa-97fbc45df8db</t>
  </si>
  <si>
    <t>КОМУНАЛЬНЕ НЕКОМЕРЦІЙНЕ ПІДПРИЄМСТВО "ОБЛАСНИЙ ПЕРИНАТАЛЬНИЙ ЦЕНТР М. КРАМАТОРСЬК"</t>
  </si>
  <si>
    <t>a5540e10-48b2-41fb-b09e-1efa6fe33ec6</t>
  </si>
  <si>
    <t>КОМУНАЛЬНЕ НЕКОМЕРЦІЙНЕ ПІДПРИЄМСТВО "СТОМАТОЛОГІЧНА ПОЛІКЛІНІКА № 2" КРАМАТОРСЬКОЇ МІСЬКОЇ РАДИ</t>
  </si>
  <si>
    <t>23c8dfd3-f681-4f17-aeb4-73247a8caff9</t>
  </si>
  <si>
    <t>КОМУНАЛЬНЕ НЕКОМЕРЦІЙНЕ ПІДПРИЄМСТВО "ОБЛАСНИЙ КЛІНІЧНИЙ ШКІРНО-ВЕНЕРОЛОГІЧНИЙ ДИСПАНСЕР М. КРАМАТОРСЬК"</t>
  </si>
  <si>
    <t>f4565175-03ab-4760-a485-cc664140512a</t>
  </si>
  <si>
    <t>ПРИВАТНЕ ПІДПРИЄМСТВО "ЛІКУВАЛЬНО-ДІАГНОСТИЧНИЙ ЦЕНТР"</t>
  </si>
  <si>
    <t>4eaf05a5-9120-4a14-8ba2-078c657b54a2</t>
  </si>
  <si>
    <t>КОМУНАЛЬНЕ НЕКОМЕРЦІЙНЕ  ПІДПРИЄМСТВО "ОБЛАСНЕ ТЕРИТОРІАЛЬНЕ МЕДИЧНЕ ОБ'ЄДНАННЯ М. КРАМАТОРСЬК"</t>
  </si>
  <si>
    <t>f7eddde6-5ab1-45c4-b515-ba770408ea29</t>
  </si>
  <si>
    <t>КОМУНАЛЬНЕ НЕКОМЕРЦІЙНЕ ПІДПРИЄМСТВО "СТОМАТОЛОГІЧНА ПОЛІКЛІНІКА № 1" КРАМАТОРСЬКОЇ МІСЬКОЇ РАДИ</t>
  </si>
  <si>
    <t>f7678584-66ef-432f-8cca-766ae60cb4a1</t>
  </si>
  <si>
    <t>КОМУНАЛЬНЕ НЕКОМЕРЦІЙНЕ ПІДПРИЄМСТВО "ПСИХІАТРИЧНА ЛІКАРНЯ М. КРАМАТОРСЬКА"</t>
  </si>
  <si>
    <t>3fea7893-f95a-42ec-81d5-666b9bf78c04</t>
  </si>
  <si>
    <t>338376b8-53b7-4bf8-918f-ae8e0aa437e4</t>
  </si>
  <si>
    <t>КОМУНАЛЬНЕ НЕКОМЕРЦІЙНЕ ПІДПРИЄМСТВО "МАР'ЇНСЬКА ЦЕНТРАЛЬНА РАЙОННА ЛІКАРНЯ"</t>
  </si>
  <si>
    <t>КРАСНОГОРІВКА</t>
  </si>
  <si>
    <t>4a69bd91-73a6-42db-82e4-b3b580c11290</t>
  </si>
  <si>
    <t>КОМУНАЛЬНЕ НЕКОМЕРЦІЙНЕ ПІДПРИЄМСТВО "КУРАХІВСЬКА МІСЬКА ЛІКАРНЯ"</t>
  </si>
  <si>
    <t>КУРАХОВЕ</t>
  </si>
  <si>
    <t>ab26946c-dea1-4a00-b3cf-aa82d8ec62bf</t>
  </si>
  <si>
    <t>КОМУНАЛЬНЕ НЕКОМЕРЦІЙНЕ ПІДПРИЄМСТВО "ОБЛАСНА КЛІНІЧНА ТРАВМАТОЛОГІЧНА ЛІКАРНЯ"</t>
  </si>
  <si>
    <t>59bf6fb9-3e2e-447c-b45e-1ace14d2c36e</t>
  </si>
  <si>
    <t>КОМУНАЛЬНЕ НЕКОМЕРЦІЙНЕ ПІДПРИЄМСТВО "ЦЕНТР ПЕРВИННОЇ МЕДИКО-САНІТАРНОЇ ДОПОМОГИ " ЛИМАНСЬКОЇ МІСЬКОЇ РАДИ</t>
  </si>
  <si>
    <t>2c52d88c-aec9-48cc-a766-862ec730e6c7</t>
  </si>
  <si>
    <t>КОМУНАЛЬНЕ НЕКОМЕРЦІЙНЕ ПІДПРИЄМСТВО "ЛИМАНСЬКА ЦЕНТРАЛЬНА РАЙОННА ЛІКАРНЯ"</t>
  </si>
  <si>
    <t>dd77b1ee-f74f-4d91-9ddb-94e351b54a35</t>
  </si>
  <si>
    <t>КОМУНАЛЬНЕ НЕКОМЕРЦІЙНЕ ПІДПРИЄМСТВО "МАНГУШСЬКИЙ ЦЕНТР ПЕРВИННОЇ МЕДИКО-САНІТАРНОЇ ДОПОМОГИ"</t>
  </si>
  <si>
    <t>a3081c60-d620-4d53-9fa4-da593258d217</t>
  </si>
  <si>
    <t>ТОВАРИСТВО З ОБМЕЖЕНОЮ ВІДПОВІДАЛЬНІСТЮ "АЗОВМЕД +"</t>
  </si>
  <si>
    <t>40f05529-9625-4ce4-8745-16e1b1759498</t>
  </si>
  <si>
    <t>КОМУНАЛЬНЕ НЕКОМЕРЦІЙНЕ ПІДПРИЄМСТВО "МАНГУШСЬКА ЦЕНТРАЛЬНА РАЙОННА ЛІКАРНЯ"</t>
  </si>
  <si>
    <t>b3d6870d-47a8-4c4f-a91a-49f51305d07b</t>
  </si>
  <si>
    <t>79d291de-e44e-4097-b1d0-e30ff3114ede</t>
  </si>
  <si>
    <t>КОМУНАЛЬНЕ НЕКОМЕРЦІЙНЕ ПІДПРИЄМСТВО "МАР'ЇНСЬКИЙ ЦЕНТР ПЕРВИННОЇ МЕДИКО-САНІТАРНОЇ ДОПОМОГИ"</t>
  </si>
  <si>
    <t>daef3a69-0285-4b83-a9ca-5de865e57e08</t>
  </si>
  <si>
    <t>ТОВАРИСТВО З ОБМЕЖЕНОЮ ВІДПОВІДАЛЬНІСТЮ "КЛІНІКА ЗДОРОВ'Я ПЛЮС"</t>
  </si>
  <si>
    <t>1fc6cbbb-9122-4dac-abf0-df4fcc851cdb</t>
  </si>
  <si>
    <t>КОМУНАЛЬНЕ НЕКОМЕРЦІЙНЕ ПІДПРИЄМСТВО "ОБЛАСНА ЛІКАРНЯ ІНТЕНСИВНОГО ЛІКУВАННЯ М. МАРІУПОЛЬ"</t>
  </si>
  <si>
    <t>3991d3e4-5cd7-4757-b926-469f5cedec20</t>
  </si>
  <si>
    <t>КОМУНАЛЬНЕ НЕКОМЕРЦІЙНЕ ПІДПРИЄМСТВО МАРІУПОЛЬСЬКОЇ МІСЬКОЇ РАДИ "ЦЕНТР ПЕРВИННОЇ МЕДИКО-САНІТАРНОЇ ДОПОМОГИ №3 М.МАРІУПОЛЯ"</t>
  </si>
  <si>
    <t>6c3f1d5d-0800-441b-bcd1-29cbd1a63d39</t>
  </si>
  <si>
    <t>КОМУНАЛЬНЕ НЕКОМЕРЦІЙНЕ ПІДПРИЄМСТВО МАРІУПОЛЬСЬКОЇ МІСЬКОЇ РАДИ "МАРІУПОЛЬСЬКА МІСЬКА ЛІКАРНЯ №9"</t>
  </si>
  <si>
    <t>345297f1-7685-44a7-a87d-7245962b9c26</t>
  </si>
  <si>
    <t>КОМУНАЛЬНЕ НЕКОМЕРЦІЙНЕ ПІДПРИЄМСТВО МАРІУПОЛЬСЬКОЇ МІСЬКОЇ РАДИ "МАРІУПОЛЬСЬКА МІСЬКА ЛІКАРНЯ №8"</t>
  </si>
  <si>
    <t>a4666955-ca00-4a87-9ec6-08db89c49fbe</t>
  </si>
  <si>
    <t>КОМУНАЛЬНЕ НЕКОМЕРЦІЙНЕ ПІДПРИЄМСТВО МАРІУПОЛЬСЬКОЇ МІСЬКОЇ РАДИ "ЦЕНТР ПЕРВИННОЇ МЕДИКО-САНІТАРНОЇ ДОПОМОГИ №4 М. МАРІУПОЛЯ"</t>
  </si>
  <si>
    <t>c59b6b2e-15cc-4bf3-a76b-d17de57c1c28</t>
  </si>
  <si>
    <t>КОМУНАЛЬНЕ НЕКОМЕРЦІЙНЕ ПІДПРИЄМСТВО "МЕДИЧНИЙ ЦЕНТР З ПРОФІЛАКТИКИ ТА ЛІКУВАННЯ ЗАЛЕЖНОСТІ М.МАРІУПОЛЬ"</t>
  </si>
  <si>
    <t>db820819-706a-4fa0-86d6-3e05754882a1</t>
  </si>
  <si>
    <t>КОМУНАЛЬНЕ НЕКОМЕРЦІЙНЕ ПІДПРИЄМСТВО МАРІУПОЛЬСЬКОЇ МІСЬКОЇ РАДИ "МАРІУПОЛЬСЬКИЙ МІСЬКИЙ ПОЛОГОВИЙ БУДИНОК"</t>
  </si>
  <si>
    <t>10267852-0c05-4285-8299-515f3f9d7ce1</t>
  </si>
  <si>
    <t>ТОВАРИСТВО З ОБМЕЖЕНОЮ ВІДПОВІДАЛЬНІСТЮ "КОД ЗДОРОВ'Я"</t>
  </si>
  <si>
    <t>d7fe208d-7e8f-412a-ad0b-d4a0b992ca80</t>
  </si>
  <si>
    <t>ТОВАРИСТВО З ОБМЕЖЕНОЮ ВІДПОВІДАЛЬНІСТЮ "АС МЕДІКЕЛ"</t>
  </si>
  <si>
    <t>5a76e7ef-a095-4b4e-8570-cefe0afa558b</t>
  </si>
  <si>
    <t>КОМУНАЛЬНЕ НЕКОМЕРЦІЙНЕ ПІДПРИЄМСТВО МАРІУПОЛЬСЬКОЇ МІСЬКОЇ РАДИ "ЦЕНТР ПЕРВИННОЇ МЕДИКО-САНІТАРНОЇ ДОПОМОГИ №1 М.МАРІУПОЛЯ"</t>
  </si>
  <si>
    <t>6b013ba6-b0ab-4b2c-af10-a6570252ebeb</t>
  </si>
  <si>
    <t>КОМУНАЛЬНЕ НЕКОМЕРЦІЙНЕ ПІДПРИЄМСТВО МАРІУПОЛЬСЬКОЇ МІСЬКОЇ РАДИ "МАРІУПОЛЬСЬКА МІСЬКА ЛІКАРНЯ ШВИДКОЇ МЕДИЧНОЇ ДОПОМОГИ"</t>
  </si>
  <si>
    <t>982bcefd-009e-4a3f-9da8-2e9c5710fded</t>
  </si>
  <si>
    <t>5ffbf724-9af3-4320-8f30-c00e9dbd4725</t>
  </si>
  <si>
    <t>КОМУНАЛЬНЕ НЕКОМЕРЦІЙНЕ ПІДПРИЄМСТВО МАРІУПОЛЬСЬКОЇ МІСЬКОЇ РАДИ "ЦЕНТР ПЕРВИННОЇ МЕДИКО-САНІТАРНОЇ ДОПОМОГИ №2 М.МАРІУПОЛЯ"</t>
  </si>
  <si>
    <t>6619855c-a0c3-4a11-bba3-77f70bb65909</t>
  </si>
  <si>
    <t>КОМУНАЛЬНЕ НЕКОМЕРЦІЙНЕ ПІДПРИЄМСТВО МАРІУПОЛЬСЬКОЇ МІСЬКОЇ РАДИ "МАРІУПОЛЬСЬКА МІСЬКА ЛІКАРНЯ №1"</t>
  </si>
  <si>
    <t>1bcb11d1-b20e-42c0-ac49-fe478924c2f9</t>
  </si>
  <si>
    <t>КОМУНАЛЬНЕ НЕКОМЕРЦІЙНЕ ПІДПРИЄМСТВО "МАРІУПОЛЬСЬКИЙ МІСЬКИЙ ПРОТИТУБЕРКУЛЬОЗНИЙ ДИСПАНСЕР"</t>
  </si>
  <si>
    <t>ac53b978-9142-4eac-92aa-8938dbe5003b</t>
  </si>
  <si>
    <t>КОМУНАЛЬНЕ НЕКОМЕРЦІЙНЕ ПІДПРИЄМСТВО МАРІУПОЛЬСЬКОЇ МІСЬКОЇ РАДИ "ЦЕНТР ПЕРВИННОЇ МЕДИКО-САНІТАРНОЇ ДОПОМОГИ №5 М.МАРІУПОЛЯ"</t>
  </si>
  <si>
    <t>ecbd5490-e299-43d1-a017-e9df1d51e32d</t>
  </si>
  <si>
    <t>КОМУНАЛЬНЕ НЕКОМЕРЦІЙНЕ ПІДПРИЄМСТВО МАРІУПОЛЬСЬКОЇ МІСЬКОЇ РАДИ "МІСЬКИЙ СТОМАТОЛОГІЧНИЙ ЦЕНТР"</t>
  </si>
  <si>
    <t>2c60e50a-65a2-49f8-b141-6105616ba5a4</t>
  </si>
  <si>
    <t>edf42acc-e1de-45dc-91b5-b3b0fcb25769</t>
  </si>
  <si>
    <t>КОМУНАЛЬНЕ НЕКОМЕРЦІЙНЕ ПІДПРИЄМСТВО МАРІУПОЛЬСЬКОЇ МІСЬКОЇ РАДИ "МАРІУПОЛЬСЬКА МІСЬКА ЛІКАРНЯ №4 ІМ. І.К. МАЦУКА"</t>
  </si>
  <si>
    <t>ae296354-6747-44a8-8f0f-fb8d894f2c53</t>
  </si>
  <si>
    <t>ПРИВАТНЕ ПІДПРИЄМСТВО "ТИБЕТ-МЕДІЛ"</t>
  </si>
  <si>
    <t>5d1db6b1-fccc-4a15-a736-e356262ea224</t>
  </si>
  <si>
    <t>КОМУНАЛЬНЕ НЕКОМЕРЦІЙНЕ ПІДПРИЄМСТВО "ПЕРИНАТАЛЬНИЙ ЦЕНТР М. МАРІУПОЛЬ"</t>
  </si>
  <si>
    <t>0c29ed7a-8a5d-424b-8697-1eedb0884b6c</t>
  </si>
  <si>
    <t>ТОВАРИСТВО З ОБМЕЖЕНОЮ ВІДПОВІДАЛЬНІСТЮ "МЕДИЧНИЙ ЦЕНТР "АДАСТРА ПЛЮС"</t>
  </si>
  <si>
    <t>c4963ecd-1882-4692-a839-a2127867ef05</t>
  </si>
  <si>
    <t>КОМУНАЛЬНЕ НЕКОМЕРЦІЙНЕ ПІДПРИЄМСТВО "ОНКОЛОГІЧНИЙ ДИСПАНСЕР М.МАРІУПОЛЬ"</t>
  </si>
  <si>
    <t>98e63a12-5813-4cba-a68c-4c4e3735c355</t>
  </si>
  <si>
    <t>КОМУНАЛЬНЕ НЕКОМЕРЦІЙНЕ ПІДПРИЄМСТВО МАРІУПОЛЬСЬКОЇ МІСЬКОЇ РАДИ "МАРІУПОЛЬСЬКЕ ТЕРИТОРІАЛЬНЕ  МЕДИЧНЕ ОБ'ЄДНАННЯ ЗДОРОВ'Я ДИТИНИ ТА ЖІНКИ"</t>
  </si>
  <si>
    <t>d50e188b-28fb-41ef-8fec-38d1ce38abbe</t>
  </si>
  <si>
    <t>258a80f4-9d4b-4839-bc33-5bc61dac2769</t>
  </si>
  <si>
    <t>441bc772-d859-4de2-838f-cc30002daca8</t>
  </si>
  <si>
    <t>КОМУНАЛЬНЕ НЕКОМЕРЦІЙНЕ ПІДПРИЄМСТВО "ДЕРМАТОВЕНЕРОЛОГІЧНИЙ ДИСПАНСЕР М.МАРІУПОЛЯ"</t>
  </si>
  <si>
    <t>4e67ae89-090b-4f4c-923c-5cb88f480af3</t>
  </si>
  <si>
    <t>a5095e28-6ead-4a28-bc7b-2c5f5bc1309c</t>
  </si>
  <si>
    <t>967b547b-affb-4bb9-bbfe-0b90a2e6b078</t>
  </si>
  <si>
    <t>67f7ac22-fd9c-495f-94e9-55c438b4a146</t>
  </si>
  <si>
    <t>КОМУНАЛЬНЕ НЕКОМЕРЦІЙНЕ ПІДПРИЄМСТВО "ПСИХІАТРИЧНА ЛІКАРНЯ М.МАРІУПОЛЬ"</t>
  </si>
  <si>
    <t>4836680c-3a8e-41e3-b272-2bf7651df789</t>
  </si>
  <si>
    <t>КОМУНАЛЬНЕ НЕКОМЕРЦІЙНЕ ПІДПРИЄМСТВО "СЛОВ'ЯНСЬКА ЦЕНТРАЛЬНА РАЙОННА ЛІКАРНЯ"</t>
  </si>
  <si>
    <t>3e33d2d0-b159-4a35-9f44-e49405c89a00</t>
  </si>
  <si>
    <t>КОМУНАЛЬНЕ НЕКОМЕРЦІЙНЕ ПІДПРИЄМСТВО "МИРНОГРАДСЬКИЙ ЦЕНТР ПЕРВИННОЇ МЕДИКО-САНІТАРНОЇ ДОПОМОГИ"</t>
  </si>
  <si>
    <t>5386d225-7205-4bf3-99e0-d2935325cc57</t>
  </si>
  <si>
    <t>КОМУНАЛЬНЕ НЕКОМЕРЦІЙНЕ ПІДПРИЄМСТВО "МИРНОГРАДСЬКА ЦЕНТРАЛЬНА МІСЬКА ЛІКАРНЯ" МИРНОГРАДСЬКОЇ МІСЬКОЇ РАДИ</t>
  </si>
  <si>
    <t>bc5006b5-bbce-4fc8-8ff9-3998ca56bcf2</t>
  </si>
  <si>
    <t>МАЛАНЧИК ІГОР АНАТОЛІЙОВИЧ</t>
  </si>
  <si>
    <t>cd0be920-1225-4cf7-8aa0-dbaec98c9a9a</t>
  </si>
  <si>
    <t>КОМУНАЛЬНЕ НЕКОМЕРЦІЙНЕ ПІДПРИЄМСТВО "ІНФЕКЦІЙНА ЛІКАРНЯ М. МИРНОГРАД"</t>
  </si>
  <si>
    <t>4157eb89-5667-488e-8502-a7f6bf952c20</t>
  </si>
  <si>
    <t>КОМУНАЛЬНЕ НЕКОМЕРЦІЙНЕ ПІДПРИЄМСТВО "ЦЕНТРАЛЬНА РАЙОННА ЛІКАРНЯ НІКОЛЬСЬКОГО РАЙОНУ"</t>
  </si>
  <si>
    <t>4014f601-4cfb-4f83-be03-1aad42392899</t>
  </si>
  <si>
    <t>КУЛІКОВСЬКИЙ АНДРІЙ АНАТОЛІЙОВИЧ</t>
  </si>
  <si>
    <t>a98507e4-b702-4909-9082-71202b473091</t>
  </si>
  <si>
    <t>КОМУНАЛЬНЕ НЕКОМЕРЦІЙНЕ ПІДПРИЄМСТВО "ЦЕНТР ПЕРВИННОЇ МЕДИКО-САНІТАРНОЇ ДОПОМОГИ" НІКОЛЬСЬКОЇ СЕЛИЩНОЇ РАДИ ДОНЕЦЬКОЇ ОБЛАСТІ</t>
  </si>
  <si>
    <t>bda88384-7715-4190-820a-f261773bdfc9</t>
  </si>
  <si>
    <t>КОМУНАЛЬНЕ НЕКОМЕРЦІЙНЕ ПІДПРИЄМСТВО "ЦЕНТРАЛЬНА МІСЬКА ЛІКАРНЯ НОВОГРОДІВСЬКОЇ МІСЬКОЇ РАДИ"</t>
  </si>
  <si>
    <t>8e101816-6a2c-481c-8135-ead4f5bfb9a6</t>
  </si>
  <si>
    <t>КОМУНАЛЬНЕ НЕКОМЕРЦІЙНЕ ПІДПРИЄМСТВО "ЦЕНТР ПЕРВИННОЇ МЕДИКО-САНІТАРНОЇ ДОПОМОГИ НОВОГРОДІВСЬКОЇ МІСЬКОЇ РАДИ"</t>
  </si>
  <si>
    <t>686bf09f-f49d-406e-a033-69046b260e2c</t>
  </si>
  <si>
    <t>КОМУНАЛЬНЕ НЕКОМЕРЦІЙНЕ ПІДПРИЄМСТВО "ОЛЕКСАНДРІВСЬКА ЛІКАРНЯ ПЛАНОВОГО ЛІКУВАННЯ"</t>
  </si>
  <si>
    <t>609979bc-e270-4e22-94c6-6d7a6ae809f3</t>
  </si>
  <si>
    <t>КОМУНАЛЬНЕ ПІДПРИЄМСТВО "ОЛЕКСАНДРІВСЬКИЙ РАЙОННИЙ ЦЕНТР ПЕРВИННОЇ МЕДИКО-САНІТАРНОЇ ДОПОМОГИ ОЛЕКСАНДРІВСЬКОЇ РАЙОННОЇ РАДИ ДОНЕЦЬКОЇ ОБЛАСТІ"</t>
  </si>
  <si>
    <t>8d792ea3-dedd-403b-81f4-0d2edeadb9af</t>
  </si>
  <si>
    <t>КОМУНАЛЬНЕ НЕКОМЕРЦІЙНЕ ПІДПРИЄМСТВО "ЦЕНТР ПЕРВИННОЇ МЕДИКО-САНІТАРНОЇ ДОПОМОГИ ОЧЕРЕТИНСЬКОЇ СЕЛИЩНОЇ ТЕРИТОРІАЛЬНОЇ ГРОМАДИ"</t>
  </si>
  <si>
    <t>6d631a1d-316d-4129-866e-630592cf2506</t>
  </si>
  <si>
    <t>КОМУНАЛЬНЕ НЕКОМЕРЦІЙНЕ ПІДПРИЄМСТВО "РОДИНСЬКА МІСЬКА ЛІКАРНЯ"</t>
  </si>
  <si>
    <t>e230add2-dbab-45f8-95f2-17d439558d4b</t>
  </si>
  <si>
    <t>КОМУНАЛЬНЕ НЕКОМЕРЦІЙНЕ ПІДПРИЄМСТВО "ПОКРОВСЬКА КЛІНІЧНА ЛІКАРНЯ ІНТЕНСИВНОГО ЛІКУВАННЯ" ПОКРОВСЬКОЇ МІСЬКОЇ РАДИ ДОНЕЦЬКОЇ ОБЛАСТІ</t>
  </si>
  <si>
    <t>69080b63-0564-4874-8dac-ddc0a221ee58</t>
  </si>
  <si>
    <t>КОМУНАЛЬНЕ НЕКОМЕРЦІЙНЕ ПІДПРИЄМСТВО "ПОКРОВСЬКА МІСЬКА ЛІКАРНЯ" ПОКРОВСЬКОЇ МІСЬКОЇ РАДИ ДОНЕЦЬКОЇ ОБЛАСТІ</t>
  </si>
  <si>
    <t>29cf84f1-be6e-4689-a93c-0403b1110259</t>
  </si>
  <si>
    <t>КОМУНАЛЬНЕ ПІДПРИЄМСТВО "ЦЕНТР ПЕРВИННОЇ МЕДИКО-САНІТАРНОЇ ДОПОМОГИ" ПОКРОВСЬКОЇ МІСЬКОЇ РАДИ ДОНЕЦЬКОЇ ОБЛАСТІ</t>
  </si>
  <si>
    <t>70a8be28-9b4c-40f5-a8c5-9bf064c060ea</t>
  </si>
  <si>
    <t>КОМУНАЛЬНЕ ПІДПРИЄМСТВО "ПОКРОВСЬКА МІСЬКА СТОМАТОЛОГІЧНА ПОЛІКЛІНІКА"ПОКРОВСЬКОЇ МІСЬКОЇ РАДИ ДОНЕЦЬКОЇ ОБЛАСТІ</t>
  </si>
  <si>
    <t>6f72fbaf-2a81-4ec4-a0ac-ef15276692ee</t>
  </si>
  <si>
    <t>КОМУНАЛЬНЕ ПІДПРИЄМСТВО "ЦЕНТР ПЕРВИННОЇ МЕДИКО-САНІТАРНОЇ ДОПОМОГИ" СЛОВ'ЯНСЬКОЇ РАЙОННОЇ РАДИ ДОНЕЦЬКОЇ ОБЛАСТІ</t>
  </si>
  <si>
    <t>Україна, 84186, Донецька обл., Слов'янський р-н, село Рай-Олександрівка, ВУЛИЦЯ   ШКІЛЬНА , будинок 61 А</t>
  </si>
  <si>
    <t>d4603296-4214-4bb8-8e51-b4d62cd2cffc</t>
  </si>
  <si>
    <t>КОМУНАЛЬНЕ НЕКОМЕРЦІЙНЕ ПІДПРИЄМСТВО "ЦЕНТР ПЕРВИННОЇ МЕДИКО-САНІТАРНОЇ ДОПОМОГИ БАХМУТСЬКОЇ РАЙОННОЇ РАДИ"</t>
  </si>
  <si>
    <t>76607899-3345-4125-9419-7280eb9a3a6c</t>
  </si>
  <si>
    <t>КОМУНАЛЬНЕ НЕКОМЕРЦІЙНЕ ПІДПРИЄМСТВО "СВІТЛОДАРСЬКА БАГАТОПРОФІЛЬНА ЛІКАРНЯ ПЛАНОВОГО ЛІКУВАННЯ БАХМУТСЬКОЇ РАЙОННОЇ РАДИ"</t>
  </si>
  <si>
    <t>bd2d309e-5d74-4cfc-bd1d-57815767c888</t>
  </si>
  <si>
    <t>КОМУНАЛЬНЕ НЕКОМЕРЦІЙНЕ ПІДПРИЄМСТВО "СЕЛИДІВСЬКА ЦЕНТРАЛЬНА МІСЬКА ЛІКАРНЯ СЕЛИДІВСЬКОЇ МІСЬКОЇ РАДИ"</t>
  </si>
  <si>
    <t>abe3eb6e-b55c-4414-aefb-b5a29c952bd8</t>
  </si>
  <si>
    <t>КОМУНАЛЬНЕ НЕКОМЕРЦІЙНЕ ПІДПРИЄМСТВО "ЦЕНТР ПЕРВИННОЇ МЕДИКО - САНІТАРНОЇ ДОПОМОГИ СЕЛИДІВСЬКОЇ МІСЬКОЇ РАДИ"</t>
  </si>
  <si>
    <t>4b70f67b-1383-486a-b64e-e6ee435b7366</t>
  </si>
  <si>
    <t>КОМУНАЛЬНЕ НЕКОМЕРЦІЙНЕ ПІДПРИЄМСТВО "СІВЕРСЬКА БАГАТОПРОФІЛЬНА ЛІКАРНЯ ПЛАНОВОГО ЛІКУВАННЯ СІВЕРСЬКОЇ МІСЬКОЇ РАДИ БАХМУТСЬКОГО РАЙОНУ ДОНЕЦЬКОЇ ОБЛАСТІ"</t>
  </si>
  <si>
    <t>a5009af4-fccd-4375-8318-5b372d98b715</t>
  </si>
  <si>
    <t>КОМУНАЛЬНЕ НЕКОМЕРЦІЙНЕ ПІДПРИЄМСТВО СЛОВ'ЯНСЬКОЇ МІСЬКОЇ РАДИ "МІСЬКА ЛІКАРНЯ № 1 М. СЛОВ'ЯНСЬКА"</t>
  </si>
  <si>
    <t>76f0a2e6-c8df-4fb5-a53f-7b3083bbddaf</t>
  </si>
  <si>
    <t>КОМУНАЛЬНЕ НЕКОМЕРЦІЙНЕ ПІДПРИЄМСТВО "ОБЛАСНА ДИТЯЧА ЛІКАРНЯ М.СЛОВ'ЯНСЬК"</t>
  </si>
  <si>
    <t>cfc375dd-b01a-4777-8595-8bef9cbffd13</t>
  </si>
  <si>
    <t>КОМУНАЛЬНЕ НЕКОМЕРЦІЙНЕ ПІДПРИЄМСТВО "ОБЛАСНИЙ ГОСПІТАЛЬ ДЛЯ ВЕТЕРАНІВ ВІЙНИ М. СВЯТОГІРСЬКА"</t>
  </si>
  <si>
    <t>ec217f7a-cc5d-4ce5-8960-30da1cb74347</t>
  </si>
  <si>
    <t>ПРИВАТНЕ ПІДПРИЄМСТВО "ЛДЦ "ВАШЕ ЗДОРОВ'Я"</t>
  </si>
  <si>
    <t>12ec3f5e-9624-48bf-badc-c62e29b69e13</t>
  </si>
  <si>
    <t>КОМУНАЛЬНЕ НЕКОМЕРЦІЙНЕ ПІДПРИЄМСТВО "ДОНЕЦЬКИЙ ОБЛАСНИЙ ЦЕНТР З ПРОФІЛАКТИКИ ТА БОРОТЬБИ ІЗ СНІДОМ"</t>
  </si>
  <si>
    <t>810037b9-ab3c-46cc-94bc-d614540ceffe</t>
  </si>
  <si>
    <t>КОМУНАЛЬНЕ НЕКОМЕРЦІЙНЕ ПІДПРИЄМСТВО СЛОВ'ЯНСЬКОЇ МІСЬКОЇ РАДИ "СТОМАТОЛОГІЧНА ПОЛІКЛІНІКА М. СЛОВ'ЯНСЬКА"</t>
  </si>
  <si>
    <t>b2455028-f851-4d30-a553-1a7ce4ea2023</t>
  </si>
  <si>
    <t>КОМУНАЛЬНЕ НЕКОМЕРЦІЙНЕ ПІДПРИЄМСТВО СЛОВ'ЯНСЬКОЇ МІСЬКОЇ РАДИ "МІСЬКА КЛІНІЧНА ЛІКАРНЯ М. СЛОВ'ЯНСЬКА"</t>
  </si>
  <si>
    <t>ef6d469d-cb85-4cf4-bd9e-14ede5a83938</t>
  </si>
  <si>
    <t>КОМУНАЛЬНЕ НЕКОМЕРЦІЙНЕ ПІДПРИЄМСТВО СЛОВ'ЯНСЬКОЇ МІСЬКОЇ РАДИ "ЦЕНТР ПЕРВИННОЇ МЕДИКО-САНІТАРНОЇ ДОПОМОГИ МІСТА СЛОВ'ЯНСЬКА"</t>
  </si>
  <si>
    <t>1c07648a-607d-42a1-89fe-44e0c4d0d094</t>
  </si>
  <si>
    <t>ТОВАРИСТВО З ОБМЕЖЕНОЮ ВІДПОВІДАЛЬНІСТЮ "ЛІКУВАЛЬНО-ДІАГНОСТИЧНИЙ ЦЕНТР "АЛЬЯНС"</t>
  </si>
  <si>
    <t>c19f9b31-d816-483b-be64-f2cb4f9c5542</t>
  </si>
  <si>
    <t>КОМУНАЛЬНЕ НЕКОМЕРЦІЙНЕ ПІДПРИЄМСТВО "ОБЛАСНА КЛІНІЧНА ПСИХІАТРИЧНА  ЛІКАРНЯ М. СЛОВ'ЯНСЬК"</t>
  </si>
  <si>
    <t>562205fc-1a85-45a1-baf6-06451f16e717</t>
  </si>
  <si>
    <t>f56c7c9f-7c49-44da-9579-dfd76ce1004f</t>
  </si>
  <si>
    <t>ТОВАРИСТВО З ОБМЕЖЕНОЮ ВІДПОВІДАЛЬНІСТЮ "ЛІКУВАЛЬНО-ДІАГНОСТИЧНИЙ ЦЕНТР"</t>
  </si>
  <si>
    <t>a9b38250-c581-419b-9a2c-36e4673f7e88</t>
  </si>
  <si>
    <t>ДВУРЕЧЕНСЬКИЙ ВІТАЛІЙ ВОЛОДИМИРОВИЧ</t>
  </si>
  <si>
    <t>СОЛЕДАР(ПН)</t>
  </si>
  <si>
    <t>8104449a-85b3-4f77-9553-f48c8fe87cc7</t>
  </si>
  <si>
    <t>КОМУНАЛЬНЕ НЕКОМЕРЦІЙНЕ ПІДПРИЄМСТВО "ЦЕНТР ПЕРВИННОЇ МЕДИКО-САНІТАРНОЇ ДОПОМОГИ СОЛЕДАРСЬКОЇ МІСЬКОЇ РАДИ"</t>
  </si>
  <si>
    <t>cpmsd.soledar@gmail.com</t>
  </si>
  <si>
    <t>Світлична Світлана Іллівна</t>
  </si>
  <si>
    <t>Україна, 84545, Донецька обл., Бахмутський р-н, місто Соледар(пн), ВУЛИЦЯ СОЛЕДАРСЬКА, будинок 1-А</t>
  </si>
  <si>
    <t>95a7f5ca-60e9-4556-b475-c0bfcc894eeb</t>
  </si>
  <si>
    <t>КОМУНАЛЬНЕ НЕКОМЕРЦІЙНЕ ПІДПРИЄМСТВО "СОЛЕДАРСЬКА МІСЬКА ЛІКАРНЯ СОЛЕДАРСЬКОЇ МІСЬКОЇ РАДИ"</t>
  </si>
  <si>
    <t>81500ebd-370f-4450-a867-377410ad188f</t>
  </si>
  <si>
    <t>КОМУНАЛЬНЕ НЕКОМЕРЦІЙНЕ ПІДПРИЄМСТВО "ЦЕНТР ПЕРВИННОЇ МЕДИКО-САНІТАРНОЇ ДОПОМОГИ" МІСТА ТОРЕЦЬКА</t>
  </si>
  <si>
    <t>fad50ade-88b3-4bec-9435-834e47293fd4</t>
  </si>
  <si>
    <t>КОМУНАЛЬНЕ НЕКОМЕРЦІЙНЕ ПІДПРИЄМСТВО МІСЬКА СТОМАТОЛОГІЧНА ПОЛІКЛІНІКА М. ТОРЕЦЬКА</t>
  </si>
  <si>
    <t>6d44d2b6-d0b2-43be-8da4-75566330086b</t>
  </si>
  <si>
    <t>КОМУНАЛЬНЕ НЕКОМЕРЦІЙНЕ ПІДПРИЄМСТВО "ЦЕНТРАЛЬНА МІСЬКА ЛІКАРНЯ" М. ТОРЕЦЬКА</t>
  </si>
  <si>
    <t>e8a3e472-1d17-4802-9e66-694d7c17b253</t>
  </si>
  <si>
    <t>КОМУНАЛЬНЕ НЕКОМЕРЦІЙНЕ ПІДПРИЄМСТВО "ЧАСОВОЯРСЬКА МІСЬКА ЛІКАРНЯ ПЛАНОВОГО ЛІКУВАННЯ"</t>
  </si>
  <si>
    <t>5e1a4c86-23e6-4039-b06a-3ac464364355</t>
  </si>
  <si>
    <t>КОМУНАЛЬНЕ НЕКОМЕРЦІЙНЕ ПІДПРИЄМСТВО "ЦЕНТР ПЕРВИННОЇ МЕДИКО-САНІТАРНОЇ ДОПОМОГИ ШАХІВСЬКОЇ СІЛЬСЬКОЇ РАДИ" ДОБРОПІЛЬСЬКОГО РАЙОНУ ДОНЕЦЬКОЇ ОБЛАСТІ</t>
  </si>
  <si>
    <t>ШАХОВЕ</t>
  </si>
  <si>
    <t>Україна, 85050, Донецька обл., Добропільський р-н, село Шахове, М.Ф.ЧЕРНЯВСЬКОГО, будинок 5</t>
  </si>
  <si>
    <t>0e4a03ba-ebce-4343-9de2-2b867caa1275</t>
  </si>
  <si>
    <t>КОМУНАЛЬНЕ НЕКОМЕРЦІЙНЕ ПІДПРИЄМСТВО"АНДРУШІВСЬКА МІСЬКА ЛІКАРНЯ"АНДРУШІВСЬКОЇ МІСЬКОЇ РАДИ</t>
  </si>
  <si>
    <t>АНДРУШІВКА</t>
  </si>
  <si>
    <t>Україна, 13400, Житомирська обл., Андрушівський р-н, місто Андрушівка, ВУЛИЦЯ ТІТОВА, будинок 34</t>
  </si>
  <si>
    <t>b126db92-bcea-4860-8696-b0e2f32635c3</t>
  </si>
  <si>
    <t>КОМУНАЛЬНЕ НЕКОМЕРЦІЙНЕ ПІДПРИЄМСТВО"ЦЕНТР ПЕРВИННОЇ МЕДИКО-САНІТАРНОЇ ДОПОМОГИ" АНДРУШІВСЬКОЇ МІСЬКОЇ РАДИ</t>
  </si>
  <si>
    <t>a02d8734-027c-4ebd-8b89-2151b5e859b8</t>
  </si>
  <si>
    <t>КОМУНАЛЬНЕ НЕКОМЕРЦІЙНЕ ПІДПРИЄМСТВО "ЦЕНТР ПЕРВИННОЇ МЕДИКО-САНІТАРНОЇ ДОПОМОГИ" БАРАНІВСЬКОЇ МІСЬКОЇ РАДИ</t>
  </si>
  <si>
    <t>БАРАНІВКА</t>
  </si>
  <si>
    <t>Україна, 12700, Житомирська обл., Баранівський р-н, місто Баранівка, ВУЛИЦЯ ЗВЯГЕЛЬСЬКА, будинок 66</t>
  </si>
  <si>
    <t>b11313ae-78ad-40c2-a13c-2800b2debe23</t>
  </si>
  <si>
    <t>КОМУНАЛЬНЕ НЕКОМЕРЦІЙНЕ ПІДПРИЄМСТВО "БАРАНІВСЬКА ЦЕНТРАЛЬНА РАЙОННА ЛІКАРНЯ" БАРАНІВСЬКОЇ МІСЬКОЇ РАДИ</t>
  </si>
  <si>
    <t>ac5dee4b-691a-4662-8fd6-e583adc7700b</t>
  </si>
  <si>
    <t>ТОВАРИСТВО З ОБМЕЖЕНОЮ ВІДПОВІДАЛЬНІСТЮ ЛІКУВАЛЬНО-ДІАГНОСТИЧНИЙ ЦЕНТР "ПАН-ЛІКАР"</t>
  </si>
  <si>
    <t>5cd1d018-0072-430b-abdf-2a1ca853a5a3</t>
  </si>
  <si>
    <t>КОМУНАЛЬНЕ НЕКОМЕРЦІЙНЕ ПІДПРИЄМСТВО " БЕРДИЧІВСЬКА МІСЬКА ЛІКАРНЯ" БЕРДИЧІВСЬКОЇ МІСЬКОЇ РАДИ</t>
  </si>
  <si>
    <t>1967a95a-2194-4920-acc0-0d2b0dd0a3e7</t>
  </si>
  <si>
    <t>ЧУМЕЛЬ ЛАРИСА МИКОЛАЇВНА</t>
  </si>
  <si>
    <t>5c62b234-641c-45e6-9830-79abdcf827c3</t>
  </si>
  <si>
    <t>КОМУНАЛЬНЕ НЕКОМЕРЦІЙНЕ ПІДПРИЄМСТВО " ЦЕНТР ПЕРВИННОЇ МЕДИКО-САНІТАРНОЇ ДОПОМОГИ" БЕРДИЧІВСЬКОЇ МІСЬКОЇ РАДИ</t>
  </si>
  <si>
    <t>e540b759-a990-44c5-b5de-c47fb1711b8b</t>
  </si>
  <si>
    <t>СУБЧАК НАТАЛІЯ МИКОЛАЇВНА</t>
  </si>
  <si>
    <t>Субчак Наталія Миколаївна</t>
  </si>
  <si>
    <t>0109c0fa-5bbc-423a-b358-7f6fd9788cdc</t>
  </si>
  <si>
    <t>КОМУНАЛЬНЕ НЕКОМЕРЦІЙНЕ ПІДПРИЄМСТВО "ГОСПІТАЛЬ ВЕТЕРАНІВ ВІЙНИ" ЖИТОМИРСЬКОЇ ОБЛАСНОЇ РАДИ</t>
  </si>
  <si>
    <t>25d9e33e-7f03-44f2-a9e7-ebcb976ff3e4</t>
  </si>
  <si>
    <t>a330b495-1c78-4482-8346-e5a446cd15d5</t>
  </si>
  <si>
    <t>БУЗОВСЬКА ОЛЬГА ВОЛОДИМИРІВНА</t>
  </si>
  <si>
    <t>77f8d024-c5c3-40df-84bc-b96f5db89528</t>
  </si>
  <si>
    <t>КОМУНАЛЬНЕ НЕКОМЕРЦІЙНЕ ПІДПРИЄМСТВО "БІЛОКОРОВИЦЬКА АМБУЛАТОРІЯ ЗАГАЛЬНОЇ ПРАКТИКИ СІМЕЙНОЇ МЕДИЦИНИ" БІЛОКОРОВИЦЬКОЇ СІЛЬСЬКОЇ РАДИ</t>
  </si>
  <si>
    <t>БІЛОКОРОВИЧІ</t>
  </si>
  <si>
    <t>20908076-346f-4bf1-886b-6009f50663a9</t>
  </si>
  <si>
    <t>КОМУНАЛЬНЕ НЕКОМЕРЦІЙНЕ ПІДПРИЄМСТВО "БРУСИЛІВСЬКА ЛІКАРНЯ"</t>
  </si>
  <si>
    <t>БРУСИЛІВ</t>
  </si>
  <si>
    <t>7b5d6fc8-ceb4-4219-b464-6d94f695b306</t>
  </si>
  <si>
    <t>КОМУНАЛЬНЕ НЕКОМЕРЦІЙНЕ ПІДПРИЄМСТВО "ЦЕНТР ПЕРВИННОЇ МЕДИКО - САНІТАРНОЇ ДОПОМОГИ" БРУСИЛІВСЬКОЇ СЕЛИЩНОЇ РАДИ</t>
  </si>
  <si>
    <t>Україна, 12601, Житомирська обл., Брусилівський р-н, селище міського типу Брусилів, ВУЛИЦЯ ЛЕРМОНТОВА, будинок 41</t>
  </si>
  <si>
    <t>2d32ec20-53da-400b-848f-8f6c48b26b52</t>
  </si>
  <si>
    <t>КОМУНАЛЬНЕ НЕКОМЕРЦІЙНЕ ПІДПРИЄМСТВО "ВИСОКІВСЬКА СІЛЬСЬКА ЛІКАРСЬКА АМБУЛАТОРІЯ ЗАГАЛЬНОЇ ПРАКТИКИ СІМЕЙНОЇ МЕДИЦИНИ" ВИСОКІВСЬКОЇ СІЛЬСЬКОЇ РАДИ ЧЕРНЯХІВСЬКОГО РАЙОНУ ЖИТОМИРСЬКОЇ ОБЛАСТІ</t>
  </si>
  <si>
    <t>ВИСОКЕ</t>
  </si>
  <si>
    <t>488abe3f-d491-49be-9fce-5c428d8dc80e</t>
  </si>
  <si>
    <t>КОМУНАЛЬНЕ НЕКОМЕРЦІЙНЕ ПІДПРИЄМСТВО "ВИШЕВИЦЬКА АМБУЛАТОРІЯ ЗАГАЛЬНОЇ ПРАКТИКИ СІМЕЙНОЇ МЕДИЦИНИ" ВИШЕВИЦЬКОЇ СІЛЬСЬКОЇ РАДИ</t>
  </si>
  <si>
    <t>ВИШЕВИЧІ</t>
  </si>
  <si>
    <t>0cd49dd5-89d0-4d96-98bc-1fb43e2a71b8</t>
  </si>
  <si>
    <t>КОМУНАЛЬНЕ НЕКОМЕРЦІЙНЕ ПІДПРИЄМСТВО "АМБУЛАТОРІЯ ЗАГАЛЬНОЇ ПРАКТИКИ СІМЕЙНОЇ МЕДИЦИНИ" ВІЛЬСЬКОЇ СІЛЬСЬКОЇ РАДИ</t>
  </si>
  <si>
    <t>ВІЛЬСЬК</t>
  </si>
  <si>
    <t>53b9f409-387a-44ef-b0ae-ecd0da2fd1c2</t>
  </si>
  <si>
    <t>КОМУНАЛЬНЕ НЕКОМЕРЦІЙНЕ ПІДПРИЄМСТВО "АМБУЛАТОРІЯ ЗАГАЛЬНОЇ ПРАКТИКИ СІМЕЙНОЇ МЕДИЦИНИ" ГОРОДНИЦЬКОЇ СЕЛИЩНОЇ РАДИ</t>
  </si>
  <si>
    <t>ГОРОДНИЦЯ</t>
  </si>
  <si>
    <t>27f0e121-6ebf-4b0a-8c5f-163456737e90</t>
  </si>
  <si>
    <t>КОМУНАЛЬНЕ НЕКОМЕРЦІЙНЕ ПІДПРИЄМСТВО "ДОВБИСЬКИЙ СЕЛИЩНИЙ ЦЕНТР ПЕРВИННОЇ МЕДИКО-САНІТАРНОЇ ДОПОМОГИ" ДОВБИСЬКОЇ СЕЛИЩНОЇ РАДИ</t>
  </si>
  <si>
    <t>ДОВБИШ</t>
  </si>
  <si>
    <t>9722694c-2733-448e-9df5-7b82ae70086c</t>
  </si>
  <si>
    <t>КОМУНАЛЬНЕ НЕКОМЕРЦІЙНЕ ПІДПРИЄМСТВО "ЦЕНТР ПЕРВИННОЇ МЕДИКО-САНІТАРНОЇ ДОПОМОГИ ДУБРІВСЬКОЇ СІЛЬСЬКОЇ РАДИ"</t>
  </si>
  <si>
    <t>ДУБРІВКА</t>
  </si>
  <si>
    <t>dc574658-35b4-47f2-a397-c4c9d0e8b223</t>
  </si>
  <si>
    <t>КОМУНАЛЬНЕ НЕКОМЕРЦІЙНЕ ПІДПРИЄМСТВО "ЦЕНТР ПЕРВИННОЇ МЕДИКО-САНІТАРНОЇ ДОПОМОГИ ЄМІЛЬЧИНСЬКОЇ СЕЛИЩНОЇ РАДИ ЖИТОМИРСЬКОЇ ОБЛАСТІ"</t>
  </si>
  <si>
    <t>ЄМІЛЬЧИНЕ</t>
  </si>
  <si>
    <t>Україна, 11201, Житомирська обл., Ємільчинський р-н, селище міського типу Ємільчине, ВУЛИЦЯ 1 ТРАВНЯ, будинок 133</t>
  </si>
  <si>
    <t>7fd7bbec-6c66-44a8-9689-7484aa2823f4</t>
  </si>
  <si>
    <t>КОМУНАЛЬНЕ НЕКОМЕРЦІЙНЕ ПІДПРИЄМСТВО "ЄМІЛЬЧИНСЬКА ЛІКАРНЯ" ЄМІЛЬЧИНСЬКОЇ СЕЛИЩНОЇ РАДИ ЖИТОМИРСЬКОЇ ОБЛАСТІ</t>
  </si>
  <si>
    <t>af29bc4a-f7d2-46d7-81bf-4314f5eec118</t>
  </si>
  <si>
    <t>ТОВАРИСТВО З ОБМЕЖЕНОЮ ВІДПОВІДАЛЬНІСТЮ "МЕДИЧНИЙ ЦЕНТР АСКЛЕПІЙ ПЛЮС"</t>
  </si>
  <si>
    <t>442341f2-5a09-41c7-87f0-443cf4f2b13b</t>
  </si>
  <si>
    <t>КОМУНАЛЬНЕ НЕКОМЕРЦІЙНЕ ПІДПРИЄМСТВО "ЦЕНТР ЕКСТРЕНОЇ МЕДИЧНОЇ ДОПОМОГИ ТА МЕДИЦИНИ КАТАСТРОФ" ЖИТОМИРСЬКОЇ ОБЛАСНОЇ РАДИ</t>
  </si>
  <si>
    <t>d1fb9605-a227-4723-b9bc-1c89efc49dd7</t>
  </si>
  <si>
    <t>ТОВАРИСТВО З ОБМЕЖЕНОЮ ВІДПОВІДАЛЬНІСТЮ "МЕДІБОР"</t>
  </si>
  <si>
    <t>3d08a3e2-3cd0-4325-a8b7-a557b671bd99</t>
  </si>
  <si>
    <t>КОМУНАЛЬНЕ НЕКОМЕРЦІЙНЕ ПІДПРИЄМСТВО "ОБЛАСНИЙ МЕДИЧНИЙ КОНСУЛЬТАТИВНО-ДІАГНОСТИЧНИЙ ЦЕНТР" ЖИТОМИРСЬКОЇ ОБЛАСНОЇ РАДИ</t>
  </si>
  <si>
    <t>04befafc-057d-4df4-abf3-b4d9521e5185</t>
  </si>
  <si>
    <t>КОМУНАЛЬНЕ НЕКОМЕРЦІЙНЕ ПІДПРИЄМСТВО "ОБЛАСНИЙ ПЕРИНАТАЛЬНИЙ ЦЕНТР" ЖИТОМИРСЬКОЇ ОБЛАСНОЇ РАДИ</t>
  </si>
  <si>
    <t>98dbd900-339b-4d33-a32a-edd4adaac72c</t>
  </si>
  <si>
    <t>c61f5c6b-675d-4bf3-aee1-539d2e9e7d54</t>
  </si>
  <si>
    <t>КОМУНАЛЬНЕ НЕКОМЕРЦІЙНЕ ПІДПРИЄМСТВО "ОБЛАСНА КЛІНІЧНА ЛІКАРНЯ ІМ.О.Ф.ГЕРБАЧЕВСЬКОГО" ЖИТОМИРСЬКОЇ ОБЛАСНОЇ РАДИ</t>
  </si>
  <si>
    <t>62483f61-5930-4b1e-af9d-b75e3bb044cd</t>
  </si>
  <si>
    <t>ТОВАРИСТВО З ОБМЕЖЕНОЮ ВІДПОВІДАЛЬНІСТЮ "МЕДИЧНИЙ ЦЕНТР АКТИВ-МЕД"</t>
  </si>
  <si>
    <t>a7329d04-8640-4687-a33e-eccf96c77d9c</t>
  </si>
  <si>
    <t>МАРЧЕНКО ОЛЬГА АНАТОЛІЇВНА</t>
  </si>
  <si>
    <t>a2947609-b9b4-49ea-81c6-f4dcef585bf7</t>
  </si>
  <si>
    <t>965f3c84-06eb-49eb-9aa8-af46c87366dc</t>
  </si>
  <si>
    <t>КОМУНАЛЬНЕ НЕКОМЕРЦІЙНЕ ПІДПРИЄМСТВО "ЖИТОМИРСЬКЕ ОБЛАСНЕ СТОМАТОЛОГІЧНЕ МЕДИЧНЕ ОБ'ЄДНАННЯ" ЖИТОМИРСЬКОЇ ОБЛАСНОЇ РАДИ</t>
  </si>
  <si>
    <t>97deee4c-3dd6-45a0-944a-7697f2288e93</t>
  </si>
  <si>
    <t>ТОВАРИСТВО З ОБМЕЖЕНОЮ ВІДПОВІДАЛЬНІСТЮ " КЛІНІКА ОКСФОРД МЕДІКАЛ ЖИТОМИР"</t>
  </si>
  <si>
    <t>fb3a52bd-658a-4890-a27e-7afc8aa9126f</t>
  </si>
  <si>
    <t>КОМУНАЛЬНЕ ПІДПРИЄМСТВО "ДИТЯЧА ЛІКАРНЯ ІМЕНІ В.Й. БАШЕКА" ЖИТОМИРСЬКОЇ МІСЬКОЇ РАДИ</t>
  </si>
  <si>
    <t>5dee7cd2-1648-4eb9-9f91-4c8257ef50b8</t>
  </si>
  <si>
    <t>КОМУНАЛЬНЕ ПІДПРИЄМСТВО "ЛІКАРНЯ №2 ІМ. В.П. ПАВЛУСЕНКА" ЖИТОМИРСЬКОЇ МІСЬКОЇ РАДИ</t>
  </si>
  <si>
    <t>66283309-e149-4e1e-8024-08069aa820b8</t>
  </si>
  <si>
    <t>КОМУНАЛЬНЕ НЕКОМЕРЦІЙНЕ ПІДПРИЄМСТВО "ОБЛАСНИЙ МЕДИЧНИЙ ЦЕНТР ВЕРТЕБРОЛОГІЇ І РЕАБІЛІТАЦІЇ" ЖИТОМИРСЬКОЇ ОБЛАСНОЇ РАДИ</t>
  </si>
  <si>
    <t>463362f9-f28a-4816-b8f2-81b8504878d3</t>
  </si>
  <si>
    <t>КОМУНАЛЬНЕ НЕКОМЕРЦІЙНЕ ПІДПРИЄМСТВО "ЖИТОМИРСЬКИЙ ОБЛАСНИЙ ОНКОЛОГІЧНИЙ ДИСПАНСЕР" ЖИТОМИРСЬКОЇ ОБЛАСНОЇ РАДИ</t>
  </si>
  <si>
    <t>da411c71-acd7-4e23-aa68-cdbbe88fff80</t>
  </si>
  <si>
    <t>КОМУНАЛЬНЕ ПІДПРИЄМСТВО "СТОМАТОЛОГІЧНА ПОЛІКЛІНІКА №1" ЖИТОМИРСЬКОЇ МІСЬКОЇ РАДИ</t>
  </si>
  <si>
    <t>919a7ccd-75f2-4b3a-93f3-3d35809854f8</t>
  </si>
  <si>
    <t>КОМУНАЛЬНЕ ПІДПРИЄМСТВО "СТОМАТОЛОГІЧНА ПОЛІКЛІНІКА №2" ЖИТОМИРСЬКОЇ МІСЬКОЇ РАДИ</t>
  </si>
  <si>
    <t>91e66711-1141-4772-95d5-16bd3c0203f9</t>
  </si>
  <si>
    <t>КОМУНАЛЬНЕ ПІДПРИЄМСТВО "ЛІКАРНЯ №1" ЖИТОМИРСЬКОЇ МІСЬКОЇ РАДИ</t>
  </si>
  <si>
    <t>79c25294-5edc-4651-9ef0-f85c012b137e</t>
  </si>
  <si>
    <t>КОМУНАЛЬНЕ ПІДПРИЄМСТВО "ДИТЯЧА СТОМАТОЛОГІЧНА ПОЛІКЛІНІКА" ЖИТОМИРСЬКОЇ МІСЬКОЇ РАДИ</t>
  </si>
  <si>
    <t>e6f44d57-2acf-407c-90d8-6949bfd8def6</t>
  </si>
  <si>
    <t>КОМУНАЛЬНЕ НЕКОМЕРЦІЙНЕ ПІДПРИЄМСТВО "ОБЛАСНИЙ МЕДИЧНИЙ ЦЕНТР СПОРТИВНОЇ МЕДИЦИНИ" ЖИТОМИРСЬКОЇ ОБЛАСНОЇ РАДИ</t>
  </si>
  <si>
    <t>d8700155-1726-4b54-b2c0-112a48e7421c</t>
  </si>
  <si>
    <t>КОМУНАЛЬНЕ ПІДПРИЄМСТВО "ЦЕНТР ПЕРВИННОЇ МЕДИКО-САНІТАРНОЇ ДОПОМОГИ" ЖИТОМИРСЬКОЇ МІСЬКОЇ РАДИ</t>
  </si>
  <si>
    <t>363211d5-be6b-4638-9ad3-7f4a437d4a30</t>
  </si>
  <si>
    <t>КОМУНАЛЬНЕ НЕКОМЕРЦІЙНЕ ПІДПРИЄМСТВО "ОБЛАСНИЙ ПРОТИТУБЕРКУЛЬОЗНИЙ ДИСПАНСЕР" ЖИТОМИРСЬКОЇ ОБЛАСНОЇ РАДИ</t>
  </si>
  <si>
    <t>9cb47098-f90a-4fd5-8156-fbe53c2ca04d</t>
  </si>
  <si>
    <t>26660cd2-dcd7-4fb2-b54c-ed54fe471cf7</t>
  </si>
  <si>
    <t>ЗУЙ ОКСАНА ПЕТРІВНА</t>
  </si>
  <si>
    <t>1c15bf9c-55ac-46f7-bedc-fd851989a32f</t>
  </si>
  <si>
    <t>КОМУНАЛЬНЕ НЕКОМЕРЦІЙНЕ ПІДПРИЄМСТВО "ОБЛАСНИЙ МЕДИЧНИЙ СПЕЦІАЛІЗОВАНИЙ ЦЕНТР" ЖИТОМИРСЬКОЇ ОБЛАСНОЇ РАДИ</t>
  </si>
  <si>
    <t>ЗАРІЧАНИ</t>
  </si>
  <si>
    <t>5b94ee30-3186-4f7e-83eb-293aad3a2ff7</t>
  </si>
  <si>
    <t>КОМУНАЛЬНЕ НЕКОМЕРЦІЙНЕ ПІДПРИЄМСТВО "АМБУЛАТОРІЯ ЗАГАЛЬНОЇ ПРАКТИКИ-СІМЕЙНОЇ МЕДИЦИНИ" СТАНИШІВСЬКОЇ СІЛЬСЬКОЇ РАДИ</t>
  </si>
  <si>
    <t>Україна, 12440, Житомирська обл., Житомирський р-н, село Зарічани, ПРОВУЛОК ШКІЛЬНИЙ, будинок 8-Б</t>
  </si>
  <si>
    <t>953336b3-3bfe-4767-ba39-a60043bf4caa</t>
  </si>
  <si>
    <t>КОМУНАЛЬНЕ НЕКОМЕРЦІЙНЕ ПІДПРИЄМСТВО "ОБЛАСНИЙ МЕДИЧНИЙ ЦЕНТР ПСИХІЧНОГО ЗДОРОВ'Я" ЖИТОМИРСЬКОЇ ОБЛАСНОЇ РАДИ</t>
  </si>
  <si>
    <t>6daf9b2c-5c72-48cb-a565-760fc09baf29</t>
  </si>
  <si>
    <t>КОМУНАЛЬНЕ НЕКОМЕРЦІЙНЕ ПІДПРИЄМСТВО "ЦЕНТР ПЕРВИННОЇ МЕДИКО-САНІТАРНОЇ ДОПОМОГИ" ІРШАНСЬКОЇ СЕЛИЩНОЇ РАДИ</t>
  </si>
  <si>
    <t>ІРШАНСЬК</t>
  </si>
  <si>
    <t>3489ec10-e376-45e5-a5dc-7ac2119c93e8</t>
  </si>
  <si>
    <t>КОМУНАЛЬНЕ НЕКОМЕРЦІЙНЕ ПІДПРИЄМСТВО "ЦЕНТР ПЕРВИННОЇ МЕДИКО-САНІТАРНОЇ ДОПОМОГИ" КОРНИНСЬКОЇ СЕЛИЩНОЇ РАДИ</t>
  </si>
  <si>
    <t>КОРНИН</t>
  </si>
  <si>
    <t>57cf22f0-d802-4664-9993-a7c68819dbbd</t>
  </si>
  <si>
    <t>КОМУНАЛЬНЕ НЕКОМЕРЦІЙНЕ ПІДПРИЄМСТВО "КОРОСТЕНСЬКА ЦЕНТРАЛЬНА МІСЬКА ЛІКАРНЯ КОРОСТЕНСЬКОЇ МІСЬКОЇ РАДИ"</t>
  </si>
  <si>
    <t>12918df7-20d4-4156-88c4-02451d312827</t>
  </si>
  <si>
    <t>КРАЄВСЬКА ВАЛЕНТИНА ЯКІВНА</t>
  </si>
  <si>
    <t>7e910798-7dfb-4561-ac96-aa610c6c5794</t>
  </si>
  <si>
    <t>КОМУНАЛЬНЕ НЕКОМЕРЦІЙНЕ ПІДПРИЄМСТВО  "ЦЕНТР ПЕРВИННОЇ МЕДИКО-САНІТАРНОЇ ДОПОМОГИ" КОРОСТЕНСЬКОЇ МІСЬКОЇ РАДИ</t>
  </si>
  <si>
    <t>4f929636-68bc-47b1-9317-ea62d21391f3</t>
  </si>
  <si>
    <t>КОМУНАЛЬНЕ НЕКОМЕРЦІЙНЕ ПІДПРИЄМСТВО "ОБЛАСНИЙ МІЖРАЙОННИЙ ДІАГНОСТИЧНИЙ ЦЕНТР У М.КОРОСТЕНІ" ЖИТОМИРСЬКОЇ ОБЛАСНОЇ РАДИ</t>
  </si>
  <si>
    <t>520fed46-cfc2-4c92-b91c-7f7a5db623de</t>
  </si>
  <si>
    <t>КОМУНАЛЬНЕ НЕКОМЕРЦІЙНЕ ПІДПРИЄМСТВО "КОРОСТИШІВСЬКА ЦЕНТРАЛЬНА РАЙОННА ЛІКАРНЯ ІМ. Д.І.ПОТЄХІНА" КОРОСТИШІВСЬКОЇ МІСЬКОЇ РАДИ</t>
  </si>
  <si>
    <t>КОРОСТИШІВ</t>
  </si>
  <si>
    <t>Україна, 12501, Житомирська обл., Коростишівський р-н, місто Коростишів, ВУЛИЦЯ ГЕРОЇВ НЕБЕСНОЇ СОТНІ, будинок 58</t>
  </si>
  <si>
    <t>99781ba1-721e-4d3a-9a7a-1ba5ff94889a</t>
  </si>
  <si>
    <t>КОМУНАЛЬНЕ НЕКОМЕРЦІЙНЕ ПІДПРИЄМСТВО "ЦЕНТР ПЕРВИННОЇ МЕДИКО-САНІТАРНОЇ ДОПОМОГИ" КОРОСТИШІВСЬКОЇ МІСЬКОЇ РАДИ</t>
  </si>
  <si>
    <t>37a5a631-a9f0-4a4a-91aa-47036a553b71</t>
  </si>
  <si>
    <t>КОМУНАЛЬНЕ НЕКОМЕРЦІЙНЕ ПІДПРИЄМСТВО "ЛУГИНСЬКИЙ ЦЕНТР ПЕРВИННОЇ МЕДИКО-САНІТАРНОЇ ДОПОМОГИ" ЛУГИНСЬКОЇ СЕЛИЩНОЇ РАДИ</t>
  </si>
  <si>
    <t>ЛУГИНИ</t>
  </si>
  <si>
    <t>44ad0418-e67d-4a15-9b5e-62af4ad0da38</t>
  </si>
  <si>
    <t>КОМУНАЛЬНЕ НЕКОМЕРЦІЙНЕ ПІДПРИЄМСТВО "ЛУГИНСЬКА ЦЕНТРАЛЬНА ЛІКАРНЯ" ЛУГИНСЬКОЇ СЕЛИЩНОЇ РАДИ</t>
  </si>
  <si>
    <t>66b21cca-05a5-4e8a-be27-99fd4cbc95b2</t>
  </si>
  <si>
    <t>КОМУНАЛЬНЕ НЕКОМЕРЦІЙНЕ ПІДПРИЄМСТВО "ЛЮБАРСЬКИЙ ЦЕНТР ПЕРВИННОЇ МЕДИКО-САНІТАРНОЇ ДОПОМОГИ" ЛЮБАРСЬКОЇ СЕЛИЩНОЇ РАДИ ЖИТОМИРСЬКОЇ ОБЛАСТІ</t>
  </si>
  <si>
    <t>ЛЮБАР</t>
  </si>
  <si>
    <t>Україна, 13100, Житомирська обл., Любарський р-н, селище міського типу Любар, ВУЛИЦЯ НЕЗАЛЕЖНОСТІ, будинок 38</t>
  </si>
  <si>
    <t>1a6652bb-ea44-4324-9218-47ec16680c39</t>
  </si>
  <si>
    <t>ТОВАРИСТВО З ОБМЕЖЕНОЮ ВІДПОВІДАЛЬНІСТЮ "ПРОЛІСОК +"</t>
  </si>
  <si>
    <t>МАЛИН(ПН)</t>
  </si>
  <si>
    <t>35409905-02b2-43a1-bb39-5fafe9643b29</t>
  </si>
  <si>
    <t>КОМУНАЛЬНЕ НЕКОМЕРЦІЙНЕ ПІДПРИЄМСТВО "МАЛИНСЬКА МІСЬКА ЛІКАРНЯ" МАЛИНСЬКОЇ МІСЬКОЇ РАДИ</t>
  </si>
  <si>
    <t>5eac29bf-a534-403e-97bf-f018e34aedf5</t>
  </si>
  <si>
    <t>КОМУНАЛЬНЕ НЕКОМЕРЦІЙНЕ ПІДПРИЄМСТВО "МАЛИНСЬКИЙ ЦЕНТР ПЕРВИННОЇ МЕДИКО-САНІТАРНОЇ ДОПОМОГИ" МАЛИНСЬКОЇ МІСЬКОЇ РАДИ</t>
  </si>
  <si>
    <t>kzmmrcpmsd909@gmail.com</t>
  </si>
  <si>
    <t>Андрійцев Олександр Миколайович</t>
  </si>
  <si>
    <t>Україна, 11603, Житомирська обл., місто Малин(пн), ВУЛИЦЯ СУВОРОВА, будинок 83Б</t>
  </si>
  <si>
    <t>019a7d41-15a4-4c52-8ec5-7a87bc5d1e15</t>
  </si>
  <si>
    <t>КОМУНАЛЬНЕ НЕКОМЕРЦІЙНЕ ПІДПРИЄМСТВО "МИРОПІЛЬСЬКА АМБУЛАТОРІЯ ЗАГАЛЬНОЇ ПРАКТИКИ СІМЕЙНОЇ МЕДИЦИНИ"  МИРОПІЛЬСЬКОЇ СЕЛИЩНОЇ РАДИ</t>
  </si>
  <si>
    <t>МИРОПІЛЬ</t>
  </si>
  <si>
    <t>33949cf6-cb2c-4778-adc4-d9dbafc68c6d</t>
  </si>
  <si>
    <t>КОМУНАЛЬНЕ НЕКОМЕРЦІЙНЕ ПІДПРИЄМСТВО "ЦЕНТР ПЕРВИННОЇ МЕДИКО - САНІТАРНОЇ ДОПОМОГИ" НАРОДИЦЬКОЇ СЕЛИЩНОЇ РАДИ</t>
  </si>
  <si>
    <t>НАРОДИЧІ</t>
  </si>
  <si>
    <t>69c147fc-f088-4263-b411-2aa53c609e2e</t>
  </si>
  <si>
    <t>КОМУНАЛЬНЕ НЕКОМЕРЦІЙНЕ ПІДПРИЄМСТВО "НАРОДИЦЬКА ЛІКАРНЯ" НАРОДИЦЬКОЇ СЕЛИЩНОЇ РАДИ</t>
  </si>
  <si>
    <t>cfc44047-67ba-48be-b2d9-9a8b03253e08</t>
  </si>
  <si>
    <t>КОМУНАЛЬНЕ НЕКОМЕРЦІЙНЕ ПІДПРИЄМСТВО "ЦЕНТР ПЕРВИННОЇ МЕДИКО-САНІТАРНОЇ ДОПОМОГИ" НОВОБОРІВСЬКОЇ СЕЛИЩНОЇ РАДИ</t>
  </si>
  <si>
    <t>НОВА БОРОВА</t>
  </si>
  <si>
    <t>8c1c340c-057b-48b9-b9cd-a1cf795c590a</t>
  </si>
  <si>
    <t>ПРИВАТНЕ ПІДПРИЄМСТВО "АМБУЛАТОРІЯ ЗАГАЛЬНОЇ ПРАКТИКИ СІМЕЙНОЇ МЕДИЦИНИ ЄВРО-МЕДСТАР"</t>
  </si>
  <si>
    <t>НОВИЙ ЗАВОД</t>
  </si>
  <si>
    <t>28e44711-3975-46b0-a799-5ce994f1d41c</t>
  </si>
  <si>
    <t>КОМУНАЛЬНЕ НЕКОМЕРЦІЙНЕ ПІДПРИЄМСТВО "ЦЕНТР ПЕРВИННОЇ МЕДИКО-САНІТАРНОЇ ДОПОМОГИ" НОВОГРАД-ВОЛИНСЬКОЇ МІСЬКОЇ РАДИ</t>
  </si>
  <si>
    <t>2272f893-b6e9-492b-b0fb-a2165fc50baf</t>
  </si>
  <si>
    <t>КОМУНАЛЬНЕ НЕКОМЕРЦІЙНЕ ПІДПРИЄМСТВО "НОВОГРАД-ВОЛИНСЬКЕ МІСЬКРАЙОННЕ СТОМАТОЛОГІЧНЕ МЕДИЧНЕ ОБ'ЄДНАННЯ"</t>
  </si>
  <si>
    <t>2f64ebb2-257f-411c-b675-172217cbe620</t>
  </si>
  <si>
    <t>КОМУНАЛЬНЕ НЕКОМЕРЦІЙНЕ ПІДПРИЄМСТВО "НОВОГРАД-ВОЛИНСЬКЕ МІСЬКРАЙОННЕ ТЕРИТОРІАЛЬНЕ МЕДИЧНЕ ОБ'ЄДНАННЯ"</t>
  </si>
  <si>
    <t>95b58ca1-a525-4002-910a-07e7a58ed936</t>
  </si>
  <si>
    <t>КОМУНАЛЬНЕ НЕКОМЕРЦІЙНЕ ПІДПРИЄМСТВО "ОВРУЦЬКА МІСЬКА ЛІКАРНЯ" ОВРУЦЬКОЇ МІСЬКОЇ РАДИ ЖИТОМИРСЬКОЇ ОБЛАСТІ</t>
  </si>
  <si>
    <t>ОВРУЧ</t>
  </si>
  <si>
    <t>664eb68a-27a4-442e-a489-ae63877ef8f2</t>
  </si>
  <si>
    <t>КОМУНАЛЬНЕ НЕКОМЕРЦІЙНЕ ПІДПРИЄМСТВО "ОВРУЦЬКИЙ ЦЕНТР ПЕРВИННОЇ МЕДИКО-САНІТАРНОЇ ДОПОМОГИ "</t>
  </si>
  <si>
    <t>ovruch.cpmsd@ukr.net</t>
  </si>
  <si>
    <t>Левківський Станіслав Олександрович</t>
  </si>
  <si>
    <t>Україна, 11101, Житомирська обл., Овруцький р-н, місто Овруч, ВУЛИЦЯ Т.ШЕВЧЕНКА, будинок 41</t>
  </si>
  <si>
    <t>d7721349-2f53-4d51-a5b5-38bce67c4608</t>
  </si>
  <si>
    <t>КОМУНАЛЬНЕ НЕКОМЕРЦІЙНЕ ПІДПРИЄМСТВО "СТОМАТОЛОГІЧНА ПОЛІКЛІНІКА БЕРДИЧІВСЬКОГО РАЙОНУ" ГРИШКОВЕЦЬКОЇ СЕЛИЩНОЇ, РАЙГОРОДОЦЬКОЇ, СЕМЕНІВСЬКОЇ ТА ШВАЙКІВСЬКОЇ СІЛЬСЬКИХ РАД</t>
  </si>
  <si>
    <t>ОЗАДІВКА</t>
  </si>
  <si>
    <t>35ede609-1bb5-41db-9368-b7d3117d0fa4</t>
  </si>
  <si>
    <t>КОМУНАЛЬНЕ НЕКОМЕРЦІЙНЕ ПІДПРИЄМСТВО "ЦЕНТРАЛЬНА РАЙОННА ЛІКАРНЯ БЕРДИЧІВСЬКОГО РАЙОНУ" ГРИШКОВЕЦЬКОЇ СЕЛИЩНОЇ, РАЙГОРОДОЦЬКОЇ, СЕМЕНІВСЬКОЇ ТА ШВАЙКІВСЬКОЇ СІЛЬСЬКИХ РАД</t>
  </si>
  <si>
    <t>7d54b6d2-f24c-42dc-a3db-a9ae165ce626</t>
  </si>
  <si>
    <t>КОМУНАЛЬНЕ НЕКОМЕРЦІЙНЕ ПІДПРИЄМСТВО "РАЙГОРОДОЦЬКИЙ ЦЕНТР ПЕРВИННОЇ МЕДИКО-САНІТАРНОЇ ДОПОМОГИ" БЕРДИЧІВСЬКОГО РАЙОНУ ЖИТОМИРСЬКОЇ ОБЛАСТІ</t>
  </si>
  <si>
    <t>9f9bd2ec-e9c4-4f6d-ad30-97261930f3c3</t>
  </si>
  <si>
    <t>КОМУНАЛЬНЕ НЕКОМЕРЦІЙНЕ ПІДПРИЄМСТВО "ОЛЕВСЬКИЙ ЦЕНТР ПЕРВИННОЇ МЕДИЧНОЇ ДОПОМОГИ" ОЛЕВСЬКОЇ МІСЬКОЇ РАДИ</t>
  </si>
  <si>
    <t>ОЛЕВСЬК</t>
  </si>
  <si>
    <t>Україна, 11001, Житомирська обл., Олевський р-н, місто Олевськ, ВУЛИЦЯ СВЯТО-МИКОЛАЇВСЬКА, будинок 46</t>
  </si>
  <si>
    <t>21b01f35-23bf-4ed6-81b5-0ddc38326d1c</t>
  </si>
  <si>
    <t>КОМУНАЛЬНЕ НЕКОМЕРЦІЙНЕ ПІДПРИЄМСТВО "ОЛЕВСЬКА ЦЕНТРАЛЬНА ЛІКАРНЯ" ОЛЕВСЬКОЇ МІСЬКОЇ РАДИ</t>
  </si>
  <si>
    <t>a16f98ab-c998-4195-8db3-aacc9db5c0e4</t>
  </si>
  <si>
    <t>КОМУНАЛЬНЕ НЕКОМЕРЦІЙНЕ ПІДПРИЄМСТВО "ПОПІЛЬНЯНСЬКИЙ ЦЕНТР ПЕРВИННОЇ МЕДИКО-САНІТАРНОЇ ДОПОМОГИ" ПОПІЛЬНЯНСЬКОЇ СЕЛИЩНОЇ РАДИ</t>
  </si>
  <si>
    <t>ПОПІЛЬНЯ</t>
  </si>
  <si>
    <t>Україна, 13501, Житомирська обл., Попільнянський р-н, селище міського типу Попільня, ВУЛИЦЯ КИЇВСЬКА, будинок 40</t>
  </si>
  <si>
    <t>ef514a4f-0237-44c6-a67f-c5b6d5867f82</t>
  </si>
  <si>
    <t>КОМУНАЛЬНЕ НЕКОМЕРЦІЙНЕ ПІДПРИЄМСТВО "ПОПІЛЬНЯНСЬКА ЛІКАРНЯ" ПОПІЛЬНЯНСЬКОЇ СЕЛИЩНОЇ РАДИ</t>
  </si>
  <si>
    <t>a7b07444-55bb-4928-8c08-f4206c376213</t>
  </si>
  <si>
    <t>КОМУНАЛЬНЕ НЕКОМЕРЦІЙНЕ ПІДПРИЄМСТВО "ПОТІЇВСЬКА АМБУЛАТОРІЯ ЗАГАЛЬНОЇ ПРАКТИКИ СІМЕЙНОЇ МЕДИЦИНИ" ПОТІЇВСЬКОЇ СІЛЬСЬКОЇ РАДИ ОБ'ЄДНАНОЇ  ТЕРИТОРІАЛЬНОЇ ГРОМАДИ</t>
  </si>
  <si>
    <t>ПОТІЇВКА</t>
  </si>
  <si>
    <t>56d90837-2337-402f-9d4b-a4e929d618ad</t>
  </si>
  <si>
    <t>КОМУНАЛЬНЕ НЕКОМЕРЦІЙНЕ ПІДПРИЄМСТВО "ЖИТОМИРСЬКА ОБЛАСНА ПСИХІАТРИЧНА ЛІКАРНЯ" ЖИТОМИРСЬКОЇ ОБЛАСНОЇ РАДИ</t>
  </si>
  <si>
    <t>ed4c27c2-fcf1-4af8-9ba6-ef69f67b2596</t>
  </si>
  <si>
    <t>КОМУНАЛЬНЕ НЕКОМЕРЦІЙНЕ ПІДПРИЄМСТВО "ЦЕНТР ПЕРВИННОЇ МЕДИКО-САНІТАРНОЇ ДОПОМОГИ" ПУЛИНСЬКОЇ СЕЛИЩНОЇ РАДИ</t>
  </si>
  <si>
    <t>ПУЛИНИ</t>
  </si>
  <si>
    <t>c14c89a7-e23f-4476-8018-2ab181021c8d</t>
  </si>
  <si>
    <t>КОМУНАЛЬНЕ НЕКОМЕРЦІЙНЕ ПІДПРИЄМСТВО "ЛІКАРНЯ" ПУЛИНСЬКОЇ СЕЛИЩНОЇ РАДИ</t>
  </si>
  <si>
    <t>933c81d6-be6b-4114-a21a-7f830c8e24c8</t>
  </si>
  <si>
    <t>КОМУНАЛЬНЕ НЕКОМЕРЦІЙНЕ ПІДПРИЄМСТВО "РАДОМИШЛЬСЬКА СТОМАТОЛОГІЧНА ПОЛІКЛІНІКА" РАДОМИШЛЬСЬКОЇ МІСЬКОЇ РАДИ</t>
  </si>
  <si>
    <t>РАДОМИШЛЬ</t>
  </si>
  <si>
    <t>bb7506a6-fc45-42dc-a1b0-78650d38089e</t>
  </si>
  <si>
    <t>КОМУНАЛЬНЕ НЕКОМЕРЦІЙНЕ ПІДПРИЄМСТВО "РАДОМИШЛЬСЬКА ЛІКАРНЯ" РАДОМИШЛЬСЬКОЇ МІСЬКОЇ РАДИ</t>
  </si>
  <si>
    <t>radomcrl@gmail.com</t>
  </si>
  <si>
    <t>ВІТІНСЬКА НАТАЛІЯ ВАСИЛІВНА</t>
  </si>
  <si>
    <t>Україна, 12201, Житомирська обл., Радомишльський р-н, місто Радомишль, ВУЛИЦЯ ПРИСУТСТВЕННА, будинок 9</t>
  </si>
  <si>
    <t>a1d0ce37-4046-4a69-8da9-a6ee1be64a7e</t>
  </si>
  <si>
    <t>КОМУНАЛЬНЕ НЕКОМЕРЦІЙНЕ ПІДПРИЄМСТВО  "ЦЕНТР ПЕРВИННОЇ МЕДИКО-САНІТАРНОЇ ДОПОМОГИ" РАДОМИШЛЬСЬКОЇ МІСЬКОЇ РАДИ</t>
  </si>
  <si>
    <t>5b619459-1f72-47d8-874c-9bce8a58498c</t>
  </si>
  <si>
    <t>КОМУНАЛЬНЕ НЕКОМЕРЦІЙНЕ ПІДПРИЄМСТВО " РОМАНІВСЬКА ЛІКАРНЯ" РОМАНІВСЬКОЇ СЕЛИЩНОЇ РАДИ</t>
  </si>
  <si>
    <t>РОМАНІВ</t>
  </si>
  <si>
    <t>Україна, 13001, Житомирська обл., Романівський р-н, селище міського типу Романів, ВУЛИЦЯ МЕДИЧНА, будинок 2</t>
  </si>
  <si>
    <t>7b5bef64-0ba6-4471-b221-9daf0d6dc933</t>
  </si>
  <si>
    <t>КОМУНАЛЬНЕ НЕКОМЕРЦІЙНЕ ПІДПРИЄМСТВО "ЦЕНТР ПЕРВИННОЇ МЕДИКО-САНІТАРНОЇ ДОПОМОГИ РОМАНІВСЬКОЇ СЕЛИЩНОЇ РАДИ"</t>
  </si>
  <si>
    <t>9ac38b2a-b7a9-4cd9-aa90-a8be62d361db</t>
  </si>
  <si>
    <t>КОМУНАЛЬНЕ НЕКОМЕРЦІЙНЕ ПІДПРИЄМСТВО "РУЖИНСЬКА ЦЕНТРАЛЬНА ЛІКАРНЯ" РУЖИНСЬКОЇ СЕЛИЩНОЇ РАДИ</t>
  </si>
  <si>
    <t>РУЖИН</t>
  </si>
  <si>
    <t>Україна, 13600, Житомирська обл., Ружинський р-н, селище міського типу Ружин, ВУЛИЦЯ КИЇВСЬКА, будинок 30</t>
  </si>
  <si>
    <t>732f6251-e83c-40db-8385-bc63fc005202</t>
  </si>
  <si>
    <t>КОМУНАЛЬНЕ НЕКОМЕРЦІЙНЕ ПІДПРИЄМСТВО "ЦЕНТР ПЕРВИННОЇ МЕДИКО-САНІТАРНОЇ ДОПОМОГИ" РУЖИНСЬКОЇ СЕЛИЩНОЇ РАДИ</t>
  </si>
  <si>
    <t>50604f15-af3b-4c62-ba25-c3a89660b973</t>
  </si>
  <si>
    <t>КОМУНАЛЬНЕ НЕКОМЕРЦІЙНЕ ПІДПРИЄМСТВО "ЦЕНТР ПЕРВИННОЇ МЕДИКО-САНІТАРНОЇ ДОПОМОГИ"СЕМЕНІВСЬКОЇ СІЛЬСЬКОЇ РАДИ БЕРДИЧІВСЬКОГО РАЙОНУ ЖИТОМИРСЬКОЇ ОБЛАСТІ</t>
  </si>
  <si>
    <t>СЕМЕНІВКА</t>
  </si>
  <si>
    <t>8973eae9-6de9-4c7b-b461-3752bb04a2e3</t>
  </si>
  <si>
    <t>КОМУНАЛЬНЕ НЕКОМЕРЦІЙНЕ ПІДПРИЄМСТВО "СЛОВЕЧАНСЬКА  РАЙОННА ЛІКАРНЯ" СЛОВЕЧАНСЬКОЇ СІЛЬСЬКОЇ РАДИ  ЖИТОМИРСЬКОЇ ОБЛАСТІ</t>
  </si>
  <si>
    <t>СЛОВЕЧНЕ</t>
  </si>
  <si>
    <t>c44ef39f-c286-4469-af25-a287220e7180</t>
  </si>
  <si>
    <t>КОМУНАЛЬНЕ НЕКОМЕРЦІЙНЕ ПІДПРИЄМСТВО "АМБУЛАТОРІЯ ЗАГАЛЬНОЇ ПРАКТИКИ СІМЕЙНОЇ МЕДИЦИНИ" КУРНЕНСЬКОЇ СІЛЬСЬКОЇ РАДИ</t>
  </si>
  <si>
    <t>СОКОЛІВ</t>
  </si>
  <si>
    <t>5ae4cbe0-0e17-4857-8ee2-4b04751e5144</t>
  </si>
  <si>
    <t>КОМУНАЛЬНЕ НЕКОМЕРЦІЙНЕ ПІДПРИЄМСТВО "ЖИТОМИРСЬКА ОБЛАСНА ДИТЯЧА КЛІНІЧНА ЛІКАРНЯ" ЖИТОМИРСЬКОЇ ОБЛАСНОЇ РАДИ</t>
  </si>
  <si>
    <t>zhodkl@gmail.com</t>
  </si>
  <si>
    <t>Довгополий Юрій Дмитрович</t>
  </si>
  <si>
    <t>СТАНИШІВКА</t>
  </si>
  <si>
    <t>Україна, 12430, Житомирська обл., Житомирський р-н, село Станишівка, ШОСЕ СКВИРСЬКЕ, будинок 6</t>
  </si>
  <si>
    <t>50482b47-8a2a-4ed8-86ea-8576ba80f174</t>
  </si>
  <si>
    <t>КОМУНАЛЬНЕ НЕКОМЕРЦІЙНЕ ПІДПРИЄМСТВО "ТЕРИТОРІАЛЬНЕ СТОМАТОЛОГІЧНЕ ОБ'ЄДНАННЯ" СТАНИШІВСЬКОЇ СІЛЬСЬКОЇ РАДИ ЖИТОМИРСЬКОГО РАЙОНУ ЖИТОМИРСЬКОЇ ОБЛАСТІ</t>
  </si>
  <si>
    <t>6a942dc6-24d2-4593-bad5-3635bc8409cd</t>
  </si>
  <si>
    <t>Комунальне некомерційне підприємство "Любарська лікарня" Любарської селищної ради Житомирської області</t>
  </si>
  <si>
    <t>СТАРИЙ ЛЮБАР</t>
  </si>
  <si>
    <t>2cd74d68-af09-4393-8f2f-debc28378d7e</t>
  </si>
  <si>
    <t>КОМУНАЛЬНЕ НЕКОМЕРЦІЙНЕ ПІДПРИЄМСТВО "ЦЕНТР ПЕРВИННОЇ МЕДИКО-САНІТАРНОЇ ДОПОМОГИ" ТЕТЕРІВСЬКОЇ СІЛЬСЬКОЇ РАДИ ЖИТОМИРСЬКОГО РАЙОНУ ЖИТОМИРСЬКОЇ ОБЛАСТІ</t>
  </si>
  <si>
    <t>ТЕТЕРІВКА</t>
  </si>
  <si>
    <t>0c491c89-a56f-4ddd-b0ff-1be50e9690fe</t>
  </si>
  <si>
    <t>КОМУНАЛЬНЕ НЕКОМЕРЦІЙНЕ ПІДПРИЄМСТВО "ЖИТОМИРСЬКА БАГАТОПРОФІЛЬНА ОПОРНА ЛІКАРНЯ" НОВОГУЙВИНСЬКОЇ СЕЛИЩНОЇ РАДИ</t>
  </si>
  <si>
    <t>ТРОЯНІВ</t>
  </si>
  <si>
    <t>b4913dee-69b7-458c-9aaf-215069447a99</t>
  </si>
  <si>
    <t>КОМУНАЛЬНЕ НЕКОМЕРЦІЙНЕ ПІДПРИЄМСТВО "ЦЕНТР ПЕРВИННОЇ МЕДИКО-САНІТАРНОЇ ДОПОМОГИ"  НОВОГУЙВИНСЬКОЇ СЕЛИЩНОЇ РАДИ</t>
  </si>
  <si>
    <t>Україна, 12460, Житомирська обл., Житомирський р-н, село Троянів, ВУЛИЦЯ ВОЙТИЦЬКОГО, будинок 26</t>
  </si>
  <si>
    <t>84e78ab4-a6f4-404d-bdfb-7026bcaa8e4a</t>
  </si>
  <si>
    <t>КОМУНАЛЬНЕ НЕКОМЕРЦІЙНЕ  ПІДПРИЄМСТВО  "КОРОСТЕНСЬКА ЦЕНТРАЛЬНА РАЙОННА ЛІКАРНЯ" УШОМИРСЬКОЇ СІЛЬСЬКОЇ РАДИ</t>
  </si>
  <si>
    <t>УШОМИР</t>
  </si>
  <si>
    <t>Україна, 11571, Житомирська обл., Коростенський р-н, село Ушомир, вул.Наумова, будинок 12</t>
  </si>
  <si>
    <t>da4a3a12-41cb-4763-a3b9-3ea30233519e</t>
  </si>
  <si>
    <t>КОМУНАЛЬНЕ НЕКОМЕРЦІЙНЕ ПІДПРИЄМСТВО "ЦЕНТР ПЕРВИННОЇ МЕДИКО-САНІТАРНОЇ  ДОПОМОГИ УШОМИРСЬКОЇ СІЛЬСЬКОЇ РАДИ"</t>
  </si>
  <si>
    <t>555a7a50-80be-45a1-ab97-3e26c17c79a3</t>
  </si>
  <si>
    <t>КОМУНАЛЬНЕ НЕКОМЕРЦІЙНЕ ПІДПРИЄМСТВО "ХОРОШІВСЬКИЙ ЦЕНТР ПЕРВИННОЇ МЕДИКО-САНІТАРНОЇ ДОПОМОГИ ХОРОШІВСЬКОЇ СЕЛИЩНОЇ РАДИ"</t>
  </si>
  <si>
    <t>ХОРОШІВ</t>
  </si>
  <si>
    <t>Україна, 12101, Житомирська обл., Хорошівський р-н, селище міського типу Хорошів, ВУЛИЦЯ ШЕВЧЕНКА, будинок 42</t>
  </si>
  <si>
    <t>e3407dc1-e6dd-45f7-8d52-95553cd6efe6</t>
  </si>
  <si>
    <t>КОМУНАЛЬНЕ НЕКОМЕРЦІЙНЕ ПІДПРИЄМСТВО "ХОРОШІВСЬКА  ЛІКАРНЯ" ХОРОШІВСЬКОЇ СЕЛИЩНОЇ РАДИ</t>
  </si>
  <si>
    <t>53d86352-6bd4-4994-b525-a6baf147d685</t>
  </si>
  <si>
    <t>МРИГЛОД ЛЮДМИЛА ВАСИЛІВНА</t>
  </si>
  <si>
    <t>ЧЕРВОНЕ</t>
  </si>
  <si>
    <t>169667ad-25f9-43a0-a56f-17d4f8dc62a4</t>
  </si>
  <si>
    <t>КОМУНАЛЬНЕ НЕКОМЕРЦІЙНЕ ПІДПРИЄМСТВО "АМБУЛАТОРІЯ ЗАГАЛЬНОЇ ПРАКТИКИ-СІМЕЙНОЇ МЕДИЦИНИ" ЧЕРВОНЕНСЬКОЇ СЕЛИЩНОЇ РАДИ</t>
  </si>
  <si>
    <t>a521bf7f-96e3-4f0d-a8ba-cd26a0bc8b21</t>
  </si>
  <si>
    <t>КОМУНАЛЬНЕ НЕКОМЕРЦІЙНЕ ПІДПРИЄМСТВО "ЦЕНТР ПЕРВИННОЇ МЕДИКО-САНІТАРНОЇ ДОПОМОГИ" ЧЕРНЯХІВСЬКОЇ СЕЛИЩНОЇ РАДИ</t>
  </si>
  <si>
    <t>ЧЕРНЯХІВ</t>
  </si>
  <si>
    <t>Україна, 12301, Житомирська обл., Черняхівський р-н, селище міського типу Черняхів, вул.Франка Івана, будинок 42-З</t>
  </si>
  <si>
    <t>f02fb6de-aea7-4762-888e-1241da8f9b94</t>
  </si>
  <si>
    <t>НІКОЛАЙЧУК ІРИНА ОЛЕКСІЇВНА</t>
  </si>
  <si>
    <t>d9eac52a-5b4e-4b7c-b1da-5a42615f00f1</t>
  </si>
  <si>
    <t>КОМУНАЛЬНЕ НЕКОМЕРЦІЙНЕ ПІДПРИЄМСТВО "ЧЕРНЯХІВСЬКЕ ТЕРИТОРІАЛЬНЕ МЕДИЧНЕ ОБ'ЄДНАННЯ" ЧЕРНЯХІВСЬКОЇ СЕЛИЩНОЇ РАДИ</t>
  </si>
  <si>
    <t>4ba0db8d-de9c-4a35-a280-8689f2945c7a</t>
  </si>
  <si>
    <t>КОМУНАЛЬНЕ НЕКОМЕРЦІЙНЕ ПІДПРИЄМСТВО "ЦЕНТР ПЕРВИННОЇ МЕДИКО-САНІТАРНОЇ ДОПОМОГИ ЧИЖІВСЬКОЇ СІЛЬСЬКОЇ РАДИ НОВОГРАД-ВОЛИНСЬКОГО РАЙОНУ ЖИТОМИРСЬКОЇ ОБЛАСТІ"</t>
  </si>
  <si>
    <t>ЧИЖІВКА</t>
  </si>
  <si>
    <t>Україна, 11725, Житомирська обл., Новоград-Волинський р-н, село Чижівка, вул.Соборності, будинок 6</t>
  </si>
  <si>
    <t>067163ad-78ec-45dd-b616-ea51b5b86c4d</t>
  </si>
  <si>
    <t>КОМУНАЛЬНЕ НЕКОМЕРЦІЙНЕ ПІДПРИЄМСТВО "ЧОПОВИЦЬКИЙ СЕЛИЩНИЙ ЦЕНТР ПЕРВИННОЇ МЕДИКО-САНІТАРНОЇ ДОПОМОГИ" ЧОПОВИЦЬКОЇ СЕЛИЩНОЇ РАДИ</t>
  </si>
  <si>
    <t>ЧОПОВИЧІ</t>
  </si>
  <si>
    <t>00f48d24-0c46-4f78-ace7-d14d87468825</t>
  </si>
  <si>
    <t>ЛАВРЕНЧУК ІРИНА ОЛЕГІВНА</t>
  </si>
  <si>
    <t>ЧУДНІВ</t>
  </si>
  <si>
    <t>a4b601ca-85dc-48f7-b9af-f521c64c314f</t>
  </si>
  <si>
    <t>КОМУНАЛЬНЕ НЕКОМЕРЦІЙНЕ ПІДПРИЄМСТВО "ЧУДНІВСЬКИЙ ЦЕНТР ПЕРВИННОЇ МЕДИКО-САНІТАРНОЇ ДОПОМОГИ"  ЧУДНІВСЬКОЇ МІСЬКОЇ РАДИ ЖИТОМИРСЬКОЇ ОБЛАСТІ</t>
  </si>
  <si>
    <t>Україна, 13200, Житомирська обл., Чуднівський р-н, місто Чуднів, ВУЛИЦЯ ЖИТОМИРСЬКА, будинок 15</t>
  </si>
  <si>
    <t>4b848b45-3d76-4005-b126-8c2cfa395fed</t>
  </si>
  <si>
    <t>КОМУНАЛЬНЕ НЕКОМЕРЦІЙНЕ ПІДПРИЄМСТВО "ЧУДНІВСЬКА ЛІКАРНЯ" ЧУДНІВСЬКОЇ МІСЬКОЇ РАДИ ЖИТОМИРСЬКОЇ ОБЛАСТІ</t>
  </si>
  <si>
    <t>7605fe5f-b80f-4817-a7d3-32d28b21d1f7</t>
  </si>
  <si>
    <t>КОМУНАЛЬНЕ НЕКОМЕРЦІЙНЕ ПІДПРИЄМСТВО БАРАНИНСЬКОЇ СІЛЬСЬКОЇ РАДИ "ЦЕНТР ПЕРВИННОЇ МЕДИКО-САНІТАРНОЇ ДОПОМОГИ"</t>
  </si>
  <si>
    <t>88a79f1f-e3f3-4071-845e-70f437bde8e3</t>
  </si>
  <si>
    <t>КОМУНАЛЬНЕ НЕКОМЕРЦІЙНЕ ПІДПРИЄМСТВО "БЕРЕГІВСЬКА ЛІКАРНЯ ІМЕНІ БЕРТОЛОНА ЛІННЕРА БЕРЕГІВСЬКОЇ МІСЬКОЇ РАДИ"</t>
  </si>
  <si>
    <t>c674ab7b-2f5c-483c-b37d-83120e176288</t>
  </si>
  <si>
    <t>КОМУНАЛЬНЕ НЕКОМЕРЦІЙНЕ ПІДПРИЄМСТВО "ОБЛАСНИЙ ЗАКЛАД З НАДАННЯ  ПСИХІАТРИЧНОЇ ДОПОМОГИ М.БЕРЕГОВА" ЗАКАРПАТСЬКОЇ ОБЛАСНОЇ РАДИ</t>
  </si>
  <si>
    <t>7b37cacd-e904-44a6-a7bd-b4e315aba32c</t>
  </si>
  <si>
    <t>КОМУНАЛЬНЕ НЕКОМЕРЦІЙНЕ ПІДПРИЄМСТВО "БЕРЕГІВСЬКИЙ ЦЕНТР ПЕРВИННОЇ МЕДИКО-САНІТАРНОЇ ДОПОМОГИ БЕРЕГІВСЬКОЇ РАЙОННОЇ РАДИ ЗАКАРПАТСЬКОЇ ОБЛАСТІ"</t>
  </si>
  <si>
    <t>8322e484-bb16-482c-9ea0-50bc87ec6eac</t>
  </si>
  <si>
    <t>КОМУНАЛЬНЕ ПІДПРИЄМСТВО КОМУНАЛЬНЕ НЕКОМЕРЦІЙНЕ ПІДПРИЄМСТВО "ОБЛАСНИЙ ДИТЯЧИЙ ТУБЕРКУЛЬОЗНИЙ САНАТОРІЙ "ЧОВЕН" ЗАКАРПАТСЬКОЇ ОБЛАСНОЇ РАДИ</t>
  </si>
  <si>
    <t>БЕРЕЗНИКИ</t>
  </si>
  <si>
    <t>1c4c2146-acc6-4b3b-8d6b-2cab04bd5648</t>
  </si>
  <si>
    <t>КОМУНАЛЬНЕ НЕКОМЕРЦІЙНЕ ПІДПРИЄМСТВО "ВЕЛИКОБЕРЕЗНЯНСЬКА ЛІКАРНЯ ВЕЛИКОБЕРЕЗНЯНСЬКОЇ СЕЛИЩНОЇ РАДИ УЖГОРОДСЬКОГО РАЙОНУ ЗАКАРПАТСЬКОЇ ОБЛАСТІ</t>
  </si>
  <si>
    <t>07489874-fb72-4f7d-b604-28ee3778555d</t>
  </si>
  <si>
    <t>КОМУНАЛЬНЕ НЕКОМЕРЦІЙНЕ ПІДПРИЄМСТВО "ЦЕНТР ПЕРВИННОЇ МЕДИКО-САНІТАРНОЇ ДОПОМОГИ ВЕЛИКОБЕРЕЗНЯНСЬКОЇ РАЙОННОЇ РАДИ ЗАКАРПАТСЬКОЇ ОБЛАСТІ"</t>
  </si>
  <si>
    <t>9a0c3f0b-8c17-40fc-ae6c-11e3b8dfe87a</t>
  </si>
  <si>
    <t>КОМУНАЛЬНЕ НЕКОМЕРЦІЙНЕ ПІДПРИЄМСТВО "ВЕЛИКОБИЧКІВСЬКА МІСЬКА ЛІКАРНЯ" ВЕЛИКОБИЧКІВСЬКОЇ СЕЛИЩНОЇ РАДИ</t>
  </si>
  <si>
    <t>ВЕЛИКИЙ БИЧКІВ</t>
  </si>
  <si>
    <t>fae1efd2-4d8a-43c7-940b-b2be68d6e705</t>
  </si>
  <si>
    <t>КОМУНАЛЬНЕ НЕКОМЕРЦІЙНЕ ПІДПРИЄМСТВО "ЦЕНТР ПЕРВИННОЇ МЕДИКО-САНІТАРНОЇ ДОПОМОГИ МУКАЧІВСЬКОГО РАЙОНУ" МУКАЧІВСЬКОЇ РАЙОННОЇ РАДИ</t>
  </si>
  <si>
    <t>1cbb21e8-5fcb-4b2c-be37-8a0e6829d6a3</t>
  </si>
  <si>
    <t>ЦИФРА МИРОСЛАВА ОЛЕКСАНДРІВНА</t>
  </si>
  <si>
    <t>Цифра Мирослава Олександрівна</t>
  </si>
  <si>
    <t>2069c368-3965-41dc-8751-5ec07ab995bc</t>
  </si>
  <si>
    <t>КРАВЧУК СВІТЛАНА МИКОЛАЇВНА</t>
  </si>
  <si>
    <t>d72736dc-26dd-470c-8c1e-aa2010aa170d</t>
  </si>
  <si>
    <t>ЛЕНДЄЛ ВАСИЛЬ МИХАЙЛОВИЧ</t>
  </si>
  <si>
    <t>d1be609a-d5e5-4628-8a54-bd03d14289c4</t>
  </si>
  <si>
    <t>КОМУНАЛЬНЕ НЕКОМЕРЦІЙНЕ ПІДПРИЄМСТВО "ВИНОГРАДІВСЬКА РАЙОННА ЛІКАРНЯ" ВИНОГРАДІВСЬКОЇ МІСЬКОЇ РАДИ ЗАКАРПАТСЬКОЇ ОБЛАСТІ</t>
  </si>
  <si>
    <t>503fa0dd-03b0-4366-8704-ade668db5c71</t>
  </si>
  <si>
    <t>КОМУНАЛЬНЕ НЕКОМЕРЦІЙНЕ ПІДПРИЄМСТВО "ВИНОГРАДІВСЬКИЙ ЦЕНТР ПЕРВИННОЇ МЕДИКО-САНІТАРНОЇ ДОПОМОГИ" ВИНОГРАДІВСЬКОЇ МІСЬКОЇ РАДИ ЗАКАРПАТСЬКОЇ ОБЛАСТІ</t>
  </si>
  <si>
    <t>13313e88-8fe8-4136-a06c-fd4471d65b16</t>
  </si>
  <si>
    <t>СОТНИЧУК ЮРІЙ МИРОСЛАВОВИЧ</t>
  </si>
  <si>
    <t>ВІЛЬХІВКА</t>
  </si>
  <si>
    <t>2970aeb4-c22b-4f28-abf0-12e320ac791f</t>
  </si>
  <si>
    <t>КОМУНАЛЬНЕ НЕКОМЕРЦІЙНЕ ПІДПРИЄМСТВО "ВІЛЬХОВЕЦЬКИЙ ЦЕНТР ПЕРВИННОЇ МЕДИКО-САНІТАРНОЇ ДОПОМОГИ" ВІЛЬХОВЕЦЬКОЇ СІЛЬСЬКОЇ РАДИ ТЯЧІВСЬКОГО РАЙОНУ ЗАКАРПАТСЬКОЇ ОБЛАСТІ</t>
  </si>
  <si>
    <t>d56c59f3-348a-460d-91d1-5b2b08def5d0</t>
  </si>
  <si>
    <t>БІБЕН ТАМАРА ВАСИЛІВНА</t>
  </si>
  <si>
    <t>ВІЛЬХІВЦІ-ЛАЗИ</t>
  </si>
  <si>
    <t>0b712319-6457-47fa-ac54-9701dc85ffd7</t>
  </si>
  <si>
    <t>КОМУНАЛЬНЕ  НЕКОМЕРЦІЙНЕ  ПІДПРИЄМСТВО "ОБЛАСНИЙ  ЗАКЛАД З НАДАННЯ ПСИХІАТРИЧНОЇ ДОПОМОГИ С.ВІЛЬШАНИ" ЗАКАРПАТСЬКОЇ ОБЛАСНОЇ РАДИ</t>
  </si>
  <si>
    <t>ВІЛЬШАНИ</t>
  </si>
  <si>
    <t>32d4884a-69c6-4b0b-9755-f038dc552ff8</t>
  </si>
  <si>
    <t>КОМУНАЛЬНЕ НЕКОМЕРЦІЙНЕ ПІДПРИЄМСТВО "ВОЛОВЕЦЬКА ЦЕНТРАЛЬНА  ЛІКАРНЯ ВОЛОВЕЦЬКОЇ СЕЛИЩНОЇ РАДИ"</t>
  </si>
  <si>
    <t>a00bd2f7-08dd-435a-bc13-7d4dd68ed16e</t>
  </si>
  <si>
    <t>КОМУНАЛЬНЕ НЕКОМЕРЦІЙНЕ ПІДПРИЄМСТВО "ЦЕНТР ПЕРВИННОЇ МЕДИКО-САНІТАРНОЇ ДОПОМОГИ ВОЛОВЕЦЬКОЇ СЕЛИЩНОЇ РАДИ"</t>
  </si>
  <si>
    <t>62e3474d-a497-42a7-afb7-abf27ccfa58b</t>
  </si>
  <si>
    <t>КОМУНАЛЬНЕ НЕКОМЕРЦІЙНЕ ПІДПРИЄМСТВО "ДУБІВСЬКА ЛІКАРНЯ" ДУБІВСЬКОЇ СЕЛИЩНОЇ РАДИ ТЯЧІВСЬКОГО РАЙОНУ ЗАКАРПАТСЬКОЇ ОБЛАСТІ</t>
  </si>
  <si>
    <t>ДУБОВЕ</t>
  </si>
  <si>
    <t>b7fccfe2-7908-4d48-9caf-661ab59ac80d</t>
  </si>
  <si>
    <t>ГАРДУБЕЙ ІРИНА ІВАНІВНА</t>
  </si>
  <si>
    <t>ЗАЛУЖЖЯ</t>
  </si>
  <si>
    <t>4fa8cca2-8260-4474-8684-88fd23ebb4f3</t>
  </si>
  <si>
    <t>ПАСУЛЬКА ТАМАРА ЙОСИПІВНА</t>
  </si>
  <si>
    <t>ІЗА</t>
  </si>
  <si>
    <t>a6aa7c39-e37f-4018-b355-08699ae4ca9c</t>
  </si>
  <si>
    <t>КУЧЕРЕНКО АНТОНІНА ІВАНІВНА</t>
  </si>
  <si>
    <t>0d2d8895-1660-499f-8165-6dfc69c1ad3b</t>
  </si>
  <si>
    <t>СИМУЛИК ОКСАНА ЮРІЇВНА</t>
  </si>
  <si>
    <t>c59b3cff-7f5b-44e5-a61f-805a0e39e3d7</t>
  </si>
  <si>
    <t>ШОПА ВАСИЛЬ ВАСИЛЬОВИЧ</t>
  </si>
  <si>
    <t>ІЗКИ</t>
  </si>
  <si>
    <t>7f913446-c172-4f76-a95a-057668d9a1cf</t>
  </si>
  <si>
    <t>КОМУНАЛЬНЕ НЕКОМЕРЦІЙНЕ ПІДПРИЄМСТВО "ІРШАВСЬКА МІСЬКА ЛІКАРНЯ" ІРШАВСЬКОЇ МІСЬКОЇ РАДИ ЗАКАРПАТСЬКОЇ ОБЛАСТІ</t>
  </si>
  <si>
    <t>09e7649f-500a-46e9-9424-139d505bfad5</t>
  </si>
  <si>
    <t>ПОРТАШ ЛАРИСА ЮРІЇВНА</t>
  </si>
  <si>
    <t>512bf187-305c-45af-81f8-29523a960eea</t>
  </si>
  <si>
    <t>СЕНИНА ЮРІЙ ЮРІЙОВИЧ</t>
  </si>
  <si>
    <t>dadf5255-ea39-4496-a6ff-28f3c8a2cb84</t>
  </si>
  <si>
    <t>КОМУНАЛЬНЕ НЕКОМЕРЦІЙНЕ ПІДПРИЄМСТВО "ІРШАВСЬКИЙ ЦЕНТР ПЕРВИННОЇ МЕДИЧНОЇ ДОПОМОГИ" ІРШАВСЬКОЇ МІСЬКОЇ РАДИ ЗАКАРПАТСЬКОЇ ОБЛАСТІ</t>
  </si>
  <si>
    <t>73e2ee67-65a8-450f-9947-39d58c9101e0</t>
  </si>
  <si>
    <t>ПРИВАТНЕ МАЛЕ ПІДПРИЄМСТВО "САНУС"</t>
  </si>
  <si>
    <t>МИНАЙ</t>
  </si>
  <si>
    <t>e2eecbfd-16f2-410c-acdf-8f9653dd5b4b</t>
  </si>
  <si>
    <t>КОМУНАЛЬНЕ НЕКОМЕРЦІЙНЕ ПІДПРИЄМСТВО "ЛІКУВАЛЬНО-ПРОФІЛАКТИЧНА УСТАНОВА МІЖГІРСЬКА РАЙОННА ЛІКАРНЯ МІЖГІРСЬКОЇ СЕЛИЩНОЇ РАДИ ЗАКАРПАТСЬКОЇ ОБЛАСТІ"</t>
  </si>
  <si>
    <t>0ebffa83-9151-4552-ac7e-0993e8a73c90</t>
  </si>
  <si>
    <t>871e392d-87dd-45a5-bd24-e50388c84c31</t>
  </si>
  <si>
    <t>КОМУНАЛЬНЕ НЕКОМЕРЦІЙНЕ ПІДПРИЄМСТВО "МІЖГІРСЬКИЙ ЦЕНТР ПЕРВИННОЇ МЕДИКО-САНІТАРНОЇ ДОПОМОГИ МІЖГІРСЬКОЇ СЕЛИЩНОЇ РАДИ ЗАКАРПАТСЬКОЇ ОБЛАСТІ"</t>
  </si>
  <si>
    <t>626d02fe-088b-48fc-9e13-57871b46c0b9</t>
  </si>
  <si>
    <t>ПРИВАТНЕ ПІДПРИЄМСТВО "МЕДИЧНИЙ ЦЕНТР "ГАРМОНІЯ"</t>
  </si>
  <si>
    <t>a6827d63-6481-4b3e-a66b-6f811b6ec259</t>
  </si>
  <si>
    <t>НАГОВСЬКИЙ ОЛЕКСАНДР ІГОРОВИЧ</t>
  </si>
  <si>
    <t>4f3d0924-4db9-4b8b-b7dc-7369e12f70e5</t>
  </si>
  <si>
    <t>ПРИВАТНЕ ПІДПРИЄМСТВО "МЕДИЧНИЙ ЦЕНТР "ВІТАЛІНЕ"</t>
  </si>
  <si>
    <t>26dcde26-23b2-4a1b-a026-675ecf5077a8</t>
  </si>
  <si>
    <t>47eeae00-51b0-41d8-86bf-5c57d8a34d4a</t>
  </si>
  <si>
    <t>ЧУЛЕЙ ОЛЕКСАНДР ЮРІЙОВИЧ</t>
  </si>
  <si>
    <t>f1b9d205-da19-46c4-a844-364e323d5d06</t>
  </si>
  <si>
    <t>БАБИНЕЦЬ ІВАН ВАСИЛЬОВИЧ</t>
  </si>
  <si>
    <t>1e181d6e-0d78-4b1c-a589-43db8ff197df</t>
  </si>
  <si>
    <t>КОМУНАЛЬНЕ НЕКОМЕРЦІЙНЕ ПІДПРИЄМСТВО "МУКАЧІВСЬКА ЦЕНТРАЛЬНА РАЙОННА ЛІКАРНЯ"</t>
  </si>
  <si>
    <t>00e03ca6-f1ed-46ce-bc6a-32bc695536ef</t>
  </si>
  <si>
    <t>Комунальне некомерційне підприємство "Центр первинної медико-санітарної допомоги Мукачівської міської територіальної громади"</t>
  </si>
  <si>
    <t>c4f96c5e-aa46-4351-9d08-0cc471428e7b</t>
  </si>
  <si>
    <t>КОМУНАЛЬНЕ НЕКОМЕРЦІЙНЕ ПІДПРИЄМСТВО "ОБЛАСНА ДИТЯЧА ЛІКАРНЯ" ЗАКАРПАТСЬКОЇ ОБЛАСНОЇ РАДИ</t>
  </si>
  <si>
    <t>11a8cafa-48a8-4160-9020-45771acdaca6</t>
  </si>
  <si>
    <t>ДИЧКА ВІКТОР ВАСИЛЬОВИЧ</t>
  </si>
  <si>
    <t>864e1a99-d0a1-4817-83d0-1262ff24698e</t>
  </si>
  <si>
    <t>КОМУНАЛЬНЕ НЕКОМЕРЦІЙНЕ ПІДПРИЄМСТВО "НЕРЕСНИЦЬКА ЛІКАРНЯ" НЕРЕСНИЦЬКОЇ СІЛЬСЬКОЇ РАДИ ТЯЧІВСЬКОГО РАЙОНУ ЗАКАРПАТСЬКОЇ ОБЛАСТІ</t>
  </si>
  <si>
    <t>НЕРЕСНИЦЯ</t>
  </si>
  <si>
    <t>32176755-8864-4f7a-bd64-266db4ccb6c9</t>
  </si>
  <si>
    <t>ГУЗОВ МАРІЯ АНДРІЇВНА</t>
  </si>
  <si>
    <t>НИЖНЯ АПША</t>
  </si>
  <si>
    <t>c7cc6aee-cc4f-4b02-8958-60168871ac63</t>
  </si>
  <si>
    <t>КОМУНАЛЬНЕ НЕКОМЕРЦІЙНЕ ПІДПРИЄМСТВО "НИЖНЬО-АПШАНСЬКА ЛІКАРНЯ"  СОЛОТВИНСЬКОЇ СЕЛИЩНОЇ РАДИ ТЯЧІВСЬКОГО РАЙОНУ ЗАКАРПАТСЬКОЇ ОБЛАСТІ</t>
  </si>
  <si>
    <t>c21fc84d-f747-4778-baa1-16ffbecc3daa</t>
  </si>
  <si>
    <t>КОМУНАЛЬНЕ НЕКОМЕРЦІЙНЕ ПІДПРИЄМСТВО "ЗАКАРПАТСЬКИЙ ОБЛАСНИЙ ДИТЯЧИЙ САНАТОРІЙ "МАЛЯТКО" ЗАКАРПАТСЬКОЇ ОБЛАСНОЇ РАДИ</t>
  </si>
  <si>
    <t>ОНОКІВЦІ</t>
  </si>
  <si>
    <t>acab0007-84a3-4410-a899-3b0bec0fde01</t>
  </si>
  <si>
    <t>КОМУНАЛЬНЕ НЕКОМЕРЦІЙНЕ ПІДПРИЄМСТВО "ПЕРЕЧИНСЬКА ЛІКАРНЯ" ПЕРЕЧИНСЬКОЇ МІСЬКОЇ РАДИ ЗАКАРПАТСЬКОЇ ОБЛАСТІ</t>
  </si>
  <si>
    <t>ПЕРЕЧИН</t>
  </si>
  <si>
    <t>87f7845a-1d24-4d13-b8c0-b6fe755a9e60</t>
  </si>
  <si>
    <t>КОМУНАЛЬНЕ НЕКОМЕРЦІЙНЕ ПІДПРИЄМСТВО "ПЕРЕЧИНСЬКИЙ ЦЕНТР ПЕРВИННОЇ МЕДИКО-САНІТАРНОЇ ДОПОМОГИ" ПЕРЕЧИНСЬКОЇ МІСЬКОЇ РАДИ</t>
  </si>
  <si>
    <t>percpmsd@ukr.net</t>
  </si>
  <si>
    <t>Дідичин Ярослав Михайлович</t>
  </si>
  <si>
    <t>Україна, 89200, Закарпатська обл., Перечинський р-н, місто Перечин, ПЛОЩА НАРОДНА, будинок 16</t>
  </si>
  <si>
    <t>e1022938-c73b-4eb4-8631-bfcdc96499b5</t>
  </si>
  <si>
    <t>КОМУНАЛЬНЕ НЕКОМЕРЦІЙНЕ ПІДПРИЄМСТВО "ЦЕНТР ПЕРВИННОЇ МЕДИКО-САНІТАРНОЇ ДОПОМОГИ ПОЛЯНСЬКОЇ СІЛЬСЬКОЇ РАДИ МУКАЧІВСЬКОГО РАЙОНУ ЗАКАРПАТСЬКОЇ ОБЛАСТІ"</t>
  </si>
  <si>
    <t>211b104c-f850-4e5a-86f3-5eda2d844770</t>
  </si>
  <si>
    <t>ТОВТ НАДІЯ АНДРІЇВНА</t>
  </si>
  <si>
    <t>b39f2c38-73b3-408c-9332-121ddbdc1a87</t>
  </si>
  <si>
    <t>КОМУНАЛЬНЕ НЕКОМЕРЦІЙНЕ ПІДПРИЄМСТВО "РАХІВСЬКА РАЙОННА ЛІКАРНЯ" РАХІВСЬКОЇ МІСЬКОЇ РАДИ ЗАКАРПАТСЬКОЇ ОБЛАСТІ</t>
  </si>
  <si>
    <t>fe917559-8eea-45b4-8daf-afc299cbde74</t>
  </si>
  <si>
    <t>КОМУНАЛЬНЕ НЕКОМЕРЦІЙНЕ ПІДПРИЄМСТВО "РАХІВСЬКИЙ ЦЕНТР ПЕРВИННОЇ МЕДИКО-САНІТАРНОЇ ДОПОМОГИ" РАХІВСЬКОЇ МІСЬКОЇ РАДИ ЗАКАРПАТСЬКОЇ ОБЛАСТІ</t>
  </si>
  <si>
    <t>280215b3-125e-49f0-a21e-a7a5ba06bf5b</t>
  </si>
  <si>
    <t>КОМУНАЛЬНЕ НЕКОМЕРЦІЙНЕ ПІДПРИЄМСТВО "ЦЕНТР ПЕРВИННОЇ МЕДИКО-САНІТАРНОЇ ДОПОМОГИ" СВАЛЯВСЬКОЇ МІСЬКОЇ РАДИ ЗАКАРПАТСЬКОЇ ОБЛАСТІ</t>
  </si>
  <si>
    <t>78bab9c2-ef81-42af-9873-5cfc5cb6031b</t>
  </si>
  <si>
    <t>КОМУНАЛЬНЕ НЕКОМЕРЦІЙНЕ ПІДПРИЄМСТВО "СВАЛЯВСЬКА МІСЬКА ЛІКАРНЯ" СВАЛЯВСЬКОЇ МІСЬКОЇ РАДИ ЗАКАРПАТСЬКОЇ ОБЛАСТІ</t>
  </si>
  <si>
    <t>c2ac83db-1a89-4ff7-aba0-f9e1e5b34275</t>
  </si>
  <si>
    <t>КОМУНАЛЬНЕ НЕКОМЕРЦІЙНЕ ПІДПРИЄМСТВО "УЖГОРОДСЬКА РАЙОННА КЛІНІЧНА ЛІКАРНЯ УЖГОРОДСЬКОЇ РАЙОННОЇ РАДИ ЗАКАРПАТСЬКОЇ ОБЛАСТІ"</t>
  </si>
  <si>
    <t>a78b4013-0b34-4dc0-a22b-6f84f142035e</t>
  </si>
  <si>
    <t>КОМУНАЛЬНЕ НЕКОМЕРЦІЙНЕ ПІДПРИЄМСТВО "УЖГОРОДСЬКИЙ РАЙОННИЙ ЦЕНТР ПЕРВИННОЇ МЕДИКО-САНІТАРНОЇ ДОПОМОГИ УЖГОРОДСЬКОЇ РАЙОННОЇ РАДИ"</t>
  </si>
  <si>
    <t>16cb27c5-3c8b-4b81-ae85-f0069fa40cd0</t>
  </si>
  <si>
    <t>2ab171dc-0d7e-44b6-aeb2-917f4571d396</t>
  </si>
  <si>
    <t>ГАЛ МИКОЛА ЕМЕРІХОВИЧ</t>
  </si>
  <si>
    <t>СОЛОТВИНО</t>
  </si>
  <si>
    <t>55731800-6b08-47bd-a5ab-369b44b78784</t>
  </si>
  <si>
    <t>КОМУНАЛЬНЕ НЕКОМЕРЦІЙНЕ ПІДПРИЄМСТВО "СОЛОТВИНСЬКА  ОБЛАСНА АЛЕРГОЛОГІЧНА ЛІКАРНЯ" ЗАКАРПАТСЬКОЇ ОБЛАСНОЇ РАДИ</t>
  </si>
  <si>
    <t>e1390b11-276e-4076-b8f5-02a11a5cc417</t>
  </si>
  <si>
    <t>КОМУНАЛЬНЕ НЕКОМЕРЦІЙНЕ ПІДПРИЄМСТВО "ТЕРЕБЛЯНСЬКА ЛІКАРНЯ" БУШТИНСЬКОЇ СЕЛИЩНОЇ РАДИ ТЯЧІВСЬКОГО РАЙОНУ ЗАКАРПАТСЬКОЇ ОБЛАСТІ</t>
  </si>
  <si>
    <t>9941c9f1-92a8-42f0-be80-a27e218ca8a6</t>
  </si>
  <si>
    <t>КОМУНАЛЬНЕ НЕКОМЕРЦІЙНЕ ПІДПРИЄМСТВО ТЯЧІВСЬКОЇ РАЙОННОЇ РАДИ "ЦЕНТР ПЕРВИННОЇ МЕДИКО-САНІТАРНОЇ ДОПОМОГИ"</t>
  </si>
  <si>
    <t>c2907ff6-3435-4d8d-a090-ae9985f49486</t>
  </si>
  <si>
    <t>ТИМОЩУК НАТАЛІЯ МИХАЙЛІВНА</t>
  </si>
  <si>
    <t>ТЕРЕСВА</t>
  </si>
  <si>
    <t>daf16852-19b5-4ea6-95cb-e2904cc602f2</t>
  </si>
  <si>
    <t>КОМУНАЛЬНЕ НЕКОМЕРЦІЙНЕ ПІДПРИЄМСТВО "ТЕРЕСВЯНСЬКА ЛІКАРНЯ" ТЕРЕСВЯНСЬКОЇ СЕЛИЩНОЇ РАДИ ТЯЧІВСЬКОГО РАЙОНУ ЗАКАРПАТСЬКОЇ ОБЛАСТІ</t>
  </si>
  <si>
    <t>a22c1880-b25f-4b06-b782-f5ff555d5e9d</t>
  </si>
  <si>
    <t>КОМУНАЛЬНЕ НЕКОМЕРЦІЙНЕ ПІДПРИЄМСТВО "ПЕРЕЧИНСЬКИЙ РАЙОННИЙ ЦЕНТР ПЕРВИННОЇ МЕДИКО-САНІТАРНОЇ ДОПОМОГИ" ПЕРЕЧИНСЬКОЇ РАЙОННОЇ РАДИ ЗАКАРПАТСЬКОЇ ОБЛАСТІ</t>
  </si>
  <si>
    <t>cpmsdperechin@gmail.com</t>
  </si>
  <si>
    <t>Малишко Юрій Юрійович</t>
  </si>
  <si>
    <t>ТУР'Ї РЕМЕТИ</t>
  </si>
  <si>
    <t>Україна, 89221, Закарпатська обл., Перечинський р-н, село Тур'ї Ремети, ВУЛИЦЯ ЦЕНТРАЛЬНА, будинок 16</t>
  </si>
  <si>
    <t>b06c0921-4f73-450f-ad73-47e80967b010</t>
  </si>
  <si>
    <t>КОМУНАЛЬНЕ НЕКОМЕРЦІЙНЕ ПІДПРИЄМСТВО "ЦЕНТР ПЕРВИННОЇ МЕДИКО-САНІТАРНОЇ ДОПОМОГИ ТЯЧІВСЬКОЇ МІСЬКОЇ РАДИ ЗАКАРПАТСЬКОЇ ОБЛАСТІ"</t>
  </si>
  <si>
    <t>fae4cfa6-6e22-47be-ad0d-8b0c67dc9894</t>
  </si>
  <si>
    <t>КОМУНАЛЬНЕ НЕКОМЕРЦІЙНЕ ПІДПРИЄМСТВО "ТЯЧІВСЬКА РАЙОННА ЛІКАРНЯ" ТЯЧІВСЬКОЇ МІСЬКОЇ  РАДИ ЗАКАРПАТСЬКОЇ ОБЛАСТІ</t>
  </si>
  <si>
    <t>f21f4ad6-340a-4018-b1d9-8ce3820a0eeb</t>
  </si>
  <si>
    <t>КОМУНАЛЬНЕ НЕКОМЕРЦІЙНЕ ПІДПРИЄМСТВО "ТЯЧІВСЬКА КОНСУЛЬТАТИВНА ПОЛІКЛІНІКА" ТЯЧІВСЬКОЇ МІСЬКОЇ РАДИ ЗАКАРПАТСЬКОЇ ОБЛАСТІ</t>
  </si>
  <si>
    <t>05b1aaa0-534c-4624-83e8-dbef23249934</t>
  </si>
  <si>
    <t>КОМУНАЛЬНЕ НЕКОМЕРЦІЙНЕ ПІДПРИЄМСТВО "УГЛЯНСЬКА ЛІКАРНЯ"  УГЛЯНСЬКОЇ СІЛЬСЬКОЇ РАДИ ТЯЧІВСЬКОГО РАЙОНУ ЗАКАРПАТСЬКОЇ ОБЛАСТІ</t>
  </si>
  <si>
    <t>УГЛЯ</t>
  </si>
  <si>
    <t>8d943230-889b-491b-ad85-3c59e41ed40d</t>
  </si>
  <si>
    <t>ТОВАРИСТВО З ОБМЕЖЕНОЮ ВІДПОВІДАЛЬНІСТЮ "ПРЕВЕНШН"</t>
  </si>
  <si>
    <t>Україна, 88000, Закарпатська обл., місто Ужгород, ВУЛИЦЯ ШВАБСЬКА, будинок 70, квартира 12</t>
  </si>
  <si>
    <t>90281263-d8c1-4c3e-a721-fb3d09bce5b6</t>
  </si>
  <si>
    <t>КОМУНАЛЬНЕ НЕКОМЕРЦІЙНЕ ПІДПРИЄМСТВО "УЖГОРОДСЬКИЙ МІСЬКИЙ ЦЕНТР ПЕРВИННОЇ МЕДИКО-САНІТАРНОЇ ДОПОМОГИ"</t>
  </si>
  <si>
    <t>f4dcb811-5534-4269-9a20-9c05ef5e7038</t>
  </si>
  <si>
    <t>КОМУНАЛЬНЕ НЕКОМЕРЦІЙНЕ  ПІДПРИЄМСТВО "ЗАКАРПАТСЬКИЙ ТЕРИТОРІАЛЬНИЙ ЦЕНТР ЕКСТРЕНОЇ МЕДИЧНОЇ ДОПОМОГИ" ЗАКАРПАТСЬКОЇ ОБЛАСНОЇ РАДИ</t>
  </si>
  <si>
    <t>940aa036-ba7d-42f1-9305-e746ea205663</t>
  </si>
  <si>
    <t>КОМУНАЛЬНЕ НЕКОМЕРЦІЙНЕ ПІДПРИЄМСТВО "ОБЛАСНИЙ КЛІНІЧНИЙ ФТИЗІОПУЛЬМОНОЛОГІЧНИЙ ЛІКУВАЛЬНО-ДІАГНОСТИЧНИЙ ЦЕНТР" ЗАКАРПАТСЬКОЇ ОБЛАСНОЇ РАДИ</t>
  </si>
  <si>
    <t>8a278b21-514f-440b-ae5e-ab068c9221e3</t>
  </si>
  <si>
    <t>ТОВАРИСТВО З ОБМЕЖЕНОЮ ВІДПОВІДАЛЬНІСТЮ "ГЕМО МЕДИКА УКРАЇНА"</t>
  </si>
  <si>
    <t>715abe2b-56a4-44e5-89c1-6c91e2236926</t>
  </si>
  <si>
    <t>abcd7ae7-be49-4fc0-9c5f-b89c19a7a8a5</t>
  </si>
  <si>
    <t>КОМУНАЛЬНЕ НЕКОМЕРЦІЙНЕ ПІДПРИЄМСТВО "ЗАКАРПАТСЬКА ОБЛАСНА КЛІНІЧНА ЛІКАРНЯ ІМЕНІ АНДРІЯ НОВАКА" ЗАКАРПАТСЬКОЇ ОБЛАСНОЇ РАДИ</t>
  </si>
  <si>
    <t>2f235f88-da8b-458b-a658-b68683da3027</t>
  </si>
  <si>
    <t>КОМУНАЛЬНЕ НЕКОМЕРЦІЙНЕ ПІДПРИЄМСТВО "ЗАКАРПАТСЬКА ОБЛАСНА КЛІНІЧНА СТОМАТОЛОГІЧНА ПОЛІКЛІНІКА" ЗАКАРПАТСЬКОЇ ОБЛАСНОЇ РАДИ</t>
  </si>
  <si>
    <t>245aa103-42c7-44ad-91f3-3796a3b96722</t>
  </si>
  <si>
    <t>ДОВГАНИЧ ВАСИЛЬ ВАСИЛЬОВИЧ</t>
  </si>
  <si>
    <t>d15f84e3-2b41-4a5c-a786-8edb4d9f45d8</t>
  </si>
  <si>
    <t>КОМУНАЛЬНЕ НЕКОМЕРЦІЙНЕ ПІДПРИЄМСТВО "УЖГОРОДСЬКА МІСЬКА ДИТЯЧА КЛІНІЧНА ЛІКАРНЯ" УЖГОРОДСЬКОЇ МІСЬКОЇ РАДИ</t>
  </si>
  <si>
    <t>39d77bf5-711e-45c9-8444-79ad7415e12e</t>
  </si>
  <si>
    <t>КОМУНАЛЬНЕ НЕКОМЕРЦІЙНЕ ПІДПРИЄМСТВО "ОБЛАСНИЙ ГОСПІТАЛЬ ВЕТЕРАНІВ ВІЙНИ" ЗАКАРПАТСЬКОЇ ОБЛАСНОЇ РАДИ</t>
  </si>
  <si>
    <t>a5a7fe82-f166-4228-8cac-76268010a94a</t>
  </si>
  <si>
    <t>ТОВАРИСТВО З ОБМЕЖЕНОЮ ВІДПОВІДАЛЬНІСТЮ "КРЕДОКЛІНІК-КЛІНІКА ДОКАЗОВОЇ МЕДИЦИНИ"</t>
  </si>
  <si>
    <t>e5c0f13e-e96e-481c-9f1b-edd8706a085f</t>
  </si>
  <si>
    <t>3b976c7c-88d9-42ab-ac4f-efb6917f0d3d</t>
  </si>
  <si>
    <t>КОМУНАЛЬНЕ НЕКОМЕРЦІЙНЕ ПІДПРИЄМСТВО "ЗАКАРПАТСЬКИЙ ОБЛАСНИЙ ЦЕНТР ГРОМАДСЬКОГО ЗДОРОВ'Я" ЗАКАРПАТСЬКОЇ ОБЛАСНОЇ РАДИ</t>
  </si>
  <si>
    <t>35718520-1c3f-4f9a-921b-4e8892f99d64</t>
  </si>
  <si>
    <t>КОМУНАЛЬНЕ НЕКОМЕРЦІЙНЕ ПІДПРИЄМСТВО "ЦЕНТРАЛЬНА МІСЬКА КЛІНІЧНА ЛІКАРНЯ" УЖГОРОДСЬКОЇ МІСЬКОЇ РАДИ</t>
  </si>
  <si>
    <t>c8f5e748-693d-4147-ba25-600391192378</t>
  </si>
  <si>
    <t>КОМУНАЛЬНЕ НЕКОМЕРЦІЙНЕ ПІДПРИЄМСТВО "ОБЛАСНА КЛІНІЧНА ІНФЕКЦІЙНА ЛІКАРНЯ" ЗАКАРПАТСЬКОЇ ОБЛАСНОЇ РАДИ"</t>
  </si>
  <si>
    <t>ed9fb033-ce37-4330-af62-8945ef4ef940</t>
  </si>
  <si>
    <t>КОМУНАЛЬНЕ НЕКОМЕРЦІЙНЕ ПІДПРИЄМСТВО "ОБЛАСНИЙ МЕДИЧНИЙ КЛІНІЧНИЙ ШКІРНО-ВЕНЕРОЛОГІЧНИЙ ЦЕНТР" ЗАКАРПАТСЬКОЇ ОБЛАСНОЇ РАДИ</t>
  </si>
  <si>
    <t>246c8ccb-570e-4997-b0c3-28a86afaa2df</t>
  </si>
  <si>
    <t>КОМУНАЛЬНЕ НЕКОМЕРЦІЙНЕ ПІДПРИЄМСТВО "УЖГОРОДСЬКИЙ МІСЬКИЙ ПОЛОГОВИЙ БУДИНОК" УЖГОРОДСЬКОЇ МІСЬКОЇ РАДИ</t>
  </si>
  <si>
    <t>0818652b-9897-47f3-b132-1e1320200de2</t>
  </si>
  <si>
    <t>ТОВАРИСТВО З ОБМЕЖЕНОЮ ВІДПОВІДАЛЬНІСТЮ "МЕДИЧНИЙ ЦЕНТР "ДІАМЕД"</t>
  </si>
  <si>
    <t>b4a6090d-5806-413f-994d-3a7127711fb0</t>
  </si>
  <si>
    <t>ТОВАРИСТВО З ОБМЕЖЕНОЮ ВІДПОВІДАЛЬНІСТЮ "МЕДИЧНИЙ ЦЕНТР "ПЛЮСМЕД"</t>
  </si>
  <si>
    <t>eeb2c46a-6769-4ed7-aa90-eee28019fa45</t>
  </si>
  <si>
    <t>КОМУНАЛЬНЕ НЕКОМЕРЦІЙНЕ ПІДПРИЄМСТВО "ЗАКАРПАТСЬКИЙ ПРОТИПУХЛИННИЙ ЦЕНТР" ЗАКАРПАТСЬКОЇ ОБЛАСНОЇ РАДИ</t>
  </si>
  <si>
    <t>5abb7502-3125-4d95-8e8b-be6fcbc3a037</t>
  </si>
  <si>
    <t>КОМУНАЛЬНЕ НЕКОМЕРЦІЙНЕ ПІДПРИЄМСТВО " ОБЛАСНИЙ КЛІНІЧНИЙ ЦЕНТР НЕЙРОХІРУРГІЇ ТА НЕВРОЛОГІЇ" ЗАКАРПАТСЬКОЇ ОБЛАСНОЇ РАДИ</t>
  </si>
  <si>
    <t>711f54b5-8b47-47f5-b276-a9a16614c239</t>
  </si>
  <si>
    <t>САМОЙЛЕНКО СВІТЛАНА МИХАЙЛІВНА</t>
  </si>
  <si>
    <t>2f51a56f-780e-4c33-a977-445f2f11f701</t>
  </si>
  <si>
    <t>КОМУНАЛЬНЕ НЕКОМЕРЦІЙНЕ ПІДПРИЄМСТВО "УЖГОРОДСЬКА МІСЬКА ПОЛІКЛІНІКА" УЖГОРОДСЬКОЇ МІСЬКОЇ РАДИ</t>
  </si>
  <si>
    <t>Україна, 88000, Закарпатська обл., місто Ужгород, ВУЛИЦЯ ГРИБОЄДОВА, будинок 20 , корпус В</t>
  </si>
  <si>
    <t>ed828ed4-74c6-49d3-bf21-6a2d7caf0c01</t>
  </si>
  <si>
    <t>КОМУНАЛЬНЕ НЕКОМЕРЦІЙНЕ ПІДПРИЄМСТВО "ЗАКАРПАТСЬКИЙ ОБЛАСНИЙ МЕДИЧНИЙ ЦЕНТР ПСИХІЧНОГО ЗДОРОВ'Я ТА МЕДИЦИНИ ЗАЛЕЖНОСТЕЙ" ЗАКАРПАТСЬКОЇ ОБЛАСНОЇ РАДИ</t>
  </si>
  <si>
    <t>f7e4ae69-e7f7-48aa-870e-fa07ea55df22</t>
  </si>
  <si>
    <t>КОМУНАЛЬНЕ НЕКОМЕРЦІЙНЕ ПІДПРИЄМСТВО "ЗАКАРПАТСЬКИЙ ОБЛАСНИЙ КЛІНІЧНИЙ ЦЕНТР КАРДІОЛОГІЇ ТА КАРДІОХІРУРГІЇ" ЗАКАРПАТСЬКОЇ ОБЛАСНОЇ РАДИ</t>
  </si>
  <si>
    <t>06f4a3e9-d676-4429-8cc6-f222ef6f422f</t>
  </si>
  <si>
    <t>КОМУНАЛЬНЕ НЕКОМЕРЦІЙНЕ ПІДПРИЄМСТВО "УСТЬ-ЧОРНЯНСЬКА ЛІКАРНЯ" УСТЬ-ЧОРНЯНСЬКОЇ СЕЛИЩНОЇ РАДИ ТЯЧІВСЬКОГО РАЙОНУ ЗАКАРПАТСЬКОЇ ОБЛАСТІ</t>
  </si>
  <si>
    <t>УСТЬ-ЧОРНА</t>
  </si>
  <si>
    <t>ee35f0cc-796a-4329-872c-dd6a72482d65</t>
  </si>
  <si>
    <t>КОМУНАЛЬНЕ НЕКОМЕРЦІЙНЕ ПІДПРИЄМСТВО "ХУСТСЬКИЙ ЦЕНТР ПЕРВИННОЇ МЕДИКО-САНІТАРНОЇ ДОПОМОГИ" ХУСТСЬКОЇ МІСЬКОЇ РАДИ ЗАКАРПАТСЬКОЇ ОБЛАСТІ</t>
  </si>
  <si>
    <t>4761e629-c824-4f76-9e7a-757c0851d8cf</t>
  </si>
  <si>
    <t>ПРИВАТНЕ ПІДПРИЄМСТВО "МЕДИКО-ДІАГНОСТИЧНИЙ ЦЕНТР"ДОЛЯ"</t>
  </si>
  <si>
    <t>67067a84-f071-44b5-8c40-691676f32395</t>
  </si>
  <si>
    <t>РАЦ ТЕТЯНА ЙОСИПІВНА</t>
  </si>
  <si>
    <t>0a19b9fd-7e67-472d-8a34-19409002f865</t>
  </si>
  <si>
    <t>ТОВАРИСТВО З ОБМЕЖЕНОЮ ВІДПОВІДАЛЬНІСТЮ "КЛІНІКА СУЧАСНИХ МЕТОДІВ ДІАГНОСТИКИ ТА ІНОВАЦІЙНИХ МЕДИЧНИХ ТЕХНОЛОГІЙ "ВОДОЛІЙ"</t>
  </si>
  <si>
    <t>e1e10dbb-9268-4aa5-8bf6-2d07dc7cca6d</t>
  </si>
  <si>
    <t>ТОВАРИСТВО З ОБМЕЖЕНОЮ ВІДПОВІДАЛЬНІСТЮ "МЕДИЧНИЙ ЦЕНТР"СІМЕЙНА МЕДИЦИНА"</t>
  </si>
  <si>
    <t>ba2a4b4d-d098-455d-89d2-4304bfcd729e</t>
  </si>
  <si>
    <t>ЛУЖЕЦЬКА ОЛЬГА ТОМАШІВНА</t>
  </si>
  <si>
    <t>4cc05082-76a7-4ade-8f81-f932ff0d102e</t>
  </si>
  <si>
    <t>КОМУНАЛЬНЕ НЕКОМЕРЦІЙНЕ ПІДПРИЄМСТВО"ХУСТСЬКА ЦЕНТРАЛЬНА  ЛІКАРНЯ ІМЕНІ ВІЦИНСЬКОГО ОСТАПА ПЕТРОВИЧА"ХУСТСЬКОЇ МІСЬКОЇ РАДИ</t>
  </si>
  <si>
    <t>2ef9a2d1-5f53-416b-8022-6450b74e238d</t>
  </si>
  <si>
    <t>КОМУНАЛЬНЕ НЕКОМЕРЦІЙНЕ ПІДПРИЄМСТВО "ЧОПСЬКИЙ ЦЕНТР ПЕРВИННОЇ МЕДИКО-САНІТАРНОЇ ДОПОМОГИ"ЧОПСЬКОЇ МІСЬКОЇ РАДИ ЗАКАРПАТСЬКОЇ ОБЛАСТІ</t>
  </si>
  <si>
    <t>208b0050-bf23-4f6a-9a2d-3322c0868c85</t>
  </si>
  <si>
    <t>КОМУНАЛЬНЕ НЕКОМЕРЦІЙНЕ ПІДПРИЄМСТВО ЧОПСЬКОЇ МІСЬКОЇ РАДИ "ЧОПСЬКА МІСЬКА ЛІКАРНЯ"</t>
  </si>
  <si>
    <t>a711ec64-81f7-4ba0-8432-a099dc746b6b</t>
  </si>
  <si>
    <t>ПОГОРІЛЯК ВАСИЛЬ АНДРІЙОВИЧ</t>
  </si>
  <si>
    <t>ШАЛАНКИ</t>
  </si>
  <si>
    <t>2ee7373d-d69f-4974-b8b3-8b17660460f7</t>
  </si>
  <si>
    <t>КОМУНАЛЬНЕ НЕКОМЕРЦІЙНЕ ПІДПРИЄМСТВО "ЯСІНЯНСЬКА МІСЬКА ЛІКАРНЯ" ЯСІНЯНСЬКОЇ СЕЛИЩНОЇ РАДИ</t>
  </si>
  <si>
    <t>ЯСІНЯ</t>
  </si>
  <si>
    <t>bddc3d7a-3eb6-4311-83ea-545765a0d314</t>
  </si>
  <si>
    <t>комунальне некомерційне підприємство "Андріївська центральна районна лікарня Андріївської селищної ради"</t>
  </si>
  <si>
    <t>АНДРІЇВКА</t>
  </si>
  <si>
    <t>cde61b0c-62c5-421b-aab2-d5e174cf23f8</t>
  </si>
  <si>
    <t>КОМУНАЛЬНЕ НЕКОМЕРЦІЙНЕ ПІДПРИЄМСТВО "ЦЕНТР ПЕРВИННОЇ МЕДИКО-САНІТАРНОЇ ДОПОМОГИ"  АНДРІЇВСЬКОЇ СЕЛИЩНОЇ РАДИ</t>
  </si>
  <si>
    <t>c1f3f447-903d-41d0-8d90-cf4343e49b0f</t>
  </si>
  <si>
    <t>ТОВАРИСТВО З ОБМЕЖЕНОЮ ВІДПОВІДАЛЬНІСТЮ "ПРОФЕКТА"</t>
  </si>
  <si>
    <t>46c1d5e7-eb98-4643-a1c7-f52bff0ce69b</t>
  </si>
  <si>
    <t>КОМУНАЛЬНЕ НЕКОМЕРЦІЙНЕ ПІДПРИЄМСТВО "БЕРДЯНСЬКИЙ ЦЕНТР ПЕРВИННОЇ МЕДИКО-САНІТАРНОЇ ДОПОМОГИ" БЕРДЯНСЬКОЇ МІСЬКОЇ РАДИ</t>
  </si>
  <si>
    <t>72dde924-410c-4095-b23f-4b2950f3df41</t>
  </si>
  <si>
    <t>КОМУНАЛЬНЕ НЕКОМЕРЦІЙНЕ ПІДПРИЄМСТВО БЕРДЯНСЬКОЇ МІСЬКОЇ РАДИ "БЕРДЯНСЬКЕ ТЕРИТОРІАЛЬНЕ МЕДИЧНЕ ОБ'ЄДНАННЯ"</t>
  </si>
  <si>
    <t>533cdafb-069f-430c-bc80-4db77581595c</t>
  </si>
  <si>
    <t>КОМУНАЛЬНЕ НЕКОМЕРЦІЙНЕ ПІДПРИЄМСТВО "БЕРДЯНСЬКИЙ ЗАКЛАД З НАДАННЯ ПСИХІАТРИЧНОЇ ДОПОМОГИ" ЗАПОРІЗЬКОЇ ОБЛАСНОЇ РАДИ</t>
  </si>
  <si>
    <t>edc7455c-4153-4f5f-ae30-8d2c9d316b91</t>
  </si>
  <si>
    <t>ВОЛОШИНА ІРИНА МИКОЛАЇВНА</t>
  </si>
  <si>
    <t>d2bde507-9b96-4d3e-822e-85586ff21419</t>
  </si>
  <si>
    <t>КОМУНАЛЬНЕ ПІДПРИЄМСТВО КОМУНАЛЬНЕ НЕКОМЕРЦІЙНЕ ПІДПРИЄМСТВО "БЕРЕСТІВСЬКИЙ ЦЕНТР ПЕРВИННОЇ МЕДИКО-САНІТАРНОЇ ДОПОМОГИ" БЕРЕСТІВСЬКОЇ СІЛЬСЬКОЇ РАДИ БЕРДЯНСЬКОГО РАЙОНУ ЗАПОРІЗЬКОЇ ОБЛАСТІ</t>
  </si>
  <si>
    <t>БЕРЕСТОВЕ</t>
  </si>
  <si>
    <t>8c5b679d-e83d-49d8-bbe6-0720c4831f0e</t>
  </si>
  <si>
    <t>КОМУНАЛЬНЕ НЕКОМЕРЦІЙНЕ ПІДПРИЄМСТВО "ЦЕНТР ПЕРВИННОЇ МЕДИКО-САНІТАРНОЇ ДОПОМОГИ" БІЛЕНЬКІВСЬКОЇ СІЛЬСЬКОЇ РАДИ ЗАПОРІЗЬКОГО РАЙОНУ ЗАПОРІЗЬКОЇ ОБЛАСТІ</t>
  </si>
  <si>
    <t>БІЛЕНЬКЕ</t>
  </si>
  <si>
    <t>14174b86-5fb5-40e8-8abf-40ad86337417</t>
  </si>
  <si>
    <t>КОМУНАЛЬНЕ НЕКОМЕРЦІЙНЕ ПІДПРИЄМСТВО "БІЛЬМАЦЬКИЙ ЦЕНТР ПЕРВИННОЇ МЕДИКО-САНІТАРНОЇ ДОПОМОГИ" БІЛЬМАЦЬКОЇ СЕЛИЩНОЇ РАДИ БІЛЬМАЦЬКОГО РАЙОНУ ЗАПОРІЗЬКОЇ ОБЛАСТІ</t>
  </si>
  <si>
    <t>7f4a859a-21de-45d6-9bfe-37763a7b57a1</t>
  </si>
  <si>
    <t>КОМУНАЛЬНЕ НЕКОМЕРЦІЙНЕ ПІДПРИЄМСТВО "БІЛЬМАЦЬКА РАЙОННА ЛІКАРНЯ" БІЛЬМАЦЬКОЇ СЕЛИЩНОЇ РАДИ</t>
  </si>
  <si>
    <t>e47cdf02-d152-4c6d-a6f3-70e5d610a821</t>
  </si>
  <si>
    <t>КОМУНАЛЬНЕ НЕКОМЕРЦІЙНЕ ПІДПРИЄМСТВО "ВАСИЛІВСЬКИЙ ЦЕНТР ПЕРВИННОЇ МЕДИКО-САНІТАРНОЇ ДОПОМОГИ" ВАСИЛІВСЬКОЇ МІСЬКОЇ РАДИ ЗАПОРІЗЬКОЇ ОБЛАСТІ</t>
  </si>
  <si>
    <t>vaspm@ukr.net</t>
  </si>
  <si>
    <t>Тищенко Тарас Михайлович</t>
  </si>
  <si>
    <t>ВАСИЛІВКА</t>
  </si>
  <si>
    <t>Україна, 71601, Запорізька обл., Василівський р-н, місто Василівка, ВУЛИЦЯ ДЕРЖАВНА, будинок 6</t>
  </si>
  <si>
    <t>dd638a57-bc97-4b70-9b42-158199206e52</t>
  </si>
  <si>
    <t>КОМУНАЛЬНЕ НЕКОМЕРЦІЙНЕ ПІДПРИЄМСТВО "ВАСИЛІВСЬКА БАГАТОПРОФІЛЬНА ЛІКАРНЯ ІНТЕНСИВНОГО ЛІКУВАННЯ" ВАСИЛІВСЬКОЇ МІСЬКОЇ РАДИ ЗАПОРІЗЬКОЇ ОБЛАСТІ</t>
  </si>
  <si>
    <t>2f6491ee-b053-4e94-99d1-86d4924d53e6</t>
  </si>
  <si>
    <t>КОМУНАЛЬНЕ НЕКОМЕРЦІЙНЕ ПІДПРИЄМСТВО ЦЕНТР ПЕРВИННОЇ МЕДИКО-САНІТАРНОЇ ДОПОМОГИ ВЕЛИКОБІЛОЗЕРСЬКОЇ СІЛЬСЬКОЇ РАДИ ВЕЛИКОБІЛОЗЕРСЬКОГО РАЙОНУ ЗАПОРІЗЬКОЇ ОБЛАСТІ</t>
  </si>
  <si>
    <t>9a31fd58-7789-44ad-bd2b-25b5f3387b54</t>
  </si>
  <si>
    <t>КОМУНАЛЬНЕ НЕКОМЕРЦІЙНЕ ПІДПРИЄМСТВО "ЦЕНТРАЛЬНА ЛІКАРНЯ" ВЕЛИКОБІЛОЗЕРСЬКОЇ СІЛЬСЬКОЇ РАДИ ВЕЛИКОБІЛОЗЕРСЬКОГО РАЙОНУ ЗАПОРІЗЬКОЇ ОБЛАСТІ</t>
  </si>
  <si>
    <t>9acc4958-f739-465e-83e2-e89576d3e3ff</t>
  </si>
  <si>
    <t>КОМУНАЛЬНЕ ПІДПРИЄМСТВО "ВЕСЕЛІВСЬКА БАГАТОПРОФІЛЬНА ЛІКАРНЯ ІНТЕНСИВНОГО ЛІКУВАННЯ" ВЕСЕЛІВСЬКОЇ СЕЛИЩНОЇ РАДИ</t>
  </si>
  <si>
    <t>ВЕСЕЛЕ</t>
  </si>
  <si>
    <t>b3a81f7a-3e3a-496b-bd7a-a804b2e614b4</t>
  </si>
  <si>
    <t>085825b0-6eff-48bb-9fcf-a9eb54b9cf11</t>
  </si>
  <si>
    <t>ПРИВАТНЕ ПІДПРИЄМСТВО "АТЛАНТ"</t>
  </si>
  <si>
    <t>37208389-ce1c-48d4-8857-4a19f64c6b1e</t>
  </si>
  <si>
    <t>МИРОШНИЧЕНКО ЮЛІЯ ГЕННАДІЇВНА</t>
  </si>
  <si>
    <t>1a759558-d527-405c-a3aa-54593af0d763</t>
  </si>
  <si>
    <t>КОМУНАЛЬНЕ НЕКОМЕРЦІЙНЕ ПІДПРИЄМСТВО "ВЕСЕЛІВСЬКИЙ ЦЕНТР ПЕРВИННОЇ МЕДИКО-САНІТАРНОЇ ДОПОМОГИ" ВЕСЕЛІВСЬКОЇ СЕЛИЩНОЇ РАДИ</t>
  </si>
  <si>
    <t>med.cpmcd@i.ua</t>
  </si>
  <si>
    <t>Воробйова Ірина Львівна</t>
  </si>
  <si>
    <t>Україна, 72202, Запорізька обл., Веселівський р-н, селище міського типу Веселе, ВУЛИЦЯ ГОРЬКОГО, будинок 2А/3</t>
  </si>
  <si>
    <t>1c327ec1-3051-493e-8951-91596b625510</t>
  </si>
  <si>
    <t>КОМУНАЛЬНЕ НЕКОМЕРЦІЙНЕ ПІДПРИЄМСТВО "ВІЛЬНЯНСЬКА БАГАТОПРОФІЛЬНА ЛІКАРНЯ" ВІЛЬНЯНСЬКОЇ МІСЬКОЇ РАДИ</t>
  </si>
  <si>
    <t>21a127fa-55bd-4509-86a7-df687e94a3c2</t>
  </si>
  <si>
    <t>КОМУНАЛЬНЕ НЕКОМЕРЦІЙНЕ ПІДПРИЄМСТВО "ВІЛЬНЯНСЬКИЙ ЦЕНТР ПЕРВИННОЇ МЕДИКО-САНІТАРНОЇ ДОПОМОГИ" ВІЛЬНЯНСЬКОЇ МІСЬКОЇ РАДИ</t>
  </si>
  <si>
    <t>e0dda5c0-c240-4b99-a32f-abdcc1c6a29d</t>
  </si>
  <si>
    <t>bc83923b-e219-4bc5-a65d-3b7a5f748b10</t>
  </si>
  <si>
    <t>КОМУНАЛЬНЕ НЕКОМЕРЦІЙНЕ ПІДПРИЄМСТВО "ЦЕНТР ПЕРВИННОЇ МЕДИКО-САНІТАРНОЇ ДОПОМОГИ" ВОДЯНСЬКОЇ СІЛЬСЬКОЇ РАДИ КАМ'ЯНСЬКО-ДНІПРОВСЬКОГО РАЙОНУ ЗАПОРІЗЬКОЇ ОБЛАСТІ</t>
  </si>
  <si>
    <t>ВОДЯНЕ</t>
  </si>
  <si>
    <t>559d0ef3-a86d-4e75-b1b8-3c81846a6440</t>
  </si>
  <si>
    <t>КОМУНАЛЬНЕ НЕКОМЕРЦІЙНЕ ПІДПРИЄМСТВО "ВОЗНЕСЕНСЬКА АМБУЛАТОРІЯ ЗАГАЛЬНОЇ ПРАКТИКИ-СІМЕЙНОЇ МЕДИЦИНИ МЕЛІТОПОЛЬСЬКОГО РАЙОНУ ЗАПОРІЗЬКОЇ ОБЛАСТІ"</t>
  </si>
  <si>
    <t>ВОЗНЕСЕНКА</t>
  </si>
  <si>
    <t>65b7cacd-546c-49cb-8962-c419dd64f921</t>
  </si>
  <si>
    <t>КОМУНАЛЬНЕ НЕКОМЕРЦІЙНЕ ПІДПРИЄМСТВО "ВОСКРЕСЕНСЬКИЙ ЦЕНТР ПЕРВИННОЇ МЕДИЧНОЇ ДОПОМОГИ" ВОСКРЕСЕНСЬКОЇ СІЛЬСЬКОЇ РАДИ ПОЛОГІВСЬКОГО РАЙОНУ ЗАПОРІЗЬКОЇ ОБЛАСТІ</t>
  </si>
  <si>
    <t>ВОСКРЕСЕНКА</t>
  </si>
  <si>
    <t>1b04e10b-9063-4ee0-90b3-71ea22a8beeb</t>
  </si>
  <si>
    <t>ВОЙТЮК ЮЛІЯ ОЛЕКСАНДРІВНА</t>
  </si>
  <si>
    <t>Войтюк Юлія Олександрівна</t>
  </si>
  <si>
    <t>ГУЛЯЙПОЛЕ</t>
  </si>
  <si>
    <t>351d6185-2bd0-4a7c-a3a0-3230c64e8e72</t>
  </si>
  <si>
    <t>КОМУНАЛЬНЕ НЕКОМЕРЦІЙНЕ ПІДПРИЄМСТВО "ГУЛЯЙПІЛЬСЬКА МІСЬКА ЛІКАРНЯ" ГУЛЯЙПІЛЬСЬКОЇ МІСЬКОЇ РАДИ</t>
  </si>
  <si>
    <t>f0694b5f-85cb-4dea-9544-8a26d005bbc6</t>
  </si>
  <si>
    <t>КОМУНАЛЬНЕ НЕКОМЕРЦІЙНЕ ПІДПРИЕМСТВО "ГУЛЯЙПІЛЬСЬКИЙ ЦЕНТР ПЕРВИННОЇ МЕДИКО-САНІТАРНОЇ ДОПОМОГИ" ГУЛЯЙПІЛЬСЬКОЇ МІСЬКОЇ РАДИ</t>
  </si>
  <si>
    <t>Україна, 70202, Запорізька обл., Гуляйпільський р-н, місто Гуляйполе, ВУЛИЦЯ СОБОРНА, будинок 105</t>
  </si>
  <si>
    <t>550e7a02-67a1-42e9-b0d3-5852eaca656a</t>
  </si>
  <si>
    <t>КОМУНАЛЬНЕ НЕКОМЕРЦІЙНЕ ПІДПРИЄМСТВО "ДНІПРОРУДНЕНСЬКА БАГАТОПРОФІЛЬНА МІСЬКА ЛІКАРНЯ" ДНІПРОРУДНЕНСЬКОЇ МІСЬКОЇ РАДИ ВАСИЛІВСЬКОГО РАЙОНУ ЗАПОРІЗЬКОЇ ОБЛАСТІ</t>
  </si>
  <si>
    <t>ДНІПРОРУДНЕ</t>
  </si>
  <si>
    <t>5bd5db5e-19b4-4008-b4cc-b4bd539a7127</t>
  </si>
  <si>
    <t>КОМУНАЛЬНЕ НЕКОМЕРЦІЙНЕ  ПІДПРИЄМСТВО "ДНІПРОРУДНЕНСЬКА МІСЬКА СТОМАТОЛОГІЧНА ПОЛІКЛІНІКА" ДНІПРОРУДНЕНСЬКОЇ МІСЬКОЇ РАДИ ВАСИЛІВСЬКОГО РАЙОНУ ЗАПОРІЗЬКОЇ ОБЛАСТІ</t>
  </si>
  <si>
    <t>76e31109-c98c-4df9-8d5c-a891b715073b</t>
  </si>
  <si>
    <t>КОМУНАЛЬНЕ НЕКОМЕРЦІЙНЕ ПІДПРИЄМСТВО "СПЕЦІАЛІЗОВАНА МЕДИКО-САНІТАРНА ЧАСТИНА" ЕНЕРГОДАРСЬКОЇ МІСЬКОЇ РАДИ ЗАПОРІЗЬКОЇ ОБЛАСТІ</t>
  </si>
  <si>
    <t>a40e24b4-cbc4-4940-9023-649da0ba29fe</t>
  </si>
  <si>
    <t>КОМУНАЛЬНЕ НЕКОМЕРЦІЙНЕ ПІДПРИЄМСТВО "МІСЬКИЙ ЦЕНТР ПЕРВИННОЇ МЕДИКО-САНІТАРНОЇ ДОПОМОГИ" ЕНЕРГОДАРСЬКОЇ МІСЬКОЇ РАДИ ЗАПОРІЗЬКОЇ ОБЛАСТІ</t>
  </si>
  <si>
    <t>017c6c0d-c5ae-453f-92c0-37d1bedd455e</t>
  </si>
  <si>
    <t>КОМУНАЛЬНЕ НЕКОМЕРЦІЙНЕ ПІДПРИЄМСТВО "ТЕРИТОРІАЛЬНЕ МЕДИЧНЕ ОБ'ЄДНАННЯ "ОБЛАСНИЙ ЦЕНТР ЕКСТРЕНОЇ МЕДИЧНОЇ ДОПОМОГИ ТА МЕДИЦИНИ КАТАСТРОФ" ЗАПОРІЗЬКОЇ ОБЛАСНОЇ РАДИ</t>
  </si>
  <si>
    <t>5e98cfbc-be0c-4278-90a2-beeadf3e144e</t>
  </si>
  <si>
    <t>ТОВАРИСТВО З ОБМЕЖЕНОЮ ВІДПОВІДАЛЬНІСТЮ "БАГАТОПРОФІЛЬНА КЛІНІКА СВЯТОГО МИКОЛАЯ"</t>
  </si>
  <si>
    <t>f98d21e9-ec18-4dea-8288-83dab3124128</t>
  </si>
  <si>
    <t>КОМУНАЛЬНЕ НЕКОМЕРЦІЙНЕ ПІДПРИЄМСТВО "ЗАПОРІЗЬКИЙ РЕГІОНАЛЬНИЙ ПРОТИПУХЛИННИЙ ЦЕНТР" ЗАПОРІЗЬКОЇ ОБЛАСНОЇ РАДИ</t>
  </si>
  <si>
    <t>af142bfc-8ee2-4557-974e-17a559a68463</t>
  </si>
  <si>
    <t>КОМУНАЛЬНЕ НЕКОМЕРЦІЙНЕ ПІДПРИЄМСТВО "СТОМАТОЛОГІЧНА ПОЛІКЛІНІКА №7" ЗАПОРІЗЬКОЇ МІСЬКОЇ РАДИ</t>
  </si>
  <si>
    <t>7b38f10b-5de9-4dbf-ba98-34195950cf2b</t>
  </si>
  <si>
    <t>КОМУНАЛЬНЕ НЕКОМЕРЦІЙНЕ ПІДПРИЄМСТВО "ЗАПОРІЗЬКА ОБЛАСНА КЛІНІЧНА ЛІКАРНЯ" ЗАПОРІЗЬКОЇ ОБЛАСНОЇ РАДИ</t>
  </si>
  <si>
    <t>48c09902-4a7f-4662-806d-249473f5c738</t>
  </si>
  <si>
    <t>ТОВАРИСТВО З ОБМЕЖЕНОЮ ВІДПОВІДАЛЬНІСТЮ "ВІТАЦЕНТР"</t>
  </si>
  <si>
    <t>f0200d14-d4b1-4a53-a883-40c9d75d2d7a</t>
  </si>
  <si>
    <t>КОМУНАЛЬНЕ ПІДПРИЄМСТВО "МІСЬКА СТОМАТОЛОГІЧНА ПОЛІКЛІНІКА № 5"</t>
  </si>
  <si>
    <t>31083798-2cf7-4018-aaee-407caeb45963</t>
  </si>
  <si>
    <t>КОМУНАЛЬНЕ НЕКОМЕРЦІЙНЕ ПІДПРИЄМСТВО "СТОМАТОЛОГІЧНА ПОЛІКЛІНІКА №1" ЗАПОРІЗЬКОЇ МІСЬКОЇ РАДИ</t>
  </si>
  <si>
    <t>7b1eb20b-da07-4124-a385-b84684f5208b</t>
  </si>
  <si>
    <t>САС ЮЛІЯ КОСТЯНТИНІВНА</t>
  </si>
  <si>
    <t>66081751-b402-4977-97d3-3ba733941e12</t>
  </si>
  <si>
    <t>КОМУНАЛЬНЕ НЕКОМЕРЦІЙНЕ ПІДПРИЄМСТВО "ОБЛАСНИЙ МЕДИЧНИЙ ЦЕНТР СЕРЦЕВО-СУДИННИХ ЗАХВОРЮВАНЬ" ЗАПОРІЗЬКОЇ ОБЛАСНОЇ РАДИ</t>
  </si>
  <si>
    <t>98c70dcd-20b4-4ce9-b51a-3f86a764fe27</t>
  </si>
  <si>
    <t>СОЛОДУН АННА ІВАНІВНА</t>
  </si>
  <si>
    <t>f777f41f-5b15-4a94-8a6b-12fa2d2afdfa</t>
  </si>
  <si>
    <t>КОМУНАЛЬНЕ НЕКОМЕРЦІЙНЕ ПІДПРИЄМСТВО "МІСЬКА ЛІКАРНЯ №3" ЗАПОРІЗЬКОЇ МІСЬКОЇ РАДИ</t>
  </si>
  <si>
    <t>787e91f3-7c25-4d3d-a4dd-c92b5b419c1f</t>
  </si>
  <si>
    <t>КОМУНАЛЬНЕ НЕКОМЕРЦІЙНЕ ПІДПРИЄМСТВО "ЦЕНТР ПЕРВИННОЇ МЕДИКО-САНІТАРНОЇ ДОПОМОГИ № 9"</t>
  </si>
  <si>
    <t>0f727d9a-ade9-402b-baf3-c0d9c04abeac</t>
  </si>
  <si>
    <t>КОМУНАЛЬНЕ НЕКОМЕРЦІЙНЕ ПІДПРИЄМСТВО "МІСЬКА ЛІКАРНЯ №9" ЗАПОРІЗЬКОЇ МІСЬКОЇ РАДИ</t>
  </si>
  <si>
    <t>f49164c4-9327-4ed7-a3ac-4f2b5ebd4617</t>
  </si>
  <si>
    <t>КОМУНАЛЬНЕ НЕКОМЕРЦІЙНЕ ПІДПРИЄМСТВО "МІСЬКА ЛІКАРНЯ ЕКСТРЕНОЇ ТА ШВИДКОЇ МЕДИЧНОЇ ДОПОМОГИ" ЗАПОРІЗЬКОЇ МІСЬКОЇ РАДИ</t>
  </si>
  <si>
    <t>a3508530-022b-4e3f-87ee-eacf82a1cf54</t>
  </si>
  <si>
    <t>КОМУНАЛЬНЕ НЕКОМЕРЦІЙНЕ ПІДПРИЄМСТВО "МІСЬКА ЛІКАРНЯ №8" ЗАПОРІЗЬКОЇ МІСЬКОЇ РАДИ</t>
  </si>
  <si>
    <t>Україна, 69014, Запорізька обл., місто Запоріжжя, ВУЛИЦЯ ХАРЧОВА, будинок 2</t>
  </si>
  <si>
    <t>0832a086-9764-4ac8-bbaa-47dbed4728c3</t>
  </si>
  <si>
    <t>КОМУНАЛЬНЕ НЕКОМЕРЦІЙНЕ ПІДПРИЄМСТВО "МІСЬКА ЛІКАРНЯ №6" ЗАПОРІЗЬКОЇ МІСЬКОЇ РАДИ</t>
  </si>
  <si>
    <t>8592eb90-5ea5-4cef-91fc-2ec62e0d38bb</t>
  </si>
  <si>
    <t>КОМУНАЛЬНЕ НЕКОМЕРЦІЙНЕ ПІДПРИЄМСТВО "ЗАПОРІЗЬКА ОБЛАСНА КЛІНІЧНА ДИТЯЧА ЛІКАРНЯ" ЗАПОРІЗЬКОЇ ОБЛАСНОЇ РАДИ</t>
  </si>
  <si>
    <t>f9146b24-c051-458e-bfa2-c2af01ec29b5</t>
  </si>
  <si>
    <t>КОМУНАЛЬНЕ НЕКОМЕРЦІЙНЕ ПІДПРИЄМСТВО "МІСЬКА ЛІКАРНЯ №7" ЗАПОРІЗЬКОЇ МІСЬКОЇ РАДИ</t>
  </si>
  <si>
    <t>4311a240-08a6-4871-a0f8-968ab5c14628</t>
  </si>
  <si>
    <t>ТОВАРИСТВО З ОБМЕЖЕНОЮ ВІДПОВІДАЛЬНІСТЮ "ВІЗУС"</t>
  </si>
  <si>
    <t>301da739-741b-4991-bbd3-cc4f81fa0579</t>
  </si>
  <si>
    <t>КОМУНАЛЬНЕ НЕКОМЕРЦІЙНЕ ПІДПРИЄМСТВО "СТОМАТОЛОГІЧНА ПОЛІКЛІНІКА №2" ЗАПОРІЗЬКОЇ МІСЬКОЇ РАДИ</t>
  </si>
  <si>
    <t>61f05421-ac5b-4469-9b03-a393ce5edd38</t>
  </si>
  <si>
    <t>КОМУНАЛЬНЕ НЕКОМЕРЦІЙНЕ ПІДПРИЄМСТВО "ЦЕНТР ПЕРВИННОЇ МЕДИКО-САНІТАРНОЇ ДОПОМОГИ №2"</t>
  </si>
  <si>
    <t>5099f747-82b3-44a8-8bc9-0f684507251a</t>
  </si>
  <si>
    <t>КОМУНАЛЬНЕ НЕКОМЕРЦІЙНЕ ПІДПРИЄМСТВО "ЦЕНТР ПЕРВИННОЇ МЕДИКО-САНІТАРНОЇ ДОПОМОГИ №8"</t>
  </si>
  <si>
    <t>knp-cpmsd8@ukr.net</t>
  </si>
  <si>
    <t>Гришина Надія Петрівна</t>
  </si>
  <si>
    <t>dbce1123-79b8-4af0-bbf9-24cf17094d56</t>
  </si>
  <si>
    <t>ПУБЛІЧНЕ АКЦІОНЕРНЕ ТОВАРИСТВО "МОТОР СІЧ"</t>
  </si>
  <si>
    <t>15680dd1-00c9-460f-831a-775be1078a4c</t>
  </si>
  <si>
    <t>КОМУНАЛЬНЕ НЕКОМЕРЦІЙНЕ ПІДПРИЄМСТВО "ЗАПОРІЗЬКИЙ ЦЕНТР ПЕРВИННОЇ МЕДИКО-САНІТАРНОЇ ДОПОМОГИ № 5"</t>
  </si>
  <si>
    <t>pklinika@ukr.net</t>
  </si>
  <si>
    <t>МІХАНТЬЄВА ГАННА ВСЕВОЛОДІВНА</t>
  </si>
  <si>
    <t>Україна, 69097, Запорізька обл., місто Запоріжжя, ВУЛИЦЯ ЗАПОРОЗЬКОГО КОЗАЦТВА, будинок 25</t>
  </si>
  <si>
    <t>f3098fb7-575d-4be4-8073-052153991212</t>
  </si>
  <si>
    <t>КОМУНАЛЬНЕ НЕКОМЕРЦІЙНЕ ПІДПРИЄМСТВО "ЗАПОРІЗЬКИЙ ЦЕНТР ПЕРВИННОЇ МЕДИКО-САНІТАРНОЇ ДОПОМОГИ №1"</t>
  </si>
  <si>
    <t>00063d6a-1cb4-4ef8-b110-e83051260eb4</t>
  </si>
  <si>
    <t>КОМУНАЛЬНЕ НЕКОМЕРЦІЙНЕ ПІДПРИЄМСТВО " МІСЬКА ЛІКАРНЯ №10" ЗАПОРІЗЬКОЇ МІСЬКОЇ РАДИ</t>
  </si>
  <si>
    <t>dbecf490-dfac-4f58-9104-090196d56431</t>
  </si>
  <si>
    <t>494b9b39-7ae3-42ee-8545-5d88f3a12b74</t>
  </si>
  <si>
    <t>СУЗДАЛЄВА ЛЮБОВ ВАСИЛІВНА</t>
  </si>
  <si>
    <t>b376ffe9-adb0-464f-b5a8-24cb7815258a</t>
  </si>
  <si>
    <t>КОМУНАЛЬНЕ НЕКОМЕРЦІЙНЕ ПІДПРИЄМСТВО "ОБЛАСНИЙ КЛІНІЧНИЙ ЗАКЛАД З НАДАННЯ ПСИХІАТРИЧНОЇ ДОПОМОГИ" ЗАПОРІЗЬКОЇ ОБЛАСНОЇ РАДИ</t>
  </si>
  <si>
    <t>5b7659e2-954a-42a9-97d9-0c21e7d91c50</t>
  </si>
  <si>
    <t>КОМУНАЛЬНЕ НЕКОМЕРЦІЙНЕ ПІДПРИЄМСТВО "ЦЕНТР ПЕРВИННОЇ МЕДИКО-САНІТАРНОЇ ДОПОМОГИ №10"</t>
  </si>
  <si>
    <t>995e7c1a-4890-4b67-9d09-763a8fc76a03</t>
  </si>
  <si>
    <t>КОМУНАЛЬНЕ НЕКОМЕРЦІЙНЕ ПІДПРИЄМСТВО "ГОСПІТАЛЬ ВЕТЕРАНІВ ВІЙНИ" ЗАПОРІЗЬКОЇ ОБЛАСНОЇ РАДИ</t>
  </si>
  <si>
    <t>e9a056c5-ed95-4c2b-a6e0-7d1d97bd820f</t>
  </si>
  <si>
    <t>КОМУНАЛЬНЕ НЕКОМЕРЦІЙНЕ ПІДПРИЄМСТВО "МІСЬКА ДИТЯЧА ЛІКАРНЯ №5 "ЗАПОРІЗЬКОЇ МІСЬКОЇ РАДИ</t>
  </si>
  <si>
    <t>52d356dd-0a3f-45e9-9f29-887c0a3c5bb2</t>
  </si>
  <si>
    <t>КОМУНАЛЬНЕ НЕКОМЕРЦІЙНЕ ПІДПРИЄМСТВО "МІСЬКА ЛІКАРНЯ №2" ЗАПОРІЗЬКОЇ МІСЬКОЇ РАДИ</t>
  </si>
  <si>
    <t>5f912f0a-d7d9-435d-a8d3-d8a8d719f45c</t>
  </si>
  <si>
    <t>КОМУНАЛЬНЕ НЕКОМЕРЦІЙНЕ ПІДПРИЄМСТВО "ОБЛАСНИЙ ПЕРИНАТАЛЬНИЙ ЦЕНТР" ЗАПОРІЗЬКОЇ ОБЛАСНОЇ РАДИ"</t>
  </si>
  <si>
    <t>891d7df5-ea70-49d8-a542-dc79bdbacb1a</t>
  </si>
  <si>
    <t>КАРПЕНКО ТЕТЯНА АНАТОЛІЇВНА</t>
  </si>
  <si>
    <t>b2019907-4d2f-4c43-942f-b9a95f7bfb3f</t>
  </si>
  <si>
    <t>ЦВІРКУН МИКОЛА МИКОЛАЙОВИЧ</t>
  </si>
  <si>
    <t>Цвіркун Микола Миколайович</t>
  </si>
  <si>
    <t>e6dfefd4-d033-4a8d-95c1-5c897fa25d17</t>
  </si>
  <si>
    <t>КОМУНАЛЬНЕ НЕКОМЕРЦІЙНЕ ПІДПРИЄМСТВО "ОБЛАСНА ІНФЕКЦІЙНА КЛІНІЧНА ЛІКАРНЯ" ЗАПОРІЗЬКОЇ ОБЛАСНОЇ РАДИ</t>
  </si>
  <si>
    <t>03079eb1-5d5f-4ce3-80c5-92a1361fc683</t>
  </si>
  <si>
    <t>ТОВАРИСТВО З ОБМЕЖЕНОЮ ВІДПОВІДАЛЬНІСТЮ "АСІСТАНС СЕРВІС"</t>
  </si>
  <si>
    <t>5ef80341-1790-4683-8b4c-dec05e2ac9c4</t>
  </si>
  <si>
    <t>КОМУНАЛЬНЕ НЕКОМЕРЦІЙНЕ ПІДПРИЄМСТВО "ЦЕНТР ПЕРВИННОЇ МЕДИКО-САНІТАРНОЇ ДОПОМОГИ №4"</t>
  </si>
  <si>
    <t>pol1b4zav@gmail.com</t>
  </si>
  <si>
    <t>Сотніков Анатолій Іванович</t>
  </si>
  <si>
    <t>Україна, 69009, Запорізька обл., місто Запоріжжя, ВУЛИЦЯ ІСТОРИЧНА, будинок 65</t>
  </si>
  <si>
    <t>ad070b92-717a-4d7d-b82a-9492a4f704e8</t>
  </si>
  <si>
    <t>ТОВАРИСТВО З ОБМЕЖЕНОЮ ВІДПОВІДАЛЬНІСТЮ "СІМЕЙНИЙ ЛІКАР НАДІЯ"</t>
  </si>
  <si>
    <t>1e2beaed-79e0-441c-90ed-36ffcd4231d9</t>
  </si>
  <si>
    <t>КОМУНАЛЬНЕ НЕКОМЕРЦІЙНЕ ПІДПРИЄМСТВО "ЗАПОРІЗЬКИЙ РЕГІОНАЛЬНИЙ ФТИЗІОПУЛЬМОНОЛОГІЧНИЙ КЛІНІЧНИЙ ЛІКУВАЛЬНО-ДІАГНОСТИЧНИЙ ЦЕНТР" ЗАПОРІЗЬКОЇ ОБЛАСНОЇ РАДИ</t>
  </si>
  <si>
    <t>81263f4d-3971-4489-a376-4b84c46d23b9</t>
  </si>
  <si>
    <t>КОМУНАЛЬНЕ НЕКОМЕРЦІЙНЕ ПІДПРИЄМСТВО "МІСЬКА ЛІКАРНЯ №1" ЗАПОРІЗЬКОЇ МІСЬКОЇ РАДИ</t>
  </si>
  <si>
    <t>75e31f52-a4af-4291-a41e-0aecb6303eca</t>
  </si>
  <si>
    <t>КОМУНАЛЬНЕ НЕКОМЕРЦІЙНЕ ПІДПРИЄМСТВО "ПОЛОГОВИЙ БУДИНОК № 4" ЗАПОРІЗЬКОЇ МІСЬКОЇ РАДИ</t>
  </si>
  <si>
    <t>b6ad366a-91d7-4b04-af8b-6db9bc34d8a0</t>
  </si>
  <si>
    <t>КОМУНАЛЬНЕ НЕКОМЕРЦІЙНЕ ПІДПРИЄМСТВО "ПОЛОГОВИЙ БУДИНОК №3" ЗАПОРІЗЬКОЇ МІСЬКОЇ РАДИ</t>
  </si>
  <si>
    <t>27ea4d83-9bc5-4f34-8f5d-af705fb5c143</t>
  </si>
  <si>
    <t>КОМУНАЛЬНЕ НЕКОМЕРЦІЙНЕ ПІДПРИЄМСТВО "ЦЕНТР ПЕРВИННОЇ МЕДИКО-САНІТАРНОЇ ДОПОМОГИ №6"</t>
  </si>
  <si>
    <t>knp-cpmsd6@ukr.net</t>
  </si>
  <si>
    <t>Літвінов Віталій Вікторович</t>
  </si>
  <si>
    <t>Україна, 69104, Запорізька обл., місто Запоріжжя, ВУЛИЦЯ ЧУМАЧЕНКА, будинок 21</t>
  </si>
  <si>
    <t>6e3b2d30-ce96-472a-a295-d90f6a0a9e68</t>
  </si>
  <si>
    <t>КОМУНАЛЬНЕ НЕКОМЕРЦІЙНЕ ПІДПРИЄМСТВО "ОБЛАСНИЙ ДОШКІЛЬНИЙ ЗАКЛАД З НАДАННЯ ПСИХІАТРИЧНОЇ ДОПОМОГИ САНАТОРНОГО ТИПУ" ЗАПОРІЗЬКОЇ ОБЛАСНОЇ РАДИ</t>
  </si>
  <si>
    <t>01df0a73-0b61-47f2-9808-8e8a0a2d5155</t>
  </si>
  <si>
    <t>КОМУНАЛЬНЕ НЕКОМЕРЦІЙНЕ ПІДПРИЄМСТВО "СТОМАТОЛОГІЧНА ПОЛІКЛІНІКА № 6" ЗАПОРІЗЬКОЇ МІСЬКОЇ РАДИ</t>
  </si>
  <si>
    <t>535abc65-a79e-427a-a10c-98b2e5cbc47d</t>
  </si>
  <si>
    <t>МЕРЗЛЯК КАТЕРИНА СЕРГІЇВНА</t>
  </si>
  <si>
    <t>88ae3983-e888-4303-a557-64ba723c7ef1</t>
  </si>
  <si>
    <t>КОМУНАЛЬНЕ НЕКОМЕРЦІЙНЕ ПІДПРИЄМСТВО "СТОМАТОЛОГІЧНА ПОЛІКЛІНІКА №3" ЗАПОРІЗЬКОЇ МІСЬКОЇ РАДИ</t>
  </si>
  <si>
    <t>57e2ee18-9cdb-4ca1-9fba-8469a60572c5</t>
  </si>
  <si>
    <t>КОМУНАЛЬНЕ НЕКОМЕРЦІЙНЕ ПІДПРИЄМСТВО "МІСЬКА ДИТЯЧА ЛІКАРНЯ №1" ЗАПОРІЗЬКОЇ МІСЬКОЇ РАДИ</t>
  </si>
  <si>
    <t>a1040e6b-cbb5-4916-bef8-20526d4d40b1</t>
  </si>
  <si>
    <t>КОМУНАЛЬНЕ НЕКОМЕРЦІЙНЕ ПІДПРИЄМСТВО "ПОЛОГОВИЙ БУДИНОК №9" ЗАПОРІЗЬКОЇ МІСЬКОЇ РАДИ</t>
  </si>
  <si>
    <t>6100038e-5dd7-4105-9c73-f8eca5960727</t>
  </si>
  <si>
    <t>СЕРБІН ОЛЕГ ВОЛОДИМИРОВИЧ</t>
  </si>
  <si>
    <t>8106bb23-57f3-47cc-8ca0-1dd0cf3dc9f7</t>
  </si>
  <si>
    <t>КОМУНАЛЬНЕ НЕКОМЕРЦІЙНЕ ПІДПРИЄМСТВО "МІСЬКА ЛІКАРНЯ №4" ЗАПОРІЗЬКОЇ МІСЬКОЇ РАДИ</t>
  </si>
  <si>
    <t>8006f43f-991f-41dc-8111-115b52e3c1c6</t>
  </si>
  <si>
    <t>КОМУНАЛЬНЕ НЕКОМЕРЦІЙНЕ ПІДПРИЄМСТВО "ОБЛАСНИЙ МЕДИЧНИЙ ЦЕНТР РЕПРОДУКЦІЇ ЛЮДИНИ" ЗАПОРІЗЬКОЇ ОБЛАСНОЇ РАДИ</t>
  </si>
  <si>
    <t>3a7a2f88-7028-4c2c-bbf9-054f0968ea10</t>
  </si>
  <si>
    <t>69439aca-6bdc-4a70-9004-fee6f5b0f611</t>
  </si>
  <si>
    <t>b8065daa-ed24-4c1b-be93-85ef678e3f27</t>
  </si>
  <si>
    <t>КОМУНАЛЬНЕ НЕКОМЕРЦІЙНЕ ПІДПРИЄМСТВО "КАМ'ЯНСЬКО-ДНІПРОВСЬКИЙ ЦЕНТР ПЕРВИННОЇ МЕДИКО-САНІТАРНОЇ ДОПОМОГИ" КАМ'ЯНСЬКО-ДНІПРОВСЬКОЇ РАЙОННОЇ РАДИ ЗАПОРІЗЬКОЇ ОБЛАСТІ</t>
  </si>
  <si>
    <t>kamenkacpmsd@ukr.net</t>
  </si>
  <si>
    <t>Гур'єва Лідія Анатоліївна</t>
  </si>
  <si>
    <t>КАМ'ЯНКА-ДНІПРОВСЬКА</t>
  </si>
  <si>
    <t>Україна, 71304, Запорізька обл., Кам'янсько-Дніпровський р-н, місто Кам'янка-Дніпровська, ВУЛИЦЯ НАБЕРЕЖНА, будинок 130</t>
  </si>
  <si>
    <t>e18bb7d0-88f8-40fd-bf44-ba6bcfbd7116</t>
  </si>
  <si>
    <t>КОМУНАЛЬНЕ НЕКОМЕРЦІЙНЕ ПІДПРИЄМСТВО "КАМ'ЯНСЬКО-ДНІПРОВСЬКА МІСЬКА ЛІКАРНЯ" КАМ'ЯНСЬКО-ДНІПРОВСЬКОЇ МІСЬКОЇ РАДИ  КАМ'ЯНСЬКО-ДНІПРОВСЬКОГО РАЙОНУ ЗАПОРІЗЬКОЇ ОБЛАСТІ</t>
  </si>
  <si>
    <t>1c678255-cd2e-4946-b3b7-7d9b31898286</t>
  </si>
  <si>
    <t>ЯКИМЕНКО ТЕТЯНА ФЕДОРІВНА</t>
  </si>
  <si>
    <t>361edd25-e37e-4cda-acad-c3ba4a75263c</t>
  </si>
  <si>
    <t>КОМУНАЛЬНЕ НЕКОМЕРЦІЙНЕ ПІДПРИЄМСТВО"АМБУЛАТОРІЯ ЗАГАЛЬНОЇ ПРАКТИКИ-СІМЕЙНОЇ МЕДИЦИНИ" КИРИЛІВСЬКОЇ СЕЛИЩНОЇ РАДИ ЯКИМІВСЬКОГО РАЙОНУ ЗАПОРІЗЬКОЇ ОБЛАСТІ</t>
  </si>
  <si>
    <t>КИРИЛІВКА</t>
  </si>
  <si>
    <t>f756bf54-5728-4593-8252-0daa0c14dcf0</t>
  </si>
  <si>
    <t>КОМУНАЛЬНЕ НЕКОМЕРЦІЙНЕ ПІДПРИЄМСТВО "КОМИШ-ЗОРЯНСЬКИЙ ЦЕНТР ПЕРВИННОЇ МЕДИКО-САНІТАРНОЇ ДОПОМОГИ" КОМИШ-ЗОРЯНСЬКОЇ СЕЛИЩНОЇ РАДИ БІЛЬМАЦЬКОГО  РАЙОНУ ЗАПОРІЗЬКОЇ ОБЛАСТІ</t>
  </si>
  <si>
    <t>5211db0d-e846-485f-a106-de73ad534fda</t>
  </si>
  <si>
    <t>КОМУНАЛЬНЕ НЕКОМЕРЦІЙНЕ ПІДПРИЄМСТВО "ЦЕНТР ПЕРВИННОЇ МЕДИКО-САНІТАРНОЇ ДОПОМОГИ" КОМИШУВАСЬКОЇ СЕЛИЩНОЇ РАДИ ОРІХІВСЬКОГО РАЙОНУ ЗАПОРІЗЬКОЇ ОБЛАСТІ</t>
  </si>
  <si>
    <t>КОМИШУВАХА</t>
  </si>
  <si>
    <t>a8e59466-1ac2-4962-83a1-50e29b5967e1</t>
  </si>
  <si>
    <t>КОМУНАЛЬНЕ НЕКОМЕРЦІЙНЕ ПІДПРИЄМСТВО "КУШУГУМСЬКИЙ ЦЕНТР ПЕРВИННОЇ МЕДИКО-САНІТАРНОЇ ДОПОМОГИ" КУШУГУМСЬКОЇ СЕЛИЩНОЇ РАДИ ЗАПОРІЗЬКОГО РАЙОНУ ЗАПОРІЗЬКОЇ ОБЛАСТІ</t>
  </si>
  <si>
    <t>КУШУГУМ</t>
  </si>
  <si>
    <t>20a4b652-47f4-4193-827e-c79c6005d873</t>
  </si>
  <si>
    <t>КОМУНАЛЬНЕ НЕКОМЕРЦІЙНЕ ПІДПРИЄМСТВО "ЦЕНТР ПЕРВИННОЇ МЕДИКО-САНІТАРНОЇ ДОПОМОГИ "СІМЕЙНИЙ ЛІКАР" ШИРОКІВСЬКОЇ СІЛЬСЬКОЇ РАДИ ЗАПОРІЗЬКОГО РАЙОНУ ЗАПОРІЗЬКОЇ ОБЛАСТІ</t>
  </si>
  <si>
    <t>shyroke_likar@ukr.net</t>
  </si>
  <si>
    <t>Шкабарня Ірина Валеріївна</t>
  </si>
  <si>
    <t>ЛУКАШЕВЕ</t>
  </si>
  <si>
    <t>Україна, 70410, Запорізька обл., Запорізький р-н, село Лукашеве, ПРОВУЛОК ШКІЛЬНИЙ, будинок 11</t>
  </si>
  <si>
    <t>f5fa09df-bf7a-44c8-aef8-bad5c37901df</t>
  </si>
  <si>
    <t>КОМУНАЛЬНЕ НЕКОМЕРЦІЙНЕ ПІДПРИЄМСТВО "ТЕРИТОРІАЛЬНЕ МЕДИЧНЕ ОБ'ЄДНАННЯ "БАГАТОПРОФІЛЬНА ЛІКАРНЯ ІНТЕНСИВНИХ МЕТОДІВ ЛІКУВАННЯ ТА ШВИДКОЇ МЕДИЧНОЇ ДОПОМОГИ" МЕЛІТОПОЛЬСЬКОЇ МІСЬКОЇ РАДИ ЗАПОРІЗЬКОЇ ОБЛАСТІ</t>
  </si>
  <si>
    <t>74064353-985e-4394-a3af-51c2c8e7d21e</t>
  </si>
  <si>
    <t>КОМУНАЛЬНЕ НЕКОМЕРЦІЙНЕ ПІДПРИЄМСТВО "МЕЛІТОПОЛЬСЬКИЙ ЗАКЛАД З НАДАННЯ ПСИХІАТРИЧНОЇ ДОПОМОГИ" ЗАПОРІЗЬКОЇ ОБЛАСНОЇ РАДИ</t>
  </si>
  <si>
    <t>47b77654-c44f-45a8-a128-df558a849963</t>
  </si>
  <si>
    <t>ПРИВАТНЕ ПІДПРИЄМСТВО "МЕДИЧНИЙ ЦЕНТР ОЛЕКСАНДРА СЕМЕНЮТИ "АВІЦЕННА"</t>
  </si>
  <si>
    <t>95ab4c7a-a7ad-494c-b21b-b29ea2828697</t>
  </si>
  <si>
    <t>КОМУНАЛЬНЕ НЕКОМЕРЦІЙНЕ ПІДПРИЄМСТВО  "МЕЛІТОПОЛЬСЬКИЙ МІСЬКИЙ ПОЛОГОВИЙ БУДИНОК" МЕЛІТОПОЛЬСЬКОЇ МІСЬКОЇ РАДИ ЗАПОРІЗЬКОЇ ОБЛАСТІ</t>
  </si>
  <si>
    <t>a8e73d0f-7c96-4f8e-b3bc-7f27f7b6a712</t>
  </si>
  <si>
    <t>СЕЇТЯГЬЯ ЗЕНІ СЕЙРАНОВИЧ</t>
  </si>
  <si>
    <t>a12a320c-7daa-4a5d-baec-0f72f26004e2</t>
  </si>
  <si>
    <t>КОМУНАЛЬНЕ НЕКОМЕРЦІЙНЕ ПІДПРИЄМСТВО "МЕЛІТОПОЛЬСЬКА ЦЕНТРАЛЬНА РАЙОННА ЛІКАРНЯ" МЕЛІТОПОЛЬСЬКОЇ МІСЬКОЇ РАДИ ЗАПОРІЗЬКОЇ ОБЛАСТІ</t>
  </si>
  <si>
    <t>590bc661-879d-4c31-9ea4-8f480ba5f2ff</t>
  </si>
  <si>
    <t>КОМУНАЛЬНЕ НЕКОМЕРЦІЙНЕ ПІДПРИЄМСТВО "МЕЛІТОПОЛЬСЬКА МІСЬКА СТОМАТОЛОГІЧНА ПОЛІКЛІНІКА" МЕЛІТОПОЛЬСЬКОЇ МІСЬКОЇ РАДИ ЗАПОРІЗЬКОЇ ОБЛАСТІ</t>
  </si>
  <si>
    <t>fc9c45e7-e5ab-4254-8c15-a1a933a05a93</t>
  </si>
  <si>
    <t>КОЛІСНИК ІГОР ОЛЕКСАНДРОВИЧ</t>
  </si>
  <si>
    <t>e10a575c-f95a-4180-af30-3f3b2dc2939e</t>
  </si>
  <si>
    <t>КОМУНАЛЬНЕ НЕКОМЕРЦІЙНЕ ПІДПРИЄМСТВО "ЦЕНТР ПЕРВИННОЇ МЕДИКО-САНІТАРНОЇ ДОПОМОГИ" МЕЛІТОПОЛЬСЬКОЇ МІСЬКОЇ РАДИ ЗАПОРІЗЬКОЇ ОБЛАСТІ</t>
  </si>
  <si>
    <t>6b6b28d2-6912-4ae1-b1e3-ac9b95b08725</t>
  </si>
  <si>
    <t>КОМУНАЛЬНЕ НЕКОМЕРЦІЙНЕ ПІДПРИЄМСТВО "МЕЛІТОПОЛЬСЬКИЙ ОНКОЛОГІЧНИЙ ДИСПАНСЕР" ЗАПОРІЗЬКОЇ ОБЛАСНОЇ РАДИ</t>
  </si>
  <si>
    <t>5a1ba8f2-16d2-4453-b43c-9dd32506568c</t>
  </si>
  <si>
    <t>КОМУНАЛЬНЕ НЕКОМЕРЦІЙНЕ ПІДПРИЄМСТВО "ЗАПОРІЗЬКА ЦЕНТРАЛЬНА РАЙОННА ЛІКАРНЯ" ЗАПОРІЗЬКОЇ РАЙОННОЇ РАДИ ЗАПОРІЗЬКОЇ ОБЛАСТІ</t>
  </si>
  <si>
    <t>МИКОЛАЙ-ПОЛЕ</t>
  </si>
  <si>
    <t>56e6d91e-c26b-453d-aced-efd2bdf49c06</t>
  </si>
  <si>
    <t>48a30720-e6dd-455b-b02d-b11bc966e6c7</t>
  </si>
  <si>
    <t>КОМУНАЛЬНЕ НЕКОМЕРЦІЙНЕ ПІДПРИЄМСТВО "МИХАЙЛІВСЬКИЙ ЦЕНТР ПЕРВИННОЇ МЕДИКО-САНІТАРНОЇ ДОПОМОГИ" МИХАЙЛІВСЬКОЇ СЕЛИЩНОЇ РАДИ МИХАЙЛІВСЬКОГО РАЙОНУ ЗАПОРІЗЬКОЇ ОБЛАСТІ</t>
  </si>
  <si>
    <t>af1b6d22-c6d3-4d50-88c4-f64d0d272377</t>
  </si>
  <si>
    <t>КОМУНАЛЬНЕ НЕКОМЕРЦІЙНЕ ПІДПРИЄМСТВО "МИХАЙЛІВСЬКА БАГАТОПРОФІЛЬНА ЛІКАРНЯ" МИХАЙЛІВСЬКОЇ СЕЛИЩНОЇ РАДИ МИХАЙЛІВСЬКОГО РАЙОНУ ЗАПОРІЗЬКОЇ ОБЛАСТІ</t>
  </si>
  <si>
    <t>41f955fc-937e-4bf7-9b11-d2c8bf445ad9</t>
  </si>
  <si>
    <t>КОМУНАЛЬНЕ НЕКОМЕРЦІЙНЕ ПІДПРИЄМСТВО "МОЛОЧАНСЬКИЙ ЦЕНТР ПЕРВИННОЇ МЕДИКО-САНІТАРНОЇ ДОПОМОГИ" МОЛОЧАНСЬКОЇ МІСЬКОЇ РАДИ</t>
  </si>
  <si>
    <t>МОЛОЧАНСЬК</t>
  </si>
  <si>
    <t>3b7a7a02-abb4-4f46-ad7f-8c157c2abdba</t>
  </si>
  <si>
    <t>КОМУНАЛЬНЕ НЕКОМЕРЦІЙНЕ ПІДПРИЄМСТВО "МОЛОЧАНСЬКИЙ ДИТЯЧИЙ САНАТОРІЙ" ЗАПОРІЗЬКОЇ ОБЛАСНОЇ РАДИ</t>
  </si>
  <si>
    <t>6a45e85c-10a0-4435-af2d-bfe151723993</t>
  </si>
  <si>
    <t>КОМУНАЛЬНЕ НЕКОМЕРЦІЙНЕ ПІДПРИЄМСТВО "НОВОВАСИЛІВСЬКА ЛІКАРНЯ" НОВОВАСИЛІВСЬКОЇ СЕЛИЩНОЇ РАДИ ЗАПОРІЗЬКОЇ ОБЛАСТІ</t>
  </si>
  <si>
    <t>НОВОВАСИЛІВКА</t>
  </si>
  <si>
    <t>52ca9e79-75e7-43e5-be02-3a77a27846dd</t>
  </si>
  <si>
    <t>КОМУНАЛЬНЕ НЕКОМЕРЦІЙНЕ ПІДПРИЄМСТВО "НОВОМИКОЛАЇВСЬКА ЦЕНТРАЛЬНА РАЙОННА ЛІКАРНЯ" НОВОМИКОЛАЇВСЬКОЇ РАЙОННОЇ РАДИ ЗАПОРІЗЬКОЇ ОБЛАСТІ</t>
  </si>
  <si>
    <t>НОВОМИКОЛАЇВКА</t>
  </si>
  <si>
    <t>Україна, 70101, Запорізька обл., Новомиколаївський р-н, селище міського типу Новомиколаївка, ВУЛИЦЯ СОБОРНОСТІ, будинок 106</t>
  </si>
  <si>
    <t>a167f130-8dfd-4ad1-9cbe-da636be6f841</t>
  </si>
  <si>
    <t>ce84b4f9-c45d-4890-a9f7-cee4da9ecdff</t>
  </si>
  <si>
    <t>КОМУНАЛЬНЕ НЕКОМЕРЦІЙНЕ ПІДПРИЄМСТВО "НОВОМИКОЛАЇВСЬКИЙ ЦЕНТР ПЕРВИННОЇ МЕДИКО-САНІТАРНОЇ ДОПОМОГИ" НОВОМИКОЛАЇВСЬКОЇ РАЙОННОЇ РАДИ ЗАПОРІЗЬКОЇ ОБЛАСТІ</t>
  </si>
  <si>
    <t>novcpmsd@ukr.net</t>
  </si>
  <si>
    <t>Голуб Сергій Михайлович</t>
  </si>
  <si>
    <t>dea63753-4759-4c32-b5a5-a89bc2ee87fa</t>
  </si>
  <si>
    <t>КОМУНАЛЬНЕ НЕКОМЕРЦІЙНЕ ПІДПРИЄМСТВО "ДОЛИНСЬКИЙ ЦЕНТР ПЕРВИННОЇ МЕДИКО - САНІТАРНОЇ ДОПОМОГИ"ДОЛИНСЬКОЇ СІЛЬСЬКОЇ РАДИ ЗАПОРІЗЬКОГО РАЙОНУ ЗАПОРІЗЬКОЇ ОБЛАСТІ</t>
  </si>
  <si>
    <t>НОВОСЛОБІДКА</t>
  </si>
  <si>
    <t>19ecca01-5df5-4e52-a2b4-e23be215bc44</t>
  </si>
  <si>
    <t>КОМУНАЛЬНЕ НЕКОМЕРЦІЙНЕ ПІДПРИЄМСТВО "НОВОУСПЕНІВСЬКА АМБУЛАТОРІЯ ЗАГАЛЬНОЇ ПРАКТИКИ-СІМЕЙНОЇ МЕДИЦИНИ" НОВОУСПЕНІВСЬКОЇ СІЛЬСЬКОЇ РАДИ ВЕСЕЛІВСЬКОГО РАЙОНУ ЗАПОРІЗЬКОЇ ОБЛАСТІ</t>
  </si>
  <si>
    <t>НОВОУСПЕНІВКА</t>
  </si>
  <si>
    <t>Україна, 72220, Запорізька обл., Веселівський р-н, село Новоуспенівка, ВУЛИЦЯ СТЕПОВА, будинок 13</t>
  </si>
  <si>
    <t>d59283b3-08aa-4ee5-9628-3060500b840d</t>
  </si>
  <si>
    <t>КОМУНАЛЬНЕ НЕКОМЕРЦІЙНЕ ПІДПРИЄМСТВО "ОРІХІВСЬКА БАГАТОПРОФІЛЬНА ЛІКАРНЯ ІНТЕНСИВНОГО ЛІКУВАННЯ" ОРІХІВСЬКОЇ МІСЬКОЇ РАДИ</t>
  </si>
  <si>
    <t>ОРІХІВ</t>
  </si>
  <si>
    <t>192d8117-1209-45f4-bdfe-464b59b60de3</t>
  </si>
  <si>
    <t>КОМУНАЛЬНЕ НЕКОМЕРЦІЙНЕ ПІДПРИЄМСТВО "ЦЕНТР ПЕРВИННОЇ МЕДИКО - САНІТАРНОЇ ДОПОМОГИ" ОРІХІВСЬКОЇ МІСЬКОЇ РАДИ</t>
  </si>
  <si>
    <t>cpmsd_orihiv@ukr.net</t>
  </si>
  <si>
    <t>Бондаренко Антоніна Іванівна</t>
  </si>
  <si>
    <t>Україна, 70500, Запорізька обл., Оріхівський р-н, місто Оріхів, ВУЛИЦЯ ПОКРОВСЬКА, будинок 26</t>
  </si>
  <si>
    <t>39afd96b-0e45-450c-a8c3-60f1434a2cc8</t>
  </si>
  <si>
    <t>dc6c5329-322d-4cf7-a20c-126d693671f7</t>
  </si>
  <si>
    <t>КОМУНАЛЬНЕ НЕКОМЕРЦІЙНЕ ПІДПРИЄМСТВО "ОСИПЕНКІВСЬКИЙ ЦЕНТР ПЕРВИННОЇ МЕДИКО-САНІТАРНОЇ ДОПОМОГИ" ОСИПЕНКІВСЬКОЇ СІЛЬСЬКОЇ РАДИ БЕРДЯНСЬКОГО РАЙОНУ ЗАПОРІЗЬКОЇ ОБЛАСТІ</t>
  </si>
  <si>
    <t>ОСИПЕНКО</t>
  </si>
  <si>
    <t>51d45d7f-4563-4d83-97d2-dbedd4da4236</t>
  </si>
  <si>
    <t>КОМУНАЛЬНЕ НЕКОМЕРЦІЙНЕ ПІДПРИЄМСТВО "ОСТРИКІВСЬКА АМБУЛАТОРІЯ ЗАГАЛЬНОЇ ПРАКТИКИ СІМЕЙНОЇ МЕДИЦИНИ" ОСТРИКІВСЬКОЇ СІЛЬСЬКОЇ РАДИ ТОКМАЦЬКОГО РАЙОНУ ЗАПОРІЗЬКОЇ ОБЛАСТІ</t>
  </si>
  <si>
    <t>ОСТРИКІВКА</t>
  </si>
  <si>
    <t>5e40d923-e583-47f4-bfc8-a3a64ca6fdbc</t>
  </si>
  <si>
    <t>КОМУНАЛЬНЕ ПІДПРИЄМСТВО "ПОЛОГІВСЬКИЙ ЦЕНТР ПЕРВИННОЇ МЕДИКО-САНІТАРНОЇ ДОПОМОГИ" ПОЛОГІВСЬКОЇ МІСЬКОЇ РАДИ</t>
  </si>
  <si>
    <t>aa0be55b-d06d-4532-94e9-a0e5bbe77eeb</t>
  </si>
  <si>
    <t>КОМУНАЛЬНЕ НЕКОМЕРЦІЙНЕ ПІДПРИЄМСТВО "ПОЛОГІВСЬКА БАГАТОПРОФІЛЬНА ЛІКАРНЯ ІНТЕНСИВНОГО ЛІКУВАННЯ" ПОЛОГІВСЬКОЇ МІСЬКОЇ РАДИ ПОЛОГІВСЬКОГО РАЙОНУ ЗАПОРІЗЬКОЇ ОБЛАСТІ</t>
  </si>
  <si>
    <t>a2b83279-f5d2-4a9a-8a19-6f3d1bd59e8b</t>
  </si>
  <si>
    <t>КОМУНАЛЬНЕ НЕКОМЕРЦІЙНЕ ПІДПРИЄМСТВО "ЦЕНТР ПЕРВИННОЇ МЕДИКО-САНІТАРНОЇ ДОПОМОГИ" ПРЕОБРАЖЕНСЬКОЇ СІЛЬСЬКОЇ РАДИ ОРІХІВСЬКОГО РАЙОНУ ЗАПОРІЗЬКОЇ ОБЛАСТІ</t>
  </si>
  <si>
    <t>ПРЕОБРАЖЕНКА</t>
  </si>
  <si>
    <t>8c7ed6c4-c0be-4a15-8622-f6eb2129cb2b</t>
  </si>
  <si>
    <t>КОМУНАЛЬНЕ НЕКОМЕРЦІЙНЕ ПІДПРИЄМСТВО "ПРИАЗОВСЬКА ЦЕНТРАЛЬНА РАЙОННА ЛІКАРНЯ" ПРИАЗОВСЬКОЇ СЕЛИЩНОЇ РАДИ</t>
  </si>
  <si>
    <t>ПРИАЗОВСЬКЕ</t>
  </si>
  <si>
    <t>d9b32715-201f-4ae5-8db1-10db0cd4d361</t>
  </si>
  <si>
    <t>КОМУНАЛЬНЕ НЕКОМЕРЦІЙНЕ ПІДПРИЄМСТВО "ПРИАЗОВСЬКИЙ ЦЕНТР ПЕРВИННОЇ МЕДИКО-САНІТАРНОЇ ДОПОМОГИ"</t>
  </si>
  <si>
    <t>42da1fe0-7d7e-4353-ada8-b207e24c3dba</t>
  </si>
  <si>
    <t>КОМУНАЛЬНЕ НЕКОМЕРЦІЙНЕ ПІДПРИЄМСТВО "САНАТОРІЙ МЕДИЧНОЇ РЕАБІЛІТАЦІЇ "ГЛОРІЯ" ЗАПОРІЗЬКОЇ ОБЛАСНОЇ РАДИ</t>
  </si>
  <si>
    <t>ПРИМОРСЬК</t>
  </si>
  <si>
    <t>48b05e82-0fb6-4ce3-a08a-97d13018a856</t>
  </si>
  <si>
    <t>КОМУНАЛЬНЕ ПІДПРИЄМСТВО "Приморський районний центр первинної медико-санітарної допомоги" Приморської міської ради Приморського району Запорізької області</t>
  </si>
  <si>
    <t>primcpmsd@gmail.com</t>
  </si>
  <si>
    <t>Найда Олександр Васильович</t>
  </si>
  <si>
    <t>Україна, 72100, Запорізька обл., Приморський р-н, місто Приморськ, ВУЛИЦЯ МОРСЬКА, будинок 74</t>
  </si>
  <si>
    <t>a71923d5-5f6f-4cbe-ac88-970967a1e739</t>
  </si>
  <si>
    <t>КОМУНАЛЬНЕ ПІДПРИЄМСТВО "Приморська центральна районна лікарня" Приморської міської ради Приморського району Запорізької області</t>
  </si>
  <si>
    <t>667f6262-4d2d-4cae-b460-264793053a9c</t>
  </si>
  <si>
    <t>КОМУНАЛЬНЕ НЕКОМЕРЦІЙНЕ ПІДПРИЄМСТВО "РОЗІВСЬКИЙ ЦЕНТР ПЕРВИННОЇ МЕДИКО-САНІТАРНОЇ ДОПОМОГИ" РОЗІВСЬКОЇ СЕЛИЩНОЇ РАДИ РОЗІВСЬКОГО РАЙОНУ ЗАПОРІЗЬКОЇ ОБЛАСТІ</t>
  </si>
  <si>
    <t>РОЗІВКА</t>
  </si>
  <si>
    <t>06e9d562-73ef-4dc2-8f30-5575f13f6ac7</t>
  </si>
  <si>
    <t>КОМУНАЛЬНЕ НЕКОМЕРЦІЙНЕ ПІДПРИЄМСТВО "РОЗІВСЬКА РАЙОННА ЛІКАРНЯ" РОЗІВСЬКОЇ СЕЛИЩНОЇ РАДИ РОЗІВСЬКОГО РАЙОНУ ЗАПОРІЗЬКОЇ ОБЛАСТІ</t>
  </si>
  <si>
    <t>dc52f214-a665-423a-b3a1-db1ccc8836b7</t>
  </si>
  <si>
    <t>КОМУНАЛЬНЕ НЕКОМЕРЦІЙНЕ ПІДПРИЄМСТВО "СМИРНОВСЬКИЙ ЦЕНТР ПЕРВИННОЇ МЕДИКО-САНІТАРНОЇ ДОПОМОГИ" СМИРНОВСЬКОЇ СІЛЬСЬКОЇ РАДИ БІЛЬМАЦЬКОГО РАЙОНУ ЗАПОРІЗЬКОЇ ОБЛАСТІ</t>
  </si>
  <si>
    <t>9aef9aeb-dfdd-41b4-9613-14587211dea5</t>
  </si>
  <si>
    <t>КОМУНАЛЬНЕ НЕКОМЕРЦІЙНЕ ПІДПРИЄМСТВО "ЦЕНТР ПЕРВИННОЇ МЕДИКО-САНІТАРНОЇ ДОПОМОГИ МЕЛІТОПОЛЬСЬКОЇ РАЙОННОЇ РАДИ ЗАПОРІЗЬКОЇ ОБЛАСТІ"</t>
  </si>
  <si>
    <t>mel_cpmsd@ukr.net</t>
  </si>
  <si>
    <t>Тверда Олена Володимирівна</t>
  </si>
  <si>
    <t>ТЕРПІННЯ</t>
  </si>
  <si>
    <t>Україна, 72333, Запорізька обл., Мелітопольський р-н, село Терпіння, ВУЛИЦЯ ТАВРІЙСЬКА, будинок 74</t>
  </si>
  <si>
    <t>ccf6e76a-d330-4661-a80d-f22a9ee90bf1</t>
  </si>
  <si>
    <t>КОМУНАЛЬНЕ НЕКОМЕРЦІЙНЕ ПІДПРИЄМСТВО "ТОКМАЦЬКИЙ ЦЕНТР ПЕРВИННОЇ МЕДИКО - САНІТАРНОЇ ДОПОМОГИ" ТОКМАЦЬКОЇ МІСЬКОЇ РАДИ</t>
  </si>
  <si>
    <t>tokmak.cpmsd@ukr.net</t>
  </si>
  <si>
    <t>Устименко Юрій Васильович</t>
  </si>
  <si>
    <t>ТОКМАК</t>
  </si>
  <si>
    <t>Україна, 71701, Запорізька обл., місто Токмак, ВУЛИЦЯ ЦЕНТРАЛЬНА, будинок 55 К</t>
  </si>
  <si>
    <t>c981a240-a514-4c8a-a4d3-406cb5bfc29c</t>
  </si>
  <si>
    <t>КОМУНАЛЬНЕ ПІДПРИЄМСТВО "ТОКМАЦЬКА БАГАТОПРОФІЛЬНА ЛІКАРНЯ ІНТЕНСИВНОГО ЛІКУВАННЯ" ТОКМАЦЬКОЇ МІСЬКОЇ РАДИ</t>
  </si>
  <si>
    <t>3385ecf2-e809-4554-933f-ef890f04dea4</t>
  </si>
  <si>
    <t>КОМУНАЛЬНЕ НЕКОМЕРЦІЙНЕ ПІДПРИЄМСТВО "ЧЕРНІГІВСЬКИЙ ЦЕНТР ПЕРВИННОЇ МЕДИКО-САНІТАРНОЇ ДОПОМОГИ" ЧЕРНІГІВСЬКОЇ СЕЛИЩНОЇ РАДИ ЧЕРНІГІВСЬКОГО РАЙОНУ ЗАПОРІЗЬКОЇ ОБЛАСТІ</t>
  </si>
  <si>
    <t>ЧЕРНІГІВКА</t>
  </si>
  <si>
    <t>cc63ae7f-3071-42ce-bdba-47f3eda20342</t>
  </si>
  <si>
    <t>КОМУНАЛЬНЕ НЕКОМЕРЦІЙНЕ ПІДПРИЄМСТВО "ЧЕРНІГІВСЬКА РАЙОННА ЛІКАРНЯ" ЧЕРНІГІВСЬКОЇ СЕЛИЩНОЇ РАДИ ЧЕРНІГІВСЬКОГО РАЙОНУ ЗАПОРІЗЬКОЇ ОБЛАСТІ</t>
  </si>
  <si>
    <t>787ed7e4-b867-4e2e-9a6f-6c9c2b81ed93</t>
  </si>
  <si>
    <t>КОМУНАЛЬНЕ НЕКОМЕРЦІЙНЕ ПІДПРИЄМСТВО "ЧКАЛОВСЬКА АМБУЛАТОРІЯ ГРУПОВОЇ ПРАКТИКИ СІМЕЙНОЇ МЕДИЦИНИ" ЧКАЛОВСЬКОЇ СІЛЬСЬКОЇ РАДИ ВЕСЕЛІВСЬКОГО РАЙОНУ ЗАПОРІЗЬКОЇ ОБЛАСТІ</t>
  </si>
  <si>
    <t>ЧКАЛОВЕ</t>
  </si>
  <si>
    <t>6aa4957a-40a5-4697-aa12-ec18624f9a93</t>
  </si>
  <si>
    <t>КОМУНАЛЬНЕ НЕКОМЕРЦІЙНЕ ПІДПРИЄМСТВО "ЯКИМІВСЬКА ЦЕНТРАЛЬНА РАЙОННА ЛІКАРНЯ" ЯКИМІВСЬКОЇ СЕЛИЩНОЇ РАДИ ЯКИМІВСЬКОГО РАЙОНУ ЗАПОРІЗЬКОЇ ОБЛАСТІ</t>
  </si>
  <si>
    <t>ЯКИМІВКА</t>
  </si>
  <si>
    <t>Україна, 72503, Запорізька обл., Якимівський р-н, селище міського типу Якимівка, ВУЛИЦЯ ЦЕНТРАЛЬНА, будинок 30</t>
  </si>
  <si>
    <t>f8af77df-c9e0-44e9-80e8-8f52a361d6d3</t>
  </si>
  <si>
    <t>73be4631-961f-4070-bb09-689c9353a7c5</t>
  </si>
  <si>
    <t>КОМУНАЛЬНЕ НЕКОМЕРЦІЙНЕ ПІДПРИЄМСТВО "ЯКИМІВСЬКИЙ ЦЕНТР ПЕРВИННОЇ МЕДИКО-САНІТАРНОЇ ДОПОМОГИ" ЯКИМІВСЬКОЇ СЕЛИЩНОЇ РАДИ ЯКИМІВСЬКОГО РАЙОНУ ЗАПОРІЗЬКОЇ ОБЛАСТІ</t>
  </si>
  <si>
    <t>apmp@ukr.net</t>
  </si>
  <si>
    <t>Борисенко Валентина Петрівна</t>
  </si>
  <si>
    <t>cd33c8c7-a47b-4b23-8314-2b7aa3df6d27</t>
  </si>
  <si>
    <t>КОМУНАЛЬНЕ НЕКОМЕРЦІЙНЕ ПІДПРИЄМСТВО "БІЛОБЕРІЗЬКА АМБУЛАТОРІЯ ЗАГАЛЬНОЇ ПРАКТИКИ СІМЕЙНОЇ МЕДИЦИНИ" БІЛОБЕРІЗЬКОЇ СІЛЬСЬКОЇ РАДИ</t>
  </si>
  <si>
    <t>БІЛОБЕРІЗКА</t>
  </si>
  <si>
    <t>078014cc-cee0-4988-b66e-a1c00e8a1d7d</t>
  </si>
  <si>
    <t>КОМУНАЛЬНЕ НЕКОМЕРЦІЙНЕ ПІДПРИЄМСТВО "БІЛЬШІВЦІВСЬКА МІСЬКА ЛІКАРНЯ" БІЛЬШІВЦІВСЬКОЇ СЕЛИЩНОЇ РАДИ ОБ'ЄДНАНОЇ ТЕРИТОРІАЛЬНОЇ ГРОМАДИ ГАЛИЦЬКОГО РАЙОНУ ІВАНО-ФРАНКІВСЬКОЇ ОБЛАСТІ</t>
  </si>
  <si>
    <t>БІЛЬШІВЦІ</t>
  </si>
  <si>
    <t>82ba16b4-794b-42ac-87d5-01a52d281e28</t>
  </si>
  <si>
    <t>КОМУНАЛЬНЕ НЕКОМЕРЦІЙНЕ ПІДПРИЄМСТВО "ЦЕНТР ПЕРВИННОЇ МЕДИКО-САНІТАРНОЇ ДОПОМОГИ" БІЛЬШІВЦІВСЬКОЇ СЕЛИЩНОЇ РАДИ</t>
  </si>
  <si>
    <t>5ea33eee-ea5b-4751-b7ce-4ea065b8f605</t>
  </si>
  <si>
    <t>КОМУНАЛЬНЕ НЕКОМЕРЦІЙНЕ ПІДПРИЄМСТВО "ЦЕНТР ПЕРВИННОЇ МЕДИЧНОЇ ДОПОМОГИ" БОГОРОДЧАНСЬКОЇ СЕЛИЩНОЇ РАДИ</t>
  </si>
  <si>
    <t>fb5855d2-2ecf-4f3a-8e3e-a3bd98c5806c</t>
  </si>
  <si>
    <t>КОМУНАЛЬНЕ НЕКОМЕРЦІЙНЕ ПІДПРИЄМСТВО "БОГОРОДЧАНСЬКА ЦЕНТРАЛЬНА ЛІКАРНЯ" БОГОРОДЧАНСЬКОЇ СЕЛИЩНОЇ РАДИ</t>
  </si>
  <si>
    <t>e101a02a-d88e-4e3b-bca5-4c65f7800060</t>
  </si>
  <si>
    <t>КОМУНАЛЬНЕ НЕКОМЕРЦІЙНЕ ПІДПРИЄМСТВО "ЦЕНТР ПЕРВИННОЇ МЕДИЧНОЇ ДОПОМОГИ" БОЛЕХІВСЬКОЇ МІСЬКОЇ РАДИ ІВАНО-ФРАНКІВСЬКОЇ ОБЛАСТІ</t>
  </si>
  <si>
    <t>БОЛЕХІВ</t>
  </si>
  <si>
    <t>dd2a8369-a8db-4910-ab89-6cb7576895ea</t>
  </si>
  <si>
    <t>КОМУНАЛЬНЕ НЕКОМЕРЦІЙНЕ ПІДПРИЄМСТВО " БОЛЕХІВСЬКА ЦЕНТРАЛЬНА МІСЬКА ЛІКАРНЯ" БОЛЕХІВСЬКОЇ МІСЬКОЇ РАДИ ІВАНО - ФРАНКІВСЬКОЇ ОБЛАСТІ</t>
  </si>
  <si>
    <t>0f1deaf8-a824-4527-b861-0953a2571771</t>
  </si>
  <si>
    <t>КОМУНАЛЬНЕ НЕКОМЕРЦІЙНЕ ПІДПРИЄМСТВО "БРОШНІВ-ОСАДСЬКА МІСЬКА ЛІКАРНЯ"  БРОШНІВ-ОСАДСЬКОЇ СЕЛИЩНОЇ РАДИ ОБ'ЄДНАНОЇ ТЕРИТОРІАЛЬНОЇ ГРОМАДИ ІВАНО-ФРАНКІВСЬКОЇ ОБЛАСТІ</t>
  </si>
  <si>
    <t>БРОШНІВ-ОСАДА</t>
  </si>
  <si>
    <t>b09769dd-79d8-4b32-93ad-22757f990393</t>
  </si>
  <si>
    <t>2d15606c-ea23-49b9-9e39-528f5666f0ff</t>
  </si>
  <si>
    <t>КОМУНАЛЬНЕ НЕКОМЕРЦІЙНЕ ПІДПРИЄМСТВО "БУКАЧІВСЬКА МІСЬКА ЛІКАРНЯ" БУКАЧІВСЬКОЇ СЕЛИЩНОЇ РАДИ РОГАТИНСЬКОГО РАЙОНУ ІВАНО-ФРАНКІВСЬКОЇ ОБЛАСТІ</t>
  </si>
  <si>
    <t>БУКАЧІВЦІ</t>
  </si>
  <si>
    <t>bba4630b-6308-4a8c-a0e3-3aae4f51ae65</t>
  </si>
  <si>
    <t>КОМУНАЛЬНЕ НЕКОМЕРЦІЙНЕ ПІДПРИЄМСТВО "БУРШТИНСЬКА ЦЕНТРАЛЬНА МІСЬКА ЛІКАРНЯ" БУРШТИНСЬКОЇ МІСЬКОЇ РАДИ ІВАНО-ФРАНКІВСЬКОЇ ОБЛАСТІ</t>
  </si>
  <si>
    <t>03841d1a-cf0b-446f-a67d-9becbeebeaf2</t>
  </si>
  <si>
    <t>КОМУНАЛЬНЕ НЕКОМЕРЦІЙНЕ ПІДПРИЄМСТВО "БУРШТИНСЬКИЙ МІСЬКИЙ ЦЕНТР ПЕРВИННОЇ МЕДИКО-САНІТАРНОЇ ДОПОМОГИ" БУРШТИНСЬКОЇ МІСЬКОЇ РАДИ ІВАНО-ФРАНКІВСЬКОЇ ОБЛАСТІ</t>
  </si>
  <si>
    <t>0b8efea6-282e-4df0-9123-ff50afbd260c</t>
  </si>
  <si>
    <t>КОМУНАЛЬНЕ НЕКОМЕРЦІЙНЕ ПІДПРИЄМСТВО "ЦЕНТР ПЕРВИННОЇ МЕДИКО-САНІТАРНОЇ ДОПОМОГИ ВЕРХНЯНСЬКОЇ СІЛЬСЬКОЇ РАДИ ОБ'ЄДНАНОЇ ТЕРИТОРІАЛЬНОЇ ГРОМАДИ КАЛУСЬКОГО РАЙОНУ ІВАНО-ФРАНКІВСЬКОЇ ОБЛАСТІ"</t>
  </si>
  <si>
    <t>ВЕРХНЯ</t>
  </si>
  <si>
    <t>2511f1da-b466-4da1-be46-ac633bbe4ecf</t>
  </si>
  <si>
    <t>КОМУНАЛЬНЕ НЕКОМЕРЦІЙНЕ ПІДПРИЄМСТВО "ВЕРХОВИНСЬКА БАГАТОПРОФІЛЬНА ЛІКАРНЯ" ВЕРХОВИНСЬКОЇ СЕЛИЩНОЇ РАДИ</t>
  </si>
  <si>
    <t>ВЕРХОВИНА</t>
  </si>
  <si>
    <t>fa95e75c-6b30-4d00-baa5-924496ed743b</t>
  </si>
  <si>
    <t>КОМУНАЛЬНЕ НЕКОМЕРЦІЙНЕ ПІДПРИЄМСТВО "ВЕРХОВИНСЬКИЙ ЦЕНТР ПЕРВИННОЇ МЕДИКО-САНІТАРНОЇ ДОПОМОГИ" ВЕРХОВИНСЬКОЇ СЕЛИЩНОЇ РАДИ</t>
  </si>
  <si>
    <t>doctor.shkiryak.ss@gmail.com</t>
  </si>
  <si>
    <t>Шкіряк Світлана Святославівна</t>
  </si>
  <si>
    <t>Україна, 78701, Івано-Франківська обл., Верховинський р-н, селище міського типу Верховина, ВУЛИЦЯ ЖАБ'ЄВСЬКА, будинок 10</t>
  </si>
  <si>
    <t>7ab15263-977a-4fc3-8d3b-909a802fef63</t>
  </si>
  <si>
    <t>ЗІТИНЮК АНДРІЙ ПЕТРОВИЧ</t>
  </si>
  <si>
    <t>5705cdfb-50fa-40a8-9fb4-6fa77b100066</t>
  </si>
  <si>
    <t>КОМУНАЛЬНЕ НЕКОМЕРЦІЙНЕ ПІДПРИЄМСТВО "ВОЙНИЛІВСЬКИЙ ЦЕНТР ПЕРВИННОЇ МЕДИКО-САНІТАРНОЇ ДОПОМОГИ ВОЙНИЛІВСЬКОЇ СЕЛИЩНОЇ РАДИ ОБ'ЄДНАНОЇ ТЕРИТОРІАЛЬНОЇ ГРОМАДИ КАЛУСЬКОГО РАЙОНУ ІВАНО-ФРАНКІВСЬКОЇ ОБЛАСТІ "</t>
  </si>
  <si>
    <t>ВОЙНИЛІВ</t>
  </si>
  <si>
    <t>423276a7-ef42-463b-83a8-3ff5569977a6</t>
  </si>
  <si>
    <t>КОМУНАЛЬНЕ НЕКОМЕРЦІЙНЕ ПІДПРИЄМСТВО "ГАЛИЦЬКИЙ ЦЕНТР ПЕРВИННОЇ МЕДИКО-САНІТАРНОЇ ДОПОМОГИ" ГАЛИЦЬКОЇ МІСЬКОЇ РАДИ ІВАНО-ФРАНКІВСЬКОЇ ОБЛАСТІ</t>
  </si>
  <si>
    <t>cf60bcde-2826-4154-8172-6c88d8958080</t>
  </si>
  <si>
    <t>КОМУНАЛЬНЕ НЕКОМЕРЦІЙНЕ ПІДПРИЄМСТВО "ГАЛИЦЬКА ЛІКАРНЯ" ГАЛИЦЬКОЇ МІСЬКОЇ РАДИ ІВАНО-ФРАНКІВСЬКОЇ ОБЛАСТІ</t>
  </si>
  <si>
    <t>ad919e34-5c5f-47b7-97a4-0ac01b0e70fc</t>
  </si>
  <si>
    <t>КОМУНАЛЬНЕ НЕКОМЕРЦІЙНЕ ПІДПРИЄМСТВО "ГОРОДЕНКІВСЬКА БАГАТОПРОФІЛЬНА ЛІКАРНЯ ІНТЕНСИВНОГО ЛІКУВАННЯ" ГОРОДЕНКІВСЬКОЇ МІСЬКОЇ РАДИ</t>
  </si>
  <si>
    <t>60bf7b8c-61f2-4f84-9c01-503d893e0b84</t>
  </si>
  <si>
    <t>КОМУНАЛЬНЕ ПІДПРИЄМСТВО "ГОРОДЕНКІВСЬКИЙ НЕКОМЕРЦІЙНИЙ ЦЕНТР ПЕРВИННОЇ МЕДИЧНОЇ ДОПОМОГИ" ГОРОДЕНКІВСЬКОЇ МІСЬКОЇ РАДИ</t>
  </si>
  <si>
    <t>629bac72-d7a9-46b0-b802-6494684cca37</t>
  </si>
  <si>
    <t>КОМУНАЛЬНЕ НЕКОМЕРЦІЙНЕ ПІДПРИЄМСТВО "ГОРОДЕНКІВСЬКИЙ ПРОТИТУБЕРКУЛЬОЗНИЙ ДИСПАНСЕР" ГОРОДЕНКІВСЬКОЇ РАЙОННОЇ РАДИ</t>
  </si>
  <si>
    <t>06af6e82-498d-45ee-83b1-73c1cf2d1435</t>
  </si>
  <si>
    <t>КОМУНАЛЬНЕ НЕКОМЕРЦІЙНЕ ПІДПРИЄМСТВО "ДОЛИНСЬКИЙ ПРОТИТУБЕРКУЛЬОЗНИЙ ДИСПАНСЕР" ІВАНО-ФРАНКІВСЬКОЇ ОБЛАСНОЇ РАДИ</t>
  </si>
  <si>
    <t>ГОШІВ</t>
  </si>
  <si>
    <t>7487c21f-04e4-478f-b609-091b82b2c3db</t>
  </si>
  <si>
    <t>КОМУНАЛЬНЕ НЕКОМЕРЦІЙНЕ ПІДПРИЄМСТВО "ДЕЛЯТИНСЬКА МІСЬКА ЛІКАРНЯ ПЛАНОВОГО ЛІКУВАННЯ ТА РЕАБІЛІТАЦІЇ" ДЕЛЯТИНСЬКОЇ СЕЛИЩНОЇ РАДИ</t>
  </si>
  <si>
    <t>ДЕЛЯТИН</t>
  </si>
  <si>
    <t>dcdf7fba-2f35-44b6-9d62-75efa0961dd0</t>
  </si>
  <si>
    <t>КОМУНАЛЬНЕ НЕКОМЕРЦІЙНЕ ПІДПРИЄМСТВО "ДЕЛЯТИНСЬКИЙ  ЦЕНТР ПЕРВИННОЇ МЕДИКО-САНІТАРНОЇ ДОПОМОГИ" ДЕЛЯТИНСЬКОЇ СЕЛИЩНОЇ РАДИ</t>
  </si>
  <si>
    <t>f1f7d6ff-23f6-4aa4-8789-0d897d61e5d4</t>
  </si>
  <si>
    <t>ФУТЕРКО СВЯТОСЛАВ ВОЛОДИМИРОВИЧ</t>
  </si>
  <si>
    <t>e97443c7-7c97-4138-90d0-432fe5858198</t>
  </si>
  <si>
    <t>КОМУНАЛЬНЕ НЕКОМЕРЦІЙНЕ ПІДПРИЄМСТВО "ДЗВИНЯЦЬКИЙ ЦЕНТР ПЕРВИННОЇ МЕДИКО-САНІТАРНОЇ ДОПОМОГИ" ДЗВИНЯЦЬКОЇ СІЛЬСЬКОЇ РАДИ ІВАНО-ФРАНКІВСЬКОГО РАЙОНУ ІВАНО-ФРАНКІВСЬКОЇ ОБЛАСТІ</t>
  </si>
  <si>
    <t>ДЗВИНЯЧ</t>
  </si>
  <si>
    <t>723b7392-70ec-4de2-8595-3ab30389f791</t>
  </si>
  <si>
    <t>ОБРІЗКО ОКСАНА МИХАЙЛІВНА</t>
  </si>
  <si>
    <t>ДОБРОВЛЯНИ</t>
  </si>
  <si>
    <t>71e484bd-9291-4872-8804-c7ccbb45c292</t>
  </si>
  <si>
    <t>КОМУНАЛЬНЕ НЕКОМЕРЦІЙНЕ ПІДПРИЄМСТВО "ДОЛИНСЬКА БАГАТОПРОФІЛЬНА ЛІКАРНЯ" ДОЛИНСЬКОЇ РАЙОННОЇ РАДИ ІВАНО-ФРАНКІВСЬКОЇ ОБЛАСТІ</t>
  </si>
  <si>
    <t>3facce0b-c84f-4243-b566-fad2d1ad205e</t>
  </si>
  <si>
    <t>ФАЛЬКО ОЛЬГА ВАСИЛІВНА</t>
  </si>
  <si>
    <t>Фалько Ольга Василівна</t>
  </si>
  <si>
    <t>a81a6c9b-69e4-4814-a8c8-d57f81a8f741</t>
  </si>
  <si>
    <t>КЕПША ЯРОСЛАВ ЯРОСЛАВОВИЧ</t>
  </si>
  <si>
    <t>9da2b2a9-cccb-4c79-8658-32a01f5322bf</t>
  </si>
  <si>
    <t>ПРИВАТНЕ ПІДПРИЄМСТВО "НАФТОМЕДСЕРВІС"</t>
  </si>
  <si>
    <t>23b2ac37-42f1-40d1-92e3-916e2f501e7a</t>
  </si>
  <si>
    <t>ПІШАК ОЛЬГА МИХАЙЛІВНА</t>
  </si>
  <si>
    <t>50d7847b-680c-4401-b9ad-13eb21c2991e</t>
  </si>
  <si>
    <t>АНДРУХ ВОЛОДИМИР СТЕПАНОВИЧ</t>
  </si>
  <si>
    <t>0e5892e5-9014-4681-b639-b8165fec53fb</t>
  </si>
  <si>
    <t>КОМУНАЛЬНЕ НЕКОМЕРЦІЙНЕ ПІДПРИЄМСТВО "ЦЕНТР ПЕРВИННОЇ МЕДИЧНОЇ ДОПОМОГИ" ДОЛИНСЬКОЇ РАЙОННОЇ РАДИ ІВАНО-ФРАНКІВСЬКОЇ ОБЛАСТІ</t>
  </si>
  <si>
    <t>d7e5186b-0f23-45b2-b097-509d4be97f60</t>
  </si>
  <si>
    <t>a4644a77-ab8b-4494-bcee-788a3019d9d4</t>
  </si>
  <si>
    <t>КОМУНАЛЬНЕ НЕКОМЕРЦІЙНЕ ПІДПРИЄМСТВО "ЄЗУПІЛЬСЬКА МІСЬКА ЛІКАРНЯ" ЄЗУПІЛЬСЬКОЇ СЕЛИЩНОЇ РАДИ ІВАНО-ФРАНКІВСЬКОГО РАЙОНУ ІВАНО-ФРАНКІВСЬКОЇ ОБЛАСТІ</t>
  </si>
  <si>
    <t>ЄЗУПІЛЬ</t>
  </si>
  <si>
    <t>a92ec014-ed9b-4e9d-bf66-a8b81a8becf6</t>
  </si>
  <si>
    <t>a304617d-7cfc-4917-841b-449d66bf2cc0</t>
  </si>
  <si>
    <t>КОМУНАЛЬНЕ НЕКОМЕРЦІЙНЕ ПІДПРИЄМСТВО ЗАБОЛОТІВСЬКОЇ СЕЛИЩНОЇ РАДИ "ЗАБОЛОТІВСЬКА БАГАТОПРОФІЛЬНА ЛІКАРНЯ"</t>
  </si>
  <si>
    <t>ЗАБОЛОТІВ</t>
  </si>
  <si>
    <t>864f1cb8-03f6-42f8-84af-1a02f435699c</t>
  </si>
  <si>
    <t>82d314ae-c8ff-4584-af0c-51111ecdedba</t>
  </si>
  <si>
    <t>БІЛИК РОМАН ПАВЛОВИЧ</t>
  </si>
  <si>
    <t>ec68b773-aff1-4f80-ac2f-efdd570a9ae6</t>
  </si>
  <si>
    <t>ПРИВАТНЕ ПІДПРИЄМСТВО "ЗАБОЛОТІВЄВРОМЕД-СІММИР"</t>
  </si>
  <si>
    <t>7df815c1-2cdf-4e22-aef4-186ee30582bb</t>
  </si>
  <si>
    <t>КОМУНАЛЬНЕ НЕКОМЕРЦІЙНЕ ПІДПРИЄМСТВО "ЗАГВІЗДЯНСЬКИЙ ЦЕНТР ПЕРВИННОЇ МЕДИКО-САНІТАРНОЇ ДОПОМОГИ" ЗАГВІЗДЯНСЬКОЇ СІЛЬСЬКОЇ РАДИ</t>
  </si>
  <si>
    <t>ЗАГВІЗДЯ</t>
  </si>
  <si>
    <t>89991069-36fd-4378-a440-1adb28dd0635</t>
  </si>
  <si>
    <t>КОМУНАЛЬНЕ НЕКОМЕРЦІЙНЕ ПІДПРИЄМСТВО "ЦЕНТР ПЕРВИННОЇ МЕДИЧНОЇ І КОНСУЛЬТАТИВНО-ДІАГНОСТИЧНОЇ ДОПОМОГИ ІВАНО-ФРАНКІВСЬКОЇ МІСЬКОЇ РАДИ"</t>
  </si>
  <si>
    <t>410975d8-ba88-44aa-9c63-ffa7f491e7e4</t>
  </si>
  <si>
    <t>КОСТИРКО НАТАЛІЯ ІГОРІВНА</t>
  </si>
  <si>
    <t>de1e87eb-fb00-4a3e-9e32-71f123b16d15</t>
  </si>
  <si>
    <t>ТОВАРИСТВО З ОБМЕЖЕНОЮ ВІДПОВІДАЛЬНІСТЮ "МЕДЕКС ПЛЮС"</t>
  </si>
  <si>
    <t>ecd86001-2a6e-4ac1-b230-a7ae7a31e30a</t>
  </si>
  <si>
    <t>КОМУНАЛЬНЕ НЕКОМЕРЦІЙНЕ ПІДПРИЄМСТВО "ОБЛАСНА КЛІНІЧНА ЛІКАРНЯ ІВАНО-ФРАНКІВСЬКОЇ ОБЛАСНОЇ РАДИ"</t>
  </si>
  <si>
    <t>6b240fc1-ee0c-4f56-8f80-05ff015d35df</t>
  </si>
  <si>
    <t>КОМУНАЛЬНЕ НЕКОМЕРЦІЙНЕ ПІДПРИЄМСТВО "ПРИКАРПАТСЬКИЙ КЛІНІЧНИЙ ОНКОЛОГІЧНИЙ ЦЕНТР ІВАНО-ФРАНКІВСЬКОЇ ОБЛАСНОЇ РАДИ"</t>
  </si>
  <si>
    <t>77ddab38-c5f8-44b3-b8c0-ab6ec4db998b</t>
  </si>
  <si>
    <t>ТОВАРИСТВО З ОБМЕЖЕНОЮ ВІДПОВІДАЛЬНІСТЮ "ВЕСТ МЕДІКАЛ"</t>
  </si>
  <si>
    <t>7a26236b-1c5f-4967-9de9-f727807531e6</t>
  </si>
  <si>
    <t>КОМУНАЛЬНЕ НЕКОМЕРЦІЙНЕ  ПІДПРИЄМСТВО "ОБЛАСНА КЛІНІЧНА СТОМАТОЛОГІЧНА ПОЛІКЛІНІКА ІВАНО-ФРАНКІВСЬКОЇ ОБЛАСНОЇ РАДИ"</t>
  </si>
  <si>
    <t>bec643cd-6752-4298-a37c-3c600a5d5767</t>
  </si>
  <si>
    <t>ТОВАРИСТВО З ОБМЕЖЕНОЮ ВІДПОВІДАЛЬНІСТЮ "ПРИВАТНА ДИТЯЧА ПОЛІКЛІНІКА №1"</t>
  </si>
  <si>
    <t>b0dce29a-789c-4064-910d-6e313d78fc98</t>
  </si>
  <si>
    <t>КОМУНАЛЬНЕ НЕКОМЕРЦІЙНЕ ПІДПРИЄМСТВО "МІСЬКИЙ КЛІНІЧНИЙ ПЕРИНАТАЛЬНИЙ ЦЕНТР ІВАНО-ФРАНКІВСЬКОЇ МІСЬКОЇ РАДИ"</t>
  </si>
  <si>
    <t>dcc51a1b-bccc-4673-b2ea-f4f59906f377</t>
  </si>
  <si>
    <t>КОМУНАЛЬНЕ НЕКОМЕРЦІЙНЕ ПІДПРИЄМСТВО "ІВАНО-ФРАНКІВСЬКА ОБЛАСНА КЛІНІЧНА ІНФЕКЦІЙНА ЛІКАРНЯ ІВАНО-ФРАНКІВСЬКОЇ ОБЛАСНОЇ РАДИ"</t>
  </si>
  <si>
    <t>e64ee342-5419-4039-9d2b-5a57072ef0e0</t>
  </si>
  <si>
    <t>ТОВАРИСТВО З ОБМЕЖЕНОЮ ВІДПОВІДАЛЬНІСТЮ "МЕД-АТЛАНТ"</t>
  </si>
  <si>
    <t>f7062abc-fb0a-4286-9c88-f7cb7262e73e</t>
  </si>
  <si>
    <t>КОМУНАЛЬНЕ НЕКОМЕРЦІЙНЕ ПІДПРИЄМСТВО "ІВАНО-ФРАНКІВСЬКИЙ ОБЛАСНИЙ КЛІНІЧНИЙ КАРДІОЛОГІЧНИЙ ЦЕНТР ІВАНО-ФРАНКІВСЬКОЇ ОБЛАСНОЇ РАДИ"</t>
  </si>
  <si>
    <t>c24be725-fa62-455e-97ab-a163e2679f17</t>
  </si>
  <si>
    <t>ТОВАРИСТВО З ОБМЕЖЕНОЮ ВІДПОВІДАЛЬНІСТЮ "ФІРМА "АСКЛЕПІЙ"</t>
  </si>
  <si>
    <t>fe24c48b-bd8d-49b8-894a-0d3062dda928</t>
  </si>
  <si>
    <t>КОМУНАЛЬНЕ НЕКОМЕРЦІЙНЕ ПІДПРИЄМСТВО "ОБЛАСНИЙ КЛІНІЧНИЙ ЦЕНТР ЕКСТРЕНОЇ МЕДИЧНОЇ ДОПОМОГИ ТА МЕДИЦИНИ КАТАСТРОФ ІВАНО-ФРАНКІВСЬКОЇ ОБЛАСНОЇ РАДИ"</t>
  </si>
  <si>
    <t>47bc073d-5a9c-4b3f-b098-0f5bd00135f1</t>
  </si>
  <si>
    <t>КОМУНАЛЬНЕ НЕКОМЕРЦІЙНЕ ПІДПРИЄМСТВО "ЦЕНТРАЛЬНА МІСЬКА КЛІНІЧНА ЛІКАРНЯ ІВАНО-ФРАНКІВСЬКОЇ МІСЬКОЇ РАДИ"</t>
  </si>
  <si>
    <t>be8f9a71-1154-4c88-9278-64a1c727aa32</t>
  </si>
  <si>
    <t>КОМУНАЛЬНЕ НЕКОМЕРЦІЙНЕ ПІДПРИЄМСТВО "ПРИКАРПАТСЬКИЙ ОБЛАСНИЙ КЛІНІЧНИЙ ЦЕНТР ПСИХІЧНОГО ЗДОРОВ'Я ІВАНО-ФРАНКІВСЬКОЇ ОБЛАСНОЇ РАДИ"</t>
  </si>
  <si>
    <t>c88b2324-606d-4664-8bb5-8b33968a46f3</t>
  </si>
  <si>
    <t>ТОВАРИСТВО З ОБМЕЖЕНОЮ ВІДПОВІДАЛЬНІСТЮ "МЕДИЧНИЙ ЦЕНТР"ДОКТОР ЦАРУК""</t>
  </si>
  <si>
    <t>41b63973-0708-4319-9245-7c81b9ed5e66</t>
  </si>
  <si>
    <t>КОМУНАЛЬНЕ НЕКОМЕРЦІЙНЕ ПІДПРИЄМСТВО "МІСЬКА СТОМАТОЛОГІЧНА ПОЛІКЛІНІКА ІВАНО-ФРАНКІВСЬКОЇ МІСЬКОЇ РАДИ"</t>
  </si>
  <si>
    <t>5262e155-d22d-428b-80de-c52d3caa4644</t>
  </si>
  <si>
    <t>ПРИВАТНЕ ПІДПРИЄМСТВО "ГРУПА БРАСС"</t>
  </si>
  <si>
    <t>99c20241-69f1-422d-ab6d-f2eda8cfdf72</t>
  </si>
  <si>
    <t>КОМУНАЛЬНЕ НЕКОМЕРЦІЙНЕ ПІДПРИЄМСТВО "ІВАНО-ФРАНКІВСЬКА ОБЛАСНА ДИТЯЧА КЛІНІЧНА ЛІКАРНЯ ІВАНО-ФРАНКІВСЬКОЇ ОБЛАСНОЇ РАДИ"</t>
  </si>
  <si>
    <t>5bb06e0c-198e-4bc6-bb6f-85b1e77d2e6d</t>
  </si>
  <si>
    <t>ТОВАРИСТВО З ОБМЕЖЕНОЮ ВІДПОВІДАЛЬНІСТЮ "НЕЙРО ГЛОБАЛ"</t>
  </si>
  <si>
    <t>2e24a487-c5c8-47b4-ba94-d009999ecb2e</t>
  </si>
  <si>
    <t>КОМУНАЛЬНЕ НЕКОМЕРЦІЙНЕ ПІДПРИЄМСТВО "ІВАНО-ФРАНКІВСЬКИЙ ОБЛАСНИЙ ФТИЗІОПУЛЬМОНОЛОГІЧНИЙ ЦЕНТР ІВАНО-ФРАНКІВСЬКОЇ ОБЛАСНОЇ РАДИ"</t>
  </si>
  <si>
    <t>b829ab49-8d40-409c-b8a5-06bdc5f72ead</t>
  </si>
  <si>
    <t>КОМУНАЛЬНЕ НЕКОМЕРЦІЙНЕ ПІДПРИЄМСТВО "ІВАНО-ФРАНКІВСЬКИЙ ОБЛАСНИЙ ПЕРИНАТАЛЬНИЙ ЦЕНТР ІВАНО-ФРАНКІВСЬКОЇ ОБЛАСНОЇ РАДИ"</t>
  </si>
  <si>
    <t>49019d1f-7076-4803-ac72-ef84989ba04d</t>
  </si>
  <si>
    <t>ТОВАРИСТВО З ОБМЕЖЕНОЮ ВІДПОВІДАЛЬНІСТЮ "АЛЬТМЕД"</t>
  </si>
  <si>
    <t>2fce0f67-f5ad-4eee-b883-983795ed6360</t>
  </si>
  <si>
    <t>КОМУНАЛЬНЕ НЕКОМЕРЦІЙНЕ ПІДПРИЄМСТВО "ІВАНО-ФРАНКІВСЬКИЙ ОБЛАСНИЙ КЛІНІЧНИЙ ЦЕНТР ПАЛІАТИВНОЇ ДОПОМОГИ ІВАНО-ФРАНКІВСЬКОЇ ОБЛАСНОЇ РАДИ"</t>
  </si>
  <si>
    <t>1ced0431-9839-40ec-91c0-ba622606a5b6</t>
  </si>
  <si>
    <t>КОМУНАЛЬНЕ НЕКОМЕРЦІЙНЕ ПІДПРИЄМСТВО "МІСЬКА КЛІНІЧНА ЛІКАРНЯ № 1 ІВАНО-ФРАНКІВСЬКОЇ МІСЬКОЇ РАДИ"</t>
  </si>
  <si>
    <t>18c6154c-c391-470b-8e0f-1ac4e371aeb8</t>
  </si>
  <si>
    <t>ПІДПРИЄМСТВО "ЛІКУВАЛЬНО-ДІАГНОСТИЧНИЙ ЦЕНТР СВЯТОГО ЛУКИ" ІВАНО-ФРАНКІВСЬКОГО АРХІЄПАРХІАЛЬНОГО УПРАВЛІННЯ УКРАЇНСЬКОЇ ГРЕКО-КАТОЛИЦЬКОЇ ЦЕРКВИ"</t>
  </si>
  <si>
    <t>e84a9e83-e6f2-4f0d-ac69-6b868dfef6af</t>
  </si>
  <si>
    <t>КОМУНАЛЬНЕ НЕКОМЕРЦІЙНЕ ПІДПРИЄМСТВО "ЦЕНТР ПЕРВИННОЇ МЕДИЧНОЇ ДОПОМОГИ ІВАНО-ФРАНКІВСЬКОЇ МІСЬКОЇ РАДИ"</t>
  </si>
  <si>
    <t>ec7a99aa-b25d-43c6-b8c7-27a3c9f49c69</t>
  </si>
  <si>
    <t>КОМУНАЛЬНЕ НЕКОМЕРЦІЙНЕ ПІДПРИЄМСТВО "ІВАНО-ФРАНКІВСЬКИЙ ОБЛАСНИЙ ЦЕНТР ГРОМАДСЬКОГО ЗДОРОВ'Я ІВАНО-ФРАНКІВСЬКОЇ ОБЛАСНОЇ РАДИ"</t>
  </si>
  <si>
    <t>97456d46-8bf1-4a58-a65a-f00f6bd550e1</t>
  </si>
  <si>
    <t>КОМУНАЛЬНЕ НЕКОМЕРЦІЙНЕ ПІДПРИЄМСТВО "ОБЛАСНИЙ ЗАКЛАД З НАДАННЯ ПСИХІАТРИЧНОЇ ДОПОМОГИ ІВАНО-ФРАНКІВСЬКОЇ ОБЛАСНОЇ РАДИ"</t>
  </si>
  <si>
    <t>27691089-5ecd-4e31-903d-67c536a90c81</t>
  </si>
  <si>
    <t>БЕНЬКО ГАЛИНА СТЕПАНІВНА</t>
  </si>
  <si>
    <t>395bc226-6a3e-4f78-9339-160382401828</t>
  </si>
  <si>
    <t>КОМУНАЛЬНЕ НЕКОМЕРЦІЙНЕ ПІДПРИЄМСТВО "ПРИКАРПАТСЬКИЙ НАРКОЛОГІЧНИЙ ЦЕНТР ІВАНО-ФРАНКІВСЬКОЇ ОБЛАСНОЇ РАДИ"</t>
  </si>
  <si>
    <t>df4ca6e0-cb35-4da7-8745-fb734870982d</t>
  </si>
  <si>
    <t>ТОВАРИСТВО З ОБМЕЖЕНОЮ ВІДПОВІДАЛЬНІСТЮ "ОКСФОРД МЕДІКАЛ ПРИКАРПАТТЯ"</t>
  </si>
  <si>
    <t>f18221bb-c52f-4e8c-8aba-883e85531607</t>
  </si>
  <si>
    <t>a51f3dc9-01e4-4c90-91b4-804c7a73d0b8</t>
  </si>
  <si>
    <t>СУПИК ГАЛИНА МИХАЙЛІВНА</t>
  </si>
  <si>
    <t>f4e5b00d-0ad8-4ca4-8393-ccb0e5d8d80e</t>
  </si>
  <si>
    <t>КОМУНАЛЬНЕ НЕКОМЕРЦІЙНЕ ПІДПРИЄМСТВО "ПРИКАРПАТСЬКИЙ КЛІНІЧНИЙ ШКІРНО-ВЕНЕРОЛОГІЧНИЙ ЦЕНТР ІВАНО-ФРАНКІВСЬКОЇ ОБЛАСНОЇ РАДИ"</t>
  </si>
  <si>
    <t>0cd815e1-72d0-48c9-960c-08b9cee950e5</t>
  </si>
  <si>
    <t>КОМУНАЛЬНЕ НЕКОМЕРЦІЙНЕ ПІДПРИЄМСТВО "МІСЬКА ДИТЯЧА КЛІНІЧНА ЛІКАРНЯ ІВАНО-ФРАНКІВСЬКОЇ МІСЬКОЇ РАДИ"</t>
  </si>
  <si>
    <t>2a3f5fa8-9fe9-493c-97a7-d612bf7ce86c</t>
  </si>
  <si>
    <t>2b745548-46d6-4998-bbc2-812c7b88e513</t>
  </si>
  <si>
    <t>46062c90-046a-4bf8-8b4f-7498168ad9eb</t>
  </si>
  <si>
    <t>МАГНИЧ ВІКТОРІЯ МИХАЙЛІВНА</t>
  </si>
  <si>
    <t>Магнич Вікторія Михайлівна</t>
  </si>
  <si>
    <t>cb1d87cd-239f-438f-aae7-95328dd93cca</t>
  </si>
  <si>
    <t>КОМУНАЛЬНЕ НЕКОМЕРЦІЙНЕ ПІДПРИЄМСТВО "КАЛУСЬКА МІСЬКА ЛІКАРНЯ КАЛУСЬКОЇ МІСЬКОЇ РАДИ"</t>
  </si>
  <si>
    <t>5423ccd7-7a76-4aa1-b838-94f08cc08b61</t>
  </si>
  <si>
    <t>2b470df5-b82e-4a2a-8d0c-fe2f674ec7f6</t>
  </si>
  <si>
    <t>КОМУНАЛЬНЕ НЕКОМЕРЦІЙНЕ ПІДПРИЄМСТВО "КАЛУСЬКИЙ МІСЬКИЙ ЦЕНТР ПЕРВИННОЇ МЕДИКО-САНІТАРНОЇ ДОПОМОГИ КАЛУСЬКОЇ МІСЬКОЇ РАДИ"</t>
  </si>
  <si>
    <t>d9e414bb-0185-41bb-b145-1f3cf6de572f</t>
  </si>
  <si>
    <t>КОМУНАЛЬНЕ НЕКОМЕРЦІЙНЕ ПІДПРИЄМСТВО "ЦЕНТРАЛЬНА РАЙОННА ЛІКАРНЯ КАЛУСЬКОЇ МІСЬКОЇ ТА РАЙОННОЇ РАД ІВАНО-ФРАНКІВСЬКОЇ ОБЛАСТІ</t>
  </si>
  <si>
    <t>df2734d0-e3cd-407a-9469-552038043bca</t>
  </si>
  <si>
    <t>1f11c8fa-2f9d-444d-bb31-1bc140eb9719</t>
  </si>
  <si>
    <t>КОМУНАЛЬНЕ НЕКОМЕРЦІЙНЕ ПІДПРИЄМСТВО "СТОМАТОЛОГІЧНА ПОЛІКЛІНІКА КАЛУСЬКОЇ МІСЬКОЇ РАДИ"</t>
  </si>
  <si>
    <t>0ec33e17-3eaa-4adc-aa0f-de350b0a45f1</t>
  </si>
  <si>
    <t>ТОВАРИСТВО З ОБМЕЖЕНОЮ ВІДПОВІДАЛЬНІСТЮ "МЕДЮНІОН"</t>
  </si>
  <si>
    <t>bc44810b-3af7-487e-a3eb-3cd23eedc99b</t>
  </si>
  <si>
    <t>КОМУНАЛЬНЕ НЕКОМЕРЦІЙНЕ ПІДПРИЄМСТВО "АМБУЛАТОРІЯ ЗАГАЛЬНОЇ ПРАКТИКИ СІМЕЙНОЇ МЕДИЦИНИ ВИТВИЦЬКОЇ СІЛЬСЬКОЇ РАДИ ОБ'ЄДНАНОЇ ТЕРИТОРІАЛЬНОЇ ГРОМАДИ"</t>
  </si>
  <si>
    <t>КАЛЬНА</t>
  </si>
  <si>
    <t>88d48d1c-3fa0-48cc-ac95-c17c6fbea18a</t>
  </si>
  <si>
    <t>КОМУНАЛЬНЕ НЕКОМЕРЦІЙНЕ ПІДПРИЄМСТВО "ОБЛАСНИЙ ГОСПІТАЛЬ ВЕТЕРАНІВ ВІЙНИ ІВАНО-ФРАНКІВСЬКОЇ ОБЛАСНОЇ РАДИ"</t>
  </si>
  <si>
    <t>3bcf8b00-d7db-4f06-8539-326cdf468a11</t>
  </si>
  <si>
    <t>КОМУНАЛЬНЕ НЕКОМЕРЦІЙНЕ ПІДПРИЄМСТВО "КОЛОМИЙСЬКИЙ ФТИЗІОПУЛЬМОНОЛОГІЧНИЙ ЦЕНТР КОЛОМИЙСЬКОЇ МІСЬКОЇ РАДИ ІВАНО-ФРАНКІВСЬКОЇ ОБЛАСТІ"</t>
  </si>
  <si>
    <t>a77247e7-487c-4096-bfff-7089fcb081f1</t>
  </si>
  <si>
    <t>КОМУНАЛЬНЕ НЕКОМЕРЦІЙНЕ ПІДПРИЄМСТВО "КОЛОМИЙСЬКИЙ РАЙОННИЙ ЦЕНТР ПЕРВИННОЇ МЕДИКО-САНІТАРНОЇ ДОПОМОГИ КОЛОМИЙСЬКОЇ РАЙОННОЇ РАДИ"</t>
  </si>
  <si>
    <t>7d807f81-2f3f-4096-90a1-1c4a77e95bc5</t>
  </si>
  <si>
    <t>ТОКАРЧУК ОКСАНА МИРОНІВНА</t>
  </si>
  <si>
    <t>00197725-d848-4e26-aa6c-7612fd5169e1</t>
  </si>
  <si>
    <t>КОМУНАЛЬНЕ НЕКОМЕРЦІЙНЕ ПІДПРИЄМСТВО КОЛОМИЙСЬКОЇ МІСЬКОЇ РАДИ "КОЛОМИЙСЬКИЙ МІСЬКИЙ ЦЕНТР ПЕРВИННОЇ МЕДИКО-САНІТАРНОЇ ДОПОМОГИ"</t>
  </si>
  <si>
    <t>d1c3bf5a-31ae-4d8a-89af-7fd372b9b7b5</t>
  </si>
  <si>
    <t>ПЛАКСІЙ ВІКТОР МИХАЙЛОВИЧ</t>
  </si>
  <si>
    <t>db75740f-5dec-4567-a978-e321a41c5b36</t>
  </si>
  <si>
    <t>КОМУНАЛЬНЕ НЕКОМЕРЦІЙНЕ ПІДПРИЄМСТВО "КОЛОМИЙСЬКА ЦЕНТРАЛЬНА РАЙОННА ЛІКАРНЯ" КОЛОМИЙСЬКОЇ МІСЬКОЇ РАДИ</t>
  </si>
  <si>
    <t>7f7d2e81-0a78-489b-aa4c-5e94bc82c7e7</t>
  </si>
  <si>
    <t>КОМУНАЛЬНЕ НЕКОМЕРЦІЙНЕ ПІДПРИЄМСТВО "КОЛОМИЙСЬКА ІНФЕКЦІЙНА ЛІКАРНЯ КОЛОМИЙСЬКОЇ МІСЬКОЇ РАДИ ІВАНО-ФРАНКІВСЬКОЇ ОБЛАСТІ"</t>
  </si>
  <si>
    <t>f1b85dbc-1a71-46ad-9188-6bf7fabfca86</t>
  </si>
  <si>
    <t>КОМУНАЛЬНЕ НЕКОМЕРЦІЙНЕ ПІДПРИЄМСТВО "КОСІВСЬКА ЦЕНТРАЛЬНА РАЙОННА ЛІКАРНЯ" КОСІВСЬКОЇ МІСЬКОЇ РАДИ КОСІВСЬКОГО РАЙОНУ ІВАНО-ФРАНКІВСЬКОЇ ОБЛАСТІ</t>
  </si>
  <si>
    <t>5a16900a-8d46-40da-af50-344568d5a18a</t>
  </si>
  <si>
    <t>КОМУНАЛЬНЕ НЕКОМЕРЦІЙНЕ ПІДПРИЄМСТВО "КОСІВСЬКИЙ ФТИЗІОПУЛЬМОНОЛОГІЧНИЙ ДИСПАНСЕР" КОСІВСЬКОЇ РАЙОННОЇ РАДИ ІВАНО-ФРАНКІВСЬКОЇ ОБЛАСТІ</t>
  </si>
  <si>
    <t>615872bf-94d2-48c8-9d92-541b6f408e5d</t>
  </si>
  <si>
    <t>d96a6561-7c0b-4604-a732-331452935843</t>
  </si>
  <si>
    <t>КОМУНАЛЬНЕ НЕКОМЕРЦІЙНЕ ПІДПРИЄМСТВО "КОСМАЦЬКА ДІЛЬНИЧНА ЛІКАРНЯ"  КОСМАЦЬКОЇ СІЛЬСЬКОЇ РАДИ ОБ'ЄДНАНОЇ ТЕРИТОРІАЛЬНОЇ ГРОМАДИ КОСІВСЬКОГО РАЙОНУ ІВАНО-ФРАНКІВСЬКОЇ ОБЛАСТІ</t>
  </si>
  <si>
    <t>КОСМАЧ</t>
  </si>
  <si>
    <t>9be2cbc7-60f3-4ed4-85d4-6d4a088d198d</t>
  </si>
  <si>
    <t>КОМУНАЛЬНЕ НЕКОМЕРЦІЙНЕ ПІДПРИЄМСТВО "КОСМАЦЬКА АМБУЛАТОРІЯ ЗАГАЛЬНОЇ ПРАКТИКИ СІМЕЙНОЇ МЕДИЦИНИ" КОСМАЦЬКОЇ СІЛЬСЬКОЇ РАДИ</t>
  </si>
  <si>
    <t>8ec16d88-156a-46ff-bddc-08c8d465c7ae</t>
  </si>
  <si>
    <t>КОМУНАЛЬНЕ НЕКОМЕРЦІЙНЕ ПІДПРИЄМСТВО "КУТСЬКА МІСЬКА ЛІКАРНЯ" КУТСЬКОЇ СЕЛИЩНОЇ РАДИ КОСІВСЬКОГО РАЙОНУ ІВАНО-ФРАНКІВСЬКОЇ ОБЛАСТІ</t>
  </si>
  <si>
    <t>КУТИ</t>
  </si>
  <si>
    <t>01152774-c0dd-47b1-92ae-39c37754ccd9</t>
  </si>
  <si>
    <t>b2e3f5e5-72d9-4623-a162-fc436fc9e79f</t>
  </si>
  <si>
    <t>КОМУНАЛЬНЕ ПІДПРИЄМСТВО "КОМУНАЛЬНЕ НЕКОМЕРЦІЙНЕ ПІДПРИЄМСТВО ЦЕНТР ПЕРВИННОЇ МЕДИКО-САНІТАРНОЇ ДОПОМОГИ  ЛАНЧИНСЬКОЇ СЕЛИЩНОЇ РАДИ НАДВІРНЯНСЬКОГО РАЙОНУ ІВАНО-ФРАНКІВСЬКОЇ ОБЛАСТІ"</t>
  </si>
  <si>
    <t>ЛАНЧИН</t>
  </si>
  <si>
    <t>5cf1bdac-73c4-42f3-80ca-b60ab1134689</t>
  </si>
  <si>
    <t>aa530bee-d99e-4fdb-abef-b59dd63a71ce</t>
  </si>
  <si>
    <t>КОМУНАЛЬНЕ НЕКОМЕРЦІЙНЕ ПІДПРИЄМСТВО "ЛИСЕЦЬКА  ЛІКАРНЯ" ЛИСЕЦЬКОЇ СЕЛИЩНОЇ РАДИ  ІВАНО-ФРАНКІВСЬКОГО РАЙОНУ ІВАНО-ФРАНКІВСЬКОЇ ОБЛАСТІ</t>
  </si>
  <si>
    <t>23b7af98-223b-4716-928d-780d356b76fc</t>
  </si>
  <si>
    <t>df010aa4-fe51-469e-8e46-908ee02afbb6</t>
  </si>
  <si>
    <t>КОМУНАЛЬНЕ НЕКОМЕРЦІЙНЕ ПІДПРИЄМСТВО МАТЕЇВЕЦЬКОЇ СІЛЬСЬКОЇ РАДИ "МАТЕЇВЕЦЬКИЙ ЦЕНТР ПЕРВИННОЇ МЕДИКО-САНІТАРНОЇ ДОПОМОГИ"</t>
  </si>
  <si>
    <t>bf70cd0d-7696-4adb-bb83-e0b01d56003c</t>
  </si>
  <si>
    <t>КОМУНАЛЬНЕ НЕКОМЕРЦІЙНЕ ПІДПРИЄМСТВО "ДИТЯЧА ЛІКАРНЯ НАДВІРНЯНСЬКОГО РАЙОНУ" НАДВІРНЯНСЬКОЇ МІСЬКОЇ РАДИ</t>
  </si>
  <si>
    <t>66bebbbe-2d68-49b4-8878-cb3eeaf747b4</t>
  </si>
  <si>
    <t>КОМУНАЛЬНЕ НЕКОМЕРЦІЙНЕ ПІДПРИЄМСТВО "НАДВІРНЯНСЬКА ЦЕНТРАЛЬНА РАЙОННА ЛІКАРНЯ" НАДВІРНЯНСЬКОЇ МІСЬКОЇ РАДИ</t>
  </si>
  <si>
    <t>afbaf5ad-b627-4d51-87f3-2621d89e9191</t>
  </si>
  <si>
    <t>ЛОГОЗА НАДІЯ БОГДАНІВНА</t>
  </si>
  <si>
    <t>7f044d2d-4c67-48ab-bf30-ac14151d86e8</t>
  </si>
  <si>
    <t>КОМУНАЛЬНЕ ПІДПРИЄМСТВО "НАДВІРНЯНСЬКИЙ  НЕКОМЕРЦІЙНИЙ ЦЕНТР ПЕРВИННОЇ МЕДИЧНОЇ ДОПОМОГИ" НАДВІРНЯНСЬКОЇ МІСЬКОЇ РАДИ</t>
  </si>
  <si>
    <t>653a7b02-383f-4bd6-9c46-ff1a9f39339c</t>
  </si>
  <si>
    <t>КОМУНАЛЬНЕ НЕКОМЕРЦІЙНЕ ПІДПРИЄМСТВО "ЦЕНТР ПЕРВИННОЇ МЕДИКО-САНІТАРНОЇ ДОПОМОГИ НИЖНЬОВЕРБІЗЬКОЇ СІЛЬСЬКОЇ РАДИ"</t>
  </si>
  <si>
    <t>НИЖНІЙ ВЕРБІЖ</t>
  </si>
  <si>
    <t>309a014f-b09f-40c8-accb-cf122d160f6a</t>
  </si>
  <si>
    <t>КОМУНАЛЬНЕ НЕКОМЕРЦІЙНЕ ПІДПРИЄМСТВО " ЦЕНТР ПЕРВИННОЇ МЕДИКО-САНІТАРНОЇ ДОПОМОГИ НОВИЦЬКОЇ СІЛЬСЬКОЇЇ РАДИ"</t>
  </si>
  <si>
    <t>НОВИЦЯ</t>
  </si>
  <si>
    <t>ff9556de-52c2-41f1-b9d5-ac67dd057a3f</t>
  </si>
  <si>
    <t>КОМУНАЛЬНЕ НЕКОМЕРЦІЙНЕ ПІДПРИЄМСТВО "Центр первинної медико-санітарної допомоги" Обертинської селищної ради Івано-Франківського району Івано-Франківської області</t>
  </si>
  <si>
    <t>ОБЕРТИН</t>
  </si>
  <si>
    <t>5f86f184-c5a7-4109-bdc6-1153a7101d49</t>
  </si>
  <si>
    <t>Комунальне некомерційне підприємство "Олешанська лікарська амбулаторія загальної практики сімейної медицини" Олешанської сільської ради  Івано-Франківського району Івано-Франківської області</t>
  </si>
  <si>
    <t>ОЛЕША</t>
  </si>
  <si>
    <t>6fb3e436-2f62-48af-ade2-a675a0d8bb8f</t>
  </si>
  <si>
    <t>КОМУНАЛЬНЕ НЕКОМЕРЦІЙНЕ ПІДПРИЄМСТВО "ОТИНІЙСЬКА РАЙОННА ЛІКАРНЯ" ОТИНІЙСЬКОЇ СЕЛИЩНОЇ РАДИ</t>
  </si>
  <si>
    <t>ОТИНІЯ</t>
  </si>
  <si>
    <t>d73e0aae-2b23-4560-9976-4bc0f55f82e1</t>
  </si>
  <si>
    <t>КОМУНАЛЬНЕ НЕКОМЕРЦІЙНЕ ПІДПРИЄМСТВО "ПЕРЕГІНСЬКА ЛІКАРНЯ" ПЕРЕГІНСЬКОЇ СЕЛИЩНОЇ РАДИ</t>
  </si>
  <si>
    <t>ПЕРЕГІНСЬКЕ</t>
  </si>
  <si>
    <t>5258a1ba-01ed-4354-afd4-449ca3666b28</t>
  </si>
  <si>
    <t>СЕМКО МАР’ЯНА БОГДАНІВНА</t>
  </si>
  <si>
    <t>bcc45c79-cb20-4cf6-8439-7cc3a968e5b5</t>
  </si>
  <si>
    <t>КОМУНАЛЬНЕ НЕКОМЕРЦІЙНЕ ПІДПРИЄМСТВО "ПЕРЕРІСЛЯНСЬКА АМБУЛАТОРІЯ ЗАГАЛЬНОЇ ПРАКТИКИ СІМЕЙНОЇ МЕДИЦИНИ" ПЕРЕРІСЛЯНСЬКОЇ СІЛЬСЬКОЇ РАДИ НАДВІРНЯНСЬКОГО РАЙОНУ ІВАНО-ФРАНКІВСЬКОЇ ОБЛАСТІ</t>
  </si>
  <si>
    <t>ПЕРЕРІСЛЬ</t>
  </si>
  <si>
    <t>c75dbc74-1d82-45a0-a202-576811f789a7</t>
  </si>
  <si>
    <t>МЕГЕДИНИК ГАННА ВОЛОДИМИРІВНА</t>
  </si>
  <si>
    <t>ПІДГАЙЧИКИ</t>
  </si>
  <si>
    <t>6a2397b4-f274-40c1-94a8-e8adab0c04e7</t>
  </si>
  <si>
    <t>КОМУНАЛЬНЕ НЕКОМЕРЦІЙНЕ ПІДПРИЄМСТВО "ІВАНО-ФРАНКІВСЬКИЙ СПЕЦІАЛЬНИЙ ЗАКЛАД НАДАННЯ ПСИХІАТРИЧНОЇ ДОПОМОГИ ІВАНО-ФРАНКІВСЬКОЇ ОБЛАСНОЇ РАДИ"</t>
  </si>
  <si>
    <t>ПІДМИХАЙЛІВЦІ</t>
  </si>
  <si>
    <t>94be7b7c-f11b-4520-9253-7a2ef4dac83e</t>
  </si>
  <si>
    <t>КОМУНАЛЬНЕ НЕКОМЕРЦІЙНЕ МЕДИЧНЕ ПІДПРИЄМСТВО "РОГАТИНСЬКА ЦЕНТРАЛЬНА РАЙОННА ЛІКАРНЯ"</t>
  </si>
  <si>
    <t>684466c7-2512-4aad-872d-363dd41d5dca</t>
  </si>
  <si>
    <t>КОМУНАЛЬНЕ НЕКОМЕРЦІЙНЕ ПІДПРИЄМСТВО "РОГАТИНСЬКИЙ ЦЕНТР ПЕРВИННОЇ МЕДИКО-САНІТАРНОЇ ДОПОМОГИ"</t>
  </si>
  <si>
    <t>e09ff4ab-f8a1-47e2-9f2e-d656b441b64a</t>
  </si>
  <si>
    <t>КОМУНАЛЬНЕ НЕКОМЕРЦІЙНЕ ПІДПРИЄМСТВО "АМБУЛАТОРІЯ ЗАГАЛЬНОЇ ПРАКТИКИ СІМЕЙНОЇ МЕДИЦИНИ РОЖНІВСЬКОЇ СІЛЬСЬКОЇ РАДИ"</t>
  </si>
  <si>
    <t>РОЖНІВ</t>
  </si>
  <si>
    <t>1bb8032a-718a-438f-82d8-ab0986d153d3</t>
  </si>
  <si>
    <t>КОМУНАЛЬНЕ НЕКОМЕРЦІЙНЕ ПІДПРИЄМСТВО "РОЖНЯТІВСЬКА ЦЕНТРАЛЬНА РАЙОННА ЛІКАРНЯ" РОЖНЯТІВСЬКОЇ РАЙОННОЇ РАДИ</t>
  </si>
  <si>
    <t>bb7dec1c-33a2-481f-9754-3f6e27d6d274</t>
  </si>
  <si>
    <t>КОМУНАЛЬНЕ НЕКОМЕРЦІЙНЕ ПІДПРИЄМСТВО "ЦЕНТР ПЕРВИННОЇ МЕДИЧНОЇ ДОПОМОГИ" РОЖНЯТІВСЬКОЇ СЕЛИЩНОЇ РАДИ</t>
  </si>
  <si>
    <t>2a00f22c-73aa-425c-90c6-990f8a409798</t>
  </si>
  <si>
    <t>КОМУНАЛЬНЕ НЕКОМЕРЦІЙНЕ ПІДПРИЄМСТВО ''СНЯТИНСЬКИЙ ЦЕНТР ПЕРВИННОЇ МЕДИКО-САНІТАРНОЇ ДОПОМОГИ'' СНЯТИНСЬКОЇ МІСЬКОЇ РАДИ</t>
  </si>
  <si>
    <t>5264e63d-3164-4ab0-93c4-c2669cbbc25d</t>
  </si>
  <si>
    <t>КОМУНАЛЬНЕ НЕКОМЕРЦІЙНЕ ПІДПРИЄМСТВО "СНЯТИНСЬКА БАГАТОПРОФІЛЬНА ЛІКАРНЯ'' СНЯТИНСЬКОЇ МІСЬКОЇ РАДИ</t>
  </si>
  <si>
    <t>7d25219a-f551-4084-8110-e5f1ca4ecf70</t>
  </si>
  <si>
    <t>КОМУНАЛЬНЕ НЕКОМЕРЦІЙНЕ ПІДПРИЄМСТВО "CОЛОТВИНСЬКА ЛІКАРНЯ" СОЛОТВИНСЬКОЇ СЕЛИЩНОЇ РАДИ ІВАНО-ФРАНКІВСЬКОГО РАЙОНУ ІВАНО-ФРАНКІВСЬКОЇ ОБЛАСТІ</t>
  </si>
  <si>
    <t>СОЛОТВИН</t>
  </si>
  <si>
    <t>7cee3bfe-d3a3-4af6-a784-fef6caf662c8</t>
  </si>
  <si>
    <t>КОМУНАЛЬНЕ НЕКОМЕРЦІЙНЕ ПІДПРИЄМСТВО "ВИГОДСЬКА МІСЬКА БАГАТОПРОФІЛЬНА ЛІКАРНЯ " ВИГОДСЬКОЇ СЕЛИЩНОЇ РАДИ ІВАНО-ФРАНКІВСЬКОЇ ОБЛАСТІ</t>
  </si>
  <si>
    <t>СТАРИЙ МІЗУНЬ</t>
  </si>
  <si>
    <t>9114f1ea-63ef-4e8a-8589-dd4bfb987a60</t>
  </si>
  <si>
    <t>ІВАНЮК НАДІЯ СТЕПАНІВНА</t>
  </si>
  <si>
    <t>СТАРИЙ УГРИНІВ</t>
  </si>
  <si>
    <t>e3517484-7e39-4554-b800-d419307cc7a8</t>
  </si>
  <si>
    <t>КОМУНАЛЬНЕ НЕКОМЕРЦІЙНЕ ПІДПРИЄМСТВО "СТАРОБОГОРОДЧАНСЬКА НЕКОМЕРЦІЙНА АМБУЛАТОРІЯ ГРУПОВОЇ ПРАКТИКИ" СТАРОБОГОРОДЧАНСЬКОЇ СІЛЬСЬКОЇ РАДИ ІВАНО-ФРАНКІВСЬКОГО РАЙОНУ ІВАНО-ФРАНКІВСЬКОЇ ОБЛАСТІ</t>
  </si>
  <si>
    <t>СТАРІ БОГОРОДЧАНИ</t>
  </si>
  <si>
    <t>820e214f-62a0-4083-ac8a-ff59168c8a93</t>
  </si>
  <si>
    <t>ГЛЕБЧУК СЕРГІЙ АНДРІЙОВИЧ</t>
  </si>
  <si>
    <t>СТАРІ КУТИ</t>
  </si>
  <si>
    <t>5921c672-179b-4c60-b033-385834ed93c9</t>
  </si>
  <si>
    <t>КОМУНАЛЬНЕ НЕКОМЕРЦІЙНЕ ПІДПРИЄМСТВО "ТИСМЕНИЦЬКА МІСЬКА ЛІКАРНЯ" ТИСМЕНИЦЬКОЇ МІСЬКОЇ РАДИ</t>
  </si>
  <si>
    <t>tis.likarnia@ukr.net</t>
  </si>
  <si>
    <t>Сендецький Роман Володимирович</t>
  </si>
  <si>
    <t>ТИСМЕНИЦЯ</t>
  </si>
  <si>
    <t>Україна, 77400, Івано-Франківська обл., Тисменицький р-н, місто Тисмениця, ВУЛИЦЯ КОСТЯ ЛЕВИЦЬКОГО, будинок 12</t>
  </si>
  <si>
    <t>482d993d-d9ad-4f7d-8262-b4766c53d896</t>
  </si>
  <si>
    <t>КОМУНАЛЬНЕ НЕКОМЕРЦІЙНЕ ПІДПРИЄМСТВО "ТИСМЕНИЦЬКИЙ ПРОТИТУБЕРКУЛЬОЗНИЙ ДИСПАНСЕР"  ІВАНО-ФРАНКІВСЬКОЇ ОБЛАСНОЇ РАДИ</t>
  </si>
  <si>
    <t>5be7ed0e-5cee-494d-ac9a-588d40343419</t>
  </si>
  <si>
    <t>6adf6632-b3f2-4f90-9a50-9503d7a3b59e</t>
  </si>
  <si>
    <t>Комунальне некомерційне підприємство "Тлумацький центр первинної медичної допомоги" Тлумацької міської ради Івано-Франківського району Івано-Франківської області</t>
  </si>
  <si>
    <t>32ed8b8c-57df-410d-bc22-eb759d1fcb8d</t>
  </si>
  <si>
    <t>Комунальне некомерційне підприємство "Тлумацька центральна міська лікарня" Тлумацької міської ради Івано-Франківського району Івано-Франківської області</t>
  </si>
  <si>
    <t>56803589-3084-4ad5-bd0c-8ce167f0a9df</t>
  </si>
  <si>
    <t>КОМУНАЛЬНЕ ПІДПРИЄМСТВО "ЦЕНТР ПЕРВИННОЇ МЕДИКО-САНІТАРНОЇ ДОПОМОГИ УГРИНІВСЬКОЇ СІЛЬСЬКОЇ РАДИ"</t>
  </si>
  <si>
    <t>УГРИНІВ</t>
  </si>
  <si>
    <t>127c5bf1-6352-4ee1-b68c-f3f989a2d56f</t>
  </si>
  <si>
    <t>КОМУНАЛЬНЕ НЕКОМЕРЦІЙНЕ ПІДПРИЄМСТВО "ЯБЛУНИЦЬКА АМБУЛАТОРІЯ ЗАГАЛЬНОЇ ПРАКТИКИ СІМЕЙНОЇ МЕДИЦИНИ" БІЛОБЕРІЗЬКОЇ СІЛЬСЬКОЇ РАДИ</t>
  </si>
  <si>
    <t>39563c3e-8fc9-4e20-9ce5-3daff35fe5bd</t>
  </si>
  <si>
    <t>КОМУНАЛЬНЕ НЕКОМЕРЦІЙНЕ ПІДПРИЄМСТВО "ЯБЛУНІВСЬКА РАЙОННА ЛІКАРНЯ" ЯБЛУНІВСЬКОЇ СЕЛИЩНОЇ РАДИ КОСІВСЬКОГО РАЙОНУ ІВАНО-ФРАНКІВСЬКОЇ ОБЛАСТІ</t>
  </si>
  <si>
    <t>ЯБЛУНІВ</t>
  </si>
  <si>
    <t>77602ad4-3f04-4e3f-a785-b561eec5cfad</t>
  </si>
  <si>
    <t>cd2d9e32-45a3-4285-b442-55905ad1492c</t>
  </si>
  <si>
    <t>КОМУНАЛЬНЕ НЕКОМЕРЦІЙНЕ ПІДПРИЄМСТВО "ЦЕНТР ПЕРВИННОЇ МЕДИКО-САНІТАРНОЇ ДОПОМОГИ" ЯМНИЦЬКОЇ СІЛЬСЬКОЇ РАДИ</t>
  </si>
  <si>
    <t>ЯМНИЦЯ</t>
  </si>
  <si>
    <t>69a1ff8d-df42-40d7-851a-c54b5e7def8c</t>
  </si>
  <si>
    <t>КОМУНАЛЬНЕ НЕКОМЕРЦІЙНЕ ПІДПРИЄМСТВО "ІВАНО-ФРАНКІВСЬКИЙ ОБЛАСНИЙ СПЕЦІАЛІЗОВАНИЙ (СПЕЦІАЛЬНИЙ) КІСТКОВО-ТУБЕРКУЛЬОЗНИЙ САНАТОРІЙ "СМЕРІЧКА" ІВАНО-ФРАНКІВСЬКОЇ ОБЛАСНОЇ РАДИ"</t>
  </si>
  <si>
    <t>71e66579-fb62-42d3-b850-b1d9fe49e65e</t>
  </si>
  <si>
    <t>СОКОЛЮК ВІРА МИХАЙЛІВНА</t>
  </si>
  <si>
    <t>9ae96d1b-da0d-4e18-9f94-2086c31d854d</t>
  </si>
  <si>
    <t>КОМУНАЛЬНЕ НЕКОМЕРЦІЙНЕ ПІДПРИЄМСТВО "ЯРЕМЧАНСЬКИЙ ЦЕНТР ПЕРВИННОЇ МЕДИКО-САНІТАРНОЇ ДОПОМОГИ" ЯРЕМЧАНСЬКОЇ МІСЬКОЇ РАДИ ІВАНО-ФРАНКІВСЬКОЇ ОБЛАСТІ</t>
  </si>
  <si>
    <t>50f5668d-0325-406f-8487-61af2cc4305d</t>
  </si>
  <si>
    <t>КОВАЧ ІГОР ПЕТРОВИЧ</t>
  </si>
  <si>
    <t>84c696a4-1e3c-40f2-9356-543df0edf5f7</t>
  </si>
  <si>
    <t>КОМУНАЛЬНЕ НЕКОМЕРЦІЙНЕ ПІДПРИЄМСТВО "ВОРОХТЯНСЬКА АМБУЛАТОРІЯ ЗАГАЛЬНОЇ ПРАКТИКИ СІМЕЙНОЇ МЕДИЦИНИ" ВОРОХТЯНСЬКОЇ СЕЛИЩНОЇ РАДИ НАДВІРНЯНСЬКОГО РАЙОНУ ІВАНО-ФРАНКІВСЬКОЇ ОБЛАСТІ</t>
  </si>
  <si>
    <t>f30cebd0-e047-4ca8-a5c5-c733d3f09eb2</t>
  </si>
  <si>
    <t>КОМУНАЛЬНЕ НЕКОМЕРЦІЙНЕ ПІДПРИЄМСТВО "ЯРЕМЧАНСЬКА ЦЕНТРАЛЬНА МІСЬКА ЛІКАРНЯ" ЯРЕМЧАНСЬКОЇ МІСЬКОЇ РАДИ ІВАНО-ФРАНКІВСЬКОЇ ОБЛАСТІ</t>
  </si>
  <si>
    <t>8eeaceb1-5f23-45e3-973e-10be6d339b54</t>
  </si>
  <si>
    <t>КОМУНАЛЬНЕ НЕКОМЕРЦІЙНЕ ПІДПРИЄМСТВО    " БАРИШІВСЬКА БАГАТОПРОФІЛЬНА  ЛІКАРНЯ" БАРИШІВСЬКОЇ СЕЛИЩНОЇ  РАДИ КИЇВСЬКОЇ ОБЛАСТІ</t>
  </si>
  <si>
    <t>9f100ca9-e08f-475d-85d1-99013bb860ba</t>
  </si>
  <si>
    <t>Комунальне некомерційне підприємство "Центр первинної медико-санітарної допомоги" Баришівської селищної ради Київської області</t>
  </si>
  <si>
    <t>2b6c1de3-8fff-43f9-bfc3-1d21e992c05e</t>
  </si>
  <si>
    <t>КОМУНАЛЬНЕ НЕКОМЕРЦІЙНЕ ПІДПРИЄМСТВО "ЦЕНТР ПЕРВИННОЇ МЕДИКО-САНІТАРНОЇ ДОПОМОГИ БЕРЕЗАНСЬКОЇ МІСЬКОЇ РАДИ"</t>
  </si>
  <si>
    <t>БЕРЕЗАНЬ</t>
  </si>
  <si>
    <t>Україна, 07541, Київська обл., місто Березань, ВУЛИЦЯ МИХАЙЛІВСЬКА, будинок 50</t>
  </si>
  <si>
    <t>04f38cdb-759b-4b11-985c-b50fde25249e</t>
  </si>
  <si>
    <t>КОМУНАЛЬНЕ НЕКОМЕРЦІЙНЕ ПІДПРИЄМСТВО "БЕРЕЗАНСЬКА МІСЬКА ЛІКАРНЯ БЕРЕЗАНСЬКОЇ МІСЬКОЇ РАДИ"</t>
  </si>
  <si>
    <t>f4bd6e1f-06f4-40df-af1e-6f4eb1224cb9</t>
  </si>
  <si>
    <t>КОМУНАЛЬНЕ НЕКОМЕРЦІЙНЕ ПІДПРИЄМСТВО БІЛОЦЕРКІВСЬКОЇ МІСЬКОЇ РАДИ "МІСЬКИЙ ЦЕНТР ПЕРВИННОЇ МЕДИКО-САНІТАРНОЇ ДОПОМОГИ №1"</t>
  </si>
  <si>
    <t>fc4e7432-2b2c-45da-abfe-0b4f96e854dc</t>
  </si>
  <si>
    <t>КОМУНАЛЬНЕ НЕКОМЕРЦІЙНЕ ПІДПРИЄМСТВО БІЛОЦЕРКІВСЬКОЇ МІСЬКОЇ РАДИ "БІЛОЦЕРКІВСЬКА МІСЬКА ЛІКАРНЯ №3"</t>
  </si>
  <si>
    <t>Україна, 09100, Київська обл., місто Біла Церква, ВУЛИЦЯ КАРБИШЕВА, будинок 12</t>
  </si>
  <si>
    <t>fb8f5bcd-ade3-486a-9075-d0be575426f4</t>
  </si>
  <si>
    <t>КОМУНАЛЬНЕ НЕКОМЕРЦІЙНЕ ПІДПРИЄМСТВО КИЇВСЬКОЇ ОБЛАСНОЇ РАДИ "БІЛОЦЕРКІВСЬКИЙ ОБЛАСНИЙ ОНКОЛОГІЧНИЙ ДИСПАНСЕР"</t>
  </si>
  <si>
    <t>df391a31-634a-40b0-93c6-f793f4a89a1a</t>
  </si>
  <si>
    <t>КОМУНАЛЬНЕ НЕКОМЕРЦІЙНЕ ПІДПРИЄМСТВО БІЛОЦЕРКІВСЬКОЇ МІСЬКОЇ РАДИ "БІЛОЦЕРКІВСЬКА МІСЬКА ЛІКАРНЯ №1"</t>
  </si>
  <si>
    <t>779e1c76-2406-4801-98cb-596e8b972af4</t>
  </si>
  <si>
    <t>КОМУНАЛЬНЕ НЕКОМЕРЦІЙНЕ ПІДПРИЄМСТВО БІЛОЦЕРКІВСЬКОЇ МІСЬКОЇ РАДИ "БІЛОЦЕРКІВСЬКИЙ ПОЛОГОВИЙ БУДИНОК"</t>
  </si>
  <si>
    <t>0d6531c9-c308-4584-a19a-4ac91971ffd3</t>
  </si>
  <si>
    <t>КОВАЛЬ СЕРГІЙ СЕРГІЙОВИЧ</t>
  </si>
  <si>
    <t>869044b3-a359-4e4f-8501-a9154cc8f480</t>
  </si>
  <si>
    <t>КОМУНАЛЬНЕ НЕКОМЕРЦІЙНЕ ПІДПРИЄМСТВО БІЛОЦЕРКІВСЬКОЇ МІСЬКОЇ РАДИ "ДИТЯЧА СТОМАТОЛОГІЧНА ПОЛІКЛІНІКА"</t>
  </si>
  <si>
    <t>2014e2d5-a381-4c6f-8a46-785903b2ed91</t>
  </si>
  <si>
    <t>КОМУНАЛЬНЕ НЕКОМЕРЦІЙНЕ ПІДПРИЄМСТВО КИЇВСЬКОЇ ОБЛАСНОЇ РАДИ "КИЇВСЬКА ОБЛАСНА ДИТЯЧА ЛІКАРНЯ №2"</t>
  </si>
  <si>
    <t>76f3a33d-59df-4561-9fb2-88bb8dfcf640</t>
  </si>
  <si>
    <t>КОМУНАЛЬНЕ НЕКОМЕРЦІЙНЕ ПІДПРИЄМСТВО БІЛОЦЕРКІВСЬКОЇ МІСЬКОЇ РАДИ "МІСЬКИЙ ЦЕНТР ПЕРВИННОЇ МЕДИКО-САНІТАРНОЇ ДОПОМОГИ №2"</t>
  </si>
  <si>
    <t>61104aa7-a3a3-4843-9e0d-e36a42cbf7a6</t>
  </si>
  <si>
    <t>КОМУНАЛЬНЕ НЕКОМЕРЦІЙНЕ ПІДПРИЄМСТВО БІЛОЦЕРКІВСЬКОЇ МІСЬКОЇ РАДИ "БІЛОЦЕРКІВСЬКА МІСЬКА ЛІКАРНЯ № 4"</t>
  </si>
  <si>
    <t>1f58dfb3-fa80-461b-858a-bac2c3e60f7a</t>
  </si>
  <si>
    <t>КОМУНАЛЬНЕ НЕКОМЕРЦІЙНЕ ПІДПРИЄМСТВО БІЛОЦЕРКІВСЬКОЇ МІСЬКОЇ РАДИ "БІЛОЦЕРКІВСЬКА МІСЬКА ЛІКАРНЯ №2"</t>
  </si>
  <si>
    <t>9323df77-414f-4e84-8f95-678568c39d08</t>
  </si>
  <si>
    <t>КРИЖАНІВСЬКА ТЕТЯНА ВОЛОДИМИРІВНА</t>
  </si>
  <si>
    <t>c7686473-1055-4b0d-abd6-89b7eb76b45c</t>
  </si>
  <si>
    <t>КОМУНАЛЬНЕ НЕКОМЕРЦІЙНЕ ПІДПРИЄМСТВО "ЦЕНТР ПЕРВИННОЇ МЕДИКО-САНІТАРНОЇ ДОПОМОГИ" БІЛОГОРОДСЬКОЇ СІЛЬСЬКОЇ РАДИ БУЧАНСЬКОГО РАЙОНУ КИЇВСЬКОЇ ОБЛАСТІ</t>
  </si>
  <si>
    <t>51f581d5-1995-4b86-a33b-dbe743e27ca9</t>
  </si>
  <si>
    <t>КОМУНАЛЬНЕ НЕКОМЕРЦІЙНЕ ПІДПРИЄМСТВО БОГУСЛАВСЬКОЇ МІСЬКОЇ РАДИ "БОГУСЛАВСЬКА ЦЕНТРАЛЬНА ЛІКАРНЯ"</t>
  </si>
  <si>
    <t>8bacccc8-f8d8-414f-90be-f835c62dbc42</t>
  </si>
  <si>
    <t>КОМУНАЛЬНЕ НЕКОМЕРЦІЙНЕ ПІДПРИЄМСТВО БОГУСЛАВСЬКОЇ МІСЬКОЇ РАДИ "БОГУСЛАВСЬКИЙ ЦЕНТР ПЕРВИННОЇ МЕДИКО-САНІТАРНОЇ ДОПОМОГИ"</t>
  </si>
  <si>
    <t>0775693e-b2f0-4426-96f1-eccbc3f141cd</t>
  </si>
  <si>
    <t>СУПРУН НІНА ІВАНІВНА</t>
  </si>
  <si>
    <t>6e9af6ee-62b6-4380-afb3-222a072854c2</t>
  </si>
  <si>
    <t>КОМУНАЛЬНЕ НЕКОМЕРЦІЙНЕ ПІДПРИЄМСТВО "БОРИСПІЛЬСЬКИЙ МІСЬКИЙ ЦЕНТР ПЕРВИННОЇ МЕДИКО-САНІТАРНОЇ ДОПОМОГИ" БОРИСПІЛЬСЬКОЇ МІСЬКОЇ РАДИ КИЇВСЬКОЇ ОБЛАСТІ</t>
  </si>
  <si>
    <t>БОРИСПІЛЬ</t>
  </si>
  <si>
    <t>Україна, 08301, Київська обл., місто Бориспіль, ВУЛИЦЯ ЛЮТНЕВА, будинок 12</t>
  </si>
  <si>
    <t>e30727bf-a716-4061-814a-ee3d3b00bfa2</t>
  </si>
  <si>
    <t>ВАЩЕНКО ВЛАДИСЛАВ МИКОЛАЙОВИЧ</t>
  </si>
  <si>
    <t>c2e0ad14-0723-4f8e-bcfe-da0b52fe4984</t>
  </si>
  <si>
    <t>ТОВАРИСТВО З ОБМЕЖЕНОЮ ВІДПОВІДАЛЬНІСТЮ "АПТЕКА.194"</t>
  </si>
  <si>
    <t>720860e2-af09-4295-ac6d-0b5233b6a5bd</t>
  </si>
  <si>
    <t>КОМУНАЛЬНЕ НЕКОМЕРЦІЙНЕ ПІДПРИЄМСТВО БОРИСПІЛЬСЬКОЇ РАЙОННОЇ РАДИ КИЇВСЬКОЇ ОБЛАСТІ ТА БОРИСПІЛЬСЬКОЇ МІСЬКОЇ РАДИ КИЇВСЬКОЇ ОБЛАСТІ "БОРИСПІЛЬСЬКА БАГАТОПРОФІЛЬНА ЛІКАРНЯ ІНТЕНСИВНОГО ЛІКУВАННЯ"</t>
  </si>
  <si>
    <t>58b0c144-311b-4e85-8843-3126117fb5c0</t>
  </si>
  <si>
    <t>КОМУНАЛЬНЕ НЕКОМЕРЦІЙНЕ ПІДПРИЄМСТВО ФАСТІВСЬКОЇ МІСЬКОЇ РАДИ "ФАСТІВСЬКА ЦЕНТРАЛЬНА РАЙОННА ЛІКАРНЯ"</t>
  </si>
  <si>
    <t>29fbb1a0-e6df-4713-8a67-dd6feb80f1ec</t>
  </si>
  <si>
    <t>КОМУНАЛЬНЕ НЕКОМЕРЦІЙНЕ ПІДПРИЄМСТВО БОРОДЯНСЬКОЇ РАЙОННОЇ РАДИ "БОРОДЯНСЬКИЙ ЦЕНТР ПЕРВИННОЇ МЕДИКО-САНІТАРНОЇ ДОПОМОГИ"</t>
  </si>
  <si>
    <t>13b29f6d-5bf2-4168-bb13-8cfea26e64bb</t>
  </si>
  <si>
    <t>КОМУНАЛЬНЕ НЕКОМЕРЦІЙНЕ ПІДПРИЄМСТВО БОРОДЯНСЬКОЇ РАЙОННОЇ РАДИ "БОРОДЯНСЬКА ЦЕНТРАЛЬНА РАЙОННА ЛІКАРНЯ"</t>
  </si>
  <si>
    <t>a776c409-2710-4cd5-b268-29e6046c2255</t>
  </si>
  <si>
    <t>ЗАВИДОВСЬКИЙ ОЛЕКСІЙ ІВАНОВИЧ</t>
  </si>
  <si>
    <t>1922c451-38f3-4007-a70d-85e2b81dd3e2</t>
  </si>
  <si>
    <t>КОМУНАЛЬНЕ НЕКОМЕРЦІЙНЕ ПІДПРИЄМСТВО "ЛІКАРНЯ ІНТЕНСИВНОГО ЛІКУВАННЯ БОЯРСЬКОЇ МІСЬКОЇ РАДИ"</t>
  </si>
  <si>
    <t>БОЯРКА</t>
  </si>
  <si>
    <t>65bbfd62-0888-4b68-ac61-0ae2783e6898</t>
  </si>
  <si>
    <t>КОМУНАЛЬНЕ НЕКОМЕРЦІЙНЕ ПІДПРИЄМСТВО КИЇВСЬКОЇ ОБЛАСНОЇ РАДИ "КИЇВСЬКА ОБЛАСНА ДИТЯЧА ЛІКАРНЯ"</t>
  </si>
  <si>
    <t>e550eda8-22a6-42aa-9f35-ad217064d1e6</t>
  </si>
  <si>
    <t>КОМУНАЛЬНЕ НЕКОМЕРЦІЙНЕ ПІДПРИЄМСТВО КИЇВСЬКОЇ ОБЛАСНОЇ РАДИ "КИЇВСЬКИЙ ОБЛАСНИЙ ФТИЗІАТРИЧНИЙ ЦЕНТР"</t>
  </si>
  <si>
    <t>6bab4e8a-3ecf-4983-8dac-7012359e4e38</t>
  </si>
  <si>
    <t>КОМУНАЛЬНЕ НЕКОМЕРЦІЙНЕ ПІДПРИЄМСТВО БРОВАРСЬКОЇ РАЙОННОЇ РАДИ "БРОВАРСЬКИЙ РАЙОННИЙ ЦЕНТР ПЕРВИННОЇ МЕДИКО-САНІТАРНОЇ ДОПОМОГИ"</t>
  </si>
  <si>
    <t>3dd55ee2-8de8-4fda-9463-24a5ed669945</t>
  </si>
  <si>
    <t>ТОВАРИСТВО З ОБМЕЖЕНОЮ ВІДПОВІДАЛЬНІСТЮ "ВЕТА-ПЛЮС"</t>
  </si>
  <si>
    <t>25f13501-5b26-45ff-9012-53cb61d6b678</t>
  </si>
  <si>
    <t>КОМУНАЛЬНЕ НЕКОМЕРЦІЙНЕ ПІДПРИЄМСТВО "БРОВАРСЬКА БАГАТОПРОФІЛЬНА КЛІНІЧНА ЛІКАРНЯ" БРОВАРСЬКОЇ РАЙОННОЇ РАДИ КИЇВСЬКОЇ ОБЛАСТІ ТА БРОВАРСЬКОЇ МІСЬКОЇ РАДИ КИЇВСЬКОЇ ОБЛАСТІ</t>
  </si>
  <si>
    <t>3e749f45-2133-4fa3-a16f-d5426027ea19</t>
  </si>
  <si>
    <t>СОКУР ОЛЬГА ОЛЕКСАНДРІВНА</t>
  </si>
  <si>
    <t>e62d72f0-c70f-4a08-960d-0dd217a470d3</t>
  </si>
  <si>
    <t>3ccedbb5-866e-4188-9296-3f90d62b4494</t>
  </si>
  <si>
    <t>КОМУНАЛЬНЕ НЕКОМЕРЦІЙНЕ ПІДПРИЄМСТВО БРОВАРСЬКОЇ МІСЬКОЇ РАДИ КИЇВСЬКОЇ ОБЛАСТІ "БРОВАРСЬКА СТОМАТОЛОГІЧНА ПОЛІКЛІНІКА"</t>
  </si>
  <si>
    <t>cca26057-e4f2-4a7e-90ec-6cb23f6bef56</t>
  </si>
  <si>
    <t>КОМУНАЛЬНЕ НЕКОМЕРЦІЙНЕ ПІДПРИЄМСТВО БРОВАРСЬКОЇ МІСЬКОЇ РАДИ БРОВАРСЬКОГО РАЙОНУ КИЇВСЬКОЇ ОБЛАСТІ "БРОВАРСЬКИЙ МІСЬКИЙ ЦЕНТР ПЕРВИННОЇ МЕДИКО-САНІТАРНОЇ ДОПОМОГИ"</t>
  </si>
  <si>
    <t>21a6f3eb-f849-4161-ba41-bebc387be4d3</t>
  </si>
  <si>
    <t>КОМУНАЛЬНЕ НЕКОМЕРЦІЙНЕ ПІДПРИЄМСТВО "БУЧАНСЬКИЙ ЦЕНТР ПЕРВИННОЇ МЕДИКО-САНІТАРНОЇ ДОПОМОГИ" БУЧАНСЬКОЇ МІСЬКОЇ РАДИ</t>
  </si>
  <si>
    <t>Україна, 08292, Київська обл., місто Буча(пн), БУЛЬВАР БОГДАНА ХМЕЛЬНИЦЬКОГО, будинок 2</t>
  </si>
  <si>
    <t>2e02bebb-9994-4c63-b370-7e9256c9dff3</t>
  </si>
  <si>
    <t>КОМУНАЛЬНЕ НЕКОМЕРЦІЙНЕ ПІДПРИЄМСТВО "БУЧАНСЬКИЙ КОНСУЛЬТАТИВНО-ДІАГНОСТИЧНИЙ ЦЕНТР" БУЧАНСЬКОЇ МІСЬКОЇ РАДИ</t>
  </si>
  <si>
    <t>551a6fdd-b9c3-47c6-94b1-d361b0e826b7</t>
  </si>
  <si>
    <t>КОМУНАЛЬНЕ НЕКОМЕРЦІЙНЕ ПІДПРИЄМСТВО "ВАСИЛЬКІВСЬКА БАГАТОПРОФІЛЬНА ЛІКАРНЯ ІНТЕНСИВНОГО ЛІКУВАННЯ" ВАСИЛЬКІВСЬКОЇ МІСЬКОЇ РАДИ</t>
  </si>
  <si>
    <t>Україна, 08601, Київська обл., місто Васильків, ВУЛИЦЯ ДЕКАБРИСТІВ, будинок 87</t>
  </si>
  <si>
    <t>f2888b49-9f5c-4a4e-a91e-1a98083f9473</t>
  </si>
  <si>
    <t>КОМУНАЛЬНЕ НЕКОМЕРЦІЙНЕ ПІДПРИЄМСТВО "ВАСИЛЬКІВСЬКИЙ ЦЕНТР ПЕРВИННОЇ МЕДИКО-САНІТАРНОЇ ДОПОМОГИ" КИЇВСЬКОЇ ОБЛАСТІ</t>
  </si>
  <si>
    <t>0815e01c-c6c7-4bd4-9fe0-3f5b8fae9747</t>
  </si>
  <si>
    <t>КОМУНАЛЬНЕ НЕКОМЕРЦІЙНЕ ПІДПРИЄМСТВО "ВИШГОРОДСЬКА РАЙОННА СТОМАТОЛОГІЧНА ПОЛІКЛІНІКА" ВИШГОРОДСЬКОЇ РАЙОННОЇ РАДИ</t>
  </si>
  <si>
    <t>3e14f733-68d2-46b6-972a-9d10054f3e11</t>
  </si>
  <si>
    <t>ПОДЛЕСОЦЬКИЙ ОЛЕКСАНДР МИКОЛАЙОВИЧ</t>
  </si>
  <si>
    <t>e4ef4a8f-73c0-4b2b-9ecf-e927903c71f0</t>
  </si>
  <si>
    <t>КОМУНАЛЬНЕ НЕКОМЕРЦІЙНЕ ПІДПРИЄМСТВО "ЦЕНТР ПЕРВИННОЇ МЕДИКО-САНІТАРНОЇ ДОПОМОГИ" ВИШГОРОДСЬКОЇ МІСЬКОЇ РАДИ</t>
  </si>
  <si>
    <t>d085a570-4ed3-452f-aecc-54c2bb296447</t>
  </si>
  <si>
    <t>КОМУНАЛЬНЕ НЕКОМЕРЦІЙНЕ ПІДПРИЄМСТВО "ВИШГОРОДСЬКА ЦЕНТРАЛЬНА РАЙОННА ЛІКАРНЯ" ВИШГОРОДСЬКОЇ МІСЬКОЇ РАДИ</t>
  </si>
  <si>
    <t>f8f58386-4796-4669-9ad4-9f6eb037ef14</t>
  </si>
  <si>
    <t>ТОВАРИСТВО З ОБМЕЖЕНОЮ ВІДПОВІДАЛЬНІСТЮ "АМБУЛАТОРІЯ МЕДЕСАНА"</t>
  </si>
  <si>
    <t>f4bb58bb-6978-47fa-baeb-11adb4daa6cf</t>
  </si>
  <si>
    <t>МЕЛЬНИК КАТЕРИНА ОЛЕКСАНДРІВНА</t>
  </si>
  <si>
    <t>3c136890-fb12-430b-9854-92caa548923c</t>
  </si>
  <si>
    <t>КОМУНАЛЬНЕ НЕКОМЕРЦІЙНЕ ПІДПРИЄМСТВО "ВИШНІВСЬКА МІСЬКА ЛІКАРНЯ" ВИШНЕВОЇ МІСЬКОЇ РАДИ БУЧАНСЬКОГО РАЙОНУ КИЇВСЬКОЇ ОБЛАСТІ</t>
  </si>
  <si>
    <t>c76e0b80-a0c1-4022-8da5-f91c0283ed2c</t>
  </si>
  <si>
    <t>d1db3d4b-c244-419e-8c3f-638d2fa22809</t>
  </si>
  <si>
    <t>КОМУНАЛЬНЕ НЕКОМЕРЦІЙНЕ ПІДПРИЄМСТВО ВОЛОДАРСЬКОЇ СЕЛИЩНОЇ РАДИ "ВОЛОДАРСЬКИЙ ЦЕНТР ПЕРВИННОЇ МЕДИКО-САНІТАРНОЇ ДОПОМОГИ"</t>
  </si>
  <si>
    <t>ВОЛОДАРКА</t>
  </si>
  <si>
    <t>4fe67b33-c914-46d1-aa7a-786d29d19719</t>
  </si>
  <si>
    <t>КОМУНАЛЬНЕ НЕКОМЕРЦІЙНЕ ПІДПРИЄМСТВО ВОЛОДАРСЬКОЇ СЕЛИЩНОЇ РАДИ "ВОЛОДАРСЬКА ЛІКАРНЯ"</t>
  </si>
  <si>
    <t>b3b54124-4664-4dd0-bcee-320cb4df5446</t>
  </si>
  <si>
    <t>НАГОРНЮК ОЛЕНА МИКОЛАЇВНА</t>
  </si>
  <si>
    <t>d17b4d82-c0d0-43e5-866b-15bab7585cb2</t>
  </si>
  <si>
    <t>КОМУНАЛЬНЕ НЕКОМЕРЦІЙНЕ ПІДПРИЄМСТВО "КИЇВСЬКА МІСЬКА ПСИХОНЕВРОЛОГІЧНА ЛІКАРНЯ № 3" ВИКОНАВЧОГО ОРГАНУ КИЇВСЬКОЇ МІСЬКОЇ РАДИ (КИЇВСЬКОЇ МІСЬКОЇ ДЕРЖАВНОЇ АДМІНІСТРАЦІЇ)</t>
  </si>
  <si>
    <t>ГЛЕВАХА</t>
  </si>
  <si>
    <t>9ce74ace-a094-42df-ba28-0bf1cec13eba</t>
  </si>
  <si>
    <t>КОМУНАЛЬНЕ НЕКОМЕРЦІЙНЕ ПІДПРИЄМСТВО КИЇВСЬКОЇ ОБЛАСНОЇ РАДИ "ОБЛАСНЕ ПСИХІАТРИЧНО-НАРКОЛОГІЧНЕ МЕДИЧНЕ ОБ'ЄДНАННЯ"</t>
  </si>
  <si>
    <t>368f1266-58b0-4e72-a45e-e6ba0214ae00</t>
  </si>
  <si>
    <t>КОМУНАЛЬНЕ НЕКОМЕРЦІЙНЕ ПІДПРИЄМСТВО БОРИСПІЛЬСЬКОЇ РАЙОННОЇ РАДИ КИЇВСЬКОЇ ОБЛАСТІ "БОРИСПІЛЬСЬКИЙ РАЙОННИЙ ЦЕНТР ПЕРВИННОЇ МЕДИКО-САНІТАРНОЇ ДОПОМОГИ"</t>
  </si>
  <si>
    <t>24497aeb-dd42-4730-aafd-b8fff2d728b1</t>
  </si>
  <si>
    <t>БІЛИЙ СЕРГІЙ ВОЛОДИМИРОВИЧ</t>
  </si>
  <si>
    <t>ДОРОГИНКА</t>
  </si>
  <si>
    <t>07e7a0cd-2302-4aff-baba-cc5de2aba561</t>
  </si>
  <si>
    <t>КОМУНАЛЬНЕ НЕКОМЕРЦІЙНЕ ПІДПРИЄМСТВО "АМБУЛАТОРІЯ ЗАГАЛЬНОЇ ПРАКТИКИ-СІМЕЙНОЇ МЕДИЦИНИ ДІВИЧКІВСЬКОЇ СІЛЬСЬКОЇ РАДИ" ПЕРЕЯСЛАВ-ХМЕЛЬНИЦЬКОГО РАЙОНУ КИЇВСЬКОЇ ОБЛАСТІ</t>
  </si>
  <si>
    <t>ЄРКІВЦІ</t>
  </si>
  <si>
    <t>Україна, 08430, Київська обл., Переяслав-Хмельницький р-н, село Єрківці, ПРОВУЛОК ЗОРЯНИЙ, будинок 1А</t>
  </si>
  <si>
    <t>6b700e7d-0031-4062-b585-a673ce45f328</t>
  </si>
  <si>
    <t>КОМУНАЛЬНЕ НЕКОМЕРЦІЙНЕ ПІДПРИЄМСТВО "ЗГУРІВСЬКИЙ ЦЕНТР ПЕРВИННОЇ МЕДИКО-САНІТАРНОЇ ДОПОМОГИ" ЗГУРІВСЬКОЇ СЕЛИЩНОЇ РАДИ КИЇВСЬКОЇ ОБЛАСТІ</t>
  </si>
  <si>
    <t>ЗГУРІВКА</t>
  </si>
  <si>
    <t>4daa8012-e161-430f-ad82-6686c493d467</t>
  </si>
  <si>
    <t>КОМУНАЛЬНЕ НЕКОМЕРЦІЙНЕ ПІДПРИЄМСТВО "ЗГУРІВСЬКА ЦЕНТРАЛЬНА РАЙОННА ЛІКАРНЯ" ЗГУРІВСЬКОЇ СЕЛИЩНОЇ РАДИ КИЇВСЬКОЇ ОБЛАСТІ</t>
  </si>
  <si>
    <t>63c234b9-5fbf-4e72-8542-d825276ecc22</t>
  </si>
  <si>
    <t>Комунальне некомерційне підприємство Іванківської селищної ради "Іванківський центр первинної медико-санітарної допомоги"</t>
  </si>
  <si>
    <t>ІВАНКІВ</t>
  </si>
  <si>
    <t>Україна, 07201, Київська обл., Іванківський р-н, селище міського типу Іванків, ВУЛИЦЯ ПОЛІСЬКА , будинок 65</t>
  </si>
  <si>
    <t>a859818a-e716-4ab0-a94c-0200271b1b8a</t>
  </si>
  <si>
    <t>Комунальне некомерційне підприємство Іванківської селищної ради "Іванківська центральна районна лікарня"</t>
  </si>
  <si>
    <t>edbe3bde-517d-43e8-937d-fa2e07d6dcdd</t>
  </si>
  <si>
    <t>КОМУНАЛЬНЕ НЕКОМЕРЦІЙНЕ ПІДПРИЄМСТВО "ІРПІНСЬКА ЦЕНТРАЛЬНА МІСЬКА ЛІКАРНЯ" ІРПІНСЬКОЇ МІСЬКОЇ РАДИ КИЇВСЬКОЇ ОБЛАСТІ</t>
  </si>
  <si>
    <t>9181529e-4746-4119-8e08-fd8d65e7c117</t>
  </si>
  <si>
    <t>КОМУНАЛЬНЕ НЕКОМЕРЦІЙНЕ ПІДПРИЄМСТВО КИЇВСЬКОЇ ОБЛАСНОЇ РАДИ "КИЇВСЬКА ОБЛАСНА ПСИХОНЕВРОЛОГІЧНА ЛІКАРНЯ №2"</t>
  </si>
  <si>
    <t>9ea4156d-0c36-4ef9-a09c-167e992ac67a</t>
  </si>
  <si>
    <t>КОМУНАЛЬНЕ НЕКОМЕРЦІЙНЕ ПІДПРИЄМСТВО "ІРПІНСЬКИЙ МІСЬКИЙ ЦЕНТР ПЕРВИННОЇ МЕДИКО-САНІТАРНОЇ ДОПОМОГИ" ІРПІНСЬКОЇ МІСЬКОЇ РАДИ КИЇВСЬКОЇ ОБЛАСТІ</t>
  </si>
  <si>
    <t>6255320f-a5ff-40c2-a7d6-969419f7f39e</t>
  </si>
  <si>
    <t>ТОВАРИСТВО З ОБМЕЖЕНОЮ ВІДПОВІДАЛЬНІСТЮ "МЕДИЧНИЙ ЦЕНТР "ПЕРВОЦВІТ"</t>
  </si>
  <si>
    <t>7617087f-3051-410d-8a93-40363185fd1c</t>
  </si>
  <si>
    <t>ТОВАРИСТВО З ОБМЕЖЕНОЮ ВІДПОВІДАЛЬНІСТЮ "АМЕДІКА"</t>
  </si>
  <si>
    <t>ec731864-490f-4c60-9652-d8793d3ea4b1</t>
  </si>
  <si>
    <t>КОМУНАЛЬНЕ НЕКОМЕРЦІЙНЕ ПІДПРИЄМСТВО КАГАРЛИЦЬКОЇ МІСЬКОЇ РАДИ "ЦЕНТР ПЕРВИННОЇ МЕДИКО-САНІТАРНОЇ ДОПОМОГИ"</t>
  </si>
  <si>
    <t>36a9288e-c1fb-4b94-b9c7-edc8033ea37f</t>
  </si>
  <si>
    <t>КОМУНАЛЬНЕ НЕКОМЕРЦІЙНЕ ПІДПРИЄМСТВО КАГАРЛИЦЬКОЇ МІСЬКОЇ РАДИ "КАГАРЛИЦЬКА БАГАТОПРОФІЛЬНА ЛІКАРНЯ"</t>
  </si>
  <si>
    <t>2edb9afb-43ad-4eaa-82f3-4b4c8b68100a</t>
  </si>
  <si>
    <t>ТОВАРИСТВО З ОБМЕЖЕНОЮ ВІДПОВІДАЛЬНІСТЮ "МЕДИЧНИЙ ЦЕНТР ІМЕНІ АКАДЕМІКА ЮРІЯ ПРОКОПОВИЧА СПІЖЕНКА"</t>
  </si>
  <si>
    <t>КАПІТАНІВКА</t>
  </si>
  <si>
    <t>c5c30f26-a0a3-4c24-91fa-52000532f1f8</t>
  </si>
  <si>
    <t>КОМУНАЛЬНЕ НЕКОМЕРЦІЙНЕ ПІДПРИЄМСТВО КИЇВСЬКОЇ ОБЛАСНОЇ РАДИ "КИЇВСЬКА ОБЛАСНА ТУБЕРКУЛЬОЗНА ЛІКАРНЯ №2"</t>
  </si>
  <si>
    <t>КЛАВДІЄВО-ТАРАСОВЕ</t>
  </si>
  <si>
    <t>0463cbe0-15b5-4808-b390-0ddef700f0aa</t>
  </si>
  <si>
    <t>КОМУНАЛЬНЕ НЕКОМЕРЦІЙНЕ ПІДПРИЄМСТВО "КОВАЛІВСЬКИЙ ЦЕНТР ПЕРВИННОЇ МЕДИКО-САНІТАРНОЇ ДОПОМОГИ" КОВАЛІВСЬКОЇ СІЛЬСЬКОЇ РАДИ ВАСИЛЬКІВСЬКОГО РАЙОНУ КИЇВСЬКОЇ ОБЛАСТІ</t>
  </si>
  <si>
    <t>КОВАЛІВКА</t>
  </si>
  <si>
    <t>c4cd80aa-603f-4b13-8be5-3f617cdbd3b8</t>
  </si>
  <si>
    <t>КОМУНАЛЬНЕ НЕКОМЕРЦІЙНЕ ПІДПРИЄМСТВО ПОЛІСЬКОЇ СЕЛИЩНОЇ РАДИ "ПОЛІСЬКА ЦЕНТРАЛЬНА ЛІКАРНЯ"</t>
  </si>
  <si>
    <t>КРАСЯТИЧІ</t>
  </si>
  <si>
    <t>31803f7f-3ea3-473d-9005-d7745e9be3f2</t>
  </si>
  <si>
    <t>fde5ef4a-67e5-477b-a55a-a8e4ba7b5f0d</t>
  </si>
  <si>
    <t>КОМУНАЛЬНЕ НЕКОМЕРЦІЙНЕ ПІДПРИЄМСТВО "МАКАРІВСЬКИЙ ЦЕНТР ПЕРВИННОЇ МЕДИКО-САНІТАРНОЇ ДОПОМОГИ" МАКАРІВСЬКОЇ СЕЛИЩНОЇ РАДИ</t>
  </si>
  <si>
    <t>7a84aa8b-f5d7-4666-a259-b7c37bed24c9</t>
  </si>
  <si>
    <t>КОМУНАЛЬНЕ НЕКОМЕРЦІЙНЕ ПІДПРИЄМСТВО "МАКАРІВСЬКА ЦЕНТРАЛЬНА РАЙОННА ЛІКАРНЯ" МАКАРІВСЬКОЇ РАЙОННОЇ РАДИ</t>
  </si>
  <si>
    <t>9c9c558c-ca8f-4674-8844-1162d8fb741d</t>
  </si>
  <si>
    <t>КОМУНАЛЬНЕ НЕКОМЕРЦІЙНЕ ПІДПРИЄМСТВО МИРОНІВСЬКОЇ МІСЬКОЇ РАДИ "МИРОНІВСЬКА ОПОРНА БАГАТОПРОФІЛЬНА ЛІКАРНЯ"</t>
  </si>
  <si>
    <t>21106aaf-1951-452e-88ab-50b591e3f184</t>
  </si>
  <si>
    <t>КОМУНАЛЬНЕ НЕКОМЕРЦІЙНЕ ПІДПРИЄМСТВО МИРОНІВСЬКОЇ МІСЬКОЇ РАДИ "МИРОНІВСЬКИЙ ЦЕНТР ПЕРВИННОЇ МЕДИКО-САНІТАРНОЇ ДОПОМОГИ"</t>
  </si>
  <si>
    <t>c4dfdce0-ca85-4886-925a-835044fdcd32</t>
  </si>
  <si>
    <t>КОМУНАЛЬНЕ НЕКОМЕРЦІЙНЕ ПІДПРИЄМСТВО ОБУХІВСЬКОЇ МІСЬКОЇ РАДИ "ОБУХІВСЬКА СТОМАТОЛОГІЧНА ПОЛІКЛІНІКА"</t>
  </si>
  <si>
    <t>a95d6f5d-6fe4-4610-9079-dc6acb3f67cb</t>
  </si>
  <si>
    <t>КОМУНАЛЬНЕ НЕКОМЕРЦІЙНЕ ПІДПРИЄМСТВО ОБУХІВСЬКОЇ МІСЬКОЇ РАДИ "ОБУХІВСЬКИЙ МІСЬКИЙ ЦЕНТР ПЕРВИННОЇ МЕДИКО-САНІТАРНОЇ ДОПОМОГИ"</t>
  </si>
  <si>
    <t>Україна, 08700, Київська обл., місто Обухів(пн), ВУЛИЦЯ КАШТАНОВА , будинок 52</t>
  </si>
  <si>
    <t>c993b45a-a474-4173-81ed-9c2ae505b48b</t>
  </si>
  <si>
    <t>КОМУНАЛЬНЕ НЕКОМЕРЦІЙНЕ ПІДПРИЄМСТВО ОБУХІВСЬКОЇ МІСЬКОЇ РАДИ "ОБУХІВСЬКА БАГАТОПРОФІЛЬНА ЛІКАРНЯ ІНТЕНСИВНОГО ЛІКУВАННЯ"</t>
  </si>
  <si>
    <t>718389f8-9aa7-48e5-a0c8-31fc99b304d2</t>
  </si>
  <si>
    <t>КОМУНАЛЬНЕ НЕКОМЕРЦІЙНЕ ПІДПРИЄМСТВО "БІЛОЦЕРКІВСЬКА ЦЕНТРАЛЬНА РАЙОННА ЛІКАРНЯ" МАЛОВІЛЬШАНСЬКОЇ СІЛЬСЬКОЇ РАДИ</t>
  </si>
  <si>
    <t>154a35cc-e430-4807-a561-f960b50b17db</t>
  </si>
  <si>
    <t>КОМУНАЛЬНЕ НЕКОМЕРЦІЙНЕ ПІДПРИЄМСТВО "ЦЕНТР ПЕРВИННОЇ МЕДИКО-САНІТАРНОЇ ДОПОМОГИ МАЛОВІЛЬШАНСЬКОЇ СІЛЬСЬКОЇ РАДИ"</t>
  </si>
  <si>
    <t>1277e641-20b4-4040-a27e-7695fac85d53</t>
  </si>
  <si>
    <t>КОМУНАЛЬНЕ НЕКОМЕРЦІЙНЕ ПІДПРИЄМСТВО "ПЕРЕЯСЛАВСЬКИЙ ЦЕНТР ПЕРВИННОЇ МЕДИКО-САНІТАРНОЇ ДОПОМОГИ" ПЕРЕЯСЛАВСЬКОЇ МІСЬКОЇ РАДИ ТА ЦИБЛІВСЬКОЇ СІЛЬСЬКОЇ РАДИ</t>
  </si>
  <si>
    <t>b0489e41-f5e6-4100-b7db-c25f534dba68</t>
  </si>
  <si>
    <t>КОМУНАЛЬНЕ НЕКОМЕРЦІЙНЕ ПІДПРИЄМСТВО "ПЕРЕЯСЛАВ-ХМЕЛЬНИЦЬКА ЦЕНТРАЛЬНА РАЙОННА ЛІКАРНЯ" ПЕРЕЯСЛАВ-ХМЕЛЬНИЦЬКОЇ РАЙОННОЇ РАДИ, СІЛЬСЬКИХ РАД ПЕРЕЯСЛАВ-ХМЕЛЬНИЦЬКОГО РАЙОНУ ТА ПЕРЕЯСЛАВСЬКОЇ МІСЬКОЇ РАДИ</t>
  </si>
  <si>
    <t>7f53a8ec-cf15-419a-b4c8-d2028aecd99a</t>
  </si>
  <si>
    <t>КОМУНАЛЬНЕ НЕКОМЕРЦІЙНЕ ПІДПРИЄМСТВО "ПІСКІВСЬКИЙ ЦЕНТР ПЕРВИННОЇ МЕДИКО-САНІТАРНОЇ ДОПОМОГИ" ПІСКІВСЬКОЇ СЕЛИЩНОЇ ОБ'ЄДНАНОЇ ТЕРИТОРІАЛЬНОЇ ГРОМАДИ</t>
  </si>
  <si>
    <t>ПІСКІВКА</t>
  </si>
  <si>
    <t>aa8d3c5d-0e4c-42ed-9e36-86ef7894b270</t>
  </si>
  <si>
    <t>КОМУНАЛЬНЕ НЕКОМЕРЦІЙНЕ ПІДПРИЄМСТВО "РЖИЩІВСЬКИЙ МІСЬКИЙ ЦЕНТР ПЕРВИННОЇ МЕДИКО-САНІТАРНОЇ ДОПОМОГИ" РЖИЩІВСЬКОЇ МІСЬКОЇ РАДИ</t>
  </si>
  <si>
    <t>РЖИЩІВ</t>
  </si>
  <si>
    <t>e6151763-aece-4432-b4ea-87b5af5c8018</t>
  </si>
  <si>
    <t>КОМУНАЛЬНЕ НЕКОМЕРЦІЙНЕ ПІДПРИЄМСТВО "РЖИЩІВСЬКА МІСЬКА ЛІКАРНЯ" РЖИЩІВСЬКОЇ МІСЬКОЇ РАДИ</t>
  </si>
  <si>
    <t>0b896cfb-f6cc-4b47-811a-37971ff3b6b2</t>
  </si>
  <si>
    <t>КОМУНАЛЬНЕ НЕКОМЕРЦІЙНЕ ПІДПРИЄМСТВО РОКИТНЯНСЬКОЇ СЕЛИЩНОЇ РАДИ БІЛОЦЕРКІВСЬКОГО РАЙОНУ КИЇВСЬКОЇ ОБЛАСТІ "РОКИТНЯНСЬКА БАГАТОПРОФІЛЬНА ЛІКАРНЯ"</t>
  </si>
  <si>
    <t>994f7fa5-870e-41ab-a955-47306c41c72b</t>
  </si>
  <si>
    <t>КОМУНАЛЬНЕ НЕКОМЕРЦІЙНЕ ПІДПРИЄМСТВО РОКИТНЯНСЬКОЇ СЕЛИЩНОЇ РАДИ БІЛОЦЕРКІВСЬКОГО РАЙОНУ КИЇВСЬКОЇ ОБЛАСТІ "РОКИТНЯНСЬКИЙ ЦЕНТР ПЕРВИННОЇ МЕДИКО-САНІТАРНОЇ ДОПОМОГИ"</t>
  </si>
  <si>
    <t>dee9ca4c-03bb-4367-9deb-1307d3d20d02</t>
  </si>
  <si>
    <t>ТОВАРИСТВО З ОБМЕЖЕНОЮ ВІДПОВІДАЛЬНІСТЮ "ЮМД-МЕДІКАЛ"</t>
  </si>
  <si>
    <t>СВЯТОПЕТРІВСЬКЕ</t>
  </si>
  <si>
    <t>7683ea84-8f42-4599-82f1-728bd6ddcec9</t>
  </si>
  <si>
    <t>КОМУНАЛЬНЕ НЕКОМЕРЦІЙНЕ ПІДПРИЄМСТВО "ЦЕНТР ПЕРВИННОЇ МЕДИКО-САНІТАРНОЇ ДОПОМОГИ" КАЛИТЯНСЬКОЇ СЕЛИЩНОЇ РАДИ</t>
  </si>
  <si>
    <t>СЕМИПОЛКИ</t>
  </si>
  <si>
    <t>95e0158c-82d3-4fdc-8b0a-cfe6a103508e</t>
  </si>
  <si>
    <t>ПІЩАНА НАДІЯ ЮРІЇВНА</t>
  </si>
  <si>
    <t>a849a515-eb0b-4574-854c-859918e40216</t>
  </si>
  <si>
    <t>ГАЛЬЧИНСЬКИЙ ОЛЕКСАНДР ОЛЕГОВИЧ</t>
  </si>
  <si>
    <t>450fed95-f9ca-480e-94e6-063bb17030df</t>
  </si>
  <si>
    <t>КОМУНАЛЬНЕ НЕКОМЕРЦІЙНЕ ПІДПРИЄМСТВО СКВИРСЬКОЇ МІСЬКОЇ РАДИ "СКВИРСЬКИЙ МІСЬКИЙ ЦЕНТР ПЕРВИННОЇ МЕДИКО-САНІТАРНОЇ ДОПОМОГИ"</t>
  </si>
  <si>
    <t>ab6a7f50-58e9-4be3-b268-9303d3e41ad6</t>
  </si>
  <si>
    <t>КОМУНАЛЬНЕ НЕКОМЕРЦІЙНЕ ПІДПРИЄМСТВО СКВИРСЬКОЇ МІСЬКОЇ РАДИ "СКВИРСЬКА ЦЕНТРАЛЬНА МІСЬКА ЛІКАРНЯ"</t>
  </si>
  <si>
    <t>faeacf30-d81b-4831-865e-a70a3858d0cd</t>
  </si>
  <si>
    <t>ЛЕНЧУК АНДРІЙ СТАНІСЛАВОВИЧ</t>
  </si>
  <si>
    <t>9a0f33b1-7db7-4eaa-81d9-facebf7ae649</t>
  </si>
  <si>
    <t>ГРУШЕЦЬКА СВІТЛАНА ІВАНІВНА</t>
  </si>
  <si>
    <t>195323b8-1106-416d-a00e-8aa61d17ca7e</t>
  </si>
  <si>
    <t>КОМУНАЛЬНЕ НЕКОМЕРЦІЙНЕ ПІДПРИЄМСТВО "СЛАВУТИЦЬКА МІСЬКА ЛІКАРНЯ" СЛАВУТИЦЬКОЇ МІСЬКОЇ РАДИ ВИШГОРОДСЬКОГО РАЙОНУ КИЇВСЬКОЇ ОБЛАСТІ</t>
  </si>
  <si>
    <t>6378e55a-4ce1-4ec1-9eb6-0e73b2ecbe56</t>
  </si>
  <si>
    <t>Філатов Олександр Володимирович</t>
  </si>
  <si>
    <t>7babd7c0-700e-40cc-aff9-402b64f60fe8</t>
  </si>
  <si>
    <t>НАДТОЧІЙ ОКСАНА ВОЛОДИМИРІВНА</t>
  </si>
  <si>
    <t>Надточій Оксана Володимирівна</t>
  </si>
  <si>
    <t>cc753661-292c-4740-9f4e-dc3f2d16b668</t>
  </si>
  <si>
    <t>2968b38e-5d22-4e1c-90c5-e775ac526e85</t>
  </si>
  <si>
    <t>Слюсар Галина Володимирівна</t>
  </si>
  <si>
    <t>79f1b67a-d8e8-4930-8847-a5914e20c426</t>
  </si>
  <si>
    <t>ТОВАРИСТВО З ОБМЕЖЕНОЮ ВІДПОВІДАЛЬНІСТЮ "МЕДИЧНИЙ ЦЕНТР "МЕДАНТА"</t>
  </si>
  <si>
    <t>СОФІЇВСЬКА БОРЩАГІВКА</t>
  </si>
  <si>
    <t>d1291d98-11fa-49d3-b88c-f978a97e4dcc</t>
  </si>
  <si>
    <t>КОМУНАЛЬНЕ НЕКОМЕРЦІЙНЕ ПІДПРИЄМСТВО "ЦЕНТР ПЕРВИННОЇ МЕДИКО-САНІТАРНОЇ ДОПОМОГИ" СТАВИЩЕНСЬКОЇ СЕЛИЩНОЇ РАДИ БІЛОЦЕРКІВСЬКОГО РАЙОНУ КИЇВСЬКОЇ ОБЛАСТІ</t>
  </si>
  <si>
    <t>СТАВИЩЕ</t>
  </si>
  <si>
    <t>Україна, 09401, Київська обл., Ставищенський р-н, селище міського типу Ставище, ВУЛИЦЯ ЦИМБАЛА СЕРГІЯ, будинок 17</t>
  </si>
  <si>
    <t>9ceae4fe-8815-4784-bc3d-bf9f4b062338</t>
  </si>
  <si>
    <t>КОМУНАЛЬНЕ НЕКОМЕРЦІЙНЕ ПІДПРИЄМСТВО "СТАВИЩЕНСЬКА ЛІКАРНЯ" СТАВИЩЕНСЬКОЇ СЕЛИЩНОЇ РАДИ БІЛОЦЕРКІВСЬКОГО РАЙОНУ КИЇВСЬКОЇ ОБЛАСТІ</t>
  </si>
  <si>
    <t>fe635239-4408-49ff-9315-0f50c76e8713</t>
  </si>
  <si>
    <t>КОМУНАЛЬНЕ ПІДПРИЄМСТВО "АМБУЛАТОРІЯ ЗАГАЛЬНОЇ ПРАКТИКИ - СІМЕЙНОЇ МЕДИЦИНИ" СТУДЕНИКІВСЬКОЇ СІЛЬСЬКОЇ РАДИ</t>
  </si>
  <si>
    <t>СТУДЕНИКИ</t>
  </si>
  <si>
    <t>b102a578-791f-475f-b6c5-b40be54a1775</t>
  </si>
  <si>
    <t>СКЛЯРОВА НАТАЛІЯ АНАТОЛІЇВНА</t>
  </si>
  <si>
    <t>ТАРАСІВКА</t>
  </si>
  <si>
    <t>c3b9c70b-a4e1-4b2c-83bf-47ae3f4c4251</t>
  </si>
  <si>
    <t>КОМУНАЛЬНЕ НЕКОМЕРЦІЙНЕ ПІДПРИЄМСТВО ТАРАЩАНСЬКОЇ МІСЬКОЇ РАДИ "ТАРАЩАНСЬКА МІСЬКА ЛІКАРНЯ"</t>
  </si>
  <si>
    <t>ТАРАЩА</t>
  </si>
  <si>
    <t>00c0b236-ff27-48a0-80f1-658420fffca5</t>
  </si>
  <si>
    <t>КОМУНАЛЬНЕ НЕКОМЕРЦІЙНЕ ПІДПРИЄМСТВО ТАРАЩАНСЬКОЇ МІСЬКОЇ РАДИ "ТАРАЩАНСЬКИЙ ЦЕНТР ПЕРВИННОЇ МЕДИЧНОЇ (МЕДИКО-САНІТАРНОЇ) ДОПОМОГИ"</t>
  </si>
  <si>
    <t>Україна, 09501, Київська обл., Таращанський р-н, місто Тараща, вул.Шевченка, будинок 64</t>
  </si>
  <si>
    <t>8e47c1bc-e044-4d40-afa6-529c42b136f7</t>
  </si>
  <si>
    <t>КОМУНАЛЬНЕ ПІДПРИЄМСТВО "КОМУНАЛЬНЕ НЕКОМЕРЦІЙНЕ ПІДПРИЄМСТВО"ТЕТІЇВСЬКИЙ ЦЕНТР ПЕРВИННОЇ МЕДИКО-САНІТАРНОЇ ДОПОМОГИ""ТЕТІЇВСЬКОЇ МІСЬКОЇ РАДИ</t>
  </si>
  <si>
    <t>689fbaaf-7836-4768-be3b-860658eb17a5</t>
  </si>
  <si>
    <t>КОМУНАЛЬНЕ НЕКОМЕРЦІЙНЕ ПІДПРИЄМСТВО "ТЕТІЇВСЬКА ЦЕНТРАЛЬНА ЛІКАРНЯ" ТЕТІЇВСЬКОЇ МІСЬКОЇ РАДИ</t>
  </si>
  <si>
    <t>69fd1587-0bde-4f85-af42-745b5bc0001c</t>
  </si>
  <si>
    <t>ШАТИЛО ОЛЕНА БОРИСІВНА</t>
  </si>
  <si>
    <t>УЗИН</t>
  </si>
  <si>
    <t>a302fbc5-692a-4beb-a181-ac1f6838e056</t>
  </si>
  <si>
    <t>КОМУНАЛЬНЕ НЕКОМЕРЦІЙНЕ ПІДПРИЄМСТВО "УЗИНСЬКА МІСЬКА ЛІКАРНЯ" УЗИНСЬКОЇ МІСЬКОЇ РАДИ</t>
  </si>
  <si>
    <t>141f57fa-5ad5-4a8e-b5d7-21563273e9ff</t>
  </si>
  <si>
    <t>КОМУНАЛЬНЕ НЕКОМЕРЦІЙНЕ ПІДПРИЄМСТВО УКРАЇНСЬКОЇ МІСЬКОЇ РАДИ "ЦЕНТР ПЕРВИННОЇ МЕДИКО-САНІТАРНОЇ ДОПОМОГИ"</t>
  </si>
  <si>
    <t>ee8d3ae6-e405-4c86-b360-c199ac2ebb82</t>
  </si>
  <si>
    <t>КОМУНАЛЬНЕ НЕКОМЕРЦІЙНЕ ПІДПРИЄМСТВО ФАСТІВСЬКОЇ МІСЬКОЇ РАДИ "ФАСТІВСЬКИЙ ЦЕНТР ПЕРВИННОЇ МЕДИКО-САНІТАРНОЇ ДОПОМОГИ"</t>
  </si>
  <si>
    <t>ФАСТІВ</t>
  </si>
  <si>
    <t>c7c88644-b958-4720-9d24-244b08635e97</t>
  </si>
  <si>
    <t>КОМУНАЛЬНЕ НЕКОМЕРЦІЙНЕ ПІДПРИЄМСТВО ФАСТІВСЬКОЇ МІСЬКОЇ РАДИ"ФАСТІВСЬКИЙ МІСЬКИЙ ЦЕНТР ПЕРВИННОЇ МЕДИЧНОЇ (МЕДИКО-САНІТАРНОЇ) ДОПОМОГИ"</t>
  </si>
  <si>
    <t>Україна, 08500, Київська обл., місто Фастів, ВУЛИЦЯ КИЇВСЬКА, будинок 57</t>
  </si>
  <si>
    <t>b2c75e51-f5e6-4086-9de4-8f6bf78d7d02</t>
  </si>
  <si>
    <t>СТЕЦЮК ЛЕСЯ СЕРГІЇВНА</t>
  </si>
  <si>
    <t>48a36617-21e3-4179-914c-02b0263d2bd0</t>
  </si>
  <si>
    <t>8ad0d774-a532-43ed-a491-6209bbb69a96</t>
  </si>
  <si>
    <t>КОМУНАЛЬНЕ НЕКОМЕРЦІЙНЕ ПІДПРИЄМСТВО "АМБУЛАТОРІЯ ПЕРВИННОЇ МЕДИЧНОЇ ДОПОМОГИ" ФУРСІВСЬКОЇ СІЛЬСЬКОЇ РАДИ БІЛОЦЕРКІВСЬКОГО РАЙОНУ КИЇВСЬКОЇ ОБЛАСТІ</t>
  </si>
  <si>
    <t>ФУРСИ</t>
  </si>
  <si>
    <t>cd9d38ce-a9d4-4167-9013-72d9dd1e5ef3</t>
  </si>
  <si>
    <t>ТОВАРИСТВО З ОБМЕЖЕНОЮ ВІДПОВІДАЛЬНІСТЮ "МЕДИЧНИЙ ЦЕНТР "ЧАЙКА"</t>
  </si>
  <si>
    <t>ЧАЙКИ</t>
  </si>
  <si>
    <t>729c8d5a-1431-4761-bbc8-44f2b0b1d221</t>
  </si>
  <si>
    <t>Комунальне некомерційне підприємство Яготинської міської ради "Яготинська центральна міська лікарня"</t>
  </si>
  <si>
    <t>e79d09b0-5e32-4ca4-a034-d5dbd1e692d2</t>
  </si>
  <si>
    <t>Комунальне некомерційне підприємство Яготинської міської ради "Яготинський центр первинної медико-санітарної допомоги"</t>
  </si>
  <si>
    <t>b1abe13d-781a-49ad-85bc-6c644436c18e</t>
  </si>
  <si>
    <t>КОМУНАЛЬНЕ НЕКОМЕРЦІЙНЕ ПІДПРИЄМСТВО КРОПИВНИЦЬКОЇ РАЙОННОЇ РАДИ "КРОПИВНИЦЬКА ЦЕНТРАЛЬНА РАЙОННА ЛІКАРНЯ"</t>
  </si>
  <si>
    <t>b337c37d-3dff-4266-b51a-9ab5b26a7094</t>
  </si>
  <si>
    <t>КОМУНАЛЬНЕ НЕКОМЕРЦІЙНЕ ПІДПРИЄМСТВО КРОПИВНИЦЬКОЇ РАЙОННОЇ РАДИ "ЦЕНТР ПЕРВИННОЇ МЕДИКО-САНІТАРНОЇ ДОПОМОГИ КРОПИВНИЦЬКОГО РАЙОНУ"</t>
  </si>
  <si>
    <t>addd7945-f204-4c7f-92ed-c2661b72e647</t>
  </si>
  <si>
    <t>КОМУНАЛЬНЕ НЕКОМЕРЦІЙНЕ ПІДПРИЄМСТВО "БЛАГОВІЩЕНСЬКА ЛІКАРНЯ" БЛАГОВІЩЕНСЬКОЇ МІСЬКОЇ РАДИ</t>
  </si>
  <si>
    <t>БЛАГОВІЩЕНСЬКЕ</t>
  </si>
  <si>
    <t>9d4f12bd-cf31-485b-a35f-b0bf6f7e034f</t>
  </si>
  <si>
    <t>КОМУНАЛЬНЕ НЕКОМЕРЦІЙНЕ ПІДПРИЄМСТВО "ЦЕНТР ПЕРВИННОЇ МЕДИКО-САНІТАРНОЇ ДОПОМОГИ БЛАГОВІЩЕНСЬКОЇ МІСЬКОЇ РАДИ"</t>
  </si>
  <si>
    <t>bfef1cf9-7039-46d0-bb8d-9704770ee44b</t>
  </si>
  <si>
    <t>Комунальне некомерційне підприємство "Бобринецька лікарня" Бобринецької міської ради</t>
  </si>
  <si>
    <t>БОБРИНЕЦЬ</t>
  </si>
  <si>
    <t>91096686-915a-479c-a8a9-90cba7b287de</t>
  </si>
  <si>
    <t>КОМУНАЛЬНЕ НЕКОМЕРЦІЙНЕ ПІДПРИЄМСТВО "ВІЛЬШАНСЬКА  ЛІКАРНЯ" ВІЛЬШАНСЬКОЇ СЕЛИЩНОЇ РАДИ</t>
  </si>
  <si>
    <t>ВІЛЬШАНКА</t>
  </si>
  <si>
    <t>1ea03b1c-e2bc-40b7-8784-0a4de7661e32</t>
  </si>
  <si>
    <t>КОМУНАЛЬНЕ НЕКОМЕРЦІЙНЕ ПІДПРИЄМСТВО "ВІЛЬШАНСЬКИЙ  ЦЕНТР ПЕРВИННОЇ МЕДИКО-САНІТАРНОЇ ДОПОМОГИ" ВІЛЬШАНСЬКОЇ СЕЛИЩНОЇ РАДИ</t>
  </si>
  <si>
    <t>a54a8425-cf44-400a-8293-4424cd7126e9</t>
  </si>
  <si>
    <t>КОМУНАЛЬНЕ НЕКОМЕРЦІЙНЕ ПІДПРИЄМСТВО "ЦЕНТР ПЕРВИННОЇ МЕДИКО-САНІТАРНОЇ ДОПОМОГИ" ГАЙВОРОНСЬКОЇ МІСЬКОЇ РАДИ</t>
  </si>
  <si>
    <t>4e593663-7c26-4c90-aa9d-b125f45e99ea</t>
  </si>
  <si>
    <t>ЧЕРНЕЦЬКИЙ ВІКТОР МИХАЙЛОВИЧ</t>
  </si>
  <si>
    <t>a34face3-5b78-4807-a617-baa4bd24f722</t>
  </si>
  <si>
    <t>КОМУНАЛЬНЕ НЕКОМЕРЦІЙНЕ ПІДПРИЄМСТВО "ЦЕНТРАЛЬНА МІСЬКА ЛІКАРНЯ" ГАЙВОРОНСЬКОЇ МІСЬКОЇ РАДИ</t>
  </si>
  <si>
    <t>c0a3611c-7f29-4c47-a81c-c38e1830d7e4</t>
  </si>
  <si>
    <t>КОМУНАЛЬНЕ НЕКОМЕРЦІЙНЕ ПІДПРИЄМСТВО "ЦЕНТР ПЕРВИННОЇ МЕДИКО-САНІТАРНОЇ ДОПОМОГИ ВЕЛИКОАНДРУСІВСЬКОЇ СІЛЬСЬКОЇ РАДИ СВІТЛОВОДСЬКОГО РАЙОНУ КІРОВОГРАДСЬКОЇ ОБЛАСТІ"</t>
  </si>
  <si>
    <t>ГЛИНСЬК</t>
  </si>
  <si>
    <t>b314623d-3f93-423d-bf24-1a5afdddd17b</t>
  </si>
  <si>
    <t>ПОЛІЩУК ІГОР БОРИСОВИЧ</t>
  </si>
  <si>
    <t>3cda4b69-bd12-474b-a23c-07dc082c9238</t>
  </si>
  <si>
    <t>КОМУНАЛЬНЕ НЕКОМЕРЦІЙНЕ ПІДПРИЄМСТВО "ГОЛОВАНІВСЬКА ЦЕНТРАЛЬНА РАЙОННА ЛІКАРНЯ" ГОЛОВАНІВСЬКОЇ СЕЛИЩНОЇ РАДИ</t>
  </si>
  <si>
    <t>3693b2c0-5dca-4694-a301-8fca4968801e</t>
  </si>
  <si>
    <t>КОМУНАЛЬНЕ НЕКОМЕРЦІЙНЕ ПІДПРИЄМСТВО "ГОЛОВАНІВСЬКИЙ ЦЕНТР ПЕРВИННОЇ МЕДИКО-САНІТАРНОЇ ДОПОМОГИ" ГОЛОВАНІВСЬКОЇ СЕЛИЩНОЇ РАДИ</t>
  </si>
  <si>
    <t>b6f9c077-b5de-4a8f-aee2-cddcfedc4319</t>
  </si>
  <si>
    <t>КОМУНАЛЬНЕ НЕКОМЕРЦІЙНЕ ПІДПРИЄМСТВО "ДОБРОВЕЛИЧКІВСЬКИЙ ЦЕНТР ПЕРВИННОЇ МЕДИКО-САНІТАРНОЇ ДОПОМОГИ" ДОБРОВЕЛИЧКІВСЬКОЇ CЕЛИЩНОЇ РАДИ КІРОВОГРАДСЬКОЇ ОБЛАСТІ</t>
  </si>
  <si>
    <t>ДОБРОВЕЛИЧКІВКА</t>
  </si>
  <si>
    <t>e8f2bed5-22d9-4588-9382-ccfe03741da7</t>
  </si>
  <si>
    <t>Комунальне некомерційне підприємство "Добровеличківська лікарня"</t>
  </si>
  <si>
    <t>b5c1ff4e-258d-431d-98c4-299a3148a0fd</t>
  </si>
  <si>
    <t>КОМУНАЛЬНЕ НЕКОМЕРЦІЙНЕ ПІДПРИЄМСТВО "ДОЛИНСЬКА ЦЕНТРАЛЬНА ЛІКАРНЯ ДОЛИНСЬКОЇ МІСЬКОЇ РАДИ"</t>
  </si>
  <si>
    <t>470d7d28-3984-492b-bafc-15a7c44c78dd</t>
  </si>
  <si>
    <t>КОМУНАЛЬНЕ НЕКОМЕРЦІЙНЕ ПІДПРИЄМСТВО "ЦЕНТР ПЕРВИННОЇ МЕДИКО - САНІТАРНОЇ ДОПОМОГИ ДОЛИНСЬКОЇ МІСЬКОЇ РАДИ"</t>
  </si>
  <si>
    <t>a4f486c7-e775-4f4c-b328-620820743fe3</t>
  </si>
  <si>
    <t>КОМУНАЛЬНЕ НЕКОМЕРЦІЙНЕ ПІДПРИЄМСТВО "ЗНАМ'ЯНСЬКА МІСЬКА ЛІКАРНЯ ІМ.А.В.ЛИСЕНКА" ЗНАМ'ЯНСЬКОЇ МІСЬКОЇ РАДИ</t>
  </si>
  <si>
    <t>a300f4bf-c572-401e-a339-f09df498aa3b</t>
  </si>
  <si>
    <t>КОМУНАЛЬНЕ НЕКОМЕРЦІЙНЕ ПІДПРИЄМСТВО "ЗНАМ'ЯНСЬКИЙ МІСЬКИЙ ЦЕНТР ПЕРВИННОЇ МЕДИКО-САНІТАРНОЇ ДОПОМОГИ" ЗНАМ'ЯНСЬКОЇ МІСЬКОЇ РАДИ</t>
  </si>
  <si>
    <t>e7b44025-8f6d-45b3-85e1-9bba8dc61e0f</t>
  </si>
  <si>
    <t>КОМУНАЛЬНЕ НЕКОМЕРЦІЙНЕ ПІДПРИЄМСТВО "КЕТРИСАНІВСЬКИЙ ЦЕНТР ПЕРВИННОЇ МЕДИКО -САНІТАРНОЇ ДОПОМОГИ " КЕТРИСАНІВСЬКОЇ СІЛЬСЬКОЇ РАДИ</t>
  </si>
  <si>
    <t>КЕТРИСАНІВКА</t>
  </si>
  <si>
    <t>7957ebc8-0ea3-4f4d-ba0c-22bb39273341</t>
  </si>
  <si>
    <t>ПРИВАТНЕ ПІДПРИЄМСТВО "ЛІКАРНЯ СВЯТОГО ЛУКИ"</t>
  </si>
  <si>
    <t>93d768d4-b7a0-4b56-98c1-1a1234811971</t>
  </si>
  <si>
    <t>ПРИВАТНЕ ПІДПРИЄМСТВО ПРИВАТНА ВИРОБНИЧА ФІРМА "АЦИНУС"</t>
  </si>
  <si>
    <t>439d832a-bedc-4846-8af7-58433e4cca88</t>
  </si>
  <si>
    <t>21920601-53e4-4421-b8f0-1a9d7629b193</t>
  </si>
  <si>
    <t>КОМУНАЛЬНЕ НЕКОМЕРЦІЙНЕ ПІДПРИЄМСТВО "КОМПАНІЇВСЬКА  ЛІКАРНЯ КОМПАНІЇВСЬКОЇ СЕЛИЩНОЇ РАДИ КІРОВОГРАДСЬКОЇ ОБЛАСТІ"</t>
  </si>
  <si>
    <t>КОМПАНІЇВКА</t>
  </si>
  <si>
    <t>Україна, 28400, Кіровоградська обл., Компаніївський р-н, селище міського типу Компаніївка, ВУЛИЦЯ САДОВА, будинок 192</t>
  </si>
  <si>
    <t>7f25625b-ac1b-4170-b649-475d50ecab96</t>
  </si>
  <si>
    <t>КОМУНАЛЬНЕ НЕПРИБУТКОВЕ ПІДПРИЄМСТВО "ЦЕНТР ПЕРВИННОЇ МЕДИКО-САНІТАРНОЇ ДОПОМОГИ КОМПАНІЇВСЬКОЇ СЕЛИЩНОЇ РАДИ КІРОВОГРАДСЬКОЇ ОБЛАСТІ"</t>
  </si>
  <si>
    <t>kompaneevka_pervinka@ukr.net</t>
  </si>
  <si>
    <t>Ткаченко Євгеній Юрійович</t>
  </si>
  <si>
    <t>35e7d829-f7d2-49c9-add7-5eafa851f444</t>
  </si>
  <si>
    <t>КОМУНАЛЬНЕ НЕКОМЕРЦІЙНЕ ПІДПРИЄМСТВО "КЛІНІЧНА ДИТЯЧА МІСЬКА ПОЛІКЛІНІКА" МІСЬКОЇ РАДИ МІСТА КРОПИВНИЦЬКОГО"</t>
  </si>
  <si>
    <t>592e6837-66d0-4f5b-a22b-9787d8cdd3d6</t>
  </si>
  <si>
    <t>КОМУНАЛЬНЕ НЕКОМЕРЦІЙНЕ ПІДПРИЄМСТВО "ЦЕНТР ПЕРВИННОЇ МЕДИКО-САНІТАРНОЇ ДОПОМОГИ № 2 М. КРОПИВНИЦЬКОГО" МІСЬКОЇ РАДИ МІСТА КРОПИВНИЦЬКОГО"</t>
  </si>
  <si>
    <t>b6ea14a9-48b6-4f90-8b4d-f06f2088c949</t>
  </si>
  <si>
    <t>КОМУНАЛЬНЕ НЕКОМЕРЦІЙНЕ ПІДПРИЄМСТВО "МІСЬКА ЛІКАРНЯ ШВИДКОЇ МЕДИЧНОЇ ДОПОМОГИ" МІСЬКОЇ РАДИ МІСТА КРОПИВНИЦЬКОГО"</t>
  </si>
  <si>
    <t>1a42b225-9dfe-4dba-9a52-9c0fe9f44007</t>
  </si>
  <si>
    <t>КОМУНАЛЬНЕ НЕКОМЕРЦІЙНЕ ПІДПРИЄМСТВО "КІРОВОГРАДСЬКИЙ ОБЛАСНИЙ ШКІРНО-ВЕНЕРОЛОГІЧНИЙ ДИСПАНСЕР КІРОВОГРАДСЬКОЇ ОБЛАСНОЇ РАДИ"</t>
  </si>
  <si>
    <t>39652f51-e06c-4ccd-8026-79142436039b</t>
  </si>
  <si>
    <t>КОМУНАЛЬНЕ НЕКОМЕРЦІЙНЕ ПІДПРИЄМСТВО "ОБЛАСНИЙ КЛІНІЧНИЙ ГОСПІТАЛЬ ВЕТЕРАНІВ ВІЙНИ КІРОВОГРАДСЬКОЇ ОБЛАСНОЇ РАДИ"</t>
  </si>
  <si>
    <t>3922f6f2-3c98-4bba-a916-daaa506a68ee</t>
  </si>
  <si>
    <t>КОМУНАЛЬНЕ НЕКОМЕРЦІЙНЕ ПІДПРИЄМСТВО "ЦЕНТР ЕКСТРЕНОЇ МЕДИЧНОЇ ДОПОМОГИ ТА МЕДИЦИНИ КАТАСТРОФ У КІРОВОГРАДСЬКІЙ ОБЛАСТІ КІРОВОГРАДСЬКОЇ ОБЛАСНОЇ РАДИ"</t>
  </si>
  <si>
    <t>accff270-5c12-4a01-bdf2-c864fd753ccb</t>
  </si>
  <si>
    <t>ТОВАРИСТВО З ОБМЕЖЕНОЮ ВІДПОВІДАЛЬНІСТЮ "МРТ ЕЛІТ"</t>
  </si>
  <si>
    <t>2a9e6db8-aa92-4457-9270-febea28e742f</t>
  </si>
  <si>
    <t>КОМУНАЛЬНЕ НЕКОМЕРЦІЙНЕ ПІДПРИЄМСТВО "ТЕРИТОРІАЛЬНЕ СТОМАТОЛОГІЧНЕ ОБ'ЄДНАННЯ" МІСЬКОЇ РАДИ МІСТА КРОПИВНИЦЬКОГО"</t>
  </si>
  <si>
    <t>4ff60694-9277-4dd7-8fd4-0818ce1dd071</t>
  </si>
  <si>
    <t>КОМУНАЛЬНЕ НЕКОМЕРЦІЙНЕ ПІДПРИЄМСТВО "КІРОВОГРАДСЬКА ОБЛАСНА ЛІКАРНЯ КІРОВОГРАДСЬКОЇ ОБЛАСНОЇ РАДИ"</t>
  </si>
  <si>
    <t>edc9b97b-20d8-48a9-bbbd-b1ec43970fa5</t>
  </si>
  <si>
    <t>КОМУНАЛЬНЕ НЕКОМЕРЦІЙНЕ ПІДПРИЄМСТВО "ЦЕНТРАЛЬНА МІСЬКА ЛІКАРНЯ" МІСЬКОЇ РАДИ МІСТА КРОПИВНИЦЬКОГО"</t>
  </si>
  <si>
    <t>ee8ee007-a87d-4e0d-897c-20e84eef203b</t>
  </si>
  <si>
    <t>КОМУНАЛЬНЕ НЕКОМЕРЦІЙНЕ ПІДПРИЄМСТВО "ОБЛАСНА КЛІНІЧНА ПСИХІАТРИЧНА ЛІКАРНЯ КІРОВОГРАДСЬКОЇ ОБЛАСНОЇ РАДИ"</t>
  </si>
  <si>
    <t>7432c176-d07d-4e2d-9bea-271754cfdd0e</t>
  </si>
  <si>
    <t>КОМУНАЛЬНЕ НЕКОМЕРЦІЙНЕ ПІДПРИЄМСТВО "ОБЛАСНИЙ ЛІКАРСЬКО-ФІЗКУЛЬТУРНИЙ ДИСПАНСЕР КІРОВОГРАДСЬКОЇ ОБЛАСНОЇ РАДИ"</t>
  </si>
  <si>
    <t>07b53b23-0e56-45d2-8482-17ca1b1cda06</t>
  </si>
  <si>
    <t>КОМУНАЛЬНЕ НЕКОМЕРЦІЙНЕ ПІДПРИЄМСТВО "ОБЛАСНИЙ ЦЕНТР ПЛАНУВАННЯ СІМ'Ї ТА РЕПРОДУКЦІЇ ЛЮДИНИ КІРОВОГРАДСЬКОЇ ОБЛАСНОЇ РАДИ"</t>
  </si>
  <si>
    <t>7cf54e0b-3163-4598-b491-855c41c57ca9</t>
  </si>
  <si>
    <t>КОМУНАЛЬНЕ НЕКОМЕРЦІЙНЕ ПІДПРИЄМСТВО "ОБЛАСНА КЛІНІЧНА ДИТЯЧА ЛІКАРНЯ КІРОВОГРАДСЬКОЇ ОБЛАСНОЇ РАДИ"</t>
  </si>
  <si>
    <t>b4136af2-1cab-484b-a766-71d102a18376</t>
  </si>
  <si>
    <t>КОМУНАЛЬНЕ НЕКОМЕРЦІЙНЕ ПІДПРИЄМСТВО "ОБЛАСНА КЛІНІЧНА СТОМАТОЛОГІЧНА ПОЛІКЛІНІКА КІРОВОГРАДСЬКОЇ ОБЛАСНОЇ РАДИ"</t>
  </si>
  <si>
    <t>c3466bd5-e2c2-4fb0-bc84-40e6f903bc20</t>
  </si>
  <si>
    <t>КОМУНАЛЬНЕ НЕКОМЕРЦІЙНЕ ПІДПРИЄМСТВО "КІРОВОГРАДСЬКИЙ ОБЛАСНИЙ ЦЕНТР ПРОФІЛАКТИКИ ТА БОРОТЬБИ ЗІ СНІДОМ КІРОВОГРАДСЬКОЇ ОБЛАСНОЇ РАДИ"</t>
  </si>
  <si>
    <t>623cddd6-2b45-4c64-bb0e-2ba60e2c97e7</t>
  </si>
  <si>
    <t>КОМУНАЛЬНЕ НЕКОМЕРЦІЙНЕ ПІДПРИЄМСТВО "КІРОВОГРАДСЬКИЙ ОБЛАСНИЙ ФТИЗІОПУЛЬМОНОЛОГІЧНИЙ МЕДИЧНИЙ ЦЕНТР КІРОВОГРАДСЬКОЇ ОБЛАСНОЇ РАДИ"</t>
  </si>
  <si>
    <t>f901cdb1-83b5-4024-a067-0ce21ba54335</t>
  </si>
  <si>
    <t>КОМУНАЛЬНЕ НЕКОМЕРЦІЙНЕ ПІДПРИЄМСТВО "ОБЛАСНИЙ КЛІНІЧНИЙ ОНКОЛОГІЧНИЙ ЦЕНТР КІРОВОГРАДСЬКОЇ ОБЛАСНОЇ РАДИ"</t>
  </si>
  <si>
    <t>e3f5d14f-f5f3-4377-bdd5-25356c6b685d</t>
  </si>
  <si>
    <t>КОМУНАЛЬНЕ НЕКОМЕРЦІЙНЕ ПІДПРИЄМСТВО "ЦЕНТР ПЕРВИННОЇ МЕДИКО-САНІТАРНОЇ ДОПОМОГИ № 1 М. КРОПИВНИЦЬКОГО" МІСЬКОЇ РАДИ МІСТА КРОПИВНИЦЬКОГО"</t>
  </si>
  <si>
    <t>6d77669e-21f0-46ec-aa15-a8483a2d3e17</t>
  </si>
  <si>
    <t>ТОВАРИСТВО З ОБМЕЖЕНОЮ ВІДПОВІДАЛЬНІСТЮ "УКРАЇНСЬКИЙ ЦЕНТР ТОМОТЕРАПІЇ"</t>
  </si>
  <si>
    <t>19266c14-0d9d-43f9-b3bb-c3e247104cf9</t>
  </si>
  <si>
    <t>КОМУНАЛЬНЕ НЕКОМЕРЦІЙНЕ ПІДПРИЄМСТВО "АМБУЛАТОРІЯ ЗАГАЛЬНОЇ ПРАКТИКИ-СІМЕЙНОЇ МЕДИЦИНИ" МІСЬКОЇ РАДИ МІСТА КРОПИВНИЦЬКОГО"</t>
  </si>
  <si>
    <t>c298f51b-afef-4ef0-8b08-c09a00d29476</t>
  </si>
  <si>
    <t>КОМУНАЛЬНЕ НЕКОМЕРЦІЙНЕ ПІДПРИЄМСТВО "ПОЛІКЛІНІЧНЕ ОБ'ЄДНАННЯ" МІСЬКОЇ РАДИ МІСТА КРОПИВНИЦЬКОГО"</t>
  </si>
  <si>
    <t>2cffcd13-16f7-409b-9aad-6858be93ca1a</t>
  </si>
  <si>
    <t>КОМУНАЛЬНЕ НЕКОМЕРЦІЙНЕ ПІДПРИЄМСТВО "МІСЬКИЙ ПОЛОГОВИЙ БУДИНОК З ФУНКЦІЯМИ ПЕРИНАТАЛЬНОГО ЦЕНТРУ ІІ РІВНЯ" МІСЬКОЇ РАДИ МІСТА КРОПИВНИЦЬКОГО"</t>
  </si>
  <si>
    <t>6f3fb516-5b6b-45d9-89ad-a0d0c3477ecd</t>
  </si>
  <si>
    <t>38a3821a-fd15-4ecc-b77d-15d4ea8482d8</t>
  </si>
  <si>
    <t>КОМУНАЛЬНЕ НЕКОМЕРЦІЙНЕ ПІДПРИЄМСТВО "КІРОВОГРАДСЬКИЙ ОБЛАСНИЙ НАРКОЛОГІЧНИЙ ДИСПАНСЕР КІРОВОГРАДСЬКОЇ ОБЛАСНОЇ РАДИ"</t>
  </si>
  <si>
    <t>6f46e447-0546-4bc0-a3ac-60292ad362bc</t>
  </si>
  <si>
    <t>КОМУНАЛЬНЕ НЕКОМЕРЦІЙНЕ ПІДПРИЄМСТВО "МІСЬКА ЛІКАРНЯ №2 ІМ. СВЯТОЇ АННИ" МІСЬКОЇ РАДИ МІСТА КРОПИВНИЦЬКОГО"</t>
  </si>
  <si>
    <t>22682bb8-a61b-4af7-9d72-16af1b5f3c97</t>
  </si>
  <si>
    <t>КОМУНАЛЬНЕ НЕКОМЕРЦІЙНЕ ПІДПРИЄМСТВО "ДИТЯЧА МІСЬКА ЛІКАРНЯ" МІСЬКОЇ РАДИ МІСТА КРОПИВНИЦЬКОГО"</t>
  </si>
  <si>
    <t>0caab8c0-0d43-47df-916b-5a393a7c1200</t>
  </si>
  <si>
    <t>КОМУНАЛЬНЕ НЕКОМЕРЦІЙНЕ ПІДПРИЄМСТВО "ОБЛАСНИЙ КЛІНІЧНИЙ КАРДІОЛОГІЧНИЙ ЦЕНТР КІРОВОГРАДСЬКОЇ ОБЛАСНОЇ РАДИ"</t>
  </si>
  <si>
    <t>e7799512-83a0-4dd1-b1d0-05026fd96b48</t>
  </si>
  <si>
    <t>БАРАНОВ СЕРГІЙ КОСТЯНТИНОВИЧ</t>
  </si>
  <si>
    <t>e5ed028f-67c9-48e9-8319-f884a5697368</t>
  </si>
  <si>
    <t>КОМУНАЛЬНЕ НЕКОМЕРЦІЙНЕ ПІДПРИЄМСТВО  "МАЛОВИСКІВСЬКИЙ ЦЕНТР ПЕРВИННОЇ МЕДИКО-САНІТАРНОЇ ДОПОМОГИ" МАЛОВИСКІВСЬКОЇ МІСЬКОЇ РАДИ</t>
  </si>
  <si>
    <t>МАЛА ВИСКА</t>
  </si>
  <si>
    <t>173a8ba6-ac0a-438e-9bbe-f3efc08eaaa0</t>
  </si>
  <si>
    <t>КОМУНАЛЬНЕ НЕКОМЕРЦІЙНЕ ПІДПРИЄМСТВО "МАЛОВИСКІВСЬКА ЦЕНТРАЛЬНА РАЙОННА ЛІКАРНЯ"</t>
  </si>
  <si>
    <t>3fbaf6b1-d265-4f89-8831-4a57572dcb04</t>
  </si>
  <si>
    <t>КОМУНАЛЬНЕ НЕКОМЕРЦІЙНЕ ПІДПРИЄМСТВО НОВГОРОДКІВСЬКОЇ СЕЛИЩНОЇ РАДИ "ЦЕНТР ПЕРВИННОЇ МЕДИКО-САНІТАРНОЇ ДОПОМОГИ"</t>
  </si>
  <si>
    <t>НОВГОРОДКА</t>
  </si>
  <si>
    <t>fdbaeb41-c307-48d2-8f58-04c0f43dd720</t>
  </si>
  <si>
    <t>КОМУНАЛЬНЕ НЕКОМЕРЦІЙНЕ ПІДПРИЄМСТВО "НОВГОРОДКІВСЬКА ЦЕНТРАЛЬНА ЛІКАРНЯ" НОВГОРОДКІВСЬКОЇ СЕЛИЩНОЇ РАДИ КІРОВОГРАДСЬКОЇ ОБЛАСТІ</t>
  </si>
  <si>
    <t>8ad6226a-e6ee-4b84-8b3c-e4199fa226d2</t>
  </si>
  <si>
    <t>КОМУНАЛЬНЕ НЕКОМЕРЦІЙНЕ ПІДПРИЄМСТВО "ЦЕНТР ПЕРВИННОЇ МЕДИКО-САНІТАРНОЇ ДОПОМОГИ" НОВОМИРГОРОДСЬКОЇ МІСЬКОЇ РАДИ</t>
  </si>
  <si>
    <t>d7fd3e4d-3d1d-4ec1-a417-3ecc2314e497</t>
  </si>
  <si>
    <t>КОМУНАЛЬНЕ НЕКОМЕРЦІЙНЕ ПІДПРИЄМСТВО "НОВОМИРГОРОДСЬКА МІСЬКА ЛІКАРНЯ" НОВОМИРГОРОДСЬКОЇ МІСЬКОЇ РАДИ</t>
  </si>
  <si>
    <t>d08d5477-6511-4078-8012-7d26e6e160b3</t>
  </si>
  <si>
    <t>КОМУНАЛЬНЕ НЕКОМЕРЦІЙНЕ ПІДПРИЄМСТВО "НОВОУКРАЇНСЬКА ЦЕНТРАЛЬНА РАЙОННА ЛІКАРНЯ" НОВОУКРАЇНСЬКОЇ РАЙОННОЇ РАДИ</t>
  </si>
  <si>
    <t>733885db-148e-447e-90fc-b345742b34bc</t>
  </si>
  <si>
    <t>Комунальне некомерційне підприємство "Центр первинної медико-санітарної допомоги" Новоукраїнської міської ради</t>
  </si>
  <si>
    <t>e1a361fb-b010-43fe-9aff-8a8deb87304f</t>
  </si>
  <si>
    <t>КОМУНАЛЬНЕ НЕКОМЕРЦІЙНЕ ПІДПРИЄМСТВО "ОЛЕКСАНДРІВСЬКА ЛІКАРНЯ" ОЛЕКСАНДРІВСЬКОЇ СЕЛИЩНОЇ РАДИ КРОПИВНИЦЬКОГО РАЙОНУ КІРОВОГРАДСЬКОЇ ОБЛАСТІ</t>
  </si>
  <si>
    <t>c432309b-e036-4c33-be1f-678c33a0f469</t>
  </si>
  <si>
    <t>КОМУНАЛЬНЕ НЕКОМЕРЦІЙНЕ ПІДПРИЄМСТВО "ОЛЕКСАНДРІВСЬКИЙ ЦЕНТР ПЕРВИННОЇ МЕДИКО-САНІТАРНОЇ ДОПОМОГИ" ОЛЕКСАНДРІВСЬКОЇ СЕЛИЩНОЇ РАДИ КРОПИВНИЦЬКОГО РАЙОНУ КІРОВОГРАДСЬКОЇ ОБЛАСТІ</t>
  </si>
  <si>
    <t>010d8dba-c528-49e2-9849-2419a63d618f</t>
  </si>
  <si>
    <t>СОКУР ЛАРИСА ЛЕОНІДІВНА</t>
  </si>
  <si>
    <t>ОЛЕКСАНДРІЯ</t>
  </si>
  <si>
    <t>25f43a74-3b17-4d53-a01f-cc1ff1431252</t>
  </si>
  <si>
    <t>КОМУНАЛЬНЕ НЕКОМЕРЦІЙНЕ ПІДПРИЄМСТВО "ОЛЕКСАНДРІЙСЬКИЙ ОНКОЛОГІЧНИЙ ДИСПАНСЕР КІРОВОГРАДСЬКОЇ ОБЛАСНОЇ РАДИ"</t>
  </si>
  <si>
    <t>4d6c6957-bd88-4474-9588-7373f09e6cfa</t>
  </si>
  <si>
    <t>КОМУНАЛЬНЕ НЕКОМЕРЦІЙНЕ ПІДПРИЄМСТВО "ОЛЕКСАНДРІЙСЬКИЙ ПРОТИТУБЕРКУЛЬОЗНИЙ ДИСПАНСЕР КІРОВОГРАДСЬКОЇ ОБЛАСНОЇ РАДИ"</t>
  </si>
  <si>
    <t>5c10d018-718d-41ab-9868-77b3151459a1</t>
  </si>
  <si>
    <t>КОМУНАЛЬНЕ ПІДПРИЄМСТВО "ДИТЯЧА МІСЬКА ЛІКАРНЯ" ОЛЕКСАНДРІЙСЬКОЇ МІСЬКОЇ РАДИ</t>
  </si>
  <si>
    <t>7e239e3d-43af-4806-bcbb-b34d7892af27</t>
  </si>
  <si>
    <t>КОМУНАЛЬНЕ НЕКОМЕРЦІЙНЕ ПІДПРИЄМСТВО "ОЛЕКСАНДРІЙСЬКА ЦЕНТРАЛЬНА РАЙОННА ЛІКАРНЯ ОЛЕКСАНДРІЙСЬКОЇ МІСЬКОЇ РАДИ"</t>
  </si>
  <si>
    <t>833704a4-058b-42ad-87ab-d15b563d00fb</t>
  </si>
  <si>
    <t>КОМУНАЛЬНЕ НЕКОМЕРЦІЙНЕ ПІДПРИЄМСТВО "ОЛЕКСАНДРІЙСЬКИЙ НАРКОЛОГІЧНИЙ ДИСПАНСЕР КІРОВОГРАДСЬКОЇ ОБЛАСНОЇ РАДИ"</t>
  </si>
  <si>
    <t>4107e1ca-0219-485c-8c39-6a74951e171e</t>
  </si>
  <si>
    <t>КОМУНАЛЬНЕ НЕКОМЕРЦІЙНЕ ПІДПРИЄМСТВО "ЦЕНТР ПЕРВИННОЇ МЕДИКО-САНІТАРНОЇ ДОПОМОГИ  ОЛЕКСАНДРІЙСЬКОЇ МІСЬКОЇ РАДИ"</t>
  </si>
  <si>
    <t>dd6d9f10-b839-44ba-b1b2-2c3ae9d81d2f</t>
  </si>
  <si>
    <t>КОМУНАЛЬНЕ ПІДПРИЄМСТВО "ЦЕНТР ПЕРВИННОЇ МЕДИКО-САНІТАРНОЇ ДОПОМОГИ М.ОЛЕКСАНДРІЇ" ОЛЕКСАНДРІЙСЬКОЇ МІСЬКОЇ РАДИ</t>
  </si>
  <si>
    <t>cpmsd.olexandria@ukr.net</t>
  </si>
  <si>
    <t>Дьячук Сергій Степанович</t>
  </si>
  <si>
    <t>Україна, 28000, Кіровоградська обл., місто Олександрія, ВУЛИЦЯ ДІБРОВИ, будинок 77</t>
  </si>
  <si>
    <t>e54d5e33-89b6-4df2-bbd5-89403d83c405</t>
  </si>
  <si>
    <t>КОМУНАЛЬНЕ ПІДПРИЄМСТВО "ЦЕНТРАЛЬНА МІСЬКА ЛІКАРНЯ  М. ОЛЕКСАНДРІЇ" ОЛЕКСАНДРІЙСЬКОЇ МІСЬКОЇ РАДИ</t>
  </si>
  <si>
    <t>0f7ef9a3-5052-41ed-995d-cffc559537ba</t>
  </si>
  <si>
    <t>СОЛОНЬКО ТЕТЯНА ОЛЕКСІЇВНА</t>
  </si>
  <si>
    <t>4c7022b2-d6ce-4f05-b584-42a3610dabfc</t>
  </si>
  <si>
    <t>КОМУНАЛЬНЕ НЕКОМЕРЦІЙНЕ ПІДПРИЄМСТВО "ОЛЕКСАНДРІЙСЬКИЙ ШКІРНО-ВЕНЕРОЛОГІЧНИЙ ДИСПАНСЕР КІРОВОГРАДСЬКОЇ ОБЛАСНОЇ РАДИ"</t>
  </si>
  <si>
    <t>bf555066-57a6-4e7c-8295-f9a44b43e361</t>
  </si>
  <si>
    <t>КОМУНАЛЬНЕ ПІДПРИЄМСТВО "МІСЬКА СТОМАТОЛОГІЧНА ПОЛІКЛІНІКА" ОЛЕКСАНДРІЙСЬКОЇ МІСЬКОЇ РАДИ</t>
  </si>
  <si>
    <t>d9bb311b-b9db-4df3-813d-8f1e2988aa2b</t>
  </si>
  <si>
    <t>КОМУНАЛЬНЕ НЕКОМЕРЦІЙНЕ ПІДПРИЄМСТВО "ОЛЕКСАНДРІЙСЬКА ПСИХІАТРИЧНА ЛІКАРНЯ КІРОВОГРАДСЬКОЇ ОБЛАСНОЇ РАДИ"</t>
  </si>
  <si>
    <t>b73416bb-5171-460c-8bb5-0de5e391e377</t>
  </si>
  <si>
    <t>КОМУНАЛЬНЕ НЕКОМЕРЦІЙНЕ ПІДПРИЄМСТВО "ЦЕНТР ПЕРВИННОЇ МЕДИКО-САНІТАРНОЇ ДОПОМОГИ ОНУФРІЇВСЬКОЇ СЕЛИЩНОЇ РАДИ"</t>
  </si>
  <si>
    <t>55cbddc3-67f9-47d6-a78a-def1470bd784</t>
  </si>
  <si>
    <t>КОМУНАЛЬНЕ НЕКОМЕРЦІЙНЕ ПІДПРИЄМСТВО "ОНУФРІЇВСЬКА ЦЕНТРАЛЬНА РАЙОННА ЛІКАРНЯ" ОНУФРІЇВСЬКОЇ CЕЛИЩНОЇ РАДИ КІРОВОГРАДСЬКОЇ ОБЛАСТІ</t>
  </si>
  <si>
    <t>8bd9b726-322f-4a67-8fd7-face8705d918</t>
  </si>
  <si>
    <t>КІМ ІРИНА ВІКТОРІВНА</t>
  </si>
  <si>
    <t>46d510cd-091c-484c-91dc-6684319912a2</t>
  </si>
  <si>
    <t>КОМУНАЛЬНЕ НЕКОМЕРЦІЙНЕ ПІДПРИЄМСТВО "ПЕТРІВСЬКИЙ ЦЕНТР ПЕРВИННОЇ МЕДИКО-САНІТАРНОЇ ДОПОМОГИ" ПЕТРІВСЬКОЇ СЕЛИЩНОЇ РАДИ ОЛЕКСАНДРІЙСЬКОГО РАЙОНУ КІРОВОГРАДСЬКОЇ ОБЛАСТІ</t>
  </si>
  <si>
    <t>0e6b945b-3c99-42aa-8c40-bda6ca1c6c92</t>
  </si>
  <si>
    <t>КОМУНАЛЬНЕ НЕКОМЕРЦІЙНЕ ПІДПРИЄМСТВО "ПЕТРІВСЬКА ЦЕНТРАЛЬНА ЛІКАРНЯ" ПЕТРІВСЬКОЇ СЕЛИЩНОЇ РАДИ ОЛЕКСАНДРІЙСЬКОГО РАЙОНУ КІРОВОГРАДСЬКОЇ ОБЛАСТІ</t>
  </si>
  <si>
    <t>d9034a82-7ce0-470f-96a1-251618a75c15</t>
  </si>
  <si>
    <t>ДАЦЕНКО ОЛЬГА ЛЕОНІДІВНА</t>
  </si>
  <si>
    <t>6df6e51c-ef05-403f-8493-45bb5b7224e9</t>
  </si>
  <si>
    <t>КОМУНАЛЬНЕ НЕКОМЕРЦІЙНЕ ПІДПРИЄМСТВО "ПОМІЧНЯНСЬКИЙ ЦЕНТР ПЕРВИННОЇ МЕДИКО-САНІТАРНОЇ ДОПОМОГИ" ПОМІЧНЯНСЬКОЇ МІСЬКОЇ РАДИ</t>
  </si>
  <si>
    <t>ПОМІЧНА</t>
  </si>
  <si>
    <t>23b9cbd2-03d0-4b16-a024-1c1ef61e24a2</t>
  </si>
  <si>
    <t>КОМУНАЛЬНЕ НЕКОМЕРЦІЙНЕ ПІДПРИЄМСТВО "ПОМІЧНЯНСЬКА МІСЬКА ЛІКАРНЯ" ПОМІЧНЯНСЬКОЇ МІСЬКОЇ РАДИ</t>
  </si>
  <si>
    <t>6f30a601-d835-41ed-a3b0-820aa990b348</t>
  </si>
  <si>
    <t>КОМУНАЛЬНЕ НЕКОМЕРЦІЙНЕ ПІДПРИЄМСТВО "ЦЕНТР ПЕРВИННОЇ МЕДИКО-САНІТАРНОЇ ДОПОМОГИ СВІТЛОВОДСЬКОЇ МІСЬКОЇ РАДИ"</t>
  </si>
  <si>
    <t>СВІТЛОВОДСЬК</t>
  </si>
  <si>
    <t>b9bd9ea9-eab9-4a36-a672-58491b1a0baf</t>
  </si>
  <si>
    <t>КОМУНАЛЬНЕ НЕКОМЕРЦІЙНЕ ПІДПРИЄМСТВО "СВІТЛОВОДСЬКА ЦЕНТРАЛЬНА РАЙОННА ЛІКАРНЯ" СВІТЛОВОДСЬКОЇ МІСЬКОЇ РАДИ</t>
  </si>
  <si>
    <t>9821a64a-0c2d-41dd-b36e-b9ea54e265ab</t>
  </si>
  <si>
    <t>СЕРГЄЄВ СЕРГІЙ ОЛЕКСАНДРОВИЧ</t>
  </si>
  <si>
    <t>0599eb24-2b03-4b32-9ebe-447ef551b468</t>
  </si>
  <si>
    <t>КОМУНАЛЬНЕ НЕКОМЕРЦІЙНЕ ПІДПРИЄМСТВО "СМОЛІНСЬКА МЕДИКО-САНІТАРНА ЧАСТИНА" СМОЛІНСЬКОЇ СЕЛИЩНОЇ РАДИ</t>
  </si>
  <si>
    <t>СМОЛІНЕ</t>
  </si>
  <si>
    <t>7e0de77c-62a1-4f60-9c0d-4f0658ff4732</t>
  </si>
  <si>
    <t>КОМУНАЛЬНЕ НЕКОМЕРЦІЙНЕ ПІДПРИЄМСТВО "СМОЛІНСЬКИЙ ЦЕНТР ПЕРВИННОЇ МЕДИКО-САНІТАРНОЇ ДОПОМОГИ" СМОЛІНСЬКОЇ СЕЛИЩНОЇ РАДИ</t>
  </si>
  <si>
    <t>e40fae0d-630f-430b-a3f2-5c0de9d007be</t>
  </si>
  <si>
    <t>КОМУНАЛЬНЕ НЕКОМЕРЦІЙНЕ ПІДПРИЄМСТВО "НОВОАРХАНГЕЛЬСЬКА БАГАТОПРОФІЛЬНА ЛІКАРНЯ" НОВОАРХАНГЕЛЬСЬКОЇ СЕЛИЩНОЇ РАДИ</t>
  </si>
  <si>
    <t>ТОРГОВИЦЯ</t>
  </si>
  <si>
    <t>98d30642-b8e2-422a-b3f9-2afe6076ef43</t>
  </si>
  <si>
    <t>КОМУНАЛЬНЕ НЕКОМЕРЦІЙНЕ ПІДПРИЄМСТВО НОВОАРХАНГЕЛЬСЬКОЇ СЕЛИЩНОЇ РАДИ "ЦЕНТР ПЕРВИННОЇ МЕДИКО-САНІТАРНОЇ ДОПОМОГИ"</t>
  </si>
  <si>
    <t>novoarhcpmsd@gmail.com</t>
  </si>
  <si>
    <t>Козаченко Ярослав Олегович</t>
  </si>
  <si>
    <t>Україна, 26106, Кіровоградська обл., Новоархангельський р-н, село Торговиця, ВУЛИЦЯ СІРКА, будинок 15</t>
  </si>
  <si>
    <t>bb2be622-3751-4fb3-8795-06adf6b54328</t>
  </si>
  <si>
    <t>КОМУНАЛЬНЕ НЕКОМЕРЦІЙНЕ ПІДПРИЄМСТВО "УСТИНІВСЬКА ЛІКАРНЯ" УСТИНІВСЬКОЇ СЕЛИЩНОЇ РАДИ</t>
  </si>
  <si>
    <t>4dabbba1-01ef-4dcc-ba85-47098cee0391</t>
  </si>
  <si>
    <t>КОМУНАЛЬНЕ НЕКОМЕРЦІЙНЕ ПІДПРИЄМСТВО "УСТИНІВСЬКИЙ ЦЕНТР ПЕРВИННОЇ МЕДИКО-САНІТАРНОЇ ДОПОМОГИ" УСТИНІВСЬКОЇ СЕЛИЩНОЇ РАДИ</t>
  </si>
  <si>
    <t>3ed6181d-603c-4624-aca6-f4727d55795b</t>
  </si>
  <si>
    <t>КОМУНАЛЬНЕ НЕКОМЕРЦІЙНЕ ПІДПРИЄМСТВО "БІЛОВОДСЬКА БАГАТОПРОФІЛЬНА ЛІКАРНЯ" БІЛОВОДСЬКОЇ СЕЛИЩНОЇ РАДИ</t>
  </si>
  <si>
    <t>05b92bb5-a079-42a4-95ed-9ae4e14c6f95</t>
  </si>
  <si>
    <t>078441f4-9a73-403f-8b48-5395717e6761</t>
  </si>
  <si>
    <t>КОМУНАЛЬНЕ НЕКОМЕРЦІЙНЕ ПІДПРИЄМСТВО "ЦЕНТР ПЕРВИННОЇ МЕДИКО-САНІТАРНОЇ ДОПОМОГИ" БІЛОВОДСЬКОЇ СЕЛИЩНОЇ РАДИ  БІЛОВОДСЬКОГО РАЙОНУ ЛУГАНСЬКОЇ ОБЛАСТІ</t>
  </si>
  <si>
    <t>fbdf1518-6c74-4819-87fd-7a79f6337c5f</t>
  </si>
  <si>
    <t>КОМУНАЛЬНЕ НЕКОМЕРЦІЙНЕ ПІДПРИЄМСТВО "БІЛОКУРАКИНСЬКА БАГАТОПРОФІЛЬНА ЛІКАРНЯ"</t>
  </si>
  <si>
    <t>БІЛОКУРАКИНЕ</t>
  </si>
  <si>
    <t>db102755-d02b-4e45-b5e1-c040c0eedd01</t>
  </si>
  <si>
    <t>ГУБАРЕНКО ІРИНА ІВАНІВНА</t>
  </si>
  <si>
    <t>0472734a-ec0d-4f48-8318-2aa2d4067c80</t>
  </si>
  <si>
    <t>КОМУНАЛЬНЕ НЕКОМЕРЦІЙНЕ ПІДПРИЄМСТВО "БІЛОКУРАКИНСЬКИЙ ЦЕНТР ПЕРВИННОЇ МЕДИКО-САНІТАРНОЇ ДОПОМОГИ"</t>
  </si>
  <si>
    <t>bdbce2ff-562f-4aee-93a9-02f7c182ae74</t>
  </si>
  <si>
    <t>ФЕДОРОВА ГАННА ЮРІЇВНА</t>
  </si>
  <si>
    <t>ВАЛУЙСЬКЕ</t>
  </si>
  <si>
    <t>17cdbfc9-3147-424b-b94f-a9d46c134926</t>
  </si>
  <si>
    <t>КОМУНАЛЬНЕ НЕКОМЕРЦІЙНЕ ПІДПРИЄМСТВО "КРАСНОРІЧЕНСЬКА АМБУЛАТОРІЯ ЗАГАЛЬНОЇ ПРАКТИКИ СІМЕЙНОЇ МЕДИЦИНИ" КРАСНОРІЧЕНСЬКОЇ СЕЛИЩНОЇ РАДИ КРЕМІНСЬКОГО РАЙОНУ ЛУГАНСЬКОЇ ОБЛАСТІ</t>
  </si>
  <si>
    <t>КРАСНОРІЧЕНСЬКЕ</t>
  </si>
  <si>
    <t>ab9f0450-1650-4467-9b4c-bc87534c6793</t>
  </si>
  <si>
    <t>КОМУНАЛЬНЕ НЕКОМЕРЦІЙНЕ ПІДПРИЄМСТВО "ЦЕНТР ПЕРВИННОЇ МЕДИКО-САНІТАРНОЇ ДОПОМОГИ КРЕМІНСЬКОЇ МІСЬКОЇ РАДИ"</t>
  </si>
  <si>
    <t>КРЕМІННА</t>
  </si>
  <si>
    <t>Україна, 92905, Луганська обл., Кремінський р-н, місто Кремінна, ВУЛИЦЯ ПОБЄДИ, будинок 1 А</t>
  </si>
  <si>
    <t>b20f2bca-5379-47cf-a3a1-2425a911b942</t>
  </si>
  <si>
    <t>КОМУНАЛЬНЕ НЕКОМЕРЦІЙНЕ ПІДПРИЄМСТВО "КРЕМІНСЬКА БАГАТОПРОФІЛЬНА ЛІКАРНЯ КРЕМІНСЬКОЇ МІСЬКОЇ РАДИ"</t>
  </si>
  <si>
    <t>f1227374-0856-400b-a601-74a44162fcfb</t>
  </si>
  <si>
    <t>КОРЖЕНКО ІРИНА ВАСИЛІВНА</t>
  </si>
  <si>
    <t>1edde3d4-025b-42b0-9bee-b3d4fbc6b5e4</t>
  </si>
  <si>
    <t>КОМУНАЛЬНЕ НЕКОМЕРЦІЙНЕ ПІДПРИЄМСТВО ЛИСИЧАНСЬКОЇ МІСЬКОЇ РАДИ ЛУГАНСЬКОЇ ОБЛАСТІ "МІСЬКА СТОМАТОЛОГІЧНА ПОЛІКЛІНІКА"</t>
  </si>
  <si>
    <t>54de8184-1a84-441b-b84a-c90b7993c610</t>
  </si>
  <si>
    <t>КОМУНАЛЬНЕ НЕКОМЕРЦІЙНЕ ПІДПРИЄМСТВО ЛУГАНСЬКОЇ ОБЛАСНОЇ РАДИ "ЛИСИЧАНСЬКИЙ ОБЛАСНИЙ ШКІРНО-ВЕНЕРОЛОГІЧНИЙ ДИСПАНСЕР"</t>
  </si>
  <si>
    <t>ee71048c-1207-428a-ba23-48d75f759a3b</t>
  </si>
  <si>
    <t>КОМУНАЛЬНЕ НЕКОМЕРЦІЙНЕ ПІДПРИЄМСТВО ЛИСИЧАНСЬКОЇ МІСЬКОЇ РАДИ ЛУГАНСЬКОЇ ОБЛАСТІ "ЛИСИЧАНСЬКА БАГАТОПРОФІЛЬНА ЛІКАРНЯ"</t>
  </si>
  <si>
    <t>add28d9d-e0a7-45c9-8edf-2a4ba4b74724</t>
  </si>
  <si>
    <t>КОМУНАЛЬНЕ НЕКОМЕРЦІЙНЕ ПІДПРИЄМСТВО ЛУГАНСЬКОЇ ОБЛАСНОЇ РАДИ "ЛУГАНСЬКИЙ РЕГІОНАЛЬНИЙ  ЦЕНТР ЕКСТРЕНОЇ МЕДИЧНОЇ ДОПОМОГИ ТА МЕДИЦИНИ КАТАСТРОФ"</t>
  </si>
  <si>
    <t>a543e47b-9681-43f7-a278-c3ccb29823e8</t>
  </si>
  <si>
    <t>КОМУНАЛЬНЕ НЕКОМЕРЦІЙНЕ ПІДПРИЄМСТВО ЛУГАНСЬКОЇ ОБЛАСНОЇ РАДИ "ЛИСИЧАНСЬКА ОБЛАСНА ЛІКАРНЯ З НАДАННЯ ПСИХІАТРИЧНОЇ ДОПОМОГИ"</t>
  </si>
  <si>
    <t>97e82fc3-9b28-490a-8bb0-08ee1f146f1a</t>
  </si>
  <si>
    <t>КОМУНАЛЬНЕ НЕКОМЕРЦІЙНЕ ПІДПРИЄМСТВО ЛИСИЧАНСЬКОЇ МІСЬКОЇ РАДИ ЛУГАНСЬКОЇ ОБЛАСТІ "ЦЕНТР ПЕРВИННОЇ МЕДИКО-САНІТАРНОЇ ДОПОМОГИ №1"</t>
  </si>
  <si>
    <t>35f1ed1a-4327-47d2-8d97-8a7fc701c9c0</t>
  </si>
  <si>
    <t>КОМУНАЛЬНЕ НЕКОМЕРЦІЙНЕ ПІДПРИЄМСТВО ЛИСИЧАНСЬКОЇ МІСЬКОЇ РАДИ ЛУГАНСЬКОЇ ОБЛАСТІ "ЦЕНТР ПЕРВИННОЇ МЕДИКО-САНІТАРНОЇ ДОПОМОГИ №2"</t>
  </si>
  <si>
    <t>6b3b359f-d54f-4283-978e-fbefa47ed8bd</t>
  </si>
  <si>
    <t>КОМУНАЛЬНЕ НЕКОМЕРЦІЙНЕ ПІДПРИЄМСТВО ЛУГАНСЬКОЇ ОБЛАСНОЇ РАДИ "ЛУГАНСЬКА ОБЛАСНА ДИТЯЧА КЛІНИЧНА ЛІКАРНЯ"</t>
  </si>
  <si>
    <t>321210b1-a68b-4615-b099-837d240cd959</t>
  </si>
  <si>
    <t>КОМУНАЛЬНЕ НЕКОМЕРЦІЙНЕ ПІДПРИЄМСТВО "МАРКІВСЬКА БАГАТОПРОФІЛЬНА ЛІКАРНЯ МАРКІВСЬКОЇ СЕЛИЩНОЇ РАДИ"</t>
  </si>
  <si>
    <t>МАРКІВКА</t>
  </si>
  <si>
    <t>37cc10bc-b311-4d5c-88cb-018df89c41cd</t>
  </si>
  <si>
    <t>КОМУНАЛЬНЕ НЕКОМЕРЦІЙНЕ ПІДПРИЄМСТВО "МАРКІВСЬКИЙ ЦЕНТР ПЕРВИННОЇ МЕДИКО-САНІТАРНОЇ ДОПОМОГИ" МАРКІВСЬКОЇ СЕЛИЩНОЇ РАДИ</t>
  </si>
  <si>
    <t>1b6762c9-b885-428f-93d4-cec6978ba7e2</t>
  </si>
  <si>
    <t>КОМУНАЛЬНЕ НЕКОМЕРЦІЙНЕ ПІДПРИЄМСТВО "МІЛОВСЬКА ЦЕНТРАЛЬНА РАЙОННА ЛІКАРНЯ" МІЛОВСЬКОЇ СЕЛИЩНОЇ РАДИ</t>
  </si>
  <si>
    <t>МІЛОВЕ</t>
  </si>
  <si>
    <t>4348a1ed-b995-40c7-92d1-de808f3a5bd2</t>
  </si>
  <si>
    <t>КОМУНАЛЬНЕ ПІДПРИЄМСТВО "МІЛОВСЬКИЙ ЦЕНТР ПЕРВИННОЇ МЕДИКО-САНІТАРНОЇ ДОПОМОГИ МІЛОВСЬКОЇ СЕЛИЩНОЇ РАДИ"</t>
  </si>
  <si>
    <t>6c2f09cf-510a-46b7-891f-31f342423bf9</t>
  </si>
  <si>
    <t>КОМУНАЛЬНЕ НЕКОМЕРЦІЙНЕ ПІДПРИЄМСТВО "НИЖНЬОДУВАНСЬКА АМБУЛАТОРІЯ ЗАГАЛЬНОЇ ПРАКТИКИ СІМЕЙНОЇ МЕДИЦИНИ" СВАТІВСЬКОГО РАЙОНУ ЛУГАНСЬКОЇ ОБЛАСТІ</t>
  </si>
  <si>
    <t>НИЖНЯ ДУВАНКА</t>
  </si>
  <si>
    <t>9a45641f-4f9b-4a6f-adc7-349c258a9359</t>
  </si>
  <si>
    <t>КОМУНАЛЬНЕ НЕКОМЕРЦІЙНЕ ПІДПРИЄМСТВО "НОВОАЙДАРСЬКА БАГАТОПРОФІЛЬНА ЛІКАРНЯ" НОВОАЙДАРСЬКОЇ СЕЛИЩНОЇ РАДИ</t>
  </si>
  <si>
    <t>НОВОАЙДАР</t>
  </si>
  <si>
    <t>f981c6d8-df86-4e75-9a92-b153132c7803</t>
  </si>
  <si>
    <t>КОМУНАЛЬНЕ НЕКОМЕРЦІЙНЕ ПІДПРИЄМСТВО "НОВОАЙДАРСЬКИЙ ЦЕНТР ПЕРВИННОЇ МЕДИКО-САНІТАРНОЇ ДОПОМОГИ" НОВОАЙДАРСЬКОЇ СЕЛИЩНОЇ РАДИ</t>
  </si>
  <si>
    <t>Україна, 93500, Луганська обл., Новоайдарський р-н, селище міського типу Новоайдар, ВУЛИЦЯ НЕЗАЛЕЖНОСТІ, будинок 20 З</t>
  </si>
  <si>
    <t>5e273443-bcf4-4f01-bf96-1ee592e64025</t>
  </si>
  <si>
    <t>КОМУНАЛЬНЕ НЕКОМЕРЦІЙНЕ ПІДПРИЄМСТВО "НОВОПСКОВСЬКИЙ ЦЕНТР ПЕРВИННОЇ МЕДИКО-САНІТАРНОЇ ДОПОМОГИ НОВОПСКОВСЬКОЇ СЕЛИЩНОЇ РАДИ"</t>
  </si>
  <si>
    <t>НОВОПСКОВ</t>
  </si>
  <si>
    <t>c9a1c423-6112-4317-8cbb-a962d80ad66f</t>
  </si>
  <si>
    <t>КОМУНАЛЬНЕ НЕКОМЕРЦІЙНЕ ПІДПРИЄМСТВО "НОВОПСКОВСЬКЕ ТЕРИТОРІАЛЬНЕ МЕДИЧНЕ ОБ'ЄДНАННЯ НОВОПСКОВСЬКОЇ СЕЛИЩНОЇ РАДИ"</t>
  </si>
  <si>
    <t>fc6b3aef-9dde-45fa-abe1-2d02077a25bd</t>
  </si>
  <si>
    <t>КОМУНАЛЬНЕ НЕКОМЕРЦІЙНЕ ПІДПРИЄМСТВО "ПОПАСНЯНСЬКИЙ РАЙОННИЙ ЦЕНТР ПЕРВИННОЇ МЕДИКО-САНІТАРНОЇ ДОПОМОГИ" ПОПАСНЯНСЬКОЇ РАЙОННОЇ РАДИ ЛУГАНСЬКОЇ ОБЛАСТІ</t>
  </si>
  <si>
    <t>ПОПАСНА</t>
  </si>
  <si>
    <t>428d0c15-25d3-4ab2-8bbe-7ca6e49bfc69</t>
  </si>
  <si>
    <t>КОМУНАЛЬНЕ НЕКОМЕРЦІЙНЕ ПІДПРИЄМСТВО "ПОПАСНЯНСЬКА ЦЕНТРАЛЬНА РАЙОННА ЛІКАРНЯ ПОПАСНЯНСЬКОЇ РАЙОННОЇ РАДИ ЛУГАНСЬКОЇ ОБЛАСТІ"</t>
  </si>
  <si>
    <t>92df4d4a-f50e-41ec-996c-2e4fba17da98</t>
  </si>
  <si>
    <t>КОМУНАЛЬНЕ НЕКОМЕРЦІЙНЕ ПІДПРИЄМСТВО "ЦЕНТР ПЕРВИННОЇ МЕДИКО-САНІТАРНОЇ ДОПОМОГИ" РУБІЖАНСЬКОЇ МІСЬКОЇ РАДИ ЛУГАНСЬКОЇ ОБЛАСТІ</t>
  </si>
  <si>
    <t>РУБІЖНЕ</t>
  </si>
  <si>
    <t>Україна, 93009, Луганська обл., місто Рубіжне, ВУЛИЦЯ СТУДЕНТСЬКА, будинок 19</t>
  </si>
  <si>
    <t>b774b3e4-b9da-44c4-b061-86a95df573b6</t>
  </si>
  <si>
    <t>КОМУНАЛЬНЕ НЕКОМЕРЦІЙНЕ ПІДПРИЄМСТВО "РУБІЖАНСЬКА ЦЕНТРАЛЬНА МІСЬКА ЛІКАРНЯ" РУБІЖАНСЬКОЇ МІСЬКОЇ РАДИ ЛУГАНСЬКОЇ ОБЛАСТІ</t>
  </si>
  <si>
    <t>eed603ca-6de9-457b-b012-53075b0cbb1d</t>
  </si>
  <si>
    <t>КОМУНАЛЬНЕ НЕКОМЕРЦІЙНЕ ПІДПРИЄМСТВО "СВАТІВСЬКА БАГАТОПРОФІЛЬНА ЛІКАРНЯ" СВАТІВСЬКОЇ МІСЬКОЇ РАДИ ЛУГАНСЬКОЇ ОБЛАСТІ</t>
  </si>
  <si>
    <t>505ff17c-2986-47ce-8284-788957cf24a3</t>
  </si>
  <si>
    <t>Комунальне некомерційне підприємство "Сватівський центр первинної медико-санітарної допомоги" Сватівської міської ради Луганської області</t>
  </si>
  <si>
    <t>1aebf832-428d-4bf2-892f-deba4f4c5ff7</t>
  </si>
  <si>
    <t>ТОВАРИСТВО З ОБМЕЖЕНОЮ ВІДПОВІДАЛЬНІСТЮ "МІКРОТЕСТЛАБ"</t>
  </si>
  <si>
    <t>f54d1626-375f-4345-bcc5-4190edb8c096</t>
  </si>
  <si>
    <t>КОМУНАЛЬНЕ НЕКОМЕРЦІЙНЕ ПІДПРИЄМСТВО ЛУГАНСЬКОЇ ОБЛАСНОЇ РАДИ "ЛУГАНСЬКИЙ ОБЛАСНИЙ МЕДИЧНИЙ ЦЕНТР СОЦІАЛЬНО НЕБЕЗПЕЧНИХ ІНФЕКЦІЙНИХ ХВОРОБ"</t>
  </si>
  <si>
    <t>927fa08f-946d-4e3a-a043-259c3b8e2726</t>
  </si>
  <si>
    <t>КОМУНАЛЬНЕ НЕКОМЕРЦІЙНЕ ПІДПРИЄМСТВО ЛУГАНСЬКОЇ ОБЛАСНОЇ РАДИ "ЛУГАНСЬКИЙ ОБЛАСНИЙ КАРДІОЛОГІЧНИЙ ДИСПАНСЕР"</t>
  </si>
  <si>
    <t>394d1c30-5d1d-4769-b7ea-94d6cf1c0588</t>
  </si>
  <si>
    <t>КОМУНАЛЬНЕ НЕКОМЕРЦІЙНЕ ПІДПРИЄМСТВО ЛУГАНСЬКОЇ ОБЛАСНОЇ РАДИ "ЛУГАНСЬКИЙ ОБЛАСНИЙ КЛІНІЧНИЙ ОНКОЛОГІЧНИЙ ДИСПАНСЕР"</t>
  </si>
  <si>
    <t>014d3f55-231a-474c-b108-50aa6dc6f6d7</t>
  </si>
  <si>
    <t>КОМУНАЛЬНЕ НЕКОМЕРЦІЙНЕ ПІДПРИЄМСТВО "МІСЬКА СТОМАТОЛОГІЧНА ПОЛІКЛІНІКА" СЄВЄРОДОНЕЦЬКОЇ МІСЬКОЇ РАДИ</t>
  </si>
  <si>
    <t>9b190669-7d75-45e8-b18f-d559e35bd677</t>
  </si>
  <si>
    <t>КОМУНАЛЬНЕ НЕКОМЕРЦІЙНЕ ПІДПРИЄМСТВО "КОНСУЛЬТАТИВНО-ДІАГНОСТИЧНИЙ ЦЕНТР" СЄВЄРОДОНЕЦЬКОЇ МІСЬКОЇ РАДИ</t>
  </si>
  <si>
    <t>32f36ff4-126e-4c51-80fa-79f42486b8fa</t>
  </si>
  <si>
    <t>КОМУНАЛЬНЕ НЕКОМЕРЦІЙНЕ ПІДПРИЄМСТВО ЛУГАНСЬКОЇ ОБЛАСНОЇ РАДИ "ЛУГАНСЬКА ОБЛАСНА КЛІНІЧНА ЛІКАРНЯ"</t>
  </si>
  <si>
    <t>4f9e7808-8263-41a3-ad61-ff753509cd8f</t>
  </si>
  <si>
    <t>КОМУНАЛЬНЕ НЕКОМЕРЦІЙНЕ ПІДПРИЄМСТВО "СЄВЄРОДОНЕЦЬКА  МІСЬКА БАГАТОПРОФІЛЬНА ЛІКАРНЯ" СЄВЄРОДОНЕЦЬКОЇ МІСЬКОЇ РАДИ</t>
  </si>
  <si>
    <t>85f0a7a4-4b8f-4c74-92b0-47289b5316b7</t>
  </si>
  <si>
    <t>КОМУНАЛЬНЕ НЕКОМЕРЦІЙНЕ ПІДПРИЄМСТВО "СЄВЄРОДОНЕЦЬКИЙ ЦЕНТР ПЕРВИННОЇ МЕДИКО-САНІТАРНОЇ ДОПОМОГИ" СЄВЄРОДОНЕЦЬКОЇ МІСЬКОЇ РАДИ</t>
  </si>
  <si>
    <t>dee5b887-2807-4f14-8736-03008f02fbfb</t>
  </si>
  <si>
    <t>ТОВАРИСТВО З ОБМЕЖЕНОЮ ВІДПОВІДАЛЬНІСТЮ "БАГАТОПРОФІЛЬНА ЛІКАРНЯ №2"</t>
  </si>
  <si>
    <t>09969957-2b17-41c0-9edb-d4b7f7659e1a</t>
  </si>
  <si>
    <t>КОМУНАЛЬНЕ НЕКОМЕРЦІЙНЕ ПІДПРИЄМСТВО ЛУГАНСЬКОЇ ОБЛАСНОЇ РАДИ "ЦЕНТР ПСИХІЧНОГО ЗДОРОВ'Я"</t>
  </si>
  <si>
    <t>f6902dfb-1da1-4032-bc49-c3e3df2575b5</t>
  </si>
  <si>
    <t>КОМУНАЛЬНЕ НЕКОМЕРЦІЙНЕ ПІДПРИЄМСТВО ЛУГАНСЬКОЇ ОБЛАСНОЇ РАДИ "СВАТІВСЬКА ОБЛАСНА ЛІКАРНЯ З НАДАННЯ ПСИХІАТРИЧНОЇ ДОПОМОГИ"</t>
  </si>
  <si>
    <t>СОСНОВИЙ</t>
  </si>
  <si>
    <t>94b7ab98-48e9-4359-a191-095830bc24a2</t>
  </si>
  <si>
    <t>КОМУНАЛЬНЕ НЕКОМЕРЦІЙНЕ ПІДПРИЄМСТВО"СТАНИЧНО-ЛУГАНСЬКЕ РАЙОННЕ ТЕРИТОРІАЛЬНЕ МЕДИЧНЕ ОБ'ЄДНАННЯ"</t>
  </si>
  <si>
    <t>СТАНИЦЯ ЛУГАНСЬКА</t>
  </si>
  <si>
    <t>c97e00cc-c202-426d-a148-fba9a59b0491</t>
  </si>
  <si>
    <t>КОМУНАЛЬНЕ НЕКОМЕРЦІЙНЕ ПІДПРИЄМСТВО "ЦЕНТР ПЕРВИННОЇ МЕДИКО-САНІТАРНОЇ ДОПОМОГИ СТАНИЧНО-ЛУГАНСЬКОЇ РАЙОННОЇ РАДИ"</t>
  </si>
  <si>
    <t>2ad49a21-5bc3-4820-8bd9-01fe5c5a9a1c</t>
  </si>
  <si>
    <t>КОМУНАЛЬНЕ НЕКОМЕРЦІЙНЕ ПІДПРИЄМСТВО "СТАРОБІЛЬСЬКА БАГАТОПРОФІЛЬНА ЛІКАРНЯ" СТАРОБІЛЬСЬКОЇ МІСЬКОЇ РАДИ ЛУГАНСЬКОЇ ОБЛАСТІ</t>
  </si>
  <si>
    <t>e7c25be5-c412-45ae-9657-ff80f1cd1941</t>
  </si>
  <si>
    <t>КОМУНАЛЬНЕ НЕКОМЕРЦІЙНЕ ПІДПРИЄМСТВО ЛУГАНСЬКОЇ ОБЛАСНОЇ РАДИ "СТАРОБІЛЬСЬКА ОБЛАСНА ФІЗІОТЕРАПЕВТИЧНА ЛІКАРНЯ"</t>
  </si>
  <si>
    <t>5b9ffd85-5cb8-405d-957b-deb890e3c470</t>
  </si>
  <si>
    <t>КОМУНАЛЬНЕ НЕКОМЕРЦІЙНЕ ПІДПРИЄМСТВО "СТАРОБІЛЬСЬКИЙ ЦЕНТР ПЕРВИННОЇ МЕДИКО-САНІТАРНОЇ ДОПОМОГИ" СТАРОБІЛЬСЬКОЇ МІСЬКОЇ РАДИ ЛУГАНСЬКОЇ ОБЛАСТІ</t>
  </si>
  <si>
    <t>3fbfd3f7-8f25-4a2b-9b49-6b437f9c0e7f</t>
  </si>
  <si>
    <t>КОМУНАЛЬНЕ НЕКОМЕРЦІЙНЕ ПІДПРИЄМСТВО "ТРОЇЦЬКЕ ТЕРИТОРІАЛЬНЕ МЕДИЧНЕ ОБ'ЄДНАННЯ"</t>
  </si>
  <si>
    <t>ТРОЇЦЬКЕ</t>
  </si>
  <si>
    <t>Україна, 92100, Луганська обл., Троїцький р-н, селище міського типу Троїцьке, ВУЛИЦЯ ВИНОГРАДНА, будинок 11</t>
  </si>
  <si>
    <t>5a178bb6-738c-4681-a42b-3c486130fa1b</t>
  </si>
  <si>
    <t>ee9271a1-9d6a-4dc7-ace9-2b6ccb242155</t>
  </si>
  <si>
    <t>КОМУНАЛЬНЕ НЕКОМЕРЦІЙНЕ ПІДПРИЄМСТВО "ТРОЇЦЬКИЙ ЦЕНТР ПЕРВИННОЇ МЕДИКО-САНІТАРНОЇ ДОПОМОГИ" ТРОЇЦЬКОЇ СЕЛИЩНОЇ РАДИ ТРОЇЦЬКОГО РАЙОНУ ЛУГАНСЬКОЇ ОБЛАСТІ</t>
  </si>
  <si>
    <t>d2aaefe0-356c-4313-9894-6acef9735ec5</t>
  </si>
  <si>
    <t>КОМУНАЛЬНЕ НЕКОМЕРЦІЙНЕ ПІДПРИЄМСТВО "ЦЕНТР ПЕРВИННОЇ МЕДИКО-САНІТАРНОЇ ДОПОМОГИ" ЧМИРІВСЬКОЇ СІЛЬСЬКОЇ РАДИ СТАРОБІЛЬСЬКОГО РАЙОНУ ЛУГАНСЬКОЇ ОБЛАСТІ</t>
  </si>
  <si>
    <t>ЧМИРІВКА</t>
  </si>
  <si>
    <t>96a20294-3e6a-4326-add7-60b3e3d17d46</t>
  </si>
  <si>
    <t>КОМУНАЛЬНЕ НЕКОМЕРЦІЙНЕ ПІДПРИЄМСТВО "ЩАСТИНСЬКА МІСЬКА ЛІКАРНЯ" НОВОАЙДАРСЬКОЇ РАЙОННОЇ РАДИ ЛУГАНСЬКОЇ ОБЛАСТІ</t>
  </si>
  <si>
    <t>ЩАСТЯ</t>
  </si>
  <si>
    <t>cf7d23f4-028f-44fe-81ce-30474fbe0eff</t>
  </si>
  <si>
    <t>КОМУНАЛЬНЕ НЕКОМЕРЦІЙНЕ ПІДПРИЄМСТВО НОВОКАЛИНІВСЬКОЇ МІСЬКОЇ РАДИ "БЕРЕГІВСЬКА АМБУЛАТОРІЯ ЗАГАЛЬНОЇ ПРАКТИКИ-СІМЕЙНОЇ МЕДИЦИНИ"</t>
  </si>
  <si>
    <t>БЕРЕГИ</t>
  </si>
  <si>
    <t>f84d026d-0b53-449e-9861-560a34b7a443</t>
  </si>
  <si>
    <t>КОМУНАЛЬНЕ НЕКОМЕРЦІЙНЕ ПІДПРИЄМСТВО "ЦЕНТР ПЕРВИННОЇ МЕДИКО-САНІТАРНОЇ ДОПОМОГИ" БІБРСЬКОЇ МІСЬКОЇ РАДИ</t>
  </si>
  <si>
    <t>БІБРКА</t>
  </si>
  <si>
    <t>Україна, 81220, Львівська обл., Перемишлянський р-н, місто Бібрка, ВУЛИЦЯ ГАЛИЦЬКА, будинок 144</t>
  </si>
  <si>
    <t>6e407a62-bce4-4e16-bca1-a065ecc9fa7c</t>
  </si>
  <si>
    <t>КОМУНАЛЬНЕ НЕКОМЕРЦІЙНЕ ПІДПРИЄМСТВО БІСКОВИЦЬКОЇ СІЛЬСЬКОЇ РАДИ "БІСКОВИЦЬКА АМБУЛАТОРІЯ ЗАГАЛЬНОЇ ПРАКТИКИ-СІМЕЙНОЇ МЕДИЦИНИ"</t>
  </si>
  <si>
    <t>БІСКОВИЧІ</t>
  </si>
  <si>
    <t>d65c851b-3aaf-4e12-a7ec-91e711545968</t>
  </si>
  <si>
    <t>КОМУНАЛЬНЕ НЕКОМЕРЦІЙНЕ ПІДПРИЄМСТВО "БОЛЕХІВСЬКА АМБУЛАТОРІЯ ЗАГАЛЬНОЇ ПРАКТИКИ СІМЕЙНОЇ МЕДИЦИНИ" БОЛЕХІВСЬКОЇ СІЛЬСЬКОЇ РАДИ</t>
  </si>
  <si>
    <t>БОЛЕХІВЦІ</t>
  </si>
  <si>
    <t>91b003d6-18cb-4052-bbf5-054faa2a71a6</t>
  </si>
  <si>
    <t>КОМУНАЛЬНЕ НЕКОМЕРЦІЙНЕ ПІДПРИЄМСТВО "БОРИНСЬКА РАЙОННА ЛІКАРНЯ" БОРИНСЬКОЇ СЕЛИЩНОЇ РАДИ</t>
  </si>
  <si>
    <t>БОРИНЯ</t>
  </si>
  <si>
    <t>0680d188-7431-4bc0-b423-88f4960ccb58</t>
  </si>
  <si>
    <t>d1b90605-6016-4c9f-ab59-c16c0bd1b5a8</t>
  </si>
  <si>
    <t>ОПОКА ІННА ГРИГОРІВНА</t>
  </si>
  <si>
    <t>БОРИСЛАВ</t>
  </si>
  <si>
    <t>ff4a568d-4347-4797-ae75-048c273c86f8</t>
  </si>
  <si>
    <t>ТОВАРИСТВО З ОБМЕЖЕНОЮ ВІДПОВІДАЛЬНІСТЮ "МЕДИЧНИЙ ЦЕНТР-СХІДНИЦЯ"</t>
  </si>
  <si>
    <t>8607782f-4e60-4ed4-90cb-7bb0210576b0</t>
  </si>
  <si>
    <t>КОМУНАЛЬНЕ НЕКОМЕРЦІЙНЕ ПІДПРИЄМСТВО "ЦЕНТРАЛЬНА МІСЬКА ЛІКАРНЯ М.БОРИСЛАВА" БОРИСЛАВСЬКОЇ МІСЬКОЇ РАДИ</t>
  </si>
  <si>
    <t>Україна, 82300, Львівська обл., місто Борислав, ВУЛИЦЯ КУЛІША, будинок 41А</t>
  </si>
  <si>
    <t>dd10d3de-5bb8-4773-96ae-358edac9c39d</t>
  </si>
  <si>
    <t>КОМУНАЛЬНЕ ПІДПРИЄМСТВО "КОМУНАЛЬНЕ НЕКОМЕРЦІЙНЕ ПІДПРИЄМСТВО "СТОМАТОЛОГІЧНА ПОЛІКЛІНІКА" БОРИСЛАВСЬКОЇ МІСЬКОЇ РАДИ ЛЬВІВСЬКОЇ ОБЛАСТІ</t>
  </si>
  <si>
    <t>ba92e17b-178d-497d-ba62-67d5e44f7e79</t>
  </si>
  <si>
    <t>0d33126d-bfe6-4700-96f9-08e57c4028df</t>
  </si>
  <si>
    <t>БУНЬКО ВАСИЛЬ МИХАЙЛОВИЧ</t>
  </si>
  <si>
    <t>Бунько Василь Михайлович</t>
  </si>
  <si>
    <t>b18388ed-5b3c-4041-936c-c198eaaacc92</t>
  </si>
  <si>
    <t>КОМУНАЛЬНЕ НЕКОМЕРЦІЙНЕ ПІДПРИЄМСТВО "БРОДІВСЬКА ЦЕНТРАЛЬНА МІСЬКА ЛІКАРНЯ" БРОДІВСЬКОЇ МІСЬКОЇ РАДИ ЛЬВІВСЬКОЇ ОБЛАСТІ</t>
  </si>
  <si>
    <t>brodycrl2010@ukr.net</t>
  </si>
  <si>
    <t>Матійчук Ігор Михайлович</t>
  </si>
  <si>
    <t>БРОДИ</t>
  </si>
  <si>
    <t>Україна, 80600, Львівська обл., Бродівський р-н, місто Броди, ВУЛИЦЯ ЮРИДИКА, будинок 22</t>
  </si>
  <si>
    <t>6dfd0233-4495-4eb5-a018-8c282b326227</t>
  </si>
  <si>
    <t>5b535f3d-c4df-4a95-86f2-efffc87efae9</t>
  </si>
  <si>
    <t>ТОВАРИСТВО З ОБМЕЖЕНОЮ ВІДПОВІДАЛЬНІСТЮ "ЛІКУВАЛЬНО-ДІАГНОСТИЧНИЙ ЦЕНТР "ЗДОРОВА РОДИНА"</t>
  </si>
  <si>
    <t>b62f1bde-8a7b-49af-b0ef-f1c0605fda56</t>
  </si>
  <si>
    <t>КОМУНАЛЬНЕ НЕКОМЕРЦІЙНЕ ПІДПРИЄМСТВО БУСЬКОЇ МІСЬКОЇ РАДИ "БУСЬКА ЦЕНТРАЛЬНА РАЙОННА ЛІКАРНЯ"</t>
  </si>
  <si>
    <t>busk.uoz@gmail.com</t>
  </si>
  <si>
    <t>Замроз Володимир Степанович</t>
  </si>
  <si>
    <t>БУСЬК</t>
  </si>
  <si>
    <t>Україна, 80500, Львівська обл., Буський р-н, місто Буськ, ВУЛИЦЯ ЛЬВІВСЬКА, будинок 77</t>
  </si>
  <si>
    <t>a334f0ea-5b6e-4c23-bf7d-be1f2069e2aa</t>
  </si>
  <si>
    <t>1fa6d027-186c-40e7-bee1-b7b0137c0f36</t>
  </si>
  <si>
    <t>КОМУНАЛЬНЕ НЕКОМЕРЦІЙНЕ ПІДПРИЄМСТВО "АМБУЛАТОРІЯ ЗАГАЛЬНОЇ ПРАКТИКИ СІМЕЙНОЇ МЕДИЦИНИ ВЕЛИКОЛЮБІНСЬКОЇ СЕЛИЩНОЇ РАДИ" ГОРОДОЦЬКОГО РАЙОНУ ЛЬВІВСЬКОЇ ОБЛАСТІ</t>
  </si>
  <si>
    <t>ВЕЛИКИЙ ЛЮБІНЬ</t>
  </si>
  <si>
    <t>Україна, 81555, Львівська обл., Городоцький р-н, селище міського типу Великий Любінь, ВУЛИЦЯ ЛЬВІВСЬКА, будинок 64</t>
  </si>
  <si>
    <t>ed6de378-8486-4a11-b8e0-a9c14b1310e6</t>
  </si>
  <si>
    <t>b65e78af-b122-418e-a703-03cb65c1e85a</t>
  </si>
  <si>
    <t>КОМУНАЛЬНЕ НЕКОМЕРЦІЙНЕ ПІДПРИЄМСТВО ЛЬВІВСЬКОЇ ОБЛАСНОЇ РАДИ "ЛЬВІВСЬКА ОБЛАСНА КЛІНІЧНА ЛІКАРНЯ"</t>
  </si>
  <si>
    <t>lokl@ukr.net</t>
  </si>
  <si>
    <t>Гичка Михайло Михайлович</t>
  </si>
  <si>
    <t>5209017d-3b19-4d93-9c56-f7b34745eda8</t>
  </si>
  <si>
    <t>КОМУНАЛЬНЕ НЕКОМЕРЦІЙНЕ ПІДПРИЄМСТВО "ЦЕНТР ПЕРВИННОЇ МЕДИЧНОЇ ДОПОМОГИ" ВЕЛИКОМОСТІВСЬКОЇ МІСЬКОЇ РАДИ СОКАЛЬСЬКОГО РАЙОНУ ЛЬВІВСЬКОЇ ОБЛАСТІ</t>
  </si>
  <si>
    <t>ВЕЛИКІ МОСТИ</t>
  </si>
  <si>
    <t>2d4c75a9-c13f-4fe4-801b-48c61c841fc7</t>
  </si>
  <si>
    <t>КОМУНАЛЬНЕ НЕКОМЕРЦІЙНЕ ПІДПРИЄМСТВО "ВЕЛИКОМОСТІВСЬКА МІСЬКА ЛІКАРНЯ" ВЕЛИКОМОСТІВСЬКОЇ МІСЬКОЇ РАДИ СОКАЛЬСЬКОГО РАЙОНУ ЛЬВІВСЬКОЇ ОБЛАСТІ</t>
  </si>
  <si>
    <t>f3ed8765-209b-476e-b694-779f78a31dca</t>
  </si>
  <si>
    <t>КОМУНАЛЬНЕ НЕКОМЕРЦІЙНЕ ПІДПРИЄМСТВО "ВОЛИЦЬКА АМБУЛАТОРІЯ ЗАГАЛЬНОЇ ПРАКТИКИ СІМЕЙНОЇ МЕДИЦИНИ"</t>
  </si>
  <si>
    <t>ВОЛИЦЯ</t>
  </si>
  <si>
    <t>bf4b390f-bb1c-4656-9169-d036fb0a781c</t>
  </si>
  <si>
    <t>КОМУНАЛЬНЕ НЕКОМЕРЦІЙНЕ ПІДПРИЄМСТВО БІСКОВИЦЬКОЇ СІЛЬСЬКОЇ РАДИ "ВОЛЕ-БАРАНЕЦЬКА АМБУЛАТОРІЯ ЗАГАЛЬНОЇ ПРАКТИКИ - СІМЕЙНОЇ МЕДИЦИНИ"</t>
  </si>
  <si>
    <t>ВОЛЯ-БАРАНЕЦЬКА</t>
  </si>
  <si>
    <t>be33eb03-7757-4536-80b0-fbc5c5ee0d9d</t>
  </si>
  <si>
    <t>КОМУНАЛЬНЕ НЕКОМЕРЦІЙНЕ ПІДПРИЄМСТВО "ЦЕНТР ПЕРВИННОЇ МЕДИКО-САНІТАРНОЇ ДОПОМОГИ" БІСКОВИЦЬКОЇ СІЛЬСЬКОЇ РАДИ САМБІРСЬКОГО РАЙОНУ ЛЬВІВСЬКОЇ ОБЛАСТІ</t>
  </si>
  <si>
    <t>ВОЮТИЧІ</t>
  </si>
  <si>
    <t>daed2527-2c28-4f1d-87ca-806e9c88aa58</t>
  </si>
  <si>
    <t>КОМУНАЛЬНЕ НЕКОМЕРЦІЙНЕ ПІДПРИЄМСТВО "ГНІЗДИЧІВСЬКА АМБУЛАТОРІЯ ЗАГАЛЬНОЇ ПРАКТИКИ-СІМЕЙНОЇ МЕДИЦИНИ" ГНІЗДИЧІВСЬКОЇ СЕЛИЩНОЇ РАДИ</t>
  </si>
  <si>
    <t>ГНІЗДИЧІВ</t>
  </si>
  <si>
    <t>79b8eebf-8e5b-4d59-812b-96a1d9244341</t>
  </si>
  <si>
    <t>КОМУНАЛЬНЕ НЕКОМЕРЦІЙНЕ ПІДПРИЄМСТВО "ГОРОДОЦЬКА СТОМАТОЛОГІЧНА ПОЛІКЛІНІКА" ЛЬВІВСЬКОЇ ОБЛАСТІ</t>
  </si>
  <si>
    <t>02360de5-e3ca-448f-beb2-dd407cb621bb</t>
  </si>
  <si>
    <t>КОМУНАЛЬНЕ НЕКОМЕРЦІЙНЕ ПІДПРИЄМСТВО "ГОРОДОЦЬКА ЦЕНТРАЛЬНА ЛІКАРНЯ" ГОРОДОЦЬКОЇ МІСЬКОЇ РАДИ ЛЬВІВСЬКОЇ ОБЛАСТІ</t>
  </si>
  <si>
    <t>gorcrl@ukr.net</t>
  </si>
  <si>
    <t>Фалинський Павло Омелянович</t>
  </si>
  <si>
    <t>Україна, 81500, Львівська обл., Городоцький р-н, місто Городок, ВУЛИЦЯ КОЦЮБИНСЬКОГО, будинок 18</t>
  </si>
  <si>
    <t>6b403bf6-115f-480c-a53d-6fbb755c1d11</t>
  </si>
  <si>
    <t>КОМУНАЛЬНЕ НЕКОМЕРЦІЙНЕ ПІДПРИЄМСТВО "ГОРОДОЦЬКИЙ ЦЕНТР ПЕРВИННОЇ МЕДИКО-САНІТАРНОЇ ДОПОМОГИ" ГОРОДОЦЬКОЇ МІСЬКОЇ РАДИ ЛЬВІВСЬКОЇ ОБЛАСТІ</t>
  </si>
  <si>
    <t>4f189c7d-b9c6-4089-9b4c-940bd837fd4a</t>
  </si>
  <si>
    <t>КРАВЧУК ГАЛИНА ВАСИЛІВНА</t>
  </si>
  <si>
    <t>9850f7da-89c7-435a-8f70-40c8a05f57c8</t>
  </si>
  <si>
    <t>КОМУНАЛЬНЕ НЕКОМЕРЦІЙНЕ ПІДПРИЄМСТВО "ЦЕНТР ПЕРВИННОЇ МЕДИКО-САНІТАРНОЇ ДОПОМОГИ ДАВИДІВСЬКОЇ СІЛЬСЬКОЇ РАДИ ЛЬВІВСЬКОГО РАЙОНУ ЛЬВІВСЬКОЇ ОБЛАСТІ"</t>
  </si>
  <si>
    <t>ДАВИДІВ</t>
  </si>
  <si>
    <t>Україна, 81151, Львівська обл., Пустомитівський р-н, село Давидів, ВУЛИЦЯ ГАЛИЦЬКА, будинок 4А</t>
  </si>
  <si>
    <t>d94ea4d0-cac8-4947-9d78-c9fcf7d1c0c6</t>
  </si>
  <si>
    <t>КОМУНАЛЬНЕ НЕКОМЕРЦІЙНЕ ПІДПРИЄМСТВО ДОБРОМИЛЬСЬКОЇ МІСЬКОЇ РАДИ "ДОБРОМИЛЬСЬКА РАЙОННА ЛІКАРНЯ"</t>
  </si>
  <si>
    <t>ДОБРОМИЛЬ</t>
  </si>
  <si>
    <t>Україна, 82042, Львівська обл., Старосамбірський р-н, місто Добромиль, ВУЛ. МІЦКЕВИЧА, будинок 17</t>
  </si>
  <si>
    <t>7b3b2ea7-c30a-4dad-bae7-4e36560c9e49</t>
  </si>
  <si>
    <t>185332bc-3f40-4e8d-9bea-2e522dc7e2d5</t>
  </si>
  <si>
    <t>КОМУНАЛЬНЕ НЕКОМЕРЦІЙНЕ ПІДПРИЄМСТВО "ДОБРОТВІРСЬКА МІСЬКА ЛІКАРНЯ"</t>
  </si>
  <si>
    <t>ДОБРОТВІР</t>
  </si>
  <si>
    <t>Україна, 80411, Львівська обл., Кам'янка-Бузький р-н, селище міського типу Добротвір, ВУЛИЦЯ ШЕВЧЕНКА, будинок 10</t>
  </si>
  <si>
    <t>c10c3218-f698-4e4e-a493-e796018687a5</t>
  </si>
  <si>
    <t>bd6e4301-ed90-4664-9e73-eb9c6fcfddb8</t>
  </si>
  <si>
    <t>КОМУНАЛЬНЕ НЕКОМЕРЦІЙНЕ ПІДПРИЄМСТВО "ДРОГОБИЦЬКА МІСЬКА ЛІКАРНЯ №3" ДРОГОБИЦЬКОЇ МІСЬКОЇ РАДИ</t>
  </si>
  <si>
    <t>ДРОГОБИЧ</t>
  </si>
  <si>
    <t>c9684f4a-d173-455b-ac1a-2a72fd2812b1</t>
  </si>
  <si>
    <t>КОМУНАЛЬНЕ НЕКОМЕРЦІЙНЕ ПІДПРИЄМСТВО "СТЕБНИЦЬКА МІСЬКА ЛІКАРНЯ" ДРОГОБИЦЬКОЇ МІСЬКОЇ РАДИ</t>
  </si>
  <si>
    <t>b48c43b9-b4d8-4e0b-88ab-a2367ebb0e28</t>
  </si>
  <si>
    <t>КАРАКЕВИЧ ЮРІЙ МИХАЙЛОВИЧ</t>
  </si>
  <si>
    <t>b28ea085-6410-4153-806a-216a850b731c</t>
  </si>
  <si>
    <t>615534c8-c3ee-42c1-9391-c816cf3a0014</t>
  </si>
  <si>
    <t>КОМУНАЛЬНЕ НЕКОМЕРЦІЙНЕ ПІДПРИЄМСТВО "ДРОГОБИЦЬКА МІСЬКА ЛІКАРНЯ № 5" ДРОГОБИЦЬКОЇ МІСЬКОЇ РАДИ</t>
  </si>
  <si>
    <t>cdf511cb-3158-4297-8cdc-0cae0171e80c</t>
  </si>
  <si>
    <t>ГОЙ ОЛЬГА ІВАНІВНА</t>
  </si>
  <si>
    <t>b1897398-bf3d-4dc8-a32e-10346a9ba908</t>
  </si>
  <si>
    <t>КОМУНАЛЬНЕ НЕКОМЕРЦІЙНЕ ПІДПРИЄМСТВО "ДРОГОБИЦЬКИЙ МІСЬКИЙ ПОЛОГОВИЙ БУДИНОК" ДРОГОБИЦЬКОЇ МІСЬКОЇ РАДИ</t>
  </si>
  <si>
    <t>26cb12fc-a3e5-4441-9aa7-67bc3019cf52</t>
  </si>
  <si>
    <t>КОМУНАЛЬНЕ НЕКОМЕРЦІЙНЕ ПІДПРИЄМСТВО "ДРОГОБИЦЬКА МІСЬКА ДИТЯЧА ЛІКАРНЯ" ДРОГОБИЦЬКОЇ МІСЬКОЇ РАДИ</t>
  </si>
  <si>
    <t>374e99a1-985a-431b-b431-dbce5e7d79c8</t>
  </si>
  <si>
    <t>КОМУНАЛЬНЕ НЕКОМЕРЦІЙНЕ  ПІДПРИЄМСТВО "ДРОГОБИЦЬКА МІСЬКА СТОМАТОЛОГІЧНА ПОЛІКЛІНІКА" ДРОГОБИЦЬКОЇ МІСЬКОЇ РАДИ</t>
  </si>
  <si>
    <t>2c88c0ed-3c86-445b-be52-57405b7b7119</t>
  </si>
  <si>
    <t>КОМУНАЛЬНЕ НЕКОМЕРЦІЙНЕ ПІДПРИЄМСТВО "ДРОГОБИЦЬКА МІСЬКА ПОЛІКЛІНІКА" ДРОГОБИЦЬКОЇ МІСЬКОЇ РАДИ</t>
  </si>
  <si>
    <t>Гончаренко Юлія Василівна</t>
  </si>
  <si>
    <t>Україна, 82100, Львівська обл., місто Дрогобич, ВУЛ. СІЧОВИХ СТРІЛЬЦІВ, будинок 22</t>
  </si>
  <si>
    <t>af435685-cd01-4bb6-8208-d1f48662aa5d</t>
  </si>
  <si>
    <t>КОМУНАЛЬНЕ НЕКОМЕРЦІЙНЕ ПІДПРИЄМСТВО "ДРОГОБИЦЬКА МІСЬКА ЛІКАРНЯ № 1" ДРОГОБИЦЬКОЇ МІСЬКОЇ РАДИ</t>
  </si>
  <si>
    <t>ed8b8cea-b355-4cdd-a988-fd5d6754f2ab</t>
  </si>
  <si>
    <t>ugoncarenko230@gmail.com</t>
  </si>
  <si>
    <t>851fa31c-e118-458e-83f7-ca0d7baf82c1</t>
  </si>
  <si>
    <t>ТОВАРИСТВО З ОБМЕЖЕНОЮ ВІДПОВІДАЛЬНІСТЮ "МЕДИЧНИЙ ЦЕНТР "ОРА"</t>
  </si>
  <si>
    <t>8e86fd85-57de-477c-826f-ba5b20cecd71</t>
  </si>
  <si>
    <t>КОМУНАЛЬНЕ НЕКОМЕРЦІЙНЕ ПІДПРИЄМСТВО НОВОКАЛИНІВСЬКОЇ МІСЬКОЇ РАДИ  "ДУБЛЯНСЬКА АМБУЛАТОРІЯ ЗАГАЛЬНОЇ ПРАКТИКИ - СІМЕЙНОЇ МЕДИЦИНИ"</t>
  </si>
  <si>
    <t>ДУБЛЯНИ</t>
  </si>
  <si>
    <t>2b81b2f3-6f58-4756-8530-0e5fd00a3e7c</t>
  </si>
  <si>
    <t>КОМУНАЛЬНЕ НЕКОМЕРЦІЙНЕ ПІДПРИЄМСТВО ЛЬВІВСЬКОЇ ОБЛАСНОЇ РАДИ "ЛЬВІВСЬКИЙ ОБЛАСНИЙ ГОСПІТАЛЬ ВЕТЕРАНІВ ВІЙН ТА РЕПРЕСОВАНИХ ІМ.Ю.ЛИПИ"</t>
  </si>
  <si>
    <t>logivr@gmail.com</t>
  </si>
  <si>
    <t>Прикупенко Максим Васильович</t>
  </si>
  <si>
    <t>Україна, 81470, Львівська обл., Самбірський р-н, селище міського типу Дубляни, ВУЛИЦЯ СІЧОВИХ СТРІЛЬЦІВ, будинок 11</t>
  </si>
  <si>
    <t>cc4a864e-a7c8-44ba-99c5-9b05391f232c</t>
  </si>
  <si>
    <t>Комунальне некомерційне підприємство "Жидачівська міська лікарня" Жидачівської міської ради Львівської області</t>
  </si>
  <si>
    <t>ЯРЕМЦЬО ЛЮДМИЛА ВОЛОДИМИРІВНА</t>
  </si>
  <si>
    <t>ЖИДАЧІВ</t>
  </si>
  <si>
    <t>Україна, 81700, Львівська обл., Жидачівський р-н, місто Жидачів, ВУЛИЦЯ Я.МУДРОГО, будинок 29</t>
  </si>
  <si>
    <t>8deb99e3-8870-4087-a033-830d5df4ded7</t>
  </si>
  <si>
    <t>azpsmzidaciv@gmail.com</t>
  </si>
  <si>
    <t>dcd6f86f-8784-41cd-8b37-4da3effa1c8e</t>
  </si>
  <si>
    <t>Комунальне некомерційне підприємство "Жовківська лікарня" Жовківської міської  ради Львівського району Львівської області</t>
  </si>
  <si>
    <t>Боровик Володимир Омелянович</t>
  </si>
  <si>
    <t>ЖОВКВА</t>
  </si>
  <si>
    <t>Україна, 80300, Львівська обл., Жовківський р-н, місто Жовква, ВУЛИЦЯ ЛЬВІВСЬКА, будинок 78</t>
  </si>
  <si>
    <t>e45c36bd-20c5-4bbb-ae26-e788d440869f</t>
  </si>
  <si>
    <t>zhovkvahospital@gmail.com</t>
  </si>
  <si>
    <t>f9cec8a9-ec58-45bf-99b8-dcac50883f98</t>
  </si>
  <si>
    <t>КОМУНАЛЬНЕ НЕКОМЕРЦІЙНЕ ПІДПРИЄМСТВО "ЦЕНТР ПЕРВИННОЇ МЕДИКО-САНІТАРНОЇ ДОПОМОГИ" ЖОВТАНЕЦЬКОЇ СІЛЬСЬКОЇ РАДИ ЛЬВІВСЬКОЇ ОБЛАСТІ</t>
  </si>
  <si>
    <t>ЖОВТАНЦІ</t>
  </si>
  <si>
    <t>229d6ac3-15ce-425b-9b42-85e8bbf842ef</t>
  </si>
  <si>
    <t>Комунальне некомерційне підприємство "Журавнівська міська лікарня" Журавненської селищної ради Львівської області</t>
  </si>
  <si>
    <t>ЖУРАВНО</t>
  </si>
  <si>
    <t>Україна, 81780, Львівська обл., Жидачівський р-н, селище міського типу Журавно, ВУЛИЦЯ ЧУБИНСЬКОГО, будинок 2</t>
  </si>
  <si>
    <t>e1d18207-eb07-4c6b-8b16-d382a1476d2f</t>
  </si>
  <si>
    <t>e9fda9ff-1d77-44bb-81bb-1fd00c29ce70</t>
  </si>
  <si>
    <t>КОМУНАЛЬНЕ НЕКОМЕРЦІЙНЕ ПІДПРИЄМСТВО "ЗАБОЛОТЦІВСЬКА СІЛЬСЬКА ЛІКАРНЯ" ЗАБОЛОТЦІВСЬКОЇ СІЛЬСЬКОЇ РАДИ БРОДІВСЬКОГО РАЙОНУ ЛЬВІВСЬКОЇ ОБЛАСТІ</t>
  </si>
  <si>
    <t>ЗАБОЛОТЦІ</t>
  </si>
  <si>
    <t>5ffa5a1f-903e-411b-bad6-6c361ab5e0eb</t>
  </si>
  <si>
    <t>КОМУНАЛЬНЕ НЕКОМЕРЦІЙНЕ ПІДПРИЄМСТВО "ТУРКІВСЬКА ЦЕНТРАЛЬНА МІСЬКА ЛІКАРНЯ" ТУРКІВСЬКОЇ МІСЬКОЇ РАДИ САМБІРСЬКОГО РАЙОНУ ЛЬВІВСЬКОЇ ОБЛАСТІ</t>
  </si>
  <si>
    <t>ЗАВАДІВКА</t>
  </si>
  <si>
    <t>893217bc-5af3-4f49-990b-df38322e6d49</t>
  </si>
  <si>
    <t>КОМУНАЛЬНЕ  НЕКОМЕРЦІЙНЕ ПІДПРИЄМСТВО ЛЬВІВСЬКОЇ ОБЛАСНОЇ РАДИ "ЛЬВІВСЬКИЙ ОБЛАСНИЙ ЦЕНТР ЕКСТРЕНОЇ МЕДИЧНОЇ ДОПОМОГИ ТА МЕДИЦИНИ КАТАСТРОФ"</t>
  </si>
  <si>
    <t>ecb9d9db-d825-4999-b351-a9020f9feb6a</t>
  </si>
  <si>
    <t>КОМУНАЛЬНЕ НЕКОМЕРЦІЙНЕ ПІДПРИЄМСТВО ЛЬВІВСЬКОЇ ОБЛАСНОЇ РАДИ "ЛЬВІВСЬКА ОБЛАСНА ПСИХІАТРИЧНА ЛІКАРНЯ "ЗАКЛАД"</t>
  </si>
  <si>
    <t>ЗАКЛАД</t>
  </si>
  <si>
    <t>8799b011-dde5-455e-854b-ad1fbbdc538e</t>
  </si>
  <si>
    <t>КОМУНАЛЬНЕ НЕКОМЕРЦІЙНЕ ПІДПРИЄМСТВО "ЦЕНТР ПЕРВИННОЇ МЕДИКО-САНІТАРНОЇ ДОПОМОГИ ЗИМНОВОДІВСЬКОЇ СІЛЬСЬКОЇ РАДИ ЛЬВІВСЬКОГО РАЙОНУ ЛЬВІВСЬКОЇ ОБЛАСТІ"</t>
  </si>
  <si>
    <t>ЗИМНА ВОДА</t>
  </si>
  <si>
    <t>89c52621-38ac-448e-a4be-3b8c4ebb5c6c</t>
  </si>
  <si>
    <t>КОМУНАЛЬНЕ НЕКОМЕРЦІЙНЕ ПІДПРИЄМСТВО "ЗОЛОЧІВСЬКА ЦЕНТРАЛЬНА РАЙОННА ЛІКАРНЯ" ЗОЛОЧІВСЬКОЇ МІСЬКОЇ РАДИ ЗОЛОЧІВСЬКОГО РАЙОНУ ЛЬВІВСЬКОЇ ОБЛАСТІ</t>
  </si>
  <si>
    <t>1a721a82-48d8-4721-a1e1-1192ba39e459</t>
  </si>
  <si>
    <t>7ee24279-3395-4ea4-9676-1662158a41af</t>
  </si>
  <si>
    <t>МИСНИК ЛЮДМИЛА ІЛЛІВНА</t>
  </si>
  <si>
    <t>Мисник Людмила Іллівна</t>
  </si>
  <si>
    <t>080d13c0-fa92-4eaf-b810-d2eeb3413d45</t>
  </si>
  <si>
    <t>ТОВАРИСТВО З ОБМЕЖЕНОЮ ВІДПОВІДАЛЬНІСТЮ "ПОДБАЙ"</t>
  </si>
  <si>
    <t>ЗУБРА</t>
  </si>
  <si>
    <t>379c7e5e-439e-4df7-b1cd-b628f6d8d121</t>
  </si>
  <si>
    <t>Комунальне некомерційне підприємство Івано-Франківської селищної ради "Івано-Франківська районна лікарня"</t>
  </si>
  <si>
    <t>ІВАНО-ФРАНКОВЕ</t>
  </si>
  <si>
    <t>Україна, 81070, Львівська обл., Яворівський р-н, селище міського типу Івано-Франкове, вул.Львівська, будинок 50</t>
  </si>
  <si>
    <t>1f8571e9-345b-4918-ba42-0eaa183604fc</t>
  </si>
  <si>
    <t>c91965f1-eaee-4c60-a5ea-9b5f0b7b80f9</t>
  </si>
  <si>
    <t>КОМУНАЛЬНЕ НЕКОМЕРЦІЙНЕ ПІДПРИЄМСТВО "КАМ'ЯНКА-БУЗЬКА ЦЕНТРАЛЬНА РАЙОННА ЛІКАРНЯ"</t>
  </si>
  <si>
    <t>КАМ'ЯНКА-БУЗЬКА</t>
  </si>
  <si>
    <t>5706cb12-f70c-475a-8eec-e263615f5c84</t>
  </si>
  <si>
    <t>КОМУНАЛЬНЕ НЕКОМЕРЦІЙНЕ ПІДПРИЄМСТВО "ЦЕНТР ПЕРВИННОЇ МЕДИКО-САНІТАРНОЇ ДОПОМОГИ" КАМ'ЯНКА-БУЗЬКОЇ МІСЬКОЇ РАДИ</t>
  </si>
  <si>
    <t>k42021164@gmail.com</t>
  </si>
  <si>
    <t>Давидович Юлія Іванівна</t>
  </si>
  <si>
    <t>Україна, 80400, Львівська обл., Кам'янка-Бузький р-н, місто Кам'янка-Бузька, ВУЛИЦЯ ШЕВЧЕНКА, будинок 6</t>
  </si>
  <si>
    <t>3276b9a3-d44f-44f8-8528-8a605f3e3364</t>
  </si>
  <si>
    <t>a0c8a7d6-cc95-42ae-a40e-2906f7201480</t>
  </si>
  <si>
    <t>КОМУНАЛЬНЕ НЕКОМЕРЦІЙНЕ ПІДПРИЄМСТВО "АМБУЛАТОРІЯ ЗАГАЛЬНОЇ ПРАКТИКИ СІМЕЙНОЇ МЕДИЦИНИ - 1" ГРАБОВЕЦЬКО-ДУЛІБІВСЬКОЇ СІЛЬСЬКОЇ РАДИ СТРИЙСЬКОГО РАЙОНУ ЛЬВІВСЬКОЇ  ОБЛАСТІ</t>
  </si>
  <si>
    <t>КОНЮХІВ</t>
  </si>
  <si>
    <t>468cde45-3800-4e3e-8511-43ee017d0837</t>
  </si>
  <si>
    <t>КОМУНАЛЬНЕ НЕКОМЕРЦІЙНЕ ПІДПРИЄМСТВО "ЦЕНТР ПЕРВИННОЇ МЕДИКО-САНІТАРНОЇ ДОПОМОГИ ТРОСТЯНЕЦЬКОЇ СІЛЬСЬКОЇ РАДИ"</t>
  </si>
  <si>
    <t>ЛИПІВКА</t>
  </si>
  <si>
    <t>e541e986-02b9-453c-bb9b-91808c84f7a7</t>
  </si>
  <si>
    <t>Комунальне некомерційне підприємство "Лопатинська районна лікарня" Лопатинської селищної ради Львівської області</t>
  </si>
  <si>
    <t>ЛОПАТИН</t>
  </si>
  <si>
    <t>Україна, 80261, Львівська обл., Радехівський р-н, селище міського типу Лопатин, ВУЛИЦЯ СІЧОВИХ СТРІЛЬЦІВ, будинок 27</t>
  </si>
  <si>
    <t>f7cd05b0-4ba1-402f-a2ac-d5b7b5a46318</t>
  </si>
  <si>
    <t>97dd78d8-bc7b-42c5-9952-2d46034bf7b2</t>
  </si>
  <si>
    <t>КОМУНАЛЬНЕ НЕКОМЕРЦІЙНЕ ПІДПРИЄМСТВО ЛУКІВСЬКОЇ СІЛЬСЬКОЇ РАДИ "ЛУКІВСЬКА АМБУЛАТОРІЯ ЗАГАЛЬНОЇ ПРАКТИКИ-СІМЕЙНОЇ МЕДИЦИНИ"</t>
  </si>
  <si>
    <t>ЛУКИ</t>
  </si>
  <si>
    <t>c884f394-1d6b-453c-829f-73bc54dc7b73</t>
  </si>
  <si>
    <t>КОМУНАЛЬНЕ НЕКОМЕРЦІЙНЕ ПІДПРИЄМСТВО ЛЬВІВСЬКОЇ ОБЛАСНОЇ РАДИ "ЛЬВІВСЬКИЙ ОБЛАСНИЙ СПЕЦІАЛІЗОВАНИЙ ЦЕНТР РАДІАЦІЙНОГО ЗАХИСТУ НАСЕЛЕННЯ"</t>
  </si>
  <si>
    <t>losdrzn@ukr.net</t>
  </si>
  <si>
    <t>Пошивак Тетяна Петрівна</t>
  </si>
  <si>
    <t>Україна, 79066, Львівська обл., місто Львів, ВУЛИЦЯ МОРОЗНА, будинок 31 А</t>
  </si>
  <si>
    <t>caeab784-95e6-4b12-af3a-45f8b0b49182</t>
  </si>
  <si>
    <t>КОМУНАЛЬНЕ НЕКОМЕРЦІЙНЕ ПІДПРИЄМСТВО "4-А МІСЬКА ПОЛІКЛІНІКА М. ЛЬВОВА"</t>
  </si>
  <si>
    <t>b57ed123-9776-48b8-9ddf-967d26a99e06</t>
  </si>
  <si>
    <t>КОМУНАЛЬНЕ НЕКОМЕРЦІЙНЕ ПІДПРИЄМСТВО "8-А МІСЬКА КЛІНІЧНА ЛІКАРНЯ М.ЛЬВОВА "</t>
  </si>
  <si>
    <t>Україна, 79034, Львівська обл., місто Львів, ВУЛИЦЯ НАВРОЦЬКОГО, будинок 23</t>
  </si>
  <si>
    <t>7d113d34-050c-4a7f-b785-aac59d04f73e</t>
  </si>
  <si>
    <t>КОМУНАЛЬНЕ  НЕКОМЕРЦІЙНЕ ПІДПРИЄМСТВО  ЛЬВІВСЬКОЇ ОБЛАСНОЇ РАДИ "ЛЬВІВСЬКИЙ ОБЛАСНИЙ КЛІНІЧНИЙ ПЕРИНАТАЛЬНИЙ ЦЕНТР"</t>
  </si>
  <si>
    <t>e2097c64-c402-4f8b-ad36-7f08c6a1219a</t>
  </si>
  <si>
    <t>КОМУНАЛЬНЕ НЕКОМЕРЦІЙНЕ ПІДПРИЄМСТВО "1-А МІСЬКА ПОЛІКЛІНІКА М. ЛЬВОВА"</t>
  </si>
  <si>
    <t>f1692ab9-23f5-4ab3-9050-42c28fb2c3b6</t>
  </si>
  <si>
    <t>КОМУНАЛЬНЕ НЕКОМЕРЦІЙНЕ ПІДПРИЄМСТВО ЛЬВІВСЬКОЇ ОБЛАСНОЇ РАДИ "ЛЬВІВСЬКИЙ РЕГІОНАЛЬНИЙ ФТИЗІОПУЛЬМОНОЛОГІЧНИЙ КЛІНІЧНИЙ ЛІКУВАЛЬНО-ДІАГНОСТИЧНИЙ ЦЕНТР"</t>
  </si>
  <si>
    <t>lrfpkldc@gmail.com</t>
  </si>
  <si>
    <t>Рак Любомир Михайлович</t>
  </si>
  <si>
    <t>Україна, 79066, Львівська обл., місто Львів, ВУЛИЦЯ ЗЕЛЕНА, будинок 477</t>
  </si>
  <si>
    <t>386f6e0c-0921-4c06-b018-bf5cf49e29fc</t>
  </si>
  <si>
    <t>КОМУНАЛЬНЕ НЕКОМЕРЦІЙНЕ ПІДПРИЄМСТВО ЛЬВІВСЬКОЇ ОБЛАСНОЇ РАДИ "ЦЕНТР СПОРТИВНОЇ МЕДИЦИНИ І РЕАБІЛІТАЦІЇ"</t>
  </si>
  <si>
    <t>3d6ce71d-8f67-4fd7-a02f-ea4bcf37e3a0</t>
  </si>
  <si>
    <t>КОМУНАЛЬНЕ НЕКОМЕРЦІЙНЕ ПІДПРИЄМСТВО "4-А МІСЬКА КЛІНІЧНА ЛІКАРНЯ М.ЛЬВОВА"</t>
  </si>
  <si>
    <t>5cdd0362-c8f6-4651-863a-190dbb0e3e61</t>
  </si>
  <si>
    <t>КОМУНАЛЬНЕ НЕКОМЕРЦІЙНЕ ПІДПРИЄМСТВО "ПОЛОГОВИЙ КЛІНІЧНИЙ БУДИНОК №1 М.ЛЬВОВА"</t>
  </si>
  <si>
    <t>bcdfcac6-3aa6-42c3-b198-b9091283c528</t>
  </si>
  <si>
    <t>КОМУНАЛЬНЕ НЕКОМЕРЦІЙНЕ ПІДПРИЄМСТВО  ЛЬВІВСЬКОЇ ОБЛАСНОЇ РАДИ "ЛЬВІВСЬКИЙ ОБЛАСНИЙ ДЕРЖАВНИЙ КЛІНІЧНИЙ ЛІКУВАЛЬНО-ДІАГНОСТИЧНИЙ ЕНДОКРИНОЛОГІЧНИЙ ЦЕНТР"</t>
  </si>
  <si>
    <t>48269005-cd11-4107-a963-9f32357b5426</t>
  </si>
  <si>
    <t>КОМУНАЛЬНЕ НЕКОМЕРЦІЙНЕ ПІДПРИЄМСТВО ЛЬВІВСЬКОЇ ОБЛАСНОЇ РАДИ "ЗАХІДНОУКРАЇНСЬКИЙ СПЕЦІАЛІЗОВАНИЙ ДИТЯЧИЙ МЕДИЧНИЙ ЦЕНТР"</t>
  </si>
  <si>
    <t>d8437812-fe0d-489c-9b29-3ea14e27f6c3</t>
  </si>
  <si>
    <t>КОМУНАЛЬНЕ НЕКОМЕРЦІЙНЕ ПІДПРИЄМСТВО "ЛЬВІВСЬКА 1-А МІСЬКА КЛІНІЧНА ЛІКАРНЯ ІМЕНІ КНЯЗЯ ЛЕВА"</t>
  </si>
  <si>
    <t>25587839-521f-4c3a-924d-e41cb5d3bfc6</t>
  </si>
  <si>
    <t>КОМУНАЛЬНЕ НЕКОМЕРЦІЙНЕ ПІДПРИЄМСТВО ЛЬВІВСЬКОЇ ОБЛАСНОЇ РАДИ "ЛЬВІВСЬКИЙ ОБЛАСНИЙ КЛІНІЧНИЙ ДІАГНОСТИЧНИЙ ЦЕНТР"</t>
  </si>
  <si>
    <t>3c3907d8-8bc7-4923-b5b6-dbc0deee68c8</t>
  </si>
  <si>
    <t>ТОВАРИСТВО З ОБМЕЖЕНОЮ ВІДПОВІДАЛЬНІСТЮ "ПОВНОДІЛ"</t>
  </si>
  <si>
    <t>86ef12f5-ab9f-4508-806c-e007b7ac6220</t>
  </si>
  <si>
    <t>КОМУНАЛЬНЕ НЕКОМЕРЦІЙНЕ ПІДПРИЄМСТВО "3-Я МІСЬКА ПОЛІКЛІНІКА М. ЛЬВОВА"</t>
  </si>
  <si>
    <t>d12d5c05-630a-441f-b8a8-03964168d82e</t>
  </si>
  <si>
    <t>КОМУНАЛЬНЕ НЕКОМЕРЦІЙНЕ ПІДПРИЄМСТВО ЛЬВІВСЬКОЇ ОБЛАСНОЇ РАДИ "ЛЬВІВСЬКА ОБЛАСНА ІНФЕКЦІЙНА КЛІНІЧНА ЛІКАРНЯ"</t>
  </si>
  <si>
    <t>de3a0e9d-df5b-4d04-98be-c88ddc530d13</t>
  </si>
  <si>
    <t>ТОВАРИСТВО З ОБМЕЖЕНОЮ ВІДПОВІДАЛЬНІСТЮ "МЕД ПАРК"</t>
  </si>
  <si>
    <t>99e23598-8b31-4893-ac9d-233e65dd0c2c</t>
  </si>
  <si>
    <t>КОМУНАЛЬНЕ НЕКОМЕРЦІЙНЕ ПІДПРИЄМСТВО ЛЬВІВСЬКОЇ ОБЛАСНОЇ РАДИ "ЛЬВІВСЬКИЙ ОБЛАСНИЙ ШКІРНО-ВЕНЕРОЛОГІЧНИЙ ДИСПАНСЕР"</t>
  </si>
  <si>
    <t>0d902e14-cc0a-46c5-90b5-d71c8185c7ea</t>
  </si>
  <si>
    <t>ТОВАРИСТВО З ОБМЕЖЕНОЮ ВІДПОВІДАЛЬНІСТЮ "ДИТЯЧИЙ ЦЕНТР ЗДОРОВ'Я"</t>
  </si>
  <si>
    <t>cd8d2408-2f42-4a61-9115-d804f380ff30</t>
  </si>
  <si>
    <t>cae95ca7-e6f2-4342-bb39-989151e53caa</t>
  </si>
  <si>
    <t>БАЛЛА РОКСОЛАНА АНДРІЇВНА</t>
  </si>
  <si>
    <t>84f72736-505c-4dad-acaa-dfe4e1813aa2</t>
  </si>
  <si>
    <t>ПІКУЛИЦЬКА ЯРИНА ВАСИЛІВНА</t>
  </si>
  <si>
    <t>Пікулицька Ярина Василівна</t>
  </si>
  <si>
    <t>Україна, 79013, Львівська обл., місто Львів, ВУЛИЦЯ БРЮЛЛОВА, будинок 9, квартира 3Б</t>
  </si>
  <si>
    <t>ee5b0837-f347-4d97-aee8-48355dac7391</t>
  </si>
  <si>
    <t>cbc2f10c-4f23-4ecc-a459-7e994402d74c</t>
  </si>
  <si>
    <t>131ec909-f2f1-45ba-a4bb-8ddc0f0a3aae</t>
  </si>
  <si>
    <t>СЕРЕДЮК ОЛЬГА ІВАНІВНА</t>
  </si>
  <si>
    <t>d467a5d0-f27c-4692-8c4e-75333d3f02ac</t>
  </si>
  <si>
    <t>КОМУНАЛЬНЕ НЕКОМЕРЦІЙНЕ ПІДПРИЄМСТВО "5-А МІСЬКА КЛІНІЧНА ПОЛІКЛІНІКА М.ЛЬВОВА"</t>
  </si>
  <si>
    <t>2caf9f78-9d07-413a-8e77-243aef9daf0e</t>
  </si>
  <si>
    <t>СЕРЕДИЧ ЛІЛІЯ ПЕТРІВНА</t>
  </si>
  <si>
    <t>542ff1d0-3f90-49d8-969d-352325c46b59</t>
  </si>
  <si>
    <t>ТОВАРИСТВО З ОБМЕЖЕНОЮ ВІДПОВІДАЛЬНІСТЮ "САЛЮТАС"</t>
  </si>
  <si>
    <t>41fdc779-a379-4cbe-bfef-f80a09b63e5e</t>
  </si>
  <si>
    <t>КОМУНАЛЬНЕ НЕКОМЕРЦІЙНЕ ПІДПРИЄМСТВО  ЛЬВІВСЬКОЇ ОБЛАСНОЇ РАДИ "ЛЬВІВСЬКА ОБЛАСНА ДИТЯЧА КЛІНІЧНА ЛІКАРНЯ "ОХМАТДИТ"</t>
  </si>
  <si>
    <t>fffaa909-c1d3-4130-8e50-789bb63afa4d</t>
  </si>
  <si>
    <t>САВЕНКО ВАЛЕНТИНА СТЕПАНІВНА</t>
  </si>
  <si>
    <t>b6e8f7ef-22a9-4cb3-a7c4-7ebbae0b309a</t>
  </si>
  <si>
    <t>КОМУНАЛЬНЕ НЕКОМЕРЦІЙНЕ ПІДПРИЄМСТВО "5-А МІСЬКА КЛІНІЧНА ЛІКАРНЯ М. ЛЬВОВА"</t>
  </si>
  <si>
    <t>52e47225-97b2-468f-a992-f5b292fb868c</t>
  </si>
  <si>
    <t>ПЕТРИК ЛЮДМИЛА ЯРОСЛАВІВНА</t>
  </si>
  <si>
    <t>5ed752fb-acfe-4364-b4a0-850d9a7737ef</t>
  </si>
  <si>
    <t>a7edef06-5f28-4fe7-be29-17a8e5dbaed8</t>
  </si>
  <si>
    <t>КОМУНАЛЬНЕ НЕКОМЕРЦІЙНЕ ПІДПРИЄМСТВО "2-А МІСЬКА ПОЛІКЛІНІКА М.ЛЬВОВА"</t>
  </si>
  <si>
    <t>52eea272-ff41-4e72-a21f-ab5ace79dbca</t>
  </si>
  <si>
    <t>49f5597b-edb9-46aa-95d8-8c5fe4917b00</t>
  </si>
  <si>
    <t>ДУДА НАДІЯ БОГДАНІВНА</t>
  </si>
  <si>
    <t>e3ae9723-d93b-4339-a9c2-19a613ef18de</t>
  </si>
  <si>
    <t>КОМУНАЛЬНЕ НЕКОМЕРЦІЙНЕ ПІДПРИЄМСТВО "СТОМАТОЛОГІЧНА ПОЛІКЛІНІКА № 4 "</t>
  </si>
  <si>
    <t>75341f27-b42f-45a1-b703-e9ce64f8b37a</t>
  </si>
  <si>
    <t>4c4f941c-6048-492d-a0e9-f91decc27586</t>
  </si>
  <si>
    <t>КОМУНАЛЬНЕ НЕКОМЕРЦІЙНЕ ПІДПРИЄМСТВО "3-Я МІСЬКА КЛІНІЧНА ЛІКАРНЯ М. ЛЬВОВА"</t>
  </si>
  <si>
    <t>6b45c90c-c098-4dd4-9533-d63bb1efe1a7</t>
  </si>
  <si>
    <t>КОМУНАЛЬНЕ НЕКОМЕРЦІЙНЕ ПІДПРИЄМСТВО ЛЬВІВСЬКОЇ ОБЛАСНОЇ РАДИ  "ЛЬВІВСЬКИЙ ОБЛАСНИЙ ЦЕНТР ГРОМАДСЬКОГО ЗДОРОВ'Я"</t>
  </si>
  <si>
    <t>7af1ce1f-fd6f-44fa-821b-811e7bb2c2a8</t>
  </si>
  <si>
    <t>42d934bd-bcd0-451d-b591-f5085a74862b</t>
  </si>
  <si>
    <t>КОМУНАЛЬНЕ НЕКОМЕРЦІЙНЕ ПІДПРИЄМСТВО "ДЕСЯТА МІСЬКА ЛІКАРНЯ М. ЛЬВОВА"</t>
  </si>
  <si>
    <t>Україна, 79012, Львівська обл., місто Львів, ВУЛИЦЯ БОЙ-ЖЕЛЕНСЬКОГО, будинок 14</t>
  </si>
  <si>
    <t>d6621586-18f9-4649-ac33-bc57aaf7ef1e</t>
  </si>
  <si>
    <t>30e43b74-1e2b-451f-a619-ce9dd9aff8f8</t>
  </si>
  <si>
    <t>КОМУНАЛЬНЕ НЕКОМЕРЦІЙНЕ ПІДПРИЄМСТВО "ЛІКАРНЯ "ГОСПІС" М.ЛЬВОВА"</t>
  </si>
  <si>
    <t>5a55a4ee-6e17-4a39-b908-4a49214e0678</t>
  </si>
  <si>
    <t>36297eed-2733-4bfa-b4f9-47a589d21900</t>
  </si>
  <si>
    <t>ТОВАРИСТВО З ОБМЕЖЕНОЮ ВІДПОВІДАЛЬНІСТЮ "МЕДИЧНИЙ ЦЕНТР СВЯТОЇ ПАРАСКЕВИ"</t>
  </si>
  <si>
    <t>1dca1ad0-564b-4403-a246-970026e52d57</t>
  </si>
  <si>
    <t>КОМУНАЛЬНЕ НЕКОМЕРЦІЙНЕ ПІДПРИЄМСТВО "СТОМАТОЛОГІЧНА ПОЛІКЛІНІКА № 1""</t>
  </si>
  <si>
    <t>c34be061-4f43-4ad7-b87a-931c0d8ac335</t>
  </si>
  <si>
    <t>КОМУНАЛЬНЕ НЕКОМЕРЦІЙНЕ ПІДПРИЄМСТВО ЛЬВІВСЬКОЇ ОБЛАСНОЇ РАДИ "ЛЬВІВСЬКА ОБЛАСНА КЛІНІЧНА ПСИХІАТРИЧНА ЛІКАРНЯ"</t>
  </si>
  <si>
    <t>d1d33f24-8f01-4f22-a368-a051aebffb2f</t>
  </si>
  <si>
    <t>ЗАРЕМБА-ФЕДЧИШИН ОЛЕНА ВІТАЛІЇВНА</t>
  </si>
  <si>
    <t>cf6aaf05-d8b8-471a-9993-51909da72eea</t>
  </si>
  <si>
    <t>КОМУНАЛЬНЕ НЕКОМЕРЦІЙНЕ ПІДПРИЄМСТВО "6-А МІСЬКА ПОЛІКЛІНІКА М. ЛЬВОВА"</t>
  </si>
  <si>
    <t>d0d454d2-34cb-4f7f-9702-579d9ab5fd63</t>
  </si>
  <si>
    <t>7a56b287-6ddb-4976-8d36-b5a94aa2bc35</t>
  </si>
  <si>
    <t>КОМУНАЛЬНЕ НЕКОМЕРЦІЙНЕ ПІДПРИЄМСТВО  "КЛІНІЧНА ЛІКАРНЯ ШВИДКОЇ МЕДИЧНОЇ ДОПОМОГИ М.ЛЬВОВА"</t>
  </si>
  <si>
    <t>Україна, 79059, Львівська обл., місто Львів, ВУЛИЦЯ І. МИКОЛАЙЧУКА , будинок 9</t>
  </si>
  <si>
    <t>0cd78bb0-271b-4c47-879e-5aed1b6077dd</t>
  </si>
  <si>
    <t>КУШНІРУК ОЛЕКСІЙ ІГОРОВИЧ</t>
  </si>
  <si>
    <t>25a7ad68-7540-4940-97eb-b21c32252f43</t>
  </si>
  <si>
    <t>3cb97d6f-45f9-469a-b780-0f739756a559</t>
  </si>
  <si>
    <t>КОМУНАЛЬНЕ НЕКОМЕРЦІЙНЕ ПІДПРИЄМСТВО ЛЬВІВСЬКОЇ ОБЛАСНОЇ РАДИ "ЛЬВІВСЬКИЙ ОБЛАСНИЙ КЛІНІЧНИЙ ПСИХОНЕВРОЛОГІЧНИЙ ДИСПАНСЕР"</t>
  </si>
  <si>
    <t>2b42fbd9-c3bf-45c6-8100-0e7cf7699043</t>
  </si>
  <si>
    <t>КОМУНАЛЬНЕ НЕКОМЕРЦІЙНЕ ПІДПРИЄМСТВО ЛЬВІВСЬКОЇ ОБЛАСНОЇ РАДИ "ЛЬВІВСЬКИЙ ОБЛАСНИЙ  КЛІНІЧНИЙ ЛІКУВАЛЬНО-ДІАГНОСТИЧНИЙ КАРДІОЛОГІЧНИЙ ЦЕНТР"</t>
  </si>
  <si>
    <t>048d6cca-1c0e-43af-968a-29cc296705db</t>
  </si>
  <si>
    <t>6e0d7913-027b-4a1e-8bee-586413e014bc</t>
  </si>
  <si>
    <t>КОМУНАЛЬНЕ НЕКОМЕРЦІЙНЕ ПІДПРИЄМСТВО "МІСЬКА ДИТЯЧА КЛІНІЧНА ЛІКАРНЯ М. ЛЬВОВА"</t>
  </si>
  <si>
    <t>166f9821-9e95-489c-acbe-946ed29d4750</t>
  </si>
  <si>
    <t>ДЕМКО ІРИНА ДЕМ'ЯНІВНА</t>
  </si>
  <si>
    <t>40b5b012-02b4-49c4-a16c-879b10a1de31</t>
  </si>
  <si>
    <t>ПРИВАТНЕ ПІДПРИЄМСТВО "МЕДИЧНИЙ ЦЕНТР "ІНТЕРСОНО"</t>
  </si>
  <si>
    <t>1e0473cf-0535-44a4-9084-6ebf7df0ef4b</t>
  </si>
  <si>
    <t>КОМУНАЛЬНЕ НЕКОМЕРЦІЙНЕ ПІДПРИЄМСТВО ЛЬВІВСЬКОЇ ОБЛАСНОЇ РАДИ "ЛЬВІВСЬКИЙ ОБЛАСНИЙ МЕДИЧНИЙ ЦЕНТР ПРЕВЕНЦІЇ ТА ТЕРАПІЇ УЗАЛЕЖНЕНЬ"</t>
  </si>
  <si>
    <t>f6bb4814-f58e-4898-bac1-8b4156705b6c</t>
  </si>
  <si>
    <t>d32549eb-356b-484a-80f0-2f5fe6005613</t>
  </si>
  <si>
    <t>643a78c0-fbc7-4a9d-8985-e9724a3f552d</t>
  </si>
  <si>
    <t>23d81303-c974-47d0-92f0-ede3ba0eeba1</t>
  </si>
  <si>
    <t>ЗАСТАВНИЙ ІГОР ІГОРОВИЧ</t>
  </si>
  <si>
    <t>Заставний Ігор Ігорович</t>
  </si>
  <si>
    <t>feec9dfd-2cb9-43ff-b339-8bf2c37e77c1</t>
  </si>
  <si>
    <t>Комунальне некомерційне підприємство "Добросинсько-Магерівський центр первинної медико-санітарної допомоги" Добросинсько-Магерівської сільської ради Львівського району Львівської області</t>
  </si>
  <si>
    <t>МАГЕРІВ</t>
  </si>
  <si>
    <t>9fedf6a5-5578-4bf1-81d3-81c4ba5b1aa2</t>
  </si>
  <si>
    <t>eddc7601-d947-4053-8cf3-6d51cfc30585</t>
  </si>
  <si>
    <t>КОМУНАЛЬНЕ НЕКОМЕРЦІЙНЕ ПІДПРИЄМСТВО "МЕДЕНИЦЬКА ЛІКАРНЯ" МЕДЕНИЦЬКОЇ СЕЛИЩНОЇ РАДИ</t>
  </si>
  <si>
    <t>МЕДЕНИЧІ</t>
  </si>
  <si>
    <t>587fe4e2-61f1-4129-9881-8c903f9ada22</t>
  </si>
  <si>
    <t>КОМУНАЛЬНЕ НЕКОМЕРЦІЙНЕ ПІДПРИЄМСТВО "МИКОЛАЇВСЬКА МІСЬКА ЛІКАРНЯ" МИКОЛАЇВСЬКОЇ МІСЬКОЇ РАДИ СТРИЙСЬКОГО РАЙОНУ ЛЬВІВСЬКОЇ ОБЛАСТІ</t>
  </si>
  <si>
    <t>mukolajiv_kcrl@ukr.net</t>
  </si>
  <si>
    <t>Хрущ Ірина Володимирівна</t>
  </si>
  <si>
    <t>Україна, 81600, Львівська обл., Миколаївський р-н, місто Миколаїв, вул.Возз'єднання, будинок 9</t>
  </si>
  <si>
    <t>8e7ac962-b703-4a03-a969-c294a88cd330</t>
  </si>
  <si>
    <t>3f567038-c1f1-4e3b-9341-f9c0009f2d01</t>
  </si>
  <si>
    <t>КОМУНАЛЬНЕ НЕКОМЕРЦІЙНЕ ПІДПРИЄМСТВО ДОБРОМИЛЬСЬКОЇ МІСЬКОЇ РАДИ "АМБУЛАТОРІЯ ЗАГАЛЬНОЇ ПРАКТИКИ СІМЕЙНОЇ МЕДИЦИНИ С. МІЖЕНЕЦЬ САМБІРСЬКОГО РАЙОНУ ЛЬВІВСЬКОЇ ОБЛАСТІ"</t>
  </si>
  <si>
    <t>МІЖЕНЕЦЬ</t>
  </si>
  <si>
    <t>9e8c80fd-9b1f-4000-91c0-f3deb8cfc361</t>
  </si>
  <si>
    <t>КОМУНАЛЬНЕ НЕКОМЕРЦІЙНЕ ПІДПРИЄМСТВО "МОДРИЦЬКА АМБУЛАТОРІЯ ЗАГАЛЬНОЇ ПРАКТИКИ СІМЕЙНОЇ МЕДИЦИНИ" МОДРИЦЬКОЇ СІЛЬСЬКОЇ РАДИ</t>
  </si>
  <si>
    <t>МОДРИЧІ</t>
  </si>
  <si>
    <t>61680792-0d74-4527-ab74-a228c71509cc</t>
  </si>
  <si>
    <t>КОМУНАЛЬНЕ НЕКОМЕРЦІЙНЕ ПІДПРИЄМСТВО ЛЬВІВСЬКОЇ ОБЛАСНОЇ РАДИ "ЛІКАРНЯ ВІДНОВНОГО ЛІКУВАННЯ №2"ЦЕНТР РЕАБІЛІТАЦІЇ ВЕТЕРАНІВ  ОУН-УПА "ГОВЕРЛА"</t>
  </si>
  <si>
    <t>1c5923bf-5960-484e-b5d5-b81163d1fdf7</t>
  </si>
  <si>
    <t>КОМУНАЛЬНЕ НЕКОМЕРЦІЙНЕ ПІДПРИЄМСТВО "МОРШИНСЬКА МІСЬКА ЛІКАРНЯ" МОРШИНСЬКОЇ МІСЬКОЇ РАДИ</t>
  </si>
  <si>
    <t>Україна, 82482, Львівська обл., місто Моршин(пн), ВУЛИЦЯ 50-РІЧЧЯ УПА, будинок 20</t>
  </si>
  <si>
    <t>562d1382-4fd7-4319-9b68-be4808d7dbf5</t>
  </si>
  <si>
    <t>a4ea7677-d2fb-469f-a87f-b3c89cda2743</t>
  </si>
  <si>
    <t>КОМУНАЛЬНЕ НЕКОМЕРЦІЙНЕ ПІДПРИЄМСТВО "ЦЕНТР ПЕРВИННОЇ МЕДИКО-САНІТАРНОЇ ДОПОМОГИ МОСТИСЬКОЇ МІСЬКОЇ РАДИ ЛЬВІВСЬКОЇ ОБЛАСТІ"</t>
  </si>
  <si>
    <t>doctor1665@gmail.com</t>
  </si>
  <si>
    <t>Романишак Юрій Миронович</t>
  </si>
  <si>
    <t>МОСТИСЬКА</t>
  </si>
  <si>
    <t>Україна, 81300, Львівська обл., Мостиський р-н, місто Мостиська, ВУЛИЦЯ ЯРОСЛАВА МУДРОГО, будинок 111</t>
  </si>
  <si>
    <t>aad62e03-aa9e-4fda-9180-7220258343db</t>
  </si>
  <si>
    <t>КМІТЬ ОКСАНА ЗЕНОНІВНА</t>
  </si>
  <si>
    <t>f6a91c13-4ff9-4566-bd2f-1183d22ec837</t>
  </si>
  <si>
    <t>МАХНО ГАЛИНА ВОЛОДИМИРІВНА</t>
  </si>
  <si>
    <t>5a589a98-a486-487f-9111-9ac22dba3b08</t>
  </si>
  <si>
    <t>КОМУНАЛЬНЕ НЕКОМЕРЦІЙНЕ ПІДПРИЄМСТВО "МОСТИСЬКА МІСЬКА ЛІКАРНЯ" МОСТИСЬКОЇ МІСЬКОЇ РАДИ ЛЬВІВСЬКОЇ ОБЛАСТІ</t>
  </si>
  <si>
    <t>bc17219c-dcd7-426f-833e-4b0a23962778</t>
  </si>
  <si>
    <t>ДЕМКО ОКСАНА ДЕМ'ЯНІВНА</t>
  </si>
  <si>
    <t>f3a9e547-521a-4ae8-9c58-67104e84b0e4</t>
  </si>
  <si>
    <t>КОМУНАЛЬНЕ НЕКОМЕРЦІЙНЕ ПІДПРИЄМСТВО "АМБУЛАТОРІЯ ЗАГАЛЬНОЇ ПРАКТИКИ СІМЕЙНОЇ МЕДИЦИНИ МУРОВАНСЬКОЇ СІЛЬСЬКОЇ РАДИ ОБ'ЄДНАНОЇ ТЕРИТОРІАЛЬНОЇ ГРОМАДИ ПУСТОМИТІВСЬКОГО РАЙОНУ ЛЬВІВСЬКОЇ ОБЛАСТІ"</t>
  </si>
  <si>
    <t>МУРОВАНЕ</t>
  </si>
  <si>
    <t>Україна, 81121, Львівська обл., Пустомитівський р-н, село Муроване, ВУЛИЦЯ ШЕВЧЕНКА, будинок 10</t>
  </si>
  <si>
    <t>b8491f4b-0130-4a1d-9a98-b1eee07f63c7</t>
  </si>
  <si>
    <t>ВОЗІВ ХРИСТИНА ІВАНІВНА</t>
  </si>
  <si>
    <t>Возів Христина Іванівна</t>
  </si>
  <si>
    <t>1f899f10-3929-4e3a-aa24-b5adf1d5e4da</t>
  </si>
  <si>
    <t>КОМУНАЛЬНЕ НЕКОМЕРЦІЙНЕ ПІДПРИЄМСТВО ЯВОРІВСЬКОЇ МІСЬКОЇ РАДИ ЛЬВІВСЬКОЇ ОБЛАСТІ "НЕМИРІВСЬКА МІСЬКА ЛІКАРНЯ"</t>
  </si>
  <si>
    <t>Україна, 81013, Львівська обл., Яворівський р-н, селище міського типу Немирів, ВУЛИЦЯ ІВАНА ФРАНКА, будинок 86</t>
  </si>
  <si>
    <t>032fb21a-2ea2-453e-a40e-c33ffe4fd00c</t>
  </si>
  <si>
    <t>e207fb0d-7655-4c87-8267-1a25c5865b7a</t>
  </si>
  <si>
    <t>КОМУНАЛЬНЕ НЕКОМЕРЦІЙНЕ ПІДПРИЄМСТВО ДОБРОМИЛЬСЬКОЇ МІСЬКОЇ РАДИ "АМБУЛАТОРІЯ ЗАГАЛЬНОЇ ПРАКТИКИ СІМЕЙНОЇ МЕДИЦИНИ СМТ. НИЖАНКОВИЧІ САМБІРСЬКОГО РАЙОНУ ЛЬВІВСЬКОЇ ОБЛАСТІ"</t>
  </si>
  <si>
    <t>НИЖАНКОВИЧІ</t>
  </si>
  <si>
    <t>8f0e8a85-b566-4b9d-9709-7f84660374c1</t>
  </si>
  <si>
    <t>КОМУНАЛЬНЕ НЕКОМЕРЦІЙНЕ ПІДПРИЄМСТВО "ДРОГОБИЦЬКА РАЙОННА ЛІКАРНЯ " ДРОГОБИЦЬКОЇ РАЙОННОЇ РАДИ</t>
  </si>
  <si>
    <t>f91c5026-0103-4ecc-88fe-46ac631eb700</t>
  </si>
  <si>
    <t>d5ffe33a-f51f-4747-af24-f2bc34db680e</t>
  </si>
  <si>
    <t>КОМУНАЛЬНЕ НЕКОМЕРЦІЙНЕ ПІДПРИЄМСТВО ДОБРОМИЛЬСЬКОЇ МІСЬКОЇ РАДИ "АМБУЛАТОРІЯ ЗАГАЛЬНОЇ ПРАКТИКИ СІМЕЙНОЇ МЕДИЦИНИ С. НОВЕ МІСТО САМБІРСЬКОГО РАЙОНУ ЛЬВІВСЬКОЇ ОБЛАСТІ"</t>
  </si>
  <si>
    <t>НОВЕ МІСТО</t>
  </si>
  <si>
    <t>b12a0fd1-6c86-44bf-81c1-5bfacce8172a</t>
  </si>
  <si>
    <t>КОМУНАЛЬНЕ НЕКОМЕРЦІЙНЕ ПІДПРИЄМСТВО НОВОКАЛИНІВСЬКИЙ МІСЬКИЙ ЦЕНТР ПЕРВИННОЇ МЕДИКО-САНІТАРНОЇ ДОПОМОГИ</t>
  </si>
  <si>
    <t>НОВИЙ КАЛИНІВ</t>
  </si>
  <si>
    <t>Україна, 81464, Львівська обл., Самбірський р-н, місто Новий Калинів, ПЛОЩА АВІАЦІЇ, будинок 2</t>
  </si>
  <si>
    <t>95414000-15f6-4e4d-b4a3-cf08907c6cc8</t>
  </si>
  <si>
    <t>ee43660c-6b42-4343-a557-05594e4e7810</t>
  </si>
  <si>
    <t>КОМУНАЛЬНЕ НЕКОМЕРЦІЙНЕ ПІДПРИЄМСТВО "НОВОРОЗДІЛЬСЬКА МІСЬКА ЛІКАРНЯ" НОВОРОЗДІЛЬСЬКОЇ МІСЬКОЇ РАДИ</t>
  </si>
  <si>
    <t>novrozml@ukr.net</t>
  </si>
  <si>
    <t>Стеців Олег Романович</t>
  </si>
  <si>
    <t>НОВИЙ РОЗДІЛ(ПН)</t>
  </si>
  <si>
    <t>Україна, 81652, Львівська обл., місто Новий Розділ(пн), ВУЛИЦЯ ВИННИЧЕНКА, будинок 37</t>
  </si>
  <si>
    <t>86406ebb-3f61-4b7b-a9c9-17ffce96b43c</t>
  </si>
  <si>
    <t>d188ee54-c925-46f7-9ed2-8a060a763165</t>
  </si>
  <si>
    <t>КОМУНАЛЬНЕ НЕКОМЕРЦІЙНЕ ПІДПРИЄМСТВО "НОВОЯРИЧІВСЬКА РАЙОННА ЛІКАРНЯ"</t>
  </si>
  <si>
    <t>НОВИЙ ЯРИЧІВ</t>
  </si>
  <si>
    <t>b81af826-6326-4584-8f64-55871a024bfd</t>
  </si>
  <si>
    <t>3bcfca98-4770-4db9-9a2c-6adfbeb41f8b</t>
  </si>
  <si>
    <t>КОМУНАЛЬНЕ НЕКОМЕРЦІЙНЕ ПІДПРИЄМСТВО " НОВОСТРІЛИЩАНСЬКА АМБУЛАТОРІЯ ЗАГАЛЬНОЇ ПРАКТИКИ - СІМЕЙНОЇ МЕДИЦИНИ " БІБРСЬКОЇ МІСЬКОЇ РАДИ</t>
  </si>
  <si>
    <t>НОВІ СТРІЛИЩА</t>
  </si>
  <si>
    <t>39f0c5fb-22fe-45ec-b481-d3cf7569544d</t>
  </si>
  <si>
    <t>КОМУНАЛЬНЕ НЕКОМЕРЦІЙНЕ ПІДПРИЄМСТВО "НОВОЯВОРІВСЬКА ЛІКАРНЯ ІМЕНІ ЮРІЯ ЛИПИ" НОВОЯВОРІВСЬКОЇ МІСЬКОЇ РАДИ</t>
  </si>
  <si>
    <t>nrl_hospital@meta.ua</t>
  </si>
  <si>
    <t>Мороз Григорій Васильович</t>
  </si>
  <si>
    <t>НОВОЯВОРІВСЬК</t>
  </si>
  <si>
    <t>Україна, 81053, Львівська обл., Яворівський р-н, місто Новояворівськ, ВУЛИЦЯ ШЕВЧЕНКА, будинок 18</t>
  </si>
  <si>
    <t>94361ceb-2770-49df-8675-086a4fda5f70</t>
  </si>
  <si>
    <t>200a113f-edc9-4a48-81b3-f8d06fa5d005</t>
  </si>
  <si>
    <t>ОЩИПКО ІРИНА ГЕОРГІЇВНА</t>
  </si>
  <si>
    <t>ОБРОШИНЕ</t>
  </si>
  <si>
    <t>86da4bb6-217b-4dc2-8951-9493573c2d52</t>
  </si>
  <si>
    <t>КОМУНАЛЬНЕ ПІДПРИЄМСТВО ПЕРЕМИШЛЯНСЬКА ЦЕНТРАЛЬНА РАЙОННА ЛІКАРНЯ</t>
  </si>
  <si>
    <t>kppcrl@ukr.net</t>
  </si>
  <si>
    <t>Лівий Богдан Васильович</t>
  </si>
  <si>
    <t>ПЕРЕМИШЛЯНИ</t>
  </si>
  <si>
    <t>Україна, 81200, Львівська обл., Перемишлянський р-н, місто Перемишляни, ВУЛ. ГАЛИЦЬКА, будинок 12</t>
  </si>
  <si>
    <t>87256a6d-1829-427e-96fc-e5867aa143bb</t>
  </si>
  <si>
    <t>d91e0302-4f99-4ece-84e3-28dbd0758dfe</t>
  </si>
  <si>
    <t>ЗУБРИЦЬКА НАДІЯ СТЕПАНІВНА</t>
  </si>
  <si>
    <t>ПЕРЕМОЖНЕ</t>
  </si>
  <si>
    <t>0fafb472-9417-4319-81bd-7e76dfb32ddc</t>
  </si>
  <si>
    <t>КОШЛАТА ЛЕСЯ ВАСИЛІВНА</t>
  </si>
  <si>
    <t>Кошлата Леся Василівна</t>
  </si>
  <si>
    <t>51898c24-f298-4d82-8a77-cfb1479ee90f</t>
  </si>
  <si>
    <t>КОМУНАЛЬНЕ НЕКОМЕРЦІЙНЕ ПІДПРИЄМСТВО ПУСТОМИТІВСЬКОЇ РАЙОННОЇ РАДИ "ПУСТОМИТІВСЬКА ЦЕНТРАЛЬНА РАЙОННА ЛІКАРНЯ"</t>
  </si>
  <si>
    <t>b6a5fd66-8bf5-4127-a44b-7776873a7f5d</t>
  </si>
  <si>
    <t>6fa70497-284f-4715-9274-1b0f1f9c457f</t>
  </si>
  <si>
    <t>Комунальне некомерційне підприємство "Рава-Руська лікарня" Рава-Руської міської ради Львівського району Львівської області</t>
  </si>
  <si>
    <t>РАВА-РУСЬКА</t>
  </si>
  <si>
    <t>Україна, 80316, Львівська обл., Жовківський р-н, місто Рава-Руська, ВУЛИЦЯ ГРУШЕВСЬКОГО, будинок 120</t>
  </si>
  <si>
    <t>f752f2e6-71be-469f-ba2a-1c8fb144aba9</t>
  </si>
  <si>
    <t>d0f0dcbb-90a9-4cc8-97c9-4e30df7541d5</t>
  </si>
  <si>
    <t>КОМУНАЛЬНЕ НЕКОМЕРЦІЙНЕ ПІДПРИЄМСТВО "РАДЕХІВСЬКА ЦЕНТРАЛЬНА РАЙОННА ЛІКАРНЯ" РАДЕХІВСЬКОЇ МІСЬКОЇ РАДИ ЛЬВІВСЬКОЇ ОБЛАСТІ</t>
  </si>
  <si>
    <t>knprcdh@fmail.net</t>
  </si>
  <si>
    <t>Цибуля Леонід Йосифович</t>
  </si>
  <si>
    <t>РАДЕХІВ</t>
  </si>
  <si>
    <t>Україна, 80200, Львівська обл., Радехівський р-н, місто Радехів, ВУЛИЦЯ ЛЬВІВСЬКА, будинок 8</t>
  </si>
  <si>
    <t>c9ded0c9-3690-4228-a2c0-c5e94dd27ca8</t>
  </si>
  <si>
    <t>0fa7a41b-dacb-4cb2-ac4f-c76fb1919e3a</t>
  </si>
  <si>
    <t>БЕРЕЗНЮК ТЕТЯНА ПАВЛІВНА</t>
  </si>
  <si>
    <t>РЕМЕНІВ</t>
  </si>
  <si>
    <t>559227c5-5813-4257-9402-033c7eaefb06</t>
  </si>
  <si>
    <t>КОМУНАЛЬНЕ НЕКОМЕРЦІЙНЕ ПІДПРИЄМСТВО "РУДКІВСЬКА ЛІКАРНЯ" РУДКІВСЬКОЇ МІСЬКОЇ РАДИ САМБІРСЬКОГО РАЙОНУ ЛЬВІВСЬКОЇ ОБЛАСТІ</t>
  </si>
  <si>
    <t>РУДКИ</t>
  </si>
  <si>
    <t>18791c31-3281-4e5a-9ea5-2eef9a6fe18e</t>
  </si>
  <si>
    <t>КОМУНАЛЬНЕ НЕКОМЕРЦІЙНЕ ПІДПРИЄМСТВО "ЦЕНТР ПЕРВИННОЇ МЕДИКО-САНІТАРНОЇ ДОПОМОГИ САМБІРСЬКОЇ МІСЬКОЇ РАДИ"</t>
  </si>
  <si>
    <t>sambirpoliklinik@gmail.com</t>
  </si>
  <si>
    <t>Сілецький Олександр Олександрович</t>
  </si>
  <si>
    <t>Україна, 81400, Львівська обл., місто Самбір, ВУЛ.ЧАЙКОВСЬКОГО, будинок 12</t>
  </si>
  <si>
    <t>86efac51-b4c9-4125-a208-a543c160b780</t>
  </si>
  <si>
    <t>ПРИВАТНЕ ПІДПРИЄМСТВО "МСЛ ЦЕНТР"</t>
  </si>
  <si>
    <t>4a49767f-a2b5-4619-a413-526c765fbea4</t>
  </si>
  <si>
    <t>КОМУНАЛЬНЕ НЕКОМЕРЦІЙНЕ ПІДПРИЄМСТВО САМБІРСЬКОЇ МІСЬКОЇ РАДИ ТА САМБІРСЬКОЇ РАЙОННОЇ РАДИ "САМБІРСЬКА ЦЕНТРАЛЬНА РАЙОННА ЛІКАРНЯ"</t>
  </si>
  <si>
    <t>dee0095f-1494-47f2-86fd-46171d5cd53a</t>
  </si>
  <si>
    <t>КОМУНАЛЬНЕ НЕКОМЕРЦІЙНЕ ПІДПРИЄМСТВО САМБІРСЬКА РАЙОННА ЛІКАРНЯ " ХОСПІС"</t>
  </si>
  <si>
    <t>СІДЕ</t>
  </si>
  <si>
    <t>1413b343-b06e-4eab-976d-ad7b29853ba2</t>
  </si>
  <si>
    <t>КОМУНАЛЬНЕ НЕКОМЕРЦІЙНЕ ПІДПРИЄМСТВО "СКОЛІВСЬКА ЦЕНТРАЛЬНА ЛІКАРНЯ" СКОЛІВСЬКОЇ МІСЬКОЇ РАДИ</t>
  </si>
  <si>
    <t>СКОЛЕ</t>
  </si>
  <si>
    <t>Україна, 82600, Львівська обл., Сколівський р-н, місто Сколе, ВУЛИЦЯ ГЕРОЯ ОЛЕГА УШНЕВИЧА, будинок 29</t>
  </si>
  <si>
    <t>9054bd10-4fbb-4d31-8ac3-469f7481cccc</t>
  </si>
  <si>
    <t>ФЕДЕНКО НАТАЛІЯ РОМАНІВНА</t>
  </si>
  <si>
    <t>6fb6517e-21aa-4b97-bb0e-0b91f9adcd2e</t>
  </si>
  <si>
    <t>КОМУНАЛЬНЕ НЕКОМЕРЦІЙНЕ ПІДПРИЄМСТВО "СКОЛІВСЬКИЙ ЦЕНТР ПЕРВИННОЇ МЕДИЧНОЇ ДОПОМОГИ" СКОЛІВСЬКОЇ МІСЬКОЇ РАДИ</t>
  </si>
  <si>
    <t>f4779367-fc63-44b4-b580-5c63769f023a</t>
  </si>
  <si>
    <t>КОМУНАЛЬНЕ НЕКОМЕРЦІЙНЕ ПІДПРИЄМСТВО СЛАВСЬКОЇ СЕЛИЩНОЇ РАДИ "СЛАВСЬКА МІСЬКА ЛІКАРНЯ"</t>
  </si>
  <si>
    <t>СЛАВСЬКЕ</t>
  </si>
  <si>
    <t>Україна, 82660, Львівська обл., Сколівський р-н, селище міського типу Славське, ВУЛИЦЯ АРХАНГЕЛЬСЬКОГО, будинок 5</t>
  </si>
  <si>
    <t>931a0dc4-fa22-4ef2-a3ad-fe6d8ff9c123</t>
  </si>
  <si>
    <t>1b1b2559-1c34-4238-885c-ea01bcd62495</t>
  </si>
  <si>
    <t>РОНДЯК БОГДАН ЯРОСЛАВОВИЧ</t>
  </si>
  <si>
    <t>СЛОБІДКА</t>
  </si>
  <si>
    <t>d94b5a7e-b52e-4f6e-ba08-2d2c537e7f47</t>
  </si>
  <si>
    <t>РОНДЯК ОЛЕКСАНДРА ЗІНОВІЇВНА</t>
  </si>
  <si>
    <t>f86b4bb0-8516-4734-949c-cae57d9a4b70</t>
  </si>
  <si>
    <t>КОМУНАЛЬНЕ НЕКОМЕРЦІЙНЕ ПІДПРИЄМСТВО "СОКАЛЬСЬКА РАЙОННА ЛІКАРНЯ" СОКАЛЬСЬКОЇ МІСЬКОЇ РАДИ ЛЬВІВСЬКОЇ ОБЛАСТІ</t>
  </si>
  <si>
    <t>sokal_crl@ukr.net</t>
  </si>
  <si>
    <t>Швед Роман Тимофійович</t>
  </si>
  <si>
    <t>СОКАЛЬ</t>
  </si>
  <si>
    <t>Україна, 80001, Львівська обл., Сокальський р-н, місто Сокаль, ВУЛИЦЯ Я.МУДРОГО, будинок 26</t>
  </si>
  <si>
    <t>547516b8-c41b-4b58-93e0-9200ef079b26</t>
  </si>
  <si>
    <t>5361cc27-f3ef-46e3-bd81-c8de0fd6e8f7</t>
  </si>
  <si>
    <t>КОМУНАЛЬНЕ НЕКОМЕРЦІЙНЕ ПІДПРИЄМСТВО "ЦЕНТР ПЕРВИННОЇ МЕДИКО-САНІТАРНОЇ ДОПОМОГИ" СОЛОНКІВСЬКОЇ СІЛЬСЬКОЇ РАДИ ЛЬВІВСЬКОГО РАЙОНУ ЛЬВІВСЬКОЇ ОБЛАСТІ</t>
  </si>
  <si>
    <t>СОЛОНКА</t>
  </si>
  <si>
    <t>01f61947-2a93-4ea3-9b94-e3e236103b84</t>
  </si>
  <si>
    <t>КОМУНАЛЬНЕ ПІДПРИЄМСТВО "МІСЬКА ЛІКАРНЯ СОСНІВСЬКОЇ МІСЬКОЇ РАДИ"</t>
  </si>
  <si>
    <t>02354113-eb8e-4491-8dfa-0efada88c40f</t>
  </si>
  <si>
    <t>КОМУНАЛЬНЕ НЕКОМЕРЦІЙНЕ ПІДПРИЄМСТВО ЛЬВІВСЬКОЇ ОБЛАСНОЇ РАДИ  "ЛЬВІВСЬКА ОБЛАСНА ЛІКАРНЯ ВІДНОВНОГО ЛІКУВАННЯ №3"</t>
  </si>
  <si>
    <t>9c52c07b-a9c8-4a2b-ba29-de08ede2dece</t>
  </si>
  <si>
    <t>e5506611-fbaa-41aa-a69f-f55591d4c8cc</t>
  </si>
  <si>
    <t>МАРУНКЕВИЧ МАРІЯ ВОЛОДИМИРІВНА</t>
  </si>
  <si>
    <t>dce5136a-07fd-4314-af26-e74a709758f0</t>
  </si>
  <si>
    <t>КОМУНАЛЬНЕ НЕКОМЕРЦІЙНЕ ПІДПРИЄМСТВО СТАРОСАМБІРСЬКОЇ МІСЬКОЇ  РАДИ "СТАРОСАМБІРСЬКА РАЙОННА ЛІКАРНЯ"</t>
  </si>
  <si>
    <t>СТАРИЙ САМБІР</t>
  </si>
  <si>
    <t>9c7108a5-0c2e-40b0-ab9a-7303e08f9135</t>
  </si>
  <si>
    <t>КОМУНАЛЬНЕ НЕКОМЕРЦІЙНЕ ПІДПРИЄМСТВО ЛЬВІВСЬКОЇ ОБЛАСНОЇ РАДИ "ЛЬВІВСЬКИЙ ОНКОЛОГІЧНИЙ РЕГІОНАЛЬНИЙ ЛІКУВАЛЬНО-ДІАГНОСТИЧНИЙ ЦЕНТР"</t>
  </si>
  <si>
    <t>3ef9c842-1dea-41d5-95a8-b16b4e03e248</t>
  </si>
  <si>
    <t>280adcdf-dcd7-4aa0-9a6b-fc5c4248885a</t>
  </si>
  <si>
    <t>КОМУНАЛЬНЕ НЕКОМЕРЦІЙНЕ ПІДПРИЄМСТВО СТАРОСАМБІРСЬКОЇ МІСЬКОЇ РАДИ "СТАРОСАМБІРСЬКИЙ ЦЕНТР ПЕРВИННОЇ МЕДИЧНОЇ ДОПОМОГИ"</t>
  </si>
  <si>
    <t>st.sambirpmd@gmail.com</t>
  </si>
  <si>
    <t>Галевич Марта Ростиславівна</t>
  </si>
  <si>
    <t>Україна, 82000, Львівська обл., Старосамбірський р-н, місто Старий Самбір, ВУЛ. Л. ГАЛИЦЬКОГО, будинок 86, КАБ. 22</t>
  </si>
  <si>
    <t>4cdbe1a5-ff1f-4c29-950b-50b458dc24e8</t>
  </si>
  <si>
    <t>КОМУНАЛЬНЕ НЕКОМЕРЦІЙНЕ ПІДПРИЄМСТВО СТРИЙСЬКОЇ МІСЬКОЇ РАДИ "СТРИЙСЬКА  МІСЬКА ЛІКАРНЯ"</t>
  </si>
  <si>
    <t>2a079319-0558-4b60-a0be-6440f320f27f</t>
  </si>
  <si>
    <t>КОМУНАЛЬНЕ НЕКОМЕРЦІЙНЕ ПІДПРИЄМСТВО СТРИЙСЬКОЇ МІСЬКОЇ РАДИ "СТРИЙСЬКА ЦЕНТРАЛЬНА РАЙОННА ЛІКАРНЯ"</t>
  </si>
  <si>
    <t>1e943834-8821-4fa4-82cd-58072b944e95</t>
  </si>
  <si>
    <t>КОМУНАЛЬНЕ НЕКОМЕРЦІЙНЕ ПІДПРИЄМСТВО"СТРИЙСЬКИЙ ПОЛОГОВИЙ БУДИНОК"</t>
  </si>
  <si>
    <t>ffb61f48-8da2-45ff-9936-c30fbd973c0a</t>
  </si>
  <si>
    <t>7eeb3f61-386c-4d43-ae9e-6c9dfd2be47a</t>
  </si>
  <si>
    <t>КОМУНАЛЬНЕ НЕКОМЕРЦІЙНЕ ПІДПРИЄМСТВО "СТРИЙСЬКА ЦЕНТРАЛЬНА МІСЬКА ЛІКАРНЯ"</t>
  </si>
  <si>
    <t>3e73c70e-fff9-47b6-846b-01f5b9867ce5</t>
  </si>
  <si>
    <t>КОМУНАЛЬНЕ НЕКОМЕРЦІЙНЕ ПІДПРИЄМСТВО "ЦЕНТР ПЕРВИННОЇ МЕДИКО-САНІТАРНОЇ ДОПОМОГИ М. СТРИЯ"</t>
  </si>
  <si>
    <t>stryicentr@ukr.net</t>
  </si>
  <si>
    <t>Салдан Іванна Миколаївна</t>
  </si>
  <si>
    <t>Україна, 82400, Львівська обл., місто Стрий, ВУЛИЦЯ ОХРИМОВИЧА, будинок 6</t>
  </si>
  <si>
    <t>050243fa-ae57-44a3-aa87-c15769c29340</t>
  </si>
  <si>
    <t>АПАРІНА ЛІДІЯ ВОЛОДИМИРІВНА</t>
  </si>
  <si>
    <t>9570eb4e-4832-418f-99ad-bfa74327eb98</t>
  </si>
  <si>
    <t>f492298a-6c12-4db2-b85f-ea2be4b4d344</t>
  </si>
  <si>
    <t>ЯЩИШИН ОКСАНА МИХАЙЛІВНА</t>
  </si>
  <si>
    <t>c49d0b1d-5047-4d8c-9395-2f94a529cf7d</t>
  </si>
  <si>
    <t>КОМУНАЛЬНЕ НЕКОМЕРЦІЙНЕ ПІДПРИЄМСТВО "СТРИЙСЬКА МІСЬКА ДИТЯЧА ЛІКАРНЯ"</t>
  </si>
  <si>
    <t>04d38836-e126-4ccc-9e4c-eb27b530353d</t>
  </si>
  <si>
    <t>ПОЛЯНСЬКА ТЕТЯНА АНАТОЛІЇВНА</t>
  </si>
  <si>
    <t>Полянська Тетяна Анатоліївна</t>
  </si>
  <si>
    <t>57604f54-9b9e-45e8-8c99-addfc54295b9</t>
  </si>
  <si>
    <t>КОМУНАЛЬНЕ НЕКОМЕРЦІЙНЕ ПІДПРИЄМСТВО "СУДОВОВИШНЯНСЬКА МІСЬКА ЛІКАРНЯ " СУДОВОВИШНЯНСЬКОЇ МІСЬКОЇ РАДИ ЛЬВІВСЬКОЇ ОБЛАСТІ</t>
  </si>
  <si>
    <t>СУДОВА ВИШНЯ</t>
  </si>
  <si>
    <t>Україна, 81340, Львівська обл., Мостиський р-н, місто Судова Вишня, ВУЛИЦЯ САГАЙДАЧНОГО, будинок 5</t>
  </si>
  <si>
    <t>03261781-bc3b-49c8-9a35-b7858c3a01c3</t>
  </si>
  <si>
    <t>КОМУНАЛЬНЕ НЕКОМЕРЦІЙНЕ ПІДПРИЄМСТВО "СУДОВОВИШНЯНСЬКИЙ ЦЕНТР ПЕРВИННОЇ МЕДИКО-САНІТАРНОЇ ДОПОМОГИ" СУДОВОВИШНЯНСЬКОЇ МІСЬКОЇ РАДИ ЛЬВІВСЬКОЇ ОБЛАСТІ</t>
  </si>
  <si>
    <t>913c03b2-4da2-4adf-a4f0-3e313e4e980b</t>
  </si>
  <si>
    <t>ДІДИК ЛЕСЯ ІВАНІВНА</t>
  </si>
  <si>
    <t>ТРУСКАВЕЦЬ</t>
  </si>
  <si>
    <t>15d942bd-acb5-4d50-b10b-9f17965807c7</t>
  </si>
  <si>
    <t>КОМУНАЛЬНЕ НЕКОМЕРЦІЙНЕ ПІДПРИЄМСТВО "ТРУСКАВЕЦЬКА МІСЬКА ЛІКАРНЯ" ТРУСКАВЕЦЬКОЇ МІСЬКОЇ РАДИ</t>
  </si>
  <si>
    <t>kptml@ukr.net</t>
  </si>
  <si>
    <t>Стасик Ігор Степанович</t>
  </si>
  <si>
    <t>Україна, 82200, Львівська обл., місто Трускавець, ВУЛИЦЯ ДАНИЛИШИНИХ, будинок 62</t>
  </si>
  <si>
    <t>29e68503-7afa-4d6e-8f7c-c3bdaf24f7f1</t>
  </si>
  <si>
    <t>ad229a7d-9bfe-4cf9-9196-4c7fc91f8c5e</t>
  </si>
  <si>
    <t>КОМУНАЛЬНЕ НЕКОМЕРЦІЙНЕ ПІДПРИЄМСТВО "ТУРКІВСЬКИЙ ЦЕНТР ПЕРВИННОЇ МЕДИКО-САНІТАРНОЇ ДОПОМОГИ" ТУРКІВСЬКОЇ МІСЬКОЇ РАДИ САМБІРСЬКОГО РАЙОНУ ЛЬВІВСЬКОЇ ОБЛАСТІ</t>
  </si>
  <si>
    <t>jmp7@ukr.net</t>
  </si>
  <si>
    <t>Яцкуляк Микола Петрович</t>
  </si>
  <si>
    <t>ТУРКА</t>
  </si>
  <si>
    <t>Україна, 82500, Львівська обл., Турківський р-н, місто Турка, ВУЛИЦЯ СІЧОВИХ СТРІЛЬЦІВ, будинок 108</t>
  </si>
  <si>
    <t>1640be22-d1f7-478b-ba3e-56d4541a578f</t>
  </si>
  <si>
    <t>КОМУНАЛЬНЕ НЕКОМЕРЦІЙНЕ ПІДПРИЄМСТВО "ХОДОРІВСЬКА МІСЬКА ЛІКАРНЯ" ХОДОРІВСЬКОЇ МІСЬКОЇ РАДИ ЛЬВІВСЬКОЇ ОБЛАСТІ</t>
  </si>
  <si>
    <t>ХОДОРІВ</t>
  </si>
  <si>
    <t>Україна, 81750, Львівська обл., Жидачівський р-н, місто Ходорів, ВУЛИЦЯ Б.ХМЕЛЬНИЦЬКОГО, будинок 63</t>
  </si>
  <si>
    <t>074996fc-88ab-4112-8357-c8200d128ffe</t>
  </si>
  <si>
    <t>8a575952-7664-424e-8ab4-cf8c0dca0421</t>
  </si>
  <si>
    <t>КОМУНАЛЬНЕ ПІДПРИЄМСТВО "ЦЕНТР ПЕРВИННОЇ МЕДИКО-САНІТАРНОЇ ДОПОМОГИ М.ЧЕРВОНОГРАДА"</t>
  </si>
  <si>
    <t>80a34da2-29d3-4ea9-82ed-a532675b04fa</t>
  </si>
  <si>
    <t>КОМУНАЛЬНЕ ПІДПРИЄМСТВО "ЦЕНТРАЛЬНА МІСЬКА ЛІКАРНЯ ЧЕРВОНОГРАДСЬКОЇ МІСЬКОЇ РАДИ"</t>
  </si>
  <si>
    <t>99c61f90-8999-45b0-99f2-814b8fbf9480</t>
  </si>
  <si>
    <t>НІКОНОРОВ ВАЛЕРІЙ МИКОЛАЙОВИЧ</t>
  </si>
  <si>
    <t>b564039a-4994-4952-88ec-94ea3ab4f2db</t>
  </si>
  <si>
    <t>КОМУНАЛЬНЕ НЕКОМЕРЦІЙНЕ ПІДПРИЄМСТВО "ЦЕНТР ПЕРВИННОЇ МЕДИКО-САНІТАРНОЇ ДОПОМОГИ РОЗВАДІВСЬКОЇ СІЛЬСЬКОЇ РАДИ СТРИЙСЬКОГО РАЙОНУ ЛЬВІВСЬКОЇ ОБЛАСТІ"</t>
  </si>
  <si>
    <t>ЧЕРНИЦЯ</t>
  </si>
  <si>
    <t>407cdcdf-7c37-4608-a04c-4938b1e9f703</t>
  </si>
  <si>
    <t>КОМУНАЛЬНЕ НЕКОМЕРЦІЙНЕ ПІДПРИЄМСТВО "АМБУЛАТОРІЯ ЗАГАЛЬНОЇ ПРАКТИКИ СІМЕЙНОЇ МЕДИЦИНИ ПІДБЕРІЗЦІВСЬКОЇ СІЛЬСЬКОЇ РАДИ ПУСТОМИТІВСЬКОГО РАЙОНУ ЛЬВІВСЬКОЇ ОБЛАСТІ"</t>
  </si>
  <si>
    <t>ЧИЖИКІВ</t>
  </si>
  <si>
    <t>Україна, 81145, Львівська обл., Пустомитівський р-н, село Чижиків, ВУЛИЦЯ МЕДИЧНА, будинок 1</t>
  </si>
  <si>
    <t>71fd0863-a801-446c-8cc6-8fcd6c9dc16b</t>
  </si>
  <si>
    <t>КОМУНАЛЬНЕ НЕКОМЕРЦІЙНЕ ПІДПРИЄМСТВО РАЛІВСЬКОЇ СІЛЬСЬКОЇ РАДИ "АМБУЛАТОРІЯ ЗАГАЛЬНОЇ ПРАКТИКИ-СІМЕЙНОЇ МЕДИЦИНИ С. ЧУКВА САМБІРСЬКОГО РАЙОНУ ЛЬВІВСЬКОЇ ОБЛАСТІ"</t>
  </si>
  <si>
    <t>ЧУКВА</t>
  </si>
  <si>
    <t>46a46232-c011-4a3b-a414-f686f89ce0e3</t>
  </si>
  <si>
    <t>КОМУНАЛЬНЕ НЕКОМЕРЦІЙНЕ ПІДПРИЄМСТВО" АМБУЛАТОРІЯ ЗАГАЛЬНОЇ ПРАКТИКИ СІМЕЙНОЇ МЕДИЦИНИ" ШЕГИНІВСЬКОЇ СІЛЬСЬКОЇ РАДИ, МОСТИСЬКОГО РАЙОНУ, ЛЬВІВСЬКОЇ ОБЛАСТІ</t>
  </si>
  <si>
    <t>ШЕГИНІ</t>
  </si>
  <si>
    <t>50c47327-23e4-4151-91b1-0d97642acf76</t>
  </si>
  <si>
    <t>КОМУНАЛЬНЕ НЕКОМЕРЦІЙНЕ ПІДПРИЄМСТВО "АМБУЛАТОРІЯ ЗАГАЛЬНОЇ ПРАКТИКИ СІМЕЙНОЇ МЕДИЦИНИ" ЩИРЕЦЬКОЇ СЕЛИЩНОЇ РАДИ ПУСТОМИТІВСЬКОГО РАЙОНУ ЛЬВІВСЬКОЇ ОБЛАСТІ</t>
  </si>
  <si>
    <t>ЩИРЕЦЬ</t>
  </si>
  <si>
    <t>6ba2927b-40f3-4777-9f2f-f9e8b8f621f7</t>
  </si>
  <si>
    <t>Комунальне некомерційне підприємство Яворівської міської ради Львівської області "Яворівська центральна районна лікарня"</t>
  </si>
  <si>
    <t>a8925975-25ca-49c5-943e-7d5e8d5162a3</t>
  </si>
  <si>
    <t>89c924ed-ccac-4b47-94ff-9abd1afebfca</t>
  </si>
  <si>
    <t>КОМУНАЛЬНЕ НЕКОМЕРЦІЙНЕ ПІДПРИЄМСТВО КИЇВСЬКОЇ ОБЛАСНОЇ РАДИ "КИЇВСЬКА ОБЛАСНА КЛІНІЧНА ЛІКАРНЯ"</t>
  </si>
  <si>
    <t>33f60ba5-5f94-44e8-8610-7fd96b45e773</t>
  </si>
  <si>
    <t>КОМУНАЛЬНЕ НЕКОМЕРЦІЙНЕ ПІДПРИЄМСТВО "ЦЕНТР ПЕРВИННОЇ МЕДИКО-САНІТАРНОЇ ДОПОМОГИ №3 ДНІПРОВСЬКОГО РАЙОНУ М. КИЄВА"</t>
  </si>
  <si>
    <t>fb56e471-5e38-48f4-85d5-0521920c0c4b</t>
  </si>
  <si>
    <t>КОМУНАЛЬНЕ НЕКОМЕРЦІЙНЕ ПІДПРИЄМСТВО "ЦЕНТР ПЕРВИННОЇ МЕДИКО-САНІТАРНОЇ ДОПОМОГИ №3" СВЯТОШИНСЬКОГО РАЙОНУ М. КИЄВА</t>
  </si>
  <si>
    <t>d1833f2f-6014-4eac-a1ef-4eb9d54eee0f</t>
  </si>
  <si>
    <t>КОМУНАЛЬНЕ НЕКОМЕРЦІЙНЕ ПІДПРИЄМСТВО "ДИТЯЧА КЛІНІЧНА ЛІКАРНЯ № 8 ШЕВЧЕНКІВСЬКОГО РАЙОНУ МІСТА КИЄВА" ВИКОНАВЧОГО ОРГАНУ КИЇВСЬКОЇ МІСЬКОЇ РАДИ (КИЇВСЬКОЇ МІСЬКОЇ ДЕРЖАВНОЇ АДМІНІСТРАЦІЇ)</t>
  </si>
  <si>
    <t>198ab521-0c04-40c8-a5f9-15f96f2d1bd4</t>
  </si>
  <si>
    <t>КОМУНАЛЬНЕ НЕКОМЕРЦІЙНЕ ПІДПРИЄМСТВО "ЦЕНТР ПЕРВИННОЇ МЕДИКО-САНІТАРНОЇ ДОПОМОГИ № 1"ГОЛОСІЇВСЬКОГО РАЙОНУ М. КИЄВА</t>
  </si>
  <si>
    <t>38fc36a7-5c3f-4e9b-9503-abb3181521bb</t>
  </si>
  <si>
    <t>ТОВАРИСТВО З ОБМЕЖЕНОЮ ВІДПОВІДАЛЬНІСТЮ "АЛЬФА - ВІТА"</t>
  </si>
  <si>
    <t>0b6b005b-ff50-4d6f-b62c-44db346d3d20</t>
  </si>
  <si>
    <t>КОМУНАЛЬНЕ НЕКОМЕРЦІЙНЕ ПІДПРИЄМСТВО "КОНСУЛЬТАТИВНО-ДІАГНОСТИЧНИЙ ЦЕНТР ДИТЯЧИЙ ДНІПРОВСЬКОГО РАЙОНУ М. КИЄВА"</t>
  </si>
  <si>
    <t>dneprdp1@ukr.net</t>
  </si>
  <si>
    <t>Скрипка Сергій Миколайович</t>
  </si>
  <si>
    <t>Україна, 02098, місто Київ, ПРОСПЕКТ П. ТИЧИНИ, будинок 12</t>
  </si>
  <si>
    <t>1dc3b7e5-f1fd-4d34-9b66-3fb5046689b0</t>
  </si>
  <si>
    <t>ТОВАРИСТВО З ОБМЕЖЕНОЮ ВІДПОВІДАЛЬНІСТЮ "БОРІС"</t>
  </si>
  <si>
    <t>9a493775-bbb9-4466-8292-81ca3b96494d</t>
  </si>
  <si>
    <t>КОМУНАЛЬНЕ НЕКОМЕРЦІЙНЕ ПІДПРИЄМСТВО "ЦЕНТР ПЕРВИННОЇ МЕДИКО-САНІТАРНОЇ ДОПОМОГИ № 1 ДАРНИЦЬКОГО РАЙОНУ М.КИЄВА"</t>
  </si>
  <si>
    <t>17fecfa4-afb1-487b-aebb-a2857cef56ab</t>
  </si>
  <si>
    <t>ІЛЬНІЦЬКА ІРИНА ОЛЕГІВНА</t>
  </si>
  <si>
    <t>78484282-7ccb-41d5-ae08-9bd1d0f2e6a6</t>
  </si>
  <si>
    <t>КОМУНАЛЬНЕ НЕКОМЕРЦІЙНЕ ПІДПРИЄМСТВО КИЇВСЬКОЇ ОБЛАСНОЇ РАДИ "КИЇВСЬКИЙ ОБЛАСНИЙ ОНКОЛОГІЧНИЙ ДИСПАНСЕР"</t>
  </si>
  <si>
    <t>9030b577-bd4c-42f1-b308-7bb1bb4db017</t>
  </si>
  <si>
    <t>КОМУНАЛЬНЕ НЕКОМЕРЦІЙНЕ ПІДПРИЄМСТВО "КИЇВСЬКА МІСЬКА КЛІНІЧНА ЛІКАРНЯ №2" ВИКОНАВЧОГО ОРГАНУ КИЇВСЬКОЇ МІСЬКОЇ РАДИ (КИЇВСЬКОЇ МІСЬКОЇ ДЕРЖАВНОЇ АДМІНІСТРАЦІЇ)</t>
  </si>
  <si>
    <t>Україна, 02094, місто Київ, ВУЛИЦЯ КРАКІВСЬКА, будинок 13</t>
  </si>
  <si>
    <t>b1a5086b-f623-47db-9436-63ff0ab98955</t>
  </si>
  <si>
    <t>АКЦІОНЕРНЕ ТОВАРИСТВО "УКРАЇНСЬКА ЗАЛІЗНИЦЯ"</t>
  </si>
  <si>
    <t>a28fd996-50ed-4e63-8209-b6e526f36d46</t>
  </si>
  <si>
    <t>КОМУНАЛЬНЕ НЕКОМЕРЦІЙНЕ ПІДПРИЄМСТВО "ЦЕНТР ПЕРВИННОЇ МЕДИКО-САНІТАРНОЇ ДОПОМОГИ № 1" ДЕСНЯНСЬКОГО РАЙОНУ М. КИЄВА</t>
  </si>
  <si>
    <t>Україна, 02222, місто Київ, ПРОСПЕКТ МАЯКОВСЬКОГО, будинок 32 Б</t>
  </si>
  <si>
    <t>e27cb84f-b330-4b3e-91ef-971169b2eacb</t>
  </si>
  <si>
    <t>КОМУНАЛЬНЕ НЕКОМЕРЦІЙНЕ ПІДПРИЄМСТВО КИЇВСЬКОЇ ОБЛАСНОЇ РАДИ "КИЇВСЬКИЙ ОБЛАСНИЙ ШКІРНО-ВЕНЕРОЛОГІЧНИЙ ДИСПАНСЕР"</t>
  </si>
  <si>
    <t>e9d17008-4111-4251-a3b1-052bd3a1cf61</t>
  </si>
  <si>
    <t>ЗАВОРОЦЬКА НАТАЛІЯ ОЛЕКСАНДРІВНА</t>
  </si>
  <si>
    <t>d362ac23-3212-4d33-8e2e-a8d2e07b21af</t>
  </si>
  <si>
    <t>КОМУНАЛЬНЕ НЕКОМЕРЦІЙНЕ ПІДПРИЄМСТВО "КИЇВСЬКА МІСЬКА СТУДЕНТСЬКА ПОЛІКЛІНІКА" ВИКОНАВЧОГО ОРГАНУ КИЇВСЬКОЇ МІСЬКОЇ РАДИ (КИЇВСЬКОЇ МІСЬКОЇ ДЕРЖАВНОЇ АДМІНІСТРАЦІЇ)</t>
  </si>
  <si>
    <t>Україна, 03056, місто Київ, ВУЛИЦЯ  ПОЛІТЕХНІЧНА, будинок 25/29</t>
  </si>
  <si>
    <t>c47f768d-c1f2-4c50-969b-ff9e1026e278</t>
  </si>
  <si>
    <t>МОСКОВЕНКО ОЛЕНА ДМИТРІВНА</t>
  </si>
  <si>
    <t>f47761c6-544a-4278-a0f8-3e0f23845ca3</t>
  </si>
  <si>
    <t>ПРИВАТНЕ ПІДПРИЄМСТВО "МЕДІАН"</t>
  </si>
  <si>
    <t>d7e3a8b1-815c-4bd0-b331-d2cfbd2163a8</t>
  </si>
  <si>
    <t>КОМУНАЛЬНЕ НЕКОМЕРЦІЙНЕ ПІДПРИЄМСТВО КИЇВСЬКОЇ ОБЛАСНОЇ РАДИ "КИЇВСЬКИЙ ОБЛАСНИЙ ЦЕНТР ГРОМАДСЬКОГО ЗДОРОВ’Я"</t>
  </si>
  <si>
    <t>29a09aad-e411-4ec0-bbe4-283fe341c73c</t>
  </si>
  <si>
    <t>КОМУНАЛЬНЕ НЕКОМЕРЦІЙНЕ ПІДПРИЄМСТВО "ЦЕНТР ПЕРВИННОЇ МЕДИКО-САНІТАРНОЇ ДОПОМОГИ № 3" ДЕСНЯНСЬКОГО РАЙОНУ М. КИЄВА</t>
  </si>
  <si>
    <t>b6f07dff-2f72-4e32-8cae-b29d8e9af062</t>
  </si>
  <si>
    <t>КОМУНАЛЬНЕ НЕКОМЕРЦІЙНЕ ПІДПРИЄМСТВО "КИЇВСЬКИЙ МІСЬКИЙ ПСИХОНЕВРОЛОГІЧНИЙ ДИСПАНСЕР № 4" ВИКОНАВЧОГО ОРГАНУ КИЇВСЬКОЇ МІСЬКОЇ РАДИ (КИЇВСЬКОЇ МІСЬКОЇ ДЕРЖАВНОЇ АДМІНІСТРАЦІЇ)</t>
  </si>
  <si>
    <t>8f085a36-657d-4368-90d8-b37fba143042</t>
  </si>
  <si>
    <t>КОЗЛОВ ВАДИМ ВЛАДИСЛАВОВИЧ</t>
  </si>
  <si>
    <t>8a1e2224-e1b0-4691-8ae5-7719b607c263</t>
  </si>
  <si>
    <t>КОМУНАЛЬНЕ НЕКОМЕРЦІЙНЕ ПІДПРИЄМСТВО "КОНСУЛЬТАТИВНО-ДІАГНОСТИЧНИЙ ЦЕНТР №1 ДАРНИЦЬКОГО РАЙОНУ М. КИЄВА"</t>
  </si>
  <si>
    <t>6d13063d-2715-458a-8638-66300ab9408d</t>
  </si>
  <si>
    <t>ТОВАРИСТВО З ОБМЕЖЕНОЮ ВІДПОВІДАЛЬНІСТЮ "ЛІКАР ПЛЮС"</t>
  </si>
  <si>
    <t>81f1bb3d-199d-4e43-b0c9-8654161a1d97</t>
  </si>
  <si>
    <t>КОМУНАЛЬНЕ НЕКОМЕРЦІЙНЕ ПІДПРИЄМСТВО "КИЇВСЬКА МІСЬКА НАРКОЛОГІЧНА КЛІНІЧНА ЛІКАРНЯ "СОЦІОТЕРАПІЯ"  ВИКОНАВЧОГО ОРГАНУ КИЇВСЬКОЇ МІСЬКОЇ РАДИ (КИЇВСЬКОЇ МІСЬКОЇ ДЕРЖАВНОЇ АДМІНІСТРАЦІЇ)</t>
  </si>
  <si>
    <t>a22d1f46-8824-4597-9efe-5e4310338d32</t>
  </si>
  <si>
    <t>КОМУНАЛЬНЕ НЕКОМЕРЦІЙНЕ ПІДПРИЄМСТВО "ЦЕНТР ПЕРВИННОЇ МЕДИКО-САНІТАРНОЇ ДОПОМОГИ № 4" ДЕСНЯНСЬКОГО РАЙОНУ М. КИЄВА</t>
  </si>
  <si>
    <t>ca640328-fdf7-4f2e-839f-7e3eeef6ab14</t>
  </si>
  <si>
    <t>ГРИШАЙ ЄВГЕН ВАДИМОВИЧ</t>
  </si>
  <si>
    <t>73c7a72d-d4cd-4c83-96d7-e466d8e67cf1</t>
  </si>
  <si>
    <t>КОМУНАЛЬНЕ НЕКОМЕРЦІЙНЕ ПІДПРИЄМСТВО "КЛІНІЧНА ЛІКАРНЯ "ПСИХІАТРІЯ"" ВИКОНАВЧОГО ОРГАНУ КИЇВСЬКОЇ МІСЬКОЇ РАДИ (КИЇВСЬКОЇ МІСЬКОЇ ДЕРЖАВНОЇ АДМІНІСТРАЦІЇ)</t>
  </si>
  <si>
    <t>026e3f19-0ae8-4d3a-bb2b-0dab92e7b8c9</t>
  </si>
  <si>
    <t>КОМУНАЛЬНЕ НЕКОМЕРЦІЙНЕ ПІДПРИЄМСТВО "ЦЕНТР ПЕРВИННОЇ МЕДИКО-САНІТАРНОЇ ДОПОМОГИ № 2 ДНІПРОВСЬКОГО РАЙОНУ М.КИЄВА"</t>
  </si>
  <si>
    <t>b57e7884-dc94-401e-ad34-8d080412f8a6</t>
  </si>
  <si>
    <t>КОМУНАЛЬНЕ НЕКОМЕРЦІЙНЕ ПІДПРИЄМСТВО "КИЇВСЬКА МІСЬКА КЛІНІЧНА ЛІКАРНЯ № 17" ВИКОНАВЧОГО ОРГАНУ КИЇВСЬКОЇ МІСЬКОЇ РАДИ (КИЇВСЬКОЇ МІСЬКОЇ ДЕРЖАВНОЇ АДМІНІСТРАЦІЇ)</t>
  </si>
  <si>
    <t>c79e4def-bc45-4641-bdf8-354c2f5cf218</t>
  </si>
  <si>
    <t>КОМУНАЛЬНЕ НЕКОМЕРЦІЙНЕ ПІДПРИЄМСТВО "ЦЕНТР ПЕРВИННОЇ МЕДИКО-САНІТАРНОЇ ДОПОМОГИ №2" СВЯТОШИНСЬКОГО РАЙОНУ М. КИЄВА</t>
  </si>
  <si>
    <t>13354636-fa05-47cc-845a-58105b947c1c</t>
  </si>
  <si>
    <t>КОМУНАЛЬНЕ НЕКОМЕРЦІЙНЕ ПІДПРИЄМСТВО "ДИТЯЧА КЛІНІЧНА ЛІКАРНЯ № 3 СОЛОМ’ЯНСЬКОГО РАЙОНУ МІСТА КИЄВА" ВИКОНАВЧОГО ОРГАНУ КИЇВСЬКОЇ МІСЬКОЇ РАДИ (КИЇВСЬКОЇ МІСЬКОЇ ДЕРЖАВНОЇ АДМІНІСТРАЦІЇ)</t>
  </si>
  <si>
    <t>Україна, 03151, місто Київ, ВУЛИЦЯ ВОЛИНСЬКА, будинок 21</t>
  </si>
  <si>
    <t>94fe7789-0933-4aca-8e10-e19d64059f5e</t>
  </si>
  <si>
    <t>КОМУНАЛЬНЕ НЕКОМЕРЦІЙНЕ ПІДПРИЄМСТВО "КИЇВСЬКИЙ МІСЬКИЙ ПСИХОНЕВРОЛОГІЧНИЙ ДИСПАНСЕР № 1" ВИКОНАВЧОГО ОРГАНУ КИЇВСЬКОЇ МІСЬКОЇ РАДИ (КИЇВСЬКОЇ МІСЬКОЇ ДЕРЖАВНОЇ АДМІНІСТРАЦІЇ)</t>
  </si>
  <si>
    <t>4ff95509-5572-4267-9b38-2cb6f850a7b7</t>
  </si>
  <si>
    <t>КОМУНАЛЬНЕ НЕКОМЕРЦІЙНЕ ПІДПРИЄМСТВО "ЦЕНТР ПЕРВИННОЇ МЕДИКО-САНІТАРНОЇ ДОПОМОГИ №2" ДАРНИЦЬКОГО РАЙОНУ М. КИЄВА</t>
  </si>
  <si>
    <t>fd5c5cd0-c04c-4014-90b6-31a195f9d711</t>
  </si>
  <si>
    <t>КОМУНАЛЬНЕ НЕКОМЕРЦІЙНЕ ПІДПРИЄМСТВО "КИЇВСЬКА МІСЬКА КЛІНІЧНА ЛІКАРНЯ №8" ВИКОНАВЧОГО ОРГАНУ КИЇВСЬКОЇ МІСЬКОЇ РАДИ (КИЇВСЬКОЇ МІСЬКОЇ ДЕРЖАВНОЇ АДМІНІСТРАЦІЇ)</t>
  </si>
  <si>
    <t>Україна, 04159, місто Київ, ВУЛИЦЯ ЮРІЯ КОНДРАТЮКА, будинок 8</t>
  </si>
  <si>
    <t>d617c78d-6a25-4111-829a-10720413aa4d</t>
  </si>
  <si>
    <t>КЕМПІНСЬКА ЄЛИЗАВЕТА МІРЧІВНА</t>
  </si>
  <si>
    <t>7908f0b3-02bd-4948-8f2b-b104a47c822f</t>
  </si>
  <si>
    <t>КОРНЄЄВ ТАРАС ІГОРОВИЧ</t>
  </si>
  <si>
    <t>c4e119de-8794-4319-aadd-6f3f1ee8e8b8</t>
  </si>
  <si>
    <t>КОМУНАЛЬНЕ НЕКОМЕРЦІЙНЕ ПІДПРИЄМСТВО "КИЇВСЬКА МІСЬКА ТУБЕРКУЛЬОЗНА ЛІКАРНЯ №1 З ДИСПАНСЕРНИМ ВІДДІЛЕННЯМ" ВИКОНАВЧОГО ОРГАНУ КИЇВСЬКОЇ МІСЬКОЇ РАДИ (КИЇВСЬКОЇ МІСЬКОЇ ДЕРЖАВНОЇ АДМІНІСТРАЦІЇ)</t>
  </si>
  <si>
    <t>21fdf423-79dd-4153-930e-a0c5a6bcc9e6</t>
  </si>
  <si>
    <t>КОМУНАЛЬНЕ НЕКОМЕРЦІЙНЕ ПІДПРИЄМСТВО "КИЇВСЬКИЙ МІСЬКИЙ ЦЕНТР ДИТЯЧОЇ НЕЙРОХІРУРГІЇ" ВИКОНАВЧОГО ОРГАНУ КИЇВСЬКОЇ МІСЬКОЇ РАДИ (КИЇВСЬКОЇ МІСЬКОЇ ДЕРЖАВНОЇ АДМІНІСТРАЦІЇ)</t>
  </si>
  <si>
    <t>8fe08869-a368-403e-b5c8-8a6d3a69247c</t>
  </si>
  <si>
    <t>КОМУНАЛЬНЕ НЕКОМЕРЦІЙНЕ ПІДПРИЄМСТВО КИЇВСЬКОЇ ОБЛАСНОЇ РАДИ "КИЇВСЬКИЙ ОБЛАСНИЙ КАРДІОЛОГІЧНИЙ ДИСПАНСЕР"</t>
  </si>
  <si>
    <t>7dfe5133-23bd-47c9-bc0b-5d6af667193b</t>
  </si>
  <si>
    <t>ТОВАРИСТВО З ОБМЕЖЕНОЮ ВІДПОВІДАЛЬНІСТЮ "БЛАГОМЕД ПЛЮС"</t>
  </si>
  <si>
    <t>d993f6f9-528e-40d8-92ba-d67ce1a83cad</t>
  </si>
  <si>
    <t>КОМУНАЛЬНЕ НЕКОМЕРЦІЙНЕ ПІДПРИЄМСТВО "ШКІРНО-ВЕНЕРОЛОГІЧНИЙ ДИСПАНСЕР №4" ВИКОНАВЧОГО ОРГАНУ КИЇВСЬКОЇ МІСЬКОЇ РАДИ (КИЇВСЬКОЇ МІСЬКОЇ ДЕРЖАВНОЇ АДМІНІСТРАЦІЇ)</t>
  </si>
  <si>
    <t>222a3440-a205-49d2-a1a1-8522cb7af73e</t>
  </si>
  <si>
    <t>ТОВАРИСТВО З ОБМЕЖЕНОЮ ВІДПОВІДАЛЬНІСТЮ "МЕДИЧНИЙ КОМПЛЕКС "МРІЯ"</t>
  </si>
  <si>
    <t>d17a9e2e-5ddc-43df-bb9e-0d4e89bcb133</t>
  </si>
  <si>
    <t>ТОВАРИСТВО З ОБМЕЖЕНОЮ ВІДПОВІДАЛЬНІСТЮ "МЕДИЧНА КЛІНІКА "БЛАГОМЕД"</t>
  </si>
  <si>
    <t>92fc5458-81a1-4447-b199-7338e56e367e</t>
  </si>
  <si>
    <t>КОМУНАЛЬНЕ НЕКОМЕРЦІЙНЕ ПІДПРИЄМСТВО "КОНСУЛЬТАТИВНО-ДІАГНОСТИЧНИЙ ЦЕНТР" СОЛОМ'ЯНСЬКОГО РАЙОНУ М.КИЄВА</t>
  </si>
  <si>
    <t>1b7f8ad7-0de4-4a37-a56a-09d1e3ac8dc0</t>
  </si>
  <si>
    <t>ТОВАРИСТВО З ОБМЕЖЕНОЮ ВІДПОВІДАЛЬНІСТЮ "ФРЕЗЕНІУС МЕДИКАЛ КЕР УКРАЇНА"</t>
  </si>
  <si>
    <t>420ce58f-bf88-4f1e-8a08-007efb195a1a</t>
  </si>
  <si>
    <t>ТОВАРИСТВО З ОБМЕЖЕНОЮ ВІДПОВІДАЛЬНІСТЮ "МЕДИЧНИЙ ЦЕНТР ЗДОРОВ'Я ТА РЕАБІЛІТАЦІЇ "100 ВІДСОТКІВ ЖИТТЯ"</t>
  </si>
  <si>
    <t>200852dd-fea2-45bd-9927-2c778cb5cd9d</t>
  </si>
  <si>
    <t>ФЕСЕНКО СВІТЛАНА ЄВГЕНІЇВНА</t>
  </si>
  <si>
    <t>dcb6c753-55b2-4f13-952e-6ce2c3779015</t>
  </si>
  <si>
    <t>КОМУНАЛЬНЕ НЕКОМЕРЦІЙНЕ ПІДПРИЄМСТВО "КИЇВСЬКИЙ МІСЬКИЙ КЛІНІЧНИЙ ОНКОЛОГІЧНИЙ ЦЕНТР"  ВИКОНАВЧОГО ОРГАНУ КИЇВСЬКОЇ МІСЬКОЇ РАДИ (КИЇВСЬКОЇ МІСЬКОЇ ДЕРЖАВНОЇ АДМІНІСТРАЦІЇ)</t>
  </si>
  <si>
    <t>d157ff1b-a28f-4cb0-8f5e-3066f92d6236</t>
  </si>
  <si>
    <t>8894fff0-e7b2-4f52-b543-1f8d038061c5</t>
  </si>
  <si>
    <t>КОМУНАЛЬНЕ НЕКОМЕРЦІЙНЕ ПІДПРИЄМСТВО "КИЇВСЬКИЙ МІСЬКИЙ ПСИХОНЕВРОЛОГІЧНИЙ ДИСПАНСЕР № 5" ВИКОНАВЧОГО ОРГАНУ КИЇВСЬКОЇ МІСЬКОЇ РАДИ (КИЇВСЬКОЇ МІСЬКОЇ ДЕРЖАВНОЇ АДМІНІСТРАЦІЇ)</t>
  </si>
  <si>
    <t>d614507d-b879-4473-a279-18680cdbd611</t>
  </si>
  <si>
    <t>КОМУНАЛЬНЕ НЕКОМЕРЦІЙНЕ ПІДПРИЄМСТВО "ЦЕНТР ПЕРВИННОЇ МЕДИКО-САНІТАРНОЇ ДОПОМОГИ №2" ШЕВЧЕНКІВСЬКОГО РАЙОНУ МІСТА КИЄВА</t>
  </si>
  <si>
    <t>722b9d91-c71e-4164-8b32-93c0cc3d0c0c</t>
  </si>
  <si>
    <t>КОМУНАЛЬНЕ НЕКОМЕРЦІЙНЕ ПІДПРИЄМСТВО КИЇВСЬКОЇ ОБЛАСНОЇ РАДИ "КИЇВСЬКИЙ ОБЛАСНИЙ ЦЕНТР ЕКСТРЕНОЇ МЕДИЧНОЇ ДОПОМОГИ ТА МЕДИЦИНИ КАТАСТРОФ"</t>
  </si>
  <si>
    <t>e464062f-a3e3-411d-85e8-44f47d8e62bb</t>
  </si>
  <si>
    <t>КОМУНАЛЬНЕ НЕКОМЕРЦІЙНЕ ПІДПРИЄМСТВО "ЦЕНТР ПЕРВИННОЇ МЕДИКО-САНІТАРНОЇ ДОПОМОГИ №3" ШЕВЧЕНКІВСЬКОГО РАЙОНУ МІСТА КИЄВА</t>
  </si>
  <si>
    <t>01bb80f5-49ff-47fa-b3ab-ad7ad3d9d197</t>
  </si>
  <si>
    <t>КОМУНАЛЬНЕ НЕКОМЕРЦІЙНЕ ПІДПРИЄМСТВО "ДИТЯЧА КЛІНІЧНА ЛІКАРНЯ № 9 ПОДІЛЬСЬКОГО РАЙОНУ МІСТА КИЄВА" ВИКОНАВЧОГО ОРГАНУ КИЇВСЬКОЇ МІСЬКОЇ РАДИ (КИЇВСЬКОЇ МІСЬКОЇ ДЕРЖАВНОЇ АДМІНІСТРАЦІЇ)</t>
  </si>
  <si>
    <t>Україна, 04073, місто Київ, ВУЛИЦЯ КОПИЛІВСЬКА, будинок 1/7</t>
  </si>
  <si>
    <t>40b924d4-07d8-4f47-a64f-b102fcab392e</t>
  </si>
  <si>
    <t>КОМУНАЛЬНЕ НЕКОМЕРЦІЙНЕ ПІДПРИЄМСТВО "КИЇВСЬКА МІСЬКА КЛІНІЧНА ЛІКАРНЯ № 11" ВИКОНАВЧОГО ОРГАНУ КИЇВСЬКОЇ МІСЬКОЇ РАДИ (КИЇВСЬКОЇ МІСЬКОЇ ДЕРЖАВНОЇ АДМІНІСТРАЦІЇ)</t>
  </si>
  <si>
    <t>Україна, 02092, місто Київ, ВУЛИЦЯ РОГОЗІВСЬКА, будинок 6</t>
  </si>
  <si>
    <t>f22df876-0be9-48d0-aea2-0c9844267ffb</t>
  </si>
  <si>
    <t>КОМУНАЛЬНЕ НЕКОМЕРЦІЙНЕ ПІДПРИЄМСТВО КИЇВСЬКОЇ ОБЛАСНОЇ РАДИ "КИЇВСЬКИЙ ОБЛАСНИЙ ПЕРИНАТАЛЬНИЙ ЦЕНТР"</t>
  </si>
  <si>
    <t>a62f7842-a796-4d0b-826b-ad27797bddb1</t>
  </si>
  <si>
    <t>КИЇВСЬКА МІСЬКА КЛІНІЧНА ОФТАЛЬМОЛОГІЧНА ЛІКАРНЯ "ЦЕНТР МІКРОХІРУРГІЇ ОКА"</t>
  </si>
  <si>
    <t>f287dfba-8b4c-4bf5-ac5b-8a88e9cd6f52</t>
  </si>
  <si>
    <t>КОМУНАЛЬНЕ НЕКОМЕРЦІЙНЕ ПІДПРИЄМСТВО "КИЇВСЬКА МІСЬКА КЛІНІЧНА ЛІКАРНЯ №9" ВИКОНАВЧОГО ОРГАНУ КИЇВСЬКОЇ МІСЬКОЇ РАДИ (КИЇВСЬКОЇ МІСЬКОЇ ДЕРЖАВНОЇ АДМІНІСТРАЦІЇ)</t>
  </si>
  <si>
    <t>df35382b-182a-4eaf-900a-9f7dfa6d9e74</t>
  </si>
  <si>
    <t>КОМУНАЛЬНЕ НЕКОМЕРЦІЙНЕ ПІДПРИЄМСТВО "ДИТЯЧА КЛІНІЧНА ЛІКАРНЯ № 5 СВЯТОШИНСЬКОГО РАЙОНУ МІСТА КИЄВА" ВИКОНАВЧОГО ОРГАНУ КИЇВСЬКОЇ МІСЬКОЇ РАДИ (КИЇВСЬКОЇ МІСЬКОЇ ДЕРЖАВНОЇ АДМІНІСТРАЦІЇ)</t>
  </si>
  <si>
    <t>Україна, 03142, місто Київ, БУЛЬВАР АКАДЕМІКА ВЕРНАДСЬКОГО, будинок 53</t>
  </si>
  <si>
    <t>97c71254-4274-44fb-9277-755425743c13</t>
  </si>
  <si>
    <t>КОМУНАЛЬНЕ НЕКОМЕРЦІЙНЕ ПІДПРИЄМСТВО "КИЇВСЬКА МІСЬКА ДИТЯЧА КЛІНІЧНА ЛІКАРНЯ № 2" ВИКОНАВЧОГО ОРГАНУ КИЇВСЬКОЇ МІСЬКОЇ РАДИ (КИЇВСЬКОЇ МІСЬКОЇ ДЕРЖАВНОЇ АДМІНІСТРАЦІЇ)</t>
  </si>
  <si>
    <t>Україна, 02125, місто Київ, ПРОСПЕКТ АЛІШЕРА НАВОЇ, будинок 3</t>
  </si>
  <si>
    <t>7bedb79d-7c99-4526-9be0-030240e663ad</t>
  </si>
  <si>
    <t>Комунальне некомерційне підприємство "Київський міський центр репродуктивної та перинатальної медицини" виконавчого органу Київської міської ради (Київської міської державної адміністрації)</t>
  </si>
  <si>
    <t>47859b8f-165e-4878-a3b6-b72a43c16a5b</t>
  </si>
  <si>
    <t>КОМУНАЛЬНЕ НЕКОМЕРЦІЙНЕ ПІДПРИЄМСТВО "КИЇВСЬКИЙ МІСЬКИЙ ПОЛОГОВИЙ БУДИНОК №2" ВИКОНАВЧОГО ОРГАНУ КИЇВСЬКОЇ МІСЬКОЇ РАДИ (КИЇВСЬКОЇ МІСЬКОЇ ДЕРЖАВНОЇ АДМІНІСТРАЦІЇ)</t>
  </si>
  <si>
    <t>09332a53-56fd-4ade-a463-7ae44f019b9d</t>
  </si>
  <si>
    <t>КОМУНАЛЬНЕ НЕКОМЕРЦІЙНЕ ПІДПРИЄМСТВО "ФТИЗІАТРІЯ" ВИКОНАВЧОГО ОРГАНУ КИЇВСЬКОЇ МІСЬКОЇ РАДИ (КИЇВСЬКОЇ МІСЬКОЇ ДЕРЖАВНОЇ АДМІНІСТРАЦІЇ)</t>
  </si>
  <si>
    <t>820bd954-a3c7-4867-aac0-70907058eca2</t>
  </si>
  <si>
    <t>ТОВАРИСТВО З ОБМЕЖЕНОЮ ВІДПОВІДАЛЬНІСТЮ "МЕДИЧНИЙ ЦЕНТР "КЛІНІКА НОВА"</t>
  </si>
  <si>
    <t>c5bdb1b1-fd3c-44b8-ba81-5a98cec4ede3</t>
  </si>
  <si>
    <t>ЗАГОРОДНА ПОЛІНА СЕРГІЇВНА</t>
  </si>
  <si>
    <t>c65c7272-b956-4f42-b746-32431cf1c1cb</t>
  </si>
  <si>
    <t>КОМУНАЛЬНЕ НЕКОМЕРЦІЙНЕ ПІДПРИЄМСТВО "КИЇВСЬКИЙ МІСЬКИЙ ЦЕНТР РАДІАЦІЙНОГО ЗАХИСТУ НАСЕЛЕННЯ МІСТА КИЄВА ВІД НАСЛІДКІВ ЧОРНОБИЛЬСЬКОЇ КАТАСТРОФИ" ВИКОНАВЧОГО ОРГАНУ КИЇВСЬКОЇ МІСЬКОЇ РАДИ (КИЇВСЬКОЇ МІСЬКОЇ ДЕРЖАВНОЇ АДМІНІСТРАЦІЇ)</t>
  </si>
  <si>
    <t>58532d39-c297-41aa-802a-d90bda4bd528</t>
  </si>
  <si>
    <t>КОМУНАЛЬНЕ НЕКОМЕРЦІЙНЕ ПІДПРИЄМСТВО "КИЇВСЬКИЙ МІСЬКИЙ ПРОТИТУБЕРКУЛЬОЗНИЙ ДИСПАНСЕР №1" ВИКОНАВЧОГО ОРГАНУ КИЇВСЬКОЇ МІСЬКОЇ РАДИ (КИЇВСЬКОЇ МІСЬКОЇ ДЕРЖАВНОЇ АДМІНІСТРАЦІЇ)</t>
  </si>
  <si>
    <t>6e81dea9-bd2d-43cb-a84a-d8b09af188a8</t>
  </si>
  <si>
    <t>КОМУНАЛЬНЕ НЕКОМЕРЦІЙНЕ ПІДПРИЄМСТВО "ЦЕНТР ПЕРВИННОЇ МЕДИКО-САНІТАРНОЇ ДОПОМОГИ ДАРНИЦЬКОГО РАЙОНУ М. КИЄВА"</t>
  </si>
  <si>
    <t>d09f62a7-5006-4d0b-9de6-851700cecf0b</t>
  </si>
  <si>
    <t>КОМУНАЛЬНЕ НЕКОМЕРЦІЙНЕ ПІДПРИЄМСТВО "КИЇВСЬКИЙ МІСЬКИЙ ПОЛОГОВИЙ БУДИНОК №5" ВИКОНАВЧОГО ОРГАНУ КИЇВСЬКОЇ МІСЬКОЇ РАДИ (КИЇВСЬКОЇ МІСЬКОЇ ДЕРЖАВНОЇ АДМІНІСТРАЦІЇ)</t>
  </si>
  <si>
    <t>f22102c6-276d-4c63-bf69-b95b5840d89d</t>
  </si>
  <si>
    <t>ПРИВАТНЕ ПІДПРИЄМСТВО "СИГМА"</t>
  </si>
  <si>
    <t>3c84fe16-f468-4fee-9a4a-b75f34284fd9</t>
  </si>
  <si>
    <t>ЛЕЛЕКА ЗЛАТА ВОЛОДИМИРІВНА</t>
  </si>
  <si>
    <t>6a3d5a42-cc8d-46f1-923d-bee90e4749cb</t>
  </si>
  <si>
    <t>КОМУНАЛЬНЕ НЕКОМЕРЦІЙНЕ ПІДПРИЄМСТВО "КИЇВСЬКИЙ МІСЬКИЙ ПОЛОГОВИЙ БУДИНОК №1" ВИКОНАВЧОГО ОРГАНУ КИЇВСЬКОЇ МІСЬКОЇ РАДИ (КИЇВСЬКОЇ МІСЬКОЇ ДЕРЖАВНОЇ АДМІНІСТРАЦІЇ)</t>
  </si>
  <si>
    <t>3f5bb989-f343-48ea-93fc-339f18c94acb</t>
  </si>
  <si>
    <t>c81f4869-8c82-4336-b769-987b8383c252</t>
  </si>
  <si>
    <t>КОМУНАЛЬНЕ НЕКОМЕРЦІЙНЕ ПІДПРИЄМСТВО "ЦЕНТР ПЕРВИННОЇ МЕДИКО-САНІТАРНОЇ ДОПОМОГИ №1" СОЛОМ'ЯНСЬКОГО РАЙОНУ М.КИЄВА</t>
  </si>
  <si>
    <t>a8fe0892-eeaa-4577-ab15-5572bc95a501</t>
  </si>
  <si>
    <t>КОМУНАЛЬНЕ НЕКОМЕРЦІЙНЕ ПІДПРИЄМСТВО "КИЇВСЬКИЙ МІСЬКИЙ ДИТЯЧИЙ ДІАГНОСТИЧНИЙ ЦЕНТР" ВИКОНАВЧОГО ОРГАНУ КИЇВСЬКОЇ МІСЬКОЇ РАДИ  (КИЇВСЬКОЇ МІСЬКОЇ ДЕРЖАВНОЇ АДМІНІСТРАЦІЇ)</t>
  </si>
  <si>
    <t>kmddc@ukr.net</t>
  </si>
  <si>
    <t>Агаєва Тетяна Анатоліївна</t>
  </si>
  <si>
    <t>Україна, 02081, місто Київ, ВУЛИЦЯ УРЛІВСЬКА, будинок 13</t>
  </si>
  <si>
    <t>0526a5ac-84cb-43db-8cd7-97c29e8a9b92</t>
  </si>
  <si>
    <t>КОМУНАЛЬНЕ НЕКОМЕРЦІЙНЕ ПІДПРИЄМСТВО "КОНСУЛЬТАТИВНО-ДІАГНОСТИЧНИЙ ЦЕНТР" ГОЛОСІЇВСЬКОГО РАЙОНУ М. КИЄВА</t>
  </si>
  <si>
    <t>8ec2493d-6055-40f0-ae98-8973850591ae</t>
  </si>
  <si>
    <t>КОМУНАЛЬНЕ НЕКОМЕРЦІЙНЕ ПІДПРИЄМСТВО "ПЕРИНАТАЛЬНИЙ ЦЕНТР М. КИЄВА" ВИКОНАВЧОГО ОРГАНУ КИЇВСЬКОЇ МІСЬКОЇ РАДИ (КИЇВСЬКОЇ МІСЬКОЇ ДЕРЖАВНОЇ АДМІНІСТРАЦІЇ)</t>
  </si>
  <si>
    <t>16a7850c-15cf-439a-a694-8ab891e35203</t>
  </si>
  <si>
    <t>ТОВАРИСТВО З ОБМЕЖЕНОЮ ВІДПОВІДАЛЬНІСТЮ "МЕДИЧНИЙ ЦЕНТР "ВЕРУМ"</t>
  </si>
  <si>
    <t>385ba1b9-9239-4857-9a1f-cb8e30623020</t>
  </si>
  <si>
    <t>ТОВАРИСТВО З ОБМЕЖЕНОЮ ВІДПОВІДАЛЬНІСТЮ "МЕДИФАСТ"</t>
  </si>
  <si>
    <t>b6f7506b-ecb4-468e-93c6-4e035d5d7436</t>
  </si>
  <si>
    <t>КОМУНАЛЬНЕ НЕКОМЕРЦІЙНЕ ПІДПРИЄМСТВО "ЦЕНТР ПЕРВИННОЇ МЕДИКО-САНІТАРНОЇ ДОПОМОГИ № 3 ДАРНИЦЬКОГО РАЙОНУ М.КИЄВА"</t>
  </si>
  <si>
    <t>517fb6e9-2084-4aa3-b14c-e8224769c4f5</t>
  </si>
  <si>
    <t>ТОВАРИСТВО З ОБМЕЖЕНОЮ ВІДПОВІДАЛЬНІСТЮ "ЛТС"</t>
  </si>
  <si>
    <t>b332a115-9387-4c08-8392-9330130043bd</t>
  </si>
  <si>
    <t>ПИВОВАР ЯРОСЛАВ ВІТАЛІЙОВИЧ</t>
  </si>
  <si>
    <t>6f7297c0-67cd-4692-bf37-972f5afdea0d</t>
  </si>
  <si>
    <t>КОМУНАЛЬНЕ НЕКОМЕРЦІЙНЕ ПІДПРИЄМСТВО "КИЇВСЬКА МІСЬКА ДИТЯЧА КЛІНІЧНА ІНФЕКЦІЙНА ЛІКАРНЯ" ВИКОНАВЧОГО ОРГАНУ КИЇВСЬКОЇ МІСЬКОЇ РАДИ (КИЇВСЬКОЇ МІСЬКОЇ ДЕРЖАВНОЇ АДМІНІСТРАЦІЇ</t>
  </si>
  <si>
    <t>4f459f22-d172-44b9-bc26-41e89b5b9764</t>
  </si>
  <si>
    <t>КОМУНАЛЬНЕ НЕКОМЕРЦІЙНЕ ПІДПРИЄМСТВО "ДИТЯЧА КЛІНІЧНА ЛІКАРНЯ № 6 ШЕВЧЕНКІВСЬКОГО РАЙОНУ МІСТА КИЄВА" ВИКОНАВЧОГО ОРГАНУ КИЇВСЬКОЇ МІСЬКОЇ РАДИ (КИЇВСЬКОЇ МІСЬКОЇ ДЕРЖАВНОЇ АДМІНІСТРАЦІЇ)</t>
  </si>
  <si>
    <t>Україна, 01004, місто Київ, ВУЛИЦЯ ТЕРЕЩЕНКІВСЬКА, будинок 23-25/10</t>
  </si>
  <si>
    <t>d3b4f5a9-c128-4170-8010-e4f85072d012</t>
  </si>
  <si>
    <t>КОМУНАЛЬНЕ НЕКОМЕРЦІЙНЕ ПІДПРИЄМСТВО "КОНСУЛЬТАТИВНО-ДІАГНОСТИЧНИЙ ЦЕНТР №2 ДАРНИЦЬКОГО РАЙОНУ М. КИЄВА"</t>
  </si>
  <si>
    <t>dbe436a7-ab1f-4735-b8be-c4093d311b0a</t>
  </si>
  <si>
    <t>КОРНЄЄВА АРІНА</t>
  </si>
  <si>
    <t>d6729713-6d80-4523-af2b-165d0e24f851</t>
  </si>
  <si>
    <t>МАКСИМЕЦЬ ТЕТЯНА ОЛЕКСАНДРІВНА</t>
  </si>
  <si>
    <t>c39ff63d-3afd-4be8-bb5d-910483cde0e2</t>
  </si>
  <si>
    <t>КОМУНАЛЬНЕ НЕКОМЕРЦІЙНЕ ПІДПРИЄМСТВО "КИЇВСЬКА МІСЬКА КЛІНІЧНА ЛІКАРНЯ №5" ВИКОНАВЧОГО ОРГАНУ КИЇВСЬКОЇ МІСЬКОЇ РАДИ (КИЇВСЬКОЇ МІСЬКОЇ ДЕРЖАВНОЇ АДМІНІСТРАЦІЇ)</t>
  </si>
  <si>
    <t>Україна, 03115, місто Київ, ВУЛИЦЯ ВІДПОЧИНКУ, будинок 11</t>
  </si>
  <si>
    <t>362de168-a861-4afc-9410-73a653e2aed2</t>
  </si>
  <si>
    <t>КОМУНАЛЬНЕ НЕКОМЕРЦІЙНЕ ПІДПРИЄМСТВО "КОНСУЛЬТАТИВНО-ДІАГНОСТИЧНИЙ ЦЕНТР" ШЕВЧЕНКІВСЬКОГО РАЙОНУ МІСТА КИЄВА</t>
  </si>
  <si>
    <t>8bbd8981-543f-43e9-ac12-b7905744e4d0</t>
  </si>
  <si>
    <t>ТОВАРИСТВО З ОБМЕЖЕНОЮ ВІДПОВІДАЛЬНІСТЮ "ПАО ПЛЮС"</t>
  </si>
  <si>
    <t>c261820c-79e0-42e8-be10-0790b5f64d87</t>
  </si>
  <si>
    <t>КОМУНАЛЬНЕ НЕКОМЕРЦІЙНЕ ПІДПРИЄМСТВО "КИЇВСЬКА МІСЬКА ДИТЯЧА КЛІНІЧНА ЛІКАРНЯ №1" ВИКОНАВЧОГО ОРГАНУ КИЇВСЬКОЇ МІСЬКОЇ РАДИ (КИЇВСЬКОЇ МІСЬКОЇ ДЕРЖАВНОЇ АДМІНІСТРАЦІЇ)</t>
  </si>
  <si>
    <t>fa2431a0-d052-4e31-9be1-89436d58544d</t>
  </si>
  <si>
    <t>КОМУНАЛЬНЕ НЕКОМЕРЦІЙНЕ ПІДПРИЄМСТВО "КИЇВСЬКИЙ МІСЬКИЙ МЕДИЧНИЙ ЦЕНТР "АКАДЕМІЯ ЗДОРОВ'Я ЛЮДИНИ" ВИКОНАВЧОГО ОРГАНУ КИЇВСЬКОЇ МІСЬКОЇ РАДИ (КИЇВСЬКОЇ МІСЬКОЇ ДЕРЖАВНОЇ АДМІНІСТРАЦІЇ)</t>
  </si>
  <si>
    <t>a02e8a31-db93-4912-a6e6-1719c7d4d145</t>
  </si>
  <si>
    <t>КЛОЧКО ТАРАС МИКОЛАЙОВИЧ</t>
  </si>
  <si>
    <t>150df75a-d2d5-45f3-8ffb-85a96d517390</t>
  </si>
  <si>
    <t>b0bde330-b426-44ce-a27a-8cf289e5ce99</t>
  </si>
  <si>
    <t>ТОВАРИСТВО З ОБМЕЖЕНОЮ ВІДПОВІДАЛЬНІСТЮ "ФАСТМЕД УКРАЇНА"</t>
  </si>
  <si>
    <t>d19a3990-187d-41c0-8745-aeb513a0d22e</t>
  </si>
  <si>
    <t>КОМУНАЛЬНЕ НЕКОМЕРЦІЙНЕ ПІДПРИЄМСТВО "КОНСУЛЬТАТИВНО-ДІАГНОСТИЧНИЙ ЦЕНТР" ПОДІЛЬСЬКОГО РАЙОНУ М.КИЄВА</t>
  </si>
  <si>
    <t>23f0a1d6-ce5f-418e-a014-490f8c15abbb</t>
  </si>
  <si>
    <t>c61ca819-4946-4676-9be6-70cc50827106</t>
  </si>
  <si>
    <t>ПРИВАТНЕ ПІДПРИЄМСТВО "ЛІКУВАЛЬНО-ДІАГНОСТИЧНИЙ ЦЕНТР КЛІМАНОВОЇ М.О."</t>
  </si>
  <si>
    <t>9219241f-c7d0-4439-8a65-2057fe47b953</t>
  </si>
  <si>
    <t>КОМУНАЛЬНЕ НЕКОМЕРЦІЙНЕ ПІДПРИЄМСТВО "ЦЕНТР ПЕРВИННОЇ МЕДИКО-САНІТАРНОЇ ДОПОМОГИ № 1 ДНІПРОВСЬКОГО РАЙОНУ М. КИЄВА"</t>
  </si>
  <si>
    <t>60fa00f9-1e99-429b-a3a4-11384a78524f</t>
  </si>
  <si>
    <t>КОМУНАЛЬНЕ НЕКОМЕРЦІЙНЕ ПІДПРИЄМСТВО "КИЇВСЬКИЙ МІСЬКИЙ ПСИХОНЕВРОЛОГІЧНИЙ ДИСПАНСЕР №2"  ВИКОНАВЧОГО ОРГАНУ КИЇВСЬКОЇ МІСЬКОЇ РАДИ (КИЇВСЬКОЇ МІСЬКОЇ ДЕРЖАВНОЇ АДМІНІСТРАЦІЇ)</t>
  </si>
  <si>
    <t>22a565b7-81d7-49c4-ad21-2a5d5a4f3d4a</t>
  </si>
  <si>
    <t>ТОВАРИСТВО З ОБМЕЖЕНОЮ ВІДПОВІДАЛЬНІСТЮ "МЕДИЧНИЙ ЦЕНТР "КОЛІБРІ"</t>
  </si>
  <si>
    <t>b995e7dd-e7b6-43f0-848b-7d8f1aa34d70</t>
  </si>
  <si>
    <t>КОМУНАЛЬНЕ НЕКОМЕРЦІЙНЕ ПІДПРИЄМСТВО "ЦЕНТР ПЕРВИННОЇ МЕДИКО-САНІТАРНОЇ ДОПОМОГИ № 2" ПОДІЛЬСЬКОГО РАЙОНУ М.КИЄВА</t>
  </si>
  <si>
    <t>cpmsd2pod@ukr.net</t>
  </si>
  <si>
    <t>Білічук Надія Петрівна</t>
  </si>
  <si>
    <t>Україна, 04215, місто Київ, ПРОСПЕКТ СВОБОДИ, будинок 22</t>
  </si>
  <si>
    <t>4c360908-79ba-458d-976f-73b2031e9c84</t>
  </si>
  <si>
    <t>ТОВАРИСТВО З ОБМЕЖЕНОЮ ВІДПОВІДАЛЬНІСТЮ "МЕДИЧНА ЗІРКА"</t>
  </si>
  <si>
    <t>7b67d147-891c-4f3d-ae17-8c79aa14664b</t>
  </si>
  <si>
    <t>ТОВАРИСТВО З ОБМЕЖЕНОЮ ВІДПОВІДАЛЬНІСТЮ "БЕБІ"</t>
  </si>
  <si>
    <t>3ff1eb7d-c4cf-4cd6-becb-7583064ea659</t>
  </si>
  <si>
    <t>КОМУНАЛЬНЕ НЕКОМЕРЦІЙНЕ ПІДПРИЄМСТВО "КОНСУЛЬТАТИВНО-ДІАГНОСТИЧНИЙ ЦЕНТР ДНІПРОВСЬКОГО РАЙОНУ М. КИЄВА"</t>
  </si>
  <si>
    <t>3b9100e5-a983-4150-95ae-e8a2c6d5f5ac</t>
  </si>
  <si>
    <t>КОМУНАЛЬНЕ НЕКОМЕРЦІЙНЕ ПІДПРИЄМСТВО "КИЇВСЬКА СТОМАТОЛОГІЯ" ВИКОНАВЧОГО ОРГАНУ КИЇВСЬКОЇ МІСЬКОЇ РАДИ (КИЇВСЬКОЇ МІСЬКОЇ ДЕРЖАВНОЇ АДМІНІСТРАЦІЇ)</t>
  </si>
  <si>
    <t>bf523449-bdda-4feb-ad8d-d0251a00440d</t>
  </si>
  <si>
    <t>КОМУНАЛЬНЕ НЕКОМЕРЦІЙНЕ ПІДПРИЄМСТВО "КИЇВСЬКА МІСЬКА КЛІНІЧНА ШКІРНО-ВЕНЕРОЛОГІЧНА ЛІКАРНЯ" ВИКОНАВЧОГО ОРГАНУ КИЇВСЬКОЇ МІСЬКОЇ РАДИ (КИЇВСЬКОЇ МІСЬКОЇ ДЕРЖАВНОЇ АДМІНІСТРАЦІЇ)</t>
  </si>
  <si>
    <t>305ee561-8a80-4960-a79c-df855b544376</t>
  </si>
  <si>
    <t>КОМУНАЛЬНЕ НЕКОМЕРЦІЙНЕ ПІДПРИЄМСТВО "КОНСУЛЬТАТИВНО-ДІАГНОСТИЧНИЙ ЦЕНТР" ПЕЧЕРСЬКОГО РАЙОНУ М.КИЄВА</t>
  </si>
  <si>
    <t>4a1f2a1f-8c89-4ee1-969e-24ff96928ff4</t>
  </si>
  <si>
    <t>КОМУНАЛЬНЕ НЕКОМЕРЦІЙНЕ ПІДПРИЄМСТВО "ШКІРНО-ВЕНЕРОЛОГІЧНИЙ ДИСПАНСЕР №1" ВИКОНАВЧОГО ОРГАНУ КИЇВСЬКОЇ МІСЬКОЇ  РАДИ (КИЇВСЬКОЇ МІСЬКОЇ ДЕРЖАВНОЇ АДМІНІСТРАЦІЇ)</t>
  </si>
  <si>
    <t>90169de5-a885-42b6-9ea6-c689b3b65bdc</t>
  </si>
  <si>
    <t>КОМУНАЛЬНЕ НЕКОМЕРЦІЙНЕ ПІДПРИЄМСТВО "ЦЕНТР ПЕРВИННОЇ МЕДИКО-САНІТАРНОЇ ДОПОМОГИ № 1" СВЯТОШИНСЬКОГО РАЙОНУ М. КИЄВА</t>
  </si>
  <si>
    <t>273e500e-2cac-4277-8495-e4458a461bea</t>
  </si>
  <si>
    <t>КОМУНАЛЬНЕ НЕКОМЕРЦІЙНЕ ПІДПРИЄМСТВО "ШКІРНО-ВЕНЕРОЛОГІЧНИЙ ДИСПАНСЕР №2" ВИКОНАВЧОГО ОРГАНУ КИЇВСЬКОЇ МІСЬКОЇ РАДИ (КИЇВСЬКОЇ МІСЬКОЇ ДЕРЖАВНОЇ АДМІНІСТРАЦІЇ)</t>
  </si>
  <si>
    <t>13a6ce8d-fa64-418c-ae18-3aa40712dd48</t>
  </si>
  <si>
    <t>4a05e47a-4396-4996-9a82-81bafd0d7383</t>
  </si>
  <si>
    <t>КОМУНАЛЬНЕ НЕКОМЕРЦІЙНЕ ПІДПРИЄМСТВО "ЦЕНТР ПЕРВИННОЇ МЕДИКО-САНІТАРНОЇ ДОПОМОГИ" ПЕЧЕРСЬКОГО РАЙОНУ М. КИЄВА</t>
  </si>
  <si>
    <t>pechpol1@ukr.net</t>
  </si>
  <si>
    <t>Остапенко Ольга Іванівна</t>
  </si>
  <si>
    <t>Україна, 01010, місто Київ, ВУЛИЦЯ ІВАНА МАЗЕПИ, будинок 2</t>
  </si>
  <si>
    <t>b27a2a58-364f-48f6-ba72-e8e0c1581eda</t>
  </si>
  <si>
    <t>КОМУНАЛЬНЕ НЕКОМЕРЦІЙНЕ ПІДПРИЄМСТВО "МІСЬКИЙ МЕДИЧНИЙ ЦЕНТР ПРОБЛЕМ СЛУХУ ТА МОВЛЕННЯ "СУВАГ" ВИКОНАВЧОГО ОРГАНУ КИЇВСЬКОЇ МІСЬКОЇ РАДИ  КИЇВСЬКОЇ МІСЬКОЇ ДЕРЖАВНОЇ АДМІНІСТРАЦІЇ</t>
  </si>
  <si>
    <t>2e18357e-484a-4938-9376-603e0a5effd0</t>
  </si>
  <si>
    <t>КОМУНАЛЬНЕ ПІДПРИЄМСТВО КОМУНАЛЬНЕ НЕКОМЕРЦІЙНЕ ПІДПРИЄМСТВО КИЇВСЬКОЇ ОБЛАСНОЇ РАДИ "КИЇВСЬКИЙ ОБЛАСНИЙ ЦЕНТР РЕАБІЛІТАЦІЙНОЇ ТА СПОРТИВНОЇ МЕДИЦИНИ"</t>
  </si>
  <si>
    <t>f35e0031-5ca2-4b6d-8016-a6841f641750</t>
  </si>
  <si>
    <t>КОМУНАЛЬНЕ НЕКОМЕРЦІЙНЕ ПІДПРИЄМСТВО "КОНСУЛЬТАТИВНО-ДІАГНОСТИЧНИЙ ЦЕНТР ДИТЯЧИЙ ДАРНИЦЬКОГО РАЙОНУ М. КИЄВА"</t>
  </si>
  <si>
    <t>s.bakalinska@ukr.net</t>
  </si>
  <si>
    <t>Бакалінська Світлана Миколаївна</t>
  </si>
  <si>
    <t>Україна, 02091, місто Київ, ВУЛИЦЯ ТРОСТЯНЕЦЬКА, будинок 8-Д</t>
  </si>
  <si>
    <t>745e847e-65c5-462c-bdb5-29067cf61044</t>
  </si>
  <si>
    <t>КОМУНАЛЬНЕ НЕКОМЕРЦІЙНЕ ПІДПРИЄМСТВО "ЦЕНТР ПЕРВИННОЇ МЕДИКО-САНІТАРНОЇ ДОПОМОГИ №2" СОЛОМ'ЯНСЬКОГО РАЙОНУ М.КИЄВА</t>
  </si>
  <si>
    <t>9f2d96a9-ccf2-4fd0-b228-39e728ae4f12</t>
  </si>
  <si>
    <t>КОМУНАЛЬНЕ НЕКОМЕРЦІЙНЕ ПІДПРИЄМСТВО "КИЇВСЬКИЙ МІСЬКИЙ ПОЛОГОВИЙ БУДИНОК №3"  ВИКОНАВЧОГО ОРГАНУ КИЇВСЬКОЇ МІСЬКОЇ РАДИ (КИЇВСЬКОЇ МІСЬКОЇ ДЕРЖАВНОЇ АДМІНІСТРАЦІЇ)</t>
  </si>
  <si>
    <t>2b8aa960-f9e7-4865-a902-6ea00bb262aa</t>
  </si>
  <si>
    <t>ТОВАРИСТВО З ОБМЕЖЕНОЮ ВІДПОВІДАЛЬНІСТЮ "ХЕЛСІ ЕНД ХЕПІ"</t>
  </si>
  <si>
    <t>Україна, 01033, місто Київ, ВУЛИЦЯ САКСАГАНСЬКОГО, будинок 39-А</t>
  </si>
  <si>
    <t>464bea3e-f850-471d-951f-05d35d531138</t>
  </si>
  <si>
    <t>КОМУНАЛЬНЕ НЕКОМЕРЦІЙНЕ ПІДПРИЄМСТВО "КИЇВСЬКА МІСЬКА КЛІНІЧНА ЛІКАРНЯ ШВИДКОЇ МЕДИЧНОЇ ДОПОМОГИ" ВИКОНАВЧОГО ОРГАНУ КИЇВСЬКОЇ МІСЬКОЇ РАДИ (КИЇВСЬКОЇ МІСЬКОЇ ДЕРЖАВНОЇ АДМІНІСТРАЦІЇ)</t>
  </si>
  <si>
    <t>15f187a4-3d48-4a4c-8f13-22594162fa09</t>
  </si>
  <si>
    <t>5695d927-8f8b-4f7e-83ac-2cf18b9cb818</t>
  </si>
  <si>
    <t>КОМУНАЛЬНЕ НЕКОМЕРЦІЙНЕ ПІДПРИЄМСТВО "ЦЕНТР ПЕРВИННОЇ МЕДИКО-САНІТАРНОЇ ДОПОМОГИ № 2" ГОЛОСІЇВСЬКОГО РАЙОНУ М. КИЄВА</t>
  </si>
  <si>
    <t>7504be1a-944c-4e2b-9ee3-74b95deaa56b</t>
  </si>
  <si>
    <t>КОМУНАЛЬНЕ НЕКОМЕРЦІЙНЕ ПІДПРИЄМСТВО "ЦЕНТР ПЕРВИННОЇ МЕДИКО-САНІТАРНОЇ ДОПОМОГИ №1" ОБОЛОНСЬКОГО РАЙОНУ М. КИЄВА</t>
  </si>
  <si>
    <t>0200dc74-58f1-4f21-a022-7ac4ff9ae4b4</t>
  </si>
  <si>
    <t>КОМУНАЛЬНЕ НЕКОМЕРЦІЙНЕ ПІДПРИЄМСТВО "КИЇВСЬКА МІСЬКА КЛІНІЧНА ЛІКАРНЯ №18" ВИКОНАВЧОГО ОРГАНУ КИЇВСЬКОЇ МІСЬКОЇ РАДИ (КИЇВСЬКОЇ МІСЬКОЇ ДЕРЖАВНОЇ АДМІНІСТРАЦІЇ)</t>
  </si>
  <si>
    <t>34628856-8935-478c-bb52-ef54912a5b28</t>
  </si>
  <si>
    <t>ТОВАРИСТВО З ОБМЕЖЕНОЮ ВІДПОВІДАЛЬНІСТЮ "КЛІНІКА МЕДЕСАНА"</t>
  </si>
  <si>
    <t>ab116911-0a32-4482-9a11-5c3d41903eec</t>
  </si>
  <si>
    <t>ТОВАРИСТВО З ОБМЕЖЕНОЮ ВІДПОВІДАЛЬНІСТЮ "ІЛАЙА ФЕМЕЛІ"</t>
  </si>
  <si>
    <t>4809c9fa-5269-461d-ac75-ff512706bfd7</t>
  </si>
  <si>
    <t>КОМУНАЛЬНЕ НЕКОМЕРЦІЙНЕ ПІДПРИЄМСТВО "ШКІРНО-ВЕНЕРОЛОГІЧНИЙ ДИСПАНСЕР №3" ВИКОНАВЧОГО ОРГАНУ КИЇВСЬКОЇ МІСЬКОЇ РАДИ (КИЇВСЬКОЇ МІСЬКОЇ ДЕРЖАВНОЇ АДМІНІСТРАЦІЇ)</t>
  </si>
  <si>
    <t>43ec5a46-9214-453c-97ca-5c469213ac7b</t>
  </si>
  <si>
    <t>КОМУНАЛЬНЕ НЕКОМЕРЦІЙНЕ ПІДПРИЄМСТВО "КИЇВСЬКИЙ МІСЬКИЙ ПОЛОГОВИЙ БУДИНОК №6" ВИКОНАВЧОГО ОРГАНУ КИЇВСЬКОЇ  МІСЬКОЇ РАДИ (КИЇВСЬКОЇ МІСЬКОЇ ДЕРЖАВНОЇ АДМІНІСТРАЦІЇ)</t>
  </si>
  <si>
    <t>95678161-f237-464a-9929-98ff3607bc66</t>
  </si>
  <si>
    <t>КОМУНАЛЬНЕ НЕКОМЕРЦІЙНЕ ПІДПРИЄМСТВО "ЦЕНТР ПЕРВИННОЇ МЕДИКО-САНІТАРНОЇ ДОПОМОГИ "РУСАНІВКА" ДНІПРОВСЬКОГО РАЙОНУ М.КИЄВА"</t>
  </si>
  <si>
    <t>0dc1c9b5-7f5a-4ff7-a6d3-514d098957b1</t>
  </si>
  <si>
    <t>КОМУНАЛЬНЕ НЕКОМЕРЦІЙНЕ ПІДПРИЄМСТВО "КИЇВСЬКА МІСЬКА КЛІНІЧНА ЛІКАРНЯ №4" ВИКОНАВЧОГО ОРГАНУ КИЇВСЬКОЇ МІСЬКОЇ РАДИ (КИЇВСЬКОЇ МІСЬКОЇ ДЕРЖАВНОЇ АДМІНІСТРАЦІЇ)</t>
  </si>
  <si>
    <t>Україна, 03110, місто Київ, ВУЛИЦЯ СОЛОМ’ЯНСЬКА, будинок 17</t>
  </si>
  <si>
    <t>dbce9ce5-daee-4dcd-b213-21587253f311</t>
  </si>
  <si>
    <t>КОМУНАЛЬНЕ НЕКОМЕРЦІЙНЕ ПІДПРИЄМСТВО "КИЇВСЬКИЙ МІСЬКИЙ КОНСУЛЬТАТИВНО-ДІАГНОСТИЧНИЙ ЦЕНТР" ВИКОНАВЧОГО ОРГАНУ КИЇВСЬКОЇ МІСЬКОЇ РАДИ (КИЇВСЬКОЇ МІСЬКОЇ ДЕРЖАВНОЇ АДМІНІСТРАЦІЇ)</t>
  </si>
  <si>
    <t>Україна, 04201, місто Київ, ВУЛИЦЯ КОНДРАТЮКА, будинок 6</t>
  </si>
  <si>
    <t>ef2ecce7-d933-413d-9289-7a7d4967955d</t>
  </si>
  <si>
    <t>КОМУНАЛЬНЕ НЕКОМЕРЦІЙНЕ ПІДПРИЄМСТВО "ЦЕНТР ПЕРВИННОЇ МЕДИКО-САНІТАРНОЇ ДОПОМОГИ № 2" ДЕСНЯНСЬКОГО РАЙОНУ М. КИЄВА</t>
  </si>
  <si>
    <t>645ec3ef-5ff3-4eed-b58b-b11316044a63</t>
  </si>
  <si>
    <t>КОМУНАЛЬНЕ НЕКОМЕРЦІЙНЕ ПІДПРИЄМСТВО "ДЕРМАТОВЕНЕРОЛОГІЯ" ВИКОНАВЧОГО ОРГАНУ КИЇВСЬКОЇ МІСЬКОЇ РАДИ (КИЇВСЬКОЇ МІСЬКОЇ ДЕРЖАВНОЇ АДМІНІСТРАЦІЇ)</t>
  </si>
  <si>
    <t>a34518a1-7ba1-4a7d-a44b-25c4081dd2be</t>
  </si>
  <si>
    <t>ee55e994-1d68-4c5e-bcc3-e3612e1d2aef</t>
  </si>
  <si>
    <t>КОМУНАЛЬНЕ НЕКОМЕРЦІЙНЕ ПІДПРИЄМСТВО КИЇВСЬКОЇ ОБЛАСНОЇ РАДИ "КИЇВСЬКА ОБЛАСНА ЛІКАРНЯ"</t>
  </si>
  <si>
    <t>4c0a01c8-8251-4128-ace0-49ad75e29ddb</t>
  </si>
  <si>
    <t>КОМУНАЛЬНЕ НЕКОМЕРЦІЙНЕ ПІДПРИЄМСТВО "КИЇВСЬКА МІСЬКА КЛІНІЧНА ЛІКАРНЯ №6" ВИКОНАВЧОГО ОРГАНУ КИЇВСЬКОЇ МІСЬКОЇ РАДИ (КИЇВСЬКОЇ МІСЬКОЇ ДЕРЖАВНОЇ АДМІНІСТРАЦІЇ)</t>
  </si>
  <si>
    <t>Україна, 03680, місто Київ, ПРОСПЕКТ ЛЮБОМИРА ГУЗАРА, будинок 3</t>
  </si>
  <si>
    <t>5050e8c6-e54e-4330-a8d9-8f8284be217d</t>
  </si>
  <si>
    <t>КОМУНАЛЬНЕ НЕКОМЕРЦІЙНЕ ПІДПРИЄМСТВО "КИЇВСЬКИЙ ЦЕНТР ТРАНСПЛАНТАЦІЇ КІСТКОВОГО МОЗКУ"  ВИКОНАВЧОГО ОРГАНУ КИЇВСЬКОЇ МІСЬКОЇ РАДИ  (КИЇВСЬКОЇ МІСЬКОЇ ДЕРЖАВНОЇ АДМІНІСТРАЦІЇ)</t>
  </si>
  <si>
    <t>06f23e71-cd1c-4223-84ae-540bf8dad011</t>
  </si>
  <si>
    <t>КОМУНАЛЬНЕ НЕКОМЕРЦІЙНЕ ПІДПРИЄМСТВО "КИЇВСЬКА МІСЬКА КЛІНІЧНА ЛІКАРНЯ № 7" ВИКОНАВЧОГО ОРГАНУ КИЇВСЬКОЇ МІСЬКОЇ РАДИ (КИЇВСЬКОЇ МІСЬКОЇ ДЕРЖАВНОЇ АДМІНІСТРАЦІЇ)</t>
  </si>
  <si>
    <t>Україна, 03179, місто Київ, ВУЛИЦЯ КОТЕЛЬНИКОВА, будинок 95</t>
  </si>
  <si>
    <t>fc4c8d81-c421-45e0-adc4-f6eda142a5f9</t>
  </si>
  <si>
    <t>КОМУНАЛЬНЕ НЕКОМЕРЦІЙНЕ ПІДПРИЄМСТВО "КОНСУЛЬТАТИВНО-ДІАГНОСТИЧНИЙ ЦЕНТР" ДЕСНЯНСЬКОГО РАЙОНУ М. КИЄВА</t>
  </si>
  <si>
    <t>ea6dde96-f100-48a2-aa5e-887025ab361d</t>
  </si>
  <si>
    <t>КОМУНАЛЬНЕ НЕКОМЕРЦІЙНЕ ПІДПРИЄМСТВО "КЛІНІЧНА ЛІКАРНЯ №15 ПОДІЛЬСЬКОГО РАЙОНУ МІСТА КИЄВА" ВИКОНАВЧОГО ОРГАНУ КИЇВСЬКОЇ МІСЬКОЇ РАДИ (КИЇВСЬКОЇ МІСЬКОЇ ДЕРЖАВНОЇ АДМІНІСТРАЦІЇ)</t>
  </si>
  <si>
    <t>2c03d0ec-baf4-4268-ade9-aa227c57bb18</t>
  </si>
  <si>
    <t>КОМУНАЛЬНЕ НЕКОМЕРЦІЙНЕ ПІДПРИЄМСТВО  "КОНСУЛЬТАТИВНО-ДІАГНОСТИЧНИЙ ЦЕНТР" СВЯТОШИНСЬКОГО РАЙОНУ М. КИЄВА</t>
  </si>
  <si>
    <t>7c1b6d49-cc26-45f7-ba15-d9e86c45c5b0</t>
  </si>
  <si>
    <t>КОМУНАЛЬНЕ НЕКОМЕРЦІЙНЕ ПІДПРИЄМСТВО "КИЇВСЬКА МІСЬКА ТУБЕРКУЛЬОЗНА ЛІКАРНЯ № 2" ВИКОНАВЧОГО ОРГАНУ КИЇВСЬКОЇ МІСЬКОЇ РАДИ (КИЇВСЬКОЇ МІСЬКОЇ ДЕРЖАВНОЇ АДМІНІСТРАЦІЇ)</t>
  </si>
  <si>
    <t>7eccb5d1-97db-40ab-a8f2-842edea3f4b7</t>
  </si>
  <si>
    <t>КОМУНАЛЬНЕ НЕКОМЕРЦІЙНЕ ПІДПРИЄМСТВО "ОЛЕКСАНДРІВСЬКА КЛІНІЧНА ЛІКАРНЯ М. КИЄВА" ВИКОНАВЧОГО ОРГАНУ КИЇВСЬКОЇ МІСЬКОЇ РАДИ (КИЇВСЬКОЇ МІСЬКОЇ ДЕРЖАВНОЇ АДМІНІСТРАЦІЇ)</t>
  </si>
  <si>
    <t>Україна, 01601, місто Київ, ВУЛИЦЯ ШОВКОВИЧНА, будинок 39/1</t>
  </si>
  <si>
    <t>4d70051a-f605-4a71-a59d-6d7a93192e13</t>
  </si>
  <si>
    <t>ce23454b-7908-4e91-bd7f-48e001b9041e</t>
  </si>
  <si>
    <t>КОМУНАЛЬНЕ НЕКОМЕРЦІЙНЕ ПІДПРИЄМСТВО "ЦЕНТР ПЕРВИННОЇ МЕДИКО-САНІТАРНОЇ ДОПОМОГИ № 1" ПОДІЛЬСЬКОГО РАЙОНУ М.КИЄВА</t>
  </si>
  <si>
    <t>174c4f58-e51a-477b-9db8-e96487dc9f2a</t>
  </si>
  <si>
    <t>КОМУНАЛЬНЕ НЕКОМЕРЦІЙНЕ ПІДПРИЄМСТВО "ЦЕНТР ПЕРВИННОЇ МЕДИКО-САНІТАРНОЇ ДОПОМОГИ №2" ОБОЛОНСЬКОГО РАЙОНУ М.КИЄВА</t>
  </si>
  <si>
    <t>204a70b5-4987-4d9d-9cdf-1779ff888425</t>
  </si>
  <si>
    <t>КОМУНАЛЬНЕ НЕКОМЕРЦІЙНЕ ПІДПРИЄМСТВО "КИЇВСЬКИЙ МІСЬКИЙ ЦЕНТР НЕФРОЛОГІЇ ТА ДІАЛІЗУ" ВИКОНАВЧОГО ОРГАНУ КИЇВСЬКОЇ МІСЬКОЇ РАДИ (КИЇВСЬКОЇ МІСЬКОЇ ДЕРЖАВНОЇ АДМІНІСТРАЦІЇ)</t>
  </si>
  <si>
    <t>bfc4081c-7294-450a-9efc-0550da1105d7</t>
  </si>
  <si>
    <t>КОМУНАЛЬНЕ НЕКОМЕРЦІЙНЕ  ПІДПРИЄМСТВО "КИЇВСЬКА МІСЬКА КЛІНІЧНА ЛІКАРНЯ №3" ВИКОНАВЧОГО ОРГАНУ КИЇВСЬКОЇ МІСЬКОЇ РАДИ (КИЇВСЬКОЇ МІСЬКОЇ ДЕРЖАВНОЇ АДМІНІСТРАЦІЇ)</t>
  </si>
  <si>
    <t>7bbccb4f-7ed2-4781-8bb9-ee747acc7efd</t>
  </si>
  <si>
    <t>ТОДИКА ЮЛІЯ ІГОРІВНА</t>
  </si>
  <si>
    <t>842ec669-7a59-42d7-a52f-05a342301a03</t>
  </si>
  <si>
    <t>КОМУНАЛЬНЕ НЕКОМЕРЦІЙНЕ ПІДПРИЄМСТВО "ГОСПІТАЛЬ "ПЕЧЕРСЬКИЙ" ПЕЧЕРСЬКОГО РАЙОНУ МІСТА КИЄВА" ВИКОНАВЧОГО ОРГАНУ КИЇВСЬКОЇ МІСЬКОЇ РАДИ (КИЇВСЬКОЇ МІСЬКОЇ ДЕРЖАВНОЇ АДМІНІСТРАЦІЇ)</t>
  </si>
  <si>
    <t>7131df26-410d-4919-8450-926149f624ca</t>
  </si>
  <si>
    <t>ТОВАРИСТВО З ОБМЕЖЕНОЮ ВІДПОВІДАЛЬНІСТЮ "ДОКТОР-БЕБІ"</t>
  </si>
  <si>
    <t>6fcf793a-e148-470c-935d-9497851015d6</t>
  </si>
  <si>
    <t>КОМУНАЛЬНЕ НЕКОМЕРЦІЙНЕ ПІДПРИЄМСТВО "ДИТЯЧА КЛІНІЧНА ЛІКАРНЯ №4 СОЛОМ'ЯНСЬКОГО РАЙОНУ МІСТА КИЄВА" ВИКОНАВЧОГО ОРГАНУ КИЇВСЬКОЇ МІСЬКОЇ РАДИ (КИЇВСЬКОЇ МІСЬКОЇ ДЕРЖАВНОЇ АДМІНІСТРАЦІЇ)</t>
  </si>
  <si>
    <t>Україна, 03126, місто Київ, ПРОСПЕКТ ЛЮБОМИРА ГУЗАРА, будинок 3</t>
  </si>
  <si>
    <t>909d7e5d-9cdb-4560-b77e-df77470d5f54</t>
  </si>
  <si>
    <t>ТОВАРИСТВО З ОБМЕЖЕНОЮ ВІДПОВІДАЛЬНІСТЮ "МІЖНАРОДНИЙ ЦЕНТР ГОМЕОПАТІЇ"</t>
  </si>
  <si>
    <t>70c1348c-9a70-4a8e-b8b7-bb730c28435b</t>
  </si>
  <si>
    <t>КОМУНАЛЬНЕ НЕКОМЕРЦІЙНЕ ПІДПРИЄМСТВО "КИЇВСЬКА МІСЬКА КЛІНІЧНА ЛІКАРНЯ № 12" ВИКОНАВЧОГО ОРГАНУ КИЇВСЬКОЇ МІСЬКОЇ РАДИ (КИЇВСЬКОЇ МІСЬКОЇ ДЕРЖАВНОЇ АДМІНІСТРАЦІЇ)</t>
  </si>
  <si>
    <t>Україна, 01103, місто Київ, ВУЛИЦЯ ПРОФЕСОРА ПІДВИСОЦЬКОГО, будинок 4А</t>
  </si>
  <si>
    <t>bb0ea85e-85db-41f0-b3d4-550e0a356928</t>
  </si>
  <si>
    <t>50b342a7-9792-4a11-bdbc-74c08181aaaf</t>
  </si>
  <si>
    <t>КОМУНАЛЬНЕ НЕКОМЕРЦІЙНЕ ПІДПРИЄМСТВО "КИЇВСЬКИЙ МІСЬКИЙ КЛІНІЧНИЙ  ЕНДОКРИНОЛОГІЧНИЙ ЦЕНТР" ВИКОНАВЧОГО ОРГАНУ КИЇВСЬКОЇ МІСЬКОЇ РАДИ (КИЇВСЬКОЇ МІСЬКОЇ ДЕРЖАВНОЇ АДМІНІСТРАЦІЇ)</t>
  </si>
  <si>
    <t>Україна, 01030, місто Київ, ВУЛИЦЯ РЕЙТАРСЬКА, будинок 22</t>
  </si>
  <si>
    <t>b165227f-8324-4b94-b2f6-428b29688dc9</t>
  </si>
  <si>
    <t>КОМУНАЛЬНЕ НЕКОМЕРЦІЙНЕ ПІДПРИЄМСТВО "КИЇВСЬКА МІСЬКА ДИТЯЧА КЛІНІЧНА ТУБЕРКУЛЬОЗНА ЛІКАРНЯ" ВИКОНАВЧОГО ОРГАНУ КИЇВСЬКОЇ МІСЬКОЇ РАДИ (КИЇВСЬКОЇ МІСЬКОЇ ДЕРЖАВНОЇ АДМІНІСТРАЦІЇ)</t>
  </si>
  <si>
    <t>84c39aee-ee8f-4a14-a7ca-2e055952b703</t>
  </si>
  <si>
    <t>КОМУНАЛЬНЕ НЕКОМЕРЦІЙНЕ ПІДПРИЄМСТВО "КИЇВСЬКА МІСЬКА КЛІНІЧНА ЛІКАРНЯ №10" ВИКОНАВЧОГО ОРГАНУ КИЇВСЬКОЇ МІСЬКОЇ РАДИ (КИЇВСЬКОЇ МІСЬКОЇ ДЕРЖАВНОЇ АДМІНІСТРАЦІЇ)</t>
  </si>
  <si>
    <t>625f37eb-ddf5-440f-a72e-f8811b22ec30</t>
  </si>
  <si>
    <t>649a2e02-7d18-4928-8a3b-c81b9b641c02</t>
  </si>
  <si>
    <t>КОМУНАЛЬНЕ НЕКОМЕРЦІЙНЕ ПІДПРИЄМСТВО "КИЇВСЬКИЙ МІСЬКИЙ КЛІНІЧНИЙ ГОСПІТАЛЬ ВЕТЕРАНІВ ВІЙНИ" ВИКОНАВЧОГО ОРГАНУ КИЇВСЬКОЇ МІСЬКОЇ РАДИ (КИЇВСЬКОЇ МІСЬКОЇ ДЕРЖАВНОЇ АДМІНІСТРАЦІЇ)</t>
  </si>
  <si>
    <t>76bbc62e-9b79-4d09-b72e-4522cf8a28b3</t>
  </si>
  <si>
    <t>73d9e891-0c2c-4457-95b8-3bf6f0432874</t>
  </si>
  <si>
    <t>КОМУНАЛЬНЕ НЕКОМЕРЦІЙНЕ ПІДПРИЄМСТВО "ЦЕНТР ПЕРВИННОЇ МЕДИКО-САНІТАРНОЇ ДОПОМОГИ № 4" ДНІПРОВСЬКОГО РАЙОНУ МІСТА КИЄВА</t>
  </si>
  <si>
    <t>53d368e0-02bb-44d1-9733-592d32f71663</t>
  </si>
  <si>
    <t>КОМУНАЛЬНЕ НЕКОМЕРЦІЙНЕ ПІДПРИЄМСТВО "ДИТЯЧА КЛІНІЧНА ЛІКАРНЯ № 7 ПЕЧЕРСЬКОГО РАЙОНУ МІСТА КИЄВА" ВИКОНАВЧОГО ОРГАНУ КИЇВСЬКОЇ МІСЬКОЇ РАДИ (КИЇВСЬКОЇ МІСЬКОЇ ДЕРЖАВНОЇ АДМІНІСТРАЦІЇ)</t>
  </si>
  <si>
    <t>Україна, 01103, місто Київ, ВУЛИЦЯ ПРОФЕСОРА ПІДВИСОЦЬКОГО, будинок 4Б</t>
  </si>
  <si>
    <t>c62195eb-6bb3-4dbf-97bb-6e0b150bb5b5</t>
  </si>
  <si>
    <t>ОЛЕЩЕНКО ВІТА ІВАНІВНА</t>
  </si>
  <si>
    <t>00b3d52f-0d78-487c-b5e4-836dea432925</t>
  </si>
  <si>
    <t>КОМУНАЛЬНЕ НЕКОМЕРЦІЙНЕ ПІДПРИЄМСТВО "КИЇВСЬКА МІСЬКА КЛІНІЧНА ЛІКАРНЯ №1" ВИКОНАВЧОГО ОРГАНУ КИЇВСЬКОЇ МІСЬКОЇ РАДИ (КИЇВСЬКОЇ МІСЬКОЇ ДЕРЖАВНОЇ АДМІНІСТРАЦІЇ)</t>
  </si>
  <si>
    <t>Україна, 02091, місто Київ, ВУЛИЦЯ ХАРКІВСЬКЕ ШОСЕ , будинок 121</t>
  </si>
  <si>
    <t>34d6145c-ef4e-4cd5-b3a6-3ee615568763</t>
  </si>
  <si>
    <t>ТОВАРИСТВО З ОБМЕЖЕНОЮ ВІДПОВІДАЛЬНІСТЮ "МЕДИКАЛ СЕРВІС"</t>
  </si>
  <si>
    <t>72af4e7b-d555-4d99-9301-1f4a601ae706</t>
  </si>
  <si>
    <t>ЛІЙКА ВІОЛЕТА ЮРІЇВНА</t>
  </si>
  <si>
    <t>d3a551e7-7624-40b5-bb53-10b6e9bfd216</t>
  </si>
  <si>
    <t>ТОВАРИСТВО З ОБМЕЖЕНОЮ ВІДПОВІДАЛЬНІСТЮ "АЛЬФА-ВІТА ПОЗНЯКИ"</t>
  </si>
  <si>
    <t>5b435b87-e753-405f-ad67-5e3e3c075a52</t>
  </si>
  <si>
    <t>КОМУНАЛЬНЕ НЕКОМЕРЦІЙНЕ ПІДПРИЄМСТВО "ЦЕНТР ПЕРВИННОЇ МЕДИКО-САНІТАРНОЇ ДОПОМОГИ №1" ШЕВЧЕНКІВСЬКОГО РАЙОНУ МІСТА КИЄВА</t>
  </si>
  <si>
    <t>421c299e-aa76-4d95-94ac-3236b47d6eeb</t>
  </si>
  <si>
    <t>КОМУНАЛЬНЕ НЕКОМЕРЦІЙНЕ ПІДПРИЄМСТВО "ШКІРНО-ВЕНЕРОЛОГІЧНИЙ ДИСПАНСЕР №5" ВИКОНАВЧОГО ОРГАНУ КИЇВСЬКОЇ МІСЬКОЇ РАДИ (КИЇВСЬКОЇ МІСЬКОЇ ДЕРЖАВНОЇ АДМІНІСТРАЦІЇ)</t>
  </si>
  <si>
    <t>458a5625-f9da-46c1-9a7d-57757d1254d4</t>
  </si>
  <si>
    <t>КОМУНАЛЬНЕ НЕКОМЕРЦІЙНЕ ПІДПРИЄМСТВО "ЦЕНТР ЕКСТРЕНОЇ МЕДИЧНОЇ ДОПОМОГИ ТА МЕДИЦИНИ КАТАСТРОФ МІСТА КИЄВА" ВИКОНАВЧОГО ОРГАНУ КИЇВСЬКОЇ МІСЬКОЇ РАДИ (КИЇВСЬКОЇ МІСЬКОЇ ДЕРЖАВНОЇ АДМІНІСТРАЦІЇ)</t>
  </si>
  <si>
    <t>7ea5ff4d-d208-4529-9deb-ca97e25872d8</t>
  </si>
  <si>
    <t>КОМУНАЛЬНЕ НЕКОМЕРЦІЙНЕ ПІДПРИЄМСТВО "КИЇВСЬКИЙ МІСЬКИЙ ПСИХОНЕВРОЛОГІЧНИЙ ДИСПАНСЕР № 3" ВИКОНАВЧОГО ОРГАНУ КИЇВСЬКОЇ МІСЬКОЇ РАДИ (КИЇВСЬКОЇ МІСЬКОЇ ДЕРЖАВНОЇ АДМІНІСТРАЦІЇ)</t>
  </si>
  <si>
    <t>1b73c404-4c8f-4c2e-856e-098adac5789a</t>
  </si>
  <si>
    <t>КОМУНАЛЬНЕ НЕКОМЕРЦІЙНЕ ПІДПРИЄМСТВО "КОНСУЛЬТАТИВНО-ДІАГНОСТИЧНИЙ ЦЕНТР" ОБОЛОНСЬКОГО РАЙОНУ М. КИЄВА</t>
  </si>
  <si>
    <t>Україна, 04205, місто Київ, ВУЛИЦЯ  МАРШАЛА ТИМОШЕНКА, будинок 14</t>
  </si>
  <si>
    <t>02ea8b04-3109-4e67-9435-f8f1b42d3064</t>
  </si>
  <si>
    <t>ЄЩЕНКО ОЛЕКСАНДР МИКОЛАЙОВИЧ</t>
  </si>
  <si>
    <t>9d72a6da-632a-4232-97ea-f07d0e0dae2f</t>
  </si>
  <si>
    <t>ТОВАРИСТВО З ОБМЕЖЕНОЮ ВІДПОВІДАЛЬНІСТЮ "МЕДИЧНИЙ ЦЕНТР "БІО ПЛЮС"</t>
  </si>
  <si>
    <t>de0efa8c-8a01-4462-a4dc-537f00722aa3</t>
  </si>
  <si>
    <t>14241c16-d697-4f96-9ee7-f16048ef240f</t>
  </si>
  <si>
    <t>КОМУНАЛЬНЕ НЕКОМЕРЦІЙНЕ ПІДПРИЄМСТВО "КИЇВСЬКА МІСЬКА ПСИХОНЕВРОЛОГІЧНА ЛІКАРНЯ № 2" ВИКОНАВЧОГО ОРГАНУ КИЇВСЬКОЇ МІСЬКОЇ РАДИ (КИЇВСЬКОЇ МІСЬКОЇ ДЕРЖАВНОЇ АДМІНІСТРАЦІЇ)</t>
  </si>
  <si>
    <t>ed3bd574-3786-4920-b865-0fcc4169f487</t>
  </si>
  <si>
    <t>ШЕВЧЕНКО ЛЮДМИЛА БОРИСІВНА</t>
  </si>
  <si>
    <t>b9b6a19b-fdb1-42fd-abbe-496778d2db67</t>
  </si>
  <si>
    <t>ТОВАРИСТВО З ОБМЕЖЕНОЮ ВІДПОВІДАЛЬНІСТЮ "ІНСТИТУТ ГРОМАДСЬКОГО ЗДОРОВ'Я"</t>
  </si>
  <si>
    <t>f2a8b538-28e6-48c9-b2ff-6d0bcbc32b53</t>
  </si>
  <si>
    <t>КОМУНАЛЬНЕ НЕКОМЕРЦІЙНЕ ПІДПРИЄМСТВО "ЦЕНТР СПОРТИВНОЇ МЕДИЦИНИ МІСТА КИЄВА"</t>
  </si>
  <si>
    <t>de275a29-825d-41a9-ac6b-1c7f5b0fde3d</t>
  </si>
  <si>
    <t>ТОВАРИСТВО З ОБМЕЖЕНОЮ ВІДПОВІДАЛЬНІСТЮ "ГАЙЛЄНҐ"</t>
  </si>
  <si>
    <t>Медичний центр ТОВ "ЛАЯН ВІННЕР"</t>
  </si>
  <si>
    <t xml:space="preserve">Україна,м.Київ, проспект Степана Бандери, 16-а, </t>
  </si>
  <si>
    <t>ТОВ «Медичний центр «Добробут-Поліклініка»</t>
  </si>
  <si>
    <t>Україна 02141, м. Київ, вул. Мишуги, буд. 12</t>
  </si>
  <si>
    <t>ТОВ "ПРОФМЕДОГЛЯД"</t>
  </si>
  <si>
    <t>Україна,м. Київ, вул. Декабристів, 8-А</t>
  </si>
  <si>
    <t>Державне підприємство "Науково-практичний центр профілактичної та клінічної медицини"</t>
  </si>
  <si>
    <t>Україна,м. Київ, вул. Верхня, 5,</t>
  </si>
  <si>
    <t>d03c6693-3841-4ad8-a4a6-67a0359efdc1</t>
  </si>
  <si>
    <t>КОМУНАЛЬНЕ НЕКОМЕРЦІЙНЕ ПІДПРИЄМСТВО "АРБУЗИНСЬКИЙ ЦЕНТР ПЕРВИННОЇ МЕДИКО-САНІТАРНОЇ ДОПОМОГИ" АРБУЗИНСЬКОЇ СЕЛИЩНОЇ РАДИ</t>
  </si>
  <si>
    <t>АРБУЗИНКА</t>
  </si>
  <si>
    <t>Україна, 55301, Миколаївська обл., Арбузинський р-н, селище міського типу Арбузинка, ВУЛИЦЯ ЦЕНТРАЛЬНА, будинок 88</t>
  </si>
  <si>
    <t>9a78b695-fe17-4a04-a3ba-7ce642934d49</t>
  </si>
  <si>
    <t>КОМУНАЛЬНЕ НЕКОМЕРЦІЙНЕ ПІДПРИЄМСТВО "АРБУЗИНСЬКА ЦЕНТРАЛЬНА ЛІКАРНЯ" АРБУЗИНСЬКОЇ СЕЛИЩНОЇ РАДИ</t>
  </si>
  <si>
    <t>7a0858ba-968e-411b-94a9-343514581106</t>
  </si>
  <si>
    <t>Комунальне некомерційне підприємство "Центр первинної медико-санітарної допомоги" Баштанської міської ради Миколаївської області</t>
  </si>
  <si>
    <t>f85e6bb2-e3e4-44d7-b40a-6775562856e9</t>
  </si>
  <si>
    <t>КОМУНАЛЬНЕ НЕКОМЕРЦІЙНЕ ПІДПРИЄМСТВО "БАШТАНСЬКА БАГАТОПРОФІЛЬНА ЛІКАРНЯ " БАШТАНСЬКОЇ МІСЬКОЇ РАДИ МИКОЛАЇВСЬКОЇ ОБЛАСТІ</t>
  </si>
  <si>
    <t>8e6ec264-3d4c-4f96-9875-24e30e81f376</t>
  </si>
  <si>
    <t>КОМУНАЛЬНЕ НЕКОМЕРЦІЙНЕ ПІДПРИЄМСТВО "БЕРЕЗАНСЬКА ЦЕНТРАЛЬНА РАЙОННА ЛІКАРНЯ" БЕРЕЗАНСЬКОЇ РАЙОННОЇ РАДИ</t>
  </si>
  <si>
    <t>45a5c800-da53-43eb-a1f0-2b2059e770f7</t>
  </si>
  <si>
    <t>КОМУНАЛЬНЕ НЕКОМЕРЦІЙНЕ ПІДПРИЄМСТВО "БЕРЕЗАНСЬКИЙ РАЙОННИЙ ЦЕНТР ПЕРВИННОЇ МЕДИКО-САНІТАРНОЇ ДОПОМОГИ БЕРЕЗАНСЬКОЇ РАЙОННОЇ РАДИ"</t>
  </si>
  <si>
    <t>bf123d9f-fa05-4a0f-a918-60209d7f0fbb</t>
  </si>
  <si>
    <t>КОМУНАЛЬНЕ НЕКОМЕРЦІЙНЕ ПІДПРИЄМСТВО "БЕРЕЗНЕГУВАТСЬКИЙ ЦЕНТР ПЕРВИННОЇ МЕДИКО -САНІТАРНОЇ ДОПОМОГИ" БЕРЕЗНЕГУВАТСЬКОЇ СЕЛИЩНОЇ РАДИ</t>
  </si>
  <si>
    <t>БЕРЕЗНЕГУВАТЕ</t>
  </si>
  <si>
    <t>Україна, 56203, Миколаївська обл., Березнегуватський р-н, селище міського типу Березнегувате, ВУЛИЦЯ ЛЕРМОНТОВА, будинок 1</t>
  </si>
  <si>
    <t>b66d54ae-2ee9-4b48-972d-7101379fb111</t>
  </si>
  <si>
    <t>КОМУНАЛЬНЕ НЕКОМЕРЦІЙНЕ ПІДПРИЄМСТВО "БЕРЕЗНЕГУВАТСЬКА ЦЕНТРАЛЬНА РАЙОННА ЛІКАРНЯ" БЕРЕЗНЕГУВАТСЬКОЇ СЕЛИЩНОЇ РАДИ</t>
  </si>
  <si>
    <t>ac1c047b-aa40-46a8-8707-0b83acabbebb</t>
  </si>
  <si>
    <t>5759d787-c23a-4c73-a6dd-49b61ebfd751</t>
  </si>
  <si>
    <t>Комунальне некомерційне підприємство "Братська лікарня" Братської селищної ради Миколаївської області</t>
  </si>
  <si>
    <t>БРАТСЬКЕ</t>
  </si>
  <si>
    <t>Україна, 55401, Миколаївська обл., Братський р-н, селище міського типу Братське, ВУЛИЦЯ ЧЕРНИШЕВСЬКОГО, будинок 49</t>
  </si>
  <si>
    <t>9a69b513-4865-47a1-bed3-0d6eea7a28be</t>
  </si>
  <si>
    <t>КОМУНАЛЬНЕ НЕКОМЕРЦІЙНЕ ПІДПРИЄМСТВО "Братський центр первинної медико-санітарної допомоги" Братської селищної ради Миколаївської області</t>
  </si>
  <si>
    <t>02357b44-b957-4250-8bc9-58699622d9ec</t>
  </si>
  <si>
    <t>КОМУНАЛЬНЕ НЕКОМЕРЦІЙНЕ ПІДПРИЄМСТВО "БУЗЬКИЙ ЦЕНТР ПЕРВИННОЇ МЕДИКО-САНІТАРНОЇ ДОПОМОГИ" БУЗЬКОЇ СІЛЬСЬКОЇ РАДИ</t>
  </si>
  <si>
    <t>БУЗЬКЕ</t>
  </si>
  <si>
    <t>Україна, 56541, Миколаївська обл., Вознесенський р-н, село Бузьке, пл.Центральна, будинок 1</t>
  </si>
  <si>
    <t>649430ca-958e-456c-ae4e-d535d101d015</t>
  </si>
  <si>
    <t>КОМУНАЛЬНЕ НЕКОМЕРЦІЙНЕ ПІДПРИЄМСТВО "ЦЕНТР ПЕРВИННОЇ МЕДИКО-САНІТАРНОЇ ДОПОМОГИ" ВЕСЕЛИНІВСЬКОЇ СЕЛИЩНОЇ РАДИ</t>
  </si>
  <si>
    <t>ВЕСЕЛИНОВЕ</t>
  </si>
  <si>
    <t>37808d6a-2b45-4948-94ef-73713ce5ca7b</t>
  </si>
  <si>
    <t>КОМУНАЛЬНЕ НЕКОМЕРЦІЙНЕ ПІДПРИЄМСТВО "ВЕСЕЛИНІВСЬКИЙ ЦЕНТР ПЕРВИННОЇ МЕДИКО-САНІТАРНОЇ ДОПОМОГИ" ВЕСЕЛИНІВСЬКОЇ СЕЛИЩНОЇ РАДИ МИКОЛАЇВСЬКОЇ ОБЛАСТІ</t>
  </si>
  <si>
    <t>Україна, 57001, Миколаївська обл., Веселинівський р-н, селище міського типу Веселинове, ВУЛИЦЯ ОДЕСЬКА, будинок 82</t>
  </si>
  <si>
    <t>5184e893-ffb0-4856-9a3c-a69f646f8a5b</t>
  </si>
  <si>
    <t>КОМУНАЛЬНЕ НЕКОМЕРЦІЙНЕ ПІДПРИЄМСТВО "ВЕСЕЛИНІВСЬКА РАЙОННА ЛІКАРНЯ" ВЕСЕЛИНІВСЬКОЇ СЕЛИЩНОЇ РАДИ</t>
  </si>
  <si>
    <t>b5e56e2e-8ca0-45b7-ac83-167273b90691</t>
  </si>
  <si>
    <t>КОМУНАЛЬНЕ НЕКОМЕРЦІЙНЕ ПІДПРИЄМСТВО "ЦЕНТР ПЕРВИННОЇ МЕДИКО-САНІТАРНОЇ ДОПОМОГИ" ВЕСНЯНСЬКОЇ СІЛЬСЬКОЇ РАДИ МИКОЛАЇВСЬКОГО РАЙОНУ МИКОЛАЇВСЬКОЇ ОБЛАСТІ</t>
  </si>
  <si>
    <t>ВЕСНЯНЕ</t>
  </si>
  <si>
    <t>38fefd02-b06a-4216-b9cb-c447a24c93e0</t>
  </si>
  <si>
    <t>КОМУНАЛЬНЕ ПІДПРИЄМСТВО "КОМУНАЛЬНЕ НЕКОМЕРЦІЙНЕ ПІДПРИЄМСТВО ВОЗНЕСЕНСЬКИЙ МІСЬКИЙ ЦЕНТР ПЕРВИННОЇ МЕДИКО-САНІТАРНОЇ ДОПОМОГИ"</t>
  </si>
  <si>
    <t>d2647227-b4fb-44c0-bb56-40e2ec0dd22a</t>
  </si>
  <si>
    <t>КОМУНАЛЬНЕ ПІДПРИЄМСТВО "КОМУНАЛЬНЕ НЕКОМЕРЦІЙНЕ ПІДПРИЄМСТВО ВОЗНЕСЕНСЬКА БАГАТОПРОФІЛЬНА ЛІКАРНЯ" ВОЗНЕСЕНСЬКОЇ МІСЬКОЇ РАДИ</t>
  </si>
  <si>
    <t>010c6f03-041f-482a-8508-c4c8292b9fda</t>
  </si>
  <si>
    <t>КОМУНАЛЬНЕ НЕКОМЕРЦІЙНЕ ПІДПРИЄМСТВО "ВРАДІЇВСЬКИЙ РАЙОННИЙ ЦЕНТР ПЕРВИННОЇ МЕДИКО-САНІТАРНОЇ ДОПОМОГИ" ВРАДІЇВСЬКОЇ СЕЛИЩНОЇ РАДИ</t>
  </si>
  <si>
    <t>ВРАДІЇВКА</t>
  </si>
  <si>
    <t>8ea5adc2-55a2-47d1-b0ee-6076ba3c760b</t>
  </si>
  <si>
    <t>КОМУНАЛЬНЕ НЕКОМЕРЦІЙНЕ ПІДПРИЄМСТВО "ВРАДІЇВСЬКА ЦЕНТРАЛЬНА РАЙОННА ЛІКАРНЯ" ВРАДІЇВСЬКОЇ СЕЛИЩНОЇ РАДИ ПЕРВОМАЙСЬКОГО РАЙОНУ МИКОЛАЇВСЬКОЇ ОБЛАСТІ</t>
  </si>
  <si>
    <t>88b1193d-db88-4130-a60c-ab4b1920b190</t>
  </si>
  <si>
    <t>КОМУНАЛЬНЕ ПІДПРИЄМСТВО "ГАЛИЦИНІВСЬКИЙ ЦЕНТР ПЕРВИННОЇ МЕДИКО-САНІТАРНОЇ ДОПОМОГИ"</t>
  </si>
  <si>
    <t>ГАЛИЦИНОВЕ</t>
  </si>
  <si>
    <t>b1b3d9ed-7ca0-44ff-84a1-34f34888c89d</t>
  </si>
  <si>
    <t>КОМУНАЛЬНЕ НЕКОМЕРЦІЙНЕ ПІДПРИЄМСТВО " ДОМАНІВСЬКА  БАГАТОПРОФІЛЬНА ЛІКАРНЯ " ДОМАНІВСЬКОЇ СЕЛИЩНОЇ РАДИ</t>
  </si>
  <si>
    <t>ДОМАНІВКА</t>
  </si>
  <si>
    <t>c97dc212-567a-4cd9-9f5e-205b95bb187a</t>
  </si>
  <si>
    <t>КОМУНАЛЬНЕ НЕКОМЕРЦІЙНЕ ПІДПРИЄМСТВО " ДОМАНІВСЬКИЙ ЦЕНТР ПЕРВИННОЇ МЕДИКО - САНІТАРНОЇ ДОПОМОГИ " ДОМАНІВСЬКОЇ  СЕЛИЩНОЇ РАДИ</t>
  </si>
  <si>
    <t>3105b0ad-e7f4-489a-b1b1-55936ba8eb75</t>
  </si>
  <si>
    <t>ЦУРКАН НІНА ПАВЛІВНА</t>
  </si>
  <si>
    <t>ДОРОШІВКА</t>
  </si>
  <si>
    <t>27f84bc9-6344-438f-b2cf-f3a6b8672c67</t>
  </si>
  <si>
    <t>КОМУНАЛЬНЕ НЕКОМЕРЦІЙНЕ ПІДПРИЄМСТВО "ЄЛАНЕЦЬКА ЛІКАРНЯ" ЄЛАНЕЦЬКОЇ СЕЛИЩНОЇ РАДИ МИКОЛАЇВСЬКОЇ ОБЛАСТІ</t>
  </si>
  <si>
    <t>ЄЛАНЕЦЬ</t>
  </si>
  <si>
    <t>02c64c4b-6cc3-48ac-9efc-233e4c02f0dd</t>
  </si>
  <si>
    <t>КОМУНАЛЬНЕ НЕКОМЕРЦІЙНЕ ПІДПРИЄМСТВО "ЄЛАНЕЦЬКИЙ  ЦЕНТР ПЕРВИННОЇ МЕДИКО-САНІТАРНОЇ ДОПОМОГИ" ЄЛАНЕЦЬКОЇ СЕЛИЩНОЇ РАДИ МИКОЛАЇВСЬКОЇ ОБЛАСТІ</t>
  </si>
  <si>
    <t>58344ca7-fc08-4c0b-9c51-35156f565469</t>
  </si>
  <si>
    <t>КОМУНАЛЬНЕ НЕКОМЕРЦІЙНЕ ПІДПРИЄМСТВО "Казанківська багатопрофільна лікарня" Казанківської селищної ради</t>
  </si>
  <si>
    <t>КАЗАНКА</t>
  </si>
  <si>
    <t>Україна, 56002, Миколаївська обл., Казанківський р-н, селище міського типу Казанка, ВУЛИЦЯ ЦЕНТРАЛЬНА, будинок 36</t>
  </si>
  <si>
    <t>b1500c10-b6b6-442c-ab50-dd899bb9c44b</t>
  </si>
  <si>
    <t>Комунальне некомерційне підприємство "Казанківський центр первинної медико-санітарної допомоги" Казанківської селищної ради</t>
  </si>
  <si>
    <t>072cee3e-ada3-43b8-a785-4460249e995f</t>
  </si>
  <si>
    <t>КОМУНАЛЬНЕ НЕКОМЕРЦІЙНЕ ПІДПРИЄМСТВО "ЦЕНТР ПЕРВИННОЇ МЕДИКО-САНІТАРНОЇ ДОПОМОГИ "КОБЛЕВЕ" КОБЛІВСЬКОЇ СІЛЬСЬКОЇ РАДИ</t>
  </si>
  <si>
    <t>КОБЛЕВЕ</t>
  </si>
  <si>
    <t>b400cad7-b263-45b4-a5cb-e8d00d066069</t>
  </si>
  <si>
    <t>КОМУНАЛЬНЕ НЕКОМЕРЦІЙНЕ ПІДПРИЄМСТВО "КРИВООЗЕРСЬКА БАГАТОПРОФІЛЬНА ЛІКАРНЯ" КРИВООЗЕРСЬКОЇ СЕЛИЩНОЇ РАДИ</t>
  </si>
  <si>
    <t>КРИВЕ ОЗЕРО</t>
  </si>
  <si>
    <t>d3182059-ae40-4c4a-9935-fec1357789d7</t>
  </si>
  <si>
    <t>КОМУНАЛЬНЕ НЕКОМЕРЦІЙНЕ ПІДПРИЄМСТВО "ЦЕНТР ПЕРВИННОЇ МЕДИКО-САНІТАРНОЇ ДОПОМОГИ КРИВООЗЕРСЬКОЇ СЕЛИЩНОЇ РАДИ" КРИВООЗЕРСЬКОГО РАЙОНУ МИКОЛАЇВСЬКОЇ ОБЛАСТІ</t>
  </si>
  <si>
    <t>307b32d1-cab0-4f6b-a8b3-c1405d04cddb</t>
  </si>
  <si>
    <t>КОМУНАЛЬНЕ НЕКОМЕРЦІЙНЕ ПІДПРИЄМСТВО "КУЦУРУБСЬКИЙ ЦЕНТР ПЕРВИННОЇ МЕДИКО-САНІТАРНОЇ ДОПОМОГИ"  КУЦУРУБСЬКОЇ СІЛЬСЬКОЇ РАДИ ОБ'ЄДНАНОЇ ТЕРИТОРІАЛЬНОЇ ГРОМАДИ</t>
  </si>
  <si>
    <t>КУЦУРУБ</t>
  </si>
  <si>
    <t>b0220586-5674-49bb-abd9-f2cf699b7092</t>
  </si>
  <si>
    <t>КОМУНАЛЬНЕ НЕКОМЕРЦІЙНЕ ПІДПРИЄМСТВО МИКОЛАЇВСЬКОЇ МІСЬКОЇ РАДИ "ЦЕНТР ПЕРВИННОЇ МЕДИКО-САНІТАРНОЇ ДОПОМОГИ №4"</t>
  </si>
  <si>
    <t>2cd14164-9140-4cc9-9561-8ec8922bb0b6</t>
  </si>
  <si>
    <t>КОМУНАЛЬНЕ НЕКОМЕРЦІЙНЕ ПІДПРИЄМСТВО "МИКОЛАЇВСЬКИЙ ОБЛАСНИЙ ЦЕНТР ПСИХІЧНОГО ЗДОРОВ'Я" МИКОЛАЇВСЬКОЇ ОБЛАСНОЇ РАДИ</t>
  </si>
  <si>
    <t>b1bf0e0d-afd0-44db-8920-1d644a57ecea</t>
  </si>
  <si>
    <t>КОМУНАЛЬНЕ НЕКОМЕРЦІЙНЕ ПІДПРИЄМСТВО "МИКОЛАЇВСЬКА ОБЛАСНА ДИТЯЧА КЛІНІЧНА ЛІКАРНЯ"  МИКОЛАЇВСЬКОЇ ОБЛАСНОЇ РАДИ</t>
  </si>
  <si>
    <t>a065e232-e36f-408f-a9e0-60243a584c00</t>
  </si>
  <si>
    <t>КОМУНАЛЬНЕ НЕКОМЕРЦІЙНЕ  ПІДПРИЄМСТВО МИКОЛАЇВСЬКОЇ МІСЬКОЇ РАДИ "ЦЕНТР ПЕРВИННОЇ МЕДИКО-САНІТАРНОЇ ДОПОМОГИ №7"</t>
  </si>
  <si>
    <t>fc402de5-3c38-41a8-912b-d48edc282e30</t>
  </si>
  <si>
    <t>КОМУНАЛЬНЕ НЕКОМЕРЦІЙНЕ ПІДПРИЄМСТВО "ОБЛАСНА ОФТАЛЬМОЛОГІЧНА ЛІКАРНЯ" МИКОЛАЇВСЬКОЇ ОБЛАСНОЇ РАДИ</t>
  </si>
  <si>
    <t>3a3c46e8-fb96-482a-a83e-a17129d14596</t>
  </si>
  <si>
    <t>КОМУНАЛЬНЕ НЕКОМЕРЦІЙНЕ ПІДПРИЄМСТВО МИКОЛАЇВСЬКОЇ МІСЬКОЇ РАДИ "МІСЬКА ЛІКАРНЯ ШВИДКОЇ МЕДИЧНОЇ ДОПОМОГИ"</t>
  </si>
  <si>
    <t>31165e76-71cc-496c-9f55-e6b11762ad98</t>
  </si>
  <si>
    <t>КОМУНАЛЬНЕ НЕКОМЕРЦІЙНЕ ПІДПРИЄМСТВО "МИКОЛАЇВСЬКИЙ ОБЛАСНИЙ ЦЕНТР МЕДИЧНОЇ РЕАБІЛІТАЦІЇ ТА СПОРТИВНОЇ МЕДИЦИНИ" МИКОЛАЇВСЬКОЇ ОБЛАСНОЇ РАДИ</t>
  </si>
  <si>
    <t>bcb4fb58-d85d-426b-b542-238ff176c103</t>
  </si>
  <si>
    <t>КОМУНАЛЬНЕ НЕКОМЕРЦІЙНЕ ПІДПРИЄМСТВО МИКОЛАЇВСЬКОЇ МІСЬКОЇ РАДИ "ЦЕНТР СОЦІАЛЬНО ЗНАЧУЩИХ ХВОРОБ"</t>
  </si>
  <si>
    <t>e29df439-0c48-42f8-99c2-d5f27bedc5e6</t>
  </si>
  <si>
    <t>КОМУНАЛЬНЕ НЕКОМЕРЦІЙНЕ ПІДПРИЄМСТВО "МИКОЛАЇВСЬКА ОБЛАСНА КЛІНІЧНА ЛІКАРНЯ" МИКОЛАЇВСЬКОЇ ОБЛАСНОЇ РАДИ</t>
  </si>
  <si>
    <t>515acffb-4c36-4185-a49a-5482653fd588</t>
  </si>
  <si>
    <t>ТОВАРИСТВО З ОБМЕЖЕНОЮ ВІДПОВІДАЛЬНІСТЮ "ТЕРИТОРІАЛЬНЕ МЕДИЧНЕ ОБ'ЄДНАННЯ "АКТИВ-МЕДІКАЛ"</t>
  </si>
  <si>
    <t>ee353862-5324-4c43-9c34-7106b3d6e6b3</t>
  </si>
  <si>
    <t>КОМУНАЛЬНЕ НЕКОМЕРЦІЙНЕ ПІДПРИЄМСТВО "МИКОЛАЇВСЬКИЙ ОБЛАСНИЙ ЦЕНТР ЕКСТРЕНОЇ МЕДИЧНОЇ ДОПОМОГИ ТА МЕДИЦИНИ КАТАСТРОФ" МИКОЛАЇВСЬКОЇ ОБЛАСНОЇ РАДИ</t>
  </si>
  <si>
    <t>de27b5ac-9463-4704-b7bd-f741e93919e8</t>
  </si>
  <si>
    <t>КОМУНАЛЬНЕ НЕКОМЕРЦІЙНЕ ПІДПРИЄМСТВО МИКОЛАЇВСЬКОЇ МІСЬКОЇ РАДИ "МІСЬКА ЛІКАРНЯ №3"</t>
  </si>
  <si>
    <t>40d9089a-3644-44aa-8efb-2032f0d29f1e</t>
  </si>
  <si>
    <t>ТОВАРИСТВО З ОБМЕЖЕНОЮ ВІДПОВІДАЛЬНІСТЮ "ПЕРША ПРИВАТНА ПОЛІКЛІНІКА ФІЛІЯ МИКОЛАЇВ-1"</t>
  </si>
  <si>
    <t>3e063993-47d5-4bb4-9d3b-05be5a2b0095</t>
  </si>
  <si>
    <t>КОМУНАЛЬНЕ НЕКОМЕРЦІЙНЕ ПІДПРИЄМСТВО МИКОЛАЇВСЬКОЇ МІСЬКОЇ РАДИ "ПОЛОГОВИЙ БУДИНОК №1"</t>
  </si>
  <si>
    <t>386f2990-1ff5-4977-a83c-c2ff0d303f76</t>
  </si>
  <si>
    <t>КОМУНАЛЬНЕ НЕКОМЕРЦІЙНЕ ПІДПРИЄМСТВО "МИКОЛАЇВСЬКИЙ ОБЛАСНИЙ ЦЕНТР ПАЛІАТИВНОЇ ДОПОМОГИ ТА ІНТЕГРОВАНИХ ПОСЛУГ" МИКОЛАЇВСЬКОЇ ОБЛАСНОЇ РАДИ</t>
  </si>
  <si>
    <t>b3b13ea1-52f3-4b75-8609-ed541e3b887d</t>
  </si>
  <si>
    <t>КОМУНАЛЬНЕ НЕКОМЕРЦІЙНЕ ПІДПРИЄМСТВО МИКОЛАЇВСЬКОЇ МІСЬКОЇ РАДИ "ПОЛОГОВИЙ БУДИНОК №2"</t>
  </si>
  <si>
    <t>35bc63fb-f6d8-4cc0-96a1-712eee5c4cb6</t>
  </si>
  <si>
    <t>КОМУНАЛЬНЕ НЕКОМЕРЦІЙНЕ ПІДПРИЄМСТВО МИКОЛАЇВСЬКОЇ МІСЬКОЇ РАДИ "ЦЕНТР ПЕРВИННОЇ МЕДИКО-САНІТАРНОЇ ДОПОМОГИ №1"</t>
  </si>
  <si>
    <t>0d123794-c39e-49cb-b1eb-d695bc2c5794</t>
  </si>
  <si>
    <t>КОМУНАЛЬНЕ НЕКОМЕРЦІЙНЕ ПІДПРИЄМСТВО МИКОЛАЇВСЬКОЇ МІСЬКОЇ РАДИ "ЦЕНТР ПЕРВИННОЇ МЕДИКО-САНІТАРНОЇ ДОПОМОГИ №6"</t>
  </si>
  <si>
    <t>b1666e03-09b9-4699-ba9e-476faa61cfc4</t>
  </si>
  <si>
    <t>КОМУНАЛЬНЕ НЕКОМЕРЦІЙНЕ ПІДПРИЄМСТВО "МИКОЛАЇВСЬКИЙ ОБЛАСНИЙ ЦЕНТР ОНКОЛОГІЇ" МИКОЛАЇВСЬКОЇ ОБЛАСНОЇ РАДИ</t>
  </si>
  <si>
    <t>fa391464-9d2c-4192-bf98-f2bcefe0b611</t>
  </si>
  <si>
    <t>КОМУНАЛЬНЕ НЕКОМЕРЦІЙНЕ ПІДПРИЄМСТВО МИКОЛАЇВСЬКОЇ МІСЬКОЇ РАДИ "ПОЛОГОВИЙ БУДИНОК №3"</t>
  </si>
  <si>
    <t>e87747ee-3b35-42fc-8a5b-128e5e739c6f</t>
  </si>
  <si>
    <t>КОМУНАЛЬНЕ НЕКОМЕРЦІЙНЕ ПІДПРИЄМСТВО МИКОЛАЇВСЬКОЇ МІСЬКОЇ РАДИ "МІСЬКА ЛІКАРНЯ №1"</t>
  </si>
  <si>
    <t>5ea13142-ab02-47a2-94f8-e7bbf1a723b1</t>
  </si>
  <si>
    <t>КОМУНАЛЬНЕ НЕКОМЕРЦІЙНЕ ПІДПРИЄМСТВО МИКОЛАЇВСЬКОЇ МІСЬКОЇ РАДИ "ЦЕНТР ПЕРВИННОЇ МЕДИКО-САНІТАРНОЇ ДОПОМОГИ № 5"</t>
  </si>
  <si>
    <t>3e8a975b-df74-4ff3-8c71-b8af2c37e949</t>
  </si>
  <si>
    <t>КОМУНАЛЬНЕ НЕКОМЕРЦІЙНЕ ПІДПРИЄМСТВО "МИКОЛАЇВСЬКИЙ ОБЛАСНИЙ ШКІРНО-ВЕНЕРОЛОГІЧНИЙ ДИСПАНСЕР" МИКОЛАЇВСЬКОЇ ОБЛАСНОЇ РАДИ</t>
  </si>
  <si>
    <t>d3689986-b64e-4936-878a-dd3e23d5dce0</t>
  </si>
  <si>
    <t>КОМУНАЛЬНЕ НЕКОМЕРЦІЙНЕ ПІДПРИЄМСТВО МИКОЛАЇВСЬКОЇ МІСЬКОЇ РАДИ "МІСЬКА ЛІКАРНЯ № 5"</t>
  </si>
  <si>
    <t>1d28d6bf-f05e-49db-8e41-2ef43d3b993f</t>
  </si>
  <si>
    <t>КОМУНАЛЬНЕ НЕКОМЕРЦІЙНЕ ПІДПРИЄМСТВО "МИКОЛАЇВСЬКИЙ ОБЛАСНИЙ КЛІНІЧНИЙ ГОСПІТАЛЬ ВЕТЕРАНІВ ВІЙНИ" МИКОЛАЇВСЬКОЇ ОБЛАСНОЇ РАДИ</t>
  </si>
  <si>
    <t>8092692a-2e4f-4253-879b-2a5541f28ec9</t>
  </si>
  <si>
    <t>КОМУНАЛЬНЕ НЕКОМЕРЦІЙНЕ ПІДПРИЄМСТВО МИКОЛАЇВСЬКОЇ МІСЬКОЇ РАДИ "МІСЬКА ЛІКАРНЯ №4"</t>
  </si>
  <si>
    <t>24ea0576-7198-422b-8bc8-62ffa72a034b</t>
  </si>
  <si>
    <t>КОМУНАЛЬНЕ НЕКОМЕРЦІЙНЕ ПІДПРИЄМСТВО МИКОЛАЇВСЬКОЇ МІСЬКОЇ РАДИ "МІСЬКА СТОМАТОЛОГІЧНА ПОЛІКЛІНІКА"</t>
  </si>
  <si>
    <t>ef4e1476-2f1b-4bb2-9337-7b2efc4cb1ca</t>
  </si>
  <si>
    <t>КОМУНАЛЬНЕ НЕКОМЕРЦІЙНЕ ПІДПРИЄМСТВО МИКОЛАЇВСЬКОЇ МІСЬКОЇ РАДИ "МІСЬКА ДИТЯЧА ЛІКАРНЯ №2"</t>
  </si>
  <si>
    <t>980c205f-4ea3-4f82-a42c-00a57226e47c</t>
  </si>
  <si>
    <t>КОМУНАЛЬНЕ НЕКОМЕРЦІЙНЕ ПІДПРИЄМСТВО МИКОЛАЇВСЬКОЇ МІСЬКОЇ РАДИ "ЦЕНТР ПЕРВИННОЇ МЕДИКО -САНІТАРНОЇ ДОПОМОГИ №2"</t>
  </si>
  <si>
    <t>13bea6e1-489e-4157-9784-47c438367cd0</t>
  </si>
  <si>
    <t>КОМУНАЛЬНЕ НЕКОМЕРЦІЙНЕ ПІДПРИЄМСТВО МИКОЛАЇВСЬКОЇ МІСЬКОЇ РАДИ "ЦЕНТР ПЕРВИННОЇ МЕДИКО-САНІТАРНОЇ ДОПОМОГИ №3"</t>
  </si>
  <si>
    <t>14ce3852-fd58-45d2-ac23-e4d399501db6</t>
  </si>
  <si>
    <t>КОМУНАЛЬНЕ НЕКОМЕРЦІЙНЕ ПІДПРИЄМСТВО "МИКОЛАЇВСЬКИЙ ОБЛАСНИЙ ЦЕНТР ЛІКУВАННЯ ІНФЕКЦІЙНИХ ХВОРОБ" МИКОЛАЇВСЬКОЇ ОБЛАСНОЇ РАДИ</t>
  </si>
  <si>
    <t>75a5649c-2413-40b7-8ce0-c5b2b9e87bd6</t>
  </si>
  <si>
    <t>a28b2199-549e-4307-8149-8dab924a3e50</t>
  </si>
  <si>
    <t>14671256-e651-40c7-a00e-a260916a6816</t>
  </si>
  <si>
    <t>КОМУНАЛЬНЕ НЕКОМЕРЦІЙНЕ ПІДПРИЄМСТВО "МИКОЛАЇВСЬКА ОБЛАСНА КЛІНІЧНА СТОМАТОЛОГІЧНА ПОЛІКЛІНІКА" МИКОЛАЇВСЬКОЇ ОБЛАСНОЇ РАДИ</t>
  </si>
  <si>
    <t>4e44ce4f-5af7-4d17-914e-7e07b6678c60</t>
  </si>
  <si>
    <t>КОМУНАЛЬНЕ НЕКОМЕРЦІЙНЕ ПІДПРИЄМСТВО ОХОРОНИ ЗДОРОВ'Я "АМБУЛАТОРІЯ ГРУПОВОЇ ПРАКТИКИ (ТИП "АГ") СТЕПІВСЬКОЇ СІЛЬСЬКОЇ РАДИ МИКОЛАЇВСЬКОГО РАЙОНУ МИКОЛАЇВСЬКОЇ ОБЛАСТІ"</t>
  </si>
  <si>
    <t>33951cf5-3f35-4d20-9ad5-f052f2169261</t>
  </si>
  <si>
    <t>КОМУНАЛЬНЕ ПІДПРИЄМСТВО "МЕДИЧНИЙ ЦЕНТР ПЕРВИННОЇ МЕДИКО-САНІТАРНОЇ ДОПОМОГИ" МІШКОВО-ПОГОРІЛІВСЬКОЇ СІЛЬСЬКОЇ РАДИ</t>
  </si>
  <si>
    <t>e5670365-5430-44c1-b2db-75fd6cc13c38</t>
  </si>
  <si>
    <t>КОМУНАЛЬНЕ НЕКОМЕРЦІЙНЕ ПІДПРИЄМСТВО "МИКОЛАЇВСЬКИЙ РЕГІОНАЛЬНИЙ ФТИЗІОПУЛЬМОНОЛОГІЧНИЙ МЕДИЧНИЙ ЦЕНТР" МИКОЛАЇВСЬКОЇ ОБЛАСНОЇ РАДИ</t>
  </si>
  <si>
    <t>НАДБУЗЬКЕ</t>
  </si>
  <si>
    <t>3764f7fa-47c0-4a48-88d3-f2c4a8375eb0</t>
  </si>
  <si>
    <t>КОМУНАЛЬНЕ НЕКОМЕРЦІЙНЕ ПІДПРИЄМСТВО " ЦЕНТР ПЕРВИННОЇ МЕДИКО-САНІТАРНОЇ ДОПОМОГИ НЕЧАЯНСЬКОЇ СІЛЬСЬКОЇ РАДИ МИКОЛАЇВСЬКОГО РАЙОНУ МИКОЛАЇВСЬКОЇ ОБЛАСТІ"</t>
  </si>
  <si>
    <t>94b2c6dd-61d4-46c7-ad7d-eaf9a2c7ee41</t>
  </si>
  <si>
    <t>КОМУНАЛЬНЕ НЕКОМЕРЦІЙНЕ ПІДПРИЄМСТВО"НОВООДЕСЬКА ЦЕНТРАЛЬНА РАЙОННА ЛІКАРНЯ" НОВООДЕСЬКОЇ РАЙОННОЇ РАДИ</t>
  </si>
  <si>
    <t>НОВА ОДЕСА</t>
  </si>
  <si>
    <t>eae07ee2-98c3-4684-a133-bc02ae70bc58</t>
  </si>
  <si>
    <t>КОМУНАЛЬНЕ НЕКОМЕРЦІЙНЕ ПІДПРИЄМСТВО "НОВООДЕСЬКИЙ РАЙОННИЙ ЦЕНТР ПЕРВИННОЇ МЕДИКО-САНІТАРНОЇ ДОПОМОГИ" НОВООДЕСЬКОЇ РАЙОННОЇ РАДИ</t>
  </si>
  <si>
    <t>6c9072f9-a83d-4e0c-8219-bb8f3428a23f</t>
  </si>
  <si>
    <t>ФОМЕНКО ОЛЕНА ОЛЕКСАНДРІВНА</t>
  </si>
  <si>
    <t>96d98766-68c7-417f-877c-398c347d9257</t>
  </si>
  <si>
    <t>Комунальне некомерційне підприємство "Новобузька багатопрофільна лікарня" Новобузької міської ради Миколаївської області</t>
  </si>
  <si>
    <t>517ebd1f-7763-4717-aedb-1a97a2cdf715</t>
  </si>
  <si>
    <t>fa65c805-c117-4c34-bf9d-fb76113ecef9</t>
  </si>
  <si>
    <t>Комунальне некомерційне підприємство "Центр первинної медико-санітарної допомоги" Новобузької міської ради</t>
  </si>
  <si>
    <t>f45d9f79-db2f-4da1-a62e-b543c2d9a980</t>
  </si>
  <si>
    <t>КОМУНАЛЬНЕ НЕКОМЕРЦІЙНЕ ПІДПРИЄМСТВО "ОЛЕКСАНДРІВСЬКИЙ ЦЕНТР ПЕРВИННОЇ МЕДИКО-САНІТАРНОЇ ДОПОМОГИ"</t>
  </si>
  <si>
    <t>Україна, 56530, Миколаївська обл., Вознесенський р-н, селище міського типу Олександрівка, ВУЛИЦЯ ЖОВТНЕВА, будинок 193</t>
  </si>
  <si>
    <t>d762e734-dbd8-4fc6-9242-09e5561aa921</t>
  </si>
  <si>
    <t>КОМУНАЛЬНЕ НЕКОМЕРЦІЙНЕ ПІДПРИЄМСТВО "ОЧАКІВСЬКИЙ ЦЕНТР ПЕРВИННОЇ МЕДИКО-САНІТАРНОЇ ДОПОМОГИ" ОЧАКІВСЬКОЇ МІСЬКОЇ РАДИ</t>
  </si>
  <si>
    <t>ОЧАКІВ</t>
  </si>
  <si>
    <t>97ba0b80-624a-44a1-afa7-72bf923e9816</t>
  </si>
  <si>
    <t>КОМУНАЛЬНЕ НЕКОМЕРЦІЙНЕ ПІДПРИЄМСТВО "ОЧАКІВСЬКА БАГАТОПРОФІЛЬНА ЛІКАРНЯ" ОЧАКІВСЬКОЇ МІСЬКОЇ РАДИ</t>
  </si>
  <si>
    <t>9a00c2e0-6f0d-45c3-8727-9747a0c7df1b</t>
  </si>
  <si>
    <t>КОМУНАЛЬНЕ НЕКОМЕРЦІЙНЕ ПІДПРИЄМСТВО "ПЕРВОМАЙСЬКА ЦЕНТРАЛЬНА РАЙОННА ЛІКАРНЯ" ПЕРВОМАЙСЬКОЇ МІСЬКОЇ РАДИ</t>
  </si>
  <si>
    <t>ПЕРВОМАЙСЬК</t>
  </si>
  <si>
    <t>1e844d9d-c3fa-4cd9-97d3-fe024e410ec0</t>
  </si>
  <si>
    <t>КОРОВКІНА КАТЕРИНА ЮРІЇВНА</t>
  </si>
  <si>
    <t>20616d58-6b29-4a44-a8a2-88b5d024857c</t>
  </si>
  <si>
    <t>ТІМНОВ ВАДИМ ОЛЕКСАНДРОВИЧ</t>
  </si>
  <si>
    <t>9b109c73-1dcd-43c7-8d26-3ed7dc5c4e68</t>
  </si>
  <si>
    <t>КОМУНАЛЬНЕ ПІДПРИЄМСТВО "ПЕРВОМАЙСЬКИЙ МІСЬКИЙ ЦЕНТР ПЕРВИННОЇ МЕДИКО-САНІТАРНОЇ ДОПОМОГИ" ПЕРВОМАЙСЬКОЇ МІСЬКОЇ РАДИ</t>
  </si>
  <si>
    <t>Україна, 55200, Миколаївська обл., місто Первомайськ, ВУЛИЦЯ ОЛЕКСАНДРА КОРОТЧЕНКА, будинок 18А</t>
  </si>
  <si>
    <t>fb0e375f-6077-4e81-a89b-a3fb1864d8f9</t>
  </si>
  <si>
    <t>7317c3ae-b01e-4643-a72c-028ff785e220</t>
  </si>
  <si>
    <t>КОМУНАЛЬНЕ НЕКОМЕРЦІЙНЕ ПІДПРИЄМСТВО "ПЕРВОМАЙСЬКА ЦЕНТРАЛЬНА МІСЬКА БАГАТОПРОФІЛЬНА ЛІКАРНЯ" ПЕРВОМАЙСЬКОЇ МІСЬКОЇ РАДИ</t>
  </si>
  <si>
    <t>bf0c4476-1fdc-4704-9456-78127e338df6</t>
  </si>
  <si>
    <t>КОМУНАЛЬНЕ НЕКОМЕРЦІЙНЕ ПІДПРИЄМСТВО "СНІГУРІВСЬКА МІСЬКА ЛІКАРНЯ" СНІГУРІВСЬКОЇ  МІСЬКОЇ РАДИ</t>
  </si>
  <si>
    <t>СНІГУРІВКА</t>
  </si>
  <si>
    <t>b091f022-6855-4c4a-876b-0d97f844eac9</t>
  </si>
  <si>
    <t>КОМУНАЛЬНЕ НЕКОМЕРЦІЙНЕ ПІДПРИЄМСТВО "ЦЕНТР ПЕРВИННОЇ МЕДИКО-САНІТАРНОЇ ДОПОМОГИ" СНІГУРІВСЬКОЇ МІСЬКОЇ РАДИ</t>
  </si>
  <si>
    <t>49bb9544-9c85-4e97-b851-61d08bcda05e</t>
  </si>
  <si>
    <t>КОМУНАЛЬНЕ ПІДПРИЄМСТВО "ПЕРВОМАЙСЬКИЙ РАЙОННИЙ ЦЕНТР ПЕРВИННОЇ МЕДИКО-САНІТАРНОЇ ДОПОМОГИ" КАМ'ЯНОМОСТІВСЬКОЇ СІЛЬСЬКОЇ РАДИ ПЕРВОМАЙСЬКОГО РАЙОНУ МИКОЛАЇВСЬКОЇ ОБЛАСТІ</t>
  </si>
  <si>
    <t>f1fb8b9f-b623-4aef-8a3a-78dcb5f56b62</t>
  </si>
  <si>
    <t>КОМУНАЛЬНЕ НЕКОМЕРЦІЙНЕ ПІДПРИЄМСТВО "МИКОЛАЇВСЬКА ЦЕНТРАЛЬНА РАЙОННА ЛІКАРНЯ МИКОЛАЇВСЬКОЇ РАЙОННОЇ РАДИ"</t>
  </si>
  <si>
    <t>СТЕПОВЕ</t>
  </si>
  <si>
    <t>388892bf-0d12-4b33-b112-61a0bad95707</t>
  </si>
  <si>
    <t>КАЧУРОВСЬКА ЖАННА ДМИТРІВНА</t>
  </si>
  <si>
    <t>ЮЖНОУКРАЇНСЬК</t>
  </si>
  <si>
    <t>09d37e62-49b6-470e-a44f-b4cac3021267</t>
  </si>
  <si>
    <t>НЕКОМЕРЦІЙНЕ КОМУНАЛЬНЕ ПІДПРИЄМСТВО "ЮЖНОУКРАЇНСЬКИЙ МІСЬКИЙ ЦЕНТР ПЕРВИННОЇ МЕДИКО-САНІТАРНОЇ ДОПОМОГИ"</t>
  </si>
  <si>
    <t>Україна, 55001, Миколаївська обл., місто Южноукраїнськ, ВУЛИЦЯ ПАРКОВА, будинок 3 В</t>
  </si>
  <si>
    <t>1068b114-4b40-4e78-a1b5-745b28d1c56e</t>
  </si>
  <si>
    <t>КОМУНАЛЬНЕ НЕКОМЕРЦІЙНЕ ПІДПРИЄМСТВО "ЮЖНОУКРАЇНСЬКА МІСЬКА БАГАТОПРОФІЛЬНА ЛІКАРНЯ" ЮЖНОУКРАЇНСЬКОЇ МІСЬКОЇ РАДИ</t>
  </si>
  <si>
    <t>e17cd60b-9a2a-4dc7-828b-af8bc68d6492</t>
  </si>
  <si>
    <t>КОМУНАЛЬНЕ НЕКОМЕРЦІЙНЕ ПІДПРИЄМСТВО "АВАНГАРДІВСЬКА АМБУЛАТОРІЯ ЗАГАЛЬНОЇ ПРАКТИКИ - СІМЕЙНОЇ МЕДИЦИНИ" АВАНГАРДІВСЬКОЇ СЕЛИЩНОЇ РАДИ</t>
  </si>
  <si>
    <t>АВАНГАРД</t>
  </si>
  <si>
    <t>Україна, 67806, Одеська обл., Овідіопольський р-н, селище міського типу Авангард, ВУЛИЦЯ ФРУКТОВА, будинок 7</t>
  </si>
  <si>
    <t>32bee1d5-a323-4985-9716-56b7cbeeee43</t>
  </si>
  <si>
    <t>КОМУНАЛЬНЕ НЕКОМЕРЦІЙНЕ ПІДПРИЄМСТВО "АНАНЬЇВСЬКА БАГАТОПРОФІЛЬНА МІСЬКА ЛІКАРНЯ АНАНЬЇВСЬКОЇ МІСЬКОЇ РАДИ"</t>
  </si>
  <si>
    <t>АНАНЬЇВ</t>
  </si>
  <si>
    <t>a8504f56-ea4a-47cc-9466-b56ddc726d29</t>
  </si>
  <si>
    <t>КОМУНАЛЬНЕ НЕКОМЕРЦІЙНЕ ПІДПРИЄМСТВО "АНАНЬЇВСЬКИЙ ЦЕНТР ПЕРВИННОЇ МЕДИКО-САНІТАРНОЇ ДОПОМОГИ АНАНЬЇВСЬКОЇ МІСЬКОЇ РАДИ"</t>
  </si>
  <si>
    <t>303d4617-c30f-43a5-b883-fa59a7c278cd</t>
  </si>
  <si>
    <t>КОМУНАЛЬНЕ НЕКОМЕРЦІЙНЕ ПІДПРИЄМСТВО "АРЦИЗЬКА ЦЕНТРАЛЬНА ОПОРНА ЛІКАРНЯ" АРЦИЗЬКОЇ МІСЬКОЇ РАДИ</t>
  </si>
  <si>
    <t>4a4c8e45-eaf0-48ff-8a43-be6a36b93548</t>
  </si>
  <si>
    <t>КОМУНАЛЬНЕ НЕКОМЕРЦІЙНЕ ПІДПРИЄМСТВО "ЦЕНТР ПЕРВИННОЇ МЕДИКО-САНІТАРНОЇ ДОПОМОГИ АРЦИЗЬКОЇ МІСЬКОЇ РАДИ"</t>
  </si>
  <si>
    <t>40b01912-da5e-40aa-8124-a66579e4d2f3</t>
  </si>
  <si>
    <t>КОМУНАЛЬНЕ ПІДПРИЄМСТВО "БАЛТСЬКА БАГАТОПРОФІЛЬНА ЛІКАРНЯ" БАЛТСЬКОЇ МІСЬКОЇ РАДИ ОДЕСЬКОЇ ОБЛАСТІ</t>
  </si>
  <si>
    <t>12dca9ae-4446-49c7-951c-472a642a67eb</t>
  </si>
  <si>
    <t>БІЛОШИЦЬКИЙ ОЛЕКСАНДР МИХАЙЛОВИЧ</t>
  </si>
  <si>
    <t>78c895dc-3ede-4944-926e-6731553096f3</t>
  </si>
  <si>
    <t>КОМУНАЛЬНЕ НЕКОМЕРЦІЙНЕ ПІДПРИЄМСТВО "БАЛТСЬКИЙ ЦЕНТР ПЕРВИННОЇ МЕДИКО-САНІТАРНОЇ ДОПОМОГИ" БАЛТСЬКОЇ МІСЬКОЇ РАДИ ОДЕСЬКОЇ ОБЛАСТІ</t>
  </si>
  <si>
    <t>Україна, 66101, Одеська обл., місто Балта(пн), ВУЛ.ЛОМОНОСОВА , будинок 26</t>
  </si>
  <si>
    <t>a316d40f-6e62-405e-b03a-e454226c8242</t>
  </si>
  <si>
    <t>КОМУНАЛЬНЕ НЕКОМЕРЦІЙНЕ ПІДПРИЄМСТВО "БЕРЕЗІВСЬКА ЦЕНТРАЛЬНА РАЙОННА ЛІКАРНЯ" БЕРЕЗІВСЬКОЇ РАЙОННОЇ РАДИ ОДЕСЬКОЇ ОБЛАСТІ"</t>
  </si>
  <si>
    <t>04bde4e7-15b3-4066-b4d9-472980174daf</t>
  </si>
  <si>
    <t>КОМУНАЛЬНЕ НЕКОМЕРЦІЙНЕ ПІДПРИЄМСТВО "БЕРЕЗІВСЬКИЙ МІСЬКИЙ ЦЕНТР ПЕРВИННОЇ МЕДИКО-САНІТАРНОЇ ДОПОМОГИ" БЕРЕЗІВСЬКОЇ МІСЬКОЇ РАДИ ОДЕСЬКОЇ ОБЛАСТІ</t>
  </si>
  <si>
    <t>a80769df-bde1-4d8c-b82a-6b09653db92c</t>
  </si>
  <si>
    <t>КОМУНАЛЬНЕ НЕКОМЕРЦІЙНЕ ПІДПРИЄМСТВО "ЦЕНТР ПЕРВИННОЇ МЕДИКО-САНІТАРНОЇ ДОПОМОГИ БІЛГОРОД-ДНІСТРОВСЬКОЇ РАЙОННОЇ РАДИ"</t>
  </si>
  <si>
    <t>Україна, 67700, Одеська обл., місто Білгород-Дністровський, ВУЛИЦЯ МИКОЛАЇВСЬКА, будинок 55-А</t>
  </si>
  <si>
    <t>d0549868-32e3-4c83-88f3-dd938f984b15</t>
  </si>
  <si>
    <t>СЕЛЕЗНЬОВА СВІТЛАНА ЛЕОНІДІВНА</t>
  </si>
  <si>
    <t>4b6c7123-ebb6-4a1a-a711-894ea6e78c7d</t>
  </si>
  <si>
    <t>КОМУНАЛЬНЕ НЕКОМЕРЦІЙНЕ ПІДПРИЄМСТВО "ЗАТОКІВСЬКА АМБУЛАТОРІЯ ЗАГАЛЬНОЇ ПРАКТИКИ-СІМЕЙНОЇ МЕДИЦИНИ"</t>
  </si>
  <si>
    <t>5a009d6b-a233-469b-8481-486cedb3d00a</t>
  </si>
  <si>
    <t>КОМУНАЛЬНЕ НЕКОМЕРЦІЙНЕ ПІДПРИЄМСТВО "ОБЛАСНА ПСИХІАТРИЧНА ЛІКАРНЯ №4" ОДЕСЬКОЇ ОБЛАСНОЇ РАДИ"</t>
  </si>
  <si>
    <t>8239b74a-9278-46e8-92a9-bd8dcbf93cca</t>
  </si>
  <si>
    <t>КОМУНАЛЬНЕ НЕКОМЕРЦІЙНЕ ПІДПРИЄМСТВО "БІЛГОРОД-ДНІСТРОВСЬКА МІСЬКА БАГАТОПРОФІЛЬНА ЛІКАРНЯ" БІЛГОРОД-ДНІСТРОВСЬКОЇ МІСЬКОЇ РАДИ</t>
  </si>
  <si>
    <t>3e148ac0-df37-47c3-97c8-07423baac332</t>
  </si>
  <si>
    <t>КОМУНАЛЬНЕ НЕКОМЕРЦІЙНЕ ПІДПРИЄМСТВО "ЛІКУВАЛЬНО-ДІАГНОСТИЧНИЙ ЦЕНТР ІНФЕКЦІЙНИХ ХВОРОБ" ОДЕСЬКОЇ ОБЛАСНОЇ РАДИ"</t>
  </si>
  <si>
    <t>65aeb331-7604-42a2-afe8-b0b7a69a74cb</t>
  </si>
  <si>
    <t>КОМУНАЛЬНЕ НЕКОМЕРЦІЙНЕ ПІДПРИЄМСТВО "БІЛГОРОД-ДНІСТРОВСЬКИЙ ЦЕНТР ПЕРВИННОЇ МЕДИКО-САНІТАРНОЇ ДОПОМОГИ" БІЛГОРОД-ДНІСТРОВСЬКОЇ МІСЬКОЇ РАДИ</t>
  </si>
  <si>
    <t>f36dccf3-ffc1-48a6-84a6-a2c913eeeb42</t>
  </si>
  <si>
    <t>КОМУНАЛЬНЕ НЕКОМЕРЦІЙНЕ ПІДПРИЄМСТВО УСАТІВСЬКОЇ СІЛЬСЬКОЇ РАДИ "УСАТІВСЬКИЙ ЦЕНТР ПЕРВИННОЇ МЕДИКО-САНІТАРНОЇ ДОПОМОГИ"</t>
  </si>
  <si>
    <t>82169a65-70f8-4899-b34e-acabffb6a729</t>
  </si>
  <si>
    <t>ТОВАРИСТВО З ОБМЕЖЕНОЮ ВІДПОВІДАЛЬНІСТЮ "100% ЖИТТЯ"</t>
  </si>
  <si>
    <t>a9c2afb1-fa01-49d3-b470-5a95cd85416e</t>
  </si>
  <si>
    <t>ТОВАРИСТВО З ОБМЕЖЕНОЮ ВІДПОВІДАЛЬНІСТЮ "ГІПОКРАТ ЕНТАМ"</t>
  </si>
  <si>
    <t>f04e71c7-da80-442b-80da-ecf22b4878e5</t>
  </si>
  <si>
    <t>КОМУНАЛЬНЕ НЕКОМЕРЦІЙНЕ ПІДПРИЄМСТВО "БОЛГРАДСЬКА ЦЕНТРАЛЬНА РАЙОННА ЛІКАРНЯ" БОЛГРАДСЬКОЇ МІСЬКОЇ РАДИ ОДЕСЬКОЇ ОБЛАСТІ</t>
  </si>
  <si>
    <t>БОЛГРАД</t>
  </si>
  <si>
    <t>46966b32-47ee-4123-a282-26a454bee121</t>
  </si>
  <si>
    <t>70eaa3ce-c10f-4bac-b6d7-3466ed7d58b3</t>
  </si>
  <si>
    <t>КОМУНАЛЬНЕ НЕКОМЕРЦІЙНЕ ПІДПРИЄМСТВО "БОЛГРАДСЬКИЙ РАЙОННИЙ ЦЕНТР ПЕРВИННОЇ МЕДИКО-САНІТАРНОЇ ДОПОМОГИ" БОЛГРАДСЬКОЇ РАЙОННОЇ РАДИ ОДЕСЬКОЇ ОБЛАСТІ</t>
  </si>
  <si>
    <t>Україна, 68702, Одеська обл., Болградський р-н, місто Болград, ВУЛИЦЯ ІНЗОВСЬКА, будинок 164</t>
  </si>
  <si>
    <t>79f11b8c-f042-4d2c-8e89-7a3ba7ebbf60</t>
  </si>
  <si>
    <t>ЛЯХ ТЕТЯНА ВІКТОРІВНА</t>
  </si>
  <si>
    <t>f0b5eff2-a0d2-4404-819e-281651bfcd16</t>
  </si>
  <si>
    <t>КОМУНАЛЬНЕ НЕКОМЕРЦІЙНЕ ПІДПРИЄМСТВО "ВЕЛИКОМИХАЙЛІВСЬКИЙ ЦЕНТР ПЕРВИННОЇ МЕДИКО-САНІТАРНОЇ ДОПОМОГИ" ВЕЛИКОМИХАЙЛІВСЬКОЇ СЕЛИЩНОЇ РАДИ</t>
  </si>
  <si>
    <t>0d7a7b8d-e792-4255-b710-4290f444c23d</t>
  </si>
  <si>
    <t>КОМУНАЛЬНЕ НЕКОМЕРЦІЙНЕ ПІДПРИЄМСТВО "ВЕЛИКОМИХАЙЛІВСЬКА БАГАТОПРОФІЛЬНА ЛІКАРНЯ" ВЕЛИКОМИХАЙЛІВСЬКОЇ СЕЛИЩНОЇ РАДИ ОДЕСЬКОЇ ОБЛАСТІ</t>
  </si>
  <si>
    <t>25ae1635-bc1e-4564-8ad6-b93d9e8106db</t>
  </si>
  <si>
    <t>КОЗИРЬ ОЛЬГА ГРИГОРІВНА</t>
  </si>
  <si>
    <t>ВЕЛИКИЙ ДАЛЬНИК</t>
  </si>
  <si>
    <t>5e29effb-d871-41ac-b164-bed9b678eff0</t>
  </si>
  <si>
    <t>КОМУНАЛЬНЕ НЕКОМЕРЦІЙНЕ ПІДПРИЄМСТВО "ВИЛКІВСЬКА МІСЬКА ЛІКАРНЯ" ВИЛКІВСЬКОЇ МІСЬКОЇ РАДИ</t>
  </si>
  <si>
    <t>ВИЛКОВЕ</t>
  </si>
  <si>
    <t>5ccacaa4-1514-48f8-b36b-3fb38569373b</t>
  </si>
  <si>
    <t>КОМУНАЛЬНЕ НЕКОМЕРЦІЙНЕ ПІДПРИЄМСТВО "ЦЕНТР ПЕРВИННОЇ МЕДИКО-САНІТАРНОЇ ДОПОМОГИ" НОВОКАЛЬЧЕВСЬКОЇ СІЛЬСЬКОЇ РАДИ ОБ'ЄДНАНОЇ ТЕРИТОРІАЛЬНОЇ ГРОМАДИ</t>
  </si>
  <si>
    <t>ВИНОГРАДНЕ</t>
  </si>
  <si>
    <t>6e82154c-8f6e-4647-b818-65a142578b6d</t>
  </si>
  <si>
    <t>КОМУНАЛЬНЕ НЕКОМЕРЦІЙНЕ ПІДПРИЄМСТВО "ГРИБІВСЬКА АМБУЛАТОРІЯ ЗАГАЛЬНОЇ ПРАКТИКИ-СІМЕЙНОЇ МЕДИЦИНИ" ДАЛЬНИЦЬКОЇ СІЛЬСЬКОЇ РАДИ</t>
  </si>
  <si>
    <t>ГРИБІВКА</t>
  </si>
  <si>
    <t>d2f61811-4abc-4e8c-b7a6-8bb91116ba7e</t>
  </si>
  <si>
    <t>КОМУНАЛЬНЕ НЕКОМЕРЦІЙНЕ ПІДПРИЄМСТВО "ЦЕНТР ПЕРВИННОЇ МЕДИКО-САНІТАРНОЇ ДОПОМОГИ" ЛИМАНСЬКОЇ РАЙОННОЇ РАДИ ОДЕСЬКОЇ ОБЛАСТІ</t>
  </si>
  <si>
    <t>ДОБРОСЛАВ</t>
  </si>
  <si>
    <t>Україна, 67500, Одеська обл., Лиманський р-н, селище міського типу Доброслав, ВУЛИЦЯ ГРУБНИКА, будинок 27</t>
  </si>
  <si>
    <t>8f0488de-38d6-4913-8930-16880740f14a</t>
  </si>
  <si>
    <t>КОМУНАЛЬНЕ НЕКОМЕРЦІЙНЕ ПІДПРИЄМСТВО "ЛИМАНСЬКА ЦЕНТРАЛЬНА РАЙОННА ЛІКАРНЯ" ЛИМАНСЬКОЇ РАЙОННОЇ РАДИ ОДЕСЬКОЇ ОБЛАСТІ</t>
  </si>
  <si>
    <t>b9a7a756-1831-4662-9be4-619c9d8d893c</t>
  </si>
  <si>
    <t>КОМУНАЛЬНЕ НЕКОМЕРЦІЙНЕ ПІДПРИЄМСТВО "ОДЕСЬКА ОБЛАСНА ПСИХІАТРИЧНА ЛІКАРНЯ № 3" ОДЕСЬКОЇ ОБЛАСНОЇ РАДИ"</t>
  </si>
  <si>
    <t>ЗАВОДІВКА</t>
  </si>
  <si>
    <t>44859f96-7326-4b6e-b9ac-9c8ddca98b6e</t>
  </si>
  <si>
    <t>КОМУНАЛЬНЕ НЕКОМЕРЦІЙНЕ ПІДПРИЄМСТВО "ЦЕНТР ПЕРВИННОЇ МЕДИКО-САНІТАРНОЇ ДОПОМОГИ" ЗАТИШАНСЬКОЇ СЕЛИЩНОЇ РАДИ РОЗДІЛЬНЯНСЬКОГО РАЙОНУ ОДЕСЬКОЇ ОБЛАСТІ</t>
  </si>
  <si>
    <t>ЗАТИШШЯ</t>
  </si>
  <si>
    <t>734da761-8af2-463f-afc1-72d3f8175b0c</t>
  </si>
  <si>
    <t>КОМУНАЛЬНЕ НЕКОМЕРЦІЙНЕ ПІДПРИЄМСТВО "ЗАХАРІВСЬКА БАГАТОПРОФІЛЬНА ЛІКАРНЯ" ЗАХАРІВСЬКОЇ СЕЛИЩНОЇ РАДИ  РОЗДІЛЬНЯНСЬКОГО РАЙОНУ ОДЕСЬКОЇ ОБЛАСТІ"</t>
  </si>
  <si>
    <t>ЗАХАРІВКА</t>
  </si>
  <si>
    <t>5354a3c0-2aa1-4beb-865b-c9755f115acf</t>
  </si>
  <si>
    <t>КОМУНАЛЬНЕ ПІДПРИЄМСТВО "ЗАХАРІВСЬКИЙ ЦЕНТР ПЕРВИННОЇ МЕДИКО-САНІТАРНОЇ ДОПОМОГИ" ЗАХАРІВСЬКОЇ СЕЛИЩНОЇ РАДИ РОЗДІЛЬНЯНСЬКОГО РАЙОНУ ОДЕСЬКОЇ ОБЛАСТІ"</t>
  </si>
  <si>
    <t>18d0b2f4-b48e-4b67-ba80-a88c8a7a98e2</t>
  </si>
  <si>
    <t>КОМУНАЛЬНЕ НЕКОМЕРЦІЙНЕ ПІДПРИЄМСТВО "ІВАНІВСЬКИЙ ЦЕНТР ПЕРВИННОЇ МЕДИКО-САНІТАРНОЇ ДОПОМОГИ" ІВАНІВСЬКОЇ СЕЛИЩНОЇ РАДИ ОДЕСЬКОЇ ОБЛАСТІ</t>
  </si>
  <si>
    <t>ІВАНІВКА</t>
  </si>
  <si>
    <t>Україна, 67200, Одеська обл., Іванівський р-н, селище міського типу Іванівка, ВУЛ. ЦЕНТРАЛЬНА, 121</t>
  </si>
  <si>
    <t>dada48bf-a0fa-47ea-8d6c-0b8228358310</t>
  </si>
  <si>
    <t>КОМУНАЛЬНЕ НЕКОМЕРЦІЙНЕ ПІДПРИЄМСТВО "ІВАНІВСЬКА БАГАТОПРОФІЛЬНА ЛІКАРНЯ" ІВАНІВСЬКОЇ СЕЛИЩНОЇ РАДИ ОДЕСЬКОЇ ОБЛАСТІ</t>
  </si>
  <si>
    <t>923f4550-ad3b-4aa3-9e30-03ac01316d31</t>
  </si>
  <si>
    <t>КОМУНАЛЬНЕ НЕКОМЕРЦІЙНЕ ПІДПРИЄМСТВО ІЗМАЇЛЬСЬКОЇ МІСЬКОЇ РАДИ ІЗМАЇЛЬСЬКОГО РАЙОНУ ОДЕСЬКОЇ ОБЛАСТІ "ІЗМАЇЛЬСЬКА МІСЬКА ЦЕНТРАЛЬНА ЛІКАРНЯ"</t>
  </si>
  <si>
    <t>805d2a97-d692-4d2b-8250-d92c0382dea0</t>
  </si>
  <si>
    <t>КОМУНАЛЬНЕ НЕКОМЕРЦІЙНЕ ПІДПРИЄМСТВО "ДУНАЙСЬКА ОБЛАСНА ЛІКАРНЯ" ОДЕСЬКОЇ ОБЛАСНОЇ РАДИ"</t>
  </si>
  <si>
    <t>bc518f4b-4528-41fe-b480-c622f686da4f</t>
  </si>
  <si>
    <t>КОМУНАЛЬНЕ НЕКОМЕРЦІЙНЕ ПІДПРИЄМСТВО ІЗМАЇЛЬСЬКОЇ МІСЬКОЇ РАДИ ІЗМАЇЛЬСЬКОГО РАЙОНУ ОДЕСЬКОЇ ОБЛАСТІ "ІЗМАЇЛЬСЬКИЙ МІСЬКИЙ ЦЕНТР ПЕРВИННОЇ МЕДИКО - САНІТАРНОЇ ДОПОМОГИ"</t>
  </si>
  <si>
    <t>86ec3fff-db3c-4ca8-9fa6-fbee6d9c30b6</t>
  </si>
  <si>
    <t>КОМУНАЛЬНЕ НЕКОМЕРЦІЙНЕ ПІДПРИЄМСТВО САФ'ЯНІВСЬКОЇ СІЛЬСЬКОЇ РАДИ ІЗМАЇЛЬСЬКОГО РАЙОНУ ОДЕСЬКОЇ ОБЛАСТІ "ЦЕНТРАЛЬНА РАЙОННА ЛІКАРНЯ"</t>
  </si>
  <si>
    <t>b8bdcdcb-babe-4d22-bbe5-5ce82d94a5cc</t>
  </si>
  <si>
    <t>ad836c7d-f162-4aa3-b2eb-61f71647ff9f</t>
  </si>
  <si>
    <t>КОМУНАЛЬНЕ НЕКОМЕРЦІЙНЕ ПІДПРИЄМСТВО "КІЛІЙСЬКА БАГАТОПРОФІЛЬНА  ЛІКАРНЯ" КІЛІЙСЬКОЇ МІСЬКОЇ РАДИ</t>
  </si>
  <si>
    <t>КІЛІЯ</t>
  </si>
  <si>
    <t>55af3900-7f40-4a67-8057-949e9e46adcb</t>
  </si>
  <si>
    <t>f4c43fd5-a2fb-4721-b002-e8a8f03f034a</t>
  </si>
  <si>
    <t>КОМУНАЛЬНЕ НЕКОМЕРЦІЙНЕ ПІДПРИЄМСТВО "КІЛІЙСЬКИЙ ЦЕНТР ПЕРВИННОЇ МЕДИКО-САНІТАРНОЇ ДОПОМОГИ" КІЛІЙСЬКОЇ МІСЬКОЇ РАДИ</t>
  </si>
  <si>
    <t>Україна, 68300, Одеська обл., Кілійський р-н, місто Кілія, ВУЛИЦЯ ПЕРЕМОГИ, будинок 67</t>
  </si>
  <si>
    <t>55a1862f-1dec-48ff-b6b8-0b74feb4e0a8</t>
  </si>
  <si>
    <t>КОВТУН ЛЮДМИЛА ВОЛОДИМИРІВНА</t>
  </si>
  <si>
    <t>c25a128b-b9fb-4ffb-bdf0-b2b28615e98b</t>
  </si>
  <si>
    <t>КОМУНАЛЬНЕ ПІДПРИЄМСТВО "КОДИМСЬКИЙ ЦЕНТР ПЕРВИННОЇ МЕДИКО-САНІТАРНОЇ ДОПОМОГИ" КОДИМСЬКОЇ МІСЬКОЇ РАДИ ОДЕСЬКОЇ ОБЛАСТІ</t>
  </si>
  <si>
    <t>4acfcf5b-77fe-4a52-8ef5-de5297ec334d</t>
  </si>
  <si>
    <t>КОМУНАЛЬНЕ НЕКОМЕРЦІЙНЕ ПІДПРИЄМСТВО "КОДИМСЬКА ЛІКАРНЯ" КОДИМСЬКОЇ МІСЬКОЇ РАДИ ОДЕСЬКОЇ ОБЛАСТІ</t>
  </si>
  <si>
    <t>4bc353b5-9c3e-4a0e-9176-50051944fa51</t>
  </si>
  <si>
    <t>КОМУНАЛЬНЕ ПІДПРИЄМСТВО "МЕДИЧНИЙ ЛІКУВАЛЬНО-ДІАГНОСТИЧНИЙ ЦЕНТР"</t>
  </si>
  <si>
    <t>КУЛЕВЧА</t>
  </si>
  <si>
    <t>39fc0b68-ed9e-4a91-978d-89fe580cd966</t>
  </si>
  <si>
    <t>КОМУНАЛЬНЕ НЕКОМЕРЦІЙНЕ ПІДПРИЄМСТВО "ЦЕНТРАЛЬНА РАЙОННА ЛІКАРНЯ ПОДІЛЬСЬКОГО РАЙОНУ КУЯЛЬНИЦЬКОЇ СІЛЬСЬКОЇ РАДИ"</t>
  </si>
  <si>
    <t>d7c1d229-7bcb-48be-9195-dc1d80f2f56d</t>
  </si>
  <si>
    <t>КОМУНАЛЬНЕ НЕКОМЕРЦІЙНЕ ПІДПРИЄМСТВО "ЦЕНТР ПЕРВИННОЇ МЕДИКО-САНІТАРНОЇ ДОПОМОГИ КУЯЛЬНИЦЬКОЇ СІЛЬСЬКОЇ РАДИ ПОДІЛЬСЬКОГО РАЙОНУ"</t>
  </si>
  <si>
    <t>Україна, 66350, Одеська обл., Подільський р-н, село Куяльник, ВУЛИЦЯ КУЯЛЬНИЦЬКА , будинок 26 А</t>
  </si>
  <si>
    <t>3fca9b40-588c-4ac6-a832-4381caa674d8</t>
  </si>
  <si>
    <t>КОМУНАЛЬНЕ НЕКОМЕРЦІЙНЕ ПІДПРИЄМСТВО ТАЇРОВСЬКОЇ СЕЛИЩНОЇ РАДИ "ТАЇРОВСЬКИЙ КОНСУЛЬТАТИВНО-ДІАГНОСТИЧНИЙ ЦЕНТР"</t>
  </si>
  <si>
    <t>ЛИМАНКА</t>
  </si>
  <si>
    <t>Україна, 65125, Одеська обл., Овідіопольський р-н, село Лиманка, Ж/М "УЛЬЯНІВКА", МАСИВ "РАДУЖНИЙ", будинок 21</t>
  </si>
  <si>
    <t>55a3a1ba-acae-4a67-9a8b-5782e29798a0</t>
  </si>
  <si>
    <t>1e94c8ed-b8b3-4bf6-b3a1-7f602ac21616</t>
  </si>
  <si>
    <t>Комунальне некомерційне підприємство "Любашівська багатопрофільна лікарня інтенсивного лікування" Любашівської селищної ради</t>
  </si>
  <si>
    <t>ЛЮБАШІВКА</t>
  </si>
  <si>
    <t>Україна, 66502, Одеська обл., Любашівський р-н, селище міського типу Любашівка, ВУЛИЦЯ СОФІЇВСЬКА, будинок 47</t>
  </si>
  <si>
    <t>c2b9a3b1-40e5-4e29-8c96-4976b72ed8ca</t>
  </si>
  <si>
    <t>КОМУНАЛЬНЕ НЕКОМЕРЦІЙНЕ ПІДПРИЄМСТВО "ЛЮБАШІВСЬКИЙ ЦЕНТР ПЕРВИННОЇ МЕДИКО-САНІТАРНОЇ ДОПОМОГИ ЛЮБАШІВСЬКОЇ СЕЛИЩНОЇ РАДИ "</t>
  </si>
  <si>
    <t>e8ac5151-844c-4af5-94c0-de766575596a</t>
  </si>
  <si>
    <t>КОМУНАЛЬНЕ НЕКОМЕРЦІЙНЕ ПІДПРИЄМСТВО "МАЯКІВСЬКИЙ ЦЕНТР ПЕРВИННОЇ МЕДИКО-САНІТАРНОЇ ДОПОМОГИ МАЯКІВСЬКОЇ СІЛЬСЬКОЇ РАДИ БІЛЯЇВСЬКОГО РАЙОНУ ОДЕСЬКОЇ ОБЛАСТІ"</t>
  </si>
  <si>
    <t>МАЯКИ</t>
  </si>
  <si>
    <t>b1b448f7-2f02-41f1-bd02-801a555fe4bf</t>
  </si>
  <si>
    <t>КОМУНАЛЬНЕ НЕКОМЕРЦІЙНЕ ПІДПРИЄМСТВО "МИКОЛАЇВСЬКА ЦЕНТРАЛЬНА РАЙОННА ЛІКАРНЯ" МИКОЛАЇВСЬКОЇ РАЙОННОЇ РАДИ ОДЕСЬКОЇ ОБЛАСТІ</t>
  </si>
  <si>
    <t>d96faca9-56c1-4ed1-8bdc-2bb74b764bf8</t>
  </si>
  <si>
    <t>1444425f-f06c-482e-b4f8-7e807a011365</t>
  </si>
  <si>
    <t>КОМУНАЛЬНЕ НЕКОМЕРЦІЙНЕ ПІДПРИЄМСТВО ОВІДІОПОЛЬСЬКОЇ СЕЛИЩНОЇ РАДИ "ОВІДІОПОЛЬСЬКА ЛІКАРНЯ"</t>
  </si>
  <si>
    <t>ОВІДІОПОЛЬ</t>
  </si>
  <si>
    <t>Україна, 67801, Одеська обл., Овідіопольський р-н, селище міського типу Овідіополь, ВУЛИЦЯ Т. ШЕВЧЕНКА, будинок 422</t>
  </si>
  <si>
    <t>91d5f728-2362-435c-b28c-5a9585d099f5</t>
  </si>
  <si>
    <t>КОМУНАЛЬНЕ НЕКОМЕРЦІЙНЕ ПІДПРИЄМСТВО ОВІДІОПОЛЬСЬКОЇ СЕЛИЩНОЇ РАДИ "ОВІДІОПОЛЬСЬКИЙ ЦЕНТР ПЕРВИННОЇ МЕДИКО-САНІТАРНОЇ ДОПОМОГИ"</t>
  </si>
  <si>
    <t>Україна, 67801, Одеська обл., Овідіопольський р-н, селище міського типу Овідіополь, ВУЛИЦЯ ВЕРТЕЛЕЦЬКОГО, будинок 24</t>
  </si>
  <si>
    <t>a85e0c09-98bf-4adf-bcb7-82d33d3fa7a2</t>
  </si>
  <si>
    <t>КОМУНАЛЬНЕ НЕКОМЕРЦІЙНЕ ПІДПРИЄМСТВО "ПОЛОГОВИЙ БУДИНОК №7" ОДЕСЬКОЇ МІСЬКОЇ РАДИ</t>
  </si>
  <si>
    <t>e7ae8235-bac0-43e4-8793-e83158ba583d</t>
  </si>
  <si>
    <t>КОМУНАЛЬНЕ НЕКОМЕРЦІЙНЕ ПІДПРИЄМСТВО "ДИТЯЧА МІСЬКА ПОЛІКЛІНІКА № 4" ОДЕСЬКОЇ МІСЬКОЇ РАДИ</t>
  </si>
  <si>
    <t>58342e39-b375-4d8d-913b-c1c935e7d3fc</t>
  </si>
  <si>
    <t>КОВАЛЬОВА ТЕТЯНА ОЛЕКСАНДРІВНА</t>
  </si>
  <si>
    <t>9f7cf334-be63-400a-a610-eaec165021ff</t>
  </si>
  <si>
    <t>КОМУНАЛЬНЕ НЕКОМЕРЦІЙНЕ ПІДПРИЄМСТВО "ЦЕНТР ПЕРВИННОЇ МЕДИКО-САНІТАРНОЇ ДОПОМОГИ № 3" ОДЕСЬКОЇ МІСЬКОЇ РАДИ</t>
  </si>
  <si>
    <t>792bf19b-8293-4ca6-ab1b-0ea96fafcc5e</t>
  </si>
  <si>
    <t>ГОНЧАРОВА ЛЮДМИЛА МИХАЙЛІВНА</t>
  </si>
  <si>
    <t>6eb0aabb-d1f5-4f5a-9d59-c9ad6891b28b</t>
  </si>
  <si>
    <t>ПІДПРИЄМСТВО ПРОФСПІЛКИ "ЛІКУВАЛЬНО-ОЗДОРОВЧИЙ КОМПЛЕКС "БІЛА АКАЦІЯ"</t>
  </si>
  <si>
    <t>cc8c306b-f971-4e40-869b-46dd0c7b88fc</t>
  </si>
  <si>
    <t>КОМУНАЛЬНЕ НЕКОМЕРЦІЙНЕ ПІДПРИЄМСТВО "ЦЕНТР ПЕРВИННОЇ МЕДИКО-САНІТАРНОЇ ДОПОМОГИ № 18" ОДЕСЬКОЇ МІСЬКОЇ РАДИ</t>
  </si>
  <si>
    <t>Україна, 65069, Одеська обл., місто Одеса, ВУЛИЦЯ ГЕРОЇВ ОБОРОНИ ОДЕСИ, будинок 52</t>
  </si>
  <si>
    <t>c74c7675-c7e0-4d82-b07d-7376f106a457</t>
  </si>
  <si>
    <t>КОМУНАЛЬНЕ НЕКОМЕРЦІЙНЕ ПІДПРИЄМСТВО "ПОЛОГОВИЙ БУДИНОК №4" ОДЕСЬКОЇ МІСЬКОЇ РАДИ</t>
  </si>
  <si>
    <t>c35ec66b-349b-40b3-82b3-b602f459a5f1</t>
  </si>
  <si>
    <t>КОМУНАЛЬНЕ НЕКОМЕРЦІЙНЕ ПІДПРИЄМСТВО "ОДЕСЬКИЙ ОБЛАСНИЙ ЕНДОКРИНОЛОГІЧНИЙ ДИСПАНСЕР" ОДЕСЬКОЇ ОБЛАСНОЇ РАДИ"</t>
  </si>
  <si>
    <t>47de5a7b-9287-4b5e-8807-05bd0ff744f0</t>
  </si>
  <si>
    <t>ТРУШ ІРИНА ВІКТОРІВНА</t>
  </si>
  <si>
    <t>701bc242-68f9-4773-97e2-da36e2561c31</t>
  </si>
  <si>
    <t>АРУТЮНЯН АНУШ ГНЕЛІВНА</t>
  </si>
  <si>
    <t>c9fe7faa-a6cf-4f17-97d4-46f042479178</t>
  </si>
  <si>
    <t>МИХАЙЛОВ ОЛЕКСАНДР ВАСИЛЬОВИЧ</t>
  </si>
  <si>
    <t>9dd004ae-33d0-436f-aa22-105fc899064c</t>
  </si>
  <si>
    <t>ПОЗНЯК ЛЮБОВ ВІКТОРІВНА</t>
  </si>
  <si>
    <t>75d83b8d-e755-4f98-9570-e2a5bb9d673e</t>
  </si>
  <si>
    <t>КОМУНАЛЬНЕ НЕКОМЕРЦІЙНЕ ПІДПРИЄМСТВО "ОДЕСЬКИЙ ОБЛАСНИЙ ЦЕНТР ЕКСТРЕНОЇ МЕДИЧНОЇ ДОПОМОГИ І МЕДИЦИНИ КАТАСТРОФ" ОДЕСЬКОЇ ОБЛАСНОЇ РАДИ"</t>
  </si>
  <si>
    <t>f5aacfb9-acf5-4634-aea3-7c8a0263d0f7</t>
  </si>
  <si>
    <t>КОМУНАЛЬНЕ НЕКОМЕРЦІЙНЕ ПІДПРИЄМСТВО "МІСЬКА СТУДЕНТСЬКА ПОЛІКЛІНІКА" ОДЕСЬКОЇ МІСЬКОЇ РАДИ</t>
  </si>
  <si>
    <t>2a19254d-eb6c-4153-86f4-2f43e041e662</t>
  </si>
  <si>
    <t>590dd2bb-813c-42a4-bae2-ec55990d9bad</t>
  </si>
  <si>
    <t>КОМУНАЛЬНЕ НЕКОМЕРЦІЙНЕ ПІДПРИЄМСТВО "ОДЕСЬКИЙ ОБЛАСНИЙ ШКІРНО-ВЕНЕРОЛОГІЧНИЙ ДИСПАНСЕР" ОДЕСЬКОЇ ОБЛАСНОЇ РАДИ"</t>
  </si>
  <si>
    <t>d7502262-d789-49d6-a7b1-a567af67b0a2</t>
  </si>
  <si>
    <t>ТОВАРИСТВО З ОБМЕЖЕНОЮ ВІДПОВІДАЛЬНІСТЮ "КІНД"</t>
  </si>
  <si>
    <t>096c152d-e04b-49e3-9e08-feccbd56cac0</t>
  </si>
  <si>
    <t>КОМУНАЛЬНЕ НЕКОМЕРЦІЙНЕ ПІДПРИЄМСТВО "ДИТЯЧА МІСЬКА ПОЛІКЛІНІКА № 7" ОДЕСЬКОЇ МІСЬКОЇ РАДИ</t>
  </si>
  <si>
    <t>349f317e-bd1e-4dab-8d6a-1a4ba5d78b3a</t>
  </si>
  <si>
    <t>ТОВАРИСТВО З ОБМЕЖЕНОЮ ВІДПОВІДАЛЬНІСТЮ "ОКСФОРД МЕДІКАЛ-ОДЕСА"</t>
  </si>
  <si>
    <t>af4e9c6b-dd6f-484d-a8d3-61f5c31c4c2f</t>
  </si>
  <si>
    <t>КОМУНАЛЬНЕ НЕКОМЕРЦІЙНЕ ПІДПРИЄМСТВО "МІСЬКА ЛІКАРНЯ № 8" ОДЕСЬКОЇ МІСЬКОЇ РАДИ</t>
  </si>
  <si>
    <t>c52a93c4-0987-4dc7-9c80-85db7ae00203</t>
  </si>
  <si>
    <t>РЯБЧИНСЬКА ОЛЕНА ВІКТОРІВНА</t>
  </si>
  <si>
    <t>eb1b47d6-d116-446f-bfd4-d000884574ca</t>
  </si>
  <si>
    <t>ЯКИМЧУК НАТАЛІЯ ВАЛЕРІЇВНА</t>
  </si>
  <si>
    <t>7cc0945e-7519-4e86-909d-95f02e1a38f8</t>
  </si>
  <si>
    <t>МЕРЕШКО ОЛЕНА ВІКТОРІВНА</t>
  </si>
  <si>
    <t>11ec6a88-6c0a-4cf7-8387-54591a45c022</t>
  </si>
  <si>
    <t>КОВАЛЬОВА АЛЛА ОЛЕКСАНДРІВНА</t>
  </si>
  <si>
    <t>ff03c13e-e040-4c7f-8d00-fa389715c4da</t>
  </si>
  <si>
    <t>КОМУНАЛЬНЕ НЕКОМЕРЦІЙНЕ ПІДПРИЄМСТВО "МІСЬКА КЛІНІЧНА ІНФЕКЦІЙНА ЛІКАРНЯ" ОДЕСЬКОЇ МІСЬКОЇ РАДИ</t>
  </si>
  <si>
    <t>2dffc042-1617-4038-a944-576d6d7d01b3</t>
  </si>
  <si>
    <t>КОМУНАЛЬНЕ НЕКОМЕРЦІЙНЕ ПІДПРИЄМСТВО "КОНСУЛЬТАТИВНО-ДІАГНОСТИЧНИЙ ЦЕНТР №20" ОДЕСЬКОЇ МІСЬКОЇ РАДИ</t>
  </si>
  <si>
    <t>1e99a03e-6a38-4430-9dcd-87b920fb2c92</t>
  </si>
  <si>
    <t>КОМУНАЛЬНЕ НЕКОМЕРЦІЙНЕ ПІДПРИЄМСТВО "ЦЕНТР ПЕРВИННОЇ МЕДИКО-САНІТАРНОЇ ДОПОМОГИ № 2" ОДЕСЬКОЇ МІСЬКОЇ РАДИ</t>
  </si>
  <si>
    <t>6b78932b-1ce1-40be-991a-a2dba0017bee</t>
  </si>
  <si>
    <t>КОМУНАЛЬНЕ НЕКОМЕРЦІЙНЕ ПІДПРИЄМСТВО "ДИТЯЧА МІСЬКА ПОЛІКЛІНІКА № 5" ОДЕСЬКОЇ МІСЬКОЇ РАДИ</t>
  </si>
  <si>
    <t>b3cdfb6a-207f-4ed5-becf-4776a3edefeb</t>
  </si>
  <si>
    <t>КОМУНАЛЬНЕ НЕКОМЕРЦІЙНЕ ПІДПРИЄМСТВО "ОДЕСЬКИЙ ОБЛАСНИЙ КЛІНІЧНИЙ МЕДИЧНИЙ ЦЕНТР" ОДЕСЬКОЇ ОБЛАСНОЇ РАДИ"</t>
  </si>
  <si>
    <t>efb0fc6a-c439-421e-a13c-db97dad11797</t>
  </si>
  <si>
    <t>ЧЕБОТАР ОКСАНА ОЛЕГІВНА</t>
  </si>
  <si>
    <t>bf9c36e1-bef1-4857-8106-1760d499ad18</t>
  </si>
  <si>
    <t>ЧЕРНИШЕВА ТЕТЯНА ВОЛОДИМИРІВНА</t>
  </si>
  <si>
    <t>4ef66458-8c5d-468d-87a0-7ab928e55de2</t>
  </si>
  <si>
    <t>КОМУНАЛЬНЕ НЕКОМЕРЦІЙНЕ ПІДПРИЄМСТВО "МІСЬКА КЛІНІЧНА ЛІКАРНЯ №1" ОДЕСЬКОЇ МІСЬКОЇ РАДИ</t>
  </si>
  <si>
    <t>12e410ef-cf91-4700-912b-4ffa3aab45ae</t>
  </si>
  <si>
    <t>КОМУНАЛЬНЕ НЕКОМЕРЦІЙНЕ ПІДПРИЄМСТВО "МІСЬКА КЛІНІЧНА ЛІКАРНЯ № 11" ОДЕСЬКОЇ МІСЬКОЇ РАДИ</t>
  </si>
  <si>
    <t>35088607-c5ae-4173-9d14-fc39eb5c6573</t>
  </si>
  <si>
    <t>СТЕПАНОВ ЄВГЕН АНАТОЛІЙОВИЧ</t>
  </si>
  <si>
    <t>3c1a5afb-8bba-4989-ab6c-f34a329b005a</t>
  </si>
  <si>
    <t>ЧАЙКОВСЬКА ОЛЬГА ВОЛОДИМИРІВНА</t>
  </si>
  <si>
    <t>c1395ba3-74c2-4d02-bc4d-b9f182e0003d</t>
  </si>
  <si>
    <t>ЗАДЕРЕЙ ДЕНИС ОЛЕКСАНДРОВИЧ</t>
  </si>
  <si>
    <t>275d0e63-ba0f-434e-85b8-f2b5b0053db7</t>
  </si>
  <si>
    <t>ТОВАРИСТВО З ОБМЕЖЕНОЮ ВІДПОВІДАЛЬНІСТЮ "ЦЕНТР СІМЕЙНОЇ МЕДИЦИНИ "АМЕДИКА"</t>
  </si>
  <si>
    <t>58bd118b-49f2-4182-8250-5d504a5da68c</t>
  </si>
  <si>
    <t>КОМУНАЛЬНЕ НЕКОМЕРЦІЙНЕ ПІДПРИЄМСТВО "ОДЕСЬКИЙ ОБЛАСНИЙ ЛІКАРСЬКО-ФІЗКУЛЬТУРНИЙ ДИСПАНСЕР" ОДЕСЬКОЇ ОБЛАСНОЇ РАДИ"</t>
  </si>
  <si>
    <t>d9743da1-8141-492b-81b9-65cc7ce89ae6</t>
  </si>
  <si>
    <t>КОМУНАЛЬНЕ НЕКОМЕРЦІЙНЕ ПІДПРИЄМСТВО "МІСЬКА ДИТЯЧА ЛІКАРНЯ №2" ОДЕСЬКОЇ МІСЬКОЇ РАДИ</t>
  </si>
  <si>
    <t>3e8ac4aa-dc44-467d-ab1c-902f6bb289a5</t>
  </si>
  <si>
    <t>МАСЛЮК ОЛЕНА МИКОЛАЇВНА</t>
  </si>
  <si>
    <t>86cd5a21-dd5a-40e8-9b95-5317bbfda335</t>
  </si>
  <si>
    <t>КРАУС ВАЛЕНТИНА ЛЕОНІДІВНА</t>
  </si>
  <si>
    <t>6fc700c9-7a4a-4bc7-b6a9-b245e7f2aad7</t>
  </si>
  <si>
    <t>КОМУНАЛЬНЕ НЕКОМЕРЦІЙНЕ ПІДПРИЄМСТВО "ОДЕСЬКИЙ ОБЛАСНИЙ ОНКОЛОГІЧНИЙ ДИСПАНСЕР" ОДЕСЬКОЇ ОБЛАСНОЇ РАДИ"</t>
  </si>
  <si>
    <t>6d894710-9bb0-4303-b817-e7e5ec96cdec</t>
  </si>
  <si>
    <t>2a24280a-1865-4c16-bfc1-e0d1aadcacb3</t>
  </si>
  <si>
    <t>МАВРОДІЙ-БРУСОВА ОЛЬГА ВОЛОДИМИРІВНА</t>
  </si>
  <si>
    <t>23278b66-0861-4ef4-860b-b16846d7a0c5</t>
  </si>
  <si>
    <t>КРАМАРЕНКО ЄВГЕНІЯ МИКОЛАЇВНА</t>
  </si>
  <si>
    <t>9f1fb90c-48f3-4805-a3aa-1bd0f01b0f88</t>
  </si>
  <si>
    <t>КОМУНАЛЬНЕ НЕКОМЕРЦІЙНЕ ПІДПРИЄМСТВО "ДИТЯЧА МІСЬКА ПОЛІКЛІНІКА № 2" ОДЕСЬКОЇ МІСЬКОЇ РАДИ</t>
  </si>
  <si>
    <t>e0858252-66ea-4f60-815c-0901af099e11</t>
  </si>
  <si>
    <t>КОМУНАЛЬНЕ НЕКОМЕРЦІЙНЕ ПІДПРИЄМСТВО "ПОЛОГОВИЙ БУДИНОК №5" ОДЕСЬКОЇ МІСЬКОЇ РАДИ</t>
  </si>
  <si>
    <t>53b57654-da96-4d80-8ff0-ce57d2622688</t>
  </si>
  <si>
    <t>КОМУНАЛЬНЕ НЕКОМЕРЦІЙНЕ ПІДПРИЄМСТВО "ПОЛОГОВИЙ БУДИНОК №2" ОДЕСЬКОЇ МІСЬКОЇ РАДИ</t>
  </si>
  <si>
    <t>e4ec0de1-c637-4976-9c8a-d07d9ea94721</t>
  </si>
  <si>
    <t>КОМУНАЛЬНЕ НЕКОМЕРЦІЙНЕ ПІДПРИЄМСТВО "КОНСУЛЬТАТИВНО-ДІАГНОСТИЧНИЙ ЦЕНТР №29" ОДЕСЬКОЇ МІСЬКОЇ РАДИ</t>
  </si>
  <si>
    <t>edc6c132-6fd7-40a1-99b4-686120375593</t>
  </si>
  <si>
    <t>ТОВАРИСТВО З ОБМЕЖЕНОЮ ВІДПОВІДАЛЬНІСТЮ "КАРДІКА АСІСТАНС"</t>
  </si>
  <si>
    <t>563cb653-7bff-4601-bd50-6717227331c5</t>
  </si>
  <si>
    <t>e3bd26ee-4c9c-4bb5-b4e6-1d07469bc717</t>
  </si>
  <si>
    <t>КОМУНАЛЬНЕ НЕКОМЕРЦІЙНЕ ПІДПРИЄМСТВО "ДИТЯЧА МІСЬКА ПОЛІКЛІНІКА № 1" ОДЕСЬКОЇ МІСЬКОЇ РАДИ</t>
  </si>
  <si>
    <t>3463455c-2dec-4355-af86-30eb7219067d</t>
  </si>
  <si>
    <t>КОМУНАЛЬНЕ НЕКОМЕРЦІЙНЕ ПІДПРИЄМСТВО "ДИТЯЧА МІСЬКА ПОЛІКЛІНІКА № 3" ОДЕСЬКОЇ МІСЬКОЇ РАДИ</t>
  </si>
  <si>
    <t>c9328deb-8f0f-41de-8bab-24d317621a03</t>
  </si>
  <si>
    <t>ТОВАРИСТВО З ОБМЕЖЕНОЮ ВІДПОВІДАЛЬНІСТЮ "НОВІТНІЙ МЕДИЧНИЙ ПРОСТІР"</t>
  </si>
  <si>
    <t>dd7e7ebb-e475-4539-bf60-c91548b52a37</t>
  </si>
  <si>
    <t>ТОВАРИСТВО З ОБМЕЖЕНОЮ ВІДПОВІДАЛЬНІСТЮ "МЕДІАКОМ ПЛЮС"</t>
  </si>
  <si>
    <t>6f9286dc-f3b4-4eff-91c8-278b330af993</t>
  </si>
  <si>
    <t>ГОНЧАРОВ ІГОР МИХАЙЛОВИЧ</t>
  </si>
  <si>
    <t>efeed4c2-c8f5-4d38-8de9-dbda82e4f90d</t>
  </si>
  <si>
    <t>КОМУНАЛЬНЕ НЕКОМЕРЦІЙНЕ ПІДПРИЄМСТВО "ОДЕСЬКА ОБЛАСНА ДИТЯЧА КЛІНІЧНА ЛІКАРНЯ" ОДЕСЬКОЇ ОБЛАСНОЇ РАДИ"</t>
  </si>
  <si>
    <t>7484ff30-a3f8-4b31-b474-1ad9f48e7b2d</t>
  </si>
  <si>
    <t>КОМУНАЛЬНЕ НЕКОМЕРЦІЙНЕ ПІДПРИЄМСТВО "ОДЕСЬКИЙ ОБЛАСНИЙ КОНСУЛЬТАТИВНО-ДІАГНОСТИЧНИЙ ЦЕНТР" ОДЕСЬКОЇ ОБЛАСНОЇ РАДИ"</t>
  </si>
  <si>
    <t>d812a7b3-b0a2-440c-bc8a-298796bdb81a</t>
  </si>
  <si>
    <t>КОМУНАЛЬНЕ НЕКОМЕРЦІЙНЕ ПІДПРИЄМСТВО "КОНСУЛЬТАТИВНО-ДІАГНОСТИЧНИЙ ЦЕНТР №6" ОДЕСЬКОЇ МІСЬКОЇ РАДИ</t>
  </si>
  <si>
    <t>7abe8ba4-f6f1-4cd7-b7f4-223c92f10c88</t>
  </si>
  <si>
    <t>КОМУНАЛЬНЕ НЕКОМЕРЦІЙНЕ ПІДПРИЄМСТВО "ЦЕНТР ПЕРВИННОЇ МЕДИКО-САНІТАРНОЇ ДОПОМОГИ № 7" ОДЕСЬКОЇ МІСЬКОЇ РАДИ</t>
  </si>
  <si>
    <t>Україна, 65003, Одеська обл., місто Одеса, ВУЛИЦЯ ОТАМАНА ЧЕПІГИ, будинок 54</t>
  </si>
  <si>
    <t>1cf44fda-a9e2-4332-a6ac-4d14c79e956c</t>
  </si>
  <si>
    <t>ТОВАРИСТВО З ОБМЕЖЕНОЮ ВІДПОВІДАЛЬНІСТЮ "МЕДЕЯ"</t>
  </si>
  <si>
    <t>Україна, 65007, Одеська обл., місто Одеса, ВУЛИЦЯ МАЛА АРНАУТСЬКА, будинок 89/91, квартира 7</t>
  </si>
  <si>
    <t>2f453e03-64c2-4d19-b5db-3fbc4bb0c8ec</t>
  </si>
  <si>
    <t>М'ЯГКОВ ВАДИМ ОЛЕКСАНДРОВИЧ</t>
  </si>
  <si>
    <t>ffa5e6ef-3b12-4fe3-a4f7-bb4c46eef0ea</t>
  </si>
  <si>
    <t>КОМУНАЛЬНЕ НЕКОМЕРЦІЙНЕ ПІДПРИЄМСТВО "ЦЕНТР ПРОФІЛАКТИКИ ТА БОРОТЬБИ З ВІЛ-ІНФЕКЦІЄЮ/СНІДОМ" ОДЕСЬКОЇ МІСЬКОЇ РАДИ</t>
  </si>
  <si>
    <t>f870cf8a-4857-43c0-9dd4-3acf740f7cbd</t>
  </si>
  <si>
    <t>КОМУНАЛЬНЕ НЕКОМЕРЦІЙНЕ ПІДПРИЄМСТВО "ЦЕНТР ПЕРВИННОЇ МЕДИКО-САНІТАРНОЇ ДОПОМОГИ № 14" ОДЕСЬКОЇ МІСЬКОЇ РАДИ</t>
  </si>
  <si>
    <t>d106769f-a26f-4207-9c36-d61a0d8aa8b0</t>
  </si>
  <si>
    <t>КОМУНАЛЬНЕ НЕКОМЕРЦІЙНЕ ПІДПРИЄМСТВО "ДИТЯЧА МІСЬКА ПОЛІКЛІНІКА № 6" ОДЕСЬКОЇ МІСЬКОЇ РАДИ</t>
  </si>
  <si>
    <t>1427c993-3ccc-4a98-b467-179d9cff0eaa</t>
  </si>
  <si>
    <t>КОМУНАЛЬНЕ НЕКОМЕРЦІЙНЕ ПІДПРИЄМСТВО "ОДЕСЬКИЙ ОБЛАСНИЙ МЕДИЧНИЙ ЦЕНТР ПСИХІЧНОГО ЗДОРОВ'Я" ОДЕСЬКОЇ ОБЛАСНОЇ РАДИ</t>
  </si>
  <si>
    <t>8f934df6-15e7-431f-a295-9b37495e9978</t>
  </si>
  <si>
    <t>ГЛАДУШ УЛЬЯНА ІЛЛІВНА</t>
  </si>
  <si>
    <t>9b255497-319e-44d6-857f-2a5fc236df51</t>
  </si>
  <si>
    <t>ТОВАРИСТВО З ОБМЕЖЕНОЮ ВІДПОВІДАЛЬНІСТЮ "ДІМ МЕДИЦИНИ"</t>
  </si>
  <si>
    <t>8fb1ba27-5839-4a85-940a-fc611514c6f7</t>
  </si>
  <si>
    <t>КОМУНАЛЬНЕ НЕКОМЕРЦІЙНЕ ПІДПРИЄМСТВО "ЦЕНТР ПЕРВИННОЇ МЕДИКО-САНІТАРНОЇ ДОПОМОГИ № 12" ОДЕСЬКОЇ МІСЬКОЇ РАДИ</t>
  </si>
  <si>
    <t>24a43e1c-406c-443f-80f7-d878f8ab1d1a</t>
  </si>
  <si>
    <t>e5e898c8-4576-4ba8-8eda-f9cd438468f7</t>
  </si>
  <si>
    <t>e3314790-0e55-4296-8ad0-28ea982ed67e</t>
  </si>
  <si>
    <t>КОМУНАЛЬНЕ НЕКОМЕРЦІЙНЕ ПІДПРИЄМСТВО "ОДЕСЬКИЙ ОБЛАСНИЙ ОЧНИЙ ШПИТАЛЬ ІНВАЛІДІВ ВІЙНИ" ОДЕСЬКОЇ ОБЛАСНОЇ РАДИ"</t>
  </si>
  <si>
    <t>32222aff-00ba-4462-9f9e-e3282922b255</t>
  </si>
  <si>
    <t>КОМУНАЛЬНЕ НЕКОМЕРЦІЙНЕ ПІДПРИЄМСТВО "ОДЕСЬКИЙ ОБЛАСНИЙ ЦЕНТР СОЦІАЛЬНО ЗНАЧУЩИХ ХВОРОБ" ОДЕСЬКОЇ ОБЛАСНОЇ РАДИ"</t>
  </si>
  <si>
    <t>fd1a2d23-b2e3-4575-a8b9-6d949318a481</t>
  </si>
  <si>
    <t>b7c77d89-ec09-4d6a-90d7-f411b46a437e</t>
  </si>
  <si>
    <t>24efdcdf-04f3-4f77-a8a3-fe57e269c1c1</t>
  </si>
  <si>
    <t>КОМУНАЛЬНЕ НЕКОМЕРЦІЙНЕ ПІДПРИЄМСТВО "ЦЕНТР ПЕРВИННОЇ МЕДИКО-САНІТАРНОЇ ДОПОМОГИ № 5" ОДЕСЬКОЇ МІСЬКОЇ РАДИ</t>
  </si>
  <si>
    <t>Україна, 65123, Одеська обл., місто Одеса, ВУЛИЦЯ СЕМЕНА ПАЛІЯ, будинок 83, корпус 1</t>
  </si>
  <si>
    <t>b842e267-8275-46b7-a32c-f115e858a5f6</t>
  </si>
  <si>
    <t>КОМУНАЛЬНЕ НЕКОМЕРЦІЙНЕ ПІДПРИЄМСТВО "ЦЕНТР ПЕРВИННОЇ МЕДИКО-САНІТАРНОЇ ДОПОМОГИ № 10" ОДЕСЬКОЇ МІСЬКОЇ РАДИ</t>
  </si>
  <si>
    <t>f7e2abbf-7c67-4ff6-b965-a13c543c4ad2</t>
  </si>
  <si>
    <t>КОМУНАЛЬНЕ НЕКОМЕРЦІЙНЕ ПІДПРИЄМСТВО "МІСЬКИЙ ПСИХІАТРИЧНИЙ ДИСПАНСЕР" ОДЕСЬКОЇ МІСЬКОЇ РАДИ</t>
  </si>
  <si>
    <t>38f3c510-f906-4196-a1a5-039353b83569</t>
  </si>
  <si>
    <t>b16a6949-c151-4316-9562-80fe2f8049eb</t>
  </si>
  <si>
    <t>МАКАРОВА ЮЛІЯ ВОЛОДИМИРІВНА</t>
  </si>
  <si>
    <t>c74f230f-c63e-434e-b574-4f7d67655414</t>
  </si>
  <si>
    <t>39d61434-26fb-4df5-944a-00046bdfaabf</t>
  </si>
  <si>
    <t>КОМУНАЛЬНЕ НЕКОМЕРЦІЙНЕ ПІДПРИЄМСТВО "ЦЕНТР ПЕРВИННОЇ МЕДИКО-САНІТАРНОЇ ДОПОМОГИ № 28" ОДЕСЬКОЇ МІСЬКОЇ РАДИ</t>
  </si>
  <si>
    <t>90384196-f37a-48c6-a572-0cb9e2a32b90</t>
  </si>
  <si>
    <t>11514dcc-1bac-4332-a604-5d444e4b7b2c</t>
  </si>
  <si>
    <t>8b7a0eac-2b27-42b4-9cf5-c23d16f4926a</t>
  </si>
  <si>
    <t>ГРОЗОВА НАТАЛЯ ВОЛОДИМИРІВНА</t>
  </si>
  <si>
    <t>12b31b70-e17b-456a-bbe5-7e6102e3daf2</t>
  </si>
  <si>
    <t>РАКУЛ ОЛЕНА ОЛЕКСАНДРІВНА</t>
  </si>
  <si>
    <t>73b32ca1-284e-420d-874e-e0a78d47a707</t>
  </si>
  <si>
    <t>КОМУНАЛЬНЕ НЕКОМЕРЦІЙНЕ ПІДПРИЄМСТВО "МІСЬКА ЛІКАРНЯ № 5" ОДЕСЬКОЇ МІСЬКОЇ РАДИ</t>
  </si>
  <si>
    <t>c1fc8e51-760b-4931-89eb-35791b1883f5</t>
  </si>
  <si>
    <t>КОМУНАЛЬНЕ НЕКОМЕРЦІЙНЕ ПІДПРИЄМСТВО "ОДЕСЬКА ОБЛАСНА КЛІНІЧНА ЛІКАРНЯ" ОДЕСЬКОЇ ОБЛАСНОЇ РАДИ"</t>
  </si>
  <si>
    <t>552c0eec-e495-4f5f-8235-bc7f3ca3fe4b</t>
  </si>
  <si>
    <t>ТОВАРИСТВО З ОБМЕЖЕНОЮ ВІДПОВІДАЛЬНІСТЮ "БАГАТОПРОФІЛЬНИЙ САНАТОРІЙ "САРТУС"</t>
  </si>
  <si>
    <t>915d982c-7167-4daa-9b93-ea9a5ad5d724</t>
  </si>
  <si>
    <t>ЛОГВИНЮК ВАСИЛЬ ІВАНОВИЧ</t>
  </si>
  <si>
    <t>a224983c-8f4c-40b6-bb29-e65f4193bb2f</t>
  </si>
  <si>
    <t>КОМУНАЛЬНЕ НЕКОМЕРЦІЙНЕ ПІДПРИЄМСТВО "ПОЛОГОВИЙ БУДИНОК №1" ОДЕСЬКОЇ МІСЬКОЇ РАДИ</t>
  </si>
  <si>
    <t>392e4e1c-e2a3-4179-b9f1-5ec47bb3ebd0</t>
  </si>
  <si>
    <t>КОМУНАЛЬНЕ НЕКОМЕРЦІЙНЕ ПІДПРИЄМСТВО "ОДЕСЬКИЙ ОБЛАСНИЙ ГОСПІТАЛЬ ІНВАЛІДІВ ТА ВЕТЕРАНІВ ВІЙНИ" ОДЕСЬКОЇ ОБЛАСНОЇ РАДИ"</t>
  </si>
  <si>
    <t>08461525-a09c-4a8d-a7bb-c0d775e70ba0</t>
  </si>
  <si>
    <t>КОМУНАЛЬНЕ НЕКОМЕРЦІЙНЕ ПІДПРИЄМСТВО "ОДЕСЬКИЙ ОБЛАСНИЙ КАРДІОЛОГІЧНИЙ ЦЕНТР" ОДЕСЬКОЇ ОБЛАСНОЇ РАДИ"</t>
  </si>
  <si>
    <t>8ab220e7-a366-4b24-b48f-34ae18aafecf</t>
  </si>
  <si>
    <t>КОМУНАЛЬНЕ НЕКОМЕРЦІЙНЕ ПІДПРИЄМСТВО "ОДЕСЬКИЙ ОБЛАСНИЙ ЦЕНТР НЕФРОЛОГІЇ ТА ДІАЛІЗУ" ОДЕСЬКОЇ ОБЛАСНОЇ РАДИ"</t>
  </si>
  <si>
    <t>c0fd210c-c47d-4738-8cdb-719e295c3c6b</t>
  </si>
  <si>
    <t>ТОВАРИСТВО З ОБМЕЖЕНОЮ ВІДПОВІДАЛЬНІСТЮ "СВЯТА КАТЕРИНА-ОДЕСА"</t>
  </si>
  <si>
    <t>8f9e5fd6-9bc2-4246-84c3-e44a260890eb</t>
  </si>
  <si>
    <t>КОМУНАЛЬНЕ НЕКОМЕРЦІЙНЕ ПІДПРИЄМСТВО "ЦЕНТР ПЕРВИННОЇ МЕДИКО-САНІТАРНОЇ ДОПОМОГИ № 4" ОДЕСЬКОЇ МІСЬКОЇ РАДИ</t>
  </si>
  <si>
    <t>67967b3c-22e8-403c-82a4-86d72e517503</t>
  </si>
  <si>
    <t>c43b0735-b9b5-49c8-a373-db71868a4a2a</t>
  </si>
  <si>
    <t>41b61172-622e-4799-b484-d33443684046</t>
  </si>
  <si>
    <t>ТОВАРИСТВО З ОБМЕЖЕНОЮ ВІДПОВІДАЛЬНІСТЮ "КАНОН ЗДОРОВ'Я"</t>
  </si>
  <si>
    <t>Україна, 65023, Одеська обл., місто Одеса, ВУЛИЦЯ ПАСТЕРА, будинок 56</t>
  </si>
  <si>
    <t>8dec5b64-71d4-4ca4-adae-098331b926fc</t>
  </si>
  <si>
    <t>КОМУНАЛЬНЕ НЕКОМЕРЦІЙНЕ ПІДПРИЄМСТВО "ЦЕНТР ПЕРВИННОЇ МЕДИКО-САНІТАРНОЇ ДОПОМОГИ № 16" ОДЕСЬКОЇ МІСЬКОЇ РАДИ</t>
  </si>
  <si>
    <t>Україна, 65074, Одеська обл., місто Одеса, ВУЛИЦЯ ІВАНА І ЮРІЯ ЛИП, будинок 1</t>
  </si>
  <si>
    <t>afb954ed-2c50-4ecb-b66b-b623540d6e17</t>
  </si>
  <si>
    <t>КРЕПЕЦ ЮЛІЯ СЕРГІЇВНА</t>
  </si>
  <si>
    <t>1e0de24a-747b-4e2d-8658-be174343df07</t>
  </si>
  <si>
    <t>7cd6ed42-3a63-4e46-8872-cc4c7fe5193d</t>
  </si>
  <si>
    <t>КІРЧЕВА ОЛЕНА ІВАНІВНА</t>
  </si>
  <si>
    <t>3afd6611-3b65-456e-9c22-4918077a15ff</t>
  </si>
  <si>
    <t>КРУПІНА СВІТЛАНА ГЕОРГІЇВНА</t>
  </si>
  <si>
    <t>8807febd-ffa8-45b7-b4a5-68093f9f95cc</t>
  </si>
  <si>
    <t>ТОВАРИСТВО З ОБМЕЖЕНОЮ ВІДПОВІДАЛЬНІСТЮ "ЕКСПРЕС - МЕД"</t>
  </si>
  <si>
    <t>998368ef-59d2-470e-b212-0c27ec403bff</t>
  </si>
  <si>
    <t>df3ee0c4-36eb-41e4-9320-ac8c640cbf56</t>
  </si>
  <si>
    <t>КОМУНАЛЬНЕ НЕКОМЕРЦІЙНЕ ПІДПРИЄМСТВО "МІСЬКА КЛІНІЧНА ЛІКАРНЯ № 10" ОДЕСЬКОЇ МІСЬКОЇ РАДИ</t>
  </si>
  <si>
    <t>1ed8fab5-9857-4a01-9b08-a0c1bd6b0dce</t>
  </si>
  <si>
    <t>724292a3-a26e-41d0-b677-6135dc8b67f7</t>
  </si>
  <si>
    <t>КОМУНАЛЬНЕ НЕКОМЕРЦІЙНЕ ПІДПРИЄМСТВО "ДИТЯЧИЙ КОНСУЛЬТАТИВНО-ДІАГНОСТИЧНИЙ ЦЕНТР" ОДЕСЬКОЇ МІСЬКОЇ РАДИ</t>
  </si>
  <si>
    <t>90bcde22-1d71-4143-a16e-76f5d3eebebe</t>
  </si>
  <si>
    <t>КОМУНАЛЬНЕ НЕКОМЕРЦІЙНЕ ПІДПРИЄМСТВО "ДИТЯЧА МІСЬКА КЛІНІЧНА ЛІКАРНЯ № 3" ОДЕСЬКОЇ МІСЬКОЇ РАДИ</t>
  </si>
  <si>
    <t>44899e4c-1637-42ca-9ee8-21e24496b402</t>
  </si>
  <si>
    <t>КОМУНАЛЬНЕ НЕКОМЕРЦІЙНЕ ПІДПРИЄМСТВО "ОКНЯНСЬКИЙ ЦЕНТР ПЕРВИННОЇ МЕДИКО-САНІТАРНОЇ ДОПОМОГИ" ОКНЯНСЬКОЇ СЕЛИЩНОЇ РАДИ ОКНЯНСЬКОГО РАЙОНУ ОДЕСЬКОЇ ОБЛАСТІ</t>
  </si>
  <si>
    <t>ОКНИ</t>
  </si>
  <si>
    <t>f504d667-479f-452e-ae9b-e1d2d23e580b</t>
  </si>
  <si>
    <t>КОМУНАЛЬНЕ НЕКОМЕРЦІЙНЕ ПІДПРИЄМСТВО  "ОКНЯНСЬКА БАГАТОПРОФІЛЬНА ЛІКАРНЯ"  ОКНЯНСЬКОЇ СЕЛИЩНОЇ РАДИ ОКНЯНСЬКОГО РАЙОНУ ОДЕСЬКОЇ ОБЛАСТІ</t>
  </si>
  <si>
    <t>5fad4ffe-0dc0-47db-8959-e74d53b46d69</t>
  </si>
  <si>
    <t>КОМУНАЛЬНЕ НЕКОМЕРЦІЙНЕ ПІДПРИЄМСТВО "ОДЕСЬКА ОБЛАСНА ПСИХІАТРИЧНА ЛІКАРНЯ № 2" ОДЕСЬКОЇ ОБЛАСНОЇ РАДИ"</t>
  </si>
  <si>
    <t>a1fdb6c6-229b-44f7-9ee6-ba88da0dd9a0</t>
  </si>
  <si>
    <t>ДИМУРА ЄВГЕНІЯ ЗАХАРІВНА</t>
  </si>
  <si>
    <t>ПЛАХТІЇВКА</t>
  </si>
  <si>
    <t>a35a5977-27e1-42cd-89dc-f057c4d1b1d8</t>
  </si>
  <si>
    <t>КОМУНАЛЬНЕ НЕКОМЕРЦІЙНЕ ПІДПРИЄМСТВО "ЦЕНТР ПЕРВИННОЇ МЕДИКО-САНІТАРНОЇ ДОПОМОГИ ПОДІЛЬСЬКОЇ МІСЬКОЇ РАДИ ПОДІЛЬСЬКОГО РАЙОНУ ОДЕСЬКОЇ ОБЛАСТІ"</t>
  </si>
  <si>
    <t>f72a6c95-47ca-4202-b7e5-da7606ed00d6</t>
  </si>
  <si>
    <t>КОМУНАЛЬНЕ НЕКОМЕРЦІЙНЕ ПІДПРИЄМСТВО "ПОДІЛЬСЬКА МІСЬКА ЛІКАРНЯ" ПОДІЛЬСЬКОЇ МІСЬКОЇ РАДИ ПОДІЛЬСЬКОГО РАЙОНУ ОДЕСЬКОЇ ОБЛАСТІ</t>
  </si>
  <si>
    <t>ba3e5bdb-61aa-4408-85bb-9cc0bc75cd90</t>
  </si>
  <si>
    <t>МИРНА КАТЕРИНА АНАТОЛІЇВНА</t>
  </si>
  <si>
    <t>РАДІСНЕ</t>
  </si>
  <si>
    <t>0db15783-5f60-4a56-b299-bdbc6bed7dd3</t>
  </si>
  <si>
    <t>КОМУНАЛЬНЕ НЕКОМЕРЦІЙНЕ ПІДПРИЄМСТВО "РЕНІЙСЬКИЙ ЦЕНТР ПЕРВИННОЇ МЕДИКО-САНІТАРНОЇ ДОПОМОГИ" РЕНІЙСЬКОЇ МІСЬКОЇ РАДИ</t>
  </si>
  <si>
    <t>РЕНІ</t>
  </si>
  <si>
    <t>Україна, 68803, Одеська обл., Ренійський р-н, місто Рені, вул.Дунайська, будинок 15</t>
  </si>
  <si>
    <t>95cff0a6-ed11-40fe-a148-c6b79053de9f</t>
  </si>
  <si>
    <t>КОМУНАЛЬНЕ НЕКОМЕРЦІЙНЕ ПІДПРИЄМСТВО "ЦЕНТРАЛЬНА МІСЬКА ЛІКАРНЯ РЕНІЙСЬКОЇ МІСЬКОЇ РАДИ"</t>
  </si>
  <si>
    <t>ccb089d9-403a-49c7-b127-fe91c893f22e</t>
  </si>
  <si>
    <t>КОМУНАЛЬНЕ НЕКОМЕРЦІЙНЕ  ПІДПРИЄМСТВО  "РОЗДІЛЬНЯНСЬКА БАГАТОПРОФІЛЬНА ЛІКАРНЯ" РОЗДІЛЬНЯНСЬКОЇ МІСЬКОЇ РАДИ</t>
  </si>
  <si>
    <t>a26bcc37-c9fa-4777-a661-14bcb082322d</t>
  </si>
  <si>
    <t>КОМУНАЛЬНЕ НЕКОМЕРЦІЙНЕ ПІДПРИЄМСТВО  "РОЗДІЛЬНЯНСЬКИЙ МІСЬКИЙ ЦЕНТР ПЕРВИННОЇ МЕДИКО-САНІТАРНОЇ ДОПОМОГИ"  РОЗДІЛЬНЯНСЬКОЇ МІСЬКОЇ РАДИ</t>
  </si>
  <si>
    <t>a9f3970a-a696-4c87-ab2e-42fc38899bcd</t>
  </si>
  <si>
    <t>ТКАЧЕНКО СЕРГІЙ МИКОЛАЙОВИЧ</t>
  </si>
  <si>
    <t>САВРАНЬ</t>
  </si>
  <si>
    <t>6d31ab37-5303-4d46-82ee-2eb1a3ad515e</t>
  </si>
  <si>
    <t>КОМУНАЛЬНЕ НЕКОМЕРЦІЙНЕ ПІДПРИЄМСТВО "САВРАНСЬКА ЛІКАРНЯ" САВРАНСЬКОЇ СЕЛИЩНОЇ РАДИ ОДЕСЬКОЇ ОБЛАСТІ</t>
  </si>
  <si>
    <t>Україна, 66200, Одеська обл., Савранський р-н, селище міського типу Саврань, ВУЛИЦЯ СОБОРНА, будинок 15</t>
  </si>
  <si>
    <t>4baa087d-fd22-4260-b7fc-1ad7fece4b61</t>
  </si>
  <si>
    <t>КОМУНАЛЬНЕ НЕКОМЕРЦІЙНЕ ПІДПРИЄМСТВО "САВРАНСЬКИЙ ЦЕНТР ПЕРВИННОЇ МЕДИКО-САНІТАРНОЇ ДОПОМОГИ" САВРАНСЬКОЇ СЕЛИЩНОЇ РАДИ ОДЕСЬКОЇ ОБЛАСТІ</t>
  </si>
  <si>
    <t>d39d50ee-6b7b-44f8-a1de-e0c6acf9b905</t>
  </si>
  <si>
    <t>КОМУНАЛЬНЕ ПІДПРИЄМСТВО "САРАТСЬКА ЦЕНТРАЛЬНА ЛІКАРНЯ" САРАТСЬКОЇ СЕЛИЩНОЇ РАДИ БІЛГОРОД-ДНІСТРОВСЬКОГО РАЙОНУ ОДЕСЬКОЇ ОБЛАСТІ</t>
  </si>
  <si>
    <t>САРАТА</t>
  </si>
  <si>
    <t>caff4164-9b28-47a7-96e3-62c4cb77508a</t>
  </si>
  <si>
    <t>КОМУНАЛЬНЕ ПІДПРИЄМСТВО "САРАТСЬКИЙ ЦЕНТР ПЕРВИННОЇ МЕДИКО-САНІТАРНОЇ ДОПОМОГИ"</t>
  </si>
  <si>
    <t>Україна, 68200, Одеська обл., Саратський р-н, селище міського типу Сарата, вул.Соборна, будинок 2/2</t>
  </si>
  <si>
    <t>ae4ab204-198d-4c0c-84ef-8ba5f2459f1d</t>
  </si>
  <si>
    <t>ЄФІМОВА ІННА ІВАНІВНА</t>
  </si>
  <si>
    <t>СТАРА ЦАРИЧАНКА</t>
  </si>
  <si>
    <t>d6dafb14-4bca-46d8-87c4-9dbc3f19f6a5</t>
  </si>
  <si>
    <t>КОМУНАЛЬНЕ НЕКОМЕРЦІЙНЕ ПІДПРИЄМСТВО "СТАРОКОЗАЦЬКА РАЙОННА ЛІКАРНЯ"</t>
  </si>
  <si>
    <t>СТАРОКОЗАЧЕ</t>
  </si>
  <si>
    <t>40b93734-e546-483b-929f-4826c5128233</t>
  </si>
  <si>
    <t>САМОЩЕНКО МАРІЯ АНДРІЇВНА</t>
  </si>
  <si>
    <t>ТАЇРОВЕ</t>
  </si>
  <si>
    <t>e758cdd7-e6b2-428e-a5b8-1b7c257a97b3</t>
  </si>
  <si>
    <t>КОМУНАЛЬНЕ НЕКОМЕРЦІЙНЕ ПІДПРИЄМСТВО  "ТАРУТИНСЬКА ЦЕНТРАЛЬНА  ЛІКАРНЯ" ТАРУТИНСЬКОЇ СЕЛИЩНОЇ РАДИ ОДЕСЬКОЇ ОБЛАСТІ</t>
  </si>
  <si>
    <t>ТАРУТИНЕ</t>
  </si>
  <si>
    <t>c2e125cd-4cd3-4e7a-96d6-16b0f329c681</t>
  </si>
  <si>
    <t>КОМУНАЛЬНЕ НЕКОМЕРЦІЙНЕ  ПІДПРИЄМСТВО "ТАРУТИНСЬКИЙ ЦЕНТР ПЕРВИННОЇ МЕДИКО-САНІТАРНОЇ ДОПОМОГИ" ТАРУТИНСЬКОЇ СЕЛИЩНОЇ  РАДИ</t>
  </si>
  <si>
    <t>Україна, 68500, Одеська обл., Тарутинський р-н, селище міського типу Тарутине, ВУЛИЦЯ КРАСНА, будинок 75</t>
  </si>
  <si>
    <t>d7fea008-03be-495d-81e0-6bec0c0edf6f</t>
  </si>
  <si>
    <t>БОНДАРЮК ОЛЕКСАНДР ІВАНОВИЧ</t>
  </si>
  <si>
    <t>ТАТАРБУНАРИ</t>
  </si>
  <si>
    <t>b475dc84-d41d-45b0-90da-c7365a00504e</t>
  </si>
  <si>
    <t>КОМУНАЛЬНЕ НЕКОМЕРЦІЙНЕ ПІДПРИЄМСТВО "ТАТАРБУНАРСЬКИЙ ЦЕНТР ПЕРВИННОЇ МЕДИКО-САНІТАРНОЇ ДОПОМОГИ" ТАТАРБУНАРСЬКОЇ МІСЬКОЇ РАДИ</t>
  </si>
  <si>
    <t>e0afbe81-6110-4baf-9305-de1ca8631044</t>
  </si>
  <si>
    <t>КОМУНАЛЬНЕ НЕКОМЕРЦІЙНЕ ПІДПРИЄМСТВО "ТАТАРБУНАРСЬКА БАГАТОПРОФІЛЬНА ЛІКАРНЯ" ТАТАРБУНАРСЬКОЇ МІСЬКОЇ РАДИ</t>
  </si>
  <si>
    <t>d6e7a0b7-fd56-41db-ab3e-8866fa11e64c</t>
  </si>
  <si>
    <t>ГАВРИЛЕНКО ЛАРИСА МИХАЙЛІВНА</t>
  </si>
  <si>
    <t>03f0e063-7698-41d7-89a2-1655e2848de4</t>
  </si>
  <si>
    <t>КОМУНАЛЬНЕ НЕКОМЕРЦІЙНЕ ПІДПРИЄМСТВО "ТЕПЛОДАРСЬКА ЦЕНТРАЛЬНА МІСЬКА ЛІКАРНЯ" ТЕПЛОДАРСЬКОЇ МІСЬКОЇ РАДИ</t>
  </si>
  <si>
    <t>1befb42e-d24f-475d-b541-fcdeeefcf303</t>
  </si>
  <si>
    <t>198d05c4-b468-42c8-97ec-fda472953451</t>
  </si>
  <si>
    <t>КОМУНАЛЬНЕ НЕКОМЕРЦІЙНЕ ПІДПРИЄМСТВО "ЦЕНТР ПЕРВИННОЇ МЕДИКО-САНІТАРНОЇ ДОПОМОГИ" ЯСЬКІВСЬКОЇ СІЛЬСЬКОЇ РАДИ БІЛЯЇВСЬКОГО РАЙОНУ ОДЕСЬКОЇ ОБЛАСТІ</t>
  </si>
  <si>
    <t>Україна, 67641, Одеська обл., Біляївський р-н, село Троїцьке, ВУЛ. САТОВА, будинок 8-Б</t>
  </si>
  <si>
    <t>5268ff84-277e-4022-9b56-7550d3a7a3f2</t>
  </si>
  <si>
    <t>КОМУНАЛЬНЕ НЕКОМЕРЦІЙНЕ ПІДПРИЄМСТВО "ТУЗЛІВСЬКИЙ ЦЕНТР ПЕРВИННОЇ МЕДИКО-САНІТАРНОЇ ДОПОМОГИ" ТАТАРБУНАРСЬКОГО РАЙОНУ ОДЕСЬКОЇ ОБЛАСТІ</t>
  </si>
  <si>
    <t>ТУЗЛИ</t>
  </si>
  <si>
    <t>6e6b9d4e-231d-4b6a-a8d7-081f055fe8d4</t>
  </si>
  <si>
    <t>f48b1be6-517f-4e42-a997-07738ae0f557</t>
  </si>
  <si>
    <t>КОМУНАЛЬНЕ НЕКОМЕРЦІЙНЕ ПІДПРИЄМСТВО "ЧОРНОМОРСЬКА ЛІКАРНЯ" ЧОРНОМОРСЬКОЇ МІСЬКОЇ РАДИ ОДЕСЬКОГО РАЙОНУ ОДЕСЬКОЇ ОБЛАСТІ</t>
  </si>
  <si>
    <t>80df6dfa-920c-4ac6-ada0-ef6f1be5d704</t>
  </si>
  <si>
    <t>0337b37f-5340-4503-b750-a27df9d402d4</t>
  </si>
  <si>
    <t>КОМОЛОВА ГАННА ГЕННАДІЇВНА</t>
  </si>
  <si>
    <t>409f4e29-94d8-4574-9445-554561920606</t>
  </si>
  <si>
    <t>КОМУНАЛЬНЕ НЕКОМЕРЦІЙНЕ ПІДПРИЄМСТВО "СТОМАТОЛОГІЧНА ПОЛІКЛІНІКА МІСТА ЧОРНОМОРСЬКА" ЧОРНОМОРСЬКОЇ МІСЬКОЇ РАДИ ОДЕСЬКОГО РАЙОНУ ОДЕСЬКОЇ ОБЛАСТІ</t>
  </si>
  <si>
    <t>5d38bbff-16ad-4873-9ec3-f57898d13523</t>
  </si>
  <si>
    <t>КОМУНАЛЬНЕ НЕКОМЕРЦІЙНЕ ПІДПРИЄМСТВО "БІЛГОРОД-ДНІСТРОВСЬКА ЦЕНТРАЛЬНА РАЙОННА ЛІКАРНЯ" БІЛГОРОД-ДНІСТРОВСЬКОЇ РАЙОННОЇ РАДИ</t>
  </si>
  <si>
    <t>ШАБО</t>
  </si>
  <si>
    <t>7ff340f0-3e84-4f3d-9d9f-a555db363a68</t>
  </si>
  <si>
    <t>ЛАНКІНА ГАЛИНА ІВАНІВНА</t>
  </si>
  <si>
    <t>920786ed-5f06-4358-abf8-4c59a8575781</t>
  </si>
  <si>
    <t>КОМУНАЛЬНЕ НЕКОМЕРЦІЙНЕ ПІДПРИЄМСТВО "ШИРЯЇВСЬКА ЦЕНТРАЛЬНА РАЙОННА ЛІКАРНЯ" ШИРЯЇВСЬКОЇ РАЙОННОЇ РАДИ ОДЕСЬКОЇ ОБЛАСТІ</t>
  </si>
  <si>
    <t>ШИРЯЄВЕ</t>
  </si>
  <si>
    <t>2b6bb0d7-c2f1-47d9-8714-a812f8f63868</t>
  </si>
  <si>
    <t>КОМУНАЛЬНЕ НЕКОМЕРЦІЙНЕ ПІДПРИЄМСТВО "ЦЕНТР ПЕРВИННОЇ  МЕДИКО-САНІТАРНОЇ ДОПОМОГИ ШИРЯЇВСЬКОГО РАЙОНУ"</t>
  </si>
  <si>
    <t>be053586-f5f4-45af-95ed-1b73b9dc14bd</t>
  </si>
  <si>
    <t>ПАВЛЕНКО ТЕТЯНА ВАСИЛІВНА</t>
  </si>
  <si>
    <t>7f5e1c8b-097f-4b33-8978-f38c4741bce4</t>
  </si>
  <si>
    <t>КОМУНАЛЬНЕ НЕКОМЕРЦІЙНЕ ПІДПРИЄМСТВО "ЮЖНЕНСЬКА МІСЬКА ЛІКАРНЯ" ЮЖНЕНСЬКОЇ МІСЬКОЇ РАДИ</t>
  </si>
  <si>
    <t>9a37210a-c2ff-4808-a84b-57a9b6bc5d20</t>
  </si>
  <si>
    <t>ГУЗИК ВЛАДИСЛАВ ОЛЕГОВИЧ</t>
  </si>
  <si>
    <t>f0416697-e781-472d-a91f-51b57ee66ceb</t>
  </si>
  <si>
    <t>ГАРЬКАВА АНАСТАСІЯ БОРИСІВНА</t>
  </si>
  <si>
    <t>726d2024-4c76-4f23-94db-4ee1bf225e3f</t>
  </si>
  <si>
    <t>КОМУНАЛЬНЕ НЕКОМЕРЦІЙНЕ ПІДПРИЄМСТВО "ЦЕНТР ПЕРВИННОЇ МЕДИКО-САНІТАРНОЇ ДОПОМОГИ" ЮЖНЕНСЬКОЇ МІСЬКОЇ РАДИ</t>
  </si>
  <si>
    <t>78125b39-6592-471e-ae4f-a684f70a116b</t>
  </si>
  <si>
    <t>ТОВ «АМБУЛАТОРІЯ СІМЕЙНОГО ЛІКАРЯ»</t>
  </si>
  <si>
    <t>м. Одеса, вул. Троїцька, 33а</t>
  </si>
  <si>
    <t>КОМУНАЛЬНЕ НЕКОМЕРЦІЙНЕ ПІДПРИЄМСТВО "Визирський центр первинної медико-санітарної допомоги" Визирської сільської ради Одеського району Одеської області</t>
  </si>
  <si>
    <t>67543, Одеська область, Лиманський район, с. Визирка, вул. Олексія Ставніцера, буд. 56</t>
  </si>
  <si>
    <t>b3ff258d-0f51-44f5-89bb-ceb94de2c215</t>
  </si>
  <si>
    <t>ККОМУНАЛЬНЕ НЕКОМЕРЦІЙНЕ ПІДПРИЄМСТВО"Цебриківський центр первинної медичної (медико-санітарної) допомоги" Цебриківської селищної ради Одеської області</t>
  </si>
  <si>
    <t>67130, Одеська обл. Великомихайлівський район смт. Цебрикове, вул Лермонтова,2</t>
  </si>
  <si>
    <t>6e35718a-cd41-4d6c-b176-47cefa507a03</t>
  </si>
  <si>
    <t>КОМУНАЛЬНЕ НЕКОМЕРЦІЙНЕ ПІДПРИЄМСТВО "ВЕЛИКОБАГАЧАНСЬКИЙ ЦЕНТР ПЕРВИННОЇ МЕДИКО-САНІТАРНОЇ ДОПОМОГИ" ВЕЛИКОБАГАЧАНСЬКОЇ СЕЛИЩНОЇ РАДИ</t>
  </si>
  <si>
    <t>vb-cpmsd@ukr.net</t>
  </si>
  <si>
    <t>Хан Валентина Віталіївна</t>
  </si>
  <si>
    <t>ВЕЛИКА БАГАЧКА</t>
  </si>
  <si>
    <t>Україна, 38300, Полтавська обл., Великобагачанський р-н, селище міського типу Велика Багачка, ВУЛИЦЯ КАШТАНОВА, будинок 21</t>
  </si>
  <si>
    <t>f75356ed-d365-4277-be0c-628e55199d4c</t>
  </si>
  <si>
    <t>КОМУНАЛЬНЕ НЕКОМЕРЦІЙНЕ ПІДПРИЄМСТВО "ВЕЛИКОБАГАЧАНСЬКА ЦЕНТРАЛЬНА ЛІКАРНЯ" ВЕЛИКОБАГАЧАНСЬКОЇ СЕЛИЩНОЇ РАДИ ПОЛТАВСЬКОЇ ОБЛАСТІ</t>
  </si>
  <si>
    <t>500c3a65-02a3-4ee5-aabd-4ef9c4934e00</t>
  </si>
  <si>
    <t>КОМУНАЛЬНЕ НЕКОМЕРЦІЙНЕ ПІДПРИЄМСТВО "ГАДЯЦЬКИЙ ЦЕНТР ПЕРВИННОЇ МЕДИКО-САНІТАРНОЇ ДОПОМОГИ" ГАДЯЦЬКОЇ МІСЬКОЇ РАДИ</t>
  </si>
  <si>
    <t>e987b270-b2e2-4d1b-afc5-d38d232505aa</t>
  </si>
  <si>
    <t>КОМУНАЛЬНЕ НЕКОМЕРЦІЙНЕ ПІДПРИЄМСТВО "ГАДЯЦЬКА МІСЬКА ЦЕНТРАЛЬНА ЛІКАРНЯ" ГАДЯЦЬКОЇ МІСЬКОЇ РАДИ</t>
  </si>
  <si>
    <t>eea094da-0ec4-40b6-bc81-7e0f014984d0</t>
  </si>
  <si>
    <t>КОМУНАЛЬНЕ НЕКОМЕРЦІЙНЕ ПІДПРИЄМСТВО "МИРГОРОДСЬКИЙ МІСЬКИЙ ЦЕНТР ПЕРВИННОЇ МЕДИКО-САНІТАРНОЇ ДОПОМОГИ №2" МИРГОРОДСЬКОЇ МІСЬКОЇ РАДИ ПОЛТАВСЬКОЇ ОБЛАСТІ</t>
  </si>
  <si>
    <t>1c95e810-4e5b-497f-929b-30487887e6e5</t>
  </si>
  <si>
    <t>КОМУНАЛЬНЕ НЕКОМЕРЦІЙНЕ  ПІДПРИЄМСТВО "ГЛОБИНСЬКА МІСЬКА ЛІКАРНЯ" ГЛОБИНСЬКОЇ МІСЬКОЇ РАДИ</t>
  </si>
  <si>
    <t>ГЛОБИНЕ</t>
  </si>
  <si>
    <t>0033b641-db83-4551-a5ce-1b925a0691c9</t>
  </si>
  <si>
    <t>КОМУНАЛЬНЕ НЕКОМЕРЦІЙНЕ ПІДПРИЄМСТВО "ЛІКАРНЯ ІНТЕНСИВНОГО ЛІКУВАННЯ І РІВНЯ М. ГОРІШНІ ПЛАВНІ" ГОРІШНЬОПЛАВНІВСЬКОЇ МІСЬКОЇ РАДИ КРЕМЕНЧУЦЬКОГО РАЙОНУ ПОЛТАВСЬКОЇ ОБЛАСТІ</t>
  </si>
  <si>
    <t>6f3d57d3-401c-4767-9279-70a00707d2fb</t>
  </si>
  <si>
    <t>КОМУНАЛЬНЕ НЕКОМЕРЦІЙНЕ ПІДПРИЄМСТВО "ЦЕНТР ПЕРВИННОЇ МЕДИКО-САНІТАРНОЇ ДОПОМОГИ М. ГОРІШНІ ПЛАВНІ ГОРІШНЬОПЛАВНІВСЬКОЇ МІСЬКОЇ РАДИ КРЕМЕНЧУЦЬКОГО РАЙОНУ ПОЛТАВСЬКОЇ ОБЛАСТІ"</t>
  </si>
  <si>
    <t>6089f64e-5f25-4d7e-ab1d-0011e944f894</t>
  </si>
  <si>
    <t>0d5f8158-ab0d-4b1c-8518-01a415552754</t>
  </si>
  <si>
    <t>КОМУНАЛЬНЕ НЕКОМЕРЦІЙНЕ ПІДПРИЄМСТВО "СТОМАТОЛОГІЧНА ПОЛІКЛІНІКА М. ГОРІШНІ ПЛАВНІ" ГОРІШНЬОПЛАВНІВСЬКОЇ МІСЬКОЇ РАДИ КРЕМЕНЧУЦЬКОГО РАЙОНУ ПОЛТАВСЬКОЇ ОБЛАСТІ</t>
  </si>
  <si>
    <t>e29c254f-bc84-4622-b87e-af4e32834634</t>
  </si>
  <si>
    <t>КОМУНАЛЬНЕ НЕКОМЕРЦІЙНЕ ПІДПРИЄМСТВО "ЦЕНТР ПЕРВИННОЇ МЕДИКО-САНІТАРНОЇ ДОПОМОГИ" ГРАДИЗЬКОЇ СЕЛИЩНОЇ РАДИ</t>
  </si>
  <si>
    <t>gradpmsd1@ukr.net</t>
  </si>
  <si>
    <t>ХАВРОНЮК ВАЛЕНТИНА ЮРІЇВНА</t>
  </si>
  <si>
    <t>ГРАДИЗЬК</t>
  </si>
  <si>
    <t>Україна, 39070, Полтавська обл., Глобинський р-н, селище міського типу Градизьк, ВУЛИЦЯ ГВАРДІЙСЬКА, будинок 71</t>
  </si>
  <si>
    <t>db012b24-82d6-4cd9-a088-8be1084d8b9a</t>
  </si>
  <si>
    <t>КОМУНАЛЬНЕ НЕКОМЕРЦІЙНЕ ПІДПРИЄМСТВО "ГРЕБІНКІВСЬКИЙ ЦЕНТР ПЕРВИННОЇ МЕДИКО-САНІТАРНОЇ ДОПОМОГИ" ГРЕБІНКІВСЬКОЇ МІСЬКОЇ РАДИ ПОЛТАВСЬКОЇ ОБЛАСТІ.</t>
  </si>
  <si>
    <t>grebn_cpmsd@ukr.net</t>
  </si>
  <si>
    <t>Литвиненко Сергій Петрович</t>
  </si>
  <si>
    <t>ГРЕБІНКА</t>
  </si>
  <si>
    <t>Україна, 37400, Полтавська обл., Гребінківський р-н, місто Гребінка, ПРОВУЛОК СПОРТИВНИЙ , будинок 11</t>
  </si>
  <si>
    <t>8b08fd11-6efc-4986-b38f-543b92853d88</t>
  </si>
  <si>
    <t>КОМУНАЛЬНЕ НЕКОМЕРЦІНЕ ПІДПРИЄМСТВО "ГРЕБІНКІВСЬКА МІСЬКА ЛІКАРНЯ" ГРЕБІНКІВСЬКОЇ МІСЬКОЇ РАДИ ПОЛТАВСЬКОЇ ОБЛАСТІ</t>
  </si>
  <si>
    <t>77926550-5bf3-47ce-8365-a9775b41a560</t>
  </si>
  <si>
    <t>КОМУНАЛЬНЕ НЕКОМЕРЦІЙНЕ ПІДПРИЄМСТВО "ДИКАНСЬКА ЛІКАРНЯ ПЛАНОВОГО ЛІКУВАННЯ" ДИКАНСЬКОЇ РАЙОННОЇ РАДИ</t>
  </si>
  <si>
    <t>ДИКАНЬКА</t>
  </si>
  <si>
    <t>Україна, 38500, Полтавська обл., Диканський р-н, селище міського типу Диканька, ВУЛИЦЯ МЕДИЧНА, будинок 42</t>
  </si>
  <si>
    <t>5579694b-594e-40e7-921c-c2501ad9c970</t>
  </si>
  <si>
    <t>КОМУНАЛЬНЕ НЕКОМЕРЦІЙНЕ ПІДПРИЄМСТВО "ЦЕНТР ПЕРВИННОЇ МЕДИКО - САНІТАРНОЇ ДОПОМОГИ ДИКАНСЬКОЇ СЕЛИЩНОЇ РАДИ"</t>
  </si>
  <si>
    <t>cpmsd_dikanka@ukr.net</t>
  </si>
  <si>
    <t>Манич Наталія Миколаївна</t>
  </si>
  <si>
    <t>ea6410e9-738f-4b9f-bb9d-a9ffee839225</t>
  </si>
  <si>
    <t>Комунальне некомерційне підприємство "Центр первинної медико-санітарної допомоги" Лубенської міської ради Лубенського району Полтавської області</t>
  </si>
  <si>
    <t>446f71d1-f56e-419b-b8ee-25b73b933e3a</t>
  </si>
  <si>
    <t>КОМУНАЛЬНЕ НЕКОМЕРЦІЙНЕ ПІДПРИЄМСТВО "ЗІНЬКІВСЬКИЙ ЦЕНТР ПЕРВИННОЇ МЕДИКО-САНІТАРНОЇ ДОПОМОГИ" ЗІНЬКІВСЬКОЇ МІСЬКОЇ РАДИ ПОЛТАВСЬКОЇ ОБЛАСТІ</t>
  </si>
  <si>
    <t>zenkov_centr_pmsd@ukr.net</t>
  </si>
  <si>
    <t>Рись Андрій Андрійович</t>
  </si>
  <si>
    <t>ЗІНЬКІВ</t>
  </si>
  <si>
    <t>Україна, 38100, Полтавська обл., Зіньківський р-н, місто Зіньків, ВУЛИЦЯ ІВАНА ПЕТРОВСЬКОГО, будинок 21</t>
  </si>
  <si>
    <t>8e88e206-30ff-4990-9ecc-f4966c4a78c4</t>
  </si>
  <si>
    <t>КОМУНАЛЬНЕ НЕКОМЕРЦІЙНЕ ПІДПРИЄМСТВО "ЗІНЬКІВСЬКА МІСЬКА ЦЕНТРАЛЬНА ЛІКАРНЯ" ЗІНЬКІВСЬКОЇ МІСЬКОЇ РАДИ ПОЛТАВСЬКОЇ ОБЛАСТІ</t>
  </si>
  <si>
    <t>cb56c917-4eb9-419c-973c-9dc8cfe9e639</t>
  </si>
  <si>
    <t>КОМУНАЛЬНЕ ПІДПРИЄМСТВО "КАМ’ЯНОПОТОКІВСЬКИЙ ЦЕНТР ПЕРВИННОЇ МЕДИКО-САНІТАРНОЇ ДОПОМОГИ"</t>
  </si>
  <si>
    <t>pmsdkrem@gmail.com</t>
  </si>
  <si>
    <t>КУЧЕРЕНКО ЛЕОНІД МИКОЛАЙОВИЧ</t>
  </si>
  <si>
    <t>КАМ'ЯНІ ПОТОКИ</t>
  </si>
  <si>
    <t>Україна, 39763, Полтавська обл., Кременчуцький р-н, село Кам'яні Потоки, ВУЛИЦЯ ЦЕНТРАЛЬНА , будинок 369</t>
  </si>
  <si>
    <t>e7324ef4-0804-462c-b021-485327799bf7</t>
  </si>
  <si>
    <t>КОМУНАЛЬНЕ НЕКОМЕРЦІЙНЕ ПІДПРИЄМСТВО "КАРЛІВСЬКИЙ ЦЕНТР ПЕРВИННОЇ МЕДИКО-САНІТАРНОЇ ДОПОМОГИ"</t>
  </si>
  <si>
    <t>cpmsd.info@karlivka-crl.pl.ua</t>
  </si>
  <si>
    <t>Терентьєва Людмила Віталіївна</t>
  </si>
  <si>
    <t>КАРЛІВКА</t>
  </si>
  <si>
    <t>Україна, 39500, Полтавська обл., Карлівський р-н, місто Карлівка, ВУЛИЦЯ РАДЕВИЧА, будинок 2</t>
  </si>
  <si>
    <t>dd6459f9-611b-4878-8ac5-f156d112c360</t>
  </si>
  <si>
    <t>КОМУНАЛЬНЕ НЕКОМЕРЦІЙНЕ ПІДПРИЄМСТВО "КАРЛІВСЬКА ЛІКАРНЯ ІМ.Л.В. РАДЕВИЧА"</t>
  </si>
  <si>
    <t>8a11ddaa-900c-4f87-aa6a-76f5f13ff546</t>
  </si>
  <si>
    <t>КОМУНАЛЬНЕ НЕКОМЕРЦІЙНЕ ПІДПРИЄМСТВО "КОБЕЛЯЦЬКИЙ ЦЕНТР ПЕРВИННОЇ МЕДИКО-САНІТАРНОЇ ДОПОМОГИ" КОБЕЛЯЦЬКОЇ МІСЬКОЇ РАДИ</t>
  </si>
  <si>
    <t>cob.pmsd@ukr.net</t>
  </si>
  <si>
    <t>Коломієць Любов Афанасіївна</t>
  </si>
  <si>
    <t>КОБЕЛЯКИ</t>
  </si>
  <si>
    <t>Україна, 39200, Полтавська обл., Кобеляцький р-н, місто Кобеляки, ВУЛИЦЯ ШЕВЧЕНКА, будинок 78/109</t>
  </si>
  <si>
    <t>83960513-914c-4016-8cdf-6a4e2809388e</t>
  </si>
  <si>
    <t>КОМУНАЛЬНЕ НЕКОМЕРЦІЙНЕ ПІДПРИЄМСТВО "КОБЕЛЯЦЬКА МІСЬКА ЛІКАРНЯ" КОБЕЛЯЦЬКОЇ МІСЬКОЇ РАДИ</t>
  </si>
  <si>
    <t>d7ff15d0-acff-4d2d-95ed-8db481ded15f</t>
  </si>
  <si>
    <t>МОСУР ЮЛІЯ АНАТОЛІЇВНА</t>
  </si>
  <si>
    <t>9af97f24-1e66-4028-b7bf-64e109bc4ac8</t>
  </si>
  <si>
    <t>67130c3d-4aaa-4a51-a05e-d6065d38a6ea</t>
  </si>
  <si>
    <t>КОМУНАЛЬНЕ НЕКОМЕРЦІЙНЕ ПІДПРИЄМСТВО "КОЗЕЛЬЩИНСЬКА ЦЕНТРАЛЬНА ЛІКАРНЯ" КОЗЕЛЬЩИНСЬКОЇ СЕЛИЩНОЇ РАДИ</t>
  </si>
  <si>
    <t>КОЗЕЛЬЩИНА</t>
  </si>
  <si>
    <t>7db0032f-be09-43ec-959c-ecf9e81643b4</t>
  </si>
  <si>
    <t>КОМУНАЛЬНЕ НЕКОМЕРЦІЙНЕ  ПІДПРИЄМСТВО "КОЗЕЛЬЩИНСЬКИЙ ЦЕНТР ПЕРВИННОЇ МЕДИКО-САНІТАРНОЇ ДОПОМОГИ" КОЗЕЛЬЩИНСЬКОЇ СЕЛИЩНОЇ РАДИ</t>
  </si>
  <si>
    <t>medsandop_koz1@ukr.net</t>
  </si>
  <si>
    <t>Явтушенко Ольга Вячеславівна</t>
  </si>
  <si>
    <t>Україна, 39100, Полтавська обл., Козельщинський р-н, селище міського типу Козельщина, ВУЛИЦЯ ОСТРОГРАДСЬКОГО, будинок 81/10</t>
  </si>
  <si>
    <t>e3df7fff-a3a1-44f1-bc76-7a601ce3380a</t>
  </si>
  <si>
    <t>КОМУНАЛЬНЕ НЕКОМЕРЦІЙНЕ ПІДПРИЄМСТВО "КОТЕЛЕВСЬКИЙ ЦЕНТР ПЕРВИННОЇ МЕДИКО - САНІТАРНОЇ ДОПОМОГИ"</t>
  </si>
  <si>
    <t>kzpmsd@gmail.com</t>
  </si>
  <si>
    <t>Безпалько Світлана Миколаївна</t>
  </si>
  <si>
    <t>КОТЕЛЬВА</t>
  </si>
  <si>
    <t>Україна, 38600, Полтавська обл., Котелевський р-н, селище міського типу Котельва, ВУЛИЦЯ ПОЛТАВСЬКИЙ ШЛЯХ, будинок 283</t>
  </si>
  <si>
    <t>6ca1fffd-ae11-4e48-bdf7-192dfe11ccd2</t>
  </si>
  <si>
    <t>КОМУНАЛЬНЕ НЕКОМЕРЦІЙНЕ ПІДПРИЄМСТВО "КОТЕЛЕВСЬКА ЛІКАРНЯ ПЛАНОВОГО ЛІКУВАННЯ" КОТЕЛЕВСЬКОЇ СЕЛИЩНОЇ РАДИ</t>
  </si>
  <si>
    <t>5986a5f1-e671-4b0b-a788-adf517f48756</t>
  </si>
  <si>
    <t>ШУЛЬГА ОЛЕНА МИКОЛАЇВНА</t>
  </si>
  <si>
    <t>cf77d46e-5010-4a41-8d54-36073e089efa</t>
  </si>
  <si>
    <t>КОМУНАЛЬНЕ ПІДПРИЄМСТВО "КРЕМЕНЧУЦЬКИЙ ОБЛАСНИЙ ОНКОЛОГІЧНИЙ ДИСПАНСЕР ПОЛТАВСЬКОЇ ОБЛАСНОЇ РАДИ"</t>
  </si>
  <si>
    <t>db9e797d-a7f3-4885-98cf-b8896900b0ec</t>
  </si>
  <si>
    <t>КОМУНАЛЬНЕ НЕКОМЕРЦІЙНЕ МЕДИЧНЕ ПІДПРИЄМСТВО "МІСЬКА ДИТЯЧА СТОМАТОЛОГІЧНА ПОЛІКЛІНІКА"</t>
  </si>
  <si>
    <t>66e7dd8d-d055-486d-9b39-99e7acec8639</t>
  </si>
  <si>
    <t>КОМУНАЛЬНЕ НЕКОМЕРЦІЙНЕ МЕДИЧНЕ ПІДПРИЄМСТВО "ЦЕНТР ПЕРВИННОЇ МЕДИКО-САНІТАРНОЇ ДОПОМОГИ № 2" М.КРЕМЕНЧУКА</t>
  </si>
  <si>
    <t>centermed2@i.ua</t>
  </si>
  <si>
    <t>Махтай Оксана Володимирівна</t>
  </si>
  <si>
    <t>Україна, 39625, Полтавська обл., місто Кременчук, ВУЛИЦЯ ГЕНЕРАЛА МАНАГАРОВА, будинок 9</t>
  </si>
  <si>
    <t>da2701f3-9796-473f-8b13-e8fce6c659aa</t>
  </si>
  <si>
    <t>НІКУЛІНА НАДІЯ ВОЛОДИМИРІВНА</t>
  </si>
  <si>
    <t>5636a2fa-87c7-4752-b401-903dc0643a2c</t>
  </si>
  <si>
    <t>КОМУНАЛЬНЕ НЕКОМЕРЦІЙНЕ  МЕДИЧНЕ ПІДПРИЄМСТВО "КРЕМЕНЧУЦЬКА ЦЕНТРАЛЬНА РАЙОННА ЛІКАРНЯ" КРЕМЕНЧУЦЬКОЇ МІСЬКОЇ РАДИ КРЕМЕНЧУЦЬКОГО РАЙОНУ ПОЛТАВСЬКОЇ ОБЛАСТІ</t>
  </si>
  <si>
    <t>7971f599-181b-462a-b45a-c287e95a4396</t>
  </si>
  <si>
    <t>КОМУНАЛЬНЕ НЕКОМЕРЦІЙНЕ МЕДИЧНЕ ПІДПРИЄМСТВО "ЦЕНТР ПЕРВИННОЇ МЕДИКО-САНІТАРНОЇ ДОПОМОГИ №3"  М. КРЕМЕНЧУКА</t>
  </si>
  <si>
    <t>0a9c5618-d2a6-47c7-b2f2-c52f4de24c33</t>
  </si>
  <si>
    <t>КОМУНАЛЬНЕ НЕКОМЕРЦІЙНЕ МЕДИЧНЕ ПІДПРИЄМСТВО "ЛІКАРНЯ ВІДНОВНОГО ЛІКУВАННЯ"</t>
  </si>
  <si>
    <t>1f72187d-93ad-4b93-aeb6-21dc00fda9f1</t>
  </si>
  <si>
    <t>КОМУНАЛЬНЕ НЕКОМЕРЦІЙНЕ МЕДИЧНЕ ПІДПРИЄМСТВО "КРЕМЕНЧУЦЬКА МІСЬКА ЛІКАРНЯ "ПРАВОБЕРЕЖНА"</t>
  </si>
  <si>
    <t>10f581aa-3d1b-409a-a4e1-8c5223744f23</t>
  </si>
  <si>
    <t>КОМУНАЛЬНЕ ПІДПРИЄМСТВО "КРЕМЕНЧУЦЬКИЙ ОБЛАСНИЙ КЛІНІЧНИЙ ШПИТАЛЬ ДЛЯ ВЕТЕРАНІВ ВІЙНИ" ПОЛТАВСЬКОЇ ОБЛАСНОЇ РАДИ</t>
  </si>
  <si>
    <t>639999b6-26fb-4d7e-a123-67ac4529f19c</t>
  </si>
  <si>
    <t>БІЛИШКО ДМИТРО ВІТАЛІЙОВИЧ</t>
  </si>
  <si>
    <t>7c6c8f61-5ace-4dd3-92fe-20f9f4326cf0</t>
  </si>
  <si>
    <t>КОМУНАЛЬНЕ НЕКОМЕРЦІЙНЕ МЕДИЧНЕ ПІДПРИЄМСТВО "КРЕМЕНЧУЦЬКА ПЕРША МІСЬКА ЛІКАРНЯ  ІМ.О.Т.БОГАЄВСЬКОГО"</t>
  </si>
  <si>
    <t>5d338a03-31b3-48b7-9d41-f93d2da16552</t>
  </si>
  <si>
    <t>КОМУНАЛЬНЕ НЕКОМЕРЦІЙНЕ МЕДИЧНЕ ПІДПРИЄМСТВО "КРЕМЕНЧУЦЬКА МІСЬКА ДИТЯЧА ЛІКАРНЯ"</t>
  </si>
  <si>
    <t>c4bcdba4-6181-4ed6-93cd-6ad1015525d3</t>
  </si>
  <si>
    <t>d7630e19-6a31-4644-bc57-914ed28cf2ac</t>
  </si>
  <si>
    <t>КОМУНАЛЬНЕ НЕКОМЕРЦІЙНЕ МЕДИЧНЕ ПІДПРИЄМСТВО "КРЕМЕНЧУЦЬКИЙ МІСЬКИЙ СТОМАТОЛОГІЧНИЙ ЦЕНТР"</t>
  </si>
  <si>
    <t>b4bbf469-3149-4166-8483-27e5716fe594</t>
  </si>
  <si>
    <t>КОМУНАЛЬНЕ НЕКОМЕРЦІЙНЕ МЕДИЧНЕ ПІДПРИЄМСТВО "КРЕМЕНЧУЦЬКИЙ ПЕРИНАТАЛЬНИЙ ЦЕНТР ІІ РІВНЯ"</t>
  </si>
  <si>
    <t>777a354f-c3fa-40de-90a5-a8c308b9b600</t>
  </si>
  <si>
    <t>ТОВАРИСТВО З ОБМЕЖЕНОЮ ВІДПОВІДАЛЬНІСТЮ "МЕДИКО-САНІТАРНА ЧАСТИНА "НАФТОХІМІК"</t>
  </si>
  <si>
    <t>b8e774ff-036c-455a-8a5e-b71b44687aed</t>
  </si>
  <si>
    <t>КОМУНАЛЬНЕ НЕКОМЕРЦІЙНЕ МЕДИЧНЕ ПІДПРИЄМСТВО "ЛІКАРНЯ ІНТЕНСИВНОГО ЛІКУВАННЯ "КРЕМЕНЧУЦЬКА"</t>
  </si>
  <si>
    <t>030ca1a6-b4e7-49a2-b655-c7f78aeb40e6</t>
  </si>
  <si>
    <t>КОМУНАЛЬНЕ НЕКОМЕРЦІЙНЕ МЕДИЧНЕ ПІДПРИЄМСТВО "ЦЕНТР ПЕРВИННОЇ МЕДИКО-САНІТАРНОЇ ДОПОМОГИ №1" М.КРЕМЕНЧУКА</t>
  </si>
  <si>
    <t>3277924f-6fd9-4659-81c9-4ee86874dc33</t>
  </si>
  <si>
    <t>460d6110-0970-4b4b-95c2-c80c5025eee4</t>
  </si>
  <si>
    <t>КОМУНАЛЬНЕ МЕДИЧНЕ ПІДПРИЄМСТВО "ЛІКАРНЯ ПРИДНІПРОВСЬКА"</t>
  </si>
  <si>
    <t>6de09618-21c4-4585-a617-b5539344d347</t>
  </si>
  <si>
    <t>09b309f3-8dc2-474e-b242-ee483bf49440</t>
  </si>
  <si>
    <t>ТОВАРИСТВО З ОБМЕЖЕНОЮ ВІДПОВІДАЛЬНІСТЮ "АЛЮР-МЕДТЕХ"</t>
  </si>
  <si>
    <t>43fb67d1-d8bc-405d-97c9-777a4b6ee98f</t>
  </si>
  <si>
    <t>КОМУНАЛЬНЕ НЕКОМЕРЦІЙНЕ ПІДПРИЄМСТВО ЛОХВИЦЬКА МІСЬКА ЛІКАРНЯ</t>
  </si>
  <si>
    <t>ЛОХВИЦЯ</t>
  </si>
  <si>
    <t>Україна, 37200, Полтавська обл., Лохвицький р-н, місто Лохвиця, ВУЛИЦЯ НЕЗАЛЕЖНОСТІ, будинок 4</t>
  </si>
  <si>
    <t>5e6f652a-5682-4c13-9687-f0409e56671c</t>
  </si>
  <si>
    <t>КОМУНАЛЬНЕ НЕКОМЕРЦІЙНЕ ПІДПРИЄМСТВО ЛОХВИЦЬКИЙ ЦЕНТР ПЕРВИННОЇ МЕДИКО-САНІТАРНОЇ ДОПОМОГИ</t>
  </si>
  <si>
    <t>lohvitsa_kz_tspmsd@ukr.net</t>
  </si>
  <si>
    <t>Лисенко Микола Іванович</t>
  </si>
  <si>
    <t>30e9d845-8162-4044-8c90-4d4284c87962</t>
  </si>
  <si>
    <t>КОВШИК МАРИНА ОЛЕКСАНДРІВНА</t>
  </si>
  <si>
    <t>e61e9f53-3bf8-4b33-bf49-eb37a9c84bec</t>
  </si>
  <si>
    <t>ЮРЧЕНКО ОКСАНА ВОЛОДИМИРІВНА</t>
  </si>
  <si>
    <t>b7dadd32-d16e-4878-922c-f88362b3be70</t>
  </si>
  <si>
    <t>НОВАКОВСЬКИЙ МИХАЙЛО МИКОЛАЙОВИЧ</t>
  </si>
  <si>
    <t>557a617d-5aa2-47b8-a2ce-b30232fbe286</t>
  </si>
  <si>
    <t>КОМУНАЛЬНЕ ПІДПРИЄМСТВО "ЛУБЕНСЬКА МІСЬКА КЛІНІЧНА СТОМАТОЛОГІЧНА ПОЛІКЛІНІКА" ЛУБЕНСЬКОЇ МІСЬКОЇ РАДИ</t>
  </si>
  <si>
    <t>0946eee0-1d9b-45ea-8f9b-3b9cd9c0380e</t>
  </si>
  <si>
    <t>КОМУНАЛЬНЕ ПІДПРИЄМСТВО "ЛУБЕНСЬКИЙ ОБЛАСНИЙ ГОСПІТАЛЬ ДЛЯ ВЕТЕРАНІВ ВІЙНИ ПОЛТАВСЬКОЇ ОБЛАСНОЇ РАДИ"</t>
  </si>
  <si>
    <t>2f0cefd7-4ce9-4fa7-9016-7c198946408f</t>
  </si>
  <si>
    <t>ПЛИС ПЕТРО ІВАНОВИЧ</t>
  </si>
  <si>
    <t>a61153e6-d364-4bba-b1a7-c57d97359d77</t>
  </si>
  <si>
    <t>ШУПЕЙКО АНАСТАСІЯ ІГОРІВНА</t>
  </si>
  <si>
    <t>f1f49bf4-a4ea-4bb5-9ae3-8c8ebc3b32d5</t>
  </si>
  <si>
    <t>КОМУНАЛЬНЕ ПІДПРИЄМСТВО "КОМУНАЛЬНЕ НЕКОМЕРЦІЙНЕ ПІДПРИЄМСТВО ЛУБЕНСЬКИЙ МІСЬКИЙ ЦЕНТР ПЕРВИННОЇ МЕДИКО-САНІТАРНОЇ ДОПОМОГИ"</t>
  </si>
  <si>
    <t>8424decf-08f1-4e17-a0a8-ad1fb6074a71</t>
  </si>
  <si>
    <t>КОМУНАЛЬНЕ ПІДПРИЄМСТВО "ЛУБЕНСЬКА ЛІКАРНЯ ІНТЕНСИВНОГО ЛІКУВАННЯ" ЛУБЕНСЬКОЇ МІСЬКОЇ РАДИ</t>
  </si>
  <si>
    <t>a4e0873f-5054-4b54-a57d-5aad44f63db3</t>
  </si>
  <si>
    <t>КОМУНАЛЬНЕ НЕКОМЕРЦІЙНЕ ПІДПРИЄМСТВО "МАШІВСЬКА ЛІКАРНЯ" МАШІВСЬКОЇ СЕЛИЩНОЇ РАДИ ПОЛТАВСЬКОЇ ОБЛАСТІ</t>
  </si>
  <si>
    <t>МАШІВКА</t>
  </si>
  <si>
    <t>Україна, 39400, Полтавська обл., Машівський р-н, селище міського типу Машівка, ВУЛИЦЯ НЕЗАЛЕЖНОСТІ, будинок 112-В</t>
  </si>
  <si>
    <t>ae4a55d6-a201-4622-a29f-de9977205c05</t>
  </si>
  <si>
    <t>КОМУНАЛЬНЕ НЕКОМЕРЦІЙНЕ ПІДПРИЄМСТВО "МАШІВСЬКИЙ ЦЕНТР ПЕРВИННОЇ МЕДИКО-САНІТАРНОЇ ДОПОМОГИ" МАШІВСЬКОЇ СЕЛИЩНОЇ РАДИ ПОЛТАВСЬКОЇ ОБЛАСТІ</t>
  </si>
  <si>
    <t>hodukludmila@gmail.com</t>
  </si>
  <si>
    <t>Явтушенко Світлана Петрівна</t>
  </si>
  <si>
    <t>a162702b-df06-4e9b-9b6f-a85f318f99f1</t>
  </si>
  <si>
    <t>КОМУНАЛЬНЕ НЕКОМЕРЦІЙНЕ ПІДПРИЄМСТВО "МИРГОРОДСЬКИЙ МІСЬКИЙ ЦЕНТР ПЕРВИННОЇ МЕДИКО-САНІТАРНОЇ ДОПОМОГИ" МИРГОРОДСЬКОЇ МІСЬКОЇ РАДИ ПОЛТАВСЬКОЇ ОБЛАСТІ</t>
  </si>
  <si>
    <t>cb26746f-6258-47c0-9cf8-5a9ec5aa592d</t>
  </si>
  <si>
    <t>КОМУНАЛЬНЕ НЕКОМЕРЦІЙНЕ ПІДПРИЄМСТВО "МИРГОРОДСЬКА ЛІКАРНЯ  ІНТЕНСИВНОГО ЛІКУВАННЯ" МИРГОРОДСЬКОЇ МІСЬКОЇ РАДИ</t>
  </si>
  <si>
    <t>183bc11c-fbd4-4fad-b4cb-3a6ddf2667e1</t>
  </si>
  <si>
    <t>КОМУНАЛЬНЕ НЕКОМЕРЦІЙНЕ ПІДПРИЄМСТВО "НОВОСАНЖАРСЬКА ЦЕНТРАЛЬНА ЛІКАРНЯ НОВОСАНЖАРСЬКОЇ СЕЛИЩНОЇ РАДИ ПОЛТАВСЬКОГО РАЙОНУ ПОЛТАВСЬКОЇ ОБЛАСТІ"</t>
  </si>
  <si>
    <t>НОВІ САНЖАРИ</t>
  </si>
  <si>
    <t>Україна, 39300, Полтавська обл., Новосанжарський р-н, селище міського типу Нові Санжари, ВУЛ. ШЕВЧЕНКА, будинок 51/49</t>
  </si>
  <si>
    <t>bd3c7c0c-a909-4c60-8c9e-447f6590e2db</t>
  </si>
  <si>
    <t>КОМУНАЛЬНЕ НЕКОМЕРЦІЙНЕ ПІДПРИЄМСТВО "НОВОСАНЖАРСЬКИЙ ЦЕНТР ПЕРВИННОЇ МЕДИКО-САНІТАРНОЇ ДОПОМОГИ НОВОСАНЖАРСЬКОЇ СЕЛИЩНОЇ РАДИ ПОЛТАВСЬКОГО РАЙОНУ ПОЛТАВСЬКОЇ ОБЛАСТІ"</t>
  </si>
  <si>
    <t>ns.pmsd@gmail.com</t>
  </si>
  <si>
    <t>Яковенко Олег Володимирович</t>
  </si>
  <si>
    <t>4f5ccfa3-7d08-43a9-be6e-38394138fd42</t>
  </si>
  <si>
    <t>КОМУНАЛЬНЕ НЕКОМЕРЦІЙНЕ ПІДПРИЄМСТВО "ОРЖИЦЬКИЙ ЦЕНТР ПЕРВИННОЇ МЕДИКО-САНІТАРНОЇ ДОПОМОГИ"</t>
  </si>
  <si>
    <t>orzgcentr@ukr.net</t>
  </si>
  <si>
    <t>Ворона Григорій Васильович</t>
  </si>
  <si>
    <t>ОРЖИЦЯ</t>
  </si>
  <si>
    <t>Україна, 37700, Полтавська обл., Оржицький р-н, селище міського типу Оржиця, ВУЛИЦЯ ЦЕНТРАЛЬНА, будинок 1 А</t>
  </si>
  <si>
    <t>7865048f-3f03-400d-87df-eb2caca299db</t>
  </si>
  <si>
    <t>КОМУНАЛЬНЕ НЕКОМЕРЦІЙНЕ ПІДПРИЄМСТВО "ОРЖИЦЬКА ЛІКАРНЯ" ОРЖИЦЬКОЇ СЕЛИЩНОЇ  РАДИ ПОЛТАВСЬКОЇ ОБЛАСТІ</t>
  </si>
  <si>
    <t>c2ff5745-559f-4bb0-8067-13af01f62065</t>
  </si>
  <si>
    <t>КОМУНАЛЬНЕ ПІДПРИЄМСТВО "Пирятинська лікарня Пирятинської міської ради"</t>
  </si>
  <si>
    <t>ПИРЯТИН</t>
  </si>
  <si>
    <t>5ce09918-7c9b-4cba-933a-510243195e9b</t>
  </si>
  <si>
    <t>КОМУНАЛЬНЕ ПІДПРИЄМСТВО "Пирятинський центр первинної медико-санітарної допомоги Пирятинської міської ради"</t>
  </si>
  <si>
    <t>pmd_pyriatyn@ukr.net</t>
  </si>
  <si>
    <t>Киричевський Єгор Миколайович</t>
  </si>
  <si>
    <t>Україна, 37000, Полтавська обл., Пирятинський р-н, місто Пирятин, ВУЛИЦЯ ВИЗВОЛЕННЯ, будинок 5</t>
  </si>
  <si>
    <t>c56d662e-9ae2-4612-9100-ced5f1870123</t>
  </si>
  <si>
    <t>ЗАХАРЕНКО КАТЕРИНА ГРИГОРІВНА</t>
  </si>
  <si>
    <t>4be0b7e7-8d54-4b97-8ef9-17de0f5404f4</t>
  </si>
  <si>
    <t>БРАЖНИК ОКСАНА ОЛЕКСІЇВНА</t>
  </si>
  <si>
    <t>8a86e04a-73d6-4c80-b335-f3901b5e3d3d</t>
  </si>
  <si>
    <t>ГАРКАВЕНКО ТЕТЯНА ВАСИЛІВНА</t>
  </si>
  <si>
    <t>a9e06381-77e1-4ce3-b66a-c646b1189e8b</t>
  </si>
  <si>
    <t>ШАРЕНКО-ЛАПТЄВА ЛАРИСА ВОЛОДИМИРІВНА</t>
  </si>
  <si>
    <t>937910fa-ee7a-475e-a335-6e8e027db55f</t>
  </si>
  <si>
    <t>ДЯДЬКОВА ІРИНА МИКОЛАЇВНА</t>
  </si>
  <si>
    <t>245e12fd-99a8-4d4e-9453-eb4a4f79a3d6</t>
  </si>
  <si>
    <t>БОБИР МИКОЛА МИКОЛАЙОВИЧ</t>
  </si>
  <si>
    <t>a755cb70-501e-4de1-a93c-a8ec2669d3a9</t>
  </si>
  <si>
    <t>КОМУНАЛЬНЕ ПІДПРИЄМСТВО "2-А МІСЬКА КЛІНІЧНА ЛІКАРНЯ ПОЛТАВСЬКОЇ МІСЬКОЇ РАДИ"</t>
  </si>
  <si>
    <t>1fb92006-084f-4030-b906-37258dbd1c3e</t>
  </si>
  <si>
    <t>КОМУНАЛЬНЕ ПІДПРИЄМСТВО "ПОЛТАВСЬКА ОБЛАСНА КЛІНІЧНА ЛІКАРНЯ ІМ. М.В.СКЛІФОСОВСЬКОГО ПОЛТАВСЬКОЇ ОБЛАСНОЇ РАДИ"</t>
  </si>
  <si>
    <t>9c53f8e8-f5e8-47ca-878a-acef41a67a58</t>
  </si>
  <si>
    <t>КОМУНАЛЬНЕ ПІДПРИЄМСТВО ''ПОЛТАВСЬКИЙ ОБЛАСНИЙ ЦЕНТР СТОМАТОЛОГІЇ - СТОМАТОЛОГІЧНА КЛІНІЧНА ПОЛІКЛІНІКА'' ПОЛТАВСЬКОЇ ОБЛАСНОЇ РАДИ</t>
  </si>
  <si>
    <t>2928f971-3332-4184-8d23-0a59d18557b7</t>
  </si>
  <si>
    <t>КОМУНАЛЬНЕ ПІДПРИЄМСТВО "ЦЕНТР ПЕРВИННОЇ МЕДИКО-САНІТАРНОЇ ДОПОМОГИ №1 ПОЛТАВСЬКОЇ МІСЬКОЇ РАДИ"</t>
  </si>
  <si>
    <t>ba79c03c-63c8-4d31-b48c-a0c5467355d8</t>
  </si>
  <si>
    <t>ТОВАРИСТВО З ОБМЕЖЕНОЮ ВІДПОВІДАЛЬНІСТЮ "ЦЕНТР МЕДИКО-САНІТАРНОЇ ДОПОМОГИ"</t>
  </si>
  <si>
    <t>75ea7042-d2d9-4d6a-8741-323dc33353c6</t>
  </si>
  <si>
    <t>КОМУНАЛЬНЕ ПІДПРИЄМСТВО "ДИТЯЧА  МІСЬКА КЛІНІЧНА ЛІКАРНЯ ПОЛТАВСЬКОЇ МІСЬКОЇ РАДИ"</t>
  </si>
  <si>
    <t>afd0119a-8c4d-4c9c-b806-3accd23fe402</t>
  </si>
  <si>
    <t>КОМУНАЛЬНЕ ПІДПРИЄМСТВО ''3-Я МІСЬКА КЛІНІЧНА ЛІКАРНЯ ПОЛТАВСЬКОЇ МІСЬКОЇ РАДИ"</t>
  </si>
  <si>
    <t>da0e4e1a-0bda-44b4-a3f5-27e73321c948</t>
  </si>
  <si>
    <t>КОМУНАЛЬНЕ ПІДПРИЄМСТВО "ЦЕНТР ПЕРВИННОЇ МЕДИКО-САНІТАРНОЇ ДОПОМОГИ №3 ПОЛТАВСЬКОЇ МІСЬКОЇ РАДИ"</t>
  </si>
  <si>
    <t>02f762d9-e27d-4ba6-a3d6-6fa8f0c10daa</t>
  </si>
  <si>
    <t>ЯВТУШЕНКО ЮРІЙ ОЛЕКСІЙОВИЧ</t>
  </si>
  <si>
    <t>aa2cf0df-50c0-4073-837c-979ae870df7b</t>
  </si>
  <si>
    <t>ТОВАРИСТВО З ОБМЕЖЕНОЮ ВІДПОВІДАЛЬНІСТЮ "МЕДИЧНИЙ ЦЕНТР "МІЙ ЛІКАР"</t>
  </si>
  <si>
    <t>reception.mydoctor@gmail.com</t>
  </si>
  <si>
    <t>Біла Любов Сергіївна</t>
  </si>
  <si>
    <t>Україна, 36020, Полтавська обл., місто Полтава, ВУЛИЦЯ КОНСТИТУЦІЇ, будинок 13</t>
  </si>
  <si>
    <t>b22e6921-3acf-4439-af52-ec7748537ce2</t>
  </si>
  <si>
    <t>ТОВАРИСТВО З ОБМЕЖЕНОЮ ВІДПОВІДАЛЬНІСТЮ "МЕДИЧНИЙ ЦЕНТР "СІМЕЙНИЙ"</t>
  </si>
  <si>
    <t>3c259665-75b7-4315-987b-804242b63941</t>
  </si>
  <si>
    <t>КОМУНАЛЬНЕ ПІДПРИЄМСТВО "МІСЬКА ДИТЯЧА КЛІНІЧНА СТОМАТОЛОГІЧНА ПОЛІКЛІНІКА ПОЛТАВСЬКОЇ МІСЬКОЇ РАДИ"</t>
  </si>
  <si>
    <t>dd6f50bb-6663-4243-98a9-626fbef20c33</t>
  </si>
  <si>
    <t>КОМУНАЛЬНЕ ПІДПРИЄМСТВО "ОБЛАСНИЙ ЗАКЛАД З НАДАННЯ ПСИХІАТРИЧНОЇ ДОПОМОГИ ПОЛТАВСЬКОЇ ОБЛАСНОЇ РАДИ"</t>
  </si>
  <si>
    <t>Україна, 36013, Полтавська обл., місто Полтава, ВУЛИЦЯ МЕДИЧНА, будинок 1</t>
  </si>
  <si>
    <t>2eba7caf-c87c-436d-856e-899fc6084c49</t>
  </si>
  <si>
    <t>КОМУНАЛЬНЕ ПІДПРИЄМСТВО "3-Я МІСЬКА КЛІНІЧНА ПОЛІКЛІНІКА ПОЛТАВСЬКОЇ МІСЬКОЇ РАДИ"</t>
  </si>
  <si>
    <t>ec77735b-cb10-4cfd-82db-9c50bf5a9dc7</t>
  </si>
  <si>
    <t>КОМУНАЛЬНЕ ПІДПРИЄМСТВО "ЦЕНТР ПЕРВИННОЇ МЕДИКО-САНІТАРНОЇ ДОПОМОГИ №2 ПОЛТАВСЬКОЇ МІСЬКОЇ РАДИ"</t>
  </si>
  <si>
    <t>32efef28-7727-403a-83f2-4d4eea4ae90f</t>
  </si>
  <si>
    <t>КОМУНАЛЬНЕ ПІДПРИЄМСТВО "ПОЛТАВСЬКИЙ ОБЛАСНИЙ САНАТОРІЙ ДЛЯ ДІТЕЙ З ПОРУШЕННЯМ ОПОРНО-РУХОВОГО АПАРАТУ ПОЛТАВСЬКОЇ ОБЛАСНОЇ РАДИ"</t>
  </si>
  <si>
    <t>f4704b98-cc73-4bd7-9800-a1043271757d</t>
  </si>
  <si>
    <t>КОМУНАЛЬНЕ ПІДПРИЄМСТВО "ПОЛТАВСЬКИЙ ОБЛАСНИЙ ЦЕНТР ЕКСТРЕНОЇ МЕДИЧНОЇ ДОПОМОГИ ТА МЕДИЦИНИ КАТАСТРОФ ПОЛТАВСЬКОЇ ОБЛАСНОЇ РАДИ"</t>
  </si>
  <si>
    <t>91b1c4f0-3ebe-40a4-bf6c-6d1c4b6a99b9</t>
  </si>
  <si>
    <t>ТОВАРИСТВО З ОБМЕЖЕНОЮ ВІДПОВІДАЛЬНІСТЮ "МЕДИЧНИЙ ЦЕНТР "МЕДБ'ЮТІ"</t>
  </si>
  <si>
    <t>25e47065-9b2b-4132-a859-40bbd89c8d95</t>
  </si>
  <si>
    <t>КОМУНАЛЬНЕ ПІДПРИЄМСТВО "1-А МІСЬКА КЛІНІЧНА ЛІКАРНЯ ПОЛТАВСЬКОЇ МІСЬКОЇ РАДИ"</t>
  </si>
  <si>
    <t>e71e8770-ddcd-4551-b7e3-473aa0c8f9ee</t>
  </si>
  <si>
    <t>КОМУНАЛЬНЕ ПІДПРИЄМСТВО "ПОЛТАВСЬКА ОБЛАСНА ДИТЯЧА КЛІНІЧНА ЛІКАРНЯ ПОЛТАВСЬКОЇ ОБЛАСНОЇ РАДИ"</t>
  </si>
  <si>
    <t>07b62172-da3b-4b37-bd99-7fe4ecb3fb7e</t>
  </si>
  <si>
    <t>КОМУНАЛЬНЕ ПІДПРИЄМСТВО "ПОЛТАВСЬКИЙ ОБЛАСНИЙ КЛІНІЧНИЙ МЕДИЧНИЙ КАРДІОВАСКУЛЯРНИЙ ЦЕНТР ПОЛТАВСЬКОЇ ОБЛАСНОЇ РАДИ"</t>
  </si>
  <si>
    <t>b5ac07b1-ca03-4fdb-b755-ba5e58f9f4d0</t>
  </si>
  <si>
    <t>КОМУНАЛЬНЕ ПІДПРИЄМСТВО "5-А МІСЬКА КЛІНІЧНА ЛІКАРНЯ ПОЛТАВСЬКОЇ МІСЬКОЇ РАДИ"</t>
  </si>
  <si>
    <t>27edea1f-10f4-43bb-8f91-6ffc72abad2e</t>
  </si>
  <si>
    <t>ТОВАРИСТВО З ОБМЕЖЕНОЮ ВІДПОВІДАЛЬНІСТЮ "МЕДИЧНИЙ ЛІКУВАЛЬНО-ДІАГНОСТИЧНИЙ ЦЕНТР "МЕДІОН"</t>
  </si>
  <si>
    <t>2714a93f-9288-48ec-be3d-939721c9a916</t>
  </si>
  <si>
    <t>КОМУНАЛЬНЕ ПІДПРИЄМСТВО "4-А МІСЬКА КЛІНІЧНА ЛІКАРНЯ ПОЛТАВСЬКОЇ МІСЬКОЇ РАДИ"</t>
  </si>
  <si>
    <t>e1698406-cb6b-4bfa-922d-41500d5db52a</t>
  </si>
  <si>
    <t>КОМУНАЛЬНЕ ПІДПРИЄМСТВО "ПОЛТАВСЬКИЙ ОБЛАСНИЙ КЛІНІЧНИЙ ШКІРНО-ВЕНЕРОЛОГІЧНИЙ ДИСПАНСЕР ПОЛТАВСЬКОЇ ОБЛАСНОЇ РАДИ"</t>
  </si>
  <si>
    <t>74042870-fc2c-4db4-8642-34b2781db94e</t>
  </si>
  <si>
    <t>КОМУНАЛЬНЕ ПІДПРИЄМСТВО "ПОЛТАВСЬКИЙ ОБЛАСНИЙ КЛІНІЧНИЙ ГОСПІТАЛЬ ДЛЯ ВЕТЕРАНІВ  ВІЙНИ ПОЛТАВСЬКОЇ ОБЛАСНОЇ РАДИ"</t>
  </si>
  <si>
    <t>8cc11051-4c9a-41b8-afb3-1be9fd09b585</t>
  </si>
  <si>
    <t>КОМУНАЛЬНЕ ПІДПРИЄМСТВО "ПОЛТАВСЬКИЙ ОБЛАСНИЙ КЛІНІЧНИЙ ОНКОЛОГІЧНИЙ ДИСПАНСЕР ПОЛТАВСЬКОЇ ОБЛАСНОЇ РАДИ"</t>
  </si>
  <si>
    <t>c21c022d-46f4-45f5-8f19-7b612813f0fe</t>
  </si>
  <si>
    <t>КОМУНАЛЬНЕ ПІДПРИЄМСТВО "ОБЛАСНА КЛІНІЧНА ЛІКАРНЯ ВІДНОВНОГО ЛІКУВАННЯ ТА ДІАГНОСТИКИ З ОБЛАСНИМИ ЦЕНТРАМИ ПЛАНУВАННЯ СІМ'Ї ТА РЕПРОДУКЦІЇ ЛЮДИНИ, МЕДИЧНОЇ ГЕНЕТИКИ ПОЛТАВСЬКОЇ ОБЛАСНОЇ РАДИ"</t>
  </si>
  <si>
    <t>4edd6ca0-0039-4bbc-a563-6dd6e7607fb3</t>
  </si>
  <si>
    <t>КОМУНАЛЬНЕ ПІДПРИЄМСТВО "ПОЛТАВСЬКИЙ ОБЛАСНИЙ ЦЕНТР ТЕРАПІЇ ЗАЛЕЖНОСТЕЙ ПОЛТАВСЬКОЇ ОБЛАСНОЇ РАДИ"</t>
  </si>
  <si>
    <t>fb9e38a1-1387-43e7-b6bb-97f4723b261c</t>
  </si>
  <si>
    <t>bf99bf42-1f84-4a87-8f17-7f34c0474fbc</t>
  </si>
  <si>
    <t>КОМУНАЛЬНЕ ПІДПРИЄМСТВО "ОБЛАСНИЙ ЦЕНТР ПРОФІЛАКТИКИ ТА БОРОТЬБИ З ВІЛ/СНІД ПОЛТАВСЬКОЇ ОБЛАСНОЇ РАДИ"</t>
  </si>
  <si>
    <t>c0fb2ab0-aceb-4f8c-a2b1-7b183e487069</t>
  </si>
  <si>
    <t>КОМУНАЛЬНЕ ПІДПРИЄМСТВО "МІСЬКИЙ КЛІНІЧНИЙ ПОЛОГОВИЙ БУДИНОК ПОЛТАВСЬКОЇ МІСЬКОЇ РАДИ"</t>
  </si>
  <si>
    <t>4286e843-2d12-49b7-9ddd-4423cdf7d8b5</t>
  </si>
  <si>
    <t>КОМУНАЛЬНЕ ПІДПРИЄМСТВО "ПОЛТАВСЬКА ОБЛАСНА КЛІНІЧНА ІНФЕКЦІЙНА ЛІКАРНЯ ПОЛТАВСЬКОЇ ОБЛАСНОЇ РАДИ"</t>
  </si>
  <si>
    <t>0867e3ce-bcac-4e44-9418-61217b85d842</t>
  </si>
  <si>
    <t>КОМУНАЛЬНЕ НЕКОМЕРЦІЙНЕ ПІДПРИЄМСТВО "ЦЕНТР ПЕРВИННОЇ МЕДИКО-САНІТАРНОЇ ДОПОМОГИ ПРИШИБСЬКОЇ СІЛЬСЬКОЇ РАДИ"</t>
  </si>
  <si>
    <t>pmsdprishib2017@gmail.com</t>
  </si>
  <si>
    <t>Носенко Валентина Олексіївна</t>
  </si>
  <si>
    <t>ПРИШИБ</t>
  </si>
  <si>
    <t>Україна, 39750, Полтавська обл., Кременчуцький р-н, село Пришиб, ВУЛИЦЯ ЦЕНТРАЛЬНА , будинок 29</t>
  </si>
  <si>
    <t>f5280840-7aab-4b74-adc5-6f41c8dbf55f</t>
  </si>
  <si>
    <t>КОМУНАЛЬНЕ НЕКОМЕРЦІЙНЕ ПІДПРИЄМСТВО "ЦЕНТР ПЕРВИННОЇ  МЕДИКО-САНІТАРНОЇ ДОПОМОГИ РЕШЕТИЛІВСЬКОЇ МІСЬКОЇ РАДИ ПОЛТАВСЬКОЇ ОБЛАСТІ"</t>
  </si>
  <si>
    <t>pmsdreshetilovka@gmail.com</t>
  </si>
  <si>
    <t>ЛУГОВА НАТАЛІЯ ІВАНІВНА</t>
  </si>
  <si>
    <t>РЕШЕТИЛІВКА</t>
  </si>
  <si>
    <t>Україна, 38400, Полтавська обл., Решетилівський р-н, місто Решетилівка, вул.Грушевського, будинок 76в</t>
  </si>
  <si>
    <t>c7deabc0-f596-428f-923b-800b8f29097f</t>
  </si>
  <si>
    <t>КОМУНАЛЬНЕ НЕКОМЕРЦІЙНЕ ПІДПРИЄМСТВО "РЕШЕТИЛІВСЬКА ЦЕНТРАЛЬНА ЛІКАРНЯ  РЕШЕТИЛІВСЬКОЇ МІСЬКОЇ  РАДИ ПОЛТАВСЬКОЇ ОБЛАСТІ"</t>
  </si>
  <si>
    <t>3449fa0a-2243-41dc-90a5-61d53460a60a</t>
  </si>
  <si>
    <t>КОМУНАЛЬНЕ ПІДПРИЄМСТВО "СЕМЕНІВСЬКА ЛІКАРНЯ" СЕМЕНІВСЬКОЇ СЕЛИЩНОЇ РАДИ ТА ОБОЛОНСЬКОЇ СІЛЬСЬКОЇ РАДИ</t>
  </si>
  <si>
    <t>841ee78b-68ac-40c1-a2e2-a0db4932c84d</t>
  </si>
  <si>
    <t>КОМУНАЛЬНЕ ПІДПРИЄМСТВО "СЕМЕНІВСЬКИЙ ЦЕНТР ПЕРВИННОЇ МЕДИКО-САНІТАРНОЇ ДОПОМОГИ" СЕМЕНІВСЬКОЇ СЕЛИЩНОЇ РАДИ ТА ОБОЛОНСЬКОЇ СІЛЬСЬКОЇ РАДИ</t>
  </si>
  <si>
    <t>infosemenivka_cpmsd@ukr.net</t>
  </si>
  <si>
    <t>Мазанько Тамара Михайлівна</t>
  </si>
  <si>
    <t>Україна, 38200, Полтавська обл., Семенівський р-н, селище міського типу Семенівка, вул.Шевченка, будинок 78</t>
  </si>
  <si>
    <t>c25e4a4d-b4bf-4874-a06a-b1cba87ca882</t>
  </si>
  <si>
    <t>КОМУНАЛЬНЕ ПІДПРИЄМСТВО "ПОЛТАВСЬКИЙ ОБЛАСНИЙ КЛІНІЧНИЙ ПРОТИТУБЕРКУЛЬОЗНИЙ ДИСПАНСЕР ПОЛТАВСЬКОЇ ОБЛАСНОЇ РАДИ"</t>
  </si>
  <si>
    <t>СУПРУНІВКА</t>
  </si>
  <si>
    <t>8670162d-f781-4ec9-a6f4-947f00a30bbf</t>
  </si>
  <si>
    <t>КОМУНАЛЬНЕ  ПІДПРИЄМСТВО "ПОЛТАВСЬКА ЦЕНТРАЛЬНА РАЙОННА КЛІНІЧНА ЛІКАРНЯ  ПОЛТАВСЬКОЇ  МІСЬКОЇ  РАДИ"</t>
  </si>
  <si>
    <t>360d79a6-3dc3-4234-a2c6-1e74b94ba92e</t>
  </si>
  <si>
    <t>Комунальне некомерційне підприємство "Новооржицький центр первинної медико-санітарної допомоги" Новооржицької селищної ради</t>
  </si>
  <si>
    <t>ТАРАНДИНЦІ</t>
  </si>
  <si>
    <t>955998eb-0784-4f64-b4a0-f7112fe45b75</t>
  </si>
  <si>
    <t>КОМУНАЛЬНЕ ПІДПРИЄМСТВО "ПОЛТАВСЬКИЙ РАЙОННИЙ КЛІНІЧНИЙ ЦЕНТР ПЕРВИННОЇ МЕДИЧНОЇ ДОПОМОГИ" ТЕРЕШКІВСЬКОЇ СІЛЬСЬКОЇ РАДИ ПОЛТАВСЬКОГО РАЙОНУ ПОЛТАВСЬКОЇ ОБЛАСТІ</t>
  </si>
  <si>
    <t>polt.rai.cpmd@gmail.com</t>
  </si>
  <si>
    <t>Удовіченко Наталія Миколаївна</t>
  </si>
  <si>
    <t>ТЕРЕШКИ</t>
  </si>
  <si>
    <t>Україна, 38762, Полтавська обл., Полтавський р-н, село Терешки</t>
  </si>
  <si>
    <t>8e8bd200-ec63-42a0-ac9a-598944945315</t>
  </si>
  <si>
    <t>Комунальне некомерційне підприємство "Хорольський центр первинної медико-санітарної допомоги" Хорольської міської ради Лубенського району Полтавської області</t>
  </si>
  <si>
    <t>khorolpmsd@ukr.net</t>
  </si>
  <si>
    <t>Соболь Леонід Миколайович</t>
  </si>
  <si>
    <t>Україна, 37800, Полтавська обл., Хорольський р-н, місто Хорол, ВУЛИЦЯ МИХАЙЛА ПОЛОНСЬКОГО, будинок 34</t>
  </si>
  <si>
    <t>88cfb7ed-2b2e-4e79-ad45-07e600643db7</t>
  </si>
  <si>
    <t>Комунальне некомерційне підприємство "Хорольська міська лікарня" Хорольської міської ради Лубенського району Полтавської області</t>
  </si>
  <si>
    <t>ХОРОЛ</t>
  </si>
  <si>
    <t>312b0cc3-3683-490f-bf4c-0dd8edb605be</t>
  </si>
  <si>
    <t>КОМУНАЛЬНЕ НЕКОМЕРЦІЙНЕ ПІДПРИЄМСТВО "ЧОРНУХИНСЬКА ЛІКАРНЯ" ЧОРНУХИНСЬКОЇ СЕЛИЩНОЇ РАДИ ПОЛТАВСЬКОЇ ОБЛАСТІ</t>
  </si>
  <si>
    <t>ЧОРНУХИ</t>
  </si>
  <si>
    <t>14a83251-d80a-468e-84d8-2e2dffa24575</t>
  </si>
  <si>
    <t>КОМУНАЛЬНЕ НЕКОМЕРЦІЙНЕ ПІДПРИЄМСТВО "ЧОРНУХИНСЬКИЙ ЦЕНТР ПЕРВИННОЇ МЕДИКО-САНІТАРНОЇ ДОПОМОГИ" ЧОРНУХИНСЬКОЇ СЕЛИЩНОЇ РАДИ ПОЛТАВСЬКОЇ ОБЛАСТІ</t>
  </si>
  <si>
    <t>d60201aa-833e-4380-b990-6a6915fb7c2e</t>
  </si>
  <si>
    <t>КОМУНАЛЬНЕ НЕКОМЕРЦІЙНЕ ПІДПРИЄМСТВО "ЧУТІВСЬКИЙ ЦЕНТР ПЕРВИННОЇ МЕДИКО-САНІТАРНОЇ ДОПОМОГИ"</t>
  </si>
  <si>
    <t>chutovo-pmsd@ukr.net</t>
  </si>
  <si>
    <t>Сидоренко Інна Володимирівна</t>
  </si>
  <si>
    <t>ЧУТОВЕ</t>
  </si>
  <si>
    <t>Україна, 38800, Полтавська обл., Чутівський р-н, селище міського типу Чутове, ВУЛИЦЯ ПОЛТАВСЬКИЙ ШЛЯХ, будинок 23</t>
  </si>
  <si>
    <t>108316b5-bb21-4a93-8e1a-3a21c8122fb1</t>
  </si>
  <si>
    <t>КОМУНАЛЬНЕ НЕКОМЕРЦІЙНЕ ПІДПРИЄМСТВО "ЧУТІВСЬКА ЦЕНТРАЛЬНА ЛІКАРНЯ"</t>
  </si>
  <si>
    <t>85a7ea26-c970-44d9-908a-de5f5cddf7a8</t>
  </si>
  <si>
    <t>СТЕПАНОВА ЛЮДМИЛА ПАВЛІВНА</t>
  </si>
  <si>
    <t>78a6eabd-ff8f-415b-b1c1-98daa6713ec6</t>
  </si>
  <si>
    <t>812682cc-1b6a-4732-8bc6-4f4e9ab6984b</t>
  </si>
  <si>
    <t>КОМУНАЛЬНЕ НЕКОМЕРЦІЙНЕ ПІДПРИЄМСТВО "ЦЕНТР ПЕРВИННОЇ МЕДИКО - САНІТАРНОЇ ДОПОМОГИ ШИШАЦЬКОЇ СЕЛИЩНОЇ РАДИ</t>
  </si>
  <si>
    <t>pmsd.helsi@gmail.com</t>
  </si>
  <si>
    <t>Іващенко Олександр Володимирович</t>
  </si>
  <si>
    <t>ШИШАКИ</t>
  </si>
  <si>
    <t>Україна, 38000, Полтавська обл., Шишацький р-н, селище міського типу Шишаки, ВУЛИЦЯ ЛЕГЕЙДИ, будинок 50</t>
  </si>
  <si>
    <t>a6209c0e-4dd9-4d30-8d43-e42a304d6924</t>
  </si>
  <si>
    <t>КОМУНАЛЬНЕ НЕКОМЕРЦІЙНЕ ПІДПРИЄМСТВО "ШИШАЦЬКА ЛІКАРНЯ ПЛАНОВОГО ЛІКУВАННЯ  " ШИШАЦЬКОЇ  СЕЛИЩНОЇ  РАДИ ПОЛТАВСЬКОЇ ОБЛАСТІ</t>
  </si>
  <si>
    <t>d1fe5fe4-af6d-4e10-8c47-550244190700</t>
  </si>
  <si>
    <t>КОМУНАЛЬНЕ НЕКОМЕРЦІЙНЕ ПІДПРИЄМСТВО "БАБИНСЬКИЙ ЦЕНТР ПЕРВИННОЇ МЕДИКО-САНІТАРНОЇ ДОПОМОГИ" БАБИНСЬКОЇ СІЛЬСЬКОЇ РАДИ ГОЩАНСЬКОГО РАЙОНУ РІВНЕНСЬКОЇ ОБЛАСТІ</t>
  </si>
  <si>
    <t>БАБИН</t>
  </si>
  <si>
    <t>2f49728a-3e3a-4565-89e5-83151a69b61b</t>
  </si>
  <si>
    <t>ГРОМ ОЛЕГ МИХАЙЛОВИЧ</t>
  </si>
  <si>
    <t>БАЛАШІВКА</t>
  </si>
  <si>
    <t>48bb9145-59d1-4a0d-a881-387d01cf220e</t>
  </si>
  <si>
    <t>КОМУНАЛЬНЕ НЕКОМЕРЦІЙНЕ ПІДПРИЄМСТВО "БЕРЕЗНІВСЬКА СТОМАТОЛОГІЧНА ПОЛІКЛІНІКА" БЕРЕЗНІВСЬКОЇ МІСЬКОЇ РАДИ РІВНЕНСЬКОГО РАЙОНУ РІВНЕНСЬКОЇ ОБЛАСТІ</t>
  </si>
  <si>
    <t>БЕРЕЗНЕ</t>
  </si>
  <si>
    <t>c45d0f66-e964-45c0-b3ef-12a8b099e88e</t>
  </si>
  <si>
    <t>ТАРГОНІЙ НАТАЛІЯ ОЛЕКСІЇВНА</t>
  </si>
  <si>
    <t>79d662d7-9e62-4660-a0a6-c5baa53a5ee2</t>
  </si>
  <si>
    <t>КОМУНАЛЬНЕ НЕКОМЕРЦІЙНЕ ПІДПРИЄМСТВО "БЕРЕЗНІВСЬКА ЦЕНТРАЛЬНА МІСЬКА ЛІКАРНЯ" БЕРЕЗНІВСЬКОЇ МІСЬКОЇ РАДИ РІВНЕНСЬКОГО РАЙОНУ РІВНЕНСЬКОЇ ОБЛАСТІ</t>
  </si>
  <si>
    <t>f75aa82a-9a93-4cf2-ad81-28a860bd264d</t>
  </si>
  <si>
    <t>КИРИК ОКСАНА ПЕТРІВНА</t>
  </si>
  <si>
    <t>efe5f417-cb19-406f-aa34-6e2efba5b58f</t>
  </si>
  <si>
    <t>КРАВЧУК РАЇСА ВОЛОДИМИРІВНА</t>
  </si>
  <si>
    <t>ea543290-b75a-4b54-83d6-d7d29b0f0374</t>
  </si>
  <si>
    <t>КОМУНАЛЬНЕ НЕКОМЕРЦІЙНЕ ПІДПРИЄМСТВО "БЕРЕЗНІВСЬКИЙ ЦЕНТР ПЕРВИННОЇ МЕДИЧНОЇ ДОПОМОГИ" БЕРЕЗНІВСЬКОЇ МІСЬКОЇ РАДИ РІВНЕНСЬКОГО РАЙОНУ РІВНЕНСЬКОЇ ОБЛАСТІ</t>
  </si>
  <si>
    <t>berezne_centrpmd@ukr.net</t>
  </si>
  <si>
    <t>Габорець Іван Юрійович</t>
  </si>
  <si>
    <t>Україна, 34600, Рівненська обл., Березнівський р-н, місто Березне, ВУЛИЦЯ НАБЕРЕЖНА, будинок 3</t>
  </si>
  <si>
    <t>d5c55960-e41e-4e76-8604-b95cfb1b41d1</t>
  </si>
  <si>
    <t>КОМУНАЛЬНЕ НЕКОМЕРЦІЙНЕ ПІДПРИЄМСТВО "БУГРИНСЬКА АМБУЛАТОРІЯ ЗАГАЛЬНОЇ ПРАКТИКИ-СІМЕЙНОЇ МЕДИЦИНИ" БУГРИНСЬКОЇ СІЛЬСЬКОЇ РАДИ ГОЩАНСЬКОГО РАЙОНУ РІВНЕНСЬКОЇ ОБЛАСТІ</t>
  </si>
  <si>
    <t>БУГРИН</t>
  </si>
  <si>
    <t>Україна, 35442, Рівненська обл., Гощанський р-н, село Бугрин, ВУЛИЦЯ КНЯЗЯ ОСТРОЗЬКОГО, будинок 9А</t>
  </si>
  <si>
    <t>6a8bf843-03fa-4d3a-af94-db5f7b9db6fc</t>
  </si>
  <si>
    <t>КОМУНАЛЬНЕ НЕКОМЕРЦІЙНЕ ПІДПРИЄМСТВО ВАРАСЬКОЇ МІСЬКОЇ РАДИ "ВАРАСЬКА БАГАТОПРОФІЛЬНА ЛІКАРНЯ"</t>
  </si>
  <si>
    <t>6187ba63-dce8-4ca2-b4f9-3556b2fce7d3</t>
  </si>
  <si>
    <t>ЛАВРУК НАТАЛІЯ ВАСИЛІВНА</t>
  </si>
  <si>
    <t>6dddac8f-53ff-4c23-8b31-d5e0d8875973</t>
  </si>
  <si>
    <t>КОМУНАЛЬНЕ НЕКОМЕРЦІЙНЕ ПІДПРИЄМСТВО ВАРАСЬКОЇ МІСЬКОЇ РАДИ "ВАРАСЬКИЙ ЦЕНТР ПЕРВИННОЇ МЕДИЧНОЇ ДОПОМОГИ"</t>
  </si>
  <si>
    <t>1a62be9a-f04b-4493-b4c0-e22ac41d54d1</t>
  </si>
  <si>
    <t>БОРТНІК ГАЛИНА МИКОЛАЇВНА</t>
  </si>
  <si>
    <t>70c17b76-a6fa-47c3-9fab-6fe98c44b8ac</t>
  </si>
  <si>
    <t>БОГАЧИК РОМАН ЛЕОНТІЙОВИЧ</t>
  </si>
  <si>
    <t>Богачик Роман Леонтійович</t>
  </si>
  <si>
    <t>ВЕРБІВКА</t>
  </si>
  <si>
    <t>3952fcbe-e2b8-4259-b308-9c7a394b3377</t>
  </si>
  <si>
    <t>КОМУНАЛЬНЕ НЕКОМЕРЦІЙНЕ ПІДПРИЄМСТВО "ВИСОЦЬКИЙ ЦЕНТР ПЕРВИННОЇ МЕДИКО-САНІТАРНОЇ ДОПОМОГИ" ВИСОЦЬКОЇ СІЛЬСЬКОЇ РАДИ САРНЕНСЬКОГО РАЙОНУ РІВНЕНСЬКОЇ ОБЛАСТІ</t>
  </si>
  <si>
    <t>ВИСОЦЬК</t>
  </si>
  <si>
    <t>85325b61-95ce-4a6c-af70-bd4c6c52542e</t>
  </si>
  <si>
    <t>КОВЕНЬКО ТЕТЯНА СЕРГІЇВНА</t>
  </si>
  <si>
    <t>ВОЛОДИМИРЕЦЬ</t>
  </si>
  <si>
    <t>3b21cfce-8b93-458d-a739-00498d757f4b</t>
  </si>
  <si>
    <t>КОМУНАЛЬНЕ НЕКОМЕРЦІЙНЕ ПІДПРИЄМСТВО "ВОЛОДИМИРЕЦЬКА БАГАТОПРОФІЛЬНА ЛІКАРНЯ"  ВОЛОДИМИРЕЦЬКОЇ СЕЛИЩНОЇ РАДИ</t>
  </si>
  <si>
    <t>Україна, 34300, Рівненська обл., Володимирецький р-н, селище міського типу Володимирець, ВУЛИЦЯ ГРУШЕВСЬКОГО, будинок 39</t>
  </si>
  <si>
    <t>a62db51c-31a7-4eff-9ee0-7d58315d4e81</t>
  </si>
  <si>
    <t>КОМУНАЛЬНЕ НЕКОМЕРЦІЙНЕ ПІДПРИЄМСТВО "ВОЛОДИМИРЕЦЬКИЙ  ЦЕНТР ПЕРВИННОЇ МЕДИКО-САНІТАРНОЇ ДОПОМОГИ" ВОЛОДИМИРЕЦЬКОЇ СЕЛИЩНОЇ РАДИ</t>
  </si>
  <si>
    <t>volodrcpmsd@gmail.com</t>
  </si>
  <si>
    <t>Волочнюк Олександр Васильович</t>
  </si>
  <si>
    <t>56da4e58-3677-4397-a935-fcc37857265a</t>
  </si>
  <si>
    <t>ГОДУЩАН КАТЕРИНА ВІТАЛІЇВНА</t>
  </si>
  <si>
    <t>487018c9-009b-40ad-a500-a3514dc17a96</t>
  </si>
  <si>
    <t>КОМУНАЛЬНЕ НЕКОМЕРЦІЙНЕ ПІДПРИЄМСТВО "ГОЩАНСЬКИЙ ЦЕНТР ПЕРВИННОЇ МЕДИКО-САНІТАРНОЇ ДОПОМОГИ" ГОЩАНСЬКОЇ СЕЛИЩНОЇ РАДИ</t>
  </si>
  <si>
    <t>3c8a9741-4e74-4059-b914-ce4b59343b9f</t>
  </si>
  <si>
    <t>КОМУНАЛЬНЕ НЕКОМЕРЦІЙНЕ ПІДПРИЄМСТВО "ГОЩАНСЬКА БАГАТОПРОФІЛЬНА ЛІКАРНЯ"  ГОЩАНСЬКОЇ СЕЛИЩНОЇ РАДИ</t>
  </si>
  <si>
    <t>4a0b35ef-eee6-4085-acfd-71c0fcb45148</t>
  </si>
  <si>
    <t>КОМУНАЛЬНЕ НЕКОМЕРЦІЙНЕ ПІДПРИЄМСТВО "ДЕМИДІВСЬКА ЦЕНТРАЛЬНА РАЙОННА ЛІКАРНЯ" ДЕМИДІВСЬКОЇ СЕЛИЩНОЇ  РАДИ</t>
  </si>
  <si>
    <t>ДЕМИДІВКА</t>
  </si>
  <si>
    <t>Україна, 35200, Рівненська обл., Демидівський р-н, селище міського типу Демидівка, ВУЛИЦЯ ВІДРОДЖЕННЯ , будинок 6</t>
  </si>
  <si>
    <t>d0770419-8597-4783-b122-1dc4d12ef5c2</t>
  </si>
  <si>
    <t>8c9a3ea4-2721-442a-99f1-cc0a1cd863cb</t>
  </si>
  <si>
    <t>КОМУНАЛЬНЕ НЕКОМЕРЦІЙНЕ ПІДПРИЄМСТВО "ЦЕНТР ПЕРВИННОЇ МЕДИКО-САНІТАРНОЇ ДОПОМОГИ"ДЕМИДІВСЬКОЇ СЕЛИЩНОЇ РАДИ</t>
  </si>
  <si>
    <t>centr.pmsd.demid@gmail.com</t>
  </si>
  <si>
    <t>Чекан Наталія Іванівна</t>
  </si>
  <si>
    <t>Україна, 35200, Рівненська обл., Демидівський р-н, селище міського типу Демидівка, ВУЛИЦЯ ВІДРОДЖЕННЯ, будинок 6</t>
  </si>
  <si>
    <t>8b8bf486-03da-4cca-aa0f-1ef658612d81</t>
  </si>
  <si>
    <t>КОМУНАЛЬНЕ НЕКОМЕРЦІЙНЕ ПІДПРИЄМСТВО "ДЕРАЖНЕНСЬКА РАЙОННА ЛІКАРНЯ ОБ'ЄДНАНОЇ ТЕРИТОРІАЛЬНОЇ ГРОМАДИ" ДЕРАЖНЕНСЬКОЇ СІЛЬСЬКОЇ РАДИ КОСТОПІЛЬСЬКОГО РАЙОНУ  РІВНЕНСЬКОЇ ОБЛАСТІ</t>
  </si>
  <si>
    <t>ДЕРАЖНЕ</t>
  </si>
  <si>
    <t>e9acf035-6caf-4427-95b6-29ac84ff60db</t>
  </si>
  <si>
    <t>98586867-0419-4f9f-b80b-b4b85b553d77</t>
  </si>
  <si>
    <t>КОМУНАЛЬНЕ НЕКОМЕРЦІЙНЕ ПІДПРИЄМСТВО "ДУБЕНСЬКА МІСЬКА ЛІКАРНЯ" ДУБЕНСЬКОЇ МІСЬКОЇ РАДИ</t>
  </si>
  <si>
    <t>c4b38ef9-47c8-43ec-845c-dc2033f5a68d</t>
  </si>
  <si>
    <t>КОМУНАЛЬНЕ НЕКОМЕРЦІЙНЕ ПІДПРИЄМСТВО "СТОМАТОЛОГІЧНА ПОЛІКЛІНІКА" ДУБЕНСЬКОЇ МІСЬКОЇ РАДИ</t>
  </si>
  <si>
    <t>4ad6587e-5502-4f2a-ae97-3955a0ba704c</t>
  </si>
  <si>
    <t>КОМУНАЛЬНЕ НЕКОМЕРЦІЙНЕ ПІДПРИЄМСТВО "ЦЕНТР ПЕРВИННОЇ МЕДИКО-САНІТАРНОЇ ДОПОМОГИ" ДУБЕНСЬКОЇ МІСЬКОЇ РАДИ</t>
  </si>
  <si>
    <t>ebe50413-7177-4061-9451-5386a5e63102</t>
  </si>
  <si>
    <t>КОМУНАЛЬНЕ НЕКОМЕРЦІЙНЕ ПІДПРИЄМСТВО "ПОЛОГОВИЙ БУДИНОК" ДУБЕНСЬКОЇ МІСЬКОЇ РАДИ</t>
  </si>
  <si>
    <t>0c5e99f9-f05a-42bc-807d-21d7ee567ce0</t>
  </si>
  <si>
    <t>РАДЕЙ ОЛЬГА АНАТОЛІЇВНА</t>
  </si>
  <si>
    <t>819e301a-f7e1-4382-999b-247d81cae872</t>
  </si>
  <si>
    <t>КОМУНАЛЬНЕ НЕКОМЕРЦІЙНЕ ПІДПРИЄМСТВО "МІСЬКА ПОЛІКЛІНІКА" ДУБЕНСЬКОЇ МІСЬКОЇ РАДИ</t>
  </si>
  <si>
    <t>knpdubnompolik@gmail.com</t>
  </si>
  <si>
    <t>Сорока Володимир Олександрович</t>
  </si>
  <si>
    <t>Україна, 35604, Рівненська обл., місто Дубно, ВУЛИЦЯ ГРУШЕВСЬКОГО, будинок 105</t>
  </si>
  <si>
    <t>88916392-6efe-46e9-98cb-5b387015454e</t>
  </si>
  <si>
    <t>d885f9e2-644d-4fb4-bfdd-b36a69ca13a8</t>
  </si>
  <si>
    <t>БАКЛАН ОЛЕКСАНДР ВОЛОДИМИРОВИЧ</t>
  </si>
  <si>
    <t>ДУБРОВИЦЯ</t>
  </si>
  <si>
    <t>f7801d79-4f8a-4750-854e-f8e30a829495</t>
  </si>
  <si>
    <t>КОМУНАЛЬНЕ НЕКОМЕРЦІЙНЕ ПІДПРИЄМСТВО "ДУБРОВИЦЬКА РАЙОННА СТОМАТОЛОГІЧНА ПОЛІКЛІНІКА" ДУБРОВИЦЬКОЇ РАЙОННОЇ РАДИ</t>
  </si>
  <si>
    <t>84cf7a48-8fd4-48e1-a918-45b5b3b996a7</t>
  </si>
  <si>
    <t>КОМУНАЛЬНЕ НЕКОМЕРЦІЙНЕ ПІДПРИЄМСТВО "ДУБРОВИЦЬКИЙ ЦЕНТР ПЕРВИННОЇ МЕДИКО-САНІТАРНОЇ ДОПОМОГИ" ДУБРОВИЦЬКОЇ МІСЬКОЇ РАДИ</t>
  </si>
  <si>
    <t>dubrcpmsd@ukr.net</t>
  </si>
  <si>
    <t>Островець Вікторія Михайлівна</t>
  </si>
  <si>
    <t>Україна, 34100, Рівненська обл., Дубровицький р-н, місто Дубровиця, ВУЛИЦЯ ВОРОБИНСЬКА, 180</t>
  </si>
  <si>
    <t>f82f7359-23a5-41c6-b2e3-2da1f3b101b8</t>
  </si>
  <si>
    <t>КОМУНАЛЬНЕ НЕКОМЕРЦІЙНЕ ПІДПРИЄМСТВО "ДУБРОВИЦЬКА МІСЬКА ЛІКАРНЯ" ДУБРОВИЦЬКОЇ МІСЬКОЇ РАДИ</t>
  </si>
  <si>
    <t>3752d8e0-0f11-4f7f-88e5-57e77552b50e</t>
  </si>
  <si>
    <t>КОМУНАЛЬНЕ НЕКОМЕРЦІЙНЕ ПІДПРИЄМСТВО "ДЯДЬКОВИЦЬКА ЛІКАРНЯ З ЦЕНТРОМ ПАЛІАТИВНОЇ ДОПОМОГИ" ДЯДЬКОВИЦЬКОЇ СІЛЬСЬКОЇ РАДИ</t>
  </si>
  <si>
    <t>ДЯДЬКОВИЧІ</t>
  </si>
  <si>
    <t>1dbc77d2-e791-49fe-88e1-f26c7941d0f0</t>
  </si>
  <si>
    <t>КОМУНАЛЬНЕ НЕКОМЕРЦІЙНЕ ПІДПРИЄМСТВО "ЗАРІЧНЕНСЬКА  БАГАТОПРОФІЛЬНА  ЛІКАРНЯ" ЗАРІЧНЕНСЬКОЇ СЕЛИЩНОЇ РАДИ ВАРАСЬКОГО РАЙОНУ РІВНЕНСЬКОЇ ОБЛАСТІ</t>
  </si>
  <si>
    <t>ЗАРІЧНЕ</t>
  </si>
  <si>
    <t>Україна, 34000, Рівненська обл., Зарічненський р-н, селище міського типу Зарічне, ВУЛИЦЯ АЕРОФЛОТСЬКА, будинок 15</t>
  </si>
  <si>
    <t>f731a082-8b88-4cce-a9d6-894f26b32d78</t>
  </si>
  <si>
    <t>КОМУНАЛЬНЕ НЕКОМЕРЦІЙНЕ ПІДПРИЄМСТВО "ЗАРІЧНЕНСЬКИЙ ЦЕНТР ПЕРВИННОЇ МЕДИКО-САНІТАРНОЇ ДОПОМОГИ" ЗАРІЧНЕНСЬКОЇ СЕЛИЩНОЇ РАДИ ВАРАСЬКОГО РАЙОНУ РІВНЕНСЬКОЇ ОБЛАСТІ</t>
  </si>
  <si>
    <t>zarichne.pmsd@gmail.com</t>
  </si>
  <si>
    <t>Полюхович Мирослава Андріївна</t>
  </si>
  <si>
    <t>e35f54ca-d276-4b60-b4df-d4ea557f8a4e</t>
  </si>
  <si>
    <t>53bfd462-ba13-4287-8fbe-cf30f5ace784</t>
  </si>
  <si>
    <t>КОМУНАЛЬНЕ НЕКОМЕРЦІЙНЕ ПІДПРИЄМСТВО "ЗДОЛБУНІВСЬКИЙ ЦЕНТР ПЕРВИННОЇ МЕДИЧНОЇ ДОПОМОГИ" ЗДОЛБУНІВСЬКОЇ МІСЬКОЇ РАДИ РІВНЕНСЬКОЇ ОБЛАСТІ</t>
  </si>
  <si>
    <t>9551fdab-3504-4bf5-b358-4d5d1bcdf250</t>
  </si>
  <si>
    <t>КОМУНАЛЬНЕ НЕКОМЕРЦІЙНЕ ПІДПРИЄМСТВО "ЗДОЛБУНІВСЬКА СТОМАТОЛОГІЧНА ПОЛІКЛІНІКА" ЗДОЛБУНІВСЬКОЇ МІСЬКОЇ РАДИ</t>
  </si>
  <si>
    <t>54cffa4a-4a0a-41d7-bbca-def06a4d0b3c</t>
  </si>
  <si>
    <t>КОМУНАЛЬНЕ НЕКОМЕРЦІЙНЕ ПІДПРИЄМСТВО "ЗДОЛБУНІВСЬКА  ЦЕНТРАЛЬНА МІСЬКА ЛІКАРНЯ" ЗДОЛБУНІВСЬКОЇ МІСЬКОЇ РАДИ РІВНЕНСЬКОЇ ОБЛАСТІ</t>
  </si>
  <si>
    <t>7537b2ef-95c3-4c3d-be95-1010e80706de</t>
  </si>
  <si>
    <t>КОМУНАЛЬНЕ ПІДПРИЄМСТВО "ЗІРНЕНСЬКА ЛІКАРНЯ "ХОСПІС" РІВНЕНСЬКОЇ ОБЛАСНОЇ РАДИ</t>
  </si>
  <si>
    <t>ЗІРНЕ</t>
  </si>
  <si>
    <t>af92609e-b3e5-402c-b4e3-7c0d42644c82</t>
  </si>
  <si>
    <t>ШВАЯ СВІТЛАНА ПЕТРІВНА</t>
  </si>
  <si>
    <t>ЗОРЯ</t>
  </si>
  <si>
    <t>784cac29-a47f-4dfc-ad1a-e88eaaffb355</t>
  </si>
  <si>
    <t>КОМУНАЛЬНЕ НЕКОМЕРЦІЙНЕ ПІДПРИЄМСТВО "ДУБЕНСЬКИЙ ЦЕНТР ПЕРВИННОЇ МЕДИКО-САНІТАРНОЇ ДОПОМОГИ" ПРИВІЛЬНЕНСЬКОЇ СІЛЬСЬКОЇ РАДИ ДУБЕНСЬКОГО РАЙОНУ РІВНЕНСЬКОЇ ОБЛАСТІ</t>
  </si>
  <si>
    <t>ІВАННЄ</t>
  </si>
  <si>
    <t>Україна, 35620, Рівненська обл., Дубенський р-н, село Іваннє, вул.Колгоспна, будинок 7</t>
  </si>
  <si>
    <t>e4604680-38c1-4e1b-8d24-f4633681e2d5</t>
  </si>
  <si>
    <t>КОМУНАЛЬНЕ ПІДПРИЄМСТВО "РІВНЕНСЬКИЙ ОБЛАСНИЙ ГОСПІТАЛЬ ВЕТЕРАНІВ ВІЙНИ" РІВНЕНСЬКОЇ ОБЛАСНОЇ РАДИ</t>
  </si>
  <si>
    <t>КЛЕВАНЬ</t>
  </si>
  <si>
    <t>b918fe83-4ef5-47a4-bb9c-c7ae7bb6faf5</t>
  </si>
  <si>
    <t>КОМУНАЛЬНЕ НЕКОМЕРЦІЙНЕ ПІДПРИЄМСТВО "КЛЕВАНСЬКА ЛІКАРНЯ ІМЕНІ МИХАЙЛА ВЕРВЕГИ" КЛЕВАНСЬКОЇ СЕЛИЩНОЇ РАДИ</t>
  </si>
  <si>
    <t>6dfc573b-0685-404f-918e-1d9bbe4d82d9</t>
  </si>
  <si>
    <t>КОМУНАЛЬНЕ НЕКОМЕРЦІЙНЕ ПІДПРИЄМСТВО "ЦЕНТР ПЕРВИННОЇ МЕДИКО-САНІТАРНОЇ ДОПОМОГИ" КЛЕСІВСЬКОЇ СЕЛИЩНОЇ РАДИ САРНЕНСЬКОГО РАЙОНУ РІВНЕНСЬКОЇ ОБЛАСТІ</t>
  </si>
  <si>
    <t>КЛЕСІВ</t>
  </si>
  <si>
    <t>Україна, 34550, Рівненська обл., Сарненський р-н, селище міського типу Клесів, ВУЛИЦЯ ДЕМОКРАТИЧНА, будинок 26</t>
  </si>
  <si>
    <t>2bf32753-e7aa-4ddb-8dc1-480e8d148d1f</t>
  </si>
  <si>
    <t>КОМУНАЛЬНЕ НЕКОМЕРЦІЙНЕ ПІДПРИЄМСТВО "КЛЕСІВСЬКА РАЙОННА ЛІКАРНЯ" КЛЕСІВСЬКОЇ СЕЛИЩНОЇ РАДИ САРНЕНСЬКОГО РАЙОНУ РІВНЕНСЬКОЇ ОБЛАСТІ</t>
  </si>
  <si>
    <t>506ee6f3-46cb-4524-9b6f-8d7a233ba654</t>
  </si>
  <si>
    <t>КОМУНАЛЬНЕ НЕКОМЕРЦІЙНЕ ПІДПРИЄМСТВО "КОРЕЦЬКА МІСЬКА ЛІКАРНЯ" КОРЕЦЬКОЇ МІСЬКОЇ РАДИ</t>
  </si>
  <si>
    <t>КОРЕЦЬ</t>
  </si>
  <si>
    <t>Україна, 34700, Рівненська обл., Корецький р-н, місто Корець, ВУЛИЦЯ ВОЛОДИМИРСЬКА, будинок 14А</t>
  </si>
  <si>
    <t>f2949f00-8c12-4e56-ba4e-f0295f2f3483</t>
  </si>
  <si>
    <t>КОРОБКА ЛАРИСА ІВАНІВНА</t>
  </si>
  <si>
    <t>f6b2c8c7-3895-41a9-be95-1c7fa5aee5b9</t>
  </si>
  <si>
    <t>МИРОНЕЦЬ РУСЛАНА ЛЕОНТІЇВНА</t>
  </si>
  <si>
    <t>Миронець Руслана Леонтіївна</t>
  </si>
  <si>
    <t>Україна, 34700, Рівненська обл., Корецький р-н, місто Корець, ПРОВУЛОК ЗЕЛЕНИЙ, будинок 10-А</t>
  </si>
  <si>
    <t>0efed54b-7786-42bd-ad34-fd59af9fb6d8</t>
  </si>
  <si>
    <t>КОМУНАЛЬНЕ ПІДПРИЄМСТВО "КОРЕЦЬКА ОБЛАСНА ЛІКАРНЯ ВІДНОВНОГО ЛІКУВАННЯ " РІВНЕНСЬКОЇ ОБЛАСНОЇ РАДИ</t>
  </si>
  <si>
    <t>182a514d-535f-495d-8d0c-8a79b6f3afc2</t>
  </si>
  <si>
    <t>БРУХЛІЙ ЛЮДМИЛА ПЕТРІВНА</t>
  </si>
  <si>
    <t>Брухлій Людмила Петрівна</t>
  </si>
  <si>
    <t>d68e5279-e322-4a53-9a88-f3aa0628766e</t>
  </si>
  <si>
    <t>КОМУНАЛЬНЕ НЕКОМЕРЦІЙНЕ ПІДПРИЄМСТВО "КОРЕЦЬКИЙ ЦЕНТР ПЕРВИННОЇ МЕДИКО-САНІТАРНОЇ ДОПОМОГИ" КОРЕЦЬКОЇ МІСЬКОЇ РАДИ</t>
  </si>
  <si>
    <t>korec.cpmsd@gmail.com</t>
  </si>
  <si>
    <t>Ільчук Олег Олександрович</t>
  </si>
  <si>
    <t>190ea995-1e89-4d6e-92ba-de21367e9f19</t>
  </si>
  <si>
    <t>КОМУНАЛЬНЕ НЕКОМЕРЦІЙНЕ ПІДПРИЄМСТВО "КОСТОПІЛЬСЬКА РАЙОННА СТОМАТОЛОГІЧНА ПОЛІКЛІНІКА" КОСТОПІЛЬСЬКОЇ РАЙОННОЇ РАДИ РІВНЕНСЬКОЇ ОБЛАСТІ</t>
  </si>
  <si>
    <t>КОСТОПІЛЬ</t>
  </si>
  <si>
    <t>73e41138-114a-428f-b28e-88aea3e61253</t>
  </si>
  <si>
    <t>КОМУНАЛЬНЕ НЕКОМЕРЦІЙНЕ ПІДПРИЄМСТВО "КОСТОПІЛЬСЬКИЙ ЦЕНТР ПЕРВИННОЇ МЕДИЧНОЇ ДОПОМОГИ" КОСТОПІЛЬСЬКОЇ МІСЬКОЇ РАДИ</t>
  </si>
  <si>
    <t>kostopilpmd@gmail.com</t>
  </si>
  <si>
    <t>Войцеховська Олена Михайлівна</t>
  </si>
  <si>
    <t>Україна, 35000, Рівненська обл., Костопільський р-н, місто Костопіль, ВУЛИЦЯ ДАНИЛА ГАЛИЦЬКОГО, будинок 10</t>
  </si>
  <si>
    <t>f64dc4c8-1ec6-442b-841a-36b0be4922a4</t>
  </si>
  <si>
    <t>ТОВАРИСТВО З ОБМЕЖЕНОЮ ВІДПОВІДАЛЬНІСТЮ "МЕДИЧНИЙ ЦЕНТР "МЕДКОМ"</t>
  </si>
  <si>
    <t>Україна, 35000, Рівненська обл., Костопільський р-н, місто Костопіль, ВУЛИЦЯ РІВНЕНСЬКА, будинок 107</t>
  </si>
  <si>
    <t>11a1c3ec-2931-422d-bffb-e0e9d7517d47</t>
  </si>
  <si>
    <t>КОМУНАЛЬНЕ НЕКОМЕРЦІЙНЕ ПІДПРИЄМСТВО "КОСТОПІЛЬСЬКА ЦЕНТРАЛЬНА РАЙОННА ЛІКАРНЯ"  КОСТОПІЛЬСЬКОЇ РАЙОННОЇ РАДИ</t>
  </si>
  <si>
    <t>814c98f0-3ea5-4077-a79d-be901b037bb4</t>
  </si>
  <si>
    <t>50f1ad72-b32d-4077-968b-393e2ba5752d</t>
  </si>
  <si>
    <t>КОМУНАЛЬНЕ НЕКОМЕРЦІЙНЕ ПІДПРИЄМСТВО "ЛОКНИЦЬКИЙ ЦЕНТР ПЕРВИННОЇ МЕДИКО-САНІТАРНОЇДОПОМОГИ" ЛОКНИЦЬКОЇ СІЛЬСЬКОЇ РАДИ ЗАРІЧНЕНСЬКОГО РАЙОНУ РІВНЕНСЬКОЇ ОБЛАСТІ</t>
  </si>
  <si>
    <t>ЛОКНИЦЯ</t>
  </si>
  <si>
    <t>a3df1b0e-9c98-483a-95f9-81377a49f490</t>
  </si>
  <si>
    <t>КОМУНАЛЬНЕ НЕКОМЕРЦІЙНЕ ПІДПРИЄМСТВО ЦЕНТР ПЕРВИННОЇ МЕДИКО-САНІТАРНОЇ ДОПОМОГИ БОРЕМЕЛЬСЬКОЇ СІЛЬСЬКОЇ РАДИ РІВНЕНСЬКОЇ ОБЛАСТІ</t>
  </si>
  <si>
    <t>МАЛЕВЕ</t>
  </si>
  <si>
    <t>Україна, 35212, Рівненська обл., Демидівський р-н, село Малеве, ВУЛ ТЕРНОВА, будинок 32</t>
  </si>
  <si>
    <t>201c0d31-7ec1-4854-bc90-10845d6ac9f6</t>
  </si>
  <si>
    <t>КОМУНАЛЬНЕ НЕКОМЕРЦІЙНЕ ПІДПРИЄМСТВО "МИЛЯЦЬКИЙ ЦЕНТР ПЕРВИННОЇ МЕДИКО-САНІТАРНОЇ ДОПОМОГИ" МИЛЯЦЬКОЇ СІЛЬСЬКОЇ РАДИ САРНЕНСЬКОГО РАЙОНУ РІВНЕНСЬКОЇ ОБЛАСТІ</t>
  </si>
  <si>
    <t>МИЛЯЧ</t>
  </si>
  <si>
    <t>Україна, 34133, Рівненська обл., Дубровицький р-н, село Миляч, ВУЛ. ВАСИЛЕВСЬКОГО, 122, А</t>
  </si>
  <si>
    <t>1b261123-6b09-40d7-8d82-70f9f352b080</t>
  </si>
  <si>
    <t>КОМУНАЛЬНЕ НЕКОМЕРЦІЙНЕ ПІДПРИЄМСТВО "МАЛОЛЮБАШАНСЬКИЙ ЦЕНТР ПЕРВИННОЇ МЕДИКО-САНІТАРНОЇ ДОПОМОГИ МАЛОЛЮБАШАНСЬКОЇ СІЛЬСЬКОЇ РАДИ КОСТОПІЛЬСЬКОГО РАЙОНУ РІВНЕНСЬКОЇ ОБЛАСТІ"</t>
  </si>
  <si>
    <t>МИРНЕ</t>
  </si>
  <si>
    <t>Україна, 35030, Рівненська обл., Костопільський р-н, село Мирне, ВУЛИЦЯ ОМЕЛЯНЕНКА, будинок 1</t>
  </si>
  <si>
    <t>ded53d7c-2508-442e-9697-80dde7f7769e</t>
  </si>
  <si>
    <t>КОМУНАЛЬНЕ ПІДПРИЄМСТВО "МИРОГОЩАНСЬКИЙ ЦЕНТР ПЕРВИННОЇ МЕДИКО-САНІТАРНОЇ ДОПОМОГИ" МИРОГОЩАНСЬКОЇ СІЛЬСЬКОЇ РАДИ ДУБЕНСЬКОГО РАЙОНУ РІВНЕНСЬКОЇ ОБЛАСТІ</t>
  </si>
  <si>
    <t>МИРОГОЩА ДРУГА</t>
  </si>
  <si>
    <t>Україна, 35623, Рівненська обл., Дубенський р-н, село Мирогоща Друга, ВУЛИЦЯ МИРУ, будинок 87</t>
  </si>
  <si>
    <t>ede2b18c-1ffe-4c4f-bacc-7c35a870bffe</t>
  </si>
  <si>
    <t>КОМУНАЛЬНЕ НЕКОМЕРЦІЙНЕ ПІДПРИЄМСТВО "МЛИНІВСЬКИЙ ЦЕНТР ПЕРВИННОЇ МЕДИКО-САНІТАРНОЇ ДОПОМОГИ" МЛИНІВСЬКОЇ СЕЛИЩНОЇ РАДИ РІВНЕНСЬКОЇ ОБЛАСТІ</t>
  </si>
  <si>
    <t>mlinivmedcentr@ukr.net</t>
  </si>
  <si>
    <t>Семенюк Василь Іванович</t>
  </si>
  <si>
    <t>Україна, 35100, Рівненська обл., Млинівський р-н, селище міського типу Млинів, ВУЛИЦЯ СТЕПАНА БАНДЕРИ, будинок 18</t>
  </si>
  <si>
    <t>af38b7b7-4923-45ff-9bf5-9b605a113963</t>
  </si>
  <si>
    <t>КОНОВАЛОВА ОЛЬГА СЕРГІЇВНА</t>
  </si>
  <si>
    <t>МЛИНІВ</t>
  </si>
  <si>
    <t>de529c86-207a-45a2-9066-ced187ee44de</t>
  </si>
  <si>
    <t>КОМУНАЛЬНЕ НЕКОМЕРЦІЙНЕ ПІДПРИЄМСТВО "МЛИНІВСЬКА ЦЕНТРАЛЬНА РАЙОННА ЛІКАРНЯ" МЛИНІВСЬКОЇ СЕЛИЩНОЇ РАДИ РІВНЕНСЬКОЇ ОБЛАСТІ</t>
  </si>
  <si>
    <t>159337e0-a617-4f25-bca5-59b352d6291b</t>
  </si>
  <si>
    <t>КОМУНАЛЬНЕ НЕКОМЕРЦІЙНЕ ПІДПРИЄМСТВО "НЕМОВИЦЬКИЙ ЦЕНТР ПЕРВИННОЇ МЕДИКО-САНІТАРНОЇ ДОПОМОГИ" НЕМОВИЦЬКОЇ СІЛЬСЬКОЇ РАДИ САРНЕНСЬКОГО РАЙОНУ РІВНЕНСЬКОЇ ОБЛАСТІ</t>
  </si>
  <si>
    <t>НЕМОВИЧІ</t>
  </si>
  <si>
    <t>Україна, 34540, Рівненська обл., Сарненський р-н, село Немовичі, ВУЛИЦЯ ЦЕНТРАЛЬНА, будинок 11</t>
  </si>
  <si>
    <t>4d171723-19d0-4c04-9fd1-455171d871b6</t>
  </si>
  <si>
    <t>КОМУНАЛЬНЕ ПІДПРИЄМСТВО "РІВНЕНСЬКИЙ РАЙОННИЙ ЦЕНТР ПЕРВИННОЇ МЕДИКО-САНІТАРНОЇ ДОПОМОГИ" РІВНЕНСЬКОЇ РАЙОННОЇ РАДИ</t>
  </si>
  <si>
    <t>7d067f7b-a727-4633-92ca-06c92ea8fe8d</t>
  </si>
  <si>
    <t>b5684892-a235-4ed0-8713-4bfc774a10cc</t>
  </si>
  <si>
    <t>ІВАНЮК ІННА АНДРІЇВНА</t>
  </si>
  <si>
    <t>fb4ca564-5264-42f2-bfda-155f2f3f085b</t>
  </si>
  <si>
    <t>КОМУНАЛЬНЕ НЕКОМЕРЦІЙНЕ ПІДПРИЄМСТВО "ОЛЕКСАНДРІЙСЬКА ЛІКАРНЯ" ОЛЕКСАНДРІЙСЬКОЇ СІЛЬСЬКОЇ РАДИ РІВНЕНСЬКОГО РАЙОНУ РІВНЕНСЬКОЇ ОБЛАСТІ</t>
  </si>
  <si>
    <t>4cfa7bfb-c1d4-4fb4-9297-910d74f06683</t>
  </si>
  <si>
    <t>КОМУНАЛЬНЕ ПІДПРИЄМСТВО "ОБЛАСНА ПСИХІАТРИЧНА ЛІКАРНЯ С. ОРЛІВКА" РІВНЕНСЬКОЇ ОБЛАСНОЇ РАДИ</t>
  </si>
  <si>
    <t>ОРЛІВКА</t>
  </si>
  <si>
    <t>f564c6b1-9d26-45ad-a075-7a703e8ac3b9</t>
  </si>
  <si>
    <t>САВАНЧУК ТЕТЯНА ВАСИЛІВНА</t>
  </si>
  <si>
    <t>bfe7f1ba-fff8-4549-8772-0861959e03fb</t>
  </si>
  <si>
    <t>КОМУНАЛЬНЕ НЕКОМЕРЦІЙНЕ ПІДПРИЄМСТВО "ОСТРОЗЬКА БАГАТОПРОФІЛЬНА ЛІКАРНЯ" ОСТРОЗЬКОЇ МІСЬКОЇ РАДИ РІВНЕНСЬКОГО РАЙОНУ РІВНЕНСЬКОЇ ОБЛАСТІ</t>
  </si>
  <si>
    <t>ОСТРОГ</t>
  </si>
  <si>
    <t>Україна, 35800, Рівненська обл., місто Острог, вул.Татарська, будинок 185</t>
  </si>
  <si>
    <t>dc88aefa-5f9d-45ea-989d-02561dbd4835</t>
  </si>
  <si>
    <t>КОМУНАЛЬНЕ ПІДПРИЄМСТВО "ОСТРОЗЬКА ОБЛАСНА ПСИХІАТРИЧНА ЛІКАРНЯ" РІВНЕНСЬКОЇ ОБЛАСНОЇ РАДИ</t>
  </si>
  <si>
    <t>ee57cdd7-7289-4fc3-b3a2-e8bf87beb095</t>
  </si>
  <si>
    <t>ТОВАРИСТВО З ОБМЕЖЕНОЮ ВІДПОВІДАЛЬНІСТЮ "ВАГАСКОМ"</t>
  </si>
  <si>
    <t>Україна, 35800, Рівненська обл., місто Острог, ВУЛИЦЯ ТАТАРСЬКА, будинок 179-Б</t>
  </si>
  <si>
    <t>6678db33-520b-419b-ac0d-72023be24aee</t>
  </si>
  <si>
    <t>КОМУНАЛЬНЕ НЕКОМЕРЦІЙНЕ ПІДПРИЄМСТВО "ОСТРОЗЬКИЙ ЦЕНТР ПЕРВИННОЇ МЕДИЧНОЇ ДОПОМОГИ" ОСТРОЗЬКОЇ МІСЬКОЇ РАДИ РІВНЕНСЬКОГО РАЙОНУ РІВНЕНСЬКОЇ ОБЛАСТІ</t>
  </si>
  <si>
    <t>ostrog.rcpmd@gmail.com</t>
  </si>
  <si>
    <t>Стратюк Олександр Анатолійович</t>
  </si>
  <si>
    <t>72bafe93-e768-4ed3-8bcd-61939343b2ec</t>
  </si>
  <si>
    <t>КОМУНАЛЬНЕ НЕКОМЕРЦІЙНЕ ПІДПРИЄМСТВО "ОСТРОЖЕЦЬКА РАЙОННА ЛІКАРНЯ" ОСТРОЖЕЦЬКОЇ СІЛЬСЬКОЇ РАДИ МЛИНІВСЬКОГО РАЙОНУ РІВНЕНСЬКОЇ ОБЛАСТІ</t>
  </si>
  <si>
    <t>ОСТРОЖЕЦЬ</t>
  </si>
  <si>
    <t>115dc286-1f1e-4a4a-aede-a7019fc63167</t>
  </si>
  <si>
    <t>КОМУНАЛЬНЕ НЕКОМЕРЦІЙНЕ ПІДПРИЄМСТВО "ЛІКАРСЬКА АМБУЛАТОРІЯ ЗАГАЛЬНОЇ ПРАКТИКИ - СІМЕЙНОЇ МЕДИЦИНИ С.ПІДЛОЗЦІ" ПІДЛОЗЦІВСЬКОЇ СІЛЬСЬКОЇ РАДИ МЛИНІВСЬКОГО РАЙОНУ РІВНЕНСЬКОЇ ОБЛАСТІ</t>
  </si>
  <si>
    <t>ПІДЛОЗЦІ</t>
  </si>
  <si>
    <t>Україна, 35132, Рівненська обл., Млинівський р-н, село Підлозці, ВУЛИЦЯ СТИРОВА, будинок 1</t>
  </si>
  <si>
    <t>df28c42f-840d-4e83-8299-f5a3cdbef2d8</t>
  </si>
  <si>
    <t>КОМУНАЛЬНЕ ПІДПРИЄМСТВО "ПРИВІЛЬНЕНСЬКА АМБУЛАТОРІЯ ЗАГАЛЬНОЇ ПРАКТИКИ СІМЕЙНОЇ МЕДИЦИНИ" ПРИВІЛЬНЕНСЬКОЇ СІЛЬСЬКОЇ РАДИ ДУБЕНСЬКОГО РАЙОНУ РІВНЕНСЬКОЇ ОБЛАСТІ</t>
  </si>
  <si>
    <t>ПРИВІЛЬНЕ</t>
  </si>
  <si>
    <t>1051e58b-999d-4a5b-baa3-73f5682b461c</t>
  </si>
  <si>
    <t>КОМУНАЛЬНЕ НЕКОМЕРЦІЙНЕ ПІДПРИЄМСТВО "РАДИВИЛІВСЬКА ЦЕНТРАЛЬНА МІСЬКА ЛІКАРНЯ" РАДИВИЛІВСЬКОЇ МІСЬКОЇ РАДИ РІВНЕНСЬКОЇ ОБЛАСТІ</t>
  </si>
  <si>
    <t>РАДИВИЛІВ</t>
  </si>
  <si>
    <t>5016d429-d3ca-4de9-90d4-d926bf044ab7</t>
  </si>
  <si>
    <t>a9bb59ec-0de8-4842-93b7-bebdeb05e0a4</t>
  </si>
  <si>
    <t>КОМУНАЛЬНЕ НЕКОМЕРЦІЙНЕ ПІДПРИЄМСТВО "РАДИВИЛІВСЬКИЙ ЦЕНТР ПЕРВИННОЇ МЕДИКО-САНІТАРНОЇ ДОПОМОГИ" РАДИВИЛІВСЬКОЇ МІСЬКОЇ РАДИ</t>
  </si>
  <si>
    <t>radiviliv.cpmsd@gmail.com</t>
  </si>
  <si>
    <t>Поляк Валентина Володимирівна</t>
  </si>
  <si>
    <t>Україна, 35500, Рівненська обл., Радивилівський р-н, ВУЛИЦЯ САДОВА, будинок 4</t>
  </si>
  <si>
    <t>deaaac01-c16a-4cca-ac00-a590a9bfb319</t>
  </si>
  <si>
    <t>КОМУНАЛЬНЕ ПІДПРИЄМСТВО "РІВНЕНСЬКИЙ ОБЛАСНИЙ ШКІРНО-ВЕНЕРОЛОГІЧНИЙ ДИСПАНСЕР" РІВНЕНСЬКОЇ ОБЛАСНОЇ РАДИ</t>
  </si>
  <si>
    <t>e5dece73-c0c0-4af4-a5e8-f34fd6accacb</t>
  </si>
  <si>
    <t>КОМУНАЛЬНЕ НЕКОМЕРЦІЙНЕ ПІДПРИЄМСТВО "ЦЕНТРАЛЬНА МІСЬКА ЛІКАРНЯ" РІВНЕНСЬКОЇ МІСЬКОЇ РАДИ</t>
  </si>
  <si>
    <t>dcef10ac-0b80-459e-815a-6f0970b64b64</t>
  </si>
  <si>
    <t>КОМУНАЛЬНЕ НЕКОМЕРЦІЙНЕ ПІДПРИЄМСТВО "ПОЛОГОВИЙ БУДИНОК" РІВНЕНСЬКОЇ МІСЬКОЇ РАДИ</t>
  </si>
  <si>
    <t>8555146b-2af1-445e-aa43-59134adcd453</t>
  </si>
  <si>
    <t>КОМУНАЛЬНЕ НЕКОМЕРЦІЙНЕ ПІДПРИЄМСТВО "ЦЕНТР ПЕРВИННОЇ МЕДИКО-САНІТАРНОЇ ДОПОМОГИ "ЦЕНТРАЛЬНИЙ" РІВНЕНСЬКОЇ МІСЬКОЇ РАДИ</t>
  </si>
  <si>
    <t>767cf1c3-9437-4bfa-93c2-514a51b9b47d</t>
  </si>
  <si>
    <t>КОМУНАЛЬНЕ ПІДПРИЄМСТВО "ОБЛАСНИЙ ЦЕНТР ГРОМАДСЬКОГО ЗДОРОВ'Я" РІВНЕНСЬКОЇ ОБЛАСНОЇ РАДИ</t>
  </si>
  <si>
    <t>rivne.phc@gmail.com</t>
  </si>
  <si>
    <t>Рибчук Людмила Віталіївна</t>
  </si>
  <si>
    <t>Україна, 33028, Рівненська обл., місто Рівне, ВУЛИЦЯ Жоліо-Кюрі, будинок 19</t>
  </si>
  <si>
    <t>9ee9c02c-c787-41b4-9409-1198bda99899</t>
  </si>
  <si>
    <t>КОМУНАЛЬНЕ НЕКОМЕРЦІЙНЕ ПІДПРИЄМСТВО "МІСЬКА ДИТЯЧА ЛІКАРНЯ" РІВНЕНСЬКОЇ МІСЬКОЇ РАДИ</t>
  </si>
  <si>
    <t>c6dc2751-44fa-4310-a281-ce173a4d1aa7</t>
  </si>
  <si>
    <t>ПРИВАТНЕ ПІДПРИЄМСТВО "МЕДИЧНІ ДОВІДКИ 18"</t>
  </si>
  <si>
    <t>Україна, 33018, Рівненська обл., місто Рівне, ВУЛИЦЯ КУРЧАТОВА, будинок 3</t>
  </si>
  <si>
    <t>9b56d8f4-69a8-45fe-af3f-fe161f7459ab</t>
  </si>
  <si>
    <t>КОМУНАЛЬНЕ ПІДПРИЄМСТВО "РІВНЕНСЬКИЙ ОБЛАСНИЙ КЛІНІЧНИЙ ЛІКУВАЛЬНО-ДІАГНОСТИЧНИЙ ЦЕНТР ІМЕНІ ВІКТОРА ПОЛІЩУКА" РІВНЕНСЬКОЇ ОБЛАСНОЇ РАДИ</t>
  </si>
  <si>
    <t>4bffa836-e0ca-447e-82e6-29e8eb0fbff8</t>
  </si>
  <si>
    <t>КОМУНАЛЬНЕ ПІДПРИЄМСТВО "РІВНЕНСЬКА ОБЛАСНА СТОМАТОЛОГІЧНА ПОЛІКЛІНІКА" РІВНЕНСЬКОЇ ОБЛАСНОЇ РАДИ</t>
  </si>
  <si>
    <t>030a76a7-d4c7-43fe-9feb-92955ee4c1bb</t>
  </si>
  <si>
    <t>КОМУНАЛЬНЕ ПІДПРИЄМСТВО "РІВНЕНСЬКИЙ ОБЛАСНИЙ СПЕЦІАЛІЗОВАНИЙ ДИСПАНСЕР РАДІАЦІЙНОГО ЗАХИСТУ НАСЕЛЕННЯ" РІВНЕНСЬКОЇ ОБЛАСНОЇ РАДИ</t>
  </si>
  <si>
    <t>2cdae7e2-6f5e-4c4e-90a1-08628f1ba546</t>
  </si>
  <si>
    <t>ТОВАРИСТВО З ОБМЕЖЕНОЮ ВІДПОВІДАЛЬНІСТЮ "ЛАЙФ КЛІНІК"</t>
  </si>
  <si>
    <t>Україна, 33013, Рівненська обл., місто Рівне, ВУЛИЦЯ СИМОНА ПЕТЛЮРИ, будинок 35</t>
  </si>
  <si>
    <t>d08f4713-9597-48da-a426-5d48f83d5f37</t>
  </si>
  <si>
    <t>15601310-a970-483b-9365-23ae331686b8</t>
  </si>
  <si>
    <t>КОМУНАЛЬНЕ НЕКОМЕРЦІЙНЕ ПІДПРИЄМСТВО "МІСЬКА ДИТЯЧА СТОМАТОЛОГІЧНА ПОЛІКЛІНІКА" РІВНЕНСЬКОЇ МІСЬКОЇ РАДИ</t>
  </si>
  <si>
    <t>247a94fa-e2a2-4e2a-8668-b991efa4212d</t>
  </si>
  <si>
    <t>КОМУНАЛЬНЕ ПІДПРИЄМСТВО "РІВНЕНСЬКИЙ ОБЛАСНИЙ СПЕЦІАЛІЗОВАНИЙ ЦЕНТР РЕАБІЛІТАЦІЇ ДІТЕЙ З ОРГАНІЧНИМИ УРАЖЕННЯМИ ЦЕНТРАЛЬНОЇ НЕРВОВОЇ СИСТЕМИ З ПОРУШЕННЯМ ПСИХІКИ ТА ПАЛІАТИВНОЇ ДОПОМОГИ ДІТЯМ" РІВНЕНСЬКОЇ ОБЛАСНОЇ РАДИ</t>
  </si>
  <si>
    <t>5c662701-59ea-4f7e-9cd0-9e1757e6f2c7</t>
  </si>
  <si>
    <t>КОМУНАЛЬНЕ НЕКОМЕРЦІЙНЕ ПІДПРИЄМСТВО "ЦЕНТР ПЕРВИННОЇ МЕДИКО-САНІТАРНОЇ ДОПОМОГИ "ЮВІЛЕЙНИЙ" РІВНЕНСЬКОЇ МІСЬКОЇ РАДИ</t>
  </si>
  <si>
    <t>0f8346d0-46a4-4b00-9a97-95c408d6ae3e</t>
  </si>
  <si>
    <t>4d15f63a-b424-4355-a184-e11d65512909</t>
  </si>
  <si>
    <t>КОМУНАЛЬНЕ ПІДПРИЄМСТВО "РІВНЕНСЬКА ОБЛАСНА КЛІНІЧНА ЛІКАРНЯ" РІВНЕНСЬКОЇ ОБЛАСНОЇ РАДИ</t>
  </si>
  <si>
    <t>5f5fa753-2edf-4cc8-8d2a-1e63e6d5b29a</t>
  </si>
  <si>
    <t>КОМУНАЛЬНЕ НЕКОМЕРЦІЙНЕ ПІДПРИЄМСТВО "МІСЬКА ЛІКАРНЯ №2" РІВНЕНСЬКОЇ МІСЬКОЇ РАДИ</t>
  </si>
  <si>
    <t>1b8cb5fe-0e2f-43fc-bd41-23fe244c2811</t>
  </si>
  <si>
    <t>5c0203f7-7f9e-4f7b-9c29-637656ecd097</t>
  </si>
  <si>
    <t>КОМУНАЛЬНЕ ПІДПРИЄМСТВО "РІВНЕНСЬКА ОБЛАСНА ДИТЯЧА ЛІКАРНЯ" РІВНЕНСЬКОЇ ОБЛАСНОЇ РАДИ</t>
  </si>
  <si>
    <t>65a9d0a9-545d-4ec7-94ec-f22b2a23b958</t>
  </si>
  <si>
    <t>КОМУНАЛЬНЕ ПІДПРИЄМСТВО "ОБЛАСНИЙ ПЕРИНАТАЛЬНИЙ ЦЕНТР" РІВНЕНСЬКОЇ ОБЛАСНОЇ РАДИ</t>
  </si>
  <si>
    <t>96d616cb-05b6-4610-900c-7075147c7991</t>
  </si>
  <si>
    <t>КОМУНАЛЬНЕ ПІДПРИЄМСТВО "РІВНЕНСЬКИЙ ОБЛАСНИЙ ФТИЗІОПУЛЬМОНОЛОГІЧНИЙ МЕДИЧНИЙ ЦЕНТР" РІВНЕНСЬКОЇ ОБЛАСНОЇ РАДИ</t>
  </si>
  <si>
    <t>5fbaed66-40dd-40d0-99f7-502fd5db2866</t>
  </si>
  <si>
    <t>ПРИВАТНЕ ПІДПРИЄМСТВО "МЕДИЧНИЙ ЦЕНТР "СІМ'Я"</t>
  </si>
  <si>
    <t>c20c1985-beb1-4ed7-b5e2-d5beaf2abfa4</t>
  </si>
  <si>
    <t>КОМУНАЛЬНЕ ПІДПРИЄМСТВО "ОБЛАСНИЙ ЦЕНТР ЕКСТРЕНОЇ МЕДИЧНОЇ ДОПОМОГИ ТА МЕДИЦИНИ КАТАСТРОФ" РІВНЕНСЬКОЇ ОБЛАСНОЇ РАДИ</t>
  </si>
  <si>
    <t>19e4a0cb-0f34-41a9-b202-54e271aef758</t>
  </si>
  <si>
    <t>ГОПКА АЛЛА МИКОЛАЇВНА</t>
  </si>
  <si>
    <t>Гопка Алла Миколаївна</t>
  </si>
  <si>
    <t>818805a6-35a4-4338-bea0-c3fde30a5645</t>
  </si>
  <si>
    <t>ПРИВАТНЕ ПІДПРИЄМСТВО "КЛІНІКА МЕД ОК"</t>
  </si>
  <si>
    <t>fadee9ac-75e3-4851-9fb1-da7dade1ea1c</t>
  </si>
  <si>
    <t>2cfebceb-ebfa-4cfe-8e9e-4718ada3af77</t>
  </si>
  <si>
    <t>КОМУНАЛЬНЕ НЕКОМЕРЦІЙНЕ ПІДПРИЄМСТВО" ЦЕНТР ПЕРВИННОЇ МЕДИКО-САНІТАРНОЇ ДОПОМОГИ '' ПІВНІЧНИЙ " РІВНЕНСЬКОЇ МІСЬКОЇ РАДИ</t>
  </si>
  <si>
    <t>1353a844-0c6f-4f4b-a3ef-fdec008d3257</t>
  </si>
  <si>
    <t>КОМУНАЛЬНЕ НЕКОМЕРЦІЙНЕ ПІДПРИЄМСТВО "МІСЬКА СТОМАТОЛОГІЧНА ПОЛІКЛІНІКА" РІВНЕНСЬКОЇ МІСЬКОЇ РАДИ</t>
  </si>
  <si>
    <t>716aa13b-693e-418c-ab20-2f62f009b6d9</t>
  </si>
  <si>
    <t>ТОВАРИСТВО З ОБМЕЖЕНОЮ ВІДПОВІДАЛЬНІСТЮ "КЛІНІКА ЄВРОКЛІНІКС"</t>
  </si>
  <si>
    <t>4dbe2158-10a3-4bae-bc8d-cea3da96c93f</t>
  </si>
  <si>
    <t>КОМУНАЛЬНЕ ПІДПРИЄМСТВО "РІВНЕНСЬКИЙ ОБЛАСНИЙ ПРОТИПУХЛИННИЙ ЦЕНТР" РІВНЕНСЬКОЇ ОБЛАСНОЇ РАДИ</t>
  </si>
  <si>
    <t>6ab27740-fd0d-4fc8-b546-9608fb296e8e</t>
  </si>
  <si>
    <t>КОМУНАЛЬНЕ ПІДПРИЄМСТВО "РІВНЕНСЬКИЙ ОБЛАСНИЙ ЦЕНТР ПСИХІЧНОГО ЗДОРОВ'Я НАСЕЛЕННЯ" РІВНЕНСЬКОЇ ОБЛАСНОЇ РАДИ</t>
  </si>
  <si>
    <t>64b4c486-1e9b-42ce-8d87-13eaa8cb5d4f</t>
  </si>
  <si>
    <t>ПАНЧИШИН НАТАЛІЯ ЛЕОНІДІВНА</t>
  </si>
  <si>
    <t>52b6024e-4a26-4606-986b-777711b43dc1</t>
  </si>
  <si>
    <t>БОГДАНЕЦЬ ЮЛІЯ ІВАНІВНА</t>
  </si>
  <si>
    <t>96757241-ab73-4805-b701-071316608524</t>
  </si>
  <si>
    <t>КОМУНАЛЬНЕ НЕКОМЕРЦІЙНЕ ПІДПРИЄМСТВО "РОКИТНІВСЬКИЙ ЦЕНТР ПЕРВИННОЇ МЕДИКО-САНІТАРНОЇ ДОПОМОГИ" РОКИТНІВСЬКОЇ СЕЛИЩНОЇ РАДИ</t>
  </si>
  <si>
    <t>ddc49c48-b5c9-4877-a122-57057ddd57a0</t>
  </si>
  <si>
    <t>КОМУНАЛЬНЕ НЕКОМЕРЦІЙНЕ ПІДПРИЄМСТВО "РОКИТНІВСЬКА БАГАТОПРОФІЛЬНА ЛІКАРНЯ ІНТЕНСИВНОГО ЛІКУВАННЯ" РОКИТНІВСЬКОЇ СЕЛИЩНОЇ РАДИ</t>
  </si>
  <si>
    <t>94a940dc-16fd-45e4-a3c1-da4c53f75e36</t>
  </si>
  <si>
    <t>КОМУНАЛЬНЕ НЕКОМЕРЦІЙНЕ ПІДПРИЄМСТВО "САРНЕНСЬКИЙ ЦЕНТР ПЕРВИННОЇ МЕДИКО-САНІТАРНОЇ ДОПОМОГИ" САРНЕНСЬКОЇ МІСЬКОЇ РАДИ</t>
  </si>
  <si>
    <t>f7604ad9-973b-4ecb-ac93-c6bd97441b96</t>
  </si>
  <si>
    <t>КОМУНАЛЬНЕ НЕКОМЕРЦІЙНЕ ПІДПРИЄМСТВО "САРНЕНСЬКА ЦЕНТРАЛЬНА РАЙОННА ЛІКАРНЯ" САРНЕНСЬКОЇ МІСЬКОЇ РАДИ</t>
  </si>
  <si>
    <t>21b32b11-6b3c-40b0-b70d-78696f225545</t>
  </si>
  <si>
    <t>КОМУНАЛЬНЕ НЕКОМЕРЦІЙНЕ ПІДПРИЄМСТВО "САРНЕНСЬКА СТОМАТОЛОГІЧНА ПОЛІКЛІНІКА" САРНЕНСЬКОЇ МІСЬКОЇ РАДИ</t>
  </si>
  <si>
    <t>13b5faf8-abab-4662-8503-3b5dd921116e</t>
  </si>
  <si>
    <t>8dcd0f9b-3c6d-4875-8a92-3af3123323f0</t>
  </si>
  <si>
    <t>КОМУНАЛЬНЕ НЕКОМЕРЦІЙНЕ ПІДПРИЄМСТВО "СМИЗЬКИЙ ЦЕНТР ПЕРВИННОЇ МЕДИКО-САНІТАРНОЇ ДОПОМОГИ" СМИЗЬКОЇ СЕЛИЩНОЇ РАДИ</t>
  </si>
  <si>
    <t>СМИГА</t>
  </si>
  <si>
    <t>cca08e7e-d656-4e29-9aaa-4062d3489a2e</t>
  </si>
  <si>
    <t>КОМУНАЛЬНЕ НЕКОМЕРЦІЙНЕ ПІДПРИЄМСТВО СТАРОСІЛЬСЬКОЇ СІЛЬСЬКОЇ РАДИ "СТАРОСІЛЬСЬКИЙ ЦЕНТР ПЕРВИННОЇ МЕДИЧНОЇ ДОПОМОГИ"</t>
  </si>
  <si>
    <t>СТАРЕ СЕЛО</t>
  </si>
  <si>
    <t>bb8df249-5b28-4ad6-9293-30196925e53d</t>
  </si>
  <si>
    <t>КОМУНАЛЬНЕ НЕКОМЕРЦІЙНЕ ПІДПРИЄМСТВО "СТЕПАНСЬКА РАЙОННА ЛІКАРНЯ" СТЕПАНСЬКОЇ СЕЛИЩНОЇ РАДИ САРНЕНСЬКОГО РАЙОНУ РІВНЕНСЬКОЇ ОБЛАСТІ</t>
  </si>
  <si>
    <t>СТЕПАНЬ</t>
  </si>
  <si>
    <t>330ca933-0f70-4d9c-95aa-953a4a0e3810</t>
  </si>
  <si>
    <t>КОМУНАЛЬНЕ НЕКОМЕРЦІЙНЕ ПІДПРИЄМСТВО БЕЗДРИЦЬКОЇ СІЛЬСЬКОЇ РАДИ "АМБУЛАТОРІЯ ЗАГАЛЬНОЇ ПРАКТИКИ-СІМЕЙНОЇ МЕДИЦИНИ С.БЕЗДРИК"</t>
  </si>
  <si>
    <t>БЕЗДРИК</t>
  </si>
  <si>
    <t>fe5bcb5d-d51f-40ca-8017-0a13d444ee20</t>
  </si>
  <si>
    <t>КОМУНАЛЬНЕ НЕКОМЕРЦІЙНЕ ПІДПРИЄМСТВО "ЦЕНТР ПЕРВИННОЇ МЕДИКО-САНІТАРНОЇ ДОПОМОГИ" БЕРЕЗІВСЬКОЇ СІЛЬСЬКОЇ РАДИ</t>
  </si>
  <si>
    <t>БЕРЕЗА</t>
  </si>
  <si>
    <t>7148183d-6f18-48e5-8e4f-f86a7bbb6e8a</t>
  </si>
  <si>
    <t>КОМУНАЛЬНЕ НЕКОМЕРЦІЙНЕ ПІДПРИЄМСТВО БІЛОПІЛЬСЬКОЇ МІСЬКОЇ РАДИ "БІЛОПІЛЬСЬКИЙ ЦЕНТР ПЕРВИННОЇ МЕДИЧНОЇ ДОПОМОГИ"</t>
  </si>
  <si>
    <t>18626b8c-8a02-40d4-876e-7c0f5890517e</t>
  </si>
  <si>
    <t>КОМУНАЛЬНЕ НЕКОМЕРЦІЙНЕ ПІДПРИЄМСТВО БІЛОПІЛЬСЬКОЇ МІСЬКОЇ РАДИ "БІЛОПІЛЬСЬКА МІСЬКА ЛІКАРНЯ"</t>
  </si>
  <si>
    <t>2ff16176-4732-4321-a6f0-1629c20d2948</t>
  </si>
  <si>
    <t>КОМУНАЛЬНЕ НЕКОМЕРЦІЙНЕ ПІДПРИЄМСТВО "ЦЕНТР ПЕРВИННОЇ МЕДИКО-САНІТАРНОЇ ДОПОМОГИ" РОМЕНСЬКОЇ РАЙОННОЇ РАДИ СУМСЬКОЇ ОБЛАСТІ</t>
  </si>
  <si>
    <t>БОБРИК</t>
  </si>
  <si>
    <t>1b96191c-5917-44bd-8d7d-12015eecf999</t>
  </si>
  <si>
    <t>КОМУНАЛЬНЕ НЕКОМЕРЦІЙНЕ ПІДПРИЄМСТВО БОРОМЛЯНСЬКОЇ СІЛЬСЬКОЇ РАДИ "АМБУЛАТОРІЯ ЗАГАЛЬНОЇ ПРАКТИКИ-СІМЕЙНОЇ МЕДИЦИНИ СЕЛА БОРОМЛЯ"</t>
  </si>
  <si>
    <t>БОРОМЛЯ</t>
  </si>
  <si>
    <t>7ef983b2-e283-4478-b21e-44e7168eb0c8</t>
  </si>
  <si>
    <t>КОМУНАЛЬНЕ НЕКОМЕРЦІЙНЕ ПІДПРИЄМСТВО "БОЧЕЧКІВСЬКА АМБУЛАТОРІЯ ЗАГАЛЬНОЇ ПРАКТИКИ-СІМЕЙНОЇ МЕДИЦИНИ" БОЧЕЧКІВСЬКОЇ СІЛЬСЬКОЇ РАДИ</t>
  </si>
  <si>
    <t>БОЧЕЧКИ</t>
  </si>
  <si>
    <t>a9c32f7b-0333-4628-b9c3-2a9d59abfa16</t>
  </si>
  <si>
    <t>КОМУНАЛЬНЕ НЕКОМЕРЦІЙНЕ ПІДПРИЄМСТВО «БУРИНСЬКА ЛІКАРНЯ ІМ. ПРОФ. М.П.НОВАЧЕНКА»</t>
  </si>
  <si>
    <t>887d20cf-660e-484d-a114-4ba1a4f75772</t>
  </si>
  <si>
    <t>КОМУНАЛЬНЕ НЕКОМЕРЦІЙНЕ ПІДПРИЄМСТВО БУРИНСЬКОЇ РАЙОННОЇ РАДИ "БУРИНСЬКА ЦЕНТРАЛЬНА РАЙОННА ЛІКАРНЯ ІМ. ПРОФ. М. П. НОВАЧЕНКА"</t>
  </si>
  <si>
    <t>222de571-cbda-4225-858e-7cf0cb8ff165</t>
  </si>
  <si>
    <t>КОМУНАЛЬНЕ НЕКОМЕРЦІЙНЕ ПІДПРИЄМСТВО "ВЕЛИКОПИСАРІВСЬКА ЛІКАРНЯ" ВЕЛИКОПИСАРІВСЬКОЇ СЕЛИЩНОЇ РАДИ</t>
  </si>
  <si>
    <t>vpsrcrb@ukr.net</t>
  </si>
  <si>
    <t>Побідинський Роман Іванович</t>
  </si>
  <si>
    <t>Україна, 42800, Сумська обл., Великописарівський р-н, селище міського типу Велика Писарівка, ВУЛИЦЯ КОЦЮБИНСЬКОГО, будинок 5</t>
  </si>
  <si>
    <t>9fecc5b0-f07d-4c85-a190-b94b45acee39</t>
  </si>
  <si>
    <t>ВЕЛИКА ПИСАРІВКА</t>
  </si>
  <si>
    <t>5e544e12-e144-4513-8235-2238ff9c9035</t>
  </si>
  <si>
    <t>ДОЦЕНКО НІНА ОЛЕКСАНДРІВНА</t>
  </si>
  <si>
    <t>ВЕЛИКА ЧЕРНЕЧЧИНА</t>
  </si>
  <si>
    <t>1cb64ba4-6a91-42e9-9d4d-bcf985fbb4c5</t>
  </si>
  <si>
    <t>КОМУНАЛЬНЕ НЕКОМЕРЦІЙНЕ ПІДПРИЄМСТВО "ЦЕНТРАЛЬНА АМБУЛАТОРІЯ ЗАГАЛЬНОЇ ПРАКТИКИ-СІМЕЙНОЇ МЕДИЦИНИ" ВЕРХНЬОСИРОВАТСЬКОЇ СІЛЬСЬКОЇ РАДИ СУМСЬКОГО РАЙОНУ СУМСЬКОЇ ОБЛАСТІ</t>
  </si>
  <si>
    <t>ВЕРХНЯ СИРОВАТКА</t>
  </si>
  <si>
    <t>447112f9-9592-4082-82ed-7ef89ca056d9</t>
  </si>
  <si>
    <t>КОМУНАЛЬНЕ НЕКОМЕРЦІЙНЕ ПІДПРИЄМСТВО "ШОСТКИНСЬКИЙ РАЙОННИЙ ЦЕНТР ПЕРВИННОЇ МЕДИЧНОЇ (МЕДИКО-САНІТАРНОЇ) ДОПОМОГИ" ШОСТКИНСЬКОЇ МІСЬКОЇ РАДИ СУМСЬКОЇ ОБЛАСТІ</t>
  </si>
  <si>
    <t>ВОРОНІЖ</t>
  </si>
  <si>
    <t>e3901bc0-1de4-4633-93e1-d3b3a24c1baf</t>
  </si>
  <si>
    <t>РОГАЛЬ ЛЮДМИЛА ІВАНІВНА</t>
  </si>
  <si>
    <t>f0c5d746-9fb2-40e4-92d2-90ff0864f791</t>
  </si>
  <si>
    <t>КОМУНАЛЬНЕ НЕКОМЕРЦІЙНЕ ПІДПРИЄМСТВО "ЦЕНТР ПЕРВИННОЇ МЕДИКО-САНІТАРНОЇ ДОПОМОГИ" ГЛУХІВСЬКОЇ МІСЬКОЇ РАДИ</t>
  </si>
  <si>
    <t>gtspmsp@ukr.net</t>
  </si>
  <si>
    <t>Федоряко Лариса Володимирівна</t>
  </si>
  <si>
    <t>Україна, 41400, Сумська обл., місто Глухів, ВУЛИЦЯ КИЄВО-МОСКОВСЬКА, будинок 47</t>
  </si>
  <si>
    <t>717670e2-b2c0-4af5-b6f2-3010590e473a</t>
  </si>
  <si>
    <t>КОМУНАЛЬНЕ НЕКОМЕРЦІЙНЕ ПІДПРИЄМСТВО "ГЛУХІВСЬКА МІСЬКА ЛІКАРНЯ" ГЛУХІВСЬКОЇ МІСЬКОЇ РАДИ</t>
  </si>
  <si>
    <t>ГЛУХІВ</t>
  </si>
  <si>
    <t>355fae50-afb8-4644-a04c-5ed8b5febaed</t>
  </si>
  <si>
    <t>КОМУНАЛЬНЕ НЕКОМЕРЦІЙНЕ ПІДПРИЄМСТВО СУМСЬКОЇ ОБЛАСНОЇ РАДИ "ОБЛАСНА СПЕЦІАЛІЗОВАНА ЛІКАРНЯ У М.ГЛУХІВ"</t>
  </si>
  <si>
    <t>a9a78a00-ca05-4dcc-8643-7c0eb0d9f683</t>
  </si>
  <si>
    <t>КОМУНАЛЬНЕ НЕКОМЕРЦІЙНЕ ПІДПРИЄМСТВО ГРУНСЬКОЇ СІЛЬСЬКОЇ РАДИ "ГРУНСЬКИЙ ЦЕНТР ПЕРВИННОЇ МЕДИКО-САНІТАРНОЇ ДОПОМОГИ"</t>
  </si>
  <si>
    <t>ГРУНЬ</t>
  </si>
  <si>
    <t>01ed75c7-7526-49c1-9943-55f9eaa7a4ad</t>
  </si>
  <si>
    <t>КОМУНАЛЬНЕ НЕКОМЕРЦІЙНЕ ПІДПРИЄМСТВО "ДРУЖБІВСЬКИЙ ЦЕНТР ПЕРВИННОЇ МЕДИКО-САНІТАРНОЇ ДОПОМОГИ " ДРУЖБІВСЬКОЇ МІСЬКОЇ РАДИ ШОСТКИНСЬКОГО РАЙОНУ СУМСЬКОЇ ОБЛАСТІ</t>
  </si>
  <si>
    <t>ДРУЖБА</t>
  </si>
  <si>
    <t>d53c9858-7e09-4cef-8e60-a3cd45344412</t>
  </si>
  <si>
    <t>КОМУНАЛЬНЕ НЕКОМЕРЦІЙНЕ ПІДПРИЄМСТВО "ДУБОВ'ЯЗІВСЬКА АМБУЛАТОРІЯ ЗАГАЛЬНОЇ ПРАКТИКИ- СІМЕЙНОЇ МЕДИЦИНИ" ДУБОВ'ЯЗІВСЬКОЇ СЕЛИЩНОЇ РАДИ</t>
  </si>
  <si>
    <t>ДУБОВ'ЯЗІВКА</t>
  </si>
  <si>
    <t>47150499-fcb5-47ee-87dc-0b0697df52d2</t>
  </si>
  <si>
    <t>КОМУНАЛЬНЕ НЕКОМЕРЦІЙНЕ ПІДПРИЄМСТВО "ЗНОБ-НОВГОРОДСЬКА АМБУЛАТОРІЯ ЗАГАЛЬНОЇ ПРАКТИКИ - СІМЕЙНОЇ МЕДИЦИНИ"</t>
  </si>
  <si>
    <t>ЗНОБ-НОВГОРОДСЬКЕ</t>
  </si>
  <si>
    <t>33edbaf5-3848-4327-87da-ed8e7c4ccb68</t>
  </si>
  <si>
    <t>КОМУНАЛЬНЕ НЕКОМЕРЦІЙНЕ ПІДПРИЄМСТВО СУМСЬКОЇ ОБЛАСНОЇ РАДИ "ОБЛАСНИЙ КЛІНІЧНИЙ ПЕРИНАТАЛЬНИЙ ЦЕНТР"</t>
  </si>
  <si>
    <t>1977c52a-df81-4983-95d3-9300b36f64d9</t>
  </si>
  <si>
    <t>КОМУНАЛЬНЕ НЕКОМЕРЦІЙНЕ ПІДПРИЄМСТВО СУМСЬКОЇ ОБЛАСНОЇ РАДИ "СУМСЬКИЙ ОБЛАСНИЙ КЛІНІЧНИЙ ГОСПІТАЛЬ ВЕТЕРАНІВ ВІЙНИ"</t>
  </si>
  <si>
    <t>5110e640-e933-4825-878f-eff0d865658f</t>
  </si>
  <si>
    <t>КОМУНАЛЬНЕ НЕКОМЕРЦІЙНЕ ПІДПРИЄМСТВО "ЦЕНТР ПЕРВИННОЇ  МЕДИКО-САНІТАРНОЇ ДОПОМОГИ КИРИКІВСЬКОЇ СЕЛИЩНОЇ РАДИ"</t>
  </si>
  <si>
    <t>КИРИКІВКА</t>
  </si>
  <si>
    <t>e8dbb101-0eec-4863-967e-6aaea26f7eb3</t>
  </si>
  <si>
    <t>ЧИЖИК ОЛЕКСАНДР ЮРІЙОВИЧ</t>
  </si>
  <si>
    <t>КНЯЗІВКА</t>
  </si>
  <si>
    <t>5f1776cf-583c-44c2-bb3e-9ec8d7e6139d</t>
  </si>
  <si>
    <t>КОМУНАЛЬНЕ НЕКОМЕРЦІЙНЕ ПІДПРИЄМСТВО "ЦЕНТР ПЕРВИННОЇ МЕДИКО-САНІТАРНОЇ ДОПОМОГИ КОМИШАНСЬКОЇ СІЛЬСЬКОЇ РАДИ"</t>
  </si>
  <si>
    <t>КОМИШІ</t>
  </si>
  <si>
    <t>4fb368be-7c8b-40f8-b0d3-e5a35b47487a</t>
  </si>
  <si>
    <t>КОМУНАЛЬНЕ НЕКОМЕРЦІЙНЕ ПІДПРИЄМСТВО КОНОТОПСЬКОЇ МІСЬКОЇ РАДИ "КОНОТОПСЬКА ЦЕНТРАЛЬНА РАЙОННА ЛІКАРНЯ ІМ. АКАДЕМІКА МИХАЙЛА ДАВИДОВА"</t>
  </si>
  <si>
    <t>konotopcrldavidova@ukr.net</t>
  </si>
  <si>
    <t>Згонник Василь Петрович</t>
  </si>
  <si>
    <t>Україна, 41600, Сумська обл., місто Конотоп, ВУЛИЦЯ МИКОЛИ АМОСОВА, будинок 5</t>
  </si>
  <si>
    <t>72e14d60-39b3-4054-af8a-f2f63ac27772</t>
  </si>
  <si>
    <t>КОМУНАЛЬНЕ НЕКОМЕРЦІЙНЕ ПІДПРИЄМСТВО КОНОТОПСЬКОЇ МІСЬКОЇ РАДИ "КОНОТОПСЬКА МІСЬКА ЛІКАРНЯ"</t>
  </si>
  <si>
    <t>981c96ee-5aa6-4493-beb5-46d1ffb58026</t>
  </si>
  <si>
    <t>3bdd72b7-2425-4102-9a87-5a3f4241fbbe</t>
  </si>
  <si>
    <t>819d7382-4a15-404a-9c3f-9cb860c5d407</t>
  </si>
  <si>
    <t>КОМУНАЛЬНЕ НЕКОМЕРЦІЙНЕ ПІДПРИЄМСТВО СУМСЬКОЇ ОБЛАСНОЇ РАДИ "СУМСЬКИЙ ОБЛАСНИЙ КЛІНІЧНИЙ КАРДІОЛОГІЧНИЙ ДИСПАНСЕР"</t>
  </si>
  <si>
    <t>КОСІВЩИНА</t>
  </si>
  <si>
    <t>bb81d97e-8c77-4a0e-a91c-1ba95f2da0df</t>
  </si>
  <si>
    <t>КОМУНАЛЬНЕ НЕКОМЕРЦІЙНЕ ПІДПРИЄМСТВО "КРАСНОПІЛЬСЬКА ЛІКАРНЯ" КРАСНОПІЛЬСЬКОЇ СЕЛИЩНОЇ РАДИ</t>
  </si>
  <si>
    <t>03a366fa-450f-49ba-9e94-48130afc5c5d</t>
  </si>
  <si>
    <t>КОМУНАЛЬНЕ НЕКОМЕРЦІЙНЕ ПІДПРИЄМСТВО СУМСЬКОЇ ОБЛАСНОЇ РАДИ  "СУМСЬКИЙ ОБЛАСНИЙ КЛІНІЧНИЙ ЛІКАРСЬКО-ФІЗКУЛЬТУРНИЙ ДИСПАНСЕР"</t>
  </si>
  <si>
    <t>92cb3a3e-6b98-4a55-9d23-a14567239f40</t>
  </si>
  <si>
    <t>КОМУНАЛЬНЕ НЕКОМЕРЦІЙНЕ ПІДПРИЄМСТВО "КРАСНОПІЛЬСЬКИЙ ЦЕНТР ПЕРВИННОЇ МЕДИКО-САНІТАРНОЇ ДОПОМОГИ" КРАСНОПІЛЬСЬКОЇ СЕЛИЩНОЇ РАДИ</t>
  </si>
  <si>
    <t>0b11e1bc-54df-4c30-87e1-be9265c0bdc8</t>
  </si>
  <si>
    <t>КОМУНАЛЬНЕ ПІДПРИЄМСТВО "КРОЛЕВЕЦЬКА ЛІКАРНЯ" КРОЛЕВЕЦЬКОЇ МІСЬКОЇ РАДИ</t>
  </si>
  <si>
    <t>5918d963-1d92-4292-9c08-4a96041fc116</t>
  </si>
  <si>
    <t>КОМУНАЛЬНЕ ПІДПРИЄМСТВО "ЦЕНТР ПЕРВИННОЇ МЕДИКО-САНІТАРНОЇ ДОПОМОГИ" КРОЛЕВЕЦЬКОЇ МІСЬКОЇ РАДИ</t>
  </si>
  <si>
    <t>3ffc7048-9281-4914-b71d-9d0864fa4119</t>
  </si>
  <si>
    <t>ТОВАРИСТВО З ОБМЕЖЕНОЮ ВІДПОВІДАЛЬНІСТЮ "ЦЕНТР СІМЕЙНОЇ МЕДИЦИНИ "МІЙ ЛІКАР"</t>
  </si>
  <si>
    <t>de68265d-bf0b-4479-b13a-9f50c83aa1f1</t>
  </si>
  <si>
    <t>БАКЛИКОВА ІРИНА ОЛЕКСІЇВНА</t>
  </si>
  <si>
    <t>ЛЕБЕДИН</t>
  </si>
  <si>
    <t>a78d2a3b-b357-4465-bf3c-cec630b7cb5d</t>
  </si>
  <si>
    <t>НОВОТАРСЬКА ЛАРИСА ІВАНІВНА</t>
  </si>
  <si>
    <t>b4cbf9c6-6ef7-4028-a26f-17fcd7a8ebbb</t>
  </si>
  <si>
    <t>УСЕНКО ВОЛОДИМИР МИКОЛАЙОВИЧ</t>
  </si>
  <si>
    <t>76507161-576c-4c03-af9a-371ee5eaf281</t>
  </si>
  <si>
    <t>ДЕРКАЧ ТЕТЯНА ВАСИЛІВНА</t>
  </si>
  <si>
    <t>b8c71d7b-bea4-4ed3-b872-b993d19d7f00</t>
  </si>
  <si>
    <t>КОМУНАЛЬНЕ НЕКОМЕРЦІЙНЕ ПІДПРИЄМСТВО "ЛИПОВОДОЛИНСЬКИЙ ЦЕНТР ПЕРВИННОЇ МЕДИКО-САНІТАРНОЇ ДОПОМОГИ" ЛИПОВОДОЛИНСЬКОЇ СЕЛИЩНОЇ РАДИ</t>
  </si>
  <si>
    <t>l-dolina_centrpmsd@email.ua</t>
  </si>
  <si>
    <t>Олійник Віталіна Миколаївна</t>
  </si>
  <si>
    <t>Україна, 42500, Сумська обл., Липоводолинський р-н, селище міського типу Липова Долина, ВУЛИЦЯ ЛІКАРНЯНА, будинок 3</t>
  </si>
  <si>
    <t>38f06794-e2cf-4859-8a91-9202380e6c98</t>
  </si>
  <si>
    <t>КОМУНАЛЬНЕ НЕКОМЕРЦІЙНЕ ПІДПРИЄМСТВО "ЛИПОВОДОЛИНСЬКА ЛІКАРНЯ" ЛИПОВОДОЛИНСЬКОЇ СЕЛИЩНОЇ РАДИ СУМСЬКОЇ ОБЛАСТІ</t>
  </si>
  <si>
    <t>ЛИПОВА ДОЛИНА</t>
  </si>
  <si>
    <t>cf300970-3d04-41dc-bf46-560f29d6caa9</t>
  </si>
  <si>
    <t>КОМУНАЛЬНЕ НЕКОМЕРЦІЙНЕ ПІДПРИЄМСТВО МИКОЛАЇВСЬКОЇ СІЛЬСЬКОЇ РАДИ "АМБУЛАТОРІЯ ЗАГАЛЬНОЇ ПРАКТИКИ-СІМЕЙНОЇ МЕДИЦИНИ РІЗДВА ПРЕСВЯТОЇ БОГОРОДИЦІ"</t>
  </si>
  <si>
    <t>6e50483f-a09c-40fa-8428-3bfd773a4650</t>
  </si>
  <si>
    <t>КОМУНАЛЬНЕ НЕКОМЕРЦІЙНЕ ПІДПРИЄМСТВО "АМБУЛАТОРІЯ ЗАГАЛЬНОЇ ПРАКТИКИ - СІМЕЙНОЇ МЕДИЦИНИ" МИКОЛАЇВСЬКОЇ СЕЛИЩНОЇ РАДИ</t>
  </si>
  <si>
    <t>c9312457-8e7f-4c8e-8b6a-5567b8a339a7</t>
  </si>
  <si>
    <t>КОМУНАЛЬНЕ НЕКОМЕРЦІЙНЕ ПІДПРИЄМСТВО "СІЛЬСЬКА ЛІКАРСЬКА АМБУЛАТОРІЯ МИРОПІЛЬСЬКОЇ СІЛЬСЬКОЇ РАДИ"</t>
  </si>
  <si>
    <t>МИРОПІЛЛЯ</t>
  </si>
  <si>
    <t>d80cc602-fb2b-48b4-ae5f-3a80bcbae1c3</t>
  </si>
  <si>
    <t>КОМУНАЛЬНЕ НЕКОМЕРЦІЙНЕ ПІДПРИЄМСТВО "ЛЕБЕДИНСЬКА ЦЕНТРАЛЬНА РАЙОННА ЛІКАРНЯ ІМЕНІ ЛІКАРЯ К.О.ЗІЛЬБЕРНИКА" ЛЕБЕДИНСЬКОЇ РАЙОННОЇ РАДИ</t>
  </si>
  <si>
    <t>add079ca-c2af-4988-9d57-723eb693aaa7</t>
  </si>
  <si>
    <t>1b3a7195-c358-4618-be65-d3d2e5337896</t>
  </si>
  <si>
    <t>КОМУНАЛЬНЕ НЕКОМЕРЦІЙНЕ ПІДПРИЄМСТВО "НЕДРИГАЙЛІВСЬКИЙ ЦЕНТР ПЕРВИННОЇ МЕДИКО-САНІТАРНОЇ ДОПОМОГИ"</t>
  </si>
  <si>
    <t>79664431-a814-44d4-886e-61a51710f010</t>
  </si>
  <si>
    <t>КОМУНАЛЬНЕ НЕКОМЕРЦІЙНЕ ПІДПРИЄМСТВО "НЕДРИГАЙЛІВСЬКА ЛІКАРНЯ" НЕДРИГАЙЛІВСЬКОЇ СЕЛИЩНОЇ РАДИ СУМСЬКОЇ ОБЛАСТІ</t>
  </si>
  <si>
    <t>c8f0ffe2-4217-47c0-943a-4eefd294c9eb</t>
  </si>
  <si>
    <t>КОМУНАЛЬНЕ НЕКОМЕРЦІЙНЕ ПІДПРИЄМСТВО "ЦЕНТРАЛЬНА АМБУЛАТОРІЯ ЗАГАЛЬНОЇ ПРАКТИКИ-СІМЕЙНОЇ МЕДИЦИНИ СЕЛА НИЖНЯ СИРОВАТКА" НИЖНЬОСИРОВАТСЬКОЇ СІЛЬСЬКОЇ РАДИ</t>
  </si>
  <si>
    <t>НИЖНЯ СИРОВАТКА</t>
  </si>
  <si>
    <t>Україна, 42356, Сумська обл., Сумський р-н, село Нижня Сироватка, ВУЛИЦЯ СУМСЬКА, будинок 125</t>
  </si>
  <si>
    <t>5f5c23ac-0ba6-4d85-b883-4632f210e828</t>
  </si>
  <si>
    <t>КОМУНАЛЬНЕ НЕКОМЕРЦІЙНЕ ПІДПРИЄМСТВО НОВОСЛОБІДСЬКОЇ СІЛЬСЬКОЇ РАДИ "АМБУЛАТОРІЯ ЗАГАЛЬНОЇ ПРАКТИКИ-СІМЕЙНОЇ МЕДИЦИНИ"</t>
  </si>
  <si>
    <t>НОВА СЛОБОДА</t>
  </si>
  <si>
    <t>ec28c7d2-6394-4026-bd4c-e856a4c531bf</t>
  </si>
  <si>
    <t>КОМУНАЛЬНЕ НЕКОМЕРЦІЙНЕ ПІДПРИЄМСТВО ОХТИРСЬКОЇ МІСЬКОЇ РАДИ "ОХТИРСЬКИЙ МІСЬКИЙ ЦЕНТР ПЕРВИННОЇ МЕДИКО-САНІТАРНОЇ ДОПОМОГИ"</t>
  </si>
  <si>
    <t>30ced414-3b06-41b2-a48c-a46cab2f5661</t>
  </si>
  <si>
    <t>КОМУНАЛЬНЕ НЕКОМЕРЦІЙНЕ ПІДПРИЄМСТВО ОХТИРСЬКОЇ МІСЬКОЇ РАДИ "ОХТИРСЬКА ЦЕНТРАЛЬНА РАЙОННА ЛІКАРНЯ"</t>
  </si>
  <si>
    <t>bc21f9fd-9990-415f-9194-3dbc1281da6c</t>
  </si>
  <si>
    <t>КОМУНАЛЬНЕ НЕКОМЕРЦІЙНЕ ПІДПРИЄМСТВО ОХТИРСЬКОЇ МІСЬКОЇ РАДИ "ОХТИРСЬКА МІСЬКА СТОМАТОЛОГІЧНА ПОЛІКЛІНІКА"</t>
  </si>
  <si>
    <t>fac55d4f-1ca6-4932-8816-2cfb98deb04d</t>
  </si>
  <si>
    <t>КОМУНАЛЬНЕ НЕКОМЕРЦІЙНЕ ПІДПРИЄМСТВО "ЦЕНТР ПЕРВИННОЇ МЕДИКО-САНІТАРНОЇ ДОПОМОГИ" ПОПІВСЬКОЇ СІЛЬСЬКОЇ РАДИ</t>
  </si>
  <si>
    <t>511d5880-a01a-4c06-b785-1aa568918fed</t>
  </si>
  <si>
    <t>КОМУНАЛЬНЕ НЕКОМЕРЦІЙНЕ ПІДПРИЄМСТВО МИКОЛАЇВСЬКОЇ СІЛЬСЬКОЇ РАДИ "АМБУЛАТОРІЯ ЗАГАЛЬНОЇ ПРАКТИКИ СІМЕЙНОЇ МЕДИЦИНИ С.ПОСТОЛЬНЕ"</t>
  </si>
  <si>
    <t>ПОСТОЛЬНЕ</t>
  </si>
  <si>
    <t>1c49e5a7-81d1-44c5-a8ca-ce6f5d7128fa</t>
  </si>
  <si>
    <t>КОМУНАЛЬНЕ НЕКОМЕРЦІЙНЕ ПІДПРИЄМСТВО "ПУТИВЛЬСЬКА МІСЬКА ЛІКАРНЯ" ПУТИВЛЬСЬКОЇ МІСЬКОЇ РАДИ</t>
  </si>
  <si>
    <t>909a917c-d0c5-4fab-a149-0e5cd76189f2</t>
  </si>
  <si>
    <t>78a5071a-a9f5-4d1c-86bb-f30372c4f769</t>
  </si>
  <si>
    <t>КОМУНАЛЬНЕ НЕКОМЕРЦІЙНЕ ПІДПРИЄМСТВО "ЦЕНТР ПЕРВИННОЇ МЕДИКО-САНІТАРНОЇ ДОПОМОГИ" ПУТИВЛЬСЬКОЇ МІСЬКОЇ РАДИ</t>
  </si>
  <si>
    <t>445e3bb9-ad85-46c8-b92c-27c4917be5e5</t>
  </si>
  <si>
    <t>КОМУНАЛЬНЕ НЕКОМЕРЦІЙНЕ ПІДПРИЄМСТВО " ЦЕНТР ПЕРВИННОЇ МЕДИКО-САНІТАРНОЇ ДОПОМОГИ МІСТА РОМНИ " РОМЕНСЬКОЇ МІСЬКОЇ РАДИ</t>
  </si>
  <si>
    <t>c7461048-72c5-4dae-a3db-c2919ac44853</t>
  </si>
  <si>
    <t>ЖУК ІННА ЛЕОНІДІВНА</t>
  </si>
  <si>
    <t>6862bac2-fac3-4db0-bc7e-e98bb644d06e</t>
  </si>
  <si>
    <t>КОМУНАЛЬНЕ НЕКОМЕРЦІЙНЕ ПІДПРИЄМСТВО "РОМЕНСЬКА ЦЕНТРАЛЬНА РАЙОННА ЛІКАРНЯ " РОМЕНСЬКОЇ МІСЬКОЇ РАДИ</t>
  </si>
  <si>
    <t>d61347c1-69ab-4dcb-9c16-34fa6bdce375</t>
  </si>
  <si>
    <t>КОМУНАЛЬНЕ НЕКОМЕРЦІЙНЕ ПІДПРИЄМСТВО СУМСЬКОЇ ОБЛАСНОЇ РАДИ ''ОБЛАСНА КЛІНІЧНА СПЕЦІАЛІЗОВАНА ЛІКАРНЯ''</t>
  </si>
  <si>
    <t>ce9b6014-562e-4a1b-98dd-5aa7bcc1a010</t>
  </si>
  <si>
    <t>КОМУНАЛЬНЕ НЕКОМЕРЦІЙНЕ ПІДПРИЄМСТВО "ЦЕНТР ПЕРВИННОЇ МЕДИКО-САНІТАРНОЇ ДОПОМОГИ" СУМСЬКОЇ РАЙОННОЇ РАДИ СУМСЬКОЇ ОБЛАСТІ</t>
  </si>
  <si>
    <t>САД</t>
  </si>
  <si>
    <t>f6aafba4-fda7-40db-b309-1c746c794167</t>
  </si>
  <si>
    <t>КОМУНАЛЬНЕ НЕКОМЕРЦІЙНЕ ПІДПРИЄМСТВО "СЕРЕДИНО-БУДСЬКА МІСЬКА ЛІКАРНЯ" СЕРЕДИНО-БУДСЬКОЇ МІСЬКОЇ РАДИ</t>
  </si>
  <si>
    <t>Муляр Вікторія В'ячеславівна</t>
  </si>
  <si>
    <t>СЕРЕДИНА-БУДА</t>
  </si>
  <si>
    <t>Україна, 41000, Сумська обл., Середино-Будський р-н, місто Середина-Буда, ВУЛИЦЯ ВОКЗАЛЬНА, будинок 26</t>
  </si>
  <si>
    <t>13677b31-dcbe-45f1-8f12-502cf750afa4</t>
  </si>
  <si>
    <t>КОМУНАЛЬНЕ НЕКОМЕРЦІЙНЕ ПІДПРИЄМСТВО "СЕРЕДИНО-БУДСЬКА АМБУЛАТОРІЯ ЗАГАЛЬНОЇ ПРАКТИКИ СІМЕЙНОЇ МЕДИЦИНИ" СЕРЕДИНО-БУДСЬКОЇ МІСЬКОЇ РАДИ</t>
  </si>
  <si>
    <t>sbuda_azpsm@i.ua</t>
  </si>
  <si>
    <t>Україна, 41000, Сумська обл., Середино-Будський р-н, місто Середина-Буда, ВУЛИЦЯ ВОКЗАЛЬНА, будинок 29</t>
  </si>
  <si>
    <t>dcc54294-e57a-4bf7-9673-37d97c1b3714</t>
  </si>
  <si>
    <t>КОМУНАЛЬНЕ НЕКОМЕРЦІЙНЕ ПІДПРИЄМСТВО СУМСЬКОЇ ОБЛАСНОЇ РАДИ "РЕГІОНАЛЬНИЙ КЛІНІЧНИЙ ФТИЗІОПУЛЬМОНОЛОГІЧНИЙ МЕДИЧНИЙ ЦЕНТР"</t>
  </si>
  <si>
    <t>СТЕПАНІВКА</t>
  </si>
  <si>
    <t>217bffa4-ab47-4195-be2f-dc8344498421</t>
  </si>
  <si>
    <t>ТЕРЕЩУК ОЛЬГА МИКОЛАЇВНА</t>
  </si>
  <si>
    <t>025b2ba5-e467-4530-8179-b49f1bd9d239</t>
  </si>
  <si>
    <t>КОМУНАЛЬНЕ НЕКОМЕРЦІЙНЕ ПІДПРИЄМСТВО СТЕПАНІВСЬКОЇ СЕЛИЩНОЇ РАДИ "АМБУЛАТОРІЯ ЗАГАЛЬНОЇ ПРАКТИКИ-СІМЕЙНОЇ МЕДИЦИНИ СМТ.СТЕПАНІВКА"</t>
  </si>
  <si>
    <t>16c5fa24-9dd2-48e3-b28b-2167b94f2984</t>
  </si>
  <si>
    <t>ІВАНОВ ДМИТРО ВАЛЕНТИНОВИЧ</t>
  </si>
  <si>
    <t>c6af73da-4e83-4df4-9b66-8d81fef7aed3</t>
  </si>
  <si>
    <t>ТОВАРИСТВО З ОБМЕЖЕНОЮ ВІДПОВІДАЛЬНІСТЮ "ЦЕНТРАЛЬНА АПТЕКА"</t>
  </si>
  <si>
    <t>2abb0490-6df2-43b1-9c48-f2065d662f1d</t>
  </si>
  <si>
    <t>ТОВАРИСТВО З ОБМЕЖЕНОЮ ВІДПОВІДАЛЬНІСТЮ "МЕДИЧНИЙ ЦЕНТР "ЗДРАВИЦЯ"</t>
  </si>
  <si>
    <t>65f3e951-bb8c-44aa-909a-e2dc458428d3</t>
  </si>
  <si>
    <t>КОМУНАЛЬНЕ НЕКОМЕРЦІЙНЕ ПІДПРИЄМСТВО "ЦЕНТР ПЕРВИННОЇ МЕДИКО-САНІТАРНОЇ ДОПОМОГИ № 2" СУМСЬКОЇ МІСЬКОЇ РАДИ</t>
  </si>
  <si>
    <t>d6cdf917-351d-42b4-9e63-ed845fd5ba87</t>
  </si>
  <si>
    <t>КОМУНАЛЬНЕ НЕКОМЕРЦІЙНЕ ПІДПРИЄМСТВО СУМСЬКОЇ ОБЛАСНОЇ РАДИ "СУМСЬКИЙ ОБЛАСНИЙ СПЕЦІАЛІЗОВАНИЙ ДИСПАНСЕР РАДІАЦІЙНОГО ЗАХИСТУ НАСЕЛЕННЯ"</t>
  </si>
  <si>
    <t>Україна, 40022, Сумська обл., місто Суми, пл.Троїцька, будинок 14</t>
  </si>
  <si>
    <t>81ac43c9-e814-432b-8c98-0835b3117e50</t>
  </si>
  <si>
    <t>КОМУНАЛЬНЕ НЕКОМЕРЦІЙНЕ ПІДПРИЄМСТВО "ЦЕНТР ПЕРВИННОЇ МЕДИКО-САНІТАРНОЇ ДОПОМОГИ №1" СУМСЬКОЇ МІСЬКОЇ РАДИ</t>
  </si>
  <si>
    <t>cb19377d-8c28-4f75-b1b4-d6cf243c0622</t>
  </si>
  <si>
    <t>ТОВАРИСТВО З ОБМЕЖЕНОЮ ВІДПОВІДАЛЬНІСТЮ "УКРАЇНСЬКИЙ ПІВНІЧНО-СХІДНИЙ ІНСТИТУТ ПРИКЛАДНОЇ ТА КЛІНІЧНОЇ МЕДИЦИНИ"</t>
  </si>
  <si>
    <t>840ac1d9-b87a-4766-b84b-ff95ce57c277</t>
  </si>
  <si>
    <t>ІВАНОВА ІРИНА ЄВГЕНІВНА</t>
  </si>
  <si>
    <t>36456e11-96bf-4ddf-8a62-17be77d90108</t>
  </si>
  <si>
    <t>ТОВАРИСТВО З ОБМЕЖЕНОЮ ВІДПОВІДАЛЬНІСТЮ "МЕДИЧНИЙ ЦЕНТР ФАМІЛІЯ МЕДІКУС"</t>
  </si>
  <si>
    <t>06b38311-fc11-4977-a996-fadebb52dac8</t>
  </si>
  <si>
    <t>КОМУНАЛЬНЕ НЕКОМЕРЦІЙНЕ ПІДПРИЄМСТВО "СУМСЬКА ЦЕНТРАЛЬНА РАЙОННА КЛІНІЧНА ЛІКАРНЯ" СУМСЬКОЇ РАЙОННОЇ РАДИ СУМСЬКОЇ ОБЛАСТІ</t>
  </si>
  <si>
    <t>a67c272e-5808-41fa-89b5-2a1ae1ff1f59</t>
  </si>
  <si>
    <t>ТОВАРИСТВО З ОБМЕЖЕНОЮ ВІДПОВІДАЛЬНІСТЮ "ЦЕНТР НОВОЇ МЕДИЦИНИ "МІДАС"</t>
  </si>
  <si>
    <t>d2257ff9-cd3d-4900-96eb-876585352376</t>
  </si>
  <si>
    <t>КОМУНАЛЬНЕ НЕКОМЕРЦІЙНЕ ПІДПРИЄМСТВО СУМСЬКОЇ ОБЛАСНОЇ РАДИ "СУМСЬКИЙ ОБЛАСНИЙ ЦЕНТР ЕКСТРЕНОЇ МЕДИЧНОЇ ДОПОМОГИ ТА МЕДИЦИНИ КАТАСТРОФ"</t>
  </si>
  <si>
    <t>27c84866-8f18-4e8f-891c-296cd1963e65</t>
  </si>
  <si>
    <t>КОМУНАЛЬНЕ НЕКОМЕРЦІЙНЕ ПІДПРИЄМСТВО "КЛІНІЧНА ЛІКАРНЯ № 5" СУМСЬКОЇ МІСЬКОЇ РАДИ</t>
  </si>
  <si>
    <t>0396a814-2327-491d-95d5-5fb452f72f15</t>
  </si>
  <si>
    <t>КОМУНАЛЬНЕ НЕКОМЕРЦІЙНЕ ПІДПРИЄМСТВО СУМСЬКОЇ ОБЛАСНОЇ РАДИ "СУМСЬКИЙ ОБЛАСНИЙ ДІАГНОСТИЧНИЙ ЦЕНТР"</t>
  </si>
  <si>
    <t>dd0885f1-92f7-4b8a-9869-4c42de5ca33d</t>
  </si>
  <si>
    <t>КОМУНАЛЬНЕ НЕКОМЕРЦІЙНЕ ПІДПРИЄМСТВО СУМСЬКОЇ ОБЛАСНОЇ РАДИ СУМСЬКИЙ ОБЛАСНИЙ КЛІНІЧНИЙ ОНКОЛОГІЧНИЙ ДИСПАНСЕР</t>
  </si>
  <si>
    <t>96f1b256-2fe3-4adf-bb05-440cc5ae240c</t>
  </si>
  <si>
    <t>ЗБЕРЖЕВСЬКИЙ ЮРІЙ ІВАНОВИЧ</t>
  </si>
  <si>
    <t>d8fadd29-7916-4448-95d6-77bc5ce46bc0</t>
  </si>
  <si>
    <t>ТОВАРИСТВО З ОБМЕЖЕНОЮ ВІДПОВІДАЛЬНІСТЮ "МЕДСОЮЗ+"</t>
  </si>
  <si>
    <t>3681bfc5-a95d-45b0-bc42-343880019b68</t>
  </si>
  <si>
    <t>КОМУНАЛЬНЕ НЕКОМЕРЦІЙНЕ ПІДПРИЄМСТВО СУМСЬКОЇ ОБЛАСНОЇ РАДИ "МЕДИЧНИЙ КЛІНІЧНИЙ ЦЕНТР ІНФЕКЦІЙНИХ ХВОРОБ ТА ДЕРМАТОЛОГІЇ ІМЕНІ З.Й.КРАСОВИЦЬКОГО"</t>
  </si>
  <si>
    <t>c55e2744-fb97-4997-9b67-bc594ecc2d9d</t>
  </si>
  <si>
    <t>ПРИВАТНЕ ПІДПРИЄМСТВО "ФЛОРІС-С"</t>
  </si>
  <si>
    <t>91c5284c-7afe-4bd1-b91e-afb29cde55f2</t>
  </si>
  <si>
    <t>ТОВАРИСТВО З ОБМЕЖЕНОЮ ВІДПОВІДАЛЬНІСТЮ "МЕДЕЯ СУМИ"</t>
  </si>
  <si>
    <t>9528c737-0ee0-4349-874d-90f708d990d7</t>
  </si>
  <si>
    <t>КОМУНАЛЬНЕ НЕКОМЕРЦІЙНЕ ПІДПРИЄМСТВО "КЛІНІЧНА СТОМАТОЛОГІЧНА ПОЛІКЛІНІКА" СУМСЬКОЇ МІСЬКОЇ РАДИ</t>
  </si>
  <si>
    <t>4ea90662-4a82-4774-b72a-dc8d3e8a740c</t>
  </si>
  <si>
    <t>ТОВАРИСТВО З ОБМЕЖЕНОЮ ВІДПОВІДАЛЬНІСТЮ "НАУКОВО-ВИРОБНИЧЕ ПІДПРИЄМСТВО "БЕСТІНВЕСТ"</t>
  </si>
  <si>
    <t>d404dd0b-73dd-48a1-bc27-12ea04632b81</t>
  </si>
  <si>
    <t>КОМУНАЛЬНЕ НЕКОМЕРЦІЙНЕ ПІДПРИЄМСТВО "КЛІНІЧНИЙ ПОЛОГОВИЙ БУДИНОК ПРЕСВЯТОЇ ДІВИ МАРІЇ" СУМСЬКОЇ МІСЬКОЇ РАДИ</t>
  </si>
  <si>
    <t>2a110898-f6ea-497a-9948-93b8b757ccd4</t>
  </si>
  <si>
    <t>КРЮЧКОВЕНКО БОРИС ОЛЕКСАНДРОВИЧ</t>
  </si>
  <si>
    <t>76c6b7b0-3f91-445c-be64-128cba598265</t>
  </si>
  <si>
    <t>ТОВАРИСТВО З ОБМЕЖЕНОЮ ВІДПОВІДАЛЬНІСТЮ "СУМСЬКИЙ МЕДИЧНИЙ ЦЕНТР "СІМЕЙНА ПОЛІКЛІНІКА"</t>
  </si>
  <si>
    <t>3304b512-51be-4bf8-89f6-20a5f26c06da</t>
  </si>
  <si>
    <t>385c2be0-e51a-486b-96af-5811e8ac7f26</t>
  </si>
  <si>
    <t>КОМУНАЛЬНЕ НЕКОМЕРЦІЙНЕ ПІДПРИЄМСТВО СУМСЬКОЇ ОБЛАСНОЇ РАДИ "ОБЛАСНИЙ КЛІНІЧНИЙ МЕДИЧНИЙ ЦЕНТР СОЦІАЛЬНО НЕБЕЗПЕЧНИХ ЗАХВОРЮВАНЬ"</t>
  </si>
  <si>
    <t>69b448be-f336-4d20-95da-5f86f874f123</t>
  </si>
  <si>
    <t>КОМУНАЛЬНЕ НЕКОМЕРЦІЙНЕ ПІДПРИЄМСТВО СУМСЬКОЇ ОБЛАСНОЇ РАДИ "СУМСЬКА ОБЛАСНА КЛІНІЧНА ЛІКАРНЯ"</t>
  </si>
  <si>
    <t>166936f3-c94d-4230-acca-6155a5100571</t>
  </si>
  <si>
    <t>КОМУНАЛЬНЕ НЕКОМЕРЦІЙНЕ ПІДПРИЄМСТВО "ДИТЯЧА КЛІНІЧНА ЛІКАРНЯ СВЯТОЇ ЗІНАЇДИ" СУМСЬКОЇ МІСЬКОЇ РАДИ</t>
  </si>
  <si>
    <t>adb527f3-f72e-4151-b3ce-002644bb2173</t>
  </si>
  <si>
    <t>05bdc54b-8ddb-4a8d-8c84-6747fbc715ea</t>
  </si>
  <si>
    <t>КИРИЧЕНКО НАТАЛІЯ МИКОЛАЇВНА</t>
  </si>
  <si>
    <t>cc9cc4b0-6f55-41c7-bfe5-7d3763afe870</t>
  </si>
  <si>
    <t>c57f35d4-42b9-4ddd-adfc-1b05430761f9</t>
  </si>
  <si>
    <t>НЕБОЯН ЄВГЕНІЙ БОРИСОВИЧ</t>
  </si>
  <si>
    <t>7b57f928-1e11-48a6-bf0c-35b89c06b25b</t>
  </si>
  <si>
    <t>ТОВАРИСТВО З ОБМЕЖЕНОЮ ВІДПОВІДАЛЬНІСТЮ "СУЧАСНІ МЕДИЧНІ ТЕХНОЛОГІЇ 2018"</t>
  </si>
  <si>
    <t>9f90393f-c48a-440a-b928-aa6d48baf046</t>
  </si>
  <si>
    <t>КОМУНАЛЬНЕ НЕКОМЕРЦІЙНЕ ПІДПРИЄМСТВО СУМСЬКОЇ ОБЛАСНОЇ РАДИ "ОБЛАСНА ДИТЯЧА КЛІНІЧНА ЛІКАРНЯ"</t>
  </si>
  <si>
    <t>e718fe29-bc10-4656-aa9b-a3116169cc38</t>
  </si>
  <si>
    <t>f1d1f9b3-5624-4022-90d7-bfeda69eb67d</t>
  </si>
  <si>
    <t>КОМУНАЛЬНЕ НЕКОМЕРЦІЙНЕ ПІДПРИЄМСТВО "ЦЕНТРАЛЬНА МІСЬКА КЛІНІЧНА ЛІКАРНЯ" СУМСЬКОЇ МІСЬКОЇ РАДИ</t>
  </si>
  <si>
    <t>7b39dabb-8646-4133-9486-753f064b288c</t>
  </si>
  <si>
    <t>ПУБЛІЧНЕ АКЦІОНЕРНЕ ТОВАРИСТВО "СУМИХІМПРОМ"</t>
  </si>
  <si>
    <t>246a7f89-db0a-4783-8fda-f3fee3c11714</t>
  </si>
  <si>
    <t>КОМУНАЛЬНЕ НЕКОМЕРЦІЙНЕ ПІДПРИЄМСТВО "КЛІНІЧНА ЛІКАРНЯ № 4" СУМСЬКОЇ МІСЬКОЇ РАДИ</t>
  </si>
  <si>
    <t>533af1f3-f11e-4e9b-91b8-ecc814948475</t>
  </si>
  <si>
    <t>d22b2bd5-635a-4ed7-bccb-6344e902c170</t>
  </si>
  <si>
    <t>КОМУНАЛЬНЕ НЕКОМЕРЦІЙНЕ ПІДПРИЄМСТВО БЕЗДРИЦЬКОЇ СІЛЬСЬКОЇ РАДИ "АМБУЛАТОРІЯ ЗАГАЛЬНОЇ ПРАКТИКИ-СІМЕЙНОЇ МЕДИЦИНИ С.ТОКАРІ"</t>
  </si>
  <si>
    <t>ТОКАРІ</t>
  </si>
  <si>
    <t>24b8ce91-2974-42ed-ba6c-4f09362630b0</t>
  </si>
  <si>
    <t>КОМУНАЛЬНЕ НЕКОМЕРЦІЙНЕ ПІДПРИЄМСТВО "ТРОСТЯНЕЦЬКА МІСЬКА ЛІКАРНЯ" ТРОСТЯНЕЦЬКОЇ МІСЬКОЇ РАДИ</t>
  </si>
  <si>
    <t>78a46c9f-499b-4c41-a4fb-0fc0ea8e14ee</t>
  </si>
  <si>
    <t>КОМУНАЛЬНЕ НЕКОМЕРЦІЙНЕ ПІДПРИЄМСТВО "ТРОСТЯНЕЦЬКИЙ ЦЕНТР ПЕРВИННОЇ МЕДИЧНОЇ ДОПОМОГИ" ТРОСТЯНЕЦЬКОЇ МІСЬКОЇ РАДИ</t>
  </si>
  <si>
    <t>dc41cacb-f5d6-4808-ad9d-0742600a8c88</t>
  </si>
  <si>
    <t>КОМУНАЛЬНЕ НЕКОМЕРЦІЙНЕ ПІДПРИЄМСТВО ШАЛИГИНСЬКОЇ СЕЛИЩНОЇ РАДИ "АМБУЛАТОРІЯ ЗАГАЛЬНОЇ ПРАКТИКИ-СІМЕЙНОЇ МЕДИЦИНИ"</t>
  </si>
  <si>
    <t>ХОДИНЕ</t>
  </si>
  <si>
    <t>3f4d3ada-4539-4ba8-9f07-d92b3472732e</t>
  </si>
  <si>
    <t>КОМУНАЛЬНЕ НЕКОМЕРЦІЙНЕ ПІДПРИЄМСТВО ХОТІНСЬКОЇ СЕЛИЩНОЇ РАДИ "ЦЕНТРАЛЬНА АМБУЛАТОРІЯ ЗАГАЛЬНОЇ ПРАКТИКИ-СІМЕЙНОЇ МЕДИЦИНИ СМТ. ХОТІНЬ"</t>
  </si>
  <si>
    <t>ХОТІНЬ</t>
  </si>
  <si>
    <t>38dec579-bbfa-4e03-af87-249158f1154a</t>
  </si>
  <si>
    <t>КОМУНАЛЬНЕ НЕКОМЕРЦІЙНЕ ПІДПРИЄМСТВО "ЧЕРНЕЧЧИНСЬКИЙ ЦЕНТР ПЕРВИННОЇ МЕДИКО-САНІТАРНОЇ ДОПОМОГИ" ЧЕРНЕЧЧИНСЬКОЇ СІЛЬСЬКОЇ РАДИ</t>
  </si>
  <si>
    <t>cher-cpmsd@ukr.net</t>
  </si>
  <si>
    <t>СОРОКІНА ЛЮДМИЛА МИКОЛАЇВНА</t>
  </si>
  <si>
    <t>Україна, 42750, Сумська обл., Охтирський р-н, село Хухра, ВУЛИЦЯ ЛІКАРНЯНА, будинок 11</t>
  </si>
  <si>
    <t>dfb32891-8d57-4b0d-8365-a3bd06ee2346</t>
  </si>
  <si>
    <t>КОМУНАЛЬНЕ НЕКОМЕРЦІЙНЕ ПІДПРИЄМСТВО "ЦЕНТР ПЕРВИННОЇ МЕДИКО-САНІТАРНОЇ ДОПОМОГИ" ЧУПАХІВСЬКОЇ СЕЛИЩНОЇ РАДИ</t>
  </si>
  <si>
    <t>ЧУПАХІВКА</t>
  </si>
  <si>
    <t>ec991139-6b80-401c-a8f3-c7a1c9bfc85c</t>
  </si>
  <si>
    <t>КОМУНАЛЬНЕ НЕКОМЕРЦІЙНЕ ПІДПРИЄМСТВО "ШОСТКИНСЬКА ДИТЯЧА ЛІКАРНЯ" ШОСТКИНСЬКОЇ МІСЬКОЇ РАДИ</t>
  </si>
  <si>
    <t>6f7955ee-3e5d-42bb-956a-d68e7d4fbe2d</t>
  </si>
  <si>
    <t>КОМУНАЛЬНЕ НЕКОМЕРЦІЙНЕ ПІДПРИЄМСТВО СУМСЬКОЇ ОБЛАСНОЇ РАДИ "ОБЛАСНИЙ ДІАГНОСТИЧНИЙ ЦЕНТР У МІСТІ ШОСТКА"</t>
  </si>
  <si>
    <t>d2f62d5e-a77c-47c5-8591-26f73fba3593</t>
  </si>
  <si>
    <t>КОМУНАЛЬНЕ НЕКОМЕРЦІЙНЕ ПІДПРИЄМСТВО "ШОСТКИНСЬКИЙ МІСЬКИЙ ЦЕНТР ПЕРВИННОЇ МЕДИКО-САНІТАРНОЇ ДОПОМОГИ" ШОСТКИНСЬКОЇ МІСЬКОЇ РАДИ</t>
  </si>
  <si>
    <t>648adf5a-2e37-4fe9-b01d-af5587a3130b</t>
  </si>
  <si>
    <t>КОМУНАЛЬНЕ НЕКОМЕРЦІЙНЕ ПІДПРИЄМСТВО "ШОСТКИНСЬКА СТОМАТОЛОГІЧНА ПОЛІКЛІНІКА" ШОСТКИНСЬКОЇ МІСЬКОЇ РАДИ</t>
  </si>
  <si>
    <t>bd788e62-e3f4-4a49-a64b-2f0809d2c5f7</t>
  </si>
  <si>
    <t>КОМУНАЛЬНЕ НЕКОМЕРЦІЙНЕ ПІДПРИЄМСТВО "ШОСТКИНСЬКА ЦЕНТРАЛЬНА РАЙОННА ЛІКАРНЯ" ШОСТКИНСЬКОЇ МІСЬКОЇ РАДИ</t>
  </si>
  <si>
    <t>687a62b3-ad6a-438d-af53-a745d6ee9768</t>
  </si>
  <si>
    <t>КОМУНАЛЬНЕ НЕКОМЕРЦІЙНЕ ПІДПРИЄМСТВО "ЯМПІЛЬСЬКА ЛІКАРНЯ" ЯМПІЛЬСЬКОЇ СЕЛИЩНОЇ РАДИ</t>
  </si>
  <si>
    <t>8e5794bc-6ea2-4441-b58d-a3b3accc1353</t>
  </si>
  <si>
    <t>173f1c0d-82a2-4ada-b9f2-c810a1937e80</t>
  </si>
  <si>
    <t>КОМУНАЛЬНЕ НЕКОМЕРЦІЙНЕ ПІДПРИЄМСТВО "БАВОРІВСЬКА АМБУЛАТОРІЯ ЗАГАЛЬНОЇ ПРАКТИКИ - СІМЕЙНОЇ МЕДИЦИНИ" ВЕЛИКОГАЇВСЬКОЇ СІЛЬСЬКОЇ РАДИ ТЕРНОПІЛЬСЬКОГО РАЙОНУ ТЕРНОПІЛЬСЬКОЇ ОБЛАСТІ</t>
  </si>
  <si>
    <t>БАВОРІВ</t>
  </si>
  <si>
    <t>675c92c6-c1dc-4d29-8d99-92cbad55505e</t>
  </si>
  <si>
    <t>КОМУНАЛЬНЕ НЕКОМЕРЦІЙНЕ ПІДПРИЄМСТВО "ЦЕНТР ПЕРВИННОЇ МЕДИЧНОЇ (МЕДИКО-САНІТАРНОЇ) ДОПОМОГИ" БЕРЕЖАНСЬКОЇ МІСЬКОЇ РАДИ</t>
  </si>
  <si>
    <t>57f43f44-9fa7-4b59-ac60-ad7cb77c3196</t>
  </si>
  <si>
    <t>КОМУНАЛЬНЕ НЕКОМЕРЦІЙНЕ ПІДПРИЄМСТВО "БЕРЕЖАНСЬКА ЦЕНТРАЛЬНА  МІСЬКА ЛІКАРНЯ БЕРЕЖАНСЬКОЇ МІСЬКОЇ РАДИ"</t>
  </si>
  <si>
    <t>Україна, 47501, Тернопільська обл., місто Бережани(пн), ВУЛ.СТЕПАНА БАНДЕРИ, будинок 21</t>
  </si>
  <si>
    <t>07783b70-d29c-4963-9b25-53f3262850a6</t>
  </si>
  <si>
    <t>КОМУНАЛЬНЕ НЕКОМЕРЦІЙНЕ ПІДПРИЄМСТВО "БІЛЬЧЕ-ЗОЛОТЕЦЬКА ОБЛАСНА ЛІКАРНЯ РЕАБІЛІТАЦІЇ ІМЕНІ В.Г. ВЕРШИГОРИ" ТЕРНОПІЛЬСЬКОЇ ОБЛАСНОЇ РАДИ</t>
  </si>
  <si>
    <t>БІЛЬЧЕ-ЗОЛОТЕ</t>
  </si>
  <si>
    <t>e2d59794-b1ba-431b-a2c3-dcd5db260b73</t>
  </si>
  <si>
    <t>КОМУНАЛЬНЕ НЕКОМЕРЦІЙНЕ ПІДПРИЄМСТВО "БІЛЬЧЕ-ЗОЛОТЕЦЬКА АМБУЛАТОРІЯ ЗАГАЛЬНОЇ ПРАКТИКИ СІМЕЙНОЇ МЕДИЦИНИ"</t>
  </si>
  <si>
    <t>e7f785f2-9ff5-448b-97e8-1088786416b1</t>
  </si>
  <si>
    <t>КОМУНАЛЬНЕ НЕКОМЕРЦІЙНЕ ПІДПРИЄМСТВО "БОРСУКІВСЬКА АМБУЛАТОРІЯ ЗАГАЛЬНОЇ ПРАКТИКИ-СІМЕЙНОЇ МЕДИЦИНИ" БОРСУКІВСЬКОЇ СІЛЬСЬКОЇ РАДИ ЛАНОВЕЦЬКОГО РАЙОНУ ТЕРНОПІЛЬСЬКОЇ ОБЛАСТІ</t>
  </si>
  <si>
    <t>БОРСУКИ</t>
  </si>
  <si>
    <t>8887bf86-e4eb-4e98-b321-34656dd4dc64</t>
  </si>
  <si>
    <t>КОМУНАЛЬНЕ НЕКОМЕРЦІЙНЕ ПІДПРИЄМСТВО "БОРЩІВСЬКА МІСЬКА ЛІКАРНЯ" БОРЩІВСЬКОЇ МІСЬКОЇ РАДИ</t>
  </si>
  <si>
    <t>Україна, 48702, Тернопільська обл., Борщівський р-н, місто Борщів, ВУЛИЦЯ СТЕПАНА БАНДЕРИ, будинок 108</t>
  </si>
  <si>
    <t>70f470af-0d75-483e-a831-31df634334be</t>
  </si>
  <si>
    <t>МИКОЛЮК ЛЕСЯ ВІКТОРІВНА</t>
  </si>
  <si>
    <t>a8a040b0-0b84-4f12-8012-b7caa6c7cc65</t>
  </si>
  <si>
    <t>ГЛАДКА ЛЮДМИЛА СИГИЗМУНДІВНА</t>
  </si>
  <si>
    <t>439b04b9-4790-4fef-8a40-ae0fbd3f7586</t>
  </si>
  <si>
    <t>КОМУНАЛЬНЕ НЕКОМЕРЦІЙНЕ ПІДПРИЄМСТВО "БОРЩІВСЬКИЙ ЦЕНТР ПЕРВИННОЇ МЕДИКО-САНІТАРНОЇ ДОПОМОГИ" БОРЩІВСЬКОЇ МІСЬКОЇ РАДИ</t>
  </si>
  <si>
    <t>6ca909e1-3b02-4d54-9ec5-67100eca2ee4</t>
  </si>
  <si>
    <t>Комунальне некомерційне підприємство "Бучацька міська лікарня" Бучацької міської ради</t>
  </si>
  <si>
    <t>39495525-0799-4589-90b0-e26e8cdfbdfc</t>
  </si>
  <si>
    <t>МИХАЙЛІВ ЛЕСЯ МИХАЙЛІВНА</t>
  </si>
  <si>
    <t>4adcae7b-d2dc-43e4-b6db-2ac577699559</t>
  </si>
  <si>
    <t>КОМУНАЛЬНЕ НЕКОМЕРЦІЙНЕ ПІДПРИЄМСТВО "ЦЕНТР ПЕРВИННОЇ МЕДИКО-САНІТАРНОЇ ДОПОМОГИ"  БУЧАЦЬКОЇ МІСЬКОЇ РАДИ</t>
  </si>
  <si>
    <t>c163f11e-cca2-4164-9f0b-efe027a297e7</t>
  </si>
  <si>
    <t>КОМУНАЛЬНЕ НЕКОМЕРЦІЙНЕ ПІДПРИЄМСТВО ВЕЛИКОБІРКІВСЬКОЇ СЕЛИЩНОЇ РАДИ "ТЕРНОПІЛЬСЬКА ЦЕНТРАЛЬНА РАЙОННА ЛІКАРНЯ"</t>
  </si>
  <si>
    <t>ВЕЛИКІ БІРКИ</t>
  </si>
  <si>
    <t>54e8500f-658c-4af0-983a-d2e76406e0d0</t>
  </si>
  <si>
    <t>КОМУНАЛЬНЕ НЕКОМЕРЦІЙНЕ ПІДПРИЄМСТВО "ВЕЛИКОГАЇВСЬКА АМБУЛАТОРІЯ ЗАГАЛЬНОЇ ПРАКТИКИ - СІМЕЙНОЇ МЕДИЦИНИ" ВЕЛИКОГАЇВСЬКОЇ СІЛЬСЬКОЇ РАДИ ТЕРНОПІЛЬСЬКОГО РАЙОНУ ТЕРНОПІЛЬСЬКОЇ ОБЛАСТІ</t>
  </si>
  <si>
    <t>ВЕЛИКІ ГАЇ</t>
  </si>
  <si>
    <t>Україна, 47722, Тернопільська обл., Тернопільський р-н, село Великі Гаї, ВУЛИЦЯ ГАЛИЦЬКА, будинок 113</t>
  </si>
  <si>
    <t>dd25f6e5-afb8-43b5-b90a-72630bfca301</t>
  </si>
  <si>
    <t>КОМУНАЛЬНЕ НЕКОМЕРЦІЙНЕ ПІДПРИЄМСТВО "ТЕРНОПІЛЬСЬКИЙ РЕГІОНАЛЬНИЙ ФТИЗІОПУЛЬМОНОЛОГІЧНИЙ МЕДИЧНИЙ ЦЕНТР"ТЕРНОПІЛЬСЬКОЇ ОБЛАСНОЇ РАДИ</t>
  </si>
  <si>
    <t>b53204e2-788e-4d6f-9046-cfc8aba5d32a</t>
  </si>
  <si>
    <t>КОМУНАЛЬНЕ НЕКОМЕРЦІЙНЕ ПІДПРИЄМСТВО ВЕЛИКОДЕДЕРКАЛЬСЬКОЇ СІЛЬСЬКОЇ РАДИ "ВЕЛИКОДЕДЕРКАЛЬСЬКА КОМУНАЛЬНА ЛІКАРНЯ"</t>
  </si>
  <si>
    <t>ВЕЛИКІ ДЕДЕРКАЛИ</t>
  </si>
  <si>
    <t>6e4546b8-52ef-42c1-a7c1-223072523923</t>
  </si>
  <si>
    <t>КОМУНАЛЬНЕ НЕКОМЕРЦІЙНЕ ПІДПРИЄМСТВО "ВИШНІВЕЦЬКА РАЙОННА КОМУНАЛЬНА ЛІКАРНЯ" ВИШНІВЕЦЬКОЇ СЕЛИЩНОЇ РАДИ</t>
  </si>
  <si>
    <t>ВИШНІВЕЦЬ</t>
  </si>
  <si>
    <t>51cfa07b-daa4-4845-a0a3-43d858072cb5</t>
  </si>
  <si>
    <t>КОМУНАЛЬНЕ НЕКОМЕРЦІЙНЕ ПІДПРИЄМСТВО "ВИШНІВЕЦЬКИЙ ЦЕНТР ПЕРВИННОЇ МЕДИКО-САНІТАРНОЇ ДОПОМОГИ" ВИШНІВЕЦЬКОЇ СЕЛИЩНОЇ РАДИ</t>
  </si>
  <si>
    <t>cab1001b-d403-42ed-9837-ff35021b0e15</t>
  </si>
  <si>
    <t>КОМУНАЛЬНЕ НЕКОМЕРЦІЙНЕ ПІДПРИЄМСТВО "ГУСЯТИНСЬКИЙ ЦЕНТР ПЕРВИННОЇ МЕДИКО-САНІТАРНОЇ ДОПОМОГИ" ГУСЯТИНСЬКОЇ СЕЛИЩНОЇ РАДИ</t>
  </si>
  <si>
    <t>gus.cpmsd@gmail.com</t>
  </si>
  <si>
    <t>Кобрин Михайло Лук'янович</t>
  </si>
  <si>
    <t>ГУСЯТИН</t>
  </si>
  <si>
    <t>Україна, 48201, Тернопільська обл., Гусятинський р-н, селище міського типу Гусятин, ВУЛИЦЯ БОГДАНА ЛЕПКОГО, будинок 1</t>
  </si>
  <si>
    <t>e16bc728-8875-4201-b32b-78ae973dbeea</t>
  </si>
  <si>
    <t>КОМУНАЛЬНЕ НЕКОМЕРЦІЙНЕ ПІДПРИЄМСТВО "ГУСЯТИНСЬКА КОМУНАЛЬНА ЛІКАРНЯ" ГУСЯТИНСЬКОЇ СЕЛИЩНОЇ РАДИ</t>
  </si>
  <si>
    <t>lavandriy@gmail.com</t>
  </si>
  <si>
    <t>Місяць Андрій Васильович</t>
  </si>
  <si>
    <t>Україна, 48201, Тернопільська обл., Гусятинський р-н, селище міського типу Гусятин, ВУЛИЦЯ Б. ЛЕПКОГО, будинок 1</t>
  </si>
  <si>
    <t>4d807e9d-c5cd-4b8e-badf-9a8f3c5db1fe</t>
  </si>
  <si>
    <t>КОМУНАЛЬНЕ НЕКОМЕРЦІЙНЕ ПІДПРИЄМСТВО "ЗАВОДСЬКИЙ ЦЕНТР ПЕРВИННОЇ МЕДИЧНОЇ (МЕДИКО-САНІТАРНОЇ) ДОПОМОГИ"  ЗАВОДСЬКОЇ СЕЛИЩНОЇ РАДИ ЧОРТКІВСЬКОГО РАЙОНУ ТЕРНОПІЛЬСЬКОЇ ОБЛАСТІ</t>
  </si>
  <si>
    <t>ЗАВОДСЬКЕ</t>
  </si>
  <si>
    <t>6b9154d3-8322-4636-b1a0-fd8663434902</t>
  </si>
  <si>
    <t>КОМУНАЛЬНЕ НЕКОМЕРЦІЙНЕ ПІДПРИЄМСТВО "ЗАЛОЗЕЦЬКА РАЙОННА ЛІКАРНЯ" ЗАЛОЗЕЦЬКОЇ СЕЛИЩНОЇ РАДИ</t>
  </si>
  <si>
    <t>ЗАЛІЗЦІ</t>
  </si>
  <si>
    <t>bdb67863-7e56-4198-9670-2ebf4935478e</t>
  </si>
  <si>
    <t>КОМУНАЛЬНЕ НЕКОМЕРЦІЙНЕ ПІДПРИЄМСТВО "ЗАЛОЗЕЦЬКИЙ ЦЕНТР ПЕРВИННОЇ МЕДИКО-САНІТАРНОЇ ДОПОМОГИ" ЗАЛОЗЕЦЬКОЇ СЕЛИЩНОЇ РАДИ</t>
  </si>
  <si>
    <t>fc7725cd-e14a-464f-9488-316363378b55</t>
  </si>
  <si>
    <t>КОМУНАЛЬНЕ НЕКОМЕРЦІЙНЕ ПІДПРИЄМСТВО "ЗАЛІЩИЦЬКА ЦЕНТРАЛЬНА МІСЬКА ЛІКАРНЯ" ЗАЛІЩИЦЬКОЇ МІСЬКОЇ РАДИ</t>
  </si>
  <si>
    <t>zalcrl.zal.tr@ukr.net</t>
  </si>
  <si>
    <t>Оскоріп Василь Михайлович</t>
  </si>
  <si>
    <t>Україна, 48600, Тернопільська обл., Заліщицький р-н, місто Заліщики, ВУЛИЦЯ СТЕПАНА БАНДЕРИ, будинок 86</t>
  </si>
  <si>
    <t>375b147d-d338-45c8-b191-705600dabccc</t>
  </si>
  <si>
    <t>КОМУНАЛЬНЕ НЕКОМЕРЦІЙНЕ ПІДПРИЄМСТВО "ЗАЛІЩИЦЬКИЙ ОБЛАСНИЙ ГОСПІТАЛЬ ІНВАЛІДІВ ВІЙНИ ТА РЕАБІЛІТОВАНИХ" ТЕРНОПІЛЬСЬКОЇ ОБЛАСНОЇ РАДИ</t>
  </si>
  <si>
    <t>5d1feb38-620e-4580-a846-1fe8eebba43d</t>
  </si>
  <si>
    <t>КОМУНАЛЬНЕ НЕКОМЕРЦІЙНЕ ПІДПРИЄМСТВО "ЗАЛІЩИЦЬКИЙ ЦЕНТР ПЕРВИННОЇ МЕДИКО-САНІТАРНОЇ ДОПОМОГИ" ЗАЛІЩИЦЬКОЇ МІСЬКОЇ РАДИ</t>
  </si>
  <si>
    <t>aa0df404-067c-4176-b99d-b86e11434fa7</t>
  </si>
  <si>
    <t>КОМУНАЛЬНЕ НЕКОМЕРЦІЙНЕ ПІДПРИЄМСТВО "ЗАЛІЩИЦЬКИЙ ДИТЯЧИЙ ЦЕНТР МЕДИЧНОЇ РЕАБІЛІТАЦІЇ" ТЕРНОПІЛЬСЬКОЇ ОБЛАСНОЇ РАДИ</t>
  </si>
  <si>
    <t>c24d032c-d2a2-4c82-a56b-2dc6fa29b9ac</t>
  </si>
  <si>
    <t>КОМУНАЛЬНЕ НЕКОМЕРЦІЙНЕ ПІДПРИЄМСТВО "ЗБАРАЗЬКИЙ ЦЕНТР ПЕРВИННОЇ МЕДИКО-САНІТАРНОЇ ДОПОМОГИ" ЗБАРАЗЬКОЇ МІСЬКОЇ РАДИ</t>
  </si>
  <si>
    <t>centrpmsd_zbarazh@ukr.net</t>
  </si>
  <si>
    <t>Перч Марія Олегівна</t>
  </si>
  <si>
    <t>Україна, 47302, Тернопільська обл., Збаразький р-н, місто Збараж, ВУЛИЦЯ ПАВЛОВА, будинок 2</t>
  </si>
  <si>
    <t>fb8439c7-be58-4269-ad4e-b3bb14de1fa0</t>
  </si>
  <si>
    <t>КОМУНАЛЬНЕ НЕКОМЕРЦІЙНЕ ПІДПРИЄМСТВО "ЗБАРАЗЬКА ЦЕНТРАЛЬНА ЛІКАРНЯ" ЗБАРАЗЬКОЇ МІСЬКОЇ РАДИ</t>
  </si>
  <si>
    <t>ЗБАРАЖ</t>
  </si>
  <si>
    <t>aa2950d9-714d-4aa6-88a0-78a6b4f96cca</t>
  </si>
  <si>
    <t>КОМУНАЛЬНЕ НЕКОМЕРЦІЙНЕ ПІДПРИЄМСТВО ''ЗБОРІВСЬКИЙ ЦЕНТР ПЕРВИННОЇ МЕДИКО-САНІТАРНОЇ ДОПОМОГИ'' ЗБОРІВСЬКОЇ МІСЬКОЇ РАДИ</t>
  </si>
  <si>
    <t>39153580@ukr.net</t>
  </si>
  <si>
    <t>Кабарівський Андрій Олександрович</t>
  </si>
  <si>
    <t>ЗБОРІВ</t>
  </si>
  <si>
    <t>Україна, 47201, Тернопільська обл., Зборівський р-н, місто Зборів, ВУЛИЦЯ Б.ХМЕЛЬНИЦЬКОГО, будинок 24</t>
  </si>
  <si>
    <t>582e50d6-cd61-49c0-9669-fbf7367a5b9a</t>
  </si>
  <si>
    <t>КОМУНАЛЬНЕ НЕКОМЕРЦІЙНЕ ПІДПРИЄМСТВО "ЗБОРІВСЬКА ЛІКАРНЯ" ЗБОРІВСЬКОЇ МІСЬКОЇ РАДИ</t>
  </si>
  <si>
    <t>3b0d6bb1-ad73-4900-bf8f-79272ab6e6ee</t>
  </si>
  <si>
    <t>Комунальне некомерційне підприємство "Золотопотіцька міська лікарня" Золотопотіцької селищної ради</t>
  </si>
  <si>
    <t>ЗОЛОТИЙ ПОТІК</t>
  </si>
  <si>
    <t>ca13f181-dce3-4ac1-8b34-1be9b0c9555f</t>
  </si>
  <si>
    <t>КОМУНАЛЬНЕ НЕКОМЕРЦІЙНЕ ПІДПРИЄМСТВО "ЗОЛОТНИКІВСЬКА РАЙОННА ЛІКАРНЯ" ЗОЛОТНИКІВСЬКОЇ СІЛЬСЬКОЇ РАДИ</t>
  </si>
  <si>
    <t>ЗОЛОТНИКИ</t>
  </si>
  <si>
    <t>69ff5d17-a6d8-4dee-a2db-dd4d751a2ec4</t>
  </si>
  <si>
    <t>КОМАР ОКСАНА ОЛЕКСАНДРІВНА</t>
  </si>
  <si>
    <t>ІВАНЕ-ПУСТЕ</t>
  </si>
  <si>
    <t>318c6007-037c-4a2a-a0b0-d8576dd8e3f5</t>
  </si>
  <si>
    <t>ГАЛАЙ МАР'ЯНА МИКОЛАЇВНА</t>
  </si>
  <si>
    <t>8d18d0d8-399c-40c3-801a-b99df4f59ef4</t>
  </si>
  <si>
    <t>КОМУНАЛЬНЕ НЕКОМЕРЦІЙНЕ ПІДПРИЄМСТВО "КОЗЛІВСЬКА РАЙОННА ЛІКАРНЯ" КОЗЛІВСЬКОЇ СЕЛИЩНОЇ РАДИ</t>
  </si>
  <si>
    <t>КОЗЛІВ</t>
  </si>
  <si>
    <t>18e43e20-c784-41a7-aecb-3bf7e17062c4</t>
  </si>
  <si>
    <t>d9bdf257-eefb-4f46-9c0e-7435b67dc63e</t>
  </si>
  <si>
    <t>КОМУНАЛЬНЕ НЕКОМЕРЦІЙНЕ ПІДПРИЄМСТВО "КОЗІВСЬКА ЦЕНТРАЛЬНА РАЙОННА ЛІКАРНЯ КОЗІВСЬКОЇ СЕЛИЩНОЇ РАДИ"</t>
  </si>
  <si>
    <t>kozova.crkl@gmail.com</t>
  </si>
  <si>
    <t>Маркевич Богдан Григорович</t>
  </si>
  <si>
    <t>КОЗОВА</t>
  </si>
  <si>
    <t>Україна, 47600, Тернопільська обл., Козівський р-н, селище міського типу Козова, ВУЛИЦЯ ЗЕЛЕНА, будинок 19</t>
  </si>
  <si>
    <t>fa2e1b76-c67b-416d-9d9d-b395fdc693de</t>
  </si>
  <si>
    <t>КОМУНАЛЬНЕ НЕКОМЕРЦІЙНЕ ПІДПРИЄМСТВО "ЦЕНТР ПЕРВИННОЇ МЕДИКО-САНІТАРНОЇ ДОПОМОГИ КОЗІВСЬКОЇ СЕЛИЩНОЇ РАДИ"</t>
  </si>
  <si>
    <t>b49f8b6e-069f-42dd-8fb4-780b13391422</t>
  </si>
  <si>
    <t>41beb891-6fa7-4bc6-9ead-769d567f2bd2</t>
  </si>
  <si>
    <t>КОМУНАЛЬНЕ НЕКОМЕРЦІЙНЕ ПІДПРИЄМСТВО "ЦЕНТР ПЕРВИННОЇ МЕДИКО-САНІТАРНОЇ ДОПОМОГИ КОЛИНДЯНСЬКОЇ СІЛЬСЬКОЇ РАДИ ЧОРТКІВСЬКОГО РАЙОНУ ТЕРНОПІЛЬСЬКОЇ ОБЛАСТІ"</t>
  </si>
  <si>
    <t>КОЛИНДЯНИ</t>
  </si>
  <si>
    <t>a4894b42-0286-4550-8268-b4659f4c7cfd</t>
  </si>
  <si>
    <t>КОМУНАЛЬНЕ НЕКОМЕРЦІЙНЕ ПІДПРИЄМСТВО "КОПИЧИНЕЦЬКА КОМУНАЛЬНА ЛІКАРНЯ" КОПИЧИНЕЦЬКОЇ МІСЬКОЇ РАДИ</t>
  </si>
  <si>
    <t>КОПИЧИНЦІ</t>
  </si>
  <si>
    <t>308250d9-3d90-4289-8e66-da28e28ac2b4</t>
  </si>
  <si>
    <t>ДАНИЛЬЧУК МИХАЙЛО ПЕТРОВИЧ</t>
  </si>
  <si>
    <t>68867a87-6529-4022-aa6c-d3d0a10967f1</t>
  </si>
  <si>
    <t>КОМУНАЛЬНЕ НЕКОМЕРЦІЙНЕ ПІДПРИЄМСТВО "КРЕМЕНЕЦЬКИЙ ЦЕНТР ПЕРВИННОЇ МЕДИКО-САНІТАРНОЇ ДОПОМОГИ" КРЕМЕНЕЦЬКОЇ МІСЬКОЇ РАДИ</t>
  </si>
  <si>
    <t>7301f349-57fb-46d5-a6b8-05f69a23f031</t>
  </si>
  <si>
    <t>КОМУНАЛЬНЕ НЕКОМЕРЦІЙНЕ ПІДПРИЄМСТВО "КРЕМЕНЕЦЬКА ОПОРНА ЛІКАРНЯ"  КРЕМЕНЕЦЬКОЇ МІСЬКОЇ РАДИ</t>
  </si>
  <si>
    <t>557b837e-1169-49f9-9f0c-6084971b653d</t>
  </si>
  <si>
    <t>НЕСІМКА ІГОР ВАСИЛЬОВИЧ</t>
  </si>
  <si>
    <t>d97b854e-23a8-4f36-939d-8f00d73afd66</t>
  </si>
  <si>
    <t>КОМУНАЛЬНЕ НЕКОМЕРЦІЙНЕ ПІДПРИЄМСТВО "ЛАНОВЕЦЬКИЙ МІСЬКИЙ ЦЕНТР ПЕРВИННОЇ МЕДИКО-САНІТАРНОЇ ДОПОМОГИ"</t>
  </si>
  <si>
    <t>lmcpmsd@ukr.net</t>
  </si>
  <si>
    <t>Рудніцька Людмила Феодосіївна</t>
  </si>
  <si>
    <t>ЛАНІВЦІ</t>
  </si>
  <si>
    <t>Україна, 47402, Тернопільська обл., Лановецький р-н, місто Ланівці, ВУЛИЦЯ НЕЗАЛЕЖНОСТІ, будинок 20,А</t>
  </si>
  <si>
    <t>fdc5584a-d737-40f6-9b0e-62c6c2364fc6</t>
  </si>
  <si>
    <t>КОМУНАЛЬНЕ НЕКОМЕРЦІЙНЕ ПІДПРИЄМСТВО "ЛАНОВЕЦЬКА  МІСЬКА ЛІКАРНЯ"</t>
  </si>
  <si>
    <t>omgulko@ukr.net</t>
  </si>
  <si>
    <t>Гулько Омелян Миколайович</t>
  </si>
  <si>
    <t>Україна, 47400, Тернопільська обл., Лановецький р-н, місто Ланівці, ВУЛИЦЯ ШЕВЧЕНКА, будинок 30</t>
  </si>
  <si>
    <t>120e771a-d958-4966-ac4a-050e76863e89</t>
  </si>
  <si>
    <t>КОМУНАЛЬНЕ НЕКОМЕРЦІЙНЕ ПІДПРИЄМСТВО "ЛАНОВЕЦЬКИЙ РАЙОННИЙ ЦЕНТР ПЕРВИННОЇ МЕДИКО-САНІТАРНОЇ ДОПОМОГИ"</t>
  </si>
  <si>
    <t>3e92f1c6-702d-4d2e-9381-b3ef26bfc66b</t>
  </si>
  <si>
    <t>КОМУНАЛЬНЕ НЕКОМЕРЦІЙНЕ ПІДПРИЄМСТВО "МАКСИМІВСЬКА ЛІКАРНЯ" ЗБАРАЗЬКОЇ РАЙОННОЇ РАДИ</t>
  </si>
  <si>
    <t>МАКСИМІВКА</t>
  </si>
  <si>
    <t>7f9a97d8-6d96-42d1-a202-c34fe82f114d</t>
  </si>
  <si>
    <t>КОМУНАЛЬНЕ НЕКОМЕРЦІЙНЕ ПІДПРИЄМСТВО "МЕЛЬНИЦЕ-ПОДІЛЬСЬКА СЕЛИЩНА ЛІКАРНЯ" МЕЛЬНИЦЕ-ПОДІЛЬСЬКОЇ СЕЛИЩНОЇ РАДИ БОРЩІВСЬКОГО РАЙОНУ ТЕРНОПІЛЬСЬКОЇ ОБЛАСТІ</t>
  </si>
  <si>
    <t>МЕЛЬНИЦЯ-ПОДІЛЬСЬКА</t>
  </si>
  <si>
    <t>f2bd761a-ff54-4fc3-8fe3-4cb4afdbf442</t>
  </si>
  <si>
    <t>КОМУНАЛЬНЕ НЕКОМЕРЦІЙНЕ ПІДПРИЄМСТВО "МЕЛЬНИЦЕ-ПОДІЛЬСЬКИЙ ЦЕНТР ПЕРВИННОЇ МЕДИКО-САНІТАРНОЇ ДОПОМОГИ"</t>
  </si>
  <si>
    <t>4cd92a04-65b1-40d6-be61-f39a1e5e2250</t>
  </si>
  <si>
    <t>КОМУНАЛЬНЕ НЕКОМЕРЦІЙНЕ ПІДПРИЄМСТВО  "МИКУЛИНЕЦЬКА  ЛІКАРНЯ" МИКУЛИНЕЦЬКОЇ СЕЛИЩНОЇ РАДИ</t>
  </si>
  <si>
    <t>МИКУЛИНЦІ</t>
  </si>
  <si>
    <t>e8fc60ed-ae12-418c-9a2a-bbd9143b8cd7</t>
  </si>
  <si>
    <t>КОМУНАЛЬНЕ НЕКОМЕРЦІЙНЕ ПІДПРИЄМСТВО "МИКУЛИНЕЦЬКА ОБЛАСНА ФІЗІОТЕРАПЕВТИЧНА ЛІКАРНЯ РЕАБІЛІТАЦІЇ" ТЕРНОПІЛЬСЬКОЇ ОБЛАСНОЇ РАДИ</t>
  </si>
  <si>
    <t>5771f084-6609-4ad7-b4e1-6c274a58382e</t>
  </si>
  <si>
    <t>КОМУНАЛЬНЕ НЕКОМЕРЦІЙНЕ ПІДПРИЄМСТВО ВЕЛИКОБЕРЕЗОВИЦЬКОЇ СЕЛИЩНОЇ РАДИ "ТЕРНОПІЛЬСЬКИЙ РАЙОННИЙ ЦЕНТР ПЕРВИННОЇ МЕДИКО-САНІТАРНОЇ ДОПОМОГИ"</t>
  </si>
  <si>
    <t>e930d07c-facc-47a7-b56b-507ce47077d0</t>
  </si>
  <si>
    <t>КОМУНАЛЬНЕ НЕКОМЕРЦІЙНЕ ПІДПРИЄМСТВО "МОНАСТИРИСЬКА МІСЬКА ЛІКАРНЯ" МОНАСТИРИСЬКОЇ МІСЬКОЇ РАДИ</t>
  </si>
  <si>
    <t>moncrl@ukr.net</t>
  </si>
  <si>
    <t>Лисик Віктор Іванович</t>
  </si>
  <si>
    <t>МОНАСТИРИСЬКА</t>
  </si>
  <si>
    <t>Україна, 48301, Тернопільська обл., Монастириський р-н, місто Монастириська, ВУЛИЦЯ ШЕВЧЕНКА, будинок 46</t>
  </si>
  <si>
    <t>221f9255-70af-467d-aaf2-389dcf0398e2</t>
  </si>
  <si>
    <t>КОМУНАЛЬНЕ НЕКОМЕРЦІЙНЕ ПІДПРИЄМСТВО "МОНАСТИРИСЬКИЙ ЦЕНТР ПЕРВИННОЇ МЕДИКО-САНІТАРНОЇ ДОПОМОГИ" МОНАСТИРИСЬКОЇ МІСЬКОЇ РАДИ</t>
  </si>
  <si>
    <t>mon_cpmsd1@ukr.net</t>
  </si>
  <si>
    <t>Мушинський Андрій Анатолійович</t>
  </si>
  <si>
    <t>Україна, 48300, Тернопільська обл., Монастириський р-н, місто Монастириська, ВУЛИЦЯ ШЕВЧЕНКА, будинок 29</t>
  </si>
  <si>
    <t>45868293-f89a-4541-a41a-4780e412b78b</t>
  </si>
  <si>
    <t>НЕКОМЕРЦІЙНЕ КОМУНАЛЬНЕ ПІДПРИЄМСТВО АМБУЛАТОРІЯ ЗАГАЛЬНОЇ ПРАКТИКИ СІМЕЙНОЇ МЕДИЦИНИ СКОРИКІВСЬКОЇ СІЛЬСЬКОЇ РАДИ</t>
  </si>
  <si>
    <t>НОВЕ СЕЛО</t>
  </si>
  <si>
    <t>92e3bb12-ddb5-4020-83e9-efd8b6db9f87</t>
  </si>
  <si>
    <t>КОМУНАЛЬНЕ НЕКОМЕРЦІЙНЕ ПІДПРИЄМСТВО "ОЗЕРЯНСЬКА АМБУЛАТОРІЯ ЗАГАЛЬНОЇ ПРАКТИКИ-СІМЕЙНОЇ МЕДИЦИНИ" БОРЩІВСЬКОЇ МІСЬКОЇ РАДИ</t>
  </si>
  <si>
    <t>ОЗЕРЯНИ</t>
  </si>
  <si>
    <t>7751a0a4-c1f1-475b-821e-4a03ce74a93b</t>
  </si>
  <si>
    <t>КОМУНАЛЬНЕ НЕКОМЕРЦІЙНЕ ПІДПРИЄМСТВО "ЦЕНТР ПЕРВИННОЇ МЕДИКО-САНІТАРНОЇ ДОПОМОГИ" ПІДВОЛОЧИСЬКОЇ СЕЛИЩНОЇ РАДИ</t>
  </si>
  <si>
    <t>krc_2014_msd@ukr.net</t>
  </si>
  <si>
    <t>Вовчко Мирослав Євгенович</t>
  </si>
  <si>
    <t>ПІДВОЛОЧИСЬК</t>
  </si>
  <si>
    <t>Україна, 47800, Тернопільська обл., Підволочиський р-н, селище міського типу Підволочиськ, ВУЛИЦЯ ПАТРІАРХА МСТИСЛАВА, будинок 102</t>
  </si>
  <si>
    <t>7c3ebcdd-a06a-46fb-957b-57f33552807e</t>
  </si>
  <si>
    <t>ГЕРАСІЙ ВОЛОДИМИР ДМИТРОВИЧ</t>
  </si>
  <si>
    <t>fa0b0af2-a71b-42c2-bbdc-bf9f5ff77c3f</t>
  </si>
  <si>
    <t>КОМУНАЛЬНЕ НЕКОМЕРЦІЙНЕ ПІДПРИЄМСТВО "ПІДВОЛОЧИСЬКА ЦЕНТРАЛЬНА ЛІКАРНЯ" ПІДВОЛОЧИСЬКОЇ СЕЛИЩНОЇ РАДИ ТЕРНОПІЛЬСЬКОГО РАЙОНУ ТЕРНОПІЛЬСЬКОЇ ОБЛАСТІ</t>
  </si>
  <si>
    <t>0be22c76-5938-41dd-84c1-b1ee391c1603</t>
  </si>
  <si>
    <t>КОМУНАЛЬНЕ НЕКОМЕРЦІЙНЕ ПІДПРИЄМСТВО "ЦЕНТР ПЕРВИННОЇ МЕДИКО-САНІТАРНОЇ ДОПОМОГИ" ПІДГАЄЦЬКОЇ МІСЬКОЇ РАДИ</t>
  </si>
  <si>
    <t>pidgcpmsd@gmail.com</t>
  </si>
  <si>
    <t>Виваль Богдан Миколайович</t>
  </si>
  <si>
    <t>Україна, 48000, Тернопільська обл., Підгаєцький р-н, місто Підгайці, ВУЛИЦЯ ШЕВЧЕНКА, будинок 19</t>
  </si>
  <si>
    <t>ef8e927d-dac5-423c-a1cd-1719fb44dfe3</t>
  </si>
  <si>
    <t>КОМУНАЛЬНЕ НЕКОМЕРЦІЙНЕ ПІДПРИЄМСТВО "ПІДГАЄЦЬКА ЦЕНТРАЛЬНА МІСЬКА ЛІКАРНЯ" ПІДГАЄЦЬКОЇ МІСЬКОЇ РАДИ</t>
  </si>
  <si>
    <t>1a48d038-2432-43e4-bb42-5d05f9c7bb05</t>
  </si>
  <si>
    <t>КОМУНАЛЬНЕ НЕКОМЕРЦІЙНЕ ПІДПРИЄМСТВО ТЕРНОПІЛЬСЬКА ОБЛАСНА ЛІКАРНЯ "ХОСПІС" ТЕРНОПІЛЬСЬКОЇ ОБЛАСНОЇ РАДИ</t>
  </si>
  <si>
    <t>ПЛОТИЧА</t>
  </si>
  <si>
    <t>33ff8aea-1710-4475-a176-7b47d9a41007</t>
  </si>
  <si>
    <t>КОМУНАЛЬНЕ НЕКОМЕРЦІЙНЕ ПІДПРИЄМСТВО "ПОЧАЇВСЬКА ОБЛАСНА ПСИХОНЕВРОЛОГІЧНА ЛІКАРНЯ" ТЕРНОПІЛЬСЬКОЇ ОБЛАСНОЇ РАДИ</t>
  </si>
  <si>
    <t>ПОЧАЇВ</t>
  </si>
  <si>
    <t>d925497d-b115-40fc-b7d2-0083e7508715</t>
  </si>
  <si>
    <t>КОМУНАЛЬНЕ НЕКОМЕРЦІЙНЕ ПІДПРИЄМСТВО "ПОЧАЇВСЬКА РАЙОННА КОМУНАЛЬНА ЛІКАРНЯ" ПОЧАЇВСЬКОЇ МІСЬКОЇ РАДИ</t>
  </si>
  <si>
    <t>Україна, 47025, Тернопільська обл., Кременецький р-н, місто Почаїв, ВУЛИЦЯ ВОЗЗ'ЄДНАННЯ, будинок 19</t>
  </si>
  <si>
    <t>e6dddba2-7b39-4ffa-8ad3-926c45df55e2</t>
  </si>
  <si>
    <t>КОМУНАЛЬНЕ НЕКОМЕРЦІЙНЕ ПІДПРИЄМСТВО "СКАЛА-ПОДІЛЬСЬКЕ ТЕРИТОРІАЛЬНЕ МЕДИЧНЕ ОБ'ЄДНАННЯ" СКАЛА-ПОДІЛЬСЬКОЇ СЕЛИЩНОЇ РАДИ</t>
  </si>
  <si>
    <t>СКАЛА-ПОДІЛЬСЬКА</t>
  </si>
  <si>
    <t>5f85c851-4ca1-4a66-a629-99156d8d33c7</t>
  </si>
  <si>
    <t>ШІРІНОВА ГАЛИНА МИКОЛАЇВНА</t>
  </si>
  <si>
    <t>b36bf018-e013-4351-83b5-85f6c56a2b61</t>
  </si>
  <si>
    <t>ДУТЧАК ОЛЬГА МИХАЙЛІВНА</t>
  </si>
  <si>
    <t>СКАЛАТ</t>
  </si>
  <si>
    <t>8edf2107-d8cc-4d26-8f7e-4e96d7cb7206</t>
  </si>
  <si>
    <t>КОМУНАЛЬНЕ НЕКОМЕРЦІЙНЕ ПІДПРИЄМСТВО "СКАЛАТСЬКА КОМУНАЛЬНА РАЙОННА ЛІКАРНЯ" СКАЛАТСЬКОЇ МІСЬКОЇ РАДИ</t>
  </si>
  <si>
    <t>bc869be5-b5f0-4ba6-95ee-91ac2dcceb0c</t>
  </si>
  <si>
    <t>НЕКОМЕРЦІЙНЕ КОМУНАЛЬНЕ ПІДПРИЄМСТВО "АМБУЛАТОРІЯ, ГРУПОВА ПРАКТИКА СКАЛАТСЬКОЇ МІСЬКОЇ РАДИ"</t>
  </si>
  <si>
    <t>Україна, 47851, Тернопільська обл., Підволочиський р-н, місто Скалат, ВУЛИЦЯ Л. УКРАЇНКИ, будинок 3</t>
  </si>
  <si>
    <t>5c7ecb02-4c4e-48d6-a714-573088ef7afe</t>
  </si>
  <si>
    <t>КОМУНАЛЬНЕ НЕКОМЕРЦІЙНЕ ПІДПРИЄМСТВО ТЕРЕБОВЛЯНСЬКОЇ МІСЬКОЇ РАДИ "ТЕРЕБОВЛЯНСЬКИЙ РЕГІОНАЛЬНИЙ ЦЕНТР ПЕРВИННОЇ МЕДИКО-САНІТАРНОЇ ДОПОМОГИ"</t>
  </si>
  <si>
    <t>159ea42e-b1e4-47c8-ba65-b6ae5d968b10</t>
  </si>
  <si>
    <t>КОМУНАЛЬНЕ НЕКОМЕРЦІЙНЕ ПІДПРИЄМСТВО ТЕРЕБОВЛЯНСЬКОЇ РАЙОННОЇ РАДИ "ТЕРЕБОВЛЯНСЬКА ЦЕНТРАЛЬНА РАЙОННА ЛІКАРНЯ"</t>
  </si>
  <si>
    <t>d3375e93-c636-4a8c-84a8-09a6079902a1</t>
  </si>
  <si>
    <t>КОМУНАЛЬНЕ НЕКОМЕРЦІЙНЕ ПІДПРИЄМСТВО "ТЕРНОПІЛЬСЬКА МІСЬКА ДИТЯЧА КОМУНАЛЬНА ЛІКАРНЯ"</t>
  </si>
  <si>
    <t>b139214c-0ed0-4ff5-9633-66de266241cf</t>
  </si>
  <si>
    <t>КОМУНАЛЬНЕ НЕКОМЕРЦІЙНЕ ПІДПРИЄМСТВО "ТЕРНОПІЛЬСЬКИЙ ОБЛАСНИЙ КЛІНІЧНИЙ  ПЕРИНАТАЛЬНИЙ ЦЕНТР "МАТИ І ДИТИНА" ТЕРНОПІЛЬСЬКОЇ ОБЛАСНОЇ РАДИ</t>
  </si>
  <si>
    <t>524504f4-7d72-4ac1-abb9-e5288723e025</t>
  </si>
  <si>
    <t>ПРИВАТНЕ ПІДПРИЄМСТВО "АМБУЛАТОРІЯ ЗАГАЛЬНОЇ ПРАКТИКИ - СІМЕЙНОЇ МЕДИЦИНИ МЕДІКУС №1"</t>
  </si>
  <si>
    <t>5728720c-0318-47c1-9242-417fa1acf300</t>
  </si>
  <si>
    <t>КОМУНАЛЬНЕ НЕКОМЕРЦІЙНЕ ПІДПРИЄМСТВО "ТЕРНОПІЛЬСЬКИЙ ОБЛАСНИЙ КЛІНІЧНИЙ ОНКОЛОГІЧНИЙ ДИСПАНСЕР" ТЕРНОПІЛЬСЬКОЇ ОБЛАСНОЇ РАДИ</t>
  </si>
  <si>
    <t>dc924fe2-6caa-4ea3-81e5-82a7177af8cb</t>
  </si>
  <si>
    <t>КОМУНАЛЬНЕ НЕКОМЕРЦІЙНЕ ПІДПРИЄМСТВО "ТЕРНОПІЛЬСЬКА ОБЛАСНА ДИТЯЧА КЛІНІЧНА ЛІКАРНЯ" ТЕРНОПІЛЬСЬКОЇ ОБЛАСНОЇ РАДИ</t>
  </si>
  <si>
    <t>36dd016f-671d-40ad-b998-cf99a2df36dd</t>
  </si>
  <si>
    <t>КОМУНАЛЬНЕ НЕКОМЕРЦІЙНЕ ПІДПРИЄМСТВО "ЦЕНТР ПЕРВИННОЇ МЕДИКО-САНІТАРНОЇ ДОПОМОГИ"</t>
  </si>
  <si>
    <t>85da57cb-f888-43f9-9111-dda304a4c1e1</t>
  </si>
  <si>
    <t>ПРИВАТНЕ ПІДПРИЄМСТВО "АМБУЛАТОРІЯ ЗАГАЛЬНОЇ ПРАКТИКИ-СІМЕЙНОЇ МЕДИЦИНИ МЕДІКУС №2"</t>
  </si>
  <si>
    <t>f679634f-c00c-4512-9a30-c8235d786333</t>
  </si>
  <si>
    <t>КОМУНАЛЬНЕ НЕКОМЕРЦІЙНЕ ПІДПРИЄМСТВО "ТЕРНОПІЛЬСЬКА УНІВЕРСИТЕТСЬКА ЛІКАРНЯ" ТЕРНОПІЛЬСЬКОЇ ОБЛАСНОЇ РАДИ</t>
  </si>
  <si>
    <t>13277980-afcb-4fea-824f-ad5fac0c379c</t>
  </si>
  <si>
    <t>КОМУНАЛЬНЕ НЕКОМЕРЦІЙНЕ ПІДПРИЄМСТВО "ТЕРНОПІЛЬСЬКА КОМУНАЛЬНА МІСЬКА ЛІКАРНЯ №2"</t>
  </si>
  <si>
    <t>Україна, 46023, Тернопільська обл., місто Тернопіль, ВУЛИЦЯ Р. КУПЧИНСЬКОГО, будинок 14</t>
  </si>
  <si>
    <t>9de4fcc3-aca3-47bd-b79b-dca9a426c3dd</t>
  </si>
  <si>
    <t>КОМУНАЛЬНЕ НЕКОМЕРЦІЙНЕ ПІДПРИЄМСТВО "ТЕРНОПІЛЬСЬКИЙ ОБЛАСНИЙ КЛІНІЧНИЙ ШКІРНО-ВЕНЕРОЛОГІЧНИЙ ДИСПАНСЕР" ТЕРНОПІЛЬСЬКОЇ ОБЛАСНОЇ РАДИ</t>
  </si>
  <si>
    <t>523c2f51-6882-4cc4-a9a6-9e19a5c2affc</t>
  </si>
  <si>
    <t>КОМУНАЛЬНЕ НЕКОМЕРЦІЙНЕ ПІДПРИЄМСТВО "ТЕРНОПІЛЬСЬКА МІСЬКА КОМУНАЛЬНА ЛІКАРНЯ ШВИДКОЇ ДОПОМОГИ</t>
  </si>
  <si>
    <t>70848ebb-78f5-4188-9e2f-0c13730b9aca</t>
  </si>
  <si>
    <t>КОМУНАЛЬНЕ НЕКОМЕРЦІЙНЕ ПІДПРИЄМСТВО "ТЕРНОПІЛЬСЬКА СТОМАТОЛОГІЧНА ПОЛІКЛІНІКА" ТЕРНОПІЛЬСЬКОЇ МІСЬКОЇ РАДИ</t>
  </si>
  <si>
    <t>6a241707-e172-41d3-89a9-5c3e6f2670ba</t>
  </si>
  <si>
    <t>КОМУНАЛЬНЕ НЕКОМЕРЦІЙНЕ ПІДПРИЄМСТВО "ТЕРНОПІЛЬСЬКИЙ ОБЛАСНИЙ МЕДИЧНИЙ ЦЕНТР СОЦІАЛЬНО-НЕБЕЗПЕЧНИХ ЗАХВОРЮВАНЬ" ТЕРНОПІЛЬСЬКОЇ ОБЛАСНОЇ РАДИ</t>
  </si>
  <si>
    <t>83ac70af-9c9d-41cb-9adf-20832b1a54f8</t>
  </si>
  <si>
    <t>d8da75f2-1a16-4d1f-9e5a-db54b07314e7</t>
  </si>
  <si>
    <t>КОМУНАЛЬНЕ НЕКОМЕРЦІЙНЕ ПІДПРИЄМСТВО "ЦЕНТР ЕКСТРЕНОЇ МЕДИЧНОЇ ДОПОМОГИ ТА МЕДИЦИНИ КАТАСТРОФ" ТЕРНОПІЛЬСЬКОЇ ОБЛАСНОЇ РАДИ</t>
  </si>
  <si>
    <t>6536c7fe-832e-49c4-a444-c6fed30de36f</t>
  </si>
  <si>
    <t>ТОВАРИСТВО З ОБМЕЖЕНОЮ ВІДПОВІДАЛЬНІСТЮ "ТЕХІНМЕД"</t>
  </si>
  <si>
    <t>b99fc05b-7543-4784-b660-44e29f1a9798</t>
  </si>
  <si>
    <t>КОМУНАЛЬНЕ НЕКОМЕРЦІЙНЕ ПІДПРИЄМСТВО "ТЕРНОПІЛЬСЬКА ОБЛАСНА КЛІНІЧНА ПСИХОНЕВРОЛОГІЧНА ЛІКАРНЯ" ТЕРНОПІЛЬСЬКОЇ ОБЛАСНОЇ РАДИ</t>
  </si>
  <si>
    <t>3ad25712-0c75-4f26-bc2c-b18d4da06c89</t>
  </si>
  <si>
    <t>КОМУНАЛЬНЕ НЕКОМЕРЦІЙНЕ ПІДПРИЄМСТВО "ТЕРНОПІЛЬСЬКА МІСЬКА СТОМАТОЛОГІЧНА ПОЛІКЛІНІКА №1" ТЕРНОПІЛЬСЬКОЇ МІСЬКОЇ РАДИ</t>
  </si>
  <si>
    <t>9e465e8f-edde-4d6e-91ce-f6498bf1a577</t>
  </si>
  <si>
    <t>КОМУНАЛЬНЕ ПІДПРИЄМСТВО "ТЕРНОПІЛЬСЬКИЙ МІСЬКИЙ ЛІКУВАЛЬНО-ДІАГНОСТИЧНИЙ ЦЕНТР" ТЕРНОПІЛЬСЬКОЇ МІСЬКОЇ РАДИ</t>
  </si>
  <si>
    <t>vkl.ternopil@gmail.com</t>
  </si>
  <si>
    <t>Левицький Петро Ростиславович</t>
  </si>
  <si>
    <t>Україна, 46001, Тернопільська обл., місто Тернопіль, ВЛИЦЯ РУСЬКА, будинок 47</t>
  </si>
  <si>
    <t>017cc4a9-6599-41dd-9e86-85dcfd49e81a</t>
  </si>
  <si>
    <t>ПОЛЬНИЙ АНДРІЙ МИРОСЛАВОВИЧ</t>
  </si>
  <si>
    <t>1eb21937-dfba-4a16-b3f7-a07be13a3513</t>
  </si>
  <si>
    <t>КОМУНАЛЬНЕ НЕКОМЕРЦІЙНЕ ПІДПРИЄМСТВО "МІСЬКА КОМУНАЛЬНА ЛІКАРНЯ № 3" ТЕРНОПІЛЬСЬКОЇ МІСЬКОЇ РАДИ</t>
  </si>
  <si>
    <t>3bf83b09-22ca-4879-a9d5-eb68269f6a26</t>
  </si>
  <si>
    <t>КОМУНАЛЬНЕ НЕКОМЕРЦІЙНЕ ПІДПРИЄМСТВО "ТОВСТЕНСЬКА СЕЛИЩНА ЛІКАРНЯ" ТОВСТЕНСЬКОЇ СЕЛИЩНОЇ РАДИ</t>
  </si>
  <si>
    <t>ТОВСТЕ</t>
  </si>
  <si>
    <t>3204b83f-d741-4daf-96e4-553c449a4ae5</t>
  </si>
  <si>
    <t>КОМУНАЛЬНЕ НЕКОМЕРЦІЙНЕ ПІДПРИЄМСТВО "ЧОРТКІВСЬКА МІСЬКА СТОМАТОЛОГІЧНА ПОЛІКЛІНІКА" ЧОРТКІВСЬКОЇ МІСЬКОЇ РАДИ</t>
  </si>
  <si>
    <t>bcdca0c8-d5af-4875-8ccd-82ad198e05c7</t>
  </si>
  <si>
    <t>КОМУНАЛЬНЕ НЕКОМЕРЦІЙНЕ ПІДПРИЄМСТВО "ЧОРТКІВСЬКА ЦЕНТРАЛЬНА МІСЬКА ЛІКАРНЯ" ЧОРТКІВСЬКОЇ МІСЬКОЇ РАДИ</t>
  </si>
  <si>
    <t>63f364ba-aa81-4539-a329-9a6c5c80efda</t>
  </si>
  <si>
    <t>КОМУНАЛЬНЕ НЕКОМЕРЦІЙНЕ ПІДПРИЄМСТВО "ЦЕНТР ПЕРВИННОЇ МЕДИКО-САНІТАРНОЇ ДОПОМОГИ" ЧОРТКІВСЬКОЇ МІСЬКОЇ РАДИ</t>
  </si>
  <si>
    <t>5cb8873b-7933-4b41-b93f-8b7ae26e9648</t>
  </si>
  <si>
    <t>КОМУНАЛЬНЕ НЕКОМЕРЦІЙНЕ ПІДПРИЄМСТВО "ЧОРТКІВСЬКИЙ ОБЛАСНИЙ КОМУНАЛЬНИЙ ШКІРНО-ВЕНЕРОЛОГІЧНИЙ ДИСПАНСЕР" ТЕРНОПІЛЬСЬКОЇ ОБЛАСНОЇ РАДИ</t>
  </si>
  <si>
    <t>3299966f-ab30-4b06-a278-84e904451e3d</t>
  </si>
  <si>
    <t>volodymyr_maschak@ukr.net</t>
  </si>
  <si>
    <t>Мащак Володимир Іванович</t>
  </si>
  <si>
    <t>ШЛЯХТИНЦІ</t>
  </si>
  <si>
    <t>Україна, 47710, Тернопільська обл., Тернопільський р-н, село Шляхтинці, ВУЛИЦЯ ДЖЕРЕЛЬНА, будинок 1</t>
  </si>
  <si>
    <t>КОМУНАЛЬНЕ НЕКОМЕРЦІЙНЕ ПІДПРИЄМСТВО "АМБУЛАТОРІЯ ЗАГАЛЬНОЇ ПРАКТИКИ - СІМЕЙНОЇ МЕДИЦИНИ" БАЙКОВЕЦЬКОЇ СІЛЬСЬКОЇ РАДИ</t>
  </si>
  <si>
    <t>f439c7fd-aacd-419f-af6a-6638e055f249</t>
  </si>
  <si>
    <t>КОМУНАЛЬНЕ НЕКОМЕРЦІЙНЕ ПІДПРИЄМСТВО ШУМСЬКОЇ МІСЬКОЇ РАДИ "ШУМСЬКА МІСЬКА ЛІКАРНЯ"</t>
  </si>
  <si>
    <t>ШУМСЬК</t>
  </si>
  <si>
    <t>Україна, 47100, Тернопільська обл., Шумський р-н, місто Шумськ, ВУЛИЦЯ ЕНЕРГЕТИЧНА , будинок 1</t>
  </si>
  <si>
    <t>00babe6a-f61f-4984-80e5-e4889238dc34</t>
  </si>
  <si>
    <t>ЧОРНОБАЙ МИРОСЛАВА ВОЛОДИМИРІВНА</t>
  </si>
  <si>
    <t>9640b1e6-c550-43c0-a0f0-7608578ce996</t>
  </si>
  <si>
    <t>КОМУНАЛЬНЕ НЕКОМЕРЦІЙНЕ ПІДПРИЄМСТВО ШУМСЬКОЇ МІСЬКОЇ РАДИ "ШУМСЬКИЙ МІСЬКИЙ ЦЕНТР ПЕРВИННОЇ МЕДИКО-САНІТАРНОЇ ДОПОМОГИ"</t>
  </si>
  <si>
    <t>hwgvcl@gmail.com</t>
  </si>
  <si>
    <t>Бабій Ольга Павлівна</t>
  </si>
  <si>
    <t>801fd348-c8b5-4d1b-b5b1-968aae6262e1</t>
  </si>
  <si>
    <t>КОМУНАЛЬНЕ НЕКОМЕРЦІЙНЕ ПІДПРИЄМСТВО ШУМСЬКОЇ МІСЬКОЇ РАДИ "ШУМСЬКИЙ ЦЕНТР ПЕРВИННОЇ МЕДИКО-САНІТАРНОЇ ДОПОМОГИ"</t>
  </si>
  <si>
    <t>771c0364-bf5a-40a5-ad4f-b55b5d7efce0</t>
  </si>
  <si>
    <t>ШМОРГУН ІРИНА ІВАНІВНА</t>
  </si>
  <si>
    <t>0482015d-e493-4bb2-abe0-f63d8e9c59cc</t>
  </si>
  <si>
    <t>Комунальне некомерційне підприємство  "Балаклійський центр первинної медико-санітарної допомоги" Балаклійської міської ради Харківської області</t>
  </si>
  <si>
    <t>619399e7-abcb-4677-b982-3e156be61494</t>
  </si>
  <si>
    <t>КОМУНАЛЬНЕ НЕКОМЕРЦІЙНЕ ПІДПРИЄМСТВО БАЛАКЛІЙСЬКОЇ МІСЬКОЇ  РАДИ ХАРКІВСЬКОЇ ОБЛАСТІ "БАЛАКЛІЙСЬКА  КЛІНІЧНА БАГАТОПРОФІЛЬНА   ЛІКАРНЯ ІНТЕНСИВНОГО ЛІКУВАННЯ"</t>
  </si>
  <si>
    <t>387d89e4-e979-49ea-9693-100bd2054bb4</t>
  </si>
  <si>
    <t>Комунальне некомерційне підприємство "Центр первинної медико-санітарної допомоги" Барвінківської міської територіальної громади Ізюмського району Харківської області</t>
  </si>
  <si>
    <t>3adb41c4-f5e3-41eb-97c0-c1ba55fe7ed8</t>
  </si>
  <si>
    <t>КОМУНАЛЬНЕ НЕКОМЕРЦІЙНЕ ПІДПРИЄМСТВО ХАРКІВСЬКОЇ ОБЛАСНОЇ РАДИ "ОБЛАСНА ПСИХІАТРИЧНА ЛІКАРНЯ № 2"</t>
  </si>
  <si>
    <t>4f20afe0-9a81-4737-9b03-28173a869004</t>
  </si>
  <si>
    <t>КОМУНАЛЬНЕ НЕКОМЕРЦІЙНЕ ПІДПРИЄМСТВО "БАРВІНКІВСЬКА ЦЕНТРАЛЬНА МІСЬКА ЛІКАРНЯ" БАРВІНКІВСЬКОЇ МІСЬКОЇ ТЕРИТОРІАЛЬНОЇ ГРОМАДИ ІЗЮМСЬКОГО РАЙОНУ ХАРКІВСЬКОЇ ОБЛАСТІ</t>
  </si>
  <si>
    <t>d84c8719-57b1-4bce-bbd2-9ac8f8dec00c</t>
  </si>
  <si>
    <t>КОМУНАЛЬНЕ ПІДПРИЄМСТВО "БЛИЗНЮКІВСЬКА ЦЕНТРАЛЬНА РАЙОННА ЛІКАРНЯ"</t>
  </si>
  <si>
    <t>fc26d06e-d905-47fe-9aab-bd9d9ba272f3</t>
  </si>
  <si>
    <t>КОМУНАЛЬНЕ НЕКОМЕРЦІЙНЕ ПІДПРИЄМСТВО "БЛИЗНЮКІВСЬКИЙ РАЙОННИЙ ЦЕНТР ПЕРВИННОЇ МЕДИЧНОЇ ДОПОМОГИ" БЛИЗНЮКІВСЬКОЇ РАЙОННОЇ РАДИ ХАРКІВСЬКОЇ ОБЛАСТІ</t>
  </si>
  <si>
    <t>6118081f-458a-448f-bf69-0967488d6fd9</t>
  </si>
  <si>
    <t>КОРОЛЬ ОКСАНА ДМИТРІВНА</t>
  </si>
  <si>
    <t>1380fc5c-8fa9-40b3-8c56-aa096a484c34</t>
  </si>
  <si>
    <t>КОМУНАЛЬНЕ НЕКОМЕРЦІЙНЕ ПІДПРИЄМСТВО БОГОДУХІВСЬКА ЦЕНТРАЛЬНА РАЙОННА ЛІКАРНЯ БОГОДУХІВСЬКОЇ МІСЬКОЇ РАДИ</t>
  </si>
  <si>
    <t>fef3cf2e-92aa-4b45-a579-a2b03ccd9cfc</t>
  </si>
  <si>
    <t>КОМУНАЛЬНЕ НЕКОМЕРЦІЙНЕ ПІДПРИЄМСТВО "ЦЕНТР ПЕРВИННОЇ МЕДИКО-САНІТАРНОЇ ДОПОМОГИ БОГОДУХІВСЬКОЇ МІСЬКОЇ РАДИ ХАРКІВСЬКОЇ ОБЛАСТІ"</t>
  </si>
  <si>
    <t>51ab3ae1-8a46-4933-9389-15cebcefeb36</t>
  </si>
  <si>
    <t>КОМУНАЛЬНЕ НЕКОМЕРЦІЙНЕ ПІДПРИЄМСТВО "БОРІВСЬКИЙ ЦЕНТР ПЕРВИННОЇ МЕДИКО-САНІТАРНОЇ ДОПОМОГИ" БОРІВСЬКОЇ СЕЛИЩНОЇ РАДИ</t>
  </si>
  <si>
    <t>de3cf055-72d4-468e-84a7-5181a62263ed</t>
  </si>
  <si>
    <t>КОМУНАЛЬНЕ НЕКОМЕРЦІЙНЕ ПІДПРИЄМСТВО "БОРІВСЬКА ЦЕНТРАЛЬНА ЛІКАРНЯ БОРІВСЬКОЇ СЕЛИЩНОЇ РАДИ"</t>
  </si>
  <si>
    <t>e08a817e-cacf-48ac-9b24-5c07df061568</t>
  </si>
  <si>
    <t>РОВЧАК СВІТЛАНА ПАВЛІВНА</t>
  </si>
  <si>
    <t>БУГАЇВКА</t>
  </si>
  <si>
    <t>ad889799-c953-4609-aa0f-2f9a316586c3</t>
  </si>
  <si>
    <t>КОМУНАЛЬНЕ НЕКОМЕРЦІЙНЕ ПІДПРИЄМСТВО ПІВДЕННОЇ МІСЬКОЇ РАДИ "ЦЕНТР ПЕРВИННОЇ МЕДИЧНОЇ ДОПОМОГИ №1 ХАРКІВСЬКОГО РАЙОНУ"</t>
  </si>
  <si>
    <t>4da9c790-3c1c-4658-a047-99e108884e7b</t>
  </si>
  <si>
    <t>КОМУНАЛЬНЕ НЕКОМЕРЦІЙНЕ ПІДПРИЄМСТВО "ВАЛКІВСЬКА ЦЕНТРАЛЬНА РАЙОННА ЛІКАРНЯ"</t>
  </si>
  <si>
    <t>082a0736-07c3-421b-a75c-64bbae7e92c1</t>
  </si>
  <si>
    <t>КОМУНАЛЬНЕ НЕКОМЕРЦІЙНЕ ПІДПРИЄМСТВО "ВАЛКІВСЬКИЙ ЦЕНТР ПЕРВИННОЇ МЕДИКО-САНІТАРНОЇ ДОПОМОГИ" ВАЛКІВСЬКОЇ МІСЬКОЇ РАДИ ХАРКІВСЬКОЇ ОБЛАСТІ</t>
  </si>
  <si>
    <t>19fc90ae-6f73-466d-b641-f01f986135f9</t>
  </si>
  <si>
    <t>КОМУНАЛЬНЕ НЕКОМЕРЦІЙНЕ ПІДПРИЄМСТВО БЕЗЛЮДІВСЬКОЇ СЕЛИЩНОЇ РАДИ "ЦЕНТР ПЕРВИННОЇ МЕДИЧНОЇ ДОПОМОГИ №3 ХАРКІВСЬКОГО РАЙОНУ"</t>
  </si>
  <si>
    <t>5a0b08d1-c04a-4f55-afe8-cbaa56e25a92</t>
  </si>
  <si>
    <t>КОМУНАЛЬНЕ НЕКОМЕРЦІЙНЕ ПІДПРИЄМСТВО "ВЕЛИКОБУРЛУЦЬКА ЦЕНТРАЛЬНА ЛІКАРНЯ" ВЕЛИКОБУРЛУЦЬКОЇ СЕЛИЩНОЇ РАДИ</t>
  </si>
  <si>
    <t>2a2794a1-57e1-4576-9b9c-085a73f45359</t>
  </si>
  <si>
    <t>КОМУНАЛЬНЕ НЕКОМЕРЦІЙНЕ ПІДПРИЄМСТВО "ВЕЛИКОБУРЛУЦЬКИЙ ЦЕНТР ПЕРВИННОЇ МЕДИКО-САНІТАРНОЇ ДОПОМОГИ" ВЕЛИКОБУРЛУЦЬКОЇ СЕЛИЩНОЇ РАДИ</t>
  </si>
  <si>
    <t>734cfee5-aa51-4e85-b954-c9ff984cfcbe</t>
  </si>
  <si>
    <t>СПАСІБО АНАСТАСІЯ ПЕТРІВНА</t>
  </si>
  <si>
    <t>dcc6c463-3715-44c0-bce1-b4ed9afffb7d</t>
  </si>
  <si>
    <t>КОМУНАЛЬНЕ НЕКОМЕРЦІЙНЕ ПІДПРИЄМСТВО "ВОВЧАНСЬКА ЦЕНТРАЛЬНА РАЙОННА ЛІКАРНЯ" ВОВЧАНСЬКОЇ МІСЬКОЇ РАДИ</t>
  </si>
  <si>
    <t>6f18cc5c-0368-4a62-8394-fd7bae264caa</t>
  </si>
  <si>
    <t>КОМУНАЛЬНЕ НЕКОМЕРЦІЙНЕ ПІДПРИЄМСТВО ХАРКІВСЬКОЇ ОБЛАСНОЇ РАДИ "ОБЛАСНИЙ ПРОТИТУБЕРКУЛЬОЗНИЙ ДИСПАНСЕР №2"</t>
  </si>
  <si>
    <t>7bb88b65-de92-481f-857e-e8a9c119e1b4</t>
  </si>
  <si>
    <t>КОМУНАЛЬНЕ ПІДПРИЄМСТВО "ЦЕНТР ПЕРВИННОЇ МЕДИКО-САНІТАРНОЇ ДОПОМОГИ ВОВЧАНСЬКОЇ МІСЬКОЇ РАДИ"</t>
  </si>
  <si>
    <t>326faeb6-0f69-4beb-aac9-bd7d6c5c996e</t>
  </si>
  <si>
    <t>КОМУНАЛЬНЕ НЕКОМЕРЦІЙНЕ ПІДПРИЄМСТВО ЦЕНТР ПЕРВИННОЇ МЕДИКО-САНІТАРНОЇ ДОПОМОГИ ДВОРІЧАНСЬКОЇ СЕЛИЩНОЇ РАДИ КУП'ЯНСЬКОГО РАЙОНУ ХАРКІВСЬКОЇ ОБЛАСТІ</t>
  </si>
  <si>
    <t>7b57b7bb-c459-4382-83c4-24f474041409</t>
  </si>
  <si>
    <t>КОМУНАЛЬНЕ НЕКОМЕРЦІЙНЕ ПІДПРИЄМСТВО "ДВОРІЧАНСЬКА РАЙОННА ЛІКАРНЯ" ДВОРІЧАНСЬКОЇ СЕЛИЩНОЇ РАДИ КУП'ЯНСЬКОГО РАЙОНУ ХАРКІВСЬКОЇ ОБЛАСТІ</t>
  </si>
  <si>
    <t>40962081-f68b-40de-9afe-0b8726f7b920</t>
  </si>
  <si>
    <t>a09ce5b1-2b59-49a2-8319-ad7318c3f2d7</t>
  </si>
  <si>
    <t>КОМУНАЛЬНЕ НЕКОМЕРЦІЙНЕ ПІДПРИЄМСТВО "ЦЕНТР ПЕРВИННОЇ МЕДИКО-САНІТАРНОЇ ДОПОМОГИ" ДЕРГАЧІВСЬКОЇ МІСЬКОЇ РАДИ ХАРКІВСЬКОЇ ОБЛАСТІ</t>
  </si>
  <si>
    <t>4b3325bf-3824-43b2-9621-8f9ef900f2bf</t>
  </si>
  <si>
    <t>КОМУНАЛЬНЕ НЕКОМЕРЦІЙНЕ ПІДПРИЄМСТВО "ДЕРГАЧІВСЬКА ЦЕНТРАЛЬНА ЛІКАРНЯ" ДЕРГАЧІВСЬКОЇ МІСЬКОЇ РАДИ ХАРКІВСЬКОЇ ОБЛАСТІ</t>
  </si>
  <si>
    <t>cbccd30c-b5cd-4ee5-bb31-9024cca3a647</t>
  </si>
  <si>
    <t>КОМУНАЛЬНЕ НЕКОМЕРЦІЙНЕ ПІДПРИЄМСТВО "ЦЕНТР ПЕРВИННОЇ МЕДИЧНОЇ ДОПОМОГИ" ЗАЧЕПИЛІВСЬКОЇ СЕЛИЩНОЇ РАДИ ХАРКІВСЬКОЇ ОБЛАСТІ</t>
  </si>
  <si>
    <t>cc97e9f5-9d78-404d-91b7-569943eb470f</t>
  </si>
  <si>
    <t>КОМУНАЛЬНЕ НЕКОМЕРЦІЙНЕ ПІДПРИЄМСТВО "ЗАЧЕПИЛІВСЬКА ЦЕНТРАЛЬНА ЛІКАРНЯ" ЗАЧЕПИЛІВСЬКОЇ СЕЛИЩНОЇ РАДИ ХАРКІВСЬКОЇ ОБЛАСТІ</t>
  </si>
  <si>
    <t>e72bbd6a-d190-41fc-9a21-243aa1642bf3</t>
  </si>
  <si>
    <t>КОМУНАЛЬНЕ НЕКОМЕРЦІЙНЕ ПІДПРИЄМСТВО ХАРКІВСЬКОЇ ОБЛАСНОЇ РАДИ "ОБЛАСНИЙ ПРОТИТУБЕРКУЛЬОЗНИЙ ДИСПАНСЕР №3"</t>
  </si>
  <si>
    <t>9651d63a-49bd-425a-9424-89a36af2f8b5</t>
  </si>
  <si>
    <t>КОМУНАЛЬНЕ НЕКОМЕРЦІЙНЕ ПІДПРИЄМСТВО ХАРКІВСЬКОЇ ОБЛАСНОЇ РАДИ" ОБЛАСНИЙ ШКІРНО - ВЕНЕРОЛОГІЧНИЙ ДИСПАНСЕР №2"</t>
  </si>
  <si>
    <t>c61c8d68-426c-4b02-ba45-5eb2cde8b702</t>
  </si>
  <si>
    <t>КОМУНАЛЬНЕ НЕКОМЕРЦІЙНЕ ПІДПРИЄМСТВО "ЗМІЇВСЬКА ЦЕНТРАЛЬНА РАЙОННА ЛІКАРНЯ" ЗМІЇВСЬКОЇ МІСЬКОЇ РАДИ ХАРКІВСЬКОЇ ОБЛАСТІ</t>
  </si>
  <si>
    <t>56564726-93cd-438d-9b72-8eda485958e5</t>
  </si>
  <si>
    <t>КОМУНАЛЬНЕ НЕКОМЕРЦІЙНЕ ПІДПРИЄМСТВО "ЗМІЇВСЬКИЙ  ЦЕНТР ПЕРВИННОЇ МЕДИКО-САНІТАРНОЇ ДОПОМОГИ" ЗМІЇВСЬКОЇ МІСЬКОЇ РАДИ ЧУГУЇВСЬКОГО РАЙОНУ ХАРКІВСЬКОЇ ОБЛАСТІ</t>
  </si>
  <si>
    <t>6adf28f1-65ac-4357-9cb6-6c6f8a6f9512</t>
  </si>
  <si>
    <t>КОМУНАЛЬНЕ НЕКОМЕРЦІЙНЕ ПІДПРИЄМСТВО ЗОЛОЧІВСЬКОЇ СЕЛИЩНОЇ РАДИ "ЗОЛОЧІВСЬКА ЦЕНТРАЛЬНА ЛІКАРНЯ "</t>
  </si>
  <si>
    <t>a6447661-c1ab-489c-b907-07b9984090d8</t>
  </si>
  <si>
    <t>КОМУНАЛЬНЕ НЕКОМЕРЦІЙНЕ ПІДПРИЄМСТВО "ЦЕНТР ПЕРВИННОЇ МЕДИЧНОЇ ДОПОМОГИ ЗОЛОЧІВСЬКОЇ СЕЛИЩНОЇ РАДИ"</t>
  </si>
  <si>
    <t>4f2bc0a0-0bd3-4a12-9dea-590ffc0966a5</t>
  </si>
  <si>
    <t>ВОЗНЮК ЛЮДМИЛА ПЕТРІВНА</t>
  </si>
  <si>
    <t>b3a479f5-29d4-47d1-8fe5-cdfb70a86109</t>
  </si>
  <si>
    <t>КОМУНАЛЬНЕ НЕКОМЕРЦІЙНЕ ПІДПРИЄМСТВО ХАРКІВСЬКОЇ ОБЛАСНОЇ РАДИ "ОБЛАСНИЙ ПРОТИТУБЕРКУЛЬОЗНИЙ ДИСПАНСЕР № 4"</t>
  </si>
  <si>
    <t>71bf7232-6db3-40a5-964b-0d0773998ccb</t>
  </si>
  <si>
    <t>КОМУНАЛЬНЕ НЕКОМЕРЦІЙНЕ ПІДПРИЄМСТВО "ЦЕНТР ПЕРВИННОЇ МЕДИКО-САНІТАРНОЇ ДОПОМОГИ МІСТА ІЗЮМ" ІЗЮМСЬКОЇ МІСЬКОЇ РАДИ</t>
  </si>
  <si>
    <t>1a073528-6faf-410e-ba75-e8338ee1bfdf</t>
  </si>
  <si>
    <t>КОМУНАЛЬНЕ ПІДПРИЄМСТВО "ІЗЮМСЬКА МІСЬКА СТОМАТОЛОГІЧНА ПОЛІКЛІНІКА"</t>
  </si>
  <si>
    <t>9eab9414-a8cf-49c7-8657-cb8f58e481d3</t>
  </si>
  <si>
    <t>КОМУНАЛЬНЕ НЕКОМЕРЦІЙНЕ ПІДПРИЄМСТВО ІЗЮМСЬКОЇ МІСЬКОЇ РАДИ "ЦЕНТРАЛЬНА МІСЬКА ЛІКАРНЯ ПІЩАНСЬКОЇ БОГОМАТЕРІ"</t>
  </si>
  <si>
    <t>2cd586c5-924a-4d2d-a83e-bb26a93694ba</t>
  </si>
  <si>
    <t>КОМУНАЛЬНЕ НЕКОМЕРЦІЙНЕ ПІДПРИЄМСТВО ХАРКІВСЬКОЇ ОБЛАСНОЇ РАДИ "ОБЛАСНИЙ ШКІРНО-ВЕНЕРОЛОГІЧНИЙ ДИСПАНСЕР № 3"</t>
  </si>
  <si>
    <t>111db624-dee0-44ac-a7c0-ff05d5495035</t>
  </si>
  <si>
    <t>КОМУНАЛЬНЕ НЕКОМЕРЦІЙНЕ ПІДПРИЄМСТВО КЕГИЧІВСЬКОЇ CЕЛИЩНОЇ РАДИ "КЕГИЧІВСЬКА ЦЕНТРАЛЬНА РАЙОННА ЛІКАРНЯ"</t>
  </si>
  <si>
    <t>135709a8-5b48-4ed6-b75b-390beb15b0d5</t>
  </si>
  <si>
    <t>КОМУНАЛЬНЕ НЕКОМЕРЦІЙНЕ ПІДПРИЄМСТВО КЕГИЧІВСЬКОЇ СЕЛИЩНОЇ РАДИ "ЦЕНТР ПЕРВИННОЇ МЕДИКО-САНІТАРНОЇ ДОПОМОГИ"</t>
  </si>
  <si>
    <t>0f74d7c7-b4a6-4045-bdad-ec65d74c44b9</t>
  </si>
  <si>
    <t>СТОЛОВА АЛЛА ОЛЕКСАНДРІВНА</t>
  </si>
  <si>
    <t>allastolova@gmail.com</t>
  </si>
  <si>
    <t>Столова Алла Олександрівна</t>
  </si>
  <si>
    <t>КОЗІЇВКА</t>
  </si>
  <si>
    <t>Україна, 62011, Харківська обл., Краснокутський р-н, село Козіївка, ВУЛИЦЯ СЛОБОЖАНСЬКА, будинок 40Б, квартира 6</t>
  </si>
  <si>
    <t>3b8f5964-390e-4849-a960-edaa1d2cf915</t>
  </si>
  <si>
    <t>КОМУНАЛЬНЕ НЕКОМЕРЦІЙНЕ ПІДПРИЄМСТВО "КОЛОМАЦЬКА РАЙОННА ЛІКАРНЯ" КОЛОМАЦЬКОЇ СЕЛИЩНОЇ РАДИ</t>
  </si>
  <si>
    <t>adbe4ecd-387d-4a4a-9338-dd25758f373b</t>
  </si>
  <si>
    <t>КОМУНАЛЬНЕ НЕКОМЕРЦІЙНЕ ПІДПРИЄМСТВО "ЦЕНТР ПЕРВИННОЇ МЕДИКО-САНІТАРНОЇ ДОПОМОГИ КОЛОМАЦЬКОЇ СЕЛИЩНОЇ РАДИ"</t>
  </si>
  <si>
    <t>0e61dbed-6132-4aac-a9eb-31effd3e3553</t>
  </si>
  <si>
    <t>КОМУНАЛЬНЕ НЕКОМЕРЦІЙНЕ ПІДПРИЄМСТВО "КРАСНОГРАДСЬКА ЦЕНТРАЛЬНА РАЙОННА ЛІКАРНЯ"</t>
  </si>
  <si>
    <t>74bd5ad4-f3fe-4187-9b0d-d7665311787a</t>
  </si>
  <si>
    <t>КОМУНАЛЬНЕ НЕКОМЕРЦІЙНЕ ПІДПРИЄМСТВО "ЦЕНТР ПЕРВИННОЇ МЕДИКО-САНІТАРНОЇ ДОПОМОГИ КРАСНОГРАДСЬКОГО РАЙОНУ"</t>
  </si>
  <si>
    <t>09e0fd96-05ab-41af-9c0c-32d0dd6a4623</t>
  </si>
  <si>
    <t>КОМУНАЛЬНЕ НЕКОМЕРЦІЙНЕ ПІДПРИЄМСТВО "ЦЕНТР ПЕРВИННОЇ МЕДИКО-САНІТАРНОЇ ДОПОМОГИ КРАСНОКУТСЬКОЇ СЕЛИЩНОЇ РАДИ" БОГОДУХІВСЬКОГО РАЙОНУ ХАРКІВСЬКОЇ ОБЛАСТІ</t>
  </si>
  <si>
    <t>15bfdbae-ffd7-4ec2-ad38-d8429c61d94a</t>
  </si>
  <si>
    <t>КОМУНАЛЬНЕ НЕКОМЕРЦІЙНЕ ПІДПРИЄМСТВО "КРАСНОКУТСЬКА ЦЕНТРАЛЬНА РАЙОННА ЛІКАРНЯ" КРАСНОКУТСЬКОЇ СЕЛИЩНОЇ РАДИ</t>
  </si>
  <si>
    <t>f39ca417-364d-4bcc-946a-415b4dae13cd</t>
  </si>
  <si>
    <t>КОМУНАЛЬНЕ НЕКОМЕРЦІЙНЕ ПІДПРИЄМСТВО ХАРКІВСЬКОЇ ОБЛАСНОЇ РАДИ "ОБЛАСНИЙ ПРОТИТУБЕРКУЛЬОЗНИЙ ДИСПАНСЕР №5"</t>
  </si>
  <si>
    <t>89d578e3-0fcd-4e81-96eb-05e1512d265b</t>
  </si>
  <si>
    <t>КОМУНАЛЬНЕ НЕКОМЕРЦІЙНЕ ПІДПРИЄМСТВО КУП’ЯНСЬКИЙ ЦЕНТР ПЕРВИННОЇ МЕДИЧНОЇ ДОПОМОГИ КУП’ЯНСЬКОЇ МІСЬКОЇ РАДИ ХАРКІВСЬКОЇ ОБЛАСТІ</t>
  </si>
  <si>
    <t>b07c618d-689b-44be-9e9c-6400d91d374f</t>
  </si>
  <si>
    <t>КОМУНАЛЬНЕ НЕКОМЕРЦІЙНЕ ПІДПРИЄМСТВО "КУП'ЯНСЬКЕ ТЕРИТОРІАЛЬНЕ МЕДИЧНЕ ОБ'ЄДНАННЯ" КУП'ЯНСЬКОЇ МІСЬКОЇ РАДИ ХАРКІВСЬКОЇ ОБЛАСТІ</t>
  </si>
  <si>
    <t>5b23c9ce-dc5a-4f24-abe4-25625c6c517a</t>
  </si>
  <si>
    <t>ГЛУШКО РОМАН ВОЛОДИМИРОВИЧ</t>
  </si>
  <si>
    <t>24d3c27b-ae59-469c-b98d-ccccf2b9c94b</t>
  </si>
  <si>
    <t>КОМУНАЛЬНЕ НЕКОМЕРЦІЙНЕ ПІДПРИЄМСТВО ЛИПЕЦЬКОЇ СІЛЬСЬКОЇ РАДИ "ЦЕНТР ПЕРВИННОЇ МЕДИЧНОЇ ДОПОМОГИ №5 ХАРКІВСЬКОГО РАЙОНУ"</t>
  </si>
  <si>
    <t>dd62f18b-014e-410f-9d1b-ccf57b9a69de</t>
  </si>
  <si>
    <t>КОМУНАЛЬНЕ НЕКОМЕРЦІЙНЕ ПІДПРИЄМСТВО ХАРКІВСЬКОЇ ОБЛАСНОЇ РАДИ "ОБЛАСНА ТУБЕРКУЛЬОЗНА ЛІКАРНЯ № 2"</t>
  </si>
  <si>
    <t>2967aa17-1593-4d38-9b23-8099a8ac9e9e</t>
  </si>
  <si>
    <t>КОМУНАЛЬНЕ НЕКОМЕРЦІЙНЕ ПІДПРИЄМСТВО "ЛОЗІВСЬКЕ ТЕРИТОРІАЛЬНЕ МЕДИЧНЕ ОБ’ЄДНАННЯ" ЛОЗІВСЬКОЇ МІСЬКОЇ РАДИ ХАРКІВСЬКОЇ ОБЛАСТІ</t>
  </si>
  <si>
    <t>03a71f73-dc34-48ea-b250-286eef377bff</t>
  </si>
  <si>
    <t>ТУРЕНКО ТЕТЯНА ВОЛОДИМИРІВНА</t>
  </si>
  <si>
    <t>b98ae738-6c28-4460-b153-871a2a04592a</t>
  </si>
  <si>
    <t>КОМУНАЛЬНЕ НЕКОМЕРЦІЙНЕ ПІДПРИЄМСТВО ХАРКІВСЬКОЇ ОБЛАСНОЇ РАДИ "ОБЛАСНИЙ ПРОТИТУБЕРКУЛЬОЗНИЙ ДИСПАНСЕР № 6"</t>
  </si>
  <si>
    <t>abc43083-da65-466c-a398-54a60c309665</t>
  </si>
  <si>
    <t>СИДОРЕНКО НАДІЯ ВАЛЕРІЇВНА</t>
  </si>
  <si>
    <t>38d8d6a9-8abc-4f78-a50d-c6cd609c3701</t>
  </si>
  <si>
    <t>КОМУНАЛЬНЕ НЕКОМЕРЦІЙНЕ ПІДПРИЄМСТВО "ЛОЗІВСЬКИЙ ЦЕНТР ПЕРВИННОЇ МЕДИКО-САНІТАРНОЇ ДОПОМОГИ" ЛОЗІВСЬКОЇ МІСЬКОЇ РАДИ ХАРКІВСЬКОЇ ОБЛАСТІ</t>
  </si>
  <si>
    <t>a62c3285-a2e4-44cf-a379-7303007f99e6</t>
  </si>
  <si>
    <t>КОМУНАЛЬНЕ НЕКОМЕРЦІЙНЕ ПІДПРИЄМСТВО ХАРКІВСЬКОЇ ОБЛАСНОЇ РАДИ "ОБЛАСНИЙ ШКІРНО-ВЕНЕРОЛОГІЧНИЙ ДИСПАНСЕР №4"</t>
  </si>
  <si>
    <t>7c75f0cc-ae02-449d-8de3-47d8a42d57fa</t>
  </si>
  <si>
    <t>ТОВАРИСТВО З ОБМЕЖЕНОЮ ВІДПОВІДАЛЬНІСТЮ "ЄВМАКС"</t>
  </si>
  <si>
    <t>fa0e2e36-b117-4b4d-8f0f-d750ea092ca4</t>
  </si>
  <si>
    <t>ТУРЕНКО АНДРІЙ ЄВГЕНОВИЧ</t>
  </si>
  <si>
    <t>6247ffa8-4d38-496d-af87-54d3d4eddce3</t>
  </si>
  <si>
    <t>ead8e16e-82a3-43e1-a85c-d568d77e5f51</t>
  </si>
  <si>
    <t>КОМУНАЛЬНЕ НЕКОМЕРЦІЙНЕ ПІДПРИЄМСТВО"ЛЮБОТИНСЬКА МІСЬКА ЛІКАРНЯ" ЛЮБОТИНСЬКОЇ МІСЬКОЇ РАДИ ХАРКІВСЬКОЇ ОБЛАСТІ</t>
  </si>
  <si>
    <t>1d8c96cb-e188-4259-8553-d37a9e79e9a7</t>
  </si>
  <si>
    <t>76f102e1-6374-469b-b4b5-1fcfcff0957d</t>
  </si>
  <si>
    <t>КОМУНАЛЬНЕ НЕКОМЕРЦІЙНЕ ПІДПРИЄМСТВО "ЦЕНТР ПЕРВИННОЇ МЕДИКО-САНІТАРНОЇ ДОПОМОГИ" ЛЮБОТИНСЬКОЇ МІСЬКОЇ РАДИ ХАРКІВСЬКОЇ ОБЛАСТІ</t>
  </si>
  <si>
    <t>553b5f5d-baf1-4258-aebe-62e916d601f2</t>
  </si>
  <si>
    <t>КОМУНАЛЬНЕ НЕКОМЕРЦІЙНЕ ПІДПРИЄМСТВО "МАЛИНІВСЬКА АМБУЛАТОРІЯ ПЕРВИННОЇ МЕДИКО-САНІТАРНОЇ ДОПОМОГИ" МАЛИНІВСЬКОЇ СЕЛИЩНОЇ РАДИ ЧУГУЇВСЬКОГО РАЙОНУ ХАРКІВСЬКОЇ ОБЛАСТІ</t>
  </si>
  <si>
    <t>2cf0c23b-a9c4-4c49-8475-ff1d66a359a7</t>
  </si>
  <si>
    <t>ФОМІН ДМИТРО ОЛЕКСАНДРОВИЧ</t>
  </si>
  <si>
    <t>96c48305-a58e-4efe-a0a8-572a91885845</t>
  </si>
  <si>
    <t>ЧЕРНИШОВА КАТЕРИНА ПЕТРІВНА</t>
  </si>
  <si>
    <t>МЕРЕФА</t>
  </si>
  <si>
    <t>c255738c-fc86-4f49-86ff-eb3e0537c09c</t>
  </si>
  <si>
    <t>КОМУНАЛЬНЕ НЕКОМЕРЦІЙНЕ ПІДПРИЄМСТВО МЕРЕФ'ЯНСЬКОЇ МІСЬКОЇ РАДИ " МЕРЕФ'ЯНСЬКА ЦЕНТРАЛЬНА РАЙОННА ЛІКАРНЯ "</t>
  </si>
  <si>
    <t>f8975db9-ce78-497d-8a33-f1dd2f6cfbbb</t>
  </si>
  <si>
    <t>ПІДАН СЕРГІЙ МИКОЛАЙОВИЧ</t>
  </si>
  <si>
    <t>1f4947d2-a505-4a4d-b058-96941bbe6245</t>
  </si>
  <si>
    <t>ЧЕРНІЄНКО ЛІДІЯ ПАВЛІВНА</t>
  </si>
  <si>
    <t>Чернієнко Лідія Павлівна</t>
  </si>
  <si>
    <t>НОВА ВОДОЛАГА</t>
  </si>
  <si>
    <t>cca67bbe-6cf8-4601-b81d-f8b3885ec20e</t>
  </si>
  <si>
    <t>КОМУНАЛЬНЕ НЕКОМЕРЦІЙНЕ ПІДПРИЄМСТВО "НОВОВОДОЛАЗЬКА ЦЕНТРАЛЬНА ЛІКАРНЯ" НОВОВОДОЛАЗЬКОЇ  СЕЛИЩНОЇ РАДИ</t>
  </si>
  <si>
    <t>25a144e4-773c-49a3-ae87-77db490bd3aa</t>
  </si>
  <si>
    <t>КОМУНАЛЬНЕ НЕКОМЕРЦІЙНЕ ПІДПРИЄМСТВО "ЦЕНТР ПЕРВИННОЇ МЕДИКО-САНІТАРНОЇ ДОПОМОГИ"НОВОВОДОЛАЗЬКОЇ СЕЛИЩНОЇ РАДИ</t>
  </si>
  <si>
    <t>5cc08feb-c00f-42ab-8ca9-ec120e747640</t>
  </si>
  <si>
    <t>КОМУНАЛЬНЕ НЕКОМЕРЦІЙНЕ ПІДПРИЄМСТВО "ОСКІЛЬСЬКА АМБУЛАТОРІЯ ПЕРВИННОЇ МЕДИКО-САНІТАРНОЇ ДОПОМОГИ" ОСКІЛЬСЬКОЇ СІЛЬСЬКОЇ РАДИ ІЗЮМСЬКОГО РАЙОНУ ХАРКІВСЬКОЇ ОБЛАСТІ</t>
  </si>
  <si>
    <t>d3a1a61c-d495-4a20-b4bb-c8c62dff144c</t>
  </si>
  <si>
    <t>КОМУНАЛЬНЕ НЕКОМЕРЦІЙНЕ ПІДПРИЄМСТВО "ПЕРВОМАЙСЬКИЙ ЦЕНТР ПЕРВИННОЇ МЕДИКО-САНІТАРНОЇ ДОПОМОГИ"</t>
  </si>
  <si>
    <t>46dbb062-b32d-4227-b890-b3e1ac945fee</t>
  </si>
  <si>
    <t>КОМУНАЛЬНЕ НЕКОМЕРЦІЙНЕ ПІДПРИЄМСТВО ПЕРВОМАЙСЬКА ЦЕНТРАЛЬНА РАЙОННА ЛІКАРНЯ</t>
  </si>
  <si>
    <t>0f3290da-096e-4986-8314-f098bd5d68ba</t>
  </si>
  <si>
    <t>КОМУНАЛЬНЕ НЕКОМЕРЦІЙНЕ ПІДПРИЄМСТВО "ЦЕНТР ПЕРВИННОЇ МЕДИКО-САНІТАРНОЇ ДОПОМОГИ ПЕЧЕНІЗЬКОЇ СЕЛИЩНОЇ РАДИ"</t>
  </si>
  <si>
    <t>88e7a013-f5f8-41e4-9fad-b04b9fcaa5a2</t>
  </si>
  <si>
    <t>КОМУНАЛЬНЕ НЕКОМЕРЦІЙНЕ ПІДПРИЄМСТВО ПІСОЧИНСЬКОЇ СЕЛИЩНОЇ РАДИ "ЦЕНТР ПЕРВИННОЇ МЕДИЧНОЇ ДОПОМОГИ №2 ХАРКІВСЬКОГО РАЙОНУ"</t>
  </si>
  <si>
    <t>4e8e1a65-472b-4748-9d95-94ee07f1a2e6</t>
  </si>
  <si>
    <t>НІКОЛАЄНКО ОКСАНА ВАЛЕРІЇВНА</t>
  </si>
  <si>
    <t>2573098c-236b-479a-9a6d-9edf89e037a6</t>
  </si>
  <si>
    <t>КОМУНАЛЬНЕ НЕКОМЕРЦІЙНЕ ПІДПРИЄМСТВО РОГАНСЬКОЇ СЕЛИЩНОЇ РАДИ "ЦЕНТР ПЕРВИННОЇ МЕДИЧНОЇ ДОПОМОГИ №4 ХАРКІВСЬКОГО РАЙОНУ"</t>
  </si>
  <si>
    <t>63fe2077-4690-4786-810d-26c60fcabcd7</t>
  </si>
  <si>
    <t>КОМУНАЛЬНЕ НЕКОМЕРЦІЙНЕ ПІДПРИЄМСТВО "САХНОВЩИНСЬКА ЦЕНТРАЛЬНА  ЛІКАРНЯ" САХНОВЩИНСЬКОЇ СЕЛИЩНОЇ РАДИ КРАСНОГРАДСЬКОГО РАЙОНУ ХАРКІВСЬКОЇ ОБЛАСТІ</t>
  </si>
  <si>
    <t>08a20dc0-5e5c-4a97-8deb-c9bbf292ff90</t>
  </si>
  <si>
    <t>КОМУНАЛЬНЕ НЕКОМЕРЦІЙНЕ ПІДПРИЄМСТВО "ЦЕНТР ПЕРВИННОЇ МЕДИКО-САНІТАРНОЇ ДОПОМОГИ САХНОВЩИНСЬКОЇ СЕЛИЩНОЇ РАДИ КРАСНОГРАДСЬКОГО РАЙОНУ  ХАРКІВСЬКОЇ ОБЛАСТІ"</t>
  </si>
  <si>
    <t>95dda11d-6964-459a-bda3-cb0c939858e7</t>
  </si>
  <si>
    <t>КОМУНАЛЬНЕ НЕКОМЕРЦІЙНЕ ПІДПРИЄМСТВО "СЛОБОЖАНСЬКА ЛІКАРНЯ" СЛОБОЖАНСЬКОЇ СЕЛИЩНОЇ РАДИ ЧУГУЇВСЬКОГО РАЙОНУ ХАРКІВСЬКОЇ ОБЛАСТІ</t>
  </si>
  <si>
    <t>6e3e64e0-623b-44fb-a53a-aa514fe7077d</t>
  </si>
  <si>
    <t>ГУБАР НАТАЛІЯ ВІКТОРІВНА</t>
  </si>
  <si>
    <t>8140ce25-f072-477a-85da-c2fc51a013b4</t>
  </si>
  <si>
    <t>КОМУНАЛЬНЕ НЕКОМЕРЦІЙНЕ ПІДПРИЄМСТВО "СТАРОСАЛТІВСЬКИЙ ЦЕНТР ПЕРВИННОЇ МЕДИКО-САНІТАРНОЇ ДОПОМОГИ СТАРОСАЛТІВСЬКОЇ СЕЛИЩНОЇ РАДИ" ВОВЧАНСЬКОГО РАЙОНУ ХАРКІВСЬКОЇ ОБЛАСТІ</t>
  </si>
  <si>
    <t>f93a46d5-43fb-44a7-9de5-bad02a3f7d52</t>
  </si>
  <si>
    <t>КОМУНАЛЬНЕ НЕКОМЕРЦІЙНЕ ПІДПРИЄМСТВО "ЦЕНТР ПЕРВИННОЇ МЕДИКО-САНІТАРНОЇ ДОПОМОГИ"  СТАРОВІРІВСЬКОЇ СІЛЬСЬКОЇ РАДИ ХАРКІВСЬКОЇ ОБЛАСТІ</t>
  </si>
  <si>
    <t>d7613723-4c92-4200-9651-7e22ae5e67d9</t>
  </si>
  <si>
    <t>КОМУНАЛЬНЕ НЕКОМЕРЦІЙНЕ ПІДПРИЄМСТВО ХАРКІВСЬКОЇ ОБЛАСНОЇ РАДИ "ОБЛАСНА ПСИХІАТРИЧНА ЛІКАРНЯ № 1"</t>
  </si>
  <si>
    <t>СТРІЛЕЧА</t>
  </si>
  <si>
    <t>0159510a-d01c-4ca4-8aa6-7466c4abc123</t>
  </si>
  <si>
    <t>КОМУНАЛЬНЕ НЕКОМЕРЦІЙНЕ ПІДПРИЄМСТВО ХАРКІВСЬКОЇ ОБЛАСНОЇ РАДИ "ОБЛАСНА КЛІНІЧНА ЛІКАРНЯ"</t>
  </si>
  <si>
    <t>hokb07@ukr.net</t>
  </si>
  <si>
    <t>Ярош Володимир Анатолійович</t>
  </si>
  <si>
    <t>ХАРКІВ</t>
  </si>
  <si>
    <t>Україна, 61058, Харківська обл., місто Харків, ПРОСПЕКТ НЕЗАЛЕЖНОСТІ, будинок 13</t>
  </si>
  <si>
    <t>4cc924f6-27b6-4801-8fb3-590f774744f1</t>
  </si>
  <si>
    <t>КОМУНАЛЬНЕ НЕКОМЕРЦІЙНЕ ПІДПРИЄМСТВО "МІСЬКА ПОЛІКЛІНІКА № 25" ХАРКІВСЬКОЇ МІСЬКОЇ РАДИ</t>
  </si>
  <si>
    <t>kharcity.polyclinica25@ukr.net</t>
  </si>
  <si>
    <t>ЗЛИВКА ЛАРИСА ВАСИЛІВНА</t>
  </si>
  <si>
    <t>Україна, 61050, Харківська обл., місто Харків, ВУЛИЦЯ РУСТАВЕЛІ, будинок 14</t>
  </si>
  <si>
    <t>2b4dbdf5-56b3-4d33-b00c-128f386a4b54</t>
  </si>
  <si>
    <t>КОМУНАЛЬНЕ НЕКОМЕРЦІЙНЕ ПІДПРИЄМСТВО "МІСЬКА СТУДЕНТСЬКА ЛІКАРНЯ" ХАРКІВСЬКОЇ МІСЬКОЇ РАДИ</t>
  </si>
  <si>
    <t>studhosp@ukr.net</t>
  </si>
  <si>
    <t>БАКУМЕНКО МАРИНА ГРИГОРІВНА</t>
  </si>
  <si>
    <t>Україна, 61002, Харківська обл., місто Харків, ВУЛИЦЯ ДАРВІНА, будинок 8/10</t>
  </si>
  <si>
    <t>0ee00ff3-d0a1-4b79-a752-7a26d889af59</t>
  </si>
  <si>
    <t>КОМУНАЛЬНЕ НЕКОМЕРЦІЙНЕ ПІДПРИЄМСТВО "МІСЬКА ДИТЯЧА ПОЛІКЛІНІКА № 12" ХАРКІВСЬКОЇ МІСЬКОЇ РАДИ</t>
  </si>
  <si>
    <t>c84d8979-8ab3-4292-bbf4-0c2b2207f753</t>
  </si>
  <si>
    <t>КОМУНАЛЬНЕ НЕКОМЕРЦІЙНЕ ПІДПРИЄМСТВО ХАРКІВСЬКОЇ ОБЛАСНОЇ РАДИ "ОБЛАСНА ДИТЯЧА ІНФЕКЦІЙНА КЛІНІЧНА ЛІКАРНЯ"</t>
  </si>
  <si>
    <t>odikl2018@ukr.net</t>
  </si>
  <si>
    <t>Кухар Дмитро Іванович</t>
  </si>
  <si>
    <t>Україна, 61096, Харківська обл., місто Харків, ПРОСПЕКТ ГЕРОЇВ СТАЛІНГРАДА, будинок 160</t>
  </si>
  <si>
    <t>1a36cb8a-3ccb-4943-970d-073f12e56b17</t>
  </si>
  <si>
    <t>КОМУНАЛЬНЕ НЕКОМЕРЦІЙНЕ ПІДПРИЄМСТВО "МІСЬКА ДИТЯЧА ПОЛІКЛІНІКА № 15" ХАРКІВСЬКОЇ МІСЬКОЇ РАДИ</t>
  </si>
  <si>
    <t>mirgorod.natalia.gv15@ukr.net</t>
  </si>
  <si>
    <t>Миргород Наталія Володимирівна</t>
  </si>
  <si>
    <t>Україна, 61082, Харківська обл., місто Харків, ВУЛИЦЯ РИБАЛКА, будинок 11/1</t>
  </si>
  <si>
    <t>c0a6c319-3978-4280-9f23-d9ac96befb03</t>
  </si>
  <si>
    <t>КОМУНАЛЬНЕ НЕКОМЕРЦІЙНЕ ПІДПРИЄМСТВО ХАРКІВСЬКОЇ ОБЛАСНОЇ РАДИ "ОБЛАСНИЙ КЛІНІЧНИЙ ПРОТИТУБЕРКУЛЬОЗНИЙ ДИСПАНСЕР № 7"</t>
  </si>
  <si>
    <t>aaa6bf31-f3a1-4412-beee-170af4fab8cf</t>
  </si>
  <si>
    <t>КОМУНАЛЬНЕ НЕКОМЕРЦІЙНЕ ПІДПРИЄМСТВО "МІСЬКА ДИТЯЧА КЛІНІЧНА ЛІКАРНЯ №24" ХАРКІВСЬКОЇ МІСЬКОЇ РАДИ</t>
  </si>
  <si>
    <t>24hgdkb@ukr.net</t>
  </si>
  <si>
    <t>Шарапанюк Лідія Марківна</t>
  </si>
  <si>
    <t>Україна, 61050, Харківська обл., місто Харків, ПРОВУЛОК РУСТАВЕЛІ, будинок 4 А</t>
  </si>
  <si>
    <t>f6857322-9d11-4702-be30-569f9212c07d</t>
  </si>
  <si>
    <t>КОМУНАЛЬНЕ НЕКОМЕРЦІЙНЕ ПІДПРИЄМСТВО ХАРКІВСЬКОЇ ОБЛАСНОЇ РАДИ "ОБЛАСНА КЛІНІЧНА ТРАВМАТОЛОГІЧНА ЛІКАРНЯ"</t>
  </si>
  <si>
    <t>a4bb1a50-ed31-4803-af6e-7586757acd31</t>
  </si>
  <si>
    <t>КОМУНАЛЬНЕ НЕКОМЕРЦІЙНЕ ПІДПРИЄМСТВО "МІСЬКА ПОЛІКЛІНІКА № 26" ХАРКІВСЬКОЇ МІСЬКОЇ РАДИ</t>
  </si>
  <si>
    <t>gorpoliklinika26@ukr.net</t>
  </si>
  <si>
    <t>Алєксєєв Валерій Іванович</t>
  </si>
  <si>
    <t>Україна, 61072, Харківська обл., місто Харків, ВУЛИЦЯ ДВАДЦЯТЬ ТРЕТЬОГО СЕРПНЯ, будинок 23-А</t>
  </si>
  <si>
    <t>c319de25-85a8-4972-9669-52333157fe9b</t>
  </si>
  <si>
    <t>КОМУНАЛЬНЕ НЕКОМЕРЦІЙНЕ ПІДПРИЄМСТВО "МІСЬКА КЛІНІЧНА ЛІКАРНЯ №13" ХАРКІВСЬКОЇ МІСЬКОЇ РАДИ</t>
  </si>
  <si>
    <t>mlik_13@ukr.net</t>
  </si>
  <si>
    <t>Бобейко Алла Євгенівна</t>
  </si>
  <si>
    <t>Україна, 61124, Харківська обл., місто Харків, ПРОСПЕКТ ГАГАРІНА, будинок 137</t>
  </si>
  <si>
    <t>7ba2098f-7c45-40f8-8c35-a4433ea28cda</t>
  </si>
  <si>
    <t>КОМУНАЛЬНЕ НЕКОМЕРЦІЙНЕ ПІДПРИЄМСТВО "МІСЬКА ДИТЯЧА ПОЛІКЛІНІКА № 2" ХАРКІВСЬКОЇ МІСЬКОЇ РАДИ</t>
  </si>
  <si>
    <t>poliklinika_2@ukr.net</t>
  </si>
  <si>
    <t>САМСОНЕНКО ВАЛЕНТИНА ІВАНІВНА</t>
  </si>
  <si>
    <t>Україна, 61064, Харківська обл., місто Харків, ПРОСПЕКТ ЛЮБОВІ МАЛОЇ, будинок 2-Б</t>
  </si>
  <si>
    <t>0c64c68a-f5f9-4b70-ae3f-efb80266ae66</t>
  </si>
  <si>
    <t>КОМУНАЛЬНЕ НЕКОМЕРЦІЙНЕ ПІДПРИЄМСТВО "МІСЬКА ПОЛІКЛІНІКА №24" ХАРКІВСЬКОЇ МІСЬКОЇ РАДИ</t>
  </si>
  <si>
    <t>khmp24@ukr.net</t>
  </si>
  <si>
    <t>Бабак Максим Олегович</t>
  </si>
  <si>
    <t>Україна, 61064, Харківська обл., місто Харків, ВУЛИЦЯ ПОЛТАВСЬКИЙ ШЛЯХ, будинок 153</t>
  </si>
  <si>
    <t>366589e5-82a9-4ba6-92ce-fb0f4831860b</t>
  </si>
  <si>
    <t>КОМУНАЛЬНЕ НЕКОМЕРЦІЙНЕ ПІДПРИЄМСТВО "МІСЬКИЙ ШКІРНО-ВЕНЕРОЛОГІЧНИЙ ДИСПАНСЕР № 2" ХАРКІВСЬКОЇ МІСЬКОЇ  РАДИ</t>
  </si>
  <si>
    <t>b9202c43-f811-47ca-9957-d273f191fc7b</t>
  </si>
  <si>
    <t>КОМУНАЛЬНЕ НЕКОМЕРЦІЙНЕ ПІДПРИЄМСТВО ХАРКІВСЬКОЇ ОБЛАСНОЇ РАДИ "ОБЛАСНА СТОМАТОЛОГІЧНА ПОЛІКЛІНІКА"</t>
  </si>
  <si>
    <t>19efeeb4-c5eb-43f4-8796-78b12e7796e7</t>
  </si>
  <si>
    <t>КОМУНАЛЬНЕ НЕКОМЕРЦІЙНЕ ПІДПРИЄМСТВО ХАРКІВСЬКОЇ ОБЛАСНОЇ РАДИ "ОБЛАСНА ДИТЯЧА КЛІНІЧНА ЛІКАРНЯ"</t>
  </si>
  <si>
    <t>fd46225d-fdd6-4992-8856-223b4330a051</t>
  </si>
  <si>
    <t>КОМУНАЛЬНЕ НЕКОМЕРЦІЙНЕ ПІДПРИЄМСТВО "МІСЬКА ДИТЯЧА ПОЛІКЛІНІКА № 14" ХАРКІВСЬКОЇ МІСЬКОЇ РАДИ</t>
  </si>
  <si>
    <t>policlinika14@ukr.net</t>
  </si>
  <si>
    <t>Лазуренко Тетяна Андріївна</t>
  </si>
  <si>
    <t>Україна, 61204, Харківська обл., місто Харків, ПРОСПЕКТ ЛЮДВИГА СВОБОДИ, будинок 48-В</t>
  </si>
  <si>
    <t>cf4f3fb1-fbb3-41d6-9aa1-5c00283ba2e0</t>
  </si>
  <si>
    <t>КОМУНАЛЬНЕ НЕКОМЕРЦІЙНЕ ПІДПРИЄМСТВО "МІСЬКИЙ КЛІНІЧНИЙ ПОЛОГОВИЙ БУДИНОК № 2 ІМЕНІ М.Х. ГЕЛЬФЕРІХА" ХАРКІВСЬКОЇ МІСЬКОЇ РАДИ</t>
  </si>
  <si>
    <t>b25eedad-12e4-401a-b8a6-5ed2375beb13</t>
  </si>
  <si>
    <t>КОМУНАЛЬНЕ НЕКОМЕРЦІЙНЕ ПІДПРИЄМСТВО "МІСЬКА ДИТЯЧА ПОЛІКЛІНІКА №23" ХАРКІВСЬКОЇ МІСЬКОЇ РАДИ</t>
  </si>
  <si>
    <t>detpoliklinika23@ukr.net</t>
  </si>
  <si>
    <t>Хижняк Вікторія Михайлівна</t>
  </si>
  <si>
    <t>Україна, 61013, Харківська обл., місто Харків, ВУЛИЦЯ ШЕВЧЕНКО, будинок 133</t>
  </si>
  <si>
    <t>a1408ac5-1fb1-4d5a-b192-5e8f13e1f23a</t>
  </si>
  <si>
    <t>КОМУНАЛЬНЕ НЕКОМЕРЦІЙНЕ ПІДПРИЄМСТВО "МІСЬКА КЛІНІЧНА ЛІКАРНЯ №7" ХАРКІВСЬКОЇ МІСЬКОЇ  РАДИ</t>
  </si>
  <si>
    <t>9c755287-efe2-4797-bbca-793f2a6ce4cd</t>
  </si>
  <si>
    <t>КОМУНАЛЬНЕ НЕКОМЕРЦІЙНЕ ПІДПРИЄМСТВО "МІСЬКИЙ ПЕРИНАТАЛЬНИЙ ЦЕНТР" ХАРКІВСЬКОЇ МІСЬКОЇ РАДИ</t>
  </si>
  <si>
    <t>9293432f-46c7-47fa-b232-456508301751</t>
  </si>
  <si>
    <t>КОМУНАЛЬНЕ НЕКОМЕРЦІЙНЕ ПІДПРИЄМСТВО "МІСЬКА КЛІНІЧНА ЛІКАРНЯ № 31" ХАРКІВСЬКОЇ МІСЬКОЇ РАДИ</t>
  </si>
  <si>
    <t>f56a60f9-f337-4279-8724-a009e5f72d36</t>
  </si>
  <si>
    <t>КОМУНАЛЬНЕ НЕКОМЕРЦІЙНЕ ПІДПРИЄМСТВО "МІСЬКА ДИТЯЧА ПОЛІКЛІНІКА № 16" ХАРКІВСЬКОЇ МІСЬКОЇ РАДИ</t>
  </si>
  <si>
    <t>detpol16@ukr.net</t>
  </si>
  <si>
    <t>Божко Тетяна Миколаївна</t>
  </si>
  <si>
    <t>Україна, 61075, Харківська обл., місто Харків, ВУЛИЦЯ ЛУЇ ПАСТЕРА, будинок 2</t>
  </si>
  <si>
    <t>84852a42-018b-499d-b4e1-94c53999b146</t>
  </si>
  <si>
    <t>КОМУНАЛЬНЕ НЕКОМЕРЦІЙНЕ ПІДПРИЄМСТВО ХАРКІВСЬКОЇ ОБЛАСНОЇ РАДИ "ОБЛАСНИЙ ГОСПІТАЛЬ ВЕТЕРАНІВ ВІЙНИ"</t>
  </si>
  <si>
    <t>7ab9a577-68a3-438f-8e77-c84b3034377a</t>
  </si>
  <si>
    <t>КОМУНАЛЬНЕ НЕКОМЕРЦІЙНЕ ПІДПРИЄМСТВО "МІСЬКА КЛІНІЧНА БАГАТОПРОФІЛЬНА ЛІКАРНЯ № 17" ХАРКІВСЬКОЇ МІСЬКОЇ РАДИ</t>
  </si>
  <si>
    <t>368e4a49-4392-4a8a-9755-5a46c9572fe7</t>
  </si>
  <si>
    <t>КОМУНАЛЬНЕ НЕКОМЕРЦІЙНЕ ПІДПРИЄМСТВО "МІСЬКА ПОЛІКЛІНІКА №9" ХАРКІВСЬКОЇ МІСЬКОЇ РАДИ</t>
  </si>
  <si>
    <t>9kharkovpol@ukr.net</t>
  </si>
  <si>
    <t>Амелін Олександр Федорович</t>
  </si>
  <si>
    <t>Україна, 61172, Харківська обл., місто Харків, ВУЛИЦЯ РОГАНСЬКА, будинок 130-А</t>
  </si>
  <si>
    <t>30a8ddff-32a5-490a-abfc-f1552123ec2e</t>
  </si>
  <si>
    <t>КОМУНАЛЬНЕ НЕКОМЕРЦІЙНЕ ПІДПРИЄМСТВО "МІСЬКА КЛІНІЧНА ЛІКАРНЯ № 8" ХАРКІВСЬКОЇ МІСЬКОЇ РАДИ</t>
  </si>
  <si>
    <t>cf855314-81b4-4626-9179-2327a227a9a4</t>
  </si>
  <si>
    <t>dbf52d24-00cd-4be5-ad2e-7cf8df6053c6</t>
  </si>
  <si>
    <t>КОМУНАЛЬНЕ НЕКОМЕРЦІЙНЕ ПІДПРИЄМСТВО ХАРКІВСЬКОЇ ОБЛАСНОЇ РАДИ "ОБЛАСНИЙ ПСИХОНЕВРОЛОГІЧНИЙ ДИСПАНСЕР"</t>
  </si>
  <si>
    <t>84c397a0-a2de-4972-b1da-1ba1117eb829</t>
  </si>
  <si>
    <t>КОМУНАЛЬНЕ НЕКОМЕРЦІЙНЕ ПІДПРИЄМСТВО "МІСЬКА ПОЛІКЛІНІКА №19" ХАРКІВСЬКОЇ МІСЬКОЇ РАДИ</t>
  </si>
  <si>
    <t>gor.poliklinika19@ukr.net</t>
  </si>
  <si>
    <t>Гетманська Тетяна Іванівна</t>
  </si>
  <si>
    <t>Україна, 61105, Харківська обл., місто Харків, ПРОСПЕКТ ГЕРОЇВ СТАЛІНГРАДА, будинок 23 А</t>
  </si>
  <si>
    <t>20cd5b59-6b12-4541-8cd6-bc70744a444a</t>
  </si>
  <si>
    <t>КОМУНАЛЬНЕ НЕКОМЕРЦІЙНЕ ПІДПРИЄМСТВО "МІСЬКА ПОЛІКЛІНІКА № 6" ХАРКІВСЬКОЇ МІСЬКОЇ РАДИ</t>
  </si>
  <si>
    <t>polyclinic6@ukr.net</t>
  </si>
  <si>
    <t>Дяків Ольга Олексіївна</t>
  </si>
  <si>
    <t>Україна, 61153, Харківська обл., місто Харків, ПРОСПЕКТ ЮВІЛЕЙНИЙ, будинок 54-Б</t>
  </si>
  <si>
    <t>337f8298-af1d-4956-8ad1-5b72ed8b44c8</t>
  </si>
  <si>
    <t>КОМУНАЛЬНЕ НЕКОМЕРЦІЙНЕ ПІДПРИЄМСТВО "МІСЬКИЙ КЛІНІЧНИЙ ПОЛОГОВИЙ БУДИНОК №7" ХАРКІВСЬКОЇ МІСЬКОЇ РАДИ</t>
  </si>
  <si>
    <t>fd687d29-13ae-47af-8da3-642266a86661</t>
  </si>
  <si>
    <t>КОМУНАЛЬНЕ НЕКОМЕРЦІЙНЕ ПІДПРИЄМСТВО "МІСЬКА ПОЛІКЛІНІКА №11" ХАРКІВСЬКОЇ МІСЬКОЇ РАДИ</t>
  </si>
  <si>
    <t>kzoz.hmp11@ukr.net</t>
  </si>
  <si>
    <t>Шаповалова Олена Георгіївна</t>
  </si>
  <si>
    <t>Україна, 61129, Харківська обл., місто Харків, ПРОСПЕКТ ТРАКТОРОБУДІВНИКІВ, будинок 105-А</t>
  </si>
  <si>
    <t>7e0ecdc9-018d-4eda-92cc-5e62b96cab74</t>
  </si>
  <si>
    <t>КОМУНАЛЬНЕ НЕКОМЕРЦІЙНЕ ПІДПРИЄМСТВО "МІСЬКА ДИТЯЧА ПОЛІКЛІНІКА № 13" ХАРКІВСЬКОЇ МІСЬКОЇ РАДИ</t>
  </si>
  <si>
    <t>detpoliklinika13@ukr.net</t>
  </si>
  <si>
    <t>Сіняєв Сергій Петрович</t>
  </si>
  <si>
    <t>Україна, 61121, Харківська обл., місто Харків, ПРОСПЕКТ ТРАКТОРОБУДІВНИКІВ , будинок 142-А</t>
  </si>
  <si>
    <t>b4bee9a4-e359-47d4-98b4-b58f654c318c</t>
  </si>
  <si>
    <t>КОМУНАЛЬНЕ НЕКОМЕРЦІЙНЕ ПІДПРИЄМСТВО ХАРКІВСЬКОЇ ОБЛАСНОЇ РАДИ "ЦЕНТР ЕКСТРЕНОЇ МЕДИЧНОЇ ДОПОМОГИ ТА МЕДИЦИНИ КАТАСТРОФ"</t>
  </si>
  <si>
    <t>c195e75e-a096-46fd-8ba6-814e2cb43fc4</t>
  </si>
  <si>
    <t>ТОВАРИСТВО З ОБМЕЖЕНОЮ ВІДПОВІДАЛЬНІСТЮ "КОМЕРЦІЙНИЙ ЦЕНТР ОХОРОНИ ЗДОРОВ’Я 911"</t>
  </si>
  <si>
    <t>2a8aeb6a-5528-47cd-ba4d-7ce9c4f16b6a</t>
  </si>
  <si>
    <t>КОМУНАЛЬНЕ НЕКОМЕРЦІЙНЕ ПІДПРИЄМСТВО "МІСЬКА СТОМАТОЛОГІЧНА ПОЛІКЛІНІКА № 7" ХАРКІВСЬКОЇ МІСЬКОЇ РАДИ</t>
  </si>
  <si>
    <t>9a57eb98-78a2-4dba-b2d5-f82c69345f8c</t>
  </si>
  <si>
    <t>КОМУНАЛЬНЕ НЕКОМЕРЦІЙНЕ ПІДПРИЄМСТВО "МІСЬКА ПОЛІКЛІНІКА № 10" ХАРКІВСЬКОЇ МІСЬКОЇ РАДИ</t>
  </si>
  <si>
    <t>lesenko0801@ukr.net</t>
  </si>
  <si>
    <t>Лисенко Тетяна Павлівна</t>
  </si>
  <si>
    <t>Україна, 61195, Харківська обл., місто Харків, ВУЛИЦЯ МЕТРОБУДІВНИКІВ, будинок 19</t>
  </si>
  <si>
    <t>3bfeed6e-680b-481e-8dce-167b53a79743</t>
  </si>
  <si>
    <t>ТОВАРИСТВО З ОБМЕЖЕНОЮ ВІДПОВІДАЛЬНІСТЮ "ЕКОМЕТ"</t>
  </si>
  <si>
    <t>33c64103-ebcd-4499-8684-7e28e4280ac6</t>
  </si>
  <si>
    <t>КОМУНАЛЬНЕ НЕКОМЕРЦІЙНЕ ПІДПРИЄМСТВО "МІСЬКА ЛІКАРНЯ №3" ХАРКІВСЬКОЇ МІСЬКОЇ РАДИ</t>
  </si>
  <si>
    <t>khml3@ukr.net</t>
  </si>
  <si>
    <t>Щедров Олександр Михайлович</t>
  </si>
  <si>
    <t>Україна, 61020, Харківська обл., місто Харків, ПРОСПЕКТ НОВО-БАВАРСЬКИЙ, будинок 90</t>
  </si>
  <si>
    <t>3229dfdd-5dda-4ade-bf8f-b5856c6a76d6</t>
  </si>
  <si>
    <t>a8c42f14-5fa3-493d-a9da-5e39170b912a</t>
  </si>
  <si>
    <t>6a9439c1-41a2-4162-9ed4-6f8f7596f616</t>
  </si>
  <si>
    <t>8838b490-391f-4017-9687-a4245733d460</t>
  </si>
  <si>
    <t>КОМУНАЛЬНЕ НЕКОМЕРЦІЙНЕ ПІДПРИЄМСТВО "МІСЬКА ЛІКАРНЯ № 28" ХАРКІВСЬКОЇ МІСЬКОЇ РАДИ</t>
  </si>
  <si>
    <t>likarnya28@ukr.net</t>
  </si>
  <si>
    <t>Єрмолаєва Наталя Юріївна</t>
  </si>
  <si>
    <t>Україна, 61070, Харківська обл., місто Харків, ВУЛИЦЯ МИХАЙЛА ГУРЕВИЧА, будинок 14</t>
  </si>
  <si>
    <t>d5447399-e06a-4559-8925-c4b20760f105</t>
  </si>
  <si>
    <t>КОМУНАЛЬНЕ НЕКОМЕРЦІЙНЕ ПІДПРИЄМСТВО "МІСЬКА ПОЛІКЛІНІКА №8" ХАРКІВСЬКОЇ МІСЬКОЇ РАДИ</t>
  </si>
  <si>
    <t>e.pol8@ukr.net</t>
  </si>
  <si>
    <t>Чумаченко Олена Станіславівна</t>
  </si>
  <si>
    <t>Україна, 61174, Харківська обл., місто Харків, ПРОСПЕКТ ПЕРЕМОГИ, будинок 53</t>
  </si>
  <si>
    <t>cab5f5a6-11af-46e1-9630-64ceb2cf5016</t>
  </si>
  <si>
    <t>detpoliklinika15@ukr.net</t>
  </si>
  <si>
    <t>339e5862-1d79-4b18-970a-888794ef1c7b</t>
  </si>
  <si>
    <t>f8426444-e9f8-4b3a-832c-981317ceb48f</t>
  </si>
  <si>
    <t>КОМУНАЛЬНЕ НЕКОМЕРЦІЙНЕ ПІДПРИЄМСТВО "МІСЬКА СТОМАТОЛОГІЧНА ПОЛІКЛІНІКА №3" ХАРКІВСЬКОЇ МІСЬКОЇ РАДИ</t>
  </si>
  <si>
    <t>96d07fb4-62de-4ebc-bb5a-514e394c68ff</t>
  </si>
  <si>
    <t>КОМУНАЛЬНЕ НЕКОМЕРЦІЙНЕ ПІДПРИЄМСТВО "МІСЬКА ПОЛІКЛІНІКА №3" ХАРКІВСЬКОЇ МІСЬКОЇ РАДИ</t>
  </si>
  <si>
    <t>3poliklinika3@ukr.net</t>
  </si>
  <si>
    <t>Хижняк Людмила Леонтіївна</t>
  </si>
  <si>
    <t>Україна, 61099, Харківська обл., місто Харків, ВУЛИЦЯ РИБАЛКА, будинок 12</t>
  </si>
  <si>
    <t>9a9325ba-7506-451d-bcb5-01908d8d3763</t>
  </si>
  <si>
    <t>КОМУНАЛЬНЕ НЕКОМЕРЦІЙНЕ ПІДПРИЄМСТВО "МІСЬКА КЛІНІЧНА БАГАТОПРОФІЛЬНА ЛІКАРНЯ № 25" ХАРКІВСЬКОЇ МІСЬКОЇ РАДИ</t>
  </si>
  <si>
    <t>ea2133dc-beac-46a6-b758-e79477797ddf</t>
  </si>
  <si>
    <t>КОМУНАЛЬНЕ НЕКОМЕРЦІЙНЕ ПІДПРИЄМСТВО "МІСЬКА ПОЛІКЛІНІКА № 20" ХАРКІВСЬКОЇ МІСЬКОЇ РАДИ</t>
  </si>
  <si>
    <t>poliklinika20@ukr.net</t>
  </si>
  <si>
    <t>КУЛИК ТЕТЯНА ВІТАЛІЇВНА</t>
  </si>
  <si>
    <t>Україна, 61068, Харківська обл., місто Харків, ПРОСПЕКТ МОСКОВСЬКИЙ, 179</t>
  </si>
  <si>
    <t>14b0f1e4-4098-4a9d-aecb-67ce9415866b</t>
  </si>
  <si>
    <t>КОМУНАЛЬНЕ НЕКОМЕРЦІЙНЕ ПІДПРИЄМСТВО "МІСЬКА ЛІКАРНЯ № 1" ХАРКІВСЬКОЇ МІСЬКОЇ РАДИ</t>
  </si>
  <si>
    <t>lpz.osnova@ukr.net</t>
  </si>
  <si>
    <t>Новіков Сергій Олександрович</t>
  </si>
  <si>
    <t>Україна, 61080, Харківська обл., місто Харків, ВУЛИЦЯ СОХОРА, будинок 5 А</t>
  </si>
  <si>
    <t>73148c66-a931-491d-a8f8-ece3391ffffd</t>
  </si>
  <si>
    <t>КОМУНАЛЬНЕ НЕКОМЕРЦІЙНЕ ПІДПРИЄМСТВО "МІСЬКА КЛІНІЧНА ЛІКАРНЯ №14 ІМ. ПРОФ. Л.Л. ГІРШМАНА" ХАРКІВСЬКОЇ МІСЬКОЇ РАДИ</t>
  </si>
  <si>
    <t>dd7f4e22-548f-4df7-ab10-a264b2f2f57a</t>
  </si>
  <si>
    <t>КОМУНАЛЬНЕ НЕКОМЕРЦІЙНЕ ПІДПРИЄМСТВО "МІСЬКА СТОМАТОЛОГІЧНА ПОЛІКЛІНІКА №8" ХАРКІВСЬКОЇ МІСЬКОЇ РАДИ</t>
  </si>
  <si>
    <t>a0f21af0-1e94-4d93-ac17-99c8504c6554</t>
  </si>
  <si>
    <t>КОМУНАЛЬНЕ НЕКОМЕРЦІЙНЕ ПІДПРИЄМСТВО "МІСЬКИЙ ШКІРНО-ВЕНЕРОЛОГІЧНИЙ ДИСПАНСЕР №1" ХАРКІВСЬКОЇ МІСЬКОЇ РАДИ</t>
  </si>
  <si>
    <t>35f9b39f-2131-43f9-81a5-da79180b26db</t>
  </si>
  <si>
    <t>КОМУНАЛЬНЕ НЕКОМЕРЦІЙНЕ ПІДПРИЄМСТВО "МІСЬКА ПОЛІКЛІНІКА №17" ХАРКІВСЬКОЇ МІСЬКОЇ РАДИ</t>
  </si>
  <si>
    <t>gp17bud@ukr.net</t>
  </si>
  <si>
    <t>Яковлева Олена Володимирівна</t>
  </si>
  <si>
    <t>Україна, 61166, Харківська обл., місто Харків, ВУЛИЦЯ БАКУЛІНА, будинок 4</t>
  </si>
  <si>
    <t>c74927b5-412e-4d11-a3bb-0f521ea730aa</t>
  </si>
  <si>
    <t>КОМУНАЛЬНЕ НЕКОМЕРЦІЙНЕ ПІДПРИЄМСТВО "МІСЬКА ДИТЯЧА КЛІНІЧНА ЛІКАРНЯ №19" ХАРКІВСЬКОЇ МІСЬКОЇ РАДИ</t>
  </si>
  <si>
    <t>5b8a6986-eb40-41d5-a771-0423c743e30a</t>
  </si>
  <si>
    <t>ca722b35-b4bc-4bfc-ab23-d93a81cb1a61</t>
  </si>
  <si>
    <t>КОМУНАЛЬНЕ НЕКОМЕРЦІЙНЕ ПІДПРИЄМСТВО ХАРКІВСЬКОЇ ОБЛАСНОЇ РАДИ "ОБЛАСНИЙ ЦЕНТР ПЛАНУВАННЯ СІМ'Ї ТА РЕПРОДУКЦІЇ ЛЮДИНИ"</t>
  </si>
  <si>
    <t>b62441bb-ecb8-4d23-ae3f-c70d15e8f512</t>
  </si>
  <si>
    <t>КОМУНАЛЬНЕ НЕКОМЕРЦІЙНЕ ПІДПРИЄМСТВО "МІСЬКА СТОМАТОЛОГІЧНА ПОЛІКЛІНІКА № 5" ХАРКІВСЬКОЇ МІСЬКОЇ РАДИ</t>
  </si>
  <si>
    <t>04160d1f-fa1b-4bee-823b-c349e9cca768</t>
  </si>
  <si>
    <t>КОМУНАЛЬНЕ НЕКОМЕРЦІЙНЕ ПІДПРИЄМСТВО "МІСЬКА БАГАТОПРОФІЛЬНА ЛІКАРНЯ № 18" ХАРКІВСЬКОЇ МІСЬКОЇ РАДИ</t>
  </si>
  <si>
    <t>4eb47b8d-a78d-440d-ba38-98fcf17d0bcd</t>
  </si>
  <si>
    <t>6a82ffc9-6820-41d7-9ddb-bac4f5bf4653</t>
  </si>
  <si>
    <t>КОМУНАЛЬНЕ НЕКОМЕРЦІЙНЕ ПІДПРИЄМСТВО "МІСЬКА ПОЛІКЛІНІКА № 5" ХАРКІВСЬКОЇ МІСЬКОЇ РАДИ</t>
  </si>
  <si>
    <t>vvvoroshchuk@ukr.net</t>
  </si>
  <si>
    <t>Ворощук Сергій Васильович</t>
  </si>
  <si>
    <t>Україна, 61060, Харківська обл., місто Харків, ВУЛИЦЯ ОЛІМПІЙСЬКА, будинок 3</t>
  </si>
  <si>
    <t>1c472ab5-0f0c-4d9a-b740-187cc5532c94</t>
  </si>
  <si>
    <t>d15bbe7f-ab4e-449a-b865-30279e8c126a</t>
  </si>
  <si>
    <t>КОМУНАЛЬНЕ НЕКОМЕРЦІЙНЕ ПІДПРИЄМСТВО "МІСЬКА СТОМАТОЛОГІЧНА ПОЛІКЛІНІКА № 2" ХАРКІВСЬКОЇ МІСЬКОЇ  РАДИ</t>
  </si>
  <si>
    <t>3f813ad3-1ef7-4f72-b10e-b834b01e46a2</t>
  </si>
  <si>
    <t>eae59659-687a-480a-9d50-68890efb7072</t>
  </si>
  <si>
    <t>КОМУНАЛЬНЕ НЕКОМЕРЦІЙНЕ ПІДПРИЄМСТВО "МІСЬКА ПОЛІКЛІНІКА № 18" ХАРКІВСЬКОЇ МІСЬКОЇ РАДИ</t>
  </si>
  <si>
    <t>18pol_ok@ukr.net</t>
  </si>
  <si>
    <t>Шерстюк Людмила Григорівна</t>
  </si>
  <si>
    <t>Україна, 61106, Харківська обл., місто Харків, ВУЛИЦЯ МИРУ, будинок 11</t>
  </si>
  <si>
    <t>d05e81a9-add2-4859-9b1b-20bee79dce5d</t>
  </si>
  <si>
    <t>КОМУНАЛЬНЕ НЕКОМЕРЦІЙНЕ ПІДПРИЄМСТВО "МІСЬКА КЛІНІЧНА ЛІКАРНЯ № 30" ХАРКІВСЬКОЇ МІСЬКОЇ РАДИ</t>
  </si>
  <si>
    <t>59168079-af2b-415e-b478-95e297383aef</t>
  </si>
  <si>
    <t>b93dc759-0c06-42a1-aa2c-6a65ead3b72f</t>
  </si>
  <si>
    <t>КОМУНАЛЬНЕ НЕКОМЕРЦІЙНЕ ПІДПРИЄМСТВО "МІСЬКА ДИТЯЧА ПОЛІКЛІНІКА № 7" ХАРКІВСЬКОЇ МІСЬКОЇ РАДИ</t>
  </si>
  <si>
    <t>gordetpol_7@ukr.net</t>
  </si>
  <si>
    <t>Бугаєнко Андрій Юрійович</t>
  </si>
  <si>
    <t>Україна, 61112, Харківська обл., місто Харків, ПРОСПЕКТ ЮВІЛЕЙНИЙ, будинок 76</t>
  </si>
  <si>
    <t>1bfbf99d-fadf-45b4-a021-5dfbfe03ddd8</t>
  </si>
  <si>
    <t>КОМУНАЛЬНЕ НЕКОМЕРЦІЙНЕ ПІДПРИЄМСТВО ХАРКІВСЬКОЇ ОБЛАСНОЇ РАДИ "ОБЛАСНА ТУБЕРКУЛЬОЗНА ЛІКАРНЯ № 1"</t>
  </si>
  <si>
    <t>35807dec-e0c0-4f85-8b26-5cb8fa1d4c8d</t>
  </si>
  <si>
    <t>КОМУНАЛЬНЕ НЕКОМЕРЦІЙНЕ ПІДПРИЄМСТВО ХАРКІВСЬКОЇ ОБЛАСНОЇ РАДИ "ОБЛАСНА КЛІНІЧНА НАРКОЛОГІЧНА ЛІКАРНЯ"</t>
  </si>
  <si>
    <t>5e9db7f1-f3e3-4b30-b87e-1db437ae7a33</t>
  </si>
  <si>
    <t>cb8e4caf-7e54-4fa1-b1ff-6ad3b0ad8181</t>
  </si>
  <si>
    <t>КОМУНАЛЬНЕ НЕКОМЕРЦІЙНЕ ПІДПРИЄМСТВО "МІСЬКА ДИТЯЧА ЛІКАРНЯ № 5" ХАРКІВСЬКОЇ МІСЬКОЇ РАДИ</t>
  </si>
  <si>
    <t>a6d63822-551b-4271-9b39-b1c15f84c0b1</t>
  </si>
  <si>
    <t>КОМУНАЛЬНЕ НЕКОМЕРЦІЙНЕ ПІДПРИЄМСТВО ХАРКІВСЬКОЇ ОБЛАСНОЇ РАДИ "ОБЛАСНИЙ ПРОТИТУБЕРКУЛЬОЗНИЙ ДИСПАНСЕР №1"</t>
  </si>
  <si>
    <t>81a68177-634c-47e2-acb6-61caffe88a16</t>
  </si>
  <si>
    <t>16f9f5df-3ed6-4f7f-ad86-4f1844968bbe</t>
  </si>
  <si>
    <t>15efb38d-3f37-47d3-875d-3f05fd247530</t>
  </si>
  <si>
    <t>ТОВАРИСТВО З ОБМЕЖЕНОЮ ВІДПОВІДАЛЬНІСТЮ "МЕДУЗАС"</t>
  </si>
  <si>
    <t>8f27ced2-2639-4bd3-a605-7dbb26f4a2e0</t>
  </si>
  <si>
    <t>КОМУНАЛЬНЕ НЕКОМЕРЦІЙНЕ ПІДПРИЄМСТВО "МІСЬКА ПОЛІКЛІНІКА № 22" ХАРКІВСЬКОЇ МІСЬКОЇ РАДИ</t>
  </si>
  <si>
    <t>policlinica22@ukr.net</t>
  </si>
  <si>
    <t>Стороженко Олена Миколаївна</t>
  </si>
  <si>
    <t>Україна, 61004, Харківська обл., місто Харків, ВУЛИЦЯ МОСКАЛІВСЬКА, будинок 59</t>
  </si>
  <si>
    <t>330d07df-a302-49bc-ab6d-07058ea0d3e5</t>
  </si>
  <si>
    <t>КОМУНАЛЬНЕ НЕКОМЕРЦІЙНЕ ПІДПРИЄМСТВО "МІСЬКА КЛІНІЧНА ЛІКАРНЯ № 27" ХАРКІВСЬКОЇ МІСЬКОЇ РАДИ</t>
  </si>
  <si>
    <t>gkb27@ukr.net</t>
  </si>
  <si>
    <t>Ломакіна Ольга Василівна</t>
  </si>
  <si>
    <t>Україна, 61002, Харківська обл., місто Харків, ВУЛИЦЯ ПУШКІНСЬКА, будинок 41</t>
  </si>
  <si>
    <t>0192684a-aa38-4bd0-9ee9-e377b0673280</t>
  </si>
  <si>
    <t>e37b1185-75a0-4a64-899f-02de6864a4d9</t>
  </si>
  <si>
    <t>055e2ae0-97ac-43a9-ba83-8397a2b84afe</t>
  </si>
  <si>
    <t>КОМУНАЛЬНЕ НЕКОМЕРЦІЙНЕ ПІДПРИЄМСТВО ХАРКІВСЬКОЇ ОБЛАСНОЇ РАДИ "ОБЛАСНИЙ ЦЕНТР ПАЛІАТИВНОЇ МЕДИЦИНИ "ХОСПІС""</t>
  </si>
  <si>
    <t>5f7752e2-3409-4503-9ac4-a7bcfe800998</t>
  </si>
  <si>
    <t>441ef51a-ec5c-40a6-95d8-3f7b6c9e6ab7</t>
  </si>
  <si>
    <t>КОМУНАЛЬНЕ НЕКОМЕРЦІЙНЕ ПІДПРИЄМСТВО "МІСЬКА ДИТЯЧА СТОМАТОЛОГІЧНА ПОЛІКЛІНІКА № 1" ХАРКІВСЬКОЇ МІСЬКОЇ РАДИ</t>
  </si>
  <si>
    <t>32252f99-c2c3-477d-b108-f6cee5413c78</t>
  </si>
  <si>
    <t>ТОВАРИСТВО З ОБМЕЖЕНОЮ ВІДПОВІДАЛЬНІСТЮ - ПІДПРИЄМСТВО "ЦЕНТР МЕДИЧНО-ЕКОЛОГІЧНИХ ДОСЛІДЖЕНЬ, ЛТД"</t>
  </si>
  <si>
    <t>d546e194-bca9-4131-8218-d8cec53c2f48</t>
  </si>
  <si>
    <t>КОМУНАЛЬНЕ НЕКОМЕРЦІЙНЕ ПІДПРИЄМСТВО "МІСЬКА ПОЛІКЛІНІКА № 21" ХАРКІВСЬКОЇ МІСЬКОЇ РАДИ</t>
  </si>
  <si>
    <t>poliklinika21@ukr.net</t>
  </si>
  <si>
    <t>Куценко Ольга Вячеславівна</t>
  </si>
  <si>
    <t>Україна, 61037, Харківська обл., місто Харків, ВУЛИЦЯ ПЛЕХАНІВСЬКА, будинок 126</t>
  </si>
  <si>
    <t>fcae0c16-8795-4c2a-9120-4eb546817e3f</t>
  </si>
  <si>
    <t>КОМУНАЛЬНЕ НЕКОМЕРЦІЙНЕ ПІДПРИЄМСТВО ХАРКІВСЬКОЇ ОБЛАСНОЇ РАДИ "ОБЛАСНИЙ КЛІНІЧНИЙ ШКІРНО-ВЕНЕРОЛОГІЧНИЙ ДИСПАНСЕР №1"</t>
  </si>
  <si>
    <t>43abc5c7-ac05-4e65-9821-79cc454ccb95</t>
  </si>
  <si>
    <t>ТОВАРИСТВО З ОБМЕЖЕНОЮ ВІДПОВІДАЛЬНІСТЮ "СЛОБОЖАНСЬКИЙ ЦЕНТР НЕФРОЛОГІЇ"</t>
  </si>
  <si>
    <t>400652da-87a3-421e-bff1-c38b004cc842</t>
  </si>
  <si>
    <t>6feb002f-1c91-43ec-82f5-d0d6a7e77453</t>
  </si>
  <si>
    <t>ПРИВАТНЕ АКЦІОНЕРНЕ ТОВАРИСТВО "ЗАВОД ПІВДЕНКАБЕЛЬ"</t>
  </si>
  <si>
    <t>4454584e-d500-4f01-ac2b-ab44e9f04eda</t>
  </si>
  <si>
    <t>nove28109@gmail.com</t>
  </si>
  <si>
    <t>dd9dc95b-7a30-499a-8f9a-1c3e2e41cc0b</t>
  </si>
  <si>
    <t>КОМУНАЛЬНЕ НЕКОМЕРЦІЙНЕ ПІДПРИЄМСТВО ХАРКІВСЬКОЇ ОБЛАСНОЇ РАДИ "ОБЛАСНИЙ КЛІНІЧНИЙ СПЕЦІАЛІЗОВАНИЙ ДИСПАНСЕР РАДІАЦІЙНОГО ЗАХИСТУ НАСЕЛЕННЯ"</t>
  </si>
  <si>
    <t>8579bad7-4083-4f9e-8948-0da17ad3454d</t>
  </si>
  <si>
    <t>КОМУНАЛЬНЕ НЕКОМЕРЦІЙНЕ ПІДПРИЄМСТВО ХАРКІВСЬКОЇ ОБЛАСНОЇ РАДИ "ОБЛАСНИЙ КЛІНІЧНИЙ ПЕРИНАТАЛЬНИЙ ЦЕНТР"</t>
  </si>
  <si>
    <t>3de4d9fe-b947-4b93-8827-6cc56fea500f</t>
  </si>
  <si>
    <t>КОМУНАЛЬНЕ НЕКОМЕРЦІЙНЕ ПІДПРИЄМСТВО "МІСЬКА СТОМАТОЛОГІЧНА ПОЛІКЛІНІКА №4" ХАРКІВСЬКОЇ МІСЬКОЇ РАДИ</t>
  </si>
  <si>
    <t>0df0fe33-25fc-4001-939f-056f1db0d0fc</t>
  </si>
  <si>
    <t>КОМУНАЛЬНЕ НЕКОМЕРЦІЙНЕ ПІДПРИЄМСТВО "МІСЬКИЙ ШКІРНО-ВЕНЕРОЛОГІЧНИЙ ДИСПАНСЕР № 4" ХАРКІВСЬКОЇ МІСЬКОЇ РАДИ</t>
  </si>
  <si>
    <t>7369a12d-ee87-4cd9-8f40-a4ba4288265a</t>
  </si>
  <si>
    <t>ccf6874c-7fe5-4a64-8d0f-042cb2b2280e</t>
  </si>
  <si>
    <t>КОМУНАЛЬНЕ НЕКОМЕРЦІЙНЕ ПІДПРИЄМСТВО ХАРКІВСЬКОЇ ОБЛАСНОЇ РАДИ "ОБЛАСНА КЛІНІЧНА ПСИХІАТРИЧНА ЛІКАРНЯ №3"</t>
  </si>
  <si>
    <t>27162c18-2edb-4635-8a08-47bd3b2fa043</t>
  </si>
  <si>
    <t>КОМУНАЛЬНЕ НЕКОМЕРЦІЙНЕ ПІДПРИЄМСТВО "МІСЬКИЙ ПОЛОГОВИЙ БУДИНОК №1" ХАРКІВСЬКОЇ МІСЬКОЇ РАДИ</t>
  </si>
  <si>
    <t>89f8eca0-dd60-43ab-8923-6245efa0642b</t>
  </si>
  <si>
    <t>00c11dcb-af5d-44a2-a155-1fb0e750acd5</t>
  </si>
  <si>
    <t>КОМУНАЛЬНЕ  НЕКОМЕРЦІЙНЕ ПІДПРИЄМСТВО "МІСЬКА КЛІНІЧНА  ДИТЯЧА ЛІКАРНЯ № 16" ХАРКІВСЬКОЇ МІСЬКОЇ РАДИ</t>
  </si>
  <si>
    <t>10f57a9c-da92-4eed-85d9-16d2a99e5219</t>
  </si>
  <si>
    <t>КОМУНАЛЬНЕ НЕКОМЕРЦІЙНЕ ПІДПРИЄМСТВО "МІСЬКА ДИТЯЧА ПОЛІКЛІНІКА № 1" ХАРКІВСЬКОЇ МІСЬКОЇ РАДИ</t>
  </si>
  <si>
    <t>mdp1@ukr.net</t>
  </si>
  <si>
    <t>Золотарьова Світлана Георгіївна</t>
  </si>
  <si>
    <t>Україна, 61105, Харківська обл., місто Харків, ПРОСПЕКТ ГЕРОЇВ СТАЛІНГРАДУ, будинок 12</t>
  </si>
  <si>
    <t>3e8b3d9e-2af5-4447-9a52-30b521f443ff</t>
  </si>
  <si>
    <t>КОМУНАЛЬНЕ НЕКОМЕРЦІЙНЕ ПІДПРИЄМСТВО "МІСЬКИЙ КЛІНІЧНИЙ ПОЛОГОВИЙ БУДИНОК №6" ХАРКІВСЬКОЇ МІСЬКОЇ РАДИ</t>
  </si>
  <si>
    <t>5cc74410-f906-4e8d-aea1-ca4fe16d1620</t>
  </si>
  <si>
    <t>ЯКОВЕНКО ЄВГЕН ПАВЛОВИЧ</t>
  </si>
  <si>
    <t>7d376a11-fad6-4633-bf17-6cdbf17d4009</t>
  </si>
  <si>
    <t>КОМУНАЛЬНЕ НЕКОМЕРЦІЙНЕ ПІДПРИЄМСТВО "МІСЬКИЙ ПОЛОГОВИЙ БУДИНОК №3" ХАРКІВСЬКОЇ МІСЬКОЇ РАДИ</t>
  </si>
  <si>
    <t>6b07fa57-b89b-400a-9c7a-dd9dfb2ba186</t>
  </si>
  <si>
    <t>КОМУНАЛЬНЕ НЕКОМЕРЦІЙНЕ ПІДПРИЄМСТВО ХАРКІВСЬКОЇ ОБЛАСНОЇ РАДИ " МІЖОБЛАСНИЙ СПЕЦІАЛІЗОВАНИЙ МЕДИКО-ГЕНЕТИЧНИЙ ЦЕНТР - ЦЕНТР РІДКІСНИХ (ОРФАННИХ) ЗАХВОРЮВАНЬ"</t>
  </si>
  <si>
    <t>72f6d726-adbb-4b13-93ec-caede872505c</t>
  </si>
  <si>
    <t>КОМУНАЛЬНЕ НЕКОМЕРЦІЙНЕ ПІДПРИЄМСТВО "МІСЬКА ДИТЯЧА ПОЛІКЛІНІКА № 4" ХАРКІВСЬКОЇ МІСЬКОЇ РАДИ</t>
  </si>
  <si>
    <t>6e54266d-889a-48eb-8fbd-681100478e69</t>
  </si>
  <si>
    <t>КОМУНАЛЬНЕ НЕКОМЕРЦІЙНЕ ПІДПРИЄМСТВО "ОБЛАСНИЙ ЦЕНТР ОНКОЛОГІЇ"</t>
  </si>
  <si>
    <t>a9d0caaf-67bf-4572-9601-2800122d52ca</t>
  </si>
  <si>
    <t>7c0bdcd8-bea2-434c-af9e-04cf0cf12a6e</t>
  </si>
  <si>
    <t>КОМУНАЛЬНЕ НЕКОМЕРЦІЙНЕ ПІДПРИЄМСТВО "МІСЬКА КЛІНІЧНА ЛІКАРНЯ № 2 ІМЕНІ ПРОФ. О.О. ШАЛІМОВА" ХАРКІВСЬКОЇ МІСЬКОЇ РАДИ</t>
  </si>
  <si>
    <t>f56531ee-a39d-4c36-b4be-b06271895e2e</t>
  </si>
  <si>
    <t>КОМУНАЛЬНЕ НЕКОМЕРЦІЙНЕ ПІДПРИЄМСТВО "МІСЬКИЙ ПСИХОНЕВРОЛОГІЧНИЙ ДИСПАНСЕР № 3" ХАРКІВСЬКОЇ МІСЬКОЇ РАДИ</t>
  </si>
  <si>
    <t>c456434c-5a11-4b5c-9448-d2c7d81a3ba1</t>
  </si>
  <si>
    <t>6dacc209-5eed-4a79-a08f-962dcf18dfda</t>
  </si>
  <si>
    <t>КОМУНАЛЬНЕ НЕКОМЕРЦІЙНЕ ПІДПРИЄМСТВО ХАРКІВСЬКОЇ ОБЛАСНОЇ РАДИ "ОБЛАСНИЙ КЛІНІЧНИЙ ЦЕНТР ПРОФІЛАКТИКИ І БОРОТЬБИ ЗІ СНІДОМ"</t>
  </si>
  <si>
    <t>809ad830-2637-4512-a273-4258db407387</t>
  </si>
  <si>
    <t>КОМУНАЛЬНЕ НЕКОМЕРЦІЙНЕ ПІДПРИЄМСТВО "МІСЬКА СТОМАТОЛОГІЧНА ПОЛІКЛІНІКА № 1" ХАРКІВСЬКОЇ МІСЬКОЇ РАДИ</t>
  </si>
  <si>
    <t>4c4ed96c-5c46-4b38-9c7e-93c883d2a666</t>
  </si>
  <si>
    <t>КОМУНАЛЬНЕ НЕКОМЕРЦІЙНЕ ПІДПРИЄМСТВО "МІСЬКА СТОМАТОЛОГІЧНА ПОЛІКЛІНІКА № 6" ХАРКІВСЬКОЇ МІСЬКОЇ РАДИ</t>
  </si>
  <si>
    <t>f14eecce-934c-462b-b014-d70181b88442</t>
  </si>
  <si>
    <t>КОМУНАЛЬНЕ НЕКОМЕРЦІЙНЕ ПІДПРИЄМСТВО ХАРКІВСЬКОЇ ОБЛАСНОЇ РАДИ "ОБЛАСНИЙ МЕДИЧНИЙ КЛІНІЧНИЙ ЦЕНТР УРОЛОГІЇ І НЕФРОЛОГІЇ ІМ. В.І.ШАПОВАЛА"</t>
  </si>
  <si>
    <t>a8329a81-d157-4482-bdb2-0a4f42d6c3fa</t>
  </si>
  <si>
    <t>fd7338bc-48df-42f4-a8e8-3f611c7d6ff6</t>
  </si>
  <si>
    <t>f7c1d779-767e-49a8-88a8-90e5b7d90636</t>
  </si>
  <si>
    <t>КОМУНАЛЬНЕ НЕКОМЕРЦІЙНЕ ПІДПРИЄМСТВО  "МІСЬКА КЛІНІЧНА ЛІКАРНЯ ШВИДКОЇ ТА НЕВІДКЛАДНОЇ МЕДИЧНОЇ ДОПОМОГИ ІМ. ПРОФ. О.І. МЕЩАНІНОВА" ХАРКІВСЬКОЇ МІСЬКОЇ РАДИ</t>
  </si>
  <si>
    <t>cba4e8d4-b149-4825-8b21-a01daa20fe3b</t>
  </si>
  <si>
    <t>КОМУНАЛЬНЕ НЕКОМЕРЦІЙНЕ ПІДПРИЄМСТВО ХАРКІВСЬКОЇ ОБЛАСНОЇ РАДИ "ОБЛАСНИЙ НАРКОЛОГІЧНИЙ ДИСПАНСЕР"</t>
  </si>
  <si>
    <t>074aee23-31af-46de-850b-2cf6e8b741e5</t>
  </si>
  <si>
    <t>e6a7afaa-6ab8-463d-b14b-b66b50f0b95f</t>
  </si>
  <si>
    <t>КОМУНАЛЬНЕ НЕКОМЕРЦІЙНЕ ПІДПРИЄМСТВО ХАРКІВСЬКОЇ ОБЛАСНОЇ РАДИ "ОБЛАСНА ДИТЯЧА КЛІНІЧНА ЛІКАРНЯ №1"</t>
  </si>
  <si>
    <t>bded01e0-dae8-487b-9e0c-fcf360e59510</t>
  </si>
  <si>
    <t>ТОВАРИСТВО З ОБМЕЖЕНОЮ ВІДПОВІДАЛЬНІСТЮ "НВ КЛІНІК"</t>
  </si>
  <si>
    <t>c3dad2e7-c138-4510-80b9-a04a387db35a</t>
  </si>
  <si>
    <t>0ba417a7-10b7-432a-abe2-c81e64df453e</t>
  </si>
  <si>
    <t>704d1c6c-7e0b-442e-bdc7-75dae17b604b</t>
  </si>
  <si>
    <t>72c213aa-94b2-4dae-9c51-8f0c4d22ccdd</t>
  </si>
  <si>
    <t>3668c7b0-12e1-4983-9124-462cfffe5ec7</t>
  </si>
  <si>
    <t>c68ed376-794f-47a3-a589-b6a5ff6d85f4</t>
  </si>
  <si>
    <t>КОМУНАЛЬНЕ  НЕКОМЕРЦІЙНЕ ПІДПРИЄМСТВО ХАРКІВСЬКОЇ ОБЛАСНОЇ РАДИ "ОБЛАСНА КЛІНІЧНА ІНФЕКЦІЙНА ЛІКАРНЯ"</t>
  </si>
  <si>
    <t>039b5390-5877-4d3f-902b-003ca7b18ccd</t>
  </si>
  <si>
    <t>9b70ab13-d754-4790-b259-1bbe222aef6c</t>
  </si>
  <si>
    <t>c24dac8d-8193-40ff-95f6-073e59358ed6</t>
  </si>
  <si>
    <t>1f78135a-5e52-4bb3-a5bb-654662794139</t>
  </si>
  <si>
    <t>20cc0913-00d0-4fac-ae02-d35be7a2ca62</t>
  </si>
  <si>
    <t>3356d9ae-3cd6-4a02-b22b-ea6503748dd7</t>
  </si>
  <si>
    <t>8401289d-9fc8-4ab9-b284-dfa9018fbe94</t>
  </si>
  <si>
    <t>polik10@ukr.net</t>
  </si>
  <si>
    <t>cf16767a-1e66-4308-a2e7-970c7bb40eef</t>
  </si>
  <si>
    <t>КОМУНАЛЬНЕ НЕКОМЕРЦІЙНЕ ПІДПРИЄМСТВО "МІСЬКИЙ КЛІНІЧНИЙ ШКІРНО-ВЕНЕРОЛОГІЧНИЙ ДИСПАНСЕР № 5" ХАРКІВСЬКОЇ МІСЬКОЇ РАДИ</t>
  </si>
  <si>
    <t>3cbf98bc-2eca-4cb6-afbf-e72f999ab8ec</t>
  </si>
  <si>
    <t>КОМУНАЛЬНЕ ПІДПРИЄМСТВО "ЦЕНТР ПЕРВИННОЇ МЕДИКО-САНІТАРНОЇ ДОПОМОГИ" ЧКАЛОВСЬКОЇ СЕЛИЩНОЇ РАДИ ЧУГУЇВСЬКОГО РАЙОНУ ХАРКІВСЬКОЇ ОБЛАСТІ</t>
  </si>
  <si>
    <t>ЧКАЛОВСЬКЕ</t>
  </si>
  <si>
    <t>a04456a7-65c7-46ad-ad00-801ec29d3e3a</t>
  </si>
  <si>
    <t>АВДЄЄВА НАДІЯ ВІКТОРІВНА</t>
  </si>
  <si>
    <t>c0724dd2-7098-457d-aed0-a3b567370946</t>
  </si>
  <si>
    <t>КОМУНАЛЬНЕ НЕКОМЕРЦІЙНЕ ПІДПРИЄМСТВО  "ЧУГУЇВСЬКА ЦЕНТРАЛЬНА ЛІКАРНЯ ІМ.  М.І. КОНОНЕНКА" ЧУГУЇВСЬКОЇ МІСЬКОЇ РАДИ ХАРКІВСЬКОЇ ОБЛАСТІ</t>
  </si>
  <si>
    <t>e0bb65a8-39b6-4843-8ff4-af1cd46306f0</t>
  </si>
  <si>
    <t>КОМУНАЛЬНЕ ПІДПРИЄМСТВО "ЧУГУЇВСЬКИЙ МІСЬКИЙ ЦЕНТР ПЕРВИННОЇ МЕДИКО-САНІТАРНОЇ ДОПОМОГИ" ЧУГУЇВСЬКОЇ МІСЬКОЇ РАДИ ХАРКІВСЬКОЇ ОБЛАСТІ</t>
  </si>
  <si>
    <t>b71ede89-78bf-42eb-b33b-ca2139536959</t>
  </si>
  <si>
    <t>КОМУНАЛЬНЕ ПІДПРИЄМСТВО "ЧУГУЇВСЬКИЙ РАЙОННИЙ ЦЕНТР ПЕРВИННОЇ МЕДИКО-САНІТАРНОЇ ДОПОМОГИ" ЧУГУЇВСЬКОЇ РАЙОННОЇ РАДИ ХАРКІВСЬКОЇ ОБЛАСТІ</t>
  </si>
  <si>
    <t>3bbe125a-2e5d-4a3c-b84e-e2396fbfa308</t>
  </si>
  <si>
    <t>КОМУНАЛЬНЕ НЕКОМЕРЦІЙНЕ ПІДПРИЄМСТВО "ШЕВЧЕНКІВСЬКА ЦЕНТРАЛЬНА РАЙОННА ЛІКАРНЯ" ШЕВЧЕНКІВСЬКОЇ СЕЛИЩНОЇ РАДИ</t>
  </si>
  <si>
    <t>626c1d69-aec7-4ff8-bc41-76bf3e418428</t>
  </si>
  <si>
    <t>КОМУНАЛЬНЕ НЕКОМЕРЦІЙНЕ ПІДПРИЄМСТВО "ШЕВЧЕНКІВСЬКИЙ ЦЕНТР ПЕРВИННОЇ МЕДИКО-САНІТАРНОЇ ДОПОМОГИ" ШЕВЧЕНКІВСЬКОЇ СЕЛИЩНОЇ РАДИ</t>
  </si>
  <si>
    <t>ТОВ "ММП ЕКОМІКРОБІОЛОГ"</t>
  </si>
  <si>
    <t>вул. Гвардійців Широнінців, буд. 111, кв. 148</t>
  </si>
  <si>
    <t>ФОП Латишев Л. Є.</t>
  </si>
  <si>
    <t>пров. Отакара Яроша, буд. 20, корп. 2, кв. 4</t>
  </si>
  <si>
    <t>ФОП Наконечна М. О.</t>
  </si>
  <si>
    <t>787fa349-4faf-4e37-961a-adbf9c670ee5</t>
  </si>
  <si>
    <t>КОМУНАЛЬНЕ НЕКОМЕРЦІЙНЕ ПІДПРИЄМСТВО "АМБУЛАТОРІЯ ЗАГАЛЬНОЇ ПРАКТИКИ-СІМЕЙНОЇ МЕДИЦИНИ" АСКАНІЯ-НОВА СЕЛИЩНОЇ РАДИ</t>
  </si>
  <si>
    <t>АСКАНІЯ-НОВА</t>
  </si>
  <si>
    <t>66cb91cd-cb63-4f1f-9f5c-2f50d2622a4a</t>
  </si>
  <si>
    <t>Комунальне некомерційне підприємство "Бериславський центр первинної медико-санітарної допомоги" Бериславської міської ради</t>
  </si>
  <si>
    <t>b7871271-601f-416b-834f-8111970d35c1</t>
  </si>
  <si>
    <t>Комунальне некомерційне підприємство "Бериславська центральна районна лікарня" Бериславської міської ради</t>
  </si>
  <si>
    <t>bf22c92a-2b39-4810-8b24-e141df7d342e</t>
  </si>
  <si>
    <t>КОМУНАЛЬНЕ НЕКОМЕРЦІЙНЕ ПІДПРИЄМСТВО "БЕХТЕРСЬКИЙ ЦЕНТР ПЕРВИННОЇ МЕДИКО-САНІТАРНОЇ ДОПОМОГИ" БЕХТЕРСЬКОЇ СІЛЬСЬКОЇ РАДИ ГОЛОПРИСТАНСЬКОГО РАЙОНУ ХЕРСОНСЬКОЇ ОБЛАСТІ</t>
  </si>
  <si>
    <t>БЕХТЕРИ</t>
  </si>
  <si>
    <t>5d505db8-88c7-46f7-862c-61e816d648da</t>
  </si>
  <si>
    <t>КОМУНАЛЬНЕ НЕКОМЕРЦІЙНЕ ПІДПРИЄМСТВО "БІЛОЗЕРСЬКИЙ ЦЕНТР ПЕРВИННОЇ МЕДИКО-САНІТАРНОЇ ДОПОМОГИ" БІЛОЗЕРСЬКОЇ СЕЛИЩНОЇ РАДИ ХЕРСОНСЬКОГО РАЙОНУ ХЕРСОНСЬКОЇ ОБЛАСТІ</t>
  </si>
  <si>
    <t>493b8550-1ee8-49ae-bd1d-f34fc3f74fde</t>
  </si>
  <si>
    <t>КОМУНАЛЬНЕ НЕКОМЕРЦІЙНЕ ПІДПРИЄМСТВО "БІЛОЗЕРСЬКА ЛІКАРНЯ" БІЛОЗЕРСЬКОЇ СЕЛИЩНОЇ РАДИ ХЕРСОНСЬКОГО РАЙОНУ ХЕРСОНСЬКОЇ ОБЛАСТІ</t>
  </si>
  <si>
    <t>ea2a71a7-eaef-4726-8966-a11bc5a06fbd</t>
  </si>
  <si>
    <t>КОМУНАЛЬНЕ НЕКОМЕРЦІЙНЕ ПІДПРИЄМСТВО "ЦЕНТР ПЕРВИННОЇ МЕДИКО-САНІТАРНОЇ ДОПОМОГИ ВИНОГРАДІВСЬКОЇ СІЛЬСЬКОЇ РАДИ"</t>
  </si>
  <si>
    <t>БРИЛІВКА</t>
  </si>
  <si>
    <t>da62bed0-463b-4b60-a4b0-fb0859efb2ec</t>
  </si>
  <si>
    <t>КОМУНАЛЬНЕ ПІДПРИЄМСТВО "ВЕЛИКОЛЕПЕТИСЬКИЙ ЦЕНТР ПЕРВИННОЇ МЕДИКО - САНІТАРНОЇ ДОПОМОГИ" ВЕЛИКОЛЕПЕТИСЬКОЇ CЕЛИЩНОЇ РАДИ</t>
  </si>
  <si>
    <t>ВЕЛИКА ЛЕПЕТИХА</t>
  </si>
  <si>
    <t>8a3f77f6-50c4-425f-9fe9-d89ab8383601</t>
  </si>
  <si>
    <t>Комунальне некомерційне підприємство "Великолепетиська лікарня" Великолепетиської селищної ради</t>
  </si>
  <si>
    <t>8f668ddd-7240-4b2c-be8b-326b825bc534</t>
  </si>
  <si>
    <t>ГІК ОЛЬГА МИКОЛАЇВНА</t>
  </si>
  <si>
    <t>d69332bd-f0cf-4409-9658-4afcb0c9be39</t>
  </si>
  <si>
    <t>КОМУНАЛЬНЕ НЕКОМЕРЦІЙНЕ ПІДПРИЄМСТВО "ВЕЛИКООЛЕКСАНДРІВСЬКА ЛІКАРНЯ" ВЕЛИКООЛЕКСАНДРІВСЬКОЇ СЕЛИЩНОЇ РАДИ</t>
  </si>
  <si>
    <t>ВЕЛИКА ОЛЕКСАНДРІВКА</t>
  </si>
  <si>
    <t>acc422a2-4f3d-49e4-8b53-b2c7fc3fde5b</t>
  </si>
  <si>
    <t>КОМУНАЛЬНЕ НЕКОМЕРЦІЙНЕ ПІДПРИЄМСТВО "ВЕЛИКООЛЕКСАНДРІВСЬКИЙ ЦЕНТР ПЕРВИННОЇ МЕДИКО-САНІТАРНОЇ ДОПОМОГИ" ВЕЛИКООЛЕКСАНДРІВСЬКОЇ СЕЛИЩНОЇ РАДИ</t>
  </si>
  <si>
    <t>centerval@ukr.net</t>
  </si>
  <si>
    <t>МАСТЮК ЮЛІЯ ВАЛЕНТИНІВНА</t>
  </si>
  <si>
    <t>Україна, 74100, Херсонська обл., Великоолександрівський р-н, селище міського типу Велика Олександрівка, СВОБОДИ, будинок 204</t>
  </si>
  <si>
    <t>fb268429-30ef-4ee9-b300-1a3f30559614</t>
  </si>
  <si>
    <t>КОМУНАЛЬНЕ НЕКОМЕРЦІЙНЕ ПІДПРИЄМСТВО "ЦЕНТР ПЕРВИННОЇ МЕДИКО-САНІТАРНОЇ ДОПОМОГИ" ВЕЛИКОКОПАНІВСЬКОЇ СІЛЬСЬКОЇ РАДИ</t>
  </si>
  <si>
    <t>ВЕЛИКІ КОПАНІ</t>
  </si>
  <si>
    <t>b2850672-7c9a-4ac9-9aa0-35fda94f5841</t>
  </si>
  <si>
    <t>Комунальне некомерційне підприємство "Верхньорогачицька лікарня" Верхньорогачицької селищної ради Каховського району Херсонської області</t>
  </si>
  <si>
    <t>ВЕРХНІЙ РОГАЧИК</t>
  </si>
  <si>
    <t>a285c208-9117-40e7-a770-e4c1bc3aab74</t>
  </si>
  <si>
    <t>Комунальне некомерційне неприбуткове підприємство "Верхньорогачицький Центр первинної медико-санітарної допомоги" Верхньорогачицької селищної ради Каховського району Херсонської області</t>
  </si>
  <si>
    <t>Україна, 74402, Херсонська обл., Верхньорогачицький р-н, селище міського типу Верхній Рогачик, ВУЛ.УСПЕНСЬКА, будинок 35</t>
  </si>
  <si>
    <t>f832c15f-da89-48d5-8420-7609c22e207f</t>
  </si>
  <si>
    <t>КОМУНАЛЬНЕ НЕКОМЕРЦІЙНЕ ПІДПРИЄМСТВО "ВИСОКОПІЛЬСЬКИЙ ЦЕНТР ПЕРВИННОЇ МЕДИКО-САНІТАРНОЇ ДОПОМОГИ" ВИСОКОПІЛЬСЬКОЇ СЕЛИЩНОЇ РАДИ ХЕРСОНСЬКОЇ ОБЛАСТІ</t>
  </si>
  <si>
    <t>ВИСОКОПІЛЛЯ</t>
  </si>
  <si>
    <t>Україна, 74000, Херсонська обл., Високопільський р-н, селище міського типу Високопілля, ВУЛИЦЯ ВИЗВОЛИТЕЛІВ, будинок 145</t>
  </si>
  <si>
    <t>b4af6b9f-0df6-4cd8-9614-0ecb743ead90</t>
  </si>
  <si>
    <t>КОМУНАЛЬНЕ НЕКОМЕРЦІЙНЕ ПІДПРИЄМСТВО "ВИСОКОПІЛЬСЬКА ЛІКАРНЯ" ВИСОКОПІЛЬСЬКОЇ СЕЛИЩНОЇ РАДИ БЕРИСЛАВСЬКОГО РАЙОНУ ХЕРСОНСЬКОЇ ОБЛАСТІ</t>
  </si>
  <si>
    <t>4fb22d32-6465-4166-afb9-e12b5d7646a0</t>
  </si>
  <si>
    <t>КОМУНАЛЬНЕ НЕКОМЕРЦІЙНЕ ПІДПРИЄМСТВО ЦЕНТР ПЕРВИННОЇ МЕДИКО-САНІТАРНОЇ ДОПОМОГИ ГЕНІЧЕСЬКОЇ МІСЬКОЇ РАДИ</t>
  </si>
  <si>
    <t>pmsdgenich_centr@ukr.net</t>
  </si>
  <si>
    <t>ТОРУБАР ЛЕОНІД ОЛЕКСАНДРОВИЧ</t>
  </si>
  <si>
    <t>Україна, 75500, Херсонська обл., Генічеський р-н, місто Генічеськ, ПРОСПЕКТ МИРУ, будинок 130</t>
  </si>
  <si>
    <t>1f0f61fc-daff-4cfb-baf7-1a42f025e460</t>
  </si>
  <si>
    <t>КОМУНАЛЬНЕ НЕКОМЕРЦІЙНЕ ПІДПРИЄМСТВО ГЕНІЧЕСЬКА ЦЕНТРАЛЬНА ЛІКАРНЯ ГЕНІЧЕСЬКОЇ МІСЬКОЇ РАДИ</t>
  </si>
  <si>
    <t>ГЕНІЧЕСЬК</t>
  </si>
  <si>
    <t>35c628e2-c42d-4d0d-b724-33c1b4db39f7</t>
  </si>
  <si>
    <t>КОМУНАЛЬНЕ НЕКОМЕРЦІЙНЕ ПІДПРИЄМСТВО "ГОЛОПРИСТАНСЬКА РАЙОННА ЛІКАРНЯ" СПІЛЬНОЇ ВЛАСНОСТІ ГРОМАД (БЕХТЕРСЬКОЇ, ЧУЛАКІВСЬКОЇ, ДОЛМАТІВСЬКОЇ СІЛЬСЬКИХ ОБ’ЄДНАНИХ ТЕРИТОРІАЛЬНИХ ГРОМАД ТА ГОЛОПРИСТАНСЬКОЇ МІСЬКОЇ ТЕРИТОРІАЛЬНОЇ ГРОМАДИ)</t>
  </si>
  <si>
    <t>a33b04de-991e-4d23-a161-a1453dd03721</t>
  </si>
  <si>
    <t>СЕМЕНЕНКО АНТОНІНА ПАВЛІВНА</t>
  </si>
  <si>
    <t>a4070d4d-1794-4d6a-8800-a991e2974253</t>
  </si>
  <si>
    <t>Комунальне некомерційне підприємство "Горностаївська центральна лікарня"</t>
  </si>
  <si>
    <t>ГОРНОСТАЇВКА</t>
  </si>
  <si>
    <t>Україна, 74601, Херсонська обл., Горностаївський р-н, селище міського типу Горностаївка, ВУЛИЦЯ ПОКРОВСЬКА, будинок 307</t>
  </si>
  <si>
    <t>765f20d7-a16c-4850-b6de-c8147dd3f49d</t>
  </si>
  <si>
    <t>Комунальне некомерційне підприємство "Горностаївський центр первинної медико-санітарної допомоги" Горностаївської селищної ради Херсонської області</t>
  </si>
  <si>
    <t>buhgorn_pmsd2019@ukr.net</t>
  </si>
  <si>
    <t>Лошкарьов Дмитро Олегович</t>
  </si>
  <si>
    <t>8ece20e0-a22c-4b00-b6cc-61a6d47b3223</t>
  </si>
  <si>
    <t>КОМУНАЛЬНЕ НЕКОМЕРЦІЙНЕ ПІДПРИЄМСТВО "АМБУЛАТОРІЯ ЗАГАЛЬНОЇ ПРАКТИКИ - СІМЕЙНОЇ МЕДИЦИНИ ЗЕЛЕНОПІДСЬКОЇ СІЛЬСЬКОЇ РАДИ ТЕРИТОРІАЛЬНОЇ ГРОМАДИ ХЕРСОНСЬКОЇ ОБЛАСТІ"</t>
  </si>
  <si>
    <t>ЗЕЛЕНИЙ ПІД</t>
  </si>
  <si>
    <t>866d1f11-bc5d-4603-946d-3ffc501082a4</t>
  </si>
  <si>
    <t>КОМУНАЛЬНЕ НЕКОМЕРЦІЙНЕ ПІДПРИЄМСТВО "ІВАНІВСЬКА ЛІКАРНЯ" Іванівської селищної ради Херсонської області</t>
  </si>
  <si>
    <t>20f8663f-736e-435b-81ba-0d680c519220</t>
  </si>
  <si>
    <t>КОМУНАЛЬНЕ НЕКОМЕРЦІЙНЕ ПІДПРИЄМСТВО "ІВАНІВСЬКИЙ  ЦЕНТР ПЕРВИННОЇ МЕДИКО-САНІТАРНОЇ ДОПОМОГИ" ІВАНІВСЬКОЇ СЕЛИЩНОЇ РАДИ ХЕРСОНСЬКОЇ ОБЛАСТІ"</t>
  </si>
  <si>
    <t>c87c88b2-bb70-4adc-b120-781508c9ff7d</t>
  </si>
  <si>
    <t>КОМУНАЛЬНЕ НЕКОМЕРЦІЙНЕ ПІДПРИЄМСТВО "КАЛАНЧАЦЬКА ЛІКАРНЯ" КАЛАНЧАЦЬКОЇ СЕЛИЩНОЇ РАДИ ХЕРСОНСЬКОЇ ОБЛАСТІ</t>
  </si>
  <si>
    <t>КАЛАНЧАК</t>
  </si>
  <si>
    <t>fb2a1b5d-24f3-44c0-8305-699cccc92931</t>
  </si>
  <si>
    <t>КОМУНАЛЬНЕ НЕКОМЕРЦІЙНЕ ПІДПРИЄМСТВО "КАЛАНЧАЦЬКИЙ ЦЕНТР ПЕРВИННОЇ МЕДИКО-САНІТАРНОЇ ДОПОМОГИ" КАЛАНЧАЦЬКОЇ СЕЛИЩНОЇ РАДИ ХЕРСОНСЬКОЇ ОБЛАСТІ</t>
  </si>
  <si>
    <t>82ac3059-f60c-44d6-b308-135d298cb313</t>
  </si>
  <si>
    <t>КОМУНАЛЬНЕ НЕКОМЕРЦІЙНЕ ПІДПРИЄМСТВО "КАХОВСЬКИЙ МІСЬКИЙ ЦЕНТР ПЕРВИННОЇ МЕДИКО-САНІТАРНОЇ ДОПОМОГИ КАХОВСЬКОЇ МІСЬКОЇ РАДИ"</t>
  </si>
  <si>
    <t>38740016@mail.gov.ua</t>
  </si>
  <si>
    <t>Антоненко Олександр Андрійович</t>
  </si>
  <si>
    <t>КАХОВКА</t>
  </si>
  <si>
    <t>Україна, 74800, Херсонська обл., місто Каховка, ВУЛИЦЯ ВЕЛИКА КУЛИКОВСЬКА, будинок 73</t>
  </si>
  <si>
    <t>425b9623-7439-426e-b5b7-f36dec0dec2f</t>
  </si>
  <si>
    <t>КОМУНАЛЬНЕ НЕКОМЕРЦІЙНЕ ПІДПРИЄМСТВО "КАХОВСЬКА ЦЕНТРАЛЬНА МІСЬКА ЛІКАРНЯ КАХОВСЬКОЇ МІСЬКОЇ РАДИ"</t>
  </si>
  <si>
    <t>148f5474-e59b-4202-815f-47698e142f40</t>
  </si>
  <si>
    <t>КОМУНАЛЬНЕ НЕКОМЕРЦІЙНЕ ПІДПРИЄМСТВО "КОЧУБЕЇВСЬКИЙ ЦЕНТР ПЕРВИННОЇ МЕДИЧНОЇ ДОПОМОГИ"</t>
  </si>
  <si>
    <t>КОЧУБЕЇВКА</t>
  </si>
  <si>
    <t>f35b7af7-3d41-462e-b0e5-ca8e226a1418</t>
  </si>
  <si>
    <t>КОМУНАЛЬНЕ НЕКОМЕРЦІЙНЕ ПІДПРИЄМСТВО "АМБУЛАТОРІЯ ЗАГАЛЬНОЇ ПРАКТИКИ - СІМЕЙНОЇ МЕДИЦИНИ ЛЮБИМІВСЬКОЇ СЕЛИЩНОЇ РАДИ КАХОВСЬКОГО РАЙОНУ ХЕРСОНСЬКОЇ ОБЛАСТІ"</t>
  </si>
  <si>
    <t>ЛЮБИМІВКА</t>
  </si>
  <si>
    <t>dca5df7d-2721-43db-af1b-222bffeddfdc</t>
  </si>
  <si>
    <t>КОМУНАЛЬНЕ НЕКОМЕРЦІЙНЕ ПІДПРИЄМСТВО "МУЗИКІВСЬКА АМБУЛАТОРІЯ ЗАГАЛЬНОЇ ПРАКТИКИ СІМЕЙНОЇ МЕДИЦИНИ" МУЗИКІВСЬКОЇ СІЛЬСЬКОЇ РАДИ</t>
  </si>
  <si>
    <t>МУЗИКІВКА</t>
  </si>
  <si>
    <t>786b2ea1-d40a-4a4b-8e87-26b64561a48e</t>
  </si>
  <si>
    <t>КОМУНАЛЬНЕ НЕКОМЕРЦІЙНЕ ПІДПРИЄМСТВО "НИЖНЬОСІРОГОЗЬКА ЦЕНТРАЛЬНА ЛІКАРНЯ" НИЖНЬОСІРОГОЗЬКОЇ СЕЛИЩНОЇ РАДИ</t>
  </si>
  <si>
    <t>НИЖНІ СІРОГОЗИ</t>
  </si>
  <si>
    <t>Україна, 74701, Херсонська обл., Нижньосірогозький р-н, селище міського типу Нижні Сірогози, ВУЛИЦЯ ТАВРІЙСЬКА, будинок 1</t>
  </si>
  <si>
    <t>a285a35f-727f-4594-8a58-de9dbb06e5c3</t>
  </si>
  <si>
    <t>КОМУНАЛЬНЕ НЕКОМЕРЦІЙНЕ ПІДПРИЄМСТВО "НИЖНЬОСІРОГОЗЬКИЙ ЦЕНТР ПЕРВИННОЇ МЕДИКО-САНІТАРНОЇ ДОПОМОГИ"</t>
  </si>
  <si>
    <t>nc.centrgo@ukr.net</t>
  </si>
  <si>
    <t>НЕПОМНЯЩА ЛЮДМИЛА АНАТОЛІЇВНА</t>
  </si>
  <si>
    <t>1c3dc3bb-0811-46ab-b5a3-c97cf533d359</t>
  </si>
  <si>
    <t>КОМУНАЛЬНЕ НЕКОМЕРЦІЙНЕ ПІДПРИЄМСТВО "ГОЛОПРИСТАНСЬКИЙ ЦЕНТР ПЕРВИННОЇ МЕДИКО-САНІТАРНОЇ  ДОПОМОГИ" ГОЛОПРИСТАНСЬКОЇ МІСЬКОЇ РАДИ ХЕРСОНСЬКОЇ ОБЛАСТІ</t>
  </si>
  <si>
    <t>fc128a6f-b822-4ab6-9c93-75c3c4d661be</t>
  </si>
  <si>
    <t>ТКАЧОВ ОЛЕКСАНДР СЕМЕНОВИЧ</t>
  </si>
  <si>
    <t>2778777c-3f5f-4473-b1b1-4caafd0b1fca</t>
  </si>
  <si>
    <t>КОМУНАЛЬНЕ НЕКОМЕРЦІЙНЕ ПІДПРИЄМСТВО "ЦЕНТР ПЕРВИННОЇ МЕДИКО-САНІТАРНОЇ ДОПОМОГИ МІСТА НОВА КАХОВКА" НОВОКАХОВСЬКОЇ МІСЬКОЇ РАДИ</t>
  </si>
  <si>
    <t>a03cdeab-c9fc-4ed1-b436-c16ae0c3b67b</t>
  </si>
  <si>
    <t>ПОДГАЄЦЬКИЙ ОЛЕКСАНДР ПЕТРОВИЧ</t>
  </si>
  <si>
    <t>2094fc44-45e3-44f6-99af-b7139839604c</t>
  </si>
  <si>
    <t>КОМУНАЛЬНЕ НЕКОМЕРЦІЙНЕ ПІДПРИЄМСТВО "ЦЕНТРАЛЬНА МІСЬКА ЛІКАРНЯ МІСТА НОВА КАХОВКА" НОВОКАХОВСЬКОЇ МІСЬКОЇ РАДИ</t>
  </si>
  <si>
    <t>c840013c-095b-46e5-a201-32bd2e96f489</t>
  </si>
  <si>
    <t>ТОВАРИСТВО З ОБМЕЖЕНОЮ ВІДПОВІДАЛЬНІСТЮ "МЕДИКО - САНІТАРНА ЧАСТИНА" МЕДИЧНИЙ ЦЕНТР "БОГДАН"</t>
  </si>
  <si>
    <t>a747e43e-f0a8-4a38-89ac-73e47067c66a</t>
  </si>
  <si>
    <t>КОМУНАЛЬНЕ НЕКОМЕРЦІЙНЕ ПІДПРИЄМСТВО "НОВОВОРОНЦОВСЬКИЙ ЦЕНТР ПЕРВИННОЇ МЕДИКО-САНІТАРНОЇ ДОПОМОГИ" НОВОВОРОНЦОВСЬКОЇ СЕЛИЩНОЇ РАДИ</t>
  </si>
  <si>
    <t>nvor-cpmsd2013@ukr.net</t>
  </si>
  <si>
    <t>Мєлєнтьєва Віра Василівна</t>
  </si>
  <si>
    <t>НОВОВОРОНЦОВКА</t>
  </si>
  <si>
    <t>Україна, 74200, Херсонська обл., Нововоронцовський р-н, селище міського типу Нововоронцовка, ВУЛИЦЯ ГАГАРІНА , будинок 64</t>
  </si>
  <si>
    <t>3eb775cd-bb01-4dab-9dd9-bd85b5510a87</t>
  </si>
  <si>
    <t>КОМУНАЛЬНЕ НЕКОМЕРЦІЙНЕ ПІДПРИЄМСТВО "НОВОВОРОНЦОВСЬКА ЦЕНТРАЛЬНА ЛІКАРНЯ" НОВОВОРОНЦОВСЬКОЇ СЕЛИЩНОЇ РАДИ</t>
  </si>
  <si>
    <t>b7301c67-880a-4ea2-a540-3f47a926d475</t>
  </si>
  <si>
    <t>КОМУНАЛЬНЕ НЕКОМЕРЦІЙНЕ ПІДПРИЄМСТВО "ЦЕНТР ПЕРВИННОЇ МЕДИЧНОЇ ДОПОМОГИ" НОВОТРОЇЦЬКОЇ СЕЛИЩНОЇ РАДИ ГЕНІЧЕСЬКОГО РАЙОНУ ХЕРСОНСЬКОЇ ОБЛАСТІ</t>
  </si>
  <si>
    <t>6267bf5d-50fe-4c8d-8a7a-1fb1df0500a5</t>
  </si>
  <si>
    <t>КОМУНАЛЬНЕ НЕКОМЕРЦІЙНЕ ПІДПРИЄМСТВО "НОВОТРОЇЦЬКА ЦЕНТРАЛЬНА ЛІКАРНЯ" НОВОТРОЇЦЬКОЇ СЕЛИЩНОЇ РАДИ ГЕНІЧЕСЬКОГО РАЙОНУ ХЕРСОНСЬКОЇ ОБЛАСТІ</t>
  </si>
  <si>
    <t>db5c8080-3e2a-470b-9b25-80537e4c9ebb</t>
  </si>
  <si>
    <t>КОМУНАЛЬНЕ ПІДПРИЄМСТВО "ОЛЕШКІВСЬКА БАГАТОПРОФІЛЬНА ЛІКАРНЯ" ОЛЕШКІВСЬКОЇ МІСЬКОЇ РАДИ</t>
  </si>
  <si>
    <t>48f4e263-4386-4c6d-9101-780078e29471</t>
  </si>
  <si>
    <t>КОМУНАЛЬНЕ НЕКОМЕРЦІЙНЕ ПІДПРИЄМСТВО "ОЛЕШКІВСЬКА МІСЬКА СТОМАТОЛОГІЧНА ПОЛІКЛІНІКА" ОЛЕШКІВСЬКОЇ МІСЬКОЇ РАДИ</t>
  </si>
  <si>
    <t>b48aaeee-d804-4962-85cc-0a3a85ab4531</t>
  </si>
  <si>
    <t>ГРИГОРЕНКО МИХАЙЛО МИХАЙЛОВИЧ</t>
  </si>
  <si>
    <t>9ec8e1cc-0ead-48d5-9792-b2e1ec6ccae9</t>
  </si>
  <si>
    <t>КОМУНАЛЬНЕ НЕКОМЕРЦІЙНЕ ПІДПРИЄМСТВО "ОЛЕШКІВСЬКИЙ ЦЕНТР ПЕРВИННОЇ МЕДИКО-САНІТАРНОЇ ДОПОМОГИ" ОЛЕШКІВСЬКОЇ МІСЬКОЇ РАДИ</t>
  </si>
  <si>
    <t>964ae1c8-117c-4f0b-a1ac-a84051c9d107</t>
  </si>
  <si>
    <t>КОМУНАЛЬНЕ НЕКОМЕРЦІЙНЕ ПІДПРИЄМСТВО "СКАДОВСЬКА ЦЕНТРАЛЬНА  МІСЬКА ЛІКАРНЯ" СКАДОВСЬКОЇ МІСЬКОЇ РАДИ</t>
  </si>
  <si>
    <t>fac7bfbe-8bd9-4b21-bfb9-f6aa61880cb5</t>
  </si>
  <si>
    <t>КОМУНАЛЬНЕ НЕКОМЕРЦІЙНЕ ПІДПРИЄМСТВО "СКАДОВСЬКИЙ ЦЕНТР ПЕРВИННОЇ МЕДИКО-САНІТАРНОЇ ДОПОМОГИ" СКАДОВСЬКОЇ МІСЬКОЇ РАДИ</t>
  </si>
  <si>
    <t>df5622f0-2ab9-4a86-94b5-23f586ed2676</t>
  </si>
  <si>
    <t>КРАВЧУК ВІТАЛІЙ ВАДИМОВИЧ</t>
  </si>
  <si>
    <t>Кравчук Віталій Вадимович</t>
  </si>
  <si>
    <t>3e168df5-38a8-4070-8a0f-8e5092716a91</t>
  </si>
  <si>
    <t>КОМУНАЛЬНЕ НЕКОМЕРЦІЙНЕ ПІДПРИЄМСТВО "АМБУЛАТОРІЯ ЗАГАЛЬНОЇ ПРАКТИКИ - СІМЕЙНОЇ МЕДИЦИНИ ТАВРИЧАНСЬКОЇ СІЛЬСЬКОЇ РАДИ КАХОВСЬКОГО РАЙОНУ ХЕРСОНСЬКОЇ ОБЛАСТІ"</t>
  </si>
  <si>
    <t>ТАВРИЧАНКА</t>
  </si>
  <si>
    <t>eaaa8fec-de8e-4b32-a824-d3428c1d5ccb</t>
  </si>
  <si>
    <t>КОМУНАЛЬНЕ НЕКОМЕРЦІЙНЕ ПІДПРИЄМСТВО "ХЕРСОНСЬКИЙ МІСЬКИЙ ГЕРІАТРИЧНИЙ ЦЕНТР" ХЕРСОНСЬКОЇ МІСЬКОЇ РАДИ</t>
  </si>
  <si>
    <t>5f965046-e157-4a54-a4c9-aa5c6f937610</t>
  </si>
  <si>
    <t>ТОВАРИСТВО З ОБМЕЖЕНОЮ ВІДПОВІДАЛЬНІСТЮ "ЛІБЕРТІ МЕДІКАЛ ГРУП"</t>
  </si>
  <si>
    <t>50d85e05-5d52-4979-84f2-bf22c689ecb2</t>
  </si>
  <si>
    <t>КОМУНАЛЬНЕ НЕКОМЕРЦІЙНЕ ПІДПРИЄМСТВО "ХЕРСОНСЬКИЙ ОБЛАСНИЙ ШКІРНО-ВЕНЕРОЛОГІЧНИЙ ДИСПАНСЕР" ХЕРСОНСЬКОЇ ОБЛАСНОЇ РАДИ</t>
  </si>
  <si>
    <t>5475e47b-78ae-43d0-ab9f-893f41f9c04e</t>
  </si>
  <si>
    <t>СТЕПАНОВ ОЛЕКСАНДР СЕРГІЙОВИЧ</t>
  </si>
  <si>
    <t>dfcb0a7e-57a5-47e1-ae56-bd1ca5509990</t>
  </si>
  <si>
    <t>КОМУНАЛЬНЕ НЕКОМЕРЦІЙНЕ ПІДПРИЄМСТВО "ФТИЗІОПУЛЬМОНОЛОГІЧНИЙ МЕДИЧНИЙ ЦЕНТР" ХЕРСОНСЬКОЇ ОБЛАСНОЇ РАДИ</t>
  </si>
  <si>
    <t>189f3396-a359-4b51-ae68-0b333914a3ae</t>
  </si>
  <si>
    <t>БІЛА ГАННА ЄВГЕНІЇВНА</t>
  </si>
  <si>
    <t>1c992a80-6b0f-4579-86b7-e1cee43c840d</t>
  </si>
  <si>
    <t>151bd037-0d05-45a2-ba6a-59c36066d122</t>
  </si>
  <si>
    <t>КОМУНАЛЬНЕ НЕКОМЕРЦІЙНЕ ПІДПРИЄМСТВО "ХЕРСОНСЬКА ДИТЯЧА ОБЛАСНА КЛІНІЧНА ЛІКАРНЯ" ХЕРСОНСЬКОЇ ОБЛАСНОЇ РАДИ</t>
  </si>
  <si>
    <t>0f772eef-e67b-459b-b26e-26c25d009aa5</t>
  </si>
  <si>
    <t>КОМУНАЛЬНЕ НЕКОМЕРЦІЙНЕ ПІДПРИЄМСТВО "ОБЛАСНИЙ ТЕРИТОРІАЛЬНИЙ ЦЕНТР ЕКСТРЕНОЇ МЕДИЧНОЇ ДОПОМОГИ ТА МЕДИЦИНИ КАТАСТРОФ" ХЕРСОНСЬКОЇ ОБЛАСНОЇ РАДИ</t>
  </si>
  <si>
    <t>f3166f96-66a3-4ab5-8c6b-b39895b960c7</t>
  </si>
  <si>
    <t>КОМУНАЛЬНЕ НЕКОМЕРЦІЙНЕ ПІДПРИЄМСТВО "ХЕРСОНСЬКА ОБЛАСНА КЛІНІЧНА ЛІКАРНЯ" ХЕРСОНСЬКОЇ ОБЛАСНОЇ РАДИ</t>
  </si>
  <si>
    <t>f6aefba5-2148-4db9-a894-78dee62eeb09</t>
  </si>
  <si>
    <t>КОМУНАЛЬНЕ НЕКОМЕРЦІЙНЕ ПІДПРИЄМСТВО "ХЕРСОНСЬКА МІСЬКА КЛІНІЧНА ЛІКАРНЯ ІМЕНІ АФАНАСІЯ І ОЛЬГИ ТРОПІНИХ" ХЕРСОНСЬКОЇ МІСЬКОЇ РАДИ</t>
  </si>
  <si>
    <t>c7ab6485-c101-43d7-ab13-993122b8c4d7</t>
  </si>
  <si>
    <t>КОМУНАЛЬНЕ НЕКОМЕРЦІЙНЕ ПІДПРИЄМСТВО "ХЕРСОНСЬКИЙ МІСЬКИЙ ПЕРИНАТАЛЬНИЙ ЦЕНТР ІІ РІВНЯ ІМ. З.С. КЛИМЕНКО" ХЕРСОНСЬКОЇ МІСЬКОЇ РАДИ</t>
  </si>
  <si>
    <t>001c89e0-8b27-485e-b326-fcb04d5fb3c2</t>
  </si>
  <si>
    <t>КОМУНАЛЬНЕ НЕКОМЕРЦІЙНЕ ПІДПРИЄМСТВО "ХЕРСОНСЬКА МІСЬКА ДИТЯЧА СТОМАТОЛОГІЧНА ПОЛІКЛІНІКА" ХЕРСОНСЬКОЇ МІСЬКОЇ РАДИ</t>
  </si>
  <si>
    <t>8b259617-18ec-4add-9b56-c3d267edbce3</t>
  </si>
  <si>
    <t>КОМУНАЛЬНЕ НЕКОМЕРЦІЙНЕ ПІДПРИЄМСТВО "ХЕРСОНСЬКА МІСЬКА КЛІНІЧНА ЛІКАРНЯ ІМЕНІ О.С.ЛУЧАНСЬКОГО" ХЕРСОНСЬКОЇ МІСЬКОЇ РАДИ</t>
  </si>
  <si>
    <t>4f424ef4-1fc7-4eb2-8e52-525ea0f830c9</t>
  </si>
  <si>
    <t>КОМУНАЛЬНЕ НЕКОМЕРЦІЙНЕ ПІДПРИЄМСТВО "ХЕРСОНСЬКИЙ ОБЛАСНИЙ ГОСПІТАЛЬ ВЕТЕРАНІВ ВІЙНИ" ХЕРСОНСЬКОЇ ОБЛАСНОЇ РАДИ</t>
  </si>
  <si>
    <t>6e35a3dd-63a1-4953-9008-9678d1fea3a7</t>
  </si>
  <si>
    <t>ТОВАРИСТВО З ОБМЕЖЕНОЮ ВІДПОВІДАЛЬНІСТЮ "ДОРОШ-МЕДІКЛ"</t>
  </si>
  <si>
    <t>c48829ab-30af-437b-a1bf-09bdfcb43b54</t>
  </si>
  <si>
    <t>ТОВАРИСТВО З ОБМЕЖЕНОЮ ВІДПОВІДАЛЬНІСТЮ "МЕДИКГРУП"</t>
  </si>
  <si>
    <t>7a298cd0-a6ef-48ea-bbab-6cc8b35a76f5</t>
  </si>
  <si>
    <t>cb149b1f-42e3-4859-878e-b61d760958df</t>
  </si>
  <si>
    <t>КОМУНАЛЬНЕ НЕКОМЕРЦІЙНЕ ПІДПРИЄМСТВО "ХЕРСОНСЬКИЙ ОБЛАСНИЙ ЗАКЛАД З НАДАННЯ ПСИХІАТРИЧНОЇ ДОПОМОГИ" ХЕРСОНСЬКОЇ ОБЛАСНОЇ РАДИ</t>
  </si>
  <si>
    <t>21fac63e-85ad-45da-94d8-642d1690da5b</t>
  </si>
  <si>
    <t>02d67ba6-594a-4433-a3ca-872127e3a045</t>
  </si>
  <si>
    <t>КОМУНАЛЬНЕ НЕКОМЕРЦІЙНЕ ПІДПРИЄМСТВО "ХЕРСОНСЬКИЙ МІСЬКИЙ ПСИХІАТРИЧНИЙ ЦЕНТР" ХЕРСОНСЬКОЇ МІСЬКОЇ РАДИ</t>
  </si>
  <si>
    <t>7285c135-c0ec-445b-bde1-67904a589510</t>
  </si>
  <si>
    <t>КОМУНАЛЬНЕ НЕКОМЕРЦІЙНЕ ПІДПРИЄМСТВО "ХЕРСОНСЬКА МІСЬКА КЛІНІЧНА ЛІКАРНЯ ІМ. Є. Є. КАРАБЕЛЕША" ХЕРСОНСЬКОЇ МІСЬКОЇ РАДИ</t>
  </si>
  <si>
    <t>bacf600c-8e07-4b6e-a845-afcb94c0ca32</t>
  </si>
  <si>
    <t>КОМУНАЛЬНЕ НЕКОМЕРЦІЙНЕ ПІДПРИЄМСТВО "ХЕРСОНСЬКИЙ ОБЛАСНИЙ КАРДІОЛОГІЧНИЙ ЦЕНТР" ХЕРСОНСЬКОЇ ОБЛАСНОЇ РАДИ</t>
  </si>
  <si>
    <t>b247ed50-224a-4a34-ac0a-dd956f2ca8de</t>
  </si>
  <si>
    <t>КОМУНАЛЬНЕ НЕКОМЕРЦІЙНЕ ПІДПРИЄМСТВО "ХЕРСОНСЬКА МІСЬКА СТОМАТОЛОГІЧНА ПОЛІКЛІНІКА" ХЕРСОНСЬКОЇ МІСЬКОЇ РАДИ</t>
  </si>
  <si>
    <t>c44eb2f5-4c2b-49d1-9532-9902922537c4</t>
  </si>
  <si>
    <t>КОМУНАЛЬНЕ НЕКОМЕРЦІЙНЕ ПІДПРИЄМСТВО "ХЕРСОНСЬКА ОБЛАСНА ІНФЕКЦІЙНА ЛІКАРНЯ ІМ. Г.І. ГОРБАЧЕВСЬКОГО" ХЕРСОНСЬКОЇ ОБЛАСНОЇ РАДИ</t>
  </si>
  <si>
    <t>4907fb57-f24a-4d20-a795-90cdc17025ec</t>
  </si>
  <si>
    <t>КОМУНАЛЬНЕ НЕКОМЕРЦІЙНЕ ПІДПРИЄМСТВО "ОБЛАСНА ЛІКАРНЯ "ХОСПІС" ХЕРСОНСЬКОЇ ОБЛАСНОЇ РАДИ</t>
  </si>
  <si>
    <t>1694e470-0df2-4b4b-bd35-a85930cbf9ea</t>
  </si>
  <si>
    <t>КОМУНАЛЬНЕ НЕКОМЕРЦІЙНЕ ПІДПРИЄМСТВО "ОБЛАСНА ЛІКАРНЯ ВІДНОВНОГО ЛІКУВАННЯ" ХЕРСОНСЬКОЇ ОБЛАСНОЇ РАДИ</t>
  </si>
  <si>
    <t>5cda5b37-0c45-4e10-8a0c-a0f54b2b1dd9</t>
  </si>
  <si>
    <t>РЕШИТКО ТЕТЯНА ОЛЕКСІЇВНА</t>
  </si>
  <si>
    <t>330271f4-f6ac-4def-bc69-fd44c0b4deb2</t>
  </si>
  <si>
    <t>7ef0b6dd-d176-4d13-a480-2b89ce1ab362</t>
  </si>
  <si>
    <t>КОМУНАЛЬНЕ НЕКОМЕРЦІЙНЕ ПІДПРИЄМСТВО "ХЕРСОНСЬКИЙ ОБЛАСНИЙ ОНКОЛОГІЧНИЙ ДИСПАНСЕР" ХЕРСОНСЬКОЇ ОБЛАСНОЇ РАДИ</t>
  </si>
  <si>
    <t>40a712d4-d1b1-403b-9742-b2f1260c8d8d</t>
  </si>
  <si>
    <t>КОМУНАЛЬНЕ НЕКОМЕРЦІЙНЕ ПІДПРИЄМСТВО "ЧАПЛИНСЬКИЙ РАЙОННИЙ ЦЕНТР ПЕРВИННОЇ МЕДИКО-САНІТАРНОЇ ДОПОМОГИ" ЧАПЛИНСЬКОЇ РАЙОННОЇ РАДИ ХЕРСОНСЬКОЇ ОБЛАСТІ</t>
  </si>
  <si>
    <t>ХЛІБОДАРІВКА</t>
  </si>
  <si>
    <t>499964da-5e99-4006-bea7-265f617c5563</t>
  </si>
  <si>
    <t>КОМУНАЛЬНЕ НЕКОМЕРЦІЙНЕ ПІДПРИЄМСТВО "ЧАПЛИНСЬКА ЛІКАРНЯ" ЧАПЛИНСЬКОЇ CЕЛИЩНОЇ РАДИ ХЕРСОНСЬКОЇ ОБЛАСТІ</t>
  </si>
  <si>
    <t>ЧАПЛИНКА</t>
  </si>
  <si>
    <t>Україна, 75200, Херсонська обл., Чаплинський р-н, селище міського типу Чаплинка, ВУЛИЦЯ КОСМОНАВТІВ, будинок 21</t>
  </si>
  <si>
    <t>564ffdfc-27fb-4b96-bdbc-080784fae1df</t>
  </si>
  <si>
    <t>БУСНЮК ВАЛЕНТИН ВАСИЛЬОВИЧ</t>
  </si>
  <si>
    <t>428e6fe4-ce98-45c5-9017-f818285d271a</t>
  </si>
  <si>
    <t>МІНАЄВА ІРИНА ОЛЕКСАНДРІВНА</t>
  </si>
  <si>
    <t>a67001aa-4e3a-45ab-a361-749b531b0bf7</t>
  </si>
  <si>
    <t>КОМУНАЛЬНЕ НЕКОМЕРЦІЙНЕ ПІДПРИЄМСТВО "БІЛОГІРСЬКИЙ ЦЕНТР ПЕРВИННОЇ МЕДИКО-САНІТАРНОЇ ДОПОМОГИ" БІЛОГІРСЬКОЇ СЕЛИЩНОЇ РАДИ ШЕПЕТІВСЬКОГО РАЙОНУ ХМЕЛЬНИЦЬКОЇ ОБЛАСТІ</t>
  </si>
  <si>
    <t>768c0f41-65ea-4436-9a4a-48556fa02e8e</t>
  </si>
  <si>
    <t>КОМУНАЛЬНЕ НЕКОМЕРЦІЙНЕ ПІДПРИЄМСТВО "БІЛОГІРСЬКА БАГАТОПРОФІЛЬНА  ЛІКАРНЯ" БІЛОГІРСЬКОЇ СЕЛИЩНОЇ РАДИ ШЕПЕТІВСЬКОГО РАЙОНУ ХМЕЛЬНИЦЬКОЇ ОБЛАСТІ</t>
  </si>
  <si>
    <t>df72ced2-fdaf-4595-be26-ff961664c7bc</t>
  </si>
  <si>
    <t>КОМУНАЛЬНЕ НЕКОМЕРЦІЙНЕ ПІДПРИЄМСТВО "ЦЕНТР ПЕРВИННОЇ МЕДИКО-САНІТАРНОЇ ДОПОМОГИ" ВІЙТОВЕЦЬКОЇ СЕЛИЩНОЇ РАДИ</t>
  </si>
  <si>
    <t>9f430fa9-579b-4b63-b300-bdd6ab5f693d</t>
  </si>
  <si>
    <t>Комунальне некомерційне підприємство "Віньковецька багатопрофільна лікарня" Віньковецької селищної ради Хмельницької області</t>
  </si>
  <si>
    <t>f8c72d9d-b196-4f63-872e-cfa9c5449df7</t>
  </si>
  <si>
    <t>КОМУНАЛЬНЕ НЕКОМЕРЦІЙНЕ ПІДПРИЄМСТВО "ВІНЬКОВЕЦЬКИЙ ЦЕНТР ПЕРВИННОЇ МЕДИКО-САНІТАРНОЇ ДОПОМОГИ" ВІНЬКОВЕЦЬКОЇ СЕЛИЩНОЇ РАДИ</t>
  </si>
  <si>
    <t>7c3ea1be-3f73-454a-abb0-3c97c175348a</t>
  </si>
  <si>
    <t>КОМУНАЛЬНЕ НЕКОМЕРЦІЙНЕ ПІДПРИЄМСТВО "ЧОРНООСТРІВСЬКА ЛІКАРНЯ ЧОРНООСТРІВСЬКОЇ СЕЛИЩНОЇ РАДИ"</t>
  </si>
  <si>
    <t>ВОВЧА ГОРА</t>
  </si>
  <si>
    <t>1951a6d1-2693-4d8a-adf7-f76d92f9fb3f</t>
  </si>
  <si>
    <t>КОМУНАЛЬНЕ НЕКОМЕРЦІЙНЕ ПІДПРИЄМСТВО "ЦЕНТР ПЕРВИННОЇ МЕДИКО-САНІТАРНОЇ ДОПОМОГИ ЧОРНООСТРІВСЬКОЇ СЕЛИЩНОЇ РАДИ"</t>
  </si>
  <si>
    <t>38f7d550-74ea-4265-be40-deebbcdbb6ca</t>
  </si>
  <si>
    <t>КОМУНАЛЬНЕ  НЕКОМЕРЦІЙНЕ ПІДПРИЄМСТВО " ВОЛОЧИСЬКА БАГАТОПРОФІЛЬНА ЛІКАРНЯ " ВОЛОЧИСЬКОЇ МІСЬКОЇ РАДИ ХМЕЛЬНИЦЬКОГО РАЙОНУ ХМЕЛЬНИЦЬКОЇ ОБЛАСТІ</t>
  </si>
  <si>
    <t>f72400a4-a05c-4a85-993d-7e9f2052f4a5</t>
  </si>
  <si>
    <t>КОМУНАЛЬНЕ ПІДПРИЄМСТВО "ЦЕНТР ПЕРВИННОЇ МЕДИКО - САНІТАРНОЇ ДОПОМОГИ" ВОЛОЧИСЬКОЇ МІСЬКОЇ РАДИ</t>
  </si>
  <si>
    <t>024e9da2-10aa-4381-8377-7421a178e589</t>
  </si>
  <si>
    <t>ГЕДЗЮК ОЛЕНА МИКОЛАЇВНА</t>
  </si>
  <si>
    <t>ab2dad87-0b94-490a-a3bb-18108064a9fa</t>
  </si>
  <si>
    <t>СЕМЕНЮК НАТАЛІЯ АНАТОЛІЇВНА</t>
  </si>
  <si>
    <t>80bc542b-16a1-47da-b04e-cf5ae4239e15</t>
  </si>
  <si>
    <t>Комунальне некомерційне підприємство ''Городоцький центр первинної медико-санітарної допомоги'' Городоцької міської ради</t>
  </si>
  <si>
    <t>5b35b494-2241-444d-bd2a-848de781209d</t>
  </si>
  <si>
    <t>КОМУНАЛЬНЕ НЕКОМЕРЦІЙНЕ ПІДПРИЄМСТВО ''ГОРОДОЦЬКА МІСЬКА БАГАТОПРОФІЛЬНА ЛІКАРНЯ'' ГОРОДОЦЬКОЇ МІСЬКОЇ РАДИ ХМЕЛЬНИЦЬКОЇ ОБЛАСТІ</t>
  </si>
  <si>
    <t>0f6c5d6f-fca0-4a7a-9918-171d25cf9ad3</t>
  </si>
  <si>
    <t>КОЗЯР ОЛЬГА ВІТАЛІЇВНА</t>
  </si>
  <si>
    <t>98094e88-271f-4945-84f4-1bf10448c391</t>
  </si>
  <si>
    <t>КОМУНАЛЬНЕ НЕКОМЕРЦІЙНЕ ПІДПРИЄМСТВО "ГРИЦІВСЬКА ЛІКАРНЯ" ГРИЦІВСЬКОЇ СЕЛИЩНОЇ РАДИ ШЕПЕТІВСЬКОГО РАЙОНУ ХМЕЛЬНИЦЬКОЇ ОБЛАСТІ</t>
  </si>
  <si>
    <t>ГРИЦІВ</t>
  </si>
  <si>
    <t>023d4811-e8fd-406f-9ebe-f6dacf819cb3</t>
  </si>
  <si>
    <t>КОМУНАЛЬНЕ НЕКОМЕРЦІЙНЕ ПІДПРИЄМСТВО "ЦЕНТР ПЕРВИННОЇ МЕДИКО-САНІТАРНОЇ ДОПОМОГИ" ГУМЕНЕЦЬКОЇ СІЛЬСЬКОЇ РАДИ КАМ'ЯНЕЦЬ-ПОДІЛЬСЬКОГО РАЙОНУ ХМЕЛЬНИЦЬКОЇ ОБЛАСТІ</t>
  </si>
  <si>
    <t>ГУМЕНЦІ</t>
  </si>
  <si>
    <t>84c53a1a-38ff-410e-bd34-1a6a5f5c14c8</t>
  </si>
  <si>
    <t>СТОРОЖКО СВІТЛАНА ВЛАДИСЛАВІВНА</t>
  </si>
  <si>
    <t>9395b411-9ad8-4267-b1c0-9dcb7b7296f7</t>
  </si>
  <si>
    <t>КОМУНАЛЬНЕ НЕКОМЕРЦІЙНЕ ПІДПРИЄМСТВО "ДЕРАЖНЯНСЬКА МІСЬКА БАГАТОПРОФІЛЬНА ЛІКАРНЯ" ДЕРАЖНЯНСЬКОЇ МІСЬКОЇ РАДИ</t>
  </si>
  <si>
    <t>a1385173-0881-4ab1-9012-0e5fed589cb4</t>
  </si>
  <si>
    <t>КОМУНАЛЬНЕ НЕКОМЕРЦІЙНЕ ПІДПРИЄМСТВО "ДЕРАЖНЯНСЬКИЙ ЦЕНТР ПЕРВИННОЇ МЕДИКО-САНІТАРНОЇ ДОПОМОГИ" ДЕРАЖНЯНСЬКОЇ МІСЬКОЇ РАДИ ХМЕЛЬНИЦЬКОЇ ОБЛАСТІ</t>
  </si>
  <si>
    <t>66e1dfff-0230-487a-8416-beb8b1bf78f9</t>
  </si>
  <si>
    <t>КОМУНАЛЬНЕ НЕКОМЕРЦІЙНЕ ПІДПРИЄМСТВО "ДУНАЄВЕЦЬКИЙ ЦЕНТР ПЕРВИННОЇ МЕДИКО-САНІТАРНОЇ ДОПОМОГИ" ДУНАЄВЕЦЬКОЇ МІСЬКОЇ РАДИ</t>
  </si>
  <si>
    <t>ca8d21ef-dd8c-45a7-93fd-a287567c54ef</t>
  </si>
  <si>
    <t>ОЛІЙНИК ДАРІЯ ДМИТРІВНА</t>
  </si>
  <si>
    <t>184a2669-cf7e-4520-9a7a-ac92a143a186</t>
  </si>
  <si>
    <t>Комунальне некомерційне підприємство Дунаєвецької міської ради "Дунаєвецька багатопрофільна лікарня"</t>
  </si>
  <si>
    <t>00031367-5ba0-48d5-931b-3c9f23d9951b</t>
  </si>
  <si>
    <t>НЕКОМЕРЦІЙНЕ ПІДПРИЄМСТВО "ЦЕНТР ПЕРВИННОЇ МЕДИКО-САНІТАРНОЇ ДОПОМОГИ "СОЦІАЛМЕДИКА" ГРОМАДСЬКОЇ ОРГАНІЗАЦІЇ "ШЕПЕТІВСЬКА РЕГІОНАЛЬНА ОРГАНІЗАЦІЯ МИРОТВОРЦІВ"</t>
  </si>
  <si>
    <t>07ed1e32-a5e9-4d73-9618-8d4045038ad5</t>
  </si>
  <si>
    <t>КОМУНАЛЬНЕ НЕКОМЕРЦІЙНЕ ПІДПРИЄМСТВО "ІЗЯСЛАВСЬКА МІСЬКА БАГАТОПРОФІЛЬНА ЛІКАРНЯ" ІЗЯСЛАВСЬКОЇ МІСЬКОЇ РАДИ</t>
  </si>
  <si>
    <t>48552019-37f2-44ec-8ba4-7d68ee110321</t>
  </si>
  <si>
    <t>КОМУНАЛЬНЕ НЕКОМЕРЦІЙНЕ ПІДПРИЄМСТВО "ІЗЯСЛАВСЬКИЙ ЦЕНТР ПЕРВИННОЇ МЕДИКО-САНІТАРНОЇ ДОПОМОГИ" ІЗЯСЛАВСЬКОЇ МІСЬКОЇ РАДИ</t>
  </si>
  <si>
    <t>db955a71-e5d8-4377-bb29-f145a1345c2a</t>
  </si>
  <si>
    <t>КОМУНАЛЬНЕ НЕКОМЕРЦІЙНЕ ПІДПРИЄМСТВО "ДИТЯЧИЙ МЕДИЧНИЙ ЦЕНТР" КАМ'ЯНЕЦЬ-ПОДІЛЬСЬКОЇ МІСЬКОЇ РАДИ</t>
  </si>
  <si>
    <t>66e98b30-9ef7-421e-ab07-19a7d23c75aa</t>
  </si>
  <si>
    <t>КОМУНАЛЬНЕ НЕКОМЕРЦІЙНЕ ПІДПРИЄМСТВО "ЛІКУВАЛЬНИЙ ДІАГНОСТИЧНО-КОНСУЛЬТАТИВНИЙ ЦЕНТР" КАМ'ЯНЕЦЬ- ПОДІЛЬСЬКОЇ МІСЬКОЇ РАДИ</t>
  </si>
  <si>
    <t>853715c7-5d04-4416-a03f-b184230bec4e</t>
  </si>
  <si>
    <t>КОМУНАЛЬНЕ НЕКОМЕРЦІЙНЕ ПІДПРИЄМСТВО "ПЕРИНАТАЛЬНИЙ ЦЕНТР" КАМ'ЯНЕЦЬ-ПОДІЛЬСЬКОЇ МІСЬКОЇ РАДИ</t>
  </si>
  <si>
    <t>64cb8edd-eeba-4bfb-a77d-566e50c8cf8a</t>
  </si>
  <si>
    <t>ЗЕЛЕНСЬКИЙ ВІТАЛІЙ ОЛЕКСІЙОВИЧ</t>
  </si>
  <si>
    <t>558e7c60-d9fb-4ac3-9112-2cd0e7ca7e1c</t>
  </si>
  <si>
    <t>9b6250d5-c0e0-4ec6-ab68-c74b55fb440e</t>
  </si>
  <si>
    <t>КОМУНАЛЬНЕ НЕКОМЕРЦІЙНЕ ПІДПРИЄМСТВО "ЦЕНТР ПЕРВИННОЇ МЕДИКО-САНІТАРНОЇ ДОПОМОГИ" КАМ'ЯНЕЦЬ-ПОДІЛЬСЬКОЇ МІСЬКОЇ РАДИ</t>
  </si>
  <si>
    <t>2475548c-2a5f-4fd5-997c-d2365ba92f42</t>
  </si>
  <si>
    <t>КОМУНАЛЬНЕ НЕКОМЕРЦІЙНЕ ПІДПРИЄМСТВО "КАМ'ЯНЕЦЬ-ПОДІЛЬСЬКА МІСЬКА ЛІКАРНЯ" КАМ'ЯНЕЦЬ-ПОДІЛЬСЬКОЇ МІСЬКОЇ РАДИ</t>
  </si>
  <si>
    <t>50cb10cc-480c-48d4-98bc-fe14ec7d5251</t>
  </si>
  <si>
    <t>ГОНЧАР ІННА МИХАЙЛІВНА</t>
  </si>
  <si>
    <t>22b25825-0332-4480-8a62-a5ef4cb112b8</t>
  </si>
  <si>
    <t>ЄВСТАФІЄВА ВІКТОРІЯ ВІКТОРІВНА</t>
  </si>
  <si>
    <t>97332000-5c98-4c77-9b6f-7a1d7a4cae58</t>
  </si>
  <si>
    <t>ХРУСТАВЧУК ТАРАС ІВАНОВИЧ</t>
  </si>
  <si>
    <t>a845b88b-6440-456b-8a2b-c1331691d993</t>
  </si>
  <si>
    <t>ПРОКОПОВА ДІАНА ІВАНІВНА</t>
  </si>
  <si>
    <t>8484ba28-1f54-4bc8-993b-319f1830aa08</t>
  </si>
  <si>
    <t>КОМУНАЛЬНЕ ПІДПРИЄМСТВО "КОМУНАЛЬНЕ НЕКОМЕРЦІЙНЕ ПІДПРИЄМСТВО ШЕПЕТІВСЬКИЙ ЦЕНТР ПЕРВИННОЇ МЕДИКО-САНІТАРНОЇ ДОПОМОГИ" ШЕПЕТІВСЬКОЇ РАЙОННОЇ РАДИ ХМЕЛЬНИЦЬКОЇ ОБЛАСТІ</t>
  </si>
  <si>
    <t>a02f260a-966b-425a-ba40-28e83079d3d6</t>
  </si>
  <si>
    <t>КОМУНАЛЬНЕ НЕКОМЕРЦІЙНЕ ПІДПРИЄМСТВО "КРАСИЛІВСЬКИЙ ЦЕНТР ПЕРВИННОЇ МЕДИКО-САНІТАРНОЇ ДОПОМОГИ" КРАСИЛІВСЬКОЇ МІСЬКОЇ РАДИ ХМЕЛЬНИЦЬКОГО РАЙОНУ ХМЕЛЬНИЦЬКОЇ ОБЛАСТІ</t>
  </si>
  <si>
    <t>07774ddd-4827-4247-8f9c-28f1e75f6777</t>
  </si>
  <si>
    <t>КОМУНАЛЬНЕ НЕКОМЕРЦІЙНЕ ПІДПРИЄМСТВО "КРАСИЛІВСЬКА БАГАТОПРОФІЛЬНА ЛІКАРНЯ" КРАСИЛІВСЬКОЇ МІСЬКОЇ РАДИ ХМЕЛЬНИЦЬКОГО РАЙОНУ ХМЕЛЬНИЦЬКОЇ ОБЛАСТІ</t>
  </si>
  <si>
    <t>05fe98c6-bacc-450d-a258-56009aae1773</t>
  </si>
  <si>
    <t>КОМУНАЛЬНЕ НЕКОМЕРЦІЙНЕ ПІДПРИЄМСТВО "ЛЕТИЧІВСЬКИЙ  ЦЕНТР ПЕРВИННОЇ МЕДИКО-САНІТАРНОЇ ДОПОМОГИ" ЛЕТИЧІВСЬКОЇ СЕЛИЩНОЇ РАДИ</t>
  </si>
  <si>
    <t>5eece19b-1b96-4d92-b820-68b9ff90a8fc</t>
  </si>
  <si>
    <t>КОМУНАЛЬНЕ НЕКОМЕРЦІЙНЕ ПІДПРИЄМСТВО "ЛЕТИЧІВСЬКА БАГАТОПРОФІЛЬНА ЛІКАРНЯ" ЛЕТИЧІВСЬКОЇ СЕЛИЩНОЇ РАДИ ХМЕЛЬНИЦЬКОГО РАЙОНУ, ХМЕЛЬНИЦЬКОЇ ОБЛАСТІ</t>
  </si>
  <si>
    <t>9cd27fea-97ed-402c-b327-54ec10e3b104</t>
  </si>
  <si>
    <t>КОМУНАЛЬНЕ НЕКОМЕРЦІЙНЕ ПІДПРИЄМСТВО "ХМЕЛЬНИЦЬКА ЦЕНТРАЛЬНА РАЙОННА ЛІКАРНЯ" ХМЕЛЬНИЦЬКОГО РАЙОНУ</t>
  </si>
  <si>
    <t>МАЛИНИЧІ</t>
  </si>
  <si>
    <t>22dcd856-ac88-46f3-87e9-4f95db82d03a</t>
  </si>
  <si>
    <t>КОМУНАЛЬНЕ НЕКОМЕРЦІЙНЕ ПІДПРИЄМСТВО "ЦЕНТР ПЕРВИННОЇ МЕДИЧНОЇ ДОПОМОГИ ХМЕЛЬНИЦЬКОГО РАЙОНУ"</t>
  </si>
  <si>
    <t>e7584b5b-84fb-4322-87a4-c7590bfb4072</t>
  </si>
  <si>
    <t>КОМУНАЛЬНЕ ПІДПРИЄМСТВО "КОМУНАЛЬНЕ НЕКОМЕРЦІЙНЕ ПІДПРИЄМСТВО "КАМ'ЯНЕЦЬ-ПОДІЛЬСЬКИЙ РАЙОННИЙ ЦЕНТР ПЕРВИННОЇ МЕДИКО-САНІТАРНОЇ ДОПОМОГИ"</t>
  </si>
  <si>
    <t>bfd90cee-0988-4076-a227-f440f3b1e768</t>
  </si>
  <si>
    <t>КОМУНАЛЬНЕ НЕКОМЕРЦІЙНЕ ПІДПРИЄМСТВО "БАГАТОПРОФІЛЬНА ЦЕНТРАЛЬНА РАЙОННА ЛІКАРНЯ" СЛОБІДСЬКО-КУЛЬЧІЄВЕЦЬКОЇ СІЛЬСЬКОЇ РАДИ КАМ'ЯНЕЦЬ-ПОДІЛЬСЬКОГО РАЙОНУ ХМЕЛЬНИЦЬКОЇ ОБЛАСТІ</t>
  </si>
  <si>
    <t>2d6f3a1e-404c-4d8e-9d04-d43a3f5547ce</t>
  </si>
  <si>
    <t>ВЕЛІАНІ НІНО СЕРГІЇВНА</t>
  </si>
  <si>
    <t>d920db6b-5e8e-4d49-8fb2-f5feb99baf46</t>
  </si>
  <si>
    <t>КОМУНАЛЬНЕ НЕКОМЕРЦІЙНЕ ПІДПРИЄМСТВО " ЦЕНТР ПЕРВИННОЇ МЕДИКО-САНІТАРНОЇ ДОПОМОГИ НАРКЕВИЦЬКОЇ СЕЛИЩНОЇ РАДИ"</t>
  </si>
  <si>
    <t>НАРКЕВИЧІ</t>
  </si>
  <si>
    <t>4af4f36b-adb1-4e84-820f-7917e88975af</t>
  </si>
  <si>
    <t>КОМУНАЛЬНЕ НЕКОМЕРЦІЙНЕ ПІДПРИЄМСТВО НЕТІШИНСЬКОЇ МІСЬКОЇ РАДИ "ЦЕНТР ПЕРВИННОЇ МЕДИКО-САНІТАРНОЇ ДОПОМОГИ"</t>
  </si>
  <si>
    <t>e7ca995e-2535-4ba0-941f-e2cb24c2951e</t>
  </si>
  <si>
    <t>КОМУНАЛЬНЕ НЕКОМЕРЦІЙНЕ ПІДПРИЄМСТВО НЕТІШИНСЬКОЇ МІСЬКОЇ РАДИ "СПЕЦІАЛІЗОВАНА МЕДИКО-САНІТАРНА ЧАСТИНА М.НЕТІШИН"</t>
  </si>
  <si>
    <t>0a5093f3-ac24-4098-8b73-6594e23c1e20</t>
  </si>
  <si>
    <t>КОМУНАЛЬНЕ НЕКОМЕРЦІЙНЕ ПІДПРИЄМСТВО "НОВОУШИЦЬКИЙ ЦЕНТР ПЕРВИННОЇ МЕДИКО-САНІТАРНОЇ ДОПОМОГИ" НОВОУШИЦЬКОЇ СЕЛИЩНОЇ РАДИ</t>
  </si>
  <si>
    <t>1096d2a6-13a7-42f6-b36b-7a912b116430</t>
  </si>
  <si>
    <t>КОМУНАЛЬНЕ НЕКОМЕРЦІЙНЕ ПІДПРИЄМСТВО "НОВОУШИЦЬКА ЦЕНТРАЛЬНА  ЛІКАРНЯ" НОВОУШИЦЬКОЇ СЕЛИЩНОЇ РАДИ</t>
  </si>
  <si>
    <t>56e92433-ee76-46ab-9733-89b538ed0244</t>
  </si>
  <si>
    <t>КОМУНАЛЬНЕ НЕКОМЕРЦІЙНЕ ПІДПРИЄМСТВО "ОРИНИНСЬКА ПОЛІКЛІНІКА" ОРИНИНСЬКОЇ СІЛЬСЬКОЇ РАДИ КАМ'ЯНЕЦЬ-ПОДІЛЬСЬКОГО РАЙОНУ ХМЕЛЬНИЦЬКОЇ ОБЛАСТІ</t>
  </si>
  <si>
    <t>ОРИНИН</t>
  </si>
  <si>
    <t>ef7092bd-ada5-47eb-9753-05bebe26b8d8</t>
  </si>
  <si>
    <t>КОМУНАЛЬНЕ НЕКОМЕРЦІЙНЕ ПІДПРИЄМСТВО ПОЛОНСЬКОЇ МІСЬКОЇ РАДИ "ПОЛОНСЬКА МІСЬКА БАГАТОПРОФІЛЬНА ЛІКАРНЯ ІМ.НАТАЛІЇ САВЕЛІЇВНИ ГОВОРУН"</t>
  </si>
  <si>
    <t>76c85138-9b1b-4292-af21-95bdb8dc28c5</t>
  </si>
  <si>
    <t>КОМУНАЛЬНЕ НЕКОМЕРЦІЙНЕ ПІДПРИЄМСТВО "ЦЕНТР ПЕРВИННОЇ МЕДИКО-САНІТАРНОЇ ДОПОМОГИ ПОЛОНСЬКОЇ МІСЬКОЇ РАДИ ПОЛОНСЬКОЇ МІСЬКОЇ ОБ'ЄДНАНОЇ ТЕРИТОРІАЛЬНОЇ ГРОМАДИ"</t>
  </si>
  <si>
    <t>9708a195-1321-4aad-99e2-142a824f814d</t>
  </si>
  <si>
    <t>КОМУНАЛЬНЕ НЕКОМЕРЦІЙНЕ ПІДПРИЄМСТВО "ХМЕЛЬНИЦЬКИЙ ОБЛАСНИЙ ГОСПІТАЛЬ ВЕТЕРАНІВ ВІЙНИ" ХМЕЛЬНИЦЬКОЇ ОБЛАСНОЇ РАДИ</t>
  </si>
  <si>
    <t>РУЖИЧАНКА</t>
  </si>
  <si>
    <t>5b920b38-39bf-4fe8-b428-bcfb13721925</t>
  </si>
  <si>
    <t>КОМУНАЛЬНЕ НЕКОМЕРЦІЙНЕ ПІДПРИЄМСТВО "ХМЕЛЬНИЦЬКИЙ ОБЛАСНИЙ ПРОТИТУБЕРКУЛЬОЗНИЙ ДИСПАНСЕР" ХМЕЛЬНИЦЬКОЇ ОБЛАСНОЇ РАДИ</t>
  </si>
  <si>
    <t>4faa51dc-3107-426a-ba64-0149c4fcd59e</t>
  </si>
  <si>
    <t>КОМУНАЛЬНЕ НЕКОМЕРЦІЙНЕ ПІДПРИЄМСТВО "ЦЕНТР ПЕРВИННОЇ МЕДИКО-САНІТАРНОЇ ДОПОМОГИ" САТАНІВСЬКОЇ СЕЛИЩНОЇ РАДИ</t>
  </si>
  <si>
    <t>САТАНІВ</t>
  </si>
  <si>
    <t>7e6fc161-2f8a-4557-8556-e6ba5b01946e</t>
  </si>
  <si>
    <t>КОМУНАЛЬНЕ НЕКОМЕРЦІЙНЕ ПІДПРИЄМСТВО "ХМЕЛЬНИЦЬКИЙ ОБЛАСНИЙ ЗАКЛАД З НАДАННЯ ПСИХІАТРИЧНОЇ ДОПОМОГИ" ХМЕЛЬНИЦЬКОЇ ОБЛАСНОЇ РАДИ</t>
  </si>
  <si>
    <t>СКАРЖИНЦІ</t>
  </si>
  <si>
    <t>ec64320d-161c-4706-a43f-c872d40aa77e</t>
  </si>
  <si>
    <t>ПРИВАТНЕ ПІДПРИЄМСТВО "ВІВА КЛІНІК"</t>
  </si>
  <si>
    <t>c00d3252-156c-4732-85a3-0ee10c3e9cca</t>
  </si>
  <si>
    <t>КОМУНАЛЬНЕ ПІДПРИЄМСТВО "СЛАВУТСЬКА МІСЬКА ЛІКАРНЯ ІМ. Ф.М. МИХАЙЛОВА" СЛАВУТСЬКОЇ МІСЬКОЇ РАДИ</t>
  </si>
  <si>
    <t>1762bc33-4821-44cc-9f54-217c2d14bef2</t>
  </si>
  <si>
    <t>КОМУНАЛЬНЕ ПІДПРИЄМСТВО "СЛАВУТСЬКИЙ ЦЕНТР ПЕРВИННОЇ МЕДИКО-САНІТАРНОЇ ДОПОМОГИ" СЛАВУТСЬКОЇ МІСЬКОЇ РАДИ</t>
  </si>
  <si>
    <t>f3626d3f-e3ad-45c8-a677-7b27fec5d080</t>
  </si>
  <si>
    <t>a38a8bd1-321e-4fcb-ad43-40bd70c82958</t>
  </si>
  <si>
    <t>КОМУНАЛЬНЕ НЕКОМЕРЦІЙНЕ ПІДПРИЄМСТВО "СМОТРИЦЬКИЙ ЦЕНТР ПЕРВИННОЇ МЕДИКО-САНІТАРНОЇ ДОПОМОГИ" СМОТРИЦЬКОЇ СЕЛИЩНОЇ РАДИ</t>
  </si>
  <si>
    <t>СМОТРИЧ</t>
  </si>
  <si>
    <t>8f062b91-dffa-47bf-8a42-afcce5f7e594</t>
  </si>
  <si>
    <t>КОМУНАЛЬНЕ НЕКОМЕРЦІЙНЕ ПІДПРИЄМСТВО "СТАРОСИНЯВСЬКА ЦЕНТРАЛЬНА РАЙОННА ЛІКАРНЯ"</t>
  </si>
  <si>
    <t>5fa8965b-18fc-473d-b2e1-d231cec047d2</t>
  </si>
  <si>
    <t>КОМУНАЛЬНЕ НЕКОМЕРЦІЙНЕ ПІДПРИЄМСТВО "СТАРОСИНЯВСЬКИЙ ЦЕНТР ПЕРВИННОЇ МЕДИКО-САНІТАРНОЇ ДОПОМОГИ"</t>
  </si>
  <si>
    <t>e8504398-a5c2-4223-840a-78d0b6910ab5</t>
  </si>
  <si>
    <t>КОМУНАЛЬНЕ НЕКОМЕРЦІЙНЕ ПІДПРИЄМСТВО "СТАРОУШИЦЬКА РАЙОННА ЛІКАРНЯ № 3"</t>
  </si>
  <si>
    <t>СТАРА УШИЦЯ</t>
  </si>
  <si>
    <t>5b6c9d4b-c295-403b-8695-c732d9e9a680</t>
  </si>
  <si>
    <t>КОМУНАЛЬНЕ НЕКОМЕРЦІЙНЕ ПІДПРИЄМСТВО "СТАРОКОСТЯНТИНІВСЬКИЙ ЦЕНТР ПЕРВИННОЇ МЕДИКО-САНІТАРНОЇ ДОПОМОГИ" СТАРОКОСТЯНТИНІВСЬКОЇ МІСЬКОЇ РАДИ ХМЕЛЬНИЦЬКОГО РАЙОНУ ХМЕЛЬНИЦЬКОЇ ОБЛАСТІ</t>
  </si>
  <si>
    <t>894e3254-1b45-48f1-ab8f-80baf1e0797a</t>
  </si>
  <si>
    <t>КОМУНАЛЬНЕ НЕКОМЕРЦІЙНЕ ПІДПРИЄМСТВО "СТАРОКОСТЯНТИНІВСЬКА БАГАТОПРОФІЛЬНА ЛІКАРНЯ "СТАРОКОСТЯНТИНІВСЬКОЇ МІСЬКОЇ РАДИ ХМЕЛЬНИЦЬКОГО РАЙОНУ ХМЕЛЬНИЦЬКОЇ ОБЛАСТІ</t>
  </si>
  <si>
    <t>82ea259e-dd40-4491-a03b-16118d9210a7</t>
  </si>
  <si>
    <t>КОМУНАЛЬНЕ НЕКОМЕРЦІЙНЕ ПІДПРИЄМСТВО "ТЕОФІПОЛЬСЬКА БАГАТОПРОФІЛЬНА ЛІКАРНЯ" ТЕОФІПОЛЬСЬКОЇ  СЕЛИЩНОЇ РАДИ</t>
  </si>
  <si>
    <t>e66d07c9-f5a1-4bee-94dd-71342767b568</t>
  </si>
  <si>
    <t>КОМУНАЛЬНЕ НЕКОМЕРЦІЙНЕ ПІДПРИЄМСТВО "ТЕОФІПОЛЬСЬКИЙ ЦЕНТР ПЕРВИННОЇ МЕДИКО-САНІТАРНОЇ ДОПОМОГИ" ТЕОФІПОЛЬСЬКОЇ СЕЛИЩНОЇ РАДИ</t>
  </si>
  <si>
    <t>ea64d402-899e-4b3a-9e60-a29c54a41aa0</t>
  </si>
  <si>
    <t>КОМУНАЛЬНЕ НЕКОМЕРЦІЙНЕ ПІДПРИЄМСТВО "ЦЕНТР ПЕРВИННОЇ МЕДИКО-САНІТАРНОЇ ДОПОМОГИ МЕДЖИБІЗЬКОЇ СЕЛИЩНОЇ РАДИ"</t>
  </si>
  <si>
    <t>ТРЕБУХІВЦІ</t>
  </si>
  <si>
    <t>e006abd2-0da5-4587-9db0-d894dd7d1ad3</t>
  </si>
  <si>
    <t>КОМУНАЛЬНЕ НЕКОМЕРЦІЙНЕ ПІДПРИЄМСТВО "ХМЕЛЬНИЦЬКИЙ ОБЛАСНИЙ ЦЕНТР ЕКСТРЕНОЇ МЕДИЧНОЇ ДОПОМОГИ ТА МЕДИЦИНИ КАТАСТРОФ"  ХМЕЛЬНИЦЬКОЇ ОБЛАСНОЇ РАДИ</t>
  </si>
  <si>
    <t>b3eff661-6105-4602-be11-572eef846918</t>
  </si>
  <si>
    <t>КОМУНАЛЬНЕ НЕКОМЕРЦІЙНЕ ПІДПРИЄМСТВО "ХМЕЛЬНИЦЬКИЙ ОБЛАСНИЙ МЕДИЧНИЙ ЦЕНТР ПСИХІЧНОГО ЗДОРОВ'Я"</t>
  </si>
  <si>
    <t>3e117e4a-f588-4f90-adde-77ad34999a00</t>
  </si>
  <si>
    <t>КОМУНАЛЬНЕ ПІДПРИЄМСТВО "ХМЕЛЬНИЦЬКИЙ МІСЬКИЙ ЦЕНТР ПЕРВИННОЇ МЕДИКО-САНІТАРНОЇ ДОПОМОГИ №1" ХМЕЛЬНИЦЬКОЇ МІСЬКОЇ РАДИ</t>
  </si>
  <si>
    <t>c2e09e82-e009-4054-98b2-fe87b365fdb2</t>
  </si>
  <si>
    <t>КОМУНАЛЬНЕ ПІДПРИЄМСТВО "ХМЕЛЬНИЦЬКИЙ МІСЬКИЙ ПЕРИНАТАЛЬНИЙ ЦЕНТР"ХМЕЛЬНИЦЬКОЇ МІСЬКОЇ РАДИ</t>
  </si>
  <si>
    <t>3a705909-0b1d-4c02-b190-582283fdb129</t>
  </si>
  <si>
    <t>РОМАНОВСЬКА НАТАЛІЯ ІВАНІВНА</t>
  </si>
  <si>
    <t>1e2a34a2-1afe-490a-87c6-c28115a53fea</t>
  </si>
  <si>
    <t>КОМУНАЛЬНЕ НЕКОМЕРЦІЙНЕ ПІДПРИЄМСТВО "ХМЕЛЬНИЦЬКА ОБЛАСНА ДИТЯЧА ЛІКАРНЯ" ХМЕЛЬНИЦЬКОЇ ОБЛАСНОЇ РАДИ</t>
  </si>
  <si>
    <t>e58ad5c4-45a2-47fa-bd38-f47776f21967</t>
  </si>
  <si>
    <t>КОМУНАЛЬНЕ ПІДПРИЄМСТВО "ХМЕЛЬНИЦЬКА МІСЬКА ДИТЯЧА ЛІКАРНЯ" ХМЕЛЬНИЦЬКОЇ МІСЬКОЇ РАДИ</t>
  </si>
  <si>
    <t>11e8e560-819a-45f3-84b0-5d4ff709c175</t>
  </si>
  <si>
    <t>КОМУНАЛЬНЕ НЕКОМЕРЦІЙНЕ ПІДПРИЄМСТВО "ХМЕЛЬНИЦЬКА ОБЛАСНА СТОМАТОЛОГІЧНА ПОЛІКЛІНІКА"</t>
  </si>
  <si>
    <t>364b5911-040c-472c-9dc1-09583ebc3504</t>
  </si>
  <si>
    <t>БАНАС ВАЛЕНТИНА ВАСИЛІВНА</t>
  </si>
  <si>
    <t>f2ae1c90-2c2b-4dc6-aa64-177e4b334a57</t>
  </si>
  <si>
    <t>КОМУНАЛЬНЕ НЕКОМЕРЦІЙНЕ ПІДПРИЄМСТВО "ХМЕЛЬНИЦЬКА ОБЛАСНА ЛІКАРНЯ" ХМЕЛЬНИЦЬКОЇ ОБЛАСНОЇ РАДИ</t>
  </si>
  <si>
    <t>ec4df764-aedd-448a-b823-0f83684a0def</t>
  </si>
  <si>
    <t>КОМУНАЛЬНЕ ПІДПРИЄМСТВО "ХМЕЛЬНИЦЬКА ІНФЕКЦІЙНА ЛІКАРНЯ" ХМЕЛЬНИЦЬКОЇ МІСЬКОЇ РАДИ</t>
  </si>
  <si>
    <t>4bad49b7-a0e0-4464-bba1-c03cea9abb67</t>
  </si>
  <si>
    <t>КОМУНАЛЬНЕ ПІДПРИЄМСТВО "ХМЕЛЬНИЦЬКИЙ МІСЬКИЙ ЛІКУВАЛЬНО-ДІАГНОСТИЧНИЙ ЦЕНТР" ХМЕЛЬНИЦЬКОЇ МІСЬКОЇ РАДИ</t>
  </si>
  <si>
    <t>13ced715-6f4e-4269-930a-ab82029d2b8b</t>
  </si>
  <si>
    <t>ІВАНІЯ ОКСАНА РОМАНІВНА</t>
  </si>
  <si>
    <t>65c3ccbd-26f9-42a7-8f0d-60de4c8ffbf6</t>
  </si>
  <si>
    <t>ТОВАРИСТВО З ОБМЕЖЕНОЮ ВІДПОВІДАЛЬНІСТЮ "КЛІНІКА СВІЙ ЛІКАР"</t>
  </si>
  <si>
    <t>cf6b41c9-a5fa-4e8c-b65f-4ba660df68c0</t>
  </si>
  <si>
    <t>КОМУНАЛЬНЕ НЕКОМЕРЦІЙНЕ ПІДПРИЄМСТВО "ХМЕЛЬНИЦЬКИЙ ОБЛАСНИЙ СЕРЦЕВО-СУДИННИЙ ЦЕНТР" ХМЕЛЬНИЦЬКОЇ ОБЛАСНОЇ РАДИ</t>
  </si>
  <si>
    <t>37c6194d-6bc8-4c38-8626-58f7325f3816</t>
  </si>
  <si>
    <t>КОМУНАЛЬНЕ НЕКОМЕРЦІЙНЕ ПІДПРИЄМСТВО "ХМЕЛЬНИЦЬКИЙ ОБЛАСНИЙ ДЕРМАТОВЕНЕРОЛОГІЧНИЙ ЦЕНТР" ХМЕЛЬНИЦЬКОЇ ОБЛАСНОЇ РАДИ</t>
  </si>
  <si>
    <t>dd377fac-63f2-4d31-9db0-1b96751023c5</t>
  </si>
  <si>
    <t>КОМУНАЛЬНЕ НЕКОМЕРЦІЙНЕ ПІДПРИЄМСТВО "ХМЕЛЬНИЦЬКИЙ ОБЛАСНИЙ ПРОТИПУХЛИННИЙ ЦЕНТР" ХМЕЛЬНИЦЬКОЇ ОБЛАСНОЇ РАДИ</t>
  </si>
  <si>
    <t>eb19e20c-4b17-4f4a-b14c-4559fe294ac8</t>
  </si>
  <si>
    <t>ТОВАРИСТВО З ОБМЕЖЕНОЮ ВІДПОВІДАЛЬНІСТЮ "ПРИВАТНА ПОЛІКЛІНІКА "ПРОФІМЕД"</t>
  </si>
  <si>
    <t>bd4590e6-5326-478a-ab6d-bb8875054d37</t>
  </si>
  <si>
    <t>ЛАЗЮК ОЛЬГА ВОЛОДИМИРІВНА</t>
  </si>
  <si>
    <t>9e6cfc29-0431-4b12-8504-e08a86d60827</t>
  </si>
  <si>
    <t>КОМУНАЛЬНЕ ПІДПРИЄМСТВО "ХМЕЛЬНИЦЬКА МІСЬКА ЛІКАРНЯ" ХМЕЛЬНИЦЬКОЇ МІСЬКОЇ РАДИ</t>
  </si>
  <si>
    <t>6b10c1e7-1ca7-4cda-bf82-85b9c2f429c1</t>
  </si>
  <si>
    <t>КОМУНАЛЬНЕ ПІДПРИЄМСТВО "ХМЕЛЬНИЦЬКИЙ МІСЬКИЙ ЦЕНТР ПЕРВИННОЇ МЕДИКО-САНІТАРНОЇ ДОПОМОГИ №2" ХМЕЛЬНИЦЬКОЇ МІСЬКОЇ РАДИ</t>
  </si>
  <si>
    <t>068b4f57-63f1-4390-885b-a706a6afd2c0</t>
  </si>
  <si>
    <t>КОМУНАЛЬНЕ НЕКОМЕРЦІЙНЕ ПІДПРИЄМСТВО "ХМЕЛЬНИЦЬКИЙ ОБЛАСНИЙ ЦЕНТР ПРОФІЛАКТИКИ ТА БОРОТЬБИ ЗІ СНІДОМ" ХМЕЛЬНИЦЬКОЇ ОБЛАСНОЇ РАДИ</t>
  </si>
  <si>
    <t>0fbe1708-e0cf-418b-a8c1-24a54d99e780</t>
  </si>
  <si>
    <t>Дзьоба Юлія Андріївна</t>
  </si>
  <si>
    <t>4ea062f3-d497-41eb-9a68-38a61c88840b</t>
  </si>
  <si>
    <t>ea50c392-5430-4f2a-a0a4-b8f27ffa0392</t>
  </si>
  <si>
    <t>ТОВАРИСТВО З ОБМЕЖЕНОЮ ВІДПОВІДАЛЬНІСТЮ "ОЛТОН"</t>
  </si>
  <si>
    <t>61b254c9-def1-4859-bd7e-be7f2787ed42</t>
  </si>
  <si>
    <t>ТОВАРИСТВО З ОБМЕЖЕНОЮ ВІДПОВІДАЛЬНІСТЮ "АЛМ-ПОДІЛЛЯ"</t>
  </si>
  <si>
    <t>2e756a68-36ff-4469-95db-0d367b1fbbdb</t>
  </si>
  <si>
    <t>ТОВАРИСТВО З ОБМЕЖЕНОЮ ВІДПОВІДАЛЬНІСТЮ "БОМЕД"</t>
  </si>
  <si>
    <t>6dea59ef-706b-481d-b7e0-68d8f39cf946</t>
  </si>
  <si>
    <t>КОМУНАЛЬНЕ НЕКОМЕРЦІЙНЕ ПІДПРИЄМСТВО "ЧЕМЕРОВЕЦЬКА БАГАТОПРОФІЛЬНА ЛІКАРНЯ" ЧЕМЕРОВЕЦЬКОЇ СЕЛИЩНОЇ РАДИ</t>
  </si>
  <si>
    <t>18cce05b-d4ff-406a-9c15-489db8ad70b9</t>
  </si>
  <si>
    <t>КОМУНАЛЬНЕ НЕКОМЕРЦІЙНЕ ПІДПРИЄМСТВО "ЧЕМЕРОВЕЦЬКИЙ ЦЕНТР ПЕРВИННОЇ МЕДИКО-САНІТАРНОЇ ДОПОМОГИ" ЧЕМЕРОВЕЦЬКОЇ СЕЛИЩНОЇ РАДИ</t>
  </si>
  <si>
    <t>59a5b3f0-e724-4099-9f6b-b8ecc3a79dfa</t>
  </si>
  <si>
    <t>КОМУНАЛЬНЕ НЕКОМЕРЦІЙНЕ ПІДПРИЄМСТВО "ШЕПЕТІВСЬКА БАГАТОПРОФІЛЬНА ЛІКАРНЯ" ШЕПЕТІВСЬКОЇ МІСЬКОЇ РАДИ ХМЕЛЬНИЦЬКОЇ ОБЛАСТІ</t>
  </si>
  <si>
    <t>ШЕПЕТІВКА</t>
  </si>
  <si>
    <t>8133deb3-326b-406a-b472-0717dadbd92b</t>
  </si>
  <si>
    <t>КОМУНАЛЬНЕ НЕКОМЕРЦІЙНЕ ПІДПРИЄМСТВО "ШЕПЕТІВСЬКИЙ МІСЬКИЙ ЦЕНТР ПЕРВИННОЇ МЕДИКО-САНІТАРНОЇ ДОПОМОГИ ШЕПЕТІВСЬКОЇ МІСЬКОЇ РАДИ"</t>
  </si>
  <si>
    <t>f48543f2-1023-461c-8e6e-f1538282f98e</t>
  </si>
  <si>
    <t>ПРИВАТНЕ ПІДПРИЄМСТВО "СІЛІЦЕЯ"</t>
  </si>
  <si>
    <t>2c55aad1-a4c3-41a4-a338-0c0e9085c0cb</t>
  </si>
  <si>
    <t>b977ba35-885a-4ebe-8481-8e364ad5b7d6</t>
  </si>
  <si>
    <t>КОМУНАЛЬНЕ НЕКОМЕРЦІЙНЕ ПІДПРИЄМСТВО "ВУЗЛОВА БАГАТОПРОФІЛЬНА ЛІКАРНЯ СТАНЦІЇ ШЕПЕТІВКА" ШЕПЕТІВСЬКОЇ МІСЬКОЇ РАДИ ХМЕЛЬНИЦЬКОЇ ОБЛАСТІ</t>
  </si>
  <si>
    <t>37f31040-ecea-4b06-9d89-dc4429926f01</t>
  </si>
  <si>
    <t>КОМУНАЛЬНЕ НЕКОМЕРЦІЙНЕ ПІДПРИЄМСТВО "ЯРМОЛИНЕЦЬКИЙ ЦЕНТР ПЕРВИННОЇ МЕДИКО-САНІТАРНОЇ ДОПОМОГИ" ЯРМОЛИНЕЦЬКОЇ СЕЛИЩНОЇ РАДИ ХМЕЛЬНИЦЬКОЇ ОБЛАСТІ</t>
  </si>
  <si>
    <t>b2a1a6ee-cf6d-4eb9-82f5-c027cc4af539</t>
  </si>
  <si>
    <t>КОМУНАЛЬНЕ НЕКОМЕРЦІЙНЕ ПІДПРИЄМСТВО "ЯРМОЛИНЕЦЬКА БАГАТОПРОФІЛЬНА ЛІКАРНЯ" ЯРМОЛИНЕЦЬКОЇ СЕЛИЩНОЇ РАДИ ХМЕЛЬНИЦЬКОЇ ОБЛАСТІ</t>
  </si>
  <si>
    <t>c57929d4-1309-4595-8ea6-d2d17e6d2d63</t>
  </si>
  <si>
    <t>КОМУНАЛЬНЕ НЕКОМЕРЦІЙНЕ ПІДПРИЄМСТВО "СМІЛЯНСЬКА БАГАТОПРОФІЛЬНА ЛІКАРНЯ  ІМ. СОФІЇ БОБРИНСЬКОЇ"</t>
  </si>
  <si>
    <t>БАЛАКЛЕЯ</t>
  </si>
  <si>
    <t>68cd8cc7-3a03-41cc-8822-0c99db10ee2d</t>
  </si>
  <si>
    <t>КОМУНАЛЬНЕ НЕКОМЕРЦІЙНЕ ПІДПРИЄМСТВО "ЦЕНТР ПЕРВИННОЇ МЕДИКО-САНІТАРНОЇ ДОПОМОГИ" БІЛОЗІРСЬКОЇ СІЛЬСЬКОЇ РАДИ ЧЕРКАСЬКОГО РАЙОНУ ЧЕРКАСЬКОЇ ОБЛАСТІ</t>
  </si>
  <si>
    <t>БІЛОЗІР'Я</t>
  </si>
  <si>
    <t>bd9822fa-45cf-4c9d-acfb-0235e2a98e67</t>
  </si>
  <si>
    <t>КОМУНАЛЬНЕ НЕКОМЕРЦІЙНЕ ПІДПРИЄМСТВО "БУЦЬКИЙ СЕЛИЩНИЙ ЦЕНТР НАДАННЯ ПЕРВИННОЇ МЕДИКО-САНІТАРНОЇ ДОПОМОГИ " БУЦЬКОЇ СЕЛИЩНОЇ РАДИ</t>
  </si>
  <si>
    <t>БУКИ</t>
  </si>
  <si>
    <t>6f5bf217-e15a-4e8b-bb0b-c4fdcdedffef</t>
  </si>
  <si>
    <t>КОМУНАЛЬНЕ НЕКОМЕРЦІЙНЕ ПІДПРИЄМСТВО "ЦЕНТР ПЕРВИННОЇ МЕДИКО-САНІТАРНОЇ ДОПОМОГИ М.ВАТУТІНЕ ЧЕРКАСЬКОЇ ОБЛАСТІ"</t>
  </si>
  <si>
    <t>abb71b9d-d98f-48ed-9857-85cc602bd8a1</t>
  </si>
  <si>
    <t>КОМУНАЛЬНЕ НЕКОМЕРЦІЙНЕ ПІДПРИЄМСТВО "ВАТУТІНСЬКА МІСЬКА ЛІКАРНЯ ВАТУТІНСЬКОЇ МІСЬКОЇ РАДИ"</t>
  </si>
  <si>
    <t>4b57a15f-f932-44d0-8506-1275f4ceb52a</t>
  </si>
  <si>
    <t>КОМУНАЛЬНЕ НЕКОМЕРЦІЙНЕ ПІДПРИЄМСТВО "ЗОЛОТОНІСЬКИЙ РАЙОННИЙ ЦЕНТР ПЕРВИННОЇ МЕДИКО-САНІТАРНОЇ ДОПОМОГИ" ГЕЛЬМЯЗІВСЬКОЇ СІЛЬСЬКОЇ РАДИ</t>
  </si>
  <si>
    <t>ba17c60a-bd46-4a58-b16a-bec25bffbffa</t>
  </si>
  <si>
    <t>КОМУНАЛЬНЕ НЕКОМЕРЦІЙНЕ ПІДПРИЄМСТВО "ЧЕРКАСЬКИЙ ОБЛАСНИЙ ПРОТИТУБЕРКУЛЬОЗНИЙ ДИСПАНСЕР ЧЕРКАСЬКОЇ ОБЛАСНОЇ РАДИ"</t>
  </si>
  <si>
    <t>ГЕРОНИМІВКА</t>
  </si>
  <si>
    <t>9de7312f-87a3-4986-91a4-3cc6dc8cbfaf</t>
  </si>
  <si>
    <t>КОМУНАЛЬНЕ НЕКОМЕРЦІЙНЕ ПІДПРИЄМСТВО "ГОРОДИЩЕНСЬКИЙ ЦЕНТР ПЕРВИННОЇ МЕДИКО-САНІТАРНОЇ ДОПОМОГИ" ГОРОДИЩЕНСЬКОЇ МІСЬКОЇ РАДИ</t>
  </si>
  <si>
    <t>bb5d2b56-6eeb-4123-b4a2-6c3162860bc0</t>
  </si>
  <si>
    <t>КОМУНАЛЬНЕ НЕКОМЕРЦІЙНЕ ПІДПРИЄМСТВО "ГОРОДИЩЕНСЬКЕ  МЕДИЧНЕ ОБ'ЄДНАННЯ" ГОРОДИЩЕНСЬКОЇ МІСЬКОЇ РАДИ</t>
  </si>
  <si>
    <t>dc8c916d-219f-40d1-9db5-b0014b12db82</t>
  </si>
  <si>
    <t>КОМУНАЛЬНЕ НЕКОМЕРЦІЙНЕ ПІДПРИЄМСТВО "ДРАБІВСЬКА БАГАТОПРОФІЛЬНА ЛІКАРНЯ" ДРАБІВСЬКОЇ СЕЛИЩНОЇ РАДИ</t>
  </si>
  <si>
    <t>ДРАБІВ</t>
  </si>
  <si>
    <t>4fcab482-7f05-4a53-9486-6d5c531fac72</t>
  </si>
  <si>
    <t>КОМУНАЛЬНЕ НЕКОМЕРЦІЙНЕ ПІДПРИЄМСТВО "ДРАБІВСЬКИЙ ЦЕНТР ПЕРВИННОЇ МЕДИКО-САНІТАРНОЇ ДОПОМОГИ" ДРАБІВСЬКОЇ СЕЛИЩНОЇ РАДИ ЧЕРКАСЬКОЇ ОБЛАСТІ</t>
  </si>
  <si>
    <t>drabivcpmcd@gmail.com</t>
  </si>
  <si>
    <t>Балагурчик Олександр Іванович</t>
  </si>
  <si>
    <t>Україна, 19801, Черкаська обл., Драбівський р-н, селище міського типу Драбів, вул.Садова, будинок 1 Б</t>
  </si>
  <si>
    <t>3d2b0eff-931b-45eb-8809-68a7cf6763f6</t>
  </si>
  <si>
    <t>КОМУНАЛЬНЕ НЕКОМЕРЦІЙНЕ ПІДПРИЄМСТВО "ЄРКІВСЬКА АМБУЛАТОРІЯ ЗАГАЛЬНОЇ ПРАКТИКИ-СІМЕЙНОЇ МЕДИЦИНИ" ЄРКІВСЬКОЇ СЕЛИЩНОЇ РАДИ</t>
  </si>
  <si>
    <t>ЄРКИ</t>
  </si>
  <si>
    <t>35f308b0-471e-4acd-b2cf-7c6162420c29</t>
  </si>
  <si>
    <t>КОМУНАЛЬНЕ НЕКОМЕРЦІЙНЕ ПІДПРИЄМСТВО "ЦЕНТР ПЕРВИННОЇ МЕДИКО-САНІТАРНОЇ ДОПОМОГИ ЖАШКІВСЬКОЇ МІСЬКОЇ РАДИ"</t>
  </si>
  <si>
    <t>d94b478b-b44c-4601-bfa4-f65d813b15cd</t>
  </si>
  <si>
    <t>КОМУНАЛЬНЕ НЕКОМЕРЦІЙНЕ ПІДПРИЄМСТВО "ЖАШКІВСЬКА БАГАТОПРОФІЛЬНА ЛІКАРНЯ" ЖАШКІВСЬКОЇ МІСЬКОЇ РАДИ</t>
  </si>
  <si>
    <t>766624e3-cb81-41a5-b18f-6c556be1d2a8</t>
  </si>
  <si>
    <t>КОМУНАЛЬНЕ НЕКОМЕРЦІЙНЕ ПІДПРИЄМСТВО "ЗВЕНИГОРОДСЬКА БАГАТОПРОФІЛЬНА  ЛІКАРНЯ ІНТЕНСИВНОГО ЛІКУВАННЯ" ЗВЕНИГОРОДСЬКОЇ МІСЬКОЇ РАДИ ЗВЕНИГОРОДСЬКОГО РАЙОНУ ЧЕРКАСЬКОЇ ОБЛАСТІ</t>
  </si>
  <si>
    <t>803fa91f-9470-4545-96cb-bb5293df22b4</t>
  </si>
  <si>
    <t>КОМУНАЛЬНЕ НЕКОМЕРЦІЙНЕ ПІДПРИЄМСТВО "ЗВЕНИГОРОДСЬКИЙ ЦЕНТР ПЕРВИННОЇ МЕДИКО-САНІТАРНОЇ ДОПОМОГИ" ЗВЕНИГОРОДСЬКОЇ МІСЬКОЇ РАДИ ЗВЕНИГОРОДСЬКОГО РАЙОНУ ЧЕРКАСЬКОЇ ОБЛАСТІ</t>
  </si>
  <si>
    <t>a7c8af82-31aa-4064-bca0-1c0d3168cb43</t>
  </si>
  <si>
    <t>КОМУНАЛЬНЕ НЕКОМЕРЦІЙНЕ ПІДПРИЄМСТВО "ЗОЛОТОНІСЬКА РАЙОННА БАГАТОПРОФІЛЬНА ЛІКАРНЯ" ЗОЛОТОНІСЬКОЇ МІСЬКОЇ РАДИ</t>
  </si>
  <si>
    <t>040d6fe7-a087-43dd-ac13-9e5486ccfbe3</t>
  </si>
  <si>
    <t>ГНЕННА ОЛЕНА МИХАЙЛІВНА</t>
  </si>
  <si>
    <t>cd39a825-8142-4d98-8df1-e5e270f69b1e</t>
  </si>
  <si>
    <t>КОМУНАЛЬНЕ ПІДПРИЄМСТВО "ЗОЛОТОНІСЬКИЙ МІСЬКИЙ ЦЕНТР ПЕРВИННОЇ МЕДИКО-САНІТАРНОЇ ДОПОМОГИ (СІМЕЙНОЇ МЕДИЦИНИ)" ЗОЛОТОНІСЬКОЇ МІСЬКОЇ РАДИ</t>
  </si>
  <si>
    <t>64794aef-62ab-41a4-bd26-f0b1903ab761</t>
  </si>
  <si>
    <t>КОМУНАЛЬНЕ НЕКОМЕРЦІЙНЕ ПІДПРИЄМСТВО "ЦЕНТР ПЕРВИННОЇ МЕДИКО-САНІТАРНОЇ ДОПОМОГИ" КАМ’ЯНСЬКОЇ МІСЬКОЇ РАДИ</t>
  </si>
  <si>
    <t>49232046-d5cc-49cd-9f3c-4fa4e446189b</t>
  </si>
  <si>
    <t>КОМУНАЛЬНЕ НЕКОМЕРЦІЙНЕ ПІДПРИЄМСТВО "КАМ'ЯНСЬКА БАГАТОПРОФІЛЬНА ЛІКАРНЯ" КАМ'ЯНСЬКОЇ МІСЬКОЇ РАДИ</t>
  </si>
  <si>
    <t>9ab07a11-ec7d-45c1-afce-914cdec2c544</t>
  </si>
  <si>
    <t>КОМУНАЛЬНЕ НЕКОМЕРЦІЙНЕ ПІДПРИЄМСТВО "КАНІВСЬКА БАГАТОПРОФІЛЬНА ЛІКАРНЯ" КАНІВСЬКОЇ МІСЬКОЇ РАДИ ЧЕРКАСЬКОЇ ОБЛАСТІ</t>
  </si>
  <si>
    <t>bf6201dc-a979-449f-8563-79717aa13db9</t>
  </si>
  <si>
    <t>КОМУНАЛЬНЕ НЕКОМЕРЦІЙНЕ ПІДПРИЄМСТВО "КАНІВСЬКИЙ ЦЕНТР ПЕРВИННОЇ МЕДИКО-САНІТАРНОЇ ДОПОМОГИ" КАНІВСЬКОЇ МІСЬКОЇ РАДИ ЧЕРКАСЬКОЇ ОБЛАСТІ</t>
  </si>
  <si>
    <t>23ec607d-51ac-427a-b3f9-0c6cb12e62f7</t>
  </si>
  <si>
    <t>КОМУНАЛЬНЕ НЕКОМЕРЦІЙНЕ ПІДПРИЄМСТВО "КАТЕРИНОПІЛЬСЬКИЙ  ЦЕНТР ПЕРВИННОЇ МЕДИКО-САНІТАРНОЇ ДОПОМОГИ"</t>
  </si>
  <si>
    <t>d4ee46da-55d7-4542-a1e8-b535c2122ef4</t>
  </si>
  <si>
    <t>КОМУНАЛЬНЕ НЕКОМЕРЦІЙНЕ ПІДПРИЄМСТВО "КАТЕРИНОПІЛЬСЬКА БАГАТОПРОФІЛЬНА ЛІКАРНЯ"</t>
  </si>
  <si>
    <t>43955c8c-32bf-4bf8-af2a-8b641ead47a3</t>
  </si>
  <si>
    <t>КОМУНАЛЬНЕ НЕКОМЕРЦІЙНЕ ПІДПРИЄМСТВО "КОРСУНЬ-ШЕВЧЕНКІВСЬКА БАГАТОПРОФІЛЬНА ЛІКАРНЯ" КОРСУНЬ-ШЕВЧЕНКІВСЬКОЇ МІСЬКОЇ РАДИ ЧЕРКАСЬКОЇ ОБЛАСТІ</t>
  </si>
  <si>
    <t>97255577-fa86-4cc4-8e80-b40587901d01</t>
  </si>
  <si>
    <t>КОМУНАЛЬНЕ НЕКОМЕРЦІЙНЕ ПІДПРИЄМСТВО "КОРСУНЬ-ШЕВЧЕНКІВСЬКИЙ ЦЕНТР ПЕРВИННОЇ МЕДИКО-САНІТАРНОЇ ДОПОМОГИ" КОРСУНЬ-ШЕВЧЕНКІВСЬКОЇ МІСЬКОЇ РАДИ</t>
  </si>
  <si>
    <t>29a1ca7b-8783-42a2-973b-2e1d406bea37</t>
  </si>
  <si>
    <t>КОМУНАЛЬНЕ НЕКОМЕРЦІЙНЕ ПІДПРИЄМСТВО "ЛИСЯНСЬКИЙ ЦЕНТР ПЕРВИННОЇ МЕДИКО-САНІТАРНОЇ ДОПОМОГИ" ЛИСЯНСЬКОЇ СЕЛИЩНОЇ РАДИ</t>
  </si>
  <si>
    <t>ЛИСЯНКА</t>
  </si>
  <si>
    <t>c9408394-4b43-4273-850b-b0ef035badfa</t>
  </si>
  <si>
    <t>КОМУНАЛЬНЕ НЕКОМЕРЦІЙНЕ ПІДПРИЄМСТВО "ЛИСЯНСЬКА ТЕРИТОРІАЛЬНА ЛІКАРНЯ" ЛИСЯНСЬКОЇ СЕЛИЩНОЇ РАДИ ЧЕРКАСЬКОЇ ОБЛАСТІ</t>
  </si>
  <si>
    <t>b0eb460d-2975-4793-9dd8-cfb4926f8c1e</t>
  </si>
  <si>
    <t>КОМУНАЛЬНЕ НЕКОМЕРЦІЙНЕ ПІДПРИЄМСТВО "МАНЬКІВСЬКА БАГАТОПРОФІЛЬНА ЛІКАРНЯ" МАНЬКІВСЬКОЇ СЕЛИЩНОЇ РАДИ ЧЕРКАСЬКОЇ ОБЛАСТІ</t>
  </si>
  <si>
    <t>МАНЬКІВКА</t>
  </si>
  <si>
    <t>98c5b0b1-dfe5-4b93-a523-a0453ca0e4a8</t>
  </si>
  <si>
    <t>КОМУНАЛЬНЕ НЕКОМЕРЦІЙНЕ ПІДПРИЄМСТВО "МАНЬКІВСЬКИЙ ЦЕНТР ПЕРВИННОЇ МЕДИКО-САНІТАРНОЇ ДОПОМОГИ" МАНЬКІВСЬКОЇ CЕЛИЩНОЇ РАДИ ЧЕРКАСЬКОЇ ОБЛАСТІ</t>
  </si>
  <si>
    <t>mankivka_cpmsd@ukr.net</t>
  </si>
  <si>
    <t>Наумець Ігор Іванович</t>
  </si>
  <si>
    <t>Україна, 20101, Черкаська обл., Маньківський р-н, селище міського типу Маньківка, вул.Павлова, будинок 16</t>
  </si>
  <si>
    <t>8dccaef2-dbcc-4802-991b-767e2af2c12e</t>
  </si>
  <si>
    <t>КОМУНАЛЬНЕ НЕКОМЕРЦІЙНЕ ПІДПРИЄМСТВО ЗОРІВСЬКОЇ СІЛЬСЬКОЇ РАДИ "МЕХЕДІВСЬКА АМБУЛАТОРІЯ ЗАГАЛЬНОЇ ПРАКТИКИ-СІМЕЙНОЇ МЕДИЦИНИ"</t>
  </si>
  <si>
    <t>МЕХЕДІВКА</t>
  </si>
  <si>
    <t>cfe780f1-d721-4ffc-99eb-76a2b7928d87</t>
  </si>
  <si>
    <t>КОМУНАЛЬНЕ НЕКОМЕРЦІЙНЕ ПІДПРИЄМСТВО "ЦЕНТР ПЕРВИННОЇ МЕДИКО-САНІТАРНОЇ ДОПОМОГИ ІМЕНІ РОДИНИ СИМИРЕНКІВ" МЛІЇВСЬКОЇ СІЛЬСЬКОЇ РАДИ ГОРОДИЩЕНСЬКОГО РАЙОНУ ЧЕРКАСЬКОЇ ОБЛАСТІ</t>
  </si>
  <si>
    <t>МЛІЇВ</t>
  </si>
  <si>
    <t>22e29aae-56d5-4b3c-9afc-28274515b318</t>
  </si>
  <si>
    <t>КОМУНАЛЬНЕ НЕКОМЕРЦІЙНЕ ПІДПРИЄМСТВО "ЦЕНТР ПЕРВИННОЇ МЕДИКО - САНІТАРНОЇ ДОПОМОГИ"МОКРОКАЛИГІРСЬКОЇ СІЛЬСЬКОЇ РАДИ КАТЕРИНОПІЛЬСЬКОГО РАЙОНУ ЧЕРКАСЬКОЇ ОБЛАСТІ</t>
  </si>
  <si>
    <t>МОКРА КАЛИГІРКА</t>
  </si>
  <si>
    <t>bf6ea2b2-8004-471a-bc85-46434dd2024c</t>
  </si>
  <si>
    <t>КОМУНАЛЬНЕ НЕКОМЕРЦІЙНЕ ПІДПРИЄМСТВО "МОНАСТИРИЩЕНСЬКИЙ ЦЕНТР ПЕРВИННОЇ МЕДИКО-САНІТАРНОЇ ДОПОМОГИ" МОНАСТИРИЩЕНСЬКОЇ МІСЬКОЇ РАДИ ЧЕРКАСЬКОЇ ОБЛАСТІ</t>
  </si>
  <si>
    <t>53dd5e97-2bd1-4d89-b83e-19e2efb637c8</t>
  </si>
  <si>
    <t>КОМУНАЛЬНЕ НЕКОМЕРЦІЙНЕ ПІДПРИЄМСТВО "МОНАСТИРИЩЕНСЬКА БАГАТОПРОФІЛЬНА ЛІКАРНЯ" МОНАСТИРИЩЕНСЬКОЇ МІСЬКОЇ РАДИ ЧЕРКАСЬКОЇ ОБЛАСТІ</t>
  </si>
  <si>
    <t>9dbb7c45-08e5-4f3f-9065-4ecb29ff013f</t>
  </si>
  <si>
    <t>632872c5-0a60-4a83-9114-d1e6d3d28341</t>
  </si>
  <si>
    <t>КОМУНАЛЬНЕ НЕКОМЕРЦІЙНЕ ПІДПРИЄМСТВО "ЧЕРКАСЬКА РАЙОННА ЛІКАРНЯ С. МОШНИ" МОШНІВСЬКОЇ СІЛЬСЬКОЇ РАДИ</t>
  </si>
  <si>
    <t>МОШНИ</t>
  </si>
  <si>
    <t>6edec1a6-edd2-4c41-a7b4-ffb6c3432cda</t>
  </si>
  <si>
    <t>2b911caa-3872-42da-9e19-c7a26a6b14e4</t>
  </si>
  <si>
    <t>КОМУНАЛЬНЕ НЕКОМЕРЦІЙНЕ ПІДПРИЄМСТВО "ЦЕНТР ПЕРВИННОЇ МЕДИКО-САНІТАРНОЇ ДОПОМОГИ" ТЕРНІВСЬКОЇ СІЛЬСЬКОЇ РАДИ ЧЕРКАСЬКОЇ ОБЛАСТІ</t>
  </si>
  <si>
    <t>4ed0af21-0cee-4ce1-9b11-1dd29516760a</t>
  </si>
  <si>
    <t>КОМУНАЛЬНЕ НЕКОМЕРЦІЙНЕ ПІДПРИЄМСТВО "УМАНСЬКА ЦЕНТРАЛЬНА РАЙОННА ЛІКАРНЯ" ПАЛАНСЬКОЇ СІЛЬСЬКОЇ РАДИ</t>
  </si>
  <si>
    <t>84999545-b27f-473a-9c57-8d11028f9055</t>
  </si>
  <si>
    <t>КОМУНАЛЬНЕ НЕКОМЕРЦІЙНЕ ПІДПРИЄМСТВО "ЦЕНТР ПЕРВИННОЇ МЕДИКО-САНІТАРНОЇ ДОПОМОГИ" ПАЛАНСЬКОЇ СІЛЬСЬКОЇ РАДИ</t>
  </si>
  <si>
    <t>2ebbb2e1-774c-4f11-9345-f2d2925b70d7</t>
  </si>
  <si>
    <t>КОМУНАЛЬНЕ НЕКОМЕРЦІЙНЕ ПІДПРИЄМСТВО "СМІЛЯНСЬКА МІСЬКА ПОЛІКЛІНІКА" СМІЛЯНСЬКОЇ МІСЬКОЇ РАДИ</t>
  </si>
  <si>
    <t>b9e3cb50-8546-4128-a674-3afa192429a6</t>
  </si>
  <si>
    <t>КОМУНАЛЬНЕ НЕКОМЕРЦІЙНЕ ПІДПРИЄМСТВО "СМІЛЯНСЬКА МІСЬКА ЛІКАРНЯ" СМІЛЯНСЬКОЇ МІСЬКОЇ РАДИ</t>
  </si>
  <si>
    <t>4d39f793-a36d-4cb5-afea-0502d7a72287</t>
  </si>
  <si>
    <t>КОМУНАЛЬНЕ НЕКОМЕРЦІЙНЕ ПІДПРИЄМСТВО "ЧЕРКАСЬКА ОБЛАСНА ПСИХІАТРИЧНА ЛІКАРНЯ ЧЕРКАСЬКОЇ ОБЛАСНОЇ РАДИ"</t>
  </si>
  <si>
    <t>8cbbe2d0-0fb3-4f48-bec0-9d278d78fa2e</t>
  </si>
  <si>
    <t>КОМУНАЛЬНЕ НЕКОМЕРЦІЙНЕ ПІДПРИЄМСТВО "ЦЕНТР ПЕРВИННОЇ МЕДИКО-САНІТАРНОЇ ДОПОМОГИ" СМІЛЯНСЬКОЇ МІСЬКОЇ РАДИ</t>
  </si>
  <si>
    <t>962ab79b-8b5b-49d0-a443-0316c640105c</t>
  </si>
  <si>
    <t>КОМУНАЛЬНЕ НЕКОМЕРЦІЙНЕ ПІДПРИЄМСТВО "СМІЛЯНСЬКА МІСЬКА ПОЛІКЛІНІКА ІМЕНІ ТАРАСА ШЕВЧЕНКА" СМІЛЯНСЬКОЇ МІСЬКОЇ РАДИ</t>
  </si>
  <si>
    <t>269725b8-4dd3-46b3-87cd-dd982adc9189</t>
  </si>
  <si>
    <t>КОМУНАЛЬНЕ НЕКОМЕРЦІЙНЕ ПІДПРИЄМСТВО "СМІЛЯНСЬКА МІСЬКА СТОМАТОЛОГІЧНА ПОЛІКЛІНІКА" СМІЛЯНСЬКОЇ МІСЬКОЇ РАДИ</t>
  </si>
  <si>
    <t>8988bb18-482b-4755-aa86-14019c27e1db</t>
  </si>
  <si>
    <t>Комунальне некомерційне підприємство "Тальнівська багатопрофільна лікарня" Тальнівської міської ради</t>
  </si>
  <si>
    <t>a816ce07-e0cc-41dc-a5e3-9b66a627493b</t>
  </si>
  <si>
    <t>ПАРАЩУК ЯРОСЛАВ ЮРІЙОВИЧ</t>
  </si>
  <si>
    <t>623ca31d-1ce1-4402-99f1-c22ded18ff09</t>
  </si>
  <si>
    <t>Комунальне некомерційне підприємство "Тальнівський центр первинної медико-санітарної допомоги" Тальнівської міської ради</t>
  </si>
  <si>
    <t>3363676a-f87c-4e96-941f-6e618db8c9c7</t>
  </si>
  <si>
    <t>ТОВАРИСТВО З ОБМЕЖЕНОЮ ВІДПОВІДАЛЬНІСТЮ "ОКСФОРД МЕДІКАЛ УМАНЬ"</t>
  </si>
  <si>
    <t>8e57057e-099c-4964-879c-b4048dbdee38</t>
  </si>
  <si>
    <t>КОМУНАЛЬНЕ НЕКОМЕРЦІЙНЕ ПІДПРИЄМСТВО "УМАНСЬКИЙ МІСЬКИЙ ЦЕНТР ПЕРВИННОЇ МЕДИКО-САНІТАРНОЇ ДОПОМОГИ" УМАНСЬКОЇ МІСЬКОЇ РАДИ</t>
  </si>
  <si>
    <t>65564148-5dee-4360-a5fb-de21e2f80768</t>
  </si>
  <si>
    <t>КОМУНАЛЬНЕ НЕКОМЕРЦІЙНЕ ПІДПРИЄМСТВО "УМАНСЬКА МІСЬКА ЛІКАРНЯ" УМАНСЬКОЇ МІСЬКОЇ РАДИ</t>
  </si>
  <si>
    <t>7938600b-f619-4dbe-9253-101ba749decb</t>
  </si>
  <si>
    <t>КОМУНАЛЬНЕ НЕКОМЕРЦІЙНЕ ПІДПРИЄМСТВО "УМАНСЬКИЙ ПОЛОГОВИЙ БУДИНОК" УМАНСЬКОЇ МІСЬКОЇ РАДИ</t>
  </si>
  <si>
    <t>73955649-2dbd-43de-9fc3-fe6380fcaf0f</t>
  </si>
  <si>
    <t>КОМУНАЛЬНЕ НЕКОМЕРЦІЙНЕ ПІДПРИЄМСТВО "УМАНСЬКА СТОМАТОЛОГІЧНА ПОЛІКЛІНІКА" УМАНСЬКОЇ МІСЬКОЇ РАДИ</t>
  </si>
  <si>
    <t>0e4f6dc8-c03e-4d3d-96b7-7bd0c2df531d</t>
  </si>
  <si>
    <t>КОМУНАЛЬНЕ НЕКОМЕРЦІЙНЕ ПІДПРИЄМСТВО "УМАНСЬКА ПСИХІАТРИЧНА ЛІКАРНЯ" УМАНСЬКОЇ МІСЬКОЇ РАДИ</t>
  </si>
  <si>
    <t>c673bb3a-79b8-4241-8491-d79ce2de0dea</t>
  </si>
  <si>
    <t>КОМУНАЛЬНЕ НЕКОМЕРЦІЙНЕ ПІДПРИЄМСТВО "УМАНСЬКА ДИТЯЧА ЛІКАРНЯ" УМАНСЬКОЇ МІСЬКОЇ РАДИ</t>
  </si>
  <si>
    <t>b72c5e68-9e77-4f23-8eba-e116885f297a</t>
  </si>
  <si>
    <t>ТОВАРИСТВО З ОБМЕЖЕНОЮ ВІДПОВІДАЛЬНІСТЮ "МЕДИЧНИЙ ЦЕНТР "ПЕРВИНКА"</t>
  </si>
  <si>
    <t>7eac2e3c-0af1-4af2-9567-fc495caaa03f</t>
  </si>
  <si>
    <t>КОМУНАЛЬНЕ НЕКОМЕРЦІЙНЕ ПІДПРИЄМСТВО "ХРИСТИНІВСЬКА БАГАТОПРОФІЛЬНА ЛІКАРНЯ" ХРИСТИНІВСЬКОЇ МІСЬКОЇ РАДИ</t>
  </si>
  <si>
    <t>a81259f8-c01a-449e-ba19-3c2eb42fff02</t>
  </si>
  <si>
    <t>ДЯЧЕНКО РОМАН ІГОРОВИЧ</t>
  </si>
  <si>
    <t>2c08cd00-7f9a-41b4-b327-d370bc319d6a</t>
  </si>
  <si>
    <t>КОМУНАЛЬНЕ НЕКОМЕРЦІЙНЕ ПІДПРИЄМСТВО "ЦЕНТР ПЕРВИННОЇ МЕДИКО-САНІТАРНОЇ ДОПОМОГИ" ХРИСТИНІВСЬКОЇ МІСЬКОЇ РАДИ</t>
  </si>
  <si>
    <t>d6e9b13a-2cef-495b-a074-985ab0f18a26</t>
  </si>
  <si>
    <t>КОМУНАЛЬНЕ НЕКОМЕРЦІЙНЕ ПІДПРИЄМСТВО "ЧЕРКАСЬКА ЦЕНТРАЛЬНА РАЙОННА ЛІКАРНЯ" ЧЕРВОНОСЛОБІДСЬКОЇ СІЛЬСЬКОЇ РАДИ</t>
  </si>
  <si>
    <t>432bc068-0d5a-45fd-b144-707554c8fcb0</t>
  </si>
  <si>
    <t>КОМУНАЛЬНЕ НЕКОМЕРЦІЙНЕ ПІДПРИЄМСТВО"ЧЕРКАСЬКИЙ РАЙОННИЙ ЦЕНТР ПЕРВИННОЇ МЕДИКО-САНІТАРНОЇ ДОПОМОГИ" ЧЕРВОНОСЛОБІДСЬКОЇ СІЛЬСЬКОЇ РАДИ</t>
  </si>
  <si>
    <t>a5f97880-0ccb-415c-a1be-0202564187d9</t>
  </si>
  <si>
    <t>КОМУНАЛЬНЕ НЕКОМЕРЦІЙНЕ ПІДПРИЄМСТВО "ЧЕРКАСЬКА МІСЬКА ДИТЯЧА СТОМАТОЛОГІЧНА ПОЛІКЛІНІКА"</t>
  </si>
  <si>
    <t>bbf863e5-79ec-4bce-b4c2-3dc1404d8fb7</t>
  </si>
  <si>
    <t>КОМУНАЛЬНЕ НЕКОМЕРЦІЙНЕ ПІДПРИЄМСТВО "ЧЕРКАСЬКИЙ ОБЛАСНИЙ ЦЕНТР ПЛАНУВАННЯ СІМ'Ї ТА РЕПРОДУКЦІЇ ЛЮДИНИ ЧЕРКАСЬКОЇ ОБЛАСНОЇ РАДИ"</t>
  </si>
  <si>
    <t>5248f351-8eae-48d0-b9b0-5a505adcd820</t>
  </si>
  <si>
    <t>КОМУНАЛЬНЕ НЕКОМЕРЦІЙНЕ ПІДПРИЄМСТВО "ЧЕРКАСЬКИЙ МІСЬКИЙ ПОЛОГОВИЙ БУДИНОК "ЦЕНТР МАТЕРІ ТА ДИТИНИ"</t>
  </si>
  <si>
    <t>f091f315-1428-456f-91b0-ec5714c38565</t>
  </si>
  <si>
    <t>КОМУНАЛЬНЕ НЕКОМЕРЦІЙНЕ ПІДПРИЄМСТВО "ЧЕРКАСЬКА МІСЬКА ДИТЯЧА ЛІКАРНЯ"</t>
  </si>
  <si>
    <t>3cf3b116-6fb0-4301-932d-b4ec7d292c0d</t>
  </si>
  <si>
    <t>КОМУНАЛЬНЕ НЕКОМЕРЦІЙНЕ ПІДПРИЄМСТВО "ДРУГА ЧЕРКАСЬКА МІСЬКА ЛІКАРНЯ ВІДНОВНОГО ЛІКУВАННЯ"</t>
  </si>
  <si>
    <t>8b8588b4-cbc7-4cdb-9407-00b35986d4fa</t>
  </si>
  <si>
    <t>КОМУНАЛЬНЕ НЕКОМЕРЦІЙНЕ ПІДПРИЄМСТВО "ДРУГИЙ ЧЕРКАСЬКИЙ  МІСЬКИЙ ЦЕНТР ПЕРВИННОЇ МЕДИКО-САНІТАРНОЇ ДОПОМОГИ"</t>
  </si>
  <si>
    <t>Україна, 18005, Черкаська обл., місто Черкаси, ВУЛИЦЯ  В'ЯЧЕСЛАВА ЧОРНОВОЛА , будинок 1</t>
  </si>
  <si>
    <t>4bce0fab-f290-4b42-9ac1-562c855df0ed</t>
  </si>
  <si>
    <t>КОМУНАЛЬНЕ НЕКОМЕРЦІЙНЕ ПІДПРИЄМСТВО "ПЕРША ЧЕРКАСЬКА МІСЬКА ЛІКАРНЯ"</t>
  </si>
  <si>
    <t>c4938ddb-1fc2-487d-9f2d-e5525d8d5641</t>
  </si>
  <si>
    <t>КОМУНАЛЬНЕ НЕКОМЕРЦІЙНЕ ПІДПРИЄМСТВО "ЧЕРКАСЬКА ОБЛАСНА ДИТЯЧА ЛІКАРНЯ ЧЕРКАСЬКОЇ ОБЛАСНОЇ РАДИ"</t>
  </si>
  <si>
    <t>fcbe1dc4-7c75-40fc-9f7b-29aa6594e28c</t>
  </si>
  <si>
    <t>КОМУНАЛЬНЕ НЕКОМЕРЦІЙНЕ ПІДПРИЄМСТВО"ЧЕРКАСЬКА МІСЬКА СТОМАТОЛОГІЧНА ПОЛІКЛІНІКА"</t>
  </si>
  <si>
    <t>124625c1-7326-454f-b17b-1c1533236f56</t>
  </si>
  <si>
    <t>КОМУНАЛЬНЕ НЕКОМЕРЦІЙНЕ ПІДПРИЄМСТВО "ЧЕРКАСЬКИЙ ОБЛАСНИЙ КЛІНІЧНИЙ ГОСПІТАЛЬ ВЕТЕРАНІВ ВІЙНИ ЧЕРКАСЬКОЇ ОБЛАСНОЇ РАДИ"</t>
  </si>
  <si>
    <t>e9f975ea-4f29-441a-946f-992b08cdead4</t>
  </si>
  <si>
    <t>КОМУНАЛЬНЕ НЕКОМЕРЦІЙНЕ ПІДПРИЄМСТВО "ЧЕРКАСЬКА МІСЬКА ІНФЕКЦІЙНА ЛІКАРНЯ"</t>
  </si>
  <si>
    <t>38fc3e23-beeb-40ca-b54c-903b86cf6654</t>
  </si>
  <si>
    <t>КОМУНАЛЬНЕ НЕКОМЕРЦІЙНЕ ПІДПРИЄМСТВО "ПЕРШИЙ ЧЕРКАСЬКИЙ МІСЬКИЙ ЦЕНТР ПЕРВИННОЇ МЕДИКО-САНІТАРНОЇ ДОПОМОГИ"</t>
  </si>
  <si>
    <t>904e5239-2f4f-494b-9174-037c3e33017f</t>
  </si>
  <si>
    <t>КОМУНАЛЬНЕ НЕКОМЕРЦІЙНЕ ПІДПРИЄМСТВО "ЧЕРКАСЬКА ОБЛАСНА ЛІКАРНЯ ЧЕРКАСЬКОЇ ОБЛАСНОЇ РАДИ"</t>
  </si>
  <si>
    <t>4af40526-9b57-4e69-8860-1078dafc98da</t>
  </si>
  <si>
    <t>КОМУНАЛЬНЕ НЕКОМЕРЦІЙНЕ ПІДПРИЄМСТВО "ЧЕРКАСЬКИЙ ОБЛАСНИЙ КАРДІОЛОГІЧНИЙ ЦЕНТР ЧЕРКАСЬКОЇ ОБЛАСНОЇ РАДИ"</t>
  </si>
  <si>
    <t>ebd66fea-2b75-4170-9412-820387ba84b0</t>
  </si>
  <si>
    <t>КОМУНАЛЬНЕ НЕКОМЕРЦІЙНЕ ПІДПРИЄМСТВО"ОБЛАСНИЙ ЦЕНТР ЕКСТРЕНОЇ МЕДИЧНОЇ ДОПОМОГИ ТА МЕДИЦИНИ КАТАСТРОФ ЧЕРКАСЬКОЇ ОБЛАСНОЇ РАДИ"</t>
  </si>
  <si>
    <t>af714d5f-10c5-4af5-85ca-4c64feaaf632</t>
  </si>
  <si>
    <t>КОМУНАЛЬНЕ НЕКОМЕРЦІЙНЕ ПІДПРИЄМСТВО "ЧЕРКАСЬКА МІСЬКА РЕАБІЛІТАЦІЙНО-ОЗДОРОВЧА  ПОЛІКЛІНІКА "АСТРА"</t>
  </si>
  <si>
    <t>109b9d82-74bb-40c1-837e-158a27c889fa</t>
  </si>
  <si>
    <t>БАЧУРІН ПАВЛО ГЕОРГІЙОВИЧ</t>
  </si>
  <si>
    <t>894b0aff-72f5-4f06-83f7-9114a6587480</t>
  </si>
  <si>
    <t>КОМУНАЛЬНЕ НЕКОМЕРЦІЙНЕ ПІДПРИЄМСТВО "ЧЕРКАСЬКИЙ ОБЛАСНИЙ ПСИХОНЕВРОЛОГІЧНИЙ ДИСПАНСЕР ЧЕРКАСЬКОЇ ОБЛАСНОЇ РАДИ"</t>
  </si>
  <si>
    <t>fa0f227c-fe77-47c8-9c6a-48d2f99fd76e</t>
  </si>
  <si>
    <t>КОМУНАЛЬНЕ  НЕКОМЕРЦІЙНЕ ПІДПРИЄМСТВО  "ЧЕРКАСЬКИЙ  ОБЛАСНИЙ  ОНКОЛОГІЧНИЙ  ДИСПАНСЕР ЧЕРКАСЬКОЇ ОБЛАСНОЇ РАДИ"</t>
  </si>
  <si>
    <t>4c051a4f-c4be-44bd-a72f-1f524b501f98</t>
  </si>
  <si>
    <t>КОМУНАЛЬНЕ НЕКОМЕРЦІЙНЕ ПІДПРИЄМСТВО "ЧЕРКАСЬКА ОБЛАСНА СТОМАТОЛОГІЧНА ПОЛІКЛІНІКА ЧЕРКАСЬКОЇ ОБЛАСНОЇ РАДИ"</t>
  </si>
  <si>
    <t>cbdfea09-8c5c-497f-8bc9-7cfdbcd055b0</t>
  </si>
  <si>
    <t>КОМУНАЛЬНЕ НЕКОМЕРЦІЙНЕ ПІДПРИЄМСТВО  "П'ЯТИЙ ЧЕРКАСЬКИЙ МІСЬКИЙ ЦЕНТР ПЕРВИННОЇ МЕДИКО-САНІТАРНОЇ ДОПОМОГИ"</t>
  </si>
  <si>
    <t>Україна, 18029, Черкаська обл., місто Черкаси, ВУЛИЦЯ  30 РОКІВ  ПЕРЕМОГИ, будинок 20</t>
  </si>
  <si>
    <t>c62586e0-5ad0-403c-adad-4a5ee4118038</t>
  </si>
  <si>
    <t>КОМУНАЛЬНЕ НЕКОМЕРЦІЙНЕ ПІДПРИЄМСТВО "ТРЕТІЙ ЧЕРКАСЬКИЙ МІСЬКИЙ  ЦЕНТР ПЕРВИННОЇ МЕДИКО-САНІТАРНОЇ ДОПОМОГИ"</t>
  </si>
  <si>
    <t>7716510d-1e95-4786-b3c9-d62d9b7eea5f</t>
  </si>
  <si>
    <t>КОМУНАЛЬНЕ  НЕКОМЕРЦІЙНЕ ПІДПРИЄМСТВО "ЧЕРКАСЬКИЙ ОБЛАСНИЙ НАРКОЛОГІЧНИЙ ДИСПАНСЕР ЧЕРКАСЬКОЇ ОБЛАСНОЇ РАДИ"</t>
  </si>
  <si>
    <t>bd4e8d90-a856-4767-a758-7fa4f0a4c79d</t>
  </si>
  <si>
    <t>3ff17775-2a7e-4e75-8a3c-1b82bfd01160</t>
  </si>
  <si>
    <t>БАРАННІК СЕРГІЙ ВІТАЛІЙОВИЧ</t>
  </si>
  <si>
    <t>2fe7c5a6-da60-419a-a674-005eaa3f4284</t>
  </si>
  <si>
    <t>КОМУНАЛЬНЕ НЕКОМЕРЦІЙНЕ ПІДПРИЄМСТВО "ЧЕРКАСЬКИЙ ОБЛАСНИЙ ШКІРНО-ВЕНЕРОЛОГІЧНИЙ ДИСПАНСЕР ЧЕРКАСЬКОЇ ОБЛАСНОЇ РАДИ"</t>
  </si>
  <si>
    <t>3d92e07c-eb05-4a47-8a18-5e943c12350f</t>
  </si>
  <si>
    <t>КОМУНАЛЬНЕ НЕКОМЕРЦІЙНЕ ПІДПРИЄМСТВО "ЧЕТВЕРТИЙ ЧЕРКАСЬКИЙ МІСЬКИЙ ЦЕНТР ПЕРВИННОЇ МЕДИКО-САНІТАРНОЇ ДОПОМОГИ"</t>
  </si>
  <si>
    <t>5f42844e-0297-41f6-8010-011fa6ad4f3e</t>
  </si>
  <si>
    <t>КОМУНАЛЬНЕ НЕКОМЕРЦІЙНЕ ПІДПРИЄМСТВО "ЧЕРКАСЬКИЙ ОБЛАСНИЙ ЦЕНТР ГРОМАДСЬКОГО ЗДОРОВ'Я ЧЕРКАСЬКОЇ ОБЛАСНОЇ РАДИ"</t>
  </si>
  <si>
    <t>070cfc40-5a19-4268-9eab-a63fa1850657</t>
  </si>
  <si>
    <t>КОМУНАЛЬНЕ НЕКОМЕРЦІЙНЕ ПІДПРИЄМСТВО "ТРЕТЯ ЧЕРКАСЬКА МІСЬКА ЛІКАРНЯ ШВИДКОЇ МЕДИЧНОЇ ДОПОМОГИ"</t>
  </si>
  <si>
    <t>4a5ad8d3-fc76-41c7-b0c5-8d13d273603b</t>
  </si>
  <si>
    <t>КОМУНАЛЬНЕ НЕКОМЕРЦІЙНЕ ПІДПРИЄМСТВО "ЧЕРКАСЬКА МІСЬКА  КОНСУЛЬТАТИВНО-ДІАГНОСТИЧНА ПОЛІКЛІНІКА"</t>
  </si>
  <si>
    <t>ec7be196-fc9e-4831-a851-b565e2722da6</t>
  </si>
  <si>
    <t>КОМУНАЛЬНЕ НЕКОМЕРЦІЙНЕ ПІДПРИЄМСТВО "ЧИГИРИНСЬКА БАГАТОПРОФІЛЬНА ЛІКАРНЯ" ЧИГИРИНСЬКОЇ МІСЬКОЇ РАДИ</t>
  </si>
  <si>
    <t>ЧИГИРИН</t>
  </si>
  <si>
    <t>0ce7c43e-6afa-4162-a08c-52032122504b</t>
  </si>
  <si>
    <t>КОМУНАЛЬНЕ НЕКОМЕРЦІЙНЕ ПІДПРИЄМСТВО "ЧИГИРИНСЬКИЙ ЦЕНТР ПЕРВИННОЇ МЕДИКО-САНІТАРНОЇ ДОПОМОГИ" ЧИГИРИНСЬКОЇ МІСЬКОЇ РАДИ</t>
  </si>
  <si>
    <t>a2872ccf-ea8b-4831-be64-bbd118d49f11</t>
  </si>
  <si>
    <t>КОМУНАЛЬНЕ НЕКОМЕРЦІЙНЕ ПІДПРИЄМСТВО "ЧОРНОБАЇВСЬКА БАГАТОПРОФІЛЬНА ЛІКАРНЯ ЧОРНОБАЇВСЬКОЇ СЕЛИЩНОЇ РАДИ"</t>
  </si>
  <si>
    <t>4273cfa7-fe55-4e80-b3e0-9f5051e80311</t>
  </si>
  <si>
    <t>КОМУНАЛЬНЕ НЕКОМЕРЦІЙНЕ ПІДПРИЄМСТВО "ЧОРНОБАЇВСЬКИЙ ЦЕНТР ПЕРВИННОЇ МЕДИКО - САНІТАРНОЇ ДОПОМОГИ" ЧОРНОБАЇВСЬКОЇ СЕЛИЩНОЇ РАДИ</t>
  </si>
  <si>
    <t>1ea04bfb-2b84-4fda-bb98-e44a3b58a0e6</t>
  </si>
  <si>
    <t>КОМУНАЛЬНЕ НЕКОМЕРЦІЙНЕ ПІДПРИЄМСТВО ШПОЛЯНСЬКИЙ ЦЕНТР ПЕРВИННОЇ МЕДИКО-САНІТАРНОЇ ДОПОМОГИ ШПОЛЯНСЬКОЇ МІСЬКОЇ РАДИ ОБ'ЄДНАНОЇ ТЕРИТОРІАЛЬНОЇ ГРОМАДИ</t>
  </si>
  <si>
    <t>8223df89-c1a0-4097-9ba7-9f7ee03e5fa1</t>
  </si>
  <si>
    <t>КОМУНАЛЬНЕ НЕКОМЕРЦІЙНЕ ПІДПРИЄМСТВО "ЛІКАРНЯ ІМЕНІ БРАТІВ М.С. І О.С. КОЛОМІЙЧЕНКІВ" ШПОЛЯНСЬКОЇ МІСЬКОЇ РАДИ ОБ'ЄДНАНОЇ ТЕРИТОРІАЛЬНОЇ ГРОМАДИ</t>
  </si>
  <si>
    <t>6ccdde09-418e-4da0-86c5-3e7c979754f0</t>
  </si>
  <si>
    <t>КОМУНАЛЬНЕ НЕКОМЕРЦІЙНЕ ПІДПРИЄМСТВО "АМБУЛАТОРІЯ ЗАГАЛЬНОЇ ПРАКТИКИ СІМЕЙНОЇ МЕДИЦИНИ СЕЛА БАЛКІВЦІ" МАМАЛИГІВСЬКОЇ СІЛЬСЬКОЇ РАДИ ДНІСТРОВСЬКОГО РАЙОНУ ЧЕРНІВЕЦЬКОЇ ОБЛАСТІ</t>
  </si>
  <si>
    <t>БАЛКІВЦІ</t>
  </si>
  <si>
    <t>031f8a15-6ed5-4e29-86a1-440cabfae2ae</t>
  </si>
  <si>
    <t>КОМУНАЛЬНЕ НЕКОМЕРЦІЙНЕ ПІДПРИЄМСТВО "БЕРЕГОМЕТСЬКИЙ ЦЕНТР ПЕРВИННОЇ МЕДИКО-САНІТАРНОЇ ДОПОМОГИ" БЕРЕГОМЕТСЬКОЇ СЕЛИЩНОЇ РАДИ ВИЖНИЦЬКОГО РАЙОНУ ЧЕРНІВЕЦЬКОЇ ОБЛАСТІ</t>
  </si>
  <si>
    <t>БЕРЕГОМЕТ</t>
  </si>
  <si>
    <t>0ecdc706-5f91-4bad-8a3b-8194498378f4</t>
  </si>
  <si>
    <t>КОМУНАЛЬНЕ НЕКОМЕРЦІЙНЕ ПІДПРИЄМСТВО "БОЯНСЬКА АМБУЛАТОРІЯ ЗАГАЛЬНОЇ ПРАКТИКИ-СІМЕЙНОЇ МЕДИЦИНИ" БОЯНСЬКОЇ СІЛЬСЬКОЇ РАДИ ЧЕРНІВЕЦЬКОГО РАЙОНУ ЧЕРНІВЕЦЬКОЇ ОБЛАСТІ</t>
  </si>
  <si>
    <t>БОЯНИ</t>
  </si>
  <si>
    <t>ebd7148b-9c8f-478a-8add-139db2f2b900</t>
  </si>
  <si>
    <t>КОМУНАЛЬНЕ НЕКОМЕРЦІЙНЕ ПІДПРИЄМСТВО ВАШКІВЕЦЬКОЇ МІСЬКОЇ РАДИ  "ВАШКІВЕЦЬКИЙ ЦЕНТР ПЕРВИННОЇ МЕДИКО-САНІТАРНОЇ  ДОПОМОГИ"</t>
  </si>
  <si>
    <t>78aa3439-5af6-43ed-bf0f-0508de661dd7</t>
  </si>
  <si>
    <t>КОМУНАЛЬНЕ НЕКОМЕРЦІЙНЕ ПІДПРИЄМСТВО ВАШКІВЕЦЬКОЇ МІСЬКОЇ РАДИ  "ВАШКІВЕЦЬКА ЛІКАРНЯ РЕАБІЛІТАЦІЇ ТА ПАЛІАТИВНОЇ ДОПОМОГИ З ПОЛІКЛІНІЧНИМ ВІДДІЛЕННЯМ"</t>
  </si>
  <si>
    <t>279c1f98-0205-40fd-815b-6476ecd1a113</t>
  </si>
  <si>
    <t>КОМУНАЛЬНЕ НЕКОМЕРЦІЙНЕ ПІДПРИЄМСТВО ВЕЛИКОКУЧУРІВСЬКА АМБУЛАТОРІЯ ЗАГАЛЬНОЇ ПРАКТИКИ СІМЕЙНОЇ МЕДИЦИНИ ВЕЛИКОКУЧУРІВСЬКОЇ СІЛЬСЬКОЇ РАДИ ЧЕРНІВЕЦЬКОГО РАЙОНУ ЧЕРНІВЕЦЬКОЇ ОБЛАСТІ</t>
  </si>
  <si>
    <t>ce75663d-b4f2-46e7-9307-42d3189e5922</t>
  </si>
  <si>
    <t>КОМУНАЛЬНЕ НЕКОМЕРЦІЙНЕ ПІДПРИЄМСТВО "ЦЕНТР ПЕРВИННОЇ МЕДИЧНОЇ ДОПОМОГИ" ВИЖНИЦЬКОЇ МІСЬКОЇ РАДИ</t>
  </si>
  <si>
    <t>adca757c-cc82-494b-8639-e4bddfbea384</t>
  </si>
  <si>
    <t>КОМУНАЛЬНЕ НЕКОМЕРЦІЙНЕ ПІДПРИЄМСТВО "ВИЖНИЦЬКА БАГАТОПРОФІЛЬНА ЛІКАРНЯ ІНТЕНСИВНОГО ЛІКУВАННЯ" ВИЖНИЦЬКОЇ МІСЬКОЇ РАДИ</t>
  </si>
  <si>
    <t>85a5f2a4-dc22-4114-ad70-9dc883f45e6c</t>
  </si>
  <si>
    <t>КОМУНАЛЬНЕ НЕКОМЕРЦІЙНЕ ПІДПРИЄМСТВО "ВіКНЯНСЬКИЙ ЦЕНТР ПЕРВИННОЇ МЕДИКО-САНІТАРНОЇ ДОПОМОГИ"</t>
  </si>
  <si>
    <t>52da68c9-4784-4e33-a4d7-a3e66b2efee2</t>
  </si>
  <si>
    <t>КОМУНАЛЬНЕ НЕКОМЕРЦІЙНЕ ПІДПРИЄМСТВО "ВОЛОЦЬКА СІЛЬСЬКА АМБУЛАТОРІЯ ЗАГАЛЬНОЇ ПРАКТИКИ - СІМЕЙНОЇ МЕДИЦИНИ" ВОЛОКІВСЬКОЇ СІЛЬСЬКОЇ РАДИ, ГЛИБОЦЬКОГО РАЙОНУ ЧЕРНІВЕЦЬКОЇ ОБЛАСТІ</t>
  </si>
  <si>
    <t>ВОЛОКА</t>
  </si>
  <si>
    <t>1b067a1a-1e95-44c3-afe4-d2186eef910d</t>
  </si>
  <si>
    <t>Комунальне некомерційне підприємство "Герцаївський центр первинної медико-санітарної допомоги" Герцаївської міської ради</t>
  </si>
  <si>
    <t>725e1a51-71d9-4445-aa95-1037fd7c0a8c</t>
  </si>
  <si>
    <t>Комунальне некомерційне підприємство "Герцаївська міська лікарня" Герцаївської міської ради Чернівецької області</t>
  </si>
  <si>
    <t>5a401315-0f51-4a78-844b-11154176525a</t>
  </si>
  <si>
    <t>КОМУНАЛЬНЕ НЕКОМЕРЦІЙНЕ ПІДПРИЄМСТВО ГЛИБОЦЬКОЇ РАЙОННОЇ РАДИ "ГЛИБОЦЬКА ЦЕНТРАЛЬНА РАЙОННА ЛІКАРНЯ"</t>
  </si>
  <si>
    <t>f61debf2-b217-4467-bb9f-cbe10d10d45a</t>
  </si>
  <si>
    <t>КОМУНАЛЬНЕ НЕКОМЕРЦІЙНЕ ПІДПРИЄМСТВО "ГЛИБОЦЬКИЙ РАЙОННИЙ ЦЕНТР ПЕРВИННОЇ МЕДИКО-САНІТАРНОЇ ДОПОМОГИ"</t>
  </si>
  <si>
    <t>1d74888b-35f3-40d8-8a1b-e5621c124763</t>
  </si>
  <si>
    <t>КОМУНАЛЬНЕ НЕКОМЕРЦІЙНЕ ПІДПРИЄМСТВО "ЦЕНТР ПЕРВИННОЇ МЕДИКО-САНІТАРНОЇ ДОПОМОГИ ГЛИБОЦЬКОЇ СЕЛИЩНОЇ ОБ'ЄДНАНОЇ ТЕРИТОРІАЛЬНОЇ ГРОМАДИ"</t>
  </si>
  <si>
    <t>4413dab7-df08-4146-bbfe-bc698029caff</t>
  </si>
  <si>
    <t>КОМУНАЛЬНЕ НЕКОМЕРЦІЙНЕ ПІДПРИЄМСТВО "АМБУЛАТОРІЯ ЗАГАЛЬНОЇ ПРАКТИКИ СІМЕЙНОЇ МЕДИЦИНИ СЕЛА ДРАНИЦЯ" МАМАЛИГІВСЬКОЇ СІЛЬСЬКОЇ РАДИ ДНІСТРОВСЬКОГО РАЙОНУ ЧЕРНІВЕЦЬКОЇ ОБЛАСТІ</t>
  </si>
  <si>
    <t>ДРАНИЦЯ</t>
  </si>
  <si>
    <t>a2e144ce-0307-4c6e-bdb9-6186d519a531</t>
  </si>
  <si>
    <t>МІСЬКО ВІТА ВАСИЛІВНА</t>
  </si>
  <si>
    <t>ЗАСТАВНА</t>
  </si>
  <si>
    <t>ce1a3369-3798-4f39-bcba-2227e6b8936b</t>
  </si>
  <si>
    <t>Комунальне некомерційне підприємство "Кельменецька багатопрофільна лікарня" Кельменецької селищної ради Дністровського району Чернівецької області</t>
  </si>
  <si>
    <t>9e610653-8d48-482c-ba4f-c8c1203573e7</t>
  </si>
  <si>
    <t>СЛОБОДЯН ОЛЕКСАНДР МИХАЙЛОВИЧ</t>
  </si>
  <si>
    <t>3735608a-523b-4bce-8d7a-de9881299cc4</t>
  </si>
  <si>
    <t>ГРИНЬКО ЛІЛІЯ ІВАНІВНА</t>
  </si>
  <si>
    <t>4d23fff9-7213-43f0-8111-e67d9f35aad6</t>
  </si>
  <si>
    <t>Комунальне некомерційне підприємство "Кельменецький центр первинної медико-санітарної допомоги" Кельменецької селищної ради Дністровського району Чернівецької області</t>
  </si>
  <si>
    <t>cd46db8e-0314-4094-a785-f0779042bbb5</t>
  </si>
  <si>
    <t>КОМУНАЛЬНЕ НЕКОМЕРЦІЙНЕ ПІДПРИЄМСТВО "КІЦМАНСЬКА БАГАТОПРОФІЛЬНА ЛІКАРНЯ ІНТЕНСИВНОГО ЛІКУВАННЯ"</t>
  </si>
  <si>
    <t>347687cb-96b8-4611-a4ae-07a65f94fcb3</t>
  </si>
  <si>
    <t>КОМУНАЛЬНЕ НЕКОМЕРЦІЙНЕ ПІДПРИЄМСТВО "КІЦМАНСЬКИЙ ЦЕНТР ПЕРВИННОЇ МЕДИЧНОЇ ДОПОМОГИ"</t>
  </si>
  <si>
    <t>18c4718d-15e1-47fa-84df-823ca6d0cc7e</t>
  </si>
  <si>
    <t>КОМУНАЛЬНЕ НЕКОМЕРЦІЙНЕ ПІДПРИЄМСТВО КЛІШКОВЕЦЬКИЙ ЦЕНТР ПЕРВИННОЇ МЕДИКО-САНІТАРНОЇ ДОПОМОГИ КЛІШКОВЕЦЬКОЇ СІЛЬСЬКОЇ РАДИ</t>
  </si>
  <si>
    <t>620c7a6b-0be1-4a80-9d27-3a650d7bc185</t>
  </si>
  <si>
    <t>КОМУНАЛЬНЕ НЕКОМЕРЦІЙНЕ ПІДПРИЄМСТВО "Магальська амбулаторія загальної практики-сімейної медицини" Магальської сільської ради Чернівецького району Чернівецької області</t>
  </si>
  <si>
    <t>bdb9d261-7a72-40bf-8f4b-7f9d78708adf</t>
  </si>
  <si>
    <t>ТОВАРИСТВО З ОБМЕЖЕНОЮ ВІДПОВІДАЛЬНІСТЮ "МАК-МЕДИК"</t>
  </si>
  <si>
    <t>makmed29112018@gmail.com</t>
  </si>
  <si>
    <t>Гаврилюк Леся Іванівна</t>
  </si>
  <si>
    <t>МАМАЇВЦІ</t>
  </si>
  <si>
    <t>Україна, 59343, Чернівецька обл., Кіцманський р-н, село Мамаївці, ВУЛИЦЯ ШЕВЧЕНКА, будинок 226</t>
  </si>
  <si>
    <t>6cd3695d-2171-476c-90b0-604b2057ceb2</t>
  </si>
  <si>
    <t>КОМУНАЛЬНЕ НЕКОМЕРЦІЙНЕ ПІДПРИЄМСТВО "АМБУЛАТОРІЯ ЗАГАЛЬНОЇ ПРАКТИКИ СІМЕЙНОЇ МЕДИЦИНИ СЕЛА МАМАЛИГА" МАМАЛИГІВСЬКОЇ СІЛЬСЬКОЇ РАДИ ДНІСТРОВСЬКОГО РАЙОНУ ЧЕРНІВЕЦЬКОЇ ОБЛАСТІ</t>
  </si>
  <si>
    <t>МАМАЛИГА</t>
  </si>
  <si>
    <t>1e12a98f-8d5d-4b57-917e-a703cfd99af3</t>
  </si>
  <si>
    <t>КОМУНАЛЬНЕ НЕКОМЕРЦІЙНЕ ПІДПРИЄМСТВО "МАРИНИЧІВСЬКА АМБУЛАТОРІЯ ЗАГАЛЬНОЇ ПРАКТИКИ СІМЕЙНОЇ МЕДИЦИНИ" УСТЬ-ПУТИЛЬСЬКОЇ СІЛЬСЬКОЇ РАДИ ПУТИЛЬСЬКОГО РАЙОНУ ЧЕРНІВЕЦЬКОЇ ОБЛАСТІ</t>
  </si>
  <si>
    <t>МАРИНИЧІ</t>
  </si>
  <si>
    <t>639ded67-059d-4791-ac05-d0f34712701e</t>
  </si>
  <si>
    <t>КОМУНАЛЬНЕ НЕКОМЕРЦІЙНЕ ПІДПРИЄМСТВО "АМБУЛАТОРІЯ ЗАГАЛЬНОЇ ПРАКТИКИ СІМЕЙНОЇ МЕДИЦИНИ СЕЛА НЕСВОЯ" МАМАЛИГІВСЬКОЇ СІЛЬСЬКОЇ РАДИ ДНІСТРОВСЬКОГО РАЙОНУ ЧЕРНІВЕЦЬКОЇ ОБЛАСТІ</t>
  </si>
  <si>
    <t>НЕСВОЯ</t>
  </si>
  <si>
    <t>eb5f3d54-de73-46ca-b04e-ac79cbe185ef</t>
  </si>
  <si>
    <t>КОМУНАЛЬНЕ НЕКОМЕРЦІЙНЕ ПІДПРИЄМСТВО "ЦЕНТР ПЕРВИННОЇ МЕДИКО-САНІТАРНОЇ ДОПОМОГИ М.НОВОДНІСТРОВСЬК"</t>
  </si>
  <si>
    <t>cbb87c5d-dc3d-47ed-b6e5-480b5e0cd47c</t>
  </si>
  <si>
    <t>КОМУНАЛЬНЕ НЕКОМЕРЦІЙНЕ ПІДПРИЄМСТВО "НОВОДНІСТРОВСЬКА МІСЬКА ПОЛІКЛІНІКА" НОВОДНІСТРОВСЬКОЇ МІСЬКОЇ РАДИ</t>
  </si>
  <si>
    <t>0475ca85-4319-4d1f-b908-0c9e4d1f1e2f</t>
  </si>
  <si>
    <t>КОМУНАЛЬНЕ НЕКОМЕРЦІЙНЕ ПІДПРИЄМСТВО "НОВОСЕЛИЦЬКА ЛІКАРНЯ" НОВОСЕЛИЦЬКОЇ МІСЬКОЇ РАДИ ЧЕРНІВЕЦЬКОГО РАЙОНУ ЧЕРНІВЕЦЬКОЇ ОБЛАСТІ</t>
  </si>
  <si>
    <t>6e519622-a7fb-44ba-8852-35386a01d8ac</t>
  </si>
  <si>
    <t>КОМУНАЛЬНЕ НЕКОМЕРЦІЙНЕ ПІДПРИЄМСТВО "ЦЕНТР ПЕРВИННОЇ МЕДИКО-САНІТАРНОЇ ДОПОМОГИ "ПРОМІНЬ ЗДОРОВ'Я"  НОВОСЕЛИЦЬКОЇ МІСЬКОЇ РАДИ ЧЕРНІВЕЦЬКОГО РАЙОНУ ЧЕРНІВЕЦЬКОЇ ОБЛАСТІ</t>
  </si>
  <si>
    <t>2873853b-dba6-4dce-bda0-b70b8d53e82b</t>
  </si>
  <si>
    <t>d8a538fb-1347-412f-b667-0f6ef94e2a0d</t>
  </si>
  <si>
    <t>КОМУНАЛЬНЕ НЕКОМЕРЦІЙНЕ ПІДПРИЄМСТВО "АМБУЛАТОРІЯ ЗАГАЛЬНОЇ ПРАКТИКИ-СІМЕЙНОЇ МЕДИЦИНИ СВЯТОГО ВЕЛИКОМУЧЕНИКА ПАНТЕЛЕЙМОНА" ОСТРИЦЬКОЇ СІЛЬСЬКОЇ РАДИ ЧЕРНІВЕЦЬКОГО РАЙОНУ ЧЕРНІВЕЦЬКОЇ ОБЛАСТІ</t>
  </si>
  <si>
    <t>7bfea867-4bc6-402d-a5a9-bf78b0cb7bd2</t>
  </si>
  <si>
    <t>КОМУНАЛЬНЕ НЕКОМЕРЦІЙНЕ ПІДПРИЄМСТВО "АМБУЛАТОРІЯ ЗАГАЛЬНОЇ ПРАКТИКИ СІМЕЙНОЇ МЕДИЦИНИ СЕЛА ПОДВІРНЕ" МАМАЛИГІВСЬКОЇ СІЛЬСЬКОЇ РАДИ ДНІСТРОВСЬКОГО РАЙОНУ ЧЕРНІВЕЦЬКОЇ ОБЛАСТІ</t>
  </si>
  <si>
    <t>ПОДВІРНЕ</t>
  </si>
  <si>
    <t>f11f9ee9-50d4-4560-8cb2-886b26095ee4</t>
  </si>
  <si>
    <t>ТОВАРИСТВО З ОБМЕЖЕНОЮ ВІДПОВІДАЛЬНІСТЮ "ЦЕНТР СІМЕЙНОЇ МЕДИЦИНИ ПУТИЛЬЩИНИ"</t>
  </si>
  <si>
    <t>22351061-2da5-4307-bd55-17586c3a8c29</t>
  </si>
  <si>
    <t>КОМУНАЛЬНЕ НЕКОМЕРЦІЙНЕ ПІДПРИЄМСТВО "ПУТИЛЬСЬКА ЦЕНТРАЛЬНА РАЙОННА ЛІКАРНЯ" ПУТИЛЬСЬКОЇ РАЙОННОЇ РАДИ ЧЕРНІВЕЦЬКОЇ ОБЛАСТІ</t>
  </si>
  <si>
    <t>6bd8c7b0-abcf-4896-ade9-6ec1524be278</t>
  </si>
  <si>
    <t>КОМУНАЛЬНЕ НЕКОМЕРЦІЙНЕ ПІДПРИЄМСТВО "ПУТИЛЬСЬКИЙ РАЙОННИЙ ЦЕНТР ПЕРВИННОЇ МЕДИКО-САНІТАРНОЇ ДОПОМОГИ" ПУТИЛЬСЬКОЇ РАЙОННОЇ РАДИ ЧЕРНІВЕЦЬКОЇ ОБЛАСТІ</t>
  </si>
  <si>
    <t>8bc7d32a-08c2-4169-81db-b1fe4e0b2816</t>
  </si>
  <si>
    <t>ДРОЩАК ВІКТОР ОЛЕКСАНДРОВИЧ</t>
  </si>
  <si>
    <t>viktordroshak@gmail.com</t>
  </si>
  <si>
    <t>Дрощак Віктор Олександрович</t>
  </si>
  <si>
    <t>Україна, 59100, Чернівецька обл., Путильський р-н, селище міського типу Путила, ВУЛИЦЯ І.ФРАНКА, будинок 14</t>
  </si>
  <si>
    <t>6c62df6b-2d5f-457f-8edd-0c961c63d485</t>
  </si>
  <si>
    <t>КОМУНАЛЬНЕ НЕКОМЕРЦІЙНЕ ПІДПРИЄМСТВО "СЕЛЯТИНСЬКА АМБУЛАТОРІЯ ЗАГАЛЬНОЇ ПРАКТИКИ-СІМЕЙНОЇ МЕДИЦИНИ" СЕЛЯТИНСЬКОЇ СІЛЬСЬКОЇ РАДИ ПУТИЛЬСЬКОГО РАЙОНУ ЧЕРНІВЕЦЬКОЇ ОБЛАСТІ</t>
  </si>
  <si>
    <t>СЕЛЯТИН</t>
  </si>
  <si>
    <t>7c3cbac5-9814-40b3-98d5-7c672b430470</t>
  </si>
  <si>
    <t>КОМУНАЛЬНЕ НЕКОМЕРЦІЙНЕ ПІДПРИЄМСТВО "СОКИРЯНСЬКИЙ ЦЕНТР ПЕРВИННОЇ МЕДИКО-САНІТАРНОЇ ДОПОМОГИ" СОКИРЯНСЬКОЇ МІСЬКОЇ РАДИ ЧЕРНІВЕЦЬКОЇ ОБЛАСТІ</t>
  </si>
  <si>
    <t>53fc28e4-10eb-4ad2-97f1-36f2951c2e98</t>
  </si>
  <si>
    <t>КОМУНАЛЬНЕ НЕКОМЕРЦІЙНЕ ПІДПРИЄМСТВО "СОКИРЯНСЬКА  ЛІКАРНЯ" СОКИРЯНСЬКОЇ МІСЬКОЇ РАДИ</t>
  </si>
  <si>
    <t>ede3f904-d8e5-476e-b420-8540d07f028f</t>
  </si>
  <si>
    <t>КОМУНАЛЬНЕ НЕКОМЕРЦІЙНЕ ПІДПРИЄМСТВО "СОКИРЯНСЬКА СТОМАТОЛОГІЯ" СОКИРЯНСЬКОЇ МІСЬКОЇ РАДИ</t>
  </si>
  <si>
    <t>e578efc4-b404-4db0-ab08-27f4c26e4ef9</t>
  </si>
  <si>
    <t>КОМУНАЛЬНЕ НЕКОМЕРЦІЙНЕ ПІДПРИЄМСТВО "АМБУЛАТОРІЯ ЗАГАЛЬНОЇ ПРАКТИКИ СІМЕЙНОЇ МЕДИЦИНИ СЕЛА СТАЛЬНІВЦІ" МАМАЛИГІВСЬКОЇ СІЛЬСЬКОЇ РАДИ ДНІСТРОВСЬКОГО РАЙОНУ ЧЕРНІВЕЦЬКОЇ ОБЛАСТІ</t>
  </si>
  <si>
    <t>СТАЛЬНІВЦІ</t>
  </si>
  <si>
    <t>391bf1a0-55b6-431c-9cc9-0ecf89d7584c</t>
  </si>
  <si>
    <t>КОМУНАЛЬНЕ НЕКОМЕРЦІЙНЕ ПІДПРИЄМСТВО "СТОРОЖИНЕЦЬКА БАГАТОПРОФІЛЬНА ЛІКАРНЯ ІНТЕНСИВНОГО ЛІКУВАННЯ" СТОРОЖИНЕЦЬКОЇ МІСЬКОЇ РАДИ ЧЕРНІВЕЦЬКОГО РАЙОНУ ЧЕРНІВЕЦЬКОЇ ОБЛАСТІ</t>
  </si>
  <si>
    <t>98c9d755-b105-4451-af86-eb4ef38d2164</t>
  </si>
  <si>
    <t>КОМУНАЛЬНЕ НЕКОМЕРЦІЙНЕ ПІДПРИЄМСТВО "СТОРОЖИНЕЦЬКИЙ ЦЕНТР ПЕРВИННОЇ МЕДИЧНОЇ ДОПОМОГИ" СТОРОЖИНЕЦЬКОЇ МІСЬКОЇ РАДИ ЧЕРНІВЕЦЬКОГО РАЙОНУ ЧЕРНІВЕЦЬКОЇ ОБЛАСТІ</t>
  </si>
  <si>
    <t>e48764b0-839f-4915-8806-ad6a015bc2b6</t>
  </si>
  <si>
    <t>КОМУНАЛЬНЕ НЕКОМЕРЦІЙНЕ ПІДПРИЄМСТВО "ХОТИНСЬКА БАГАТОПРОФІЛЬНА ЛІКАРНЯ" ХОТИНСЬКОЇ МІСЬКОЇ РАДИ</t>
  </si>
  <si>
    <t>ХОТИН</t>
  </si>
  <si>
    <t>Україна, 60000, Чернівецька обл., Хотинський р-н, місто Хотин, ВУЛИЦЯ БОГДАНА ХМЕЛЬНИЦЬКОГО, будинок 4</t>
  </si>
  <si>
    <t>4ca81a91-dc08-442d-bbce-8502a05c0462</t>
  </si>
  <si>
    <t>КОМУНАЛЬНЕ НЕКОМЕРЦІЙНЕ ПІДПРИЄМСТВО "ХОТИНСЬКИЙ ЦЕНТР ПЕРВИННОЇ МЕДИЧНОЇ ДОПОМОГИ" ХОТИНСЬКОЇ МІСЬКОЇ РАДИ</t>
  </si>
  <si>
    <t>hotin.cpmd@gmail.com</t>
  </si>
  <si>
    <t>Солодка Тетяна Михайлівна</t>
  </si>
  <si>
    <t>7dab19f0-55cf-4a66-b8be-524df10c0968</t>
  </si>
  <si>
    <t>КОМУНАЛЬНЕ НЕКОМЕРЦІЙНЕ ПІДПРИЄМСТВО "МІСЬКА ПОЛІКЛІНІКА №1" ЧЕРНІВЕЦЬКОЇ МІСЬКОЇ РАДИ</t>
  </si>
  <si>
    <t>feb6a600-4e8f-4e34-8eb9-bcfcaee2d0e0</t>
  </si>
  <si>
    <t>КОМУНАЛЬНЕ НЕКОМЕРЦІЙНЕ ПІДПРИЄМСТВО "МІСЬКА ДИТЯЧА ПОЛІКЛІНІКА" ЧЕРНІВЕЦЬКОЇ МІСЬКОЇ РАДИ</t>
  </si>
  <si>
    <t>5bfb2804-3a67-4fc4-9cad-c2d351b8103a</t>
  </si>
  <si>
    <t>КОМУНАЛЬНЕ НЕКОМЕРЦІЙНЕ ПІДПРИЄМСТВО "ЦЕНТР ПЕРВИННОЇ МЕДИКО-САНІТАРНОЇ ДОПОМОГИ "САДГОРА" ЧЕРНІВЕЦЬКОЇ МІСЬКОЇ РАДИ</t>
  </si>
  <si>
    <t>fdbf2d42-ff1a-41f5-ad66-c5b9d9008dab</t>
  </si>
  <si>
    <t>ОБЛАСНЕ КОМУНАЛЬНЕ НЕКОМЕРЦІЙНЕ ПІДПРИЄМСТВО "ЧЕРНІВЕЦЬКИЙ ОБЛАСНИЙ МЕДИЧНИЙ ДІАГНОСТИЧНИЙ ЦЕНТР"</t>
  </si>
  <si>
    <t>Україна, 58022, Чернівецька обл., місто Чернівці, ВУЛИЦЯ НЕБЕСНОЇ СОТНІ, будинок 5А</t>
  </si>
  <si>
    <t>8aac12b5-1cfc-461c-94a1-3360dd77a912</t>
  </si>
  <si>
    <t>ОБЛАСНЕ КОМУНАЛЬНЕ НЕКОМЕРЦІЙНЕ ПІДПРИЄМСТВО "ЧЕРНІВЕЦЬКА ОБЛАСНА ПСИХІАТРИЧНА ЛІКАРНЯ"</t>
  </si>
  <si>
    <t>bafb81ab-de01-46e5-a665-011b92bafde2</t>
  </si>
  <si>
    <t>ПРИВАТНА МЕДИЧНА УСТАНОВА "МІЖНАРОДНИЙ НАУКОВО-ПРАКТИЧНИЙ ЦЕНТР СХІДНОЇ МЕДИЦИНИ "ПРОЗРІННЯ"</t>
  </si>
  <si>
    <t>23e623db-4ee6-4e0c-9b5b-2b55e747f5c0</t>
  </si>
  <si>
    <t>КОМУНАЛЬНЕ НЕКОМЕРЦІЙНЕ ПІДПРИЄМСТВО "МІСЬКА ПОЛІКЛІНІКА № 5" ЧЕРНІВЕЦЬКОЇ МІСЬКОЇ РАДИ</t>
  </si>
  <si>
    <t>29e8b35f-3618-48c6-a483-13a57657b6dd</t>
  </si>
  <si>
    <t>КОМУНАЛЬНЕ НЕКОМЕРЦІЙНЕ ПІДПРИЄМСТВО "МІСЬКА ЛІКАРНЯ № 1" ЧЕРНІВЕЦЬКОЇ МІСЬКОЇ РАДИ</t>
  </si>
  <si>
    <t>72509ff9-d7b8-4aaa-8d67-2e122c63d216</t>
  </si>
  <si>
    <t>ОБЛАСНЕ КОМУНАЛЬНЕ НЕКОМЕРЦІЙНЕ ПІДПРИЄМСТВО "ЧЕРНІВЕЦЬКА ОБЛАСНА КЛІНІЧНА ЛІКАРНЯ"</t>
  </si>
  <si>
    <t>095dd8ea-9336-4441-b7ce-cd7c8bd713e5</t>
  </si>
  <si>
    <t>КОМУНАЛЬНЕ НЕКОМЕРЦІЙНЕ ПІДПРИЄМСТВО " МІСЬКИЙ КЛІНІЧНИЙ ПОЛОГОВИЙ БУДИНОК № 2" ЧЕРНІВЕЦЬКОЇ МІСЬКОЇ РАДИ</t>
  </si>
  <si>
    <t>dce68bb3-4221-4f9f-b108-8b0793bfa100</t>
  </si>
  <si>
    <t>64b9d382-8016-4b5c-bbec-02afa146538b</t>
  </si>
  <si>
    <t>ОБЛАСНЕ КОМУНАЛЬНЕ НЕКОМЕРЦІЙНЕ ПІДПРИЄМСТВО "ЧЕРНІВЕЦЬКИЙ ОБЛАСНИЙ НАРКОЛОГІЧНИЙ ДИСПАНСЕР"</t>
  </si>
  <si>
    <t>982f3c2a-14be-4cb0-aa78-344d5e8360a4</t>
  </si>
  <si>
    <t>КАЛМИКОВ ПЕТРО ЮРІЙОВИЧ</t>
  </si>
  <si>
    <t>374c4f4c-71cd-4487-882b-61675a01a58b</t>
  </si>
  <si>
    <t>КОМУНАЛЬНЕ НЕКОМЕРЦІЙНЕ ПІДПРИЄМСТВО "МІСЬКА ПОЛІКЛІНІКА №3" ЧЕРНІВЕЦЬКОЇ МІСЬКОЇ РАДИ</t>
  </si>
  <si>
    <t>c216e996-7cca-4431-b3a1-adfa0b8b2607</t>
  </si>
  <si>
    <t>ОБЛАСНЕ КОМУНАЛЬНЕ НЕКОМЕРЦІЙНЕ ПІДПРИЄМСТВО "БУКОВИНСЬКИЙ КЛІНІЧНИЙ ОНКОЛОГІЧНИЙ ЦЕНТР"</t>
  </si>
  <si>
    <t>30688c7d-fbb3-407e-b1a3-2239abcd78ad</t>
  </si>
  <si>
    <t>ОБЛАСНЕ КОМУНАЛЬНЕ НЕКОМЕРЦІЙНЕ ПІДПРИЄМСТВО "ЧЕРНІВЕЦЬКИЙ ОБЛАСНИЙ ШКІРНО-ВЕНЕРОЛОГІЧНИЙ ДИСПАНСЕР"</t>
  </si>
  <si>
    <t>Україна, 58002, Чернівецька обл., місто Чернівці, ВУЛИЦЯ РАЙМУНДА ФРІДРІХА КАЙНДЛЯ, будинок 9</t>
  </si>
  <si>
    <t>ce5c92d0-da7c-4ecc-a514-cc722fcf7b05</t>
  </si>
  <si>
    <t>ОБЛАСНЕ КОМУНАЛЬНЕ НЕКОМЕРЦІЙНЕ ПІДПРИЄМСТВО "БУКОВИНСЬКИЙ ЦЕНТР ВІДНОВНОГО ЛІКУВАННЯ ТА КОМПЛЕКСНОЇ РЕАБІЛІТАЦІЇ ДІТЕЙ"</t>
  </si>
  <si>
    <t>8c7ab868-8572-497e-bc53-635a5e1cb9f9</t>
  </si>
  <si>
    <t>ОБЛАСНЕ КОМУНАЛЬНЕ НЕКОМЕРЦІЙНЕ ПІДПРИЄМСТВО "ЧЕРНІВЕЦЬКИЙ ОБЛАСНИЙ КЛІНІЧНИЙ КАРДІОЛОГІЧНИЙ ЦЕНТР"</t>
  </si>
  <si>
    <t>f251b2f1-6913-465f-bc23-454b6d46a07c</t>
  </si>
  <si>
    <t>КОМУНАЛЬНЕ НЕКОМЕРЦІЙНЕ ПІДПРИЄМСТВО "МІСЬКА ДИТЯЧА КЛІНІЧНА ЛІКАРНЯ" ЧЕРНІВЕЦЬКОЇ МІСЬКОЇ РАДИ</t>
  </si>
  <si>
    <t>0f546781-994a-4bea-b014-5aa84e9693bd</t>
  </si>
  <si>
    <t>ОБЛАСНЕ КОМУНАЛЬНЕ НЕКОМЕРЦІЙНЕ ПІДПРИЄМСТВО "ЧЕРНІВЕЦЬКИЙ ОБЛАСНИЙ ЦЕНТР З ПРОФІЛАКТИКИ ТА БОРОТЬБИ ЗІ СНІДОМ"</t>
  </si>
  <si>
    <t>fb6b5f38-9a27-431b-87d0-400112d8bbb2</t>
  </si>
  <si>
    <t>ТОВАРИСТВО З ОБМЕЖЕНОЮ ВІДПОВІДАЛЬНІСТЮ "БАЗИСМЕД"</t>
  </si>
  <si>
    <t>558acd05-d5f6-4b98-b851-556a19a99589</t>
  </si>
  <si>
    <t>ТОВАРИСТВО З ОБМЕЖЕНОЮ ВІДПОВІДАЛЬНІСТЮ "С-КЛІНІК"</t>
  </si>
  <si>
    <t>89058d5c-4408-4fd1-8964-d018339772f8</t>
  </si>
  <si>
    <t>40d9c1fb-ac57-4d16-a3ed-7f7755a50a30</t>
  </si>
  <si>
    <t>ОБЛАСНЕ КОМУНАЛЬНЕ НЕКОМЕРЦІЙНЕ ПІДПРИЄМСТВО "ЧЕРНІВЕЦЬКИЙ ОБЛАСНИЙ ЦЕНТР ЕКСТРЕНОЇ МЕДИЧНОЇ ДОПОМОГИ ТА МЕДИЦИНИ КАТАСТРОФ"</t>
  </si>
  <si>
    <t>7752e416-5136-4018-8c6f-bbdef5100f46</t>
  </si>
  <si>
    <t>ТОВАРИСТВО З ОБМЕЖЕНОЮ ВІДПОВІДАЛЬНІСТЮ "ЦЕНТР ТРАВМАТОЛОГІЇ ТА ОРТОПЕДІЇ"</t>
  </si>
  <si>
    <t>0dada483-2101-43bb-bfaa-ea6d422bceab</t>
  </si>
  <si>
    <t>КОМУНАЛЬНЕ НЕКОМЕРЦІЙНЕ ПІДПРИЄМСТВО "МІСЬКА ПОЛІКЛІНІКА №2" ЧЕРНІВЕЦЬКОЇ МІСЬКОЇ РАДИ</t>
  </si>
  <si>
    <t>7bca3726-636a-4e2c-bb5b-c48030085481</t>
  </si>
  <si>
    <t>КОМУНАЛЬНЕ НЕКОМЕРЦІЙНЕ ПІДПРИЄМСТВО "МІСЬКА КЛІНІЧНА ЛІКАРНЯ № 3" ЧЕРНІВЕЦЬКОЇ МІСЬКОЇ РАДИ</t>
  </si>
  <si>
    <t>6906b7ac-0996-4ca6-b816-e3f5b493c957</t>
  </si>
  <si>
    <t>6690b693-9ce0-423a-954c-2f568027433f</t>
  </si>
  <si>
    <t>ОБЛАСНЕ КОМУНАЛЬНЕ НЕКОМЕРЦІЙНЕ ПІДПРИЄМСТВО "ЧЕРНІВЕЦЬКИЙ ОБЛАСНИЙ СТОМАТОЛОГІЧНИЙ ЦЕНТР"</t>
  </si>
  <si>
    <t>69d0d616-b581-407f-959b-ea7fef4c2d2e</t>
  </si>
  <si>
    <t>КОМУНАЛЬНЕ НЕКОМЕРЦІЙНЕ ПІДПРИЄМСТВО "МІСЬКА ЛІКАРНЯ №4" ЧЕРНІВЕЦЬКОЇ МІСЬКОЇ РАДИ</t>
  </si>
  <si>
    <t>0cea250a-242c-437c-a15f-24ca51dd61df</t>
  </si>
  <si>
    <t>34680b2a-290e-4b69-bd1e-bdeff686754c</t>
  </si>
  <si>
    <t>КОМУНАЛЬНЕ НЕКОМЕРЦІЙНЕ ПІДПРИЄМСТВО "ЦЕНТР ПЕРВИННОЇ МЕДИКО-САНІТАРНОЇ ДОПОМОГИ "РОША"</t>
  </si>
  <si>
    <t>e3133a3a-e8c9-43df-97d4-5d5ab12aa754</t>
  </si>
  <si>
    <t>ОБЛАСНЕ КОМУНАЛЬНЕ НЕКОМЕРЦІЙНЕ ПІДПРИЄМСТВО "ЧЕРНІВЕЦЬКИЙ ОБЛАСНИЙ ЕНДОКРИНОЛОГІЧНИЙ ЦЕНТР"</t>
  </si>
  <si>
    <t>05d17eb9-6583-44cd-9efe-8347b031fd41</t>
  </si>
  <si>
    <t>ПРИВАТНЕ ПІДПРИЄМСТВО МЕДИЧНИЙ ЦЕНТР "МЕДНЕАН"</t>
  </si>
  <si>
    <t>3ebcf6e6-a865-44fa-a7fc-9943cebf0b2c</t>
  </si>
  <si>
    <t>ОБЛАСНЕ КОМУНАЛЬНЕ НЕКОМЕРЦІЙНЕ ПІДПРИЄМСТВО "ЧЕРНІВЕЦЬКИЙ ОБЛАСНИЙ ГОСПІТАЛЬ ВЕТЕРАНІВ ВІЙНИ"</t>
  </si>
  <si>
    <t>bf82a1fa-5455-4878-8cd3-ab852a05198e</t>
  </si>
  <si>
    <t>ОРЛЕЦЬКА ЮЛІЯ ІГОРІВНА</t>
  </si>
  <si>
    <t>ac56c1b1-25d3-4311-8381-b713475160ac</t>
  </si>
  <si>
    <t>КОМУНАЛЬНЕ НЕКОМЕРЦІЙНЕ ПІДПРИЄМСТВО "ЧЕРНІВЕЦЬКИЙ ОБЛАСНИЙ ПЕРИНАТАЛЬНИЙ ЦЕНТР"</t>
  </si>
  <si>
    <t>bd4b845a-0d3b-4e92-b625-190ae8cebe99</t>
  </si>
  <si>
    <t>СПІВАК СЕРГІЙ ГРИГОРОВИЧ</t>
  </si>
  <si>
    <t>1bfec6e2-228a-4d94-afd0-a70816e3bc9d</t>
  </si>
  <si>
    <t>427ac3d7-70f0-4df2-91ed-e74bad1bdf7b</t>
  </si>
  <si>
    <t>ОБЛАСНЕ КОМУНАЛЬНЕ НЕКОМЕРЦІЙНЕ ПІДПРИЄМСТВО "ЧЕРНІВЕЦЬКА ЛІКАРНЯ ШВИДКОЇ МЕДИЧНОЇ ДОПОМОГИ"</t>
  </si>
  <si>
    <t>e67307be-234a-4e18-ba39-ea8aa9d8c3ed</t>
  </si>
  <si>
    <t>ОБЛАСНЕ КОМУНАЛЬНЕ НЕКОМЕРЦІЙНЕ ПІДПРИЄМСТВО "ЧЕРНІВЕЦЬКИЙ ОБЛАСНИЙ КЛІНІЧНИЙ ПРОТИТУБЕРКУЛЬОЗНИЙ ДИСПАНСЕР"</t>
  </si>
  <si>
    <t>4a8a1e3b-ec1c-4828-aab8-ea29c40333b2</t>
  </si>
  <si>
    <t>ОБЛАСНЕ КОМУНАЛЬНЕ НЕКОМЕРЦІЙНЕ ПІДПРИЄМСТВО "ЧЕРНІВЕЦЬКА ОБЛАСНА ДИТЯЧА КЛІНІЧНА ЛІКАРНЯ"</t>
  </si>
  <si>
    <t>42e132cd-e6f3-491d-a1d2-24fcdacc79ec</t>
  </si>
  <si>
    <t>КОМУНАЛЬНЕ НЕКОМЕРЦІЙНЕ ПІДПРИЄМСТВО "ЧУДЕЙСЬКА АМБУЛАТОРІЯ ЗАГАЛЬНОЇ ПРАКТИКИ СІМЕЙНОЇ МЕДИЦИНИ" ЧУДЕЙСЬКОЇ СІЛЬСЬКОЇ РАДИ ЧЕРНІВЕЦЬКОГО РАЙОНУ ЧЕРНІВЕЦЬКОЇ ОБЛАСТІ</t>
  </si>
  <si>
    <t>ЧУДЕЙ</t>
  </si>
  <si>
    <t>3277c091-b69b-4041-b5b7-ba0bb2245d57</t>
  </si>
  <si>
    <t>КОМУНАЛЬНЕ НЕКОМЕРЦІЙНЕ ПІДПРИЄМСТВО "ЗАСТАВНІВСЬКА БАГАТОПРОФІЛЬНА ЛІКАРНЯ" ЮРКОВЕЦЬКОЇ СІЛЬСЬКОЇ РАДИ ЧЕРНІВЕЦЬКОГО РАЙОНУ ЧЕРНІВЕЦЬКОЇ ОБЛАСТІ</t>
  </si>
  <si>
    <t>ЮРКІВЦІ</t>
  </si>
  <si>
    <t>c9c5f4d7-ba60-4486-a8ea-d38cd643dcb4</t>
  </si>
  <si>
    <t>КОМУНАЛЬНЕ НЕКОМЕРЦІЙНЕ ПІДПРИЄМСТВО "ЯБЛУНИЦЬКА АМБУЛАТОРІЯ ЗАГАЛЬНОЇ ПРАКТИКИ СІМЕЙНОЇ МЕДИЦИНИ" КОНЯТИНСЬКОЇ СІЛЬСЬКОЇ РАДИ ПУТИЛЬСЬКОГО РАЙОНУ ЧЕРНІВЕЦЬКОЇ ОБЛАСТІ</t>
  </si>
  <si>
    <t>ef164ba4-4af1-4e2d-a495-ba68e984ebd4</t>
  </si>
  <si>
    <t>66333186-9abd-40eb-a372-c4a8427c5c9b</t>
  </si>
  <si>
    <t>КОМУНАЛЬНЕ НЕКОМЕРЦІЙНЕ ПІДПРИЄМСТВО "ПОЛІКЛІНІКА "ГРАВІТОН" ЧЕРНІВЕЦЬКОЇ МІСЬКОЇ РАДИ</t>
  </si>
  <si>
    <t>Україна, 58023, Чернівецька обл., місто Чернівці, вул.Руська, будинок 279</t>
  </si>
  <si>
    <t>17a769fb-ce4a-4949-8aa9-5bcb4185736a</t>
  </si>
  <si>
    <t>КОМУНАЛЬНЕ НЕКОМЕРЦІЙНЕ ПІДПРИЄМСТВО "БАТУРИНСЬКИЙ МІСЬКИЙ ЦЕНТР ПЕРВИННОЇ МЕДИКО-САНІТАРНОЇ ДОПОМОГИ" БАТУРИНСЬКОЇ МІСЬКОЇ РАДИ</t>
  </si>
  <si>
    <t>БАТУРИН</t>
  </si>
  <si>
    <t>3265a0c2-5e81-4516-b24e-211ba85a348f</t>
  </si>
  <si>
    <t>ТЧАННІКОВА НАТАЛІЯ БОРИСІВНА</t>
  </si>
  <si>
    <t>БАХМАЧ</t>
  </si>
  <si>
    <t>68d6c863-92e0-4c05-a08c-26e1574bc11f</t>
  </si>
  <si>
    <t>КОМУНАЛЬНЕ НЕКОМЕРЦІЙНЕ ПІДПРИЄМСТВО "БАХМАЦЬКИЙ МІСЬКИЙ ЦЕНТР ПЕРВИННОЇ МЕДИКО-САНІТАРНОЇ ДОПОМОГИ"  БАХМАЦЬКОЇ МІСЬКОЇ РАДИ ЧЕРНІГІВСЬКОЇ ОБЛАСТІ</t>
  </si>
  <si>
    <t>tsentrpmsd@ukr.net</t>
  </si>
  <si>
    <t>Петройтіс Вікторія Олександівна</t>
  </si>
  <si>
    <t>Україна, 16500, Чернігівська обл., Бахмацький р-н, місто Бахмач, ВУЛИЦЯ СОБОРНОСТІ, будинок 32</t>
  </si>
  <si>
    <t>91b55e2d-926f-43bc-a64a-68f190741da8</t>
  </si>
  <si>
    <t>ТЧАННІКОВ ВАЛЕРІЙ ВОЛОДИМИРОВИЧ</t>
  </si>
  <si>
    <t>79c3e35e-819f-4093-a819-bcce919e3f74</t>
  </si>
  <si>
    <t>КОМУНАЛЬНЕ НЕКОМЕРЦІЙНЕ ПІДПРИЄМСТВО "БАХМАЦЬКА МІСЬКА ЛІКАРНЯ" БАХМАЦЬКОЇ МІСЬКОЇ РАДИ</t>
  </si>
  <si>
    <t>2eb0436b-02aa-4373-971d-efaa13d471fa</t>
  </si>
  <si>
    <t>КОМУНАЛЬНЕ НЕКОМЕРЦІЙНЕ ПІДПРИЄМСТВО "БОБРОВИЦЬКА ОПОРНА ЛІКАРНЯ" БОБРОВИЦЬКОЇ МІСЬКОЇ РАДИ ЧЕРНІГІВСЬКОЇ ОБЛАСТІ</t>
  </si>
  <si>
    <t>БОБРОВИЦЯ</t>
  </si>
  <si>
    <t>Україна, 17400, Чернігівська обл., Бобровицький р-н, місто Бобровиця, ВУЛИЦЯ ОЛЕГА БИЧКА, будинок 1</t>
  </si>
  <si>
    <t>c99f30a2-92a6-4b90-ab69-a963febec22d</t>
  </si>
  <si>
    <t>КОМУНАЛЬНЕ НЕКОМЕРЦІЙНЕ ПІДПРИЄМСТВО "БОБРОВИЦЬКИЙ  ЦЕНТР ПЕРВИННОЇ МЕДИКО-САНІТАРНОЇ ДОПОМОГИ" БОБРОВИЦЬКОЇ МІСЬКОЇ РАДИ</t>
  </si>
  <si>
    <t>bobrmedcentr@gmail.com</t>
  </si>
  <si>
    <t>Левченко Людмила Юріївна</t>
  </si>
  <si>
    <t>1e25a08d-b143-4838-a065-68749654b033</t>
  </si>
  <si>
    <t>КОМУНАЛЬНЕ НЕКОМЕРЦІЙНЕ ПІДПРИЄМСТВО "БОРЗНЯНСЬКА МІСЬКА ЛІКАРНЯ" БОРЗНЯНСЬКОЇ МІСЬКОЇ РАДИ</t>
  </si>
  <si>
    <t>БОРЗНА</t>
  </si>
  <si>
    <t>b7b21b8f-222b-4c1e-b83c-01cf5a2d83d8</t>
  </si>
  <si>
    <t>КОМУНАЛЬНЕ НЕКОМЕРЦІЙНЕ ПІДПРИЄМСТВО "БОРЗНЯНСЬКИЙ  ЦЕНТР ПЕРВИННОЇ МЕДИКО-САНІТАРНОЇ ДОПОМОГИ" БОРЗНЯНСЬКОЇ МІСЬКОЇ РАДИ ЧЕРНІГІВСЬКОЇ ОБЛАСТІ</t>
  </si>
  <si>
    <t>3510b2a0-e151-4d62-b216-35b488a3292e</t>
  </si>
  <si>
    <t>КОМУНАЛЬНЕ НЕКОМЕРЦІЙНЕ ПІДПРИЄМСТВО  "ВАРВИНСЬКА  ЛІКАРНЯ" ВАРВИНСЬКОЇ СЕЛИЩНОЇ РАДИ ПРИЛУЦЬКОГО РАЙОНУ ЧЕРНІГІВСЬКОЇ ОБЛАСТІ</t>
  </si>
  <si>
    <t>ВАРВА</t>
  </si>
  <si>
    <t>2071a3f5-2fc0-45fd-a09f-6418053a90a0</t>
  </si>
  <si>
    <t>КОМУНАЛЬНЕ НЕКОМЕРЦІЙНЕ ПІДПРИЄМСТВО "Варвинський центр первинної медико-санітарної допомоги" Варвинської селищної ради Прилуцького району Чернігівської області</t>
  </si>
  <si>
    <t>5b5b8911-c98e-455d-90d2-467be26b9bf0</t>
  </si>
  <si>
    <t>КОМУНАЛЬНЕ НЕКОМЕРЦІЙНЕ ПІДПРИЄМСТВО "ГОРОДНЯНСЬКА МІСЬКА ЛІКАРНЯ" ГОРОДНЯНСЬКОЇ МІСЬКОЇ РАДИ</t>
  </si>
  <si>
    <t>ГОРОДНЯ</t>
  </si>
  <si>
    <t>eaa8a1d3-2e75-4ac5-82ae-184b4dff820b</t>
  </si>
  <si>
    <t>84ae3cc2-b716-47fe-a5ea-cc45e2c89974</t>
  </si>
  <si>
    <t>КОМУНАЛЬНЕ НЕКОМЕРЦІЙНЕ ПІДПРИЄМСТВО "ГОРОДНЯНСЬКИЙ ЦЕНТР ПЕРВИННОЇ МЕДИКО-САНІТАРНОЇ ДОПОМОГИ" ГОРОДНЯНСЬКОЇ МІСЬКОЇ РАДИ</t>
  </si>
  <si>
    <t>ced46844-8e6e-4176-a21f-4ec2042bdc03</t>
  </si>
  <si>
    <t>КОМУНАЛЬНЕ НЕКОМЕРЦІЙНЕ ПІДПРИЄМСТВО"ДЕСНЯНСЬКИЙ ЦЕНТР ПЕРВИННОЇ МЕДИКО-САНІТАРНОЇ ДОПОМОГИ" ДЕСНЯНСЬКОЇ СЕЛИЩНОЇ РАДИ</t>
  </si>
  <si>
    <t>desna_cpmsd@ukr.net</t>
  </si>
  <si>
    <t>Шинкаренко Олександр Миколайович</t>
  </si>
  <si>
    <t>ДЕСНА</t>
  </si>
  <si>
    <t>Україна, 17024, Чернігівська обл., Козелецький р-н, селище міського типу Десна, ВУЛИЦЯ РИБАЛКА, будинок 6</t>
  </si>
  <si>
    <t>d09bdaa5-5360-479e-9039-65aff1560042</t>
  </si>
  <si>
    <t>КОМУНАЛЬНЕ НЕКОМЕРЦІЙНЕ ПІДПРИЄМСТВО "ІЧНЯНСЬКИЙ ЦЕНТР ПЕРВИННОЇ МЕДИКО-САНІТАРНОЇ ДОПОМОГИ" ІЧНЯНСЬКОЇ МІСЬКОЇ РАДИ</t>
  </si>
  <si>
    <t>ichnya_pmsd@ukr.net</t>
  </si>
  <si>
    <t>Денисенко Оксана Миколаївна</t>
  </si>
  <si>
    <t>Україна, 16700, Чернігівська обл., Ічнянський р-н, місто Ічня, ВУЛИЦЯ КОВАЛІВКА, будинок 6</t>
  </si>
  <si>
    <t>c42cba6a-72c1-45b2-93a1-99deabce6158</t>
  </si>
  <si>
    <t>КОМУНАЛЬНЕ НЕКОМЕРЦІЙНЕ ПІДПРИЄМСТВО "ІЧНЯНСЬКА МІСЬКА ЛІКАРНЯ" ІЧНЯНСЬКОЇ МІСЬКОЇ РАДИ</t>
  </si>
  <si>
    <t>ІЧНЯ</t>
  </si>
  <si>
    <t>62e96fa2-87a1-425c-9536-8d0c5196c989</t>
  </si>
  <si>
    <t>КОМУНАЛЬНЕ НЕКОМЕРЦІЙНЕ ПІДПРИЄМСТВО КОЗЕЛЕЦЬКОЇ РАЙОННОЇ РАДИ "КОЗЕЛЕЦЬКА ЦЕНТРАЛЬНА РАЙОННА ЛІКАРНЯ"</t>
  </si>
  <si>
    <t>d3cda814-de1d-4df0-8625-2a1242194adb</t>
  </si>
  <si>
    <t>КОМУНАЛЬНЕ НЕКОМЕРЦІЙНЕ ПІДПРИЄМСТВО КОЗЕЛЕЦЬКОЇ РАЙОННОЇ РАДИ "КОЗЕЛЕЦЬКИЙ РАЙОННИЙ ЦЕНТР ПЕРВИННОЇ МЕДИКО-САНІТАРНОЇ ДОПОМОГИ"</t>
  </si>
  <si>
    <t>6781c7e6-2654-40c9-9e74-c9b25f545954</t>
  </si>
  <si>
    <t>КОМУНАЛЬНЕ НЕКОМЕРЦІЙНЕ ПІДПРИЄМСТВО "КОРОПСЬКА ЦЕНТРАЛЬНА  ЛІКАРНЯ" КОРОПСЬКОЇ СЕЛИЩНОЇ РАДИ</t>
  </si>
  <si>
    <t>КОРОП</t>
  </si>
  <si>
    <t>7caf4ade-8e23-488c-917e-358f5c7a18b3</t>
  </si>
  <si>
    <t>КОМУНАЛЬНЕ НЕКОМЕРЦІЙНЕ ПІДПРИЄМСТВО "КОРОПСЬКИЙ  ЦЕНТР ПЕРВИННОЇ МЕДИКО-САНІТАРНОЇ ДОПОМОГИ" КОРОПСЬКОЇ СЕЛИЩНОЇ РАДИ</t>
  </si>
  <si>
    <t>ba941186-a17a-44a2-83b4-dd7cf86bff52</t>
  </si>
  <si>
    <t>КОМУНАЛЬНЕ НЕКОМЕРЦІЙНЕ  ПІДПРИЄМСТВО "КОРЮКІВСЬКА ЦЕНТРАЛЬНА РАЙОННА ЛІКАРНЯ" КОРЮКІВСЬКОЇ МІСЬКОЇ РАДИ</t>
  </si>
  <si>
    <t>6fa985a9-acf6-4b9b-a6ea-fd9f8245b0c1</t>
  </si>
  <si>
    <t>КОМУНАЛЬНЕ НЕКОМЕРЦІЙНЕ ПІДПРИЄМСТВО "ЦЕНТР ПЕРВИННОЇ МЕДИКО-САНІТАРНОЇ ДОПОМОГИ "КОРЮКІВСЬКИЙ ЦЕНТР СІМЕЙНОЇ МЕДИЦИНИ" КОРЮКІВСЬКОЇ МІСЬКОЇ РАДИ</t>
  </si>
  <si>
    <t>1882fcca-6cda-40f7-9088-47d1f53b16b0</t>
  </si>
  <si>
    <t>КОМУНАЛЬНЕ НЕКОМЕРЦІЙНЕ ПІДПРИЄМСТВО "КУЛИКІВСЬКА ЦЕНТРАЛЬНА РАЙОННА ЛІКАРНЯ" КУЛИКІВСЬКОЇ РАЙОННОЇ РАДИ</t>
  </si>
  <si>
    <t>КУЛИКІВКА</t>
  </si>
  <si>
    <t>Україна, 16300, Чернігівська обл., Куликівський р-н, селище міського типу Куликівка, ВУЛИЦЯ ПИРОГОВА, будинок 16</t>
  </si>
  <si>
    <t>a9ef380a-f996-432d-b3af-de3c7380e7b2</t>
  </si>
  <si>
    <t>83cee651-e190-44d0-82a5-177adfea729e</t>
  </si>
  <si>
    <t>КОМУНАЛЬНЕ НЕКОМЕРЦІЙНЕ ПІДПРИЄМСТВО "КУЛИКІВСЬКИЙ ЦЕНТР ПЕРВИННОЇ МЕДИКО-САНІТАРНОЇ ДОПОМОГИ" КУЛИКІВСЬКОЇ СЕЛИЩНОЇ РАДИ</t>
  </si>
  <si>
    <t>kulikovka_centre@ukr.net</t>
  </si>
  <si>
    <t>Дмитришина Лідія Дмитрівна</t>
  </si>
  <si>
    <t>7eb78498-d05d-421f-bb6d-ee4d47aac506</t>
  </si>
  <si>
    <t>КОМУНАЛЬНЕ НЕКОМЕРЦІЙНЕ ПІДПРИЄМСТВО "ЛИНОВИЦЬКА АМБУЛАТОРІЯ ЗАГАЛЬНОЇ ПРАКТИКИ СІМЕЙНОЇ МЕДИЦИНИ ЛИНОВИЦЬКОЇ СЕЛИЩНОЇ РАДИ"</t>
  </si>
  <si>
    <t>ЛИНОВИЦЯ</t>
  </si>
  <si>
    <t>dc326b2f-e43c-42e6-9124-3bfb741bff76</t>
  </si>
  <si>
    <t>КОМУНАЛЬНЕ НЕКОМЕРЦІЙНЕ ПІДПРИЄМСТВО "НІЖИНСЬКИЙ ЦЕНТР ПЕРВИННОЇ МЕДИКО-САНІТАРНОЇ ДОПОМОГИ" НІЖИНСЬКОЇ РАЙОННОЇ РАДИ</t>
  </si>
  <si>
    <t>ЛОСИНІВКА</t>
  </si>
  <si>
    <t>f95c1bb2-6290-415b-af22-8934f26513cc</t>
  </si>
  <si>
    <t>КОМУНАЛЬНЕ НЕКОМЕРЦІЙНЕ ПІДПРИЄМСТВО  "МЕНСЬКА МІСЬКА ЛІКАРНЯ" МЕНСЬКОЇ МІСЬКОЇ РАДИ</t>
  </si>
  <si>
    <t>МЕНА</t>
  </si>
  <si>
    <t>986c7078-fd8b-4a4f-b27d-e9d264f99ac1</t>
  </si>
  <si>
    <t>КОМУНАЛЬНЕ НЕКОМЕРЦІЙНЕ ПІДПРИЄМСТВО "МЕНСЬКИЙ ЦЕНТР ПЕРВИННОЇ МЕДИКО-САНІТАРНОЇ ДОПОМОГИ" МЕНСЬКОЇ МІСЬКОЇ РАДИ</t>
  </si>
  <si>
    <t>mena_cpmsd@ukr.net</t>
  </si>
  <si>
    <t>Корнієнко Наталія Іванівна</t>
  </si>
  <si>
    <t>Україна, 15600, Чернігівська обл., Менський р-н, місто Мена, ВУЛИЦЯ ШЕВЧЕНКА, будинок 76</t>
  </si>
  <si>
    <t>c39b016d-e6bf-4fde-9372-ee228917c530</t>
  </si>
  <si>
    <t>КОМУНАЛЬНЕ НЕКОМЕРЦІЙНЕ ПІДПРИЄМСТВО "НІЖИНСЬКИЙ МІСЬКИЙ ЦЕНТР ПЕРВИННОЇ МЕДИКО-САНІТАРНОЇ ДОПОМОГИ" НІЖИНСЬКОЇ МІСЬКОЇ РАДИ ЧЕРНІГІВСЬКОЇ ОБЛАСТІ</t>
  </si>
  <si>
    <t>d9e921d6-5f04-4659-ab77-3a2ee3b5372b</t>
  </si>
  <si>
    <t>КОМУНАЛЬНЕ НЕКОМЕРЦІЙНЕ ПІДПРИЄМСТВО "НІЖИНСЬКА ЦЕНТРАЛЬНА МІСЬКА ЛІКАРНЯ ІМЕНІ МИКОЛИ ГАЛИЦЬКОГО" НІЖИНСЬКОЇ МІСЬКОЇ РАДИ ЧЕРНІГІВСЬКОЇ ОБЛАСТІ</t>
  </si>
  <si>
    <t>56b1d47f-79cc-42c9-9e6d-291429c529d2</t>
  </si>
  <si>
    <t>КОМУНАЛЬНЕ НЕКОМЕРЦІЙНЕ ПІДПРИЄМСТВО "НІЖИНСЬКИЙ МІСЬКИЙ ПОЛОГОВИЙ БУДИНОК" НІЖИНСЬКОЇ МІСЬКОЇ РАДИ ЧЕРНІГІВСЬКОЇ ОБЛАСТІ</t>
  </si>
  <si>
    <t>5d715220-9823-4f7c-9b44-4e13a609f7ae</t>
  </si>
  <si>
    <t>КОМУНАЛЬНЕ НЕКОМЕРЦІЙНЕ ПІДПРИЄМСТВО "НІЖИНСЬКА ЦЕНТРАЛЬНА РАЙОННА ЛІКАРНЯ" НІЖИНСЬКОЇ РАЙОННОЇ РАДИ ЧЕРНІГІВСЬКОЇ ОБЛАСТІ</t>
  </si>
  <si>
    <t>440ce63a-c5a0-4700-99dc-351d9dfdb8a8</t>
  </si>
  <si>
    <t>КОМУНАЛЬНЕ НЕКОМЕРЦІЙНЕ ПІДПРИЄМСТВО "НІЖИНСЬКА МІСЬКА СТОМАТОЛОГІЧНА ПОЛІКЛІНІКА" НІЖИНСЬКОЇ МІСЬКОЇ РАДИ ЧЕРНІГІВСЬКОЇ ОБЛАСТІ</t>
  </si>
  <si>
    <t>f4924bd7-e2d0-4fe8-b6f7-4f74fcd7a22f</t>
  </si>
  <si>
    <t>КОМУНАЛЬНЕ НЕКОМЕРЦІЙНЕ ПІДПРИЄМСТВО "НОВГОРОД-СІВЕРСЬКИЙ МІСЬКИЙ ЦЕНТР ПЕРВИННОЇ МЕДИКО-САНІТАРНОЇ ДОПОМОГИ" НОВГОРОД-СІВЕРСЬКОЇ МІСЬКОЇ РАДИ ЧЕРНІГІВСЬКОЇ ОБЛАСТІ</t>
  </si>
  <si>
    <t>c3c8c697-2334-405e-985d-2cf4e9259683</t>
  </si>
  <si>
    <t>КОМУНАЛЬНЕ НЕКОМЕРЦІЙНЕ ПІДПРИЄМСТВО "НОВГОРОД-СІВЕРСЬКА ЦЕНТРАЛЬНА МІСЬКА ЛІКАРНЯ ІМЕНІ І. В. БУЯЛЬСЬКОГО" НОВГОРОД-СІВЕРСЬКОЇ МІСЬКОЇ РАДИ ЧЕРНІГІВСЬКОЇ ОБЛАСТІ</t>
  </si>
  <si>
    <t>28cc8e81-a788-46c6-8747-bedf27938877</t>
  </si>
  <si>
    <t>КОМУНАЛЬНЕ НЕКОМЕРЦІЙНЕ ПІДПРИЄМСТВО "ЧЕРНІГІВСЬКИЙ ОБЛАСНИЙ МЕДИЧНИЙ ЦЕНТР СОЦІАЛЬНО ЗНАЧУЩИХ ТА НЕБЕЗПЕЧНИХ ХВОРОБ" ЧЕРНІГІВСЬКОЇ ОБЛАСНОЇ РАДИ</t>
  </si>
  <si>
    <t>НОВИЙ БІЛОУС</t>
  </si>
  <si>
    <t>348fe7a0-d753-40fd-8b32-6ef91533aa9a</t>
  </si>
  <si>
    <t>КОМУНАЛЬНЕ НЕКОМЕРЦІЙНЕ ПІДПРИЄМСТВО "НОСІВСЬКА МІСЬКА ЛІКАРНЯ ІМЕНІ Ф.Я.ПРИМАКА" НОСІВСЬКОЇ МІСЬКОЇ РАДИ</t>
  </si>
  <si>
    <t>НОСІВКА</t>
  </si>
  <si>
    <t>fcbd48d6-b939-4353-a82b-e8c32ddd3e59</t>
  </si>
  <si>
    <t>КОМУНАЛЬНЕ НЕКОМЕРЦІЙНЕ ПІДПРИЄМСТВО  "НОСІВСЬКИЙ ЦЕНТР ПЕРВИННОЇ МЕДИКО-САНІТАРНОЇ ДОПОМОГИ" НОСІВСЬКОЇ МІСЬКОЇ РАДИ</t>
  </si>
  <si>
    <t>medcentr-1@ukr.net</t>
  </si>
  <si>
    <t>Гордін Олег Володимирович</t>
  </si>
  <si>
    <t>Україна, 17100, Чернігівська обл., Носівський р-н, місто Носівка, ВУЛ. ЦЕНТРАЛЬНА , будинок 53</t>
  </si>
  <si>
    <t>e0b6a46d-8c9c-4f39-8604-05a97aba0631</t>
  </si>
  <si>
    <t>КОМУНАЛЬНЕ НЕКОМЕРЦІЙНЕ ПІДПРИЄМСТВО "ОСТЕРСЬКА МІСЬКА ЛІКАРНЯ" ОСТЕРСЬКОЇ МІСЬКОЇ РАДИ</t>
  </si>
  <si>
    <t>ОСТЕР</t>
  </si>
  <si>
    <t>1c8ae236-dfde-45c1-9b02-18d1bb9f6a1d</t>
  </si>
  <si>
    <t>КОМУНАЛЬНЕ ПІДПРИЄМСТВО " ПАРАФІЇВСЬКИЙ ЦЕНТР ПЕРВИННОЇ МЕДИКО-САНІТАРНОЇ ДОПОМОГИ" ПАРАФІЇВСЬКОЇ СЕЛИЩНОЇ РАДИ</t>
  </si>
  <si>
    <t>ПАРАФІЇВКА</t>
  </si>
  <si>
    <t>0ccb692a-1cd7-4a77-b33f-134367412562</t>
  </si>
  <si>
    <t>КОМУНАЛЬНЕ НЕКОМЕРЦІЙНЕ ПІДПРИЄМСТВО "ЦЕНТР ПЕРВИННОЇ МЕДИКО-САНІТАРНОЇ ДОПОМОГИ" ПРИЛУЦЬКОЇ РАЙОННОЇ РАДИ ЧЕРНІГІВСЬКОЇ ОБЛАСТІ</t>
  </si>
  <si>
    <t>medcentr_2016@ukr.net</t>
  </si>
  <si>
    <t>Межуєв Дмитро Олександрович</t>
  </si>
  <si>
    <t>Україна, 17500, Чернігівська обл., місто Прилуки, ВУЛИЦЯ КИЇВСЬКА, будинок 98</t>
  </si>
  <si>
    <t>d8abfa06-b711-494e-bc05-748ca29c4a95</t>
  </si>
  <si>
    <t>КОМУНАЛЬНЕ НЕКОМЕРЦІЙНЕ ПІДПРИЄМСТВО "ПРИЛУЦЬКА МІСЬКА ДИТЯЧА ЛІКАРНЯ" ПРИЛУЦЬКОЇ МІСЬКОЇ РАДИ</t>
  </si>
  <si>
    <t>d238fa9c-e3bb-43d4-8fd2-e02953038ac4</t>
  </si>
  <si>
    <t>23218dc7-37ef-497c-a149-dca96cc996ba</t>
  </si>
  <si>
    <t>КОМУНАЛЬНЕ НЕКОМЕРЦІЙНЕ ПІДПРИЄМСТВО "ПРИЛУЦЬКА ЦЕНТРАЛЬНА РАЙОННА ЛІКАРНЯ" ПРИЛУЦЬКОЇ РАЙОННОЇ РАДИ ЧЕРНІГІВСЬКОЇ ОБЛАСТІ</t>
  </si>
  <si>
    <t>fbad47f5-f28e-4751-923b-40190253958c</t>
  </si>
  <si>
    <t>КОМУНАЛЬНЕ НЕКОМЕРЦІЙНЕ ПІДПРИЄМСТВО "ПРИЛУЦЬКА МІСЬКА СТОМАТОЛОГІЧНА ПОЛІКЛІНІКА"</t>
  </si>
  <si>
    <t>be15fca7-3069-4b94-bb88-022935861627</t>
  </si>
  <si>
    <t>ТОВАРИСТВО З ОБМЕЖЕНОЮ ВІДПОВІДАЛЬНІСТЮ "СЕРВІС"</t>
  </si>
  <si>
    <t>31b0c461-dce4-415b-a394-14af8095b0ad</t>
  </si>
  <si>
    <t>КОМУНАЛЬНЕ  НЕКОМЕРЦІЙНЕ ПІДПРИЄМСТВО "ПРИЛУЦЬКИЙ МІСЬКИЙ ЦЕНТР ПЕРВИННОЇ МЕДИКО-САНІТАРНОЇ ДОПОМОГИ"</t>
  </si>
  <si>
    <t>07397b6b-f9c7-4223-b68d-5ba8c019a5cc</t>
  </si>
  <si>
    <t>КОМУНАЛЬНЕ НЕКОМЕРЦІЙНЕ ПІДПРИЄМСТВО "ПРИЛУЦЬКА ЦЕНТРАЛЬНА  МІСЬКА ЛІКАРНЯ"</t>
  </si>
  <si>
    <t>254ff4d8-5e2f-4db6-9cae-38edabe94729</t>
  </si>
  <si>
    <t>КОМУНАЛЬНЕ НЕКОМЕРЦІЙНЕ ПІДПРИЄМСТВО "ЧЕРНІГІВСЬКИЙ РАЙОННИЙ ЦЕНТР ПЕРВИННОЇ МЕДИКО-САНІТАРНОЇ ДОПОМОГИ" ЧЕРНІГІВСЬКОЇ РАЙОННОЇ РАДИ ЧЕРНІГІВСЬКОЇ ОБЛАСТІ</t>
  </si>
  <si>
    <t>7ef7649d-6d67-4a27-93e6-462247cffb33</t>
  </si>
  <si>
    <t>КОМУНАЛЬНЕ НЕКОМЕРЦІЙНЕ ПІДПРИЄМСТВО "ЦЕНТР ПЕРВИННОЇ МЕДИКО-САНІТАРНОЇ ДОПОМОГИ "ЗДОРОВА РОДИНА" РІПКИНСЬКОЇ СЕЛИЩНОЇ РАДИ</t>
  </si>
  <si>
    <t>РІПКИ</t>
  </si>
  <si>
    <t>c223c989-343f-4fbc-9307-3fddeb948b8c</t>
  </si>
  <si>
    <t>КОМУНАЛЬНЕ НЕКОМЕРЦІЙНЕ ПІДПРИЄМСТВО "РІПКИНСЬКА ЦЕНТРАЛЬНА ЛІКАРНЯ" РІПКИНСЬКОЇ СЕЛИЩНОЇ РАДИ</t>
  </si>
  <si>
    <t>fbaf0e7c-48fb-44e7-b7a0-00345147ad8e</t>
  </si>
  <si>
    <t>КОМУНАЛЬНЕ НЕКОМЕРЦІЙНЕ ПІДПРИЄМСТВО "СЕМЕНІВСЬКИЙ ЦЕНТР ПЕРВИННОЇ МЕДИКО-САНІТАРНОЇ ДОПОМОГИ" СЕМЕНІВСЬКОЇ МІСЬКОЇ РАДИ ЧЕРНІГІВСЬКОЇ ОБЛАСТІ</t>
  </si>
  <si>
    <t>sem_pmsd@ukr.net</t>
  </si>
  <si>
    <t>Іваненко Таіса Борисівна</t>
  </si>
  <si>
    <t>Україна, 15400, Чернігівська обл., Семенівський р-н, місто Семенівка, ВУЛИЦЯ ЛІКАРНЯНИЙ ХУТОРОК, будинок 2</t>
  </si>
  <si>
    <t>d2668b90-1f8e-408c-9672-7bba0acdaf69</t>
  </si>
  <si>
    <t>КОМУНАЛЬНЕ НЕКОМЕРЦІЙНЕ ПІДПРИЄМСТВО "СЕМЕНІВСЬКА МІСЬКА ЛІКАРНЯ" СЕМЕНІВСЬКОЇ МІСЬКОЇ РАДИ ЧЕРНІГІВСЬКОЇ ОБЛАСТІ</t>
  </si>
  <si>
    <t>fec168f8-67ca-4290-bdc8-95ef716d6996</t>
  </si>
  <si>
    <t>КОМУНАЛЬНЕ НЕКОМЕРЦІЙНЕ ПІДПРИЄМСТВО "СНОВСЬКИЙ ЦЕНТР ПЕРВИННОЇ МЕДИЧНОЇ ДОПОМОГИ" СНОВСЬКОЇ МІСЬКОЇ РАДИ КОРЮКІВСЬКОГО РАЙОНУ ЧЕРНІГІВСЬКОЇ ОБЛАСТІ</t>
  </si>
  <si>
    <t>СНОВСЬК</t>
  </si>
  <si>
    <t>704d4291-1039-4156-9887-6ed8979fc331</t>
  </si>
  <si>
    <t>КОМУНАЛЬНЕ НЕКОМЕРЦІЙНЕ ПІДПРИЄМСТВО "СНОВСЬКА ЦЕНТРАЛЬНА РАЙОННА ЛІКАРНЯ" СНОВСЬКОЇ МІСЬКОЇ РАДИ СНОВСЬКОГО РАЙОНУ ЧЕРНІГІВСЬКОЇ ОБЛАСТІ</t>
  </si>
  <si>
    <t>25e4e652-3e98-41bf-9d9f-a667447da14b</t>
  </si>
  <si>
    <t>САВЧУК ЛЮДМИЛА МИКОЛАЇВНА</t>
  </si>
  <si>
    <t>СОСНИЦЯ</t>
  </si>
  <si>
    <t>fba3a241-6cb5-48dc-af86-0d9747cb1a14</t>
  </si>
  <si>
    <t>Комунальне некомерційне підприємство "Сосницький центр первинної медико-санітарної допомоги" Сосницької селищної ради</t>
  </si>
  <si>
    <t>f4765380-9e29-45bb-a8c1-dfa8169271be</t>
  </si>
  <si>
    <t>КОМУНАЛЬНЕ НЕКОМЕРЦІЙНЕ ПІДПРИЄМСТВО "СОСНИЦЬКА ЛІКАРНЯ" СОСНИЦЬКОЇ СЕЛИЩНОЇ РАДИ</t>
  </si>
  <si>
    <t>ee26928d-c1e1-4b11-b430-b37f0c652f92</t>
  </si>
  <si>
    <t>КОМУНАЛЬНЕ НЕКОМЕРЦІЙНЕ ПІДПРИЄМСТВО "СРІБНЯНСЬКИЙ ЦЕНТР ПЕРВИННОЇ МЕДИКО-САНІТАРНОЇ ДОПОМОГИ" СРІБНЯНСЬКОЇ СЕЛИЩНОЇ РАДИ</t>
  </si>
  <si>
    <t>СРІБНЕ</t>
  </si>
  <si>
    <t>33824867-c122-4dd5-8c6b-eb7b734c031d</t>
  </si>
  <si>
    <t>КОМУНАЛЬНЕ НЕКОМЕРЦІЙНЕ ПІДПРИЄМСТВО "СРІБНЯНСЬКА ЦЕНТРАЛЬНА ЛІКАРНЯ" СРІБНЯНСЬКОЇ СЕЛИЩНОЇ РАДИ ЧЕРНІГІВСЬКОЇ ОБЛАСТІ</t>
  </si>
  <si>
    <t>fe344a3b-ed1a-43e9-8a8e-06d8df235c3a</t>
  </si>
  <si>
    <t>КОМУНАЛЬНЕ НЕКОМЕРЦІЙНЕ ПІДПРИЄМСТВО "ТАЛАЛАЇВСЬКИЙ ЦЕНТР ПЕРВИННОЇ МЕДИКО-САНІТАРНОЇ ДОПОМОГИ" ТАЛАЛАЇВСЬКОЇ СЕЛИЩНОЇ РАДИ</t>
  </si>
  <si>
    <t>ТАЛАЛАЇВКА</t>
  </si>
  <si>
    <t>63ae58a0-d874-45c3-8fd1-ed452ceb8c5b</t>
  </si>
  <si>
    <t>КОМУНАЛЬНЕ НЕКОМЕРЦІЙНЕ ПІДПРИЄМСТВО "ТАЛАЛАЇВСЬКА ЦЕНТРАЛЬНА ЛІКАРНЯ ТАЛАЛАЇВСЬКОЇ СЕЛИЩНОЇ РАДИ"</t>
  </si>
  <si>
    <t>b33f9170-f2d3-42c0-b7b7-bde4fe3161c2</t>
  </si>
  <si>
    <t>АНДРІЄВ ОЛЕГ ОЛЕКСАНДРОВИЧ</t>
  </si>
  <si>
    <t>Андрієв Олег Олександрович</t>
  </si>
  <si>
    <t>ТУПИЧІВ</t>
  </si>
  <si>
    <t>be232d83-6492-4424-91f2-b2b1c9038a19</t>
  </si>
  <si>
    <t>КОМУНАЛЬНЕ НЕКОМЕРЦІЙНЕ ПІДПРИЄМСТВО "ЧЕРНІГІВСЬКИЙ МЕДИЧНИЙ ЦЕНТР СУЧАСНОЇ ОНКОЛОГІЇ" ЧЕРНІГІВСЬКОЇ ОБЛАСНОЇ РАДИ</t>
  </si>
  <si>
    <t>24344729-38f7-4de2-b492-4d980730893a</t>
  </si>
  <si>
    <t>КОМУНАЛЬНЕ НЕКОМЕРЦІЙНЕ ПІДПРИЄМСТВО "ПОЛОГОВИЙ БУДИНОК" ЧЕРНІГІВСЬКОЇ МІСЬКОЇ РАДИ</t>
  </si>
  <si>
    <t>e701ab25-7076-42f9-bd58-c61359f6ad8a</t>
  </si>
  <si>
    <t>НАГОРНИЙ ДМИТРО ВАЛЕРІЙОВИЧ</t>
  </si>
  <si>
    <t>c5dcec03-ac4f-4638-b8cb-2628c62e81a7</t>
  </si>
  <si>
    <t>КОМУНАЛЬНЕ НЕКОМЕРЦІЙНЕ ПІДПРИЄМСТВО "ЧЕРНІГІВСЬКА ОБЛАСНА ДИТЯЧА ЛІКАРНЯ" ЧЕРНІГІВСЬКОЇ ОБЛАСНОЇ РАДИ</t>
  </si>
  <si>
    <t>7e90a8f8-af57-4962-9f90-1c30e55e8466</t>
  </si>
  <si>
    <t>ПРИВАТНЕ ПІДПРИЄМСТВО "ТЕСЛА"</t>
  </si>
  <si>
    <t>aed9f163-e685-476a-8b73-a7d241e35097</t>
  </si>
  <si>
    <t>КОМУНАЛЬНЕ НЕКОМЕРЦІЙНЕ ПІДПРИЄМСТВО "ЧЕРНІГІВСЬКА ОБЛАСНА ПСИХОНЕВРОЛОГІЧНА ЛІКАРНЯ" ЧЕРНІГІВСЬКОЇ ОБЛАСНОЇ РАДИ</t>
  </si>
  <si>
    <t>480e41da-193c-441f-815e-2d6b5ff3eb16</t>
  </si>
  <si>
    <t>ТОВАРИСТВО З ОБМЕЖЕНОЮ ВІДПОВІДАЛЬНІСТЮ ЛІКУВАЛЬНО-ПРОФІЛАКТИЧНИЙ ЗАКЛАД  "СІММЕД"</t>
  </si>
  <si>
    <t>8a1de12a-6259-4c70-a89a-fd7eb5b28ff5</t>
  </si>
  <si>
    <t>КОМУНАЛЬНЕ НЕКОМЕРЦІЙНЕ ПІДПРИЄМСТВО "ЧЕРНІГІВСЬКИЙ МІСЬКИЙ СТОМАТОЛОГІЧНИЙ ЦЕНТР" ЧЕРНІГІВСЬКОЇ МІСЬКОЇ РАДИ</t>
  </si>
  <si>
    <t>6550f24b-6fc2-419f-95e2-fd52132505b5</t>
  </si>
  <si>
    <t>КОМУНАЛЬНЕ НЕКОМЕРЦІЙНЕ ПІДПРИЄМСТВО "ДИТЯЧА ПОЛІКЛІНІКА №1" ЧЕРНІГІВСЬКОЇ МІСЬКОЇ РАДИ</t>
  </si>
  <si>
    <t>ce82b055-3b63-43ce-9be1-1bbe93d8ba94</t>
  </si>
  <si>
    <t>ЛАТОХА ІЛЛЯ ОЛЕКСАНДРОВИЧ</t>
  </si>
  <si>
    <t>2fbbb478-d663-4304-b1b3-e74aa368f331</t>
  </si>
  <si>
    <t>d4d7b978-4644-40f4-b2b5-d81fdfff6583</t>
  </si>
  <si>
    <t>КОМУНАЛЬНЕ НЕКОМЕРЦІЙНЕ ПІДПРИЄМСТВО "ДИТЯЧА СТОМАТОЛОГІЧНА ПОЛІКЛІНІКА" ЧЕРНІГІВСЬКОЇ МІСЬКОЇ РАДИ</t>
  </si>
  <si>
    <t>c178b81c-6816-454b-9617-1b877bc71f1e</t>
  </si>
  <si>
    <t>МАЗУР ГАННА МИКОЛАЇВНА</t>
  </si>
  <si>
    <t>7aef5cc1-646b-4457-95e7-4cca53b17156</t>
  </si>
  <si>
    <t>КОМУНАЛЬНЕ НЕКОМЕРЦІЙНЕ ПІДПРИЄМСТВО "ЧЕРНІГІВСЬКА МІСЬКА ЛІКАРНЯ № 3"  ЧЕРНІГІВСЬКОЇ МІСЬКОЇ РАДИ</t>
  </si>
  <si>
    <t>3ml@chernigiv-rada.gov.ua</t>
  </si>
  <si>
    <t>Янголь Віктор Іванович</t>
  </si>
  <si>
    <t>Україна, 14034, Чернігівська обл., місто Чернігів, ВУЛИЦЯ 1-ГО ТРАВНЯ, будинок 170</t>
  </si>
  <si>
    <t>e0e7f059-4cf3-4d6e-bcbb-78018c32a5a9</t>
  </si>
  <si>
    <t>КОМУНАЛЬНЕ НЕКОМЕРЦІЙНЕ ПІДПРИЄМСТВО "ЧЕРНІГІВСЬКА МІСЬКА ЛІКАРНЯ № 1" ЧЕРНІГІВСЬКОЇ МІСЬКОЇ РАДИ</t>
  </si>
  <si>
    <t>bc8cabfc-88d9-47e4-9eba-813d537e11c9</t>
  </si>
  <si>
    <t>КОМУНАЛЬНЕ НЕКОМЕРЦІЙНЕ ПІДПРИЄМСТВО "ДИТЯЧА ПОЛІКЛІНІКА №2" ЧЕРНІГІВСЬКОЇ МІСЬКОЇ РАДИ</t>
  </si>
  <si>
    <t>6d2aceb8-bc4c-4a0e-85d8-e68540f46b06</t>
  </si>
  <si>
    <t>КОМУНАЛЬНЕ НЕКОМЕРЦІЙНЕ ПІДПРИЄМСТВО "ЧЕРНІГІВСЬКА МІСЬКА ЛІКАРНЯ № 4" ЧЕРНІГІВСЬКОЇ МІСЬКОЇ РАДИ</t>
  </si>
  <si>
    <t>4ml@chernigiv-rada.gov.ua</t>
  </si>
  <si>
    <t>Стецьков Юрій Петрович</t>
  </si>
  <si>
    <t>Україна, 14001, Чернігівська обл., місто Чернігів, ВУЛИЦЯ ТЕКСТИЛЬНИКІВ, будинок 36</t>
  </si>
  <si>
    <t>1a8bd5af-1d3d-4d33-9a4c-bf35c77148a6</t>
  </si>
  <si>
    <t>КОМУНАЛЬНЕ НЕКОМЕРЦІЙНЕ ПІДПРИЄМСТВО "ЧЕРНІГІВСЬКА МІСЬКА ЛІКАРНЯ № 2" ЧЕРНІГІВСЬКОЇ МІСЬКОЇ РАДИ</t>
  </si>
  <si>
    <t>76de29dd-c120-4328-9e7e-c3e3c40a8297</t>
  </si>
  <si>
    <t>40383835-c2e3-45f8-a484-32fefcc7e49b</t>
  </si>
  <si>
    <t>491ae8e8-2ce9-4316-b4ce-715a6ffe20aa</t>
  </si>
  <si>
    <t>КОМУНАЛЬНЕ НЕКОМЕРЦІЙНЕ ПІДПРИЄМСТВО "ОБЛАСНИЙ ЦЕНТР ЕКСТРЕНОЇ МЕДИЧНОЇ ДОПОМОГИ ТА МЕДИЦИНИ КАТАСТРОФ" ЧЕРНІГІВСЬКОЇ ОБЛАСНОЇ РАДИ</t>
  </si>
  <si>
    <t>91002aa0-8a51-4a16-b040-8b189b1864ce</t>
  </si>
  <si>
    <t>КОМУНАЛЬНЕ НЕКОМЕРЦІЙНЕ ПІДПРИЄМСТВО "ЧЕРНІГІВСЬКА ОБЛАСНА ЛІКАРНЯ" ЧЕРНІГІВСЬКОЇ ОБЛАСНОЇ РАДИ</t>
  </si>
  <si>
    <t>aa21e78f-cfaf-48bf-a9f5-8e0694d09a9a</t>
  </si>
  <si>
    <t>КОМУНАЛЬНЕ НЕКОМЕРЦІЙНЕ ПІДПРИЄМСТВО "ЧЕРНІГІВСЬКИЙ ОБЛАСНИЙ КАРДІОЛОГІЧНИЙ ЦЕНТР" ЧЕРНІГІВСЬКОЇ ОБЛАСНОЇ РАДИ</t>
  </si>
  <si>
    <t>91bfb2e2-b246-46e9-b8c8-95957e576657</t>
  </si>
  <si>
    <t>234dfcf4-40e6-4f2d-8e3b-85ad4d371c38</t>
  </si>
  <si>
    <t>КОМУНАЛЬНЕ НЕКОМЕРЦІЙНЕ ПІДПРИЄМСТВО "ЧЕРНІГІВСЬКА ЦЕНТРАЛЬНА РАЙОННА ЛІКАРНЯ" ЧЕРНІГІВСЬКОЇ РАЙОННОЇ РАДИ ЧЕРНІГІВСЬКОЇ ОБЛАСТІ</t>
  </si>
  <si>
    <t>8fff90c1-2d95-4357-b885-8a34b220dda8</t>
  </si>
  <si>
    <t>ab312647-d2a9-43fc-8905-39a25392dfe0</t>
  </si>
  <si>
    <t>8e13220c-f255-49e7-b7ba-8577e2c1d357</t>
  </si>
  <si>
    <t>Мороз Олена Михайлівна</t>
  </si>
  <si>
    <t>41c19896-c417-40be-b814-a458e0b5f246</t>
  </si>
  <si>
    <t>КОМУНАЛЬНЕ НЕКОМЕРЦІЙНЕ ПІДПРИЄМСТВО "ЧЕРНІГІВСЬКА ОБЛАСНА СТОМАТОЛОГІЧНА ПОЛІКЛІНІКА" ЧЕРНІГІВСЬКОЇ ОБЛАСНОЇ РАДИ</t>
  </si>
  <si>
    <t>«КОМУНАЛЬНЕ НЕКОМЕРЦІЙНЕ ПІДПРИЄМСТВО «ЦЕНТР ПЕРВИННОЇ МЕДИКО-САНІТАРНОЇ ДОПОМОГИ» СЛОБОЖАНСЬКОЇ СЕЛИЩНОЇ РАДИ»</t>
  </si>
  <si>
    <t>ДНІПРОВСЬКИЙ</t>
  </si>
  <si>
    <t>Україна, ДНІПРОПЕТРОВСЬКА область, ДНІПРОВСЬКИЙ район, смт. СЛОБОЖАНСЬКЕ, вулиця Будівельників, 12</t>
  </si>
  <si>
    <t>ed60aaef-83c5-4a5f-988c-e906822d3731</t>
  </si>
  <si>
    <t>КОМУНАЛЬНЕ НЕКОМЕРЦІЙНЕ ПІДПРИЄМСТВО "ЦЕНТР ПЕРВИННОЇ МЕДИКО-САНІТАРНОЇ ДОПОМОГИ" ОПІШНЯНСЬКОЇ СЕЛИЩНОЇ РАДИ</t>
  </si>
  <si>
    <t>opishnya_centr_pmsd@ukr.net</t>
  </si>
  <si>
    <t>Дригоза Олена Іванівна</t>
  </si>
  <si>
    <t>ОПІШНЯ</t>
  </si>
  <si>
    <t>Україна, 38164, Полтавська обл., Зіньківський р-н, селище міського типу Опішня, вул.Нова, будинок 54</t>
  </si>
  <si>
    <t>7ac5ae6c-9684-48b3-8a79-18f5dfca5d84</t>
  </si>
  <si>
    <t>КОМУНАЛЬНЕ НЕКОМЕРЦІЙНЕ ПІДПРИЄМСТВО "ЦЕНТР ПЕРВИННОЇ МЕДИКО-САНІТАРНОЇ ДОПОМОГИ" РАЛІВСЬКОЇ СІЛЬСЬКОЇ РАДИ САМБІРСЬКОГО РАЙОНУ ЛЬВІВСЬКОЇ ОБЛАСТІ</t>
  </si>
  <si>
    <t>Україна, 81473, Львівська обл., Самбірський р-н, село Ралівка, вул.Франка Івана, будинок 25</t>
  </si>
  <si>
    <t>Комунальне некомерційне підприємство "Підкамінська міська лікарня" Підкамінської селищної ради</t>
  </si>
  <si>
    <t>ПІДКАМІНЬ</t>
  </si>
  <si>
    <t>Україна, 80670, Львівська обл., Бродівський р-н, селище міського типу Підкамінь, вул.Незалежності, будинок 75</t>
  </si>
  <si>
    <t>660556a9-99c0-4fb2-8e1b-f66cf0b1dc15</t>
  </si>
  <si>
    <t>04d1445d-b619-42c6-af3a-4eaf90354822</t>
  </si>
  <si>
    <t>Комунальне некомерційне підприємство "Центр первинної медико - санітарної допомоги Білозерської міської ради"</t>
  </si>
  <si>
    <t>Україна, 85013, Донецька обл., місто Добропілля, місто Білозерське, вул.Фестивальна, будинок 4</t>
  </si>
  <si>
    <t>КАЧКАРІВКА</t>
  </si>
  <si>
    <t>БУДАНІВ</t>
  </si>
  <si>
    <t>НОВОРАЙСЬК</t>
  </si>
  <si>
    <t>ТИШКІВКА</t>
  </si>
  <si>
    <t>2bb1d7cb-8393-4264-9af7-b9b914589f81</t>
  </si>
  <si>
    <t>ГРИШКІВЦІ</t>
  </si>
  <si>
    <t>ПОБУЗЬКЕ</t>
  </si>
  <si>
    <t>92f2764f-d74f-4b08-b629-f9e800504ae9</t>
  </si>
  <si>
    <t>КОМУНАЛЬНЕ НЕКОМЕРЦІЙНЕ ПІДПРИЄМСТВО "ЦЕНТР ПЕРВИННОЇ МЕДИКО-САНІТАРНОЇ ДОПОМОГИ" РУДКІВСЬКОЇ МІСЬКОЇ РАДИ САМБІРСЬКОГО РАЙОНУ ЛЬВІВСЬКОЇ ОБЛАСТІ</t>
  </si>
  <si>
    <t>rudkypervynka@gmail.com</t>
  </si>
  <si>
    <t>Богоніс Оксана Ярославівна</t>
  </si>
  <si>
    <t>Україна, 81440, Львівська обл., Самбірський р-н, місто Рудки, пл.Відродження, будинок 2</t>
  </si>
  <si>
    <t>0560ab66-8316-4339-8cf7-9fb238173254</t>
  </si>
  <si>
    <t>КОМУНАЛЬНЕ НЕКОМЕРЦІЙНЕ ПІДПРИЄМСТВО "ЦЕНТР ПЕРВИННОЇ МЕДИКО-САНІТАРНОЇ ДОПОМОГИ БІЛИЦЬКОЇ СЕЛИЩНОЇ РАДИ"</t>
  </si>
  <si>
    <t>bilikipmsd@ukr.net</t>
  </si>
  <si>
    <t>Луцько Ольга Валентинівна</t>
  </si>
  <si>
    <t>БІЛИКИ</t>
  </si>
  <si>
    <t>Україна, 39220, Полтавська обл., Кобеляцький р-н, селище міського типу Білики, вул.Миру, будинок 6</t>
  </si>
  <si>
    <t>ДУЛІБИ</t>
  </si>
  <si>
    <t>dd8d28f1-2dac-4999-a27a-28f3393a2d97</t>
  </si>
  <si>
    <t>29ed9e89-4fdd-442b-b6cc-fbd30e9ff2b8</t>
  </si>
  <si>
    <t>КОМУНАЛЬНЕ НЕКОМЕРЦІЙНЕ ПІДПРИЄМСТВО "ЦЕНТР ПЕРВИННОЇ МЕДИЧНОЇ ДОПОМОГИ ОБ'ЄДНАНИХ ТЕРИТОРІАЛЬНИХ ГРОМАД" МАЧУХІВСЬКОЇ СІЛЬСЬКОЇ РАДИ ПОЛТАВСЬКОГО РАЙОНУ ПОЛТАВСЬКОЇ ОБЛАСТІ</t>
  </si>
  <si>
    <t>knp.otg@gmail.com</t>
  </si>
  <si>
    <t>Горалечко Галина Вікторівна</t>
  </si>
  <si>
    <t>МАЧУХИ</t>
  </si>
  <si>
    <t>Україна, 38754, Полтавська обл., Полтавський р-н, село Мачухи, ВУЛИЦЯ ІСТОРИЧНА, будинок 1</t>
  </si>
  <si>
    <t>БЕРЕСТЯ</t>
  </si>
  <si>
    <t>ТРИБУХІВЦІ</t>
  </si>
  <si>
    <t>ТУРБІВ</t>
  </si>
  <si>
    <t>054892fd-2a94-40a5-b76b-1cf7bbb00801</t>
  </si>
  <si>
    <t>ТОВАРИСТВО З ОБМЕЖЕНОЮ ВІДПОВІДАЛЬНІСТЮ "ІННОВАЦІЙНИЙ ЛІКУВАЛЬНО- ОЗДОРОВЧИЙ ЦЕНТР "АЛА АТЛАНТІС"</t>
  </si>
  <si>
    <t>Україна, 49000, Дніпропетровська обл., місто Дніпро, пр.Гагаріна, будинок 165, 2-поверх</t>
  </si>
  <si>
    <t>5e876086-2e2c-4125-a718-4cbba8a56dcd</t>
  </si>
  <si>
    <t>Комунальне некомерційне підприємство "Центр первинної медико-санітарної допомоги" Байковецької сільської ради</t>
  </si>
  <si>
    <t>Україна, 47706, Тернопільська обл., Тернопільський р-н, село Шляхтинці, вул.Джерельна, будинок 1</t>
  </si>
  <si>
    <t>ЦЕБРИКОВЕ</t>
  </si>
  <si>
    <t>КОМУНАЛЬНЕ НЕКОМЕРЦІЙНЕ ПІДПРИЄМСТВО "РОЗДІЛЬНЯНСЬКА БАГАТОПРОФІЛЬНА ЛІКАРНЯ" РОЗДІЛЬНЯНСЬКОЇ МІСЬКОЇ РАДИ</t>
  </si>
  <si>
    <t>БІЛА</t>
  </si>
  <si>
    <t>83a00fae-f2be-41b6-8e3f-0e35fe40efc2</t>
  </si>
  <si>
    <t>КОМУНАЛЬНЕ НЕКОМЕРЦІЙНЕ ПІДПРИЄМСТВО "КЛІНІЧНА ЛІКАРНЯ ШВИДКОЇ МЕДИЧНОЇ ДОПОМОГИ М.ЛЬВОВА"</t>
  </si>
  <si>
    <t>ВОРОНОВИЦЯ</t>
  </si>
  <si>
    <t>ТЕРНОВА</t>
  </si>
  <si>
    <t>ПАСІЧНА</t>
  </si>
  <si>
    <t>ПЕТРОПАВЛІВСЬКА БОРЩАГІВКА</t>
  </si>
  <si>
    <t>75e1eaf1-185e-41e0-9f5f-ce8f568992cc</t>
  </si>
  <si>
    <t>ТОВАРИСТВО З ОБМЕЖЕНОЮ ВІДПОВІДАЛЬНІСТЮ "ЄВРЕЙСЬКИЙ МЕДИЧНИЙ ЦЕНТР ДЖЕЙ ЕМ СІ"</t>
  </si>
  <si>
    <t>info@jmc.org.ua, a.rodinsky@gmail.com</t>
  </si>
  <si>
    <t>050-900-76-61, 096-551-75-65</t>
  </si>
  <si>
    <t>Родинський Олександ Георгійович</t>
  </si>
  <si>
    <t>Україна, 49000, Дніпропетровська обл., місто Дніпро, ВУЛИЦЯ ШОЛОМ АЛЕЙХЕМА, будинок 4/26</t>
  </si>
  <si>
    <t>Україна, 48301, Тернопільська обл., Монастириський р-н, місто Монастириська, ВУЛИЦЯ ШЕВЧЕНКА, будинок 29</t>
  </si>
  <si>
    <t>division_id</t>
  </si>
  <si>
    <t>division_name</t>
  </si>
  <si>
    <t>division_type</t>
  </si>
  <si>
    <t>residence_area</t>
  </si>
  <si>
    <t>residence_region</t>
  </si>
  <si>
    <t>residence_settlement</t>
  </si>
  <si>
    <t>residence_settlement_type</t>
  </si>
  <si>
    <t>residence_addresses</t>
  </si>
  <si>
    <t>division_phone</t>
  </si>
  <si>
    <t>КОАТУУ</t>
  </si>
  <si>
    <t>0006121e-795f-4fb3-9b37-f1dbc7e84d18</t>
  </si>
  <si>
    <t>ФАП Грушківка</t>
  </si>
  <si>
    <t>ФАП</t>
  </si>
  <si>
    <t>ГРЕБІНКІВСЬКИЙ</t>
  </si>
  <si>
    <t>ГРУШКІВКА</t>
  </si>
  <si>
    <t>село</t>
  </si>
  <si>
    <t>ПОЛТАВСЬКА область, ГРЕБІНКІВСЬКИЙ район, село ГРУШКІВКА, вулиця Пушкіна, 2а</t>
  </si>
  <si>
    <t>0009168f-e530-4817-a99d-5d1b97ff764e</t>
  </si>
  <si>
    <t>Амбулаторія загальної практики - сімейної медицини село Хацьки КНП "Черкаський районний центр ПМСД" Червонослобідської сільської ради</t>
  </si>
  <si>
    <t>Амбулаторія</t>
  </si>
  <si>
    <t>ХАЦЬКИ</t>
  </si>
  <si>
    <t>ЧЕРКАСЬКА область, село ХАЦЬКИ, вулиця Козацька, 1а</t>
  </si>
  <si>
    <t>000d7f4e-f993-4728-8f6f-5f908090a655</t>
  </si>
  <si>
    <t>Фельдшерський пункт  с.Перга</t>
  </si>
  <si>
    <t>Філія (інший відокремлений підрозділ)</t>
  </si>
  <si>
    <t>ОЛЕВСЬКИЙ</t>
  </si>
  <si>
    <t>ПЕРГА</t>
  </si>
  <si>
    <t>ЖИТОМИРСЬКА область, ОЛЕВСЬКИЙ район, село ПЕРГА, вулиця Геологів, 5</t>
  </si>
  <si>
    <t>0014c9f4-0869-4b07-b0c0-ef38d2454980</t>
  </si>
  <si>
    <t>Амбулаторія загальної практики сімейної медицини №1</t>
  </si>
  <si>
    <t>місто</t>
  </si>
  <si>
    <t>ДНІПРОПЕТРОВСЬКА область, місто ПОКРОВ, вулиця Київська, 9</t>
  </si>
  <si>
    <t>001d5b2f-7990-4b95-88ec-f75ab984f211</t>
  </si>
  <si>
    <t>Філія КНП "ДМП № 6" ОМР</t>
  </si>
  <si>
    <t>Місце провадження діяльності</t>
  </si>
  <si>
    <t>ОДЕСЬКА область, місто ОДЕСА, вулиця Академіка Філатова, 7-А</t>
  </si>
  <si>
    <t>00243773-5e3e-476a-ad17-dc2a4c8fcf42</t>
  </si>
  <si>
    <t>Амбулаторія загальної практики сімейної медицини</t>
  </si>
  <si>
    <t>ЖИДАЧІВСЬКИЙ</t>
  </si>
  <si>
    <t>смт</t>
  </si>
  <si>
    <t>ЛЬВІВСЬКА область, ЖИДАЧІВСЬКИЙ район, смт. ЖУРАВНО, вулиця Чубинського, 2</t>
  </si>
  <si>
    <t>0026c4e8-09dc-4038-b3c2-e981fc430dbf</t>
  </si>
  <si>
    <t>Немирівська ЛА ЗПСМ</t>
  </si>
  <si>
    <t>НЕМИРІВСЬКИЙ</t>
  </si>
  <si>
    <t>ВІННИЦЬКА область, НЕМИРІВСЬКИЙ район, місто НЕМИРІВ, вулиця Євдокименка, 22</t>
  </si>
  <si>
    <t>00295e39-8dcf-4303-86a4-56ccbe795757</t>
  </si>
  <si>
    <t>Амбулаторія ЗПСМ №4</t>
  </si>
  <si>
    <t>ОДЕСЬКА область, місто ОДЕСА, вулиця Давида Ойстраха, 7</t>
  </si>
  <si>
    <t>002a1649-dcae-4869-8c55-1fe6a7845241</t>
  </si>
  <si>
    <t>Амбулаторія ЗПСМ № 2 м. Синельникове (КНП "Синельниківський центр ПМСД СМР")</t>
  </si>
  <si>
    <t>ДНІПРОПЕТРОВСЬКА область, місто СИНЕЛЬНИКОВЕ, вулиця Миру, 52</t>
  </si>
  <si>
    <t>002e0a96-9e1b-4189-b9ab-3472016a1d11</t>
  </si>
  <si>
    <t>КНП "Черкаський міський пологовий будинок "Центр матері та дитини" вул. 30-років Перемоги, 16/1</t>
  </si>
  <si>
    <t>ЧЕРКАСЬКА область, місто ЧЕРКАСИ, вулиця 30-річчя Перемоги, 16/1</t>
  </si>
  <si>
    <t>002e2429-3c08-4d25-b9a1-a3839ed20a98</t>
  </si>
  <si>
    <t>Амбулаторія загальної практики-сімейної медицини с.Бердихів</t>
  </si>
  <si>
    <t>ЯВОРІВСЬКИЙ</t>
  </si>
  <si>
    <t>БЕРДИХІВ</t>
  </si>
  <si>
    <t>ЛЬВІВСЬКА область, ЯВОРІВСЬКИЙ район, село БЕРДИХІВ, вулиця Бандери, 32</t>
  </si>
  <si>
    <t>0034f1ce-8ce4-47c5-9c36-6b4ffc6b2208</t>
  </si>
  <si>
    <t>Комунальне некомерційне підприємство "Дитяча поліклініка №2" Чернігівської міської ради</t>
  </si>
  <si>
    <t>ЧЕРНІГІВСЬКА область, місто ЧЕРНІГІВ, вулиця Рокоссовського, 47</t>
  </si>
  <si>
    <t>0034fadd-467a-428e-824d-13ddded6be5c</t>
  </si>
  <si>
    <t>Амбулаторія загальної практики- сімейної медицини №1</t>
  </si>
  <si>
    <t>ВІННИЦЬКА область, місто ВІННИЦЯ, вулиця Станіславського, 36</t>
  </si>
  <si>
    <t>00379e59-c6c0-418d-952f-34919cf5c930</t>
  </si>
  <si>
    <t>Фельдшерсько - акушерський пункт села Козлин</t>
  </si>
  <si>
    <t>РІВНЕНСЬКИЙ</t>
  </si>
  <si>
    <t>КОЗЛИН</t>
  </si>
  <si>
    <t>РІВНЕНСЬКА область, РІВНЕНСЬКИЙ район, село КОЗЛИН, вулиця Медична, 2</t>
  </si>
  <si>
    <t>003dc7a3-6032-45c1-b7ee-caef5a1d85e7</t>
  </si>
  <si>
    <t>Корнинська амбулаторія загальної практики - сімейної медицини</t>
  </si>
  <si>
    <t>РІВНЕНСЬКА область, РІВНЕНСЬКИЙ район, село КОРНИН, вулиця Центральна, 74</t>
  </si>
  <si>
    <t>0046bc4b-84b7-45b3-b420-0c2106b96b49</t>
  </si>
  <si>
    <t>Благовіщенський фельдшерський пункт</t>
  </si>
  <si>
    <t>БЛАГОВІЩЕНКА</t>
  </si>
  <si>
    <t>ЛУГАНСЬКА область, село БЛАГОВІЩЕНКА, вулиця Прідорожна , 9</t>
  </si>
  <si>
    <t>004a9fcc-12ea-4f31-b348-649db62a2328</t>
  </si>
  <si>
    <t>Товариство з обмеженою відповідальністю "Оксфорд Медікал - Одеса"</t>
  </si>
  <si>
    <t>ОДЕСЬКА область, місто ОДЕСА, вулиця Академіка Корольова, 34а</t>
  </si>
  <si>
    <t>0053c657-31db-420a-a650-269aa8cdb20c</t>
  </si>
  <si>
    <t>Михайлюківський фельдшерський пункт</t>
  </si>
  <si>
    <t>НОВОАЙДАРСЬКИЙ</t>
  </si>
  <si>
    <t>МИХАЙЛЮКИ</t>
  </si>
  <si>
    <t>ЛУГАНСЬКА область, НОВОАЙДАРСЬКИЙ район, село МИХАЙЛЮКИ, вулиця Центральна площа, 6</t>
  </si>
  <si>
    <t>0056a422-ba39-4dcf-ae23-915fa1941be1</t>
  </si>
  <si>
    <t>Відділення загальної практики-сімейної медицини №1 і №2</t>
  </si>
  <si>
    <t>ЛЬВІВСЬКА область, місто ЛЬВІВ, вулиця Генерала Чупринки, 43</t>
  </si>
  <si>
    <t>005819fe-b47d-479d-b997-0d639f82d9ca</t>
  </si>
  <si>
    <t>ВИСОЧАНСЬКА АМБУЛАТОРІЯ ЗАГАЛЬНОЇ ПРАКТИКИ-СІМЕЙНОЇ МЕДИЦИНИ</t>
  </si>
  <si>
    <t>ОХТИРСЬКИЙ</t>
  </si>
  <si>
    <t>СУМСЬКА область, ОХТИРСЬКИЙ район, село ВИСОКЕ, вулиця 40 років Перемоги, 33</t>
  </si>
  <si>
    <t>0058572a-5b42-4e73-8d90-5591e8c46a8d</t>
  </si>
  <si>
    <t>КОМУНАЛЬНЕ НЕКОМЕРЦІЙНЕ ПІДПРИЄМСТВО "МІСЬКА ЛІКАРНЯ № 28" ХАРКІВСЬКОЇ МІСЬКОЇ РАДИ(вул.М.Гуревича)</t>
  </si>
  <si>
    <t>ХАРКІВСЬКА область, місто ХАРКІВ, вулиця Михайла Гуревича, 14</t>
  </si>
  <si>
    <t>006221b5-9410-4100-aca2-6ceb65769453</t>
  </si>
  <si>
    <t>Амбулаторія загальної практики-сімейної медицини с. Оріхівка</t>
  </si>
  <si>
    <t>БОЛГРАДСЬКИЙ</t>
  </si>
  <si>
    <t>ОРІХІВКА</t>
  </si>
  <si>
    <t>ОДЕСЬКА область, БОЛГРАДСЬКИЙ район, село ОРІХІВКА, вулиця Шкільна, 73</t>
  </si>
  <si>
    <t>006f2295-b88f-4fd8-8f89-9eb3750f187f</t>
  </si>
  <si>
    <t>Амбулаторія загальної практики-сімейної медицини с. Клепачі</t>
  </si>
  <si>
    <t>ХОРОЛЬСЬКИЙ</t>
  </si>
  <si>
    <t>КЛЕПАЧІ</t>
  </si>
  <si>
    <t>ПОЛТАВСЬКА область, ХОРОЛЬСЬКИЙ район, село КЛЕПАЧІ, вулиця Заводська, 16</t>
  </si>
  <si>
    <t>00708f1a-72ed-4e85-919c-364bc1dec70e</t>
  </si>
  <si>
    <t>АЗПСМ с. Петранка</t>
  </si>
  <si>
    <t>ПЕТРАНКА</t>
  </si>
  <si>
    <t>ІВАНО-ФРАНКІВСЬКА область, село ПЕТРАНКА, вулиця ГРУШЕВСЬКОГО, 146 А</t>
  </si>
  <si>
    <t>0079b8c6-3e99-4898-8890-19bb0409bd03</t>
  </si>
  <si>
    <t>Новгородківська амбулаторія ЗПСМ</t>
  </si>
  <si>
    <t>НОВГОРОДКІВСЬКИЙ</t>
  </si>
  <si>
    <t>КІРОВОГРАДСЬКА область, НОВГОРОДКІВСЬКИЙ район, смт. НОВГОРОДКА, вулиця Криворізька, 37</t>
  </si>
  <si>
    <t>0081a983-23b5-4797-829b-094b3405cc23</t>
  </si>
  <si>
    <t>Черговий кабінет АЗПСМ с.Білозірка (Графік роботи в святкові дні - 9:00 до 12:00)</t>
  </si>
  <si>
    <t>ЛАНОВЕЦЬКИЙ</t>
  </si>
  <si>
    <t>БІЛОЗІРКА</t>
  </si>
  <si>
    <t>ТЕРНОПІЛЬСЬКА область, ЛАНОВЕЦЬКИЙ район, село БІЛОЗІРКА, вулиця ЗАТИШШЯ, 16</t>
  </si>
  <si>
    <t>0081dcc3-0f3f-4164-bb26-4ed7a427c2bb</t>
  </si>
  <si>
    <t>Амбулаторія загальної практики - сімейної медицини №5 КНП "ЦПМСД №5" КМР</t>
  </si>
  <si>
    <t>ДНІПРОПЕТРОВСЬКА область, місто КРИВИЙ РІГ, вулиця Колійна, 26</t>
  </si>
  <si>
    <t>0081f79b-77bc-46cb-a810-75e062c2d2e2</t>
  </si>
  <si>
    <t>Амбулаторія загальної практики-сімейної медицини № 4</t>
  </si>
  <si>
    <t>ЧЕРКАСЬКА область, місто СМІЛА, вулиця Героїв Холодноярців, 82а</t>
  </si>
  <si>
    <t>0082bd7e-532f-4834-b97b-9b734a2dd268</t>
  </si>
  <si>
    <t>Стаціонар</t>
  </si>
  <si>
    <t>ХАРКІВСЬКА область, місто ХАРКІВ, вулиця Отакара Яроша, 3Б</t>
  </si>
  <si>
    <t>0085dc33-7fc4-4f2a-a304-b6cbb9ecd3ca</t>
  </si>
  <si>
    <t>Фельдшерський пункт с. Кам'яний Брід</t>
  </si>
  <si>
    <t>ЛИСЯНСЬКИЙ</t>
  </si>
  <si>
    <t>КАМ'ЯНИЙ БРІД</t>
  </si>
  <si>
    <t>ЧЕРКАСЬКА область, ЛИСЯНСЬКИЙ район, село КАМ'ЯНИЙ БРІД, вулиця Дружби, 76а</t>
  </si>
  <si>
    <t>008e8013-78bb-4e31-a242-f40a6b424fea</t>
  </si>
  <si>
    <t>Комунальне некомерційне  підприємство «Центральна лікарня» Великобілозерської сільської ради Великобілозерського району Запорізької області</t>
  </si>
  <si>
    <t>ВЕЛИКА БІЛОЗЕРКА(ЧАСТИНА 1 СЕЛА)</t>
  </si>
  <si>
    <t>ЗАПОРІЗЬКА область, село ВЕЛИКА БІЛОЗЕРКА(ЧАСТИНА 1 СЕЛА), вулиця 8 Березня, 3</t>
  </si>
  <si>
    <t>00935812-efe0-44cb-8c68-fcf01db8f19f</t>
  </si>
  <si>
    <t>Михайлівська амбулаторія загальної практики сімейної медицини</t>
  </si>
  <si>
    <t>ЯРМОЛИНЕЦЬКИЙ</t>
  </si>
  <si>
    <t>ХМЕЛЬНИЦЬКА область, ЯРМОЛИНЕЦЬКИЙ район, село МИХАЙЛІВКА, вулиця Центральна, 33</t>
  </si>
  <si>
    <t>0096a0a9-f630-4719-a880-1fb07f124bd1</t>
  </si>
  <si>
    <t>Пункт здоров'я с.Луковець-Вишківський</t>
  </si>
  <si>
    <t>РОГАТИНСЬКИЙ</t>
  </si>
  <si>
    <t>ЛУКОВЕЦЬ-ВИШНІВСЬКИЙ</t>
  </si>
  <si>
    <t>ІВАНО-ФРАНКІВСЬКА область, РОГАТИНСЬКИЙ район, село ЛУКОВЕЦЬ-ВИШНІВСЬКИЙ, вулиця Шевченка, 16</t>
  </si>
  <si>
    <t>0097abec-0054-4cef-93b4-b1222c919122</t>
  </si>
  <si>
    <t>Поліклінічне відділення</t>
  </si>
  <si>
    <t>ЖИТОМИРСЬКА область, місто БЕРДИЧІВ, вулиця Житомирська, 85-а</t>
  </si>
  <si>
    <t>009e4e73-f051-4af6-b9d7-effa7deba9e0</t>
  </si>
  <si>
    <t>Карпівська амбулаторія загальної практики сімейної медицини</t>
  </si>
  <si>
    <t>ШИРОКІВСЬКИЙ</t>
  </si>
  <si>
    <t>ДНІПРОПЕТРОВСЬКА область, ШИРОКІВСЬКИЙ район, село КАРПІВКА, вулиця Степова, 8</t>
  </si>
  <si>
    <t>009ef770-28c8-46dc-a8fb-b2281a581859</t>
  </si>
  <si>
    <t>Фельдшерсько-акушерський пункт с. Липник</t>
  </si>
  <si>
    <t>ЖОВКІВСЬКИЙ</t>
  </si>
  <si>
    <t>ЛИПНИК</t>
  </si>
  <si>
    <t>ЛЬВІВСЬКА область, ЖОВКІВСЬКИЙ район, село ЛИПНИК, вулиця Гайові, 71</t>
  </si>
  <si>
    <t>00a32b0d-6218-474e-8bb4-f104ff7e93b6</t>
  </si>
  <si>
    <t>Фельдшерсько-акушерський пункт с. Попівка</t>
  </si>
  <si>
    <t>СМІЛЯНСЬКИЙ</t>
  </si>
  <si>
    <t>ЧЕРКАСЬКА область, СМІЛЯНСЬКИЙ район, село ПОПІВКА, вулиця Центральна, 56</t>
  </si>
  <si>
    <t>00a3b5f3-9a63-4fcb-a9c9-2f48430842e9</t>
  </si>
  <si>
    <t>Відокремлений структурний підрозділ Стаціонарне та амбулаторноконсультативне дерматовенерологічне диспансерне відділення м. Ніжин</t>
  </si>
  <si>
    <t>ЧЕРНІГІВСЬКА область, місто НІЖИН, вулиця Кушакевичів, 8</t>
  </si>
  <si>
    <t>00a605e5-95bd-4357-b099-92ed69609838</t>
  </si>
  <si>
    <t>Амбулаторія сімейної медицини № 1 центру первинної медичної допомоги Комунального некомерційного підприємства "5-а міська клінічна поліклініка м.Львова"</t>
  </si>
  <si>
    <t>ЛЬВІВСЬКА область, місто ЛЬВІВ, вулиця Виговського, 41</t>
  </si>
  <si>
    <t>00a676c8-130b-43ff-ae59-2b7f36044496</t>
  </si>
  <si>
    <t>Вітовський пункт постійного базування бригад екстреної (швидкої) медичної допомоги, птб с. Шевченкове</t>
  </si>
  <si>
    <t>МИКОЛАЇВСЬКА область, село ШЕВЧЕНКОВЕ, вулиця Софіївська, 1</t>
  </si>
  <si>
    <t>00ae7528-b7ae-4b4c-8525-fe784fa8f929</t>
  </si>
  <si>
    <t>Розсошанська амбулаторія загальної практики сімейної медицини</t>
  </si>
  <si>
    <t>РОЗСОША</t>
  </si>
  <si>
    <t>ХМЕЛЬНИЦЬКА область, село РОЗСОША, вулиця Центральна, 26</t>
  </si>
  <si>
    <t>00b0f72e-1de3-4e61-9cf5-ed86de9479c8</t>
  </si>
  <si>
    <t>Медичний кабінет</t>
  </si>
  <si>
    <t>БОРЩІВСЬКИЙ</t>
  </si>
  <si>
    <t>ТЕРНОПІЛЬСЬКА область, БОРЩІВСЬКИЙ район, село ІВАНЕ-ПУСТЕ, вулиця Шевченка, 65</t>
  </si>
  <si>
    <t>00b491e4-2e4d-4c07-ac47-5ca437e8d4f3</t>
  </si>
  <si>
    <t>Фельдшерський пункт с. Прогрес</t>
  </si>
  <si>
    <t>ПОКРОВСЬКИЙ</t>
  </si>
  <si>
    <t>ПРОГРЕС</t>
  </si>
  <si>
    <t>ДОНЕЦЬКА область, ПОКРОВСЬКИЙ район, село ПРОГРЕС, вулиця Гагаріна, 10</t>
  </si>
  <si>
    <t>00b94ef3-be6b-410f-911a-397e7b89e055</t>
  </si>
  <si>
    <t>Амбулаторія загальної практики сімейної медицини села Київець "КНП ЦПМСД Розвадівської с/р""</t>
  </si>
  <si>
    <t>МИКОЛАЇВСЬКИЙ</t>
  </si>
  <si>
    <t>КИЇВЕЦЬ</t>
  </si>
  <si>
    <t>ЛЬВІВСЬКА область, МИКОЛАЇВСЬКИЙ район, село КИЇВЕЦЬ, вулиця Ювілейна, 7а</t>
  </si>
  <si>
    <t>00c51026-5e3a-45c0-95cb-055936641f45</t>
  </si>
  <si>
    <t>Амбулаторія загальної практики-сімейної медицини №11</t>
  </si>
  <si>
    <t>М.КИЇВ, місто КИЇВ, проспект Правди, 64а</t>
  </si>
  <si>
    <t>00c59864-26ef-4474-af4c-cf0761585d6f</t>
  </si>
  <si>
    <t>АЗПСМ с. Рясне</t>
  </si>
  <si>
    <t>КРАСНОПІЛЬСЬКИЙ</t>
  </si>
  <si>
    <t>РЯСНЕ</t>
  </si>
  <si>
    <t>СУМСЬКА область, КРАСНОПІЛЬСЬКИЙ район, село РЯСНЕ, вулиця Перемоги, 59</t>
  </si>
  <si>
    <t>00c97bc2-d160-4c3d-a198-54cc6503b27f</t>
  </si>
  <si>
    <t>Акушерське відділення, гінекологічне відділення, відділення неонатального догляду, відділення патології вагітності</t>
  </si>
  <si>
    <t>ДОНЕЦЬКА область, місто СЛОВ'ЯНСЬК, вулиця Університетська, 15</t>
  </si>
  <si>
    <t>00c986af-7432-4e36-abfb-511a52f1743b</t>
  </si>
  <si>
    <t>АЗПСМ с.Голубине</t>
  </si>
  <si>
    <t>СВАЛЯВСЬКИЙ</t>
  </si>
  <si>
    <t>ГОЛУБИНЕ</t>
  </si>
  <si>
    <t>ЗАКАРПАТСЬКА область, СВАЛЯВСЬКИЙ район, село ГОЛУБИНЕ, вулиця , 106</t>
  </si>
  <si>
    <t>00c9c2b2-85e0-4737-8a9d-9d0d8119c166</t>
  </si>
  <si>
    <t>ФАП с.Рудники Комунального некомерційного підприємства   «Заболотівська районна лікарня» Заболотівської селищної ради об'єднаної територіальної громади</t>
  </si>
  <si>
    <t>РУДНИКИ</t>
  </si>
  <si>
    <t>ІВАНО-ФРАНКІВСЬКА область, село РУДНИКИ, вулиця Шевченка, 6</t>
  </si>
  <si>
    <t>00cc412b-8831-4907-8282-145a7c78baa8</t>
  </si>
  <si>
    <t>Фельдшерський пункт  с. Заячківка</t>
  </si>
  <si>
    <t>УМАНСЬКИЙ</t>
  </si>
  <si>
    <t>ЗАЯЧКІВКА</t>
  </si>
  <si>
    <t>ЧЕРКАСЬКА область, УМАНСЬКИЙ район, село ЗАЯЧКІВКА, вулиця Дружби, 15</t>
  </si>
  <si>
    <t>00cc7e3d-9951-4640-9722-ce7061adbab2</t>
  </si>
  <si>
    <t>КОНСУЛЬТАТИВНО-ДІАГНОСТИЧНИЙ ЦЕНТР (СТОМАТОЛОГІЧНЕ ВІДДІЛЕННЯ, ЦЕНТРАЛІЗОВАНА БАКТЕРІОЛОГІЧНА ЛАБОРАТОРІЯ, КЛІНІКО-ДІАГНОСТИЧНА ЛАБОРАТОРІЯ)</t>
  </si>
  <si>
    <t>ХАРКІВСЬКА область, місто ХАРКІВ, вулиця Шевченка, 133</t>
  </si>
  <si>
    <t>00d158a2-a242-4bea-b9fe-64250752565d</t>
  </si>
  <si>
    <t>Стаціонарне відділення №2 КНП "Міська лікарня №5" ОМР</t>
  </si>
  <si>
    <t>ОДЕСЬКА область, місто ОДЕСА, бульвар Лідерсовський, 11</t>
  </si>
  <si>
    <t>00dc43b8-eac5-487f-84a1-5560a0910e2c</t>
  </si>
  <si>
    <t>Місце надання послуг 1</t>
  </si>
  <si>
    <t>ЛЬВІВСЬКА область, місто СУДОВА ВИШНЯ, вулиця Сагайдачного, 5</t>
  </si>
  <si>
    <t>00e6cc10-9ad5-494b-a83e-6809c0f23a78</t>
  </si>
  <si>
    <t>КНП "Борзнянська МЛ" БМР</t>
  </si>
  <si>
    <t>ЧЕРНІГІВСЬКА область, місто БОРЗНА, вулиця СЕМЕНА ПАЛІЯ, 22</t>
  </si>
  <si>
    <t>00eacfd0-83b9-467e-b212-550b2e772c4c</t>
  </si>
  <si>
    <t>місце надання послуг 1</t>
  </si>
  <si>
    <t>ЗАКАРПАТСЬКА область, місто УЖГОРОД, вулиця Сергія Мартина, 2</t>
  </si>
  <si>
    <t>00ee4313-db3f-41b4-bbd2-2d0d524fe9af</t>
  </si>
  <si>
    <t>Амбулаторія загальної практики - сімейної медицини с.Гніздичне</t>
  </si>
  <si>
    <t>ГНІЗДИЧНЕ</t>
  </si>
  <si>
    <t>ТЕРНОПІЛЬСЬКА область, село ГНІЗДИЧНЕ, вулиця Широка, 10</t>
  </si>
  <si>
    <t>00ef83f4-805e-4cca-b552-09d29aeeacfb</t>
  </si>
  <si>
    <t>Фельдшерсько-акушерський пункт с. Рата</t>
  </si>
  <si>
    <t>РАТА</t>
  </si>
  <si>
    <t>ЛЬВІВСЬКА область, ЖОВКІВСЬКИЙ район, село РАТА, вулиця вулиця Лесі Українки, 15/А</t>
  </si>
  <si>
    <t>00f7f391-ffa4-4edf-85bc-a57ce284579a</t>
  </si>
  <si>
    <t>Філія консультативно-діагностичного центру №29</t>
  </si>
  <si>
    <t>ОДЕСЬКА область, місто ОДЕСА, вулиця Кримська, 66</t>
  </si>
  <si>
    <t>00fe878b-1182-44f9-835c-486f7c826abf</t>
  </si>
  <si>
    <t>Філія №2</t>
  </si>
  <si>
    <t>ІВАНО-ФРАНКІВСЬКА область, місто КАЛУШ, вулиця Будівельників, 3</t>
  </si>
  <si>
    <t>00ffd118-a0c6-44a3-be51-d95645877270</t>
  </si>
  <si>
    <t>Амбулаторна служба (вул.Дементьєва 8)</t>
  </si>
  <si>
    <t>ДНІПРОПЕТРОВСЬКА область, місто ДНІПРО, вулиця Дементьєва, 8</t>
  </si>
  <si>
    <t>010133d3-0eea-4e45-aa4d-9a2ab5912508</t>
  </si>
  <si>
    <t>АЗПСМ с. Білопілля</t>
  </si>
  <si>
    <t>КОЗЯТИНСЬКИЙ</t>
  </si>
  <si>
    <t>ВІННИЦЬКА область, КОЗЯТИНСЬКИЙ район, село БІЛОПІЛЛЯ, вулиця Шкільна, 1-Б</t>
  </si>
  <si>
    <t>01052fc8-f9e4-4a57-b26d-d662c2126f6c</t>
  </si>
  <si>
    <t>Мартинівський фельдшерський пункт</t>
  </si>
  <si>
    <t>БУЧАЦЬКИЙ</t>
  </si>
  <si>
    <t>МАРТИНІВКА</t>
  </si>
  <si>
    <t>ТЕРНОПІЛЬСЬКА область, БУЧАЦЬКИЙ район, село МАРТИНІВКА, вулиця Войтехівка, 75</t>
  </si>
  <si>
    <t>01059d78-6bf4-4f72-8c4c-1bf5704cc095</t>
  </si>
  <si>
    <t>Славутська АЗП-СМ №4</t>
  </si>
  <si>
    <t>ХМЕЛЬНИЦЬКА область, місто СЛАВУТА, вулиця Привокзальна, 52-Б</t>
  </si>
  <si>
    <t>01084fcb-7421-4685-86f4-751a883c68c0</t>
  </si>
  <si>
    <t>ПП "МедіАн" Кирилівська</t>
  </si>
  <si>
    <t>М.КИЇВ, місто КИЇВ, вулиця Кирилівська, 102</t>
  </si>
  <si>
    <t>010d6d23-dab4-413b-b811-daa64097dff5</t>
  </si>
  <si>
    <t>Фельдшерський пункт с. Новоселівка</t>
  </si>
  <si>
    <t>ВЕЛИКОМИХАЙЛІВСЬКИЙ</t>
  </si>
  <si>
    <t>ОДЕСЬКА область, ВЕЛИКОМИХАЙЛІВСЬКИЙ район, село НОВОСЕЛІВКА, вулиця Миру, 35</t>
  </si>
  <si>
    <t>01141ce0-f27c-4345-b3b9-894239eff9d3</t>
  </si>
  <si>
    <t>Куснищанська  амбулаторія групової практики</t>
  </si>
  <si>
    <t>ЛЮБОМЛЬСЬКИЙ</t>
  </si>
  <si>
    <t>КУСНИЩА</t>
  </si>
  <si>
    <t>ВОЛИНСЬКА область, ЛЮБОМЛЬСЬКИЙ район, село КУСНИЩА, вулиця Шкільна, 38</t>
  </si>
  <si>
    <t>011acf49-ebee-47d7-bdf6-2d2a5bdd66c5</t>
  </si>
  <si>
    <t>КНП "Вишнівецька РКЛ", стаціонарне відділення</t>
  </si>
  <si>
    <t>ТЕРНОПІЛЬСЬКА область, смт. ВИШНІВЕЦЬ, вулиця Богуна, 66</t>
  </si>
  <si>
    <t>011e435e-6f76-49f8-bee2-bd2965bb426f</t>
  </si>
  <si>
    <t>Пункт здоров'я с. Гаврилівці</t>
  </si>
  <si>
    <t>КІЦМАНСЬКИЙ</t>
  </si>
  <si>
    <t>ГАВРИЛІВЦІ</t>
  </si>
  <si>
    <t>ЧЕРНІВЕЦЬКА область, КІЦМАНСЬКИЙ район, село ГАВРИЛІВЦІ, вулиця Центральна, 23</t>
  </si>
  <si>
    <t>011fba93-88f7-459d-951c-8e4093efb7f2</t>
  </si>
  <si>
    <t>Пункт екстреної ( швидкої ) медичної допомоги " Мамалига "</t>
  </si>
  <si>
    <t>НОВОСЕЛИЦЬКИЙ</t>
  </si>
  <si>
    <t>ЧЕРНІВЕЦЬКА область, НОВОСЕЛИЦЬКИЙ район, село МАМАЛИГА, вулиця Головна, 42</t>
  </si>
  <si>
    <t>0123b9ae-2448-4691-9d37-4a11489cfa62</t>
  </si>
  <si>
    <t>КНП"Новоуспенівська амбулаторія загальної практики-сімейна медицина"Новоуспенівської сільскої ради Веселівського район</t>
  </si>
  <si>
    <t>ВЕСЕЛІВСЬКИЙ</t>
  </si>
  <si>
    <t>ЗАПОРІЗЬКА область, ВЕСЕЛІВСЬКИЙ район, село НОВОУСПЕНІВКА, вулиця Степова, 13</t>
  </si>
  <si>
    <t>0126dc57-63a7-4b0b-b5d6-07ca94166db8</t>
  </si>
  <si>
    <t>Головний корпус</t>
  </si>
  <si>
    <t>ХМЕЛЬНИЦЬКА область, місто ХМЕЛЬНИЦЬКИЙ, вулиця Кам'янецька, 94/1</t>
  </si>
  <si>
    <t>012d45cd-012c-4038-8d6e-85fe0195f386</t>
  </si>
  <si>
    <t>Амбулаторія ЗПСМ с. Сільце</t>
  </si>
  <si>
    <t>ІРШАВСЬКИЙ</t>
  </si>
  <si>
    <t>СІЛЬЦЕ</t>
  </si>
  <si>
    <t>ЗАКАРПАТСЬКА область, ІРШАВСЬКИЙ район, село СІЛЬЦЕ, вулиця Центральна, 75 а</t>
  </si>
  <si>
    <t>013689b2-3f7d-48c2-9549-7bbcafd1f9da</t>
  </si>
  <si>
    <t>Харківська міська дитяча поліклініка №13 (філія)</t>
  </si>
  <si>
    <t>ХАРКІВСЬКА область, місто ХАРКІВ, вулиця Дружби Народів, 238</t>
  </si>
  <si>
    <t>01453a7c-c1f9-4a52-9113-2f39d5953f5f</t>
  </si>
  <si>
    <t>ЦЕНТР - Комунальне некомерційне підприємство Лисичанської міської ради "Міська стоматологічна поліклініка"</t>
  </si>
  <si>
    <t>ЛУГАНСЬКА область, місто ЛИСИЧАНСЬК, проспект Перемоги, 56</t>
  </si>
  <si>
    <t>0148fb52-48df-4fa1-a81b-f0fd43346193</t>
  </si>
  <si>
    <t>ТЕРНОПІЛЬСЬКА область, місто ТЕРНОПІЛЬ, вулиця Купчинського, 14</t>
  </si>
  <si>
    <t>014b858b-9435-403a-8406-d462b836d701</t>
  </si>
  <si>
    <t>КНП"Міська стоматологічна поліклініка№8"ХМР (місто ХАРКІВ, вулиця Курилівська буд.30)</t>
  </si>
  <si>
    <t>ХАРКІВСЬКА область, місто ХАРКІВ, вулиця Курилівська, 30</t>
  </si>
  <si>
    <t>0150041c-a39d-4496-a7fd-622f34a68bba</t>
  </si>
  <si>
    <t>Місце надання послуг  4</t>
  </si>
  <si>
    <t>РІВНЕНСЬКА область, місто ДУБНО, вулиця Шевченка, 51</t>
  </si>
  <si>
    <t>0158d84c-79d0-4ae1-94ae-b05260a4167d</t>
  </si>
  <si>
    <t>Консультативно - діагностичний центр</t>
  </si>
  <si>
    <t>ХАРКІВСЬКА область, місто ХАРКІВ, вулиця Москалівська, 59</t>
  </si>
  <si>
    <t>015ae632-8a9a-489f-b924-a7a252cba3a7</t>
  </si>
  <si>
    <t>Малиницька амбулаторія загальної практики сімейної медицини</t>
  </si>
  <si>
    <t>ХМЕЛЬНИЦЬКА область, село МАЛИНИЧІ, вулиця Сонячна, 30</t>
  </si>
  <si>
    <t>01644f3b-ed5d-436a-bccf-ff6147ad0ade</t>
  </si>
  <si>
    <t>Амбулаторія загальної практики – сімейної медицини с. Увисла</t>
  </si>
  <si>
    <t>ГУСЯТИНСЬКИЙ</t>
  </si>
  <si>
    <t>УВИСЛА</t>
  </si>
  <si>
    <t>ТЕРНОПІЛЬСЬКА область, ГУСЯТИНСЬКИЙ район, село УВИСЛА, вулиця Ясна, 9</t>
  </si>
  <si>
    <t>01673022-c03b-4425-a6cc-2810afd4ff83</t>
  </si>
  <si>
    <t>АЗПСМ м.Зміїв</t>
  </si>
  <si>
    <t>ЗМІЇВСЬКИЙ</t>
  </si>
  <si>
    <t>ХАРКІВСЬКА область, ЗМІЇВСЬКИЙ район, місто ЗМІЇВ, вулиця 6-ї Стрілецької дивізії, 1</t>
  </si>
  <si>
    <t>0179f243-c1ba-4dcc-8614-1ff3e23619a1</t>
  </si>
  <si>
    <t>Амбулаторія загальної практики-сімейної медицини № 2</t>
  </si>
  <si>
    <t>ДНІПРОПЕТРОВСЬКА область, місто ДНІПРО, вулиця Софії Ковалевської, 53А</t>
  </si>
  <si>
    <t>0183b9d6-019a-4870-a5f9-c6095b65417a</t>
  </si>
  <si>
    <t>КОРЕЦЬКИЙ</t>
  </si>
  <si>
    <t>РІВНЕНСЬКА область, КОРЕЦЬКИЙ район, місто КОРЕЦЬ, вулиця ВОЛОДИМИРСЬКА, 14А</t>
  </si>
  <si>
    <t>018564bc-e05c-40bc-a853-5bc02223cde8</t>
  </si>
  <si>
    <t>ФОП Кліщевська Галина Василівна</t>
  </si>
  <si>
    <t>РАТНІВСЬКИЙ</t>
  </si>
  <si>
    <t>ВОЛИНСЬКА область, РАТНІВСЬКИЙ район, смт. РАТНЕ, вулиця 30 років Перемоги, 5</t>
  </si>
  <si>
    <t>0197f667-0437-46f8-a3bf-c4e53b85bde9</t>
  </si>
  <si>
    <t>ФП с.Вільховець</t>
  </si>
  <si>
    <t>БОГУСЛАВСЬКИЙ</t>
  </si>
  <si>
    <t>ВІЛЬХОВЕЦЬ</t>
  </si>
  <si>
    <t>КИЇВСЬКА область, БОГУСЛАВСЬКИЙ район, село ВІЛЬХОВЕЦЬ, вулиця ЦЕНТРАЛЬНА, 3</t>
  </si>
  <si>
    <t>019c754e-14f0-4788-983d-44d059ab29cf</t>
  </si>
  <si>
    <t>Амбулаторія загальної практики/сімейної медицини с-ще Липівка</t>
  </si>
  <si>
    <t>селище</t>
  </si>
  <si>
    <t>ЛЬВІВСЬКА область, МИКОЛАЇВСЬКИЙ район, селище ЛИПІВКА, вулиця Сихівська, 14</t>
  </si>
  <si>
    <t>019dec49-cdff-4c97-8b2c-90fdef23be61</t>
  </si>
  <si>
    <t>Хмельницький, Центр Відновлення Зору AS</t>
  </si>
  <si>
    <t>ХМЕЛЬНИЦЬКА область, місто ХМЕЛЬНИЦЬКИЙ, вулиця Толстого, 7</t>
  </si>
  <si>
    <t>019f22f6-48df-4f7d-93f8-dbae2d7b721f</t>
  </si>
  <si>
    <t>Пункт здоров'я села Крива Пустош</t>
  </si>
  <si>
    <t>БРАТСЬКИЙ</t>
  </si>
  <si>
    <t>КРИВА ПУСТОШ</t>
  </si>
  <si>
    <t>МИКОЛАЇВСЬКА область, БРАТСЬКИЙ район, село КРИВА ПУСТОШ, вулиця Хмеленка, 28</t>
  </si>
  <si>
    <t>019f5648-df2c-4843-9ed6-b2d2f0a7a69b</t>
  </si>
  <si>
    <t>ВЕРХНЬОДНІПРОВСЬКИЙ</t>
  </si>
  <si>
    <t>ДНІПРОПЕТРОВСЬКА область, ВЕРХНЬОДНІПРОВСЬКИЙ район, місто ВЕРХНЬОДНІПРОВСЬК, вулиця Гагаріна, 16</t>
  </si>
  <si>
    <t>01a158b8-d7fe-4988-9b4e-d9abe02fe03a</t>
  </si>
  <si>
    <t>АЗПСМ с.Зірне</t>
  </si>
  <si>
    <t>БЕРЕЗНІВСЬКИЙ</t>
  </si>
  <si>
    <t>РІВНЕНСЬКА область, БЕРЕЗНІВСЬКИЙ район, село ЗІРНЕ, вулиця Сонячна, 1</t>
  </si>
  <si>
    <t>01a181f4-2f69-449d-bf44-a0ae9dc1769b</t>
  </si>
  <si>
    <t>Амбулаторія загальної практики сімейної медицини міста Лебедин</t>
  </si>
  <si>
    <t>СУМСЬКА область, місто ЛЕБЕДИН, вулиця Першогвардійська, 19</t>
  </si>
  <si>
    <t>01a6467f-cb3f-40eb-9c1a-4ff5e832d5e8</t>
  </si>
  <si>
    <t>Амбулаторія загальної практики – сімейної медицини с. Городниця</t>
  </si>
  <si>
    <t>ТЕРНОПІЛЬСЬКА область, ГУСЯТИНСЬКИЙ район, село ГОРОДНИЦЯ, вулиця Центральна, 330Д</t>
  </si>
  <si>
    <t>01a7f1d9-1a11-40e2-a43a-1f913aa9d371</t>
  </si>
  <si>
    <t>ЛУГАНСЬКА область, місто СЄВЄРОДОНЕЦЬК, вулиця Єгорова, 2Б</t>
  </si>
  <si>
    <t>01a9cf88-b45c-40f7-b3a9-bae10bc623f9</t>
  </si>
  <si>
    <t>Педіатричне відділення №3 поліклінічного відділу</t>
  </si>
  <si>
    <t>ТЕРНОПІЛЬСЬКА область, місто ТЕРНОПІЛЬ, вулиця Миру, 11</t>
  </si>
  <si>
    <t>01b2392d-523b-460e-9728-3ec8b805abaf</t>
  </si>
  <si>
    <t>черговий кабінет ПМД</t>
  </si>
  <si>
    <t>ДРАБІВСЬКИЙ</t>
  </si>
  <si>
    <t>ШРАМКІВКА</t>
  </si>
  <si>
    <t>ЧЕРКАСЬКА область, ДРАБІВСЬКИЙ район, смт. ШРАМКІВКА, вулиця Незалежності, 33</t>
  </si>
  <si>
    <t>01b2ad05-b786-4a08-b6b2-d705dbcbf3d5</t>
  </si>
  <si>
    <t>Районна базова амбулаторія загальної практики сімейної медицини</t>
  </si>
  <si>
    <t>ЧЕРКАСЬКА область, місто ЗОЛОТОНОША, вулиця Лікарняна , 2</t>
  </si>
  <si>
    <t>01bb132e-cd2d-4014-ad27-1ecf3c07653a</t>
  </si>
  <si>
    <t>Фельдшерсько - акушерський пункт с. Виноградне</t>
  </si>
  <si>
    <t>СНІГУРІВСЬКИЙ</t>
  </si>
  <si>
    <t>МИКОЛАЇВСЬКА область, СНІГУРІВСЬКИЙ район, село ВИНОГРАДНЕ, вулиця Гагаріна, 64 а</t>
  </si>
  <si>
    <t>01cc32a2-891d-4026-8eed-f6ee4ac806e2</t>
  </si>
  <si>
    <t>Комунальне некомерційне підприємство "Хмельницький обласний заклад з надання психіатричної допомоги" Хмельницької обласної ради (В. Ю. Сицинського 16)</t>
  </si>
  <si>
    <t>ХМЕЛЬНИЦЬКА область, місто ХМЕЛЬНИЦЬКИЙ, вулиця Сицинського, 16</t>
  </si>
  <si>
    <t>01d236af-9207-4bab-bca9-4b4757228ed3</t>
  </si>
  <si>
    <t>Фельдшерсько-акушерський пункт села Колінці</t>
  </si>
  <si>
    <t>ТЛУМАЦЬКИЙ</t>
  </si>
  <si>
    <t>КОЛІНЦІ</t>
  </si>
  <si>
    <t>ІВАНО-ФРАНКІВСЬКА область, ТЛУМАЦЬКИЙ район, село КОЛІНЦІ, вулиця Шевченка, 54</t>
  </si>
  <si>
    <t>01d2468f-fa26-41fe-98cb-206df09114bc</t>
  </si>
  <si>
    <t>КНП "ЦПСМД №1" Деснянського р-ну м.Києва, Амбулаторія загальної практики - сімейної медицини №8</t>
  </si>
  <si>
    <t>М.КИЇВ, місто КИЇВ, проспект Маяковського, 18 а</t>
  </si>
  <si>
    <t>01d360b6-4b8e-4474-874c-3cd8d2824c54</t>
  </si>
  <si>
    <t>Місце надання послуг 4</t>
  </si>
  <si>
    <t>ДНІПРОПЕТРОВСЬКА область, місто КАМ'ЯНСЬКЕ, бульвар Будівельників, 23</t>
  </si>
  <si>
    <t>01e5603e-aff5-443b-a011-762acdb8857a</t>
  </si>
  <si>
    <t>Гастроентерологічне відділення</t>
  </si>
  <si>
    <t>ХАРКІВСЬКА область, місто ХАРКІВ, вулиця Велика Панасівська, 19</t>
  </si>
  <si>
    <t>01e8b97f-9498-4434-973e-51338f8ee39f</t>
  </si>
  <si>
    <t>амбулаторія 6</t>
  </si>
  <si>
    <t>ОДЕСЬКА область, місто ОДЕСА, вулиця ШИШКІНА, 48/1</t>
  </si>
  <si>
    <t>01e97e2c-55d0-447e-9d96-bdcfa044b342</t>
  </si>
  <si>
    <t>ВЕРБОВСЬКИЙ МЕДИЧНИЙ ПУНКТ ТИМЧАСОВОГО БАЗУВАННЯ</t>
  </si>
  <si>
    <t>ПАВЛОГРАДСЬКИЙ</t>
  </si>
  <si>
    <t>ВЕРБОВЕ</t>
  </si>
  <si>
    <t>ДНІПРОПЕТРОВСЬКА область, ПАВЛОГРАДСЬКИЙ район, село ВЕРБОВЕ, вулиця ШКІЛЬНА, 2-Б</t>
  </si>
  <si>
    <t>01e9f61e-3f75-4eca-a3ba-b4ce05b61a44</t>
  </si>
  <si>
    <t>Сквирська амбулаторія загальної практики сімейної медицини</t>
  </si>
  <si>
    <t>СКВИРСЬКИЙ</t>
  </si>
  <si>
    <t>КИЇВСЬКА область, СКВИРСЬКИЙ район, місто СКВИРА, вулиця Київська, 12</t>
  </si>
  <si>
    <t>01eac2d7-8c20-498c-87a9-c9ef23772484</t>
  </si>
  <si>
    <t>Комишуваська амбулаторія загальної практики сімейної медицини</t>
  </si>
  <si>
    <t>ОРІХІВСЬКИЙ</t>
  </si>
  <si>
    <t>ЗАПОРІЗЬКА область, ОРІХІВСЬКИЙ район, смт. КОМИШУВАХА, вулиця Смирнова, 3</t>
  </si>
  <si>
    <t>01f1580f-ede5-4d9f-8848-0ae0b9c838e0</t>
  </si>
  <si>
    <t>Раківський ФАП</t>
  </si>
  <si>
    <t>ТОМАШПІЛЬСЬКИЙ</t>
  </si>
  <si>
    <t>РАКОВА</t>
  </si>
  <si>
    <t>ВІННИЦЬКА область, ТОМАШПІЛЬСЬКИЙ район, село РАКОВА, вулиця Центральна, 130</t>
  </si>
  <si>
    <t>01fa44bf-b116-41e9-ad5c-937f59c3e9eb</t>
  </si>
  <si>
    <t>ГОРОШІВСЬКА АЗПСМ</t>
  </si>
  <si>
    <t>ГОРОШОВА</t>
  </si>
  <si>
    <t>ТЕРНОПІЛЬСЬКА область, БОРЩІВСЬКИЙ район, село ГОРОШОВА, вулиця Грушевського, 1</t>
  </si>
  <si>
    <t>01fb16aa-51a4-4956-aa3e-0b5a2320a7b5</t>
  </si>
  <si>
    <t>Кукавська АЗПСМ</t>
  </si>
  <si>
    <t>КУКАВКА</t>
  </si>
  <si>
    <t>ВІННИЦЬКА область, МОГИЛІВ-ПОДІЛЬСЬКИЙ район, село КУКАВКА, вулиця Свободи, 67</t>
  </si>
  <si>
    <t>01fe80b3-e510-4f7e-ac8d-b3110d8a1d18</t>
  </si>
  <si>
    <t>КНП "АЗПСМ" Курненської сільської ради</t>
  </si>
  <si>
    <t>ЖИТОМИРСЬКА область, село СОКОЛІВ, вулиця Миру, 1</t>
  </si>
  <si>
    <t>02016211-e7be-4cb7-ae1b-4b0d4e173a2b</t>
  </si>
  <si>
    <t>Амбулаторія загальної практики - сімейної медицини № 2 м. Золоте</t>
  </si>
  <si>
    <t>ПОПАСНЯНСЬКИЙ</t>
  </si>
  <si>
    <t>ЗОЛОТЕ</t>
  </si>
  <si>
    <t>ЛУГАНСЬКА область, ПОПАСНЯНСЬКИЙ район, місто ЗОЛОТЕ, вулиця Ломоносова, 5-А</t>
  </si>
  <si>
    <t>0204e676-fe88-4250-9087-175c991c8a88</t>
  </si>
  <si>
    <t>Фельдшерський пункт  с.Михайлівка</t>
  </si>
  <si>
    <t>ЖИТОМИРСЬКА область, ОЛЕВСЬКИЙ район, село МИХАЙЛІВКА, вулиця Рад, 10 А</t>
  </si>
  <si>
    <t>02077115-a114-404c-89f6-84a704ba9ad3</t>
  </si>
  <si>
    <t>ФАП с. Межиріччя</t>
  </si>
  <si>
    <t>МЕЖИРІЧЧЯ</t>
  </si>
  <si>
    <t>ЛЬВІВСЬКА область, ЖИДАЧІВСЬКИЙ район, село МЕЖИРІЧЧЯ, вулиця Шевченка, 43</t>
  </si>
  <si>
    <t>020aac2b-0aa4-422a-b59a-707137a5f70e</t>
  </si>
  <si>
    <t>АЗПСМ с.Задонецьке</t>
  </si>
  <si>
    <t>ЗАДОНЕЦЬКЕ</t>
  </si>
  <si>
    <t>ХАРКІВСЬКА область, ЗМІЇВСЬКИЙ район, село ЗАДОНЕЦЬКЕ, вулиця Щегельського, 24</t>
  </si>
  <si>
    <t>0212ebbd-2727-4db5-856b-9fab4df2a192</t>
  </si>
  <si>
    <t>Холминська  селищна  лікарська  амбулаторія  загальної  практики - сімейної  медицини</t>
  </si>
  <si>
    <t>КОРЮКІВСЬКИЙ</t>
  </si>
  <si>
    <t>ХОЛМИ</t>
  </si>
  <si>
    <t>ЧЕРНІГІВСЬКА область, КОРЮКІВСЬКИЙ район, смт. ХОЛМИ, вулиця Центральна, 143-А</t>
  </si>
  <si>
    <t>0213f2f4-525e-44a6-b5af-9efa2b2bcc8b</t>
  </si>
  <si>
    <t>МИКОЛАЇВСЬКА область, місто МИКОЛАЇВ, вулиця Космонавтів, 120/1</t>
  </si>
  <si>
    <t>0217e8e2-6ba9-449e-9bfb-32a7edeaebb2</t>
  </si>
  <si>
    <t>Фельдшерсько-акушерський пункт с.Каїри</t>
  </si>
  <si>
    <t>ЛИМАНСЬКИЙ</t>
  </si>
  <si>
    <t>КАЇРИ</t>
  </si>
  <si>
    <t>ОДЕСЬКА область, ЛИМАНСЬКИЙ район, село КАЇРИ, вулиця Центральна, 22</t>
  </si>
  <si>
    <t>0219d02c-6d71-4081-b431-3f08a1ab36f8</t>
  </si>
  <si>
    <t>Полицька амбулаторія загальної практики-сімейної медицини</t>
  </si>
  <si>
    <t>ПОЛИЦІ</t>
  </si>
  <si>
    <t>РІВНЕНСЬКА область, село ПОЛИЦІ, вулиця Б.Хмельницького, 12 а</t>
  </si>
  <si>
    <t>021f5042-310d-40c4-80bd-77367f0addcb</t>
  </si>
  <si>
    <t>Відділення по наданню первинної медичної допомоги населенню "Масани"</t>
  </si>
  <si>
    <t>ЧЕРНІГІВСЬКА область, місто ЧЕРНІГІВ, вулиця Красносільского, 73а</t>
  </si>
  <si>
    <t>02214318-b14d-477a-acd7-e2c1f5230894</t>
  </si>
  <si>
    <t>Фельдшерсько-акушерський пункт с. Софине</t>
  </si>
  <si>
    <t>СОФИНЕ</t>
  </si>
  <si>
    <t>ПОЛТАВСЬКА область, ХОРОЛЬСЬКИЙ район, село СОФИНЕ, вулиця Франка, 4Б</t>
  </si>
  <si>
    <t>02244a9c-cc5f-4fdc-aa05-83c87b0cd216</t>
  </si>
  <si>
    <t>Філ. поліклініка</t>
  </si>
  <si>
    <t>ДОНЕЦЬКА область, місто КРАМАТОРСЬК, вулиця Олекси Тихого, 5</t>
  </si>
  <si>
    <t>022818ce-1a33-4758-9586-46eb8c1a9b56</t>
  </si>
  <si>
    <t>Амбулаторія №2 с.В.Ключів</t>
  </si>
  <si>
    <t>ВЕЛИКИЙ КЛЮЧІВ</t>
  </si>
  <si>
    <t>ІВАНО-ФРАНКІВСЬКА область, село ВЕЛИКИЙ КЛЮЧІВ, вулиця Відродження, 15</t>
  </si>
  <si>
    <t>0228caab-10d1-47a8-89a2-933783354bb7</t>
  </si>
  <si>
    <t>Плесенська АЗПСМ</t>
  </si>
  <si>
    <t>ПЛЕСНА</t>
  </si>
  <si>
    <t>ХМЕЛЬНИЦЬКА область, село ПЛЕСНА, вулиця Миру, 52</t>
  </si>
  <si>
    <t>022caf8d-08cc-4e8d-be23-a8623025debe</t>
  </si>
  <si>
    <t>КОМУНАЛЬНЕ НЕКОМЕРЦІЙНЕ ПІДПРИЄМСТВО "ДВОРІЧАНСЬКА РАЙОННА ЛІКАРНЯ"</t>
  </si>
  <si>
    <t>ДВОРІЧАНСЬКИЙ</t>
  </si>
  <si>
    <t>ХАРКІВСЬКА область, ДВОРІЧАНСЬКИЙ район, смт. ДВОРІЧНА, вулиця Слобожанська, 51</t>
  </si>
  <si>
    <t>022e28c8-9a80-431e-b6b0-f2cf81eda77b</t>
  </si>
  <si>
    <t>Черговий кабінет</t>
  </si>
  <si>
    <t>ЗГУРІВСЬКИЙ</t>
  </si>
  <si>
    <t>КИЇВСЬКА область, ЗГУРІВСЬКИЙ район, смт. ЗГУРІВКА, вулиця Залізнична, 7</t>
  </si>
  <si>
    <t>023c02d2-fae1-4692-be82-d8bc712d1141</t>
  </si>
  <si>
    <t>КНП "ЦПСМД №1" Деснянського р-ну м.Києва, Амбулаторія загальної практики - сімейної медицини №2</t>
  </si>
  <si>
    <t>М.КИЇВ, місто КИЇВ, проспект Маяковського, 32 б</t>
  </si>
  <si>
    <t>0242d9f5-e748-40fc-84d4-2491a888a8c3</t>
  </si>
  <si>
    <t>КНП ММР "Маріупольське ТМО Здоров'я дитини та жінки"</t>
  </si>
  <si>
    <t>ДОНЕЦЬКА область, місто МАРІУПОЛЬ, проспект Миру, 80</t>
  </si>
  <si>
    <t>0243e6a2-6434-4113-8349-b24760463c16</t>
  </si>
  <si>
    <t>Богуславська амбулаторія загальної практики сімейної медицина</t>
  </si>
  <si>
    <t>ДНІПРОПЕТРОВСЬКА область, ПАВЛОГРАДСЬКИЙ район, село БОГУСЛАВ, вулиця Першотравнева, 335</t>
  </si>
  <si>
    <t>024678dd-1104-4221-a27b-e58cac295f96</t>
  </si>
  <si>
    <t>АЗПСМ с. Голятин</t>
  </si>
  <si>
    <t>МІЖГІРСЬКИЙ</t>
  </si>
  <si>
    <t>ГОЛЯТИН</t>
  </si>
  <si>
    <t>ЗАКАРПАТСЬКА область, МІЖГІРСЬКИЙ район, село ГОЛЯТИН, вулиця без назви, 183</t>
  </si>
  <si>
    <t>02512eb3-b1af-4603-babc-d768c42b70dd</t>
  </si>
  <si>
    <t>ФП с. Байківці</t>
  </si>
  <si>
    <t>ТЕРНОПІЛЬСЬКИЙ</t>
  </si>
  <si>
    <t>БАЙКІВЦІ</t>
  </si>
  <si>
    <t>ТЕРНОПІЛЬСЬКА область, ТЕРНОПІЛЬСЬКИЙ район, село БАЙКІВЦІ, вулиця Козацька, 7</t>
  </si>
  <si>
    <t>02521f58-0d75-47e5-8275-b13cb002da6f</t>
  </si>
  <si>
    <t>Комунальне некомерційне підприємство "Сосницька лікарня" Сосницької селищної ради</t>
  </si>
  <si>
    <t>ЧЕРНІГІВСЬКА область, смт. СОСНИЦЯ, вулиця Якова Скидана, 5/3</t>
  </si>
  <si>
    <t>02563fd4-926b-4ae5-b498-c219f97fa9af</t>
  </si>
  <si>
    <t>Амбулаторія № 1 центру первинної медичної допомоги</t>
  </si>
  <si>
    <t>ХАРКІВСЬКА область, місто ХАРКІВ, вулиця Пушкінська, 32</t>
  </si>
  <si>
    <t>02690e74-6a23-4291-8457-2e977e1c3e35</t>
  </si>
  <si>
    <t>Лосинівська АЗПСМ</t>
  </si>
  <si>
    <t>НІЖИНСЬКИЙ</t>
  </si>
  <si>
    <t>ЧЕРНІГІВСЬКА область, НІЖИНСЬКИЙ район, смт. ЛОСИНІВКА, вулиця Троїцька, 90</t>
  </si>
  <si>
    <t>026eb0f1-b7b1-4ac8-891f-3f05064e59d4</t>
  </si>
  <si>
    <t>ФАП с. Бранцівка</t>
  </si>
  <si>
    <t>БРАНЦІВКА</t>
  </si>
  <si>
    <t>СУМСЬКА область, КРАСНОПІЛЬСЬКИЙ район, село БРАНЦІВКА, вулиця Шкільна, 1</t>
  </si>
  <si>
    <t>02706bfa-e13f-45a3-9a0b-9a9bce959a6b</t>
  </si>
  <si>
    <t>Фельдшерсько-акушерський пункт села Старий Добротвір</t>
  </si>
  <si>
    <t>КАМ'ЯНКА-БУЗЬКИЙ</t>
  </si>
  <si>
    <t>СТАРИЙ ДОБРОТВІР</t>
  </si>
  <si>
    <t>ЛЬВІВСЬКА область, КАМ'ЯНКА-БУЗЬКИЙ район, село СТАРИЙ ДОБРОТВІР, вулиця Космонавтів, 2</t>
  </si>
  <si>
    <t>0279fd54-8df6-4657-96f7-b84e93c493ed</t>
  </si>
  <si>
    <t>АЗПСМ с.Малинськ</t>
  </si>
  <si>
    <t>МАЛИНСЬК</t>
  </si>
  <si>
    <t>РІВНЕНСЬКА область, БЕРЕЗНІВСЬКИЙ район, село МАЛИНСЬК, вулиця Центральна, 122</t>
  </si>
  <si>
    <t>02817c6a-e420-483a-96a8-c39a9325bae8</t>
  </si>
  <si>
    <t>Амбулаторія загальної практики сімейної медицини с.Павлівка</t>
  </si>
  <si>
    <t>ПАВЛІВКА</t>
  </si>
  <si>
    <t>МИКОЛАЇВСЬКА область, СНІГУРІВСЬКИЙ район, село ПАВЛІВКА, вулиця Центральна, 57</t>
  </si>
  <si>
    <t>028218e1-5ee4-4b98-8933-f7ffbeb9a8db</t>
  </si>
  <si>
    <t>КНП "ЦЕНТРАЛЬНА РАЙОННА ЛІКАРНЯ НІКОЛЬСЬКОГО РАЙОНУ"</t>
  </si>
  <si>
    <t>ДОНЕЦЬКА область, смт. НІКОЛЬСЬКЕ, вулиця СВОБОДИ, 1</t>
  </si>
  <si>
    <t>02830ef7-53c9-47fc-ab79-6fb0992c208a</t>
  </si>
  <si>
    <t>Очеретинська АЗПСМ</t>
  </si>
  <si>
    <t>ЯСИНУВАТСЬКИЙ</t>
  </si>
  <si>
    <t>ДОНЕЦЬКА область, ЯСИНУВАТСЬКИЙ район, смт. ОЧЕРЕТИНЕ, вулиця Заводська, 1</t>
  </si>
  <si>
    <t>02917551-5962-45bb-a530-f6b59cfbbafd</t>
  </si>
  <si>
    <t>Іванівська АЗПСМ</t>
  </si>
  <si>
    <t>КАЛИНІВСЬКИЙ</t>
  </si>
  <si>
    <t>ВІННИЦЬКА область, КАЛИНІВСЬКИЙ район, село ІВАНІВ, вулиця Поштова, 2</t>
  </si>
  <si>
    <t>0293f271-476c-45ec-abd7-94a430ae42d2</t>
  </si>
  <si>
    <t>Місце надання послуг 3</t>
  </si>
  <si>
    <t>ТЕРНОПІЛЬСЬКА область, БУЧАЦЬКИЙ район, місто БУЧАЧ, вулиця вулиця Галицька, 40</t>
  </si>
  <si>
    <t>02972582-b9f2-4b74-be04-25df5cc00866</t>
  </si>
  <si>
    <t>Місце надання послуг 2</t>
  </si>
  <si>
    <t>ХМЕЛЬНИЦЬКА область, місто ГОРОДОК, вулиця Шевченка, 40/3</t>
  </si>
  <si>
    <t>0297be3c-5202-4a54-a77e-0ac20e281cfc</t>
  </si>
  <si>
    <t>Полтавська обл., Диканський р-н., с. Стасі, вул. Яковенка, буд. 21а</t>
  </si>
  <si>
    <t>ДИКАНСЬКИЙ</t>
  </si>
  <si>
    <t>СТАСІ</t>
  </si>
  <si>
    <t>ПОЛТАВСЬКА область, ДИКАНСЬКИЙ район, село СТАСІ, вулиця Яковенка, 21а</t>
  </si>
  <si>
    <t>029e0f01-41b7-403f-842f-1e2074a656be</t>
  </si>
  <si>
    <t>КОМУНАЛЬНЕ ПІДПРИЄМСТВО "ПОЛТАВСЬКА ОБЛАСНА ПСИХІАТРИЧНА ЛІКАРНЯ № 2 "СНІТИНО" ПОЛТАВСЬКОЇ ОБЛАСНОЇ РАДИ"</t>
  </si>
  <si>
    <t>СНІТИНЕ</t>
  </si>
  <si>
    <t>ПОЛТАВСЬКА область, село СНІТИНЕ, вулиця Медична, 1</t>
  </si>
  <si>
    <t>02a09371-bf72-460d-a289-bbf0a38019ca</t>
  </si>
  <si>
    <t>Керівний склад</t>
  </si>
  <si>
    <t>ДНІПРОПЕТРОВСЬКА область, місто НІКОПОЛЬ, вулиця Богуна, 3</t>
  </si>
  <si>
    <t>02a392d8-42c3-4588-9a49-98f7e76f533d</t>
  </si>
  <si>
    <t>ФАП с. Бехтерщина</t>
  </si>
  <si>
    <t>ВЕЛИКОБАГАЧАНСЬКИЙ</t>
  </si>
  <si>
    <t>БЕХТЕРЩИНА</t>
  </si>
  <si>
    <t>ПОЛТАВСЬКА область, ВЕЛИКОБАГАЧАНСЬКИЙ район, село БЕХТЕРЩИНА, прохід Миру, 14/1</t>
  </si>
  <si>
    <t>02a60ac9-234b-4f4d-b597-b43d8c699cb2</t>
  </si>
  <si>
    <t>АЗПСМ с.Кобзівка</t>
  </si>
  <si>
    <t>КРАСНОГРАДСЬКИЙ</t>
  </si>
  <si>
    <t>КОБЗІВКА</t>
  </si>
  <si>
    <t>ХАРКІВСЬКА область, КРАСНОГРАДСЬКИЙ район, село КОБЗІВКА, вулиця Героя України І.М.Гулого, 117</t>
  </si>
  <si>
    <t>02ae7955-e39d-47b3-bcd7-82dc3accdb49</t>
  </si>
  <si>
    <t>Комунальне некомерційне підприємство "Мелітопольський онкологічний диспансер" Запорізької обласної ради</t>
  </si>
  <si>
    <t>ЗАПОРІЗЬКА область, ЗАПОРІЗЬКА район, місто МЕЛІТОПОЛЬ, вулиця Героїв України, 33</t>
  </si>
  <si>
    <t>02d2c76f-ede4-430e-8780-060b6a16d3de</t>
  </si>
  <si>
    <t>СТАНИЧНО-ЛУГАНСЬКИЙ</t>
  </si>
  <si>
    <t>ЛУГАНСЬКА область, СТАНИЧНО-ЛУГАНСЬКИЙ район, смт. СТАНИЦЯ ЛУГАНСЬКА, вулиця 5-та Лінія, 39</t>
  </si>
  <si>
    <t>02d59a95-bbfb-4d27-a2d5-a0691a38078a</t>
  </si>
  <si>
    <t>Амбулаторія загальної практики сімейної медицини №3</t>
  </si>
  <si>
    <t>ТЕРНОПІЛЬСЬКА область, місто ТЕРНОПІЛЬ, вулиця Князя Острозького, 6</t>
  </si>
  <si>
    <t>02d5f129-5a5d-493c-b5c7-6b8064e039a4</t>
  </si>
  <si>
    <t>Лобачівська АЗПСМ</t>
  </si>
  <si>
    <t>ГОРОХІВСЬКИЙ</t>
  </si>
  <si>
    <t>ЛОБАЧІВКА</t>
  </si>
  <si>
    <t>ВОЛИНСЬКА область, ГОРОХІВСЬКИЙ район, село ЛОБАЧІВКА, вулиця Молодіжна, 22а</t>
  </si>
  <si>
    <t>02d74c47-6444-4a9b-9fed-7663953d532a</t>
  </si>
  <si>
    <t>ФАП Світанок</t>
  </si>
  <si>
    <t>СВІТАНОК</t>
  </si>
  <si>
    <t>ПОЛТАВСЬКА область, ГРЕБІНКІВСЬКИЙ район, село СВІТАНОК, прохід Шкільний, 5</t>
  </si>
  <si>
    <t>02d7d137-c1c7-4d93-ae0b-bcefe111bdbd</t>
  </si>
  <si>
    <t>Кувечицький фельдшерський пункт</t>
  </si>
  <si>
    <t>ЧЕРНІГІВСЬКИЙ</t>
  </si>
  <si>
    <t>КУВЕЧИЧІ</t>
  </si>
  <si>
    <t>ЧЕРНІГІВСЬКА область, ЧЕРНІГІВСЬКИЙ район, село КУВЕЧИЧІ, вулиця Першотравнева, 1Б</t>
  </si>
  <si>
    <t>02daee2c-4308-4d92-9fde-babe962fab94</t>
  </si>
  <si>
    <t>Амбулаторія ЗПСМ смт.Великомихайлівка</t>
  </si>
  <si>
    <t>ОДЕСЬКА область, ВЕЛИКОМИХАЙЛІВСЬКИЙ район, смт. ВЕЛИКА МИХАЙЛІВКА, вулиця Центральна, 248</t>
  </si>
  <si>
    <t>02e8fcb6-2cdf-442b-8b63-33f29edbd326</t>
  </si>
  <si>
    <t>Нивицька амбулаторія</t>
  </si>
  <si>
    <t>РАДЕХІВСЬКИЙ</t>
  </si>
  <si>
    <t>НИВИЦІ</t>
  </si>
  <si>
    <t>ЛЬВІВСЬКА область, РАДЕХІВСЬКИЙ район, село НИВИЦІ, вулиця Центральна, 5</t>
  </si>
  <si>
    <t>02ef4e0d-2220-415b-8d2d-337b2306193f</t>
  </si>
  <si>
    <t>Пужайківська АЗПСМ КНП "Балтський центр ПМСД" Балтської міської ради Одеської області</t>
  </si>
  <si>
    <t>БАЛТСЬКИЙ</t>
  </si>
  <si>
    <t>ПУЖАЙКОВЕ</t>
  </si>
  <si>
    <t>ОДЕСЬКА область, БАЛТСЬКИЙ район, село ПУЖАЙКОВЕ, вулиця Дружби Народів, 13</t>
  </si>
  <si>
    <t>02f02c2e-108d-4b1f-8d8d-48fb9d9ab69d</t>
  </si>
  <si>
    <t>КНП "ЧОШВД Черкаської обласної ради"</t>
  </si>
  <si>
    <t>ЧЕРКАСЬКА область, місто ЧЕРКАСИ, вулиця Можайського, 50</t>
  </si>
  <si>
    <t>02f15eef-2e50-4e1e-8762-eac36d063648</t>
  </si>
  <si>
    <t>Амбулаторія загальної практики сімейної медицини № 1</t>
  </si>
  <si>
    <t>ЗАПОРІЗЬКА область, місто ЗАПОРІЖЖЯ, вулиця Брюллова, 6</t>
  </si>
  <si>
    <t>02f199a4-03cf-47d2-9670-71efdff1ad1a</t>
  </si>
  <si>
    <t>ФП с. Бересняги</t>
  </si>
  <si>
    <t>КАНІВСЬКИЙ</t>
  </si>
  <si>
    <t>БЕРЕСНЯГИ</t>
  </si>
  <si>
    <t>ЧЕРКАСЬКА область, КАНІВСЬКИЙ район, село БЕРЕСНЯГИ, вулиця Ставищанська, 14а</t>
  </si>
  <si>
    <t>02fc84b8-74fa-4e9a-8c21-feae3fe9a7fd</t>
  </si>
  <si>
    <t>ФП с.Хижинці</t>
  </si>
  <si>
    <t>РОМАНІВСЬКИЙ</t>
  </si>
  <si>
    <t>ХИЖИНЦІ</t>
  </si>
  <si>
    <t>ЖИТОМИРСЬКА область, РОМАНІВСЬКИЙ район, село ХИЖИНЦІ, вулиця Миру, 5</t>
  </si>
  <si>
    <t>0301d579-bf52-4a32-bc0a-4229d7d564ad</t>
  </si>
  <si>
    <t>Амбулаторія  загальної практики сімейної медицини Б-Дністровського районого ЦПМСД  м. Білгоро-Дністровський</t>
  </si>
  <si>
    <t>ОДЕСЬКА область, місто БІЛГОРОД-ДНІСТРОВСЬКИЙ, вулиця Свято-Георгіївська, 1</t>
  </si>
  <si>
    <t>030eea8c-7b16-40cc-aa44-d407dfc531c5</t>
  </si>
  <si>
    <t>Кабінет сімейного лікаря</t>
  </si>
  <si>
    <t>ХМЕЛЬНИЦЬКА область, місто ХМЕЛЬНИЦЬКИЙ, вулиця Січових Стрільців, 2/3</t>
  </si>
  <si>
    <t>0314816e-7d0d-4fa8-96b1-39fc6f192d2f</t>
  </si>
  <si>
    <t>Пункт здоров'я с.Любша</t>
  </si>
  <si>
    <t>ЛЮБША</t>
  </si>
  <si>
    <t>ІВАНО-ФРАНКІВСЬКА область, РОГАТИНСЬКИЙ район, село ЛЮБША, вулиця Зелена, 29А</t>
  </si>
  <si>
    <t>031666d3-1f0e-4c0c-acbe-b0b464e88083</t>
  </si>
  <si>
    <t>Амбулаторія загальної практики-сімейної медицини с. Виноградне</t>
  </si>
  <si>
    <t>ОДЕСЬКА область, БОЛГРАДСЬКИЙ район, село ВИНОГРАДНЕ, вулиця Горького, 74</t>
  </si>
  <si>
    <t>031751d8-1a3f-4bbd-b559-978854196860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</si>
  <si>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"Львів" Підстанція №3</t>
  </si>
  <si>
    <t>ЛЬВІВСЬКА область, місто ЛЬВІВ, проспект Червоної Калини, 57</t>
  </si>
  <si>
    <t>032287fb-0305-4300-8a79-659df6598195</t>
  </si>
  <si>
    <t>Комунальне підприємство "Волинський обласний центр екстреної медичної допомоги та медицини катастроф" Волинської обласної ради Луцьке районне відділення екстренної медичної допомоги</t>
  </si>
  <si>
    <t>ЛУЦЬКИЙ</t>
  </si>
  <si>
    <t>ВОЛИНСЬКА область, ЛУЦЬКИЙ район, село ЛИПИНИ, вулиця Теремнівська, 100</t>
  </si>
  <si>
    <t>032bc68b-28a2-4253-8826-9171ab2a920c</t>
  </si>
  <si>
    <t>Комунальне некомерційне підприємство Обухівської районної ради "Обухівська центральна районна лікарня"</t>
  </si>
  <si>
    <t>ОБУХІВСЬКИЙ</t>
  </si>
  <si>
    <t>КИЇВСЬКА область, ОБУХІВСЬКИЙ район, місто УКРАЇНКА, вулиця Київська, 1</t>
  </si>
  <si>
    <t>033016d3-1af9-486b-b0f9-33405b6b68e6</t>
  </si>
  <si>
    <t>АЗПСМ смт. Слобожанське</t>
  </si>
  <si>
    <t>КЕГИЧІВСЬКИЙ</t>
  </si>
  <si>
    <t>ХАРКІВСЬКА область, КЕГИЧІВСЬКИЙ район, смт. СЛОБОЖАНСЬКЕ, вулиця ШКІЛЬНА, 2</t>
  </si>
  <si>
    <t>03376787-551c-4230-b6b5-8784ecf8efdf</t>
  </si>
  <si>
    <t>Жердянська амбулаторія загальної практики-сімейної медицини</t>
  </si>
  <si>
    <t>ЧЕМЕРОВЕЦЬКИЙ</t>
  </si>
  <si>
    <t>ЖЕРДЯ</t>
  </si>
  <si>
    <t>ХМЕЛЬНИЦЬКА область, ЧЕМЕРОВЕЦЬКИЙ район, село ЖЕРДЯ, вулиця Баннікова, 1</t>
  </si>
  <si>
    <t>03435bb9-76f2-45f4-ad24-5ef024bfbc04</t>
  </si>
  <si>
    <t>МАЛИНСЬКИЙ</t>
  </si>
  <si>
    <t>ЖИТОМИРСЬКА область, МАЛИНСЬКИЙ район, смт. ЧОПОВИЧІ, вулиця Вайсера, 46</t>
  </si>
  <si>
    <t>035c56d0-df34-4928-9a35-458fb8dcc24e</t>
  </si>
  <si>
    <t>АЗПСМ с. Спас</t>
  </si>
  <si>
    <t>СПАС</t>
  </si>
  <si>
    <t>ІВАНО-ФРАНКІВСЬКА область, село СПАС, вулиця ФРАНКА, 10</t>
  </si>
  <si>
    <t>035d6c4f-d2b7-4fda-8e85-c968992b4ac1</t>
  </si>
  <si>
    <t>Амбулаторія загальної практики - сімейної медицини №9</t>
  </si>
  <si>
    <t>ЖИТОМИРСЬКА область, місто ЖИТОМИР, майдан Визволення, 1</t>
  </si>
  <si>
    <t>03680d69-34ff-42f0-95e8-8ea613006eb3</t>
  </si>
  <si>
    <t>АЗПСМ  Кулачківці</t>
  </si>
  <si>
    <t>КУЛАЧКІВЦІ</t>
  </si>
  <si>
    <t>ІВАНО-ФРАНКІВСЬКА область, село КУЛАЧКІВЦІ, вулиця Січових Стрільців, 60</t>
  </si>
  <si>
    <t>036fa17c-530a-42ca-b308-4d1ebbec61da</t>
  </si>
  <si>
    <t>Комунальне підприємство "Вільногірська центральна міська лікарня"Дніпропетровської областної ради"</t>
  </si>
  <si>
    <t>ДНІПРОПЕТРОВСЬКА область, місто ВІЛЬНОГІРСЬК, вулиця ім.Ю.Устенка, 72</t>
  </si>
  <si>
    <t>03719d4b-2bf4-4652-8eda-325c705bb924</t>
  </si>
  <si>
    <t>ТЕРНОПІЛЬСЬКА область, ТЕРНОПІЛЬСЬКИЙ район, село МИШКОВИЧІ, вулиця Надрічна, 23</t>
  </si>
  <si>
    <t>03742ec5-1520-48d4-a62d-af53afc8a6a7</t>
  </si>
  <si>
    <t>Деревківська амбулаторія загальної практики сімейної медицини</t>
  </si>
  <si>
    <t>КОТЕЛЕВСЬКИЙ</t>
  </si>
  <si>
    <t>ДЕРЕВКИ</t>
  </si>
  <si>
    <t>ПОЛТАВСЬКА область, КОТЕЛЕВСЬКИЙ район, село ДЕРЕВКИ, вулиця Гагаріна, 7</t>
  </si>
  <si>
    <t>037a9c23-7f33-4aed-8d84-144f73a714f9</t>
  </si>
  <si>
    <t>Комунальне некомерційне підприємство Кам'янської міської ради "Центр первинної медико-санітарної допомоги № 1" амбулаторія загальної практики сімейної медицини № 2, 6</t>
  </si>
  <si>
    <t>ДНІПРОПЕТРОВСЬКА область, місто КАМ'ЯНСЬКЕ, проспект Перемоги , 63</t>
  </si>
  <si>
    <t>037be7bb-fd3d-4dc7-bbe7-069758828000</t>
  </si>
  <si>
    <t>Амбулаторія ЗПСМ № 5 м. Кривий Ріг (КНП "ЦПМСД № 2" Криворізької МР)</t>
  </si>
  <si>
    <t>ДНІПРОПЕТРОВСЬКА область, місто КРИВИЙ РІГ, вулиця Ватутіна, 61</t>
  </si>
  <si>
    <t>03859ce6-113b-4df3-9f75-610bf3619ee2</t>
  </si>
  <si>
    <t>амбулаторія №6</t>
  </si>
  <si>
    <t>ДНІПРОПЕТРОВСЬКА область, місто НІКОПОЛЬ, вулиця Княжа, 105</t>
  </si>
  <si>
    <t>03864872-86b0-4af1-9345-abd3576e19f6</t>
  </si>
  <si>
    <t>ФП с.Ратуш</t>
  </si>
  <si>
    <t>ЯМПІЛЬСЬКИЙ</t>
  </si>
  <si>
    <t>РАТУШ</t>
  </si>
  <si>
    <t>ВІННИЦЬКА область, ЯМПІЛЬСЬКИЙ район, село РАТУШ, вулиця Мічуріна, 12</t>
  </si>
  <si>
    <t>0387c443-81ad-4687-b09e-00b9e573dc07</t>
  </si>
  <si>
    <t>Амбулаторія загальної практики - сімейної медицини №6</t>
  </si>
  <si>
    <t>ЗАПОРІЗЬКА область, місто ЗАПОРІЖЖЯ, вулиця Дудикіна, 6</t>
  </si>
  <si>
    <t>0388a92d-43dc-46a2-8bc2-e64896290b02</t>
  </si>
  <si>
    <t>СКАДОВСЬКИЙ</t>
  </si>
  <si>
    <t>ХЕРСОНСЬКА область, СКАДОВСЬКИЙ район, місто СКАДОВСЬК, вулиця Мангубінська, 13</t>
  </si>
  <si>
    <t>0388ac92-cac4-4131-856a-e4d85972e363</t>
  </si>
  <si>
    <t>Остап'євська амбулаторія загальної практики сімейної медицина</t>
  </si>
  <si>
    <t>ОСТАП'Є</t>
  </si>
  <si>
    <t>ПОЛТАВСЬКА область, ВЕЛИКОБАГАЧАНСЬКИЙ район, село ОСТАП'Є, вулиця Бережного, 15</t>
  </si>
  <si>
    <t>038a1473-0a84-48a4-b614-484f8b3fef78</t>
  </si>
  <si>
    <t>Амбулаторія загальної практики сімейної медицини с.Угорники</t>
  </si>
  <si>
    <t>УГОРНИКИ</t>
  </si>
  <si>
    <t>ІВАНО-ФРАНКІВСЬКА область, село УГОРНИКИ, вулиця Просвіти, 4</t>
  </si>
  <si>
    <t>038d9ea7-ebef-41ad-b8b6-93a9e2facd9c</t>
  </si>
  <si>
    <t>Теребовлянська станція, Теребовлянська підстанція, пункт базування бригади с.Золотники</t>
  </si>
  <si>
    <t>ТЕРНОПІЛЬСЬКА область, село ЗОЛОТНИКИ, вулиця Містечко, 58</t>
  </si>
  <si>
    <t>03964cdb-279f-4238-bde6-c1aa451298c9</t>
  </si>
  <si>
    <t>Амбулаторія с. Видричка</t>
  </si>
  <si>
    <t>РАХІВСЬКИЙ</t>
  </si>
  <si>
    <t>ВИДРИЧКА</t>
  </si>
  <si>
    <t>ЗАКАРПАТСЬКА область, РАХІВСЬКИЙ район, село ВИДРИЧКА, вулиця Набережна, 29</t>
  </si>
  <si>
    <t>0397ae6a-d7a4-4463-be9c-7f2903240a11</t>
  </si>
  <si>
    <t>КНП "Центр первинної медико-санітарної допомоги" Велимченської селищної ради об'єднаної територіальної громади</t>
  </si>
  <si>
    <t>ВОЛИНСЬКА область, РАТНІВСЬКИЙ район, село ВЕЛИМЧЕ, вулиця Центральна, 68</t>
  </si>
  <si>
    <t>039934e5-d087-44c0-9141-289d7db7b471</t>
  </si>
  <si>
    <t>АЗПСМ селище Тополі</t>
  </si>
  <si>
    <t>ТОПОЛІ</t>
  </si>
  <si>
    <t>ХАРКІВСЬКА область, ДВОРІЧАНСЬКИЙ район, село ТОПОЛІ, вулиця Центральна, 3</t>
  </si>
  <si>
    <t>039b552a-ea3b-400b-aab1-7c82a5cacc92</t>
  </si>
  <si>
    <t>Меданта</t>
  </si>
  <si>
    <t>КИЄВО-СВЯТОШИНСЬКИЙ</t>
  </si>
  <si>
    <t>КИЇВСЬКА область, КИЄВО-СВЯТОШИНСЬКИЙ район, село СОФІЇВСЬКА БОРЩАГІВКА, вулиця Боголюбова, 30</t>
  </si>
  <si>
    <t>039c963c-af0b-4155-80dc-15f8f2accd3f</t>
  </si>
  <si>
    <t>Широківська амбулаторія загальної практики сімейної медицини</t>
  </si>
  <si>
    <t>ДНІПРОПЕТРОВСЬКА область, ШИРОКІВСЬКИЙ район, смт. ШИРОКЕ, вулиця Казбек, 17</t>
  </si>
  <si>
    <t>039ca9f9-77e1-49ff-9f0d-f79710077398</t>
  </si>
  <si>
    <t>Шаровечківська амбулаторія загальної практики-сімейної медицини</t>
  </si>
  <si>
    <t>ШАРОВЕЧКА</t>
  </si>
  <si>
    <t>ХМЕЛЬНИЦЬКА область, село ШАРОВЕЧКА, вулиця Берегова, 14</t>
  </si>
  <si>
    <t>039cded1-9e96-442a-af8c-09da7d6f0d72</t>
  </si>
  <si>
    <t>Фельдшерсько-акушерський пункт с.М.Попово</t>
  </si>
  <si>
    <t>БЕРЕГІВСЬКИЙ</t>
  </si>
  <si>
    <t>МАЛЕ ПОПОВО</t>
  </si>
  <si>
    <t>ЗАКАРПАТСЬКА область, БЕРЕГІВСЬКИЙ район, село МАЛЕ ПОПОВО, вулиця Прикордонна, 48</t>
  </si>
  <si>
    <t>03a21d7d-c1c9-422f-8c91-9050f3d9d323</t>
  </si>
  <si>
    <t>Адміністрація</t>
  </si>
  <si>
    <t>КИЇВСЬКА область, місто ІРПІНЬ, вулиця Садова, 38</t>
  </si>
  <si>
    <t>03a28664-094a-4f84-abeb-e8e5bf74188d</t>
  </si>
  <si>
    <t>Фельдшерсько-акушерський пункт села Малий Мидськ</t>
  </si>
  <si>
    <t>КОСТОПІЛЬСЬКИЙ</t>
  </si>
  <si>
    <t>МАЛИЙ МИДСЬК</t>
  </si>
  <si>
    <t>РІВНЕНСЬКА область, КОСТОПІЛЬСЬКИЙ район, село МАЛИЙ МИДСЬК, вулиця Шевченка, 38</t>
  </si>
  <si>
    <t>03a75858-2c90-4a61-9f22-e9124f0d84f9</t>
  </si>
  <si>
    <t>КОМУНАЛЬНЕ ПІДПРИЄМСТВО "ВОЛИНСЬКИЙ ОБЛАСНИЙ  ГОСПІТАЛЬ ВЕТЕРАНІВ ВІЙНИ" ВОЛИНСЬКОЇ ОБЛАСНОЇ РАДИ</t>
  </si>
  <si>
    <t>ВОЛИНСЬКА область, місто ЛУЦЬК, вулиця Стефаника, 3А</t>
  </si>
  <si>
    <t>03ac1757-11e3-42d7-83ab-314b72390a1d</t>
  </si>
  <si>
    <t>Комунальне підприємство "Козятинська центральна районна лікарня Козятинської районної ради"</t>
  </si>
  <si>
    <t>КОЗЯТИН</t>
  </si>
  <si>
    <t>ВІННИЦЬКА область, місто КОЗЯТИН, вулиця Винниченка, 9</t>
  </si>
  <si>
    <t>03ad831d-8755-47e1-ae5e-6d67c2d1fb30</t>
  </si>
  <si>
    <t>Фельдшерсько-акушерський пункт с. Трубайці</t>
  </si>
  <si>
    <t>ТРУБАЙЦІ</t>
  </si>
  <si>
    <t>ПОЛТАВСЬКА область, ХОРОЛЬСЬКИЙ район, село ТРУБАЙЦІ, вулиця Єршова, 44</t>
  </si>
  <si>
    <t>03b50c14-dcc8-4f92-baea-5361b77f7e2d</t>
  </si>
  <si>
    <t>ФАП с. Нивочин</t>
  </si>
  <si>
    <t>НИВОЧИН</t>
  </si>
  <si>
    <t>ІВАНО-ФРАНКІВСЬКА область, село НИВОЧИН, вулиця стефаника, 41А</t>
  </si>
  <si>
    <t>03bed98b-16cf-4bd5-87f6-0e90f3f8f782</t>
  </si>
  <si>
    <t>ФП с.Подолівка</t>
  </si>
  <si>
    <t>БАРВІНКІВСЬКИЙ</t>
  </si>
  <si>
    <t>ПОДОЛІВКА</t>
  </si>
  <si>
    <t>ХАРКІВСЬКА область, БАРВІНКІВСЬКИЙ район, село ПОДОЛІВКА, вулиця Романова, 1а</t>
  </si>
  <si>
    <t>03c9237c-66b3-4c22-9b20-1a2587a57b2a</t>
  </si>
  <si>
    <t>Амбулаторія загальної практики-сімейної медицини с. Набутів</t>
  </si>
  <si>
    <t>НАБУТІВ</t>
  </si>
  <si>
    <t>ЧЕРКАСЬКА область, село НАБУТІВ, вулиця Центральна, 190/1</t>
  </si>
  <si>
    <t>03d2e7dd-1c42-4030-8f92-d3b91f44a14b</t>
  </si>
  <si>
    <t>Амбулаторія загальної практики/сімейної медицини с.Стільсько</t>
  </si>
  <si>
    <t>СТІЛЬСЬКО</t>
  </si>
  <si>
    <t>ЛЬВІВСЬКА область, МИКОЛАЇВСЬКИЙ район, село СТІЛЬСЬКО, вулиця Шевченка, 131</t>
  </si>
  <si>
    <t>03d2eb2c-00d0-4b1b-bf10-d395f2e76910</t>
  </si>
  <si>
    <t>Комунальне некомерційне підприємство "Київська міська клінічна лікарня №10" виконавчого органу Київської міської ради (Київської міської державної адміністрації)</t>
  </si>
  <si>
    <t>М.КИЇВ, КИЇВ район, місто КИЇВ, проспект Голосіївський, 59Б</t>
  </si>
  <si>
    <t>03d54993-51fc-4501-be53-e8e9c53040fb</t>
  </si>
  <si>
    <t>Амбулаторія загальної практики сімейної медицини с.Сенькове</t>
  </si>
  <si>
    <t>КУП'ЯНСЬКИЙ</t>
  </si>
  <si>
    <t>СЕНЬКОВЕ</t>
  </si>
  <si>
    <t>ХАРКІВСЬКА область, КУП'ЯНСЬКИЙ район, село СЕНЬКОВЕ, вулиця Куп'янська, 30</t>
  </si>
  <si>
    <t>03d8eefb-c01c-46c0-b162-92f3349a8b82</t>
  </si>
  <si>
    <t>Задністрянська амбулаторія ЗПСМ</t>
  </si>
  <si>
    <t>ГАЛИЦЬКИЙ</t>
  </si>
  <si>
    <t>ЗАДНІСТРЯНСЬКЕ</t>
  </si>
  <si>
    <t>ІВАНО-ФРАНКІВСЬКА область, ГАЛИЦЬКИЙ район, село ЗАДНІСТРЯНСЬКЕ, вулиця Д.Січинського, 2</t>
  </si>
  <si>
    <t>03e3ec01-6070-4d07-b23d-e15c008e252f</t>
  </si>
  <si>
    <t>Фельдшерсько - акушерський пункт села Заріцьк</t>
  </si>
  <si>
    <t>ЗАРІЦЬК</t>
  </si>
  <si>
    <t>РІВНЕНСЬКА область, РІВНЕНСЬКИЙ район, село ЗАРІЦЬК, вулиця Колгоспна, 56в</t>
  </si>
  <si>
    <t>03e58ac5-f9d9-4436-8b77-df77ede68042</t>
  </si>
  <si>
    <t>Центр первинної медико-санітарної допомоги, філія</t>
  </si>
  <si>
    <t>ХАРКІВСЬКА область, місто ХАРКІВ, вулиця Данилевського, 27</t>
  </si>
  <si>
    <t>03eeaf4c-ffeb-4373-a003-2054e39b7ab1</t>
  </si>
  <si>
    <t>Відділення паталогії вагітності</t>
  </si>
  <si>
    <t>ДОНЕЦЬКА область, місто СЛОВ'ЯНСЬК, вулиця УНІВЕРСИТЕТСЬКА, 15</t>
  </si>
  <si>
    <t>03f1c70d-b529-4135-8456-4cfad5fa0099</t>
  </si>
  <si>
    <t>ДНІПРОПЕТРОВСЬКА область, ПАВЛОГРАДСЬКИЙ район, село ВЕРБОВЕ, вулиця ШКІЛЬНА, 2-б</t>
  </si>
  <si>
    <t>03f76cc3-647a-431a-8d80-08b634aebd1c</t>
  </si>
  <si>
    <t>Амбулаторія загальної практики сімейної медицини с. Коболчин</t>
  </si>
  <si>
    <t>СОКИРЯНСЬКИЙ</t>
  </si>
  <si>
    <t>КОБОЛЧИН</t>
  </si>
  <si>
    <t>ЧЕРНІВЕЦЬКА область, СОКИРЯНСЬКИЙ район, село КОБОЛЧИН, вулиця Ярослава Мудрого, 1</t>
  </si>
  <si>
    <t>03f7c234-d5d6-4288-8752-dd6cd3eddb78</t>
  </si>
  <si>
    <t>Мобільні медичні бригади, що утворені для реагування на гостру респіраторну хворобу COVID-19</t>
  </si>
  <si>
    <t>03fb9012-ae23-4d00-b7f9-00d5b4d53e6e</t>
  </si>
  <si>
    <t>Пункт здоров'я с.Вербилівці</t>
  </si>
  <si>
    <t>ВЕРБИЛІВЦІ</t>
  </si>
  <si>
    <t>ІВАНО-ФРАНКІВСЬКА область, РОГАТИНСЬКИЙ район, село ВЕРБИЛІВЦІ, вулиця Шевченка, 1</t>
  </si>
  <si>
    <t>03fd479b-2c80-4e8f-ae13-0ee375ff987a</t>
  </si>
  <si>
    <t>Амбулаторія загальної практики-сімейної медицини №1</t>
  </si>
  <si>
    <t>КИЇВСЬКА область, місто БОРИСПІЛЬ, вулиця Лютнева, 12</t>
  </si>
  <si>
    <t>0406e1b0-5c0b-4a05-9f13-3dbba3ac6714</t>
  </si>
  <si>
    <t>Центр первинної медико-санітарної допомоги</t>
  </si>
  <si>
    <t>ХАРКІВСЬКА область, місто ХАРКІВ, вулиця Дарвіна, 8/10</t>
  </si>
  <si>
    <t>0407f674-5317-4c7f-8895-b7261289fe6d</t>
  </si>
  <si>
    <t>РАДИВИЛІВСЬКИЙ</t>
  </si>
  <si>
    <t>РІВНЕНСЬКА область, РАДИВИЛІВСЬКИЙ район, село ДРУЖБА, вулиця Героїв, 37А</t>
  </si>
  <si>
    <t>0408ced9-a365-42fa-9bba-9b02fc0ea9be</t>
  </si>
  <si>
    <t>Селищенська АЗПСМ</t>
  </si>
  <si>
    <t>ТИВРІВСЬКИЙ</t>
  </si>
  <si>
    <t>СЕЛИЩЕ</t>
  </si>
  <si>
    <t>ВІННИЦЬКА область, ТИВРІВСЬКИЙ район, село СЕЛИЩЕ, вулиця Травнева, 2</t>
  </si>
  <si>
    <t>041194b1-ef45-4c1e-a549-639d1d022136</t>
  </si>
  <si>
    <t>Місце надання медичних послуг 1</t>
  </si>
  <si>
    <t>МИКОЛАЇВСЬКА область, місто МИКОЛАЇВ, вулиця 2-а Екіпажна, 4-Б</t>
  </si>
  <si>
    <t>0411d5bb-8a72-4583-86f9-d44f012ed84a</t>
  </si>
  <si>
    <t>КНП "Уманська дитяча лікарня" корпус 3</t>
  </si>
  <si>
    <t>ЧЕРКАСЬКА область, місто УМАНЬ, вулиця Шевченка, 4</t>
  </si>
  <si>
    <t>0414a867-eb17-49f3-8745-6c8218a990a7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</si>
  <si>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"Жовква"</t>
  </si>
  <si>
    <t>ЛЬВІВСЬКА область, місто ЖОВКВА, вулиця Львівська, 17</t>
  </si>
  <si>
    <t>0414bf43-bd22-4996-98e9-e50528884dc9</t>
  </si>
  <si>
    <t>Петропавлівська лікарська амбулаторія</t>
  </si>
  <si>
    <t>ЛУГАНСЬКА область, смт. ПЕТРОПАВЛІВКА, вулиця Лікарняна, 2</t>
  </si>
  <si>
    <t>04158183-f6e7-4f87-ab8a-1fbde8cdc5eb</t>
  </si>
  <si>
    <t>Тарасівська АЗПСМ КНП "Зіньківського ЦПМСД"</t>
  </si>
  <si>
    <t>ПОЛТАВСЬКА область, село ТАРАСІВКА, вулиця Івченка, 7/а</t>
  </si>
  <si>
    <t>04187d4c-f43e-4a60-a625-5f46ebeb4902</t>
  </si>
  <si>
    <t>Братський пункт постійного базування бригад екстреної (швидкої) медичної допомоги</t>
  </si>
  <si>
    <t>МИКОЛАЇВСЬКА область, смт. БРАТСЬКЕ, вулиця Чернишевського, 49</t>
  </si>
  <si>
    <t>0418d920-8285-4222-8711-f6ce5f4cbe31</t>
  </si>
  <si>
    <t>Амбулаторія загальної практики - сімейної медицини с.Клебан-Бик</t>
  </si>
  <si>
    <t>КОСТЯНТИНІВСЬКИЙ</t>
  </si>
  <si>
    <t>КЛЕБАН-БИК</t>
  </si>
  <si>
    <t>ДОНЕЦЬКА область, КОСТЯНТИНІВСЬКИЙ район, селище КЛЕБАН-БИК, вулиця Шкільна, 6</t>
  </si>
  <si>
    <t>041a3069-1a7f-4342-9a7d-0f389880f3d8</t>
  </si>
  <si>
    <t>Місце надання послуг № 4 (Футбольна 12)</t>
  </si>
  <si>
    <t>ДНІПРОПЕТРОВСЬКА область, місто ДНІПРО, вулиця Футбольна, 12</t>
  </si>
  <si>
    <t>041bf278-c8c0-40d7-8f4a-ddb13c279327</t>
  </si>
  <si>
    <t>2. Комунальне некомерційне підприємство "Маріупольський міський протитуберкульозний диспансер"</t>
  </si>
  <si>
    <t>ДОНЕЦЬКА область, місто МАРІУПОЛЬ, проспект Перемоги, 100</t>
  </si>
  <si>
    <t>041d2437-0556-4615-9529-717dcdfc514d</t>
  </si>
  <si>
    <t>Фельдшерсько-акушерський пункт с. Бубнище</t>
  </si>
  <si>
    <t>БУБНИЩЕ</t>
  </si>
  <si>
    <t>ІВАНО-ФРАНКІВСЬКА область, село БУБНИЩЕ, вулиця Довбуша, 73</t>
  </si>
  <si>
    <t>041d4f67-a452-480a-aeef-e0f694fa2600</t>
  </si>
  <si>
    <t>Фельдшерський пункт с. Залевки</t>
  </si>
  <si>
    <t>ЗАЛЕВКИ</t>
  </si>
  <si>
    <t>ЧЕРКАСЬКА область, СМІЛЯНСЬКИЙ район, село ЗАЛЕВКИ, вулиця Гоголя, 3</t>
  </si>
  <si>
    <t>041db118-7b07-4664-b676-8168709decaf</t>
  </si>
  <si>
    <t>Фельдшерський пункт</t>
  </si>
  <si>
    <t>ВОВЧАНСЬКИЙ</t>
  </si>
  <si>
    <t>ШЕСТАКОВЕ</t>
  </si>
  <si>
    <t>ХАРКІВСЬКА область, ВОВЧАНСЬКИЙ район, село ШЕСТАКОВЕ, вулиця Шкирівка, 296/А</t>
  </si>
  <si>
    <t>041e36be-b200-4b7b-9b10-067b41d01dbb</t>
  </si>
  <si>
    <t>Амбулаторія загальної практики сімейної медицини №2</t>
  </si>
  <si>
    <t>ЧЕРНІГІВСЬКА область, місто ПРИЛУКИ, вулиця Костянтинівська, 185</t>
  </si>
  <si>
    <t>04231f2d-e63b-4965-88e4-97c5a296bf48</t>
  </si>
  <si>
    <t>Амбулаторно-поліклінічне відділення №3</t>
  </si>
  <si>
    <t>МИКОЛАЇВСЬКА область, місто МИКОЛАЇВ, вулиця Лазурна, 5</t>
  </si>
  <si>
    <t>042daee4-82a6-48d3-84a9-eee8c2a4f5c8</t>
  </si>
  <si>
    <t>Амбулаторія  загальної практики сімейної медицини Б-Дністровського районого ЦПМСД  с. Старокозаче</t>
  </si>
  <si>
    <t>ОДЕСЬКА область, БІЛГОРОД-ДНІСТРОВСЬКИЙ район, село СТАРОКОЗАЧЕ, вулиця Лікарняна , 1</t>
  </si>
  <si>
    <t>0431e221-f89d-40c1-9117-bd302bae2c6d</t>
  </si>
  <si>
    <t>Камінь-Каширська амбулаторія загальної практики-сімейної медицини</t>
  </si>
  <si>
    <t>ВОЛИНСЬКА область, КАМІНЬ-КАШИРСЬКИЙ район, місто КАМІНЬ-КАШИРСЬКИЙ, вулиця Шевченка, 43</t>
  </si>
  <si>
    <t>04332000-c83d-4700-8f0c-d386dbd566f2</t>
  </si>
  <si>
    <t>АЗПСМ с.Іванівка</t>
  </si>
  <si>
    <t>КИЇВСЬКА область, БОГУСЛАВСЬКИЙ район, село ІВАНІВКА, вулиця МИРУ, 7</t>
  </si>
  <si>
    <t>0437742b-9378-4463-b8fd-8a0abed5b63e</t>
  </si>
  <si>
    <t>Амбулаторія загальної практики-сімейної медицини №2 Комунального некомерційного підприємства Охтирської міської ради "Охтирський міський центр первинної медико-санітарної допомоги"</t>
  </si>
  <si>
    <t>СУМСЬКА область, місто ОХТИРКА, вулиця Київська, 96</t>
  </si>
  <si>
    <t>043b092a-f7ba-4143-a4b5-7f877cde114b</t>
  </si>
  <si>
    <t>Новоукраїнська амбулаторія загальної практики-сімейної медицини</t>
  </si>
  <si>
    <t>ДОНЕЦЬКА область, село НОВОУКРАЇНКА, вулиця Молодіжна, 15</t>
  </si>
  <si>
    <t>043b6899-d72d-467f-bf51-f134aec08bb3</t>
  </si>
  <si>
    <t>ФАП с. Прямобалка</t>
  </si>
  <si>
    <t>АРЦИЗЬКИЙ</t>
  </si>
  <si>
    <t>ПРЯМОБАЛКА</t>
  </si>
  <si>
    <t>ОДЕСЬКА область, АРЦИЗЬКИЙ район, село ПРЯМОБАЛКА, вулиця Покровська, 59</t>
  </si>
  <si>
    <t>043ff8ae-92d8-4c5f-b58c-b44b6639cb99</t>
  </si>
  <si>
    <t>КНП "Новоселицька РЛ"</t>
  </si>
  <si>
    <t>ЧЕРНІВЕЦЬКА область, НОВОСЕЛИЦЬКИЙ район, місто НОВОСЕЛИЦЯ, провулок Карамзіна, 1</t>
  </si>
  <si>
    <t>044529ee-3ac1-42f4-af00-ad0e9060162c</t>
  </si>
  <si>
    <t>Фельдшерський пункт с.Нова Вільшанка</t>
  </si>
  <si>
    <t>НОВА ВІЛЬШАНКА</t>
  </si>
  <si>
    <t>ОДЕСЬКА область, ЛИМАНСЬКИЙ район, село НОВА ВІЛЬШАНКА, вулиця Гагаріна, 33</t>
  </si>
  <si>
    <t>044635ab-55a6-48d3-b400-233e742f4070</t>
  </si>
  <si>
    <t>Фельдшерський пункт с.Кретівці</t>
  </si>
  <si>
    <t>ЗБАРАЗЬКИЙ</t>
  </si>
  <si>
    <t>КРЕТІВЦІ</t>
  </si>
  <si>
    <t>ТЕРНОПІЛЬСЬКА область, ЗБАРАЗЬКИЙ район, село КРЕТІВЦІ, вулиця Дружби, 5</t>
  </si>
  <si>
    <t>04484e58-4792-4e56-a704-212ba3eeb438</t>
  </si>
  <si>
    <t>КНП "ЦПМСД №3" Деснянського району м.Києва, амбулаторія загальної практики - сімейної медицини №1</t>
  </si>
  <si>
    <t>М.КИЇВ, місто КИЇВ, вулиця Матеюка, 3</t>
  </si>
  <si>
    <t>044a7024-0f32-4ff4-933b-6cbe22cac444</t>
  </si>
  <si>
    <t>Фельдшерський пункт с-ща Ясна Поляна</t>
  </si>
  <si>
    <t>ВЕЛИКОНОВОСІЛКІВСЬКИЙ</t>
  </si>
  <si>
    <t>ЯСНА ПОЛЯНА</t>
  </si>
  <si>
    <t>ДОНЕЦЬКА область, ВЕЛИКОНОВОСІЛКІВСЬКИЙ район, селище ЯСНА ПОЛЯНА, вулиця Гагаріна, 34</t>
  </si>
  <si>
    <t>044b2dd4-b497-4027-9829-248be31e1840</t>
  </si>
  <si>
    <t>Пункт здоров'я села Новоолександрівка</t>
  </si>
  <si>
    <t>НОВООЛЕКСАНДРІВКА</t>
  </si>
  <si>
    <t>МИКОЛАЇВСЬКА область, БРАТСЬКИЙ район, село НОВООЛЕКСАНДРІВКА, вулиця Ватутіна, 5</t>
  </si>
  <si>
    <t>044f39fe-5efc-42b2-82c1-dfc92943ab76</t>
  </si>
  <si>
    <t>Підстанція міста Мирноград</t>
  </si>
  <si>
    <t>ДОНЕЦЬКА область, місто МИРНОГРАД, вулиця Соборна, 20д</t>
  </si>
  <si>
    <t>04550998-8c3f-4c66-8999-0c250579cf92</t>
  </si>
  <si>
    <t>Рудківський фельдшерсько-акушерський пункт</t>
  </si>
  <si>
    <t>СТАРОВИЖІВСЬКИЙ</t>
  </si>
  <si>
    <t>РУДКА</t>
  </si>
  <si>
    <t>ВОЛИНСЬКА область, СТАРОВИЖІВСЬКИЙ район, село РУДКА, вулиця Набережна, 1а</t>
  </si>
  <si>
    <t>046e9338-4b53-4e71-9761-6348aa502c8e</t>
  </si>
  <si>
    <t>Амбулаторія № 8 м. Слов'янськ КНП Слов'янської міської Ради ''ЦПМСД м. Слов'янська''</t>
  </si>
  <si>
    <t>ДОНЕЦЬКА область, місто СЛОВ'ЯНСЬК, вулиця Заводська, 2а</t>
  </si>
  <si>
    <t>0474efea-65cf-495c-be83-5c941ed5279e</t>
  </si>
  <si>
    <t>Амбулаторно-поліклінічне відділення ПМД №2</t>
  </si>
  <si>
    <t>ЧЕРНІВЕЦЬКА область, місто ЧЕРНІВЦІ, проспект Незалежності, 109</t>
  </si>
  <si>
    <t>0478706b-d582-4a43-ac30-4ac148da5e68</t>
  </si>
  <si>
    <t>Пульмонологічний кабінет</t>
  </si>
  <si>
    <t>ДНІПРОПЕТРОВСЬКА область, місто КАМ'ЯНСЬКЕ, проспект Аношкіна, 72</t>
  </si>
  <si>
    <t>04794f69-31be-4333-9435-9795b3d9be06</t>
  </si>
  <si>
    <t>місце надання медичних послуг</t>
  </si>
  <si>
    <t>ЗАКАРПАТСЬКА область, місто УЖГОРОД, вулиця Грибоєдова, 20А</t>
  </si>
  <si>
    <t>047b6f0f-70f7-4ce9-858b-96f034c669ba</t>
  </si>
  <si>
    <t>Амбулаторія загальної практики-сімейної медицини с. Довжок</t>
  </si>
  <si>
    <t>ДОВЖОК</t>
  </si>
  <si>
    <t>ХМЕЛЬНИЦЬКА область, село ДОВЖОК, вулиця Смірнова, 53</t>
  </si>
  <si>
    <t>04852c99-b358-481b-8e4b-6fc3bf34c31b</t>
  </si>
  <si>
    <t>Амбулаторія ЗПСМ №8</t>
  </si>
  <si>
    <t>Мелітополь</t>
  </si>
  <si>
    <t>ЗАПОРІЗЬКА область, місто Мелітополь, вулиця Олеся Гончара, 79</t>
  </si>
  <si>
    <t>04852e67-c978-4a7f-a117-e4b086acb411</t>
  </si>
  <si>
    <t>Амбулаторія загальної практики - сімейної медицини № 3, філія № 1 КНП "ЦПМСД №2" Святошинського району м. Києва</t>
  </si>
  <si>
    <t>М.КИЇВ, місто КИЇВ, вулиця Симиренка, 10</t>
  </si>
  <si>
    <t>04923ce9-7433-4313-8b76-30210db279aa</t>
  </si>
  <si>
    <t>КНП "Ужгородська міська дитяча клінічна лікарня" УМР Володимира Гошовського 4</t>
  </si>
  <si>
    <t>ЗАКАРПАТСЬКА область, місто УЖГОРОД, вулиця Володимира Гошовського, 4</t>
  </si>
  <si>
    <t>0494ee4e-ecb6-493a-818f-f455942398f4</t>
  </si>
  <si>
    <t>ЗАЛІЩИЦЬКИЙ</t>
  </si>
  <si>
    <t>ТЕРНОПІЛЬСЬКА область, ЗАЛІЩИЦЬКИЙ район, місто ЗАЛІЩИКИ, вулиця Степана Бандери, 86</t>
  </si>
  <si>
    <t>049c23e8-990c-4b6d-806d-d94259a569ff</t>
  </si>
  <si>
    <t>Троїцька амбулаторія загальної практики сімейної медицини</t>
  </si>
  <si>
    <t>ТРОЇЦЬКИЙ</t>
  </si>
  <si>
    <t>ЛУГАНСЬКА область, ТРОЇЦЬКИЙ район, смт. ТРОЇЦЬКЕ, квартал Молодіжний, 3а</t>
  </si>
  <si>
    <t>049e445b-70aa-4db5-8008-177334899ce4</t>
  </si>
  <si>
    <t>Яровський фельдшерський пункт</t>
  </si>
  <si>
    <t>КРОЛЕВЕЦЬКИЙ</t>
  </si>
  <si>
    <t>ЯРОВЕ</t>
  </si>
  <si>
    <t>СУМСЬКА область, КРОЛЕВЕЦЬКИЙ район, село ЯРОВЕ, вулиця Селянівська, 16</t>
  </si>
  <si>
    <t>04a14e1e-cb69-4518-ab42-fdfd64eb3d97</t>
  </si>
  <si>
    <t>Філія №3 КНП "Консультативно - діагностичний центр" Солом'янського району м.Києва</t>
  </si>
  <si>
    <t>М.КИЇВ, місто КИЇВ, вулиця Єреванська, 6</t>
  </si>
  <si>
    <t>04a1db67-bbf0-4ee2-ae05-e5f017a17c21</t>
  </si>
  <si>
    <t>КНП ЦПМСД 2  АЗПСМ №5</t>
  </si>
  <si>
    <t>ВІННИЦЬКА область, місто ВІННИЦЯ, вулиця Магістратська, 44</t>
  </si>
  <si>
    <t>04a5cb48-f4c5-40f3-ab5a-da20916a5670</t>
  </si>
  <si>
    <t>Амбулаторія  загальної практики сімейної медицини смт.Костянтинівка</t>
  </si>
  <si>
    <t>АРБУЗИНСЬКИЙ</t>
  </si>
  <si>
    <t>МИКОЛАЇВСЬКА область, АРБУЗИНСЬКИЙ район, селище КОСТЯНТИНІВКА, площа Соборна, 25-а</t>
  </si>
  <si>
    <t>04a8b86c-f5a1-4c53-9467-4c443b1c05e0</t>
  </si>
  <si>
    <t>Терапевтичне відділення №4 (с.Рубанка)  КНП ''Бахмацька ЦРЛ''</t>
  </si>
  <si>
    <t>БАХМАЦЬКИЙ</t>
  </si>
  <si>
    <t>РУБАНКА</t>
  </si>
  <si>
    <t>ЧЕРНІГІВСЬКА область, БАХМАЦЬКИЙ район, село РУБАНКА, вулиця Загребельна, 1</t>
  </si>
  <si>
    <t>04ab4dc3-b439-49e3-9226-5e2827b9713e</t>
  </si>
  <si>
    <t>Пункт невідкладної допомоги</t>
  </si>
  <si>
    <t>ЗАПОРІЗЬКА область, ВЕСЕЛІВСЬКИЙ район, смт. ВЕСЕЛЕ, вулиця Горького, 2А/3</t>
  </si>
  <si>
    <t>04aed32d-2631-42de-9d8b-0019e6136dfa</t>
  </si>
  <si>
    <t>Амбулаторія загальної практики сімейної медицини с. Дусино</t>
  </si>
  <si>
    <t>ДУСИНО</t>
  </si>
  <si>
    <t>ЗАКАРПАТСЬКА область, СВАЛЯВСЬКИЙ район, село ДУСИНО, вулиця Миру, 58</t>
  </si>
  <si>
    <t>04b5d0d4-33ca-481c-87bb-a239d1732b11</t>
  </si>
  <si>
    <t>Жіноча консультація №7</t>
  </si>
  <si>
    <t>ОДЕСЬКА область, місто ОДЕСА, вулиця Троїцька, 39</t>
  </si>
  <si>
    <t>04bcaf8b-fbd5-40d6-b3e8-d883b281fb68</t>
  </si>
  <si>
    <t>Пункт здоров'я с. Чортория</t>
  </si>
  <si>
    <t>ЧОРТОРИЯ</t>
  </si>
  <si>
    <t>ЧЕРНІВЕЦЬКА область, КІЦМАНСЬКИЙ район, село ЧОРТОРИЯ, вулиця І. Миколайчука, 3</t>
  </si>
  <si>
    <t>04c35d9b-b841-4268-be3f-4754cdc7579e</t>
  </si>
  <si>
    <t>ФАП с. Бухуни</t>
  </si>
  <si>
    <t>ШИШАЦЬКИЙ</t>
  </si>
  <si>
    <t>БУХУНИ</t>
  </si>
  <si>
    <t>ПОЛТАВСЬКА область, ШИШАЦЬКИЙ район, село БУХУНИ, вулиця Центральна, 17</t>
  </si>
  <si>
    <t>04c4dccf-6fe4-4d29-8594-c4a13ccbb77b</t>
  </si>
  <si>
    <t>Козятинська АЗПСМ (КП "КМЦ ПМСД")</t>
  </si>
  <si>
    <t>ВІННИЦЬКА область, місто КОЗЯТИН, вулиця Незалежності, 75</t>
  </si>
  <si>
    <t>04cd9675-6466-4d60-9417-80da7f0fe1ac</t>
  </si>
  <si>
    <t>Хрипський фельдшерсько-акушерський пункт</t>
  </si>
  <si>
    <t>ШАЦЬКИЙ</t>
  </si>
  <si>
    <t>ХРИПСЬК</t>
  </si>
  <si>
    <t>ВОЛИНСЬКА область, ШАЦЬКИЙ район, село ХРИПСЬК, вулиця Жовтнева, 3</t>
  </si>
  <si>
    <t>04cfa582-a4c7-46e9-83fe-53e32dc1511f</t>
  </si>
  <si>
    <t>Комунальне некомкрціїне підприємство "Врадіївська центральна районна лікарня" Врадіївської селищної ради Первомайського району Миколаївської області</t>
  </si>
  <si>
    <t>ВРАДІЇВСЬКИЙ</t>
  </si>
  <si>
    <t>МИКОЛАЇВСЬКА область, ВРАДІЇВСЬКИЙ район, смт. ВРАДІЇВКА, вулиця Аграрна, 2</t>
  </si>
  <si>
    <t>04d5065a-a622-4429-a7ae-e5353751b527</t>
  </si>
  <si>
    <t>2. ОБЛАСНА КОНСУЛЬТАТИВНА ПОЛІКЛІНІКА</t>
  </si>
  <si>
    <t>ЧЕРНІВЕЦЬКА область, місто ЧЕРНІВЦІ, вулиця Буковинська, 4а</t>
  </si>
  <si>
    <t>04d75153-349f-4034-93aa-6107eaf4fb23</t>
  </si>
  <si>
    <t>Студенянська АЗПСМ</t>
  </si>
  <si>
    <t>ПІЩАНСЬКИЙ</t>
  </si>
  <si>
    <t>ВІННИЦЬКА область, ПІЩАНСЬКИЙ район, село СТУДЕНА, вулиця Пирогова, 14</t>
  </si>
  <si>
    <t>04e05370-4c0b-4915-87fb-685952180802</t>
  </si>
  <si>
    <t>Амбулаторія загальної практики сімейної медицини с. Рокитне</t>
  </si>
  <si>
    <t>ЧЕРНІВЕЦЬКА область, НОВОСЕЛИЦЬКИЙ район, село РОКИТНЕ, вулиця Київська, 47</t>
  </si>
  <si>
    <t>04e7e05b-5277-48d1-897c-5f3ab9c04a50</t>
  </si>
  <si>
    <t>ФОП Кім Ірина Вікторівна</t>
  </si>
  <si>
    <t>ПЕТРІВСЬКИЙ</t>
  </si>
  <si>
    <t>КІРОВОГРАДСЬКА область, ПЕТРІВСЬКИЙ район, смт. ПЕТРОВЕ, вулиця Центральна, 31</t>
  </si>
  <si>
    <t>04eec215-ccb4-48a9-8ea9-f4a5d6ef8239</t>
  </si>
  <si>
    <t>Відділення загальної практики сімейної медицини</t>
  </si>
  <si>
    <t>ЛЬВІВСЬКА область, місто ЧЕРВОНОГРАД, вулиця Івасюка, 8</t>
  </si>
  <si>
    <t>04f75e90-c8aa-4420-b242-9c447b46d79a</t>
  </si>
  <si>
    <t>Острозька лікарська амбулаторія загальної практики сімейної медицини №1</t>
  </si>
  <si>
    <t>РІВНЕНСЬКА область, місто ОСТРОГ, вулиця Татарська, 185</t>
  </si>
  <si>
    <t>04f9aa0c-1fce-4a9d-a338-99081e152a14</t>
  </si>
  <si>
    <t>Комунальне некомерційне підприємство "Міська клінічна лікарня № 13" Харківської міської ради</t>
  </si>
  <si>
    <t>ХАРКІВСЬКА область, місто ХАРКІВ, проспект Гагаріна, 137</t>
  </si>
  <si>
    <t>04fe856b-a6c5-4059-8586-e2be17d5669d</t>
  </si>
  <si>
    <t>Більмацька амбулаторія загальної практики-сімейної медицини</t>
  </si>
  <si>
    <t>БІЛЬМАЦЬКИЙ</t>
  </si>
  <si>
    <t>БІЛЬМАК</t>
  </si>
  <si>
    <t>ЗАПОРІЗЬКА область, БІЛЬМАЦЬКИЙ район, смт. БІЛЬМАК, вулиця Євтушенка, 1А</t>
  </si>
  <si>
    <t>05004954-a851-497f-bdd3-1bc392d846b9</t>
  </si>
  <si>
    <t>Фельдшерсько - акушерський пункт села Бронники</t>
  </si>
  <si>
    <t>БРОННИКИ</t>
  </si>
  <si>
    <t>РІВНЕНСЬКА область, РІВНЕНСЬКИЙ район, село БРОННИКИ, вулиця Гагаріна, 8а</t>
  </si>
  <si>
    <t>05080583-32ea-4f10-96b9-269e897bcde9</t>
  </si>
  <si>
    <t>ЛЬВІВСЬКА область, РАДЕХІВСЬКИЙ район, смт. ЛОПАТИН, вулиця Січових Стрільців, 27</t>
  </si>
  <si>
    <t>05089398-1546-49cb-99a6-37932e1bd514</t>
  </si>
  <si>
    <t>ФАП с. Красногорівка</t>
  </si>
  <si>
    <t>ПОЛТАВСЬКА область, ВЕЛИКОБАГАЧАНСЬКИЙ район, село КРАСНОГОРІВКА, вулиця Ф.Василенка, 21</t>
  </si>
  <si>
    <t>050d8462-ae4c-4d52-b678-02c88b3a70c5</t>
  </si>
  <si>
    <t>Місце надання послуг №2</t>
  </si>
  <si>
    <t>ДОНЕЦЬКА область, місто МАРІУПОЛЬ, проспект Миру, 42</t>
  </si>
  <si>
    <t>050d9092-781b-4956-90db-91aece1bf9b5</t>
  </si>
  <si>
    <t>ПОЛТАВСЬКА область, місто ПОЛТАВА, провулок Рибальський, 10-В</t>
  </si>
  <si>
    <t>050e89d7-beae-4215-a9f7-dec96e7b32be</t>
  </si>
  <si>
    <t>Місце надання послуг №5</t>
  </si>
  <si>
    <t>ХУСТСЬКИЙ</t>
  </si>
  <si>
    <t>ВИШКОВО</t>
  </si>
  <si>
    <t>ЗАКАРПАТСЬКА область, ХУСТСЬКИЙ район, смт. ВИШКОВО, вулиця Площа Центральна, 17</t>
  </si>
  <si>
    <t>05158642-aba8-4f3c-a5d6-a4c4f70b8107</t>
  </si>
  <si>
    <t>ХАРКІВСЬКА область, ХАРКІВ район, місто ХАРКІВ, вулиця Врубеля, 42А</t>
  </si>
  <si>
    <t>051ab6fe-1cda-4937-accd-c99c1a66f803</t>
  </si>
  <si>
    <t>ФОП ГАЛ МИКОЛА ЕМЕРІХОВИЧ</t>
  </si>
  <si>
    <t>ТЯЧІВСЬКИЙ</t>
  </si>
  <si>
    <t>ГЛИБОКИЙ ПОТІК</t>
  </si>
  <si>
    <t>ЗАКАРПАТСЬКА область, ТЯЧІВСЬКИЙ район, село ГЛИБОКИЙ ПОТІК, вулиця Центральна, 85</t>
  </si>
  <si>
    <t>0520350c-1f43-4533-be77-b8f44e3f446c</t>
  </si>
  <si>
    <t>КНП "Міська клінічна інфекційна лікарня" ОМР</t>
  </si>
  <si>
    <t>ОДЕСЬКА область, місто ОДЕСА, вулиця Пастера, 5/7</t>
  </si>
  <si>
    <t>05283422-623f-4535-bcda-8e0f9238c5fa</t>
  </si>
  <si>
    <t>Фельдшерсько - акушерський пункт  село Кумейки КНП "Черкаський районний центр ПМСД" Червонослобідської сільської ради</t>
  </si>
  <si>
    <t>КУМЕЙКИ</t>
  </si>
  <si>
    <t>ЧЕРКАСЬКА область, село КУМЕЙКИ, вулиця Гетьмана Павлюка, 36а</t>
  </si>
  <si>
    <t>052b145d-4186-43a2-99fa-56ee124ed02b</t>
  </si>
  <si>
    <t>Амбулаторія загальної практики - сімейної медицини с. Губарівка</t>
  </si>
  <si>
    <t>БОГОДУХІВСЬКИЙ</t>
  </si>
  <si>
    <t>ГУБАРІВКА</t>
  </si>
  <si>
    <t>ХАРКІВСЬКА область, БОГОДУХІВСЬКИЙ район, село ГУБАРІВКА, вулиця Гутянська, 95А</t>
  </si>
  <si>
    <t>0533518b-c57a-4dd3-bd09-dadf71bda1f6</t>
  </si>
  <si>
    <t>Амбулаторія загальної практики сімейної медицини с.Синьківка</t>
  </si>
  <si>
    <t>СИНЬКІВКА</t>
  </si>
  <si>
    <t>ХАРКІВСЬКА область, КУП'ЯНСЬКИЙ район, село СИНЬКІВКА, вулиця Праці, 37-а</t>
  </si>
  <si>
    <t>05397393-21b8-4198-abe6-3d55baba162f</t>
  </si>
  <si>
    <t>Фельдшерсько-акушерський пункт с. Носачів</t>
  </si>
  <si>
    <t>НОСАЧІВ</t>
  </si>
  <si>
    <t>ЧЕРКАСЬКА область, СМІЛЯНСЬКИЙ район, село НОСАЧІВ, вулиця Центральна, 163</t>
  </si>
  <si>
    <t>0539ec9f-78fc-4ae9-b603-2813818394e7</t>
  </si>
  <si>
    <t>ФАП с.Голубне</t>
  </si>
  <si>
    <t>ГОЛУБНЕ</t>
  </si>
  <si>
    <t>РІВНЕНСЬКА область, БЕРЕЗНІВСЬКИЙ район, село ГОЛУБНЕ, вулиця Ярового, 6</t>
  </si>
  <si>
    <t>053a4ecf-f943-4c70-9df0-c56169c35cbe</t>
  </si>
  <si>
    <t>КОМУНАЛЬНЕ ПІДПРИЄМСТВО "СЛАВУТСЬКА МІСЬКА ЛІКАРНЯ ІМ. Ф. М. МИХАЙЛОВА" СЛАВУТСЬКОЇ МІСЬКОЇ РАДИ</t>
  </si>
  <si>
    <t>ХМЕЛЬНИЦЬКА область, місто СЛАВУТА, вулиця Ярослава Мудрого , 29 г</t>
  </si>
  <si>
    <t>054abb2f-29ff-409e-921f-c1bbfe66d2e9</t>
  </si>
  <si>
    <t>Фельдшерський пункт с.Семиківці</t>
  </si>
  <si>
    <t>ТЕРЕБОВЛЯНСЬКИЙ</t>
  </si>
  <si>
    <t>СЕМИКІВЦІ</t>
  </si>
  <si>
    <t>ТЕРНОПІЛЬСЬКА область, ТЕРЕБОВЛЯНСЬКИЙ район, село СЕМИКІВЦІ, вулиця Набережна, 45</t>
  </si>
  <si>
    <t>05518821-ee84-4ac6-850c-d94ff825c1e9</t>
  </si>
  <si>
    <t>КРЕМЕНЕЦЬ</t>
  </si>
  <si>
    <t>ТЕРНОПІЛЬСЬКА область, місто КРЕМЕНЕЦЬ, вулиця Горбача, 1</t>
  </si>
  <si>
    <t>055343bc-5795-4e04-aa39-5865348d0e6d</t>
  </si>
  <si>
    <t>Полонська АЗП/СМ КНП ЦПМСД Полонської міської ради</t>
  </si>
  <si>
    <t>ХМЕЛЬНИЦЬКА область, місто ПОЛОННЕ, вулиця Лесі Українки, 177</t>
  </si>
  <si>
    <t>055636fb-e0f3-4be0-aa57-743f5016ff19</t>
  </si>
  <si>
    <t>Амбулаторія загальної практики-сімейної медицини с. Глибочок</t>
  </si>
  <si>
    <t>ВЕЛИКИЙ ГЛИБОЧОК</t>
  </si>
  <si>
    <t>ТЕРНОПІЛЬСЬКА область, ТЕРНОПІЛЬСЬКИЙ район, село ВЕЛИКИЙ ГЛИБОЧОК, вулиця Шевченка, 4</t>
  </si>
  <si>
    <t>056307ed-1a67-4146-a942-06be4ffbda2f</t>
  </si>
  <si>
    <t>Фельдшерський пункт села Дружелюбівка</t>
  </si>
  <si>
    <t>БОРІВСЬКИЙ</t>
  </si>
  <si>
    <t>ДРУЖЕЛЮБІВКА</t>
  </si>
  <si>
    <t>ХАРКІВСЬКА область, БОРІВСЬКИЙ район, село ДРУЖЕЛЮБІВКА, вулиця Шкільна, 17</t>
  </si>
  <si>
    <t>05662fb4-2c61-403e-aaad-f7b2c8e980e8</t>
  </si>
  <si>
    <t>Підстанція № 2 КНП "Центр екстреної медичної допомоги та медицини катастроф у Кіровоградській області Кіровоградської обласної ради"</t>
  </si>
  <si>
    <t>КІРОВОГРАДСЬКА область, місто КРОПИВНИЦЬКИЙ, вулиця Полтавська, 81</t>
  </si>
  <si>
    <t>0566d00b-d7e2-4196-9a92-389a3a14da15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</si>
  <si>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"Львів" Підстанція №2</t>
  </si>
  <si>
    <t>ЛЬВІВСЬКА область, місто ЛЬВІВ, вулиця Пилипа Орлика, 6</t>
  </si>
  <si>
    <t>0566fd41-b821-41e7-82f1-17b4031c132a</t>
  </si>
  <si>
    <t>ЛЬВІВСЬКА область, місто ЛЬВІВ, вулиця вулиця Чернігівська, 7</t>
  </si>
  <si>
    <t>056736a3-7d95-4e3d-a0c4-957647a073d2</t>
  </si>
  <si>
    <t>Широківський ФАП</t>
  </si>
  <si>
    <t>ЗАПОРІЗЬКИЙ</t>
  </si>
  <si>
    <t>ЗАПОРІЗЬКА область, ЗАПОРІЗЬКИЙ район, село ШИРОКЕ, вулиця Квітуча, 2а</t>
  </si>
  <si>
    <t>05676593-c612-420a-b789-042412cb1dd3</t>
  </si>
  <si>
    <t>АЗПСМ с.Кошляки</t>
  </si>
  <si>
    <t>ПІДВОЛОЧИСЬКИЙ</t>
  </si>
  <si>
    <t>КОШЛЯКИ</t>
  </si>
  <si>
    <t>ТЕРНОПІЛЬСЬКА область, ПІДВОЛОЧИСЬКИЙ район, село КОШЛЯКИ, вулиця Богдана Хмельницького, 42</t>
  </si>
  <si>
    <t>0576a064-7558-4f22-a64f-5d862f496706</t>
  </si>
  <si>
    <t>Суємецька АЗПСМ</t>
  </si>
  <si>
    <t>БАРАНІВСЬКИЙ</t>
  </si>
  <si>
    <t>СУЄМЦІ</t>
  </si>
  <si>
    <t>ЖИТОМИРСЬКА область, БАРАНІВСЬКИЙ район, село СУЄМЦІ, вулиця Молодіжна, 7</t>
  </si>
  <si>
    <t>05813906-bb1c-4de8-bdd3-4fe142f2147f</t>
  </si>
  <si>
    <t>ФАП с. Собатин</t>
  </si>
  <si>
    <t>СОБАТИН</t>
  </si>
  <si>
    <t>ЗАКАРПАТСЬКА область, ІРШАВСЬКИЙ район, село СОБАТИН, вулиця , 9</t>
  </si>
  <si>
    <t>058ab75d-3888-4011-8bb4-c5924cb3d17a</t>
  </si>
  <si>
    <t>Амбулаторія загальної практики - сімейної медицини № 6</t>
  </si>
  <si>
    <t>ЖИТОМИРСЬКА область, місто НОВОГРАД-ВОЛИНСЬКИЙ, вулиця Наталії Оржевської, 13</t>
  </si>
  <si>
    <t>058e82f1-53e1-4fd2-8e9a-bcc238ed7276</t>
  </si>
  <si>
    <t>ФАП с.Лучка</t>
  </si>
  <si>
    <t>ЛОХВИЦЬКИЙ</t>
  </si>
  <si>
    <t>ЛУЧКА</t>
  </si>
  <si>
    <t>ПОЛТАВСЬКА область, ЛОХВИЦЬКИЙ район, село ЛУЧКА, вулиця Українська, 3</t>
  </si>
  <si>
    <t>058fbd3d-809a-4ced-a9b2-258fc2a59937</t>
  </si>
  <si>
    <t>Амбулаторія загальної практики - сімейної медицини с. Леб'яже</t>
  </si>
  <si>
    <t>ЧУГУЇВСЬКИЙ</t>
  </si>
  <si>
    <t>ЛЕБ'ЯЖЕ</t>
  </si>
  <si>
    <t>ХАРКІВСЬКА область, ЧУГУЇВСЬКИЙ район, село ЛЕБ'ЯЖЕ, вулиця МИРУ, 54</t>
  </si>
  <si>
    <t>0599ebca-fda9-4c2b-9909-7d4c5382279f</t>
  </si>
  <si>
    <t>Комунальне підприємство "4-а міська клінічна лікарня Полтавської міської ради", м. Полтава, вул. Європейська, 101</t>
  </si>
  <si>
    <t>ПОЛТАВСЬКА область, ПОЛТАВА район, місто ПОЛТАВА, вулиця Європейська, 101</t>
  </si>
  <si>
    <t>05a1d195-3911-40b2-b6d7-8175f8e11995</t>
  </si>
  <si>
    <t>Давидівська АЗПСМ</t>
  </si>
  <si>
    <t>ДАВИДІВКА</t>
  </si>
  <si>
    <t>ЧЕРНІВЕЦЬКА область, село ДАВИДІВКА, вулиця Миру, 30</t>
  </si>
  <si>
    <t>05a7fccf-5635-452b-9287-6fc4de54f296</t>
  </si>
  <si>
    <t>КОМУНАЛЬНЕ НЕКОМЕРЦІЙНЕ ПІДПРИЄМСТВО «КИЇВСЬКИЙ МІСЬКИЙ ЦЕНТР РАДІАЦІЙНОГО ЗАХИСТУ НАСЕЛЕННЯ МІСТА КИЄВА ВІД НАСЛІДКІВ  ЧОРНОБИЛЬСЬКОЇ  КАТАСТРОФИ» ВИКОНАВЧОГО ОРГАНУ КИЇВСЬКОЇ МІСЬКОЇ РАДИ(КИЇВСЬКОЇ МІСЬКОЇ ДЕРЖАВНОЇ АДМІНІСТРАЦІЇ)</t>
  </si>
  <si>
    <t>М.КИЇВ, місто КИЇВ, вулиця Пушкінська, 40</t>
  </si>
  <si>
    <t>05a865b0-0354-48b7-bdb3-bbbf4335f6d8</t>
  </si>
  <si>
    <t>КОМУНАЛЬНЕ НЕКОМЕРЦІЙНЕ ПІДПРИЄМСТВО "МІСЬКА ПОЛІКЛІНІКА №2"</t>
  </si>
  <si>
    <t>ЧЕРНІВЕЦЬКА область, місто ЧЕРНІВЦІ, вулиця Лесі Українки, 11</t>
  </si>
  <si>
    <t>05a9d0ed-9c0f-46ef-b271-79027f5e3016</t>
  </si>
  <si>
    <t>ФП с. Новоселиця</t>
  </si>
  <si>
    <t>ЛІТИНСЬКИЙ</t>
  </si>
  <si>
    <t>ВІННИЦЬКА область, ЛІТИНСЬКИЙ район, село НОВОСЕЛИЦЯ, вулиця Жовтнева, 8</t>
  </si>
  <si>
    <t>05af5b2c-9785-4927-887b-892361522086</t>
  </si>
  <si>
    <t>Амбулаторія загальної практики-сімейної медицини № 5</t>
  </si>
  <si>
    <t>КІРОВОГРАДСЬКА область, місто КРОПИВНИЦЬКИЙ, вулиця Руслана Слободянюка , 136</t>
  </si>
  <si>
    <t>05b51c16-7c2c-4266-bf9c-bc5cab061809</t>
  </si>
  <si>
    <t>Амбулаторія загальної практики сімейної медицини с. Магала</t>
  </si>
  <si>
    <t>ЧЕРНІВЕЦЬКА область, НОВОСЕЛИЦЬКИЙ район, село МАГАЛА, вулиця Григорія Нандриша, 26</t>
  </si>
  <si>
    <t>05b89c53-8dd7-4ac2-be8f-d555f97ecd43</t>
  </si>
  <si>
    <t>САМАРСЬКИЙ ФЕЛЬДШЕРСЬКИЙ ПУНКТ</t>
  </si>
  <si>
    <t>САМАРСЬКЕ</t>
  </si>
  <si>
    <t>ДНІПРОПЕТРОВСЬКА область, ПАВЛОГРАДСЬКИЙ район, село САМАРСЬКЕ, вулиця ЦЕНТРАЛЬНА, 16</t>
  </si>
  <si>
    <t>05bc0008-8e5b-4fc4-9007-8c8495174101</t>
  </si>
  <si>
    <t>КНП"Ужгородська міська поліклініка" Ужгородської міської ради, Нахімова, 4</t>
  </si>
  <si>
    <t>ЗАКАРПАТСЬКА область, місто УЖГОРОД, вулиця Нахімова, 4</t>
  </si>
  <si>
    <t>05bdb606-ba39-40dc-b6c6-b719c8c202c3</t>
  </si>
  <si>
    <t>АЗПСМ с. Берестове</t>
  </si>
  <si>
    <t>БЛИЗНЮКІВСЬКИЙ</t>
  </si>
  <si>
    <t>ХАРКІВСЬКА область, БЛИЗНЮКІВСЬКИЙ район, село БЕРЕСТОВЕ, вулиця Миру, 8</t>
  </si>
  <si>
    <t>05ca319a-c532-4d53-878a-a487aff00e01</t>
  </si>
  <si>
    <t>Пулемецький фельдшерсько-акушерський пункт</t>
  </si>
  <si>
    <t>ПУЛЕМЕЦЬ</t>
  </si>
  <si>
    <t>ВОЛИНСЬКА область, ШАЦЬКИЙ район, село ПУЛЕМЕЦЬ, вулиця Дружби, 2</t>
  </si>
  <si>
    <t>05ca472b-2635-4be3-83b1-7743508094f5</t>
  </si>
  <si>
    <t>Терапевтичне відділення</t>
  </si>
  <si>
    <t>05cc39a1-e090-4113-a907-69ebe719524c</t>
  </si>
  <si>
    <t>Амбулаторія загальної практики - сімейної медицини с.Владиславка</t>
  </si>
  <si>
    <t>МИРОНІВСЬКИЙ</t>
  </si>
  <si>
    <t>ВЛАДИСЛАВКА</t>
  </si>
  <si>
    <t>КИЇВСЬКА область, МИРОНІВСЬКИЙ район, село ВЛАДИСЛАВКА, вулиця Набережна, 4</t>
  </si>
  <si>
    <t>05d0b41d-9d63-4165-8ccb-091ab5697a0a</t>
  </si>
  <si>
    <t>Поліклінічне відділення №1</t>
  </si>
  <si>
    <t>ЧЕРНІВЕЦЬКА область, місто ЧЕРНІВЦІ, вулиця Комарова , 2</t>
  </si>
  <si>
    <t>05d4b257-1257-4f64-8cd5-03865d664d3b</t>
  </si>
  <si>
    <t>ХУХРЯНСЬКА АМБУЛАТОРІЯ ЗАГАЛЬНОЇ ПРАКТИКИ-СІМЕЙНОЇ МЕДИЦИНИ</t>
  </si>
  <si>
    <t>ХУХРА</t>
  </si>
  <si>
    <t>СУМСЬКА область, ОХТИРСЬКИЙ район, село ХУХРА, вулиця Лікарняна, 11</t>
  </si>
  <si>
    <t>05d4fb6a-7be3-4a0b-a83a-6ca5d4f2b793</t>
  </si>
  <si>
    <t>Фельдшерський пункт села Ільїне</t>
  </si>
  <si>
    <t>ІЛЬЇНЕ</t>
  </si>
  <si>
    <t>ЗАПОРІЗЬКА область, ЧЕРНІГІВСЬКИЙ район, село ІЛЬЇНЕ, вулиця Південна, 20</t>
  </si>
  <si>
    <t>05dbf053-17eb-4275-9de6-fc227575233f</t>
  </si>
  <si>
    <t>Комунальне підприємство "Токмацька багатопрофільна лікарня інтенсивного лікування" Токмацької міської ради</t>
  </si>
  <si>
    <t>ЗАПОРІЗЬКА область, місто ТОКМАК, вулиця Центральна, 55 Ж</t>
  </si>
  <si>
    <t>05e3e251-8f5d-42ba-9e60-8488f09fbba5</t>
  </si>
  <si>
    <t>Фельдшерсько-акушерський пункт с. Кунисівці</t>
  </si>
  <si>
    <t>ГОРОДЕНКІВСЬКИЙ</t>
  </si>
  <si>
    <t>КУНИСІВЦІ</t>
  </si>
  <si>
    <t>ІВАНО-ФРАНКІВСЬКА область, ГОРОДЕНКІВСЬКИЙ район, село КУНИСІВЦІ, вулиця Грушевського, 23</t>
  </si>
  <si>
    <t>05e62aa7-f552-40a2-8135-7d0dc0911da3</t>
  </si>
  <si>
    <t>АЗПСМ с. Синевирська Поляна</t>
  </si>
  <si>
    <t>СИНЕВИРСЬКА ПОЛЯНА</t>
  </si>
  <si>
    <t>ЗАКАРПАТСЬКА область, МІЖГІРСЬКИЙ район, село СИНЕВИРСЬКА ПОЛЯНА, вулиця без назви, 143 А</t>
  </si>
  <si>
    <t>05e7a97b-15fe-4ed8-ace0-e80bf9850000</t>
  </si>
  <si>
    <t>Комунальне підприємство "Обласна клінічна лікарня відновного лікування та діагностики з обласними центрами планування сім'ї та репродукції людини, медичної генетики Полтавської обласної ради"</t>
  </si>
  <si>
    <t>ПОЛТАВСЬКА область, ПОЛТАВА район, місто ПОЛТАВА, вулиця Шевченка, 10</t>
  </si>
  <si>
    <t>05eb665b-3a6a-42cb-9897-4396ec95b499</t>
  </si>
  <si>
    <t>МЕДИЧНИЙ ЦЕНТР ПП "НАФТОМЕДСЕРВІС"</t>
  </si>
  <si>
    <t>ДОЛИНСЬКИЙ</t>
  </si>
  <si>
    <t>ІВАНО-ФРАНКІВСЬКА область, ДОЛИНСЬКИЙ район, місто ДОЛИНА, вулиця Котляревського, 13</t>
  </si>
  <si>
    <t>05ebbe96-80c2-46a3-a8e8-1b08e49cc10e</t>
  </si>
  <si>
    <t>Фельдшерський пункт с. Самгородок</t>
  </si>
  <si>
    <t>ЧЕРКАСЬКА область, СМІЛЯНСЬКИЙ район, село САМГОРОДОК, вулиця Хрещатик, 20</t>
  </si>
  <si>
    <t>05ec4d47-b529-4232-ade9-4242710ba8dd</t>
  </si>
  <si>
    <t>АЗПСМ с. Нагірянка</t>
  </si>
  <si>
    <t>ЧОРТКІВСЬКИЙ</t>
  </si>
  <si>
    <t>НАГІРЯНКА</t>
  </si>
  <si>
    <t>ТЕРНОПІЛЬСЬКА область, ЧОРТКІВСЬКИЙ район, селище НАГІРЯНКА, вулиця Шевченка, 37</t>
  </si>
  <si>
    <t>05f04983-d384-407c-969a-aae485a05469</t>
  </si>
  <si>
    <t>Фельдшерський пункт с. Михайлівка</t>
  </si>
  <si>
    <t>БЕРЕЗІВСЬКИЙ</t>
  </si>
  <si>
    <t>ОДЕСЬКА область, БЕРЕЗІВСЬКИЙ район, село МИХАЙЛІВКА, вулиця Шкільна, 5</t>
  </si>
  <si>
    <t>05f173d9-8576-4dd0-8fd8-3924d87cdbd7</t>
  </si>
  <si>
    <t>КП «Криворізький Центр профілактики та боротьби зі СНІДом» ДОР»</t>
  </si>
  <si>
    <t>ДНІПРОПЕТРОВСЬКА область, КРИВИЙ РІГ район, місто КРИВИЙ РІГ, вулиця Нікопольське шосе, 4г</t>
  </si>
  <si>
    <t>06025bb7-8de1-4de9-b346-b2bd0f024e9b</t>
  </si>
  <si>
    <t>Амбулаторія загальної практики сімейної медицини села Панфили</t>
  </si>
  <si>
    <t>ЯГОТИНСЬКИЙ</t>
  </si>
  <si>
    <t>ПАНФИЛИ</t>
  </si>
  <si>
    <t>КИЇВСЬКА область, ЯГОТИНСЬКИЙ район, село ПАНФИЛИ, вулиця Центральна, 30</t>
  </si>
  <si>
    <t>0603dbfa-4d13-4fec-a4de-352349cc9742</t>
  </si>
  <si>
    <t>Орлівська сільська лікарська амбулаторія</t>
  </si>
  <si>
    <t>КУЛИКІВСЬКИЙ</t>
  </si>
  <si>
    <t>ЧЕРНІГІВСЬКА область, КУЛИКІВСЬКИЙ район, село ОРЛІВКА, вулиця Центральна, 86А</t>
  </si>
  <si>
    <t>06069b6f-8193-4504-aadc-0b28458c8a0a</t>
  </si>
  <si>
    <t>ФАП х.Майдан</t>
  </si>
  <si>
    <t>СТАРА ЖАДОВА</t>
  </si>
  <si>
    <t>ЧЕРНІВЕЦЬКА область, село СТАРА ЖАДОВА, вулиця Майданівська, 11В</t>
  </si>
  <si>
    <t>06082aaf-6bbf-4d07-a77d-97a87e83ff78</t>
  </si>
  <si>
    <t>Фельдшерсько-акушерський пункт Матусів-2</t>
  </si>
  <si>
    <t>ШПОЛЯНСЬКИЙ</t>
  </si>
  <si>
    <t>МАТУСІВ</t>
  </si>
  <si>
    <t>ЧЕРКАСЬКА область, ШПОЛЯНСЬКИЙ район, село МАТУСІВ, вулиця Заводська, 48</t>
  </si>
  <si>
    <t>0616c4ce-bbde-42c3-bb21-c105dac8b28e</t>
  </si>
  <si>
    <t>Амбулаторія № 9</t>
  </si>
  <si>
    <t>СУМСЬКА область, місто СУМИ, вулиця Ковпака, 7</t>
  </si>
  <si>
    <t>0621a0d9-ad6f-4232-9c0b-a3924d25d139</t>
  </si>
  <si>
    <t>Бахмацька амбулаторія загальної практики сімейної медицини</t>
  </si>
  <si>
    <t>ЧЕРНІГІВСЬКА область, БАХМАЦЬКИЙ район, місто БАХМАЧ, вулиця Соборності, 32</t>
  </si>
  <si>
    <t>06299d19-98d9-4858-a0cd-9f466aa0b94b</t>
  </si>
  <si>
    <t>Амбулаторія загальної практики сімейної медицини  № 1</t>
  </si>
  <si>
    <t>КІРОВОГРАДСЬКА область, місто КРОПИВНИЦЬКИЙ, вулиця Габдрахманова, 5</t>
  </si>
  <si>
    <t>0629b2fe-7138-4c1c-9cc4-b8d920f704a0</t>
  </si>
  <si>
    <t>Амбулаторія загальної практики сімейної медицини с. Росош</t>
  </si>
  <si>
    <t>РОСОШ</t>
  </si>
  <si>
    <t>ЗАКАРПАТСЬКА область, СВАЛЯВСЬКИЙ район, село РОСОШ, вулиця Молодіжна, 8 А</t>
  </si>
  <si>
    <t>0639176b-7d4d-42cd-9abf-6ce5787f674d</t>
  </si>
  <si>
    <t>ФАП с.Маринин</t>
  </si>
  <si>
    <t>МАРИНИН</t>
  </si>
  <si>
    <t>РІВНЕНСЬКА область, БЕРЕЗНІВСЬКИЙ район, село МАРИНИН, вулиця Шевченка, 11А</t>
  </si>
  <si>
    <t>063d5692-1422-4e97-8f42-741215894825</t>
  </si>
  <si>
    <t>Київська міська клінічна лікарня №2</t>
  </si>
  <si>
    <t>М.КИЇВ, місто КИЇВ, вулиця Краківська, 13</t>
  </si>
  <si>
    <t>063e28e1-b52f-4c99-b049-65c50fdbc225</t>
  </si>
  <si>
    <t>Структурний підрозділ № 4 (с. В. Сорочинці)</t>
  </si>
  <si>
    <t>МИРГОРОДСЬКИЙ</t>
  </si>
  <si>
    <t>ВЕЛИКІ СОРОЧИНЦІ</t>
  </si>
  <si>
    <t>ПОЛТАВСЬКА область, МИРГОРОДСЬКИЙ район, село ВЕЛИКІ СОРОЧИНЦІ, вулиця Перемоги, 78</t>
  </si>
  <si>
    <t>064ae87c-148c-4eca-90cf-2815ac60d78d</t>
  </si>
  <si>
    <t>Дитячий кабінет</t>
  </si>
  <si>
    <t>ХМЕЛЬНИЦЬКА область, місто ДУНАЇВЦІ, вулиця Горького, 7</t>
  </si>
  <si>
    <t>06547027-3d10-4832-8663-1fda2c44bb00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</si>
  <si>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"Старий Самбір" пункт "Хирів"</t>
  </si>
  <si>
    <t>ЛЬВІВСЬКА область, місто ДОБРОМИЛЬ, вулиця Міцкевича, 37</t>
  </si>
  <si>
    <t>06584a9c-11e7-411b-8775-2f7bda40816f</t>
  </si>
  <si>
    <t>Дитяча клінічна лікарня № 7 Печерського району м. Києва</t>
  </si>
  <si>
    <t>М.КИЇВ, місто КИЇВ, вулиця Професора Підвисоцького, 4 б</t>
  </si>
  <si>
    <t>065e6e89-488b-4493-a1fd-13afa1fd414e</t>
  </si>
  <si>
    <t>АЗПСМ с.Геніївка</t>
  </si>
  <si>
    <t>ГЕНІЇВКА</t>
  </si>
  <si>
    <t>ХАРКІВСЬКА область, ЗМІЇВСЬКИЙ район, село ГЕНІЇВКА, вулиця Вишнева, 32а</t>
  </si>
  <si>
    <t>06643ed6-d791-4494-a677-686bf93c4012</t>
  </si>
  <si>
    <t>Амбулаторно-поліклінічне відділення</t>
  </si>
  <si>
    <t>ПОЛТАВСЬКА область, місто КРЕМЕНЧУК, вулиця Ігоря Сердюка, 23/1</t>
  </si>
  <si>
    <t>0664aab0-0761-4a84-a254-c1fad263e128</t>
  </si>
  <si>
    <t>Фельдшерсько – акушерський пункт с. Комарівка</t>
  </si>
  <si>
    <t>МАКАРІВСЬКИЙ</t>
  </si>
  <si>
    <t>КОМАРІВКА</t>
  </si>
  <si>
    <t>КИЇВСЬКА область, МАКАРІВСЬКИЙ район, село КОМАРІВКА, вулиця Миру, 27</t>
  </si>
  <si>
    <t>0665d86f-1c52-45ff-92c7-51a47c750410</t>
  </si>
  <si>
    <t>Педіатрія</t>
  </si>
  <si>
    <t>ПОЛТАВСЬКА область, місто ЛУБНИ, вулиця Владислава Бєлоруса, 27</t>
  </si>
  <si>
    <t>066aec3f-26c2-44e6-9f79-2d5609012c08</t>
  </si>
  <si>
    <t>ФП с.Кутьківка</t>
  </si>
  <si>
    <t>КУТЬКІВКА</t>
  </si>
  <si>
    <t>ХАРКІВСЬКА область, ДВОРІЧАНСЬКИЙ район, село КУТЬКІВКА, площа Перемоги, 9</t>
  </si>
  <si>
    <t>066b02f4-139e-4c6a-862c-343aaeeb94f0</t>
  </si>
  <si>
    <t>ДНІПРОПЕТРОВСЬКА область, смт. МЕЖОВА, вулиця Сонячна, 12</t>
  </si>
  <si>
    <t>06706bfe-e33e-4829-b41a-eef4208fcaca</t>
  </si>
  <si>
    <t>Амбулаторія ЗПСМ с. Підмихайля</t>
  </si>
  <si>
    <t>КАЛУСЬКИЙ</t>
  </si>
  <si>
    <t>ПІДМИХАЙЛЯ</t>
  </si>
  <si>
    <t>ІВАНО-ФРАНКІВСЬКА область, КАЛУСЬКИЙ район, село ПІДМИХАЙЛЯ, вулиця Скородинського, 129</t>
  </si>
  <si>
    <t>06727756-fb66-4240-b6d1-4cc2721dbda3</t>
  </si>
  <si>
    <t>Пункт здоров'я с. Реваківці</t>
  </si>
  <si>
    <t>РЕВАКІВЦІ</t>
  </si>
  <si>
    <t>ЧЕРНІВЕЦЬКА область, КІЦМАНСЬКИЙ район, село РЕВАКІВЦІ, вулиця Центральна, 13</t>
  </si>
  <si>
    <t>067d3490-1b92-4b98-98e3-d46edff36123</t>
  </si>
  <si>
    <t>Усівський фельдшерсько-акушерський пункт</t>
  </si>
  <si>
    <t>ПИРЯТИНСЬКИЙ</t>
  </si>
  <si>
    <t>УСІВКА</t>
  </si>
  <si>
    <t>ПОЛТАВСЬКА область, ПИРЯТИНСЬКИЙ район, село УСІВКА, вулиця Центральна, 19</t>
  </si>
  <si>
    <t>068b1673-e0f8-428c-a0d4-f5d35017d490</t>
  </si>
  <si>
    <t>КП "НІКОПОЛЬСЬКА МІСЬКА ЛІКАРНЯ №4" НІКОПОЛЬСЬКОЇ МІСЬКОЇ РАДИ", пр-т Трубників, буд.50</t>
  </si>
  <si>
    <t>ДНІПРОПЕТРОВСЬКА область, місто НІКОПОЛЬ, проспект Трубників, 50</t>
  </si>
  <si>
    <t>068b4430-3657-4557-9b61-cc7dffecd9ad</t>
  </si>
  <si>
    <t>ФАП с.Камінь</t>
  </si>
  <si>
    <t>КАМІНЬ</t>
  </si>
  <si>
    <t>ЖИТОМИРСЬКА область, РОМАНІВСЬКИЙ район, село КАМІНЬ, вулиця Небесної Сотні, 40В</t>
  </si>
  <si>
    <t>0691ba4a-c9b2-4b07-9271-46ae108195f9</t>
  </si>
  <si>
    <t>Тячівківська амбулаторія загальної практики сімейної медицини</t>
  </si>
  <si>
    <t>ТЯЧІВКА</t>
  </si>
  <si>
    <t>ЗАКАРПАТСЬКА область, ТЯЧІВСЬКИЙ район, село ТЯЧІВКА, вулиця Шкільна, 65</t>
  </si>
  <si>
    <t>0695e47c-24a7-45b5-b32a-8a8546c8b03e</t>
  </si>
  <si>
    <t>Амбулаторія загальної практики-сімейної медицини с. Вовчанські Хутори</t>
  </si>
  <si>
    <t>ВОВЧАНСЬКІ ХУТОРИ</t>
  </si>
  <si>
    <t>ХАРКІВСЬКА область, ВОВЧАНСЬКИЙ район, село ВОВЧАНСЬКІ ХУТОРИ, вулиця Миру, 1</t>
  </si>
  <si>
    <t>069bdd10-b0ab-41eb-9dc6-a654b8e565b5</t>
  </si>
  <si>
    <t>Савчинська амбулаторія загальної практики - сімейної медицини</t>
  </si>
  <si>
    <t>САВЧИН</t>
  </si>
  <si>
    <t>ЛЬВІВСЬКА область, село САВЧИН, вулиця Шептицького, 12</t>
  </si>
  <si>
    <t>069ddfb2-4fdc-4273-9b0d-1f7f74c9ca05</t>
  </si>
  <si>
    <t>Верхньовисоцька амбулаторія моно-практики сімейної медицини</t>
  </si>
  <si>
    <t>ТУРКІВСЬКИЙ</t>
  </si>
  <si>
    <t>ВЕРХНЄ ВИСОЦЬКЕ</t>
  </si>
  <si>
    <t>ЛЬВІВСЬКА область, ТУРКІВСЬКИЙ район, село ВЕРХНЄ ВИСОЦЬКЕ, вулиця Історична, 17</t>
  </si>
  <si>
    <t>069f2121-7639-475b-950c-4c267a5dd98a</t>
  </si>
  <si>
    <t>ЛЬВІВСЬКА область, ЖОВКІВСЬКИЙ район, місто ЖОВКВА, вулиця Шпитальна, 60</t>
  </si>
  <si>
    <t>06a23f86-893d-4894-81c2-551079400f60</t>
  </si>
  <si>
    <t>Амбулаторія загальної практики сімейної медицини №7 КНП БМР "МЦПМСД №2"</t>
  </si>
  <si>
    <t>КИЇВСЬКА область, місто БІЛА ЦЕРКВА, вулиця Некрасова, 30</t>
  </si>
  <si>
    <t>06a67a1d-a535-41b0-bc30-df58cecde985</t>
  </si>
  <si>
    <t>Амбулаторія ЗПСМ с. Заріччя</t>
  </si>
  <si>
    <t>ЗАРІЧЧЯ</t>
  </si>
  <si>
    <t>ЗАКАРПАТСЬКА область, ІРШАВСЬКИЙ район, село ЗАРІЧЧЯ, вулиця Центральна,</t>
  </si>
  <si>
    <t>06aac8c7-baf3-498d-be2d-e36f2682fbab</t>
  </si>
  <si>
    <t>Оваднівська АЗПСМ</t>
  </si>
  <si>
    <t>ОВАДНЕ</t>
  </si>
  <si>
    <t>ВОЛИНСЬКА область, ВОЛОДИМИР-ВОЛИНСЬКИЙ район, село ОВАДНЕ, вулиця Покровська, 20а</t>
  </si>
  <si>
    <t>06abac96-0d54-4801-b9f1-4ae8cf50dbc2</t>
  </si>
  <si>
    <t>Амбулаторія загальної практики - сімейної медицини "Центр-3"</t>
  </si>
  <si>
    <t>МИКОЛАЇВСЬКА область, місто ПЕРВОМАЙСЬК, вулиця Театральна, 35</t>
  </si>
  <si>
    <t>06ad26e6-e4ef-42f7-bf15-78e5bd06cd4b</t>
  </si>
  <si>
    <t>Лікувально-діагностичний центр ТОВ "Лікувально-діагностичний центр" за адресою: 84122, Донецка обл., м. Славянск, вул. Короленко, 5</t>
  </si>
  <si>
    <t>ДОНЕЦЬКА область, місто СЛОВ'ЯНСЬК, вулиця Короленка, 5</t>
  </si>
  <si>
    <t>06b5adba-b08a-449f-be76-e7cfa6c73325</t>
  </si>
  <si>
    <t>амбулаторія загальної практики сімейної медицини №1</t>
  </si>
  <si>
    <t>ДНІПРОПЕТРОВСЬКА область, місто ДНІПРО, вулиця Панікахи, 53</t>
  </si>
  <si>
    <t>06c13bcf-757f-44ab-952b-6fa084029d02</t>
  </si>
  <si>
    <t>Комунальне некомерційне підприємство Старосамбірської районної ради "Добромильська районна лікарня". Приймальне відділення</t>
  </si>
  <si>
    <t>СТАРОСАМБІРСЬКИЙ</t>
  </si>
  <si>
    <t>ЛЬВІВСЬКА область, СТАРОСАМБІРСЬКИЙ район, місто ДОБРОМИЛЬ, вулиця Міцкевича, 15</t>
  </si>
  <si>
    <t>06cb0c0c-ba24-400e-ad04-27fd6ea62d3b</t>
  </si>
  <si>
    <t>Торецький фельдшерський пункт</t>
  </si>
  <si>
    <t>ДОБРОПІЛЬСЬКИЙ</t>
  </si>
  <si>
    <t>ТОРЕЦЬКЕ</t>
  </si>
  <si>
    <t>ДОНЕЦЬКА область, ДОБРОПІЛЬСЬКИЙ район, село ТОРЕЦЬКЕ, вулиця О.Довженка, 77</t>
  </si>
  <si>
    <t>06ce5bc4-473b-4f2a-ad56-226e7ccc8001</t>
  </si>
  <si>
    <t>КНП "Чернігівський обласний медичний центр соціально значущих та небезпечних хвороб"ЧОР Центр протидії ВІЛ-інфекції/СНІДу</t>
  </si>
  <si>
    <t>ЧЕРНІГІВСЬКА область, місто ЧЕРНІГІВ, вулиця І.Мазепи, 3</t>
  </si>
  <si>
    <t>06d26e38-fc51-4ab2-96e9-db55696301f4</t>
  </si>
  <si>
    <t>Відділення сімейної медицини №1</t>
  </si>
  <si>
    <t>ЛЬВІВСЬКА область, місто ЛЬВІВ, вулиця Я. Стецька, 3</t>
  </si>
  <si>
    <t>06da8e19-663d-45fa-922b-80f1b720af9c</t>
  </si>
  <si>
    <t>Щастинська лікарська амбулаторія загальної практики сімейної медицини</t>
  </si>
  <si>
    <t>ЛУГАНСЬКА область, НОВОАЙДАРСЬКИЙ район, місто ЩАСТЯ, вулиця Донецька, 97</t>
  </si>
  <si>
    <t>06df407b-389f-4e39-a2c8-2392ccc3a084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</si>
  <si>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"Турка"</t>
  </si>
  <si>
    <t>ЛЬВІВСЬКА область, село ЗАВАДІВКА, вулиця Військове містечко, 8а</t>
  </si>
  <si>
    <t>06e14654-1d8f-44a5-8f0a-f0d781784eda</t>
  </si>
  <si>
    <t>Фельдшерський пункт села Довге</t>
  </si>
  <si>
    <t>ДОВГЕ</t>
  </si>
  <si>
    <t>ЗАПОРІЗЬКА область, ЧЕРНІГІВСЬКИЙ район, село ДОВГЕ, вулиця Зелена, 123-б</t>
  </si>
  <si>
    <t>06eb7663-d59c-4b08-9b6e-8d5471c449c1</t>
  </si>
  <si>
    <t>Амбулаторія загальної практики сімейної медицини №7</t>
  </si>
  <si>
    <t>ХМЕЛЬНИЦЬКА область, місто ХМЕЛЬНИЦЬКИЙ, вулиця КАМ'ЯНЕЦЬКА, 257/1</t>
  </si>
  <si>
    <t>06f15199-5800-458d-9098-f9799da25702</t>
  </si>
  <si>
    <t>Комунальне некомерційне підприємство "Амбулаторія загальної практики- сімейної медицини " Вакулівської сільської ради Софіївського району Дніпропетровської області</t>
  </si>
  <si>
    <t>СОФІЇВСЬКИЙ</t>
  </si>
  <si>
    <t>ДНІПРОПЕТРОВСЬКА область, СОФІЇВСЬКИЙ район, село ВАКУЛОВЕ, вулиця Каштанова, 32</t>
  </si>
  <si>
    <t>06f24bcd-7899-4d58-8cec-152ae264a9a2</t>
  </si>
  <si>
    <t>ДИТЯЧА КЛІНІЧНА ЛІКАРНЯ №9 ПОДІЛЬСЬКОГО РАЙОНУ М.КИЄВА, ПР. ПРАВДИ, 64А</t>
  </si>
  <si>
    <t>М.КИЇВ, місто КИЇВ, вулиця пр. Правди, 64А</t>
  </si>
  <si>
    <t>06f476c5-c099-4fd8-a84c-da98e3f4b322</t>
  </si>
  <si>
    <t>ПЕРЕМИШЛЯНСЬКА АМБУЛАТОРІЯ ЗАГАЛЬНОЇ ПРАКТИКИ СІМЕЙНОЇ МЕДИЦИНИ</t>
  </si>
  <si>
    <t>ПЕРЕМИШЛЯНСЬКИЙ</t>
  </si>
  <si>
    <t>ЛЬВІВСЬКА область, ПЕРЕМИШЛЯНСЬКИЙ район, місто ПЕРЕМИШЛЯНИ, вулиця ГАЛИЦЬКА, 12</t>
  </si>
  <si>
    <t>06fb78b3-bd4a-4de0-b1ef-3181e91b3920</t>
  </si>
  <si>
    <t>Місце надання послуг № 6</t>
  </si>
  <si>
    <t>ДНІПРОПЕТРОВСЬКА область, місто ДНІПРО, вулиця Сурікова, 36</t>
  </si>
  <si>
    <t>06fd2aa2-de92-4a5a-8bc5-a6025b31589a</t>
  </si>
  <si>
    <t>Великоберезнянська АЗП/СМ КНП ЦПМСД Полонської міської ради</t>
  </si>
  <si>
    <t>ВЕЛИКА БЕРЕЗНА</t>
  </si>
  <si>
    <t>ХМЕЛЬНИЦЬКА область, село ВЕЛИКА БЕРЕЗНА, вулиця Жукова, 2б</t>
  </si>
  <si>
    <t>07099a42-2f42-47d8-89ca-0d44775d21a8</t>
  </si>
  <si>
    <t>Амбулаторія загальної практики - сімейної медицини с.Опришки</t>
  </si>
  <si>
    <t>ГЛОБИНСЬКИЙ</t>
  </si>
  <si>
    <t>ОПРИШКИ</t>
  </si>
  <si>
    <t>ПОЛТАВСЬКА область, ГЛОБИНСЬКИЙ район, село ОПРИШКИ, вулиця Миру, 56 А</t>
  </si>
  <si>
    <t>070f80c1-178f-4517-8ee7-be214b58bdf5</t>
  </si>
  <si>
    <t>ФП Хижинці</t>
  </si>
  <si>
    <t>ВІННИЦЬКИЙ</t>
  </si>
  <si>
    <t>ВІННИЦЬКА область, ВІННИЦЬКИЙ район, село ХИЖИНЦІ, вулиця 1 травня, 1-б</t>
  </si>
  <si>
    <t>071413a1-543b-4141-8819-4fe489aee236</t>
  </si>
  <si>
    <t>Балинська амбулаторія загальної практики сімейної медицини</t>
  </si>
  <si>
    <t>ДУНАЄВЕЦЬКИЙ</t>
  </si>
  <si>
    <t>БАЛИН</t>
  </si>
  <si>
    <t>ХМЕЛЬНИЦЬКА область, ДУНАЄВЕЦЬКИЙ район, село БАЛИН, вулиця Учительська, 11</t>
  </si>
  <si>
    <t>071915a8-0918-4a04-b19c-64df3ecd18c1</t>
  </si>
  <si>
    <t>МНП №8 - Стаціонарні відділення</t>
  </si>
  <si>
    <t>ОДЕСЬКА область, місто БІЛГОРОД-ДНІСТРОВСЬКИЙ, провулок Лікарняний, 3</t>
  </si>
  <si>
    <t>071a82ef-9997-41b2-9709-112c6888da83</t>
  </si>
  <si>
    <t>ЧЕРГОВИЙ КАБІНЕТ</t>
  </si>
  <si>
    <t>ГОЩАНСЬКИЙ</t>
  </si>
  <si>
    <t>РІВНЕНСЬКА область, ГОЩАНСЬКИЙ район, смт. ГОЩА, вулиця Павлова, 1</t>
  </si>
  <si>
    <t>07260edc-b4da-4acb-94a4-5715d4b81b66</t>
  </si>
  <si>
    <t>Зибківська амбулаторія загальної практики - сімейної медицини</t>
  </si>
  <si>
    <t>ОНУФРІЇВСЬКИЙ</t>
  </si>
  <si>
    <t>ЗИБКОВЕ</t>
  </si>
  <si>
    <t>КІРОВОГРАДСЬКА область, ОНУФРІЇВСЬКИЙ район, село ЗИБКОВЕ, вулиця Центральна, 58-а</t>
  </si>
  <si>
    <t>072b426f-0c88-4aa6-b2aa-84c05d82f447</t>
  </si>
  <si>
    <t>АЗПСМ с.Плоске</t>
  </si>
  <si>
    <t>ПЛОСКЕ</t>
  </si>
  <si>
    <t>ЗАКАРПАТСЬКА область, СВАЛЯВСЬКИЙ район, село ПЛОСКЕ, вулиця -, 260</t>
  </si>
  <si>
    <t>073192f3-8391-45b7-abb2-8ff25801ce5f</t>
  </si>
  <si>
    <t>Амбулаторія ЗПСМ м.Гуляйполе</t>
  </si>
  <si>
    <t>ГУЛЯЙПІЛЬСЬКИЙ</t>
  </si>
  <si>
    <t>ЗАПОРІЗЬКА область, ГУЛЯЙПІЛЬСЬКИЙ район, місто ГУЛЯЙПОЛЕ, вулиця Соборна, 105</t>
  </si>
  <si>
    <t>073ae67a-790d-488a-835c-47d949d16ab5</t>
  </si>
  <si>
    <t>Сімейна амбулаторія №1,2</t>
  </si>
  <si>
    <t>МИКОЛАЇВСЬКА область, місто МИКОЛАЇВ, вулиця шосейна, 58</t>
  </si>
  <si>
    <t>07402e35-4c1e-461f-b705-28e90ea47a03</t>
  </si>
  <si>
    <t>ПЗ с. Верхній Студений</t>
  </si>
  <si>
    <t>ВЕРХНІЙ СТУДЕНИЙ</t>
  </si>
  <si>
    <t>ЗАКАРПАТСЬКА область, МІЖГІРСЬКИЙ район, село ВЕРХНІЙ СТУДЕНИЙ, вулиця без назви, 506</t>
  </si>
  <si>
    <t>074d8590-58a4-4ea7-8a54-cb8e2f71ff42</t>
  </si>
  <si>
    <t>ФП с. Тур`я</t>
  </si>
  <si>
    <t>ТУР'Я</t>
  </si>
  <si>
    <t>СУМСЬКА область, КРАСНОПІЛЬСЬКИЙ район, село ТУР'Я, вулиця Центральна, 5</t>
  </si>
  <si>
    <t>07512173-5158-4e0b-afad-566c67959d89</t>
  </si>
  <si>
    <t>КНП "ДЕРАЖНЯНСЬКА МБЛ"</t>
  </si>
  <si>
    <t>ХМЕЛЬНИЦЬКА область, місто ДЕРАЖНЯ, вулиця Подільська, 1</t>
  </si>
  <si>
    <t>0754ad9f-ab36-4ea9-b96b-47259796444b</t>
  </si>
  <si>
    <t>фельдшерсько-акушерський пункт села Мар'янівка  амбулаторії загальної практики сімейної медицини Любиковицької дільниці  комунального некомерційного підприємства "Сарненський центр первинної медико-са</t>
  </si>
  <si>
    <t>САРНЕНСЬКИЙ</t>
  </si>
  <si>
    <t>МАР'ЯНІВКА</t>
  </si>
  <si>
    <t>РІВНЕНСЬКА область, САРНЕНСЬКИЙ район, село МАР'ЯНІВКА, вулиця П.Гомонця, 16а</t>
  </si>
  <si>
    <t>075c881c-43af-4de5-a500-896ca558bff1</t>
  </si>
  <si>
    <t>Амбулаторія  с.Чепа</t>
  </si>
  <si>
    <t>ВИНОГРАДІВСЬКИЙ</t>
  </si>
  <si>
    <t>ЧЕПА</t>
  </si>
  <si>
    <t>ЗАКАРПАТСЬКА область, ВИНОГРАДІВСЬКИЙ район, село ЧЕПА, вулиця Фогороші, 8</t>
  </si>
  <si>
    <t>075ce0bc-6927-45ae-9d00-518b1981a6d7</t>
  </si>
  <si>
    <t>Фельдшерсько-акушерський пункт  с. Комарівка</t>
  </si>
  <si>
    <t>ЧЕРКАСЬКА область, КОРСУНЬ-ШЕВЧЕНКІВСЬКИЙ район, село КОМАРІВКА, вулиця Новікова, 16/1</t>
  </si>
  <si>
    <t>0761e96f-1c14-4495-ad84-97c2139630a5</t>
  </si>
  <si>
    <t>Комунальне некомерційне підприємство "Ніжинський міський пологовий будинок" Ніжинської міської ради Чернігівської області</t>
  </si>
  <si>
    <t>ЧЕРНІГІВСЬКА область, місто НІЖИН, вулиця Московська , 21-А</t>
  </si>
  <si>
    <t>07653cde-3ad2-4136-891f-31aecb7ff215</t>
  </si>
  <si>
    <t>Амбулаторія загальної практики-сімейної медицини №9</t>
  </si>
  <si>
    <t>М.КИЇВ, місто КИЇВ, проспект Свободи, 22</t>
  </si>
  <si>
    <t>076baf46-966d-4496-a4e0-34c038170dba</t>
  </si>
  <si>
    <t>Семидубська АЗПСМ</t>
  </si>
  <si>
    <t>ДУБЕНСЬКИЙ</t>
  </si>
  <si>
    <t>СЕМИДУБИ</t>
  </si>
  <si>
    <t>РІВНЕНСЬКА область, ДУБЕНСЬКИЙ район, село СЕМИДУБИ, вулиця Заводська, 14а</t>
  </si>
  <si>
    <t>077251cd-26b9-4726-b5df-905881bd3aed</t>
  </si>
  <si>
    <t>РОЙЛЯНСЬКА амбулаторія сімейної медицини - загальної практики</t>
  </si>
  <si>
    <t>САРАТСЬКИЙ</t>
  </si>
  <si>
    <t>РОЙЛЯНКА</t>
  </si>
  <si>
    <t>ОДЕСЬКА область, САРАТСЬКИЙ район, село РОЙЛЯНКА, вулиця Шевченко, 54 а</t>
  </si>
  <si>
    <t>077973dd-ed1b-437e-8e90-662ea6bfb056</t>
  </si>
  <si>
    <t>АЗПСМ с. Крута Балка</t>
  </si>
  <si>
    <t>НОВОСАНЖАРСЬКИЙ</t>
  </si>
  <si>
    <t>КРУТА БАЛКА</t>
  </si>
  <si>
    <t>ПОЛТАВСЬКА область, НОВОСАНЖАРСЬКИЙ район, село КРУТА БАЛКА, вулиця Гагаріна, 33</t>
  </si>
  <si>
    <t>077975f1-cc95-4ab4-9ec4-beadd4b3b412</t>
  </si>
  <si>
    <t>ФАП Стукалівка</t>
  </si>
  <si>
    <t>СТУКАЛІВКА</t>
  </si>
  <si>
    <t>ПОЛТАВСЬКА область, ГРЕБІНКІВСЬКИЙ район, село СТУКАЛІВКА, вулиця Миру, 20а</t>
  </si>
  <si>
    <t>0779a639-b959-44f7-aae3-9fd55934df7e</t>
  </si>
  <si>
    <t>Місце надання послуг  2</t>
  </si>
  <si>
    <t>ТЕРНОПІЛЬСЬКА область, смт. ПІДВОЛОЧИСЬК, вулиця Данила  Галицького, 100</t>
  </si>
  <si>
    <t>07814eb9-72d7-4d6e-815f-471775459741</t>
  </si>
  <si>
    <t>Горностаївська амбулаторія ЗПСМ</t>
  </si>
  <si>
    <t>НОВОТРОЇЦЬКИЙ</t>
  </si>
  <si>
    <t>ХЕРСОНСЬКА область, НОВОТРОЇЦЬКИЙ район, село ГОРНОСТАЇВКА, вулиця Молодіжна, 15</t>
  </si>
  <si>
    <t>07861fb8-9679-4b35-848b-e614f6059d3b</t>
  </si>
  <si>
    <t>АЗПСМ с. Кочубеївка</t>
  </si>
  <si>
    <t>ВИСОКОПІЛЬСЬКИЙ</t>
  </si>
  <si>
    <t>ХЕРСОНСЬКА область, ВИСОКОПІЛЬСЬКИЙ район, село КОЧУБЕЇВКА, вулиця Менонітська, 120</t>
  </si>
  <si>
    <t>0789ef4c-8c4b-4485-84f2-19f0047a621f</t>
  </si>
  <si>
    <t>В.Половецька амбулаторія загальної практики сімейної медицини</t>
  </si>
  <si>
    <t>ВЕЛИКОПОЛОВЕЦЬКЕ</t>
  </si>
  <si>
    <t>КИЇВСЬКА область, СКВИРСЬКИЙ район, село ВЕЛИКОПОЛОВЕЦЬКЕ, вулиця Молодіжна, 13а</t>
  </si>
  <si>
    <t>079096c9-da5e-47fc-bf1c-b93fa501a352</t>
  </si>
  <si>
    <t>Комунальне підприємство "Волинський обласний центр екстреної медичної допомоги та медицини катастроф" Волинської обласної ради Луцьке міське відділення екстреної медичної допомоги №1</t>
  </si>
  <si>
    <t>ВОЛИНСЬКА область, місто ЛУЦЬК, проспект Волі, 66а</t>
  </si>
  <si>
    <t>0791a7b8-0c30-44d1-a2d5-b37de48b3bee</t>
  </si>
  <si>
    <t>Комунальне некомерційне підприємство "Міська поліклініка №3" Харківської міської ради Центр первинної медичної допомоги Амбулаторія №2 Філія №1</t>
  </si>
  <si>
    <t>ХАРКІВСЬКА область, місто ХАРКІВ, вулиця Тракторна, 12А</t>
  </si>
  <si>
    <t>07964d94-22ac-4ce3-aaa1-23d1399f2025</t>
  </si>
  <si>
    <t>АЗПСМ с.Григоровка</t>
  </si>
  <si>
    <t>ГРИГОРІВКА</t>
  </si>
  <si>
    <t>ХАРКІВСЬКА область, БАРВІНКІВСЬКИЙ район, село ГРИГОРІВКА, прохід Шкільний , 11</t>
  </si>
  <si>
    <t>07a04e9e-efe4-4e63-a811-3056c177a5e9</t>
  </si>
  <si>
    <t>Комунальне некомерційне підприємство "Сокирянська стоматологія"</t>
  </si>
  <si>
    <t>РОМАНКІВЦІ</t>
  </si>
  <si>
    <t>ЧЕРНІВЕЦЬКА область, СОКИРЯНСЬКИЙ район, село РОМАНКІВЦІ, вулиця Першотравнева, 42</t>
  </si>
  <si>
    <t>07a73aed-3546-4bc2-a678-f8d4094f27d1</t>
  </si>
  <si>
    <t>Черняхівська амбулаторія загальної практики сімейної медицини</t>
  </si>
  <si>
    <t>КАГАРЛИЦЬКИЙ</t>
  </si>
  <si>
    <t>КИЇВСЬКА область, КАГАРЛИЦЬКИЙ район, село ЧЕРНЯХІВ, вулиця 8 Березня, 3а</t>
  </si>
  <si>
    <t>07ba55e2-8ddf-48e9-8970-45036fd89fc0</t>
  </si>
  <si>
    <t>Фельдшерсько-акушерський пункт с. Блищиводи</t>
  </si>
  <si>
    <t>БЛИЩИВОДИ</t>
  </si>
  <si>
    <t>ЛЬВІВСЬКА область, ЖОВКІВСЬКИЙ район, село БЛИЩИВОДИ, вулиця Миру, 9</t>
  </si>
  <si>
    <t>07beaa54-c09e-488e-ad27-1ef0a7686414</t>
  </si>
  <si>
    <t>Фельдшерсько-акушерський пункт села Новостав</t>
  </si>
  <si>
    <t>НОВОСТАВ</t>
  </si>
  <si>
    <t>РІВНЕНСЬКА область, РІВНЕНСЬКИЙ район, село НОВОСТАВ, вулиця Лісна, 3/2</t>
  </si>
  <si>
    <t>07c0dbd5-56a6-4e6b-b96f-0472aab2511b</t>
  </si>
  <si>
    <t>КНП "ЖИТОМИРСЬКИЙ ОБЛОНКОДИСПАНСЕР" ЖОР</t>
  </si>
  <si>
    <t>ЖИТОМИРСЬКА область, місто ЖИТОМИР, вулиця Фещенка-Чопівського, 24/4</t>
  </si>
  <si>
    <t>07c8bd4c-7b58-401f-abda-7b1d9da151b3</t>
  </si>
  <si>
    <t>Фельдшерсько-акушерський пункт села Княгиня</t>
  </si>
  <si>
    <t>ВЕЛИКОБЕРЕЗНЯНСЬКИЙ</t>
  </si>
  <si>
    <t>КНЯГИНЯ</t>
  </si>
  <si>
    <t>ЗАКАРПАТСЬКА область, ВЕЛИКОБЕРЕЗНЯНСЬКИЙ район, село КНЯГИНЯ, вулиця , 76</t>
  </si>
  <si>
    <t>07c94ac2-d01c-43da-a7a6-836123a30b32</t>
  </si>
  <si>
    <t>Відділення первинної медичної допомоги АПО 1</t>
  </si>
  <si>
    <t>ОДЕСЬКА область, місто ОДЕСА, вулиця Розкидайлівська, 69/71</t>
  </si>
  <si>
    <t>07cd7eca-e198-4642-bd2c-0fe9577b8a16</t>
  </si>
  <si>
    <t>Малинівська амбулаторія ЗПСМ</t>
  </si>
  <si>
    <t>ЗАПОРІЗЬКА область, ГУЛЯЙПІЛЬСЬКИЙ район, село МАЛИНІВКА, вулиця Космічна, 19</t>
  </si>
  <si>
    <t>07d9184e-d688-4f54-8945-12d89e5a1fc1</t>
  </si>
  <si>
    <t>Хитцівський фельдшерсько-акушерський пункт</t>
  </si>
  <si>
    <t>ГАДЯЦЬКИЙ</t>
  </si>
  <si>
    <t>ХИТЦІ</t>
  </si>
  <si>
    <t>ПОЛТАВСЬКА область, ГАДЯЦЬКИЙ район, село ХИТЦІ, вулиця Незалежності, 2</t>
  </si>
  <si>
    <t>07da68cd-8fc3-4629-9c7a-f24bcea92087</t>
  </si>
  <si>
    <t>Компаніївська амбулаторія ЗПСМ</t>
  </si>
  <si>
    <t>КОМПАНІЇВСЬКИЙ</t>
  </si>
  <si>
    <t>КІРОВОГРАДСЬКА область, КОМПАНІЇВСЬКИЙ район, смт. КОМПАНІЇВКА, вулиця Садова, 192</t>
  </si>
  <si>
    <t>07dc2a21-f57a-49f3-ad71-01bd060b6223</t>
  </si>
  <si>
    <t>Лікувально діагностичний центр ЦМЄИ</t>
  </si>
  <si>
    <t>ХАРКІВСЬКА область, місто ХАРКІВ, вулиця Академіка Павлова, 162Г</t>
  </si>
  <si>
    <t>07e22b30-e8fb-43cb-a6c7-3feaa04d8732</t>
  </si>
  <si>
    <t>МАР'ЇВСЬКИЙ ФЕЛЬДШЕРСЬКИЙ ПУНКТ</t>
  </si>
  <si>
    <t>МАР'ЇВКА</t>
  </si>
  <si>
    <t>ДНІПРОПЕТРОВСЬКА область, ПАВЛОГРАДСЬКИЙ район, село МАР'ЇВКА, вулиця МАЯКОВСЬКОГО, 46</t>
  </si>
  <si>
    <t>07e90b6d-079e-4fe7-b667-b18f2b56dd2d</t>
  </si>
  <si>
    <t>Комунальне некомерційне підприємство Ізюмської міської ради "Центральна міська лікарня Піщанської Богоматері" ПОЛІКЛІНІЧНЕ ВІДДІЛЕННЯ</t>
  </si>
  <si>
    <t>ХАРКІВСЬКА область, місто ІЗЮМ, вулиця Покровська, 34</t>
  </si>
  <si>
    <t>07ee68e0-12a8-4205-9335-2d8aa555c272</t>
  </si>
  <si>
    <t>Поліклініка №3 (вул. Брюллова,6)</t>
  </si>
  <si>
    <t>07ef3726-06a7-496c-83f9-06ee187f7b92</t>
  </si>
  <si>
    <t>Бірківський фельдшерсько -акушерський пункт</t>
  </si>
  <si>
    <t>БІРКИ</t>
  </si>
  <si>
    <t>ВОЛИНСЬКА область, ЛЮБОМЛЬСЬКИЙ район, село БІРКИ, вулиця Мічуріна, 40</t>
  </si>
  <si>
    <t>07f4df68-ccdd-460a-b783-7fbc57f648d0</t>
  </si>
  <si>
    <t>Відділення нефрології та діалізу філія м.Сміла</t>
  </si>
  <si>
    <t>ЧЕРКАСЬКА область, місто СМІЛА, вулиця Шевченка, 1</t>
  </si>
  <si>
    <t>0802341b-e731-4e5f-9f1f-d9fe2ea707b5</t>
  </si>
  <si>
    <t>Медичний центр "ІРПІНЬ"</t>
  </si>
  <si>
    <t>КИЇВСЬКА область, місто ІРПІНЬ, вулиця Садова, 33</t>
  </si>
  <si>
    <t>0802a7ca-13d5-43fd-bf9f-10e12bcc77b3</t>
  </si>
  <si>
    <t>ВІННИЦЬКА область, місто ВІННИЦЯ, вулиця Хмельницьке шосе, 96</t>
  </si>
  <si>
    <t>0808f73d-8575-4012-9e31-88167db1304d</t>
  </si>
  <si>
    <t>місце надання послуг 11</t>
  </si>
  <si>
    <t>СЛОБОДА-РОМАНІВСЬКА</t>
  </si>
  <si>
    <t>ЖИТОМИРСЬКА область, НОВОГРАД-ВОЛИНСЬКИЙ район, село СЛОБОДА-РОМАНІВСЬКА, вулиця 40-річчя Перемоги, 15</t>
  </si>
  <si>
    <t>080d2568-c3ca-48d3-bfc0-093f78c2a20d</t>
  </si>
  <si>
    <t>Люблинецька амбулаторія загальної практики-сімейної медицини Центру первинної медико-санітарної допомоги Ковельського МТМО</t>
  </si>
  <si>
    <t>КОВЕЛЬСЬКИЙ</t>
  </si>
  <si>
    <t>ВОЛИНСЬКА область, КОВЕЛЬСЬКИЙ район, смт. ЛЮБЛИНЕЦЬ, вулиця Незалежності, 7</t>
  </si>
  <si>
    <t>0811e1e1-ccf9-4e96-8dba-9b84cca2780b</t>
  </si>
  <si>
    <t>Новомиколаївська лікарська амбулаторія загальної практики сімейної медицини</t>
  </si>
  <si>
    <t>ХЕРСОНСЬКА область, ВИСОКОПІЛЬСЬКИЙ район, село НОВОМИКОЛАЇВКА, вулиця Центральна, 42</t>
  </si>
  <si>
    <t>0815c1ee-79ab-4e52-a5ce-3bc6241c1090</t>
  </si>
  <si>
    <t>М.КИЇВ, місто КИЇВ, вулиця Санаторна, 12</t>
  </si>
  <si>
    <t>081700c2-0f6f-4298-8232-314b2e6ca48a</t>
  </si>
  <si>
    <t>Кабінет замісної підтримувальної терапії хворих з опіоїдною залежністю</t>
  </si>
  <si>
    <t>ЖИТОМИРСЬКА область, місто ЖИТОМИР, вулиця Лесі Українки, 16</t>
  </si>
  <si>
    <t>0819fff8-2d91-4abf-bbcd-2389cbc1b88d</t>
  </si>
  <si>
    <t>Амбулаторія загальної практики сімейної медицини с. Медівка</t>
  </si>
  <si>
    <t>ОРАТІВСЬКИЙ</t>
  </si>
  <si>
    <t>МЕДІВКА</t>
  </si>
  <si>
    <t>ВІННИЦЬКА область, ОРАТІВСЬКИЙ район, село МЕДІВКА, вулиця Зелена, 1</t>
  </si>
  <si>
    <t>081f61f8-7480-465b-9f90-498c4cd6da20</t>
  </si>
  <si>
    <t>ХМЕЛЬНИЦЬКА область, місто ШЕПЕТІВКА, вулиця Героїв Небесної Сотні, 96</t>
  </si>
  <si>
    <t>08256648-5b7e-4f5d-8801-fc79a6ef3571</t>
  </si>
  <si>
    <t>СОСНІВКА</t>
  </si>
  <si>
    <t>ЛЬВІВСЬКА область, місто СОСНІВКА, вулиця вул.Грушевського, 36</t>
  </si>
  <si>
    <t>0829b2ea-1660-45fb-a79f-2478a23544ca</t>
  </si>
  <si>
    <t>Стоматологічна поліклініка</t>
  </si>
  <si>
    <t>ВАСИЛІВСЬКИЙ</t>
  </si>
  <si>
    <t>ЗАПОРІЗЬКА область, ВАСИЛІВСЬКИЙ район, місто ВАСИЛІВКА, вулиця Державна, 6</t>
  </si>
  <si>
    <t>083a7659-041b-4d5c-a308-d78a0d33b166</t>
  </si>
  <si>
    <t>КІЛІЙСЬКИЙ</t>
  </si>
  <si>
    <t>ОДЕСЬКА область, КІЛІЙСЬКИЙ район, місто КІЛІЯ, вулиця КУБИШКІНА, 19</t>
  </si>
  <si>
    <t>083acd11-eb6a-4286-a949-ae6d3d1c4f87</t>
  </si>
  <si>
    <t>Клинівська амбулаторія загальної практики-сімейної медицини</t>
  </si>
  <si>
    <t>КЛИНОВЕ</t>
  </si>
  <si>
    <t>ХМЕЛЬНИЦЬКА область, село КЛИНОВЕ, вулиця Григорія Повха, 166</t>
  </si>
  <si>
    <t>083dd80e-cc03-4461-bec3-df33718bc3dd</t>
  </si>
  <si>
    <t>Фельдшерсько-акушерський пункт села Межиріч  Острозької лікарської амбулаторії загальної практики сімейної медицини №2 "Острозького районного центру ПМСД"</t>
  </si>
  <si>
    <t>МЕЖИРІЧ</t>
  </si>
  <si>
    <t>РІВНЕНСЬКА область, село МЕЖИРІЧ, вулиця Вигін, 1а</t>
  </si>
  <si>
    <t>08467cbc-abc8-47b2-aff0-ed66c53986a4</t>
  </si>
  <si>
    <t>Костинецька АЗПСМ</t>
  </si>
  <si>
    <t>СТОРОЖИНЕЦЬКИЙ</t>
  </si>
  <si>
    <t>КОСТИНЦІ</t>
  </si>
  <si>
    <t>ЧЕРНІВЕЦЬКА область, СТОРОЖИНЕЦЬКИЙ район, село КОСТИНЦІ, вулиця Головна, 23</t>
  </si>
  <si>
    <t>08482359-2af9-40a7-8a42-76bf5950caa3</t>
  </si>
  <si>
    <t>Фельдшерський пунк села Арчепитівка</t>
  </si>
  <si>
    <t>ЛЮБАШІВСЬКИЙ</t>
  </si>
  <si>
    <t>АРЧЕПИТІВКА</t>
  </si>
  <si>
    <t>ОДЕСЬКА область, ЛЮБАШІВСЬКИЙ район, село АРЧЕПИТІВКА, вулиця Незалежності, 6</t>
  </si>
  <si>
    <t>0849bb34-7269-4df2-b9b9-f2e2c17a967d</t>
  </si>
  <si>
    <t>ДИТЯЧА КЛІНІЧНА ЛІКАРНЯ №9 ПОДІЛЬСЬКОГО РАЙОНУ М.КИЄВА, ВУЛ КОПИЛІВСЬКА 1/7</t>
  </si>
  <si>
    <t>М.КИЇВ, місто КИЇВ, вулиця Копилівська, 1/7</t>
  </si>
  <si>
    <t>084cbdd2-4cca-466d-8fc8-19d2884b75ed</t>
  </si>
  <si>
    <t>КОМУНАЛЬНЕ НЕКОМЕРЦІЙНЕ ПІДПРИЄМСТВО "КОНСУЛЬТАТИВНО-ДІАГНОСТИЧНИЙ ЦЕНТР" ОБОЛОНСЬКОГО РАЙОНУ М. КИЄВА, вул. Вишгородська, 54-А</t>
  </si>
  <si>
    <t>М.КИЇВ, місто КИЇВ, вулиця Вишгородська, 54-А</t>
  </si>
  <si>
    <t>084d11b1-543d-489d-a6b7-1006a8d0b078</t>
  </si>
  <si>
    <t>1 Дергачівська центральна районна лікарня (поліклініка, допоміжні лікувально-діагностичні підрозділи)</t>
  </si>
  <si>
    <t>ДЕРГАЧІВСЬКИЙ</t>
  </si>
  <si>
    <t>ХАРКІВСЬКА область, ДЕРГАЧІВСЬКИЙ район, місто ДЕРГАЧІ, вулиця 1 Травня, 4</t>
  </si>
  <si>
    <t>084e6e97-60e2-4633-934b-a05a49e7a7de</t>
  </si>
  <si>
    <t>Комунальне некомерційне підприємство "Міська лікарня № 28" Харківської міської ради. Центр надання первинної медичної допомоги (філія Академіка Вальтера)</t>
  </si>
  <si>
    <t>ХАРКІВСЬКА область, місто ХАРКІВ, вулиця Академіка Вальтера, 8</t>
  </si>
  <si>
    <t>08527316-8548-4616-860f-082f25eb1919</t>
  </si>
  <si>
    <t>Поліклінічне відділення (приписні села)</t>
  </si>
  <si>
    <t>ІВАНО-ФРАНКІВСЬКА область, місто КАЛУШ, вулиця Петра Каракая, 25</t>
  </si>
  <si>
    <t>0853a01b-13aa-46c3-b0bb-6ecba65ef5e8</t>
  </si>
  <si>
    <t>Стоматологічне відділення</t>
  </si>
  <si>
    <t>МИХАЙЛІВСЬКИЙ</t>
  </si>
  <si>
    <t>ЗАПОРІЗЬКА область, МИХАЙЛІВСЬКИЙ район, смт. МИХАЙЛІВКА,  ЦЕНТРАЛЬНА, 78</t>
  </si>
  <si>
    <t>085421ed-9089-48db-8c6d-55f4e414cc7a</t>
  </si>
  <si>
    <t>Фельдшерсько акушерський пункт с. Садове</t>
  </si>
  <si>
    <t>САДОВЕ</t>
  </si>
  <si>
    <t>МИКОЛАЇВСЬКА область, СНІГУРІВСЬКИЙ район, селище САДОВЕ, вулиця Паркова, 6</t>
  </si>
  <si>
    <t>08546685-22fe-42d9-82de-bb15d667149d</t>
  </si>
  <si>
    <t>Амбулаторія загальної практики-сімейної медицини с.Княгиничі</t>
  </si>
  <si>
    <t>КНЯГИНИЧІ</t>
  </si>
  <si>
    <t>ІВАНО-ФРАНКІВСЬКА область, РОГАТИНСЬКИЙ район, село КНЯГИНИЧІ, вулиця Шухевича, 7</t>
  </si>
  <si>
    <t>085a0003-3459-4c76-99e6-0316ea581db9</t>
  </si>
  <si>
    <t>Медичний центр "Family Health" ТОВ"Скай-Віннер"</t>
  </si>
  <si>
    <t>ДНІПРОПЕТРОВСЬКА область, місто ДНІПРО, вулиця В.Вернадського, 18а</t>
  </si>
  <si>
    <t>085d4024-9e5e-4734-89b5-6766db66db76</t>
  </si>
  <si>
    <t>Педіатричне відділення медичного центру</t>
  </si>
  <si>
    <t>ЖИТОМИРСЬКА область, місто ЖИТОМИР, вулиця Перемоги, 32</t>
  </si>
  <si>
    <t>0860a2f5-8422-425a-a120-9bdc30447de4</t>
  </si>
  <si>
    <t>Перекопівська амбулаторія</t>
  </si>
  <si>
    <t>РОМЕНСЬКИЙ</t>
  </si>
  <si>
    <t>ПЕРЕКОПІВКА</t>
  </si>
  <si>
    <t>СУМСЬКА область, РОМЕНСЬКИЙ район, село ПЕРЕКОПІВКА, вулиця Гагаріна, 29 Б</t>
  </si>
  <si>
    <t>08629052-bdb4-4166-b2a4-0d63060b85eb</t>
  </si>
  <si>
    <t>Структурний підрозділ № 14 (Гаркушенці)</t>
  </si>
  <si>
    <t>ПОЛТАВСЬКА область, МИРГОРОДСЬКИЙ район, село ГАРКУШИНЦІ, вулиця Центральна, 7</t>
  </si>
  <si>
    <t>08648cb3-5143-49a3-b69f-8fb609484b57</t>
  </si>
  <si>
    <t>Сокілецька ЛА ЗПСМ</t>
  </si>
  <si>
    <t>СОКІЛЕЦЬ</t>
  </si>
  <si>
    <t>ВІННИЦЬКА область, НЕМИРІВСЬКИЙ район, село СОКІЛЕЦЬ, вулиця 8 Березня, 27</t>
  </si>
  <si>
    <t>086ab986-251b-44f9-a874-b6ec7de1fefe</t>
  </si>
  <si>
    <t>ВІННИЦЬКА область, місто ЖМЕРИНКА, вулиця Добролюбова, 2</t>
  </si>
  <si>
    <t>086f4840-2b16-46ac-a8e7-6300e5b660a7</t>
  </si>
  <si>
    <t>Медичний центр ТОВ "Фрезеніус Медикал Кер Україна" у м. Чернігів</t>
  </si>
  <si>
    <t>ЧЕРНІГІВСЬКА область, місто ЧЕРНІГІВ, вулиця 1-го Травня, 170 А</t>
  </si>
  <si>
    <t>0879958a-5dbb-4a48-b8ea-916ecbfa2f23</t>
  </si>
  <si>
    <t>Амбулаторія загальної практики-сімейної медицини № 7 Комунального некомерційного підприємства "Центр первинної медико-санітарної допомоги № 1" Дніпровського району м. Києва</t>
  </si>
  <si>
    <t>М.КИЇВ, місто КИЇВ, бульвар Перова, 10</t>
  </si>
  <si>
    <t>087b3809-e977-4143-b0df-0694422dc0f8</t>
  </si>
  <si>
    <t>Валео діагностик1</t>
  </si>
  <si>
    <t>ДНІПРОПЕТРОВСЬКА область, місто ДНІПРО, вулиця Робоча, 148</t>
  </si>
  <si>
    <t>087ee283-29c9-4ba5-a81e-b7da767b43bd</t>
  </si>
  <si>
    <t>Бобовецька АЗПСМ</t>
  </si>
  <si>
    <t>БОБІВЦІ</t>
  </si>
  <si>
    <t>ЧЕРНІВЕЦЬКА область, СТОРОЖИНЕЦЬКИЙ район, село БОБІВЦІ, вулиця Нижня Козаківська, 1А</t>
  </si>
  <si>
    <t>088353f4-8514-49d5-9671-2e245f1a021d</t>
  </si>
  <si>
    <t>Відділення по наданню первинної медичної допомоги поліклініки</t>
  </si>
  <si>
    <t>ЧЕРНІГІВСЬКА область, місто ЧЕРНІГІВ, вулиця текстильників, 36</t>
  </si>
  <si>
    <t>08839a62-634c-4707-8974-4ab813327382</t>
  </si>
  <si>
    <t>АЗПСМ с. Ольгопіль</t>
  </si>
  <si>
    <t>ЧЕЧЕЛЬНИЦЬКИЙ</t>
  </si>
  <si>
    <t>ОЛЬГОПІЛЬ</t>
  </si>
  <si>
    <t>ВІННИЦЬКА область, ЧЕЧЕЛЬНИЦЬКИЙ район, село ОЛЬГОПІЛЬ, вулиця Шляхова, 111</t>
  </si>
  <si>
    <t>0889f131-e295-42c9-a09c-f7b63ec142a4</t>
  </si>
  <si>
    <t>КНП Іванківської селищної ради "Іванківська центральна районна лікарня"</t>
  </si>
  <si>
    <t>ІВАНКІВСЬКИЙ</t>
  </si>
  <si>
    <t>КИЇВСЬКА область, ІВАНКІВСЬКИЙ район, смт. ІВАНКІВ, вулиця Поліська, 65</t>
  </si>
  <si>
    <t>088a3ad1-67e1-4bf3-85b8-63a768f6ed92</t>
  </si>
  <si>
    <t>Комунальне некомерційне підприємство "Центр первинної медико-санітарної допомоги № 1" Шевченківського району міста Києва  амбулаторія ЗПСМ № 9</t>
  </si>
  <si>
    <t>М.КИЇВ, місто КИЇВ, вулиця Зоологічна, 3</t>
  </si>
  <si>
    <t>088aeeb6-ad0e-4177-adb2-802f4e0a450e</t>
  </si>
  <si>
    <t>Червоноіванівський фельдшерський пункт (КНП "ЦПМСД" Криничанської СР №2)</t>
  </si>
  <si>
    <t>КРИНИЧАНСЬКИЙ</t>
  </si>
  <si>
    <t>ЧЕРВОНОІВАНІВКА</t>
  </si>
  <si>
    <t>ДНІПРОПЕТРОВСЬКА область, КРИНИЧАНСЬКИЙ район, село ЧЕРВОНОІВАНІВКА, вулиця Центральна, 5</t>
  </si>
  <si>
    <t>089288d5-45d2-414b-ab46-d8a3383691dd</t>
  </si>
  <si>
    <t>пункт постійного базування бригад екстреної (швидкої) медичної допомоги с. Лоцкине</t>
  </si>
  <si>
    <t>ЛОЦКИНЕ</t>
  </si>
  <si>
    <t>МИКОЛАЇВСЬКА область, селище ЛОЦКИНЕ, вулиця Ювілейна, 18</t>
  </si>
  <si>
    <t>089b15da-1252-42e4-8acd-8d1c28703fb3</t>
  </si>
  <si>
    <t>Амбулаторія загальної практики - сімейної медицини с.Стара Миколаївка</t>
  </si>
  <si>
    <t>СТАРА МИКОЛАЇВКА</t>
  </si>
  <si>
    <t>ДОНЕЦЬКА область, КОСТЯНТИНІВСЬКИЙ район, село СТАРА МИКОЛАЇВКА, вулиця Вишнева, 1</t>
  </si>
  <si>
    <t>089ea2b8-7e43-4507-a0e5-8f48f9d79161</t>
  </si>
  <si>
    <t>Бандурівська амбулаторія ЗПСМ</t>
  </si>
  <si>
    <t>ОЛЕКСАНДРІЙСЬКИЙ</t>
  </si>
  <si>
    <t>БАНДУРІВКА</t>
  </si>
  <si>
    <t>КІРОВОГРАДСЬКА область, ОЛЕКСАНДРІЙСЬКИЙ район, село БАНДУРІВКА, вулиця Шкільний, 2б</t>
  </si>
  <si>
    <t>08acc0e3-74e9-4951-8fb4-dad92eb83c12</t>
  </si>
  <si>
    <t>Комунальне некомерційне підприємство "Вигодська міська багатопрофільна лікарня"</t>
  </si>
  <si>
    <t>ІВАНО-ФРАНКІВСЬКА область, ДОЛИНСЬКИЙ район, село СТАРИЙ МІЗУНЬ,  СІЧОВИХ СТРІЛЬЦІВ, 2</t>
  </si>
  <si>
    <t>08ae228b-16b0-4adc-964f-43c27e6d751c</t>
  </si>
  <si>
    <t>Дяківський  фельдшерський пункт</t>
  </si>
  <si>
    <t>СЛАВУТСЬКИЙ</t>
  </si>
  <si>
    <t>ДЯКІВ</t>
  </si>
  <si>
    <t>ХМЕЛЬНИЦЬКА область, СЛАВУТСЬКИЙ район, село ДЯКІВ, вулиця Молодіжна, 9</t>
  </si>
  <si>
    <t>08b35467-909b-4a06-992c-4957897b82e1</t>
  </si>
  <si>
    <t>фельдшерсько-акушерський пункт</t>
  </si>
  <si>
    <t>ПУСТОВІТИ</t>
  </si>
  <si>
    <t>КИЇВСЬКА область, МИРОНІВСЬКИЙ район, село ПУСТОВІТИ, вулиця Кооперативна, 5</t>
  </si>
  <si>
    <t>08b388f8-b1d9-46aa-b553-525afdf82b15</t>
  </si>
  <si>
    <t>Фельдшерсько - акушерський пункт с-ща Керменчик</t>
  </si>
  <si>
    <t>КЕРМЕНЧИК</t>
  </si>
  <si>
    <t>ДОНЕЦЬКА область, ВЕЛИКОНОВОСІЛКІВСЬКИЙ район, селище КЕРМЕНЧИК, вулиця Паркова, 8</t>
  </si>
  <si>
    <t>08bc06d2-88d1-4660-839b-5197b9a3d926</t>
  </si>
  <si>
    <t>Амбулаторія загальної практики сімейної медицини(м. Мукачево, вул.  Набережна 45/2)</t>
  </si>
  <si>
    <t>МУКАЧЕВЕ</t>
  </si>
  <si>
    <t>ЗАКАРПАТСЬКА область, місто МУКАЧЕВЕ, вулиця Набережна, 45</t>
  </si>
  <si>
    <t>08c597ce-17bb-499e-9a92-f692d7c7fa56</t>
  </si>
  <si>
    <t>Лаврівський ФП</t>
  </si>
  <si>
    <t>ЛАВРІВКА</t>
  </si>
  <si>
    <t>КІРОВОГРАДСЬКА область, ДОЛИНСЬКИЙ район, село ЛАВРІВКА, вулиця Молодіжна, 1</t>
  </si>
  <si>
    <t>08c844d1-f9a0-4516-aecb-11d6d62fea94</t>
  </si>
  <si>
    <t>Поліклініка №1</t>
  </si>
  <si>
    <t>М.КИЇВ, місто КИЇВ, проспект Миколи Бажана, 12А</t>
  </si>
  <si>
    <t>08d15b2c-3e6f-4d6d-8158-c3cd3eb6c04c</t>
  </si>
  <si>
    <t>Амбулаторія загальної практики сімейної медицини с.Бубнівська Слобідка</t>
  </si>
  <si>
    <t>ЗОЛОТОНІСЬКИЙ</t>
  </si>
  <si>
    <t>БУБНІВСЬКА СЛОБІДКА</t>
  </si>
  <si>
    <t>ЧЕРКАСЬКА область, ЗОЛОТОНІСЬКИЙ район, село БУБНІВСЬКА СЛОБІДКА, вулиця бубнівська, 6</t>
  </si>
  <si>
    <t>08d24232-c1a5-47fa-8e07-006275f00c35</t>
  </si>
  <si>
    <t>Амбулаторія загальної практики сімейної медицини села Маліївка</t>
  </si>
  <si>
    <t>БЕРЕЗНЕГУВАТСЬКИЙ</t>
  </si>
  <si>
    <t>МАЛІЇВКА</t>
  </si>
  <si>
    <t>МИКОЛАЇВСЬКА область, БЕРЕЗНЕГУВАТСЬКИЙ район, село МАЛІЇВКА, вулиця Широка, 44</t>
  </si>
  <si>
    <t>08d6aa8f-b7f3-4a3c-a09c-8f54314ee120</t>
  </si>
  <si>
    <t>Амбулаторія загальної практики-сімейної медицини села Парипси КНП "Попільнянський центр ПМСД" попільнянської селищної ради</t>
  </si>
  <si>
    <t>ПОПІЛЬНЯНСЬКИЙ</t>
  </si>
  <si>
    <t>ПАРИПСИ</t>
  </si>
  <si>
    <t>ЖИТОМИРСЬКА область, ПОПІЛЬНЯНСЬКИЙ район, село ПАРИПСИ, вулиця Миру, 130</t>
  </si>
  <si>
    <t>08de09e4-3562-41b5-bddc-8b6d02d36710</t>
  </si>
  <si>
    <t>Місце надання послуг № 1 (Ганни Барвінок 1)</t>
  </si>
  <si>
    <t>ДНІПРОПЕТРОВСЬКА область, місто ДНІПРО, вулиця Ганни Барвінок, 1</t>
  </si>
  <si>
    <t>08e1f404-00c8-4456-afdf-741da2f14728</t>
  </si>
  <si>
    <t>АЗПСМ села Старе Село</t>
  </si>
  <si>
    <t>СУМСЬКИЙ</t>
  </si>
  <si>
    <t>СУМСЬКА область, СУМСЬКИЙ район, село СТАРЕ СЕЛО, вулиця Першотравнева, 1-Б</t>
  </si>
  <si>
    <t>08e6d98d-8666-435f-bffd-a3eb087c7472</t>
  </si>
  <si>
    <t>Комунальне некомерційне підприємство "Веселинівська  районна лікарня" Веселинівської селищної ради, поліклініка</t>
  </si>
  <si>
    <t>ВЕСЕЛИНІВСЬКИЙ</t>
  </si>
  <si>
    <t>МИКОЛАЇВСЬКА область, ВЕСЕЛИНІВСЬКИЙ район, смт. ВЕСЕЛИНОВЕ, вулиця Одеська, 82</t>
  </si>
  <si>
    <t>08ed134f-9358-45d7-a4d2-f357022fe73e</t>
  </si>
  <si>
    <t>Понорський фельдшерський пункт</t>
  </si>
  <si>
    <t>ПОНОРА</t>
  </si>
  <si>
    <t>ХМЕЛЬНИЦЬКА область, СЛАВУТСЬКИЙ район, село ПОНОРА, вулиця Незалежності, 1</t>
  </si>
  <si>
    <t>08f118a7-9118-414f-b1e7-7ea59bd894ac</t>
  </si>
  <si>
    <t>Ананьївська амбулаторія загальної практики сімейної медицини</t>
  </si>
  <si>
    <t>АНАНЬЇВСЬКИЙ</t>
  </si>
  <si>
    <t>ОДЕСЬКА область, АНАНЬЇВСЬКИЙ район, місто АНАНЬЇВ, вулиця Героїв України, 45</t>
  </si>
  <si>
    <t>08f5acaa-1d63-4048-9e79-ffefddc3f5ba</t>
  </si>
  <si>
    <t>ФАП села Доброолександрівка</t>
  </si>
  <si>
    <t>ОВІДІОПОЛЬСЬКИЙ</t>
  </si>
  <si>
    <t>ДОБРООЛЕКСАНДРІВКА</t>
  </si>
  <si>
    <t>ОДЕСЬКА область, ОВІДІОПОЛЬСЬКИЙ район, село ДОБРООЛЕКСАНДРІВКА, вулиця Шкільна, 2а</t>
  </si>
  <si>
    <t>08f759bd-05de-4ce3-a091-4b5f1164a05c</t>
  </si>
  <si>
    <t>Комунальне некомерційне підприємство "Бурштинська центральна міська лікарня" Бурштинської міської ради Івано-Франківської області</t>
  </si>
  <si>
    <t>БУРШТИН</t>
  </si>
  <si>
    <t>ІВАНО-ФРАНКІВСЬКА область, місто БУРШТИН, вулиця Шухевича, 18</t>
  </si>
  <si>
    <t>08fedeed-f225-4a64-9e9d-b79ae75f5d3a</t>
  </si>
  <si>
    <t>Комунальне підприємство "2-а міська клінічна лікарня Полтавської міської ради"</t>
  </si>
  <si>
    <t>ПОЛТАВСЬКА область, місто ПОЛТАВА, вулиця Монастирська, 7А</t>
  </si>
  <si>
    <t>090a7c8a-296b-4afe-a487-ecaae6b02589</t>
  </si>
  <si>
    <t>Амбулаторія Групової практики</t>
  </si>
  <si>
    <t>ЗОЛОЧІВСЬКИЙ</t>
  </si>
  <si>
    <t>ЛЬВІВСЬКА область, ЗОЛОЧІВСЬКИЙ район, місто ЗОЛОЧІВ, вулиця Пушкіна, 13</t>
  </si>
  <si>
    <t>090f68c8-35ef-431c-af25-cc5d1bfdb95b</t>
  </si>
  <si>
    <t>Петрівська лікарська амбулаторія загальної практики сімейної медицини</t>
  </si>
  <si>
    <t>ПЕТРІВ</t>
  </si>
  <si>
    <t>ІВАНО-ФРАНКІВСЬКА область, ТЛУМАЦЬКИЙ район, село ПЕТРІВ, вулиця незалежності, 1</t>
  </si>
  <si>
    <t>09104155-483c-4f81-a8c7-e4bf620be1d1</t>
  </si>
  <si>
    <t>Мелехівська АЗПСМ</t>
  </si>
  <si>
    <t>ЧОРНУХИНСЬКИЙ</t>
  </si>
  <si>
    <t>МЕЛЕХИ</t>
  </si>
  <si>
    <t>ПОЛТАВСЬКА область, ЧОРНУХИНСЬКИЙ район, село МЕЛЕХИ, вулиця Охріменка, 76</t>
  </si>
  <si>
    <t>09134581-9367-49e8-832e-6e35faf70282</t>
  </si>
  <si>
    <t>Місце надання послуги</t>
  </si>
  <si>
    <t>ВІННИЦЬКА область, КАЛИНІВСЬКИЙ район, місто КАЛИНІВКА, вулиця Чкалова, 6</t>
  </si>
  <si>
    <t>091736a4-8138-46fb-a29b-cbc7aa4825e5</t>
  </si>
  <si>
    <t>АЗПСМ с.Слобожанське</t>
  </si>
  <si>
    <t>НОВОВОДОЛАЗЬКИЙ</t>
  </si>
  <si>
    <t>ХАРКІВСЬКА область, НОВОВОДОЛАЗЬКИЙ район, село СЛОБОЖАНСЬКЕ, в'їзд Центральний, 7</t>
  </si>
  <si>
    <t>091a9491-861c-4783-8887-271caf4480ab</t>
  </si>
  <si>
    <t>Пункт здоров'я с.Вишнів</t>
  </si>
  <si>
    <t>ВИШНІВ</t>
  </si>
  <si>
    <t>ІВАНО-ФРАНКІВСЬКА область, РОГАТИНСЬКИЙ район, село ВИШНІВ, вулиця Відновошино, 116А</t>
  </si>
  <si>
    <t>091b4ea2-6fa9-4aec-a137-a6884cb45295</t>
  </si>
  <si>
    <t>Березичівський фельдшерський пункт</t>
  </si>
  <si>
    <t>ЛЮБЕШІВСЬКИЙ</t>
  </si>
  <si>
    <t>БЕРЕЗИЧІ</t>
  </si>
  <si>
    <t>ВОЛИНСЬКА область, ЛЮБЕШІВСЬКИЙ район, село БЕРЕЗИЧІ, вулиця Поліська, 28</t>
  </si>
  <si>
    <t>0921d875-1bb3-48ae-ba41-7e238629215b</t>
  </si>
  <si>
    <t>Амбулаторія загальної практики-сімейної медицини  № 4</t>
  </si>
  <si>
    <t>ДНІПРОПЕТРОВСЬКА область, місто ДНІПРО, вулиця Широка, 222</t>
  </si>
  <si>
    <t>0922d71a-bc85-46d3-9435-0b1dd80a368b</t>
  </si>
  <si>
    <t>ВІДОКРЕМЛЕНИЙ ПІДРОЗДІЛ ЛІКАРСЬКА АМБУЛАТОРІЯ ЗАГАЛЬНОЇ ПРАКТИКИ - СІМЕЙНОЇ МЕДИЦИНИ СМТ.ВЕРХНЄ СИНЬОВИДНЕ КОМУНАЛЬНОГО НЕКОМЕРЦІЙНОГО ПІДПРИЄМСТВА СКОЛІВСЬКИЙ ЦЕНТР ПЕРВИННОЇ МЕДИЧНОЇ ДОПОМОГИ СКОЛІВ</t>
  </si>
  <si>
    <t>СКОЛІВСЬКИЙ</t>
  </si>
  <si>
    <t>ВЕРХНЄ СИНЬОВИДНЕ</t>
  </si>
  <si>
    <t>ЛЬВІВСЬКА область, СКОЛІВСЬКИЙ район, смт. ВЕРХНЄ СИНЬОВИДНЕ, вулиця Січових Стрільців, 59</t>
  </si>
  <si>
    <t>09251979-4ae2-4fbf-9920-fd5562edd9ac</t>
  </si>
  <si>
    <t>ТОВ "Амбулаторія сімейного лікаря" структурний підрозділ №2</t>
  </si>
  <si>
    <t>ОДЕСЬКА область, місто ОДЕСА, вулиця Троїцька, 33а</t>
  </si>
  <si>
    <t>09269507-15b2-41ba-a63f-dee87e8ffe57</t>
  </si>
  <si>
    <t>КРАСНОКУТСЬКИЙ</t>
  </si>
  <si>
    <t>ХАРКІВСЬКА область, КРАСНОКУТСЬКИЙ район, смт. КРАСНОКУТСЬК, вулиця Горянська, 1</t>
  </si>
  <si>
    <t>0927df71-383e-4f44-984c-d1cdf68b054c</t>
  </si>
  <si>
    <t>АЗПСМ с. Вільхівка</t>
  </si>
  <si>
    <t>ХАРКІВСЬКИЙ</t>
  </si>
  <si>
    <t>ХАРКІВСЬКА область, ХАРКІВСЬКИЙ район, село ВІЛЬХІВКА, вулиця Набережна, 24б</t>
  </si>
  <si>
    <t>092a0a66-5bf5-44a7-bcc0-4e020cc95f71</t>
  </si>
  <si>
    <t>Допоміжно-діагностичний підрозділ</t>
  </si>
  <si>
    <t>М.КИЇВ, місто КИЇВ, вулиця Данила Щербаківського, 52</t>
  </si>
  <si>
    <t>092e7185-5d85-4079-94a8-b7860ebd2dbf</t>
  </si>
  <si>
    <t>Амбулаторія загальної практики-сімейної медицини № 5 КНП "ЦПМСД" Печерського району м. Києва</t>
  </si>
  <si>
    <t>М.КИЇВ, місто КИЇВ, тупик Тверський, 10</t>
  </si>
  <si>
    <t>0937b524-9c41-47d2-bb68-d00aa1452b87</t>
  </si>
  <si>
    <t>Фельдшерсько-акушерський пункт с. Артасів</t>
  </si>
  <si>
    <t>АРТАСІВ</t>
  </si>
  <si>
    <t>ЛЬВІВСЬКА область, ЖОВКІВСЬКИЙ район, село АРТАСІВ, вулиця Яремчука, 82</t>
  </si>
  <si>
    <t>09380609-b04f-4941-ad28-d782e1c1ca4c</t>
  </si>
  <si>
    <t>Львівська клінічна лікарня на залізничному транспорті</t>
  </si>
  <si>
    <t>ЛЬВІВСЬКА область, місто ЛЬВІВ, вулиця Івана Огієнка, 5</t>
  </si>
  <si>
    <t>093877ca-de53-4b18-b59c-0df148a07706</t>
  </si>
  <si>
    <t>Амбулаторія загальної практики-сімейної медицини с. Дмитрівка</t>
  </si>
  <si>
    <t>ДМИТРІВКА</t>
  </si>
  <si>
    <t>ОДЕСЬКА область, БОЛГРАДСЬКИЙ район, село ДМИТРІВКА, вулиця Миколи Марангоз, 87а</t>
  </si>
  <si>
    <t>09401bac-8f88-4839-be94-c8c8a9bb3f05</t>
  </si>
  <si>
    <t>Олександрівська клінічна лікарня м. Києва</t>
  </si>
  <si>
    <t>М.КИЇВ, КИЇВ район, місто КИЇВ, вулиця Шовковична, 39/1</t>
  </si>
  <si>
    <t>094b7bb8-59a5-4362-a0a6-5fef8fb27c5a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</si>
  <si>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"Львів" Підстанція ЕМД №2 Пункт ЕМД "Новий Яричів"</t>
  </si>
  <si>
    <t>ЛЬВІВСЬКА область, смт. НОВИЙ ЯРИЧІВ, вулиця Незалежності, 44</t>
  </si>
  <si>
    <t>094e0e81-c64b-430b-8954-b4f10e3651c4</t>
  </si>
  <si>
    <t>ФАП с.Отиневичі</t>
  </si>
  <si>
    <t>ОТИНЕВИЧІ</t>
  </si>
  <si>
    <t>ЛЬВІВСЬКА область, ЖИДАЧІВСЬКИЙ район, село ОТИНЕВИЧІ, площа Свободи, 5</t>
  </si>
  <si>
    <t>095259e7-ba18-409f-a5bf-a6ccd7747c77</t>
  </si>
  <si>
    <t>Фельдшерський пункт с.Капустинці</t>
  </si>
  <si>
    <t>КАПУСТИНЦІ</t>
  </si>
  <si>
    <t>ТЕРНОПІЛЬСЬКА область, село КАПУСТИНЦІ, вулиця Молодіжна, 41</t>
  </si>
  <si>
    <t>095bb71d-a821-4615-8357-ebb931fa1ce9</t>
  </si>
  <si>
    <t>фельдшерсько-акушерський пункт села Глушиця амбулаторії загальної практики сімейної медицини Люхчанської дільниці комунального некомерційного підприємства "Сарненський  центр первинної медико-санітарн</t>
  </si>
  <si>
    <t>ГЛУШИЦЯ</t>
  </si>
  <si>
    <t>РІВНЕНСЬКА область, САРНЕНСЬКИЙ район, село ГЛУШИЦЯ, вулиця Шевченка, 33а</t>
  </si>
  <si>
    <t>095e6b82-15d9-4cdb-b63b-aa047a20db04</t>
  </si>
  <si>
    <t>Відокремлений структурний підрозділ Раневицька амбулаторія загальної практики сімейної медицини КНП "ДРЛ" ДРР</t>
  </si>
  <si>
    <t>ДРОГОБИЦЬКИЙ</t>
  </si>
  <si>
    <t>РАНЕВИЧІ</t>
  </si>
  <si>
    <t>ЛЬВІВСЬКА область, ДРОГОБИЦЬКИЙ район, село РАНЕВИЧІ, вулиця Сагайдачного, 9</t>
  </si>
  <si>
    <t>0964816f-80f8-46fb-8117-f7c63dfa5cca</t>
  </si>
  <si>
    <t>Відокремлений структурний підрозділ Винниківська лікарська амбулаторія загальної практики сімейної медицини КНП "ДРЛ" ДРР</t>
  </si>
  <si>
    <t>ВИННИКИ</t>
  </si>
  <si>
    <t>ЛЬВІВСЬКА область, ДРОГОБИЦЬКИЙ район, село ВИННИКИ, вулиця Кармелюка, 52 А</t>
  </si>
  <si>
    <t>096ab077-cecf-4d89-b4a9-19f1a7345aa9</t>
  </si>
  <si>
    <t>Комунальне некомерційне підприємство "Ріпкинська центральна районна лікарня" Ріпкинської районної ради</t>
  </si>
  <si>
    <t>ЧЕРНІГІВСЬКА область, смт. РІПКИ, вулиця Соборна, 9</t>
  </si>
  <si>
    <t>0970c8e4-0183-403d-8cf0-adc2bf0036d3</t>
  </si>
  <si>
    <t>Піддубцівська  амбулаторія загальної практики сімейної медицини</t>
  </si>
  <si>
    <t>ПІДДУБЦІ</t>
  </si>
  <si>
    <t>ВОЛИНСЬКА область, ЛУЦЬКИЙ район, село ПІДДУБЦІ, вулиця Вернигори, 1</t>
  </si>
  <si>
    <t>098091b5-d5d4-436b-85ee-f34cd36a51b4</t>
  </si>
  <si>
    <t>Васильківська амбулаторія загальної практики сімейної медицини</t>
  </si>
  <si>
    <t>ЧЕРКАСЬКА область, ШПОЛЯНСЬКИЙ район, село ВАСИЛЬКІВ, вулиця Центральна, 256</t>
  </si>
  <si>
    <t>0984859a-ba35-46e0-94ce-eb648a2580b0</t>
  </si>
  <si>
    <t>Вільшанський фельдшерсько-акушерський пункт</t>
  </si>
  <si>
    <t>ВОЛИНСЬКА область, ШАЦЬКИЙ район, село ВІЛЬШАНКА, вулиця Центральна, 1</t>
  </si>
  <si>
    <t>0984cd1d-6ea2-4961-bdbb-d80d7650d1d6</t>
  </si>
  <si>
    <t>ФОП Бондарюк Олександр Іванович</t>
  </si>
  <si>
    <t>ТАТАРБУНАРСЬКИЙ</t>
  </si>
  <si>
    <t>ОДЕСЬКА область, ТАТАРБУНАРСЬКИЙ район, місто ТАТАРБУНАРИ, вулиця Івана Кожедуба, 1</t>
  </si>
  <si>
    <t>09852151-073c-4d1e-9f52-7348dd921a18</t>
  </si>
  <si>
    <t>Амбулаторія ЗПСМ с. Імстичово</t>
  </si>
  <si>
    <t>ІМСТИЧОВО</t>
  </si>
  <si>
    <t>ЗАКАРПАТСЬКА область, ІРШАВСЬКИЙ район, село ІМСТИЧОВО, вулиця Шевченка, 1</t>
  </si>
  <si>
    <t>098620a0-18ec-405c-8775-e1b773d815b6</t>
  </si>
  <si>
    <t>Амбулаторія загальної практики сімейної медицини с.Старий Скалат</t>
  </si>
  <si>
    <t>СТАРИЙ СКАЛАТ</t>
  </si>
  <si>
    <t>ТЕРНОПІЛЬСЬКА область, ПІДВОЛОЧИСЬКИЙ район, село СТАРИЙ СКАЛАТ, вулиця Шевченка, 34</t>
  </si>
  <si>
    <t>0986ac0e-842a-4618-960f-666f206cf66c</t>
  </si>
  <si>
    <t>ГОРОДИЩЕНСЬКИЙ</t>
  </si>
  <si>
    <t>ЧЕРКАСЬКА область, ГОРОДИЩЕНСЬКИЙ район, місто ГОРОДИЩЕ, вулиця Гагаріна, 22</t>
  </si>
  <si>
    <t>098924ab-e388-4741-a509-99db9edbc222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</si>
  <si>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"Мостиська" пункт "Судова вишня"</t>
  </si>
  <si>
    <t>099b0abb-e6e4-4e04-b34e-5a2f7e5d0a00</t>
  </si>
  <si>
    <t>АЗПСМ №7 (ЦПМД)</t>
  </si>
  <si>
    <t>КНЯГИНИНОК</t>
  </si>
  <si>
    <t>ВОЛИНСЬКА область, ЛУЦЬКИЙ район, село КНЯГИНИНОК, вулиця Соборна, 92б</t>
  </si>
  <si>
    <t>09a3e634-4b77-4cf4-bca4-37ac079193e1</t>
  </si>
  <si>
    <t>Херсонський обласний шкірно–венерологічний диспансер</t>
  </si>
  <si>
    <t>ХЕРСОНСЬКА область, місто ХЕРСОН, вулиця Суворова, 42</t>
  </si>
  <si>
    <t>09a65af8-4f7b-4dbd-8350-ba2b22111cf4</t>
  </si>
  <si>
    <t>Дмитрівський ФП (КНП"Нікопольський районний ЦПМСД")</t>
  </si>
  <si>
    <t>НІКОПОЛЬСЬКИЙ</t>
  </si>
  <si>
    <t>ДНІПРОПЕТРОВСЬКА область, НІКОПОЛЬСЬКИЙ район, село ДМИТРІВКА, вулиця Центральна, 97</t>
  </si>
  <si>
    <t>09b07eca-400b-4ad7-9d78-f78946da960a</t>
  </si>
  <si>
    <t>Перемильська АЗПСМ</t>
  </si>
  <si>
    <t>ПЕРЕМИЛЬ</t>
  </si>
  <si>
    <t>ВОЛИНСЬКА область, ГОРОХІВСЬКИЙ район, село ПЕРЕМИЛЬ, вулиця Незалежності, 27</t>
  </si>
  <si>
    <t>09b49409-7a30-4011-a156-17c1c1ec17ce</t>
  </si>
  <si>
    <t>Комунальне підприємство "Волинський медичний центр терапії залежностей" Волинської обласної ради</t>
  </si>
  <si>
    <t>ВОЛИНСЬКА область, місто ЛУЦЬК, вулиця Карбишева, 2</t>
  </si>
  <si>
    <t>09bc4bfb-81a2-426c-8fee-689a7f2da1b6</t>
  </si>
  <si>
    <t>ХМЕЛЬНИЦЬКА область, місто ВОЛОЧИСЬК, вулиця Незалежності, 68а</t>
  </si>
  <si>
    <t>09bcfa0a-793c-4a9e-b0b5-0a4b90eb7483</t>
  </si>
  <si>
    <t>Фельдшерський пункт с.Матвіїха</t>
  </si>
  <si>
    <t>МОНАСТИРИЩЕНСЬКИЙ</t>
  </si>
  <si>
    <t>МАТВІЇХА</t>
  </si>
  <si>
    <t>ЧЕРКАСЬКА область, МОНАСТИРИЩЕНСЬКИЙ район, село МАТВІЇХА, вулиця Центральна, 42</t>
  </si>
  <si>
    <t>09bf1f1b-aa94-4707-a752-32b791d30858</t>
  </si>
  <si>
    <t>Лободиненський фельдшерсько-акушерський пункт</t>
  </si>
  <si>
    <t>ВЕЧІРЧИНЕ</t>
  </si>
  <si>
    <t>ПОЛТАВСЬКА область, ГАДЯЦЬКИЙ район, село ВЕЧІРЧИНЕ, вулиця Квіткова, 9-а</t>
  </si>
  <si>
    <t>09c2b28d-5dbf-40e4-bafe-aead3fd77081</t>
  </si>
  <si>
    <t>Кабінет педіатра, "Педіатрія"</t>
  </si>
  <si>
    <t>РІВНЕНСЬКА область, місто ОСТРОГ, вулиця вулиця Татарська, 179-Б</t>
  </si>
  <si>
    <t>09c48687-7d48-45dd-b94b-c796338181b3</t>
  </si>
  <si>
    <t>Оситнязька амбулаторія загальної практики-сімейної медицини</t>
  </si>
  <si>
    <t>НОВОМИРГОРОДСЬКИЙ</t>
  </si>
  <si>
    <t>ОСИТНЯЖКА</t>
  </si>
  <si>
    <t>КІРОВОГРАДСЬКА область, НОВОМИРГОРОДСЬКИЙ район, село ОСИТНЯЖКА, вулиця Лесі Українки, 18</t>
  </si>
  <si>
    <t>09c524f3-4642-4c9c-9c73-ec2ac3c04e2f</t>
  </si>
  <si>
    <t>Микуличинська лікарська амбулаторія загальної практики сімейної медицини КНП "ЯЦПМСД" м.Яремче</t>
  </si>
  <si>
    <t>МИКУЛИЧИН</t>
  </si>
  <si>
    <t>ІВАНО-ФРАНКІВСЬКА область, село МИКУЛИЧИН, вулиця Грушевського , 91</t>
  </si>
  <si>
    <t>09ca636b-f4fa-4527-81a2-212c3006e569</t>
  </si>
  <si>
    <t>Амбулаторія загальної практики сімейної медицини с. Мала Мартинка</t>
  </si>
  <si>
    <t>МАЛА МАРТИНКА</t>
  </si>
  <si>
    <t>ЗАКАРПАТСЬКА область, СВАЛЯВСЬКИЙ район, село МАЛА МАРТИНКА, вулиця Мала Мартинка, 182</t>
  </si>
  <si>
    <t>09d65b6d-02fc-4f82-8578-9f5dfa8f9499</t>
  </si>
  <si>
    <t>Амбулаторія ЗПСМ с. Хутірське (КНП "Петриківський ЦПМСД")</t>
  </si>
  <si>
    <t>ПЕТРИКІВСЬКИЙ</t>
  </si>
  <si>
    <t>ХУТІРСЬКЕ</t>
  </si>
  <si>
    <t>ДНІПРОПЕТРОВСЬКА область, ПЕТРИКІВСЬКИЙ район, село ХУТІРСЬКЕ, вулиця Центральна, 173</t>
  </si>
  <si>
    <t>09da9d46-205f-4251-93b4-bab089367ab8</t>
  </si>
  <si>
    <t>Пункт здоров'я с.Чесники</t>
  </si>
  <si>
    <t>ЧЕСНИКИ</t>
  </si>
  <si>
    <t>ІВАНО-ФРАНКІВСЬКА область, РОГАТИНСЬКИЙ район, село ЧЕСНИКИ, вулиця Гончарівка, 1а</t>
  </si>
  <si>
    <t>09dc454c-c2d8-42a5-91df-0cc370439145</t>
  </si>
  <si>
    <t>Комунальне підприємство " Комунальне некомерційне підприємство Тетіївська Центральна районна лікарня"</t>
  </si>
  <si>
    <t>ТЕТІЇВСЬКИЙ</t>
  </si>
  <si>
    <t>КИЇВСЬКА область, ТЕТІЇВСЬКИЙ район, місто ТЕТІЇВ, вулиця Цвіткова, 26</t>
  </si>
  <si>
    <t>09e09045-8c3f-46bf-8b9a-1dc652fa0e82</t>
  </si>
  <si>
    <t>Великочорнокінецька амбулаторія ЗПСМ</t>
  </si>
  <si>
    <t>ВЕЛИКІ ЧОРНОКІНЦІ</t>
  </si>
  <si>
    <t>ТЕРНОПІЛЬСЬКА область, село ВЕЛИКІ ЧОРНОКІНЦІ, вулиця Центральна, 46</t>
  </si>
  <si>
    <t>09e19216-925b-47f2-b5dc-fe26a7607152</t>
  </si>
  <si>
    <t>Місце надання послуг 6</t>
  </si>
  <si>
    <t>МОНАСТИРИСЬКИЙ</t>
  </si>
  <si>
    <t>ТЕРНОПІЛЬСЬКА область, МОНАСТИРИСЬКИЙ район, місто МОНАСТИРИСЬКА, вулиця Шевченка, 66</t>
  </si>
  <si>
    <t>09e1c2e7-84f6-469f-864e-63f6b5b4f677</t>
  </si>
  <si>
    <t>ЗАКАРПАТСЬКА область, місто УЖГОРОД, вулиця Грибоєдова, 20Б</t>
  </si>
  <si>
    <t>09ea3c1a-e5aa-47d9-876b-f152156fad5f</t>
  </si>
  <si>
    <t>Консультативно-діагностичний центр</t>
  </si>
  <si>
    <t>ХАРКІВСЬКА область, місто ХАРКІВ, проспект Перемоги, 53</t>
  </si>
  <si>
    <t>09ea77a9-8020-4110-802d-4f9df8fab1a6</t>
  </si>
  <si>
    <t>Дніпровокам'янський фельдшерський пункт</t>
  </si>
  <si>
    <t>ДНІПРОВОКАМ'ЯНКА</t>
  </si>
  <si>
    <t>ДНІПРОПЕТРОВСЬКА область, ВЕРХНЬОДНІПРОВСЬКИЙ район, село ДНІПРОВОКАМ'ЯНКА, вулиця Центральна, 14</t>
  </si>
  <si>
    <t>09ec1a3e-d6f6-4d3f-bd8a-0ac9e43ea965</t>
  </si>
  <si>
    <t>Брусилівський фельдшерсько-акушерський пункт</t>
  </si>
  <si>
    <t>ЧЕРНІГІВСЬКА область, ЧЕРНІГІВСЬКИЙ район, село БРУСИЛІВ, вулиця Шевченка, 119</t>
  </si>
  <si>
    <t>09ec49dd-3b2c-41e0-a57c-51fb4d40463d</t>
  </si>
  <si>
    <t>Фельдшерсько-акушерський пункт с.Зарічне</t>
  </si>
  <si>
    <t>ЛЬВІВСЬКА область, ЖИДАЧІВСЬКИЙ район, село ЗАРІЧНЕ, вулиця Нова, 43</t>
  </si>
  <si>
    <t>09ec7a7f-f4f2-4570-918d-8508a2dfdd8e</t>
  </si>
  <si>
    <t>КП ЛМДП №2</t>
  </si>
  <si>
    <t>ВОЛИНСЬКА область, місто ЛУЦЬК, проспект Волі, 3 А</t>
  </si>
  <si>
    <t>09ee283a-509c-451b-828e-4820136d0ca6</t>
  </si>
  <si>
    <t>ФАП с. Хотин</t>
  </si>
  <si>
    <t>РІВНЕНСЬКА область, БЕРЕЗНІВСЬКИЙ район, село ХОТИН, вулиця Андріївська, 3Г</t>
  </si>
  <si>
    <t>09f27f41-7847-41ea-92c6-d652978daafb</t>
  </si>
  <si>
    <t>3.Комунальне некомерційне підприємство " Бучанський консультативно - діагностичний центр" БМР</t>
  </si>
  <si>
    <t>БУЧА</t>
  </si>
  <si>
    <t>КИЇВСЬКА область, місто БУЧА, вулиця Шевченко, 52</t>
  </si>
  <si>
    <t>09f80e84-0e0e-48c0-9f3b-049df236f59a</t>
  </si>
  <si>
    <t>ФАП с. Дертка</t>
  </si>
  <si>
    <t>ІЗЯСЛАВСЬКИЙ</t>
  </si>
  <si>
    <t>ДЕРТКА</t>
  </si>
  <si>
    <t>ХМЕЛЬНИЦЬКА область, ІЗЯСЛАВСЬКИЙ район, село ДЕРТКА, вулиця Центральна, 3</t>
  </si>
  <si>
    <t>09fcc7bc-17b4-4ab8-b862-ade780012536</t>
  </si>
  <si>
    <t>Амбулаторія № 1 м. Слов'янськ КНП Слов'янської міської Ради КНП "ЦПМСД м. Слов'янська''</t>
  </si>
  <si>
    <t>ДОНЕЦЬКА область, місто СЛОВ'ЯНСЬК, вулиця Банківська, 85</t>
  </si>
  <si>
    <t>0a0110bc-5c19-4581-895a-f833b10ff1ec</t>
  </si>
  <si>
    <t>Фельдшерсько-акушерський пункт с. Горішнє КНП «Миколаївська ЦРЛ»</t>
  </si>
  <si>
    <t>ГОРІШНЄ</t>
  </si>
  <si>
    <t>ЛЬВІВСЬКА область, МИКОЛАЇВСЬКИЙ район, село ГОРІШНЄ, вулиця Шевченка, 73</t>
  </si>
  <si>
    <t>0a0437b5-3079-4851-ae38-82a99148cdfd</t>
  </si>
  <si>
    <t>Філія Центральної амбулаторії первинної медичної допомоги № 3</t>
  </si>
  <si>
    <t>СУМСЬКА область, місто КОНОТОП, вулиця Миколи Амосова, 7а</t>
  </si>
  <si>
    <t>0a05b8a5-c990-4478-b7ef-21efda22fc97</t>
  </si>
  <si>
    <t>СУМСЬКА область, місто СУМИ, вулиця Іллінська, 48/50</t>
  </si>
  <si>
    <t>0a06a852-3398-4662-91e9-b1936298f2aa</t>
  </si>
  <si>
    <t>КНП «Вінницька центральна районна клінічна лікарня» с.Мізяківські Хутори</t>
  </si>
  <si>
    <t>МІЗЯКІВСЬКІ ХУТОРИ</t>
  </si>
  <si>
    <t>ВІННИЦЬКА область, ВІННИЦЬКИЙ район, село МІЗЯКІВСЬКІ ХУТОРИ, вулиця Центральна, 14</t>
  </si>
  <si>
    <t>0a14d36e-891d-4b69-9a2f-be5d803d6884</t>
  </si>
  <si>
    <t>Комунальне некомерційне підприємство Таращанської міської  ради "Таращанський центр первинної медичної (медико-санітарної) допомоги"</t>
  </si>
  <si>
    <t>ТАРАЩАНСЬКИЙ</t>
  </si>
  <si>
    <t>КИЇВСЬКА область, ТАРАЩАНСЬКИЙ район, місто ТАРАЩА, вулиця Шевченка, 64</t>
  </si>
  <si>
    <t>0a20bedb-0fa8-4f8f-b93d-ffdddcdd3940</t>
  </si>
  <si>
    <t>КНП "Черкаський обласний онкологічний диспансер Черкаської обласної ради"</t>
  </si>
  <si>
    <t>ЧЕРКАСЬКА область, місто ЧЕРКАСИ, вулиця Менделєєва, 7</t>
  </si>
  <si>
    <t>0a231db1-59e7-488f-b065-9d890a7262af</t>
  </si>
  <si>
    <t>Фельдшерсько-акушерський пункт с. Мервичі</t>
  </si>
  <si>
    <t>МЕРВИЧІ</t>
  </si>
  <si>
    <t>ЛЬВІВСЬКА область, ЖОВКІВСЬКИЙ район, село МЕРВИЧІ, вулиця Робітнича, 8</t>
  </si>
  <si>
    <t>0a2691a3-2934-4382-b211-e698f93c602a</t>
  </si>
  <si>
    <t>КНП " Тячівська КП " будівля № 2</t>
  </si>
  <si>
    <t>ЗАКАРПАТСЬКА область, ТЯЧІВСЬКИЙ район, місто ТЯЧІВ, вулиця Нересенська, 8</t>
  </si>
  <si>
    <t>0a2b69fb-a7ff-47c7-981b-6c5c3af7ac55</t>
  </si>
  <si>
    <t>Комунальне некомерційне підприємство "Центр первинної медико-санітарної допомоги №3" Шевченківського району міста Києва черговий кабінет (активна)</t>
  </si>
  <si>
    <t>М.КИЇВ, місто КИЇВ, вулиця Ризька, 1</t>
  </si>
  <si>
    <t>0a2dd522-0b15-4708-aaa3-a89b717bdb8d</t>
  </si>
  <si>
    <t>АЗПСМ с.Есень</t>
  </si>
  <si>
    <t>УЖГОРОДСЬКИЙ</t>
  </si>
  <si>
    <t>ЕСЕНЬ</t>
  </si>
  <si>
    <t>ЗАКАРПАТСЬКА область, УЖГОРОДСЬКИЙ район, село ЕСЕНЬ, вулиця Мала, 58</t>
  </si>
  <si>
    <t>0a316cda-76ee-4657-8408-3b102de24de1</t>
  </si>
  <si>
    <t>Амбулаторія загальної практики сімейної медицини с. Сасівка</t>
  </si>
  <si>
    <t>САСІВКА</t>
  </si>
  <si>
    <t>ЗАКАРПАТСЬКА область, СВАЛЯВСЬКИЙ район, село САСІВКА, вулиця Бакусівська, 6/2</t>
  </si>
  <si>
    <t>0a33579b-f739-4275-8f46-16c55bf42bef</t>
  </si>
  <si>
    <t>Полтавська область, м. Кременчук, вул. Генерала Манагарова, 9</t>
  </si>
  <si>
    <t>ПОЛТАВСЬКА область, місто КРЕМЕНЧУК, вулиця Генерала Манагарова, 9</t>
  </si>
  <si>
    <t>0a338095-0c49-46e5-a47e-3b504162a059</t>
  </si>
  <si>
    <t>Амбулаторія загальної практики сімейної медицини с.Лісна Стінка</t>
  </si>
  <si>
    <t>ЛІСНА СТІНКА</t>
  </si>
  <si>
    <t>ХАРКІВСЬКА область, КУП'ЯНСЬКИЙ район, село ЛІСНА СТІНКА, вулиця Дружби, 17</t>
  </si>
  <si>
    <t>0a3cbfb0-c7f1-48dd-93ad-0507530917b6</t>
  </si>
  <si>
    <t>Волоська АЗПСМ</t>
  </si>
  <si>
    <t>ВОЛОСЬКЕ</t>
  </si>
  <si>
    <t>ДНІПРОПЕТРОВСЬКА область, ДНІПРОВСЬКИЙ район, село ВОЛОСЬКЕ, вулиця Поштова, 2</t>
  </si>
  <si>
    <t>0a46506d-ea3c-4a7b-bef5-0c07ad708bcc</t>
  </si>
  <si>
    <t>Амбулаторія ЗПСМ с. В. Тур'я</t>
  </si>
  <si>
    <t>ВЕЛИКА ТУР'Я</t>
  </si>
  <si>
    <t>ІВАНО-ФРАНКІВСЬКА область, ДОЛИНСЬКИЙ район, село ВЕЛИКА ТУР'Я, вулиця Центральна, 74-а</t>
  </si>
  <si>
    <t>0a4d53e7-d0b7-4db7-9e4a-5529647040f7</t>
  </si>
  <si>
    <t>Слаомед</t>
  </si>
  <si>
    <t>ВІННИЦЬКА область, КАЛИНІВСЬКИЙ район, місто КАЛИНІВКА, вулиця Чкалова, 12</t>
  </si>
  <si>
    <t>0a54ef20-7b02-4cdd-85bd-98d07c3db1ac</t>
  </si>
  <si>
    <t>ФАП с.Брошнів</t>
  </si>
  <si>
    <t>РОЖНЯТІВСЬКИЙ</t>
  </si>
  <si>
    <t>БРОШНІВ</t>
  </si>
  <si>
    <t>ІВАНО-ФРАНКІВСЬКА область, РОЖНЯТІВСЬКИЙ район, село БРОШНІВ, вулиця Лесі Українки, 12</t>
  </si>
  <si>
    <t>0a5cfd68-1e59-4311-a1a2-aa34ec4d1343</t>
  </si>
  <si>
    <t>Амбулаторія загальної практики - сімейної медицини с. Сахкамінь</t>
  </si>
  <si>
    <t>САХКАМІНЬ</t>
  </si>
  <si>
    <t>ХМЕЛЬНИЦЬКА область, селище САХКАМІНЬ, вулиця Залізнична, 1/2</t>
  </si>
  <si>
    <t>0a5edcf4-c80b-4300-8c49-7246e8eec8db</t>
  </si>
  <si>
    <t>Місце надання послуг 4 (НІКОПОЛЬ, Електрометалургів, 17А)</t>
  </si>
  <si>
    <t>ДНІПРОПЕТРОВСЬКА область, місто НІКОПОЛЬ, вулиця Електрометалургів, 17А</t>
  </si>
  <si>
    <t>0a661596-c499-4490-a23e-7f0046a24b82</t>
  </si>
  <si>
    <t>Комунальне некомерційне підприємство "Міська поліклініка №20" Харківської міської ради (м. Харків,пр-т Московський ,буд.179)</t>
  </si>
  <si>
    <t>ХАРКІВСЬКА область, місто ХАРКІВ, проспект Московський, 179</t>
  </si>
  <si>
    <t>0a6c384e-1cdc-492b-b7b6-bfc1b27ac3dd</t>
  </si>
  <si>
    <t>АЗПСМ с.Батфа</t>
  </si>
  <si>
    <t>БАТФА</t>
  </si>
  <si>
    <t>ЗАКАРПАТСЬКА область, УЖГОРОДСЬКИЙ район, село БАТФА, вулиця Батфа, 15</t>
  </si>
  <si>
    <t>0a6de955-602d-44d9-b1fa-ae4ed44e33d7</t>
  </si>
  <si>
    <t>П'ЯТИХАТСЬКИЙ</t>
  </si>
  <si>
    <t>ДНІПРОПЕТРОВСЬКА область, П'ЯТИХАТСЬКИЙ район, місто П'ЯТИХАТКИ, вулиця Привокзальна, 344</t>
  </si>
  <si>
    <t>0a718c25-1cd0-4ca0-9f61-e86edfa727b7</t>
  </si>
  <si>
    <t>місце надання послуг №10</t>
  </si>
  <si>
    <t>ОДЕСЬКА область, місто ІЗМАЇЛ, проспект Миру, 1</t>
  </si>
  <si>
    <t>0a74f07c-715b-4a33-818e-5e92c85d2d81</t>
  </si>
  <si>
    <t>Амбулаторія загальної практики - сімейної медицини с. Петрівці</t>
  </si>
  <si>
    <t>ПЕТРІВЦІ</t>
  </si>
  <si>
    <t>ПОЛТАВСЬКА область, МИРГОРОДСЬКИЙ район, село ПЕТРІВЦІ, вулиця Шкільна, 38</t>
  </si>
  <si>
    <t>0a76177a-721f-4ff2-b28f-479a4895a8ef</t>
  </si>
  <si>
    <t>Приватне мале підприємство "Санус"</t>
  </si>
  <si>
    <t>ЗАКАРПАТСЬКА область, УЖГОРОДСЬКИЙ район, село МИНАЙ, вулиця Коротка, 1А</t>
  </si>
  <si>
    <t>0a76bae5-9e4d-4469-99eb-7cc3fa0bc762</t>
  </si>
  <si>
    <t>Фтизіатричний кабінет поліклінічного відділення</t>
  </si>
  <si>
    <t>ОЛЕКСАНДРІВСЬКИЙ</t>
  </si>
  <si>
    <t>КІРОВОГРАДСЬКА область, ОЛЕКСАНДРІВСЬКИЙ район, смт. ОЛЕКСАНДРІВКА, вулиця Чигиринська, 1</t>
  </si>
  <si>
    <t>0a7c05fe-a705-4d1b-8229-9bc083eaf334</t>
  </si>
  <si>
    <t>Відокремлений підрозділ № 1 Медичного центру ЕЛЕДІЯ</t>
  </si>
  <si>
    <t>СУМСЬКА область, місто СУМИ, вулиця Данила Галицького, 39</t>
  </si>
  <si>
    <t>0a89d752-bd43-4757-a0db-d71066917635</t>
  </si>
  <si>
    <t>Фельдшерсько-акушерський пункт с. Мала Жмеринка</t>
  </si>
  <si>
    <t>ЖМЕРИНСЬКИЙ</t>
  </si>
  <si>
    <t>МАЛА ЖМЕРИНКА</t>
  </si>
  <si>
    <t>ВІННИЦЬКА область, ЖМЕРИНСЬКИЙ район, село МАЛА ЖМЕРИНКА, вулиця Леніна, 16</t>
  </si>
  <si>
    <t>0a8eefd8-3455-465a-aeec-05b6b2b931b5</t>
  </si>
  <si>
    <t>Лікувально-діагностичний комплекс № 2</t>
  </si>
  <si>
    <t>КІРОВОГРАДСЬКИЙ</t>
  </si>
  <si>
    <t>ІВАНО-БЛАГОДАТНЕ</t>
  </si>
  <si>
    <t>КІРОВОГРАДСЬКА область, КІРОВОГРАДСЬКИЙ район, село ІВАНО-БЛАГОДАТНЕ, вулиця Лісова Поляна, 3</t>
  </si>
  <si>
    <t>0a90239f-a3a9-4f0e-a663-4fd75086862b</t>
  </si>
  <si>
    <t>Бердичів</t>
  </si>
  <si>
    <t>ЖИТОМИРСЬКА область, місто Бердичів, вулиця Здоров`я, 1</t>
  </si>
  <si>
    <t>0a914c3d-ae91-4902-893d-4874470ba8b5</t>
  </si>
  <si>
    <t>Вигнанський фельдшерсько-акушерський пункт</t>
  </si>
  <si>
    <t>ВИГНАНКА</t>
  </si>
  <si>
    <t>ВОЛИНСЬКА область, ЛЮБОМЛЬСЬКИЙ район, село ВИГНАНКА, вулиця Молодіжна, 2</t>
  </si>
  <si>
    <t>0a9295ea-7baa-434a-a2e7-a641dbfa03bc</t>
  </si>
  <si>
    <t>Амбулаторія загальної практики сімейної медицини №4</t>
  </si>
  <si>
    <t>ТРОСТЯНЕЦЬКИЙ</t>
  </si>
  <si>
    <t>СУМСЬКА область, ТРОСТЯНЕЦЬКИЙ район, місто ТРОСТЯНЕЦЬ, вулиця нескучанська, 7</t>
  </si>
  <si>
    <t>0a963307-cec1-4958-b4d4-d34bf43c415a</t>
  </si>
  <si>
    <t>Трудооленівський фельдшерський пункт</t>
  </si>
  <si>
    <t>ТРУДООЛЕНІВКА</t>
  </si>
  <si>
    <t>ЗАПОРІЗЬКА область, ОРІХІВСЬКИЙ район, село ТРУДООЛЕНІВКА, вулиця 9 травня, 5</t>
  </si>
  <si>
    <t>0aa2dadb-33d1-4016-b3e4-49cd4127c230</t>
  </si>
  <si>
    <t>Поліклінічне відділення №3 комунальне некомерційне підприємство "Міська дитяча лікарня №5" Запорізької міської ради</t>
  </si>
  <si>
    <t>ЗАПОРІЗЬКА область, місто ЗАПОРІЖЖЯ, вулиця Щаслива/Дудикіна, 1/6</t>
  </si>
  <si>
    <t>0aa791c2-d45a-4355-86a7-ee8fb60c27e8</t>
  </si>
  <si>
    <t>АЗПСМ с.Новоєгорівка</t>
  </si>
  <si>
    <t>НОВОЄГОРІВКА</t>
  </si>
  <si>
    <t>ХАРКІВСЬКА область, ДВОРІЧАНСЬКИЙ район, село НОВОЄГОРІВКА, провулок Садовий, 3а</t>
  </si>
  <si>
    <t>0aafce83-334e-45da-9229-8e6d3401b3ce</t>
  </si>
  <si>
    <t>Фельдшерсько-акушерський пункт с. Пологи</t>
  </si>
  <si>
    <t>ПОЛТАВСЬКА область, НОВОСАНЖАРСЬКИЙ район, село ПОЛОГИ, вулиця Козки І.Ф., 61а</t>
  </si>
  <si>
    <t>0ab9a975-60c1-4079-a483-37adf1619ffc</t>
  </si>
  <si>
    <t>Журавлівська амбулаторія загальної практики сімейної медицини</t>
  </si>
  <si>
    <t>ТУЛЬЧИНСЬКИЙ</t>
  </si>
  <si>
    <t>ЖУРАВЛІВКА</t>
  </si>
  <si>
    <t>ВІННИЦЬКА область, ТУЛЬЧИНСЬКИЙ район, село ЖУРАВЛІВКА, вулиця Шевченка, 152</t>
  </si>
  <si>
    <t>0aba276b-259d-46cb-88c4-f6be84fc78ac</t>
  </si>
  <si>
    <t>Долинська АЗПСМ</t>
  </si>
  <si>
    <t>ДОЛИНСЬКЕ</t>
  </si>
  <si>
    <t>ЗАПОРІЗЬКА область, ЗАПОРІЗЬКИЙ район, село ДОЛИНСЬКЕ, вулиця 8 Березня, 2 А</t>
  </si>
  <si>
    <t>0abd909a-fb9b-44ef-b525-b65be7270fb0</t>
  </si>
  <si>
    <t>Любохинівська АЗПСМ</t>
  </si>
  <si>
    <t>ЛЮБОХИНИ</t>
  </si>
  <si>
    <t>ВОЛИНСЬКА область, СТАРОВИЖІВСЬКИЙ район, село ЛЮБОХИНИ, вулиця Жовтнева, 10</t>
  </si>
  <si>
    <t>0abed433-147e-4c97-ac0b-4d1dc0a97780</t>
  </si>
  <si>
    <t>Фельдшерський пункт с. Райки</t>
  </si>
  <si>
    <t>ІЛЛІНЕЦЬКИЙ</t>
  </si>
  <si>
    <t>РАЙКИ</t>
  </si>
  <si>
    <t>ВІННИЦЬКА область, ІЛЛІНЕЦЬКИЙ район, село РАЙКИ, вулиця Шевченка, 25а</t>
  </si>
  <si>
    <t>0abeeb1a-3ad3-4c20-a617-4ba91ee965f2</t>
  </si>
  <si>
    <t>відділення сімейної медицини №6 КНП "4-а міська поліклініка м. Львова"</t>
  </si>
  <si>
    <t>ЛЬВІВСЬКА область, місто ЛЬВІВ, проспект Червоної Калини, 68</t>
  </si>
  <si>
    <t>0ac5d67f-cf97-43d2-a64c-f8af74c4828b</t>
  </si>
  <si>
    <t>Ганно-Леонтовичевський ФП</t>
  </si>
  <si>
    <t>УСТИНІВСЬКИЙ</t>
  </si>
  <si>
    <t>ГАННО-ЛЕОНТОВИЧЕВЕ</t>
  </si>
  <si>
    <t>КІРОВОГРАДСЬКА область, УСТИНІВСЬКИЙ район, село ГАННО-ЛЕОНТОВИЧЕВЕ, вулиця Молодіжна, 10</t>
  </si>
  <si>
    <t>0ac84a1e-7bbb-4510-8b1b-68ba31ec2fa9</t>
  </si>
  <si>
    <t>ЧЕРНІВЕЦЬКА область, місто ЧЕРНІВЦІ, вулиця Головна, 135</t>
  </si>
  <si>
    <t>0ac8a4fd-2c44-4f5d-82c7-8a89a0537042</t>
  </si>
  <si>
    <t>Бережанська АЗП-СМ</t>
  </si>
  <si>
    <t>БЕРЕЖАНИ</t>
  </si>
  <si>
    <t>ТЕРНОПІЛЬСЬКА область, місто БЕРЕЖАНИ, вулиця Степана Бандери, 21</t>
  </si>
  <si>
    <t>0ad4cee9-6bfb-49a1-9595-4a52a3bf7efa</t>
  </si>
  <si>
    <t>ПП "Медичний центр "Гармонія" м. Хуст</t>
  </si>
  <si>
    <t>ХУСТ</t>
  </si>
  <si>
    <t>ЗАКАРПАТСЬКА область, місто ХУСТ, вулиця Пачовського Василя, 13</t>
  </si>
  <si>
    <t>0ad5c4ed-3589-439a-b374-ba0291a44b57</t>
  </si>
  <si>
    <t>Фельдшерський пункт  с. Черповоди</t>
  </si>
  <si>
    <t>ЧЕРПОВОДИ</t>
  </si>
  <si>
    <t>ЧЕРКАСЬКА область, УМАНСЬКИЙ район, село ЧЕРПОВОДИ, вулиця Благовісна, 2а</t>
  </si>
  <si>
    <t>0ae203bc-e682-4b79-a18a-fc6f008c647e</t>
  </si>
  <si>
    <t>ФАП с.Великі Комяти</t>
  </si>
  <si>
    <t>ВЕЛИКІ КОМ'ЯТИ</t>
  </si>
  <si>
    <t>ЗАКАРПАТСЬКА область, ВИНОГРАДІВСЬКИЙ район, село ВЕЛИКІ КОМ'ЯТИ, вулиця Івана Франка, 49</t>
  </si>
  <si>
    <t>0ae8a018-593c-4d62-96d0-e9439ef99fbf</t>
  </si>
  <si>
    <t>Фельдшерсько-акушерський пункт  с. Завадівка</t>
  </si>
  <si>
    <t>ЧЕРКАСЬКА область, КОРСУНЬ-ШЕВЧЕНКІВСЬКИЙ район, село ЗАВАДІВКА, вулиця Центральна, 42</t>
  </si>
  <si>
    <t>0aefdaf1-cc52-42c1-8588-d24f891e3aa6</t>
  </si>
  <si>
    <t>ФП с. Копіювата</t>
  </si>
  <si>
    <t>КОПІЮВАТА</t>
  </si>
  <si>
    <t>ЧЕРКАСЬКА область, КАНІВСЬКИЙ район, село КОПІЮВАТА, вулиця Молодіжна, 32</t>
  </si>
  <si>
    <t>0afc1813-0e95-4da2-8630-90bb87677463</t>
  </si>
  <si>
    <t>Святопетрівська АЗПСМ</t>
  </si>
  <si>
    <t>КИЇВСЬКА область, КИЄВО-СВЯТОШИНСЬКИЙ район, село СВЯТОПЕТРІВСЬКЕ, вулиця Центральна, 140б</t>
  </si>
  <si>
    <t>0b047ad5-03ca-47dc-bbfa-ce27ce07e22e</t>
  </si>
  <si>
    <t>Словечанська амбулаторія  загальної практики сімейної медицини</t>
  </si>
  <si>
    <t>ОВРУЦЬКИЙ</t>
  </si>
  <si>
    <t>ЖИТОМИРСЬКА область, ОВРУЦЬКИЙ район, село СЛОВЕЧНЕ, вулиця Госпітальна, 47</t>
  </si>
  <si>
    <t>0b07bded-c064-4ec8-9a4c-aa12fc989724</t>
  </si>
  <si>
    <t>Комунальне некомерційне  підприємство «Херсонська міська клінічна лікарня ім. Є.Є.Карабелеша» Херсонської міської ради амбулаторія загальної практики – сімейна медицина</t>
  </si>
  <si>
    <t>ХЕРСОНСЬКА область, місто ХЕРСОН, проспект Адмірала Сенявіна, 156 корпус 8</t>
  </si>
  <si>
    <t>0b0d38d9-7d94-42e3-8ede-bc3267aaf2f9</t>
  </si>
  <si>
    <t>Товариство з обмеженою відповідальністю "Мед-Атлант"</t>
  </si>
  <si>
    <t>ІВАНО-ФРАНКІВСЬКА область, місто ІВАНО-ФРАНКІВСЬК, вулиця Чорновола, 48</t>
  </si>
  <si>
    <t>0b1336f4-86f4-467a-bf0c-414d16b14274</t>
  </si>
  <si>
    <t>фельдшерсько-акушерський пункт села Селище амбулаторії загальної практики сімейної медицини Ясногірської дільниці  комунального некомерційного підприємства "Сарненський  центр первинної медико-санітар</t>
  </si>
  <si>
    <t>РІВНЕНСЬКА область, САРНЕНСЬКИЙ район, село СЕЛИЩЕ, вулиця Лесі Українки, 8</t>
  </si>
  <si>
    <t>0b14e766-602a-4cd6-9040-4e834172dbce</t>
  </si>
  <si>
    <t>Амбулаторія загальної практики-сімейної медицини №8</t>
  </si>
  <si>
    <t>0b17a8c9-a060-48c7-b130-27d6adf4a2ce</t>
  </si>
  <si>
    <t>Просянська АЗПСМ</t>
  </si>
  <si>
    <t>ПРОСЯНА</t>
  </si>
  <si>
    <t>ДНІПРОПЕТРОВСЬКА область, ПОКРОВСЬКИЙ район, смт. ПРОСЯНА, вулиця Весняна, 1</t>
  </si>
  <si>
    <t>0b22b568-4039-4f77-a556-f4977d757d22</t>
  </si>
  <si>
    <t>Щитинський фельдшерський пункт</t>
  </si>
  <si>
    <t>ЩИТИНЬ</t>
  </si>
  <si>
    <t>ВОЛИНСЬКА область, ЛЮБЕШІВСЬКИЙ район, село ЩИТИНЬ, вулиця Жовтнева, 21</t>
  </si>
  <si>
    <t>0b271a61-d914-49c4-b928-0954a78998bc</t>
  </si>
  <si>
    <t>Амбулаторія ЗПСМ  с.Яськи</t>
  </si>
  <si>
    <t>БІЛЯЇВСЬКИЙ</t>
  </si>
  <si>
    <t>ЯСЬКИ</t>
  </si>
  <si>
    <t>ОДЕСЬКА область, БІЛЯЇВСЬКИЙ район, село ЯСЬКИ, вулиця ЦЕНТРАЛЬНА, 49</t>
  </si>
  <si>
    <t>0b2f8787-bba5-4b71-bb66-fa2137732a4a</t>
  </si>
  <si>
    <t>Відділення ЕМД № 2</t>
  </si>
  <si>
    <t>ВІННИЦЬКА область, місто ВІННИЦЯ, вулиця Антонова, 10А</t>
  </si>
  <si>
    <t>0b38538c-de25-426c-b08f-1977c480007e</t>
  </si>
  <si>
    <t>АЗПСМ с. Новорайськ</t>
  </si>
  <si>
    <t>БЕРИСЛАВСЬКИЙ</t>
  </si>
  <si>
    <t>ХЕРСОНСЬКА область, БЕРИСЛАВСЬКИЙ район, селище НОВОРАЙСЬК, вулиця Першотравнева, 2</t>
  </si>
  <si>
    <t>0b38e2a3-2c38-4596-ac76-0b84108441d2</t>
  </si>
  <si>
    <t>Олександрівський фельдшерсько-акушерський пункт</t>
  </si>
  <si>
    <t>ПОЛТАВСЬКА область, ПИРЯТИНСЬКИЙ район, село ОЛЕКСАНДРІВКА, вулиця Центральна, 6</t>
  </si>
  <si>
    <t>0b3b4dbf-fb93-4713-aae2-5d74e9a195e5</t>
  </si>
  <si>
    <t>Амбулаторія загальної практики-сімейної медицини</t>
  </si>
  <si>
    <t>ГОНТАРІВКА</t>
  </si>
  <si>
    <t>ХАРКІВСЬКА область, ВОВЧАНСЬКИЙ район, село ГОНТАРІВКА, вулиця Дмитріївська, 100</t>
  </si>
  <si>
    <t>0b3f32ca-a84e-4fb7-9c28-8404642a3889</t>
  </si>
  <si>
    <t>КОМУНАЛЬНЕ НЕКОМЕРЦІЙНЕ ПІДПРИЄМСТВО "КОНСУЛЬТАТИВНО-ДІАГНОСТИЧНИЙ ЦЕНТР" ПЕЧЕРСЬКОГО РАЙОНУ М.КИЄВА, ВУЛ.ПІДВИСОЦЬКОГО 13</t>
  </si>
  <si>
    <t>М.КИЇВ, місто КИЇВ, вулиця Професора Підвисоцького, 13</t>
  </si>
  <si>
    <t>0b4bf3b8-a4a1-4ebe-99df-5ea9cd55fc38</t>
  </si>
  <si>
    <t>Поліклініка №2, стоматологічна поліклініка, дитяча поліклініка №1 КНП «Херсонська міська клінічна лікарня ім. Є.Є.Карабелеша» Херсонської міської ради</t>
  </si>
  <si>
    <t>ХЕРСОНСЬКА область, місто ХЕРСОН, вулиця Тираспольська, 62</t>
  </si>
  <si>
    <t>0b5418cc-cd6a-4293-8424-da824411c1c8</t>
  </si>
  <si>
    <t>Глибоцька амбулаторія ЗПСМ</t>
  </si>
  <si>
    <t>БОРИСПІЛЬСЬКИЙ</t>
  </si>
  <si>
    <t>КИЇВСЬКА область, БОРИСПІЛЬСЬКИЙ район, село ГЛИБОКЕ, вулиця Паркова, 27а</t>
  </si>
  <si>
    <t>0b59be2c-45a6-40b1-9d1b-c1fdf1515c46</t>
  </si>
  <si>
    <t>ФАП с.Новоселівка Перша</t>
  </si>
  <si>
    <t>НОВОСЕЛІВКА ПЕРША</t>
  </si>
  <si>
    <t>ДОНЕЦЬКА область, ЯСИНУВАТСЬКИЙ район, село НОВОСЕЛІВКА ПЕРША, вулиця Шкільна, 1б</t>
  </si>
  <si>
    <t>0b5c5509-8b44-41a5-a455-8c1e14652881</t>
  </si>
  <si>
    <t>Комунальне некомерційне підприємство "Міська поліклініка №3" Харківської міської ради Жіноча консультація</t>
  </si>
  <si>
    <t>ХАРКІВСЬКА область, місто ХАРКІВ, вулиця Маршала Рибалка, 11/1</t>
  </si>
  <si>
    <t>0b5dad26-1c0e-4349-8344-b1f24817335c</t>
  </si>
  <si>
    <t>ФОП МЕРЗЛЯК КАТЕРИНА СЕРГІІВНА</t>
  </si>
  <si>
    <t>ЗАПОРІЗЬКА область, місто ЗАПОРІЖЖЯ, вулиця Поштова, 159</t>
  </si>
  <si>
    <t>0b623548-0ff2-4cb4-bb7c-6b4a384846ee</t>
  </si>
  <si>
    <t>Фельдшерсько Акушерський Пункт с. Вітрянка</t>
  </si>
  <si>
    <t>ВІТРЯНКА</t>
  </si>
  <si>
    <t>ЧЕРНІВЕЦЬКА область, СОКИРЯНСЬКИЙ район, село ВІТРЯНКА, вулиця Шевченка, 28</t>
  </si>
  <si>
    <t>0b6260c2-390a-436b-90f5-e2011cfe0b04</t>
  </si>
  <si>
    <t>ФОП Польний Андрій Мирославович</t>
  </si>
  <si>
    <t>ЗБОРІВСЬКИЙ</t>
  </si>
  <si>
    <t>ТЕРНОПІЛЬСЬКА область, ЗБОРІВСЬКИЙ район, село ОЗЕРНА, вулиця Шевченка, 33 а</t>
  </si>
  <si>
    <t>0b64edd9-f729-44d6-81ec-72a15eeaa30a</t>
  </si>
  <si>
    <t>АЗПСМ с. Мезенівка</t>
  </si>
  <si>
    <t>МЕЗЕНІВКА</t>
  </si>
  <si>
    <t>СУМСЬКА область, КРАСНОПІЛЬСЬКИЙ район, село МЕЗЕНІВКА, вулиця Заводська , 3</t>
  </si>
  <si>
    <t>0b6736f3-1759-461e-9a94-e49bafdcf433</t>
  </si>
  <si>
    <t>Антонівський ФП</t>
  </si>
  <si>
    <t>АНТОНІВКА</t>
  </si>
  <si>
    <t>КІРОВОГРАДСЬКА область, ДОЛИНСЬКИЙ район, село АНТОНІВКА, вулиця Мирна, 24</t>
  </si>
  <si>
    <t>0b6c17bf-8578-4dbb-bd76-25232c95a056</t>
  </si>
  <si>
    <t>Фельдшерський пункт сел. Травневе</t>
  </si>
  <si>
    <t>ТРАВНЕВЕ</t>
  </si>
  <si>
    <t>ХАРКІВСЬКА область, ХАРКІВСЬКИЙ район, селище ТРАВНЕВЕ, вулиця Фабрична, 15</t>
  </si>
  <si>
    <t>0b6d7c0c-da25-4cc9-8237-6655c7e28191</t>
  </si>
  <si>
    <t>Сокіл ФП</t>
  </si>
  <si>
    <t>ЧЕРНІВЕЦЬКИЙ</t>
  </si>
  <si>
    <t>СОКІЛ</t>
  </si>
  <si>
    <t>ВІННИЦЬКА область, ЧЕРНІВЕЦЬКИЙ район, село СОКІЛ, вулиця Незалежності, 95</t>
  </si>
  <si>
    <t>0b7330a0-f377-4f03-8622-9a36db4238cb</t>
  </si>
  <si>
    <t>Амбулаторія моно-практики села Гологори</t>
  </si>
  <si>
    <t>ГОЛОГОРИ</t>
  </si>
  <si>
    <t>ЛЬВІВСЬКА область, ЗОЛОЧІВСЬКИЙ район, село ГОЛОГОРИ, вулиця Головна, 1</t>
  </si>
  <si>
    <t>0b7a6c78-71ed-47ae-ae82-54693a2d3065</t>
  </si>
  <si>
    <t>Амбулаторія загальної практики-сімейної медицини с. Калчева</t>
  </si>
  <si>
    <t>КАЛЧЕВА</t>
  </si>
  <si>
    <t>ОДЕСЬКА область, БОЛГРАДСЬКИЙ район, село КАЛЧЕВА, вулиця Центральна, 99</t>
  </si>
  <si>
    <t>0b7a9e80-0a71-48d7-acdb-0aefc971dc5d</t>
  </si>
  <si>
    <t>Комунальне некомерційне підприємство "Центральна міська клінічна лікарня" Сумської міської ради м. Суми вулиця Привокзальна, 31</t>
  </si>
  <si>
    <t>СУМСЬКА область, місто СУМИ, вулиця Привокзальна, 31</t>
  </si>
  <si>
    <t>0b7f055d-c57b-404a-bd84-5cfd98f51fc9</t>
  </si>
  <si>
    <t>Лікарська амбулаторія загальної практики - сімейної медицини с. Головниця</t>
  </si>
  <si>
    <t>ГОЛОВНИЦЯ</t>
  </si>
  <si>
    <t>РІВНЕНСЬКА область, село ГОЛОВНИЦЯ, вулиця Центральна, 6</t>
  </si>
  <si>
    <t>0b92d883-8c68-4675-91cb-5fcfb234e769</t>
  </si>
  <si>
    <t>Амбулаторія загальної практики-сімейної медицини смт.ЯРОВА</t>
  </si>
  <si>
    <t>ЯРОВА</t>
  </si>
  <si>
    <t>ДОНЕЦЬКА область, ЛИМАНСЬКИЙ район, смт. ЯРОВА, вулиця Донецька, 21</t>
  </si>
  <si>
    <t>0b97295c-4b35-49e5-9708-5324e03913bb</t>
  </si>
  <si>
    <t>Амбулаторія  загальної практики сімейної медицини Б-Дністровського районого ЦПМСД  с. Приморське</t>
  </si>
  <si>
    <t>ПРИМОРСЬКЕ</t>
  </si>
  <si>
    <t>ОДЕСЬКА область, БІЛГОРОД-ДНІСТРОВСЬКИЙ район, село ПРИМОРСЬКЕ, вулиця Дзержинського, 155</t>
  </si>
  <si>
    <t>0b9ced2c-dfd6-40a9-a57f-3a50ac432850</t>
  </si>
  <si>
    <t>Амбулаторія загальної практики - сімейної медицини смт.Ширяєве</t>
  </si>
  <si>
    <t>ШИРЯЇВСЬКИЙ</t>
  </si>
  <si>
    <t>ОДЕСЬКА область, ШИРЯЇВСЬКИЙ район, смт. ШИРЯЄВЕ, вулиця Грушевського, 94</t>
  </si>
  <si>
    <t>0b9e57c2-e1e7-4e7c-bdec-692b6c2eea7c</t>
  </si>
  <si>
    <t>КНП "ЦПМСД №3" Деснянського району м.Києва, амбулаторія загальної практики - сімейної медицини №3</t>
  </si>
  <si>
    <t>М.КИЇВ, місто КИЇВ, проспект Лісовий, 23а</t>
  </si>
  <si>
    <t>0bb26692-26a7-480a-ad01-d77fbe160f7d</t>
  </si>
  <si>
    <t>відділення загальної практики-сімейної медицини</t>
  </si>
  <si>
    <t>ЛЬВІВСЬКА область, ЯВОРІВСЬКИЙ район, місто НОВОЯВОРІВСЬК, вулиця Шевченка, 18</t>
  </si>
  <si>
    <t>0bb5f599-51e6-4ff3-8532-21526d3303f6</t>
  </si>
  <si>
    <t>Амбулаторія загальної практики - сімейної медицини с.Погреби</t>
  </si>
  <si>
    <t>ПОГРЕБИ</t>
  </si>
  <si>
    <t>ПОЛТАВСЬКА область, ГЛОБИНСЬКИЙ район, село ПОГРЕБИ, вулиця Шевченка, 39</t>
  </si>
  <si>
    <t>0bb5ffea-4f4c-4839-92f6-3370c0a109a0</t>
  </si>
  <si>
    <t>Амбулаторія № 7</t>
  </si>
  <si>
    <t>СУМСЬКА область, місто СУМИ, вулиця Праці, 3</t>
  </si>
  <si>
    <t>0bb62e00-4999-4129-b069-2c24a9a9ee0d</t>
  </si>
  <si>
    <t>Амбулаторія загальної практики сімейної медицини №1, КНП "ЗЦПМСД №1" Олександрівського району м. Запоріжжя</t>
  </si>
  <si>
    <t>ЗАПОРІЗЬКА область, місто ЗАПОРІЖЖЯ, проспект Соборний, 88</t>
  </si>
  <si>
    <t>0bb6e215-df9d-498c-a941-dbdcba753e4a</t>
  </si>
  <si>
    <t>Княжівська амбулаторія загальної практики - сімейної медицини</t>
  </si>
  <si>
    <t>КНЯЖЕ</t>
  </si>
  <si>
    <t>ЛЬВІВСЬКА область, село КНЯЖЕ, вулиця Центральна, 62</t>
  </si>
  <si>
    <t>0bc2ff3e-43e4-4b44-b188-285709c263d9</t>
  </si>
  <si>
    <t>КОМУНАЛЬНЕ НЕКОМЕРЦІЙНЕ ПІДПРИЕМСТВО "ОБЛАСНИЙ НАРКОЛОГІЧНИЙ ДИСПАНСЕР", вул. Качанівська, 1А</t>
  </si>
  <si>
    <t>ХАРКІВСЬКА область, місто ХАРКІВ, вулиця Качанівська, 1А</t>
  </si>
  <si>
    <t>0bc9e7e2-1ddf-4f53-9221-9b8898b93ee4</t>
  </si>
  <si>
    <t>Відокремлений структурний підрозділ №7 Комунального  некомерційного підприємства «Кобеляцька центральна районна  лікарня» Кобеляцької районної ради Полтавської області</t>
  </si>
  <si>
    <t>КОБЕЛЯЦЬКИЙ</t>
  </si>
  <si>
    <t>ОРЛИК</t>
  </si>
  <si>
    <t>ПОЛТАВСЬКА область, КОБЕЛЯЦЬКИЙ район, село ОРЛИК, вулиця Космонавтів, 34</t>
  </si>
  <si>
    <t>0bcbb6c8-9228-416d-b940-861763898a31</t>
  </si>
  <si>
    <t>Бердянське протитуберкульозне відділення</t>
  </si>
  <si>
    <t>ЗАПОРІЗЬКА область, місто БЕРДЯНСЬК, вулиця Європейська, 96</t>
  </si>
  <si>
    <t>0bceb4cd-f76e-4035-94ad-b0e11c068ba8</t>
  </si>
  <si>
    <t>Амбулаторія загальної практики - сімейної медицини № 5</t>
  </si>
  <si>
    <t>М.КИЇВ, місто КИЇВ, вулиця Мостицька, 9</t>
  </si>
  <si>
    <t>0bd34419-9275-4804-ab02-3bd1dc8e86b4</t>
  </si>
  <si>
    <t>КНП "ЛПУ Міжгірська районна лікарня" Міжгірської районної ради Закарпатської області</t>
  </si>
  <si>
    <t>ЗАКАРПАТСЬКА область, МІЖГІРСЬКИЙ район, смт. МІЖГІР'Я, вулиця Возз'єднання, 4</t>
  </si>
  <si>
    <t>0bd5975a-a974-446d-9a1d-acdfe06b8121</t>
  </si>
  <si>
    <t>Амбулаторія 1 Відділення первинної медичної допомоги поліклініки комунального некомерційного підприємства "Чернігівська міська лікарня №2" Чернігівської міської ради</t>
  </si>
  <si>
    <t>ЧЕРНІГІВСЬКА область, місто ЧЕРНІГІВ, вулиця 1-го Травня, 168б</t>
  </si>
  <si>
    <t>0bde3731-fae5-4613-945a-aa7e3729324b</t>
  </si>
  <si>
    <t>Амбулаторія загальної практики - сімейної медицини "Фрегат-2"</t>
  </si>
  <si>
    <t>МИКОЛАЇВСЬКА область, місто ПЕРВОМАЙСЬК, вулиця Толбухіна, 128</t>
  </si>
  <si>
    <t>0bdeda15-bf6d-4aed-8371-ce7052ee981d</t>
  </si>
  <si>
    <t>Комунальне некомерційне підприємство "Клінічна стоматологічна поліклініка" Сумської міської ради</t>
  </si>
  <si>
    <t>СУМСЬКА область, місто СУМИ, вулиця Паркова, 2/1</t>
  </si>
  <si>
    <t>0be45894-a9bc-4ab4-89a0-8343691bc896</t>
  </si>
  <si>
    <t>ФАП с.Глибочок</t>
  </si>
  <si>
    <t>ГЛИБОЧОК</t>
  </si>
  <si>
    <t>РІВНЕНСЬКА область, БЕРЕЗНІВСЬКИЙ район, село ГЛИБОЧОК, вулиця Корецька, 40Б</t>
  </si>
  <si>
    <t>0bf494f5-5d14-43c1-a3c0-4572a5d16d2f</t>
  </si>
  <si>
    <t>Олеська амбулаторія монопрактики</t>
  </si>
  <si>
    <t>ОЛЕСЬК</t>
  </si>
  <si>
    <t>ВОЛИНСЬКА область, ЛЮБОМЛЬСЬКИЙ район, село ОЛЕСЬК, вулиця Незалежності, 33</t>
  </si>
  <si>
    <t>0bf546b5-14ad-48df-a11e-d2f9cfceeb5a</t>
  </si>
  <si>
    <t>Амбулаторія с. Курісове</t>
  </si>
  <si>
    <t>КУРІСОВЕ</t>
  </si>
  <si>
    <t>ОДЕСЬКА область, ЛИМАНСЬКИЙ район, село КУРІСОВЕ, вулиця О.Янчева, 2</t>
  </si>
  <si>
    <t>0bf8964e-2d33-49dd-8a8c-3b92376e3832</t>
  </si>
  <si>
    <t>АЗПСМ №3 (Нововолинський ЦПМСД)</t>
  </si>
  <si>
    <t>ВОЛИНСЬКА область, місто НОВОВОЛИНСЬК, проспект Дружби, 19</t>
  </si>
  <si>
    <t>0c01f2c7-1618-4ebd-90b3-14ec447f0d5b</t>
  </si>
  <si>
    <t>Амбулаторія загальної практики сімейної медицини с. Шишківці</t>
  </si>
  <si>
    <t>ШИШКІВЦІ</t>
  </si>
  <si>
    <t>ЧЕРНІВЕЦЬКА область, СОКИРЯНСЬКИЙ район, село ШИШКІВЦІ, вулиця Головна, 31</t>
  </si>
  <si>
    <t>0c0bfc5b-25cb-4b40-9585-e5b56ac3e85f</t>
  </si>
  <si>
    <t>КП "Нікопольський пологовий будинок" НМР"</t>
  </si>
  <si>
    <t>ДНІПРОПЕТРОВСЬКА область, ДНІПРОПЕТРОВСЬКА район, місто НІКОПОЛЬ, вулиця Гагаріна, 49А</t>
  </si>
  <si>
    <t>0c0f7bfa-d14e-4862-b934-01b2c0e2ddff</t>
  </si>
  <si>
    <t>Пункт здоров'я с.Лопушня</t>
  </si>
  <si>
    <t>ЛОПУШНЯ</t>
  </si>
  <si>
    <t>ІВАНО-ФРАНКІВСЬКА область, РОГАТИНСЬКИЙ район, село ЛОПУШНЯ, вулиця Центральна, 23</t>
  </si>
  <si>
    <t>0c13d447-0f41-404a-92eb-3d67f3e81157</t>
  </si>
  <si>
    <t>Голобська амбулаторія загальної практики-сімейної медицини Центру первинної медико-санітарної допомоги  Ковельського МТМО</t>
  </si>
  <si>
    <t>ГОЛОБИ</t>
  </si>
  <si>
    <t>ВОЛИНСЬКА область, КОВЕЛЬСЬКИЙ район, смт. ГОЛОБИ, вулиця Незалежності, 11</t>
  </si>
  <si>
    <t>0c154327-1514-4ef8-9fd4-66c8a7e34c9a</t>
  </si>
  <si>
    <t>Тарасівська АЗПСМ</t>
  </si>
  <si>
    <t>КИЇВСЬКА область, КИЄВО-СВЯТОШИНСЬКИЙ район, село ТАРАСІВКА, вулиця Шевченка, 11</t>
  </si>
  <si>
    <t>0c169979-fa79-45da-9661-c16048b9e610</t>
  </si>
  <si>
    <t>Мигалівецька амбулаторія  загальної практики сімейної медицини</t>
  </si>
  <si>
    <t>БАРСЬКИЙ</t>
  </si>
  <si>
    <t>МИГАЛІВЦІ</t>
  </si>
  <si>
    <t>ВІННИЦЬКА область, БАРСЬКИЙ район, село МИГАЛІВЦІ, вулиця Миру, 36</t>
  </si>
  <si>
    <t>0c1712cc-609d-4f6c-9213-4d570237ff3a</t>
  </si>
  <si>
    <t>ФАП с. Середній Угринів</t>
  </si>
  <si>
    <t>СЕРЕДНІЙ УГРИНІВ</t>
  </si>
  <si>
    <t>ІВАНО-ФРАНКІВСЬКА область, КАЛУСЬКИЙ район, село СЕРЕДНІЙ УГРИНІВ, вулиця Шевченка, 123</t>
  </si>
  <si>
    <t>0c1c1f85-bc51-43cd-836f-b2a9fed4ea2a</t>
  </si>
  <si>
    <t>ТОВ "Prevention"</t>
  </si>
  <si>
    <t>ЗАКАРПАТСЬКА область, місто УЖГОРОД, вулиця Грибоєдова, 19</t>
  </si>
  <si>
    <t>0c1d4f06-de61-465c-b363-f8834c97e159</t>
  </si>
  <si>
    <t>Відділення нефрології та діалізу філія м. Золотоноша</t>
  </si>
  <si>
    <t>ЧЕРКАСЬКА область, місто ЗОЛОТОНОША, вулиця Баха, 32б</t>
  </si>
  <si>
    <t>0c212cea-70b4-4d95-aadc-9ad91f867c97</t>
  </si>
  <si>
    <t>Фельдшерсько-акушерський пункт  с. Кошмак</t>
  </si>
  <si>
    <t>КОШМАК</t>
  </si>
  <si>
    <t>ЧЕРКАСЬКА область, КОРСУНЬ-ШЕВЧЕНКІВСЬКИЙ район, село КОШМАК, вулиця Центральна, 45</t>
  </si>
  <si>
    <t>0c3362d0-a5e1-407d-bccd-e3dd042108fd</t>
  </si>
  <si>
    <t>ФП с.Малолітки</t>
  </si>
  <si>
    <t>МАЛОЛІТКИ</t>
  </si>
  <si>
    <t>ХАРКІВСЬКА область, БАРВІНКІВСЬКИЙ район, село МАЛОЛІТКИ, вулиця Лісна, 22</t>
  </si>
  <si>
    <t>0c392a4c-2ea8-4477-9448-13b5127aef7b</t>
  </si>
  <si>
    <t>Новоселівська амбулаторія сімейної медицини - загальної практики</t>
  </si>
  <si>
    <t>ОДЕСЬКА область, САРАТСЬКИЙ район, село НОВОСЕЛІВКА, вулиця Шкільна , 79 а</t>
  </si>
  <si>
    <t>0c397985-30c7-4dba-94a6-60ac2d91e2ae</t>
  </si>
  <si>
    <t>Степівський фельдшерський пункт</t>
  </si>
  <si>
    <t>ДНІПРОПЕТРОВСЬКА область, ШИРОКІВСЬКИЙ район, село СТЕПОВЕ, провулок Амбулаторний, 3</t>
  </si>
  <si>
    <t>0c3b2573-2697-4721-b345-10f2b47a7cf7</t>
  </si>
  <si>
    <t>ФАП с.Романиха</t>
  </si>
  <si>
    <t>РОМАНИХА</t>
  </si>
  <si>
    <t>ПОЛТАВСЬКА область, ЛОХВИЦЬКИЙ район, село РОМАНИХА, вулиця Жовтнева, 45</t>
  </si>
  <si>
    <t>0c3c003c-f2ab-4caf-9ee5-9e772f558a18</t>
  </si>
  <si>
    <t>амбулаторія загальної практики сімейної медицини с.Добростани</t>
  </si>
  <si>
    <t>ДОБРОСТАНИ</t>
  </si>
  <si>
    <t>ЛЬВІВСЬКА область, ЯВОРІВСЬКИЙ район, село ДОБРОСТАНИ, вулиця Шевченка, 68</t>
  </si>
  <si>
    <t>0c456e28-ef12-4b1d-b135-44b1eb633cdf</t>
  </si>
  <si>
    <t>Малютянська АЗПСМ</t>
  </si>
  <si>
    <t>МАЛЮТЯНКА</t>
  </si>
  <si>
    <t>КИЇВСЬКА область, КИЄВО-СВЯТОШИНСЬКИЙ район, село МАЛЮТЯНКА, вулиця Матросова, 12</t>
  </si>
  <si>
    <t>0c4fcae7-9a33-430b-8755-02d0e86f76a1</t>
  </si>
  <si>
    <t>Сенкивичівська АЗПСМ</t>
  </si>
  <si>
    <t>СЕНКЕВИЧІВКА</t>
  </si>
  <si>
    <t>ВОЛИНСЬКА область, ГОРОХІВСЬКИЙ район, смт. СЕНКЕВИЧІВКА, вулиця Привокзальна, 64</t>
  </si>
  <si>
    <t>0c56b68d-e0f2-48a6-87cd-035257b77fd0</t>
  </si>
  <si>
    <t>Фельдшерський пункт с. Олександрівка</t>
  </si>
  <si>
    <t>ЖАШКІВСЬКИЙ</t>
  </si>
  <si>
    <t>ЧЕРКАСЬКА область, ЖАШКІВСЬКИЙ район, село ОЛЕКСАНДРІВКА, вулиця Колгоспна, 1-а</t>
  </si>
  <si>
    <t>0c5b24ef-0d93-4ace-b822-e6d195d5ca70</t>
  </si>
  <si>
    <t>Поліклінічне відділення Дублянської міської лікарні</t>
  </si>
  <si>
    <t>ЛЬВІВСЬКА область, ЖОВКІВСЬКИЙ район, місто ДУБЛЯНИ, вулиця Студентська, 7</t>
  </si>
  <si>
    <t>0c5cc5ff-19c7-414d-ae53-37b700edd294</t>
  </si>
  <si>
    <t>Комунальне некомерційне підприємство "Арбузинська центральна районна лікарня"</t>
  </si>
  <si>
    <t>МИКОЛАЇВСЬКА область, АРБУЗИНСЬКИЙ район, смт. АРБУЗИНКА, вулиця Центральна, 88</t>
  </si>
  <si>
    <t>0c60a340-ce42-431d-a638-12de36c8aeb9</t>
  </si>
  <si>
    <t>Коропська амбулаторія загальної практики - сімейної медицини</t>
  </si>
  <si>
    <t>ЧЕРНІГІВСЬКА область, смт. КОРОП, вулиця Чернігівська, 56</t>
  </si>
  <si>
    <t>0c64db62-21ff-4227-b610-8480dbb2234f</t>
  </si>
  <si>
    <t>місце надання послуг №5 (С.Нігояна,53)</t>
  </si>
  <si>
    <t>ДНІПРОПЕТРОВСЬКА область, місто ДНІПРО, проспект Сергія Нігояна, 53</t>
  </si>
  <si>
    <t>0c69b4e8-9f69-4381-9df3-2f87e8cafa6d</t>
  </si>
  <si>
    <t>амбулаторія загальної практики сімейної медицини №3</t>
  </si>
  <si>
    <t>0c6ca9e0-5b00-4d3c-8097-f97649c5e900</t>
  </si>
  <si>
    <t>стаціонар</t>
  </si>
  <si>
    <t>КИЇВСЬКА область, КИЄВО-СВЯТОШИНСЬКИЙ район, місто ВИШНЕВЕ, вулиця Машинобудівників, 7</t>
  </si>
  <si>
    <t>0c6fcc12-5fda-4a1b-b7e0-0fd59cb1e8d1</t>
  </si>
  <si>
    <t>Фельдшерсько-акушерський пункт с.Агафіївка</t>
  </si>
  <si>
    <t>АГАФІЇВКА</t>
  </si>
  <si>
    <t>ОДЕСЬКА область, ЛЮБАШІВСЬКИЙ район, село АГАФІЇВКА, вулиця Центральна, 54</t>
  </si>
  <si>
    <t>0c7bacb9-e1ea-4229-9bb2-20d1a53469ef</t>
  </si>
  <si>
    <t>ФАП с. Якимово</t>
  </si>
  <si>
    <t>ЯКИМОВЕ</t>
  </si>
  <si>
    <t>ПОЛТАВСЬКА область, ВЕЛИКОБАГАЧАНСЬКИЙ район, село ЯКИМОВЕ, прохід Миру, 12а</t>
  </si>
  <si>
    <t>0c8cf339-4f46-429b-9036-cc37090cd3d5</t>
  </si>
  <si>
    <t>Філія амбулаторії загальної практики-сімейної медицини № 6</t>
  </si>
  <si>
    <t>ДНІПРОПЕТРОВСЬКА область, місто ДНІПРО, вулиця Березинська, 18</t>
  </si>
  <si>
    <t>0ca25cbe-5b1b-4c9c-a4c5-77852693692c</t>
  </si>
  <si>
    <t>Поліклініка № 2 КНП «Херсонська міська клінічна лікарні імені О.С.Лучанського»</t>
  </si>
  <si>
    <t>ХЕРСОНСЬКА область, місто ХЕРСОН, вулиця І.Кулика, 133а</t>
  </si>
  <si>
    <t>0ca55d8f-7f3e-46b1-b24f-27dee72ec77d</t>
  </si>
  <si>
    <t>Фельдшерсько-акушерський пункт села Волосківці Острозької лікарської амбулаторії загальної практики сімейної медицини №2 "Острозького районного центру ПМСД"</t>
  </si>
  <si>
    <t>ВОЛОСКІВЦІ</t>
  </si>
  <si>
    <t>РІВНЕНСЬКА область, село ВОЛОСКІВЦІ, вулиця Наливайка, 21</t>
  </si>
  <si>
    <t>0ca68d13-9527-47a4-a620-13800ec77399</t>
  </si>
  <si>
    <t>Фельдшерсько-акушерський пункт  с. Сидорівка</t>
  </si>
  <si>
    <t>СИДОРІВКА</t>
  </si>
  <si>
    <t>ЧЕРКАСЬКА область, КОРСУНЬ-ШЕВЧЕНКІВСЬКИЙ район, село СИДОРІВКА, вулиця Шевченка, 13</t>
  </si>
  <si>
    <t>0cb48dba-b43b-48d0-a177-fdeb67ec1edc</t>
  </si>
  <si>
    <t>Кабінет сімейного лікаря ФОП Ніколаєнко Оксана Валеріївна</t>
  </si>
  <si>
    <t>ХАРКІВСЬКА область, ХАРКІВСЬКИЙ район, місто МЕРЕФА, вулиця Дніпровська, 142/1</t>
  </si>
  <si>
    <t>0cc104be-e279-41a2-84ff-38fb1869187b</t>
  </si>
  <si>
    <t>ЖИТОМИРСЬКА область, місто ЖИТОМИР, площа Польова, 2</t>
  </si>
  <si>
    <t>0cc530c2-cc1c-4e0c-9dba-1b1968e499fc</t>
  </si>
  <si>
    <t>Структурний підрозділ "Міська поліклініка №3"</t>
  </si>
  <si>
    <t>ІВАНО-ФРАНКІВСЬКА область, місто ІВАНО-ФРАНКІВСЬК, вулиця І.Франка, 30</t>
  </si>
  <si>
    <t>0ccead22-6958-40a5-abc7-29b9cc978d0e</t>
  </si>
  <si>
    <t>Амбулаторія присілку Березово-Ялинка</t>
  </si>
  <si>
    <t>КОСІВСЬКА ПОЛЯНА</t>
  </si>
  <si>
    <t>ЗАКАРПАТСЬКА область, РАХІВСЬКИЙ район, село КОСІВСЬКА ПОЛЯНА, вулиця пр.Березів-Ялинка, 703</t>
  </si>
  <si>
    <t>0cd265bd-6e89-4ad9-a54f-38e1e7b59109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</si>
  <si>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"Львів" Підстанція №4</t>
  </si>
  <si>
    <t>ЛЬВІВСЬКА область, місто ЛЬВІВ, вулиця Медової Печери, 1</t>
  </si>
  <si>
    <t>0cd64cc6-16d0-48af-840f-0ffe1d4df26a</t>
  </si>
  <si>
    <t>підрозділ №1 консультативно-діагностичного відділення   КНП  « Міська лікарня №12» ДМР  м. Дніпро, вул. 20-річчя Перемоги, буд. 12</t>
  </si>
  <si>
    <t>ДНІПРОПЕТРОВСЬКА область, місто ДНІПРО, вулиця 20 річчя Перемоги, 12</t>
  </si>
  <si>
    <t>0cda63e8-546f-4800-bda9-686e6ce7c7c3</t>
  </si>
  <si>
    <t>ФОП Гришай Є. В.</t>
  </si>
  <si>
    <t>М.КИЇВ, місто КИЇВ, вулиця Олександра Мишуги, 8</t>
  </si>
  <si>
    <t>0ce2e4ed-7339-44fd-a42b-eae9a57061f6</t>
  </si>
  <si>
    <t>ХАРКІВСЬКА область, місто ХАРКІВ, вулиця Плеханівська, 126</t>
  </si>
  <si>
    <t>0cef4173-d479-4164-b034-faf47dce646d</t>
  </si>
  <si>
    <t>Лісовогриновецька амбулаторія загальної практики сімейної медицини</t>
  </si>
  <si>
    <t>ЛІСОВІ ГРИНІВЦІ</t>
  </si>
  <si>
    <t>ХМЕЛЬНИЦЬКА область, село ЛІСОВІ ГРИНІВЦІ, вулиця Шкільна, 1</t>
  </si>
  <si>
    <t>0cf5006e-427c-4918-b464-cb5630bb9783</t>
  </si>
  <si>
    <t>Комунальне Некомерційне Підприємство" Більче -Золотецька Амбулаторія Загальної Практики Сімейної Медицини"</t>
  </si>
  <si>
    <t>ТЕРНОПІЛЬСЬКА область, БОРЩІВСЬКИЙ район, село БІЛЬЧЕ-ЗОЛОТЕ, вулиця Осередок, 27</t>
  </si>
  <si>
    <t>0cf8121f-317f-470a-ba03-7ecf6fe34d7b</t>
  </si>
  <si>
    <t>Фельдшерсько - акушерський пункт села Мочулки</t>
  </si>
  <si>
    <t>МОЧУЛКИ</t>
  </si>
  <si>
    <t>РІВНЕНСЬКА область, РІВНЕНСЬКИЙ район, село МОЧУЛКИ, вулиця Грушевского, 66а</t>
  </si>
  <si>
    <t>0cfb1d3c-ef1b-4f15-a69b-e901c9e02f37</t>
  </si>
  <si>
    <t>1 педіатричне відділення</t>
  </si>
  <si>
    <t>0cfe37ed-ab29-4e97-aa58-733da25663d0</t>
  </si>
  <si>
    <t>Медичний центр ТОВ "Медікум-ЛП"</t>
  </si>
  <si>
    <t>ДНІПРОПЕТРОВСЬКА область, місто КАМ'ЯНСЬКЕ, проспект Свободи, 20А</t>
  </si>
  <si>
    <t>0d018573-67e3-4b7d-8419-9999b9c629f3</t>
  </si>
  <si>
    <t>Амбулаторія загальної практики - сімейної медицини с. Марківка</t>
  </si>
  <si>
    <t>БІЛОПІЛЬСЬКИЙ</t>
  </si>
  <si>
    <t>СУМСЬКА область, БІЛОПІЛЬСЬКИЙ район, село МАРКІВКА, вулиця Шкільна, 7</t>
  </si>
  <si>
    <t>0d063643-045d-4c55-a6d3-27328c5e1127</t>
  </si>
  <si>
    <t>Комунальне некомерційне підприємство "Консультативно-діагностичний центр №1 Дарницького району м. Києва" (Централізована районна бактеріологічна лабораторія Філія №1)</t>
  </si>
  <si>
    <t>М.КИЇВ, місто КИЇВ, вулиця Тростянецька, 8д</t>
  </si>
  <si>
    <t>0d0a190c-f098-4a36-9359-1cbc04baff1d</t>
  </si>
  <si>
    <t>КНП "Ужгородська міська поліклініка" Ужгородської міської ради, Грибоєдова</t>
  </si>
  <si>
    <t>ЗАКАРПАТСЬКА область, місто УЖГОРОД, вулиця Грибоєдова, 20-в</t>
  </si>
  <si>
    <t>0d0fa9d8-c5f0-4b03-b0e3-5d4f443065db</t>
  </si>
  <si>
    <t>Товариство з обмеженою відповідальністю "Медичний центр "Адастра плюс"</t>
  </si>
  <si>
    <t>ДОНЕЦЬКА область, місто МАРІУПОЛЬ, вулиця Італійська, 140Б</t>
  </si>
  <si>
    <t>0d109344-c153-4477-b336-74fc9ac4bbbc</t>
  </si>
  <si>
    <t>Комунальне некомерційне підприємство "Чернігівська міська лікарня №3" Чернігівської міської ради (поліклініка)</t>
  </si>
  <si>
    <t>ЧЕРНІГІВСЬКА область, місто ЧЕРНІГІВ, вулиця Захисників України, 22</t>
  </si>
  <si>
    <t>0d113879-fbe7-45ad-85ad-9d55d2fba74b</t>
  </si>
  <si>
    <t>Місце надання медичної допомоги (вул.Філософська, 62)</t>
  </si>
  <si>
    <t>ДНІПРОПЕТРОВСЬКА область, місто ДНІПРО, вулиця Філософська, 62</t>
  </si>
  <si>
    <t>0d12a4ee-7a7b-434f-8ad6-9855f28a49e3</t>
  </si>
  <si>
    <t>Кабінет загальної практики сімейної медицини</t>
  </si>
  <si>
    <t>КОДИМСЬКИЙ</t>
  </si>
  <si>
    <t>ОДЕСЬКА область, КОДИМСЬКИЙ район, місто КОДИМА, вулиця Кривенцова, 1</t>
  </si>
  <si>
    <t>0d1348fd-beff-4595-9e0e-ead0633607a8</t>
  </si>
  <si>
    <t>Фельдшерсько-акушерський пункт с. Стронятин</t>
  </si>
  <si>
    <t>СТРОНЯТИН</t>
  </si>
  <si>
    <t>ЛЬВІВСЬКА область, ЖОВКІВСЬКИЙ район, село СТРОНЯТИН, вулиця Незалежності, 43</t>
  </si>
  <si>
    <t>0d167924-4e4e-4e88-a2ae-8644a9c86f62</t>
  </si>
  <si>
    <t>Фельдшерський пункт с. Автуничі</t>
  </si>
  <si>
    <t>ГОРОДНЯНСЬКИЙ</t>
  </si>
  <si>
    <t>АВТУНИЧІ</t>
  </si>
  <si>
    <t>ЧЕРНІГІВСЬКА область, ГОРОДНЯНСЬКИЙ район, село АВТУНИЧІ, вулиця Шкільна, 11</t>
  </si>
  <si>
    <t>0d23169c-30cc-47ce-b0c0-1ff1bb46ebdb</t>
  </si>
  <si>
    <t>Фельдшерсько-акушерський пункт  с. Вільхівчик</t>
  </si>
  <si>
    <t>ВІЛЬХІВЧИК</t>
  </si>
  <si>
    <t>ЧЕРКАСЬКА область, КОРСУНЬ-ШЕВЧЕНКІВСЬКИЙ район, село ВІЛЬХІВЧИК, вулиця Грушевського, 15</t>
  </si>
  <si>
    <t>0d268913-a468-4c0a-917e-b63328b231bc</t>
  </si>
  <si>
    <t>Комунальне некомерційне медичне підприємство "Лікарня інтенсивного лікування "Кременчуцька"  (інфекційне відділення, клініко-діагностична лабораторія) Консультативно-діагностичний центр</t>
  </si>
  <si>
    <t>ПОЛТАВСЬКА область, місто КРЕМЕНЧУК, проспект Лесі Українки, 80</t>
  </si>
  <si>
    <t>0d2a9931-8111-4611-ac3a-c3a1f6984a57</t>
  </si>
  <si>
    <t>Фельдшерсько-акушерський пункт села Олешів</t>
  </si>
  <si>
    <t>ОЛЕШІВ</t>
  </si>
  <si>
    <t>ІВАНО-ФРАНКІВСЬКА область, ТЛУМАЦЬКИЙ район, село ОЛЕШІВ, вулиця Шевченка, 117</t>
  </si>
  <si>
    <t>0d2df61c-1efe-414d-9dc3-cd7e523fbdc5</t>
  </si>
  <si>
    <t>Понінківська АЗП/СМ КНП ЦПМСД Полонської міської ради</t>
  </si>
  <si>
    <t>ПОНІНКА</t>
  </si>
  <si>
    <t>ХМЕЛЬНИЦЬКА область, смт. ПОНІНКА, вулиця Перемоги, 25</t>
  </si>
  <si>
    <t>0d3f21ab-a46a-4181-b1ab-7ab59ff57755</t>
  </si>
  <si>
    <t>Педіатричне відділення №5 поліклінічного відділу</t>
  </si>
  <si>
    <t>ТЕРНОПІЛЬСЬКА область, місто ТЕРНОПІЛЬ, вулиця Злуки, 57</t>
  </si>
  <si>
    <t>0d4c34cd-974d-4aa4-802c-b84ec2e1680e</t>
  </si>
  <si>
    <t>Відокремлений структурний підрозділ Лікувально-діагностичного центру за адресою: 84301, Україна, Донецька область, місто Краматорськ, вулиця Я.Мудрого, 63</t>
  </si>
  <si>
    <t>ДОНЕЦЬКА область, місто КРАМАТОРСЬК, вулиця Ярослава Мудрого, 63</t>
  </si>
  <si>
    <t>0d4dc76d-da04-48dc-80d1-9599f62cb373</t>
  </si>
  <si>
    <t>АЗПСМ с.Худльово</t>
  </si>
  <si>
    <t>ХУДЛЬОВО</t>
  </si>
  <si>
    <t>ЗАКАРПАТСЬКА область, УЖГОРОДСЬКИЙ район, село ХУДЛЬОВО, вулиця Миру, 60</t>
  </si>
  <si>
    <t>0d4e8123-a986-4158-a117-9c64d4431fe1</t>
  </si>
  <si>
    <t>АЗПСМ с.Королівка КНП "ЦПМСД" Борщівської МР Тернопільської області</t>
  </si>
  <si>
    <t>КОРОЛІВКА</t>
  </si>
  <si>
    <t>ТЕРНОПІЛЬСЬКА область, БОРЩІВСЬКИЙ район, село КОРОЛІВКА, вулиця Шевченка, 19</t>
  </si>
  <si>
    <t>0d4f5f06-eeab-4b5a-808c-955cec988c38</t>
  </si>
  <si>
    <t>Фельдшерсько-акушерський пункт села Бродів Оженинської лікарської амбулаторії загальної практики сімейної медицини  "Острозького районного центру ПМСД"</t>
  </si>
  <si>
    <t>БРОДІВ</t>
  </si>
  <si>
    <t>РІВНЕНСЬКА область, село БРОДІВ, вулиця Мирна, 90</t>
  </si>
  <si>
    <t>0d540c3d-b49f-4fdd-934e-994e609f30d8</t>
  </si>
  <si>
    <t>Знам’янська  амбулаторія загальної практики-сімейної медицини</t>
  </si>
  <si>
    <t>КІРОВОГРАДСЬКА область, місто ЗНАМ'ЯНКА, вулиця Партизанська, 59-А</t>
  </si>
  <si>
    <t>0d549fdd-c018-40d8-bde3-0aa6468fa648</t>
  </si>
  <si>
    <t>Комунальне підприємство "Семенівська центральна районна лікарня" Семенівської районної ради</t>
  </si>
  <si>
    <t>СЕМЕНІВСЬКИЙ</t>
  </si>
  <si>
    <t>ПОЛТАВСЬКА область, СЕМЕНІВСЬКИЙ район, смт. СЕМЕНІВКА, вулиця Шевченка, 78</t>
  </si>
  <si>
    <t>0d5afdf0-9149-4233-a978-7fd4183d0423</t>
  </si>
  <si>
    <t>Комунальне некомерційне підприємство «Олександрійська центральна районна лікарня Олександрійської міської ради» Патологоанатомічне відділення</t>
  </si>
  <si>
    <t>КІРОВОГРАДСЬКА область, місто ОЛЕКСАНДРІЯ, вулиця Семашка, 15</t>
  </si>
  <si>
    <t>0d60de01-e657-4f46-b3c7-ea3ef48efda4</t>
  </si>
  <si>
    <t>ХМЕЛЬНИЦЬКА область, місто ХМЕЛЬНИЦЬКИЙ, вулиця Львівське шосе, 10/1</t>
  </si>
  <si>
    <t>0d6fb02b-c3b6-42a7-9fe9-6d641682e9ea</t>
  </si>
  <si>
    <t>Амбулаторія загальної практики - сімейної медицини с. Зубівка</t>
  </si>
  <si>
    <t>ЗУБІВКА</t>
  </si>
  <si>
    <t>ПОЛТАВСЬКА область, МИРГОРОДСЬКИЙ район, село ЗУБІВКА, вулиця Козацька, 1</t>
  </si>
  <si>
    <t>0d71221e-ae27-4ffd-88fd-6d287b96d07d</t>
  </si>
  <si>
    <t>Фельдшерський пункт  с. Ропотуха</t>
  </si>
  <si>
    <t>РОПОТУХА</t>
  </si>
  <si>
    <t>ЧЕРКАСЬКА область, УМАНСЬКИЙ район, село РОПОТУХА, вулиця Центральна, 19-а</t>
  </si>
  <si>
    <t>0d72287a-c19c-42d2-81a5-99e845ef642a</t>
  </si>
  <si>
    <t>ФАП с.Тисаашвань</t>
  </si>
  <si>
    <t>ТИСААШВАНЬ</t>
  </si>
  <si>
    <t>ЗАКАРПАТСЬКА область, УЖГОРОДСЬКИЙ район, село ТИСААШВАНЬ, вулиця Петефі, 40</t>
  </si>
  <si>
    <t>0d722f8b-affc-41c3-9a80-b65a5deb5920</t>
  </si>
  <si>
    <t>поліклініка</t>
  </si>
  <si>
    <t>КИЇВСЬКА область, КИЄВО-СВЯТОШИНСЬКИЙ район, місто ВИШНЕВЕ, вулиця Європейська, 43</t>
  </si>
  <si>
    <t>0d7292b3-f1da-46c1-a15e-aacd82081462</t>
  </si>
  <si>
    <t>СІМЕЙНИЙ ЛІКАР НАДІЯ</t>
  </si>
  <si>
    <t>ЗАПОРІЗЬКА область, місто ЗАПОРІЖЖЯ, вулиця Рельєфна, 10-А</t>
  </si>
  <si>
    <t>0d77f79e-3f8d-4c08-ab15-86466486587e</t>
  </si>
  <si>
    <t>Пункт здоров'я с. Нові Драченці</t>
  </si>
  <si>
    <t>НОВІ ДРАЧИНЦІ</t>
  </si>
  <si>
    <t>ЧЕРНІВЕЦЬКА область, КІЦМАНСЬКИЙ район, село НОВІ ДРАЧИНЦІ, вулиця Головна, 22</t>
  </si>
  <si>
    <t>0d857ff4-2f8b-4288-8971-74bf1d08e138</t>
  </si>
  <si>
    <t>КНП "Бережанська ЦМЛ" Бережанської міської ради (стоматологічне)</t>
  </si>
  <si>
    <t>ТЕРНОПІЛЬСЬКА область, місто БЕРЕЖАНИ, вулиця Шевченка, 14</t>
  </si>
  <si>
    <t>0d8c2d3f-783f-4155-b49f-4b81b1e1a46e</t>
  </si>
  <si>
    <t>КНП Кам'янської МР "Міська Лікарня №9"</t>
  </si>
  <si>
    <t>ДНІПРОПЕТРОВСЬКА область, місто КАМ'ЯНСЬКЕ, вулиця МАНАЄНКОВА, 24</t>
  </si>
  <si>
    <t>0d9187e3-7bb1-4ee1-9317-3894827dd354</t>
  </si>
  <si>
    <t>ЛЬВІВСЬКА область, ЖОВКІВСЬКИЙ район, місто ЖОВКВА, вулиця Львівська, 76</t>
  </si>
  <si>
    <t>0d92724c-83da-4277-b13c-c8cf16e831b7</t>
  </si>
  <si>
    <t>Комунальне некомерційне підприємство "Центр первинної медико-санітарної допомоги № 8" Амбулаторія №5</t>
  </si>
  <si>
    <t>ЗАПОРІЗЬКА область, місто ЗАПОРІЖЖЯ, вулиця Центральна, 8б</t>
  </si>
  <si>
    <t>0d98f862-de8f-480e-a1a3-5a3a6f81cfdc</t>
  </si>
  <si>
    <t>Амбулаторія загальної практики сімейної медицини   с. Деркачівка</t>
  </si>
  <si>
    <t>НЕДРИГАЙЛІВСЬКИЙ</t>
  </si>
  <si>
    <t>ДЕРКАЧІВКА</t>
  </si>
  <si>
    <t>СУМСЬКА область, НЕДРИГАЙЛІВСЬКИЙ район, село ДЕРКАЧІВКА, вулиця Першотравнева, 137</t>
  </si>
  <si>
    <t>0da01989-161a-49fa-8139-6641ccf92da3</t>
  </si>
  <si>
    <t>поліклінічне відділення</t>
  </si>
  <si>
    <t>СУМСЬКА область, місто СУМИ, провулок Академічний , 9</t>
  </si>
  <si>
    <t>0da25229-d69b-4fe9-b63d-38c347e83aa5</t>
  </si>
  <si>
    <t>КОМУНАЛЬНЕ НЕКОМЕРЦІЙНЕ ПІДПРИЄМСТВО "БОРЩІВСЬКА МІСЬКА ЛІКАРНЯ" БОРЩІВСЬКОЇ МІСЬКОЇ РАДИ ТЕРНОПІЛЬСЬКОЇ ОБЛАСТІ</t>
  </si>
  <si>
    <t>ТЕРНОПІЛЬСЬКА область, БОРЩІВСЬКИЙ район, місто БОРЩІВ, вулиця Степана Бандери, 108</t>
  </si>
  <si>
    <t>0da96976-f050-4ef4-b630-74950a70d0df</t>
  </si>
  <si>
    <t>Амбулаторія загальної практики сімейної медицини №5</t>
  </si>
  <si>
    <t>ХМЕЛЬНИЦЬКА область, місто ХМЕЛЬНИЦЬКИЙ, вулиця РАНКОВА, 1</t>
  </si>
  <si>
    <t>0db7814a-864b-4b76-8cf3-31ef0d941c03</t>
  </si>
  <si>
    <t>Фельдшерський пункт с. Моложава</t>
  </si>
  <si>
    <t>МОЛОЖАВА</t>
  </si>
  <si>
    <t>ЧЕРНІГІВСЬКА область, ГОРОДНЯНСЬКИЙ район, село МОЛОЖАВА, вулиця Горького, 2</t>
  </si>
  <si>
    <t>0dc19b3f-0e46-4607-b099-0b4bbb2b7df9</t>
  </si>
  <si>
    <t>Фельдшерсько-акушерський пункт с. Петракіївка</t>
  </si>
  <si>
    <t>ПЕТРАКІЇВКА</t>
  </si>
  <si>
    <t>ПОЛТАВСЬКА область, ХОРОЛЬСЬКИЙ район, село ПЕТРАКІЇВКА, вулиця Центральна, 23</t>
  </si>
  <si>
    <t>0dc3f477-fada-4945-97aa-b2d6ef5fd290</t>
  </si>
  <si>
    <t>Структурний підрозділ № 13 (Попівка)</t>
  </si>
  <si>
    <t>ПОЛТАВСЬКА область, МИРГОРОДСЬКИЙ район, село ПОПІВКА, вулиця Центральна, 83</t>
  </si>
  <si>
    <t>0dd48e58-67ac-4ac4-a8af-d7611484fb1a</t>
  </si>
  <si>
    <t>КНП ЦПМСД 2  АЗПСМ №1</t>
  </si>
  <si>
    <t>ВІННИЦЬКА область, місто ВІННИЦЯ, вулиця Р.Скалецького, 33а</t>
  </si>
  <si>
    <t>0dd55894-9192-4f39-9d3a-976bbcbfbd05</t>
  </si>
  <si>
    <t>Підстанція міста Лиман</t>
  </si>
  <si>
    <t>ДОНЕЦЬКА область, місто ЛИМАН, провулок Грушевського, 28</t>
  </si>
  <si>
    <t>0dd5ae66-99a9-4cf7-9c7a-907734e3e2ef</t>
  </si>
  <si>
    <t>Олександропільська АЗПСМ</t>
  </si>
  <si>
    <t>ОЛЕКСАНДРОПІЛЬ</t>
  </si>
  <si>
    <t>ДОНЕЦЬКА область, ЯСИНУВАТСЬКИЙ район, село ОЛЕКСАНДРОПІЛЬ, вулиця Молодіжна, 21</t>
  </si>
  <si>
    <t>0dd94a51-fbb7-46be-814f-625dc2fa5a0b</t>
  </si>
  <si>
    <t>Амбулаторія загальної практики - сімейної медицини села  Верхня Білка</t>
  </si>
  <si>
    <t>ПУСТОМИТІВСЬКИЙ</t>
  </si>
  <si>
    <t>ВЕРХНЯ БІЛКА</t>
  </si>
  <si>
    <t>ЛЬВІВСЬКА область, ПУСТОМИТІВСЬКИЙ район, село ВЕРХНЯ БІЛКА, вулиця Івана Франка, 3</t>
  </si>
  <si>
    <t>0dd9c4b4-caa6-4770-9bbc-33d5a74085dc</t>
  </si>
  <si>
    <t>Бронницька амбулаторія загальної практики сімейної медицини</t>
  </si>
  <si>
    <t>БРОННИЦЯ</t>
  </si>
  <si>
    <t>ВІННИЦЬКА область, МОГИЛІВ-ПОДІЛЬСЬКИЙ район, село БРОННИЦЯ, вулиця Головна, 94</t>
  </si>
  <si>
    <t>0dda4f61-31b9-48af-90f0-da2f5b7dc7cc</t>
  </si>
  <si>
    <t>Дубов'язівська амбулаторія загальної практики-сімейної медицини</t>
  </si>
  <si>
    <t>КОНОТОПСЬКИЙ</t>
  </si>
  <si>
    <t>СУМСЬКА область, КОНОТОПСЬКИЙ район, смт. ДУБОВ'ЯЗІВКА, вулиця Кооперативна, 9</t>
  </si>
  <si>
    <t>0ddb3992-835a-4e45-8918-fc2062cb5a84</t>
  </si>
  <si>
    <t>Фельдшерський пункт с.Слобідське</t>
  </si>
  <si>
    <t>СЛОБІДСЬКЕ</t>
  </si>
  <si>
    <t>ХАРКІВСЬКА область, ХАРКІВСЬКИЙ район, селище СЛОБІДСЬКЕ, вулиця Зарічна, 11а</t>
  </si>
  <si>
    <t>0ddb841d-11b5-47b9-bfd4-a2c6172fa994</t>
  </si>
  <si>
    <t>АЗПСМ с. Великий Кобелячок</t>
  </si>
  <si>
    <t>ВЕЛИКИЙ КОБЕЛЯЧОК</t>
  </si>
  <si>
    <t>ПОЛТАВСЬКА область, НОВОСАНЖАРСЬКИЙ район, село ВЕЛИКИЙ КОБЕЛЯЧОК, вулиця Медична, 3</t>
  </si>
  <si>
    <t>0ddf31e4-42dc-40f1-a43e-63a8b4d4be99</t>
  </si>
  <si>
    <t>Амбулаторія загальної практики сімейної медицини №8</t>
  </si>
  <si>
    <t>ДНІПРОПЕТРОВСЬКА область, місто КРИВИЙ РІГ, вулиця Герцена, 6А</t>
  </si>
  <si>
    <t>0de3d387-285e-4da7-913a-bf6a25e53d1b</t>
  </si>
  <si>
    <t>Співаківський фельдшерський пункт</t>
  </si>
  <si>
    <t>СПІВАКІВКА</t>
  </si>
  <si>
    <t>ЛУГАНСЬКА область, НОВОАЙДАРСЬКИЙ район, село СПІВАКІВКА, вулиця Центральна Лінія, 8</t>
  </si>
  <si>
    <t>0de67af2-0cbe-46d0-ac5a-cf66ea8385de</t>
  </si>
  <si>
    <t>Мирненська АЗПСМ</t>
  </si>
  <si>
    <t>КАЛАНЧАЦЬКИЙ</t>
  </si>
  <si>
    <t>ХЕРСОНСЬКА область, КАЛАНЧАЦЬКИЙ район, смт. МИРНЕ, вулиця Українська, 27</t>
  </si>
  <si>
    <t>0de85423-d93f-4dee-866f-9fcba155c5d4</t>
  </si>
  <si>
    <t>Сурсько-Литовська амбулаторія ЗПСМ (КНП "ЦПМСД Сурсько-Литовської СР Дніпровського району Дніпропетровської області")</t>
  </si>
  <si>
    <t>ДНІПРОПЕТРОВСЬКА область, ДНІПРОВСЬКИЙ район, село СУРСЬКО-ЛИТОВСЬКЕ, вулиця Центральна, 7</t>
  </si>
  <si>
    <t>0dec62f4-5db6-43a3-8aa7-0ef15ef4d848</t>
  </si>
  <si>
    <t>ЛІКУВАЛЬНО-КОНСУЛЬТАТИВНЕ ВІДДІЛЕННЯ № 1</t>
  </si>
  <si>
    <t>ЛЬВІВСЬКА область, місто ЛЬВІВ, вулиця АНТОНОВИЧА, 102</t>
  </si>
  <si>
    <t>0dee13cb-5df5-459e-8983-a11f97a2d91a</t>
  </si>
  <si>
    <t>Філія КНП ЦПМСД Дарницького району Амбулаторія №2</t>
  </si>
  <si>
    <t>М.КИЇВ, місто КИЇВ, вулиця Урлівська, 13</t>
  </si>
  <si>
    <t>0df2b426-b0c0-4819-9f51-79609e1b0580</t>
  </si>
  <si>
    <t>Амбулаторія загальної практики – сімейної медицини с. Постолівка</t>
  </si>
  <si>
    <t>ПОСТОЛІВКА</t>
  </si>
  <si>
    <t>ТЕРНОПІЛЬСЬКА область, ГУСЯТИНСЬКИЙ район, село ПОСТОЛІВКА, вулиця Загоринка, 1А</t>
  </si>
  <si>
    <t>0df45d2a-0e0a-479e-9ea6-f822ea14a6d1</t>
  </si>
  <si>
    <t>Нижньо-Станівецька АЗПСМ</t>
  </si>
  <si>
    <t>НИЖНІ СТАНІВЦІ</t>
  </si>
  <si>
    <t>ЧЕРНІВЕЦЬКА область, КІЦМАНСЬКИЙ район, село НИЖНІ СТАНІВЦІ, вулиця Незалежності, 61</t>
  </si>
  <si>
    <t>0df5622a-01a7-4286-b99f-b171a0cb28e2</t>
  </si>
  <si>
    <t>Амбулаторія загальної практики-сімейної медицини с. Новий Милятин</t>
  </si>
  <si>
    <t>БУСЬКИЙ</t>
  </si>
  <si>
    <t>НОВИЙ МИЛЯТИН</t>
  </si>
  <si>
    <t>ЛЬВІВСЬКА область, БУСЬКИЙ район, село НОВИЙ МИЛЯТИН, вулиця Грушевського, 2</t>
  </si>
  <si>
    <t>0df7403b-2d71-42d7-bb5d-56eb0fb05fac</t>
  </si>
  <si>
    <t>Олександрівський ФАП</t>
  </si>
  <si>
    <t>КІРОВОГРАДСЬКА область, ДОЛИНСЬКИЙ район, село ОЛЕКСАНДРІВКА, вулиця Центральна, 31</t>
  </si>
  <si>
    <t>0dfa6ee4-d91c-41cb-a8ba-a8176610ca07</t>
  </si>
  <si>
    <t>1. КОМУНАЛЬНЕ НЕКОМЕРЦІЙНЕ ПІДПРИЄМСТВО "ГЛОБИНСЬКА МІСЬКА ЛІКАРНЯ" ГЛОБИНСЬКОЇ МІСЬКОЇ РАДИ</t>
  </si>
  <si>
    <t>ПОЛТАВСЬКА область, ГЛОБИНСЬКИЙ район, місто ГЛОБИНЕ, тупик Лікарняний, 1-В</t>
  </si>
  <si>
    <t>0dfc78d6-ca81-4f32-8f32-61ad5b598047</t>
  </si>
  <si>
    <t>АЗПСМ смт. Верховина</t>
  </si>
  <si>
    <t>ІВАНО-ФРАНКІВСЬКА область, смт. ВЕРХОВИНА, вулиця Жаб'євська, 10</t>
  </si>
  <si>
    <t>0dffba42-942e-465c-8c15-c0b159b608d0</t>
  </si>
  <si>
    <t>АМБУЛАТОРІЯ ЗАГАЛЬНОЇ ПРАКТИКИ-СІМЕЙНОЇ МЕДИЦИНИ с.Кислиця</t>
  </si>
  <si>
    <t>ІЗМАЇЛЬСЬКИЙ</t>
  </si>
  <si>
    <t>КИСЛИЦЯ</t>
  </si>
  <si>
    <t>ОДЕСЬКА область, ІЗМАЇЛЬСЬКИЙ район, село КИСЛИЦЯ, вулиця Лиманська, 30</t>
  </si>
  <si>
    <t>0e030c09-3f74-4087-99de-829a3b4f06ac</t>
  </si>
  <si>
    <t>Фельдшерський пункт с.Вязівка</t>
  </si>
  <si>
    <t>НАРОДИЦЬКИЙ</t>
  </si>
  <si>
    <t>В'ЯЗІВКА</t>
  </si>
  <si>
    <t>ЖИТОМИРСЬКА область, НАРОДИЦЬКИЙ район, село В'ЯЗІВКА, вулиця Шосейна, 19</t>
  </si>
  <si>
    <t>0e034f03-4d2e-4647-80ad-bccf43f80d2c</t>
  </si>
  <si>
    <t>Левковицький фельдшерський пункт</t>
  </si>
  <si>
    <t>ЛЕВКОВИЧІ</t>
  </si>
  <si>
    <t>ЧЕРНІГІВСЬКА область, ЧЕРНІГІВСЬКИЙ район, село ЛЕВКОВИЧІ, вулиця Миру, 7</t>
  </si>
  <si>
    <t>0e03fb08-d157-4020-ad98-4a89b015b4d5</t>
  </si>
  <si>
    <t>Амбулаторія ЗПСМ № 1 м. Кривий Ріг (КУ "ЦПМСД № 7" Криворізької МР)</t>
  </si>
  <si>
    <t>ДНІПРОПЕТРОВСЬКА область, місто КРИВИЙ РІГ, вулиця Каткова, 2</t>
  </si>
  <si>
    <t>0e0aae15-c480-496d-a1cd-1ebe519dc2a8</t>
  </si>
  <si>
    <t>Фельдшерський пункт с.Кошари</t>
  </si>
  <si>
    <t>КОШАРИ</t>
  </si>
  <si>
    <t>ОДЕСЬКА область, ЛИМАНСЬКИЙ район, село КОШАРИ, вулиця Якова Пишного, 20</t>
  </si>
  <si>
    <t>0e1469db-0b2a-454d-ab66-db068c1ee756</t>
  </si>
  <si>
    <t>ФАП с.Боянчук</t>
  </si>
  <si>
    <t>ЗАСТАВНІВСЬКИЙ</t>
  </si>
  <si>
    <t>БОЯНЧУК</t>
  </si>
  <si>
    <t>ЧЕРНІВЕЦЬКА область, ЗАСТАВНІВСЬКИЙ район, село БОЯНЧУК, вулиця Миру, 7</t>
  </si>
  <si>
    <t>0e1981a0-04c7-4447-861c-759516b8f714</t>
  </si>
  <si>
    <t>Ічнянська міська лікарська амбулаторія загальної практики - сімейної медицини</t>
  </si>
  <si>
    <t>ІЧНЯНСЬКИЙ</t>
  </si>
  <si>
    <t>ЧЕРНІГІВСЬКА область, ІЧНЯНСЬКИЙ район, місто ІЧНЯ, вулиця Ковалівка, 6</t>
  </si>
  <si>
    <t>0e1eac85-a139-4b23-aac9-1cecef4989cb</t>
  </si>
  <si>
    <t>Товариство з обмеженою відповідальністю "Клініка Здоров'я плюс"</t>
  </si>
  <si>
    <t>ДОНЕЦЬКА область, місто МАРІУПОЛЬ, вулиця Писарева, 28</t>
  </si>
  <si>
    <t>0e2c862b-be06-45a7-95bc-cd25d303b83e</t>
  </si>
  <si>
    <t>Місце надання послуг вул. Сурикова</t>
  </si>
  <si>
    <t>ДНІПРОПЕТРОВСЬКА область, місто ДНІПРО, вулиця Сурикова, 36</t>
  </si>
  <si>
    <t>0e2cee52-a10b-4048-81af-de8e1e9eff9e</t>
  </si>
  <si>
    <t>Новоолександрівська АЗПСМ</t>
  </si>
  <si>
    <t>НОВА ОЛЕКСАНДРІВКА</t>
  </si>
  <si>
    <t>КИЇВСЬКА область, ЗГУРІВСЬКИЙ район, село НОВА ОЛЕКСАНДРІВКА, вулиця Українська, 18</t>
  </si>
  <si>
    <t>0e2d44e6-2473-4ca5-951f-7a3fa381f792</t>
  </si>
  <si>
    <t>Амбулаторія загальної практики сімейної медицини смт.Чернелиця</t>
  </si>
  <si>
    <t>ЧЕРНЕЛИЦЯ</t>
  </si>
  <si>
    <t>ІВАНО-ФРАНКІВСЬКА область, ГОРОДЕНКІВСЬКИЙ район, смт. ЧЕРНЕЛИЦЯ, вулиця Незалежності, 2</t>
  </si>
  <si>
    <t>0e2e10f4-0abf-442f-9f92-c2c7ba0c47e4</t>
  </si>
  <si>
    <t>кабінет сімейного лікаря 2</t>
  </si>
  <si>
    <t>КОПАШНОВО</t>
  </si>
  <si>
    <t>ЗАКАРПАТСЬКА область, ХУСТСЬКИЙ район, село КОПАШНОВО, вулиця Центральна, 149</t>
  </si>
  <si>
    <t>0e2ee5b9-c716-4f95-9f3f-cfc6c521cc2b</t>
  </si>
  <si>
    <t>Кельменецька АЗПСМ</t>
  </si>
  <si>
    <t>КЕЛЬМЕНЕЦЬКИЙ</t>
  </si>
  <si>
    <t>ЧЕРНІВЕЦЬКА область, КЕЛЬМЕНЕЦЬКИЙ район, смт. КЕЛЬМЕНЦІ, вулиця Сагайдачного , 77</t>
  </si>
  <si>
    <t>0e30e298-7e8b-4174-9846-f2df4807e328</t>
  </si>
  <si>
    <t>Консультативно діагностична поліклініка 2 і стаціонар 2</t>
  </si>
  <si>
    <t>ГІРСЬКЕ</t>
  </si>
  <si>
    <t>ЛУГАНСЬКА область, ПОПАСНЯНСЬКИЙ район, місто ГІРСЬКЕ, вулиця Гагаріна, 3</t>
  </si>
  <si>
    <t>0e312be4-f3f2-4c38-90c2-6b0c33958567</t>
  </si>
  <si>
    <t>ФАП с. Лісна Слобідка</t>
  </si>
  <si>
    <t>КОЛОМИЙСЬКИЙ</t>
  </si>
  <si>
    <t>ЛІСНА СЛОБІДКА</t>
  </si>
  <si>
    <t>ІВАНО-ФРАНКІВСЬКА область, КОЛОМИЙСЬКИЙ район, село ЛІСНА СЛОБІДКА, вулиця Центральна , 45а</t>
  </si>
  <si>
    <t>0e37fc84-9b8b-4ce7-b435-713364adc9a5</t>
  </si>
  <si>
    <t>Комунальне некомерційне підприємство "Київська міська клінічна лікарня №3"</t>
  </si>
  <si>
    <t>М.КИЇВ, ДНІПРОВСЬКИЙ район, місто КИЇВ, вулиця Петра Запорожця, 26</t>
  </si>
  <si>
    <t>0e3bab63-514f-4766-add0-02f95e18b080</t>
  </si>
  <si>
    <t>Амбулаторія загальної практики сімейної медицини  № 5</t>
  </si>
  <si>
    <t>КІРОВОГРАДСЬКА область, місто КРОПИВНИЦЬКИЙ, вулиця Кропивницького, 22</t>
  </si>
  <si>
    <t>0e3bfa46-6e08-4ab6-aec3-84f69360b273</t>
  </si>
  <si>
    <t>ІВАНІВЦІ</t>
  </si>
  <si>
    <t>ЧЕРНІВЕЦЬКА область, КЕЛЬМЕНЕЦЬКИЙ район, село ІВАНІВЦІ, вулиця О.Кобилянської, 20</t>
  </si>
  <si>
    <t>0e40fec6-d12e-4116-ba4b-82c69a6c0577</t>
  </si>
  <si>
    <t>Фельдшерсько-акушерський пункт с. Вербовець-1</t>
  </si>
  <si>
    <t>КОСІВСЬКИЙ</t>
  </si>
  <si>
    <t>ВЕРБОВЕЦЬ</t>
  </si>
  <si>
    <t>ІВАНО-ФРАНКІВСЬКА область, КОСІВСЬКИЙ район, село ВЕРБОВЕЦЬ, вулиця без назви, 1</t>
  </si>
  <si>
    <t>0e434793-75e6-40ef-9b63-3f964ba307e1</t>
  </si>
  <si>
    <t>фельдшерсько-акушерський пункт села Шельпахівка</t>
  </si>
  <si>
    <t>ХРИСТИНІВСЬКИЙ</t>
  </si>
  <si>
    <t>ШЕЛЬПАХІВКА</t>
  </si>
  <si>
    <t>ЧЕРКАСЬКА область, ХРИСТИНІВСЬКИЙ район, село ШЕЛЬПАХІВКА, вулиця Шкільна, 8</t>
  </si>
  <si>
    <t>0e470acd-2e1c-4e27-a723-f45521e4b205</t>
  </si>
  <si>
    <t>ХМЕЛЬНИЦЬКА область, місто ХМЕЛЬНИЦЬКИЙ, вулиця Сковороди, 17</t>
  </si>
  <si>
    <t>0e4f9b2e-f037-4603-94e5-ba1c3dcf68f3</t>
  </si>
  <si>
    <t>Амбулаторія загальної практики - сімейної медицини с.Нижчі Луб'янки</t>
  </si>
  <si>
    <t>НИЖЧІ ЛУБ'ЯНКИ</t>
  </si>
  <si>
    <t>ТЕРНОПІЛЬСЬКА область, ЗБАРАЗЬКИЙ район, село НИЖЧІ ЛУБ'ЯНКИ, вулиця Івана Франка, 13</t>
  </si>
  <si>
    <t>0e57a922-7957-4cba-aa8e-6abcc52fe352</t>
  </si>
  <si>
    <t>ФАП Березівка</t>
  </si>
  <si>
    <t>ПОЛТАВСЬКА область, ГРЕБІНКІВСЬКИЙ район, село БЕРЕЗІВКА, вулиця Перемоги, 28</t>
  </si>
  <si>
    <t>0e58a64c-fab3-42a2-a564-858d1b51e3fb</t>
  </si>
  <si>
    <t>ПП "МедіАн" с. Щасливе</t>
  </si>
  <si>
    <t>ЩАСЛИВЕ</t>
  </si>
  <si>
    <t>КИЇВСЬКА область, БОРИСПІЛЬСЬКИЙ район, село ЩАСЛИВЕ, вулиця героїв Майдану, 11</t>
  </si>
  <si>
    <t>0e610cd2-d4d9-4d96-8043-0770a4151c53</t>
  </si>
  <si>
    <t>Поліклініка</t>
  </si>
  <si>
    <t>0e68c4df-55ce-41bc-958b-8bc2f21a6239</t>
  </si>
  <si>
    <t>Роздільнянська амбулаторія сімейної медицини</t>
  </si>
  <si>
    <t>РОЗДІЛЬНЯНСЬКИЙ</t>
  </si>
  <si>
    <t>ОДЕСЬКА область, РОЗДІЛЬНЯНСЬКИЙ район, місто РОЗДІЛЬНА, вулиця Привокзальна, 15</t>
  </si>
  <si>
    <t>0e6b27d6-add4-45b1-878b-9cdbec6e6a4c</t>
  </si>
  <si>
    <t>АЗПСМ №1</t>
  </si>
  <si>
    <t>ХМЕЛЬНИЦЬКА область, місто ШЕПЕТІВКА, вулиця Островського, 42</t>
  </si>
  <si>
    <t>0e6b64be-c9b5-4ee1-9d5f-10a810b7c77b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</si>
  <si>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Дрогобицька Станція ЕМД, Підстанція ЕМД №2 пункт "Трускавець"</t>
  </si>
  <si>
    <t>ЛЬВІВСЬКА область, місто ТРУСКАВЕЦЬ, вулиця Данилишиних, 62</t>
  </si>
  <si>
    <t>0e6bc049-140d-46ac-b3ad-93d1e2352eb6</t>
  </si>
  <si>
    <t>ЧОРТКІВ</t>
  </si>
  <si>
    <t>ТЕРНОПІЛЬСЬКА область, місто ЧОРТКІВ, вулиця Богдан Лепкого, 6</t>
  </si>
  <si>
    <t>0e7530ab-fde6-4f0b-93a7-759ab050ecdf</t>
  </si>
  <si>
    <t>Полуботківський фельдшерський пункт</t>
  </si>
  <si>
    <t>ПОЛУБОТКИ</t>
  </si>
  <si>
    <t>ЧЕРНІГІВСЬКА область, ЧЕРНІГІВСЬКИЙ район, село ПОЛУБОТКИ, вулиця Дружби, 4А</t>
  </si>
  <si>
    <t>0e7631dc-0d46-475c-8486-2c29288e3d4a</t>
  </si>
  <si>
    <t>КНП "ЦПМСД №3" Деснянського району м.Києва, амбулаторія загальної практики - сімейної медицини №6</t>
  </si>
  <si>
    <t>М.КИЇВ, місто КИЇВ, вулиця Кисловодська, 20</t>
  </si>
  <si>
    <t>0e7ad43d-9ee0-40b0-aec7-50ed1561bc4a</t>
  </si>
  <si>
    <t>ІІ-й  підрозділ: відділення терапевтичної, хірургічної, дитячої та ортопедичної стоматології</t>
  </si>
  <si>
    <t>0e8e361d-dc69-4b71-93bb-5e05e86dfc82</t>
  </si>
  <si>
    <t>ОДЕСЬКА область, БОЛГРАДСЬКИЙ район, місто БОЛГРАД, вулиця Ізмаїльська, 71-75</t>
  </si>
  <si>
    <t>0e928828-0a3d-4e8b-b9ed-dbad6e04ad32</t>
  </si>
  <si>
    <t>Фельдшерський пункт с. Тихонівка</t>
  </si>
  <si>
    <t>ТИХОНІВКА</t>
  </si>
  <si>
    <t>ЧЕРКАСЬКА область, ЛИСЯНСЬКИЙ район, село ТИХОНІВКА, прохід Перемоги, 2а</t>
  </si>
  <si>
    <t>0e92e166-972d-45f7-b4f2-8a538a8dc08f</t>
  </si>
  <si>
    <t>Амбулаторія с. Крижанівка</t>
  </si>
  <si>
    <t>КРИЖАНІВКА</t>
  </si>
  <si>
    <t>ОДЕСЬКА область, ЛИМАНСЬКИЙ район, село КРИЖАНІВКА, вулиця Ярошевської, 22</t>
  </si>
  <si>
    <t>0e9bcff0-9d0c-40c0-96da-2533414be93d</t>
  </si>
  <si>
    <t>Комунальне некомерційне підприємство "Вовчанська центральна районна лікарня" Вовчанської  міської ради (Шевченко,28)</t>
  </si>
  <si>
    <t>ХАРКІВСЬКА область, ВОВЧАНСЬКИЙ район, місто ВОВЧАНСЬК, вулиця Шевченка, 28</t>
  </si>
  <si>
    <t>0e9e046e-ce35-462a-bbe6-052f25a9b7dd</t>
  </si>
  <si>
    <t>ФАП с.Вербівці</t>
  </si>
  <si>
    <t>ВЕРБІВЦІ</t>
  </si>
  <si>
    <t>ЧЕРНІВЕЦЬКА область, ЗАСТАВНІВСЬКИЙ район, село ВЕРБІВЦІ, вулиця Е. Ліпецького , 21А</t>
  </si>
  <si>
    <t>0ea35846-be42-4a12-bf6c-c485b3f51cbe</t>
  </si>
  <si>
    <t>Комунальне некомерційне підприємство "Гайсинська  центральна районна лікарня Гайсинської міської ради"Црл</t>
  </si>
  <si>
    <t>ГАЙСИНСЬКИЙ</t>
  </si>
  <si>
    <t>ВІННИЦЬКА область, ГАЙСИНСЬКИЙ район, місто ГАЙСИН, вулиця В’ячеслава Чорновола, 1</t>
  </si>
  <si>
    <t>0ea50a4c-5ee6-402e-ad8f-04c23dff1f87</t>
  </si>
  <si>
    <t>Центр первинної медичної допомоги</t>
  </si>
  <si>
    <t>ХАРКІВСЬКА область, місто ХАРКІВ, вулиця Роганська, 130А</t>
  </si>
  <si>
    <t>0ea6370f-302d-4f51-aebe-53b0a1f9ce45</t>
  </si>
  <si>
    <t>КОМУНАЛЬНЕ НЕКОМЕРЦІЙНЕ ПІДПРИЄМСТВО МАРІУПОЛЬСЬКОЇ МІСЬКОЇ РАДИ "ЦЕНТР ПЕРВИННОЇ МЕДИКО-САНІТАРНОЇ ДОПОМОГИ №1 М.МАРІУПОЛЯ"   Амбулаторія № 9</t>
  </si>
  <si>
    <t>ДОНЕЦЬКА область, місто МАРІУПОЛЬ, вулиця Варшавська, 106/32</t>
  </si>
  <si>
    <t>0ea7529a-4e5f-443e-8501-1326bd05278d</t>
  </si>
  <si>
    <t>Амбулаторія загальної практики сімейної медицини села Кінецьпіль</t>
  </si>
  <si>
    <t>КІНЕЦЬПІЛЬ</t>
  </si>
  <si>
    <t>МИКОЛАЇВСЬКА область, ПЕРВОМАЙСЬКИЙ район, село КІНЕЦЬПІЛЬ, вулиця Зелена, 7</t>
  </si>
  <si>
    <t>0eaa6b75-0507-4536-a9d5-4d00cf2629fd</t>
  </si>
  <si>
    <t>Піщівська АЗПСМ</t>
  </si>
  <si>
    <t>ПІЩІВ</t>
  </si>
  <si>
    <t>ЖИТОМИРСЬКА область, НОВОГРАД-ВОЛИНСЬКИЙ район, село ПІЩІВ, вулиця Миру, 15а</t>
  </si>
  <si>
    <t>0eabf460-2c71-4435-9378-c753e5541da9</t>
  </si>
  <si>
    <t>Амбулаторія ЗПСМ № 3, Філія 1 КНП "ЦПМСД №1" Оболонського району м. Києва</t>
  </si>
  <si>
    <t>М.КИЇВ, місто КИЇВ, вулиця Північна, 4 а</t>
  </si>
  <si>
    <t>0eade445-9b35-4a35-939e-75ba326107a7</t>
  </si>
  <si>
    <t>Покровська лікарська амбулаторія загальної практики сімейної медицини</t>
  </si>
  <si>
    <t>КІРОВОГРАДСЬКА область, КІРОВОГРАДСЬКИЙ район, село ПОКРОВСЬКЕ, вулиця Миру, 9</t>
  </si>
  <si>
    <t>0eb0d6cf-d207-49be-8aea-87b6add1dcfd</t>
  </si>
  <si>
    <t>Білолуцька амбулаторія ЗПСМ</t>
  </si>
  <si>
    <t>НОВОПСКОВСЬКИЙ</t>
  </si>
  <si>
    <t>БІЛОЛУЦЬК</t>
  </si>
  <si>
    <t>ЛУГАНСЬКА область, НОВОПСКОВСЬКИЙ район, смт. БІЛОЛУЦЬК, вулиця Чернишової, 1</t>
  </si>
  <si>
    <t>0eb1fbf5-f0c7-43ef-b7bf-31319d7fb2a2</t>
  </si>
  <si>
    <t>Фельдшерський пункт с.Любисток</t>
  </si>
  <si>
    <t>КАТЕРИНОПІЛЬСЬКИЙ</t>
  </si>
  <si>
    <t>ЛЮБИСТОК</t>
  </si>
  <si>
    <t>ЧЕРКАСЬКА область, КАТЕРИНОПІЛЬСЬКИЙ район, село ЛЮБИСТОК, вулиця Чоповенка, 4</t>
  </si>
  <si>
    <t>0eb20d5b-f9ee-470f-bcb3-b0f2424870df</t>
  </si>
  <si>
    <t>Фельдшерсько - акушерський пункт с. Лишня</t>
  </si>
  <si>
    <t>ЛИШНЯ</t>
  </si>
  <si>
    <t>КИЇВСЬКА область, МАКАРІВСЬКИЙ район, село ЛИШНЯ, вулиця Київська, 1Г</t>
  </si>
  <si>
    <t>0eb2f1ff-811a-401d-9a7a-a9c498490e55</t>
  </si>
  <si>
    <t>Обласний центр нефрології, гемодіалізу та перитонеального діалізу з філією в Каховській ЦРЛ комунального некомерційного підприємства «Херсонська обласна клінічна лікарня» Херсонської обласної ради</t>
  </si>
  <si>
    <t>ХЕРСОНСЬКА область, місто КАХОВКА, вулиця Першотравнева, 34</t>
  </si>
  <si>
    <t>0eb505bb-ce04-43e7-adbe-8928209666dc</t>
  </si>
  <si>
    <t>Амбулаторія загальної практики сімейної медицини №9</t>
  </si>
  <si>
    <t>ХМЕЛЬНИЦЬКА область, місто ХМЕЛЬНИЦЬКИЙ, вулиця Подільська, 54</t>
  </si>
  <si>
    <t>0eb59fef-fc80-40cd-9bfd-257c4464aba5</t>
  </si>
  <si>
    <t>КОМУНАЛЬНЕ НЕКОМЕРЦІЙНЕ ПІДПРИЄМСТВО БІСКОВИЦЬКОЇ СІЛЬСЬКОЇ РАДИ БІСКОВИЦЬКА АМБУЛАТОРІЯ ЗАГАЛЬНОЇ ПРАКТИКИ-СІМЕЙНОЇ МЕДИЦИНИ</t>
  </si>
  <si>
    <t>САМБІРСЬКИЙ</t>
  </si>
  <si>
    <t>ЛЬВІВСЬКА область, САМБІРСЬКИЙ район, село БІСКОВИЧІ, вулиця Шкільна, 14</t>
  </si>
  <si>
    <t>0eb9dc3f-9920-4219-813c-993c68c093bd</t>
  </si>
  <si>
    <t>Фельдшерський пункт с. Чаплинка</t>
  </si>
  <si>
    <t>ЧЕРКАСЬКА область, ЛИСЯНСЬКИЙ район, село ЧАПЛИНКА, вулиця Центральна, 56</t>
  </si>
  <si>
    <t>0ebf0c6a-1d4d-4721-aec8-19d452d3ba09</t>
  </si>
  <si>
    <t>Переривська амбулаторія ЗПСМ</t>
  </si>
  <si>
    <t>ПЕРЕРИВ</t>
  </si>
  <si>
    <t>ІВАНО-ФРАНКІВСЬКА область, КОЛОМИЙСЬКИЙ район, село ПЕРЕРИВ, вулиця Івана Франка, 4</t>
  </si>
  <si>
    <t>0ebf30e2-c53b-4210-be0a-219c8fd6a88f</t>
  </si>
  <si>
    <t>Жіноча консультація</t>
  </si>
  <si>
    <t>ЛЬВІВСЬКА область, місто ЛЬВІВ, вулиця генерала Чупринки, 43</t>
  </si>
  <si>
    <t>0ec4ab5d-4901-4ba2-b115-e74a8b99fc0a</t>
  </si>
  <si>
    <t>Плахтянська медична амбулаторія загальної практики - сімейної медицини</t>
  </si>
  <si>
    <t>ПЛАХТЯНКА</t>
  </si>
  <si>
    <t>КИЇВСЬКА область, МАКАРІВСЬКИЙ район, село ПЛАХТЯНКА, вулиця Коцюбинського, 2</t>
  </si>
  <si>
    <t>0eca0143-311c-4a82-be3b-a7ca75ac6910</t>
  </si>
  <si>
    <t>Іванівський ФП</t>
  </si>
  <si>
    <t>КІРОВОГРАДСЬКА область, ДОЛИНСЬКИЙ район, село ІВАНІВКА, вулиця Шкільна, 1/1</t>
  </si>
  <si>
    <t>0ed141df-5705-44f1-813a-1789431e87df</t>
  </si>
  <si>
    <t>ЗАПОРІЗЬКА область, місто ЗАПОРІЖЖЯ, вулиця Авраменка, 14а</t>
  </si>
  <si>
    <t>0ed79b65-8814-47d9-b150-38efc0920bdd</t>
  </si>
  <si>
    <t>Київська міська клінічна лікарня №8, вул. Кондратюка, 8</t>
  </si>
  <si>
    <t>М.КИЇВ, місто КИЇВ, вулиця Юрія Кондратюка, 8</t>
  </si>
  <si>
    <t>0ed7aad6-def9-4aed-963d-751a4689aa43</t>
  </si>
  <si>
    <t>Кабінет комютерної томографії</t>
  </si>
  <si>
    <t>0eda00f1-56da-4e4e-bcc2-0a26fe24f0d3</t>
  </si>
  <si>
    <t>Фельдшерський пункт с. Дроздовиця</t>
  </si>
  <si>
    <t>ДРОЗДОВИЦЯ</t>
  </si>
  <si>
    <t>ЧЕРНІГІВСЬКА область, ГОРОДНЯНСЬКИЙ район, село ДРОЗДОВИЦЯ, вулиця Партизанська, 2а</t>
  </si>
  <si>
    <t>0eddb92f-e970-4d3c-8ebd-1319917de41e</t>
  </si>
  <si>
    <t>Скибський фельшерсько-акушерський пункт</t>
  </si>
  <si>
    <t>СКИБИ</t>
  </si>
  <si>
    <t>ВОЛИНСЬКА область, ЛЮБОМЛЬСЬКИЙ район, село СКИБИ, вулиця Залізнична, 4а</t>
  </si>
  <si>
    <t>0ee49359-4e4d-4022-bc43-be684948b5be</t>
  </si>
  <si>
    <t>АЗПСМ с.Люта</t>
  </si>
  <si>
    <t>ЛЮТА</t>
  </si>
  <si>
    <t>ЗАКАРПАТСЬКА область, ВЕЛИКОБЕРЕЗНЯНСЬКИЙ район, село ЛЮТА, вулиця без вулиці, 317</t>
  </si>
  <si>
    <t>0ee7c0bf-ae81-47cc-bb4b-acb1f834b334</t>
  </si>
  <si>
    <t>АЗПСМ с.Чайківка</t>
  </si>
  <si>
    <t>РАДОМИШЛЬСЬКИЙ</t>
  </si>
  <si>
    <t>ЧАЙКІВКА</t>
  </si>
  <si>
    <t>ЖИТОМИРСЬКА область, РАДОМИШЛЬСЬКИЙ район, село ЧАЙКІВКА, вулиця Зарічка, 4</t>
  </si>
  <si>
    <t>0eeeba66-2339-4120-9f79-c1538f7899c2</t>
  </si>
  <si>
    <t>Філія села Велика Буда Комунального некомерційного підприємства "Амбулаторія загальної практики - сімейної медицини Святого Великомученика Пантелеймона" Острицької сільської ради</t>
  </si>
  <si>
    <t>ГЕРЦАЇВСЬКИЙ</t>
  </si>
  <si>
    <t>ВЕЛИКА БУДА</t>
  </si>
  <si>
    <t>ЧЕРНІВЕЦЬКА область, ГЕРЦАЇВСЬКИЙ район, село ВЕЛИКА БУДА, вулиця Головна, 3</t>
  </si>
  <si>
    <t>0ef1a6c5-26be-453c-ac9a-99e4ad569095</t>
  </si>
  <si>
    <t>Полапівський пункт здоров’я</t>
  </si>
  <si>
    <t>ПОЛАПИ</t>
  </si>
  <si>
    <t>ВОЛИНСЬКА область, ЛЮБОМЛЬСЬКИЙ район, село ПОЛАПИ, вулиця Незалежності, 17</t>
  </si>
  <si>
    <t>0efc3f5c-96ee-43d5-900a-e00742179687</t>
  </si>
  <si>
    <t>ФОП Кирик Оксана Петрівна</t>
  </si>
  <si>
    <t>РІВНЕНСЬКА область, БЕРЕЗНІВСЬКИЙ район, місто БЕРЕЗНЕ, вулиця Київська, 14А</t>
  </si>
  <si>
    <t>0f001f3a-faa4-4f94-9364-52fdd80ff365</t>
  </si>
  <si>
    <t>Амбулаторія первинної медичної допомоги № 2 Житловий масив</t>
  </si>
  <si>
    <t>СУМСЬКА область, місто КОНОТОП, вулиця Металістів , 10</t>
  </si>
  <si>
    <t>0f0036e7-f41e-4732-9cc3-e0502a11ce4f</t>
  </si>
  <si>
    <t>ЖИТОМИРСЬКА область, місто ЖИТОМИР, вулиця Покровська, 98в</t>
  </si>
  <si>
    <t>0f012d25-b614-410a-9bec-1200128ffd35</t>
  </si>
  <si>
    <t>Амбулаторія ЗПСМ с.Джурів</t>
  </si>
  <si>
    <t>СНЯТИНСЬКИЙ</t>
  </si>
  <si>
    <t>ДЖУРІВ</t>
  </si>
  <si>
    <t>ІВАНО-ФРАНКІВСЬКА область, СНЯТИНСЬКИЙ район, село ДЖУРІВ, вулиця І.Франка, 111</t>
  </si>
  <si>
    <t>0f02b73b-5edf-430a-80ef-3361e80ad122</t>
  </si>
  <si>
    <t>Цуманська АЗПСМ</t>
  </si>
  <si>
    <t>КІВЕРЦІВСЬКИЙ</t>
  </si>
  <si>
    <t>ВОЛИНСЬКА область, КІВЕРЦІВСЬКИЙ район, смт. ЦУМАНЬ, вулиця Філатова, 6</t>
  </si>
  <si>
    <t>0f07e9d6-b0bb-44e5-a424-81618e03e54d</t>
  </si>
  <si>
    <t>Амбулаторія загальної практики - сімейної медицини №3</t>
  </si>
  <si>
    <t>ЗАЛІЗНЕ</t>
  </si>
  <si>
    <t>ДОНЕЦЬКА область, місто ЗАЛІЗНЕ, проспект Піонерів, 23</t>
  </si>
  <si>
    <t>0f08bcb8-bc75-4c13-bbf2-d161ccb6786a</t>
  </si>
  <si>
    <t>КНП « СУМСЬКА ЦРКЛ» СРР СО с. СТЕЦЬКІВКА, Сумська, 79</t>
  </si>
  <si>
    <t>СТЕЦЬКІВКА</t>
  </si>
  <si>
    <t>СУМСЬКА область, село СТЕЦЬКІВКА, вулиця Сумська, 79</t>
  </si>
  <si>
    <t>0f0c1759-28a9-433a-a362-25bdc80a5d81</t>
  </si>
  <si>
    <t>АЗПСМ с.Липне</t>
  </si>
  <si>
    <t>ЛЮБАРСЬКИЙ</t>
  </si>
  <si>
    <t>ЛИПНЕ</t>
  </si>
  <si>
    <t>ЖИТОМИРСЬКА область, ЛЮБАРСЬКИЙ район, село ЛИПНЕ, вулиця Зарудня , 30</t>
  </si>
  <si>
    <t>0f1097c3-b36f-40ab-8fc6-3bb5e4a20c15</t>
  </si>
  <si>
    <t>ЗАКАРПАТСЬКА область, смт. ЯСІНЯ, вулиця Коцюбинського, 25</t>
  </si>
  <si>
    <t>0f12dee0-260d-4083-888a-5e9d7ebe4ce0</t>
  </si>
  <si>
    <t>Стаціонарна допомога КНП "ЛИСИЧАНСЬКА ОБЛАСНА ЛІКАРНЯ З НАДАННЯ ПСИХІАТРИЧНОЇ ДОПОМОГИ"</t>
  </si>
  <si>
    <t>ПРИВІЛЛЯ</t>
  </si>
  <si>
    <t>ЛУГАНСЬКА область, ЛУГАНСЬКА район, місто ПРИВІЛЛЯ, вулиця Ломоносова, 2В</t>
  </si>
  <si>
    <t>0f1be08e-bd96-46c4-9308-5a5e7e6550c8</t>
  </si>
  <si>
    <t>Підстанція міста Краматорськ</t>
  </si>
  <si>
    <t>ДОНЕЦЬКА область, місто КРАМАТОРСЬК, вулиця Остапа Вишні, 24</t>
  </si>
  <si>
    <t>0f1d507b-b330-456a-bc83-80e82c659ee8</t>
  </si>
  <si>
    <t>АЗПСМ смт Міжгір`я</t>
  </si>
  <si>
    <t>0f21502e-d4e2-427d-bf39-54301337a3aa</t>
  </si>
  <si>
    <t>Фельдшерський пункт с.Боково</t>
  </si>
  <si>
    <t>БОКОВЕ</t>
  </si>
  <si>
    <t>ОДЕСЬКА область, ЛЮБАШІВСЬКИЙ район, село БОКОВЕ, вулиця Центральна, 58</t>
  </si>
  <si>
    <t>0f269798-54c4-4cc3-a1e3-7372fc64f9bf</t>
  </si>
  <si>
    <t>Неврологічне відділення для хворих з порушенням мозкового кровообігу</t>
  </si>
  <si>
    <t>0f2808bf-c287-4155-8498-18c30565e39d</t>
  </si>
  <si>
    <t>КНП "Дрогобицька міська поліклініка" ДМР</t>
  </si>
  <si>
    <t>ЛЬВІВСЬКА область, місто ДРОГОБИЧ, вулиця вулиця Січових Стрільців, 22</t>
  </si>
  <si>
    <t>0f28c0d3-f3e0-4cb7-b55c-8049b1cf5a64</t>
  </si>
  <si>
    <t>Амбулаторія  № 6</t>
  </si>
  <si>
    <t>0f315581-310a-4aae-b27d-3b8f1e37649d</t>
  </si>
  <si>
    <t>ФОП Ощипко  Ірина Георгіївна</t>
  </si>
  <si>
    <t>ЛЬВІВСЬКА область, місто ЛЬВІВ, вулиця Генерала Чупринки, 3</t>
  </si>
  <si>
    <t>0f3bcb21-0716-4260-9a47-342a8007fcb6</t>
  </si>
  <si>
    <t>м.Ніжин</t>
  </si>
  <si>
    <t>ЧЕРНІГІВСЬКА область, місто НІЖИН, вулиця Покровська, 18</t>
  </si>
  <si>
    <t>0f3ce1c7-fdc6-4eb1-b838-3ed3a2b20bdd</t>
  </si>
  <si>
    <t>Угнівська  амбулаторія загальної практики - сімейної медицини</t>
  </si>
  <si>
    <t>УГНІВ</t>
  </si>
  <si>
    <t>ЛЬВІВСЬКА область, місто УГНІВ, вулиця Січових Стрільців, 19</t>
  </si>
  <si>
    <t>0f3dd899-1fe9-4a34-9ce6-746cb1c30be5</t>
  </si>
  <si>
    <t>Лікувально-діагностичний комплекс № 4</t>
  </si>
  <si>
    <t>БЛАГОВІЩЕНСЬКИЙ</t>
  </si>
  <si>
    <t>ВЕЛИКІ ТРОЯНИ</t>
  </si>
  <si>
    <t>КІРОВОГРАДСЬКА область, БЛАГОВІЩЕНСЬКИЙ район, село ВЕЛИКІ ТРОЯНИ, вулиця Вадима Харті, 50-а</t>
  </si>
  <si>
    <t>0f4ca3cb-cb61-4561-a168-ffe307e9affb</t>
  </si>
  <si>
    <t>Канівська амбулаторія загальної практики - сімейної медицини</t>
  </si>
  <si>
    <t>ЧЕРКАСЬКА область, місто КАНІВ, вулиця Успенська, 15</t>
  </si>
  <si>
    <t>0f4d4ebc-02ed-4b42-91e1-a2f511516ba4</t>
  </si>
  <si>
    <t>Консультативна поліклініка</t>
  </si>
  <si>
    <t>МИКОЛАЇВСЬКА область, місто ПЕРВОМАЙСЬК, вулиця Івана Виговського, 9</t>
  </si>
  <si>
    <t>0f5026c3-dd9a-499c-8909-fe22c2ce4716</t>
  </si>
  <si>
    <t>АЗПСМ села Великий Бобрик</t>
  </si>
  <si>
    <t>ВЕЛИКИЙ БОБРИК</t>
  </si>
  <si>
    <t>СУМСЬКА область, КРАСНОПІЛЬСЬКИЙ район, село ВЕЛИКИЙ БОБРИК, вулиця Сумська, 1 В</t>
  </si>
  <si>
    <t>0f51896f-a3e8-46af-8156-ba27212818fe</t>
  </si>
  <si>
    <t>Менська лікарська амбулаторія</t>
  </si>
  <si>
    <t>МЕНСЬКИЙ</t>
  </si>
  <si>
    <t>ЧЕРНІГІВСЬКА область, МЕНСЬКИЙ район, місто МЕНА, вулиця Шевченка, 76</t>
  </si>
  <si>
    <t>0f5234d9-d48f-4a72-b5f3-4e6d4584c7eb</t>
  </si>
  <si>
    <t>Карпилівська амбулаторія загальної практики - сімейної медицини</t>
  </si>
  <si>
    <t>КАРПИЛІВКА</t>
  </si>
  <si>
    <t>РІВНЕНСЬКА область, РІВНЕНСЬКИЙ район, село КАРПИЛІВКА, вулиця Лесі Українки, 46а</t>
  </si>
  <si>
    <t>0f55caa9-801e-40eb-b47f-6b668b511be1</t>
  </si>
  <si>
    <t>Новопавлівська АЗПСМ</t>
  </si>
  <si>
    <t>МЕЖІВСЬКИЙ</t>
  </si>
  <si>
    <t>НОВОПАВЛІВКА</t>
  </si>
  <si>
    <t>ДНІПРОПЕТРОВСЬКА область, МЕЖІВСЬКИЙ район, село НОВОПАВЛІВКА, вулиця Карпінського, 19</t>
  </si>
  <si>
    <t>0f576f34-b630-4c84-83fd-57eb220e0081</t>
  </si>
  <si>
    <t>Гречишкинська сільська лікарська амбулаторія загальної практики сімейної медицини</t>
  </si>
  <si>
    <t>ГРЕЧИШКИНЕ</t>
  </si>
  <si>
    <t>ЛУГАНСЬКА область, НОВОАЙДАРСЬКИЙ район, село ГРЕЧИШКИНЕ, вулиця Істрашкіна, 30а</t>
  </si>
  <si>
    <t>0f57e284-6849-41f8-ae2e-c69a66638aa0</t>
  </si>
  <si>
    <t>Амбулаторія загальної практики-сімейної медицини №7</t>
  </si>
  <si>
    <t>КИЇВСЬКА область, місто БОРИСПІЛЬ, вулиця Чехова, 2</t>
  </si>
  <si>
    <t>0f6c3ef1-aa85-45cc-ab3d-129859f9ec32</t>
  </si>
  <si>
    <t>Михайликівська АЗПСМ</t>
  </si>
  <si>
    <t>МИХАЙЛИКИ</t>
  </si>
  <si>
    <t>ПОЛТАВСЬКА область, ШИШАЦЬКИЙ район, село МИХАЙЛИКИ, вулиця Є. Коновальця, 19</t>
  </si>
  <si>
    <t>0f6e008a-87b9-4e9c-9718-e563d81216d2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</si>
  <si>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 Підстанція ЕМД "Золочів"</t>
  </si>
  <si>
    <t>ЛЬВІВСЬКА область, місто ЗОЛОЧІВ, вулиця Академіка Павлова, 48</t>
  </si>
  <si>
    <t>0f7752ed-6d0a-48bc-a3be-d0ceae01a8ff</t>
  </si>
  <si>
    <t>Комунальне некомерційне підприємство "Казанківська багатопрофільна лікарня" Казанківської селищної ради</t>
  </si>
  <si>
    <t>МИКОЛАЇВСЬКА область, смт. КАЗАНКА, вулиця Центральна, 36</t>
  </si>
  <si>
    <t>0f7dacdb-e7fe-4313-a36c-7fb421176f55</t>
  </si>
  <si>
    <t>Седлищенський фельдшерсько-акушерський пункт</t>
  </si>
  <si>
    <t>СЕДЛИЩЕ</t>
  </si>
  <si>
    <t>ВОЛИНСЬКА область, СТАРОВИЖІВСЬКИЙ район, село СЕДЛИЩЕ, вулиця Незалежності, 24</t>
  </si>
  <si>
    <t>0f81aab0-b899-45d6-93ad-7e8977bdcc52</t>
  </si>
  <si>
    <t>Амбулаторія загальної практики-сімейної медицини №4</t>
  </si>
  <si>
    <t>0f8581b5-2f47-45c1-b819-a043d06c6f51</t>
  </si>
  <si>
    <t>Педіатричне відділення №1 поліклінічного відділу</t>
  </si>
  <si>
    <t>ТЕРНОПІЛЬСЬКА область, місто ТЕРНОПІЛЬ, вулиця Федьковича, 16</t>
  </si>
  <si>
    <t>0f85eccc-308e-4de7-89c1-59ad6c671017</t>
  </si>
  <si>
    <t>ФП с. Завадинці</t>
  </si>
  <si>
    <t>ЗАВАДИНЦІ</t>
  </si>
  <si>
    <t>ХМЕЛЬНИЦЬКА область, ІЗЯСЛАВСЬКИЙ район, село ЗАВАДИНЦІ, вулиця Горинська , 1</t>
  </si>
  <si>
    <t>0f88188e-1ab0-4883-99e2-a9b08c26fb83</t>
  </si>
  <si>
    <t>Амбулаторія с. Березово</t>
  </si>
  <si>
    <t>БЕРЕЗОВО</t>
  </si>
  <si>
    <t>ЗАКАРПАТСЬКА область, ХУСТСЬКИЙ район, село БЕРЕЗОВО, вулиця Березово, 771</t>
  </si>
  <si>
    <t>0f8a53b2-4e94-46fa-a75c-bacf63631556</t>
  </si>
  <si>
    <t>КОМУНАЛЬНЕ НЕКОМЕРЦІЙНЕ ПІДПРИЄМСТВО ЛИСИЧАНСЬКОЇ МІСЬКОЇ РАДИ ЛУГАНСЬКОЇ ОБЛАСТІ "ЦЕНТР ПЕРВИННОЇ МЕДИКО-САНІТАРНОЇ ДОПОМОГИ № 1" Амбулаторія №5</t>
  </si>
  <si>
    <t>ЛУГАНСЬКА область, місто ПРИВІЛЛЯ, вулиця Олега Кошового, 7</t>
  </si>
  <si>
    <t>0f8d22fb-4314-4a6c-b56e-02cc9434ac9e</t>
  </si>
  <si>
    <t>КНП "Ужгородська міська дитяча клінічна лікарня" УМР Бращайків 6</t>
  </si>
  <si>
    <t>ЗАКАРПАТСЬКА область, місто УЖГОРОД, вулиця Бращайків, 6</t>
  </si>
  <si>
    <t>0f9186b5-d04f-444a-812f-4359c015d0f7</t>
  </si>
  <si>
    <t>Комунальне некомерційне підприємство "Обласний медичний спеціалізований центр" Житомирської обласної ради</t>
  </si>
  <si>
    <t>ЖИТОМИРСЬКИЙ</t>
  </si>
  <si>
    <t>ЖИТОМИРСЬКА область, ЖИТОМИРСЬКИЙ район, село ЗАРІЧАНИ, вулиця Бердичівське шосе, 3</t>
  </si>
  <si>
    <t>0f943a4e-7f19-4721-a946-632fbd804dae</t>
  </si>
  <si>
    <t>Амбулаторія № 1 КНП "ЦПМСД № 18" ОМР</t>
  </si>
  <si>
    <t>ОДЕСЬКА область, місто ОДЕСА, вулиця Лузанівська, 67</t>
  </si>
  <si>
    <t>0f9588f6-7416-44cf-9b61-ba569535065b</t>
  </si>
  <si>
    <t>ФОП Лендєл В.М</t>
  </si>
  <si>
    <t>ЗАКАРПАТСЬКА область, ВИНОГРАДІВСЬКИЙ район, місто ВИНОГРАДІВ, вулиця Вакарова, 13</t>
  </si>
  <si>
    <t>0f99085a-6f2e-4b0f-ad47-e2184b0edf6b</t>
  </si>
  <si>
    <t>амбулаторія ЗПСМ смт.Рокитне</t>
  </si>
  <si>
    <t>РОКИТНІВСЬКИЙ</t>
  </si>
  <si>
    <t>РІВНЕНСЬКА область, РОКИТНІВСЬКИЙ район, смт. РОКИТНЕ, вулиця Партизанська, 2</t>
  </si>
  <si>
    <t>0f9e070d-35d0-452d-99ba-5cadc44ee2db</t>
  </si>
  <si>
    <t>Амбулаторія загальної практики - сімейної медицини №2</t>
  </si>
  <si>
    <t>М.КИЇВ, місто КИЇВ, вулиця Мишуги Олександра, 5</t>
  </si>
  <si>
    <t>0f9f0d09-7d42-4820-99c6-eec03e16af53</t>
  </si>
  <si>
    <t>АмбулаторіяЗПСМ м.Снятин№2</t>
  </si>
  <si>
    <t>ІВАНО-ФРАНКІВСЬКА область, СНЯТИНСЬКИЙ район, місто СНЯТИН, вулиця Стефаника, 2 в</t>
  </si>
  <si>
    <t>0faae78b-693a-423a-ba60-9a06447c027e</t>
  </si>
  <si>
    <t>ФП с.Мот.Слобідка</t>
  </si>
  <si>
    <t>МОТОВИЛІВСЬКА СЛОБІДКА</t>
  </si>
  <si>
    <t>КИЇВСЬКА область, село МОТОВИЛІВСЬКА СЛОБІДКА, вулиця Центральна, 8</t>
  </si>
  <si>
    <t>0faf28be-efa2-4339-baa2-70af55137c10</t>
  </si>
  <si>
    <t>Комунальне некомерційне підприємство "Центр первинної медико-санітарної допомоги № 1" Солом'янського району м. Києва, амбулаторія загальної практики-сімейної медицини №7</t>
  </si>
  <si>
    <t>М.КИЇВ, місто КИЇВ, вулиця Шепелєва, 14</t>
  </si>
  <si>
    <t>0fb1686f-3c2a-4294-83f1-d465f22b8700</t>
  </si>
  <si>
    <t>Фельдшерсько-акушерський пункт село Острожок</t>
  </si>
  <si>
    <t>ОСТРОЖОК</t>
  </si>
  <si>
    <t>ЖИТОМИРСЬКА область, БАРАНІВСЬКИЙ район, село ОСТРОЖОК, вулиця Центральна, 95</t>
  </si>
  <si>
    <t>0fb54006-1213-45ba-bd44-3a8bb2a9abb3</t>
  </si>
  <si>
    <t>АЗПСМ с. Мурафа</t>
  </si>
  <si>
    <t>ХАРКІВСЬКА область, КРАСНОКУТСЬКИЙ район, село МУРАФА, вулиця Базарна, 1</t>
  </si>
  <si>
    <t>0fc85dfe-90e5-4c24-9106-6cec2c0361dc</t>
  </si>
  <si>
    <t>амбулаторія загальної практики сімейної медицини села Кузьмина Гребля</t>
  </si>
  <si>
    <t>КУЗЬМИНА ГРЕБЛЯ</t>
  </si>
  <si>
    <t>ЧЕРКАСЬКА область, ХРИСТИНІВСЬКИЙ район, село КУЗЬМИНА ГРЕБЛЯ, вулиця Шкільна, 1 а</t>
  </si>
  <si>
    <t>0fc935be-c1c6-4556-ad28-d5c5570d3015</t>
  </si>
  <si>
    <t>Відділення інтервенційної кардіології та реперфузійної терапії (м. Кам'янець-Подільський)</t>
  </si>
  <si>
    <t>ХМЕЛЬНИЦЬКА область, місто КАМ'ЯНЕЦЬ-ПОДІЛЬСЬКИЙ, вулиця Матросова, 17</t>
  </si>
  <si>
    <t>0fc93cf4-5476-44cb-9501-7712a039b088</t>
  </si>
  <si>
    <t>Відділення СМ №1</t>
  </si>
  <si>
    <t>0fc9f6f7-6f12-45c8-a52c-23f9280014b9</t>
  </si>
  <si>
    <t>Амбулаторія № 3 КУ "ЦПМСД № 2"</t>
  </si>
  <si>
    <t>ОДЕСЬКА область, місто ОДЕСА, вулиця Сегедська, 16</t>
  </si>
  <si>
    <t>0fdebc74-c9ab-463e-828e-f71c74ba5a66</t>
  </si>
  <si>
    <t>Білоберізька амбулаторія загальної практики сімейної медицини</t>
  </si>
  <si>
    <t>ІВАНО-ФРАНКІВСЬКА область, село БІЛОБЕРІЗКА, урочище Михайлуш, 34</t>
  </si>
  <si>
    <t>0fe9542a-741c-4c2e-90bf-633bb3c8ec06</t>
  </si>
  <si>
    <t>АЗПСМ с.Височинівка</t>
  </si>
  <si>
    <t>ВИСОЧИНІВКА</t>
  </si>
  <si>
    <t>ХАРКІВСЬКА область, ЗМІЇВСЬКИЙ район, село ВИСОЧИНІВКА, вулиця Миру, 22</t>
  </si>
  <si>
    <t>0ff0ff9f-c126-462e-b048-63421df62fd6</t>
  </si>
  <si>
    <t>Круглоозерська лікарська амбулаторія</t>
  </si>
  <si>
    <t>ГОЛОПРИСТАНСЬКИЙ</t>
  </si>
  <si>
    <t>КРУГЛООЗЕРКА</t>
  </si>
  <si>
    <t>ХЕРСОНСЬКА область, ГОЛОПРИСТАНСЬКИЙ район, село КРУГЛООЗЕРКА, вулиця Миру, 14-А</t>
  </si>
  <si>
    <t>0ff2a7ca-d575-4e66-943d-efa91c508a99</t>
  </si>
  <si>
    <t>Фельдшерсько-акушерський пункт села Стриганка</t>
  </si>
  <si>
    <t>СТРИГАНКА</t>
  </si>
  <si>
    <t>ЛЬВІВСЬКА область, КАМ'ЯНКА-БУЗЬКИЙ район, село СТРИГАНКА, вулиця Шевченка, 1а</t>
  </si>
  <si>
    <t>0ff4d796-ea1b-482b-ad7f-7b61f53b333a</t>
  </si>
  <si>
    <t>Комунальне некомерційне підприємство Старосамбірської районної ради "Добромильська районна лікарня". Терапевтичне відділення</t>
  </si>
  <si>
    <t>ЛЬВІВСЬКА область, СТАРОСАМБІРСЬКИЙ район, місто ДОБРОМИЛЬ, вулиця Міцкевича, 3</t>
  </si>
  <si>
    <t>0ff527c0-4fa0-4b28-96fa-8958211825bb</t>
  </si>
  <si>
    <t>Никифорівська амбулаторія</t>
  </si>
  <si>
    <t>БАХМУТСЬКИЙ</t>
  </si>
  <si>
    <t>НИКИФОРІВКА</t>
  </si>
  <si>
    <t>ДОНЕЦЬКА область, БАХМУТСЬКИЙ район, село НИКИФОРІВКА, вулиця Тімірязєва, 1</t>
  </si>
  <si>
    <t>0ffdd84a-704f-42fb-8c97-22a451d20ab9</t>
  </si>
  <si>
    <t>МЕЛЬНИЦЕ-ПОДІЛЬСЬКА АЗПСМ</t>
  </si>
  <si>
    <t>ТЕРНОПІЛЬСЬКА область, БОРЩІВСЬКИЙ район, смт. МЕЛЬНИЦЯ-ПОДІЛЬСЬКА, вулиця НЕЗАЛЕЖНОСТІ, 24</t>
  </si>
  <si>
    <t>10054d07-56bf-49de-b9e4-7ffd65f09d20</t>
  </si>
  <si>
    <t>фельдшерський пункт Вертеп</t>
  </si>
  <si>
    <t>ВЕРТЕП</t>
  </si>
  <si>
    <t>ЗАКАРПАТСЬКА область, ХУСТСЬКИЙ район, село ВЕРТЕП, вулиця Садова, 34</t>
  </si>
  <si>
    <t>1019d14a-2e93-419f-a445-cd32393d761b</t>
  </si>
  <si>
    <t>Амбулаторія ЗПСМ №6, КНП "ЦПМСД №2" Оболонського району м. Києва</t>
  </si>
  <si>
    <t>М.КИЇВ, місто КИЇВ, вулиця Макіївська, 7</t>
  </si>
  <si>
    <t>101c41db-0914-44ee-a43a-dc02e03dd8cd</t>
  </si>
  <si>
    <t>Фельдшерсько-акушерський пункт села Кам'яна Гора</t>
  </si>
  <si>
    <t>КАМ'ЯНА ГОРА</t>
  </si>
  <si>
    <t>ЛЬВІВСЬКА область, ЖОВКІВСЬКИЙ район, село КАМ'ЯНА ГОРА, вулиця Б. Хмельницького, 58</t>
  </si>
  <si>
    <t>1023f41c-719b-4ec8-bd7f-e92bc6769d46</t>
  </si>
  <si>
    <t>Шевченківська амбулаторія загальної практики – сімейної медицини (КНП БРР ЦПМСД)</t>
  </si>
  <si>
    <t>БРОВАРСЬКИЙ</t>
  </si>
  <si>
    <t>КИЇВСЬКА область, БРОВАРСЬКИЙ район, село ШЕВЧЕНКОВЕ, вулиця Механізаторів, 8</t>
  </si>
  <si>
    <t>10251a2b-a433-4606-af68-856fe15c2cce</t>
  </si>
  <si>
    <t>Амбулаторія №5</t>
  </si>
  <si>
    <t>ОПИТНЕ</t>
  </si>
  <si>
    <t>ДОНЕЦЬКА область, БАХМУТСЬКИЙ район, селище ОПИТНЕ, вулиця Київська, 1а</t>
  </si>
  <si>
    <t>1027a6ab-e0ef-4356-a6dc-d9739373f301</t>
  </si>
  <si>
    <t>ФП Майдан  Чапельський</t>
  </si>
  <si>
    <t>МАЙДАН-ЧАПЕЛЬСЬКИЙ</t>
  </si>
  <si>
    <t>ВІННИЦЬКА область, ВІННИЦЬКИЙ район, село МАЙДАН-ЧАПЕЛЬСЬКИЙ, вулиця Лесі Українки, 42-а</t>
  </si>
  <si>
    <t>10292138-9fed-4177-9cd0-eb5c7c37f1fc</t>
  </si>
  <si>
    <t>Комунальне некомерційне підприємство "Консультативно-діагностичний ценкр №1 Дарницького району м. Кєва "</t>
  </si>
  <si>
    <t>М.КИЇВ, місто КИЇВ, вулиця Вербицького, 5</t>
  </si>
  <si>
    <t>102ddf95-9389-43aa-afa8-d92b3aca830b</t>
  </si>
  <si>
    <t>відокремлений структурнй підрозділ КНП "СПБР" ГРИШКОВЕЦЬКОЇ СЕЛИЩНОЇ, РАЙГОРОДОЦЬКОЇ, СЕМЕНІВСЬКОЇ ТА ШВАЙКІВСЬКОЇ СІЛЬСЬКИХ РАД ЗА АДРЕСОЮ С. СЕМЕНІВКА</t>
  </si>
  <si>
    <t>ЖИТОМИРСЬКА область, село СЕМЕНІВКА, вулиця Героїв Майдану, 4</t>
  </si>
  <si>
    <t>102e23f3-afda-45c3-99c7-784d1536faa6</t>
  </si>
  <si>
    <t>Комунальне некомерційне підприємство "Хорольська міська лікарня" Хорольської міської ради Лубенського району Полтавської області вул.Михайла Полонського 11/1е</t>
  </si>
  <si>
    <t>ПОЛТАВСЬКА область, ХОРОЛЬСЬКИЙ район, місто ХОРОЛ, вулиця Михайла Полонського, 11/1е</t>
  </si>
  <si>
    <t>10358c6f-0c56-4c4a-9b6c-491f8563dc0f</t>
  </si>
  <si>
    <t>Амбулаторія сімейної медицини №1</t>
  </si>
  <si>
    <t>ЧЕРНІГІВСЬКА область, місто НІЖИН, вулиця Незалежності, 40</t>
  </si>
  <si>
    <t>10399879-6a5c-431c-814d-03d6434f768a</t>
  </si>
  <si>
    <t>Замлинський фельдшерсько-акушерський пункт</t>
  </si>
  <si>
    <t>ЗАМЛИННЯ</t>
  </si>
  <si>
    <t>ВОЛИНСЬКА область, ЛЮБОМЛЬСЬКИЙ район, село ЗАМЛИННЯ, вулиця Шкільна, 220</t>
  </si>
  <si>
    <t>103ce9aa-206b-433a-890d-6a31205323b0</t>
  </si>
  <si>
    <t>Чортківська станція, Чортківська підстанція</t>
  </si>
  <si>
    <t>ТЕРНОПІЛЬСЬКА область, місто ЧОРТКІВ, вулиця Дмитра Пігути, 31</t>
  </si>
  <si>
    <t>103dbed6-fc90-44ca-a61b-521ea943434d</t>
  </si>
  <si>
    <t>Фельдшерсько-акушерський пункт с. Княжа Криниця</t>
  </si>
  <si>
    <t>КРИЖОПІЛЬСЬКИЙ</t>
  </si>
  <si>
    <t>КНЯЖА КРИНИЦЯ</t>
  </si>
  <si>
    <t>ВІННИЦЬКА область, КРИЖОПІЛЬСЬКИЙ район, село КНЯЖА КРИНИЦЯ, вулиця Миру, 1</t>
  </si>
  <si>
    <t>10407def-fd20-421f-a6d2-deca17d355b7</t>
  </si>
  <si>
    <t>Лікарська амбулаторія загальної практики сімейної медицини с. Бишків</t>
  </si>
  <si>
    <t>БИШКІВ</t>
  </si>
  <si>
    <t>ЛЬВІВСЬКА область, ЖОВКІВСЬКИЙ район, село БИШКІВ, вулиця Б. Хмельницького, 43</t>
  </si>
  <si>
    <t>10424ddf-de8a-470c-bef2-02ac247f960f</t>
  </si>
  <si>
    <t>Білогірська амбулаторія загальної практики - сімейної медицини</t>
  </si>
  <si>
    <t>БІЛОГІРСЬКИЙ</t>
  </si>
  <si>
    <t>ХМЕЛЬНИЦЬКА область, БІЛОГІРСЬКИЙ район, смт. БІЛОГІР'Я, вулиця Миру, 1</t>
  </si>
  <si>
    <t>1043e2ad-e859-424e-b96d-f2abf7c21942</t>
  </si>
  <si>
    <t>ТОВАРИСТВО З ОБМЕЖЕНОЮ ВІДПОВІДАЛЬНІСТЮ “МЕДИЧНИЙ ЦЕНТР “ДОКТОР ЦАРУК””</t>
  </si>
  <si>
    <t>ІВАНО-ФРАНКІВСЬКА область, місто ІВАНО-ФРАНКІВСЬК, вулиця Степана Бандери, 79</t>
  </si>
  <si>
    <t>104791c5-d2d4-4e7d-9da8-4361e7b3f5de</t>
  </si>
  <si>
    <t>ХЕРСОНСЬКА область, смт. ЧАПЛИНКА, вулиця Грушевського, 59</t>
  </si>
  <si>
    <t>10526e4c-4603-4609-a2e4-75d8385803f2</t>
  </si>
  <si>
    <t>Бершадське відділення ЕМД</t>
  </si>
  <si>
    <t>ВІННИЦЬКА область, місто БЕРШАДЬ, вулиця Будкевича, 1А</t>
  </si>
  <si>
    <t>1052df09-dfc5-41cb-b564-ea886d55a4e6</t>
  </si>
  <si>
    <t>Нижньотеплівська сільська лікарська амбулаторія</t>
  </si>
  <si>
    <t>НИЖНЬОТЕПЛЕ</t>
  </si>
  <si>
    <t>ЛУГАНСЬКА область, СТАНИЧНО-ЛУГАНСЬКИЙ район, село НИЖНЬОТЕПЛЕ, вулиця Центральна, 11</t>
  </si>
  <si>
    <t>105500b5-bdfd-49bd-a27a-c12d53d46699</t>
  </si>
  <si>
    <t>Комунальне некомерційне медичне підприємство "Кременчуцький міський стоматологічний центр" (відокремлений структурний підрозділ №3)</t>
  </si>
  <si>
    <t>ПОЛТАВСЬКА область, місто КРЕМЕНЧУК, провулок Павлівський, 1/4</t>
  </si>
  <si>
    <t>1058d10c-e414-4638-8aa9-67930729abde</t>
  </si>
  <si>
    <t>Амбулаторія загальної практики сімейної медицини №11</t>
  </si>
  <si>
    <t>ХМЕЛЬНИЦЬКА область, місто ХМЕЛЬНИЦЬКИЙ, вулиця Інститутська, 6в</t>
  </si>
  <si>
    <t>10632962-246b-4a43-a1ad-b6158106a129</t>
  </si>
  <si>
    <t>Комунальне некомерційне підприємство «Обласний медичний центр вертебрології і реабілітації» Житомирської обласної ради</t>
  </si>
  <si>
    <t>ЖИТОМИРСЬКА область, місто ЖИТОМИР, вулиця Чуднівське шоссе, 1</t>
  </si>
  <si>
    <t>106b676b-d368-43f6-a193-d9c390cbefd0</t>
  </si>
  <si>
    <t>Кабінет загальної практики – сімейної медицини</t>
  </si>
  <si>
    <t>ШУМСЬКИЙ</t>
  </si>
  <si>
    <t>ТЕРНОПІЛЬСЬКА область, ШУМСЬКИЙ район, місто ШУМСЬК, вулиця Енергетична, 3А</t>
  </si>
  <si>
    <t>106bc8f7-8223-414a-bf6b-0e5cbb3b42a3</t>
  </si>
  <si>
    <t>Амбулаторія №2</t>
  </si>
  <si>
    <t>ХМЕЛЬНИЦЬКА область, місто ШЕПЕТІВКА, проспект Миру, 14Д</t>
  </si>
  <si>
    <t>106bf7bc-5c52-4c30-be9a-10b4e74af655</t>
  </si>
  <si>
    <t>Товариство з обмеженою відповідальністю \</t>
  </si>
  <si>
    <t>ЧЕРНІВЕЦЬКА область, КІЦМАНСЬКИЙ район, село МАМАЇВЦІ, вулиця О. Кобилянської, 2 Б</t>
  </si>
  <si>
    <t>106f2baa-58a8-48e6-a56c-1a27ad3a0b24</t>
  </si>
  <si>
    <t>Качанівська АЗПСМ</t>
  </si>
  <si>
    <t>ХМІЛЬНИЦЬКИЙ</t>
  </si>
  <si>
    <t>КАЧАНІВКА</t>
  </si>
  <si>
    <t>ВІННИЦЬКА область, ХМІЛЬНИЦЬКИЙ район, село КАЧАНІВКА, прохід Миру, 4</t>
  </si>
  <si>
    <t>107e7867-924d-43e0-a2d1-9e5fa8a4cbfe</t>
  </si>
  <si>
    <t>Поліклінічне відділення комунальне некомерційне підприємство «Слобожанська районна лікарня» Зміївської районної ради Харківської області</t>
  </si>
  <si>
    <t>ХАРКІВСЬКА область, ЗМІЇВСЬКИЙ район, смт. СЛОБОЖАНСЬКЕ, вулиця Дружби, 12</t>
  </si>
  <si>
    <t>1081a5fa-4a52-4da9-a263-c792d5dd885a</t>
  </si>
  <si>
    <t>Амбулаторія загальної практики сімейної медицини с.Старява</t>
  </si>
  <si>
    <t>СТАРЯВА</t>
  </si>
  <si>
    <t>ЛЬВІВСЬКА область, СТАРОСАМБІРСЬКИЙ район, село СТАРЯВА, вулиця Івана Франка, 143</t>
  </si>
  <si>
    <t>10829f36-8749-4b73-a37b-1b21f1d46c62</t>
  </si>
  <si>
    <t>Грибівська амбулаторія загальної практики - сімейної медицини</t>
  </si>
  <si>
    <t>ОДЕСЬКА область, ОВІДІОПОЛЬСЬКИЙ район, село ГРИБІВКА, вулиця Миру, 22</t>
  </si>
  <si>
    <t>1086b332-802a-4d3f-a5c2-5d71faa5b055</t>
  </si>
  <si>
    <t>Колінковецька амбулаторія загальної практики сімейної медици</t>
  </si>
  <si>
    <t>ХОТИНСЬКИЙ</t>
  </si>
  <si>
    <t>КОЛІНКІВЦІ</t>
  </si>
  <si>
    <t>ЧЕРНІВЕЦЬКА область, ХОТИНСЬКИЙ район, село КОЛІНКІВЦІ, вулиця Головна, 86</t>
  </si>
  <si>
    <t>10870056-1075-4ad1-9bb8-af3d101e9d91</t>
  </si>
  <si>
    <t>Амбулаторія загальної практики-сімейної медицини с. Свобода</t>
  </si>
  <si>
    <t>СВОБОДА</t>
  </si>
  <si>
    <t>ЗАКАРПАТСЬКА область, БЕРЕГІВСЬКИЙ район, село СВОБОДА, вулиця Мира, 51</t>
  </si>
  <si>
    <t>108bc662-8ee2-4f23-b20e-11f6e3ade3e2</t>
  </si>
  <si>
    <t>Наркевицька АЗПСМ</t>
  </si>
  <si>
    <t>ХМЕЛЬНИЦЬКА область, смт. НАРКЕВИЧІ, вулиця Лісова, 1</t>
  </si>
  <si>
    <t>1091f5ec-fdf9-478c-b4df-b352ca864052</t>
  </si>
  <si>
    <t>ФАП с. Морозівка</t>
  </si>
  <si>
    <t>МУРОВАНОКУРИЛОВЕЦЬКИЙ</t>
  </si>
  <si>
    <t>МОРОЗІВКА</t>
  </si>
  <si>
    <t>ВІННИЦЬКА область, МУРОВАНОКУРИЛОВЕЦЬКИЙ район, село МОРОЗІВКА, вулиця сонячна, 24</t>
  </si>
  <si>
    <t>1097c94b-2a71-473f-b5ae-3a7046eb60f0</t>
  </si>
  <si>
    <t>ФАП с. Локіть</t>
  </si>
  <si>
    <t>ЛОКІТЬ</t>
  </si>
  <si>
    <t>ЗАКАРПАТСЬКА область, ІРШАВСЬКИЙ район, село ЛОКІТЬ, вулиця ,</t>
  </si>
  <si>
    <t>109cccba-0fa6-4fe7-a268-554fcf7c3068</t>
  </si>
  <si>
    <t>Амбулаторія загальної практики сімейної медицини с.Олександрівка</t>
  </si>
  <si>
    <t>МИКОЛАЇВСЬКА область, СНІГУРІВСЬКИЙ район, село ОЛЕКСАНДРІВКА, вулиця Центральна, 5</t>
  </si>
  <si>
    <t>10a3bc12-293c-4518-a7c3-37fa185a56dc</t>
  </si>
  <si>
    <t>Мархалівська амбулаторія загальної практики - сімейної медицини</t>
  </si>
  <si>
    <t>ВАСИЛЬКІВСЬКИЙ</t>
  </si>
  <si>
    <t>МАРХАЛІВКА</t>
  </si>
  <si>
    <t>КИЇВСЬКА область, ВАСИЛЬКІВСЬКИЙ район, село МАРХАЛІВКА, вулиця Шкільна , 13</t>
  </si>
  <si>
    <t>10a6d707-fdb2-42d4-8567-e854f140f8d2</t>
  </si>
  <si>
    <t>Сіверська амбулаторія</t>
  </si>
  <si>
    <t>СІВЕРСЬК</t>
  </si>
  <si>
    <t>ДОНЕЦЬКА область, БАХМУТСЬКИЙ район, місто СІВЕРСЬК, вулиця Північна, 2</t>
  </si>
  <si>
    <t>10a97d2c-db0f-443a-9d0c-b564af1d99b9</t>
  </si>
  <si>
    <t>Амбулаторія загальної практики-сімейної медицини №12</t>
  </si>
  <si>
    <t>ХМЕЛЬНИЦЬКА область, місто ХМЕЛЬНИЦЬКИЙ, вулиця Кам'янецька, 99</t>
  </si>
  <si>
    <t>10ab1917-afee-4464-8d0a-64e2e6ea500f</t>
  </si>
  <si>
    <t>Славутська філія діалізного відділення КНП "ХОЛ" Хмельницької обласної ради</t>
  </si>
  <si>
    <t>ХМЕЛЬНИЦЬКА область, місто СЛАВУТА, прохід Мудрого Ярослава, 29г</t>
  </si>
  <si>
    <t>10add814-c157-43f9-8d9c-c6783bfa34f5</t>
  </si>
  <si>
    <t>ФАП с. Данківці</t>
  </si>
  <si>
    <t>ДАНКІВЦІ</t>
  </si>
  <si>
    <t>ЧЕРНІВЕЦЬКА область, село ДАНКІВЦІ, вулиця Свято-Покровська, 58</t>
  </si>
  <si>
    <t>10b13160-8f1a-497d-b1dc-b73d8450b035</t>
  </si>
  <si>
    <t>амбулаторія загальної практики-сімейної медицини №4</t>
  </si>
  <si>
    <t>ЗАПОРІЗЬКА область, місто ЗАПОРІЖЖЯ, вулиця Запорізького Козацтва, 25</t>
  </si>
  <si>
    <t>10b2f2b3-2f8c-4702-af66-7e37f90dbd6d</t>
  </si>
  <si>
    <t>Фельдшерсько-акушерський пункт с. Ярмаки</t>
  </si>
  <si>
    <t>ЯРМАКИ</t>
  </si>
  <si>
    <t>ПОЛТАВСЬКА область, МИРГОРОДСЬКИЙ район, село ЯРМАКИ, вулиця Перемоги, 14</t>
  </si>
  <si>
    <t>10b38b70-5d33-40ce-8ea5-63683cdb1a63</t>
  </si>
  <si>
    <t>ДНІПРОПЕТРОВСЬКА область, місто КРИВИЙ РІГ, вулиця Добролюбова, 6</t>
  </si>
  <si>
    <t>10b6f6d9-9bee-4066-b941-5af2e1b92672</t>
  </si>
  <si>
    <t>ХАРКІВСЬКА область, місто ХАРКІВ, вулиця Харківських Дивізій, 14/1А</t>
  </si>
  <si>
    <t>10bf1fa7-6654-460d-8f79-46ee700945bf</t>
  </si>
  <si>
    <t>Ставчанська АЗПСМ</t>
  </si>
  <si>
    <t>СТАВЧАНИ</t>
  </si>
  <si>
    <t>ЧЕРНІВЕЦЬКА область, КІЦМАНСЬКИЙ район, село СТАВЧАНИ, вулиця В. Стуса, 2</t>
  </si>
  <si>
    <t>10c2c73d-394d-484f-a86e-8ecd0e888aa8</t>
  </si>
  <si>
    <t>Зазимська амбулаторія загальної практики – сімейної медицини(КНП БРР ЦПМСД)</t>
  </si>
  <si>
    <t>ЗАЗИМ'Я</t>
  </si>
  <si>
    <t>КИЇВСЬКА область, БРОВАРСЬКИЙ район, село ЗАЗИМ'Я, вулиця Широка, 6</t>
  </si>
  <si>
    <t>10cb522c-bbff-4057-938b-3d249aab7d8f</t>
  </si>
  <si>
    <t>ТОВ ЮМД-Медікал</t>
  </si>
  <si>
    <t>КИЇВСЬКА область, КИЄВО-СВЯТОШИНСЬКИЙ район, село СВЯТОПЕТРІВСЬКЕ, вулиця бульвар Т.Шевченка, 2</t>
  </si>
  <si>
    <t>10cc86db-a90c-4468-b396-b5ef5ce00e9e</t>
  </si>
  <si>
    <t>Відокремлений підрозділ ТОВ 'Медекс плюс'</t>
  </si>
  <si>
    <t>ІВАНО-ФРАНКІВСЬКА область, місто ІВАНО-ФРАНКІВСЬК, вулиця Гетьмана Мазепи, 21</t>
  </si>
  <si>
    <t>10cee698-1454-423b-bab9-325c90b7b7d8</t>
  </si>
  <si>
    <t>Фельдшерсько-акушерський пункт с.Обложки</t>
  </si>
  <si>
    <t>ГЛУХІВСЬКИЙ</t>
  </si>
  <si>
    <t>ОБЛОЖКИ</t>
  </si>
  <si>
    <t>СУМСЬКА область, ГЛУХІВСЬКИЙ район, село ОБЛОЖКИ, вулиця Коцеби, 59</t>
  </si>
  <si>
    <t>10d3fd2e-e4a6-4a01-9f32-71b92180a135</t>
  </si>
  <si>
    <t>Візус Незалежної України 34</t>
  </si>
  <si>
    <t>ЗАПОРІЗЬКА область, місто ЗАПОРІЖЖЯ, вулиця Незалежної України, 34</t>
  </si>
  <si>
    <t>10d5afb5-198d-427a-9f5b-56932a4e88e9</t>
  </si>
  <si>
    <t>ФАП с.Горбки</t>
  </si>
  <si>
    <t>ГОРБКИ</t>
  </si>
  <si>
    <t>ЗАКАРПАТСЬКА область, ВИНОГРАДІВСЬКИЙ район, село ГОРБКИ, вулиця Заводська, 110</t>
  </si>
  <si>
    <t>10db7f64-d7e3-4047-a99d-1a0888131708</t>
  </si>
  <si>
    <t>АЗПСМ № 5 КЗ "ЦПМСД № 3"</t>
  </si>
  <si>
    <t>10e1de5e-6372-49fb-a7b5-d03e0152e1ae</t>
  </si>
  <si>
    <t>БОБРОВИЦЬКИЙ</t>
  </si>
  <si>
    <t>ЧЕРНІГІВСЬКА область, БОБРОВИЦЬКИЙ район, місто БОБРОВИЦЯ, вулиця Олега Бичка, 1</t>
  </si>
  <si>
    <t>10e4dfc2-b516-46ab-8b29-6da5bd870972</t>
  </si>
  <si>
    <t>Солобковецька амбулаторія загальної практики сімейної медицини</t>
  </si>
  <si>
    <t>СОЛОБКІВЦІ</t>
  </si>
  <si>
    <t>ХМЕЛЬНИЦЬКА область, ЯРМОЛИНЕЦЬКИЙ район, село СОЛОБКІВЦІ, вулиця Ломоносова, 3</t>
  </si>
  <si>
    <t>10ea5cd0-2fd3-4827-9eea-8f9fadb988f9</t>
  </si>
  <si>
    <t>Відділення денного стаціонару</t>
  </si>
  <si>
    <t>ЧЕРНІВЕЦЬКА область, місто ЧЕРНІВЦІ, вулиця Головна, 246 В</t>
  </si>
  <si>
    <t>10f72e73-11c7-474f-a5b1-33c8540370fb</t>
  </si>
  <si>
    <t>Фельдшерсько акушерський пункт</t>
  </si>
  <si>
    <t>ЛУКА</t>
  </si>
  <si>
    <t>ЛЬВІВСЬКА область, САМБІРСЬКИЙ район, село ЛУКА, вулиця Шкільна, 1</t>
  </si>
  <si>
    <t>10fb9994-db08-4a2c-aa97-78634afa3e9f</t>
  </si>
  <si>
    <t>Лікарська амбулаторія с. Рай-Олександрівка</t>
  </si>
  <si>
    <t>ДОНЕЦЬКА область, село РАЙ-ОЛЕКСАНДРІВКА, вулиця Шкільна, 63а</t>
  </si>
  <si>
    <t>10fea57b-9877-46d1-a5ec-de25679f5631</t>
  </si>
  <si>
    <t>Веселівська амбулаторія ЗПСМ (КНП "Криворізький районний ЦПМСД" Новопільської СР)</t>
  </si>
  <si>
    <t>КРИВОРІЗЬКИЙ</t>
  </si>
  <si>
    <t>ДНІПРОПЕТРОВСЬКА область, КРИВОРІЗЬКИЙ район, село НОВИЙ ШЛЯХ, вулиця Меліоративна, 45 В</t>
  </si>
  <si>
    <t>1105b263-cc8b-46d3-9963-a7e917b71482</t>
  </si>
  <si>
    <t>Комарівський фельдшерський пункт</t>
  </si>
  <si>
    <t>ХМЕЛЬНИЦЬКА область, СЛАВУТСЬКИЙ район, село КОМАРІВКА, вулиця Лесі Українка , 23</t>
  </si>
  <si>
    <t>1106bd9c-ffb0-4fd5-85fa-46284c230425</t>
  </si>
  <si>
    <t>Софіївська амбулаторія ЗПСМ  (КНП "Криворізький районний ЦПМСД" Новопільської СР)</t>
  </si>
  <si>
    <t>ДНІПРОПЕТРОВСЬКА область, КРИВОРІЗЬКИЙ район, село СОФІЇВКА, вулиця Комарова, 33 б</t>
  </si>
  <si>
    <t>110e708d-2c03-42ab-accb-cd13035bd590</t>
  </si>
  <si>
    <t>Центральна амбулаторія первинної медичної допомоги № 3</t>
  </si>
  <si>
    <t>СУМСЬКА область, місто КОНОТОП, вулиця Миколи Амосова, 3</t>
  </si>
  <si>
    <t>110e7b6f-2823-4ee8-b3cb-303da65c7681</t>
  </si>
  <si>
    <t>онкологічно-диспансерне відділення</t>
  </si>
  <si>
    <t>1111c89f-48d7-4c0f-b913-ad7fa40d1917</t>
  </si>
  <si>
    <t>Лікувально-діагностичний відділ</t>
  </si>
  <si>
    <t>ІВАНО-ФРАНКІВСЬКА область, місто КАЛУШ, проспект Лесі Українки, 40</t>
  </si>
  <si>
    <t>11229425-13f7-4830-b32f-0e724d0c97be</t>
  </si>
  <si>
    <t>Матусівська амбулаторія загальної практики сімейної медицини</t>
  </si>
  <si>
    <t>ЧЕРКАСЬКА область, ШПОЛЯНСЬКИЙ район, село МАТУСІВ, вулиця Кравченка, 16</t>
  </si>
  <si>
    <t>11280fa8-3e8c-4fe8-8b91-73aaf9fc7af9</t>
  </si>
  <si>
    <t>Фельдшерський пункт с.Балка</t>
  </si>
  <si>
    <t>ДОЛИНКА</t>
  </si>
  <si>
    <t>ЧЕРКАСЬКА область, МОНАСТИРИЩЕНСЬКИЙ район, село ДОЛИНКА, вулиця Шевченка, 1а</t>
  </si>
  <si>
    <t>112fb711-3980-40f7-84d9-b06bc8d7a4f8</t>
  </si>
  <si>
    <t>ФП с. Балин</t>
  </si>
  <si>
    <t>ВІННИЦЬКА область, ЛІТИНСЬКИЙ район, село БАЛИН, вулиця Набережна, 8А</t>
  </si>
  <si>
    <t>1137b226-0cdb-4ac3-80cb-5a8add3b1129</t>
  </si>
  <si>
    <t>Неврологічне відділення</t>
  </si>
  <si>
    <t>ДОНЕЦЬКА область, місто ВУГЛЕДАР,  МОЛОДІЖНА, 19</t>
  </si>
  <si>
    <t>113a3bf1-d2b0-4e3f-8187-1e38db137de0</t>
  </si>
  <si>
    <t>Березинська амбулаторія загальної практики-сімейної медицини</t>
  </si>
  <si>
    <t>МУКАЧІВСЬКИЙ</t>
  </si>
  <si>
    <t>БЕРЕЗИНКА</t>
  </si>
  <si>
    <t>ЗАКАРПАТСЬКА область, МУКАЧІВСЬКИЙ район, село БЕРЕЗИНКА, вулиця Шевченка, 37</t>
  </si>
  <si>
    <t>113cf114-3779-4af2-b443-4a33518f32f6</t>
  </si>
  <si>
    <t>Фельдшерський пункт с. Козлів</t>
  </si>
  <si>
    <t>ПЕРЕЯСЛАВ-ХМЕЛЬНИЦЬКИЙ</t>
  </si>
  <si>
    <t>КИЇВСЬКА область, ПЕРЕЯСЛАВ-ХМЕЛЬНИЦЬКИЙ район, село КОЗЛІВ, вулиця Шкільна, 29</t>
  </si>
  <si>
    <t>113d215a-37b4-41aa-8784-77efe3e90ab0</t>
  </si>
  <si>
    <t>Фельдшерсько - акушерський пункт</t>
  </si>
  <si>
    <t>МАЛА РИБИЦЯ</t>
  </si>
  <si>
    <t>СУМСЬКА область, КРАСНОПІЛЬСЬКИЙ район, село МАЛА РИБИЦЯ, вулиця Миропільська, 11</t>
  </si>
  <si>
    <t>11432a24-fd2a-404a-bfa8-182a5588f0bb</t>
  </si>
  <si>
    <t>Фельдшерсько-акушерський пункт с.Колодруби КНП «Миколаївська ЦРЛ»</t>
  </si>
  <si>
    <t>КОЛОДРУБИ</t>
  </si>
  <si>
    <t>ЛЬВІВСЬКА область, МИКОЛАЇВСЬКИЙ район, село КОЛОДРУБИ, вулиця І.Франка, 11</t>
  </si>
  <si>
    <t>114515f0-98ae-4c2b-aceb-f4288ac6d35a</t>
  </si>
  <si>
    <t>Лікарська амбулаторія с. Миколаївка №7</t>
  </si>
  <si>
    <t>ВОЛНОВАСЬКИЙ</t>
  </si>
  <si>
    <t>ДОНЕЦЬКА область, ВОЛНОВАСЬКИЙ район, село МИКОЛАЇВКА, вулиця Центральна, 59а</t>
  </si>
  <si>
    <t>114bc2bd-81c3-4f93-931f-e66995de8f83</t>
  </si>
  <si>
    <t>Фельдшерський пункт с.Паланочка</t>
  </si>
  <si>
    <t>МАНЬКІВСЬКИЙ</t>
  </si>
  <si>
    <t>ПАЛАНОЧКА</t>
  </si>
  <si>
    <t>ЧЕРКАСЬКА область, МАНЬКІВСЬКИЙ район, село ПАЛАНОЧКА, вулиця Шевченка, 77</t>
  </si>
  <si>
    <t>114ff0f1-7428-4c59-8578-9b61583327c8</t>
  </si>
  <si>
    <t>АЗПСМ с.Лигівка</t>
  </si>
  <si>
    <t>САХНОВЩИНСЬКИЙ</t>
  </si>
  <si>
    <t>ЛИГІВКА</t>
  </si>
  <si>
    <t>ХАРКІВСЬКА область, САХНОВЩИНСЬКИЙ район, село ЛИГІВКА, вулиця Набережна, 1</t>
  </si>
  <si>
    <t>115053e6-07da-40cb-8a6f-d20bd3d797f6</t>
  </si>
  <si>
    <t>Хлівчанська амбулаторія загальної практики - сімейної медицини</t>
  </si>
  <si>
    <t>ХЛІВЧАНИ</t>
  </si>
  <si>
    <t>ЛЬВІВСЬКА область, село ХЛІВЧАНИ, вулиця І. Франка, 115</t>
  </si>
  <si>
    <t>11547d6d-3a64-48ef-a2a2-89020a04f1f6</t>
  </si>
  <si>
    <t>Бовшівська амбулаторія ЗПСМ</t>
  </si>
  <si>
    <t>БОВШІВ</t>
  </si>
  <si>
    <t>ІВАНО-ФРАНКІВСЬКА область, ГАЛИЦЬКИЙ район, село БОВШІВ, вулиця Шевченка, 20а</t>
  </si>
  <si>
    <t>1154ecab-cfc0-4afb-8687-7b3366c64ab6</t>
  </si>
  <si>
    <t>Фельдшерсько Акушерський Пункт с. Олексіївка</t>
  </si>
  <si>
    <t>ОЛЕКСІЇВКА</t>
  </si>
  <si>
    <t>ЧЕРНІВЕЦЬКА область, СОКИРЯНСЬКИЙ район, село ОЛЕКСІЇВКА, вулиця Головна, 55</t>
  </si>
  <si>
    <t>1155dcd8-96f7-453f-a79a-32cc32efe677</t>
  </si>
  <si>
    <t>Малолепетиська лікарська  амбулаторія загальної практики сімейної медицини</t>
  </si>
  <si>
    <t>ВЕЛИКОЛЕПЕТИСЬКИЙ</t>
  </si>
  <si>
    <t>МАЛА ЛЕПЕТИХА</t>
  </si>
  <si>
    <t>ХЕРСОНСЬКА область, ВЕЛИКОЛЕПЕТИСЬКИЙ район, село МАЛА ЛЕПЕТИХА, вулиця Миру, 13</t>
  </si>
  <si>
    <t>1159523c-5a26-46f2-b1cf-a508aad86bb7</t>
  </si>
  <si>
    <t>Фельдшерський пункт с. Вільшанка</t>
  </si>
  <si>
    <t>ЧЕРКАСЬКА область, УМАНСЬКИЙ район, село ВІЛЬШАНКА, вулиця Центральна, 11</t>
  </si>
  <si>
    <t>115c1a64-a451-45c7-a6df-b03725c5492e</t>
  </si>
  <si>
    <t>Амбулаторія ЗПСМ с. Троїцьке</t>
  </si>
  <si>
    <t>ОДЕСЬКА область, БІЛЯЇВСЬКИЙ район, село ТРОЇЦЬКЕ, вулиця Сатова, 8 б</t>
  </si>
  <si>
    <t>1162ea48-94c2-42d9-ae2b-d2521aca963b</t>
  </si>
  <si>
    <t>АЗПСМ с. Новофедорівка</t>
  </si>
  <si>
    <t>БЕРЕЗАНСЬКИЙ</t>
  </si>
  <si>
    <t>НОВОФЕДОРІВКА</t>
  </si>
  <si>
    <t>МИКОЛАЇВСЬКА область, БЕРЕЗАНСЬКИЙ район, село НОВОФЕДОРІВКА, вулиця Приморська, 41</t>
  </si>
  <si>
    <t>1164a577-4e13-4e79-b1e5-639275b984a2</t>
  </si>
  <si>
    <t>Амбулаторія загальної практики - сімейної медицини с.Кобилля</t>
  </si>
  <si>
    <t>КОБИЛЛЯ</t>
  </si>
  <si>
    <t>ТЕРНОПІЛЬСЬКА область, ЗБАРАЗЬКИЙ район, село КОБИЛЛЯ, вулиця Шевченка, 6</t>
  </si>
  <si>
    <t>1166fef8-9d67-4ed6-896f-bfdd30b493a2</t>
  </si>
  <si>
    <t>Угринівська амбулаторія</t>
  </si>
  <si>
    <t>ІВАНО-ФРАНКІВСЬКА область, село УГРИНІВ, вулиця Церковна, 4</t>
  </si>
  <si>
    <t>116afe40-af34-4a1d-829f-60d7055a58b0</t>
  </si>
  <si>
    <t>Тимченківський ФАП</t>
  </si>
  <si>
    <t>МАШІВСЬКИЙ</t>
  </si>
  <si>
    <t>СЕЛЕЩИНА</t>
  </si>
  <si>
    <t>ПОЛТАВСЬКА область, МАШІВСЬКИЙ район, село СЕЛЕЩИНА, вулиця Гагаріна, 1б</t>
  </si>
  <si>
    <t>116cd28f-db7f-4cfa-9c54-fc935c5c6734</t>
  </si>
  <si>
    <t>КНП "ЛУГАНСЬКА ОБЛАСНА КЛІНІЧНА ЛІКАРНЯ" КАРДІОЛОГІЧНЕ ВІДДІЛЕННЯ</t>
  </si>
  <si>
    <t>ЛУГАНСЬКА область, місто ЛИСИЧАНСЬК, вулиця Мельникова, 48</t>
  </si>
  <si>
    <t>116dbd26-3d7d-4c41-829b-deb3a65e5617</t>
  </si>
  <si>
    <t>ЗАПОРІЗЬКА область, місто ТОКМАК, вулиця Центральна, 55 К</t>
  </si>
  <si>
    <t>116ea82c-78a4-4dc8-ab79-643382ccc39e</t>
  </si>
  <si>
    <t>АЗПСМ с. Новоолексіївка №18</t>
  </si>
  <si>
    <t>НОВООЛЕКСІЇВКА</t>
  </si>
  <si>
    <t>ДОНЕЦЬКА область, ВОЛНОВАСЬКИЙ район, село НОВООЛЕКСІЇВКА, вулиця Булди, 24</t>
  </si>
  <si>
    <t>11708a1f-7013-481a-8b74-d65f87786e2e</t>
  </si>
  <si>
    <t>Амбулаторія ЗПСМ п. Курилівка (КНП "Петриківський ЦПМСД")</t>
  </si>
  <si>
    <t>КУРИЛІВКА</t>
  </si>
  <si>
    <t>ДНІПРОПЕТРОВСЬКА область, ПЕТРИКІВСЬКИЙ район, смт. КУРИЛІВКА, вулиця Медичний, 1</t>
  </si>
  <si>
    <t>1176119b-2191-42c4-8ec7-e372a9b8c8ca</t>
  </si>
  <si>
    <t>Амбулаторія загальної практики - сімейної медицини №11</t>
  </si>
  <si>
    <t>ЖИТОМИРСЬКА область, місто ЖИТОМИР, вулиця Старочуднівська, 12/77</t>
  </si>
  <si>
    <t>117eec51-c388-4d52-8981-ed99d0c5c845</t>
  </si>
  <si>
    <t>ХАРКІВСЬКА область, місто ХАРКІВ, проспект Героїв Сталінграда, 12</t>
  </si>
  <si>
    <t>1185d494-b236-4040-8b55-332d5940e3fe</t>
  </si>
  <si>
    <t>Козачинський фельдшерський пункт</t>
  </si>
  <si>
    <t>КОЗАЧИЙ</t>
  </si>
  <si>
    <t>ЛУГАНСЬКА область, селище КОЗАЧИЙ, вулиця Центральна, 12</t>
  </si>
  <si>
    <t>11860ea5-d39d-43bc-91eb-fa6d909d12f1</t>
  </si>
  <si>
    <t>Комунальне некомерційне підприємство "Областний клінічний протитуберкульозний диспансер"5</t>
  </si>
  <si>
    <t>ДОНЕЦЬКА область, місто СЛОВ'ЯНСЬК, вулиця Ярослава Мудрого, 24 А</t>
  </si>
  <si>
    <t>118c4cec-be83-48dd-a49a-ec18aeb38dce</t>
  </si>
  <si>
    <t>місце надання послуг 4</t>
  </si>
  <si>
    <t>РІВНЕНСЬКА область, РОКИТНІВСЬКИЙ район, смт. РОКИТНЕ, вулиця руслана Дубовця, 24</t>
  </si>
  <si>
    <t>118e9461-e551-4762-ab26-4755f8ba37aa</t>
  </si>
  <si>
    <t>Місце надання послуг 5</t>
  </si>
  <si>
    <t>ОДЕСЬКА область, місто ІЗМАЇЛ, вулиця Єдності, 75</t>
  </si>
  <si>
    <t>11a3fd95-0b2d-4598-807f-34c1adb7d219</t>
  </si>
  <si>
    <t>Дублянська амбулаторія загальної практики сімейної медицини</t>
  </si>
  <si>
    <t>ЛЬВІВСЬКА область, САМБІРСЬКИЙ район, смт. ДУБЛЯНИ, вулиця Січових Стрільців , 11а</t>
  </si>
  <si>
    <t>11a7a04e-59fe-4266-b45a-d73955f7664e</t>
  </si>
  <si>
    <t>Комунальне неприбуткове підприємство "Чорнухинська лікарня" Чорнухинської селищної ради Полтавської області (Поліклінічне відділення)</t>
  </si>
  <si>
    <t>ПОЛТАВСЬКА область, ЧОРНУХИНСЬКИЙ район, смт. ЧОРНУХИ, вулиця Мележика, 2</t>
  </si>
  <si>
    <t>11ab1b94-d70c-4e86-aad0-774b8b6d36fb</t>
  </si>
  <si>
    <t>Одеська обласна психіатрична лікарня №2</t>
  </si>
  <si>
    <t>ОДЕСЬКА область, смт. ОЛЕКСАНДРІВКА, площа Центральна, 1</t>
  </si>
  <si>
    <t>11b0a9d6-5836-4adc-a43a-e9c51c085fdd</t>
  </si>
  <si>
    <t>АЗПСМ с.Калаглія</t>
  </si>
  <si>
    <t>КАЛАГЛІЯ</t>
  </si>
  <si>
    <t>ОДЕСЬКА область, ОВІДІОПОЛЬСЬКИЙ район, село КАЛАГЛІЯ, вулиця Центральна, 3</t>
  </si>
  <si>
    <t>11b4bfe3-6dfe-4174-ad44-b58fc5f7f03e</t>
  </si>
  <si>
    <t>Амбулаторія ЗПСМ №2 м. Кривий Ріг (КНП "ЦПМСД №4" КМР)</t>
  </si>
  <si>
    <t>ДНІПРОПЕТРОВСЬКА область, місто КРИВИЙ РІГ, мікрорайон Сонячний, 25а</t>
  </si>
  <si>
    <t>11b59514-9e9b-4a71-874a-c47a8c571935</t>
  </si>
  <si>
    <t>Пункт здоров'я с. Зеленів</t>
  </si>
  <si>
    <t>ЗЕЛЕНІВ</t>
  </si>
  <si>
    <t>ЧЕРНІВЕЦЬКА область, КІЦМАНСЬКИЙ район, село ЗЕЛЕНІВ, вулиця Незалежності, 52</t>
  </si>
  <si>
    <t>11b72166-d151-42a8-81eb-20f71be1ced6</t>
  </si>
  <si>
    <t>КНП "Другий Черкаський міський центр ПМСД" педіатрична амбулаторія</t>
  </si>
  <si>
    <t>ЧЕРКАСЬКА область, місто ЧЕРКАСИ, вулиця Кобзарська, 40</t>
  </si>
  <si>
    <t>11bf3109-bdfb-4392-be05-841366861bd5</t>
  </si>
  <si>
    <t>Комунальне некомерційне підприємство "Обласний медичний консультативно-діагностичний центр" Житомирської обласної ради</t>
  </si>
  <si>
    <t>ЖИТОМИРСЬКА область, місто ЖИТОМИР, вулиця Пушкінська, 1</t>
  </si>
  <si>
    <t>11bf675d-0ae6-4bce-88dd-6d46f1bcea3c</t>
  </si>
  <si>
    <t>Фельдшерський пункт с. Гуляйгородок</t>
  </si>
  <si>
    <t>ГУЛЯЙГОРОДОК</t>
  </si>
  <si>
    <t>ЧЕРКАСЬКА область, СМІЛЯНСЬКИЙ район, село ГУЛЯЙГОРОДОК, прохід Набережний, 4</t>
  </si>
  <si>
    <t>11c45a97-c2fc-4d73-925c-6bebfa342efd</t>
  </si>
  <si>
    <t>Кабінет первинної медичної допомоги</t>
  </si>
  <si>
    <t>ХАРКІВСЬКА область, місто ХАРКІВ, вулиця Полтавський Шлях, 152</t>
  </si>
  <si>
    <t>11cf9e22-8e6c-4090-9969-46be4500efed</t>
  </si>
  <si>
    <t>ІВАНО-ФРАНКІВСЬКА область, місто КАЛУШ, вулиця Лесі Українки, 15</t>
  </si>
  <si>
    <t>11d9da46-a751-41b1-87eb-c60001e753bb</t>
  </si>
  <si>
    <t>Біловецька амбулаторія загальної практики сімейної медицини</t>
  </si>
  <si>
    <t>БІЛІВЦІ</t>
  </si>
  <si>
    <t>ЧЕРНІВЕЦЬКА область, ХОТИНСЬКИЙ район, село БІЛІВЦІ, вулиця Головна, 7</t>
  </si>
  <si>
    <t>11d9e848-730a-471d-bfc6-10001b06b172</t>
  </si>
  <si>
    <t>КНП "ЛПУ ЦМЛ ВМР"</t>
  </si>
  <si>
    <t>ДОНЕЦЬКА область, місто ВУГЛЕДАР, вулиця Молодіжна, 19</t>
  </si>
  <si>
    <t>11dba05a-8e83-4864-91d5-5f795e77a414</t>
  </si>
  <si>
    <t>Михайлівський фельдшерський пункт №1</t>
  </si>
  <si>
    <t>ЗАПОРІЗЬКА область, МИХАЙЛІВСЬКИЙ район, смт. МИХАЙЛІВКА, вулиця Мічуріна, 213</t>
  </si>
  <si>
    <t>11de2fcb-5d1c-4234-b625-4250667bcd78</t>
  </si>
  <si>
    <t>ФП с.Володимирівка (Лікарська амбулаторія ЗПСМ м.Апостолове)</t>
  </si>
  <si>
    <t>АПОСТОЛІВСЬКИЙ</t>
  </si>
  <si>
    <t>ВОЛОДИМИРІВКА</t>
  </si>
  <si>
    <t>ДНІПРОПЕТРОВСЬКА область, АПОСТОЛІВСЬКИЙ район, село ВОЛОДИМИРІВКА, вулиця Шкільна, 9</t>
  </si>
  <si>
    <t>11e06a34-0ad0-46f0-a9f4-d0c543264a64</t>
  </si>
  <si>
    <t>Комунальне некомерційне підприємство "Центр первинної медико-санітарної допомоги №3" Шевченківського району міста Києва  амбулаторія №5 (активний)</t>
  </si>
  <si>
    <t>М.КИЇВ, місто КИЇВ, вулиця Данила Щербаківського, 70</t>
  </si>
  <si>
    <t>11e7a791-a9ab-4374-adc3-a4047b6c6653</t>
  </si>
  <si>
    <t>філія № 3 Центру первинної медичної допомоги</t>
  </si>
  <si>
    <t>11e7cb33-0dad-44e8-90a5-97189aaf1862</t>
  </si>
  <si>
    <t>ФОП Козак</t>
  </si>
  <si>
    <t>ВІННИЦЬКА область, місто ВІННИЦЯ, проспект Космонавтів, 42</t>
  </si>
  <si>
    <t>11f85636-c4f0-485e-b09b-fb76280aaa57</t>
  </si>
  <si>
    <t>Синівецька АЗПСМ</t>
  </si>
  <si>
    <t>ГЛИБОЦЬКИЙ</t>
  </si>
  <si>
    <t>НИЖНІ СИНІВЦІ</t>
  </si>
  <si>
    <t>ЧЕРНІВЕЦЬКА область, ГЛИБОЦЬКИЙ район, село НИЖНІ СИНІВЦІ, вулиця Головна, 1Б</t>
  </si>
  <si>
    <t>11f8a005-6f06-4155-8660-36aeef15b053</t>
  </si>
  <si>
    <t>Бузька АЗПСМ</t>
  </si>
  <si>
    <t>НОВООДЕСЬКИЙ</t>
  </si>
  <si>
    <t>МИКОЛАЇВСЬКА область, НОВООДЕСЬКИЙ район, село БУЗЬКЕ, вулиця Виноградна, 5</t>
  </si>
  <si>
    <t>11f9b5ed-d188-4ab9-9552-8918aebde4d8</t>
  </si>
  <si>
    <t>ФАП с. Мирнопілля</t>
  </si>
  <si>
    <t>МИРНОПІЛЛЯ</t>
  </si>
  <si>
    <t>ОДЕСЬКА область, АРЦИЗЬКИЙ район, село МИРНОПІЛЛЯ, вулиця Центральна, 113</t>
  </si>
  <si>
    <t>11fc1ae1-eabc-4c69-ba22-eee306b85a77</t>
  </si>
  <si>
    <t>МИГІВСЬКА АМБУЛАТОРІЯ ЗПСМ</t>
  </si>
  <si>
    <t>ВИЖНИЦЬКИЙ</t>
  </si>
  <si>
    <t>МИГОВЕ</t>
  </si>
  <si>
    <t>ЧЕРНІВЕЦЬКА область, ВИЖНИЦЬКИЙ район, село МИГОВЕ, вулиця ЦЕНТРАЛЬНА, 153</t>
  </si>
  <si>
    <t>11fd45c0-e52d-48dd-a738-4ae8abb853b5</t>
  </si>
  <si>
    <t>Комунальне некомерційне підприємство "Херсонський обласний онкологічний диспансер" Херсонської обласної ради (Кримська)</t>
  </si>
  <si>
    <t>ХЕРСОНСЬКА область, місто ХЕРСОН, вулиця Кримська, 138</t>
  </si>
  <si>
    <t>120615d8-fc59-4bbc-b33c-76eacf418e43</t>
  </si>
  <si>
    <t>КП "Полтавський обласний центр  ЕМД та МК ПОР"  (ВВЕКМД)</t>
  </si>
  <si>
    <t>ПОЛТАВСЬКА область, місто ПОЛТАВА, вулиця Шевченка, 23</t>
  </si>
  <si>
    <t>1206f81c-203c-4e87-9f85-085099df4896</t>
  </si>
  <si>
    <t>Фельдшерський пункт  с. Пугачівка</t>
  </si>
  <si>
    <t>ПУГАЧІВКА</t>
  </si>
  <si>
    <t>ЧЕРКАСЬКА область, УМАНСЬКИЙ район, село ПУГАЧІВКА, вулиця Шкільна, 4</t>
  </si>
  <si>
    <t>12079d2e-189c-4f19-9164-8246988b44ef</t>
  </si>
  <si>
    <t>КНП "Обласний кардіологічний центр" ХОР</t>
  </si>
  <si>
    <t>ХЕРСОНСЬКА область, місто ХЕРСОН, вулиця Суворова, 35</t>
  </si>
  <si>
    <t>12089deb-441b-492a-a544-25b4111b2be0</t>
  </si>
  <si>
    <t>ЗАКАРПАТСЬКА область, місто ХУСТ, вулиця Слов'янська, 15</t>
  </si>
  <si>
    <t>120fd139-ddcb-4f35-ae33-e25e2748d49e</t>
  </si>
  <si>
    <t>АЗПСМ с. Білозірка</t>
  </si>
  <si>
    <t>ТЕРНОПІЛЬСЬКА область, ЛАНОВЕЦЬКИЙ район, село БІЛОЗІРКА, вулиця ЗАТИШШЯ, 19</t>
  </si>
  <si>
    <t>1214a3a8-2997-4134-85ea-2f68d8abe80c</t>
  </si>
  <si>
    <t>Амбулаторія загальної практики сімейної медецини №2</t>
  </si>
  <si>
    <t>ХМЕЛЬНИЦЬКА область, ДУНАЄВЕЦЬКИЙ район, місто ДУНАЇВЦІ, вулиця Горького, 7</t>
  </si>
  <si>
    <t>1216bc2f-c5cb-4d70-aced-a4cbea0016b0</t>
  </si>
  <si>
    <t>Комунальне некомерційне підприємство "Путивльська міська лікарня" Путивльської міської ради</t>
  </si>
  <si>
    <t>ПУТИВЛЬСЬКИЙ</t>
  </si>
  <si>
    <t>СУМСЬКА область, ПУТИВЛЬСЬКИЙ район, місто ПУТИВЛЬ, вулиця Глухівська, 1</t>
  </si>
  <si>
    <t>121e4859-50cc-4286-acde-5e6e9879189d</t>
  </si>
  <si>
    <t>Місце надання послуг вул. Липнева</t>
  </si>
  <si>
    <t>ДНІПРОПЕТРОВСЬКА область, місто ДНІПРО, вулиця Липнева, 30</t>
  </si>
  <si>
    <t>121ef046-18ba-4323-a3f1-a6d75913f4bd</t>
  </si>
  <si>
    <t>Комунальне некомерційне пілприємство "Тростянецька міська лікарня" Тростянецької міської ради</t>
  </si>
  <si>
    <t>СУМСЬКА область, ТРОСТЯНЕЦЬКИЙ район, місто ТРОСТЯНЕЦЬ, вулиця Нескучанська, 7</t>
  </si>
  <si>
    <t>1228148a-13c7-41c9-82ef-3e2fdc88ab57</t>
  </si>
  <si>
    <t>Овлочинська АЗПСМ</t>
  </si>
  <si>
    <t>ТУРІЙСЬКИЙ</t>
  </si>
  <si>
    <t>ОВЛОЧИН</t>
  </si>
  <si>
    <t>ВОЛИНСЬКА область, ТУРІЙСЬКИЙ район, село ОВЛОЧИН, вулиця Спортивна, 4</t>
  </si>
  <si>
    <t>122950be-bca6-44c0-bb89-be8902c6ed85</t>
  </si>
  <si>
    <t>Фельдшерсько-акушерський пункт с.Фошки</t>
  </si>
  <si>
    <t>ПУТИЛЬСЬКИЙ</t>
  </si>
  <si>
    <t>ФОШКИ</t>
  </si>
  <si>
    <t>ЧЕРНІВЕЦЬКА область, ПУТИЛЬСЬКИЙ район, село ФОШКИ, вулиця Центральна, 13</t>
  </si>
  <si>
    <t>122a6a36-a931-4fb2-83ce-1aaf729e45e6</t>
  </si>
  <si>
    <t>КОМУНАЛЬНЕ НЕКОМЕРЦІЙНЕ ПІДПРИЄМСТВО ВАСИЛЬКІВСЬКОЇ РАЙОННОЇ РАДИ "ВАСИЛЬКІВСЬКА ЦЕНТРАЛЬНА РАЙОННА ЛІКАРНЯ" 2</t>
  </si>
  <si>
    <t>ГРЕБІНКИ</t>
  </si>
  <si>
    <t>КИЇВСЬКА область, смт. ГРЕБІНКИ, проспект Науки, 54</t>
  </si>
  <si>
    <t>122d73b8-ef73-428d-b6d0-a4d6c1eaab35</t>
  </si>
  <si>
    <t>Фельдшерсько - акушерський пункт с. Знам'янка</t>
  </si>
  <si>
    <t>МИКОЛАЇВСЬКА область, СНІГУРІВСЬКИЙ район, селище ЗНАМ'ЯНКА, вулиця Ольшанського, 18</t>
  </si>
  <si>
    <t>122ee1e8-fbe4-45b5-b276-9bacbc9a2189</t>
  </si>
  <si>
    <t>Новомихайлівська амбулаторія загальної практики сімейної медицини</t>
  </si>
  <si>
    <t>НОВОМИХАЙЛІВКА</t>
  </si>
  <si>
    <t>ЗАПОРІЗЬКА область, ЧЕРНІГІВСЬКИЙ район, село НОВОМИХАЙЛІВКА, вулиця Першотравнева, 140</t>
  </si>
  <si>
    <t>1232b883-38e8-4fc4-bcbd-e9763bf1b4b9</t>
  </si>
  <si>
    <t>Амбулаторія загальної практики - сімейної медицини №17</t>
  </si>
  <si>
    <t>М.КИЇВ, місто КИЇВ, вулиця Левка Мацієвича, 12</t>
  </si>
  <si>
    <t>1235d88c-e34e-4be6-9671-4168c914ec98</t>
  </si>
  <si>
    <t>місце надання послуг</t>
  </si>
  <si>
    <t>ДАРНИЦЬКИЙ</t>
  </si>
  <si>
    <t>М.КИЇВ, ДАРНИЦЬКИЙ район, місто КИЇВ, шосе Харківське, 121</t>
  </si>
  <si>
    <t>1237faa2-6f87-472b-967f-55b48426d022</t>
  </si>
  <si>
    <t>Яполотьська амбулаторія загальної практики сімейної медицини</t>
  </si>
  <si>
    <t>ЯПОЛОТЬ</t>
  </si>
  <si>
    <t>РІВНЕНСЬКА область, КОСТОПІЛЬСЬКИЙ район, село ЯПОЛОТЬ, вулиця Молодіжна, 3</t>
  </si>
  <si>
    <t>12427cb3-84d3-46c2-92c9-83037f36ea50</t>
  </si>
  <si>
    <t>Мукошинський фельдшерський пункт</t>
  </si>
  <si>
    <t>МУКОШИН</t>
  </si>
  <si>
    <t>ВОЛИНСЬКА область, ЛЮБЕШІВСЬКИЙ район, село МУКОШИН, вулиця Поліська, 5</t>
  </si>
  <si>
    <t>12448b50-8ab6-4f2f-bb68-a0807ce7ca01</t>
  </si>
  <si>
    <t>ВЕРХОВИНСЬКИЙ</t>
  </si>
  <si>
    <t>ІВАНО-ФРАНКІВСЬКА область, ВЕРХОВИНСЬКИЙ район, смт. ВЕРХОВИНА, вулиця Жаб'євська , 56Б</t>
  </si>
  <si>
    <t>12497082-0c4f-4458-adad-b66c768e0a66</t>
  </si>
  <si>
    <t>Ланчинський центр терапевтичної та паліативної допомоги Комунального підприємства «Комунальне некомерційне підприємство «Надвірнянська центральна районна лікарня» Надвірнянської районної ради»</t>
  </si>
  <si>
    <t>ІВАНО-ФРАНКІВСЬКА область, смт. ЛАНЧИН, вулиця Незалежності, 158</t>
  </si>
  <si>
    <t>124dca38-38d3-46f3-b9ab-3029b233ff94</t>
  </si>
  <si>
    <t>Місце надання послуг 7</t>
  </si>
  <si>
    <t>ПОЛТАВСЬКА область, місто ПОЛТАВА, вулиця Сковороди, 35</t>
  </si>
  <si>
    <t>12524259-47ae-4bc0-badb-4c79a6e041c1</t>
  </si>
  <si>
    <t>Райгородоцька АЗПСМ</t>
  </si>
  <si>
    <t>БЕРДИЧІВСЬКИЙ</t>
  </si>
  <si>
    <t>РАЙГОРОДОК</t>
  </si>
  <si>
    <t>ЖИТОМИРСЬКА область, БЕРДИЧІВСЬКИЙ район, село РАЙГОРОДОК, вулиця Соборна, 23</t>
  </si>
  <si>
    <t>1254ee1e-0e07-4e7e-8a0c-bad9418fa647</t>
  </si>
  <si>
    <t>ФП Парпурівці</t>
  </si>
  <si>
    <t>ПАРПУРІВЦІ</t>
  </si>
  <si>
    <t>ВІННИЦЬКА область, ВІННИЦЬКИЙ район, село ПАРПУРІВЦІ, вулиця Шевченка, 50-а</t>
  </si>
  <si>
    <t>1255ef0e-471b-43ea-9189-7646d6bf9e45</t>
  </si>
  <si>
    <t>ФАП с. Галайківці</t>
  </si>
  <si>
    <t>ГАЛАЙКІВЦІ</t>
  </si>
  <si>
    <t>ВІННИЦЬКА область, МУРОВАНОКУРИЛОВЕЦЬКИЙ район, село ГАЛАЙКІВЦІ, вулиця Шкільна, 3</t>
  </si>
  <si>
    <t>12568bbf-38fe-4adb-8825-2853ba63feb6</t>
  </si>
  <si>
    <t>ФАП с. Поділля</t>
  </si>
  <si>
    <t>ПОДІЛЛЯ</t>
  </si>
  <si>
    <t>МИКОЛАЇВСЬКА область, ВЕСЕЛИНІВСЬКИЙ район, село ПОДІЛЛЯ, вулиця Пашковського, 19/1</t>
  </si>
  <si>
    <t>12591855-47f3-49a2-b652-b723d9c9762b</t>
  </si>
  <si>
    <t>Амбулаторія ЗПСМ c. Петриківка  (КНП "Петриківський ЦПМСД")</t>
  </si>
  <si>
    <t>ДНІПРОПЕТРОВСЬКА область, ПЕТРИКІВСЬКИЙ район, смт. ПЕТРИКІВКА, вулиця Європейська, 1</t>
  </si>
  <si>
    <t>125ef529-5f0c-4f55-9edd-7423a485bdcf</t>
  </si>
  <si>
    <t>БОРОДЯНСЬКИЙ</t>
  </si>
  <si>
    <t>КИЇВСЬКА область, БОРОДЯНСЬКИЙ район, смт. БОРОДЯНКА, вулиця Семашка, 3</t>
  </si>
  <si>
    <t>126381cb-b4ac-4ae1-b094-efdf561dfbd9</t>
  </si>
  <si>
    <t>ФП с. Лісничівка</t>
  </si>
  <si>
    <t>ЛІСНИЧІВКА</t>
  </si>
  <si>
    <t>ОДЕСЬКА область, БАЛТСЬКИЙ район, село ЛІСНИЧІВКА, вулиця Перемоги, 2А</t>
  </si>
  <si>
    <t>126496f5-9b19-4199-8d32-4c5de9ad3d18</t>
  </si>
  <si>
    <t>Фельдшерський пункт села Коптевичівка</t>
  </si>
  <si>
    <t>КОПТЕВИЧІВКА</t>
  </si>
  <si>
    <t>КИЇВСЬКА область, ЯГОТИНСЬКИЙ район, село КОПТЕВИЧІВКА, вулиця Коцюбинського, 2</t>
  </si>
  <si>
    <t>1264a13a-4810-463d-b418-946eafe73bbb</t>
  </si>
  <si>
    <t>КНП "Оріхівська БЛІЛ"</t>
  </si>
  <si>
    <t>ЗАПОРІЗЬКА область, місто ОРІХІВ, вулиця Паркова, 2</t>
  </si>
  <si>
    <t>1265d15f-4891-4f25-bce9-ef7570fd991a</t>
  </si>
  <si>
    <t>Іванівський ФАП</t>
  </si>
  <si>
    <t>КАРЛІВСЬКИЙ</t>
  </si>
  <si>
    <t>ПОЛТАВСЬКА область, КАРЛІВСЬКИЙ район, селище ІВАНІВКА, вулиця Біласа, 8</t>
  </si>
  <si>
    <t>126983da-793d-4fd7-9dbf-dce555c3ea98</t>
  </si>
  <si>
    <t>Чубинецька амбулаторія загальної практики сімейної медицини</t>
  </si>
  <si>
    <t>ЧУБИНЦІ</t>
  </si>
  <si>
    <t>КИЇВСЬКА область, СКВИРСЬКИЙ район, село ЧУБИНЦІ, вулиця Гагаріна, 1а</t>
  </si>
  <si>
    <t>126b3ba0-05c4-442c-9e67-82c0daaae6d9</t>
  </si>
  <si>
    <t>Старочорторийська амбулаторія загальної практики-сімейної медицини</t>
  </si>
  <si>
    <t>МАНЕВИЦЬКИЙ</t>
  </si>
  <si>
    <t>СТАРИЙ ЧОРТОРИЙСЬК</t>
  </si>
  <si>
    <t>ВОЛИНСЬКА область, МАНЕВИЦЬКИЙ район, село СТАРИЙ ЧОРТОРИЙСЬК, вулиця Сокола, 103</t>
  </si>
  <si>
    <t>126e3baa-ff73-4ca2-a325-483d874766d5</t>
  </si>
  <si>
    <t>Пункт екстреної ( швидкої ) медичної допомоги " Красноїльськ"</t>
  </si>
  <si>
    <t>КРАСНОЇЛЬСЬК</t>
  </si>
  <si>
    <t>ЧЕРНІВЕЦЬКА область, СТОРОЖИНЕЦЬКИЙ район, смт. КРАСНОЇЛЬСЬК, вулиця Штефан Чел Маре, 15</t>
  </si>
  <si>
    <t>1274cc24-0529-4294-8ba8-589362c4ee31</t>
  </si>
  <si>
    <t>Фельдшерсько-акушерський пункт с. Тернівка</t>
  </si>
  <si>
    <t>ВІННИЦЬКА область, КРИЖОПІЛЬСЬКИЙ район, село ТЕРНІВКА, вулиця Центральна, 90-д</t>
  </si>
  <si>
    <t>1278fa2e-99cd-4c69-a07d-2f7c259ac6bd</t>
  </si>
  <si>
    <t>Амбулаторія загальної  практики-сімейної медицини № 8</t>
  </si>
  <si>
    <t>ДНІПРОПЕТРОВСЬКА область, ДНІПРО район, місто ДНІПРО, бульвар Слави, 52</t>
  </si>
  <si>
    <t>127d0cf5-932d-46ce-bb67-36f78754add0</t>
  </si>
  <si>
    <t>ФП с. Селище</t>
  </si>
  <si>
    <t>ВІННИЦЬКА область, ЛІТИНСЬКИЙ район, село СЕЛИЩЕ, вулиця ЦЕНТРАЛЬНА, 61</t>
  </si>
  <si>
    <t>12828707-8290-4aa7-abd6-9f12095b5dcf</t>
  </si>
  <si>
    <t>Комунальне  некомерційне підприємство "Роменська центральна районна лікарня" Роменської міської Ради</t>
  </si>
  <si>
    <t>СУМСЬКА область, місто РОМНИ, бульвар Московський, 24</t>
  </si>
  <si>
    <t>1282895b-51ab-49d5-a54d-2102bb490333</t>
  </si>
  <si>
    <t>АЗПСМ с. Пиків</t>
  </si>
  <si>
    <t>ПИКІВ</t>
  </si>
  <si>
    <t>ВІННИЦЬКА область, КАЛИНІВСЬКИЙ район, село ПИКІВ, вулиця Соборна, 27</t>
  </si>
  <si>
    <t>128fb2e5-4516-4edb-8bf8-84c55f7cbf7b</t>
  </si>
  <si>
    <t>АЗПСМ с.Подорожне</t>
  </si>
  <si>
    <t>СТРИЙСЬКИЙ</t>
  </si>
  <si>
    <t>ПОДОРОЖНЄ</t>
  </si>
  <si>
    <t>ЛЬВІВСЬКА область, СТРИЙСЬКИЙ район, село ПОДОРОЖНЄ, вулиця 8-го березня, 7</t>
  </si>
  <si>
    <t>1296925f-627d-4777-84e6-c87913b7fe27</t>
  </si>
  <si>
    <t>Фельдшерський пункт с.Зарубинці</t>
  </si>
  <si>
    <t>ЗАРУБИНЦІ</t>
  </si>
  <si>
    <t>ТЕРНОПІЛЬСЬКА область, село ЗАРУБИНЦІ, вулиця Шевченка, 27</t>
  </si>
  <si>
    <t>129caebd-03f7-4354-8ed7-ffe67e31a64a</t>
  </si>
  <si>
    <t>Філія 3 (на базі ЦПМСД №4)</t>
  </si>
  <si>
    <t>ВІННИЦЬКА область, місто ВІННИЦЯ, вулиця Зулінського, 37</t>
  </si>
  <si>
    <t>129e09a6-2529-4f92-8759-bf9a49be9e3d</t>
  </si>
  <si>
    <t>Фельдшерсько-акушерський пункт с.Великий Рожин-2</t>
  </si>
  <si>
    <t>ВЕЛИКИЙ РОЖИН</t>
  </si>
  <si>
    <t>ІВАНО-ФРАНКІВСЬКА область, КОСІВСЬКИЙ район, село ВЕЛИКИЙ РОЖИН, вулиця Шевченка, 56</t>
  </si>
  <si>
    <t>12aa2cda-a1d3-407a-ab94-6378c7f38e37</t>
  </si>
  <si>
    <t>ЗАЛУЖАНИ</t>
  </si>
  <si>
    <t>ЛЬВІВСЬКА область, САМБІРСЬКИЙ район, село ЗАЛУЖАНИ, вулиця шевченка, 7</t>
  </si>
  <si>
    <t>12abeeeb-3ce0-4225-b9bd-793d1b4d7c28</t>
  </si>
  <si>
    <t>Фельдшерсько-акушерський пункт с.Степанівка</t>
  </si>
  <si>
    <t>ІВАНО-ФРАНКІВСЬКА область, село СТЕПАНІВКА, вулиця Лесі Українки, 2б</t>
  </si>
  <si>
    <t>12ae8194-3830-4707-84d3-8146192dc83b</t>
  </si>
  <si>
    <t>Амбулаторія загальної практики сімейної медицини с. Полігон</t>
  </si>
  <si>
    <t>ВІТОВСЬКИЙ</t>
  </si>
  <si>
    <t>ПОЛІГОН</t>
  </si>
  <si>
    <t>МИКОЛАЇВСЬКА область, ВІТОВСЬКИЙ район, селище ПОЛІГОН, вулиця 3-я Поперечна, 1А</t>
  </si>
  <si>
    <t>12b02549-699a-4763-a4d2-aabde0cdc132</t>
  </si>
  <si>
    <t>Пункт здоров'я с.Журів</t>
  </si>
  <si>
    <t>ЖУРІВ</t>
  </si>
  <si>
    <t>ІВАНО-ФРАНКІВСЬКА область, РОГАТИНСЬКИЙ район, село ЖУРІВ, вулиця Шевченка, 196</t>
  </si>
  <si>
    <t>12b167bc-8861-49ec-a813-293fd68fbaf2</t>
  </si>
  <si>
    <t>ФАП с.Садки</t>
  </si>
  <si>
    <t>САДКИ</t>
  </si>
  <si>
    <t>ЛЬВІВСЬКА область, ЖИДАЧІВСЬКИЙ район, село САДКИ, вулиця Шевченка, 5</t>
  </si>
  <si>
    <t>12b27513-f96d-46e0-b687-77ef937f72c2</t>
  </si>
  <si>
    <t>Амбулаторія ЗПСМ №2</t>
  </si>
  <si>
    <t>ВІННИЦЬКА область, місто ВІННИЦЯ, вулиця Воїнів Інтернаціоналістів, 10</t>
  </si>
  <si>
    <t>12be84c7-a0ff-447c-9998-9acfc8542a11</t>
  </si>
  <si>
    <t>Стоматологія Мар'їнка</t>
  </si>
  <si>
    <t>МАР'ЇНСЬКИЙ</t>
  </si>
  <si>
    <t>ДОНЕЦЬКА область, МАР'ЇНСЬКИЙ район, місто МАР'ЇНКА, проспект Дружби, 20</t>
  </si>
  <si>
    <t>12bef2a1-0edf-464e-b268-5fcbebf4e123</t>
  </si>
  <si>
    <t>фельдшерсько-акушерський пункт села Мале Вербче амбулаторії загальної практики сімейної медицини Коростської дільниці  комунального некомерційного підприємства "Сарненський центр первинної медико-сані</t>
  </si>
  <si>
    <t>МАЛЕ ВЕРБЧЕ</t>
  </si>
  <si>
    <t>РІВНЕНСЬКА область, САРНЕНСЬКИЙ район, село МАЛЕ ВЕРБЧЕ, вулиця Шкільна, 44</t>
  </si>
  <si>
    <t>12c21d1f-edeb-4dbd-bd2d-70313d5b7687</t>
  </si>
  <si>
    <t>Кам"янець-Подільська філія діалізного відділення КНП "ХОЛ" Хмельницької обласної ради</t>
  </si>
  <si>
    <t>ХМЕЛЬНИЦЬКА область, місто КАМ'ЯНЕЦЬ-ПОДІЛЬСЬКИЙ,  ,</t>
  </si>
  <si>
    <t>12d30a1a-727a-48be-b7a2-8b845ac9bbf4</t>
  </si>
  <si>
    <t>Амбулаторія загальної практики-сімейної медицини м.Молочанськ</t>
  </si>
  <si>
    <t>ТОКМАЦЬКИЙ</t>
  </si>
  <si>
    <t>ЗАПОРІЗЬКА область, ТОКМАЦЬКИЙ район, місто МОЛОЧАНСЬК, вулиця Шевченка, 45</t>
  </si>
  <si>
    <t>12d9c78d-bbc5-4abb-8e95-881117b2d29d</t>
  </si>
  <si>
    <t>ФОП Подгаєцький Олександр Петрович</t>
  </si>
  <si>
    <t>ХЕРСОНСЬКА область, місто НОВА КАХОВКА, площа Сільських будівельників, 1</t>
  </si>
  <si>
    <t>12ee3f53-6299-473c-acbb-7f6ae307f061</t>
  </si>
  <si>
    <t>Кричівська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</si>
  <si>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КРИЧОВО</t>
  </si>
  <si>
    <t>ЗАКАРПАТСЬКА область, ТЯЧІВСЬКИЙ район, село КРИЧОВО, вулиця Центральна, 106</t>
  </si>
  <si>
    <t>12f5af4f-5e99-4539-bed4-9d07c42b2897</t>
  </si>
  <si>
    <t>Баштанський пункт постійного базування бригад екстреної (швидкої) медичної допомоги</t>
  </si>
  <si>
    <t>МИКОЛАЇВСЬКА область, місто БАШТАНКА, вулиця Ювілейна, 3</t>
  </si>
  <si>
    <t>12f703d2-4367-4459-9a77-2c5e0c093106</t>
  </si>
  <si>
    <t>Черговий кабінет для дорослого населення</t>
  </si>
  <si>
    <t>12f74321-e184-4ec4-83c3-ff3c49d5bdcd</t>
  </si>
  <si>
    <t>АЗПСМ с.Гельмязів</t>
  </si>
  <si>
    <t>ЧЕРКАСЬКА область, ЗОЛОТОНІСЬКИЙ район, село ГЕЛЬМЯЗІВ, вулиця Центральна, 44</t>
  </si>
  <si>
    <t>12f9e7f2-9c34-4613-acdf-172025ee06be</t>
  </si>
  <si>
    <t>ЧЕРКАСЬКА область, ДРАБІВСЬКИЙ район, смт. ДРАБІВ, вулиця Садова, 1</t>
  </si>
  <si>
    <t>12fe5056-d909-4894-adb2-bd474d642cbd</t>
  </si>
  <si>
    <t>Амбулаторія ЗПСМ №10  КНП "ЦПМСД №1" Голосіївського району міста Києва</t>
  </si>
  <si>
    <t>М.КИЇВ, місто КИЇВ, вулиця Матикіна Генерала, 11а</t>
  </si>
  <si>
    <t>12ff3cd3-56b6-4542-b3a7-49517dd65e5f</t>
  </si>
  <si>
    <t>КП"Ізюмська міська стоматологічна поліклініка"</t>
  </si>
  <si>
    <t>Ізюм</t>
  </si>
  <si>
    <t>ХАРКІВСЬКА область, місто Ізюм, вулиця Покровська, 24</t>
  </si>
  <si>
    <t>13000d92-2437-486e-aa14-0ee8602854ec</t>
  </si>
  <si>
    <t>Повстинський фельдшерсько-акушерський пункт</t>
  </si>
  <si>
    <t>ПОВСТИН</t>
  </si>
  <si>
    <t>ПОЛТАВСЬКА область, ПИРЯТИНСЬКИЙ район, село ПОВСТИН, вулиця Михайлівська, 70 а</t>
  </si>
  <si>
    <t>13063776-41c3-4335-9db4-64e0001379a2</t>
  </si>
  <si>
    <t>Амбулатория загальної практики сімейної медицини с.Мілова</t>
  </si>
  <si>
    <t>БАЛАКЛІЙСЬКИЙ</t>
  </si>
  <si>
    <t>МІЛОВА</t>
  </si>
  <si>
    <t>ХАРКІВСЬКА область, БАЛАКЛІЙСЬКИЙ район, село МІЛОВА, вулиця нова, 2</t>
  </si>
  <si>
    <t>131e4282-e193-4f8e-ac77-bd1bf2f5c8e9</t>
  </si>
  <si>
    <t>ФП с. Крижовлин</t>
  </si>
  <si>
    <t>КРИЖОВЛИН</t>
  </si>
  <si>
    <t>ОДЕСЬКА область, БАЛТСЬКИЙ район, село КРИЖОВЛИН, вулиця Хмельницького, 8</t>
  </si>
  <si>
    <t>1321fe71-e150-4e2b-a88e-82d60102de1b</t>
  </si>
  <si>
    <t>Калинівська АЗПСМ</t>
  </si>
  <si>
    <t>ВЕЛИКООЛЕКСАНДРІВСЬКИЙ</t>
  </si>
  <si>
    <t>КАЛИНІВСЬКЕ</t>
  </si>
  <si>
    <t>ХЕРСОНСЬКА область, ВЕЛИКООЛЕКСАНДРІВСЬКИЙ район, смт. КАЛИНІВСЬКЕ, вулиця Братів Сокорянських, 19</t>
  </si>
  <si>
    <t>1325d450-ae84-4485-aeac-248e8539c1bf</t>
  </si>
  <si>
    <t>ФП с.Синиця</t>
  </si>
  <si>
    <t>СИНИЦЯ</t>
  </si>
  <si>
    <t>КИЇВСЬКА область, БОГУСЛАВСЬКИЙ район, село СИНИЦЯ, вулиця ГАГАРІНА, 1</t>
  </si>
  <si>
    <t>13273512-3dad-4b19-ad8f-594519cf9c44</t>
  </si>
  <si>
    <t>Сімейне відділення № 4 . КНП "ДРОГОБИЦЬКА МІСЬКА ПОЛІКЛІНІКА" ДМР</t>
  </si>
  <si>
    <t>ЛЬВІВСЬКА область, місто ДРОГОБИЧ, вулиця вулиця Пилипа Орлика, 9</t>
  </si>
  <si>
    <t>132bb96d-a2d3-40fe-bfa7-13c326b94c8f</t>
  </si>
  <si>
    <t>Фельдшерський пункт с.Олишківці</t>
  </si>
  <si>
    <t>ОЛИШКІВЦІ</t>
  </si>
  <si>
    <t>ТЕРНОПІЛЬСЬКА область, село ОЛИШКІВЦІ, вулиця Шевченка, 19В</t>
  </si>
  <si>
    <t>КОМУНАЛЬНЕ НЕКОМЕРЦІЙНЕ ПІДПРИЄМСТВО "БІЛЯЇВСЬКА БАГАТОПРОФІЛЬНА ЛІКАРНЯ" БІЛЯЇВСЬКОЇ МІСЬКОЇ РАДИ</t>
  </si>
  <si>
    <t>132f976c-ae6e-4796-8c90-38cddb41e0d5</t>
  </si>
  <si>
    <t>КНП Біляївської районної ради "Біляївська ЦРЛ"</t>
  </si>
  <si>
    <t>БІЛЯЇВКА</t>
  </si>
  <si>
    <t>ОДЕСЬКА область, місто БІЛЯЇВКА, вулиця Московська, 30-б</t>
  </si>
  <si>
    <t>133d07d1-2d64-47ea-91e1-e76b2bef5ef7</t>
  </si>
  <si>
    <t>ФП с. Жилівка</t>
  </si>
  <si>
    <t>ЖИЛІВКА</t>
  </si>
  <si>
    <t>ЧЕРНІВЕЦЬКА область, НОВОСЕЛИЦЬКИЙ район, село ЖИЛІВКА, вулиця Грушевського, 5</t>
  </si>
  <si>
    <t>1344dd5c-a070-40ee-8756-d42e3629b073</t>
  </si>
  <si>
    <t>КНП "КМЦ нефрології та діалізу" вул. Терещенківська, 23-25/10</t>
  </si>
  <si>
    <t>М.КИЇВ, місто КИЇВ, вулиця Терещенківська, 23-25/10</t>
  </si>
  <si>
    <t>1348e2fa-00b5-44b6-b7b6-925121b6f00a</t>
  </si>
  <si>
    <t>Консультативно-діагностичний підрозділ</t>
  </si>
  <si>
    <t>ДНІПРОПЕТРОВСЬКА область, місто ДНІПРО, вулиця Володимира Антоновича, 29</t>
  </si>
  <si>
    <t>134a4007-ad3c-46ba-a97e-c43d7b30c6fd</t>
  </si>
  <si>
    <t>Іінфекційне відділення для дорослих, Бактеріологічна лабораторія</t>
  </si>
  <si>
    <t>ДОНЕЦЬКА область, місто СЛОВ'ЯНСЬК, вулиця ЯРОСЛАВА МУДРОГО, 24</t>
  </si>
  <si>
    <t>134c64da-442e-4ad8-ba3b-e43d131413c2</t>
  </si>
  <si>
    <t>Фельдшерсько-акушерський пункт с. Рогиня</t>
  </si>
  <si>
    <t>РОГИНЯ</t>
  </si>
  <si>
    <t>ІВАНО-ФРАНКІВСЬКА область, ГОРОДЕНКІВСЬКИЙ район, село РОГИНЯ, вулиця Українська, 1</t>
  </si>
  <si>
    <t>134cb464-b1ae-49a6-834d-972b44219b55</t>
  </si>
  <si>
    <t>Миколаївський пункт постійного базування бригад екстреної (швидкої) медичної допомоги</t>
  </si>
  <si>
    <t>МИКОЛАЇВСЬКА область, місто МИКОЛАЇВ, вулиця Поштова, 118</t>
  </si>
  <si>
    <t>13527cec-acf7-439e-be71-659a2d9d9005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</si>
  <si>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"Буськ" Підстанція ЕМД "Броди" Пункт ЕМД "Підкамінь"</t>
  </si>
  <si>
    <t>ЛЬВІВСЬКА область, смт. ПІДКАМІНЬ, вулиця Незалежності, 75</t>
  </si>
  <si>
    <t>1354ee00-7ab6-4d12-acc7-c2e4389c0254</t>
  </si>
  <si>
    <t>м.Семенівка</t>
  </si>
  <si>
    <t>ЧЕРНІГІВСЬКА область, СЕМЕНІВСЬКИЙ район, місто СЕМЕНІВКА, вулиця Лікарняний Хуторок, 2</t>
  </si>
  <si>
    <t>136b576f-37ab-4174-8ee7-e179d56d27e5</t>
  </si>
  <si>
    <t>Фельдшерсько-акушерський пункт с.Гвардійське</t>
  </si>
  <si>
    <t>ОДЕСЬКА область, ЛИМАНСЬКИЙ район, село ГВАРДІЙСЬКЕ, вулиця Миру, 6</t>
  </si>
  <si>
    <t>136dd337-5699-4ba0-815b-d5fdb838213b</t>
  </si>
  <si>
    <t>Водянський фельдшерський пункт</t>
  </si>
  <si>
    <t>ДНІПРОПЕТРОВСЬКА область, ШИРОКІВСЬКИЙ район, село ВОДЯНЕ, вулиця Воїнів-афганців, 14</t>
  </si>
  <si>
    <t>136e66eb-94ef-46d8-beea-581265698492</t>
  </si>
  <si>
    <t>Вишнівська сільська лікарська амбулаторія загальної практики сімейної медицини</t>
  </si>
  <si>
    <t>ОДЕСЬКА область, село ВИШНЕВЕ, вулиця Центральна, 11</t>
  </si>
  <si>
    <t>13802f81-5505-441e-946c-fdd49dcca28a</t>
  </si>
  <si>
    <t>КНП" ЗОКЦКК" ЗОР</t>
  </si>
  <si>
    <t>ЗАКАРПАТСЬКА область, місто УЖГОРОД, вулиця Тімірязєва, 15А</t>
  </si>
  <si>
    <t>1389f60a-a815-46f7-94be-9e8b848f702b</t>
  </si>
  <si>
    <t>Кабінет сімейного лікаря №2</t>
  </si>
  <si>
    <t>ГОРОДОЦЬКИЙ</t>
  </si>
  <si>
    <t>ЛЬВІВСЬКА область, ГОРОДОЦЬКИЙ район, місто ГОРОДОК, вулиця Перемишльська, 9а</t>
  </si>
  <si>
    <t>138af5b7-4c2c-4780-ba1a-7c51a45998fe</t>
  </si>
  <si>
    <t>Фельдшерсько -акушерський пунтк с-ща Шевченко</t>
  </si>
  <si>
    <t>ШЕВЧЕНКО</t>
  </si>
  <si>
    <t>ДОНЕЦЬКА область, ВЕЛИКОНОВОСІЛКІВСЬКИЙ район, селище ШЕВЧЕНКО, вулиця Шевченко, 11</t>
  </si>
  <si>
    <t>139545e2-7367-4c3b-b256-b89a3b1358d6</t>
  </si>
  <si>
    <t>Кіцманська амбулаторія ЗПСМ</t>
  </si>
  <si>
    <t>ЧЕРНІВЕЦЬКА область, КІЦМАНСЬКИЙ район, місто КІЦМАНЬ, вулиця Незалежності, 1</t>
  </si>
  <si>
    <t>1399b396-4dba-428e-81a6-82a4a6eabf7b</t>
  </si>
  <si>
    <t>амбулаторія загальної практики - сімейної медицини №1</t>
  </si>
  <si>
    <t>ВОЛИНСЬКА область, місто ЛУЦЬК, вулиця Бенделіані, 7</t>
  </si>
  <si>
    <t>139e41e8-8d61-4fb4-afce-51d5a3d130de</t>
  </si>
  <si>
    <t>Ратнівська АЗПСМ №1</t>
  </si>
  <si>
    <t>ВОЛИНСЬКА область, РАТНІВСЬКИЙ район, смт. РАТНЕ, вулиця Газіна, 64</t>
  </si>
  <si>
    <t>13a45e3b-f333-4912-a4cb-258b5c62049f</t>
  </si>
  <si>
    <t>Амбулаторія загальної практики сімейної медицини № 3</t>
  </si>
  <si>
    <t>13a74434-ef65-4b4d-869c-19716283f8c6</t>
  </si>
  <si>
    <t>Мобільна медична бригада №4</t>
  </si>
  <si>
    <t>ЛЬВІВСЬКА область, місто ЛЬВІВ, вулиця Снопківська, 22</t>
  </si>
  <si>
    <t>13a7c05d-1aa3-4d60-930a-cf303b25de69</t>
  </si>
  <si>
    <t>Амбулаторія ЗПСМ с. Лоза</t>
  </si>
  <si>
    <t>ЛОЗА</t>
  </si>
  <si>
    <t>ЗАКАРПАТСЬКА область, ІРШАВСЬКИЙ район, село ЛОЗА, вулиця , 213-а</t>
  </si>
  <si>
    <t>13a8d305-3950-4d94-92b9-c4a51b67a235</t>
  </si>
  <si>
    <t>АЗПСМ с. Павлівка</t>
  </si>
  <si>
    <t>ВІННИЦЬКА область, КАЛИНІВСЬКИЙ район, село ПАВЛІВКА, вулиця Миру, 209</t>
  </si>
  <si>
    <t>13acd733-3b91-4656-a3df-15d4e6384659</t>
  </si>
  <si>
    <t>Амбулаторія загальної практики - сімейної медицини №8</t>
  </si>
  <si>
    <t>13b32337-29c0-46a4-908f-601134c20aeb</t>
  </si>
  <si>
    <t>Руднянська амбулаторія загальної практики – сімейної медицини (КНП БРР ЦПМСД)</t>
  </si>
  <si>
    <t>РУДНЯ</t>
  </si>
  <si>
    <t>КИЇВСЬКА область, БРОВАРСЬКИЙ район, село РУДНЯ, вулиця Київська, 148</t>
  </si>
  <si>
    <t>13b5f4f5-4943-4dcb-9c3f-5e9048051d2f</t>
  </si>
  <si>
    <t>КНП "Ужгородська міська дитяча клінічна лікарня" УМР Володимира Гошовського 2</t>
  </si>
  <si>
    <t>ЗАКАРПАТСЬКА область, місто УЖГОРОД, вулиця Володимира Гошовського, 2</t>
  </si>
  <si>
    <t>13bada00-32ef-4431-83fc-187b15415f78</t>
  </si>
  <si>
    <t>Комунальне некомерційне підприємство "Недригайлівська центральна районна лікарня" Недригайлівської районної ради</t>
  </si>
  <si>
    <t>СУМСЬКА область, НЕДРИГАЙЛІВСЬКИЙ район, смт. НЕДРИГАЙЛІВ, вулиця Шкільна, 12а</t>
  </si>
  <si>
    <t>13be81bd-2c56-4cad-82a1-c73b8a29f912</t>
  </si>
  <si>
    <t>ТЕРНОПІЛЬСЬКА область, ТЕРНОПІЛЬСЬКИЙ район, смт. ВЕЛИКІ БІРКИ, вулиця Грушевського, 51</t>
  </si>
  <si>
    <t>13c8dff6-cb9b-4245-b6d6-c63edc796df3</t>
  </si>
  <si>
    <t>Фельдшерський пункт Становець</t>
  </si>
  <si>
    <t>СТАНОВЕЦЬ</t>
  </si>
  <si>
    <t>ЗАКАРПАТСЬКА область, ХУСТСЬКИЙ район, село СТАНОВЕЦЬ, вулиця , 89</t>
  </si>
  <si>
    <t>13cb3b68-aa37-4350-b0d4-68d0343b70fc</t>
  </si>
  <si>
    <t>Комунальне некомерційне підприємство "Міська поліклініка №4" Дніпровської міської ради</t>
  </si>
  <si>
    <t>ДНІПРОПЕТРОВСЬКА область, місто ДНІПРО, вулиця Панікахи, 19</t>
  </si>
  <si>
    <t>13cb6769-f36f-4cbf-983d-7edb51c61f55</t>
  </si>
  <si>
    <t>КП "Полтавський обласний центр  ЕМД та МК ПОР" (Підстанція СЕМД №2 Кобеляцького району)</t>
  </si>
  <si>
    <t>ПОЛТАВСЬКА область, КОБЕЛЯЦЬКИЙ район, місто КОБЕЛЯКИ, вулиця Шевченка, 78/109</t>
  </si>
  <si>
    <t>13d0c79d-acf4-4303-ad1f-27a9754e3815</t>
  </si>
  <si>
    <t>Фельдшерсько - акушерський пункт с. Людвинівка</t>
  </si>
  <si>
    <t>ЛЮДВИНІВКА</t>
  </si>
  <si>
    <t>КИЇВСЬКА область, МАКАРІВСЬКИЙ район, село ЛЮДВИНІВКА, вулиця Молодіжна, 10</t>
  </si>
  <si>
    <t>13d381b9-b041-4054-a478-1b0804ec40f0</t>
  </si>
  <si>
    <t>Фельдшерський пункт с.М.Говилів</t>
  </si>
  <si>
    <t>МАЛИЙ ГОВИЛІВ</t>
  </si>
  <si>
    <t>ТЕРНОПІЛЬСЬКА область, село МАЛИЙ ГОВИЛІВ, вулиця Степана Бандери, 2</t>
  </si>
  <si>
    <t>13d56232-257c-41a6-922b-f6b34e957d39</t>
  </si>
  <si>
    <t>Носівська міська лікарська амбулаторія</t>
  </si>
  <si>
    <t>НОСІВСЬКИЙ</t>
  </si>
  <si>
    <t>ЧЕРНІГІВСЬКА область, НОСІВСЬКИЙ район, місто НОСІВКА, вулиця Центральна, 53</t>
  </si>
  <si>
    <t>13dcfb00-68bc-4b4d-82ab-992d795c57a8</t>
  </si>
  <si>
    <t>КП ДОКЦКК ДОР</t>
  </si>
  <si>
    <t>ДНІПРОПЕТРОВСЬКА область, місто ДНІПРО, вулиця Князя Володимира Великого, 28</t>
  </si>
  <si>
    <t>13e12a3d-0b7b-4717-a9de-446d7fd80c82</t>
  </si>
  <si>
    <t>СВАТІВСЬКИЙ</t>
  </si>
  <si>
    <t>ЛУГАНСЬКА область, СВАТІВСЬКИЙ район, місто СВАТОВЕ, провулок Промисловий, 11</t>
  </si>
  <si>
    <t>13f459f9-1660-4f46-978c-f9553ece6d2d</t>
  </si>
  <si>
    <t>Вирівська амбулаторія загальної практики-сімейної медицини</t>
  </si>
  <si>
    <t>ВИРІВКА</t>
  </si>
  <si>
    <t>СУМСЬКА область, КОНОТОПСЬКИЙ район, село ВИРІВКА, вулиця Центральна, 25</t>
  </si>
  <si>
    <t>13f6949d-2d5d-4c65-9db5-ead27181d5c4</t>
  </si>
  <si>
    <t>ФП с.Бране Поле</t>
  </si>
  <si>
    <t>БРАНЕ ПОЛЕ</t>
  </si>
  <si>
    <t>КИЇВСЬКА область, БОГУСЛАВСЬКИЙ район, село БРАНЕ ПОЛЕ, вулиця О. ВИШНІ, 1</t>
  </si>
  <si>
    <t>13f87394-b37a-4ece-bfec-ab9783c720b1</t>
  </si>
  <si>
    <t>Місце надання послуги 3</t>
  </si>
  <si>
    <t>ІВАНО-ФРАНКІВСЬКА область, місто КОЛОМИЯ, вулиця Лермонтова, 3</t>
  </si>
  <si>
    <t>13fbd18b-460c-4bca-bc44-810735470640</t>
  </si>
  <si>
    <t>ФП с. Кусиківці</t>
  </si>
  <si>
    <t>КУСИКІВЦІ</t>
  </si>
  <si>
    <t>ВІННИЦЬКА область, ЛІТИНСЬКИЙ район, село КУСИКІВЦІ, вулиця Шляхова, 1А</t>
  </si>
  <si>
    <t>13fee546-65e5-4840-bd74-04161ad98270</t>
  </si>
  <si>
    <t>Филенківська АЗПСМ</t>
  </si>
  <si>
    <t>ЧУТІВСЬКИЙ</t>
  </si>
  <si>
    <t>ФИЛЕНКОВЕ</t>
  </si>
  <si>
    <t>ПОЛТАВСЬКА область, ЧУТІВСЬКИЙ район, село ФИЛЕНКОВЕ, вулиця Шкільна, 27</t>
  </si>
  <si>
    <t>1406515f-0809-4abb-8f1b-1f779dfc8c6b</t>
  </si>
  <si>
    <t>РІВНЕНСЬКА область, РАДИВИЛІВСЬКИЙ район, місто РАДИВИЛІВ, вулиця Садова, 4</t>
  </si>
  <si>
    <t>1407d8bc-ab3e-455d-a1ca-ca08f133830b</t>
  </si>
  <si>
    <t>ЖИТОМИРСЬКА область, місто КОРОСТЕНЬ, вулиця Жмаченко, 46</t>
  </si>
  <si>
    <t>14082475-3831-4172-bcbe-3f8ebe2ff466</t>
  </si>
  <si>
    <t>Амбулаторія загальної практики - сімейної медицини смт. Орілька</t>
  </si>
  <si>
    <t>ЛОЗІВСЬКИЙ</t>
  </si>
  <si>
    <t>ОРІЛЬКА</t>
  </si>
  <si>
    <t>ХАРКІВСЬКА область, ЛОЗІВСЬКИЙ район, смт. ОРІЛЬКА, вулиця Заводська, 15</t>
  </si>
  <si>
    <t>14179bd6-0cb9-416a-895a-19d7dcdde797</t>
  </si>
  <si>
    <t>Миколаївська обласна дитяча клінічна лікарня</t>
  </si>
  <si>
    <t>МИКОЛАЇВСЬКА область, місто МИКОЛАЇВ, вулиця Миколаївська, 21</t>
  </si>
  <si>
    <t>141ad7a5-6537-4eff-9fc0-f3c0c1501b1f</t>
  </si>
  <si>
    <t>Комунальне некомерційне підприємство Білоцерківської міської ради "Білоцерківська міська лікарня №2"</t>
  </si>
  <si>
    <t>КИЇВСЬКА область, місто БІЛА ЦЕРКВА, вулиця Семашка, 9</t>
  </si>
  <si>
    <t>142050ac-bfbc-45ec-893c-b4eb26a62a5a</t>
  </si>
  <si>
    <t>ЧЕРНІВЕЦЬКА область, ПУТИЛЬСЬКИЙ район, смт. ПУТИЛА, вулиця УКРАЇНСЬКА, 38</t>
  </si>
  <si>
    <t>14291110-4ac1-4bb4-b5eb-26492c67b7b9</t>
  </si>
  <si>
    <t>АЗПСМ смт Зеленівка-2</t>
  </si>
  <si>
    <t>ЗЕЛЕНІВКА</t>
  </si>
  <si>
    <t>ХЕРСОНСЬКА область, смт. ЗЕЛЕНІВКА, вулиця Воровського, 9</t>
  </si>
  <si>
    <t>142ce11b-cd1c-4024-8e6c-b35af5a8bb0f</t>
  </si>
  <si>
    <t>Комунальне підприємство "Волинський обласний центр екстреної медичної допомоги та медицини катастроф" Волинської обласної ради Любомльське відділення екстренної медичної допомоги</t>
  </si>
  <si>
    <t>ВОЛИНСЬКА область, ЛЮБОМЛЬСЬКИЙ район, місто ЛЮБОМЛЬ, вулиця Брестська, 70</t>
  </si>
  <si>
    <t>143ded29-dc82-470e-9a22-1c865ed98aec</t>
  </si>
  <si>
    <t>Чубинська амбулаторія ЗПСМ</t>
  </si>
  <si>
    <t>ЧУБИНСЬКЕ</t>
  </si>
  <si>
    <t>КИЇВСЬКА область, БОРИСПІЛЬСЬКИЙ район, село ЧУБИНСЬКЕ, вулиця Садово-Дачна, 1а</t>
  </si>
  <si>
    <t>14436cd2-1758-442d-9842-f59a3bd84d25</t>
  </si>
  <si>
    <t>РІВНЕНСЬКА область, БЕРЕЗНІВСЬКИЙ район, місто БЕРЕЗНЕ, вулиця Київська, 19</t>
  </si>
  <si>
    <t>144a5464-02d2-448d-b70a-d06bf60f4fed</t>
  </si>
  <si>
    <t>Амбулаторія загальної практики - сімейної медицини с. Думанів</t>
  </si>
  <si>
    <t>ДУМАНІВ</t>
  </si>
  <si>
    <t>ХМЕЛЬНИЦЬКА область, село ДУМАНІВ, вулиця Тараса Шевченка, 9а</t>
  </si>
  <si>
    <t>145192f3-5b63-4e0c-9d28-32914f9840f9</t>
  </si>
  <si>
    <t>Місце надання послуг №1</t>
  </si>
  <si>
    <t>Кам'янка-Дніпровська</t>
  </si>
  <si>
    <t>ЗАПОРІЗЬКА область, місто Кам'янка-Дніпровська, вулиця Набережна, 130</t>
  </si>
  <si>
    <t>145b8280-bcf5-452d-bb90-513daf701403</t>
  </si>
  <si>
    <t>ФП с. Микулинці</t>
  </si>
  <si>
    <t>ВІННИЦЬКА область, ЛІТИНСЬКИЙ район, село МИКУЛИНЦІ, вулиця МАЛІНОВСЬКОГО, 17</t>
  </si>
  <si>
    <t>145cca67-4ac8-4c05-bae6-3bfe301c1e09</t>
  </si>
  <si>
    <t>ДНІПРОПЕТРОВСЬКА область, місто КАМ'ЯНСЬКЕ, проспект Перемоги, 63</t>
  </si>
  <si>
    <t>145ebda1-ad09-4e7f-b26f-8fea43b86d51</t>
  </si>
  <si>
    <t>Підстанція Великоновосілківського району</t>
  </si>
  <si>
    <t>ДОНЕЦЬКА область, ВЕЛИКОНОВОСІЛКІВСЬКИЙ район, смт. ВЕЛИКА НОВОСІЛКА, провулок Южний, 3б</t>
  </si>
  <si>
    <t>14609e3a-d6ae-44d9-b244-3dc45d3a116b</t>
  </si>
  <si>
    <t>АЗПСМ с.Петрівка</t>
  </si>
  <si>
    <t>ПЕТРІВКА</t>
  </si>
  <si>
    <t>ХАРКІВСЬКА область, КРАСНОГРАДСЬКИЙ район, село ПЕТРІВКА, вулиця Миронова, 115</t>
  </si>
  <si>
    <t>1462e8e2-944d-4247-9baa-cb5422e3f704</t>
  </si>
  <si>
    <t>Амбулаторія ЗПСМ № 2</t>
  </si>
  <si>
    <t>ДНІПРОПЕТРОВСЬКА область, місто НОВОМОСКОВСЬК, вулиця Сучкова, 40</t>
  </si>
  <si>
    <t>146339ea-efff-4f10-b3da-620ff3f4ca8e</t>
  </si>
  <si>
    <t>Козинська амбулаторія загальної практики-сімейної медицини</t>
  </si>
  <si>
    <t>КОЗИН</t>
  </si>
  <si>
    <t>РІВНЕНСЬКА область, РАДИВИЛІВСЬКИЙ район, село КОЗИН, вулиця Берестецька, 86А</t>
  </si>
  <si>
    <t>14656b97-f409-44ce-aad4-7873cb0f6245</t>
  </si>
  <si>
    <t>Таверівський ФП</t>
  </si>
  <si>
    <t>ТАВЕРІВКА</t>
  </si>
  <si>
    <t>ПОЛТАВСЬКА область, ЧУТІВСЬКИЙ район, село ТАВЕРІВКА, вулиця Центральна, 8</t>
  </si>
  <si>
    <t>146b24b9-1b08-4d46-bfdc-af4b47f9a143</t>
  </si>
  <si>
    <t>ФП с.Червоне</t>
  </si>
  <si>
    <t>ХАРКІВСЬКА область, БАРВІНКІВСЬКИЙ район, село ЧЕРВОНЕ, вулиця Вишнева, 4</t>
  </si>
  <si>
    <t>14746a17-072f-497a-bf0c-e3990938f333</t>
  </si>
  <si>
    <t>Медведівський фельдшерсько-акушерський пункт</t>
  </si>
  <si>
    <t>МЕДВЕДІВЦІ</t>
  </si>
  <si>
    <t>ТЕРНОПІЛЬСЬКА область, БУЧАЦЬКИЙ район, село МЕДВЕДІВЦІ, вулиця Центральна бічна, 1</t>
  </si>
  <si>
    <t>1475ec60-65a7-42c2-94fc-e96f09e623f9</t>
  </si>
  <si>
    <t>педіатрія КНП "Теплодарська центральна міська лікарня"ТМР м.Теплодар</t>
  </si>
  <si>
    <t>ТЕПЛОДАР</t>
  </si>
  <si>
    <t>ОДЕСЬКА область, місто ТЕПЛОДАР, вулиця Польова, 2</t>
  </si>
  <si>
    <t>14770df3-f1ad-41f5-9d80-c09294be4792</t>
  </si>
  <si>
    <t>Поліклінічне відділення №3</t>
  </si>
  <si>
    <t>ХАРКІВСЬКА область, місто ЛОЗОВА, бульвар Шевченка, 1</t>
  </si>
  <si>
    <t>14792755-4e29-4a5d-b606-d30d99bcb8e7</t>
  </si>
  <si>
    <t>Терапія ТОВАРИСТВО З ОБМЕЖЕНОЮ ВІДПОВІДАЛЬНІСТЮ "КЛІНІКА ЄВРОКЛІНІКС"</t>
  </si>
  <si>
    <t>РІВНЕНСЬКА область, місто РІВНЕ, вулиця Симона Петлюри, 19</t>
  </si>
  <si>
    <t>147c76ac-81d5-49b4-bb49-f556ae67bb6d</t>
  </si>
  <si>
    <t>Амбулаторія №6</t>
  </si>
  <si>
    <t>ДОНЕЦЬКА область, місто МАРІУПОЛЬ, вулиця Троїцька, 46а</t>
  </si>
  <si>
    <t>147e68ab-e7b5-4757-abd2-fece01b246c4</t>
  </si>
  <si>
    <t>ЧЕРНІВЕЦЬКА область, місто ЧЕРНІВЦІ, вулиця Ярослава Мудрого, 2</t>
  </si>
  <si>
    <t>148d0012-8581-42b3-b627-d6ceada3ffd0</t>
  </si>
  <si>
    <t>ІВАНО-ФРАНКІВСЬКА область, місто ІВАНО-ФРАНКІВСЬК, вулиця Федьковича, 91</t>
  </si>
  <si>
    <t>1492e457-05b7-4e09-9666-4991338c0e3d</t>
  </si>
  <si>
    <t>Фельдшерський пункт с.Плебанівка</t>
  </si>
  <si>
    <t>ПЛЕБАНІВКА</t>
  </si>
  <si>
    <t>ТЕРНОПІЛЬСЬКА область, село ПЛЕБАНІВКА, вулиця Князя Василька, 24</t>
  </si>
  <si>
    <t>14a890ee-5169-4781-bc3b-5094127c6832</t>
  </si>
  <si>
    <t>Новоселицька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</si>
  <si>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ЗАКАРПАТСЬКА область, ТЯЧІВСЬКИЙ район, село НОВОСЕЛИЦЯ, вулиця Борканюка, 15</t>
  </si>
  <si>
    <t>14a8c882-ced4-472c-84d3-49480411dab0</t>
  </si>
  <si>
    <t>Фельдшерсько - акушерський пунтк с. Улакли</t>
  </si>
  <si>
    <t>УЛАКЛИ</t>
  </si>
  <si>
    <t>ДОНЕЦЬКА область, ВЕЛИКОНОВОСІЛКІВСЬКИЙ район, село УЛАКЛИ, вулиця Молодіжна, 61</t>
  </si>
  <si>
    <t>14b8e7fa-382f-431e-ba1f-6dda81927c68</t>
  </si>
  <si>
    <t>ЛЬВІВСЬКА область, місто ЛЬВІВ, вулиця Хімічна, 7</t>
  </si>
  <si>
    <t>14bc9754-6196-4b71-96d2-fb94ac2842e1</t>
  </si>
  <si>
    <t>ФП с. Байраківка</t>
  </si>
  <si>
    <t>БАЙРАКІВКА</t>
  </si>
  <si>
    <t>ВІННИЦЬКА область, НЕМИРІВСЬКИЙ район, село БАЙРАКІВКА, вулиця Максима Шимка, 25</t>
  </si>
  <si>
    <t>14bf8a62-4714-4333-9658-86c438d2b429</t>
  </si>
  <si>
    <t>ТОВ "Амбулаторія сімейного лікаря" структурний підрозділ №4</t>
  </si>
  <si>
    <t>ОДЕСЬКА область, місто ОДЕСА, вулиця Марсельська, 60</t>
  </si>
  <si>
    <t>14c4708f-fb68-4ee7-a023-7504d7cb0e03</t>
  </si>
  <si>
    <t>КНП Сумський міський клінічний пологовий будинок</t>
  </si>
  <si>
    <t>СУМСЬКА область, місто СУМИ, вулиця Троїцька, 20</t>
  </si>
  <si>
    <t>14cc0e36-4222-407b-8c3f-d409bf863eba</t>
  </si>
  <si>
    <t>Комунальне некомерційне підприємство "Центр первинної медико-санітарної допомоги № 8" Амбулаторія №4</t>
  </si>
  <si>
    <t>ЗАПОРІЗЬКА область, місто ЗАПОРІЖЖЯ, вулиця Військбуд, 77</t>
  </si>
  <si>
    <t>14d7d2c1-d5b1-47e7-87e7-abfc0a0579ad</t>
  </si>
  <si>
    <t>ФАП с.Харківці</t>
  </si>
  <si>
    <t>ХАРКІВЦІ</t>
  </si>
  <si>
    <t>ПОЛТАВСЬКА область, ЛОХВИЦЬКИЙ район, село ХАРКІВЦІ, вулиця Тесленка, 42</t>
  </si>
  <si>
    <t>14d8b051-39e3-44cc-8c5b-d3984db02e64</t>
  </si>
  <si>
    <t>ЧОП</t>
  </si>
  <si>
    <t>ЗАКАРПАТСЬКА область, місто ЧОП, вулиця Приозерна, 4</t>
  </si>
  <si>
    <t>14d953aa-38d1-413a-8596-96b51e0be36a</t>
  </si>
  <si>
    <t>Новоданилівська амбулатиорія загальної практики сімейної медицини</t>
  </si>
  <si>
    <t>НОВОДАНИЛІВКА</t>
  </si>
  <si>
    <t>ЗАПОРІЗЬКА область, ОРІХІВСЬКИЙ район, село НОВОДАНИЛІВКА, вулиця Хрусталькова, 100</t>
  </si>
  <si>
    <t>14dce420-5155-42c4-a4ba-a6a373bfc4b1</t>
  </si>
  <si>
    <t>ФАП с. Петропавлівське</t>
  </si>
  <si>
    <t>ПЕТРОПАВЛІВСЬКЕ</t>
  </si>
  <si>
    <t>КИЇВСЬКА область, БОРИСПІЛЬСЬКИЙ район, село ПЕТРОПАВЛІВСЬКЕ, вулиця Яблунева, 14</t>
  </si>
  <si>
    <t>14ea88fe-0a0b-456d-9538-f880767b646f</t>
  </si>
  <si>
    <t>Амбулаторія загальної практики сімейної медицини  с. Демидівка КНП \</t>
  </si>
  <si>
    <t>РЕШЕТИЛІВСЬКИЙ</t>
  </si>
  <si>
    <t>ПОЛТАВСЬКА область, РЕШЕТИЛІВСЬКИЙ район, село ДЕМИДІВКА, вулиця Перемоги, 92</t>
  </si>
  <si>
    <t>14f019d7-03da-4b2e-a6e8-4d7ae22c29e4</t>
  </si>
  <si>
    <t>Амбулаторія загальної практики сімейної медицини смт. Березине</t>
  </si>
  <si>
    <t>ТАРУТИНСЬКИЙ</t>
  </si>
  <si>
    <t>БЕРЕЗИНЕ</t>
  </si>
  <si>
    <t>ОДЕСЬКА область, ТАРУТИНСЬКИЙ район, смт. БЕРЕЗИНЕ, вулиця Цетральна, 85/г</t>
  </si>
  <si>
    <t>14f8d742-37a7-4289-ae03-5118db83d42c</t>
  </si>
  <si>
    <t>Лікарська амбулаторія с. Новотроїцьке №2</t>
  </si>
  <si>
    <t>ДОНЕЦЬКА область, ВОЛНОВАСЬКИЙ район, смт. НОВОТРОЇЦЬКЕ, вулиця Молодіжна, 11</t>
  </si>
  <si>
    <t>14fb2b23-29c7-496a-973a-3a2ad380f10d</t>
  </si>
  <si>
    <t>Станіславська приватна клініка</t>
  </si>
  <si>
    <t>ІВАНО-ФРАНКІВСЬКА область, місто ІВАНО-ФРАНКІВСЬК, вулиця Короля Данила, 17 А</t>
  </si>
  <si>
    <t>150dfda1-4d89-45d5-9e67-86eae3034180</t>
  </si>
  <si>
    <t>Соледарська амбулаторія</t>
  </si>
  <si>
    <t>СОЛЕДАР</t>
  </si>
  <si>
    <t>ДОНЕЦЬКА область, БАХМУТСЬКИЙ район, місто СОЛЕДАР, вулиця Соледарська, 1а</t>
  </si>
  <si>
    <t>151018e2-227f-4fbf-876f-1a1c78d6767b</t>
  </si>
  <si>
    <t>Осокорівська сільська лікарська АЗПСМ</t>
  </si>
  <si>
    <t>НОВОВОРОНЦОВСЬКИЙ</t>
  </si>
  <si>
    <t>ОСОКОРІВКА</t>
  </si>
  <si>
    <t>ХЕРСОНСЬКА область, НОВОВОРОНЦОВСЬКИЙ район, село ОСОКОРІВКА, вулиця Cвободи, 26</t>
  </si>
  <si>
    <t>1515ac39-cb0d-43d1-b33e-ddaf35ad6162</t>
  </si>
  <si>
    <t>ЛЬВІВСЬКА область, місто ДРОГОБИЧ, вулиця Козловського Б., 81</t>
  </si>
  <si>
    <t>151abc80-2665-470a-bb4a-4fd75e7c9bae</t>
  </si>
  <si>
    <t>Фельдшерсько-акушерський пункт с.Володимирці</t>
  </si>
  <si>
    <t>ВОЛОДИМИРЦІ</t>
  </si>
  <si>
    <t>ЛЬВІВСЬКА область, ЖИДАЧІВСЬКИЙ район, село ВОЛОДИМИРЦІ, вулиця Подорожненська, 19</t>
  </si>
  <si>
    <t>151eabc6-5277-464a-a7d2-d17a43d0a9f9</t>
  </si>
  <si>
    <t>КНП "ОДЕСЬКИЙ ОБЛАСНИЙ ЦЕНТР ЕКСТРЕНОЇ МЕДИЧНОЇ ДОПОМОГИ І МЕДИЦИНИ КАТАСТРОФ" ОДЕСЬКОЇ ОБЛАСНОЇ РАДИ"</t>
  </si>
  <si>
    <t>ОДЕСЬКА область, місто ОДЕСА, вулиця Гаванна, 1</t>
  </si>
  <si>
    <t>1520a16a-9d3b-46a8-9d30-5384dc210947</t>
  </si>
  <si>
    <t>Журавська СЛА ЗПСМ</t>
  </si>
  <si>
    <t>ВАРВИНСЬКИЙ</t>
  </si>
  <si>
    <t>ЖУРАВКА</t>
  </si>
  <si>
    <t>ЧЕРНІГІВСЬКА область, ВАРВИНСЬКИЙ район, село ЖУРАВКА, вулиця Першотравнева, 6А</t>
  </si>
  <si>
    <t>15220eb1-0d90-4777-b003-91e3803ff792</t>
  </si>
  <si>
    <t>Амбулаторія загальної практики-сімейної медицини № 9</t>
  </si>
  <si>
    <t>ДНІПРОПЕТРОВСЬКА область, місто КАМ'ЯНСЬКЕ, вулиця Дальня, 3</t>
  </si>
  <si>
    <t>15250010-42e4-44ca-b073-8daaa97b87c6</t>
  </si>
  <si>
    <t>ФАП с.Жирова</t>
  </si>
  <si>
    <t>ЖИРОВА</t>
  </si>
  <si>
    <t>ЛЬВІВСЬКА область, ЖИДАЧІВСЬКИЙ район, село ЖИРОВА, вулиця Нова, 7</t>
  </si>
  <si>
    <t>15255888-9b7f-40f1-8aae-c5fd403f6822</t>
  </si>
  <si>
    <t>Вороньківська сільська лікарська амбулаторія</t>
  </si>
  <si>
    <t>ВОРОНЬКИ</t>
  </si>
  <si>
    <t>ЧЕРНІГІВСЬКА область, БОБРОВИЦЬКИЙ район, село ВОРОНЬКИ, вулиця Шевченка, 28</t>
  </si>
  <si>
    <t>152669ff-7691-4abe-8358-0d948aedaa16</t>
  </si>
  <si>
    <t>ФАП с.Оленівка</t>
  </si>
  <si>
    <t>ОЛЕНІВКА</t>
  </si>
  <si>
    <t>КИЇВСЬКА область, село ОЛЕНІВКА, вулиця Святкова, 4</t>
  </si>
  <si>
    <t>15284157-e958-4dab-aea0-8fed2b15a5eb</t>
  </si>
  <si>
    <t>ПЗ с. Ісківці</t>
  </si>
  <si>
    <t>ІСКІВЦІ</t>
  </si>
  <si>
    <t>ПОЛТАВСЬКА область, село ІСКІВЦІ, вулиця Центральна, 100</t>
  </si>
  <si>
    <t>152ca5f5-6b70-4455-a237-118af51e926d</t>
  </si>
  <si>
    <t>Скороходівська АЗПСМ</t>
  </si>
  <si>
    <t>СКОРОХОДОВЕ</t>
  </si>
  <si>
    <t>ПОЛТАВСЬКА область, ЧУТІВСЬКИЙ район, смт. СКОРОХОДОВЕ, вулиця Софіївська, 27</t>
  </si>
  <si>
    <t>15336592-76a6-405c-9a28-e29bf8b2591b</t>
  </si>
  <si>
    <t>ВП "Лікарня 1" (вул.Українська 21)</t>
  </si>
  <si>
    <t>ЗАПОРІЗЬКА область, місто МЕЛІТОПОЛЬ, вулиця Українська, 21</t>
  </si>
  <si>
    <t>1533ebb3-777c-4fb6-ab66-c55e8b79107f</t>
  </si>
  <si>
    <t>КНП "ужгородська міська дитяча клінічна лікарня" УМР</t>
  </si>
  <si>
    <t>ЗАКАРПАТСЬКА область, місто УЖГОРОД, вулиця Ференца Ракоці, 3</t>
  </si>
  <si>
    <t>15384121-cfa3-47f1-b5d4-74400d38eb30</t>
  </si>
  <si>
    <t>ФП с. Комарів</t>
  </si>
  <si>
    <t>КОМАРІВ</t>
  </si>
  <si>
    <t>ВІННИЦЬКА область, ВІННИЦЬКИЙ район, село КОМАРІВ, вулиця Михайлівська, 18</t>
  </si>
  <si>
    <t>1540e908-ca5f-429b-b4ed-53e74abacefe</t>
  </si>
  <si>
    <t>№1</t>
  </si>
  <si>
    <t>ЗАКАРПАТСЬКА область, смт. ВЕЛИКИЙ БИЧКІВ, вулиця Шевченка, 86</t>
  </si>
  <si>
    <t>15502e15-7348-4aa5-92d6-f0f91013ba22</t>
  </si>
  <si>
    <t>Кабінет №2</t>
  </si>
  <si>
    <t>ВОЛОДАРСЬКИЙ</t>
  </si>
  <si>
    <t>КИЇВСЬКА область, ВОЛОДАРСЬКИЙ район, смт. ВОЛОДАРКА, вулиця Коцюбинського, 19</t>
  </si>
  <si>
    <t>15504168-9b71-40e9-8349-4adfd4d72a39</t>
  </si>
  <si>
    <t>Амбулаторія № 5</t>
  </si>
  <si>
    <t>ОДЕСЬКА область, місто ІЗМАЇЛ, вулиця Шевченка, 8</t>
  </si>
  <si>
    <t>15565fba-6411-49f0-9814-e6c175e45137</t>
  </si>
  <si>
    <t>Амбулаторія ЗПСМ м.Заставна</t>
  </si>
  <si>
    <t>ЧЕРНІВЕЦЬКА область, ЗАСТАВНІВСЬКИЙ район, місто ЗАСТАВНА, вулиця НЕЗАЛЕЖНОСТІ, 111</t>
  </si>
  <si>
    <t>155909e5-409b-47d4-a575-aa6fffdc9a95</t>
  </si>
  <si>
    <t>Комунальне підприємство "Полтавська обласна клінічна психіатрична лікарня ім.О.Ф.Мальцева Полтавської обласної ради"</t>
  </si>
  <si>
    <t>ПОЛТАВСЬКА область, місто ПОЛТАВА, вулиця Медична, 1</t>
  </si>
  <si>
    <t>155ba714-17b9-49aa-85b5-c0853d227ae5</t>
  </si>
  <si>
    <t>Амбулаторія загальної практики сімейної медицини № 2</t>
  </si>
  <si>
    <t>ДНІПРОПЕТРОВСЬКА область, місто ПАВЛОГРАД, вулиця Соборна, 115</t>
  </si>
  <si>
    <t>155d6eb5-513c-4909-bd2c-ffa082c6a08e</t>
  </si>
  <si>
    <t>Структурний підрозділ КОМУНАЛЬНЕ НЕКОМЕРЦІЙНЕ ПІДПРИЄМСТВО МЕРЕФ'ЯНСЬКОЇ МІСЬКОЇ РАДИ " МЕРЕФ'ЯНСЬКА ЦЕНТРАЛЬНА РАЙОННА ЛІКАРНЯ " смт. Високий</t>
  </si>
  <si>
    <t>ВИСОКИЙ</t>
  </si>
  <si>
    <t>ХАРКІВСЬКА область, ХАРКІВСЬКИЙ район, смт. ВИСОКИЙ, вулиця Слобожанська, 26</t>
  </si>
  <si>
    <t>1564eb2b-8bea-427c-b38d-e80d872930bf</t>
  </si>
  <si>
    <t>Кривошиїнська амбулаторія загальної практики сімейної медицини</t>
  </si>
  <si>
    <t>КРИВОШИЇНЦІ</t>
  </si>
  <si>
    <t>КИЇВСЬКА область, СКВИРСЬКИЙ район, село КРИВОШИЇНЦІ, вулиця Сквирська, 89а</t>
  </si>
  <si>
    <t>1565eff2-8ccb-4cde-9cfe-6cd6167e45ca</t>
  </si>
  <si>
    <t>Фельдшерсько-акушерський пункт села Зубейки</t>
  </si>
  <si>
    <t>ЗУБЕЙКИ</t>
  </si>
  <si>
    <t>ЛЬВІВСЬКА область, ЖОВКІВСЬКИЙ район, село ЗУБЕЙКИ, вулиця Л. Мартовича, 49</t>
  </si>
  <si>
    <t>1569d0e8-bca9-4fce-950e-db1da31107c0</t>
  </si>
  <si>
    <t>Амбулаторія загальної практики - сімейної медицини № 2, КНП "ЦПМСД №2" Святошинського району м. Києва</t>
  </si>
  <si>
    <t>М.КИЇВ, місто КИЇВ, вулиця В.Кучера , 5</t>
  </si>
  <si>
    <t>156c396a-fb93-48d6-8ef9-2bb247a03091</t>
  </si>
  <si>
    <t>Фельдшерсько-акушерський пункт с.Біла Річка</t>
  </si>
  <si>
    <t>БІЛА РІЧКА</t>
  </si>
  <si>
    <t>ІВАНО-ФРАНКІВСЬКА область, село БІЛА РІЧКА, урочище Цегольня, 4</t>
  </si>
  <si>
    <t>1575d32c-c6b0-40d8-8a4d-b3f883d99561</t>
  </si>
  <si>
    <t>КП "Полтавський обласний центр  ЕМД та МК ПОР" (Підстанція СЕМД №1 Карлівського району)</t>
  </si>
  <si>
    <t>ПОЛТАВСЬКА область, КАРЛІВСЬКИЙ район, місто КАРЛІВКА, вулиця Радевича, 2</t>
  </si>
  <si>
    <t>157b6335-22a8-4f6c-947c-d2b02595129f</t>
  </si>
  <si>
    <t>Бахматовецька амбулаторія загальної практики сімейної медицини</t>
  </si>
  <si>
    <t>БАХМАТІВЦІ</t>
  </si>
  <si>
    <t>ХМЕЛЬНИЦЬКА область, село БАХМАТІВЦІ, вулиця Дружби народів, 96Б</t>
  </si>
  <si>
    <t>157d4a86-3a2e-446c-8c80-ebcb4418b85a</t>
  </si>
  <si>
    <t>КНП "ЦПМСД №4" Деснянського району м. Києва, Амбулаторія загальної практики - сімейної медицини №4</t>
  </si>
  <si>
    <t>М.КИЇВ, місто КИЇВ, вулиця Милославська , 33А</t>
  </si>
  <si>
    <t>157e9cd1-5c02-4a6e-af88-679ccc356ea1</t>
  </si>
  <si>
    <t>Комунальне некомерційне підприємство Козелецької районної ради "Козелецька центральна районна лікарня"</t>
  </si>
  <si>
    <t>КОЗЕЛЕЦЬКИЙ</t>
  </si>
  <si>
    <t>ЧЕРНІГІВСЬКА область, КОЗЕЛЕЦЬКИЙ район, смт. КОЗЕЛЕЦЬ, вулиця Сім'ї Розумовських, 45</t>
  </si>
  <si>
    <t>157f10fb-4c92-4d92-9233-712f9cd7e54b</t>
  </si>
  <si>
    <t>ФАП с.Новоберецьке</t>
  </si>
  <si>
    <t>НОВОБЕРЕЦЬКЕ</t>
  </si>
  <si>
    <t>ХАРКІВСЬКА область, ПЕРВОМАЙСЬКИЙ район, село НОВОБЕРЕЦЬКЕ, вулиця Задорожня, 26а</t>
  </si>
  <si>
    <t>159307ee-b729-4bf3-bc09-c5b85ae4ab0c</t>
  </si>
  <si>
    <t>Великостиденська амбулаторія загальної практики сімейної медицини</t>
  </si>
  <si>
    <t>ВЕЛИКИЙ СТИДИН</t>
  </si>
  <si>
    <t>РІВНЕНСЬКА область, КОСТОПІЛЬСЬКИЙ район, село ВЕЛИКИЙ СТИДИН, вулиця Центральна, 1</t>
  </si>
  <si>
    <t>15974ab6-fef6-4e95-91af-7cb7aa0eaaef</t>
  </si>
  <si>
    <t>Комунальне некомерційна підприємство Нетішинської міської ради "Спеціалізована медико-санітарну частина м.Нетішин"</t>
  </si>
  <si>
    <t>ХМЕЛЬНИЦЬКА область, місто НЕТІШИН, вулиця Лісова, 1</t>
  </si>
  <si>
    <t>1599e09d-e2b8-4c3a-83b6-42ad32412908</t>
  </si>
  <si>
    <t>Фельдшерський пункт с.Суха Калигірка</t>
  </si>
  <si>
    <t>СУХА КАЛИГІРКА</t>
  </si>
  <si>
    <t>ЧЕРКАСЬКА область, КАТЕРИНОПІЛЬСЬКИЙ район, село СУХА КАЛИГІРКА, вулиця Прифермська, 3</t>
  </si>
  <si>
    <t>159a95e2-53c1-44fb-b478-9647b8c0b0e1</t>
  </si>
  <si>
    <t>Комунальне некомерційне підприємство "Миколаївський регіональний фтизіопульмонологічний медичний центр" Миколаївської обласної ради</t>
  </si>
  <si>
    <t>МИКОЛАЇВСЬКА область, МИКОЛАЇВСЬКИЙ район, селище НАДБУЗЬКЕ, вулиця Веселинівська, 4</t>
  </si>
  <si>
    <t>159c6350-1c07-426e-be0e-1b17d77963b3</t>
  </si>
  <si>
    <t>Любешівськоволянський фельдшерський пункт</t>
  </si>
  <si>
    <t>ЛЮБЕШІВСЬКА ВОЛЯ</t>
  </si>
  <si>
    <t>ВОЛИНСЬКА область, ЛЮБЕШІВСЬКИЙ район, село ЛЮБЕШІВСЬКА ВОЛЯ, вулиця Незалежності, 2</t>
  </si>
  <si>
    <t>159e8bb9-75e9-4ec8-b22b-41a8d380e83f</t>
  </si>
  <si>
    <t>Петрівська АЗПСМ</t>
  </si>
  <si>
    <t>КІРОВОГРАДСЬКА область, ПЕТРІВСЬКИЙ район, смт. ПЕТРОВЕ, вулиця Центральна , 1</t>
  </si>
  <si>
    <t>15a2a99a-99b7-4ce8-a88c-fa9c9316eeda</t>
  </si>
  <si>
    <t>Місце надання послуг  1</t>
  </si>
  <si>
    <t>ТЕРНОПІЛЬСЬКА область, смт. ПІДВОЛОЧИСЬК, вулиця Патріарха Мстислава, 102</t>
  </si>
  <si>
    <t>15ac389b-0005-4dca-907d-35f122ecefde</t>
  </si>
  <si>
    <t>Рівчак-Степанівська сільська лікарська амбулаторія ЗПСМ</t>
  </si>
  <si>
    <t>РІВЧАК-СТЕПАНІВКА</t>
  </si>
  <si>
    <t>ЧЕРНІГІВСЬКА область, НОСІВСЬКИЙ район, село РІВЧАК-СТЕПАНІВКА, вулиця ЦЕНТРАЛЬНА, 3</t>
  </si>
  <si>
    <t>15ae8d72-b34f-401f-8b5c-ca2fe987cc9a</t>
  </si>
  <si>
    <t>КНП "Петриківська ЦЛ" ПСР</t>
  </si>
  <si>
    <t>ДНІПРОПЕТРОВСЬКА область, ПЕТРИКІВСЬКИЙ район, смт. ПЕТРИКІВКА, проспект Петра Калнишевського, 56</t>
  </si>
  <si>
    <t>15b09ce5-47d8-4f23-9b47-7018c83a0be1</t>
  </si>
  <si>
    <t>Амбулаторія загальної практики - сімейної медицини №16</t>
  </si>
  <si>
    <t>ЖИТОМИРСЬКА область, місто ЖИТОМИР, вулиця Святослава Ріхтера, 23</t>
  </si>
  <si>
    <t>15b5663d-3f85-4edd-a024-2fcc940b0ca8</t>
  </si>
  <si>
    <t>КНП "ЦПМСД № 3 Дарницького р-ну м. Києва" Амбулаторія ЗПСМ № 4</t>
  </si>
  <si>
    <t>М.КИЇВ, місто КИЇВ, вулиця Харківське шосе, 121</t>
  </si>
  <si>
    <t>15bca3e9-a15c-4639-a5b9-55e2145fbdfc</t>
  </si>
  <si>
    <t>АЗПСМ с. Снігурівка</t>
  </si>
  <si>
    <t>ТЕРНОПІЛЬСЬКА область, ЛАНОВЕЦЬКИЙ район, село СНІГУРІВКА, вулиця ЦЕНТРАЛЬНА, 17</t>
  </si>
  <si>
    <t>15c72035-3484-485f-be67-9ed35827591a</t>
  </si>
  <si>
    <t>Горошинська амбулаторія загальної практики-сімейної медицини</t>
  </si>
  <si>
    <t>ГОРОШИНЕ</t>
  </si>
  <si>
    <t>ПОЛТАВСЬКА область, СЕМЕНІВСЬКИЙ район, село ГОРОШИНЕ, вулиця Гагаріна, 32а</t>
  </si>
  <si>
    <t>15c8fde3-ffb8-453e-a644-62a1b9a691d2</t>
  </si>
  <si>
    <t>Фельдшерський пункт с. Хотівля</t>
  </si>
  <si>
    <t>ХОТІВЛЯ</t>
  </si>
  <si>
    <t>ЧЕРНІГІВСЬКА область, ГОРОДНЯНСЬКИЙ район, село ХОТІВЛЯ, вулиця Попудренка, 49</t>
  </si>
  <si>
    <t>15df671e-7d2b-418a-91ac-803ed4945e68</t>
  </si>
  <si>
    <t>Йосипівська АЗПСМ</t>
  </si>
  <si>
    <t>ЙОСИПІВКА</t>
  </si>
  <si>
    <t>ВІННИЦЬКА область, КОЗЯТИНСЬКИЙ район, село ЙОСИПІВКА, вулиця Тараса Шевченка, 58</t>
  </si>
  <si>
    <t>15ed1095-82f2-4c2b-80ba-e538a900f9ea</t>
  </si>
  <si>
    <t>Комунальне некомерційне підприємство охорони здоров`я "Амбулаторія групової практики (Тип "АГ") Степівської сільської ради Миколаївського району Миколаївської області"</t>
  </si>
  <si>
    <t>МИКОЛАЇВСЬКА область, МИКОЛАЇВСЬКИЙ район, село МИХАЙЛІВКА, вулиця Андрія Шептицького, 17</t>
  </si>
  <si>
    <t>15efe11f-6070-45f5-91ee-914c9f923290</t>
  </si>
  <si>
    <t>Недобоївська амбулаторія загальної практики сімейної медицини</t>
  </si>
  <si>
    <t>НЕДОБОЇВЦІ</t>
  </si>
  <si>
    <t>ЧЕРНІВЕЦЬКА область, ХОТИНСЬКИЙ район, село НЕДОБОЇВЦІ, вулиця ГОЛОВНА, 45</t>
  </si>
  <si>
    <t>15f48303-f94e-4a43-8ea6-c9f771cd5c93</t>
  </si>
  <si>
    <t>фельдшерсько-акушерський пункт села Ботвинівка</t>
  </si>
  <si>
    <t>БОТВИНІВКА</t>
  </si>
  <si>
    <t>ЧЕРКАСЬКА область, ХРИСТИНІВСЬКИЙ район, село БОТВИНІВКА, вулиця Гагаріна, 1 а</t>
  </si>
  <si>
    <t>160ae549-4150-40d1-9fb2-33288f8ef4e3</t>
  </si>
  <si>
    <t>Місце надання послуг</t>
  </si>
  <si>
    <t>161380b3-63bb-4873-825d-5061d689aa3a</t>
  </si>
  <si>
    <t>ЛЬВІВСЬКА область, місто САМБІР, вулиця Виговського, 20</t>
  </si>
  <si>
    <t>1613f1dd-116d-4213-8709-21d011126432</t>
  </si>
  <si>
    <t>Воєгощанський фельдшерсько-акушерський пункт</t>
  </si>
  <si>
    <t>ВОЄГОЩА</t>
  </si>
  <si>
    <t>ВОЛИНСЬКА область, КАМІНЬ-КАШИРСЬКИЙ район, село ВОЄГОЩА, вулиця Центральна, 6</t>
  </si>
  <si>
    <t>1616a2d8-4501-4017-840b-9e657bf71c73</t>
  </si>
  <si>
    <t>ЧЕРНІВЕЦЬКА область, місто ЧЕРНІВЦІ, вулиця Миколаївська, 32/Б</t>
  </si>
  <si>
    <t>161ba134-af6d-4e6b-8e02-3fea1eb6a25e</t>
  </si>
  <si>
    <t>Кашперівська АЗПСМ</t>
  </si>
  <si>
    <t>КАШПЕРІВКА</t>
  </si>
  <si>
    <t>ЖИТОМИРСЬКА область, БАРАНІВСЬКИЙ район, село КАШПЕРІВКА, вулиця Гагаріна, 45</t>
  </si>
  <si>
    <t>16203486-2f09-463d-8ec3-f42412f7f628</t>
  </si>
  <si>
    <t>Калуська станція ЕШМД</t>
  </si>
  <si>
    <t>ІВАНО-ФРАНКІВСЬКА область, місто КАЛУШ, вулиця Грушевського, 39</t>
  </si>
  <si>
    <t>1622617b-dffb-498d-a586-0c338a71149c</t>
  </si>
  <si>
    <t>ФАП с.Іллінці Комунального некомерційного підприємства   «Заболотівська районна лікарня» Заболотівської селищної ради об'єднаної територіальної громади</t>
  </si>
  <si>
    <t>ІВАНО-ФРАНКІВСЬКА область, село ІЛЛІНЦІ, вулиця Шевченка, 3</t>
  </si>
  <si>
    <t>1623f9d0-ee0b-4def-8185-e1c3650c5d97</t>
  </si>
  <si>
    <t>ФАП с. Скобичівка</t>
  </si>
  <si>
    <t>СКОБИЧІВКА</t>
  </si>
  <si>
    <t>ІВАНО-ФРАНКІВСЬКА область, село СКОБИЧІВКА, вулиця Л. Українки, 35</t>
  </si>
  <si>
    <t>1628d979-a1ba-4b18-889e-6899bfd75b38</t>
  </si>
  <si>
    <t>АЗПСМ с.Бобрик Перший</t>
  </si>
  <si>
    <t>БОБРИК ПЕРШИЙ</t>
  </si>
  <si>
    <t>ОДЕСЬКА область, ЛЮБАШІВСЬКИЙ район, село БОБРИК ПЕРШИЙ, вулиця Центральна, 1</t>
  </si>
  <si>
    <t>16308cc2-9018-4b21-837e-2f444b892de8</t>
  </si>
  <si>
    <t>Авратинська АЗПСМ</t>
  </si>
  <si>
    <t>ВОЛОЧИСЬКИЙ</t>
  </si>
  <si>
    <t>АВРАТИН</t>
  </si>
  <si>
    <t>ХМЕЛЬНИЦЬКА область, ВОЛОЧИСЬКИЙ район, село АВРАТИН, вулиця Центральна, 1А</t>
  </si>
  <si>
    <t>163c792a-0649-4ebb-9fd8-d95a2b295360</t>
  </si>
  <si>
    <t>ЗАКАРПАТСЬКА область, місто ХУСТ, вулиця Пушкіна, 13</t>
  </si>
  <si>
    <t>163c80ce-48be-469b-9f18-f3ae53aee773</t>
  </si>
  <si>
    <t>Холоневичівська АЗПСМ</t>
  </si>
  <si>
    <t>ХОЛОНЕВИЧІ</t>
  </si>
  <si>
    <t>ВОЛИНСЬКА область, КІВЕРЦІВСЬКИЙ район, село ХОЛОНЕВИЧІ, вулиця Центральна, 12</t>
  </si>
  <si>
    <t>1646b14b-baf5-4287-9bed-99ac586d082f</t>
  </si>
  <si>
    <t>КНП 'ЦПМСД № 3 м. Маріуполя' Амбулаторія № 2</t>
  </si>
  <si>
    <t>16554371-dc18-4959-872d-c4e55283fb09</t>
  </si>
  <si>
    <t>КП "Дніпропетровський обласний госпіталь ветеранів війни "ДОР"</t>
  </si>
  <si>
    <t>ДНІПРОПЕТРОВСЬКА область, місто ДНІПРО, площа Соборна, 14</t>
  </si>
  <si>
    <t>165a2ac6-a52d-4327-b665-dba9ff045e9d</t>
  </si>
  <si>
    <t>Пульмівська амбулаторія загальної практики-сімейної медицини</t>
  </si>
  <si>
    <t>ПУЛЬМО</t>
  </si>
  <si>
    <t>ВОЛИНСЬКА область, ШАЦЬКИЙ район, село ПУЛЬМО, вулиця Незалежності, 169а</t>
  </si>
  <si>
    <t>165a3f39-0eb0-42d6-9abf-bfcafc1ac434</t>
  </si>
  <si>
    <t>Львівський ФАП</t>
  </si>
  <si>
    <t>ЛЬВІВСЬКЕ</t>
  </si>
  <si>
    <t>ПОЛТАВСЬКА область, КАРЛІВСЬКИЙ район, село ЛЬВІВСЬКЕ, вулиця Львівська, 6</t>
  </si>
  <si>
    <t>165aa2e2-d7df-4a42-bf50-16089b29048c</t>
  </si>
  <si>
    <t>ФОП Лелека Злата Володимирівна Бориспіль</t>
  </si>
  <si>
    <t>КИЇВСЬКА область, місто БОРИСПІЛЬ, вулиця Київський шлях, 127-б/1</t>
  </si>
  <si>
    <t>165d362c-4ed6-4439-8224-54ca98eccf17</t>
  </si>
  <si>
    <t>КОМУНАЛЬНЕ НЕКОМЕРЦІЙНЕ ПІДПРИЄМСТВО МАРІУПОЛЬСЬКОЇ МІСЬКОЇ РАДИ "ЦЕНТР ПЕРВИННОЇ МЕДИКО-САНІТАРНОЇ ДОПОМОГИ №1 М.МАРІУПОЛЯ"   Амбулаторія № 7</t>
  </si>
  <si>
    <t>ДОНЕЦЬКА область, місто МАРІУПОЛЬ, вулиця Весела, 19</t>
  </si>
  <si>
    <t>165f18ba-07bb-406c-a962-bc08e6b1dc67</t>
  </si>
  <si>
    <t>Глибокодолинський фельдшерсько-акушерський пункт</t>
  </si>
  <si>
    <t>МАЛА ПОБИВАНКА</t>
  </si>
  <si>
    <t>ПОЛТАВСЬКА область, ГАДЯЦЬКИЙ район, село МАЛА ПОБИВАНКА, вулиця Роменська, 27</t>
  </si>
  <si>
    <t>16602805-7785-4efb-bf0c-e34f3171470b</t>
  </si>
  <si>
    <t>ФОП Фомин</t>
  </si>
  <si>
    <t>ХАРКІВСЬКА область, місто ЧУГУЇВ, вулиця Леонова, 6в</t>
  </si>
  <si>
    <t>16679e10-18d7-4d86-9712-44ccf9d40ecf</t>
  </si>
  <si>
    <t>Кодаківська амбулаторія загальної практики - сімейної медицини</t>
  </si>
  <si>
    <t>КОДАКИ</t>
  </si>
  <si>
    <t>КИЇВСЬКА область, ВАСИЛЬКІВСЬКИЙ район, село КОДАКИ, вулиця Космонавтів, 14</t>
  </si>
  <si>
    <t>166b156a-fa40-4d0c-9d2c-36204c950229</t>
  </si>
  <si>
    <t>Комунальне некомерційне підприємство Харківської обласної ради "Обласна дитяча клінічна лікарня №1"</t>
  </si>
  <si>
    <t>ХАРКІВСЬКА область, місто ХАРКІВ, вулиця Клочківська, 337 а</t>
  </si>
  <si>
    <t>166e451d-9bd2-4f59-b385-91442dd2b802</t>
  </si>
  <si>
    <t>Лозуватський ФП</t>
  </si>
  <si>
    <t>ЛОЗУВАТКА</t>
  </si>
  <si>
    <t>ПОЛТАВСЬКА область, ЧУТІВСЬКИЙ район, село ЛОЗУВАТКА, вулиця Миру, 4</t>
  </si>
  <si>
    <t>16714557-8a71-4c8e-92ec-ddb729a20009</t>
  </si>
  <si>
    <t>ЗАПОРІЗЬКА область, село НОВОВАСИЛІВКА, вулиця Центральна, 8</t>
  </si>
  <si>
    <t>1673dd82-c5d9-4ad0-9936-0aa0cacb990a</t>
  </si>
  <si>
    <t>1676516d-9f76-4cc4-a5c6-9bc4b9814449</t>
  </si>
  <si>
    <t>АЗПСМ с.Харитонівка</t>
  </si>
  <si>
    <t>КОРОСТИШІВСЬКИЙ</t>
  </si>
  <si>
    <t>ХАРИТОНІВКА</t>
  </si>
  <si>
    <t>ЖИТОМИРСЬКА область, КОРОСТИШІВСЬКИЙ район, село ХАРИТОНІВКА, вулиця Перемоги, 23</t>
  </si>
  <si>
    <t>167a2143-f867-44a0-bc4a-84ebc5755b64</t>
  </si>
  <si>
    <t>ЗАПОРІЗЬКА область, місто ЗАПОРІЖЖЯ, вулиця Миру, 12</t>
  </si>
  <si>
    <t>167b23b8-22fe-4013-a8c1-d10614762d12</t>
  </si>
  <si>
    <t>ШЕПЕТІВСЬКИЙ</t>
  </si>
  <si>
    <t>ХМЕЛЬНИЦЬКА область, ШЕПЕТІВСЬКИЙ район, смт. ГРИЦІВ, вулиця Ломоносова, 7</t>
  </si>
  <si>
    <t>1681d0cf-04c8-4375-9e20-75d2d55bf72e</t>
  </si>
  <si>
    <t>Відділ кадрів</t>
  </si>
  <si>
    <t>ОДЕСЬКА область, місто ЧОРНОМОРСЬК, вулиця 1 Травня, 1</t>
  </si>
  <si>
    <t>168271b4-4bbb-49cf-bdea-c2ff4a4a8371</t>
  </si>
  <si>
    <t>Клініка</t>
  </si>
  <si>
    <t>М.КИЇВ, місто КИЇВ, вулиця Митрополита Андрея Шептицького, 10</t>
  </si>
  <si>
    <t>16828ad4-e642-40d1-b95b-fa2ba05c6d4f</t>
  </si>
  <si>
    <t>ОДЕСЬКА область, ЛИМАНСЬКИЙ район, смт. ДОБРОСЛАВ, вулиця Грубника, 27</t>
  </si>
  <si>
    <t>16858a05-9027-4607-b1b0-e892a80d2839</t>
  </si>
  <si>
    <t>Кременецька станція, Збаразька підстанція</t>
  </si>
  <si>
    <t>ТЕРНОПІЛЬСЬКА область, місто ЗБАРАЖ, вулиця Павлова, 2</t>
  </si>
  <si>
    <t>1686598a-8003-42ba-b713-19f8487e121d</t>
  </si>
  <si>
    <t>Фельдшерський пункт с. Пархомівка</t>
  </si>
  <si>
    <t>ПАРХОМІВКА</t>
  </si>
  <si>
    <t>ВІННИЦЬКА область, ІЛЛІНЕЦЬКИЙ район, село ПАРХОМІВКА, вулиця Миру, 18</t>
  </si>
  <si>
    <t>169f40ce-31be-4a66-9c3b-ee65b944213a</t>
  </si>
  <si>
    <t>Амбулаторія загальної практики сімейної медицини с.Хриплин</t>
  </si>
  <si>
    <t>ХРИПЛИН</t>
  </si>
  <si>
    <t>ІВАНО-ФРАНКІВСЬКА область, село ХРИПЛИН, вулиця Берегова, 4в</t>
  </si>
  <si>
    <t>16aca9a9-e5f7-42cb-b1ca-106e49965e53</t>
  </si>
  <si>
    <t>послуга 1</t>
  </si>
  <si>
    <t>ЛУГАНСЬКА область, селище СОСНОВИЙ, квартал КВАРТАЛ ІМЕНІ ПЕТРОВА СЕРГІЯ ПЕТРОВИЧА,, 1</t>
  </si>
  <si>
    <t>16ad1bc0-c46f-4b48-946f-5acf498c9fc5</t>
  </si>
  <si>
    <t>Круподеринська амбулаторія ЗПСМ</t>
  </si>
  <si>
    <t>ОРЖИЦЬКИЙ</t>
  </si>
  <si>
    <t>КРУПОДЕРИНЦІ</t>
  </si>
  <si>
    <t>ПОЛТАВСЬКА область, ОРЖИЦЬКИЙ район, село КРУПОДЕРИНЦІ, вулиця Центральна, 100</t>
  </si>
  <si>
    <t>16b183ef-3f67-4213-b321-800db8e91d99</t>
  </si>
  <si>
    <t>Амбулаторія загальної практики - сімейної медицини с. Мокра Калигірка</t>
  </si>
  <si>
    <t>ЧЕРКАСЬКА область, КАТЕРИНОПІЛЬСЬКИЙ район, село МОКРА КАЛИГІРКА, вулиця Б.Хмельницького, 15</t>
  </si>
  <si>
    <t>16b339c2-2ec7-41ee-8981-9341d68e304c</t>
  </si>
  <si>
    <t>КИЇВСЬКА область, БОГУСЛАВСЬКИЙ район, місто БОГУСЛАВ, вулиця Франка, 27</t>
  </si>
  <si>
    <t>16b35cf3-0b3a-4c88-abde-e5ada983c38c</t>
  </si>
  <si>
    <t>ОДЕСЬКА область, місто ОДЕСА, вулиця Бреуса, 26/2</t>
  </si>
  <si>
    <t>16b89d0f-0397-4985-b233-acdb2091ecd1</t>
  </si>
  <si>
    <t>Новозбур’ївська лікарська амбулаторія загальної практики - сімейної медицини</t>
  </si>
  <si>
    <t>ХЕРСОНСЬКА область, ГОЛОПРИСТАНСЬКИЙ район, село НОВА ЗБУР'ЇВКА, вулиця Лікарняна, 55</t>
  </si>
  <si>
    <t>16bb767e-2f9b-4a61-a3c2-5c27cb812808</t>
  </si>
  <si>
    <t>Амбулаторія загальної практики сімейної медицини №2</t>
  </si>
  <si>
    <t>ХМЕЛЬНИЦЬКА область, місто ХМЕЛЬНИЦЬКИЙ, вулиця ПОВСТАНСЬКА, 36</t>
  </si>
  <si>
    <t>16c35519-5178-4992-b3bb-eb695dcfd98b</t>
  </si>
  <si>
    <t>ХАРКІВСЬКА область, місто ЛОЗОВА, вулиця Лозовського, 10</t>
  </si>
  <si>
    <t>16c8f4e3-a5df-435d-9dca-5918295e0062</t>
  </si>
  <si>
    <t>Фельдшерсько-акушерський пункт с. Лопушанка</t>
  </si>
  <si>
    <t>ЛОПУШАНКА</t>
  </si>
  <si>
    <t>ЗАКАРПАТСЬКА область, СВАЛЯВСЬКИЙ район, село ЛОПУШАНКА, вулиця Квітнева, 26</t>
  </si>
  <si>
    <t>16ceb763-5430-467f-b1f0-43a28d4d1e38</t>
  </si>
  <si>
    <t>Поліклінічне відділення №2</t>
  </si>
  <si>
    <t>16cfc456-f705-4ad3-919b-9a72f7743821</t>
  </si>
  <si>
    <t>Амбулаторія загальної практики сімейної медицини с.Тіньки</t>
  </si>
  <si>
    <t>ЧИГИРИНСЬКИЙ</t>
  </si>
  <si>
    <t>ТІНЬКИ</t>
  </si>
  <si>
    <t>ЧЕРКАСЬКА область, ЧИГИРИНСЬКИЙ район, село ТІНЬКИ, вулиця Чигиринська, 23а</t>
  </si>
  <si>
    <t>16d7a2c9-fa04-4823-add4-f89692803564</t>
  </si>
  <si>
    <t>Амбулаторія ЗПСМ №4, КНП "ЦПМСД №2" Оболонського району м. Києва</t>
  </si>
  <si>
    <t>М.КИЇВ, місто КИЇВ, вулиця Вишгородська, 54А</t>
  </si>
  <si>
    <t>16d8d64a-d5a4-4ba2-85b6-3d09e61c54e1</t>
  </si>
  <si>
    <t>Комунальне некомерційне підприємство "Новотроїцька центральна районна лікарня" Новотроїцької районної ради Херсонської області</t>
  </si>
  <si>
    <t>ХЕРСОНСЬКА область, НОВОТРОЇЦЬКИЙ район, смт. НОВОТРОЇЦЬКЕ, вулиця Соборна, 79</t>
  </si>
  <si>
    <t>16d9afb7-68b3-4db8-a834-9569b6638b19</t>
  </si>
  <si>
    <t>КНП "Психіатрична лікарня м.Маріуполь" 1</t>
  </si>
  <si>
    <t>ДОНЕЦЬКА область, місто МАРІУПОЛЬ, вулиця Пашковського, 4</t>
  </si>
  <si>
    <t>16da1877-afcf-4ea7-9b31-6497c1e8ef9e</t>
  </si>
  <si>
    <t>ТОВ «Медичний центр здоров’я та реабілітації «100 відсотків життя»</t>
  </si>
  <si>
    <t>М.КИЇВ, місто КИЇВ, вулиця Межигірська, 87А</t>
  </si>
  <si>
    <t>16de5981-7b35-419a-9f5f-037498e000d9</t>
  </si>
  <si>
    <t>ФП Зарванці</t>
  </si>
  <si>
    <t>ЗАРВАНЦІ</t>
  </si>
  <si>
    <t>ВІННИЦЬКА область, ВІННИЦЬКИЙ район, село ЗАРВАНЦІ, вулиця Клубна, 1</t>
  </si>
  <si>
    <t>16e0a202-19c8-4750-9b32-bcca0f453aba</t>
  </si>
  <si>
    <t>Стрюківська АЗПСМ</t>
  </si>
  <si>
    <t>СТРЮКОВЕ</t>
  </si>
  <si>
    <t>ОДЕСЬКА область, МИКОЛАЇВСЬКИЙ район, село СТРЮКОВЕ, вулиця Олега Кошевого , 2</t>
  </si>
  <si>
    <t>16e0be37-f268-4343-b519-7da2e2ae61da</t>
  </si>
  <si>
    <t>Побузька лікарська амбулаторія</t>
  </si>
  <si>
    <t>ГОЛОВАНІВСЬКИЙ</t>
  </si>
  <si>
    <t>КІРОВОГРАДСЬКА область, ГОЛОВАНІВСЬКИЙ район, смт. ПОБУЗЬКЕ, вулиця Пирогова, 2</t>
  </si>
  <si>
    <t>16ecfc30-3b36-42e2-a31d-659440eb5538</t>
  </si>
  <si>
    <t>ТЕРНОПІЛЬСЬКА область, смт. КОЗЛІВ, вулиця ЗАВОДСЬКА, 32/1</t>
  </si>
  <si>
    <t>16f369b6-7940-41ac-b754-40921e67dd11</t>
  </si>
  <si>
    <t>Сімейна амбулаторія №4</t>
  </si>
  <si>
    <t>МИКОЛАЇВСЬКА область, місто МИКОЛАЇВ, вулиця Нікольська, 4б</t>
  </si>
  <si>
    <t>16fac150-c1e3-461b-b82e-b5f7440efb0d</t>
  </si>
  <si>
    <t>Фельдшерсько-акушерський пункт с.Кричуново</t>
  </si>
  <si>
    <t>КРИЧУНОВЕ</t>
  </si>
  <si>
    <t>ОДЕСЬКА область, ЛЮБАШІВСЬКИЙ район, село КРИЧУНОВЕ, вулиця Шеченко, 69</t>
  </si>
  <si>
    <t>16fc2271-ec82-4dce-9314-9514851ce95c</t>
  </si>
  <si>
    <t>Амбулаторія загальної практики-сімейної медицини с.Сушківка</t>
  </si>
  <si>
    <t>СУШКІВКА</t>
  </si>
  <si>
    <t>ЧЕРКАСЬКА область, УМАНСЬКИЙ район, село СУШКІВКА, вулиця Незалежності, 12</t>
  </si>
  <si>
    <t>16fe1621-c95a-4c50-85b1-d5d0b61901a9</t>
  </si>
  <si>
    <t>Консультативно діагностичний центр</t>
  </si>
  <si>
    <t>ХАРКІВСЬКА область, місто ХАРКІВ, вулиця Рибалка, 11/1</t>
  </si>
  <si>
    <t>17007f18-5b2a-4cf9-b983-115b0278fb71</t>
  </si>
  <si>
    <t>ЛИМАНСЬКИЙ ФЕЛЬДШЕРСЬКИЙ ПУНКТ</t>
  </si>
  <si>
    <t>ЛИМАНСЬКЕ</t>
  </si>
  <si>
    <t>ДНІПРОПЕТРОВСЬКА область, ПАВЛОГРАДСЬКИЙ район, село ЛИМАНСЬКЕ, вулиця МОЛОДІЖНА, 33/1</t>
  </si>
  <si>
    <t>1702696c-b414-480c-863b-2acd157895c0</t>
  </si>
  <si>
    <t>Підстанція смт Олександрівка</t>
  </si>
  <si>
    <t>ДОНЕЦЬКА область, ОЛЕКСАНДРІВСЬКИЙ район, смт. ОЛЕКСАНДРІВКА, вулиця Навчальна, 8</t>
  </si>
  <si>
    <t>17063ebb-e2dd-4a85-aa10-d87b7972c73b</t>
  </si>
  <si>
    <t>М.КИЇВ, місто КИЇВ, вулиця Туровська, 26</t>
  </si>
  <si>
    <t>17146c7b-d31f-453b-b7f1-e4ef843cfca2</t>
  </si>
  <si>
    <t>Амбулаторія №4</t>
  </si>
  <si>
    <t>ЗАПОРІЗЬКА область, місто ЗАПОРІЖЖЯ, вулиця Перспективна, 35А</t>
  </si>
  <si>
    <t>17149c7b-44b7-4ddb-9013-b58ff50cbec2</t>
  </si>
  <si>
    <t>ЧЕРНІВЕЦЬКА область, місто ЧЕРНІВЦІ, вулиця Миколаївська, 30/А</t>
  </si>
  <si>
    <t>17169578-d80e-4779-8928-1351fc7c85c1</t>
  </si>
  <si>
    <t>Комунальне некомерційне підприємство «Народицька  лікарня» Народицької селищної ради</t>
  </si>
  <si>
    <t>ЖИТОМИРСЬКА область, НАРОДИЦЬКИЙ район, смт. НАРОДИЧІ, вулиця Замкова, 115</t>
  </si>
  <si>
    <t>1718c780-17fa-4bc9-93f3-b7dc2dc23315</t>
  </si>
  <si>
    <t>Старунська амбулаторія загальної практики сімейної медицини КНП 'Центру первинної медичної допомоги' Богородчанської районної ради Івано-Франківської області</t>
  </si>
  <si>
    <t>СТАРУНЯ</t>
  </si>
  <si>
    <t>ІВАНО-ФРАНКІВСЬКА область, село СТАРУНЯ, вулиця Симеона Лукача, 1а</t>
  </si>
  <si>
    <t>171afb60-4e3d-4417-a124-f2a8a969f746</t>
  </si>
  <si>
    <t>Амбулаторія загальної практики сімейної медицини сел.Коваленки</t>
  </si>
  <si>
    <t>КОВАЛЕНКИ</t>
  </si>
  <si>
    <t>ХАРКІВСЬКА область, селище КОВАЛЕНКИ, вулиця Транспортна, 21а</t>
  </si>
  <si>
    <t>171cc32d-1077-443f-8481-8259499356f0</t>
  </si>
  <si>
    <t>ПРИВАТНЕ АКЦІОНЕРНЕ ТОВАРИСТВО "ЗАВОД ПІВДЕНКАБЕЛЬ" Медико-санітарна частина</t>
  </si>
  <si>
    <t>ХАРКІВСЬКА область, місто ХАРКІВ, вулиця Автоґенна, 7</t>
  </si>
  <si>
    <t>171d3464-6fe0-4bef-8776-48802912dff6</t>
  </si>
  <si>
    <t>1720e04f-2d8f-46a4-9c0b-50cf15bbadb4</t>
  </si>
  <si>
    <t>Злинська амбулаторія загальної практики - сімейної медицини</t>
  </si>
  <si>
    <t>МАЛОВИСКІВСЬКИЙ</t>
  </si>
  <si>
    <t>ЗЛИНКА</t>
  </si>
  <si>
    <t>КІРОВОГРАДСЬКА область, МАЛОВИСКІВСЬКИЙ район, село ЗЛИНКА, вулиця Велігіна, 27</t>
  </si>
  <si>
    <t>1725733c-0a1b-4d5c-95ca-2f44064382fd</t>
  </si>
  <si>
    <t>ЛЬВІВСЬКА область, МИКОЛАЇВСЬКИЙ район, місто МИКОЛАЇВ, вулиця Івана Франка, 22</t>
  </si>
  <si>
    <t>172c6a78-4285-4d18-9749-919eb41506eb</t>
  </si>
  <si>
    <t>ОДЕСЬКА область, місто ПОДІЛЬСЬК, проспект Перемоги, 3</t>
  </si>
  <si>
    <t>172d61bd-b22b-4834-97f7-6aff879f1080</t>
  </si>
  <si>
    <t>АЗПСМ с.Велика Рогозянка</t>
  </si>
  <si>
    <t>ВЕЛИКА РОГОЗЯНКА</t>
  </si>
  <si>
    <t>ХАРКІВСЬКА область, ЗОЛОЧІВСЬКИЙ район, село ВЕЛИКА РОГОЗЯНКА, вулиця ЦЕНТРАЛЬНА, 56а</t>
  </si>
  <si>
    <t>173638b8-5be6-41fa-abdf-881ab869a7f0</t>
  </si>
  <si>
    <t>173833c9-665e-48b8-ad68-45b6c9938edb</t>
  </si>
  <si>
    <t>ХЕРСОНСЬКА область, місто НОВА КАХОВКА, вулиця Героїв України, 33а</t>
  </si>
  <si>
    <t>173eb427-d31d-4ee6-879c-28ebe39e554a</t>
  </si>
  <si>
    <t>Амбулаторія загальної практики  сімейної медицини с. Левків</t>
  </si>
  <si>
    <t>ЛЕВКІВ</t>
  </si>
  <si>
    <t>ЖИТОМИРСЬКА область, ЖИТОМИРСЬКИЙ район, село ЛЕВКІВ, вулиця Героїв України, 19</t>
  </si>
  <si>
    <t>1743fcd2-9389-4efe-9834-cd7244531929</t>
  </si>
  <si>
    <t>фельдшерсько-акушерський пункт №2 с.Торків</t>
  </si>
  <si>
    <t>ТОРКІВ</t>
  </si>
  <si>
    <t>ВІННИЦЬКА область, ТУЛЬЧИНСЬКИЙ район, село ТОРКІВ, вулиця Воїнів визволителів, 20</t>
  </si>
  <si>
    <t>1744b5a4-1fbe-4099-951e-e1e7ac1c3289</t>
  </si>
  <si>
    <t>Відділення сімейної медицини</t>
  </si>
  <si>
    <t>ВОЛИНСЬКА область, місто ЛУЦЬК, вулиця Кравчука, 48</t>
  </si>
  <si>
    <t>17492b9b-1858-4e9e-bd36-8d405e8dfdbb</t>
  </si>
  <si>
    <t>амбулаторія с. Золотарьово</t>
  </si>
  <si>
    <t>ЗОЛОТАРЬОВО</t>
  </si>
  <si>
    <t>ЗАКАРПАТСЬКА область, ХУСТСЬКИЙ район, село ЗОЛОТАРЬОВО, вулиця Центральна, 55 В</t>
  </si>
  <si>
    <t>174be2f5-c6f5-458d-bf48-fe33b64a815e</t>
  </si>
  <si>
    <t>ФАП с. Шекеринці</t>
  </si>
  <si>
    <t>ШЕКЕРИНЦІ</t>
  </si>
  <si>
    <t>ХМЕЛЬНИЦЬКА область, ІЗЯСЛАВСЬКИЙ район, село ШЕКЕРИНЦІ, вулиця Шевченка, 1</t>
  </si>
  <si>
    <t>174c5892-cb5b-4c70-8445-cc990cb44ceb</t>
  </si>
  <si>
    <t>(проспект Алішера Навої,1) КОМУНАЛЬНЕ НЕКОМЕРЦІЙНЕ ПІДПРИЄМСТВО "КИЇВСЬКА СТОМАТОЛОГІЯ"</t>
  </si>
  <si>
    <t>М.КИЇВ, місто КИЇВ, проспект Алішера Навої, 1</t>
  </si>
  <si>
    <t>174e6e66-d845-4561-bfda-675c93b4fb2e</t>
  </si>
  <si>
    <t>КНП ХОР "ОШВД №4"</t>
  </si>
  <si>
    <t>ХАРКІВСЬКА область, місто ЛОЗОВА, вулиця Олександра Бричука, 48</t>
  </si>
  <si>
    <t>174e943c-5a27-4692-99b2-5c3a36507cb3</t>
  </si>
  <si>
    <t>Фельдшерсько-акушерський пункт с.Мельнич</t>
  </si>
  <si>
    <t>МЕЛЬНИЧ</t>
  </si>
  <si>
    <t>ЛЬВІВСЬКА область, ЖИДАЧІВСЬКИЙ район, село МЕЛЬНИЧ, вулиця Смердова, 12</t>
  </si>
  <si>
    <t>1753b992-608c-4430-acd5-875b80d641f6</t>
  </si>
  <si>
    <t>КОМУНАЛЬНЕ НЕКОМЕРЦІЙНЕ ПІДПРИЄМСТВО «МЕДИЧНИЙ ЦЕНТР З ПРОФІЛАКТИКИ ТА ЛІКУВАННЯ ЗАЛЕЖНОСТІ  М. КРАМАТОРСЬК» У М. СЛОВ'ЯНСЬК</t>
  </si>
  <si>
    <t>ДОНЕЦЬКА область, місто СЛОВ'ЯНСЬК, вулиця Шнурківська, 4</t>
  </si>
  <si>
    <t>1755bc9b-90a5-4806-915d-882926f5dd4b</t>
  </si>
  <si>
    <t>Амбулаторія  загальної практики сімейної медицини</t>
  </si>
  <si>
    <t>МЕЛІТОПОЛЬСЬКИЙ</t>
  </si>
  <si>
    <t>ЗАПОРІЗЬКА область, МЕЛІТОПОЛЬСЬКИЙ район, смт. МИРНЕ, вулиця Шкільна, 20</t>
  </si>
  <si>
    <t>175b7c4e-aa37-4904-8a19-a7d9ab4bd018</t>
  </si>
  <si>
    <t>ФОП Чумель Л М</t>
  </si>
  <si>
    <t>ЖИТОМИРСЬКА область, місто БЕРДИЧІВ, вулиця Європейська, 79</t>
  </si>
  <si>
    <t>1763897e-9694-4913-94fd-fe71974a24fd</t>
  </si>
  <si>
    <t>Амбулаторія загальної практики сімейної медицини с.Незнанів</t>
  </si>
  <si>
    <t>НЕЗНАНІВ</t>
  </si>
  <si>
    <t>ЛЬВІВСЬКА область, КАМ'ЯНКА-БУЗЬКИЙ район, село НЕЗНАНІВ, вулиця Центральна, 63</t>
  </si>
  <si>
    <t>1763eac6-b161-41b5-b801-2a154abc64a9</t>
  </si>
  <si>
    <t>Амбулаторія ЗПСМ № 3</t>
  </si>
  <si>
    <t>ЮРКІВКА</t>
  </si>
  <si>
    <t>ЧЕРКАСЬКА область, село ЮРКІВКА, вулиця Центральна, 130</t>
  </si>
  <si>
    <t>176dd4cf-3fbe-42d7-813a-07bf766349f3</t>
  </si>
  <si>
    <t>Амбулаторія загальної практики-сімейної медицини с. Яковлівка</t>
  </si>
  <si>
    <t>ЯКОВЛІВКА</t>
  </si>
  <si>
    <t>ХАРКІВСЬКА область, ЛОЗІВСЬКИЙ район, село ЯКОВЛІВКА, вулиця Дружби, 42</t>
  </si>
  <si>
    <t>1770803f-6a8c-49d6-8509-6e39dcf5c1f5</t>
  </si>
  <si>
    <t>Амбулаторія загальної практики сімейної медицини сел. Караван</t>
  </si>
  <si>
    <t>КАРАВАН</t>
  </si>
  <si>
    <t>ХАРКІВСЬКА область, селище КАРАВАН, вулиця Заводська, 27</t>
  </si>
  <si>
    <t>177b5817-7302-4b76-af7a-d8bb5a40bb9b</t>
  </si>
  <si>
    <t>АЗПСМ с. Сваричів</t>
  </si>
  <si>
    <t>СВАРИЧІВ</t>
  </si>
  <si>
    <t>ІВАНО-ФРАНКІВСЬКА область, село СВАРИЧІВ, вулиця 1 ТРАВНЯ, 3</t>
  </si>
  <si>
    <t>177b971b-0f83-41d9-9b10-6095c7c59e2d</t>
  </si>
  <si>
    <t>АЗПСМ Вінницько-Хутірська</t>
  </si>
  <si>
    <t>ВІННИЦЬКІ ХУТОРИ</t>
  </si>
  <si>
    <t>ВІННИЦЬКА область, ВІННИЦЬКИЙ район, село ВІННИЦЬКІ ХУТОРИ, вулиця 8 березня, 11-а</t>
  </si>
  <si>
    <t>1781221d-bfb6-490f-b9df-37e40cc76a5f</t>
  </si>
  <si>
    <t>Фельдшерсько-акушерський пункт  с. Петрушки</t>
  </si>
  <si>
    <t>ПЕТРУШКИ</t>
  </si>
  <si>
    <t>ЧЕРКАСЬКА область, КОРСУНЬ-ШЕВЧЕНКІВСЬКИЙ район, село ПЕТРУШКИ, вулиця Перемоги, 41</t>
  </si>
  <si>
    <t>1787cce4-e569-4bc2-9eee-64dbf2fb9ebd</t>
  </si>
  <si>
    <t>КНП Міська лікарня №4</t>
  </si>
  <si>
    <t>ЧЕРНІВЕЦЬКА область, місто ЧЕРНІВЦІ, вулиця Івана Підкови, 14</t>
  </si>
  <si>
    <t>178b179d-73dc-4ba8-b391-b3a2a545caf1</t>
  </si>
  <si>
    <t>Дільниця № 4</t>
  </si>
  <si>
    <t>ПОГРЕБИЩЕНСЬКИЙ</t>
  </si>
  <si>
    <t>ВІННИЦЬКА область, ПОГРЕБИЩЕНСЬКИЙ район, місто ПОГРЕБИЩЕ, вулиця П Тичини, 54</t>
  </si>
  <si>
    <t>178ddc47-600b-4941-b50b-cbf6d336fb12</t>
  </si>
  <si>
    <t>Сімейна амбулаторія №1</t>
  </si>
  <si>
    <t>МИКОЛАЇВСЬКА область, місто МИКОЛАЇВ, вулиця Знаменська, 35</t>
  </si>
  <si>
    <t>178fce20-c4c8-4151-a2f4-888dafb71639</t>
  </si>
  <si>
    <t>Поліклінічне відділення КП "Маневицька ЦРЛ"</t>
  </si>
  <si>
    <t>ВОЛИНСЬКА область, МАНЕВИЦЬКИЙ район, смт. МАНЕВИЧІ, вулиця Незалежності, 5</t>
  </si>
  <si>
    <t>1791abf1-198b-479b-84f7-34914cdcecca</t>
  </si>
  <si>
    <t>Деревківський фельдшерський пункт</t>
  </si>
  <si>
    <t>ДЕРЕВОК</t>
  </si>
  <si>
    <t>ВОЛИНСЬКА область, ЛЮБЕШІВСЬКИЙ район, село ДЕРЕВОК, вулиця Поліщука, 12</t>
  </si>
  <si>
    <t>17926484-dbbf-4787-b076-5292491950e5</t>
  </si>
  <si>
    <t>фельдшерсько-акушерський пункт села Федорівка амбулаторії загальної практики сімейної медицини Вирівської дільниці  комунального некомерційного підприємства "Сарненський  центр первинної медико-саніта</t>
  </si>
  <si>
    <t>ФЕДОРІВКА</t>
  </si>
  <si>
    <t>РІВНЕНСЬКА область, САРНЕНСЬКИЙ район, село ФЕДОРІВКА, вулиця Центральна, 1а</t>
  </si>
  <si>
    <t>17932afc-ec75-444e-b987-b39a46b5a931</t>
  </si>
  <si>
    <t>Фельдшерсько-акушерський пункт село Кавунівка</t>
  </si>
  <si>
    <t>КАВУНІВКА</t>
  </si>
  <si>
    <t>ЧЕРКАСЬКА область, ШПОЛЯНСЬКИЙ район, село КАВУНІВКА, вулиця Антонівська, 91а</t>
  </si>
  <si>
    <t>1793eacb-9036-42fd-a9be-fc9bd26b8b03</t>
  </si>
  <si>
    <t>Амбулаторія загальної практики - сімейної медицини с.Калинове</t>
  </si>
  <si>
    <t>КАЛИНОВЕ</t>
  </si>
  <si>
    <t>КИЇВСЬКА область, ТАРАЩАНСЬКИЙ район, село КАЛИНОВЕ, вулиця Шкільна, 4</t>
  </si>
  <si>
    <t>1798e459-8655-4b75-b715-59d75076102a</t>
  </si>
  <si>
    <t>Новофастівська АЗПСМ</t>
  </si>
  <si>
    <t>НОВОФАСТІВ</t>
  </si>
  <si>
    <t>ВІННИЦЬКА область, ПОГРЕБИЩЕНСЬКИЙ район, село НОВОФАСТІВ, вулиця Садова, 12</t>
  </si>
  <si>
    <t>179f1d87-7807-48b5-bd61-9e2b9b12c24a</t>
  </si>
  <si>
    <t>Фельдшерсько-акушерський пункт с. Супротивна Балка</t>
  </si>
  <si>
    <t>СУПРОТИВНА БАЛКА</t>
  </si>
  <si>
    <t>ПОЛТАВСЬКА область, НОВОСАНЖАРСЬКИЙ район, село СУПРОТИВНА БАЛКА, вулиця Яблунева, 1/2</t>
  </si>
  <si>
    <t>17ac340a-ee92-4607-8e3f-f55e3482974c</t>
  </si>
  <si>
    <t>ФАП с. Яблунів</t>
  </si>
  <si>
    <t>ІВАНО-ФРАНКІВСЬКА область, ГАЛИЦЬКИЙ район, село ЯБЛУНІВ, вулиця В.Стефаника, 2</t>
  </si>
  <si>
    <t>17acc60b-9409-4483-8c99-591126dcc2b2</t>
  </si>
  <si>
    <t>Комунальне некомерційне підприємство  «Обласний територіальний центр екстреної медичної допомоги та медицини катастроф» Херсонської обласної ради</t>
  </si>
  <si>
    <t>ХЕРСОНСЬКА область, місто ХЕРСОН, вулиця О. Гончара, 6</t>
  </si>
  <si>
    <t>17af7cf8-aa84-4d03-ad17-b3d26a832065</t>
  </si>
  <si>
    <t>ЛЬВІВСЬКА область, місто ЛЬВІВ, селище смт.Брюховичі, вул. Лікарська, 3</t>
  </si>
  <si>
    <t>17bb06d8-1332-466b-b6bd-b670fce3c313</t>
  </si>
  <si>
    <t>КНП "Дитяча міська поліклініка № 4 " ОМР</t>
  </si>
  <si>
    <t>ОДЕСЬКА область, місто ОДЕСА, вулиця Маршала Говорова, 26</t>
  </si>
  <si>
    <t>17c46349-16dc-4ee5-832c-ae1831e38d8a</t>
  </si>
  <si>
    <t>Фельдшерсько-акушерський пункт с. Штомпелівка</t>
  </si>
  <si>
    <t>ШТОМПЕЛІВКА</t>
  </si>
  <si>
    <t>ПОЛТАВСЬКА область, ХОРОЛЬСЬКИЙ район, село ШТОМПЕЛІВКА, вулиця Центральна, 48</t>
  </si>
  <si>
    <t>17d52ef6-e4e0-4b18-9f12-468612a3f92d</t>
  </si>
  <si>
    <t>cімейна амбулаторія №3</t>
  </si>
  <si>
    <t>МИКОЛАЇВСЬКА область, місто МИКОЛАЇВ, вулиця вул 3 лінія, 17</t>
  </si>
  <si>
    <t>17d6a47f-0585-4e2d-8a15-a95ebdee2bbb</t>
  </si>
  <si>
    <t>Фельдшерський пункт с.Олександрівка</t>
  </si>
  <si>
    <t>ОДЕСЬКА область, ЛИМАНСЬКИЙ район, село ОЛЕКСАНДРІВКА, вулиця Попсуйко, 3а</t>
  </si>
  <si>
    <t>17d6dadf-1284-4e85-9d6b-1ea9fc55d67d</t>
  </si>
  <si>
    <t>АЗПСМ с.Просяне</t>
  </si>
  <si>
    <t>ПРОСЯНЕ</t>
  </si>
  <si>
    <t>ХАРКІВСЬКА область, НОВОВОДОЛАЗЬКИЙ район, село ПРОСЯНЕ, вулиця Центральна, 2</t>
  </si>
  <si>
    <t>17d8f649-c0bd-48ca-afb7-4375cc530b1c</t>
  </si>
  <si>
    <t>Паридубівський фельдшерсько-акушерський пункт</t>
  </si>
  <si>
    <t>ПАРИДУБИ</t>
  </si>
  <si>
    <t>ВОЛИНСЬКА область, СТАРОВИЖІВСЬКИЙ район, село ПАРИДУБИ, вулиця Л.Українки, 59</t>
  </si>
  <si>
    <t>17db4fc5-3ec8-4b7c-ae8b-588dc590f69f</t>
  </si>
  <si>
    <t>Фельдшерсько -акушерський пункт с-ща Роздольне</t>
  </si>
  <si>
    <t>РОЗДОЛЬНЕ</t>
  </si>
  <si>
    <t>ДОНЕЦЬКА область, ВЕЛИКОНОВОСІЛКІВСЬКИЙ район, селище РОЗДОЛЬНЕ, вулиця Шкільна, 19</t>
  </si>
  <si>
    <t>17deff6c-a52e-4634-b241-0b1d6ebcf0c4</t>
  </si>
  <si>
    <t>Філія №1 КНП " Консультативно-діагностичний центр дитячий Дніпровського району м. Києва"</t>
  </si>
  <si>
    <t>М.КИЇВ, місто КИЇВ, вулиця Митрополита Андрея Шептицького, 5</t>
  </si>
  <si>
    <t>17e24437-747a-4fb8-a7ad-87e6803bf094</t>
  </si>
  <si>
    <t>Місце надання послуг 8</t>
  </si>
  <si>
    <t>ПІДГАЄЦЬКИЙ</t>
  </si>
  <si>
    <t>ТЕРНОПІЛЬСЬКА область, ПІДГАЄЦЬКИЙ район, місто ПІДГАЙЦІ, вулиця Шевченка, 13</t>
  </si>
  <si>
    <t>17e65227-fa8b-4601-a39e-9127094a86c3</t>
  </si>
  <si>
    <t>амбулаторія загальної практики сімейної медицини №2</t>
  </si>
  <si>
    <t>17ec40c8-bee1-4141-86a2-3ed6d5804a98</t>
  </si>
  <si>
    <t>Амбулаторія "Пересопницька"</t>
  </si>
  <si>
    <t>РІВНЕНСЬКА область, місто РІВНЕ, вулиця Пересопницька, 168 А</t>
  </si>
  <si>
    <t>17eee008-6c28-44f1-94bb-c58402740d47</t>
  </si>
  <si>
    <t>Любомирівський фельдшерський пункт</t>
  </si>
  <si>
    <t>СОКОЛІВКА</t>
  </si>
  <si>
    <t>ДНІПРОПЕТРОВСЬКА область, ВЕРХНЬОДНІПРОВСЬКИЙ район, селище СОКОЛІВКА, вулиця Гвоздовського, 7</t>
  </si>
  <si>
    <t>17f78762-da09-45a0-80ac-790803a25b8f</t>
  </si>
  <si>
    <t>КНП " Острожецька районна лікарня"</t>
  </si>
  <si>
    <t>МЛИНІВСЬКИЙ</t>
  </si>
  <si>
    <t>РІВНЕНСЬКА область, МЛИНІВСЬКИЙ район, село ОСТРОЖЕЦЬ, будинок МПС Каштанова, 3</t>
  </si>
  <si>
    <t>17fde9c1-1391-4487-ba26-6ea5f2346875</t>
  </si>
  <si>
    <t>Амбулаторія загальної практики сімейної медицини с. Шебутинці</t>
  </si>
  <si>
    <t>ШЕБУТИНЦІ</t>
  </si>
  <si>
    <t>ЧЕРНІВЕЦЬКА область, СОКИРЯНСЬКИЙ район, село ШЕБУТИНЦІ, вулиця Грушевського, 95</t>
  </si>
  <si>
    <t>180153e7-6009-4461-8bfe-fe203751e171</t>
  </si>
  <si>
    <t>Федорівська  АЗПСМ</t>
  </si>
  <si>
    <t>ПОЛТАВСЬКА область, КАРЛІВСЬКИЙ район, село ФЕДОРІВКА, вулиця Центральна, 159</t>
  </si>
  <si>
    <t>18029661-2bf9-444e-8e4f-b559abe31f4e</t>
  </si>
  <si>
    <t>Фельдшерський пункт села Богданівка</t>
  </si>
  <si>
    <t>БОГДАНІВКА</t>
  </si>
  <si>
    <t>ЗАПОРІЗЬКА область, ЧЕРНІГІВСЬКИЙ район, село БОГДАНІВКА, вулиця Миру, 53</t>
  </si>
  <si>
    <t>18032a2a-ad77-42b9-8158-85a8089a8820</t>
  </si>
  <si>
    <t>Комунальне некомерційне підприємство "Міська дитяча лікарня №5" Запорізької міської ради</t>
  </si>
  <si>
    <t>ЗАПОРІЗЬКА область, місто ЗАПОРІЖЖЯ, вулиця Новгородська, 28-А</t>
  </si>
  <si>
    <t>180955c1-0ea8-4f40-adc6-b963f6a449b3</t>
  </si>
  <si>
    <t>фельдшерсько-акушерський пункт села Яри</t>
  </si>
  <si>
    <t>ЯРИ</t>
  </si>
  <si>
    <t>ЧЕРКАСЬКА область, селище ЯРИ, вулиця Лісова, 1</t>
  </si>
  <si>
    <t>18099f6f-824a-4e83-a529-7d5e120f3e7e</t>
  </si>
  <si>
    <t>Дубрівська АЗПСМ</t>
  </si>
  <si>
    <t>ЖИТОМИРСЬКА область, БАРАНІВСЬКИЙ район, село ДУБРІВКА, вулиця Левченка адмірала, 137</t>
  </si>
  <si>
    <t>181dbb75-4c5b-4841-a8c6-beb2deba94ff</t>
  </si>
  <si>
    <t>АЗПСМ м.Красноград відділення 2</t>
  </si>
  <si>
    <t>ХАРКІВСЬКА область, КРАСНОГРАДСЬКИЙ район, місто КРАСНОГРАД, мікрорайон 3, 9</t>
  </si>
  <si>
    <t>181e7a58-b612-4a16-abcb-25b7609ee0fe</t>
  </si>
  <si>
    <t>КП Полтавський обласний клінічний госпіталь для ветеранів війни Полтавської обласної ради</t>
  </si>
  <si>
    <t>182d3574-1876-4a7b-9e7e-ae046879cf6c</t>
  </si>
  <si>
    <t>Відокремлений структурний підрозділ № 2  Медичного центру "Флоріс"</t>
  </si>
  <si>
    <t>СУМСЬКА область, місто СУМИ, вулиця Івана Сірка, 3</t>
  </si>
  <si>
    <t>182f407f-f4a0-4997-a748-dee88716f6b9</t>
  </si>
  <si>
    <t>Лазівська амбулаторія загальної практики сімейної медицини</t>
  </si>
  <si>
    <t>ЛАЗИ</t>
  </si>
  <si>
    <t>ЗАКАРПАТСЬКА область, ТЯЧІВСЬКИЙ район, село ЛАЗИ, вулиця Перемоги, 163</t>
  </si>
  <si>
    <t>1833bfbf-87eb-4a43-8da6-121e232f775c</t>
  </si>
  <si>
    <t>м.Ізмаїл, вул.Білгород-Дністровська, 31</t>
  </si>
  <si>
    <t>ОДЕСЬКА область, місто ІЗМАЇЛ, вулиця Б.Дністровська, 31</t>
  </si>
  <si>
    <t>18413de7-b13f-48ad-8d61-eb460143994d</t>
  </si>
  <si>
    <t>Березновільський фельдшерський пункт</t>
  </si>
  <si>
    <t>БЕРЕЗНА ВОЛЯ</t>
  </si>
  <si>
    <t>ВОЛИНСЬКА область, ЛЮБЕШІВСЬКИЙ район, село БЕРЕЗНА ВОЛЯ, вулиця Л.Українки, 41</t>
  </si>
  <si>
    <t>1843a619-7574-4304-b652-4dab4c4857a6</t>
  </si>
  <si>
    <t>Амбулаторія ЗПСМ  с.Маринівка</t>
  </si>
  <si>
    <t>МАРИНІВКА</t>
  </si>
  <si>
    <t>ОДЕСЬКА область, БІЛЯЇВСЬКИЙ район, село МАРИНІВКА, вулиця ЛЕРМОНТОВА, 3</t>
  </si>
  <si>
    <t>184476ee-b198-4224-b80e-3241501171ac</t>
  </si>
  <si>
    <t>Комунальне  підприємство "Криворізька міська клінічна лікарня№8"Криворізької міської ради</t>
  </si>
  <si>
    <t>ДНІПРОПЕТРОВСЬКА область, місто КРИВИЙ РІГ, вулиця Сергія Колачевського, 55</t>
  </si>
  <si>
    <t>18496cd7-a463-4ff1-8064-30d017e412fd</t>
  </si>
  <si>
    <t>184e4c0f-972a-464c-8df9-1d9932ef5bae</t>
  </si>
  <si>
    <t>АЗПСМ с.Пацканьово</t>
  </si>
  <si>
    <t>ПАЦКАНЬОВО</t>
  </si>
  <si>
    <t>ЗАКАРПАТСЬКА область, УЖГОРОДСЬКИЙ район, село ПАЦКАНЬОВО, вулиця Пацканьово, 160А</t>
  </si>
  <si>
    <t>1850ef04-fae3-4d5d-a2d5-c5608d297203</t>
  </si>
  <si>
    <t>ФАП с.Тисаагтелек</t>
  </si>
  <si>
    <t>ТИСААГТЕЛЕК</t>
  </si>
  <si>
    <t>ЗАКАРПАТСЬКА область, УЖГОРОДСЬКИЙ район, село ТИСААГТЕЛЕК, вулиця І.Сечені, 1</t>
  </si>
  <si>
    <t>185888b4-d2bc-4c40-820b-e76d668cd96c</t>
  </si>
  <si>
    <t>Фельдшерсько-акушерський пункт с. Шепіт-2</t>
  </si>
  <si>
    <t>ШЕПІТ</t>
  </si>
  <si>
    <t>ІВАНО-ФРАНКІВСЬКА область, КОСІВСЬКИЙ район, село ШЕПІТ, вулиця без назви, 1</t>
  </si>
  <si>
    <t>185d7374-4843-401a-83f9-eb7c32926a9f</t>
  </si>
  <si>
    <t>Амбулаторія загальної практики сімейної медицини смт.Краковець Яворівського району</t>
  </si>
  <si>
    <t>КРАКОВЕЦЬ</t>
  </si>
  <si>
    <t>ЛЬВІВСЬКА область, ЯВОРІВСЬКИЙ район, смт. КРАКОВЕЦЬ, вулиця Шухевича, 1</t>
  </si>
  <si>
    <t>18627a14-e693-4a8d-9a68-4bf46c72f67d</t>
  </si>
  <si>
    <t>АЗПСМ с.Клекотина</t>
  </si>
  <si>
    <t>ШАРГОРОДСЬКИЙ</t>
  </si>
  <si>
    <t>КЛЕКОТИНА</t>
  </si>
  <si>
    <t>ВІННИЦЬКА область, ШАРГОРОДСЬКИЙ район, село КЛЕКОТИНА, вулиця Вишнева, 96</t>
  </si>
  <si>
    <t>186679f5-1835-4c07-8d3b-e317abd27f22</t>
  </si>
  <si>
    <t>Коломацька АЗПСМ</t>
  </si>
  <si>
    <t>КОЛОМАЦЬКИЙ</t>
  </si>
  <si>
    <t>ХАРКІВСЬКА область, КОЛОМАЦЬКИЙ район, смт. КОЛОМАК, вулиця Гетьмана І.Мазепи, 9</t>
  </si>
  <si>
    <t>186a1a6b-816c-45f8-85d5-062ba196d0a1</t>
  </si>
  <si>
    <t>Амбулаторія загальної практики - сімейної медицини м. Подільськ</t>
  </si>
  <si>
    <t>ОДЕСЬКА область, місто ПОДІЛЬСЬК, проспект Перемоги, 23</t>
  </si>
  <si>
    <t>1878e30e-1fbb-48d5-a2d1-43a549585d5a</t>
  </si>
  <si>
    <t>ФОП Туренко Тетяна Володимирівна</t>
  </si>
  <si>
    <t>ХАРКІВСЬКА область, місто ЛОЗОВА, вулиця Свято-Миколаївська, 6</t>
  </si>
  <si>
    <t>18796b98-cdd9-4fd0-928d-0287f8ae8324</t>
  </si>
  <si>
    <t>Жмеринське відділення ЕМД</t>
  </si>
  <si>
    <t>ВІННИЦЬКА область, місто ЖМЕРИНКА, вулиця Центральна, 26</t>
  </si>
  <si>
    <t>1882ca64-6f56-4670-9358-0dd0b86d25f1</t>
  </si>
  <si>
    <t>Девладівська сільська лікарська амбулаторія ЗПСМ</t>
  </si>
  <si>
    <t>ДЕВЛАДОВЕ</t>
  </si>
  <si>
    <t>ДНІПРОПЕТРОВСЬКА область, СОФІЇВСЬКИЙ район, селище ДЕВЛАДОВЕ, вулиця Привокзальна, 12</t>
  </si>
  <si>
    <t>18846c38-b8c8-403f-a41d-bd37abd41d45</t>
  </si>
  <si>
    <t>Амбулаторія загальної практики - сімейної медицини № 3</t>
  </si>
  <si>
    <t>ЖИТОМИРСЬКА область, місто НОВОГРАД-ВОЛИНСЬКИЙ, вулиця Житомирська, 27</t>
  </si>
  <si>
    <t>1884b04d-fec2-45f2-9117-624d469fdf58</t>
  </si>
  <si>
    <t>Фельдшерський пункт с. Іванівка</t>
  </si>
  <si>
    <t>ДОНЕЦЬКА область, ПОКРОВСЬКИЙ район, село ІВАНІВКА, вулиця Центральна, 70</t>
  </si>
  <si>
    <t>1885323a-9daa-4b43-871b-7708e781d33d</t>
  </si>
  <si>
    <t>відділення № 2, станція екстреної (швидкої) медичної допомоги м. Миколаєва</t>
  </si>
  <si>
    <t>МИКОЛАЇВСЬКА область, місто МИКОЛАЇВ, вулиця Київська, 1-б</t>
  </si>
  <si>
    <t>1889825a-dc26-4cf6-951f-f9d0a1f9a63c</t>
  </si>
  <si>
    <t>РІВНЕНСЬКА область, РІВНЕ район, місто РІВНЕ, вулиця Київська, 60</t>
  </si>
  <si>
    <t>18898923-8457-4ecb-8715-8e8b53e54edf</t>
  </si>
  <si>
    <t>Жіноча консультація №5</t>
  </si>
  <si>
    <t>ОДЕСЬКА область, місто ОДЕСА, вулиця Ак. Філатова, 58/2</t>
  </si>
  <si>
    <t>18971fe1-3a90-4582-9f69-59a5415d9bb4</t>
  </si>
  <si>
    <t>МЕЖИРІЦЬКА АМБУЛАТОРІЯ ЗАГАЛЬНОЇ ПРАКТИКИ СІМЕЙНОЇ МЕДИЦИНИ ІМЕНІ БАКАРЄВОЇ КАТЕРИНИ ІВАНІВНИ</t>
  </si>
  <si>
    <t>ДНІПРОПЕТРОВСЬКА область, ПАВЛОГРАДСЬКИЙ район, село МЕЖИРІЧ, вулиця ШЕВЧЕНКА, 67-А</t>
  </si>
  <si>
    <t>18a640ba-1f64-4419-9a56-6901c60d9e5b</t>
  </si>
  <si>
    <t>Поліклінічне відділення № 4 КНП "Добропільська лікарня інтенсивного лікування"</t>
  </si>
  <si>
    <t>НОВОДОНЕЦЬКЕ</t>
  </si>
  <si>
    <t>ДОНЕЦЬКА область, смт. НОВОДОНЕЦЬКЕ, вулиця Благовісна, 24</t>
  </si>
  <si>
    <t>18a8701c-5f19-4839-91b7-43cd292526f8</t>
  </si>
  <si>
    <t>Медичний кабінет амбулаторії №2</t>
  </si>
  <si>
    <t>ХАРКІВСЬКА область, місто ХАРКІВ, вулиця Туркестанська, 22</t>
  </si>
  <si>
    <t>18ae0b40-7ce7-43e2-a5e7-e48224ce222e</t>
  </si>
  <si>
    <t>Новотаромська АЗПСМ (КЗ ""ЦПМСД" Дніпровської районної ради Дніпропетровської області"")</t>
  </si>
  <si>
    <t>НОВОТАРОМСЬКЕ</t>
  </si>
  <si>
    <t>ДНІПРОПЕТРОВСЬКА область, ДНІПРОВСЬКИЙ район, село НОВОТАРОМСЬКЕ, вулиця Березова, 21/29</t>
  </si>
  <si>
    <t>18b008a8-942f-445b-9fbb-d8f7484ac04f</t>
  </si>
  <si>
    <t>Комунальне некомерційне підприємство "Полтавська центральна районна клінічна лікарня" Полтавської районної ради</t>
  </si>
  <si>
    <t>ПОЛТАВСЬКА область, місто ПОЛТАВА, вулиця Стрітенська, 58А</t>
  </si>
  <si>
    <t>18b51f2b-93cb-494a-a6f4-d99f9a2b3f17</t>
  </si>
  <si>
    <t>Фельдшерсько-акушерський пункт с.Соснів</t>
  </si>
  <si>
    <t>СОСНІВ</t>
  </si>
  <si>
    <t>ТЕРНОПІЛЬСЬКА область, ТЕРЕБОВЛЯНСЬКИЙ район, село СОСНІВ, вулиця Шкільна, 5</t>
  </si>
  <si>
    <t>18b613d7-7ca4-4a6f-9253-f4f23629f796</t>
  </si>
  <si>
    <t>Фельдшерсько-акушерський пункт с.Тростянець</t>
  </si>
  <si>
    <t>ЛЬВІВСЬКА область, МИКОЛАЇВСЬКИЙ район, село ТРОСТЯНЕЦЬ, вулиця івана франка, 13</t>
  </si>
  <si>
    <t>18bbdbca-97df-493f-a332-b36f247363ca</t>
  </si>
  <si>
    <t>Амбулаторія загальної практики-сімейної медицини 3</t>
  </si>
  <si>
    <t>ДНІПРОПЕТРОВСЬКА область, місто ПЕРШОТРАВЕНСЬК, вулиця Ювілейна, 13</t>
  </si>
  <si>
    <t>18cb4929-1482-43bf-8d77-0709186ca20f</t>
  </si>
  <si>
    <t>ФП  села Іванівка</t>
  </si>
  <si>
    <t>ПОЛТАВСЬКА область, СЕМЕНІВСЬКИЙ район, село ІВАНІВКА, вулиця Миру, 68/1</t>
  </si>
  <si>
    <t>18cdf480-3308-4a16-9eb4-3186832feaa1</t>
  </si>
  <si>
    <t>Печихвостівська АЗПСМ</t>
  </si>
  <si>
    <t>ПЕЧИХВОСТИ</t>
  </si>
  <si>
    <t>ВОЛИНСЬКА область, ГОРОХІВСЬКИЙ район, село ПЕЧИХВОСТИ, вулиця Варшавська, 1</t>
  </si>
  <si>
    <t>18d25e95-957d-4ba4-8a58-757413f4c655</t>
  </si>
  <si>
    <t>КОМУНАЛЬНЕ НЕКОМЕРЦІЙНЕ ПІДПРИЄМСТВО «КИЇВСЬКИЙ МІСЬКИЙ ЦЕНТР РАДІАЦІЙНОГО ЗАХИСТУ НАСЕЛЕННЯ МІСТА КИЄВА ВІД НАСЛІДКІВ  ЧОРНОБИЛЬСЬКОЇ  КАТАСТРОФИ» ВИКОНАВЧОГО ОРГАНУ КИЇВСЬКОЇ МІСЬКОЇ РАДИ(КИЇВСЬКОЇ МІСЬКОЇ ДЕРЖАВНОЇ АДМІНІСТРАЦІЇ) стаціонар</t>
  </si>
  <si>
    <t>М.КИЇВ, місто КИЇВ, вулиця Кубанської України, 10</t>
  </si>
  <si>
    <t>18d34a9b-a7a2-489e-88d2-2ac2b7ad4f8b</t>
  </si>
  <si>
    <t>Терешківська АЗП-СМ</t>
  </si>
  <si>
    <t>ПОЛТАВСЬКИЙ</t>
  </si>
  <si>
    <t>ПОЛТАВСЬКА область, ПОЛТАВСЬКИЙ район, село ТЕРЕШКИ, вулиця Шевченко, 3</t>
  </si>
  <si>
    <t>18ed8a6a-a174-4f62-ba88-68d847607d75</t>
  </si>
  <si>
    <t>Сімейна амбулаторія</t>
  </si>
  <si>
    <t>ДНІПРОПЕТРОВСЬКА область, місто КРИВИЙ РІГ, вулиця Калнишевського, 1-а</t>
  </si>
  <si>
    <t>18f62ce8-3315-46d5-aded-44595ac0edfe</t>
  </si>
  <si>
    <t>Філія №1 КНП "КДЦ" Шевченківського району м. Києва, Богдана Хмельницького, 37</t>
  </si>
  <si>
    <t>М.КИЇВ, місто КИЇВ, вулиця Богдана Хмельницького, 37</t>
  </si>
  <si>
    <t>18f91698-2b1f-4af8-bffc-aaa2b9c6fced</t>
  </si>
  <si>
    <t>Тернівська АЗПСМ</t>
  </si>
  <si>
    <t>БЕРШАДСЬКИЙ</t>
  </si>
  <si>
    <t>ВІННИЦЬКА область, БЕРШАДСЬКИЙ район, село ТЕРНІВКА, вулиця Святкова, 1</t>
  </si>
  <si>
    <t>18fb3b0f-aa70-4915-b78d-2509fde29c09</t>
  </si>
  <si>
    <t>ФОП Солодун Анна Іванівна</t>
  </si>
  <si>
    <t>ЗАПОРІЗЬКА область, місто ЗАПОРІЖЖЯ, вулиця Товариська/Ладозька, 56/25</t>
  </si>
  <si>
    <t>18fe6657-437e-41c8-b071-90964d8e4692</t>
  </si>
  <si>
    <t>Амбулаторія загальної практики-сімейної медицини № 1</t>
  </si>
  <si>
    <t>ЗАПОРІЗЬКА область, місто ЗАПОРІЖЖЯ, бульвар Шевченка, 25</t>
  </si>
  <si>
    <t>19066133-a427-480d-a06e-93b2be1c22d7</t>
  </si>
  <si>
    <t>КНП "Почаївська РКЛ"</t>
  </si>
  <si>
    <t>Почаїв</t>
  </si>
  <si>
    <t>ТЕРНОПІЛЬСЬКА область, місто Почаїв, вулиця Возз'єднання, 8</t>
  </si>
  <si>
    <t>1907f014-9281-4d5d-85ad-bf7595f09b6c</t>
  </si>
  <si>
    <t>ФАП Павлівка-ІІ</t>
  </si>
  <si>
    <t>ТАЛЬНІВСЬКИЙ</t>
  </si>
  <si>
    <t>ПАВЛІВКА ДРУГА</t>
  </si>
  <si>
    <t>ЧЕРКАСЬКА область, ТАЛЬНІВСЬКИЙ район, село ПАВЛІВКА ДРУГА, вулиця Т.Г. Шевченка, 15</t>
  </si>
  <si>
    <t>19092a93-a87f-4b65-98b9-3861c1489e9b</t>
  </si>
  <si>
    <t>Адміністративно-господарський персонал</t>
  </si>
  <si>
    <t>КІРОВОГРАДСЬКА область, БЛАГОВІЩЕНСЬКИЙ район, місто БЛАГОВІЩЕНСЬКЕ, вулиця Ореста Гуменюка, 2</t>
  </si>
  <si>
    <t>19119c7a-315f-4d30-9938-8fda91c7c19c</t>
  </si>
  <si>
    <t>ПОЛТАВСЬКА область, місто ЛУБНИ, вулиця Льва Толстого, 16/27</t>
  </si>
  <si>
    <t>191c2392-9182-4016-b47b-b6208506e985</t>
  </si>
  <si>
    <t>Амбулаторія №1</t>
  </si>
  <si>
    <t>ХМЕЛЬНИЦЬКА область, ІЗЯСЛАВСЬКИЙ район, місто ІЗЯСЛАВ, вулиця Шевченка , 10В</t>
  </si>
  <si>
    <t>19215bdf-8519-4061-b2ba-5d0b47c95b7d</t>
  </si>
  <si>
    <t>фельдшерсько - акушерський пункт села Райгород</t>
  </si>
  <si>
    <t>КАМ'ЯНСЬКИЙ</t>
  </si>
  <si>
    <t>РАЙГОРОД</t>
  </si>
  <si>
    <t>ЧЕРКАСЬКА область, КАМ'ЯНСЬКИЙ район, село РАЙГОРОД, вулиця Слави, 6</t>
  </si>
  <si>
    <t>1928d7c1-6a0a-4eaf-9dd7-3120b5cce559</t>
  </si>
  <si>
    <t>Амбулаторія сімейної медицини №5</t>
  </si>
  <si>
    <t>ЛЬВІВСЬКА область, місто ЛЬВІВ, вулиця Шевченка, 366</t>
  </si>
  <si>
    <t>192d213c-9cd7-4493-b518-8e8dafd789ee</t>
  </si>
  <si>
    <t>Зруб Комарівська АЗПСМ</t>
  </si>
  <si>
    <t>ЗРУБ-КОМАРІВСЬКИЙ</t>
  </si>
  <si>
    <t>ЧЕРНІВЕЦЬКА область, СТОРОЖИНЕЦЬКИЙ район, село ЗРУБ-КОМАРІВСЬКИЙ, вулиця Шевченка, 31А</t>
  </si>
  <si>
    <t>1930748e-1c7d-4f39-86c2-cbb4ba934dac</t>
  </si>
  <si>
    <t>Комунальне підприємство "Дитяча стоматологічна поліклініка" Житомирської міської ради</t>
  </si>
  <si>
    <t>ЖИТОМИРСЬКА область, місто ЖИТОМИР, майдан Перемоги, 11</t>
  </si>
  <si>
    <t>19309d81-e37b-40b7-ab7f-f3a297767b46</t>
  </si>
  <si>
    <t>Комунальне некомерційне підприємство "Чернігівська центральна районна лікарня" Чернігівської районної ради Чернігівської області</t>
  </si>
  <si>
    <t>ЧЕРНІГІВСЬКА область, місто ЧЕРНІГІВ, вулиця Шевченка, 114</t>
  </si>
  <si>
    <t>19355386-aefa-49b0-a4a8-d113ba5624ef</t>
  </si>
  <si>
    <t>Амбулаторія загальної практики - сімейної медицини с.Святилівка</t>
  </si>
  <si>
    <t>СВЯТИЛІВКА</t>
  </si>
  <si>
    <t>ПОЛТАВСЬКА область, ГЛОБИНСЬКИЙ район, село СВЯТИЛІВКА, вулиця Шкільна, 21</t>
  </si>
  <si>
    <t>193950a9-e599-4b74-bf19-20dad24af8eb</t>
  </si>
  <si>
    <t>НОВОДАЧИНСЬКА АМБУЛАТОРІЯ ЗАГАЛЬНОЇ ПРАКТИКИ СІМЕЙНОЇ МЕДИЦИНИ</t>
  </si>
  <si>
    <t>НОВА ДАЧА</t>
  </si>
  <si>
    <t>ДНІПРОПЕТРОВСЬКА область, ПАВЛОГРАДСЬКИЙ район, село НОВА ДАЧА, вулиця МОЛОДІЖНА, 22</t>
  </si>
  <si>
    <t>193c4149-8488-4999-acb9-e6a0c5ac700a</t>
  </si>
  <si>
    <t>МЕДИЧНИЙ ЦЕНТР «ВЕРУМ»</t>
  </si>
  <si>
    <t>ГОЛОСІЇВСЬКИЙ</t>
  </si>
  <si>
    <t>М.КИЇВ, ГОЛОСІЇВСЬКИЙ район, місто КИЇВ, вулиця Деміївська, 13</t>
  </si>
  <si>
    <t>19427767-136f-4125-8b92-1b05254c4e38</t>
  </si>
  <si>
    <t>Відділення по наданню первинної медичної допомоги населенню "Подусівка"</t>
  </si>
  <si>
    <t>ЧЕРНІГІВСЬКА область, місто ЧЕРНІГІВ, вулиця Гагаріна, 4а</t>
  </si>
  <si>
    <t>1949072d-40fd-4fd9-b7f2-61c05d5fba99</t>
  </si>
  <si>
    <t>ФАП с. Дерешова</t>
  </si>
  <si>
    <t>ДЕРЕШОВА</t>
  </si>
  <si>
    <t>ВІННИЦЬКА область, МУРОВАНОКУРИЛОВЕЦЬКИЙ район, село ДЕРЕШОВА, вулиця молодіжна, 2-а</t>
  </si>
  <si>
    <t>194a35ba-3f21-4b38-8aa8-83387641880c</t>
  </si>
  <si>
    <t>амбулаторія ЗПСМ с.Остки</t>
  </si>
  <si>
    <t>ОСТКИ</t>
  </si>
  <si>
    <t>РІВНЕНСЬКА область, РОКИТНІВСЬКИЙ район, село ОСТКИ, вулиця 1 Травня, 31</t>
  </si>
  <si>
    <t>194ffd0d-bab6-436b-9698-15b6cba42f98</t>
  </si>
  <si>
    <t>Пункт здоров'я села Людмилівка</t>
  </si>
  <si>
    <t>ЛЮДМИЛІВКА</t>
  </si>
  <si>
    <t>МИКОЛАЇВСЬКА область, БРАТСЬКИЙ район, селище ЛЮДМИЛІВКА, вулиця Кооперативна, 2</t>
  </si>
  <si>
    <t>1950ffdc-0ca6-4ebc-8c71-d3f5f00b44db</t>
  </si>
  <si>
    <t>Амбулаторне відділення №4</t>
  </si>
  <si>
    <t>ХАРКІВСЬКА область, місто ХАРКІВ, вулиця Потебні, 16</t>
  </si>
  <si>
    <t>19535874-d41f-42e5-aa3c-059ac9ca4aef</t>
  </si>
  <si>
    <t>Теплівська амбулаторія загальної практики- сімейної медицини</t>
  </si>
  <si>
    <t>ТЕПЛІВКА</t>
  </si>
  <si>
    <t>ПОЛТАВСЬКА область, ПИРЯТИНСЬКИЙ район, село ТЕПЛІВКА, вулиця Бідненка, 52</t>
  </si>
  <si>
    <t>195b6af9-d417-46e4-aa4e-e34893166b06</t>
  </si>
  <si>
    <t>КНП «Центр екстреної медичної допомоги та медицини катастроф» Харківської обласної ради</t>
  </si>
  <si>
    <t>ХАРКІВСЬКА область, місто ХАРКІВ, проспект Незалежності, 13</t>
  </si>
  <si>
    <t>19663abb-4fc6-4bdb-8d6f-0a9f7af0adda</t>
  </si>
  <si>
    <t>Структурний підрозділ № 3 (Комишня)</t>
  </si>
  <si>
    <t>КОМИШНЯ</t>
  </si>
  <si>
    <t>ПОЛТАВСЬКА область, МИРГОРОДСЬКИЙ район, смт. КОМИШНЯ, вулиця Шевченка, 5</t>
  </si>
  <si>
    <t>19698858-e1b7-49b7-b1ed-fcb1c1222926</t>
  </si>
  <si>
    <t>ВАЛКІВСЬКИЙ</t>
  </si>
  <si>
    <t>ХАРКІВСЬКА область, ВАЛКІВСЬКИЙ район, село ОЛЕКСАНДРІВКА, вулиця Центральна, 3</t>
  </si>
  <si>
    <t>196c81c2-68dc-48c3-9007-bc90065d78e2</t>
  </si>
  <si>
    <t>Білоцерківський фельдшерсько-акушерський пункт</t>
  </si>
  <si>
    <t>БІЛОЦЕРКІВЦІ</t>
  </si>
  <si>
    <t>ПОЛТАВСЬКА область, ПИРЯТИНСЬКИЙ район, село БІЛОЦЕРКІВЦІ, вулиця Шевченка, 487</t>
  </si>
  <si>
    <t>196eb664-b791-4d9f-ac50-a7db4e4807a7</t>
  </si>
  <si>
    <t>амбулаторія сімейної медицини</t>
  </si>
  <si>
    <t>ЗАКАРПАТСЬКА область, РАХІВСЬКИЙ район, село БІЛА ЦЕРКВА, вулиця підмагура, 47</t>
  </si>
  <si>
    <t>19722b27-fee9-4e2c-b040-08dce1c4e952</t>
  </si>
  <si>
    <t>Амбулаторія загальної практики та сімейної медицини ТОВ "ГІПОКРАТ ЕНТАМ" у місті Біляївка Біляївського району Одеської області</t>
  </si>
  <si>
    <t>ОДЕСЬКА область, місто БІЛЯЇВКА, вулиця Отамана Головатого, 343</t>
  </si>
  <si>
    <t>19916ea9-661a-4c3a-bb78-84c358fbbbb5</t>
  </si>
  <si>
    <t>КНП "Чорноморська лікарня" ЧМР Одеської обл. поліклініка</t>
  </si>
  <si>
    <t>ОДЕСЬКА область, місто ЧОРНОМОРСЬК, вулиця 1-го Травня, 1</t>
  </si>
  <si>
    <t>1992b8a3-e4ff-4305-aeb7-7805c4a27854</t>
  </si>
  <si>
    <t>Сєвєродонецьк</t>
  </si>
  <si>
    <t>ЛУГАНСЬКА область, місто Сєвєродонецьк, вулиця Сметаніна, 5</t>
  </si>
  <si>
    <t>1996a3c7-dae6-4237-a0c3-7f2dc05af355</t>
  </si>
  <si>
    <t>ВОЛИНСЬКА область, місто НОВОВОЛИНСЬК, мікрорайон Шахтарський, 40</t>
  </si>
  <si>
    <t>199daba7-ad39-485e-ad11-d08a92a6cb9c</t>
  </si>
  <si>
    <t>Пункт здоров'я с. Перевозець</t>
  </si>
  <si>
    <t>ПЕРЕВОЗЕЦЬ</t>
  </si>
  <si>
    <t>ІВАНО-ФРАНКІВСЬКА область, село ПЕРЕВОЗЕЦЬ, вулиця Івана Франка, 25</t>
  </si>
  <si>
    <t>19a4722b-1788-4666-afd8-9d2683c2055d</t>
  </si>
  <si>
    <t>Амбулаторія загальної практики-сімейної медицини смт.НОВОСЕЛІВКА</t>
  </si>
  <si>
    <t>ДОНЕЦЬКА область, ЛИМАНСЬКИЙ район, смт. НОВОСЕЛІВКА, вулиця Партизанська, 8</t>
  </si>
  <si>
    <t>19a62444-1556-4ee4-9f9f-c74fffa03f1f</t>
  </si>
  <si>
    <t>РІВНЕНСЬКА область, місто ДУБНО, вулиця Михайла Грушевського, 103</t>
  </si>
  <si>
    <t>19a732fa-3019-4ffd-8718-1ae8bfa7968b</t>
  </si>
  <si>
    <t>КНП Косівський ФПД</t>
  </si>
  <si>
    <t>ІВАНО-ФРАНКІВСЬКА область, місто КОСІВ, вулиця Франка, 23</t>
  </si>
  <si>
    <t>19acc5af-5c90-4779-8571-34150fd522e1</t>
  </si>
  <si>
    <t>Валківська АЗП-СМ</t>
  </si>
  <si>
    <t>ВАЛОК</t>
  </si>
  <si>
    <t>ПОЛТАВСЬКА область, ПОЛТАВСЬКИЙ район, село ВАЛОК, вулиця Вишнева, 64</t>
  </si>
  <si>
    <t>19af5eaa-e2ce-48f2-9342-9655c87cc34f</t>
  </si>
  <si>
    <t>АМБУЛАТОРІЯ ЗАГАЛЬНОЇ ПРАКТИКИ СІМЕЙНОЇ МЕДИЦИНИ РІЗДВА ПРЕСВЯТОЇ БОГОРОДИЦІ</t>
  </si>
  <si>
    <t>СУМСЬКА область, СУМСЬКИЙ район, село МИКОЛАЇВКА, вулиця ПРОЛЕТАРСЬКА, 45</t>
  </si>
  <si>
    <t>19bf2e83-4473-4a79-9569-423aa73d5e20</t>
  </si>
  <si>
    <t>БЕРЕГОМЕТСЬКА АМБУЛАТОРІЯ ЗПСМ</t>
  </si>
  <si>
    <t>ЧЕРНІВЕЦЬКА область, ВИЖНИЦЬКИЙ район, смт. БЕРЕГОМЕТ, вулиця ЦЕНТРАЛЬНА, 12</t>
  </si>
  <si>
    <t>19bfbf09-48d1-4352-85d6-03a1c9e5a289</t>
  </si>
  <si>
    <t>МЦ1</t>
  </si>
  <si>
    <t>Чернігів</t>
  </si>
  <si>
    <t>ЧЕРНІГІВСЬКА область, місто Чернігів, вулиця 1 Травня, 166б</t>
  </si>
  <si>
    <t>19c50d65-4ab1-4ed0-a61f-2db4becacbdc</t>
  </si>
  <si>
    <t>Амбулаторія загальної практики - сімейної медицини № 2, КНП "ЦПМСД №3" Святошинського району м. Києва</t>
  </si>
  <si>
    <t>М.КИЇВ, місто КИЇВ, вулиця Рикова, 2</t>
  </si>
  <si>
    <t>19c7a53b-5bdd-42bf-b9f8-d6962dc89429</t>
  </si>
  <si>
    <t>місце надання послуг 21</t>
  </si>
  <si>
    <t>ЖОЛОБНЕ</t>
  </si>
  <si>
    <t>ЖИТОМИРСЬКА область, НОВОГРАД-ВОЛИНСЬКИЙ район, село ЖОЛОБНЕ, вулиця Шевченка, 4</t>
  </si>
  <si>
    <t>19c92ad7-b97b-4f07-9cbd-55c43aa23911</t>
  </si>
  <si>
    <t>Славутська АЗП-СМ №2</t>
  </si>
  <si>
    <t>ХМЕЛЬНИЦЬКА область, місто СЛАВУТА, вулиця Я.Мудрого, 29</t>
  </si>
  <si>
    <t>19cdb825-ac8e-4ddd-ab7e-88add3a3be15</t>
  </si>
  <si>
    <t>ДНІПРОПЕТРОВСЬКА область, місто КАМ'ЯНСЬКЕ, вулиця Січеславський шлях, 1</t>
  </si>
  <si>
    <t>19db0477-4785-41e5-9aef-3247b833a688</t>
  </si>
  <si>
    <t>Тиманівський фельдшерський пункт</t>
  </si>
  <si>
    <t>ШОСТКИНСЬКИЙ</t>
  </si>
  <si>
    <t>ТИМАНІВКА</t>
  </si>
  <si>
    <t>СУМСЬКА область, ШОСТКИНСЬКИЙ район, село ТИМАНІВКА, вулиця Перемоги, 4</t>
  </si>
  <si>
    <t>19e8cd11-461f-4436-b15f-e39ef235343d</t>
  </si>
  <si>
    <t>ЛЬВІВСЬКА область, місто ЛЬВІВ, вулиця Озаркевича, 2</t>
  </si>
  <si>
    <t>19e9f48a-e578-4bc7-9897-27b0bf5237da</t>
  </si>
  <si>
    <t>КНП ЦПМСД Дарницького району Амбулаторія №3</t>
  </si>
  <si>
    <t>М.КИЇВ, місто КИЇВ, вулиця Срібнокільська, 14Б</t>
  </si>
  <si>
    <t>19f58693-1c83-4300-8730-5cab61d3f2c0</t>
  </si>
  <si>
    <t>ДНІПРОПЕТРОВСЬКА область, місто КРИВИЙ РІГ, вулиця площа Визволення, 5</t>
  </si>
  <si>
    <t>1a0213eb-ab09-441c-b252-66f1f2ab10fc</t>
  </si>
  <si>
    <t>ЖИТОМИРСЬКА область, місто БЕРДИЧІВ, вулиця Житомирська, 44/2</t>
  </si>
  <si>
    <t>1a0356c1-6574-4717-b530-5d8848799094</t>
  </si>
  <si>
    <t>Комунальне некомерційне підприємство "Чернігівський міський стоматологічний центр" Чернігівської міської ради</t>
  </si>
  <si>
    <t>ЧЕРНІГІВСЬКА область, місто ЧЕРНІГІВ, проспект Перемоги, 154</t>
  </si>
  <si>
    <t>1a06b8e2-5495-4987-a18a-6385741e4f41</t>
  </si>
  <si>
    <t>Фельдшерсько-акушерський пункт с. Пологи Низ</t>
  </si>
  <si>
    <t>ПОЛОГИ-НИЗ</t>
  </si>
  <si>
    <t>ПОЛТАВСЬКА область, НОВОСАНЖАРСЬКИЙ район, село ПОЛОГИ-НИЗ, вулиця Горбенка, 1</t>
  </si>
  <si>
    <t>1a094b9c-04b3-4611-b591-40cd8dfb2e1a</t>
  </si>
  <si>
    <t>АЗПСМ Сопів</t>
  </si>
  <si>
    <t>СОПІВ</t>
  </si>
  <si>
    <t>ІВАНО-ФРАНКІВСЬКА область, КОЛОМИЙСЬКИЙ район, село СОПІВ, вулиця Шкільна, 48</t>
  </si>
  <si>
    <t>1a1030eb-2659-44db-895c-db5c9c02e401</t>
  </si>
  <si>
    <t>Комунальне некомерційне підприємтсво "Окружна лікарня інтенсивного лікування" Могилів-Подільської міської ради</t>
  </si>
  <si>
    <t>ВІННИЦЬКА область, місто МОГИЛІВ-ПОДІЛЬСЬКИЙ, вулиця Полтавська, 89/2</t>
  </si>
  <si>
    <t>1a144c10-8017-49d3-b85e-98d75a445346</t>
  </si>
  <si>
    <t>Підберезівська АЗПСМ</t>
  </si>
  <si>
    <t>ПІДБЕРЕЗЗЯ</t>
  </si>
  <si>
    <t>ВОЛИНСЬКА область, ГОРОХІВСЬКИЙ район, село ПІДБЕРЕЗЗЯ, вулиця Шкільна, 30</t>
  </si>
  <si>
    <t>1a191eb3-b1b4-4001-a2ec-61b7d75d6534</t>
  </si>
  <si>
    <t>Амбулаторія ЗПСМ  смт.Хлібодарське</t>
  </si>
  <si>
    <t>ХЛІБОДАРСЬКЕ</t>
  </si>
  <si>
    <t>ОДЕСЬКА область, БІЛЯЇВСЬКИЙ район, смт. ХЛІБОДАРСЬКЕ, вулиця МАЯКСЬКА ДОРОГА, 16</t>
  </si>
  <si>
    <t>1a1ea3f0-3894-4e96-8531-5106a0c18f07</t>
  </si>
  <si>
    <t>Амбулаторія загальної практики сімейної медицини с.Широке</t>
  </si>
  <si>
    <t>МИКОЛАЇВСЬКА область, СНІГУРІВСЬКИЙ район, селище ШИРОКЕ, вулиця Дмитра Дорошенка, 37</t>
  </si>
  <si>
    <t>1a21bad6-45d2-4575-b658-ae29bdbd5063</t>
  </si>
  <si>
    <t>Знам’янська Друга селищна амбулаторія загальної практики-сімейної медицини</t>
  </si>
  <si>
    <t>ЗНАМ'ЯНКА ДРУГА</t>
  </si>
  <si>
    <t>КІРОВОГРАДСЬКА область, смт. ЗНАМ'ЯНКА ДРУГА, вулиця Перспективна, 70</t>
  </si>
  <si>
    <t>1a24f51f-0299-479e-a4d6-0d4062a6a0db</t>
  </si>
  <si>
    <t>Андріївський фельдшерський пункт</t>
  </si>
  <si>
    <t>ДНІПРОПЕТРОВСЬКА область, ВЕРХНЬОДНІПРОВСЬКИЙ район, село АНДРІЇВКА, вулиця Шкільна, 45</t>
  </si>
  <si>
    <t>1a285898-e3b3-42a3-9165-b9222b1bd633</t>
  </si>
  <si>
    <t>Фельдшерсько-акушерський пункт села Решуцьк</t>
  </si>
  <si>
    <t>РЕШУЦЬК</t>
  </si>
  <si>
    <t>РІВНЕНСЬКА область, РІВНЕНСЬКИЙ район, село РЕШУЦЬК, вулиця Перемоги, 6</t>
  </si>
  <si>
    <t>1a2b0ff8-9de5-48e8-9d03-2fd5cf32b499</t>
  </si>
  <si>
    <t>Жіноча консультація №3 з денним стаціонаром</t>
  </si>
  <si>
    <t>СОЛОМ'ЯНСЬКИЙ</t>
  </si>
  <si>
    <t>М.КИЇВ, СОЛОМ'ЯНСЬКИЙ район, місто КИЇВ, вулиця Гарматна, 36</t>
  </si>
  <si>
    <t>1a33de6d-5f54-433a-a2d0-6e053554c9c3</t>
  </si>
  <si>
    <t>Аджамська лікарська амбулаторія загальної практики сімейної медицини</t>
  </si>
  <si>
    <t>АДЖАМКА</t>
  </si>
  <si>
    <t>КІРОВОГРАДСЬКА область, КІРОВОГРАДСЬКИЙ район, село АДЖАМКА, вулиця Центральна, 42</t>
  </si>
  <si>
    <t>1a362c86-2ba7-47a3-ad14-9bca37ddc8d4</t>
  </si>
  <si>
    <t>Приймальне відділення</t>
  </si>
  <si>
    <t>1a38892e-e7c5-4ce6-b535-5a12b4b1b0a5</t>
  </si>
  <si>
    <t>Амбулаторія  №3</t>
  </si>
  <si>
    <t>ЧЕРКАСЬКА область, місто УМАНЬ, вулиця Шевченка, 50</t>
  </si>
  <si>
    <t>1a3e0981-879a-4051-a032-159a400dcd93</t>
  </si>
  <si>
    <t>Амбулаторія загальної практики -  сімейної медицини №3</t>
  </si>
  <si>
    <t>СТАРОКОСТЯНТИНІВ</t>
  </si>
  <si>
    <t>ХМЕЛЬНИЦЬКА область, місто СТАРОКОСТЯНТИНІВ, вулиця Пушкіна , 47</t>
  </si>
  <si>
    <t>1a4806b8-fdb1-4d16-bb18-60a997bf16d0</t>
  </si>
  <si>
    <t>ІВАНО-ФРАНКІВСЬКА область, місто ІВАНО-ФРАНКІВСЬК, вулиця Гетьмана Мазепи, 114</t>
  </si>
  <si>
    <t>1a4b4fd2-7884-4e01-8128-3d1dc38fa2aa</t>
  </si>
  <si>
    <t>ФАП с.Демидів</t>
  </si>
  <si>
    <t>ДЕМИДІВ</t>
  </si>
  <si>
    <t>ЛЬВІВСЬКА область, ЖИДАЧІВСЬКИЙ район, село ДЕМИДІВ, вулиця Шевченка, 57</t>
  </si>
  <si>
    <t>1a4b754f-c119-4a3c-95f7-215c2b737652</t>
  </si>
  <si>
    <t>Амбулаторія "Західний"</t>
  </si>
  <si>
    <t>ДОНЕЦЬКА область, місто МИРНОГРАД, мікрорайон Західний, 12/41</t>
  </si>
  <si>
    <t>1a4de687-e92f-411b-a424-901f7480b1e4</t>
  </si>
  <si>
    <t>Денний стаціонар</t>
  </si>
  <si>
    <t>ІВАНО-ФРАНКІВСЬКА область, місто ІВАНО-ФРАНКІВСЬК, вулиця Чорновола, 49</t>
  </si>
  <si>
    <t>1a5811f2-ca33-45da-af3b-a7b96d7f32d3</t>
  </si>
  <si>
    <t>Верхньопокровська сільська лікарська амбулаторія загальної практики – сімейної медицини</t>
  </si>
  <si>
    <t>СТАРОБІЛЬСЬКИЙ</t>
  </si>
  <si>
    <t>ВЕРХНЯ ПОКРОВКА</t>
  </si>
  <si>
    <t>ЛУГАНСЬКА область, СТАРОБІЛЬСЬКИЙ район, село ВЕРХНЯ ПОКРОВКА, вулиця Центральна, 14</t>
  </si>
  <si>
    <t>1a58333a-b11c-4ac8-a4ed-77d24761f728</t>
  </si>
  <si>
    <t>Амбулаторія № 2  Центру первинної медичної допомоги</t>
  </si>
  <si>
    <t>ХАРКІВСЬКА область, місто ХАРКІВ, вулиця Плиткова, 4/3</t>
  </si>
  <si>
    <t>1a6f5c7b-1ce6-4ce1-ace4-d8afe2b0822d</t>
  </si>
  <si>
    <t>Новомартиновецька амбулаторія загальної практики- сімейної медицини</t>
  </si>
  <si>
    <t>НОВІ МАРТИНОВИЧІ</t>
  </si>
  <si>
    <t>ПОЛТАВСЬКА область, ПИРЯТИНСЬКИЙ район, село НОВІ МАРТИНОВИЧІ, вулиця Поліська, 72а</t>
  </si>
  <si>
    <t>1a7a67f0-d3fa-4ede-be55-a95709c62c58</t>
  </si>
  <si>
    <t>КНП "МІСЬКИЙ ПСИХІАТРІЧНИЙ ДИСПАНСЕР" ОМР</t>
  </si>
  <si>
    <t>ОДЕСЬКА область, місто ОДЕСА, провулок 1-й Розумовський, 4</t>
  </si>
  <si>
    <t>1a81dc7c-29b2-4e50-b876-0d539d4958be</t>
  </si>
  <si>
    <t>КНП "Смілянська міська поліклініка"СМР</t>
  </si>
  <si>
    <t>ЧЕРКАСЬКА область, місто СМІЛА, вулиця Героїв Холодноярців, 82-А</t>
  </si>
  <si>
    <t>1a831692-1315-4eaa-87e5-ca4b26eef05c</t>
  </si>
  <si>
    <t>ЗАПОРІЗЬКА область, МЕЛІТОПОЛЬСЬКИЙ район, село КОСТЯНТИНІВКА, вулиця Соборна, 95/1</t>
  </si>
  <si>
    <t>1a85536f-3cb3-4657-a1bc-da59af2f1ac2</t>
  </si>
  <si>
    <t>ФАП с. Корнієнки</t>
  </si>
  <si>
    <t>КОРНІЄНКИ</t>
  </si>
  <si>
    <t>ПОЛТАВСЬКА область, ВЕЛИКОБАГАЧАНСЬКИЙ район, село КОРНІЄНКИ, вулиця Центральна, 38</t>
  </si>
  <si>
    <t>1a8690ad-7cb3-4a19-adcf-dd072c251b8b</t>
  </si>
  <si>
    <t>Маринівська амбулаторія загальної практики сімейної медицини</t>
  </si>
  <si>
    <t>ДОМАНІВСЬКИЙ</t>
  </si>
  <si>
    <t>МИКОЛАЇВСЬКА область, ДОМАНІВСЬКИЙ район, село МАРИНІВКА, вулиця Партизанів Холодноярської Республіки, 10</t>
  </si>
  <si>
    <t>1a8b624e-bf89-4ac6-9662-9eea383cf202</t>
  </si>
  <si>
    <t>АЗПСМ с.Токи</t>
  </si>
  <si>
    <t>ТОКИ</t>
  </si>
  <si>
    <t>ТЕРНОПІЛЬСЬКА область, ПІДВОЛОЧИСЬКИЙ район, село ТОКИ, вулиця Фільварок, 15а</t>
  </si>
  <si>
    <t>1a8bd4fe-b8c2-4c7b-a8d1-65fdaf95cca8</t>
  </si>
  <si>
    <t>ФАП с.Олексіївка</t>
  </si>
  <si>
    <t>ОДЕСЬКА область, КОДИМСЬКИЙ район, село ОЛЕКСІЇВКА, вулиця Бориса Колісника, 43</t>
  </si>
  <si>
    <t>1a8c8d38-9abf-43c1-a25e-661cae99b66c</t>
  </si>
  <si>
    <t>Комунальне некомерційне підприємство "Міська дитяча клінічна лікарня № 19" Харківської міської ради Центр первинної медичної допомоги, філія № 4</t>
  </si>
  <si>
    <t>ХАРКІВСЬКА область, місто ХАРКІВ, проспект Слави, 11</t>
  </si>
  <si>
    <t>1a8d1084-a2b7-4eaf-9ab1-a0a85cd71bcc</t>
  </si>
  <si>
    <t>1a9078b7-f15f-4167-b616-4e53baacfc9a</t>
  </si>
  <si>
    <t>Відділення (Центр) планування сім'ї</t>
  </si>
  <si>
    <t>ІВАНО-ФРАНКІВСЬКА область, місто ІВАНО-ФРАНКІВСЬК, вулиця Січових Стрільців, 47</t>
  </si>
  <si>
    <t>1a9092fd-7e33-41e4-a560-644e1745464a</t>
  </si>
  <si>
    <t>Амбулаторія №4 (вул.Бориса Нечерди 4)</t>
  </si>
  <si>
    <t>КІРОВОГРАДСЬКА область, місто ОЛЕКСАНДРІЯ, вулиця Бориса Нечерди, 4</t>
  </si>
  <si>
    <t>1a935e1f-5ce4-448d-bf0e-bc8124704a93</t>
  </si>
  <si>
    <t>Амбулаторія ЗПСМ №1</t>
  </si>
  <si>
    <t>ПОЛТАВСЬКА область, місто ЛУБНИ, вулиця Льва Толстого, 18а</t>
  </si>
  <si>
    <t>1a9a9aa9-eb6a-4db0-9766-026bcbe49a76</t>
  </si>
  <si>
    <t>Пункт екстреної ( швидкої ) медичної допомоги " Сокиряни"</t>
  </si>
  <si>
    <t>ЧЕРНІВЕЦЬКА область, СОКИРЯНСЬКИЙ район, місто СОКИРЯНИ, вулиця Кобилянської, 43</t>
  </si>
  <si>
    <t>1a9c530e-30c7-4c99-bf49-04a920f96998</t>
  </si>
  <si>
    <t>Фельдшерсько-акушерський пункт с. Бовбасівка</t>
  </si>
  <si>
    <t>БОВБАСІВКА</t>
  </si>
  <si>
    <t>ПОЛТАВСЬКА область, ХОРОЛЬСЬКИЙ район, село БОВБАСІВКА, вулиця Шевченка, 19А</t>
  </si>
  <si>
    <t>1a9c6b02-7d0d-41bc-b802-eb3bf3313e4a</t>
  </si>
  <si>
    <t>Амбулаторія загальної практики-сімейної медицини с. Олександрівка</t>
  </si>
  <si>
    <t>ХАРКІВСЬКА область, ЛОЗІВСЬКИЙ район, село ОЛЕКСАНДРІВКА, вулиця Зарічна, 14-а</t>
  </si>
  <si>
    <t>1aa4e6c2-1e33-4d99-a787-7abeb554a34b</t>
  </si>
  <si>
    <t>Амбулаторія с. Копашнево</t>
  </si>
  <si>
    <t>1ab085fe-d21c-4143-af2a-d4af1f1f512c</t>
  </si>
  <si>
    <t>Амбулаторія загальної практики-сімейної медицини № 11, філія 2 КНП "ЦПМСД №1" Святошинського району м.Києва</t>
  </si>
  <si>
    <t>М.КИЇВ, місто КИЇВ, вулиця Академіка Єфремова, 11</t>
  </si>
  <si>
    <t>1ab2dd73-3a32-4187-bdad-3de10a89a8ca</t>
  </si>
  <si>
    <t>амбулаторія 2</t>
  </si>
  <si>
    <t>ОДЕСЬКА область, місто ОДЕСА, вулиця Левітана, 62</t>
  </si>
  <si>
    <t>1ab9a408-ab74-430c-9f93-865afea03ac4</t>
  </si>
  <si>
    <t>Чмирівська сільська лікарська амбулаторія загальної практики-сімейної медицини</t>
  </si>
  <si>
    <t>ЛУГАНСЬКА область, село ЧМИРІВКА, вулиця Повітрянофлотська, 209</t>
  </si>
  <si>
    <t>1aba1be6-a73a-4785-9bd1-2f5e2d46dd53</t>
  </si>
  <si>
    <t>Фельдшерський пункт  с.Сердюки</t>
  </si>
  <si>
    <t>СЕРДЮКИ</t>
  </si>
  <si>
    <t>ЖИТОМИРСЬКА область, ОЛЕВСЬКИЙ район, село СЕРДЮКИ, вулиця Першотравнева, 17 А</t>
  </si>
  <si>
    <t>1abe99f4-6063-489f-96a7-6eb619236127</t>
  </si>
  <si>
    <t>ФАП с.Карачин</t>
  </si>
  <si>
    <t>КАРАЧИН</t>
  </si>
  <si>
    <t>ЗАКАРПАТСЬКА область, ВИНОГРАДІВСЬКИЙ район, село КАРАЧИН, вулиця Миру, 50</t>
  </si>
  <si>
    <t>1ac0ea63-c457-4f6b-8c86-5a14a324f301</t>
  </si>
  <si>
    <t>Кабінет сімейного лікаря Жмурко Андрій Сергійович</t>
  </si>
  <si>
    <t>ДНІПРОПЕТРОВСЬКА область, місто КРИВИЙ РІГ, мікрорайон 5 Зарічний, 4</t>
  </si>
  <si>
    <t>1ac18440-f127-4fcb-9597-7d0aa0eea239</t>
  </si>
  <si>
    <t>КОМУНАЛЬНЕ НЕКОМЕРЦІЙНЕ ПІДПРИЄМСТВО ЛОХВИЦЬКА МІСЬКА ЛІКАРНЯ, Заводське</t>
  </si>
  <si>
    <t>ПОЛТАВСЬКА область, ЛОХВИЦЬКИЙ район, місто ЗАВОДСЬКЕ, вулиця Садова, 2</t>
  </si>
  <si>
    <t>1ac69b9c-9df5-46b3-bc6d-a83ef46cbbc2</t>
  </si>
  <si>
    <t>Боромиківський фельдшерський пункт</t>
  </si>
  <si>
    <t>БОРОМИКИ</t>
  </si>
  <si>
    <t>ЧЕРНІГІВСЬКА область, ЧЕРНІГІВСЬКИЙ район, село БОРОМИКИ, вулиця Музиченка, 19</t>
  </si>
  <si>
    <t>1acf870e-01f1-46b2-8a91-9cdad3e7d0f3</t>
  </si>
  <si>
    <t>ФАП с. Садове</t>
  </si>
  <si>
    <t>ОДЕСЬКА область, АРЦИЗЬКИЙ район, село САДОВЕ, вулиця Акімова, 86</t>
  </si>
  <si>
    <t>1acf99b8-315d-45f1-ac98-cdedeb59e738</t>
  </si>
  <si>
    <t>Амбулаторія ЗПСМ №5</t>
  </si>
  <si>
    <t>ХМЕЛЬНИЦЬКА область, місто КАМ'ЯНЕЦЬ-ПОДІЛЬСЬКИЙ, вулиця Тімірязєва, 38</t>
  </si>
  <si>
    <t>1ad0fe51-88aa-4a98-ba0f-a3d2ed7b6925</t>
  </si>
  <si>
    <t>Комунальне некомерційне підприємство "Клінічна лікарня швидкої медичної допомоги м.Львова"</t>
  </si>
  <si>
    <t>ЛЬВІВСЬКА область, місто ЛЬВІВ, вулиця Івана Миколайчука, 9</t>
  </si>
  <si>
    <t>1ad82155-434b-472c-9b1f-6063f0a22094</t>
  </si>
  <si>
    <t>Амбулаторія№4</t>
  </si>
  <si>
    <t>ДОНЕЦЬКА область, місто МАРІУПОЛЬ, вулиця Троїцька,, 46а</t>
  </si>
  <si>
    <t>1adf7806-52e7-45dd-a4fd-7842e92c7428</t>
  </si>
  <si>
    <t>Покровська АЗПСМ КНП "Зіньківського ЦПМСД"</t>
  </si>
  <si>
    <t>ЗІНЬКІВСЬКИЙ</t>
  </si>
  <si>
    <t>ПОЛТАВСЬКА область, ЗІНЬКІВСЬКИЙ район, село ПОКРОВСЬКЕ, вулиця Миру, 25</t>
  </si>
  <si>
    <t>1ae02ca7-f7fe-49e4-9459-d0e21e4a342d</t>
  </si>
  <si>
    <t>Амбулаторія №3</t>
  </si>
  <si>
    <t>СУМСЬКА область, місто ШОСТКА, вулиця Озерна, 12</t>
  </si>
  <si>
    <t>1ae1062a-8c5c-48b5-9734-c36c4c87d910</t>
  </si>
  <si>
    <t>амбулаторія 7</t>
  </si>
  <si>
    <t>ОДЕСЬКА область, місто ОДЕСА, вулиця АК. ФІЛАТОВА, 7А</t>
  </si>
  <si>
    <t>1ae6e312-cde4-4563-bb88-465e5d4bdc47</t>
  </si>
  <si>
    <t>КП "Дніпропетровська обласна клінічна офтальмологічна лікарня"</t>
  </si>
  <si>
    <t>1af0919f-f90a-42ae-a389-83256cbce3ee</t>
  </si>
  <si>
    <t>ФАП с.Грушівка</t>
  </si>
  <si>
    <t>ГРУШІВКА</t>
  </si>
  <si>
    <t>РІВНЕНСЬКА область, БЕРЕЗНІВСЬКИЙ район, село ГРУШІВКА, вулиця Гагаріна, 12</t>
  </si>
  <si>
    <t>1af14ec4-1340-44ad-9cb2-cb86fd56dfc4</t>
  </si>
  <si>
    <t>Кагарлицька амбулаторія загальної практики сімейної  медицини</t>
  </si>
  <si>
    <t>КИЇВСЬКА область, КАГАРЛИЦЬКИЙ район, місто КАГАРЛИК, вулиця Паркова, 10</t>
  </si>
  <si>
    <t>1af746b7-1094-406f-ae64-34a8e4c6129c</t>
  </si>
  <si>
    <t>КНП КОР " Київський обласний шкірно-венерологічний диспансер"</t>
  </si>
  <si>
    <t>М.КИЇВ, місто КИЇВ, вулиця Багговутівська, 1</t>
  </si>
  <si>
    <t>1af84f7b-6f97-4e31-9e89-41ba67a77448</t>
  </si>
  <si>
    <t>Комунальне некомерційне підприємство "Гощанська центральна районна лікарня" Гощанської районної ради</t>
  </si>
  <si>
    <t>РІВНЕНСЬКА область, смт. ГОЩА, вулиця Павлова, 1</t>
  </si>
  <si>
    <t>1afaa928-12e6-42b8-9d0e-2dd23852ce5f</t>
  </si>
  <si>
    <t>Амбулаторія загальної практики-сімейної медицини с.Мочола</t>
  </si>
  <si>
    <t>МОЧОЛА</t>
  </si>
  <si>
    <t>ЗАКАРПАТСЬКА область, БЕРЕГІВСЬКИЙ район, село МОЧОЛА, вулиця Головна, 165</t>
  </si>
  <si>
    <t>1b0133cf-da6f-40ff-8715-4c0d3cc557cf</t>
  </si>
  <si>
    <t>Комунальне підприємство "Волинський обласний центр екстреної медичної допомоги та медицини катастроф" Волинської обласної ради Любомльське відділення екстренної медичної допомоги  пункт ЕМД смт.Шацьк</t>
  </si>
  <si>
    <t>ВОЛИНСЬКА область, ШАЦЬКИЙ район, смт. ШАЦЬК, вулиця Шковороди, 13</t>
  </si>
  <si>
    <t>1b0da57a-fc22-4907-ad22-bc385be42c9c</t>
  </si>
  <si>
    <t>ВІДОКРЕМЛЕНИЙ ПІДРОЗДІЛ ЛІКАРСЬКА АМБУЛАТОРІЯ ЗАГАЛЬНОЇ ПРАКТИКИ - СІМЕЙНОЇ МЕДИЦИНИ С. ОРЯВА КОМУНАЛЬНОГО НЕКОМЕРЦІЙНОГО ПІДПРИЄМСТВА СКОЛІВСЬКИЙ ЦЕНТР ПЕРВИННОЇ МЕДИЧНОЇ ДОПОМОГИ СКОЛІВСЬКОЇ РАЙОННО</t>
  </si>
  <si>
    <t>ОРЯВА</t>
  </si>
  <si>
    <t>ЛЬВІВСЬКА область, СКОЛІВСЬКИЙ район, село ОРЯВА, вулиця Довженка, 13</t>
  </si>
  <si>
    <t>1b115f13-1c6e-4de0-8958-82ed6add0141</t>
  </si>
  <si>
    <t>Амбулаторія №5 КНП БМР «Броварський міський центр первинної медико-санітарної допомоги»</t>
  </si>
  <si>
    <t>КИЇВСЬКА область, місто БРОВАРИ,  Шевченка вул., 14</t>
  </si>
  <si>
    <t>1b128fc2-ee47-44ed-8118-f983845b5335</t>
  </si>
  <si>
    <t>Терапевтичне відділення №2</t>
  </si>
  <si>
    <t>ЧЕРКАСЬКА область, село ЛЕБЕДИН, вулиця Кравченка, 17а</t>
  </si>
  <si>
    <t>1b15219c-2023-4113-8b72-c0e04559e62b</t>
  </si>
  <si>
    <t>кабінет 1</t>
  </si>
  <si>
    <t>ІВАНО-ФРАНКІВСЬКА область, ДОЛИНСЬКИЙ район, місто ДОЛИНА, вулиця Чорновола, 6</t>
  </si>
  <si>
    <t>1b20a9fd-4218-4df4-b017-c3b4784000b3</t>
  </si>
  <si>
    <t>Визус Космічна 114</t>
  </si>
  <si>
    <t>ЗАПОРІЗЬКА область, місто ЗАПОРІЖЖЯ, вулиця Космічна, 114</t>
  </si>
  <si>
    <t>1b27879e-2fa3-4b8b-90d9-0d6e6bb0fab1</t>
  </si>
  <si>
    <t>Фельдшерський пункт с.Закусили</t>
  </si>
  <si>
    <t>ЗАКУСИЛИ</t>
  </si>
  <si>
    <t>ЖИТОМИРСЬКА область, НАРОДИЦЬКИЙ район, село ЗАКУСИЛИ, вулиця Шкільна, 1Б</t>
  </si>
  <si>
    <t>1b39f134-f58e-443e-9e08-640cb161c33b</t>
  </si>
  <si>
    <t>Поліклініка № 1 КНП «Херсонська міська клінічна лікарні імені О.С.Лучанського»</t>
  </si>
  <si>
    <t>1b3e7388-f8dc-488c-aed9-b0ba91feb0d2</t>
  </si>
  <si>
    <t>КИЇВСЬКА область, місто БОРИСПІЛЬ, вулиця Гоголя, 2</t>
  </si>
  <si>
    <t>1b427b0a-1791-494c-ab19-d17f166b3c66</t>
  </si>
  <si>
    <t>Консультативно - діагностичне відділення №4, 2, 3, Спортивна медицина</t>
  </si>
  <si>
    <t>ДНІПРОПЕТРОВСЬКА область, ДНІПРО район, місто ДНІПРО, вулиця Шевченка, 6 а</t>
  </si>
  <si>
    <t>1b471f43-302c-4dc3-bed6-a333f0134847</t>
  </si>
  <si>
    <t>Доманівська амбулаторія загальної практики сімейної медицини</t>
  </si>
  <si>
    <t>МИКОЛАЇВСЬКА область, ДОМАНІВСЬКИЙ район, смт. ДОМАНІВКА, вулиця Пирогова, 6</t>
  </si>
  <si>
    <t>1b4bdcbe-ef36-4358-a734-34e425b998d0</t>
  </si>
  <si>
    <t>Амбулаторія №2 ТОВ "Новітній медичний простір"</t>
  </si>
  <si>
    <t>ОДЕСЬКА область, місто ОДЕСА, вулиця Мечнікова, 76А</t>
  </si>
  <si>
    <t>1b54828d-7cd2-4af0-886f-26fa4897c214</t>
  </si>
  <si>
    <t>Відокремлений структурний підрозділ Ясенице-Сільнянська лікарська амбулаторія загальної практики сімейної медицини  КНП "ДРЛ" ДРР</t>
  </si>
  <si>
    <t>ЯСЕНИЦЯ-СІЛЬНА</t>
  </si>
  <si>
    <t>ЛЬВІВСЬКА область, ДРОГОБИЦЬКИЙ район, село ЯСЕНИЦЯ-СІЛЬНА, вулиця Миру, 29</t>
  </si>
  <si>
    <t>1b56c7b5-b471-474d-93da-b08c2e0a7e47</t>
  </si>
  <si>
    <t>РІВНЕНСЬКА область, місто РІВНЕ, вулиця Дубенська, 64</t>
  </si>
  <si>
    <t>1b57f0bb-7f5d-4937-b1e8-482f75a97ae5</t>
  </si>
  <si>
    <t>Амбулаторія загальної практики-сімейної медицини с. Мукша Китайгородська</t>
  </si>
  <si>
    <t>ХМЕЛЬНИЦЬКА область, село МУКША КИТАЙГОРОДСЬКА, вулиця Матросова, 30</t>
  </si>
  <si>
    <t>1b5993de-9cca-4251-b70e-511212c6cd5f</t>
  </si>
  <si>
    <t>Грабарівський  фельдшерсько-акушерський пункт</t>
  </si>
  <si>
    <t>ГРАБАРІВКА</t>
  </si>
  <si>
    <t>ПОЛТАВСЬКА область, ПИРЯТИНСЬКИЙ район, село ГРАБАРІВКА, вулиця Ценральна, 4 а</t>
  </si>
  <si>
    <t>1b5aa68d-b56b-4f21-8bb6-293b262ceb4f</t>
  </si>
  <si>
    <t>КП "ЦПМСД №1 ПМР" Амбулаторія ЗПСМ №2</t>
  </si>
  <si>
    <t>ПОЛТАВСЬКА область, місто ПОЛТАВА, вулиця Агітаційна, 13</t>
  </si>
  <si>
    <t>1b5df253-ce72-4c7e-ad90-a8fbad751089</t>
  </si>
  <si>
    <t>Комунальне некомерційне підприємство Бородянської районної ради "Бородянська центральна районна лікарня"</t>
  </si>
  <si>
    <t>КИЇВСЬКА область, БОРОДЯНСЬКИЙ район, смт. БОРОДЯНКА, вулиця Семашко, 3</t>
  </si>
  <si>
    <t>1b5fadc6-8905-4169-b722-141b6069e024</t>
  </si>
  <si>
    <t>Н.Маячківська АЗПСМ</t>
  </si>
  <si>
    <t>ОЛЕШКІВСЬКИЙ</t>
  </si>
  <si>
    <t>НОВА МАЯЧКА</t>
  </si>
  <si>
    <t>ХЕРСОНСЬКА область, ОЛЕШКІВСЬКИЙ район, смт. НОВА МАЯЧКА, вулиця Пірогова, 63</t>
  </si>
  <si>
    <t>1b60c409-e0f0-4939-aafb-dc1d1177132f</t>
  </si>
  <si>
    <t>Фельдшерський пункт с. Великий Листвен</t>
  </si>
  <si>
    <t>ВЕЛИКИЙ ЛИСТВЕН</t>
  </si>
  <si>
    <t>ЧЕРНІГІВСЬКА область, ГОРОДНЯНСЬКИЙ район, село ВЕЛИКИЙ ЛИСТВЕН, вулиця 1 Травня, 40</t>
  </si>
  <si>
    <t>1b61399c-df0b-42c9-9dac-a3473dd91f63</t>
  </si>
  <si>
    <t>Фельдшерський пункт с.Довге</t>
  </si>
  <si>
    <t>ТЕРНОПІЛЬСЬКА область, село ДОВГЕ, вулиця Гжицького, 7А</t>
  </si>
  <si>
    <t>1b6e8b63-df92-4b3e-9080-c41b0b2924b4</t>
  </si>
  <si>
    <t>Жіноча консультація №2</t>
  </si>
  <si>
    <t>ПОЛТАВСЬКА область, місто КРЕМЕНЧУК, вулиця Київська, 14</t>
  </si>
  <si>
    <t>1b6f6df6-044f-49c3-a119-76ccf3591348</t>
  </si>
  <si>
    <t>ФАП с. Гоголеве</t>
  </si>
  <si>
    <t>ГОГОЛЕВЕ</t>
  </si>
  <si>
    <t>ПОЛТАВСЬКА область, ШИШАЦЬКИЙ район, село ГОГОЛЕВЕ, вулиця Л. Вайнорта, 12</t>
  </si>
  <si>
    <t>1b72d20f-916c-44f3-886a-0ca07d69e11e</t>
  </si>
  <si>
    <t>Комунальне некомерційне підприємство Харківської обласної ради "Обласний центр планування сім'ї та репродукції людини"</t>
  </si>
  <si>
    <t>ХАРКІВСЬКА область, ХАРКІВ район, місто ХАРКІВ, вулиця Алчевських, 47</t>
  </si>
  <si>
    <t>1b7435f9-3d1a-480a-8b68-eb507e13688f</t>
  </si>
  <si>
    <t>Бірківська АЗПСМ КНП Зіньківського ЦПМСД</t>
  </si>
  <si>
    <t>ПОЛТАВСЬКА область, ЗІНЬКІВСЬКИЙ район, село БІРКИ, вулиця Садова, 6</t>
  </si>
  <si>
    <t>1b7b8f82-12b6-4648-affc-796d795beb03</t>
  </si>
  <si>
    <t>Амбулаторія  с.Матійово</t>
  </si>
  <si>
    <t>МАТІЙОВО</t>
  </si>
  <si>
    <t>ЗАКАРПАТСЬКА область, ВИНОГРАДІВСЬКИЙ район, село МАТІЙОВО, вулиця Головна, 17</t>
  </si>
  <si>
    <t>1b7bb291-0bbf-4855-87ff-cc136e568931</t>
  </si>
  <si>
    <t>ІВАНО-ФРАНКІВСЬКА область, місто КАЛУШ, вулиця Каракая, 25</t>
  </si>
  <si>
    <t>1b80433e-ff83-4bd3-bc92-dc260b69cfde</t>
  </si>
  <si>
    <t>ФАП с.Добринівці</t>
  </si>
  <si>
    <t>ДОБРИНІВЦІ</t>
  </si>
  <si>
    <t>ЧЕРНІВЕЦЬКА область, ЗАСТАВНІВСЬКИЙ район, село ДОБРИНІВЦІ, вулиця Першого Травня , 3</t>
  </si>
  <si>
    <t>1b842319-8354-40ff-8d53-223dba6c7969</t>
  </si>
  <si>
    <t>СУМСЬКА область, місто СУМИ, вулиця Сумсько-Київських Дивізій, 6</t>
  </si>
  <si>
    <t>1b8486bd-581a-449e-8d37-fe0d4f3d7846</t>
  </si>
  <si>
    <t>ФП Травневе</t>
  </si>
  <si>
    <t>ОДЕСЬКА область, БЕРЕЗІВСЬКИЙ район, село ТРАВНЕВЕ, вулиця Центральна, 24</t>
  </si>
  <si>
    <t>1b8814c8-0da9-4c2f-880c-a63464daff7d</t>
  </si>
  <si>
    <t>Інгулецький фельдшерський пункт</t>
  </si>
  <si>
    <t>ІНГУЛЕЦЬ</t>
  </si>
  <si>
    <t>ДНІПРОПЕТРОВСЬКА область, ШИРОКІВСЬКИЙ район, село ІНГУЛЕЦЬ, вулиця Чкалова, 48</t>
  </si>
  <si>
    <t>1b8b231f-749b-4d30-91a0-b71b9aff1a2e</t>
  </si>
  <si>
    <t>ДНІПРО ПОЛЯ 103</t>
  </si>
  <si>
    <t>ДНІПРОПЕТРОВСЬКА область, місто ДНІПРО, проспект Олександра Поля, 103</t>
  </si>
  <si>
    <t>1b8e1cd8-ca54-4cad-9dbe-22da811c4920</t>
  </si>
  <si>
    <t>Амбулаторія ЗПСМ с.Ржавинці</t>
  </si>
  <si>
    <t>РЖАВИНЦІ</t>
  </si>
  <si>
    <t>ЧЕРНІВЕЦЬКА область, ЗАСТАВНІВСЬКИЙ район, село РЖАВИНЦІ, вулиця Ольги Кобилянської , 15</t>
  </si>
  <si>
    <t>1b91982f-93e0-48b5-8144-e47f9e94695e</t>
  </si>
  <si>
    <t>Фельдшерсько-акушерський пункт села Прибилів</t>
  </si>
  <si>
    <t>ПРИБИЛІВ</t>
  </si>
  <si>
    <t>ІВАНО-ФРАНКІВСЬКА область, ТЛУМАЦЬКИЙ район, село ПРИБИЛІВ, вулиця Франка, 1</t>
  </si>
  <si>
    <t>1b99c471-ce2c-45a7-a382-c51855370c38</t>
  </si>
  <si>
    <t>Комунальне некомерційне підприємство "Шосткинська центральна районна лікарня" Шосткинської міської ради</t>
  </si>
  <si>
    <t>СУМСЬКА область, місто ШОСТКА, вулиця Січнева, 8а</t>
  </si>
  <si>
    <t>1b9f0661-4678-4503-a286-532c99c5038c</t>
  </si>
  <si>
    <t>Новомиколаївська АЗПСМ (КНП "ЦПМСД Сурсько-Литовської СР Дніпровського району Дніпропетровської області")</t>
  </si>
  <si>
    <t>ДНІПРОПЕТРОВСЬКА область, ДНІПРОВСЬКИЙ район, село НОВОМИКОЛАЇВКА, вулиця Центральна, 20</t>
  </si>
  <si>
    <t>1ba00c6f-8f9a-4c27-9f8f-48d5bc075998</t>
  </si>
  <si>
    <t>Бітлянська амбулаторія моно-практики сімейної медицини</t>
  </si>
  <si>
    <t>БІТЛЯ</t>
  </si>
  <si>
    <t>ЛЬВІВСЬКА область, ТУРКІВСЬКИЙ район, село БІТЛЯ, вулиця Центральна, 247</t>
  </si>
  <si>
    <t>1ba8b065-a775-4ac8-abba-8e8a156734c1</t>
  </si>
  <si>
    <t>Амбулаторія №2 КНП ЦПМСД №1 Дарницького району м. Києва</t>
  </si>
  <si>
    <t>М.КИЇВ, місто КИЇВ, вулиця Сімферопольська, 3/2</t>
  </si>
  <si>
    <t>1baa0668-1d2c-4966-af20-195c0a388f47</t>
  </si>
  <si>
    <t>Амбулаторія загальної практики-сімейної медицини с. Городнє</t>
  </si>
  <si>
    <t>ГОРОДНЄ</t>
  </si>
  <si>
    <t>ОДЕСЬКА область, БОЛГРАДСЬКИЙ район, село ГОРОДНЄ, вулиця Мира, 100</t>
  </si>
  <si>
    <t>1bb10f52-bc3a-400f-abb6-5267831c1af7</t>
  </si>
  <si>
    <t>Красівська амбулаторія ЗПСМ (КНП "Криворізький районний ЦПМСД" Новопільської СР)</t>
  </si>
  <si>
    <t>КРАСІВСЬКЕ</t>
  </si>
  <si>
    <t>ДНІПРОПЕТРОВСЬКА область, КРИВОРІЗЬКИЙ район, село КРАСІВСЬКЕ, вулиця Підстепна, 3 а</t>
  </si>
  <si>
    <t>1bb13869-e400-4413-bc85-6f375efdb28e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</si>
  <si>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"Червоноград" пункт "Соснівка"</t>
  </si>
  <si>
    <t>ЛЬВІВСЬКА область, місто СОСНІВКА, вулиця Грушевського, 36</t>
  </si>
  <si>
    <t>1bb548fe-8788-4583-995f-ed54f9f3c26c</t>
  </si>
  <si>
    <t>Філія №9 КНП "КДЦ" Шевченківського району м. Києва, вул. Салютна, 23а</t>
  </si>
  <si>
    <t>М.КИЇВ, місто КИЇВ, вулиця Салютна, 23а</t>
  </si>
  <si>
    <t>1bb75240-1f31-4353-baf0-0a653f5401e6</t>
  </si>
  <si>
    <t>Комунальне некомерційне підприємство" «Вінницький регіональний клінічний лікувально-діагностичний центр серцево-судинної патології»</t>
  </si>
  <si>
    <t>1bb7f9e1-baf5-4a91-a1b0-74aa1356d6c2</t>
  </si>
  <si>
    <t>КНП СМР "Стоматологічна поліклініка м.Слов'янська"</t>
  </si>
  <si>
    <t>ДОНЕЦЬКА область, місто СЛОВ'ЯНСЬК, вулиця Вільна, 8</t>
  </si>
  <si>
    <t>1bbd575e-57da-4fc4-a59e-df2616697971</t>
  </si>
  <si>
    <t>Фельдшерсько - акушерський пункт с. Червона Долина</t>
  </si>
  <si>
    <t>ЧЕРВОНА ДОЛИНА</t>
  </si>
  <si>
    <t>МИКОЛАЇВСЬКА область, СНІГУРІВСЬКИЙ район, село ЧЕРВОНА ДОЛИНА, вулиця Шевченка, 10</t>
  </si>
  <si>
    <t>1bc0c0ca-e863-429b-93fa-28a990d9d1db</t>
  </si>
  <si>
    <t>Фтизіатричне відділення консультативної поліклініки</t>
  </si>
  <si>
    <t>ЗАКАРПАТСЬКА область, місто ХУСТ, вулиця Пушкіна, 26</t>
  </si>
  <si>
    <t>1bc2b2d8-f11d-4c1b-85ae-2090c1ea14f2</t>
  </si>
  <si>
    <t>Глибоцька селищна лікарська амбулаторія загальної практики сімейної медицини</t>
  </si>
  <si>
    <t>ЧЕРНІВЕЦЬКА область, ГЛИБОЦЬКИЙ район, смт. ГЛИБОКА, вулиця Шевченка, 14</t>
  </si>
  <si>
    <t>1bc48243-e233-4d45-8f2d-ad419d078577</t>
  </si>
  <si>
    <t>КНП "Міська дитяча поліклініка №4" ХМР, Консультативно-діагностичний центр, відділення №1</t>
  </si>
  <si>
    <t>ХАРКІВСЬКА область, місто ХАРКІВ, вулиця Двадцять Третього Серпня, 29</t>
  </si>
  <si>
    <t>1bce7de9-bebe-43cf-8a67-cdc24585f6ef</t>
  </si>
  <si>
    <t>Фельдшерсько-акушерський пункт села Грем'яче Острозької лікарської амбулаторії загальної практики сімейної медицини №2 "Острозького районного центру первиної медичної (медико-санітарної) допомоги" Острозької районної ради Рівненської області</t>
  </si>
  <si>
    <t>ГРЕМ'ЯЧЕ</t>
  </si>
  <si>
    <t>РІВНЕНСЬКА область, село ГРЕМ'ЯЧЕ, вулиця Центральна, 83</t>
  </si>
  <si>
    <t>1bd2f5cc-3d19-4cea-9e20-a468b2e0a055</t>
  </si>
  <si>
    <t>Амбулаторія загальної практики - сімейної медицини № 1, КНП "ЦПМСД №2" Святошинського району м. Києва</t>
  </si>
  <si>
    <t>1bd4c8b1-3d67-45b5-aab3-33a13c9bcd45</t>
  </si>
  <si>
    <t>Комунальне підприємство "Волинський обласний центр екстреної медичної допомоги та медицини катастроф" Волинської обласної ради Луцьке міське відділення екстреної медичної допомоги №2 пункт ЕМД вул.Гордіюк, 39</t>
  </si>
  <si>
    <t>ВОЛИНСЬКА область, місто ЛУЦЬК, вулиця Гордіюк, 39</t>
  </si>
  <si>
    <t>1bd7059d-87f4-4540-9205-9360a47d3287</t>
  </si>
  <si>
    <t>Амбулаторія загальної практики - сімейної медицини №7 Чечелівського району, КНП "ДЦПМСД №7"ДМР</t>
  </si>
  <si>
    <t>ДНІПРОПЕТРОВСЬКА область, ДНІПРО район, місто ДНІПРО, вулиця Новошкільна, 92</t>
  </si>
  <si>
    <t>1bd95f14-5b7a-4dd1-8aaa-f0f8d32599ed</t>
  </si>
  <si>
    <t>Новоселівський ФП</t>
  </si>
  <si>
    <t>ЛУГАНСЬКА область, СТАРОБІЛЬСЬКИЙ район, село НОВОСЕЛІВКА, вулиця Горького, 19а</t>
  </si>
  <si>
    <t>1bdb2e31-bdcc-4d66-9035-54e8deb0775b</t>
  </si>
  <si>
    <t>Кабінет загальної практики сімейної медицини ФОП Ковтун Людмила Володимрівна</t>
  </si>
  <si>
    <t>ГРАБОВЕ</t>
  </si>
  <si>
    <t>ОДЕСЬКА область, КОДИМСЬКИЙ район, село ГРАБОВЕ, вулиця Громазюка,</t>
  </si>
  <si>
    <t>1bdbd990-f705-489b-b702-a51bd89e6463</t>
  </si>
  <si>
    <t>Фельдшерсько-акушерський пункт села Будзин</t>
  </si>
  <si>
    <t>БУДЗИН</t>
  </si>
  <si>
    <t>ІВАНО-ФРАНКІВСЬКА область, село БУДЗИН, вулиця Лесі Українки, 33</t>
  </si>
  <si>
    <t>1bdf869d-44ba-47d1-948b-8f8069d6d47b</t>
  </si>
  <si>
    <t>АЗПСМ села Волинцеве</t>
  </si>
  <si>
    <t>ВОЛИНЦЕВЕ</t>
  </si>
  <si>
    <t>СУМСЬКА область, ПУТИВЛЬСЬКИЙ район, село ВОЛИНЦЕВЕ, вулиця 1 Травня, 1-а</t>
  </si>
  <si>
    <t>1be3f477-dae6-4151-adb8-568c2b6a9809</t>
  </si>
  <si>
    <t>Комунальне підприємство "3-я міська клінічна лікарня Полтавської міської ради"</t>
  </si>
  <si>
    <t>ПОЛТАВСЬКА область, ПОЛТАВА район, місто ПОЛТАВА, площа Слави, 2</t>
  </si>
  <si>
    <t>1bf94c87-01f2-4b20-9fbf-2cf0d47a2232</t>
  </si>
  <si>
    <t>КОМУНАЛЬНЕ НЕКОМЕРЦІЙНЕ ПІДПРИЄМСТВО "ЛЮБОТИНСЬКА МІСЬКА ЛІКАРНЯ" ЛЮБОТИНСЬКОЇ МІСЬКОЇ РАДИ ХАРКІВСЬКОЇ ОБЛАСТІ</t>
  </si>
  <si>
    <t>ХАРКІВСЬКА область, місто ЛЮБОТИН, вулиця Шевченка, 15</t>
  </si>
  <si>
    <t>1c028890-abc7-4f59-85bf-c7a28a302666</t>
  </si>
  <si>
    <t>ФАП с. Лесівка</t>
  </si>
  <si>
    <t>ЛЕСІВКА</t>
  </si>
  <si>
    <t>ІВАНО-ФРАНКІВСЬКА область, село ЛЕСІВКА, вулиця Л. Українки, 67А</t>
  </si>
  <si>
    <t>1c05cd84-0478-4762-87fe-2c662ebdbb08</t>
  </si>
  <si>
    <t>Фельдшерсько-акушерський пункт с. Дубина</t>
  </si>
  <si>
    <t>ДУБИНА</t>
  </si>
  <si>
    <t>ПОЛТАВСЬКА область, НОВОСАНЖАРСЬКИЙ район, село ДУБИНА, вулиця Центральна, 28б</t>
  </si>
  <si>
    <t>1c060c7a-3a94-42dd-ad8c-f44720b04253</t>
  </si>
  <si>
    <t>Поліклінічне відділення КНП "Єзупільська міська лікарня"</t>
  </si>
  <si>
    <t>ІВАНО-ФРАНКІВСЬКА область, смт. ЄЗУПІЛЬ, вулиця Бандери, 26 та 5</t>
  </si>
  <si>
    <t>1c0c3479-6078-4a91-bb3f-ef41f48e732f</t>
  </si>
  <si>
    <t>Медичний центр - Східниця</t>
  </si>
  <si>
    <t>СХІДНИЦЯ</t>
  </si>
  <si>
    <t>ЛЬВІВСЬКА область, смт. СХІДНИЦЯ, вулиця Шевченка, 2а</t>
  </si>
  <si>
    <t>1c0f0565-cb74-443a-8a0a-44abfcd1c4b8</t>
  </si>
  <si>
    <t>ФАП с. Дешковиця</t>
  </si>
  <si>
    <t>ДЕШКОВИЦЯ</t>
  </si>
  <si>
    <t>ЗАКАРПАТСЬКА область, ІРШАВСЬКИЙ район, село ДЕШКОВИЦЯ, вулиця Гагаріна, 46</t>
  </si>
  <si>
    <t>1c165342-6cb7-4af3-b0e2-8fe3351f97f6</t>
  </si>
  <si>
    <t>СТАРО-ПЕТРІВСЬКА АМБУЛАТОРІЯ ЗАГАЛЬНОЇ ПРАКТИКИ - СІМЕЙНОЇ МЕДИЦИНИ</t>
  </si>
  <si>
    <t>ВИШГОРОДСЬКИЙ</t>
  </si>
  <si>
    <t>СТАРІ ПЕТРІВЦІ</t>
  </si>
  <si>
    <t>КИЇВСЬКА область, ВИШГОРОДСЬКИЙ район, село СТАРІ ПЕТРІВЦІ, вулиця КРЕМІНСЬКОГО, 7а</t>
  </si>
  <si>
    <t>1c1750cf-a307-4ee8-bab0-3e76989199b6</t>
  </si>
  <si>
    <t>Качківська амбулаторія загальної практики сімейної медицини</t>
  </si>
  <si>
    <t>КАЧКІВКА</t>
  </si>
  <si>
    <t>ВІННИЦЬКА область, ЯМПІЛЬСЬКИЙ район, село КАЧКІВКА, вулиця Соборна, 27</t>
  </si>
  <si>
    <t>1c192659-6ec0-4496-b280-afe83ed2a199</t>
  </si>
  <si>
    <t>Невірський фельдшерський пункт</t>
  </si>
  <si>
    <t>НЕВІР</t>
  </si>
  <si>
    <t>ВОЛИНСЬКА область, ЛЮБЕШІВСЬКИЙ район, село НЕВІР, вулиця Бубала, 4</t>
  </si>
  <si>
    <t>1c1afdd5-66ce-4395-b4ee-7d1a94664617</t>
  </si>
  <si>
    <t>Бактеріологічна лабораторія КНП "Лисичанська багатопрофільна лікарня"</t>
  </si>
  <si>
    <t>ЛУГАНСЬКА область, місто ЛИСИЧАНСЬК, проспект Перемоги, 54-е</t>
  </si>
  <si>
    <t>1c1e8838-fcf3-4f94-a860-108c274409c7</t>
  </si>
  <si>
    <t>Філія гемодіалізу КНП "Обласна клінічна лікарня ім.О.Ф.Гербачевського" Житомирської обласної ради м.Бердичів</t>
  </si>
  <si>
    <t>ЖИТОМИРСЬКА область, місто БЕРДИЧІВ, вулиця Здоров'я, 1</t>
  </si>
  <si>
    <t>1c1ef007-40b7-49b5-a694-f56f37b3dfa2</t>
  </si>
  <si>
    <t>ФАП села Привілля лікарської амбулаторії  села Прелесне</t>
  </si>
  <si>
    <t>СЛОВ'ЯНСЬКИЙ</t>
  </si>
  <si>
    <t>ДОНЕЦЬКА область, СЛОВ'ЯНСЬКИЙ район, село ПРИВІЛЛЯ, вулиця Кучеренко, 10</t>
  </si>
  <si>
    <t>1c2092b9-36da-4f0a-a6f8-367fe33d9d93</t>
  </si>
  <si>
    <t>Амбулаторія ЗПСМ с.Павлівка</t>
  </si>
  <si>
    <t>ГЕНІЧЕСЬКИЙ</t>
  </si>
  <si>
    <t>ХЕРСОНСЬКА область, ГЕНІЧЕСЬКИЙ район, село ПАВЛІВКА, вулиця Молодіжна, 61а</t>
  </si>
  <si>
    <t>1c280df2-54a1-4f7f-907d-fc9936a8d637</t>
  </si>
  <si>
    <t>Амбулаторія загальної практики-сімейної медицини с.Носівці</t>
  </si>
  <si>
    <t>НОСІВЦІ</t>
  </si>
  <si>
    <t>ВІННИЦЬКА область, ГАЙСИНСЬКИЙ район, село НОСІВЦІ, вулиця Шкільна, 2</t>
  </si>
  <si>
    <t>1c2c671b-43cc-4f88-ab37-fab3ad470363</t>
  </si>
  <si>
    <t>Амбулаторія загальної практики - сімейної медицини с.Острів</t>
  </si>
  <si>
    <t>ОСТРІВ</t>
  </si>
  <si>
    <t>РІВНЕНСЬКА область, РАДИВИЛІВСЬКИЙ район, село ОСТРІВ, вулиця Богдана Хмельницького, 5</t>
  </si>
  <si>
    <t>1c2d6d89-d50f-4d9b-9f72-7b91ca825966</t>
  </si>
  <si>
    <t>Комунальне некомерційне підприємство "Центр первинної медико-санітарної допомоги "Здорова родина" Ріпкинської селищної ради</t>
  </si>
  <si>
    <t>РІПКИНСЬКИЙ</t>
  </si>
  <si>
    <t>ЧЕРНІГІВСЬКА область, РІПКИНСЬКИЙ район, смт. РІПКИ, вулиця Соборна, 9</t>
  </si>
  <si>
    <t>1c38f38c-dc99-4870-9399-a0be510b3e76</t>
  </si>
  <si>
    <t>ОДЕСЬКА область, місто АРЦИЗ, вулиця Добровольського, 5</t>
  </si>
  <si>
    <t>1c397ebf-47b8-4b1b-9b42-b3837379b921</t>
  </si>
  <si>
    <t>КП "Полтавський обласний центр  ЕМД та МК ПОР" (Підстанція СЕМД №3 Гребінківського району)</t>
  </si>
  <si>
    <t>ПОЛТАВСЬКА область, ГРЕБІНКІВСЬКИЙ район, місто ГРЕБІНКА, вулиця Євгена Гребінки, 38</t>
  </si>
  <si>
    <t>1c46ec17-c334-4935-9e94-c64bcb614ac0</t>
  </si>
  <si>
    <t>амбулаторія №7</t>
  </si>
  <si>
    <t>ДНІПРОПЕТРОВСЬКА область, місто НІКОПОЛЬ, вулиця Херсонська, 56</t>
  </si>
  <si>
    <t>1c4affc7-454f-4cf7-b91b-ecb3ad2b8d36</t>
  </si>
  <si>
    <t>Катеринівська амбулаторія загальної практики сімейної медицини</t>
  </si>
  <si>
    <t>КАТЕРИНІВКА</t>
  </si>
  <si>
    <t>ДОНЕЦЬКА область, МАР'ЇНСЬКИЙ район, село КАТЕРИНІВКА, вулиця Центральна, 37а</t>
  </si>
  <si>
    <t>1c4b24e1-74b9-4530-bbbd-715c13f18451</t>
  </si>
  <si>
    <t>Місце надання послуг 10</t>
  </si>
  <si>
    <t>ЛЬВІВСЬКА область, ЖОВКІВСЬКИЙ район, місто ЖОВКВА, вулиця Львівська, 17</t>
  </si>
  <si>
    <t>1c4d7ae7-3c3e-42c6-b49c-781a4da10350</t>
  </si>
  <si>
    <t>ТОВ "ОКСФОРД МЕДИКАЛ ДНІПРО" (Калинова)</t>
  </si>
  <si>
    <t>ДНІПРОПЕТРОВСЬКА область, місто ДНІПРО, вулиця Калинова, 1</t>
  </si>
  <si>
    <t>1c50c609-1c3c-4e45-9a0b-ec3c2b0678a5</t>
  </si>
  <si>
    <t>ФОП Новосьолов Володимир Володимирович</t>
  </si>
  <si>
    <t>ДНІПРОПЕТРОВСЬКА область, місто ДНІПРО, вулиця Надії Алексеєнко, 104</t>
  </si>
  <si>
    <t>1c50dfdd-7774-4b0f-9cfc-f17bf8bb6931</t>
  </si>
  <si>
    <t>АЗПСМ смт. Благодатне (Нововолинський ЦПМСД)</t>
  </si>
  <si>
    <t>ВОЛИНСЬКА область, місто НОВОВОЛИНСЬК, вулиця Перемоги, 20</t>
  </si>
  <si>
    <t>1c5193ae-9a59-417a-8bb9-e5d0a17dc249</t>
  </si>
  <si>
    <t>амбулаторія загальної практики - сімейної медицини села Телепине</t>
  </si>
  <si>
    <t>ТЕЛЕПИНЕ</t>
  </si>
  <si>
    <t>ЧЕРКАСЬКА область, КАМ'ЯНСЬКИЙ район, село ТЕЛЕПИНЕ, вулиця Центральна, 40</t>
  </si>
  <si>
    <t>1c52f030-ae1d-4eb3-b3cc-f67ef6845c71</t>
  </si>
  <si>
    <t>Обухівська АЗПСМ (КЗ ""ЦПМСД" Дніпровської районної ради Дніпропетровської області"")</t>
  </si>
  <si>
    <t>ОБУХІВКА</t>
  </si>
  <si>
    <t>ДНІПРОПЕТРОВСЬКА область, ДНІПРОВСЬКИЙ район, смт. ОБУХІВКА, вулиця Центральна, 28</t>
  </si>
  <si>
    <t>1c566a12-6d09-4997-926a-ed191aac165d</t>
  </si>
  <si>
    <t>ФП с.Митрофанівка</t>
  </si>
  <si>
    <t>МИТРОФАНІВКА</t>
  </si>
  <si>
    <t>ХАРКІВСЬКА область, ДВОРІЧАНСЬКИЙ район, село МИТРОФАНІВКА, вулиця Світла, 63</t>
  </si>
  <si>
    <t>1c5784dc-38e6-4fa6-baff-bc4709444d3c</t>
  </si>
  <si>
    <t>Комунальний заклад охорони здоров'я "Обласний клінічний шкірно-венерологічний диспансер м.Краматорськ" диспансерне відділення в м.Краматорськ</t>
  </si>
  <si>
    <t>ДОНЕЦЬКА область, місто КРАМАТОРСЬК, вулиця Катеринича, 5</t>
  </si>
  <si>
    <t>1c5ef0f9-7f4d-460a-9f05-f0b719efc074</t>
  </si>
  <si>
    <t>Теслугівська амбулаторія загальної практики-сімейної медицини</t>
  </si>
  <si>
    <t>ТЕСЛУГІВ</t>
  </si>
  <si>
    <t>РІВНЕНСЬКА область, РАДИВИЛІВСЬКИЙ район, село ТЕСЛУГІВ, вулиця Шевченка, 58</t>
  </si>
  <si>
    <t>1c607173-3d00-477b-8e39-e3ce6003fdb8</t>
  </si>
  <si>
    <t>Фельдшерський пункт с.Тарасівка</t>
  </si>
  <si>
    <t>ЧЕРКАСЬКА область, МОНАСТИРИЩЕНСЬКИЙ район, село ТАРАСІВКА, вулиця Центральна, 2</t>
  </si>
  <si>
    <t>1c65928e-5b5a-4c32-9f7a-68da085ff9b2</t>
  </si>
  <si>
    <t>Міський медичний центр проблем слуху та мовлення "СУВАГ"</t>
  </si>
  <si>
    <t>М.КИЇВ, місто КИЇВ, вулиця Зоологічна, 3 корпус 3</t>
  </si>
  <si>
    <t>1c667a4b-479b-426f-9aab-fe2f542ec452</t>
  </si>
  <si>
    <t>Медичний центр "Сім'я+"</t>
  </si>
  <si>
    <t>ЧЕРНІГІВСЬКА область, місто ЧЕРНІГІВ, проспект Перемоги, 147</t>
  </si>
  <si>
    <t>1c68aab7-b1dd-4780-9451-c6c358dfcd02</t>
  </si>
  <si>
    <t>амбулаторія с. Сокирниця</t>
  </si>
  <si>
    <t>СОКИРНИЦЯ</t>
  </si>
  <si>
    <t>ЗАКАРПАТСЬКА область, ХУСТСЬКИЙ район, село СОКИРНИЦЯ, вулиця Центральна, 106</t>
  </si>
  <si>
    <t>1c6940a8-e1d8-41ab-94eb-ba6de292437a</t>
  </si>
  <si>
    <t>Амбулаторія загальної практики сімейної медицини смт. Нові Білокоровичі</t>
  </si>
  <si>
    <t>НОВІ БІЛОКОРОВИЧІ</t>
  </si>
  <si>
    <t>ЖИТОМИРСЬКА область, ОЛЕВСЬКИЙ район, смт. НОВІ БІЛОКОРОВИЧІ, вулиця Довженка, 1А</t>
  </si>
  <si>
    <t>1c6b6b5d-bfc1-4da2-9a5f-b87a83115447</t>
  </si>
  <si>
    <t>Малобудищанський фельдшерсько-акушерський пункт</t>
  </si>
  <si>
    <t>МАЛІ БУДИЩА</t>
  </si>
  <si>
    <t>ПОЛТАВСЬКА область, ГАДЯЦЬКИЙ район, село МАЛІ БУДИЩА, провулок Шкільний, 5</t>
  </si>
  <si>
    <t>1c793a79-3826-46ff-8627-d281ec3b8e84</t>
  </si>
  <si>
    <t>Придніпровська амбулаторія ЗПСМ (КНП "Нікопольський районний ЦПМСД")</t>
  </si>
  <si>
    <t>ПРИДНІПРОВСЬКЕ</t>
  </si>
  <si>
    <t>ДНІПРОПЕТРОВСЬКА область, НІКОПОЛЬСЬКИЙ район, село ПРИДНІПРОВСЬКЕ, вулиця Високовольтна, 33</t>
  </si>
  <si>
    <t>1c8044e5-3f1b-46ab-8b28-26508fe40ba3</t>
  </si>
  <si>
    <t>Амбулаторія загальної практики - сімейної медицини с. Іванівка</t>
  </si>
  <si>
    <t>ХАРКІВСЬКА область, ЧУГУЇВСЬКИЙ район, село ІВАНІВКА, вулиця ШКІЛЬНА, 4</t>
  </si>
  <si>
    <t>1c8c5c96-45df-4b20-bc12-49cc692b35bd</t>
  </si>
  <si>
    <t>Комунальне підприємство "Волинський обласний центр екстреної медичної допомоги та медицини катастроф" Волинської обласної ради Турійське відділення екстренної медичної допомоги  пункт ЕМД с.Купичів</t>
  </si>
  <si>
    <t>КУПИЧІВ</t>
  </si>
  <si>
    <t>ВОЛИНСЬКА область, ТУРІЙСЬКИЙ район, село КУПИЧІВ, вулиця Гаркуші, 14</t>
  </si>
  <si>
    <t>1c931ae8-51d2-4176-a0ea-b95d1bfdd899</t>
  </si>
  <si>
    <t>Фельдшерський пункт село Закриниччя</t>
  </si>
  <si>
    <t>ЗАКРИНИЧЧЯ</t>
  </si>
  <si>
    <t>ЖИТОМИРСЬКА область, БАРАНІВСЬКИЙ район, село ЗАКРИНИЧЧЯ, вулиця Ярослава Мудрого, 1</t>
  </si>
  <si>
    <t>1c963764-00fc-43a5-a0e2-594cc52e5676</t>
  </si>
  <si>
    <t>1c9a42ae-4fba-4db2-82dc-aee5359e214e</t>
  </si>
  <si>
    <t>Сморжівська амбулаторія</t>
  </si>
  <si>
    <t>СМОРЖІВ</t>
  </si>
  <si>
    <t>ЛЬВІВСЬКА область, РАДЕХІВСЬКИЙ район, село СМОРЖІВ, вулиця Головна, 5</t>
  </si>
  <si>
    <t>1ca05fe9-45cb-4383-af86-eaeecc7ef7e3</t>
  </si>
  <si>
    <t>Василівська  АЗП-СМ</t>
  </si>
  <si>
    <t>ПОЛТАВСЬКА область, ПОЛТАВСЬКИЙ район, село ВАСИЛІВКА, вулиця Остапа Вишні, 27</t>
  </si>
  <si>
    <t>1ca30720-5dd2-471f-a93a-fdc8439de077</t>
  </si>
  <si>
    <t>Комунальне некомерційне підприємство "Хмельницький обласний заклад з надання психіатричної допомоги" Хмельницької обласної ради</t>
  </si>
  <si>
    <t>ХМЕЛЬНИЦЬКА область, ЯРМОЛИНЕЦЬКИЙ район, село СКАРЖИНЦІ, провулок Олімпійський, 2</t>
  </si>
  <si>
    <t>1ca472c3-cfe2-44cb-96f0-d06658907d90</t>
  </si>
  <si>
    <t>Амбвлаторія загальної практики - сімейної медицини №1</t>
  </si>
  <si>
    <t>ХАРКІВСЬКА область, місто ЧУГУЇВ, мікрорайон Авіатор, 138</t>
  </si>
  <si>
    <t>1ca49027-08d8-4488-8f46-2abb87730ac3</t>
  </si>
  <si>
    <t>Кольчинська амбулаторія загальної практики-сімейної медицини</t>
  </si>
  <si>
    <t>КОЛЬЧИНО</t>
  </si>
  <si>
    <t>ЗАКАРПАТСЬКА область, МУКАЧІВСЬКИЙ район, смт. КОЛЬЧИНО, вулиця Фрідяшівська, 10а</t>
  </si>
  <si>
    <t>1ca55286-69f8-47d2-bd74-b890363b8ebe</t>
  </si>
  <si>
    <t>АЗПСМ с.Пеньківка</t>
  </si>
  <si>
    <t>ПЕНЬКІВКА</t>
  </si>
  <si>
    <t>ВІННИЦЬКА область, ШАРГОРОДСЬКИЙ район, село ПЕНЬКІВКА, вулиця Центральна, 87</t>
  </si>
  <si>
    <t>1ca59e2b-4b52-4c18-85f5-89df010ce11d</t>
  </si>
  <si>
    <t>Амбулаторія загальної практики сімейної медицини с.Княжа Криниця</t>
  </si>
  <si>
    <t>ЧЕРКАСЬКА область, МОНАСТИРИЩЕНСЬКИЙ район, село КНЯЖА КРИНИЦЯ, вулиця Садова, 7</t>
  </si>
  <si>
    <t>1ca62a89-af0c-42a7-a7ef-f9fc859a2a74</t>
  </si>
  <si>
    <t>Місце надання послуги 4</t>
  </si>
  <si>
    <t>ДОНЕЦЬКА область, місто ЛИМАН, вулиця К.Гасієва, 36А</t>
  </si>
  <si>
    <t>1ca9b11f-8562-4d37-982e-be74039c6ddb</t>
  </si>
  <si>
    <t>Пункт здоров'я с.Кобзарівка</t>
  </si>
  <si>
    <t>КОБЗАРІВКА</t>
  </si>
  <si>
    <t>ХАРКІВСЬКА область, ВАЛКІВСЬКИЙ район, село КОБЗАРІВКА, вулиця Центральна, 9</t>
  </si>
  <si>
    <t>1ca9d0c3-945b-49a7-a9ef-738970681183</t>
  </si>
  <si>
    <t>Медичний центр "Сімейна медицина"</t>
  </si>
  <si>
    <t>ЗАКАРПАТСЬКА область, місто ХУСТ, вулиця Б. Хмельницького, 3</t>
  </si>
  <si>
    <t>1caad256-de77-4551-bfef-d8f161fe1e3a</t>
  </si>
  <si>
    <t>ЛЬВІВСЬКА область, село ЙОСИПІВКА, вулиця київська, 30</t>
  </si>
  <si>
    <t>1cadd1af-20a5-402e-8846-855acfccc221</t>
  </si>
  <si>
    <t>Фельдшерський пукнт с.Благодатне</t>
  </si>
  <si>
    <t>ХРИСТО-БОТЕВЕ</t>
  </si>
  <si>
    <t>ОДЕСЬКА область, ЛИМАНСЬКИЙ район, село ХРИСТО-БОТЕВЕ, вулиця Центральна, 51</t>
  </si>
  <si>
    <t>1cb27125-466f-447f-a7dd-93899949338f</t>
  </si>
  <si>
    <t>ЗАПОРІЗЬКА область, місто МЕЛІТОПОЛЬ, вулиця Михайла Оратовського, 157</t>
  </si>
  <si>
    <t>1cb63ac7-38c4-4d5f-9767-24c237d1cf11</t>
  </si>
  <si>
    <t>КНП 'ЦПМСД № 3 м. Маріуполя' Амбулаторія № 6</t>
  </si>
  <si>
    <t>1cbc6424-c3cc-4d75-939d-04d87ca79e98</t>
  </si>
  <si>
    <t>Новосільська амбулаторія загальної практики  сімейної медицини</t>
  </si>
  <si>
    <t>ЛЬВІВСЬКА область, ГОРОДОЦЬКИЙ район, село НОВЕ СЕЛО, вулиця Дрогобицька, 2</t>
  </si>
  <si>
    <t>1cbec2ea-ad57-4903-a398-dffb46ca6124</t>
  </si>
  <si>
    <t>Амбулаторія загальної практики - сімейної медицини смт. Комишуваха</t>
  </si>
  <si>
    <t>ЛУГАНСЬКА область, ПОПАСНЯНСЬКИЙ район, смт. КОМИШУВАХА, вулиця Первомайська, 4а</t>
  </si>
  <si>
    <t>1cc5436d-fc22-43f6-a927-85c953e55811</t>
  </si>
  <si>
    <t>Черговий кабінет КНП "Ярмолинецький центр ПМСД" Ярмолинецької селищної ради Хмельницької області</t>
  </si>
  <si>
    <t>ХМЕЛЬНИЦЬКА область, смт. ЯРМОЛИНЦІ, вулиця Шевченка, 41</t>
  </si>
  <si>
    <t>1cceded6-9234-4237-aa25-2d805b2cc8e1</t>
  </si>
  <si>
    <t>Амбулаторія ЗПСМ № 3 м. Марганець (КНП "Марганецький ЦПМСД")</t>
  </si>
  <si>
    <t>ДНІПРОПЕТРОВСЬКА область, місто МАРГАНЕЦЬ, вулиця Паркова, 15</t>
  </si>
  <si>
    <t>1cd32dff-9187-4b6d-b5bb-841d55eb6a5a</t>
  </si>
  <si>
    <t>Амбулаторія загальної практики - сімейної медицини смт. Новотошківське</t>
  </si>
  <si>
    <t>НОВОТОШКІВСЬКЕ</t>
  </si>
  <si>
    <t>ЛУГАНСЬКА область, ПОПАСНЯНСЬКИЙ район, смт. НОВОТОШКІВСЬКЕ, вулиця Соборна, 12</t>
  </si>
  <si>
    <t>1cd5959b-b4de-48de-9e25-a96849b08782</t>
  </si>
  <si>
    <t>Суховільська СЛА ЗПСМ</t>
  </si>
  <si>
    <t>БРОДІВСЬКИЙ</t>
  </si>
  <si>
    <t>СУХОВОЛЯ</t>
  </si>
  <si>
    <t>ЛЬВІВСЬКА область, БРОДІВСЬКИЙ район, село СУХОВОЛЯ, вулиця Колгоспна, 4</t>
  </si>
  <si>
    <t>1cdacc37-6ab4-4386-98db-1b160e2556f0</t>
  </si>
  <si>
    <t>Чемеровецька міська амбулаторія загальної практики-сімейної медицини</t>
  </si>
  <si>
    <t>ХМЕЛЬНИЦЬКА область, ЧЕМЕРОВЕЦЬКИЙ район, смт. ЧЕМЕРІВЦІ, вулиця Центральна, 61г</t>
  </si>
  <si>
    <t>1ce12f5e-3653-4dc8-986f-63d674a6920a</t>
  </si>
  <si>
    <t>Комунальне некомерційне підприємство "Клінічна дитяча міська поліклініка" "Міської ради міста Кропивницького"</t>
  </si>
  <si>
    <t>КІРОВОГРАДСЬКА область, місто КРОПИВНИЦЬКИЙ, вулиця Тараса Шевченка, 36</t>
  </si>
  <si>
    <t>1ce3a209-6ae7-4735-90d0-dba720f9a970</t>
  </si>
  <si>
    <t>Погулянківський фельдшерський пункт</t>
  </si>
  <si>
    <t>ПОГУЛЯНКА</t>
  </si>
  <si>
    <t>ВОЛИНСЬКА область, ЛЮБЕШІВСЬКИЙ район, село ПОГУЛЯНКА, вулиця Л.Українки, 36</t>
  </si>
  <si>
    <t>1ce62b7f-b50a-41fe-9039-a32444e5af5c</t>
  </si>
  <si>
    <t>ЧЕРНІГІВСЬКА область, КУЛИКІВСЬКИЙ район, смт. КУЛИКІВКА, вулиця ПИРОГОВА, 16</t>
  </si>
  <si>
    <t>1ce6a6a3-0bcd-4c76-be26-e10893a06a1b</t>
  </si>
  <si>
    <t>Стаціонарний та амбулаторно-поліклінічний корпус</t>
  </si>
  <si>
    <t>ЧЕРКАСЬКА область, місто ЧЕРКАСИ, вулиця Мечникова, 25</t>
  </si>
  <si>
    <t>1ce79275-9a18-431c-b14d-ac51fd9eca1d</t>
  </si>
  <si>
    <t>ТОВ "Амбулаторія сімейного лікаря" №2</t>
  </si>
  <si>
    <t>1ceb2023-a29a-4e78-a254-a73eee7af58b</t>
  </si>
  <si>
    <t>Комунальне підприємство "Комунальне некомерційне підприємство "Стоматологічна поліклініка" Бориславської міської ради Львівської області</t>
  </si>
  <si>
    <t>ЛЬВІВСЬКА область, місто БОРИСЛАВ, вулиця Коваліва, 42</t>
  </si>
  <si>
    <t>1ced9e15-f17e-41b5-a627-fa02712e183d</t>
  </si>
  <si>
    <t>Фельдшерсько-акушерський пункт село Бурти</t>
  </si>
  <si>
    <t>БУРТИ</t>
  </si>
  <si>
    <t>ЧЕРКАСЬКА область, ШПОЛЯНСЬКИЙ район, село БУРТИ, вулиця Покровська, 1</t>
  </si>
  <si>
    <t>1cef88ad-7e8d-40d3-8d06-3b530cd0430d</t>
  </si>
  <si>
    <t>Комунальне некомерційне підприємство "Тересвянська лікарня"</t>
  </si>
  <si>
    <t>ЗАКАРПАТСЬКА область, смт. ТЕРЕСВА, вулиця Борканюка, 5</t>
  </si>
  <si>
    <t>1cfe8be6-fa12-44ba-a105-4d66575058ba</t>
  </si>
  <si>
    <t>Лисківський ФАП</t>
  </si>
  <si>
    <t>ЦАРИЧАНСЬКИЙ</t>
  </si>
  <si>
    <t>ЛИСКІВКА</t>
  </si>
  <si>
    <t>ДНІПРОПЕТРОВСЬКА область, ЦАРИЧАНСЬКИЙ район, село ЛИСКІВКА, вулиця Центральна, 6</t>
  </si>
  <si>
    <t>1d006248-d08d-4b55-a89d-5b73a74a01e4</t>
  </si>
  <si>
    <t>АЗПСМ с. СЕРБИ</t>
  </si>
  <si>
    <t>ЄМІЛЬЧИНСЬКИЙ</t>
  </si>
  <si>
    <t>СЕРБИ</t>
  </si>
  <si>
    <t>ЖИТОМИРСЬКА область, ЄМІЛЬЧИНСЬКИЙ район, село СЕРБИ, вулиця ЦЕНТРАЛЬНА, 19</t>
  </si>
  <si>
    <t>1d044fcf-27b8-4ff6-9396-31ad1beef290</t>
  </si>
  <si>
    <t>Фельдшерсько-акушерський пункт села Вишка</t>
  </si>
  <si>
    <t>ВИШКА</t>
  </si>
  <si>
    <t>ЗАКАРПАТСЬКА область, ВЕЛИКОБЕРЕЗНЯНСЬКИЙ район, село ВИШКА, вулиця , 216</t>
  </si>
  <si>
    <t>1d1bfc3f-1595-49bf-97d4-72bca0e9be69</t>
  </si>
  <si>
    <t>Комунальне підприємство Стрийської районної ради Львівської області Стрийська районна лікарня</t>
  </si>
  <si>
    <t>ЛЬВІВСЬКА область, місто СТРИЙ, вулиця С. Петлюри, 72</t>
  </si>
  <si>
    <t>1d22a3bd-8ff4-48cb-b6fe-bce38de34819</t>
  </si>
  <si>
    <t>ФАП Гуляйка</t>
  </si>
  <si>
    <t>ГУЛЯЙКА</t>
  </si>
  <si>
    <t>ЧЕРКАСЬКА область, ТАЛЬНІВСЬКИЙ район, село ГУЛЯЙКА, вулиця В.Костенка, 34</t>
  </si>
  <si>
    <t>1d27975a-d12c-45b0-b477-a13fd0798c92</t>
  </si>
  <si>
    <t>Фельдшерський пункт с.Вапнярка</t>
  </si>
  <si>
    <t>ОДЕСЬКА область, ЛИМАНСЬКИЙ район, село ВАПНЯРКА, вулиця Степова, 2г</t>
  </si>
  <si>
    <t>1d28e4ee-e196-403f-8477-19fb9fc902cb</t>
  </si>
  <si>
    <t>Амбулаторія сімейної медицини №2</t>
  </si>
  <si>
    <t>ЛЬВІВСЬКА область, місто ЛЬВІВ, вулиця Раппапорта, 6</t>
  </si>
  <si>
    <t>1d3241ef-cf4d-4ebf-9dc9-6287243ed972</t>
  </si>
  <si>
    <t>Киселівська амбулаторія ЗПСМ</t>
  </si>
  <si>
    <t>БІЛОЗЕРСЬКИЙ</t>
  </si>
  <si>
    <t>КИСЕЛІВКА</t>
  </si>
  <si>
    <t>ХЕРСОНСЬКА область, БІЛОЗЕРСЬКИЙ район, село КИСЕЛІВКА, вулиця Поштова, 2-А</t>
  </si>
  <si>
    <t>1d343699-c278-4f53-801b-4eef9fea9271</t>
  </si>
  <si>
    <t>ДНІПРОПЕТРОВСЬКА область, ДНІПРО район, місто ДНІПРО, вулиця Чаплинська, 96</t>
  </si>
  <si>
    <t>1d368d9b-2df1-44f6-8d95-12183b1e3542</t>
  </si>
  <si>
    <t>Оникієвська сільська лікарська амбулаторія</t>
  </si>
  <si>
    <t>ОНИКІЄВЕ</t>
  </si>
  <si>
    <t>КІРОВОГРАДСЬКА область, МАЛОВИСКІВСЬКИЙ район, село ОНИКІЄВЕ, вулиця Перемоги, 7</t>
  </si>
  <si>
    <t>1d3e9330-37e9-4566-ad3f-a454de7adc37</t>
  </si>
  <si>
    <t>АЗПСМ с. Квітневе</t>
  </si>
  <si>
    <t>КВІТНЕВЕ</t>
  </si>
  <si>
    <t>ХАРКІВСЬКА область, БЛИЗНЮКІВСЬКИЙ район, село КВІТНЕВЕ, вулиця Гагаріна, 2</t>
  </si>
  <si>
    <t>1d40d836-de39-43b3-a3ec-a0b2e2162316</t>
  </si>
  <si>
    <t>Приморська сільська лікарська амбулаторія загальної практики сімейної медицини</t>
  </si>
  <si>
    <t>ОДЕСЬКА область, село ПРИМОРСЬКЕ, вулиця Шаганська, 81а</t>
  </si>
  <si>
    <t>1d41a0f0-c089-4ca6-9a64-d6590c6c74a0</t>
  </si>
  <si>
    <t>Амбулаторія загальної практики сімейної медицини № 4</t>
  </si>
  <si>
    <t>ЗАПОРІЗЬКА область, місто ЗАПОРІЖЖЯ, вулиця Авраменка, 4</t>
  </si>
  <si>
    <t>1d43d341-ab52-4217-9d8c-9728fec72301</t>
  </si>
  <si>
    <t>СУМСЬКА область, КРАСНОПІЛЬСЬКИЙ район, село МИРОПІЛЛЯ, вулиця Центральна, 69</t>
  </si>
  <si>
    <t>1d467e93-90a9-4beb-8d58-ac77ce3eccc7</t>
  </si>
  <si>
    <t>Амбулаторія с. Липовець</t>
  </si>
  <si>
    <t>ЗАКАРПАТСЬКА область, ХУСТСЬКИЙ район, село ЛИПОВЕЦЬ, вулиця Шевченка, 1</t>
  </si>
  <si>
    <t>1d4da88e-3218-4da1-b138-effd124b30cd</t>
  </si>
  <si>
    <t>Амбулаторія загальної практики-сімейної медицини с.Старі Бабани</t>
  </si>
  <si>
    <t>СТАРІ БАБАНИ</t>
  </si>
  <si>
    <t>ЧЕРКАСЬКА область, УМАНСЬКИЙ район, село СТАРІ БАБАНИ, вулиця Квітнева, 1а</t>
  </si>
  <si>
    <t>1d506ed0-f780-4cce-be08-cab43bd4c6a1</t>
  </si>
  <si>
    <t>Пекарівська амбулаторія загальної практики-сімейної медицини</t>
  </si>
  <si>
    <t>ПЕКАРІ</t>
  </si>
  <si>
    <t>СУМСЬКА область, КОНОТОПСЬКИЙ район, село ПЕКАРІ, вулиця Кооперативна, 1</t>
  </si>
  <si>
    <t>1d531032-2a0c-4066-b132-88cff93c4f84</t>
  </si>
  <si>
    <t>Медичний центр 'Здорова сім'я'</t>
  </si>
  <si>
    <t>ІВАНО-ФРАНКІВСЬКА область, місто КОЛОМИЯ, вулиця Івана Богуна, 40</t>
  </si>
  <si>
    <t>1d56666f-1245-4007-b0a3-e316d31839a1</t>
  </si>
  <si>
    <t>КНП "Другий Черкаський міський центр ПМСД"</t>
  </si>
  <si>
    <t>ЧЕРКАСЬКА область, місто ЧЕРКАСИ, вулиця В'ячеслава Чорновола, 1</t>
  </si>
  <si>
    <t>1d6c583f-2fcf-437c-908d-19aaa61cd3a7</t>
  </si>
  <si>
    <t>Амбулаторія загальної практики-сімейної медицини с.Миролюбівка</t>
  </si>
  <si>
    <t>МИРОЛЮБІВКА</t>
  </si>
  <si>
    <t>ХАРКІВСЬКА область, ЛОЗІВСЬКИЙ район, селище МИРОЛЮБІВКА, вулиця дружби, 21</t>
  </si>
  <si>
    <t>1d6e61dc-ec2b-4ff7-a5ec-a2cf2ccd898c</t>
  </si>
  <si>
    <t>Бережанська станція, Підгаєцька підстанція</t>
  </si>
  <si>
    <t>ТЕРНОПІЛЬСЬКА область, місто ПІДГАЙЦІ, вулиця Тараса Шевченка, 17</t>
  </si>
  <si>
    <t>1d71e110-b7fa-4b53-9eee-370b25c6aeea</t>
  </si>
  <si>
    <t>Острозька лікарська амбулаторія загальної практики сімейної медицини №2</t>
  </si>
  <si>
    <t>1d769856-719b-43b8-a46b-d889476eec28</t>
  </si>
  <si>
    <t>СЛА ЗПСМ с. Запорізьке (КНП "Апостолівський ЦПМСД")</t>
  </si>
  <si>
    <t>ЗАПОРІЗЬКЕ</t>
  </si>
  <si>
    <t>ДНІПРОПЕТРОВСЬКА область, АПОСТОЛІВСЬКИЙ район, село ЗАПОРІЗЬКЕ, вулиця Плющенка, 5А</t>
  </si>
  <si>
    <t>1d7d2daa-660a-4aa3-9347-bd3aa6f95fc9</t>
  </si>
  <si>
    <t>ВІТАЦЕНТР</t>
  </si>
  <si>
    <t>ЗАПОРІЗЬКА область, місто ЗАПОРІЖЖЯ, вулиця Сєдова, 3</t>
  </si>
  <si>
    <t>1d7e787c-bb54-4dfb-b7f4-477c47c87f35</t>
  </si>
  <si>
    <t>Клінічна лікарня №15 Подільського району стаціонар №2</t>
  </si>
  <si>
    <t>М.КИЇВ, місто КИЇВ, вулиця Кирилівська, 107</t>
  </si>
  <si>
    <t>1d81c4ea-4024-4629-8ab8-4e91222d58d4</t>
  </si>
  <si>
    <t>Чорнолізька лікарська амбулаторія ЗПСМ</t>
  </si>
  <si>
    <t>ТИСМЕНИЦЬКИЙ</t>
  </si>
  <si>
    <t>ЧОРНОЛІЗЦІ</t>
  </si>
  <si>
    <t>ІВАНО-ФРАНКІВСЬКА область, ТИСМЕНИЦЬКИЙ район, село ЧОРНОЛІЗЦІ, вулиця Незалежності, 2</t>
  </si>
  <si>
    <t>1d8536c8-df59-4349-86ba-5fdae56673ca</t>
  </si>
  <si>
    <t>Воргольський фельдшерський пункт</t>
  </si>
  <si>
    <t>ВОРГОЛ</t>
  </si>
  <si>
    <t>СУМСЬКА область, КРОЛЕВЕЦЬКИЙ район, село ВОРГОЛ, вулиця Центральна, 22а</t>
  </si>
  <si>
    <t>1d855cb5-ab9b-474b-bb0b-070b09128eb7</t>
  </si>
  <si>
    <t>Кудашівська ЛА ЗПСМ (КНП "ЦПМСД" Криничанської СР №2)</t>
  </si>
  <si>
    <t>КУДАШІВКА</t>
  </si>
  <si>
    <t>ДНІПРОПЕТРОВСЬКА область, КРИНИЧАНСЬКИЙ район, селище КУДАШІВКА, вулиця Медична, 1</t>
  </si>
  <si>
    <t>1d89f6f2-7244-4f1e-aa65-793398ab683f</t>
  </si>
  <si>
    <t>Миролюбівська амбулаторія ЗПСМ</t>
  </si>
  <si>
    <t>ХЕРСОНСЬКА область, БІЛОЗЕРСЬКИЙ район, селище МИРОЛЮБІВКА, прохід Лікарняний, 1</t>
  </si>
  <si>
    <t>1d8a6493-6def-4428-900e-bf6030ff370b</t>
  </si>
  <si>
    <t>ПОЛТАВСЬКА область, місто ПОЛТАВА, прохід Рибальський, 10в</t>
  </si>
  <si>
    <t>1d92a5db-96c6-4312-9831-88151d04ca3e</t>
  </si>
  <si>
    <t>Новоастраханська сільська лікарська амбулаторія загальної практики-сімейної медицини</t>
  </si>
  <si>
    <t>КРЕМІНСЬКИЙ</t>
  </si>
  <si>
    <t>НОВА АСТРАХАНЬ</t>
  </si>
  <si>
    <t>ЛУГАНСЬКА область, КРЕМІНСЬКИЙ район, село НОВА АСТРАХАНЬ, вулиця Центральна, 38</t>
  </si>
  <si>
    <t>1d99da92-fafe-465e-a88b-4744da8f0272</t>
  </si>
  <si>
    <t>Відділення по вул. Львівська</t>
  </si>
  <si>
    <t>ЛЬВІВСЬКА область, місто СТРИЙ, вулиця Львівська, 85а</t>
  </si>
  <si>
    <t>1da4d7e1-e590-45be-9f43-ed882f0db7b1</t>
  </si>
  <si>
    <t>Протитуберкульозне амбулаторне відділення</t>
  </si>
  <si>
    <t>ВІЛЬНЯНСЬКИЙ</t>
  </si>
  <si>
    <t>ЗАПОРІЗЬКА область, ВІЛЬНЯНСЬКИЙ район, місто ВІЛЬНЯНСЬК, вулиця Незалежності України, 111а</t>
  </si>
  <si>
    <t>1da79ba0-fb7c-4591-aff0-8a0394b7c4eb</t>
  </si>
  <si>
    <t>4. Комунальне Некомерційне Підприємство "Хмільницька центральна районна лікарня" Хмільницької районної ради</t>
  </si>
  <si>
    <t>УЛАНІВ</t>
  </si>
  <si>
    <t>ВІННИЦЬКА область, ХМІЛЬНИЦЬКИЙ район, село УЛАНІВ, вулиця Миру, 7</t>
  </si>
  <si>
    <t>1db6eca8-0dd3-4736-be2f-8c7cb9aa6305</t>
  </si>
  <si>
    <t>Сядринська  сільська  лікарська  амбулаторія  загальної  практики - сімейної  медицини</t>
  </si>
  <si>
    <t>СЯДРИНЕ</t>
  </si>
  <si>
    <t>ЧЕРНІГІВСЬКА область, КОРЮКІВСЬКИЙ район, село СЯДРИНЕ, вулиця Заводська, 5</t>
  </si>
  <si>
    <t>1db79d54-9b49-425e-8cdc-c1a2b083fd4a</t>
  </si>
  <si>
    <t>Городоцька амбулаторія загальної практики - сімейної медицини</t>
  </si>
  <si>
    <t>РІВНЕНСЬКА область, РІВНЕНСЬКИЙ район, село ГОРОДОК, вулиця Лікарняна, 8</t>
  </si>
  <si>
    <t>1db7bfaa-d5b6-404d-8420-ee8b64a97ab6</t>
  </si>
  <si>
    <t>КРЕМЕНЧУЦЬКИЙ ОБЛАСНИЙ ПСИХОНЕВРОЛОГІЧНИЙ ДИСПАНСЕР</t>
  </si>
  <si>
    <t>ПОЛТАВСЬКА область, місто КРЕМЕНЧУК, вулиця Павла Чубинського, 12</t>
  </si>
  <si>
    <t>1db85f7b-da47-4120-8315-6e5ab500f3dd</t>
  </si>
  <si>
    <t>Степовий ФП</t>
  </si>
  <si>
    <t>ПОЛТАВСЬКА область, ЧУТІВСЬКИЙ район, село СТЕПОВЕ, вулиця Зелена, 19а</t>
  </si>
  <si>
    <t>1dbb5647-3b46-458d-974f-09e7bd616f8f</t>
  </si>
  <si>
    <t>КНП "ЗТЦЕМД" ЗОР</t>
  </si>
  <si>
    <t>ЗАКАРПАТСЬКА область, місто УЖГОРОД, вулиця Грибоєдова, 20</t>
  </si>
  <si>
    <t>1dbb6cf5-6995-4b67-b390-3bc6835980a0</t>
  </si>
  <si>
    <t>КНП "Висоцький ЦПМСД"</t>
  </si>
  <si>
    <t>ДУБРОВИЦЬКИЙ</t>
  </si>
  <si>
    <t>РІВНЕНСЬКА область, ДУБРОВИЦЬКИЙ район, село ВИСОЦЬК, вулиця Містечкова, 87</t>
  </si>
  <si>
    <t>1dc5b060-c0ed-4771-9cf7-81bc416fe8cd</t>
  </si>
  <si>
    <t>ФОП Московенко О.Д.</t>
  </si>
  <si>
    <t>М.КИЇВ, місто КИЇВ, вулиця Б.Хмельницького, 15</t>
  </si>
  <si>
    <t>1dc6b9b1-6e1f-435e-a3ff-ad1c2aa42328</t>
  </si>
  <si>
    <t>Чортківська станція, Чортківська підстанція, пункт базування бригади с.Білобожниця</t>
  </si>
  <si>
    <t>БІЛОБОЖНИЦЯ</t>
  </si>
  <si>
    <t>ТЕРНОПІЛЬСЬКА область, село БІЛОБОЖНИЦЯ, вулиця Лесі Українки, 5</t>
  </si>
  <si>
    <t>1dc9b072-444a-4cd7-ab6e-3b1b5e9cbfb1</t>
  </si>
  <si>
    <t>Дитяча поліклініка</t>
  </si>
  <si>
    <t>РІВНЕНСЬКА область, САРНЕНСЬКИЙ район, місто САРНИ, вулиця Ярослава Мудрого, 3</t>
  </si>
  <si>
    <t>1dcdf595-ba58-4e89-8b4e-c5a809c857f8</t>
  </si>
  <si>
    <t>Комунальне некомерційне підприємство "Узинська міська лікарня" Узинської міської ради (стаціонар)</t>
  </si>
  <si>
    <t>КИЇВСЬКА область, місто УЗИН, вулиця Калинова, 52</t>
  </si>
  <si>
    <t>1dd4c7d0-01bc-40c1-b87a-0417b656cf08</t>
  </si>
  <si>
    <t>Ольшанська сільська лікарська амбулаторія загальної практики - сімейної медицини</t>
  </si>
  <si>
    <t>ОЛЬШАНА</t>
  </si>
  <si>
    <t>ЧЕРНІГІВСЬКА область, ІЧНЯНСЬКИЙ район, село ОЛЬШАНА, вулиця Революції 1905 року, 31</t>
  </si>
  <si>
    <t>1dd6f58e-a8f9-41ea-866a-e80e27e0c9d1</t>
  </si>
  <si>
    <t>АЗПСМ с. Добровілля</t>
  </si>
  <si>
    <t>ДОБРОВІЛЛЯ</t>
  </si>
  <si>
    <t>ХАРКІВСЬКА область, БЛИЗНЮКІВСЬКИЙ район, село ДОБРОВІЛЛЯ, вулиця Паркова, 6</t>
  </si>
  <si>
    <t>1de51a5a-eb31-41d2-a3e4-81e1c0e0106c</t>
  </si>
  <si>
    <t>Фізична особа-підприємець Чорновол Дмитро Юрійович</t>
  </si>
  <si>
    <t>ДНІПРОПЕТРОВСЬКА область, ШИРОКІВСЬКИЙ район, село КАРПІВКА, вулиця Степова, 84</t>
  </si>
  <si>
    <t>1dec89d1-e653-4b6e-9061-e6e943264c01</t>
  </si>
  <si>
    <t>Фельдшерський пункт  с. Посухівка</t>
  </si>
  <si>
    <t>ПОСУХІВКА</t>
  </si>
  <si>
    <t>ЧЕРКАСЬКА область, УМАНСЬКИЙ район, село ПОСУХІВКА, вулиця Садова, 3</t>
  </si>
  <si>
    <t>1deeea7d-8b94-41a6-ae7b-787e09ceb2f7</t>
  </si>
  <si>
    <t>Амбулаторія загальної практики сімейної медицини   с. Томашівка</t>
  </si>
  <si>
    <t>ТОМАШІВКА</t>
  </si>
  <si>
    <t>СУМСЬКА область, НЕДРИГАЙЛІВСЬКИЙ район, село ТОМАШІВКА, вулиця Центральна, 49</t>
  </si>
  <si>
    <t>1df3b25d-b265-433e-aef9-c1c9558536ab</t>
  </si>
  <si>
    <t>фельдшерсько-акушерський пункт С. КОРНАЛОВИЧІ</t>
  </si>
  <si>
    <t>КОРНАЛОВИЧІ</t>
  </si>
  <si>
    <t>ЛЬВІВСЬКА область, САМБІРСЬКИЙ район, село КОРНАЛОВИЧІ, вулиця Грушевського, 2</t>
  </si>
  <si>
    <t>1df657ef-2d77-411a-8190-5efcde24ca10</t>
  </si>
  <si>
    <t>КНП БСР "АЗПСМ С.ТОКАРІ"</t>
  </si>
  <si>
    <t>СУМСЬКА область, СУМСЬКИЙ район, село ТОКАРІ, вулиця ШКІЛЬНА, 1 Б</t>
  </si>
  <si>
    <t>1dfabd57-feea-4acc-b1c1-5ad44cd103a3</t>
  </si>
  <si>
    <t>Фельдшерсько - акушерський пункт с. Небелиця</t>
  </si>
  <si>
    <t>НЕБЕЛИЦЯ</t>
  </si>
  <si>
    <t>КИЇВСЬКА область, МАКАРІВСЬКИЙ район, село НЕБЕЛИЦЯ, вулиця Миру, 11</t>
  </si>
  <si>
    <t>1e0bae0f-03de-4b82-b514-f2dea44cdd96</t>
  </si>
  <si>
    <t>ДНІПРОПЕТРОВСЬКА область, місто КАМ'ЯНСЬКЕ, вулиця Чорновола, 79А</t>
  </si>
  <si>
    <t>1e0f0904-20b6-42d7-883e-36d9ca44c6ce</t>
  </si>
  <si>
    <t>Фельдшерсько-акушерський пункт с. Хвощівка</t>
  </si>
  <si>
    <t>ХВОЩІВКА</t>
  </si>
  <si>
    <t>ПОЛТАВСЬКА область, ХОРОЛЬСЬКИЙ район, село ХВОЩІВКА, вулиця Комарова, 41</t>
  </si>
  <si>
    <t>1e0f877e-b94f-4f3e-80ec-cd41c722dd83</t>
  </si>
  <si>
    <t>ФОП Хруставчук Тарас Іванович</t>
  </si>
  <si>
    <t>ХМЕЛЬНИЦЬКА область, місто КАМ'ЯНЕЦЬ-ПОДІЛЬСЬКИЙ, вулиця Князів Коріатовичів, 25/5</t>
  </si>
  <si>
    <t>1e129436-4649-4635-a6ee-e494d94bcffc</t>
  </si>
  <si>
    <t>місце надання послуг 20</t>
  </si>
  <si>
    <t>СЕРЕДНЯ ДЕРАЖНЯ</t>
  </si>
  <si>
    <t>ЖИТОМИРСЬКА область, НОВОГРАД-ВОЛИНСЬКИЙ район, село СЕРЕДНЯ ДЕРАЖНЯ, провулок Центральний, 1</t>
  </si>
  <si>
    <t>1e137f80-9f5a-4749-bc48-f62c08a5e3f2</t>
  </si>
  <si>
    <t>Вигодська амбулаторія ЗПСМ</t>
  </si>
  <si>
    <t>ІВАНО-ФРАНКІВСЬКА область, ДОЛИНСЬКИЙ район, село СТАРИЙ МІЗУНЬ, вулиця Січових Стрільців, 2</t>
  </si>
  <si>
    <t>1e13df71-a019-41c8-a564-0db88bd9b968</t>
  </si>
  <si>
    <t>Відрадненська АЗПСМ</t>
  </si>
  <si>
    <t>ВІДРАДНЕ</t>
  </si>
  <si>
    <t>ЗАПОРІЗЬКА область, ЗАПОРІЗЬКИЙ район, селище ВІДРАДНЕ, вулиця Горького, 9</t>
  </si>
  <si>
    <t>1e15be3b-11dc-4989-8887-050817f5d312</t>
  </si>
  <si>
    <t>КОМУНАЛЬНЕ НЕКОМЕРЦІЙНЕ ПІДПРИЄМСТВО "КОНСУЛЬТАТИВНО-ДІАГНОСТИЧНИЙ ЦЕНТР" ДЕСНЯНСЬКОГО РАЙОНУ М. КИЄВА , ФІЛІЯ №3</t>
  </si>
  <si>
    <t>М.КИЇВ, місто КИЇВ, вулиця Миколи Матеюка, 3</t>
  </si>
  <si>
    <t>1e177c61-d7ed-4979-969e-4a68d02dffe3</t>
  </si>
  <si>
    <t>ЛЬВІВСЬКА область, БРОДІВСЬКИЙ район, місто БРОДИ, вулиця Юридика, 22</t>
  </si>
  <si>
    <t>1e1c6f5c-edd8-4b88-964a-bfbde991519b</t>
  </si>
  <si>
    <t>Срібнянська амбулаторія загальної практики-сімейної медицини</t>
  </si>
  <si>
    <t>СРІБНЯНСЬКИЙ</t>
  </si>
  <si>
    <t>ЧЕРНІГІВСЬКА область, СРІБНЯНСЬКИЙ район, смт. СРІБНЕ, вулиця Миру, 48</t>
  </si>
  <si>
    <t>1e1c9863-67f7-4811-8c2f-0d619ae4f593</t>
  </si>
  <si>
    <t>Амбулаторія загальної практики - сімейної медицини № 7</t>
  </si>
  <si>
    <t>1e1e08da-2499-4119-8c77-319a8b591fb3</t>
  </si>
  <si>
    <t>ФАП с. Грабівка</t>
  </si>
  <si>
    <t>ГРАБІВКА</t>
  </si>
  <si>
    <t>ІВАНО-ФРАНКІВСЬКА область, КАЛУСЬКИЙ район, село ГРАБІВКА, вулиця Шевченка, 85</t>
  </si>
  <si>
    <t>1e1e6c65-7080-40f0-b243-29fab398036c</t>
  </si>
  <si>
    <t>Амбулаторія ЗПСМ с. Азовське</t>
  </si>
  <si>
    <t>АЗОВСЬКЕ</t>
  </si>
  <si>
    <t>ХЕРСОНСЬКА область, ГЕНІЧЕСЬКИЙ район, село АЗОВСЬКЕ, вулиця Миру, 59</t>
  </si>
  <si>
    <t>1e215a02-237b-46ae-a230-5f8534959c73</t>
  </si>
  <si>
    <t>Брусівський фельдшерський пункт</t>
  </si>
  <si>
    <t>БІЛОВОДСЬКИЙ</t>
  </si>
  <si>
    <t>БРУСІВКА</t>
  </si>
  <si>
    <t>ЛУГАНСЬКА область, БІЛОВОДСЬКИЙ район, село БРУСІВКА, вулиця Степова, 7</t>
  </si>
  <si>
    <t>1e2ec961-9931-4bdb-8ef8-405f9836e25a</t>
  </si>
  <si>
    <t>Першотравенська АЗПСМ</t>
  </si>
  <si>
    <t>ЖИТОМИРСЬКА область, БАРАНІВСЬКИЙ район, смт. ПЕРШОТРАВЕНСЬК, вулиця Парфірова, 25</t>
  </si>
  <si>
    <t>1e32aa0e-6cc3-474f-b559-b47960a77e05</t>
  </si>
  <si>
    <t>Комунальне підприємство «Близнюківська центральна районна лікарня»</t>
  </si>
  <si>
    <t>ХАРКІВСЬКА область, БЛИЗНЮКІВСЬКИЙ район, смт. БЛИЗНЮКИ, вулиця Калинова, 3</t>
  </si>
  <si>
    <t>1e4605ce-920a-4b27-9f2b-efbb765e5790</t>
  </si>
  <si>
    <t>ТОВ МЦГ</t>
  </si>
  <si>
    <t>СВЯТОШИНСЬКИЙ</t>
  </si>
  <si>
    <t>М.КИЇВ, СВЯТОШИНСЬКИЙ район, місто КИЇВ, вулиця Феодори Пушиної, 30/32</t>
  </si>
  <si>
    <t>1e4710fb-d688-4c07-a793-9b3eef577bb8</t>
  </si>
  <si>
    <t>Новотагамлицька амбулаторія загальної практики-сімейної медицини</t>
  </si>
  <si>
    <t>НОВИЙ ТАГАМЛИК</t>
  </si>
  <si>
    <t>ПОЛТАВСЬКА область, МАШІВСЬКИЙ район, село НОВИЙ ТАГАМЛИК, вулиця Панаса Мирного, 27</t>
  </si>
  <si>
    <t>1e52a307-d938-4ea6-8a31-2391277cd073</t>
  </si>
  <si>
    <t>КНП ЦПМСД №5 м. Вінниці АЗПСМ №7</t>
  </si>
  <si>
    <t>ВІННИЦЬКА область, місто ВІННИЦЯ, вулиця Маяковського, 138</t>
  </si>
  <si>
    <t>1e579df0-eba3-41ab-8a09-0118086b0a14</t>
  </si>
  <si>
    <t>Фельдшерський пункт с.Зубів</t>
  </si>
  <si>
    <t>ЗУБІВ</t>
  </si>
  <si>
    <t>ТЕРНОПІЛЬСЬКА область, село ЗУБІВ, вулиця Центральна, 30А</t>
  </si>
  <si>
    <t>1e5877da-08d2-4464-89af-14a63e4542ab</t>
  </si>
  <si>
    <t>ДОНЕЦЬКА область, місто ДРУЖКІВКА, вулиця Котляревського, 151</t>
  </si>
  <si>
    <t>1e5c29ee-c796-49bb-8c32-029987ebe4ee</t>
  </si>
  <si>
    <t>КП "МІСЬКА СТОМАТОЛОГІЧНА ПОЛІКЛІНІКА" ОЛЕКСАНДРІЙСЬКОЇ МІСЬКОЇ РАДИ (олександрійське)</t>
  </si>
  <si>
    <t>ОЛЕКСАНДРІЙСЬКЕ</t>
  </si>
  <si>
    <t>КІРОВОГРАДСЬКА область, смт. ОЛЕКСАНДРІЙСЬКЕ, вулиця Миру, 5</t>
  </si>
  <si>
    <t>1e5e19b5-59d1-4fbd-9307-67c657e2f2e5</t>
  </si>
  <si>
    <t>Амбулаторія загальної практики-сімейної медицини с. Ковалі</t>
  </si>
  <si>
    <t>КОВАЛІ</t>
  </si>
  <si>
    <t>ПОЛТАВСЬКА область, ХОРОЛЬСЬКИЙ район, село КОВАЛІ, вулиця Миру, 105/27</t>
  </si>
  <si>
    <t>1e5f068f-5d47-4f85-8bde-ef87d351b282</t>
  </si>
  <si>
    <t>Коновалівський ФАП</t>
  </si>
  <si>
    <t>КОНОВАЛІВКА</t>
  </si>
  <si>
    <t>ПОЛТАВСЬКА область, МАШІВСЬКИЙ район, село КОНОВАЛІВКА, вулиця Кошового, 1 г</t>
  </si>
  <si>
    <t>1e61eea2-8cce-4cef-95db-543e352de77a</t>
  </si>
  <si>
    <t>Новоселівський фельдшерський пункт</t>
  </si>
  <si>
    <t>ЧЕРНІГІВСЬКА область, ЧЕРНІГІВСЬКИЙ район, село НОВОСЕЛІВКА, вулиця Яцевська, 31А</t>
  </si>
  <si>
    <t>1e6801db-f2e5-48f5-ba2b-8a6f6559612d</t>
  </si>
  <si>
    <t>АЗПСМ с. Ізки</t>
  </si>
  <si>
    <t>ЗАКАРПАТСЬКА область, МІЖГІРСЬКИЙ район, село ІЗКИ, вулиця без назви, 147</t>
  </si>
  <si>
    <t>1e6ec987-2d3d-4e9b-a36e-36889a0c39b8</t>
  </si>
  <si>
    <t>ФАП с.Колодяжне</t>
  </si>
  <si>
    <t>КОЛОДЯЖНЕ</t>
  </si>
  <si>
    <t>ЖИТОМИРСЬКА область, РОМАНІВСЬКИЙ район, село КОЛОДЯЖНЕ, вулиця Перемоги, 1</t>
  </si>
  <si>
    <t>1e6fe25b-5865-41a2-bc71-b74622e3f3cc</t>
  </si>
  <si>
    <t>Комунальне некомерційне підприємство "Областний клінічний протитуберкульозний диспансер"1</t>
  </si>
  <si>
    <t>ДОНЕЦЬКА область, місто КРАМАТОРСЬК, вулиця Архипа Куїнджі, 1-А</t>
  </si>
  <si>
    <t>1e77bf77-f164-44fa-99f1-c8acf5844f20</t>
  </si>
  <si>
    <t>Турятська АЗПСМ</t>
  </si>
  <si>
    <t>ТУРЯТКА</t>
  </si>
  <si>
    <t>ЧЕРНІВЕЦЬКА область, ГЛИБОЦЬКИЙ район, село ТУРЯТКА, вулиця головна, 7</t>
  </si>
  <si>
    <t>1e7aa6fe-0069-4275-9fb1-a43562eea932</t>
  </si>
  <si>
    <t>ІВАНО-ФРАНКІВСЬКА область, місто ІВАНО-ФРАНКІВСЬК, вулиця Короля Данила, 4</t>
  </si>
  <si>
    <t>1e7ce9e8-de29-4256-bc68-65c013e5f3dd</t>
  </si>
  <si>
    <t>АЗПСМ с.Михайлівка</t>
  </si>
  <si>
    <t>ВІННИЦЬКА область, ШАРГОРОДСЬКИЙ район, село МИХАЙЛІВКА, вулиця В.Котика, 1</t>
  </si>
  <si>
    <t>1e7ea383-6809-4b28-8b78-fc3c7c8630e0</t>
  </si>
  <si>
    <t>Комунальне некомерційне підприємство "Міська поліклініка №5" (корпус №1)</t>
  </si>
  <si>
    <t>ЧЕРНІВЕЦЬКА область, місто ЧЕРНІВЦІ, вулиця Щербанюка, 34а</t>
  </si>
  <si>
    <t>1e85a9e0-f424-40d5-85a9-5c34823caf5e</t>
  </si>
  <si>
    <t>Амбулаторія "Тинне"</t>
  </si>
  <si>
    <t>РІВНЕНСЬКА область, місто РІВНЕ, вулиця Тиннівська, 50 б</t>
  </si>
  <si>
    <t>1e8d35e4-59ce-4b33-808a-3c39338129c1</t>
  </si>
  <si>
    <t>Лонковецька АЗПСМ</t>
  </si>
  <si>
    <t>ЛОНКИ</t>
  </si>
  <si>
    <t>ХМЕЛЬНИЦЬКА область, село ЛОНКИ, вулиця С.Примуда, 17</t>
  </si>
  <si>
    <t>1e8ec99f-2aef-49ef-b300-2ba703ac0b02</t>
  </si>
  <si>
    <t>Амбулаторія загальної практики - сімейної медицини №10</t>
  </si>
  <si>
    <t>ЗАКАРПАТСЬКА область, місто МУКАЧЕВЕ, вулиця Івана Франка, 41</t>
  </si>
  <si>
    <t>1e90317a-f5ae-4525-b1df-5e0dd4b8e138</t>
  </si>
  <si>
    <t>Диспансерне відділення</t>
  </si>
  <si>
    <t>СУМСЬКА область, місто СУМИ, вулиця Перекопська, 15</t>
  </si>
  <si>
    <t>1e906843-431a-415a-84dc-c8657697089c</t>
  </si>
  <si>
    <t>Фельдшерський пункт села Кочкувате</t>
  </si>
  <si>
    <t>КОЧКУВАТЕ</t>
  </si>
  <si>
    <t>ОДЕСЬКА область, село КОЧКУВАТЕ, вулиця Миру, 108 а</t>
  </si>
  <si>
    <t>1e91c8b0-3663-4653-9a99-ab9d71f1f646</t>
  </si>
  <si>
    <t>Амбулаторія загальної практики - сімейної медицини села Свірж</t>
  </si>
  <si>
    <t>СВІРЖ</t>
  </si>
  <si>
    <t>ЛЬВІВСЬКА область, ПЕРЕМИШЛЯНСЬКИЙ район, село СВІРЖ, вулиця Перша, 65</t>
  </si>
  <si>
    <t>1e98681b-6f07-4a6b-969a-b0d6bcc1e6ef</t>
  </si>
  <si>
    <t>Медичний центр Асклепій</t>
  </si>
  <si>
    <t>ІВАНО-ФРАНКІВСЬКА область, місто ІВАНО-ФРАНКІВСЬК, вулиця Дністровська, 55</t>
  </si>
  <si>
    <t>1e9e90ef-cbb7-421c-9e5e-cc9fe5bc597c</t>
  </si>
  <si>
    <t>КНП Харківської обласної ради "Обласний клінічний центр профілактики і боротьби зі СНІДом"</t>
  </si>
  <si>
    <t>ХАРКІВСЬКА область, місто ХАРКІВ, вулиця Боротьби, 6</t>
  </si>
  <si>
    <t>1ea2b1ca-3967-4c22-851b-d8cfe9b55ea5</t>
  </si>
  <si>
    <t>Амбулаторія ЗПСМ с. Новокатеринівка</t>
  </si>
  <si>
    <t>НОВОКАТЕРИНІВКА</t>
  </si>
  <si>
    <t>МИКОЛАЇВСЬКА область, ВЕСЕЛИНІВСЬКИЙ район, село НОВОКАТЕРИНІВКА, вулиця Ювілейна, 9</t>
  </si>
  <si>
    <t>1ea67c08-6089-44e6-ba81-e2d2d059dafe</t>
  </si>
  <si>
    <t>ЗАПОРІЗЬКА область, місто ЗАПОРІЖЖЯ, шосе Оріхівське, 10</t>
  </si>
  <si>
    <t>1ea7f529-85bd-4c97-acae-37b3308ae693</t>
  </si>
  <si>
    <t>ТЕРНОПІЛЬСЬКА область, місто ТЕРНОПІЛЬ, вулиця Клінічна, 1а</t>
  </si>
  <si>
    <t>1ea8a051-f570-4a11-b87e-583c56b3a64f</t>
  </si>
  <si>
    <t>ОДЕСЬКА область, ОВІДІОПОЛЬСЬКИЙ район, смт. ОВІДІОПОЛЬ, вулиця Тараса Шевченка, 189</t>
  </si>
  <si>
    <t>1eabfe6b-9619-49b7-bbb3-718ff0767471</t>
  </si>
  <si>
    <t>ФАП с. Штукар</t>
  </si>
  <si>
    <t>ШТУКАР</t>
  </si>
  <si>
    <t>МИКОЛАЇВСЬКА область, ВЕСЕЛИНІВСЬКИЙ район, село ШТУКАР, вулиця Миру, 59 А</t>
  </si>
  <si>
    <t>1eaf339c-4ede-44ee-8ab7-e28e6177ed51</t>
  </si>
  <si>
    <t>Фельдшерсько-акушерський пункт с.Болохів</t>
  </si>
  <si>
    <t>БОЛОХІВ</t>
  </si>
  <si>
    <t>ІВАНО-ФРАНКІВСЬКА область, село БОЛОХІВ, вулиця Болохівська-2, 1в</t>
  </si>
  <si>
    <t>1eb25dc5-701e-47ad-9e20-0a48bd37b7fa</t>
  </si>
  <si>
    <t>Плужненська АЗПСМ</t>
  </si>
  <si>
    <t>ПЛУЖНЕ</t>
  </si>
  <si>
    <t>ХМЕЛЬНИЦЬКА область, ІЗЯСЛАВСЬКИЙ район, село ПЛУЖНЕ, вулиця Островського, 71</t>
  </si>
  <si>
    <t>1eb2bb36-8d78-4941-96d6-f323777aee53</t>
  </si>
  <si>
    <t>КНП "СТАРОУШИЦЬКА РАЙОННА ЛІКАРНЯ № 3"</t>
  </si>
  <si>
    <t>ХМЕЛЬНИЦЬКА область, КАМ'ЯНЕЦЬ-ПОДІЛЬСЬКИЙ район, смт. СТАРА УШИЦЯ, вулиця Головна, 77</t>
  </si>
  <si>
    <t>1eb5862e-f7a8-4cdd-8a1d-38f0d11b4db8</t>
  </si>
  <si>
    <t>Бородянська амбулаторія загальної практики-сімейної медицини</t>
  </si>
  <si>
    <t>1ebaf6bf-c417-40f5-97cf-8a5f49ac3c75</t>
  </si>
  <si>
    <t>Амбулаторія загальної практики сімейної медицини с. Веселе</t>
  </si>
  <si>
    <t>ХАРКІВСЬКА область, БАЛАКЛІЙСЬКИЙ район, селище ВЕСЕЛЕ, вулиця Центральна, 74-А</t>
  </si>
  <si>
    <t>1ebd1f94-8a35-4b06-8fa9-ffec05699da5</t>
  </si>
  <si>
    <t>Ізяславська АЗПСМ №1</t>
  </si>
  <si>
    <t>ХМЕЛЬНИЦЬКА область, ІЗЯСЛАВСЬКИЙ район, місто ІЗЯСЛАВ, вулиця М.Микитюка, 106-Д</t>
  </si>
  <si>
    <t>1ec15d51-971e-4608-bb95-486769e5e86d</t>
  </si>
  <si>
    <t>Сімейне відділення №4 Комунального некомерційного підприємства «2-а міська поліклініка м.Львова</t>
  </si>
  <si>
    <t>ЛЬВІВСЬКА область, місто ЛЬВІВ, вулиця Симоненка, 4</t>
  </si>
  <si>
    <t>1ec15fc2-b2f3-4d11-9baf-1c4b2c029ec7</t>
  </si>
  <si>
    <t>Топчіївський фельдшерський пункт</t>
  </si>
  <si>
    <t>ТОПЧІЇВКА</t>
  </si>
  <si>
    <t>ЧЕРНІГІВСЬКА область, ЧЕРНІГІВСЬКИЙ район, село ТОПЧІЇВКА, вулиця Заводська, 20</t>
  </si>
  <si>
    <t>1ec63adc-11cf-44ec-877f-999723b195d7</t>
  </si>
  <si>
    <t>Турівська АЗПСМ</t>
  </si>
  <si>
    <t>ТУРІВКА</t>
  </si>
  <si>
    <t>КИЇВСЬКА область, ЗГУРІВСЬКИЙ район, село ТУРІВКА, вулиця Центральна, 1</t>
  </si>
  <si>
    <t>1ecbd9c0-076e-47e1-a6de-beb29665e1a4</t>
  </si>
  <si>
    <t>Полтавська обл., м. Карлівка, вул. Радевича, 2  Комунальне некомерційне підприємство "Карлівська центральна районна лікарня ім. Л. В. Радевича"</t>
  </si>
  <si>
    <t>ПОЛТАВСЬКА область, місто КАРЛІВКА, вулиця Радевича, 2</t>
  </si>
  <si>
    <t>1ecc0744-77a2-4011-81dd-121f69ee5781</t>
  </si>
  <si>
    <t>Піщаницька амбулаторія  загальної практики сімейної медицини</t>
  </si>
  <si>
    <t>ПІЩАНИЦЯ</t>
  </si>
  <si>
    <t>ЖИТОМИРСЬКА область, ОВРУЦЬКИЙ район, село ПІЩАНИЦЯ, вулиця Поліська, 22</t>
  </si>
  <si>
    <t>1ed31d72-efee-4f35-9cfa-ca9fc5754fe6</t>
  </si>
  <si>
    <t>Зеленівська АЗПСМ</t>
  </si>
  <si>
    <t>ЗАПОРІЗЬКА область, село ЗЕЛЕНІВКА, вулиця Ювілейна, 33</t>
  </si>
  <si>
    <t>1ed7eb63-b0b5-41c8-8066-87c74bffb988</t>
  </si>
  <si>
    <t>СУМСЬКА область, місто КОНОТОП, вулиця Миколи Амосова, 5</t>
  </si>
  <si>
    <t>1ee0bcbf-2fc9-4e81-9406-164becaabbcc</t>
  </si>
  <si>
    <t>Романківська АЗПСМ</t>
  </si>
  <si>
    <t>РОМАНКИ</t>
  </si>
  <si>
    <t>ДНІПРОПЕТРОВСЬКА область, ПОКРОВСЬКИЙ район, село РОМАНКИ, вулиця Нова, 3</t>
  </si>
  <si>
    <t>1ee20680-f886-4582-8a44-1cdfb02be14e</t>
  </si>
  <si>
    <t>Амбулаторія загальної практики-сімейної медицини с. Кубей</t>
  </si>
  <si>
    <t>КУБЕЙ</t>
  </si>
  <si>
    <t>ОДЕСЬКА область, БОЛГРАДСЬКИЙ район, село КУБЕЙ, вулиця Успенська, 15а</t>
  </si>
  <si>
    <t>1ef48f8a-3f5b-420f-aa04-3152839668f8</t>
  </si>
  <si>
    <t>Амбулаторія моно-практики с. Переяславське</t>
  </si>
  <si>
    <t>ПЕРЕЯСЛАВСЬКЕ</t>
  </si>
  <si>
    <t>КИЇВСЬКА область, ПЕРЕЯСЛАВ-ХМЕЛЬНИЦЬКИЙ район, село ПЕРЕЯСЛАВСЬКЕ, вулиця Переяславська, 1-а</t>
  </si>
  <si>
    <t>1ef5e10d-e7b6-4a1d-b914-a54623691566</t>
  </si>
  <si>
    <t>ФАП с.Тийглаш</t>
  </si>
  <si>
    <t>ТИЙГЛАШ</t>
  </si>
  <si>
    <t>ЗАКАРПАТСЬКА область, УЖГОРОДСЬКИЙ район, село ТИЙГЛАШ, вулиця Сечені, 31</t>
  </si>
  <si>
    <t>1ef85d87-fac9-4906-b414-4233b06a3bc7</t>
  </si>
  <si>
    <t>ФАП с.Новосільці</t>
  </si>
  <si>
    <t>НОВОСІЛЬЦІ</t>
  </si>
  <si>
    <t>ЛЬВІВСЬКА область, ЖИДАЧІВСЬКИЙ район, село НОВОСІЛЬЦІ, вулиця Л.Українки, 1</t>
  </si>
  <si>
    <t>1ef8a333-b232-4e08-b6c7-acdaf2cd3058</t>
  </si>
  <si>
    <t>амбулаторія №10</t>
  </si>
  <si>
    <t>ЗАПОРІЗЬКА область, місто ЗАПОРІЖЖЯ, вулиця Автозаводська, 8б</t>
  </si>
  <si>
    <t>1efb1697-e061-42fc-951f-42ed422926a9</t>
  </si>
  <si>
    <t>ХАРКІВСЬКА область, місто ХАРКІВ, вулиця Пушкінська, 41</t>
  </si>
  <si>
    <t>1efe799a-2f46-4f31-8a52-62955c46e8fe</t>
  </si>
  <si>
    <t>КОМУНАЛЬНЕ НЕКОМЕРЦІЙНЕ ПІДПРИЄМСТВО "ПОЛОГІВСЬКА БАГАТОПРОФІЛЬНА ЛІКАРНЯ ІНТЕНСИВНОГО ЛІКУВАННЯ" ПОЛОГІВСЬКОЇ РАЙОННОЇ  РАДИ ЗАПОРІЗЬКОЇ ОБЛАСТІ</t>
  </si>
  <si>
    <t>ПОЛОГІВСЬКИЙ</t>
  </si>
  <si>
    <t>ЗАПОРІЗЬКА область, ПОЛОГІВСЬКИЙ район, місто ПОЛОГИ, вулиця ім.Героя України Сацького В.А.,/І.Чеберка, 6/90</t>
  </si>
  <si>
    <t>1eff2883-6d2a-4a2b-83a8-cf013318e44b</t>
  </si>
  <si>
    <t>ФОП Жук Інна Леонідівна</t>
  </si>
  <si>
    <t>М.КИЇВ, ГОЛОСІЇВСЬКИЙ район, місто КИЇВ, вулиця Велика Васильківська, 92А</t>
  </si>
  <si>
    <t>1f00038b-54f6-4f80-b44d-a34dd181e111</t>
  </si>
  <si>
    <t>ФАП с.Антонівка</t>
  </si>
  <si>
    <t>АДАМІВКА</t>
  </si>
  <si>
    <t>РІВНЕНСЬКА область, БЕРЕЗНІВСЬКИЙ район, село АДАМІВКА, вулиця Молодіжна, 31</t>
  </si>
  <si>
    <t>1f00cca2-6a7d-4e4c-8f4c-e4fca305dfc2</t>
  </si>
  <si>
    <t>Лиманівська амбулаторія загальної практики-сімейної медицини</t>
  </si>
  <si>
    <t>ЛИМАНИ</t>
  </si>
  <si>
    <t>МИКОЛАЇВСЬКА область, село ЛИМАНИ, вулиця Піщана, 72-а</t>
  </si>
  <si>
    <t>1f0caf98-c57f-4bbd-90d3-094cb634857b</t>
  </si>
  <si>
    <t>Місце надання послуг1</t>
  </si>
  <si>
    <t>ЗАКАРПАТСЬКА область, місто УЖГОРОД, вулиця Другетів, 72</t>
  </si>
  <si>
    <t>1f12ffe2-aa00-449e-8e32-90564c518d9f</t>
  </si>
  <si>
    <t>Олександрівська амбулаторія ЗПСМ</t>
  </si>
  <si>
    <t>КІРОВОГРАДСЬКА область, ОЛЕКСАНДРІЙСЬКИЙ район, село ОЛЕКСАНДРІВКА, вулиця Гагаріна, 1а</t>
  </si>
  <si>
    <t>1f1a7b4b-dfc9-4bc0-9a77-6180166805e1</t>
  </si>
  <si>
    <t>Фельдшерсько-акушерський пункт село Мокре</t>
  </si>
  <si>
    <t>МОКРЕ</t>
  </si>
  <si>
    <t>ЖИТОМИРСЬКА область, БАРАНІВСЬКИЙ район, село МОКРЕ, вулиця Миру, 1</t>
  </si>
  <si>
    <t>1f20ec47-30e8-4652-b185-927627d34279</t>
  </si>
  <si>
    <t>Роїщенський фельдшерський пункт</t>
  </si>
  <si>
    <t>РОЇЩЕ</t>
  </si>
  <si>
    <t>ЧЕРНІГІВСЬКА область, ЧЕРНІГІВСЬКИЙ район, село РОЇЩЕ, вулиця Зарічна, 184Д</t>
  </si>
  <si>
    <t>1f291b3d-655b-415a-9c0c-3fa66030fa99</t>
  </si>
  <si>
    <t>Пакульський фельдшерсько-акушерський пункт</t>
  </si>
  <si>
    <t>ПАКУЛЬ</t>
  </si>
  <si>
    <t>ЧЕРНІГІВСЬКА область, ЧЕРНІГІВСЬКИЙ район, село ПАКУЛЬ, вулиця Вербицького, 6</t>
  </si>
  <si>
    <t>1f37b1e8-559d-4e1b-ac38-480b24688529</t>
  </si>
  <si>
    <t>Амбулаторія загальної практики-сімейної медицини м.Жмеринка №1</t>
  </si>
  <si>
    <t>ВІННИЦЬКА область, місто ЖМЕРИНКА, вулиця Київська, 288</t>
  </si>
  <si>
    <t>1f3e0e16-54ae-4c9e-a1cd-050c8b4ae25a</t>
  </si>
  <si>
    <t>Тернопільська станція, Підстанція №1</t>
  </si>
  <si>
    <t>ТЕРНОПІЛЬСЬКА область, місто ТЕРНОПІЛЬ, вулиця Рєпіна, 11</t>
  </si>
  <si>
    <t>1f4270f5-92a0-48a1-9755-b39b77616b2a</t>
  </si>
  <si>
    <t>ТЕРНОПІЛЬСЬКА область, місто ТЕРНОПІЛЬ, вулиця Замкова, 10</t>
  </si>
  <si>
    <t>1f439fc5-1b91-4e8a-b7a2-16271f9d2e53</t>
  </si>
  <si>
    <t>Фельдшерський пункт с.Кордон</t>
  </si>
  <si>
    <t>КОРДОН</t>
  </si>
  <si>
    <t>ОДЕСЬКА область, ЛИМАНСЬКИЙ район, село КОРДОН, вулиця Центральна, 84</t>
  </si>
  <si>
    <t>1f44ef3a-2c63-4f76-9a0d-c4c118f6835b</t>
  </si>
  <si>
    <t>Фельдшерсько-акушерський пункт с. Великий Дорошів</t>
  </si>
  <si>
    <t>ВЕЛИКИЙ ДОРОШІВ</t>
  </si>
  <si>
    <t>ЛЬВІВСЬКА область, ЖОВКІВСЬКИЙ район, село ВЕЛИКИЙ ДОРОШІВ, вулиця Лисенка, 1а</t>
  </si>
  <si>
    <t>1f4733db-1369-4147-bbea-4739dd995774</t>
  </si>
  <si>
    <t>КНП "Київська міська психоневрологічна лікарня №2", Диспансерне відділення для дітей, Денний стаціонар для дітей</t>
  </si>
  <si>
    <t>М.КИЇВ, місто КИЇВ, вулиця Раїси Окіпної, 3</t>
  </si>
  <si>
    <t>1f4bf1cf-1da9-4612-b128-9ef18a0f252d</t>
  </si>
  <si>
    <t>Консультативна поліклініка №2</t>
  </si>
  <si>
    <t>ДОНЕЦЬКА область, місто СЛОВ'ЯНСЬК,  МАЛОГОРОДСЬКА, 142</t>
  </si>
  <si>
    <t>1f59736d-314c-4b7a-a6e4-c0e9d8077599</t>
  </si>
  <si>
    <t>Фельдшерсько-акушерський пункт села Радиславка</t>
  </si>
  <si>
    <t>РАДИСЛАВКА</t>
  </si>
  <si>
    <t>РІВНЕНСЬКА область, РІВНЕНСЬКИЙ район, село РАДИСЛАВКА, вулиця Молодіжна, 1</t>
  </si>
  <si>
    <t>1f59fb73-ffd2-4b2f-861e-abde0ce3a247</t>
  </si>
  <si>
    <t>Андріївська амбулаторія загальної практики-сімейної медицини</t>
  </si>
  <si>
    <t>ПОЛТАВСЬКА область, МАШІВСЬКИЙ район, село АНДРІЇВКА, вулиця Миру, 96</t>
  </si>
  <si>
    <t>1f5bdc69-63b8-49ef-8865-475bc206e051</t>
  </si>
  <si>
    <t>Фельдшерський пункт с.Пилипи Олександрівські</t>
  </si>
  <si>
    <t>ПИЛИПИ-ОЛЕКСАНДРІВСЬКІ</t>
  </si>
  <si>
    <t>ХМЕЛЬНИЦЬКА область, село ПИЛИПИ-ОЛЕКСАНДРІВСЬКІ, вулиця Центральна, 10а</t>
  </si>
  <si>
    <t>1f5cac17-631b-4f06-8ca5-995a9fe58e39</t>
  </si>
  <si>
    <t>Комунальне некомерційне підприємство “Херсонська міська клінічна лікарня імені Афанасія  і Ольги Тропіних” Херсонської міської ради (1)</t>
  </si>
  <si>
    <t>ХЕРСОНСЬКА область, місто ХЕРСОН, вулиця Комарова, 2</t>
  </si>
  <si>
    <t>1f5ce948-1bea-4d51-bccc-a6d63b936448</t>
  </si>
  <si>
    <t>Амбулаторія ЗПСМ №5 м. Кривий Ріг (КНП "ЦПМСД №4" КМР)</t>
  </si>
  <si>
    <t>ДНІПРОПЕТРОВСЬКА область, місто КРИВИЙ РІГ, вулиця Кустанайська, 6</t>
  </si>
  <si>
    <t>1f610308-7aa2-44b7-9583-ae33b137bf83</t>
  </si>
  <si>
    <t>ХМЕЛЬНИЦЬКА область, місто ГОРОДОК, вулиця Шевченка, 40</t>
  </si>
  <si>
    <t>1f62b491-e61e-49f0-8278-7b12ebbd66a3</t>
  </si>
  <si>
    <t>1f678343-3ced-4443-a4ea-4d6b4dbb3de3</t>
  </si>
  <si>
    <t>АЗПСМ с.Мурафа</t>
  </si>
  <si>
    <t>ВІННИЦЬКА область, ШАРГОРОДСЬКИЙ район, село МУРАФА, вулиця Жовтнева, 26А</t>
  </si>
  <si>
    <t>1f697add-2f60-4cb9-9a83-a0d4707d54c6</t>
  </si>
  <si>
    <t>Тернопільська станція, підстанція №2</t>
  </si>
  <si>
    <t>ТЕРНОПІЛЬСЬКА область, місто ТЕРНОПІЛЬ, вулиця Шпитальна, 4</t>
  </si>
  <si>
    <t>1f6b5a29-37fe-44a3-9882-8e6b81ea6cdf</t>
  </si>
  <si>
    <t>Місце надання послуг 9</t>
  </si>
  <si>
    <t>ТЕРНОПІЛЬСЬКА область, ПІДГАЄЦЬКИЙ район, місто ПІДГАЙЦІ, вулиця Шевченка, 19</t>
  </si>
  <si>
    <t>1f6cf3fd-e9ed-4374-98ee-7ded3db34f00</t>
  </si>
  <si>
    <t>Міська амбулаторія загальної практики-сімейної медицини №2</t>
  </si>
  <si>
    <t>ХАРКІВСЬКА область, місто ІЗЮМ, провулок Залізничний, 4</t>
  </si>
  <si>
    <t>1f701e98-dd50-4cde-a41a-0638251f8485</t>
  </si>
  <si>
    <t>Осламівська амбулаторія загальної практики-сімейної медицини</t>
  </si>
  <si>
    <t>ВІНЬКОВЕЦЬКИЙ</t>
  </si>
  <si>
    <t>ОСЛАМІВ</t>
  </si>
  <si>
    <t>ХМЕЛЬНИЦЬКА область, ВІНЬКОВЕЦЬКИЙ район, село ОСЛАМІВ, вулиця Центральна, 1а</t>
  </si>
  <si>
    <t>1f72003c-d7a9-4de7-a3f1-334414b176a0</t>
  </si>
  <si>
    <t>Кабінет фтизіатра інфекційні хвороби амбулаторно</t>
  </si>
  <si>
    <t>ЗАПОРІЗЬКА область, МИХАЙЛІВСЬКИЙ район, смт. МИХАЙЛІВКА,  ЛІКАРНЯНИЙ, 3В</t>
  </si>
  <si>
    <t>1f725e9c-dc0a-4670-8e7b-b19d9595055d</t>
  </si>
  <si>
    <t>Амбулаторія загальної практики сімейної медицини с.Кам’янка</t>
  </si>
  <si>
    <t>ЖИТОМИРСЬКА область, ОЛЕВСЬКИЙ район, село КАМ'ЯНКА, вулиця Набережна, 37</t>
  </si>
  <si>
    <t>1f789fb2-47ab-428d-a66b-a47f0f8c8b89</t>
  </si>
  <si>
    <t>РІВНЕНСЬКА область, місто ДУБНО, вулиця Тараса Бульби, 3</t>
  </si>
  <si>
    <t>1f78c78d-a6b1-4f53-85af-f3d3e7cdd781</t>
  </si>
  <si>
    <t>Гречкинський фельдшерський пункт</t>
  </si>
  <si>
    <t>ГРЕЧКИНЕ</t>
  </si>
  <si>
    <t>СУМСЬКА область, КРОЛЕВЕЦЬКИЙ район, село ГРЕЧКИНЕ, вулиця Центральна, 25</t>
  </si>
  <si>
    <t>1f79e2d8-67dc-4a0b-aacb-1c97af29cbd4</t>
  </si>
  <si>
    <t>Фельдшерський пункт с.Новий Мерчик</t>
  </si>
  <si>
    <t>НОВИЙ МЕРЧИК</t>
  </si>
  <si>
    <t>ХАРКІВСЬКА область, ВАЛКІВСЬКИЙ район, село НОВИЙ МЕРЧИК, провулок Аптечний, 9</t>
  </si>
  <si>
    <t>1f7a0cf8-4336-4afb-b0d6-eaea491c3bfe</t>
  </si>
  <si>
    <t>Амбулаторія загальної практики - сімейної медицини с.Велика Березянка</t>
  </si>
  <si>
    <t>ВЕЛИКА БЕРЕЗЯНКА</t>
  </si>
  <si>
    <t>КИЇВСЬКА область, ТАРАЩАНСЬКИЙ район, село ВЕЛИКА БЕРЕЗЯНКА, вулиця Свободи, 1</t>
  </si>
  <si>
    <t>1f80cd41-8b96-43cc-8973-6109537a58d5</t>
  </si>
  <si>
    <t>Комунальне некомерційне підприємство "Амбулаторія загальної практики сімейної медицини села Подвірне" Мамалигівської сільскої ради</t>
  </si>
  <si>
    <t>ЧЕРНІВЕЦЬКА область, НОВОСЕЛИЦЬКИЙ район, село ПОДВІРНЕ, вулиця Головна, 82</t>
  </si>
  <si>
    <t>1f81f913-661d-44df-b21c-6f3175d9da9f</t>
  </si>
  <si>
    <t>КНП "Нижньодуванська АЗПСМ"</t>
  </si>
  <si>
    <t>ЛУГАНСЬКА область, СВАТІВСЬКИЙ район, смт. НИЖНЯ ДУВАНКА, вулиця Молодіжна, 14</t>
  </si>
  <si>
    <t>1f836de9-a8fa-4f80-913c-63bbc27f5381</t>
  </si>
  <si>
    <t>АЗПСМ смт.Слобожанське</t>
  </si>
  <si>
    <t>1f864fe3-688a-4455-b7e1-44d0e7aba355</t>
  </si>
  <si>
    <t>ФАП Колодисте</t>
  </si>
  <si>
    <t>КОЛОДИСТЕ</t>
  </si>
  <si>
    <t>ЧЕРКАСЬКА область, ТАЛЬНІВСЬКИЙ район, село КОЛОДИСТЕ, вулиця Т.Г. Шевченка, 56а</t>
  </si>
  <si>
    <t>1f87fa05-ee96-45f6-8976-6b995801a144</t>
  </si>
  <si>
    <t>Медичний центр "Мирра"</t>
  </si>
  <si>
    <t>ВІННИЦЬКА область, БЕРШАДСЬКИЙ район, місто БЕРШАДЬ, вулиця 1 Травня, 43</t>
  </si>
  <si>
    <t>1f885e11-dbfe-4a56-8675-8f7ca3904921</t>
  </si>
  <si>
    <t>Амбулаторія загальної практики-сімейної медицини смт Попільня КНП "Попільнянський центр ПМСД" попільнянської селищної ради</t>
  </si>
  <si>
    <t>ЖИТОМИРСЬКА область, ПОПІЛЬНЯНСЬКИЙ район, смт. ПОПІЛЬНЯ, вулиця Київська, 40</t>
  </si>
  <si>
    <t>1f8a2b78-cea9-4967-bee2-d7e5b87a8fee</t>
  </si>
  <si>
    <t>Комунальне некомерційне підприємство "Нововодолазька центральна районна лікарня" Нововодолазької районной ради Харківської області</t>
  </si>
  <si>
    <t>ХАРКІВСЬКА область, НОВОВОДОЛАЗЬКИЙ район, смт. НОВА ВОДОЛАГА, вулиця Пушкіна, 16</t>
  </si>
  <si>
    <t>1f8af571-ca01-4d3d-ad34-fe2dcaa1f9cf</t>
  </si>
  <si>
    <t>Фельдшерський пункт с. Красний Яр</t>
  </si>
  <si>
    <t>КРАСНИЙ ЯР</t>
  </si>
  <si>
    <t>ДОНЕЦЬКА область, ПОКРОВСЬКИЙ район, село КРАСНИЙ ЯР, вулиця Центральна, 5</t>
  </si>
  <si>
    <t>1f95c121-688f-49fb-9784-a3fdbea545de</t>
  </si>
  <si>
    <t>Погребищанське відділення ЕМД</t>
  </si>
  <si>
    <t>ВІННИЦЬКА область, місто ПОГРЕБИЩЕ, вулиця Тичини, 54</t>
  </si>
  <si>
    <t>1f95f92e-29c5-48a9-a325-c393746240b8</t>
  </si>
  <si>
    <t>Запільський фельдшерсько-акушерський пункт</t>
  </si>
  <si>
    <t>ЗАПІЛЛЯ</t>
  </si>
  <si>
    <t>ВОЛИНСЬКА область, ЛЮБОМЛЬСЬКИЙ район, село ЗАПІЛЛЯ, вулиця Мічуріна, 30</t>
  </si>
  <si>
    <t>1f96e216-9fcf-4806-ae3a-baf805b709f3</t>
  </si>
  <si>
    <t>АЗПСМ Мізяківсько-Хутірська</t>
  </si>
  <si>
    <t>ВІННИЦЬКА область, ВІННИЦЬКИЙ район, село МІЗЯКІВСЬКІ ХУТОРИ, вулиця Центральна, 15</t>
  </si>
  <si>
    <t>1f98162c-a70d-489f-9abe-00b606e556d3</t>
  </si>
  <si>
    <t>ЧЕРНІГІВСЬКА область, місто ЧЕРНІГІВ, вулиця Красносільського, 73а</t>
  </si>
  <si>
    <t>1f9acfcd-5874-4805-8025-276478e242c3</t>
  </si>
  <si>
    <t>ФП с.Веселе</t>
  </si>
  <si>
    <t>ХАРКІВСЬКА область, БАРВІНКІВСЬКИЙ район, село ВЕСЕЛЕ, вулиця Вишнева, 45</t>
  </si>
  <si>
    <t>1f9d04e1-9745-429c-b16b-0583783f1f43</t>
  </si>
  <si>
    <t>ФАП с.Свиридівка</t>
  </si>
  <si>
    <t>СВИРИДІВКА</t>
  </si>
  <si>
    <t>ПОЛТАВСЬКА область, ЛОХВИЦЬКИЙ район, село СВИРИДІВКА, вулиця Шляхова, 72</t>
  </si>
  <si>
    <t>1f9de0a0-d6a0-4bc6-b7d6-c9c5c55b06f5</t>
  </si>
  <si>
    <t>2 Дергачівська центральна районна лікарня (стаціонар)</t>
  </si>
  <si>
    <t>ХАРКІВСЬКА область, ДЕРГАЧІВСЬКИЙ район, місто ДЕРГАЧІ, вулиця 1 Травня, 23</t>
  </si>
  <si>
    <t>1fab55eb-b9f8-40ed-9a72-14c3b36794de</t>
  </si>
  <si>
    <t>ЖИТОМИРСЬКА область, місто БЕРДИЧІВ, вулиця Житомирська, 28/1</t>
  </si>
  <si>
    <t>1fb13462-1a30-4fbc-ba19-18b17690a157</t>
  </si>
  <si>
    <t>Вербківська АЗПСМ (КНП "ЦПМСД" Вербківської СР)</t>
  </si>
  <si>
    <t>ДНІПРОПЕТРОВСЬКА область, ПАВЛОГРАДСЬКИЙ район, село ВЕРБКИ, вулиця Сонцева, 104</t>
  </si>
  <si>
    <t>1fb175b0-56c7-4c4c-917c-132584ae17cd</t>
  </si>
  <si>
    <t>Новорозівський пункт здоров'я</t>
  </si>
  <si>
    <t>НОВОРОЗІВКА</t>
  </si>
  <si>
    <t>ЗАПОРІЗЬКА область, ОРІХІВСЬКИЙ район, село НОВОРОЗІВКА, вулиця Перемоги, 27а</t>
  </si>
  <si>
    <t>1fb40349-47c9-4772-bff6-49b2c59b6ead</t>
  </si>
  <si>
    <t>Амбулаторія ЗПСМ с. Хмільник</t>
  </si>
  <si>
    <t>ЗАКАРПАТСЬКА область, ІРШАВСЬКИЙ район, село ХМІЛЬНИК, вулиця , 104</t>
  </si>
  <si>
    <t>1fb6ca2d-87ea-45cf-8d9c-3a6f9bf9f94c</t>
  </si>
  <si>
    <t>РІВНЕНСЬКА область, КОРЕЦЬКИЙ район, місто КОРЕЦЬ, вулиця Володимирська, 14а</t>
  </si>
  <si>
    <t>1fc18f42-1f2f-4949-b766-ff20a1e82942</t>
  </si>
  <si>
    <t>Комунальний заклад охорони здоров'я "Обласний клінічний шкірно-венерологічний диспансер м.Краматорськ" диспансерне відділення в м. Дружківка</t>
  </si>
  <si>
    <t>ДОНЕЦЬКА область, місто ДРУЖКІВКА, вулиця Соборна, 29</t>
  </si>
  <si>
    <t>1fc751f4-7dcb-409b-a22d-1aaf89cc95d0</t>
  </si>
  <si>
    <t>Новоселицька АЗП/СМ КНП ЦПМСД Полонської міської ради</t>
  </si>
  <si>
    <t>ПОЛОНСЬКИЙ</t>
  </si>
  <si>
    <t>ХМЕЛЬНИЦЬКА область, ПОЛОНСЬКИЙ район, село НОВОСЕЛИЦЯ, вулиця Соборна, 189</t>
  </si>
  <si>
    <t>1fca7ed4-ef07-49b6-a16c-44b05098c9f7</t>
  </si>
  <si>
    <t>Дитяча поліклініка КНП "Лисичанська багатопрофільна лікарня"</t>
  </si>
  <si>
    <t>ЛУГАНСЬКА область, місто ЛИСИЧАНСЬК, квартал 40 років Перемоги, 12-а</t>
  </si>
  <si>
    <t>1fdbe251-b646-49d7-8506-c2d722a4135c</t>
  </si>
  <si>
    <t>Головний корпус Комунальне некомерційне підприємство "Знам'янська міська лікарня ім. А.В. Лисенка" Знам'янської міської ради</t>
  </si>
  <si>
    <t>КІРОВОГРАДСЬКА область, місто ЗНАМ'ЯНКА, вулиця Гагаріна, 27-Т</t>
  </si>
  <si>
    <t>1fde3aca-61b7-475e-a1cb-0901fe212cfe</t>
  </si>
  <si>
    <t>Амбулаторія загальної практики сімейної медицини №5</t>
  </si>
  <si>
    <t>ЧЕРНІГІВСЬКА область, місто ПРИЛУКИ, вулиця Шевченка, 107</t>
  </si>
  <si>
    <t>1fe724c0-0844-45ed-b96b-76b7bd069074</t>
  </si>
  <si>
    <t>Амбулаторія загальної практики-сімейної медицини № 2 КНП "ЦПМСД" Печерського району м. Києва</t>
  </si>
  <si>
    <t>М.КИЇВ, місто КИЇВ, вулиця Івана Мазепи, 2</t>
  </si>
  <si>
    <t>1feb840d-dc6d-4681-859f-1ebf3a131f86</t>
  </si>
  <si>
    <t>Кейбалівський фельдшерсько-акушерський пункт</t>
  </si>
  <si>
    <t>КЕЙБАЛІВКА</t>
  </si>
  <si>
    <t>ПОЛТАВСЬКА область, ПИРЯТИНСЬКИЙ район, село КЕЙБАЛІВКА, вулиця Миру, 23</t>
  </si>
  <si>
    <t>1ff154cd-e248-43fb-98b5-b9d0f7136456</t>
  </si>
  <si>
    <t>Миньковецька АЗП-СМ</t>
  </si>
  <si>
    <t>МИНЬКІВЦІ</t>
  </si>
  <si>
    <t>ХМЕЛЬНИЦЬКА область, СЛАВУТСЬКИЙ район, село МИНЬКІВЦІ, вулиця Центральна, 89</t>
  </si>
  <si>
    <t>1ff2fa19-a0e1-422e-9cea-032d2152f78c</t>
  </si>
  <si>
    <t>Фельдшерський пункт с. Пасічники КНП "Центр ПМСД Решетилівської районної ради"</t>
  </si>
  <si>
    <t>ПАСІЧНИКИ</t>
  </si>
  <si>
    <t>ПОЛТАВСЬКА область, РЕШЕТИЛІВСЬКИЙ район, село ПАСІЧНИКИ, вулиця Шевченка, 18 а</t>
  </si>
  <si>
    <t>1ff9ba27-9b98-4a38-9ac5-7f93f1e65418</t>
  </si>
  <si>
    <t>Амбулаторія загальної практики та сімейної медицини №4   КНП "ЦПМСД №2 ДНІПРОВСЬКОГО РАЙОНУ М. КИЄВА"</t>
  </si>
  <si>
    <t>М.КИЇВ, місто КИЇВ, проспект Павла Тичини, 12</t>
  </si>
  <si>
    <t>1ffb2c87-0eb5-4f44-94e7-bc30cf7794f6</t>
  </si>
  <si>
    <t>Комунальне підприємство "Приморська центральна районна лікарня" Приморської міської ради Приморського району Запорізької області</t>
  </si>
  <si>
    <t>ЗАПОРІЗЬКА область, місто ПРИМОРСЬК, вулиця Морська, 74</t>
  </si>
  <si>
    <t>2003b52f-a0f9-4e47-9ec7-753c29421022</t>
  </si>
  <si>
    <t>ФП  села Малинівка</t>
  </si>
  <si>
    <t>ПОЛТАВСЬКА область, СЕМЕНІВСЬКИЙ район, село МАЛИНІВКА, вулиця Молодіжна, 1/3</t>
  </si>
  <si>
    <t>2005c01e-9b2d-4291-aef4-6836ef68286d</t>
  </si>
  <si>
    <t>Медичний центр А-МЕДИК</t>
  </si>
  <si>
    <t>ДНІПРОПЕТРОВСЬКА область, місто ДНІПРО, проспект Слобожанський, 96</t>
  </si>
  <si>
    <t>20090a3b-07ee-4cc2-bd64-35d273fe49b1</t>
  </si>
  <si>
    <t>Комунальне некомерційне підприємство "Херсонська міська стоматологічна поліклініка"</t>
  </si>
  <si>
    <t>ХЕРСОНСЬКА область, місто ХЕРСОН, вулиця Івана Богуна, 80</t>
  </si>
  <si>
    <t>200e30ed-00a9-4448-b7d1-2272a1fbb1fb</t>
  </si>
  <si>
    <t>Амбулаторія загальної практики - сімейної медицини № 8</t>
  </si>
  <si>
    <t>РІВНЕНСЬКА область, місто РІВНЕ, вулиця Драгоманова, 7</t>
  </si>
  <si>
    <t>2016067e-f8bb-4d22-a0b3-2fc6d0eea285</t>
  </si>
  <si>
    <t>МЦ2</t>
  </si>
  <si>
    <t>ЧЕРНІГІВСЬКА область, місто Чернігів, вулиця Коцюбинського, 61</t>
  </si>
  <si>
    <t>201b415c-97fc-4114-8266-89c2c152c938</t>
  </si>
  <si>
    <t>Амбулаторія № 2 центру первинної медичної допомоги, філія</t>
  </si>
  <si>
    <t>ХАРКІВСЬКА область, місто ХАРКІВ, вулиця Шевченка, 40</t>
  </si>
  <si>
    <t>201f20fa-d1c8-474a-a24e-6b29b8a4ed83</t>
  </si>
  <si>
    <t>Амбулаторія "Центральна"</t>
  </si>
  <si>
    <t>ДОНЕЦЬКА область, місто МИРНОГРАД, вулиця Соборна, 20</t>
  </si>
  <si>
    <t>203c8188-a088-4b91-b91a-b3ab6b68385f</t>
  </si>
  <si>
    <t>Стоматологічний кабінет с.Кароліно-Бугаз</t>
  </si>
  <si>
    <t>КАРОЛІНО-БУГАЗ</t>
  </si>
  <si>
    <t>ОДЕСЬКА область, ОВІДІОПОЛЬСЬКИЙ район, село КАРОЛІНО-БУГАЗ, вулиця Приморська, 15</t>
  </si>
  <si>
    <t>203ecc94-815b-411e-9836-768ef4080d4a</t>
  </si>
  <si>
    <t>ЛЬВІВСЬКА область, місто ЛЬВІВ, вулиця вулиця Лисенка, 45</t>
  </si>
  <si>
    <t>204202a4-611c-484f-acd8-41159f0e04de</t>
  </si>
  <si>
    <t>ХАРКІВСЬКА область, місто ХАРКІВ, вулиця Тобольська, 42</t>
  </si>
  <si>
    <t>204644e3-e40b-4a2c-9677-4e32d2d810c6</t>
  </si>
  <si>
    <t>Кременчуцька ЦРЛ</t>
  </si>
  <si>
    <t>КРЕМЕНЧУЦЬКИЙ</t>
  </si>
  <si>
    <t>ПОЛТАВСЬКА область, КРЕМЕНЧУЦЬКИЙ район, село ПРИШИБ, вулиця Центральна, 17</t>
  </si>
  <si>
    <t>20475d1a-92d3-4069-9608-6bbabe439174</t>
  </si>
  <si>
    <t>Луцька АЗПСМ №5 (Луцький ЦПМД№1)</t>
  </si>
  <si>
    <t>ЗАБОРОЛЬ</t>
  </si>
  <si>
    <t>ВОЛИНСЬКА область, ЛУЦЬКИЙ район, село ЗАБОРОЛЬ, вулиця Володимирська, 31а</t>
  </si>
  <si>
    <t>2047be87-ed9d-480d-8eb6-da88d5001e10</t>
  </si>
  <si>
    <t>ФП с.Пороги</t>
  </si>
  <si>
    <t>ПОРОГИ</t>
  </si>
  <si>
    <t>ВІННИЦЬКА область, ЯМПІЛЬСЬКИЙ район, село ПОРОГИ, вулиця Лесі Українки, 10</t>
  </si>
  <si>
    <t>2048be23-9be1-45e0-b8b7-bbe858967219</t>
  </si>
  <si>
    <t>КОМАРНО</t>
  </si>
  <si>
    <t>ЛЬВІВСЬКА область, ГОРОДОЦЬКИЙ район, місто КОМАРНО, вулиця Площа Івана Франка, 6</t>
  </si>
  <si>
    <t>20492fe6-cbf0-4688-8243-1ce8ae231e14</t>
  </si>
  <si>
    <t>Рівнопільський фельдшерський пункт</t>
  </si>
  <si>
    <t>РІВНОПІЛЛЯ</t>
  </si>
  <si>
    <t>ЧЕРНІГІВСЬКА область, ЧЕРНІГІВСЬКИЙ район, село РІВНОПІЛЛЯ, вулиця Перемоги, 16</t>
  </si>
  <si>
    <t>204b2085-5879-4aa4-9c0d-28f7da03bfd9</t>
  </si>
  <si>
    <t>Відділення №3 лікувально-діагностичного центру приватного підприємства "Сіліцея"</t>
  </si>
  <si>
    <t>ХМЕЛЬНИЦЬКА область, місто ХМЕЛЬНИЦЬКИЙ, вулиця Інституцька, 8/1</t>
  </si>
  <si>
    <t>206371ec-a9f8-45af-a6c4-85273e416952</t>
  </si>
  <si>
    <t>Фельдшерський пункт с.Зелена Діброва</t>
  </si>
  <si>
    <t>ЗЕЛЕНА ДІБРОВА</t>
  </si>
  <si>
    <t>ЧЕРКАСЬКА область, ГОРОДИЩЕНСЬКИЙ район, село ЗЕЛЕНА ДІБРОВА, вулиця Петра Лебединця, 5</t>
  </si>
  <si>
    <t>206e112b-0367-4438-8862-bbf770b017cb</t>
  </si>
  <si>
    <t>Амбулаторія загальної практики - сімейної медицини смт. Червоне</t>
  </si>
  <si>
    <t>АНДРУШІВСЬКИЙ</t>
  </si>
  <si>
    <t>ЖИТОМИРСЬКА область, АНДРУШІВСЬКИЙ район, смт. ЧЕРВОНЕ, вулиця Заводська, 6</t>
  </si>
  <si>
    <t>2071afa3-9f9b-4d05-a408-80c4419b7672</t>
  </si>
  <si>
    <t>Липківська амбулаторія ЗПСМ</t>
  </si>
  <si>
    <t>ЛИПКИ</t>
  </si>
  <si>
    <t>РІВНЕНСЬКА область, ГОЩАНСЬКИЙ район, село ЛИПКИ, вулиця Миру, 2</t>
  </si>
  <si>
    <t>2072dc4f-724c-4f1a-b765-3cd9f78a9d7c</t>
  </si>
  <si>
    <t>ФОП Губаренко Ірина Іванівна</t>
  </si>
  <si>
    <t>БІЛОКУРАКИНСЬКИЙ</t>
  </si>
  <si>
    <t>ЛУГАНСЬКА область, БІЛОКУРАКИНСЬКИЙ район, смт. БІЛОКУРАКИНЕ, вулиця Центральна, 72</t>
  </si>
  <si>
    <t>207edb16-53ad-4190-8efe-c460f91034d5</t>
  </si>
  <si>
    <t>Амбулаторія загальної практики-сімейної медицини с. Жовтанці</t>
  </si>
  <si>
    <t>ЛЬВІВСЬКА область, КАМ'ЯНКА-БУЗЬКИЙ район, село ЖОВТАНЦІ, вулиця Львівська, 6</t>
  </si>
  <si>
    <t>207f9445-c6b2-4fe8-9874-0343da04ad9e</t>
  </si>
  <si>
    <t>Амбулаторія загальної практики сімейної медицини с.Пальмира</t>
  </si>
  <si>
    <t>ПАЛЬМІРА</t>
  </si>
  <si>
    <t>ЧЕРКАСЬКА область, ЗОЛОТОНІСЬКИЙ район, селище ПАЛЬМІРА, вулиця Заводська , 40</t>
  </si>
  <si>
    <t>208173f0-fe93-4972-9a74-bfa1360275e8</t>
  </si>
  <si>
    <t>АЗПСМ с.Слобода</t>
  </si>
  <si>
    <t>БУРИНСЬКИЙ</t>
  </si>
  <si>
    <t>СЛОБОДА</t>
  </si>
  <si>
    <t>СУМСЬКА область, БУРИНСЬКИЙ район, село СЛОБОДА, вулиця ШКІЛЬНА, 4</t>
  </si>
  <si>
    <t>2081d47d-a6a0-42b4-ae77-735a1198ec11</t>
  </si>
  <si>
    <t>МНП №1 - Амбулаторно-поліклінічне відділення</t>
  </si>
  <si>
    <t>ОДЕСЬКА область, місто ОДЕСА, вулиця Леонтовича, 9/1</t>
  </si>
  <si>
    <t>208a2c57-e220-4853-8852-ce5bddcf54c9</t>
  </si>
  <si>
    <t>ПЕТРОПАВЛІВСЬКА амбулаторія сімейної медицини - загальної практики</t>
  </si>
  <si>
    <t>ОДЕСЬКА область, САРАТСЬКИЙ район, село ПЕТРОПАВЛІВКА, вулиця Центральна, 119 а</t>
  </si>
  <si>
    <t>208f96cb-7642-4d36-893a-4fef90d87d4f</t>
  </si>
  <si>
    <t>Комунальне некомерційне підприємство "Сахновщинська центральна районна лікарня Сахновщинської районної ради Харківської області" стаціонарне відділення</t>
  </si>
  <si>
    <t>ХАРКІВСЬКА область, САХНОВЩИНСЬКИЙ район, смт. САХНОВЩИНА, вулиця Тарасів Шлях, 67</t>
  </si>
  <si>
    <t>20923970-b7ec-4d35-b5c3-101d12addf31</t>
  </si>
  <si>
    <t>Фельдшерсько-акушерський пункт село Соболівка</t>
  </si>
  <si>
    <t>СОБОЛІВКА</t>
  </si>
  <si>
    <t>ЧЕРКАСЬКА область, ШПОЛЯНСЬКИЙ район, село СОБОЛІВКА, вулиця Поштова, 17</t>
  </si>
  <si>
    <t>2098c308-481c-481a-a17b-db46476f84a3</t>
  </si>
  <si>
    <t>Фельдшерський пункт с. Миколаївка КНП "Центр ПМСД Решетилівської районної ради"</t>
  </si>
  <si>
    <t>ПОЛТАВСЬКА область, РЕШЕТИЛІВСЬКИЙ район, село МИКОЛАЇВКА, вулиця Шевченка, 10а</t>
  </si>
  <si>
    <t>209a8711-b923-4388-855d-769cc0c5bd8d</t>
  </si>
  <si>
    <t>фельдшерсько-акушерський пункт села Гранітне амбулаторії загальної практики сімейної медицини Вирівської дільниці  комунального некомерційного підприємства "Сарненський  центр первинної медико-санітар</t>
  </si>
  <si>
    <t>ГРАНІТНЕ</t>
  </si>
  <si>
    <t>РІВНЕНСЬКА область, САРНЕНСЬКИЙ район, село ГРАНІТНЕ, вулиця Заводська, 13/11</t>
  </si>
  <si>
    <t>20a13840-d495-4028-9134-75751ff10559</t>
  </si>
  <si>
    <t>ЛЬВІВСЬКА область, місто ЛЬВІВ, вулиця Лемківська, 28</t>
  </si>
  <si>
    <t>20adee46-6d68-448d-b623-364fe28b1d5c</t>
  </si>
  <si>
    <t>Амбулаторія загальної практики - сімейної медицини смт. Розділ</t>
  </si>
  <si>
    <t>РОЗДІЛ</t>
  </si>
  <si>
    <t>ЛЬВІВСЬКА область, МИКОЛАЇВСЬКИЙ район, смт. РОЗДІЛ, вулиця Миру, 14</t>
  </si>
  <si>
    <t>20afc3be-2636-4c26-99e6-6d33e4c20290</t>
  </si>
  <si>
    <t>Веселівська амбулаторія загальної практики-сімейної медицини №2</t>
  </si>
  <si>
    <t>ЗАПОРІЗЬКА область, смт. ВЕСЕЛЕ, вулиця Незалежності України, 20 А</t>
  </si>
  <si>
    <t>20b639a1-8cd9-4306-9204-7702c06f7a6d</t>
  </si>
  <si>
    <t>Мобільна медична бригада №1</t>
  </si>
  <si>
    <t>20b918e3-19c5-4a18-adc4-e1d9e64a3d14</t>
  </si>
  <si>
    <t>МИКОЛАЇВСЬКА область, місто МИКОЛАЇВ, вулиця Велика Морська, 27</t>
  </si>
  <si>
    <t>20c18acf-082d-41ee-beff-7e2fc97fb2c9</t>
  </si>
  <si>
    <t>Фізична особа -підприємець Гік Ольга Миколаївна</t>
  </si>
  <si>
    <t>ХЕРСОНСЬКА область, ВЕЛИКОЛЕПЕТИСЬКИЙ район, смт. ВЕЛИКА ЛЕПЕТИХА, вулиця Миру, 47а</t>
  </si>
  <si>
    <t>20c49c12-3407-44ac-9823-1648c1546075</t>
  </si>
  <si>
    <t>Нудиженський пункт здоров’я</t>
  </si>
  <si>
    <t>НУДИЖЕ</t>
  </si>
  <si>
    <t>ВОЛИНСЬКА область, ЛЮБОМЛЬСЬКИЙ район, село НУДИЖЕ, вулиця Комсомольська, 11</t>
  </si>
  <si>
    <t>20ca12b9-3076-48d7-82cd-6443a46bae4a</t>
  </si>
  <si>
    <t>Тарашанська АЗПСМ</t>
  </si>
  <si>
    <t>ТАРАШАНИ</t>
  </si>
  <si>
    <t>ЧЕРНІВЕЦЬКА область, ГЛИБОЦЬКИЙ район, село ТАРАШАНИ, вулиця Спеціалістів, 137</t>
  </si>
  <si>
    <t>20caf54d-01e3-4e0b-8f90-12c55a7117fb</t>
  </si>
  <si>
    <t>АЗПСМ смт Інженерне</t>
  </si>
  <si>
    <t>ІНЖЕНЕРНЕ</t>
  </si>
  <si>
    <t>ХЕРСОНСЬКА область, селище ІНЖЕНЕРНЕ, вулиця ,</t>
  </si>
  <si>
    <t>20d07064-91ab-419a-92eb-639bd5622c83</t>
  </si>
  <si>
    <t>АЗПСМ с.Осички</t>
  </si>
  <si>
    <t>ОСИЧКИ</t>
  </si>
  <si>
    <t>ЖИТОМИРСЬКА область, РАДОМИШЛЬСЬКИЙ район, село ОСИЧКИ, вулиця Несененко, 45</t>
  </si>
  <si>
    <t>20d160d6-b6ef-4fd7-89e3-b0dab0e4723e</t>
  </si>
  <si>
    <t>амбулаторія ЗПСМ с.Рокитне</t>
  </si>
  <si>
    <t>РІВНЕНСЬКА область, РОКИТНІВСЬКИЙ район, село РОКИТНЕ, вулиця Миру, 1а</t>
  </si>
  <si>
    <t>20d1ba70-d39c-47d6-988f-800fe78cb708</t>
  </si>
  <si>
    <t>Амбулаторія загальної практики-сімейної медицини с. Петрівка</t>
  </si>
  <si>
    <t>СНОВСЬКИЙ</t>
  </si>
  <si>
    <t>ЧЕРНІГІВСЬКА область, СНОВСЬКИЙ район, село ПЕТРІВКА, вулиця Центральна, 55</t>
  </si>
  <si>
    <t>20d51ac9-3611-473a-8277-bde9b3d25cbd</t>
  </si>
  <si>
    <t>ФАП с. Бахтин</t>
  </si>
  <si>
    <t>БАХТИН</t>
  </si>
  <si>
    <t>ВІННИЦЬКА область, МУРОВАНОКУРИЛОВЕЦЬКИЙ район, село БАХТИН, вулиця 40-річчя Перемоги, 22</t>
  </si>
  <si>
    <t>20e0e558-4aff-464d-bed9-7a693a1963bf</t>
  </si>
  <si>
    <t>Горбівецька АЗПСМ</t>
  </si>
  <si>
    <t>ГОРБІВЦІ</t>
  </si>
  <si>
    <t>ЧЕРНІВЕЦЬКА область, ГЛИБОЦЬКИЙ район, село ГОРБІВЦІ, вулиця Молодіжна, 10</t>
  </si>
  <si>
    <t>20e25caa-0b78-4a9e-a3c0-fb3a6b158f21</t>
  </si>
  <si>
    <t>Амбулаторія ЗПСМ №1 м. Кривий Ріг (КНП "ЦПМСД №4" КМР)</t>
  </si>
  <si>
    <t>ДНІПРОПЕТРОВСЬКА область, місто КРИВИЙ РІГ, вулиця Володимира Великого, 21</t>
  </si>
  <si>
    <t>20e61c33-85b8-4022-af1f-9d9df32d0184</t>
  </si>
  <si>
    <t>ЛЬВІВСЬКА область, ЗОЛОЧІВСЬКИЙ район, місто ЗОЛОЧІВ, вулиця Академіка Павлова, 48</t>
  </si>
  <si>
    <t>20e879d6-d313-4570-9deb-18a36063758e</t>
  </si>
  <si>
    <t>Токарівська АЗПСМ</t>
  </si>
  <si>
    <t>ПОЛТАВСЬКА область, ЛОХВИЦЬКИЙ район, село ТОКАРІ, вулиця Г.І. Андрусенка, 7</t>
  </si>
  <si>
    <t>20ed6f4a-1859-463a-8ab6-0ed417d946dd</t>
  </si>
  <si>
    <t>Амбулаторне відділення №11 МЦ ТОВ "Медикал Сервіс"</t>
  </si>
  <si>
    <t>М.КИЇВ, місто КИЇВ, вулиця Феодосійська, 3В</t>
  </si>
  <si>
    <t>20f2c666-0fa6-48e4-bda5-49590fb6c717</t>
  </si>
  <si>
    <t>ЧЕРКАСЬКА область, місто КАМ'ЯНКА, вулиця Покровська, 90</t>
  </si>
  <si>
    <t>20f54421-ed25-4df7-8897-8e544aab2ace</t>
  </si>
  <si>
    <t>Комунальне некомерційне підприємство "Олександрійський шкірно-венерологічний диспансер Кіровоградської обласної ради"</t>
  </si>
  <si>
    <t>КІРОВОГРАДСЬКА область, місто ОЛЕКСАНДРІЯ, площа Покровська, 27</t>
  </si>
  <si>
    <t>20fe467f-edb4-48f2-afb9-fc69647ba5dc</t>
  </si>
  <si>
    <t>Фельдшерський пункт с. Слобідка</t>
  </si>
  <si>
    <t>ВІННИЦЬКА область, ІЛЛІНЕЦЬКИЙ район, село СЛОБІДКА, вулиця Суворова, 3</t>
  </si>
  <si>
    <t>20ff1c0b-ec8e-49ff-b0c8-53ccff4d31fe</t>
  </si>
  <si>
    <t>Великовисківська амбулаторія загальної практики - сімейної медицини</t>
  </si>
  <si>
    <t>ВЕЛИКА ВИСКА</t>
  </si>
  <si>
    <t>КІРОВОГРАДСЬКА область, МАЛОВИСКІВСЬКИЙ район, село ВЕЛИКА ВИСКА, провулок Шкільний, 9 А</t>
  </si>
  <si>
    <t>20ffd054-f2ec-447e-ba03-302d4415193d</t>
  </si>
  <si>
    <t>Фельдшерсько-акушерський пункт с.Ражнів КНПЗаболотцівська сільська лікарня Заболотцівської сільської ради Бродівського району Львівської області</t>
  </si>
  <si>
    <t>РАЖНІВ</t>
  </si>
  <si>
    <t>ЛЬВІВСЬКА область, БРОДІВСЬКИЙ район, село РАЖНІВ, вулиця Центральна, 4</t>
  </si>
  <si>
    <t>210561fc-b7a9-4b94-9d21-5f4483b14bd9</t>
  </si>
  <si>
    <t>Новоіванівська сільська лікарська амбулаторія загальної практики - сімейної медицини</t>
  </si>
  <si>
    <t>НОВА ІВАНІВКА</t>
  </si>
  <si>
    <t>ОДЕСЬКА область, АРЦИЗЬКИЙ район, село НОВА ІВАНІВКА, вулиця Електрична, 20</t>
  </si>
  <si>
    <t>2106902a-48a9-42ad-9929-c16bc75b767b</t>
  </si>
  <si>
    <t>Амбулаторія загальної практики-сімейної медицини с.РУБЦІ</t>
  </si>
  <si>
    <t>РУБЦІ</t>
  </si>
  <si>
    <t>ДОНЕЦЬКА область, ЛИМАНСЬКИЙ район, село РУБЦІ, вулиця 8 Березня, 19а</t>
  </si>
  <si>
    <t>210aa42b-50bf-4523-97ad-e25a0a3bab01</t>
  </si>
  <si>
    <t>(вул.Архітектора Вербицького, 3б) КОМУНАЛЬНЕ НЕКОМЕРЦІЙНЕ ПІДПРИЄМСТВО "КИЇВСЬКА СТОМАТОЛОГІЯ"</t>
  </si>
  <si>
    <t>М.КИЇВ, місто КИЇВ, вулиця Архітектора Вербицького, 3Б</t>
  </si>
  <si>
    <t>210cdc24-b17d-43ef-98dd-fc5cac483a24</t>
  </si>
  <si>
    <t>КНП"Міська стоматологічна поліклініка№8"ХМР (місто ХАРКІВ, проспект Слави буд.11)</t>
  </si>
  <si>
    <t>210e3672-0570-4190-ac24-e732aa94e6cd</t>
  </si>
  <si>
    <t>Амбулаторія загальної практики - сімейної медицини села Борщовичі</t>
  </si>
  <si>
    <t>БОРЩОВИЧІ</t>
  </si>
  <si>
    <t>ЛЬВІВСЬКА область, ПУСТОМИТІВСЬКИЙ район, село БОРЩОВИЧІ, вулиця Івана Франка, 60а</t>
  </si>
  <si>
    <t>210eea6f-7d6b-412f-861e-65254385e4b0</t>
  </si>
  <si>
    <t>ФАП с.Малушка</t>
  </si>
  <si>
    <t>МАЛУШКА</t>
  </si>
  <si>
    <t>РІВНЕНСЬКА область, БЕРЕЗНІВСЬКИЙ район, село МАЛУШКА, вулиця Кузнецова, 24</t>
  </si>
  <si>
    <t>210ff530-e66b-49df-bcc8-e7d7ffd4eda7</t>
  </si>
  <si>
    <t>Акушерсько-гінекологічне відділення</t>
  </si>
  <si>
    <t>ЛЬВІВСЬКА область, місто БОРИСЛАВ, вулиця Весняна, 26</t>
  </si>
  <si>
    <t>211519e9-2f4d-4ca5-a2bb-bd1610fff99c</t>
  </si>
  <si>
    <t>Фельдшерсько - акушерський пункт села Жобрин</t>
  </si>
  <si>
    <t>ЖОБРИН</t>
  </si>
  <si>
    <t>РІВНЕНСЬКА область, РІВНЕНСЬКИЙ район, село ЖОБРИН, вулиця Центральна, 26</t>
  </si>
  <si>
    <t>211dce72-ecd4-4a12-b6da-59182c9b0f81</t>
  </si>
  <si>
    <t>Комунальне некомерційне  підприємство  "Міський пологовий будинок №3" Харківської міської ради (вул.Куликівська,буд.46А)</t>
  </si>
  <si>
    <t>ХАРКІВСЬКА область, місто ХАРКІВ, вулиця Куликівська, 46/А</t>
  </si>
  <si>
    <t>2122ff70-59ac-4f59-b2ec-e980d207790f</t>
  </si>
  <si>
    <t>Комунальне некомерційне підприємство "Криворізька міська дитяча лікарня №2" Криворізької міської ради</t>
  </si>
  <si>
    <t>ДНІПРОПЕТРОВСЬКА область, місто КРИВИЙ РІГ, вулиця Степана Тільги, 71</t>
  </si>
  <si>
    <t>21331107-3eb0-4a28-bc39-8810dff15d33</t>
  </si>
  <si>
    <t>Бершадська АЗПСМ</t>
  </si>
  <si>
    <t>ВІННИЦЬКА область, БЕРШАДСЬКИЙ район, місто БЕРШАДЬ, вулиця Будкевича, 2</t>
  </si>
  <si>
    <t>213c1b7a-adfd-4e71-b91c-f730a17ab44a</t>
  </si>
  <si>
    <t>МАЛІ Виноградар</t>
  </si>
  <si>
    <t>М.КИЇВ, місто КИЇВ, вулиця Вишгородська, 45</t>
  </si>
  <si>
    <t>2142f78d-5784-4b19-b62d-f73a60e5fc7c</t>
  </si>
  <si>
    <t>Старокодацька АЗПСМ</t>
  </si>
  <si>
    <t>СТАРІ КОДАКИ</t>
  </si>
  <si>
    <t>ДНІПРОПЕТРОВСЬКА область, ДНІПРОВСЬКИЙ район, село СТАРІ КОДАКИ, вулиця Паркова, 39</t>
  </si>
  <si>
    <t>2145d9cb-575d-4b18-8993-9db519047695</t>
  </si>
  <si>
    <t>Лікарська амбулаторія с. Мирне</t>
  </si>
  <si>
    <t>ДОНЕЦЬКА область, СЛОВ'ЯНСЬКИЙ район, селище МИРНЕ, вулиця Ювілейна, 9</t>
  </si>
  <si>
    <t>214734cb-2ab9-488a-ab35-5526ba3ad046</t>
  </si>
  <si>
    <t>Новопідгороднянська АЗПСМ</t>
  </si>
  <si>
    <t>НОВОПІДГОРОДНЕ</t>
  </si>
  <si>
    <t>ДНІПРОПЕТРОВСЬКА область, МЕЖІВСЬКИЙ район, село НОВОПІДГОРОДНЕ, вулиця Центральна, 26</t>
  </si>
  <si>
    <t>21482634-4d8c-4502-8351-18d0bfcf10dc</t>
  </si>
  <si>
    <t>АМБУЛАТОРІЯ ЗАГАЛЬНОЇ ПРАКТИКИ СІМЕЙНОЇ МЕДИЦИНИ с.ПОЖНЯ</t>
  </si>
  <si>
    <t>ВЕЛИКОПИСАРІВСЬКИЙ</t>
  </si>
  <si>
    <t>ПОЖНЯ</t>
  </si>
  <si>
    <t>СУМСЬКА область, ВЕЛИКОПИСАРІВСЬКИЙ район, село ПОЖНЯ, вулиця Заводська, 2</t>
  </si>
  <si>
    <t>21491edd-751a-4dc0-8fca-a1048c5c9ef9</t>
  </si>
  <si>
    <t>Амбулаторія  с.Вілок</t>
  </si>
  <si>
    <t>ВИЛОК</t>
  </si>
  <si>
    <t>ЗАКАРПАТСЬКА область, ВИНОГРАДІВСЬКИЙ район, смт. ВИЛОК, вулиця Раковці, 6</t>
  </si>
  <si>
    <t>214a108f-3354-41a9-8100-e20d496fb3f7</t>
  </si>
  <si>
    <t>ЛЬВІВСЬКА область, МИКОЛАЇВСЬКИЙ район, місто МИКОЛАЇВ, вулиця Возз'єднання, 9</t>
  </si>
  <si>
    <t>214ee983-b925-4961-a54b-03c1328fd509</t>
  </si>
  <si>
    <t>Славутська АЗП-СМ</t>
  </si>
  <si>
    <t>ХМЕЛЬНИЦЬКА область, місто СЛАВУТА, вулиця Ярослава Мудрого, 29</t>
  </si>
  <si>
    <t>2151564e-4c3e-4a00-b197-35f4c7c3a6ab</t>
  </si>
  <si>
    <t>черговий кабінет</t>
  </si>
  <si>
    <t>ЛЬВІВСЬКА область, СТАРОСАМБІРСЬКИЙ район, село НОВЕ МІСТО, вулиця Центральна, 47</t>
  </si>
  <si>
    <t>215aa6ae-6852-4e0e-af6e-c3342be0dcb2</t>
  </si>
  <si>
    <t>Красноталівська сільська лікарська амбулаторія</t>
  </si>
  <si>
    <t>КРАСНА ТАЛІВКА</t>
  </si>
  <si>
    <t>ЛУГАНСЬКА область, СТАНИЧНО-ЛУГАНСЬКИЙ район, село КРАСНА ТАЛІВКА, проспект Перемоги , 17</t>
  </si>
  <si>
    <t>215dc744-9e46-428c-a5e5-52536540bcad</t>
  </si>
  <si>
    <t>Фельдшерсько-акушерський пункт с. Крехів</t>
  </si>
  <si>
    <t>КРЕХІВ</t>
  </si>
  <si>
    <t>ЛЬВІВСЬКА область, ЖИДАЧІВСЬКИЙ район, село КРЕХІВ, вулиця Б. Хмельницького, 28</t>
  </si>
  <si>
    <t>216ba236-dc7c-4992-b990-f902b5d96102</t>
  </si>
  <si>
    <t>Амбулаторія №11</t>
  </si>
  <si>
    <t>ДОНЕЦЬКА область, БАХМУТСЬКИЙ район, село ПОКРОВСЬКЕ, вулиця Центральна, 74</t>
  </si>
  <si>
    <t>217a9cf0-314e-4f75-b853-bef045042c06</t>
  </si>
  <si>
    <t>217cf9de-b3de-4fab-88ef-5d27f81a6878</t>
  </si>
  <si>
    <t>Олександрівська АЗПСМ</t>
  </si>
  <si>
    <t>ВОЗНЕСЕНСЬКИЙ</t>
  </si>
  <si>
    <t>МИКОЛАЇВСЬКА область, ВОЗНЕСЕНСЬКИЙ район, смт. ОЛЕКСАНДРІВКА, вулиця Жовтнева, 193</t>
  </si>
  <si>
    <t>218354fd-5d8f-465a-8d60-5493b1b78ae5</t>
  </si>
  <si>
    <t>Фельдшерсько - акушерський пункт села Гориньград Перший</t>
  </si>
  <si>
    <t>ГОРИНЬГРАД ПЕРШИЙ</t>
  </si>
  <si>
    <t>РІВНЕНСЬКА область, РІВНЕНСЬКИЙ район, село ГОРИНЬГРАД ПЕРШИЙ, вулиця Мирна, 35</t>
  </si>
  <si>
    <t>218e8a9a-fafe-46ca-ac29-5129fc59e3ae</t>
  </si>
  <si>
    <t>ТЕРНОПІЛЬСЬКА область, місто ТЕРНОПІЛЬ, вулиця Романа Купчинського, 14</t>
  </si>
  <si>
    <t>21904e06-6d99-4b34-9885-f0de697af244</t>
  </si>
  <si>
    <t>амбулаторія загальної практики-сімейної медицини №2</t>
  </si>
  <si>
    <t>21914636-84d3-49fa-8666-f524cbfde9b6</t>
  </si>
  <si>
    <t>АЗПСМ с.Великі  Дідушичі</t>
  </si>
  <si>
    <t>ВЕЛИКІ ДІДУШИЧІ</t>
  </si>
  <si>
    <t>ЛЬВІВСЬКА область, СТРИЙСЬКИЙ район, село ВЕЛИКІ ДІДУШИЧІ, вулиця Пекарська, 67</t>
  </si>
  <si>
    <t>219217f2-a28a-4cb9-a80a-c211dce35855</t>
  </si>
  <si>
    <t>Бережницька лікарська амбулаторія</t>
  </si>
  <si>
    <t>БЕРЕЖНИЦЯ</t>
  </si>
  <si>
    <t>РІВНЕНСЬКА область, ДУБРОВИЦЬКИЙ район, село БЕРЕЖНИЦЯ, вулиця Комунальна, 3</t>
  </si>
  <si>
    <t>21996a6c-5c83-43c8-ba72-cf2d4ebfabec</t>
  </si>
  <si>
    <t>Могилівська АЗПСМ</t>
  </si>
  <si>
    <t>МОГИЛІВ</t>
  </si>
  <si>
    <t>ДНІПРОПЕТРОВСЬКА область, ЦАРИЧАНСЬКИЙ район, село МОГИЛІВ, вулиця Харківська, 20</t>
  </si>
  <si>
    <t>219a64a4-248b-45bd-a4f6-6e575f40a08f</t>
  </si>
  <si>
    <t>Фельдшерсько акушерський пункт с. Василівка</t>
  </si>
  <si>
    <t>ЧЕРНІВЕЦЬКА область, СОКИРЯНСЬКИЙ район, село ВАСИЛІВКА, вулиця Панаса Мирного, 4 Б</t>
  </si>
  <si>
    <t>219c8835-e463-484a-972f-2ab4b6f4681b</t>
  </si>
  <si>
    <t>Фельдшерсько-акушерський пункт села Рогачів</t>
  </si>
  <si>
    <t>РОГАЧІВ</t>
  </si>
  <si>
    <t>РІВНЕНСЬКА область, РІВНЕНСЬКИЙ район, село РОГАЧІВ, вулиця Проспект Миру, 14</t>
  </si>
  <si>
    <t>219f17a4-aa6e-4a80-81d8-7b0935d4c8b2</t>
  </si>
  <si>
    <t>Кобаківська амбулаторія загальної практики сімейної медицини</t>
  </si>
  <si>
    <t>КОБАКИ</t>
  </si>
  <si>
    <t>ІВАНО-ФРАНКІВСЬКА область, КОСІВСЬКИЙ район, село КОБАКИ, вулиця Незалежності, 1</t>
  </si>
  <si>
    <t>21b497f9-a8ce-49f5-b148-39c158fc89a8</t>
  </si>
  <si>
    <t>Комунальне некомерційне підприємство "Обласний Центр планування сім`ї та репродукції людини"</t>
  </si>
  <si>
    <t>КІРОВОГРАДСЬКА область, місто КРОПИВНИЦЬКИЙ, бульвар Студентський, 18</t>
  </si>
  <si>
    <t>21bc60b9-a7fe-4051-b54f-91310a2d361c</t>
  </si>
  <si>
    <t>Новоархангельська лікарська амбулаторія загальної практики сімейної медицини</t>
  </si>
  <si>
    <t>НОВОАРХАНГЕЛЬСЬКИЙ</t>
  </si>
  <si>
    <t>КІРОВОГРАДСЬКА область, НОВОАРХАНГЕЛЬСЬКИЙ район, село ТОРГОВИЦЯ, вулиця Сірка, 15</t>
  </si>
  <si>
    <t>21bebda4-f08e-4ab5-995a-05d44bb372d1</t>
  </si>
  <si>
    <t>Фельдшерський пункт  с. Кочубіївка</t>
  </si>
  <si>
    <t>КОЧУБІЇВКА</t>
  </si>
  <si>
    <t>ЧЕРКАСЬКА область, УМАНСЬКИЙ район, село КОЧУБІЇВКА, вулиця Центральна, 53</t>
  </si>
  <si>
    <t>21bffdb7-e5c8-43db-bfb9-d4456e42a8f8</t>
  </si>
  <si>
    <t>ФП  села Товсте</t>
  </si>
  <si>
    <t>ПОЛТАВСЬКА область, СЕМЕНІВСЬКИЙ район, село ТОВСТЕ, вулиця Центральна, 71</t>
  </si>
  <si>
    <t>21c11fba-7d7e-4f0e-8a0c-d1dd1563118a</t>
  </si>
  <si>
    <t>амбулаторія 1</t>
  </si>
  <si>
    <t>21c22212-d674-4f0c-94f5-6a5a90fbb124</t>
  </si>
  <si>
    <t>Хабаровська</t>
  </si>
  <si>
    <t>ДНІПРОПЕТРОВСЬКА область, місто ДНІПРО, вулиця Хабаровська, 3</t>
  </si>
  <si>
    <t>21c67b0f-356e-4608-8131-7f3401d58409</t>
  </si>
  <si>
    <t>Фельдшерсько-акушерський пункт с. Великі Солонці</t>
  </si>
  <si>
    <t>ВЕЛИКІ СОЛОНЦІ</t>
  </si>
  <si>
    <t>ПОЛТАВСЬКА область, НОВОСАНЖАРСЬКИЙ район, село ВЕЛИКІ СОЛОНЦІ, вулиця Першотравнева, 2/3</t>
  </si>
  <si>
    <t>21c78926-b957-4363-8786-739d6a341f7c</t>
  </si>
  <si>
    <t>Амбулаторія  с.Підвиноградів</t>
  </si>
  <si>
    <t>ПІДВИНОГРАДІВ</t>
  </si>
  <si>
    <t>ЗАКАРПАТСЬКА область, ВИНОГРАДІВСЬКИЙ район, село ПІДВИНОГРАДІВ, вулиця Миру , 56</t>
  </si>
  <si>
    <t>21c7cb5a-76b9-466d-aa5a-96414fd19146</t>
  </si>
  <si>
    <t>КНП "ЦМЛ м. Нова Каховка" Новокаховської МР Героїв України 33а</t>
  </si>
  <si>
    <t>ХЕРСОНСЬКА область, місто НОВА КАХОВКА, вулиця Героїв України, 33А</t>
  </si>
  <si>
    <t>21ce1bd7-9b18-4a7f-8d2f-511e40ebf419</t>
  </si>
  <si>
    <t>Ступнівська АЗПСМ</t>
  </si>
  <si>
    <t>ЗДОЛБУНІВСЬКИЙ</t>
  </si>
  <si>
    <t>СТУПНО</t>
  </si>
  <si>
    <t>РІВНЕНСЬКА область, ЗДОЛБУНІВСЬКИЙ район, село СТУПНО, вулиця Шкільна, 2</t>
  </si>
  <si>
    <t>21d1453e-bd92-480c-894a-5909e7551083</t>
  </si>
  <si>
    <t>Проказинський ФП</t>
  </si>
  <si>
    <t>ПРОКАЗИНЕ</t>
  </si>
  <si>
    <t>ЛУГАНСЬКА область, СТАРОБІЛЬСЬКИЙ район, село ПРОКАЗИНЕ, вулиця Шкільна, 4</t>
  </si>
  <si>
    <t>21da3ab5-beb6-41ef-ac53-2ea550b26e5a</t>
  </si>
  <si>
    <t>ФАП с. Попелюхи</t>
  </si>
  <si>
    <t>ПОПЕЛЮХИ</t>
  </si>
  <si>
    <t>ВІННИЦЬКА область, МУРОВАНОКУРИЛОВЕЦЬКИЙ район, село ПОПЕЛЮХИ, вулиця Л.Українки, 14</t>
  </si>
  <si>
    <t>21dd568f-fc1c-4241-a95c-bb1dcacf8a62</t>
  </si>
  <si>
    <t>ЛЬВІВСЬКА область, місто СТРИЙ, вулиця болехівська, 1</t>
  </si>
  <si>
    <t>21deb83d-d11c-451e-8fb7-d5dc835d4017</t>
  </si>
  <si>
    <t>Великочернігівська сільська лікарська амбулаторія сімейної медицини</t>
  </si>
  <si>
    <t>ВЕЛИКА ЧЕРНІГІВКА</t>
  </si>
  <si>
    <t>ЛУГАНСЬКА область, СТАНИЧНО-ЛУГАНСЬКИЙ район, село ВЕЛИКА ЧЕРНІГІВКА, вулиця Робітнича, 1</t>
  </si>
  <si>
    <t>21e12bda-f054-49b9-a89d-32440ab818a3</t>
  </si>
  <si>
    <t>Перемозька МА ЗПСМ</t>
  </si>
  <si>
    <t>БАРИШІВСЬКИЙ</t>
  </si>
  <si>
    <t>ПЕРЕМОГА</t>
  </si>
  <si>
    <t>КИЇВСЬКА область, БАРИШІВСЬКИЙ район, село ПЕРЕМОГА, вулиця Садова, 4б</t>
  </si>
  <si>
    <t>21e15a48-2d3a-48a5-bcb6-49ce86c27d4e</t>
  </si>
  <si>
    <t>Пункт здоровя с.Перекоси</t>
  </si>
  <si>
    <t>ПЕРЕКОСИ</t>
  </si>
  <si>
    <t>ІВАНО-ФРАНКІВСЬКА область, село ПЕРЕКОСИ, вулиця Шевченка, 37</t>
  </si>
  <si>
    <t>21e2e7ae-a238-4142-ad3a-b01cdcc24406</t>
  </si>
  <si>
    <t>Сокиринецька амбулаторія загальної практики-сімейної медицини</t>
  </si>
  <si>
    <t>СОКИРИНЦІ</t>
  </si>
  <si>
    <t>ХМЕЛЬНИЦЬКА область, ЧЕМЕРОВЕЦЬКИЙ район, село СОКИРИНЦІ, вулиця Центральна, 4</t>
  </si>
  <si>
    <t>21e5af43-7a3e-4cf0-8a29-9759658bc8f3</t>
  </si>
  <si>
    <t>КНП "Сіверська багатопрофільна лікарня планового лікування Сіверської міської ради Бахмутського району Донецької області"</t>
  </si>
  <si>
    <t>21f1b384-9f4b-442b-aa15-fee68c19ad8f</t>
  </si>
  <si>
    <t>ХАРКІВСЬКА область, місто ХАРКІВ, проспект Ювілейний, 76</t>
  </si>
  <si>
    <t>21f34bf5-194b-4bf2-b79c-01553e29042e</t>
  </si>
  <si>
    <t>Сульжинська АЗПСМ</t>
  </si>
  <si>
    <t>СУЛЬЖИН</t>
  </si>
  <si>
    <t>ХМЕЛЬНИЦЬКА область, ШЕПЕТІВСЬКИЙ район, село СУЛЬЖИН, вулиця Миру , 1</t>
  </si>
  <si>
    <t>21f8638d-4129-467e-9e73-1b68d4711b8e</t>
  </si>
  <si>
    <t>ФАП с. Перегуди</t>
  </si>
  <si>
    <t>ПЕРЕГУДИ</t>
  </si>
  <si>
    <t>КИЇВСЬКА область, БОРИСПІЛЬСЬКИЙ район, село ПЕРЕГУДИ, вулиця Мічуріна, 36</t>
  </si>
  <si>
    <t>21fcd609-9960-42b8-a913-a989f518ceb5</t>
  </si>
  <si>
    <t>Ворзельська амбулаторія загальної практики сімейної медицини</t>
  </si>
  <si>
    <t>ВОРЗЕЛЬ</t>
  </si>
  <si>
    <t>КИЇВСЬКА область, смт. ВОРЗЕЛЬ, вулиця Європейська, 4</t>
  </si>
  <si>
    <t>21fdbf58-f516-4ef0-a50c-b82838611baf</t>
  </si>
  <si>
    <t>Пригір'ївський ФП</t>
  </si>
  <si>
    <t>ПРИГІР'Я</t>
  </si>
  <si>
    <t>ХЕРСОНСЬКА область, ВИСОКОПІЛЬСЬКИЙ район, село ПРИГІР'Я, вулиця 40 років Перемоги, 18</t>
  </si>
  <si>
    <t>2207c4e5-e5d9-4cd9-a40c-cc4dc9eff62a</t>
  </si>
  <si>
    <t>АЗПСМ с. Тернова</t>
  </si>
  <si>
    <t>ХАРКІВСЬКА область, ХАРКІВСЬКИЙ район, село ТЕРНОВА, вулиця Молодіжна, 96</t>
  </si>
  <si>
    <t>220bba64-dfd6-45bf-bf70-dbd9b8a8290d</t>
  </si>
  <si>
    <t>АЗПСМ с Огіївка</t>
  </si>
  <si>
    <t>РУЖИНСЬКИЙ</t>
  </si>
  <si>
    <t>ОГІЇВКА</t>
  </si>
  <si>
    <t>ЖИТОМИРСЬКА область, РУЖИНСЬКИЙ район, село ОГІЇВКА, вулиця Центральна, 46</t>
  </si>
  <si>
    <t>220c45be-7c57-4ba3-a713-81df190dd5ed</t>
  </si>
  <si>
    <t>АЗПСМ с. Кутузівка</t>
  </si>
  <si>
    <t>КУТУЗІВКА</t>
  </si>
  <si>
    <t>ХАРКІВСЬКА область, ХАРКІВСЬКИЙ район, селище КУТУЗІВКА, прохід Стадіонний, 3</t>
  </si>
  <si>
    <t>2212aa76-9888-44cb-a8f5-d7958a7cea58</t>
  </si>
  <si>
    <t>комунальне некомерційне підприємство "пісківський центр первинної медико-санітарної допомоги"пісківської селищної об'єднаної територіальної громади</t>
  </si>
  <si>
    <t>КИЇВСЬКА область, БОРОДЯНСЬКИЙ район, смт. ПІСКІВКА, вулиця ШКІЛЬНА, 27</t>
  </si>
  <si>
    <t>22141a83-2602-4f25-8f8a-e898c88963be</t>
  </si>
  <si>
    <t>ДНІПРОПЕТРОВСЬКА область, місто КРИВИЙ РІГ, вулиця Пушкіна, 13к</t>
  </si>
  <si>
    <t>2217763d-0069-4a00-ad66-a3864db7ff9a</t>
  </si>
  <si>
    <t>Сопинська АЗПСМ</t>
  </si>
  <si>
    <t>СОПИН</t>
  </si>
  <si>
    <t>ВІННИЦЬКА область, ПОГРЕБИЩЕНСЬКИЙ район, село СОПИН, вулиця Центральна, 27</t>
  </si>
  <si>
    <t>221bcbfe-bb00-4150-b00b-d91e1233bea2</t>
  </si>
  <si>
    <t>Відділення ЕМД "Центральне"</t>
  </si>
  <si>
    <t>ВІННИЦЬКА область, місто ВІННИЦЯ, вулиця Ширшова, 43</t>
  </si>
  <si>
    <t>221cf93c-81e7-42b9-b92a-1096c9fdb78c</t>
  </si>
  <si>
    <t>ТЕРНОПІЛЬСЬКА область, смт. ТОВСТЕ, вулиця Робітнича, 1</t>
  </si>
  <si>
    <t>2227556d-4d28-462a-960f-3be24a68fa80</t>
  </si>
  <si>
    <t>Кабінет Сімейного лікаря</t>
  </si>
  <si>
    <t>2235405d-5c02-45e1-ac22-e38057e83b20</t>
  </si>
  <si>
    <t>КНП "АЗПСМ села Балківці" Мамалигівської сільської ради Новоселицького району Чернівецької області</t>
  </si>
  <si>
    <t>ЧЕРНІВЕЦЬКА область, НОВОСЕЛИЦЬКИЙ район, село БАЛКІВЦІ, вулиця Головна, 5-А</t>
  </si>
  <si>
    <t>223a72dc-1f1d-4a92-9d11-680dcf9d6726</t>
  </si>
  <si>
    <t>ЧЕРНІГІВСЬКА область, місто ЧЕРНІГІВ, вулиця Гагаріна, 6</t>
  </si>
  <si>
    <t>2241ce41-9a80-4f03-90e2-301b0941c79c</t>
  </si>
  <si>
    <t>Руденський фельдшерський пункт</t>
  </si>
  <si>
    <t>РУДА</t>
  </si>
  <si>
    <t>ВОЛИНСЬКА область, ЛЮБОМЛЬСЬКИЙ район, село РУДА, вулиця Перемоги, 9</t>
  </si>
  <si>
    <t>22449511-6ca5-4ed3-90fa-16989f0e5f91</t>
  </si>
  <si>
    <t>Амбулаторія загальної практики-сімейної медицини с.Губник</t>
  </si>
  <si>
    <t>ГУБНИК</t>
  </si>
  <si>
    <t>ВІННИЦЬКА область, ГАЙСИНСЬКИЙ район, село ГУБНИК, вулиця Центральна, 68</t>
  </si>
  <si>
    <t>22452e33-758a-4023-a16f-54ed0b92ee8b</t>
  </si>
  <si>
    <t>Комунальне некомерційне підприємство "Зачепилівська центральна лікарня"Зачепилівської селищної ради Харківської області</t>
  </si>
  <si>
    <t>ЗАЧЕПИЛІВСЬКИЙ</t>
  </si>
  <si>
    <t>ХАРКІВСЬКА область, ЗАЧЕПИЛІВСЬКИЙ район, смт. ЗАЧЕПИЛІВКА, вулиця 14 Гвардійської  Стрілецької Дивізії, 6</t>
  </si>
  <si>
    <t>2245c377-5b1f-47fb-a1f2-a4058dfb0038</t>
  </si>
  <si>
    <t>Фельдшерсько-акушерський пункт с.Кубанка</t>
  </si>
  <si>
    <t>КУБАНКА</t>
  </si>
  <si>
    <t>ОДЕСЬКА область, ЛИМАНСЬКИЙ район, село КУБАНКА, вулиця Шевченка, 59в</t>
  </si>
  <si>
    <t>2252faab-acb4-46b2-8a32-1bf3f0357f2a</t>
  </si>
  <si>
    <t>КНП "Психіатрична лікарня м. Краматорська"</t>
  </si>
  <si>
    <t>ДОНЕЦЬКА область, місто КРАМАТОРСЬК, вулиця Катерини Білокур, 1А</t>
  </si>
  <si>
    <t>226372b5-f0fb-421d-b19e-1a55758ab86d</t>
  </si>
  <si>
    <t>Томашпільська АЗПСМ №2</t>
  </si>
  <si>
    <t>ВІННИЦЬКА область, ТОМАШПІЛЬСЬКИЙ район, смт. ТОМАШПІЛЬ, вулиця Ігоря Гаврилюка, 133</t>
  </si>
  <si>
    <t>22664e2c-0fea-4837-af4d-4d8a30414e40</t>
  </si>
  <si>
    <t>Відокремлений структурний підрозділ №6 Комунальне некомерційне підприємство "Зміївська центральна районна лікарня" Зміївської районної ради Харківської області</t>
  </si>
  <si>
    <t>ПЕРШОТРАВНЕВЕ</t>
  </si>
  <si>
    <t>ХАРКІВСЬКА область, ЗМІЇВСЬКИЙ район, село ПЕРШОТРАВНЕВЕ, вулиця Підлісна, 6</t>
  </si>
  <si>
    <t>2269d354-8147-48fa-a385-58f6d1a8630a</t>
  </si>
  <si>
    <t>М.КИЇВ, місто КИЇВ, вулиця Волоська, 47</t>
  </si>
  <si>
    <t>226dd539-2bd1-4361-9f5c-0e352f318cc9</t>
  </si>
  <si>
    <t>СУМСЬКА область, місто ШОСТКА, вулиця Прорізна, 12</t>
  </si>
  <si>
    <t>22728dde-d582-45ca-b909-72e6d3f0e3c4</t>
  </si>
  <si>
    <t>КОМУНАЛЬНЕ ПІДПРИЄМСТВО "ПРИМОРСЬКИЙ РАЙОННИЙ ЦЕНТР ПЕРВИННОЇ МЕДИКО-САНІТАРНОЇ ДОПОМОГИ" ПРИМОРСЬКОЇ МІСЬКОЇ РАДИ ЗАПОРІЗЬКОЇ ОБЛАСТІ</t>
  </si>
  <si>
    <t>2280bae5-b562-441a-811d-1dc7ffed4b06</t>
  </si>
  <si>
    <t>відокремлений структурнй підрозділ КНП "СПБР" ГРИШКОВЕЦЬКОЇ СЕЛИЩНОЇ, РАЙГОРОДОЦЬКОЇ, СЕМЕНІВСЬКОЇ ТА ШВАЙКІВСЬКОЇ СІЛЬСЬКИХ РАД ЗА АДРЕСОЮ СМТ. ГРИШКІВЦІ</t>
  </si>
  <si>
    <t>ЖИТОМИРСЬКА область, смт. ГРИШКІВЦІ, вулиця Житомирська, 32</t>
  </si>
  <si>
    <t>2280dbf7-8a6e-4ba7-9c63-263687beb889</t>
  </si>
  <si>
    <t>Тарандинцівська АЗПСМ</t>
  </si>
  <si>
    <t>ЛУБЕНСЬКИЙ</t>
  </si>
  <si>
    <t>ПОЛТАВСЬКА область, ЛУБЕНСЬКИЙ район, село ТАРАНДИНЦІ, вулиця Центральна, 9</t>
  </si>
  <si>
    <t>2287af0a-1529-4ea5-bc5a-a15f46e6ecb2</t>
  </si>
  <si>
    <t>Відділення ЕМД № 1</t>
  </si>
  <si>
    <t>ВІННИЦЬКА область, місто ВІННИЦЯ, вулиця Пугачова, 1</t>
  </si>
  <si>
    <t>228990f5-cab6-4431-95c0-14539dbedb9d</t>
  </si>
  <si>
    <t>Фельдшерський пункт с.Шарнопіль</t>
  </si>
  <si>
    <t>ШАРНОПІЛЬ</t>
  </si>
  <si>
    <t>ЧЕРКАСЬКА область, МОНАСТИРИЩЕНСЬКИЙ район, село ШАРНОПІЛЬ, вулиця Космонавтів, 12а</t>
  </si>
  <si>
    <t>228c509f-c765-4bc2-80a3-028a5e0f683c</t>
  </si>
  <si>
    <t>ФОП Авдеева</t>
  </si>
  <si>
    <t>2297b3ff-6150-4d76-af8c-081100acf58f</t>
  </si>
  <si>
    <t>Сторожинецьке відділення екстреної ( швидкої ) медичної допомоги</t>
  </si>
  <si>
    <t>ЧЕРНІВЕЦЬКА область, СТОРОЖИНЕЦЬКИЙ район, місто СТОРОЖИНЕЦЬ, вулиця Видинівського, 20</t>
  </si>
  <si>
    <t>22997cb9-e349-4417-a29c-1f5823434efd</t>
  </si>
  <si>
    <t>Відділення сімейної медицини  № 4 центру первинної медичної допомоги Комунального некомерційного підприємства  "5-а міська клінічна поліклініка м.Львова"</t>
  </si>
  <si>
    <t>ЛЬВІВСЬКА область, місто ЛЬВІВ, вулиця Виговського, 32</t>
  </si>
  <si>
    <t>22a0dde4-401d-4fd0-988c-88d9d09a72f0</t>
  </si>
  <si>
    <t>Амбулаторія загальної практики - сімейної медицини № 5, КНП"ДЦПМСД 9"ДМР  м. Дніпро</t>
  </si>
  <si>
    <t>ДНІПРОПЕТРОВСЬКА область, місто ДНІПРО, вулиця Лобачевського, 17а</t>
  </si>
  <si>
    <t>22a32f1b-0da7-4991-a4a6-258332d12b83</t>
  </si>
  <si>
    <t>Фельдшерсько-акушерський пункт села Загороща</t>
  </si>
  <si>
    <t>ЗАГОРОЩА</t>
  </si>
  <si>
    <t>РІВНЕНСЬКА область, РІВНЕНСЬКИЙ район, село ЗАГОРОЩА, вулиця Шевченка, 13</t>
  </si>
  <si>
    <t>22b2f1ed-bf3c-4f63-82e7-409410294c47</t>
  </si>
  <si>
    <t>Фельдшерсько-акушерський пункт с. Воля-Висоцька</t>
  </si>
  <si>
    <t>ВОЛЯ-ВИСОЦЬКА</t>
  </si>
  <si>
    <t>ЛЬВІВСЬКА область, ЖОВКІВСЬКИЙ район, село ВОЛЯ-ВИСОЦЬКА, вулиця Петрова, 52а</t>
  </si>
  <si>
    <t>22b3de9a-02a0-4ae8-857d-9e11c7bdec23</t>
  </si>
  <si>
    <t>А-Іванівська АЗПСМ</t>
  </si>
  <si>
    <t>АНДРІЄВО-ІВАНІВКА</t>
  </si>
  <si>
    <t>ОДЕСЬКА область, МИКОЛАЇВСЬКИЙ район, село АНДРІЄВО-ІВАНІВКА, вулиця Тилигульська , 76</t>
  </si>
  <si>
    <t>22b75c82-40fe-41b9-a299-62f5e8353b38</t>
  </si>
  <si>
    <t>Амбулаторія ЗПСМ с. Підгірне</t>
  </si>
  <si>
    <t>ПІДГІРНЕ</t>
  </si>
  <si>
    <t>ЗАКАРПАТСЬКА область, ІРШАВСЬКИЙ район, село ПІДГІРНЕ, вулиця Перемоги, 30</t>
  </si>
  <si>
    <t>22bdefed-1704-4659-ae55-e547efd60feb</t>
  </si>
  <si>
    <t>АЗПСМ №2</t>
  </si>
  <si>
    <t>ВОЛИНСЬКА область, місто ЛУЦЬК, проспект Волі, 66-а</t>
  </si>
  <si>
    <t>22c2611e-9794-4650-a1b2-b5f6e4c52881</t>
  </si>
  <si>
    <t>МИКОЛАЇВСЬКА область, місто ВОЗНЕСЕНСЬК, вулиця Київська, 218</t>
  </si>
  <si>
    <t>22c6c7b9-9ba2-42b7-814a-2b6e196953bc</t>
  </si>
  <si>
    <t>Флорівський ФП</t>
  </si>
  <si>
    <t>ФЛОРІВКА</t>
  </si>
  <si>
    <t>ПОЛТАВСЬКА область, ЧУТІВСЬКИЙ район, село ФЛОРІВКА, вулиця Молодіжна, 16</t>
  </si>
  <si>
    <t>22cbf5a5-1d79-460e-9ce2-f7021c91d09e</t>
  </si>
  <si>
    <t>ЖИТОМИРСЬКА область, РАДОМИШЛЬСЬКИЙ район, село ВИШЕВИЧІ, вулиця Миру, 18</t>
  </si>
  <si>
    <t>22cc156d-a214-4308-90d6-e6ca2efe67e0</t>
  </si>
  <si>
    <t>Маяцький фельдшерський пункт</t>
  </si>
  <si>
    <t>МАЯК</t>
  </si>
  <si>
    <t>ДОНЕЦЬКА область, ДОБРОПІЛЬСЬКИЙ район, селище МАЯК, вулиця Свободи, 7</t>
  </si>
  <si>
    <t>22d03416-7dd7-4426-ab1f-2e71791222e9</t>
  </si>
  <si>
    <t>амбулаторно-поліклінічна служба з наданням ПМД</t>
  </si>
  <si>
    <t>ПОЛІСЬКИЙ</t>
  </si>
  <si>
    <t>КИЇВСЬКА область, ПОЛІСЬКИЙ район, смт. КРАСЯТИЧІ, вулиця Воздвиженська, 7</t>
  </si>
  <si>
    <t>22d24110-6dd0-45b3-bf14-f38f4e91b016</t>
  </si>
  <si>
    <t>Пункт екстреної ( швидкої ) медичної допомоги " Кам"янка"</t>
  </si>
  <si>
    <t>ЧЕРНІВЕЦЬКА область, ГЛИБОЦЬКИЙ район, село КАМ'ЯНКА, вулиця Головна, 146</t>
  </si>
  <si>
    <t>22ddee6b-6aa4-42e4-8576-e28a7e45eb23</t>
  </si>
  <si>
    <t>ХАРКІВСЬКА область, ХАРКІВСЬКИЙ район, місто МЕРЕФА, вулиця Дніпровська, 264</t>
  </si>
  <si>
    <t>22e5a5b6-1f32-435b-bf01-71b6b99d7631</t>
  </si>
  <si>
    <t>КНП "Великодедеркальська РКЛ"</t>
  </si>
  <si>
    <t>ТЕРНОПІЛЬСЬКА область, ШУМСЬКИЙ район, село ВЕЛИКІ ДЕДЕРКАЛИ, вулиця Обори, 3</t>
  </si>
  <si>
    <t>22e70528-cf2f-4b99-ab70-5d20bb73c357</t>
  </si>
  <si>
    <t>АЗПСМ с.Першотравневе</t>
  </si>
  <si>
    <t>22f0ac03-db8b-4054-87e0-76c5d15532dc</t>
  </si>
  <si>
    <t>23018063-cb2b-4e58-a3b9-967ca9638e16</t>
  </si>
  <si>
    <t>Боровецький фельдшерсько-акушерський пункт</t>
  </si>
  <si>
    <t>БОРОВЕ</t>
  </si>
  <si>
    <t>ВОЛИНСЬКА область, ЛЮБОМЛЬСЬКИЙ район, село БОРОВЕ, вулиця Партизанська, 7</t>
  </si>
  <si>
    <t>2305a69b-e792-4153-8824-9a1d5c58f532</t>
  </si>
  <si>
    <t>Інфекційне відділення Комунального некомерційного підприємства "Знам'янська міська лікарня ім. А.В. Лисенка" Знам'янської міської ради</t>
  </si>
  <si>
    <t>КІРОВОГРАДСЬКА область, місто ЗНАМ'ЯНКА, вулиця Гагаріна, 30</t>
  </si>
  <si>
    <t>2305fe98-34c1-447a-a974-b883440f9c1e</t>
  </si>
  <si>
    <t>МОРШИН</t>
  </si>
  <si>
    <t>ЛЬВІВСЬКА область, місто МОРШИН, вулиця 50-Річчя УПА, 20</t>
  </si>
  <si>
    <t>230dccff-9d02-4d74-ac24-2f4cc50daf72</t>
  </si>
  <si>
    <t>Богданівська амбулаторія загальної практики сімейної медицини</t>
  </si>
  <si>
    <t>ДНІПРОПЕТРОВСЬКА область, ПАВЛОГРАДСЬКИЙ район, село БОГДАНІВКА, вулиця Українська, 35-б</t>
  </si>
  <si>
    <t>230df546-8166-4642-9c6b-f0fd2ea81eef</t>
  </si>
  <si>
    <t>ФАП с. Пригородок</t>
  </si>
  <si>
    <t>ПРИГОРОДОК</t>
  </si>
  <si>
    <t>ЧЕРНІВЕЦЬКА область, село ПРИГОРОДОК, вулиця Молодіжна, 3</t>
  </si>
  <si>
    <t>2317ecdd-c1f7-4850-bcaf-97846d24be68</t>
  </si>
  <si>
    <t>Комунальне некомерційне підприємство "Северинівська лікарня відновного лікування Вінницької обласної Ради"</t>
  </si>
  <si>
    <t>ВІННИЦЬКА область, ЖМЕРИНСЬКИЙ район, село СЕВЕРИНІВКА, вулиця Санаторська, 1</t>
  </si>
  <si>
    <t>231e9177-d371-44c9-9f3c-555206645c29</t>
  </si>
  <si>
    <t>Амбулаторія загальної практики сімейної медицини с. Корчин</t>
  </si>
  <si>
    <t>КОРЧИН</t>
  </si>
  <si>
    <t>ЛЬВІВСЬКА область, РАДЕХІВСЬКИЙ район, село КОРЧИН, вулиця Воз'єднання, 65</t>
  </si>
  <si>
    <t>2324e86c-587d-4186-b2ea-d41f47e45e4c</t>
  </si>
  <si>
    <t>Філія №2 Амбулаторії №4</t>
  </si>
  <si>
    <t>ОДЕСЬКА область, місто ІЗМАЇЛ, вулиця Нахімова, 435</t>
  </si>
  <si>
    <t>23292378-69d9-4d99-8f08-0170f851fa84</t>
  </si>
  <si>
    <t>Первомайська АЗПСМ КНП \</t>
  </si>
  <si>
    <t>СИНЕЛЬНИКІВСЬКИЙ</t>
  </si>
  <si>
    <t>ПЕРВОМАЙСЬКЕ</t>
  </si>
  <si>
    <t>ДНІПРОПЕТРОВСЬКА область, СИНЕЛЬНИКІВСЬКИЙ район, селище ПЕРВОМАЙСЬКЕ, вулиця Центральна, 27 Б</t>
  </si>
  <si>
    <t>2329c89f-88ac-4af4-82bc-6fd6c81c42ac</t>
  </si>
  <si>
    <t>Амбулаторія загальної практики - сімейної медицини №1 м. Малин</t>
  </si>
  <si>
    <t>МАЛИН</t>
  </si>
  <si>
    <t>ЖИТОМИРСЬКА область, місто МАЛИН, вулиця Суворова, 83 Б</t>
  </si>
  <si>
    <t>232a42d3-b554-4ee1-88ea-63fa3c592bed</t>
  </si>
  <si>
    <t>Турбівська АЗПСМ</t>
  </si>
  <si>
    <t>ЛИПОВЕЦЬКИЙ</t>
  </si>
  <si>
    <t>ВІННИЦЬКА область, ЛИПОВЕЦЬКИЙ район, смт. ТУРБІВ, вулиця Миру, 56</t>
  </si>
  <si>
    <t>23316d77-168d-4bfb-aefb-5852caafe5d4</t>
  </si>
  <si>
    <t>Фельдшерський пункт села Вище Солоне</t>
  </si>
  <si>
    <t>ВИЩЕ СОЛОНЕ</t>
  </si>
  <si>
    <t>ХАРКІВСЬКА область, БОРІВСЬКИЙ район, село ВИЩЕ СОЛОНЕ, вулиця Молодіжна, 72А</t>
  </si>
  <si>
    <t>23337040-a650-4e04-9f77-375c38694916</t>
  </si>
  <si>
    <t>ЛДЦ "Пан-Лікар"</t>
  </si>
  <si>
    <t>ЖИТОМИРСЬКА область, місто БЕРДИЧІВ, вулиця Житомирська, 76</t>
  </si>
  <si>
    <t>2333bb1e-0b7f-4869-8b19-a11239fb59f4</t>
  </si>
  <si>
    <t>Фельдшерський пункт сел. Червоне</t>
  </si>
  <si>
    <t>ЧЕРКАСЬКА область, СМІЛЯНСЬКИЙ район, селище ЧЕРВОНЕ, вулиця Мічуріна, 30</t>
  </si>
  <si>
    <t>2333f1b5-9f0a-41a7-aa9f-0ac06ffb49f6</t>
  </si>
  <si>
    <t>НІКОЛЬСЬКИЙ</t>
  </si>
  <si>
    <t>НОВОЯНИСОЛЬ</t>
  </si>
  <si>
    <t>ДОНЕЦЬКА область, НІКОЛЬСЬКИЙ район, село НОВОЯНИСОЛЬ, вулиця Центральна, 8</t>
  </si>
  <si>
    <t>23369b41-4ba5-413a-9d38-26c1292c42cb</t>
  </si>
  <si>
    <t>Фельдшерсько-акушерський пункт с. Новоіванівка</t>
  </si>
  <si>
    <t>НОВОІВАНІВКА</t>
  </si>
  <si>
    <t>ПОЛТАВСЬКА область, ХОРОЛЬСЬКИЙ район, село НОВОІВАНІВКА, вулиця Центральна , 142</t>
  </si>
  <si>
    <t>23379dc9-cfa0-41b8-bc2c-d538baa6c59d</t>
  </si>
  <si>
    <t>Амбулаторія загальної практики сімейної медицини с.Острожець</t>
  </si>
  <si>
    <t>РІВНЕНСЬКА область, МЛИНІВСЬКИЙ район, село ОСТРОЖЕЦЬ, вулиця Каштанова, 3</t>
  </si>
  <si>
    <t>233a0fed-c9e1-4233-b88b-e3023a44d93a</t>
  </si>
  <si>
    <t>Амбулаторія загальної практики сімейної медицини №6 КНП БМР "МЦПМСД №2"</t>
  </si>
  <si>
    <t>КИЇВСЬКА область, місто БІЛА ЦЕРКВА, вулиця Ярослава Мудрого, 49</t>
  </si>
  <si>
    <t>233aac8b-942f-4ea2-94ca-303540382123</t>
  </si>
  <si>
    <t>Амбулаторія загальної практики сімейної медицини Ремчицької дільниці комунального некомерційного підприємства "Сарненський  центр первинної медико-санітарної допомоги" Сарненської міської  ради</t>
  </si>
  <si>
    <t>РЕМЧИЦІ</t>
  </si>
  <si>
    <t>РІВНЕНСЬКА область, САРНЕНСЬКИЙ район, село РЕМЧИЦІ, вулиця Шкільна, 41</t>
  </si>
  <si>
    <t>233bb375-2b78-40d3-98df-3ff6fc79913e</t>
  </si>
  <si>
    <t>Ордо-Василівська сільська лікарська амбулаторія ЗПСМ</t>
  </si>
  <si>
    <t>ОРДО-ВАСИЛІВКА</t>
  </si>
  <si>
    <t>ДНІПРОПЕТРОВСЬКА область, СОФІЇВСЬКИЙ район, село ОРДО-ВАСИЛІВКА, вулиця Миру, 33а</t>
  </si>
  <si>
    <t>23430154-3a1d-4753-9143-488a9e99dfaa</t>
  </si>
  <si>
    <t>АЗПСМ №2 м.Хмільник</t>
  </si>
  <si>
    <t>ВІННИЦЬКА область, місто ХМІЛЬНИК, вулиця Пушкіна, 64</t>
  </si>
  <si>
    <t>2344cd83-60da-4719-8e5b-0f75d1797afa</t>
  </si>
  <si>
    <t>Філія амбулаторія №1( Ново-Баварський, 101)</t>
  </si>
  <si>
    <t>ХАРКІВСЬКА область, місто ХАРКІВ, проспект Ново-Баварський, 101</t>
  </si>
  <si>
    <t>2347ad68-e399-4df8-ab69-cf9ab6a3c86b</t>
  </si>
  <si>
    <t>АЗПСМ с. Малокаховка</t>
  </si>
  <si>
    <t>КАХОВСЬКИЙ</t>
  </si>
  <si>
    <t>МАЛОКАХОВКА</t>
  </si>
  <si>
    <t>ХЕРСОНСЬКА область, КАХОВСЬКИЙ район, село МАЛОКАХОВКА, провулок Центральний, 6</t>
  </si>
  <si>
    <t>2347f012-e3b3-4b30-b512-dcf4646da3b3</t>
  </si>
  <si>
    <t>Пункт здоров'я с. Глиниця</t>
  </si>
  <si>
    <t>ГЛИНИЦЯ</t>
  </si>
  <si>
    <t>ЧЕРНІВЕЦЬКА область, КІЦМАНСЬКИЙ район, село ГЛИНИЦЯ, вулиця Перемоги, 10</t>
  </si>
  <si>
    <t>2350b229-3817-4802-95fd-1f6f53caad93</t>
  </si>
  <si>
    <t>АЗПСМ Концеба</t>
  </si>
  <si>
    <t>САВРАНСЬКИЙ</t>
  </si>
  <si>
    <t>КОНЦЕБА</t>
  </si>
  <si>
    <t>ОДЕСЬКА область, САВРАНСЬКИЙ район, село КОНЦЕБА, вулиця Вишнева, 100</t>
  </si>
  <si>
    <t>23599d42-9d63-4513-8631-75062409c37f</t>
  </si>
  <si>
    <t>Амбулаторія ЗПСМ с. Хорошее (КНП "Петропавлівський ЦПМСД"ПРР")</t>
  </si>
  <si>
    <t>ПЕТРОПАВЛІВСЬКИЙ</t>
  </si>
  <si>
    <t>ХОРОШЕ</t>
  </si>
  <si>
    <t>ДНІПРОПЕТРОВСЬКА область, ПЕТРОПАВЛІВСЬКИЙ район, село ХОРОШЕ, вулиця Широка, 1а</t>
  </si>
  <si>
    <t>2360a891-7536-422b-aa3f-3879458e2e45</t>
  </si>
  <si>
    <t>Фельдшерсько-акушерський пункт с. Шарапанівка</t>
  </si>
  <si>
    <t>ШАРАПАНІВКА</t>
  </si>
  <si>
    <t>ВІННИЦЬКА область, КРИЖОПІЛЬСЬКИЙ район, село ШАРАПАНІВКА, вулиця Соборна, 46</t>
  </si>
  <si>
    <t>23630782-db17-497a-9349-1a709b84953b</t>
  </si>
  <si>
    <t>БОНДАРІ</t>
  </si>
  <si>
    <t>ПОЛТАВСЬКА область, КРЕМЕНЧУЦЬКИЙ район, село БОНДАРІ, вулиця Центральна, 16-Д</t>
  </si>
  <si>
    <t>236858c0-cd66-4814-8014-fb9344c1f67c</t>
  </si>
  <si>
    <t>Комунальне некомерційне підприємство "Криворізька міська лікарня №17" Криворізької міської ради</t>
  </si>
  <si>
    <t>236c4b7f-c2b0-4651-9934-877bd9b3f4af</t>
  </si>
  <si>
    <t>Амбулаторія загальної практики - сімейної медицини село Лука</t>
  </si>
  <si>
    <t>ЖИТОМИРСЬКА область, ЖИТОМИРСЬКИЙ район, село ЛУКА, вулиця Генерала Вахнюка , 1а</t>
  </si>
  <si>
    <t>237f5485-5b20-49a7-bba2-d0ee87802600</t>
  </si>
  <si>
    <t>ТОВ "КЛІНІКА МЕДЕСАНА"</t>
  </si>
  <si>
    <t>М.КИЇВ, місто КИЇВ, вулиця Оноре де Бальзака, 4А</t>
  </si>
  <si>
    <t>23858837-314b-4840-ba58-7763206c7447</t>
  </si>
  <si>
    <t>АЗПСМ с. Вербівка</t>
  </si>
  <si>
    <t>ІВАНО-ФРАНКІВСЬКА область, село ВЕРБІВКА, вулиця ГРУШЕВСЬКОГО, 16</t>
  </si>
  <si>
    <t>238c35e3-94d9-4980-8aba-a50303068d51</t>
  </si>
  <si>
    <t>Фельдшерський пункт с. Оксанина</t>
  </si>
  <si>
    <t>ОКСАНИНА</t>
  </si>
  <si>
    <t>ЧЕРКАСЬКА область, УМАНСЬКИЙ район, село ОКСАНИНА, вулиця Шевченка, 1а</t>
  </si>
  <si>
    <t>238c93b1-8da8-482a-b4ea-a6f456381745</t>
  </si>
  <si>
    <t>Терсянська АЗПСМ</t>
  </si>
  <si>
    <t>НОВОМИКОЛАЇВСЬКИЙ</t>
  </si>
  <si>
    <t>ТЕРСЯНКА</t>
  </si>
  <si>
    <t>ЗАПОРІЗЬКА область, НОВОМИКОЛАЇВСЬКИЙ район, село ТЕРСЯНКА, вулиця Центральна, 51</t>
  </si>
  <si>
    <t>238e2526-581a-418d-9c41-fdf95de716c8</t>
  </si>
  <si>
    <t>Новокраснянська сільська лікарська амбулаторія загальної практики-сімейної медицини</t>
  </si>
  <si>
    <t>НОВОКРАСНЯНКА</t>
  </si>
  <si>
    <t>ЛУГАНСЬКА область, КРЕМІНСЬКИЙ район, село НОВОКРАСНЯНКА, вулиця Центральна, 85-а</t>
  </si>
  <si>
    <t>238e6958-f441-45b3-a210-c2b5878b410a</t>
  </si>
  <si>
    <t>ФАП Рудка</t>
  </si>
  <si>
    <t>ПОЛТАВСЬКА область, ГРЕБІНКІВСЬКИЙ район, село РУДКА, вулиця Набережна, 6</t>
  </si>
  <si>
    <t>2390ad7b-2565-4196-b429-6e87fc22f49d</t>
  </si>
  <si>
    <t>Амбулаторія ЗПСМ № 4 м. Марганець (КНП "Марганецький ЦПМСД")</t>
  </si>
  <si>
    <t>ДНІПРОПЕТРОВСЬКА область, місто МАРГАНЕЦЬ, вулиця Лермонтова, 27а</t>
  </si>
  <si>
    <t>23942cef-f3cb-485f-aab5-ca5c6cdc0484</t>
  </si>
  <si>
    <t>Комунальне некомерційне підприємство "Міська клінічна лікарня № 21 ім. проф. Є.Г. Попкової" Дніпровської міської ради</t>
  </si>
  <si>
    <t>ДНІПРОПЕТРОВСЬКА область, ДНІПРО район, місто ДНІПРО, вулиця Канатна, 17</t>
  </si>
  <si>
    <t>23986f72-1b88-411c-b023-7b5309f7ee38</t>
  </si>
  <si>
    <t>МОСТИСЬКИЙ</t>
  </si>
  <si>
    <t>ЛЬВІВСЬКА область, МОСТИСЬКИЙ район, місто МОСТИСЬКА, вулиця Полуботка , 3</t>
  </si>
  <si>
    <t>2399144c-5223-42fb-a045-9ed71d771b06</t>
  </si>
  <si>
    <t>Жіноча консультація КНП "Уманський пологовий будинок"</t>
  </si>
  <si>
    <t>ЧЕРКАСЬКА область, місто УМАНЬ, вулиця Крамаренка, 16</t>
  </si>
  <si>
    <t>23a66a93-07f2-4948-9513-6ff38682f71e</t>
  </si>
  <si>
    <t>Структурний підрозділ 'Міська дитяча поліклініка' Педіатричне відділення №4</t>
  </si>
  <si>
    <t>ІВАНО-ФРАНКІВСЬКА область, місто ІВАНО-ФРАНКІВСЬК, вулиця Стуса, 2</t>
  </si>
  <si>
    <t>23aa13d8-9199-4329-9b76-3e706d5547a4</t>
  </si>
  <si>
    <t>ФАП с.Дубрівка</t>
  </si>
  <si>
    <t>ЗАКАРПАТСЬКА область, УЖГОРОДСЬКИЙ район, село ДУБРІВКА, вулиця Центральна, 99</t>
  </si>
  <si>
    <t>23ace248-010c-4698-a702-4c995dd0f7b2</t>
  </si>
  <si>
    <t>ФП села Никонорівка лікарської амбулаторії села Рай-Олександрівка</t>
  </si>
  <si>
    <t>НИКОНОРІВКА</t>
  </si>
  <si>
    <t>ДОНЕЦЬКА область, СЛОВ'ЯНСЬКИЙ район, село НИКОНОРІВКА, вулиця Підгірна, 9а</t>
  </si>
  <si>
    <t>23b5d2a8-7997-4946-ad4e-85bc41573462</t>
  </si>
  <si>
    <t>КІРОВОГРАДСЬКА область, місто КРОПИВНИЦЬКИЙ, вулиця Космонавта Попова, 9Б</t>
  </si>
  <si>
    <t>23b76ee6-a03a-4e41-a2b2-430acdb5c66f</t>
  </si>
  <si>
    <t>Амбулаторно-поліклінічна служба центру ПМСД</t>
  </si>
  <si>
    <t>ЖИТОМИРСЬКА область, ОЛЕВСЬКИЙ район, місто ОЛЕВСЬК, вулиця Свято-Миколаївська, 46</t>
  </si>
  <si>
    <t>23b89ff8-b6bd-446a-8ec5-0ff5d8512b85</t>
  </si>
  <si>
    <t>Харківська клінічна лікарня на залізничному транспорті №1</t>
  </si>
  <si>
    <t>ХАРКІВСЬКА область, місто ХАРКІВ, провулок Балакірєва, 5</t>
  </si>
  <si>
    <t>23ba5ef0-6d13-4558-a149-8277a3f6b1f5</t>
  </si>
  <si>
    <t>Амбулаторія сімейної медицини №4</t>
  </si>
  <si>
    <t>ЧЕРНІГІВСЬКА область, місто НІЖИН, вулиця Овдіївська, 227</t>
  </si>
  <si>
    <t>23be37dc-1d5b-4d0e-a98e-128ec01f8aba</t>
  </si>
  <si>
    <t>АЗПСМ с. Лозянське</t>
  </si>
  <si>
    <t>ЛОЗЯНСЬКИЙ</t>
  </si>
  <si>
    <t>ЗАКАРПАТСЬКА область, МІЖГІРСЬКИЙ район, село ЛОЗЯНСЬКИЙ, вулиця без назви, 354</t>
  </si>
  <si>
    <t>23bed609-b56f-419a-9c6c-af15bb954c08</t>
  </si>
  <si>
    <t>Комунальне підприємство «Лубенська лікарня інтенсивного лікування» Лубенської міської ради Бактеріологічна лабораторія</t>
  </si>
  <si>
    <t>ПОЛТАВСЬКА область, місто ЛУБНИ, вулиця Л. Толстого, 24/18</t>
  </si>
  <si>
    <t>23c53ed2-b26f-430c-8680-6120d27b356f</t>
  </si>
  <si>
    <t>КНП КОР "Київський обласний центр екстреної медичної допомоги та медицини катастроф" Білоцерківська станція екстреної медичної допомоги</t>
  </si>
  <si>
    <t>КИЇВСЬКА область, місто БІЛА ЦЕРКВА, вулиця Водопійна, 40</t>
  </si>
  <si>
    <t>23c552ec-2890-4b72-b30c-a996220d03e9</t>
  </si>
  <si>
    <t>Добропільська лікарська амбулаторія загальної практики - сімейної медицини</t>
  </si>
  <si>
    <t>ХЕРСОНСЬКА область, ГОЛОПРИСТАНСЬКИЙ район, село ДОБРОПІЛЛЯ, вулиця Шкільна, 1</t>
  </si>
  <si>
    <t>23ce73dd-7c62-4bb3-9b55-966bb781c2c8</t>
  </si>
  <si>
    <t>Старогутівський фельдшерсько-акушерський пункт</t>
  </si>
  <si>
    <t>СТАРА ГУТА</t>
  </si>
  <si>
    <t>ВОЛИНСЬКА область, СТАРОВИЖІВСЬКИЙ район, село СТАРА ГУТА, вулиця Л.Українки, 22</t>
  </si>
  <si>
    <t>23d366ce-4513-4e85-98ed-22b20fccecc6</t>
  </si>
  <si>
    <t>Амбулаторія ЗПСМ с.Білозір'я</t>
  </si>
  <si>
    <t>ЧЕРКАСЬКИЙ</t>
  </si>
  <si>
    <t>ЧЕРКАСЬКА область, ЧЕРКАСЬКИЙ район, село БІЛОЗІР'Я, вулиця Ткаченка, 35</t>
  </si>
  <si>
    <t>23d3b817-6c1f-44c0-a3e6-551dd608db8d</t>
  </si>
  <si>
    <t>Центр сімейної медицини</t>
  </si>
  <si>
    <t>ХАРКІВСЬКА область, ХАРКІВСЬКА район, місто КУП'ЯНСЬК, селище смт Ківшарівка, 20</t>
  </si>
  <si>
    <t>23d85127-a66e-41e5-8058-7024bf4ec2c2</t>
  </si>
  <si>
    <t>ФАП Забагна</t>
  </si>
  <si>
    <t>ЧЕРНІВЕЦЬКА область, село ЗАБОЛОТТЯ, вулиця Буковинська, 57</t>
  </si>
  <si>
    <t>23dbec11-1130-456b-904a-3259bdaa38c9</t>
  </si>
  <si>
    <t>Амбулаторія загальної практики сімейної медицини с. Грейгове</t>
  </si>
  <si>
    <t>ГРЕЙГОВЕ</t>
  </si>
  <si>
    <t>МИКОЛАЇВСЬКА область, ВІТОВСЬКИЙ район, селище ГРЕЙГОВЕ, вулиця Шевченка, 42</t>
  </si>
  <si>
    <t>23dd6748-6af9-4343-8abb-503a3f50b8eb</t>
  </si>
  <si>
    <t>Амбулаторія ЗПСМ смт. Черкаське (КНП "ЦПМСД" Черкаської селищної ради")</t>
  </si>
  <si>
    <t>НОВОМОСКОВСЬКИЙ</t>
  </si>
  <si>
    <t>ЧЕРКАСЬКЕ</t>
  </si>
  <si>
    <t>ДНІПРОПЕТРОВСЬКА область, НОВОМОСКОВСЬКИЙ район, смт. ЧЕРКАСЬКЕ, вулиця Лісна, 16А</t>
  </si>
  <si>
    <t>23e01ccf-3635-45a9-a698-64e775bb813f</t>
  </si>
  <si>
    <t>КНП "ЦПСМД №1" Деснянського р-ну м.Києва, Черговий кабінет</t>
  </si>
  <si>
    <t>М.КИЇВ, місто КИЇВ, проспект Маяковського, 32Б</t>
  </si>
  <si>
    <t>23e41e6d-0d46-4290-9efa-320858ecf27e</t>
  </si>
  <si>
    <t>ФАП с.Анталовці</t>
  </si>
  <si>
    <t>АНТАЛОВЦІ</t>
  </si>
  <si>
    <t>ЗАКАРПАТСЬКА область, УЖГОРОДСЬКИЙ район, село АНТАЛОВЦІ, вулиця Миру, 55</t>
  </si>
  <si>
    <t>23e8b865-e5ee-45c6-bf48-f7f16ad159ea</t>
  </si>
  <si>
    <t>ЛЬВІВСЬКА область, місто СТРИЙ, вулиця Болехівська, 1</t>
  </si>
  <si>
    <t>23edc5c6-bc4d-4d4c-b570-35add83a8f3a</t>
  </si>
  <si>
    <t>Мар'янівська АЗПСМ</t>
  </si>
  <si>
    <t>ЖИТОМИРСЬКА область, БАРАНІВСЬКИЙ район, смт. МАР'ЯНІВКА, вулиця РОМАНІВСЬКА, 4</t>
  </si>
  <si>
    <t>23ef4ae9-a861-47f1-b9c4-7240ec3c2f38</t>
  </si>
  <si>
    <t>Амбулаторія загальної практики-сімейної медицини №3</t>
  </si>
  <si>
    <t>КИЇВСЬКА область, місто БОРИСПІЛЬ, вулиця Глибоцька, 81</t>
  </si>
  <si>
    <t>23f0bd52-4dd1-414f-9f50-3938f3def4b9</t>
  </si>
  <si>
    <t>Амбулаторія ЗПСМ №3,  КНП "ЦПМСД №2" Оболонського району м. Києва</t>
  </si>
  <si>
    <t>23f32940-1f1f-44dd-877c-5aeeb85bff03</t>
  </si>
  <si>
    <t>Комунальне некомерційне підприємство "Міська лікарня №9" Запорізької міської ради</t>
  </si>
  <si>
    <t>23f47ce8-02e6-4b6b-bad3-3361a192c919</t>
  </si>
  <si>
    <t>АЗПСМ с.Колодязне</t>
  </si>
  <si>
    <t>КОЛОДЯЗНЕ</t>
  </si>
  <si>
    <t>ХАРКІВСЬКА область, ДВОРІЧАНСЬКИЙ район, село КОЛОДЯЗНЕ, вулиця Шкільна, 34</t>
  </si>
  <si>
    <t>23f6d810-f8f9-4624-8f15-35c16700c623</t>
  </si>
  <si>
    <t>Червоногригорівська амбулаторія ЗПСМ (КНП "Нікопольський районний ЦПМСД")</t>
  </si>
  <si>
    <t>ЧЕРВОНОГРИГОРІВКА</t>
  </si>
  <si>
    <t>ДНІПРОПЕТРОВСЬКА область, НІКОПОЛЬСЬКИЙ район, смт. ЧЕРВОНОГРИГОРІВКА, вулиця Ярмарочна, 31-а</t>
  </si>
  <si>
    <t>23fbd27e-4835-44ef-a5d7-c47702ff60c6</t>
  </si>
  <si>
    <t>ДОНЕЦЬКА область, місто МАРІУПОЛЬ, вулиця Пашковського, 36</t>
  </si>
  <si>
    <t>240a6b25-8067-495f-8d0b-331c3e2f45a6</t>
  </si>
  <si>
    <t>Вахнівська АЗПСМ</t>
  </si>
  <si>
    <t>ВАХНІВКА</t>
  </si>
  <si>
    <t>ВІННИЦЬКА область, ЛИПОВЕЦЬКИЙ район, село ВАХНІВКА, вулиця Миру, 20</t>
  </si>
  <si>
    <t>240c1a95-ecfe-4928-b27b-a98050778f20</t>
  </si>
  <si>
    <t>ВОРОХТА</t>
  </si>
  <si>
    <t>ІВАНО-ФРАНКІВСЬКА область, ІВАНО-ФРАНКІВСЬКА район, смт. ВОРОХТА, вулиця Данила Галицького, 65А</t>
  </si>
  <si>
    <t>241109a0-fc28-4456-9fb8-d6682ba6166f</t>
  </si>
  <si>
    <t>ФП с.Михайлівське</t>
  </si>
  <si>
    <t>МИХАЙЛІВСЬКЕ</t>
  </si>
  <si>
    <t>СУМСЬКА область, КРАСНОПІЛЬСЬКИЙ район, селище МИХАЙЛІВСЬКЕ, вулиця Чернишевсьокого, 22</t>
  </si>
  <si>
    <t>24159d82-6426-45fe-94b1-c3e02da0f29f</t>
  </si>
  <si>
    <t>Фельдшерський пункт с.Старий Збараж</t>
  </si>
  <si>
    <t>СТАРИЙ ЗБАРАЖ</t>
  </si>
  <si>
    <t>ТЕРНОПІЛЬСЬКА область, ЗБАРАЗЬКИЙ район, село СТАРИЙ ЗБАРАЖ, вулиця Старозбаразька, 142</t>
  </si>
  <si>
    <t>24190e5e-c672-44f5-8074-914a768ff7ea</t>
  </si>
  <si>
    <t>Амбулаторія загальної практики-сімейної медицини № 4,  КНП "ЦПМСД №1" Святошинського району м.Києва</t>
  </si>
  <si>
    <t>М.КИЇВ, місто КИЇВ, бульвар Академіка Вернадського, 53</t>
  </si>
  <si>
    <t>241af0d0-12e7-49ad-9502-fad9d2f239f4</t>
  </si>
  <si>
    <t>Фельдшерський пункт с.Зарваниця</t>
  </si>
  <si>
    <t>ЗАРВАНИЦЯ</t>
  </si>
  <si>
    <t>ТЕРНОПІЛЬСЬКА область, село ЗАРВАНИЦЯ, вулиця Шептицького, 28</t>
  </si>
  <si>
    <t>242a0401-83db-43fb-b035-61aa431c1776</t>
  </si>
  <si>
    <t>ОДЕСЬКА область, місто ЮЖНЕ, вулиця Будівельників, 19</t>
  </si>
  <si>
    <t>24332047-3c6f-4563-ab2f-44c20ddae8d2</t>
  </si>
  <si>
    <t>Гірківський фельдшерський пункт</t>
  </si>
  <si>
    <t>ГІРКИ</t>
  </si>
  <si>
    <t>ВОЛИНСЬКА область, ЛЮБЕШІВСЬКИЙ район, село ГІРКИ, вулиця Центральна, 78</t>
  </si>
  <si>
    <t>2433a2cd-cd0f-4008-8ded-0ea110eae695</t>
  </si>
  <si>
    <t>Амбулаторія загальної практики сімейної медицини с.Русанівка</t>
  </si>
  <si>
    <t>ЛИПОВОДОЛИНСЬКИЙ</t>
  </si>
  <si>
    <t>РУСАНІВКА</t>
  </si>
  <si>
    <t>СУМСЬКА область, ЛИПОВОДОЛИНСЬКИЙ район, село РУСАНІВКА, вулиця Зелена, 1</t>
  </si>
  <si>
    <t>243b183f-340d-478a-9cfd-dfb22bc9d7eb</t>
  </si>
  <si>
    <t>ФІЗИЧНА ОСОБА- ПІДПРИЄМЕЦЬ ДЯДЬКОВА ІРИНА МИКОЛАЇВНА</t>
  </si>
  <si>
    <t>ПОЛТАВСЬКА область, ПИРЯТИНСЬКИЙ район, місто ПИРЯТИН, вулиця Європейська, 66 Д</t>
  </si>
  <si>
    <t>243b7d07-86d0-44be-99a0-b2d99ebb2e72</t>
  </si>
  <si>
    <t>Центральна АЗПСМ по вул. Д. Пігути, 29</t>
  </si>
  <si>
    <t>ТЕРНОПІЛЬСЬКА область, місто ЧОРТКІВ, вулиця Д. Пігути, 29</t>
  </si>
  <si>
    <t>243e4447-e369-491e-92e0-c2433c9bf7a8</t>
  </si>
  <si>
    <t>ФОП Ковшик Марина Олександрівна</t>
  </si>
  <si>
    <t>ПОЛТАВСЬКА область, ЛОХВИЦЬКИЙ район, місто ЛОХВИЦЯ, вулиця Незалежності, 3</t>
  </si>
  <si>
    <t>243e8855-abb5-49ac-ba28-eece3fbb1188</t>
  </si>
  <si>
    <t>Салтиково Дівицька сільська лікарська амбулаторія</t>
  </si>
  <si>
    <t>САЛТИКОВА ДІВИЦЯ</t>
  </si>
  <si>
    <t>ЧЕРНІГІВСЬКА область, КУЛИКІВСЬКИЙ район, село САЛТИКОВА ДІВИЦЯ, вулиця Шевченка, 95</t>
  </si>
  <si>
    <t>2440a208-6ff4-44d9-bf21-019558984c35</t>
  </si>
  <si>
    <t>2442d8f7-aac4-494f-9010-9d89b367aebe</t>
  </si>
  <si>
    <t>Амбулаторія загальної практики сімейної медицини №6</t>
  </si>
  <si>
    <t>ТЕРНОПІЛЬСЬКА область, місто ТЕРНОПІЛЬ, вулиця Петриківська, 25А</t>
  </si>
  <si>
    <t>24430c83-0aee-4e0f-9745-04d723bb0ab6</t>
  </si>
  <si>
    <t>ФАП с.Шульське</t>
  </si>
  <si>
    <t>ШУЛЬСЬКЕ</t>
  </si>
  <si>
    <t>ХАРКІВСЬКА область, ПЕРВОМАЙСЬКИЙ район, село ШУЛЬСЬКЕ, вулиця Центральна, 1</t>
  </si>
  <si>
    <t>24526755-5377-4c65-bec4-0a61ebaa2a36</t>
  </si>
  <si>
    <t>Баришська амбулаторія загальної практики-сімейної медицини</t>
  </si>
  <si>
    <t>БАРИШ</t>
  </si>
  <si>
    <t>ТЕРНОПІЛЬСЬКА область, БУЧАЦЬКИЙ район, село БАРИШ, вулиця Місто, 37а</t>
  </si>
  <si>
    <t>24534546-6a2e-4631-be64-2293378aee20</t>
  </si>
  <si>
    <t>КНП КОР "Київський обласний кардіологічний диспансер"</t>
  </si>
  <si>
    <t>ШЕВЧЕНКІВСЬКИЙ</t>
  </si>
  <si>
    <t>М.КИЇВ, ШЕВЧЕНКІВСЬКИЙ район, місто КИЇВ, вулиця Багговутівська, 1</t>
  </si>
  <si>
    <t>24540df7-035b-4e60-9e92-137c85e934be</t>
  </si>
  <si>
    <t>Жданівська АЗПСМ (КНП \"Магдалинівський ЦПМСД")</t>
  </si>
  <si>
    <t>МАГДАЛИНІВСЬКИЙ</t>
  </si>
  <si>
    <t>ЖДАНІВКА</t>
  </si>
  <si>
    <t>ДНІПРОПЕТРОВСЬКА область, МАГДАЛИНІВСЬКИЙ район, село ЖДАНІВКА, вулиця Центральна, 8</t>
  </si>
  <si>
    <t>2459deec-5f5c-4a6e-8037-759ddbef6eff</t>
  </si>
  <si>
    <t>КОМУНАЛЬНЕ НЕКОМЕРЦІЙНЕ ПІДПРИЄМСТВО "БЕРДЯНСЬКИЙ ЗАКЛАД З НАДАННЯ ПСИХІАТРИЧНОЇ ДОПОМОГИ" ЗАПОРІЗЬКОЇ ОБЛАСНОЇ РАДИ  (ДЕННИЙ СТАЦІОНАР)</t>
  </si>
  <si>
    <t>ЗАПОРІЗЬКА область, місто БЕРДЯНСЬК, вулиця Консульська, 23Д</t>
  </si>
  <si>
    <t>245e3c8b-e1e7-4564-abd9-f96e3c07bfc8</t>
  </si>
  <si>
    <t>Амбулаторія загальної практики сімейної медицини с. Орлівка</t>
  </si>
  <si>
    <t>НОВГОРОД-СІВЕРСЬКИЙ</t>
  </si>
  <si>
    <t>ЧЕРНІГІВСЬКА область, НОВГОРОД-СІВЕРСЬКИЙ район, село ОРЛІВКА, вулиця Шевченка, 66</t>
  </si>
  <si>
    <t>24606b17-76aa-44f1-958d-9881e33aacfb</t>
  </si>
  <si>
    <t>Кабінет замісної підтримувальної терапії</t>
  </si>
  <si>
    <t>РІВНЕНСЬКА область, місто РІВНЕ, вулиця Макарова, 3</t>
  </si>
  <si>
    <t>2462ae06-c3d3-4ce6-89c7-2bf5f09218a4</t>
  </si>
  <si>
    <t>Амбулаторія загальної практики - сімейної медицини с.Підлозці</t>
  </si>
  <si>
    <t>РІВНЕНСЬКА область, МЛИНІВСЬКИЙ район, село ПІДЛОЗЦІ, вулиця Стирова, 1</t>
  </si>
  <si>
    <t>2463fd53-349f-48ea-bb3f-7b263bad184c</t>
  </si>
  <si>
    <t>Місце надання послуги 1</t>
  </si>
  <si>
    <t>ДОНЕЦЬКА область, місто ЛИМАН, вулиця Незалежності, 64</t>
  </si>
  <si>
    <t>247162d2-7579-4789-9f02-d9e71f0c2d99</t>
  </si>
  <si>
    <t>КНП "1-а міська поліклініка м.Львова"</t>
  </si>
  <si>
    <t>ЛЬВІВСЬКА область, місто ЛЬВІВ, вулиця Руська, 20</t>
  </si>
  <si>
    <t>2471b128-e1a8-4fda-a756-09687bb34502</t>
  </si>
  <si>
    <t>Амбулаторія №9 КНП "ЦПМСД №2" Голосіївського району м. Києва</t>
  </si>
  <si>
    <t>М.КИЇВ, місто КИЇВ, проспект Голосіївський, 88</t>
  </si>
  <si>
    <t>24726f21-7f9b-436a-b784-9e58af21abf8</t>
  </si>
  <si>
    <t>Стоматологія Новомихайлівка</t>
  </si>
  <si>
    <t>ДОНЕЦЬКА область, МАР'ЇНСЬКИЙ район, село НОВОМИХАЙЛІВКА, вулиця Соборна, 49</t>
  </si>
  <si>
    <t>24760f1a-bb68-4c0d-8edd-69918dfe7e24</t>
  </si>
  <si>
    <t>3.Комунальне некомерційне підприємство Сумської обласної ради "Обласна клінічна спеціалізована лікарня" (підрозділ м.Суми)</t>
  </si>
  <si>
    <t>СУМСЬКА область, місто СУМИ,  ТРОЇЦЬКА, 48</t>
  </si>
  <si>
    <t>24796580-9e9d-4dcc-a0e0-5929476eca23</t>
  </si>
  <si>
    <t>Савинський фельдшерсько-акушерський пункт</t>
  </si>
  <si>
    <t>САВИНЦІ</t>
  </si>
  <si>
    <t>ПОЛТАВСЬКА область, ОРЖИЦЬКИЙ район, село САВИНЦІ, вулиця Кооперативна, 1 А</t>
  </si>
  <si>
    <t>247bb4b7-a161-49ca-bc38-d20751ba5e98</t>
  </si>
  <si>
    <t>Жиричівська АЗПСМ</t>
  </si>
  <si>
    <t>ЖИРИЧІ</t>
  </si>
  <si>
    <t>ВОЛИНСЬКА область, РАТНІВСЬКИЙ район, село ЖИРИЧІ, вулиця Центральна, 85</t>
  </si>
  <si>
    <t>247c9934-078c-492f-9132-46d8ed8e13c4</t>
  </si>
  <si>
    <t>Амбулаторія загальної практики-сімейної медицини №10</t>
  </si>
  <si>
    <t>247e2f50-82c5-47b1-a8ce-d1b637114d8e</t>
  </si>
  <si>
    <t>Федорівська лікарська амбулаторія загальної практики сімейної медицини</t>
  </si>
  <si>
    <t>КІРОВОГРАДСЬКА область, КІРОВОГРАДСЬКИЙ район, село ФЕДОРІВКА, вулиця Леоніда Кравчука, 75</t>
  </si>
  <si>
    <t>247eede4-45a9-4b96-ad3a-4bca7ed450d4</t>
  </si>
  <si>
    <t>ДОНЕЦЬКА область, місто НОВОГРОДІВКА, вулиця 10 річчя Незалежності України, 4</t>
  </si>
  <si>
    <t>24898427-4a49-4e16-afcd-4606065094c7</t>
  </si>
  <si>
    <t>Новокам'янська сільська лікарська амбулаторія</t>
  </si>
  <si>
    <t>НОВА КАМ'ЯНКА</t>
  </si>
  <si>
    <t>ХЕРСОНСЬКА область, ВЕЛИКООЛЕКСАНДРІВСЬКИЙ район, село НОВА КАМ'ЯНКА, вулиця Херсонська, 1-Б</t>
  </si>
  <si>
    <t>248b30a8-66e3-4de5-a562-a8b607e8ff45</t>
  </si>
  <si>
    <t>АЗПСМ  с.Богуславка</t>
  </si>
  <si>
    <t>БОГУСЛАВКА</t>
  </si>
  <si>
    <t>ХАРКІВСЬКА область, БОРІВСЬКИЙ район, село БОГУСЛАВКА, вулиця Центральна, 37</t>
  </si>
  <si>
    <t>248e4265-1a58-4fdf-8db1-95aa19414424</t>
  </si>
  <si>
    <t>Амбулаторія загальної практики-сімейної медицини с.Валява</t>
  </si>
  <si>
    <t>ВАЛЯВА</t>
  </si>
  <si>
    <t>ЧЕРКАСЬКА область, ГОРОДИЩЕНСЬКИЙ район, село ВАЛЯВА, вулиця Нечуя Левицького, 3</t>
  </si>
  <si>
    <t>248f11bf-bd46-4f4e-a1e2-9f056514bf1b</t>
  </si>
  <si>
    <t>Стоматологічний кабінет с.Калаглія</t>
  </si>
  <si>
    <t>2494a2ef-91f6-4a49-b7f6-f72b42d407b9</t>
  </si>
  <si>
    <t>Амбулаторія загальної практики - сімейної медицини сел. Пісочин</t>
  </si>
  <si>
    <t>ХАРКІВСЬКА область, ХАРКІВСЬКИЙ район, смт. ПІСОЧИН, провулок Транспортний, 4-А</t>
  </si>
  <si>
    <t>249a2535-93ef-467a-ade7-9990b3e1ed7e</t>
  </si>
  <si>
    <t>Амбулаторія загальної практики сімейної медицини с. Оліївка</t>
  </si>
  <si>
    <t>ЖИТОМИРСЬКА область, ЖИТОМИРСЬКИЙ район, село ПІЩАНКА, вулиця Саєнко І. С., 91А</t>
  </si>
  <si>
    <t>249a77dd-99a9-4ddb-91d5-3de73816bdc1</t>
  </si>
  <si>
    <t>ТЕРНОПІЛЬСЬКА область, БОРЩІВСЬКИЙ район, смт. МЕЛЬНИЦЯ-ПОДІЛЬСЬКА, вулиця Незалежності, 24</t>
  </si>
  <si>
    <t>24a3237c-2cea-498d-9ac5-46b5b80878d8</t>
  </si>
  <si>
    <t>Шелюгівська амбулаторія загальної практики -сімейної медицини</t>
  </si>
  <si>
    <t>ЯКИМІВСЬКИЙ</t>
  </si>
  <si>
    <t>ШЕЛЮГИ</t>
  </si>
  <si>
    <t>ЗАПОРІЗЬКА область, ЯКИМІВСЬКИЙ район, село ШЕЛЮГИ, вулиця Зої Космодем’янської, 7</t>
  </si>
  <si>
    <t>24a54ae1-86f2-4f63-9a4c-8ce54b6b1a44</t>
  </si>
  <si>
    <t>Ширівецька амбулаторія загальної практики сімейної медицини</t>
  </si>
  <si>
    <t>ШИРІВЦІ</t>
  </si>
  <si>
    <t>ЧЕРНІВЕЦЬКА область, ХОТИНСЬКИЙ район, село ШИРІВЦІ, вулиця Головна, 8</t>
  </si>
  <si>
    <t>24b4c1b4-e9a7-41ba-9df3-b469f0035c04</t>
  </si>
  <si>
    <t>Мирнянська амбулаторія загальної практики сімейної медицини</t>
  </si>
  <si>
    <t>ЗАПОРІЗЬКА область, ОРІХІВСЬКИЙ район, село МИРНЕ, вулиця Яссана, 9</t>
  </si>
  <si>
    <t>24b5013e-3567-4e87-9808-54853e36b1b0</t>
  </si>
  <si>
    <t>Диспансерно-поліклінічне відділення із консультативно-діагностичним центром №1</t>
  </si>
  <si>
    <t>ДНІПРОПЕТРОВСЬКА область, місто ДНІПРО, вулиця Бехтерева, 12</t>
  </si>
  <si>
    <t>24b5a710-5c81-4909-8195-977bbbb00ce4</t>
  </si>
  <si>
    <t>Фельдшерський пункт с. Аполянка</t>
  </si>
  <si>
    <t>АПОЛЯНКА</t>
  </si>
  <si>
    <t>ЧЕРКАСЬКА область, УМАНСЬКИЙ район, село АПОЛЯНКА, вулиця Дружби, 50а</t>
  </si>
  <si>
    <t>24b6b77d-35d6-4908-bc4c-b24b1536f728</t>
  </si>
  <si>
    <t>Сватівська амбулаторія загальної практики - сімейної медицини №2</t>
  </si>
  <si>
    <t>ЛУГАНСЬКА область, СВАТІВСЬКИЙ район, місто СВАТОВЕ, прохід Базарний, 1А</t>
  </si>
  <si>
    <t>24ba0bca-2127-44eb-9b05-3dbd2ca4f887</t>
  </si>
  <si>
    <t>КНП "ДМП № 6" ОМР</t>
  </si>
  <si>
    <t>ОДЕСЬКА область, місто ОДЕСА, проспект Академіка Глушка, 32-А</t>
  </si>
  <si>
    <t>24be055a-9e8a-467e-9c06-84a301ee3d0f</t>
  </si>
  <si>
    <t>Карлівська  АЗПСМ</t>
  </si>
  <si>
    <t>24bef4aa-a187-4e70-948a-8c6695f9cf59</t>
  </si>
  <si>
    <t>Амбулаторія загальної практики-сімейної медицини с.Беньківці</t>
  </si>
  <si>
    <t>БЕНЬКІВЦІ</t>
  </si>
  <si>
    <t>ІВАНО-ФРАНКІВСЬКА область, РОГАТИНСЬКИЙ район, село БЕНЬКІВЦІ, вулиця Галицька, 3а</t>
  </si>
  <si>
    <t>24c40bd5-f6f6-4bb4-b6ac-e5b0b4fea878</t>
  </si>
  <si>
    <t>Гур'ївська АЗПСМ</t>
  </si>
  <si>
    <t>ГУР'ЇВКА</t>
  </si>
  <si>
    <t>МИКОЛАЇВСЬКА область, НОВООДЕСЬКИЙ район, село ГУР'ЇВКА, вулиця Набережна, 17 А</t>
  </si>
  <si>
    <t>24c70cfd-0d26-466a-96e1-a1c06b59935c</t>
  </si>
  <si>
    <t>Фельдшерський пункт с. Перепис</t>
  </si>
  <si>
    <t>ПЕРЕПИС</t>
  </si>
  <si>
    <t>ЧЕРНІГІВСЬКА область, ГОРОДНЯНСЬКИЙ район, село ПЕРЕПИС, вулиця Троїцька, 6</t>
  </si>
  <si>
    <t>24cff0ea-dd4b-42a4-bbf4-b7a61571714b</t>
  </si>
  <si>
    <t>Великолепетиська АЗПСМ</t>
  </si>
  <si>
    <t>ХЕРСОНСЬКА область, ВЕЛИКОЛЕПЕТИСЬКИЙ район, смт. ВЕЛИКА ЛЕПЕТИХА, вулиця Островського, 11</t>
  </si>
  <si>
    <t>24dd75d4-31ed-4adf-8a27-04f1978be710</t>
  </si>
  <si>
    <t>АЗПСМ смт. ЄМІЛЬЧИНЕ</t>
  </si>
  <si>
    <t>ЖИТОМИРСЬКА область, ЄМІЛЬЧИНСЬКИЙ район, смт. ЄМІЛЬЧИНЕ, вулиця 1-го Травня, 133</t>
  </si>
  <si>
    <t>24e082f4-c58e-4151-97e1-e9fcc0d5ce27</t>
  </si>
  <si>
    <t>КОМУНАЛЬНЕ НЕКОМЕРЦІЙНЕ ПІДПРИЄМСТВО " РОМАНІВСЬКА ЛІКАРНЯ" РОМАНІВСЬКОЇ РАЙОННОЇ РАДИ</t>
  </si>
  <si>
    <t>ЖИТОМИРСЬКА область, РОМАНІВСЬКИЙ район, смт. РОМАНІВ, вулиця Медична, 2</t>
  </si>
  <si>
    <t>24e1eeb4-3a23-49f5-b2d0-20e4596c90ca</t>
  </si>
  <si>
    <t>Золотинський фельдшерський пункт</t>
  </si>
  <si>
    <t>ЗОЛОТИНКА</t>
  </si>
  <si>
    <t>ЧЕРНІГІВСЬКА область, ЧЕРНІГІВСЬКИЙ район, село ЗОЛОТИНКА, вулиця Лугова, 47</t>
  </si>
  <si>
    <t>24e7952f-eff9-46ab-a235-e4e45ad2f61b</t>
  </si>
  <si>
    <t>фельдшерсько-акушерський пункт села Осітна</t>
  </si>
  <si>
    <t>ОСІТНА</t>
  </si>
  <si>
    <t>ЧЕРКАСЬКА область, ХРИСТИНІВСЬКИЙ район, село ОСІТНА, вулиця Калініна, 124</t>
  </si>
  <si>
    <t>24e7a06a-c73b-466d-86f9-c128e4ca1a61</t>
  </si>
  <si>
    <t>Грузевицька амбулаторія загальної практики сімейної медицини</t>
  </si>
  <si>
    <t>ГРУЗЕВИЦЯ</t>
  </si>
  <si>
    <t>ХМЕЛЬНИЦЬКА область, село ГРУЗЕВИЦЯ, вулиця Центральна, 73</t>
  </si>
  <si>
    <t>24e86858-93aa-4f31-8bb0-cc83d46c95d7</t>
  </si>
  <si>
    <t>Клініко - діагностична лабораторія</t>
  </si>
  <si>
    <t>ЖИТОМИРСЬКА область, ОВРУЦЬКИЙ район, місто ОВРУЧ, вулиця Тараса Шевченка, 41</t>
  </si>
  <si>
    <t>24ecb87a-676f-43ec-943d-a4a41de4f7b1</t>
  </si>
  <si>
    <t>Амбулаторія моно-практики с.Вознесенське</t>
  </si>
  <si>
    <t>ВОЗНЕСЕНСЬКЕ</t>
  </si>
  <si>
    <t>МИКОЛАЇВСЬКА область, ВОЗНЕСЕНСЬКИЙ район, селище ВОЗНЕСЕНСЬКЕ, вулиця Вознесенська, 35</t>
  </si>
  <si>
    <t>24f15b0b-125c-4187-ab7d-475250640ed5</t>
  </si>
  <si>
    <t>Амбулаторія загальної практики сімейної медицини №1 КНП "ЦПМСД№2" Шевченківського району м. Києва</t>
  </si>
  <si>
    <t>М.КИЇВ, місто КИЇВ, вулиця Пимоненка, 10</t>
  </si>
  <si>
    <t>24f22c32-7bec-49a1-b383-970332bcc56b</t>
  </si>
  <si>
    <t>Штуньський фельдшерсько-акушерський пункт</t>
  </si>
  <si>
    <t>ШТУНЬ</t>
  </si>
  <si>
    <t>ВОЛИНСЬКА область, ЛЮБОМЛЬСЬКИЙ район, село ШТУНЬ, вулиця Миру, 1</t>
  </si>
  <si>
    <t>24f2c04b-8d78-43d0-8916-697bf87fc83d</t>
  </si>
  <si>
    <t>КНП "Черкаська міська консультативно-діагностична поліклініка"</t>
  </si>
  <si>
    <t>ЧЕРКАСЬКА область, місто ЧЕРКАСИ, вулиця В'ячеслава Чорновола, 9</t>
  </si>
  <si>
    <t>24f38a80-2f83-4524-b3fd-8749d69814a7</t>
  </si>
  <si>
    <t>Фельдшерський пункт с. Цибулівка</t>
  </si>
  <si>
    <t>ЦИБУЛІВКА</t>
  </si>
  <si>
    <t>ОДЕСЬКА область, ВЕЛИКОМИХАЙЛІВСЬКИЙ район, село ЦИБУЛІВКА, вулиця Центральна, 27</t>
  </si>
  <si>
    <t>24fad3c4-4158-4010-9984-7be1709b7f83</t>
  </si>
  <si>
    <t>Ільницька амбулаторія моно-практики сімейної медицини</t>
  </si>
  <si>
    <t>ІЛЬНИК</t>
  </si>
  <si>
    <t>ЛЬВІВСЬКА область, ТУРКІВСЬКИЙ район, село ІЛЬНИК, вулиця Центральна, 161</t>
  </si>
  <si>
    <t>24fd6340-e648-438d-b95b-ed1931fabbca</t>
  </si>
  <si>
    <t>ПЗ с. Лопушне</t>
  </si>
  <si>
    <t>ЛОПУШНЕ</t>
  </si>
  <si>
    <t>ЗАКАРПАТСЬКА область, МІЖГІРСЬКИЙ район, село ЛОПУШНЕ, вулиця без назви, 140</t>
  </si>
  <si>
    <t>24fe77de-2cc9-4ef8-9314-68c17f6ec657</t>
  </si>
  <si>
    <t>Малобілозерська АЗПСМ КНП "Василівський ЦПМСД" ВМР ЗО</t>
  </si>
  <si>
    <t>МАЛА БІЛОЗЕРКА</t>
  </si>
  <si>
    <t>ЗАПОРІЗЬКА область, село МАЛА БІЛОЗЕРКА, вулиця Вишневського, 36</t>
  </si>
  <si>
    <t>2501361d-1691-40eb-9364-56c533b38144</t>
  </si>
  <si>
    <t>Пункт здоров'я с.Довпотів</t>
  </si>
  <si>
    <t>ДОВПОТІВ</t>
  </si>
  <si>
    <t>ІВАНО-ФРАНКІВСЬКА область, село ДОВПОТІВ, вулиця Стефаника, 11</t>
  </si>
  <si>
    <t>2501ce0f-2c41-4209-ae0d-da20c4d41dcc</t>
  </si>
  <si>
    <t>Лікарська амбулаторія загальної практики - сімейної медицини с.Великі Межирічі</t>
  </si>
  <si>
    <t>ВЕЛИКІ МЕЖИРІЧІ</t>
  </si>
  <si>
    <t>РІВНЕНСЬКА область, КОРЕЦЬКИЙ район, село ВЕЛИКІ МЕЖИРІЧІ, вулиця Грушевського, 103</t>
  </si>
  <si>
    <t>25029c1f-2b22-498b-b459-aa5ab5456530</t>
  </si>
  <si>
    <t>Медичний центр "Корзо"</t>
  </si>
  <si>
    <t>ЗАКАРПАТСЬКА область, місто УЖГОРОД, вулиця Волошина, 1</t>
  </si>
  <si>
    <t>25089d34-b1a6-42c7-8eff-6c5bf40a31b5</t>
  </si>
  <si>
    <t>Кардіологічне відділення</t>
  </si>
  <si>
    <t>ДОНЕЦЬКА область, місто СЛОВ'ЯНСЬК, вулиця ШЕВЧЕНКО, 38</t>
  </si>
  <si>
    <t>251a5a86-2c94-4d00-bfc9-19698edabc0f</t>
  </si>
  <si>
    <t>Пушкарівський фельдшерський пункт</t>
  </si>
  <si>
    <t>ПУШКАРІ</t>
  </si>
  <si>
    <t>ТЕРНОПІЛЬСЬКА область, БУЧАЦЬКИЙ район, село ПУШКАРІ, вулиця Горішня, 10</t>
  </si>
  <si>
    <t>251bfe7b-3b99-46e9-bcf0-deed696e0758</t>
  </si>
  <si>
    <t>Фельдшерсько-акушерський пункт с. Сулимів</t>
  </si>
  <si>
    <t>СУЛИМІВ</t>
  </si>
  <si>
    <t>ЛЬВІВСЬКА область, ЖОВКІВСЬКИЙ район, село СУЛИМІВ, вулиця Львівська, 1</t>
  </si>
  <si>
    <t>2520488c-7e5a-4ade-836c-3f5a6ef13a10</t>
  </si>
  <si>
    <t>АЗПСМ с. Остриця</t>
  </si>
  <si>
    <t>ЧЕРНІВЕЦЬКА область, НОВОСЕЛИЦЬКИЙ район, село МАГАЛА, вулиця Колгоспна, 42</t>
  </si>
  <si>
    <t>25230f56-f374-4f84-9adb-0b74c83252bb</t>
  </si>
  <si>
    <t>Місце надання послуг 13</t>
  </si>
  <si>
    <t>КУЛИКІВ</t>
  </si>
  <si>
    <t>ЛЬВІВСЬКА область, ЖОВКІВСЬКИЙ район, смт. КУЛИКІВ, вулиця Загорода, 5</t>
  </si>
  <si>
    <t>25238c2e-a31e-4f92-ae2f-230cee267a98</t>
  </si>
  <si>
    <t>2528e3c7-efb5-4ce4-b9c8-1ea3f77e32ea</t>
  </si>
  <si>
    <t>Амбулаторія загальної практики та сімейної медицини №1  КНП "ЦПМСД №2 ДНІПРОВСЬКОГО РАЙОНУ М. КИЄВА"</t>
  </si>
  <si>
    <t>М.КИЇВ, місто КИЇВ, проспект Миру, 19/18</t>
  </si>
  <si>
    <t>252f0476-ce03-4a70-8688-8fa66ac0d432</t>
  </si>
  <si>
    <t>Бобовищанська амбулаторія загальної практики-сімейної медицини</t>
  </si>
  <si>
    <t>БОБОВИЩЕ</t>
  </si>
  <si>
    <t>ЗАКАРПАТСЬКА область, МУКАЧІВСЬКИЙ район, село БОБОВИЩЕ, вулиця Миру, 43</t>
  </si>
  <si>
    <t>25322d19-a457-438b-bdda-163504807f06</t>
  </si>
  <si>
    <t>Мирненська амбулаторія ЗПСМ</t>
  </si>
  <si>
    <t>КИЇВСЬКА область, БОРИСПІЛЬСЬКИЙ район, село МИРНЕ, вулиця Центральна , 21</t>
  </si>
  <si>
    <t>253277a0-3720-445e-af71-8f6346eb6d48</t>
  </si>
  <si>
    <t>Фельдшерський пункт с.Латаші</t>
  </si>
  <si>
    <t>ЛАТАШІ</t>
  </si>
  <si>
    <t>ЖИТОМИРСЬКА область, НАРОДИЦЬКИЙ район, село ЛАТАШІ, вулиця Овруцька, 16</t>
  </si>
  <si>
    <t>2532af6a-547b-42c8-84f5-97317b42bd9c</t>
  </si>
  <si>
    <t>Фельдшерсько – акушерський пункт с. Борівка</t>
  </si>
  <si>
    <t>БОРІВКА</t>
  </si>
  <si>
    <t>КИЇВСЬКА область, МАКАРІВСЬКИЙ район, село БОРІВКА, вулиця Центральна, 27А</t>
  </si>
  <si>
    <t>2534892d-4971-49eb-ab89-3fbffba2fad7</t>
  </si>
  <si>
    <t>КНП "ЦПМСД №2 м. Лисичанськ" Амбулаторія №2</t>
  </si>
  <si>
    <t>ЛУГАНСЬКА область, місто ЛИСИЧАНСЬК, вулиця Літейна, 6</t>
  </si>
  <si>
    <t>25349a4e-590f-4f6e-b950-f9de69528246</t>
  </si>
  <si>
    <t>КНП "Любомльське ТМО Любомльської РР", с. Забужжя</t>
  </si>
  <si>
    <t>ЗАБУЖЖЯ</t>
  </si>
  <si>
    <t>ВОЛИНСЬКА область, ЛЮБОМЛЬСЬКИЙ район, село ЗАБУЖЖЯ, вулиця Новина, 21</t>
  </si>
  <si>
    <t>2538da6a-a2f3-407e-b04a-b800dad89bda</t>
  </si>
  <si>
    <t>Сімейний лікар Гладка Людмила Сигизмундівна</t>
  </si>
  <si>
    <t>ТЕРНОПІЛЬСЬКА область, БОРЩІВСЬКИЙ район, місто БОРЩІВ, вулиця Степана Бандери, 95і</t>
  </si>
  <si>
    <t>253e4fbc-2d27-4104-8e7d-8d2842dd62b3</t>
  </si>
  <si>
    <t>АЗПСМ № 3 м. Каховка</t>
  </si>
  <si>
    <t>ХЕРСОНСЬКА область, місто КАХОВКА, вулиця Соборності, 15</t>
  </si>
  <si>
    <t>2541c4bd-cdb3-43df-b52b-d3faf950922e</t>
  </si>
  <si>
    <t>КНП "ЦПМСД № 3 Дарницького р-ну м. Києва" Амбулаторія ЗПСМ № 1</t>
  </si>
  <si>
    <t>М.КИЇВ, місто КИЇВ, вулиця Ревуцького, 13-Б</t>
  </si>
  <si>
    <t>25439793-f804-40bf-b72f-4093a3018421</t>
  </si>
  <si>
    <t>Амбулаторія загальної практики – сімейної медицини с. Коцюбинці</t>
  </si>
  <si>
    <t>КОЦЮБИНЦІ</t>
  </si>
  <si>
    <t>ТЕРНОПІЛЬСЬКА область, ГУСЯТИНСЬКИЙ район, село КОЦЮБИНЦІ, вулиця Містечок, 6А</t>
  </si>
  <si>
    <t>2544ce38-8d57-443e-b1ac-f4eaa7b4bf47</t>
  </si>
  <si>
    <t>Гульська АЗПСМ</t>
  </si>
  <si>
    <t>ГУЛЬСЬК</t>
  </si>
  <si>
    <t>ЖИТОМИРСЬКА область, НОВОГРАД-ВОЛИНСЬКИЙ район, село ГУЛЬСЬК, вулиця Нова, 1а</t>
  </si>
  <si>
    <t>2546cd93-4a39-40da-9da4-f7cdc9506266</t>
  </si>
  <si>
    <t>Томашпільське відділення ЕМД</t>
  </si>
  <si>
    <t>ВІННИЦЬКА область, смт. ТОМАШПІЛЬ, вулиця Гаврилюка, 103 В</t>
  </si>
  <si>
    <t>254aea98-9e77-417e-9364-b960dd3cc1fa</t>
  </si>
  <si>
    <t>Амбулаторія ЗПСМ с. Жовте (КНП "П'ятихатський ЦПМСД" ПМР)</t>
  </si>
  <si>
    <t>ЖОВТЕ</t>
  </si>
  <si>
    <t>ДНІПРОПЕТРОВСЬКА область, П'ЯТИХАТСЬКИЙ район, село ЖОВТЕ, вулиця Осипенко, 1</t>
  </si>
  <si>
    <t>255078ba-db48-4c01-ac3e-9d9ca3b70f71</t>
  </si>
  <si>
    <t>Комунальне некомерційне підприємство «Машівська лікарня» Машівської селищної ради Полтавської області</t>
  </si>
  <si>
    <t>ПОЛТАВСЬКА область, МАШІВСЬКИЙ район, смт. МАШІВКА, вулиця Незалежності, 112-В</t>
  </si>
  <si>
    <t>25542e42-f86b-48fb-ba0f-9b7c4fc4c196</t>
  </si>
  <si>
    <t>ЛУГАНСЬКА область, місто СЄВЄРОДОНЕЦЬК, вулиця Лисичанська, 1б</t>
  </si>
  <si>
    <t>2554b90a-d65e-4246-8795-109fb64254fc</t>
  </si>
  <si>
    <t>2554d6fb-4b7c-4de3-a7a0-68dda2550921</t>
  </si>
  <si>
    <t>ХЕРСОНСЬКА область, БІЛОЗЕРСЬКИЙ район, село ОЛЕКСАНДРІВКА, вулиця Центральна, 59</t>
  </si>
  <si>
    <t>255542d1-5425-4b62-975c-e47bc65a6f99</t>
  </si>
  <si>
    <t>Підстанція міста Волноваха</t>
  </si>
  <si>
    <t>ДОНЕЦЬКА область, ВОЛНОВАСЬКИЙ район, місто ВОЛНОВАХА, провулок Енергетичний, 3д</t>
  </si>
  <si>
    <t>2557bac8-b735-41e0-8d90-d7bd12eb5d68</t>
  </si>
  <si>
    <t>Комунальне некомерційне підприємство "Обласний клінічний заклад з надання психіатричної допомоги" Запорізької обласної ради (Оріхівське шосе, 10А)</t>
  </si>
  <si>
    <t>ЗАПОРІЗЬКА область, місто ЗАПОРІЖЖЯ, шосе Оріхівське шосе, 10А</t>
  </si>
  <si>
    <t>255819e9-7399-4416-9ef3-c816965f97e0</t>
  </si>
  <si>
    <t>ПОЛТАВСЬКА область, місто ГОРІШНІ ПЛАВНІ, вулиця Миру, 10-А</t>
  </si>
  <si>
    <t>2558389c-fca4-4571-963e-9fad1001bccc</t>
  </si>
  <si>
    <t>КНП "Миколаївська лікарня"</t>
  </si>
  <si>
    <t>ОДЕСЬКА область, смт. МИКОЛАЇВКА, вулиця Чкалова, 50-В</t>
  </si>
  <si>
    <t>255c9e7f-50de-471a-a55a-32c61ab686cd</t>
  </si>
  <si>
    <t>Амбулаторія загальної практики сімейної медицини №4, КНП "ЗЦПМСД №1", Олександрівського району м. Запоріжжя</t>
  </si>
  <si>
    <t>2563a341-4429-47c6-9083-8edb021a0fa6</t>
  </si>
  <si>
    <t>Відокремлений структурний підрозділ №5 Комунальне некомерційне підприємство "Зміївська центральна районна лікарня" Зміївської районної ради Харківської області</t>
  </si>
  <si>
    <t>ЗІДЬКИ</t>
  </si>
  <si>
    <t>ХАРКІВСЬКА область, ЗМІЇВСЬКИЙ район, смт. ЗІДЬКИ, провулок Шкільний, 4</t>
  </si>
  <si>
    <t>256743b8-3a0c-4d4f-b4d9-d1045b8d1e9f</t>
  </si>
  <si>
    <t>Амбулаторія загальної практики сімейної медицини   смт. Терни</t>
  </si>
  <si>
    <t>ТЕРНИ</t>
  </si>
  <si>
    <t>СУМСЬКА область, НЕДРИГАЙЛІВСЬКИЙ район, смт. ТЕРНИ, вулиця Небесної Сотні, 11</t>
  </si>
  <si>
    <t>257a4db4-7301-47c5-b6fc-31f0e21d4060</t>
  </si>
  <si>
    <t>Радивилівська амбулаторія загальної практики-сімейної медицини</t>
  </si>
  <si>
    <t>257c391d-5271-4634-96b2-71b5ff20aae3</t>
  </si>
  <si>
    <t>Амбулаторія загальної практики - сімейної медицини села Миколаїв</t>
  </si>
  <si>
    <t>ПІДСОСНІВ</t>
  </si>
  <si>
    <t>ЛЬВІВСЬКА область, ПУСТОМИТІВСЬКИЙ район, село ПІДСОСНІВ, вулиця Героїв Небесної сотні, 66</t>
  </si>
  <si>
    <t>2580d683-c2eb-4581-b026-1b4cd60834a1</t>
  </si>
  <si>
    <t>Підманівський фельдшерсько-акушерський пункт</t>
  </si>
  <si>
    <t>ПІДМАНОВЕ</t>
  </si>
  <si>
    <t>ВОЛИНСЬКА область, ШАЦЬКИЙ район, село ПІДМАНОВЕ, вулиця Вишнева, 19</t>
  </si>
  <si>
    <t>25932bd5-80e0-4414-9bb6-dd5b850f1023</t>
  </si>
  <si>
    <t>Фельдшерсько-акушерський пункт села Верхів  Острозької лікарської амбулаторії загальної практики сімейної медицини №2 "Острозького районного центру ПМСД"</t>
  </si>
  <si>
    <t>ВЕРХІВ</t>
  </si>
  <si>
    <t>РІВНЕНСЬКА область, село ВЕРХІВ, вулиця Мирна, 2а</t>
  </si>
  <si>
    <t>2595ebb8-8f67-47a9-8acb-c0275ce0e6bb</t>
  </si>
  <si>
    <t>КНП ЦПМСД №5 м. Вінниці АЗПСМ №6</t>
  </si>
  <si>
    <t>ВІННИЦЬКА область, місто ВІННИЦЯ, вулиця Данила Нечая, 77а</t>
  </si>
  <si>
    <t>25991175-cb5f-4394-b727-6e50f441e857</t>
  </si>
  <si>
    <t>Хлуплянська амбулаторія  загальної практики сімейної медицини</t>
  </si>
  <si>
    <t>ХЛУПЛЯНИ</t>
  </si>
  <si>
    <t>ЖИТОМИРСЬКА область, ОВРУЦЬКИЙ район, село ХЛУПЛЯНИ, вулиця Тараса Шевченка, 2</t>
  </si>
  <si>
    <t>25a192b2-41b8-45b6-9f99-611c39006486</t>
  </si>
  <si>
    <t>АЗПСМ Ольшанське</t>
  </si>
  <si>
    <t>ОЛЬШАНСЬКЕ</t>
  </si>
  <si>
    <t>МИКОЛАЇВСЬКА область, МИКОЛАЇВСЬКИЙ район, смт. ОЛЬШАНСЬКЕ, вулиця Шкільна, 35</t>
  </si>
  <si>
    <t>25a25805-becb-4679-ae4f-f80afb9ffb5d</t>
  </si>
  <si>
    <t>Амбулаторія ЗПСМ  с.Усатове</t>
  </si>
  <si>
    <t>ОДЕСЬКА область, БІЛЯЇВСЬКИЙ район, село УСАТОВЕ, вулиця БОЛЬНИЧНА, 19</t>
  </si>
  <si>
    <t>25a57c2e-6f33-4fde-acd8-ddbb19492dad</t>
  </si>
  <si>
    <t>ПОЛТАВСЬКА область, місто ПОЛТАВА, вулиця Монастирська, 7а</t>
  </si>
  <si>
    <t>25ac9079-dea2-41d4-aae6-a208fe8a648e</t>
  </si>
  <si>
    <t>АЗПСМ с. Тягинка</t>
  </si>
  <si>
    <t>ТЯГИНКА</t>
  </si>
  <si>
    <t>ХЕРСОНСЬКА область, БЕРИСЛАВСЬКИЙ район, село ТЯГИНКА, вулиця Больнична, 63</t>
  </si>
  <si>
    <t>25ad04be-eec3-4446-9cfe-b1a22abca8c8</t>
  </si>
  <si>
    <t>Сурсько-Литовська амбулаторія загальної практики-сімейної медицини</t>
  </si>
  <si>
    <t>25ad45d2-0af6-4c02-9ca1-7a7d06f2ef45</t>
  </si>
  <si>
    <t>25b0550e-f1cc-4a39-97c2-ded87ec03968</t>
  </si>
  <si>
    <t>Кучаківська амбулаторія ЗПСМ</t>
  </si>
  <si>
    <t>КУЧАКІВ</t>
  </si>
  <si>
    <t>КИЇВСЬКА область, БОРИСПІЛЬСЬКИЙ район, село КУЧАКІВ, вулиця Гетьмана Івана Сулими, 100</t>
  </si>
  <si>
    <t>25b7975b-2693-4d07-b7db-1038a56e7d47</t>
  </si>
  <si>
    <t>Кабінет терапевта</t>
  </si>
  <si>
    <t>ХЕРСОНСЬКА область, місто ХЕРСОН, вулиця 49 ГВАРДІЙСЬКОЇ ДИВІЗІЇ, 22А</t>
  </si>
  <si>
    <t>25ba99c7-00e9-4458-99b5-82a873f35d44</t>
  </si>
  <si>
    <t>АЗПСМ  с. Дунаїв</t>
  </si>
  <si>
    <t>КРЕМЕНЕЦЬКИЙ</t>
  </si>
  <si>
    <t>ДУНАЇВ</t>
  </si>
  <si>
    <t>ТЕРНОПІЛЬСЬКА область, КРЕМЕНЕЦЬКИЙ район, село ДУНАЇВ, вулиця Центральна, 3А</t>
  </si>
  <si>
    <t>25bab5ce-d1ed-481e-b7e6-a6083b95f654</t>
  </si>
  <si>
    <t>25bc7dab-988f-4d48-82d4-4595534039ca</t>
  </si>
  <si>
    <t>Фельдшерський пункт с. Ковалиха</t>
  </si>
  <si>
    <t>КОВАЛИХА</t>
  </si>
  <si>
    <t>ЧЕРКАСЬКА область, СМІЛЯНСЬКИЙ район, село КОВАЛИХА, вулиця Шевченка, 12</t>
  </si>
  <si>
    <t>25bf778f-eef9-4a86-a7f6-d28baea6dbff</t>
  </si>
  <si>
    <t>ФАП с. Ляшівка</t>
  </si>
  <si>
    <t>ЛЯШІВКА</t>
  </si>
  <si>
    <t>ХАРКІВСЬКА область, НОВОВОДОЛАЗЬКИЙ район, село ЛЯШІВКА, вулиця Явдокименко, 10</t>
  </si>
  <si>
    <t>25c1bf8f-9f99-45cf-af03-e414062cfc4f</t>
  </si>
  <si>
    <t>Варварівська АЗПСМ (КНП\</t>
  </si>
  <si>
    <t>ВАРВАРІВКА</t>
  </si>
  <si>
    <t>ДНІПРОПЕТРОВСЬКА область, СИНЕЛЬНИКІВСЬКИЙ район, село ВАРВАРІВКА, вулиця Ювілейна, 9-а</t>
  </si>
  <si>
    <t>25d0245f-d5f7-47b2-9f63-1a4335373d7d</t>
  </si>
  <si>
    <t>Фельдшерський пункт с. Новопавлівка</t>
  </si>
  <si>
    <t>ДОНЕЦЬКА область, ПОКРОВСЬКИЙ район, село НОВОПАВЛІВКА, вулиця Яблунева, 130</t>
  </si>
  <si>
    <t>25d0e65b-503e-4f4b-99ab-c5348b00e6e0</t>
  </si>
  <si>
    <t>АЗПСМ с. Руські Тишки</t>
  </si>
  <si>
    <t>РУСЬКІ ТИШКИ</t>
  </si>
  <si>
    <t>ХАРКІВСЬКА область, ХАРКІВСЬКИЙ район, село РУСЬКІ ТИШКИ, вулиця 40 років Перемоги, 10</t>
  </si>
  <si>
    <t>25d12821-91a4-4125-8b32-e2b3beecfdba</t>
  </si>
  <si>
    <t>ЛЬВІВСЬКА область, місто ЛЬВІВ, вулиця Морозна, 31а</t>
  </si>
  <si>
    <t>25d214f7-0bb6-42b1-a1e1-8b6f089c8f8a</t>
  </si>
  <si>
    <t>ФАП с. В. Стариця</t>
  </si>
  <si>
    <t>ВЕЛИКА СТАРИЦЯ</t>
  </si>
  <si>
    <t>КИЇВСЬКА область, БОРИСПІЛЬСЬКИЙ район, село ВЕЛИКА СТАРИЦЯ, вулиця Стасюка, 57</t>
  </si>
  <si>
    <t>25d32c03-f431-4a4e-a005-2f39a43418bb</t>
  </si>
  <si>
    <t>ФАП с. Ворничани</t>
  </si>
  <si>
    <t>ВОРНИЧАНИ</t>
  </si>
  <si>
    <t>ЧЕРНІВЕЦЬКА область, село ВОРНИЧАНИ, вулиця Перемоги, 1</t>
  </si>
  <si>
    <t>25dbc61e-b473-4a05-b399-744ff37f8234</t>
  </si>
  <si>
    <t>Амбулаторія загальної практики - сімейної медицини с. Павлівка</t>
  </si>
  <si>
    <t>ХАРКІВСЬКА область, БОГОДУХІВСЬКИЙ район, село ПАВЛІВКА, вулиця Центральна, 25а</t>
  </si>
  <si>
    <t>25dfe341-5688-4e13-82b3-490356b8d245</t>
  </si>
  <si>
    <t>Шевченківський фельдшерський пункт</t>
  </si>
  <si>
    <t>КЛИШКИ</t>
  </si>
  <si>
    <t>СУМСЬКА область, ШОСТКИНСЬКИЙ район, село КЛИШКИ, вулиця Калинова, 145</t>
  </si>
  <si>
    <t>25e0eaaf-cced-47d3-9d9f-58b13f1d41c0</t>
  </si>
  <si>
    <t>Фельдшерський пункт  с.РУДНЯ-ХОЧИНСЬКА</t>
  </si>
  <si>
    <t>РУДНЯ-ХОЧИНСЬКА</t>
  </si>
  <si>
    <t>ЖИТОМИРСЬКА область, ОЛЕВСЬКИЙ район, село РУДНЯ-ХОЧИНСЬКА, вулиця Незалежна, 71</t>
  </si>
  <si>
    <t>25e5c164-a571-45a6-ac3f-76c64634a011</t>
  </si>
  <si>
    <t>Фельдшерсько-акушерський пункт с. Хитрейки</t>
  </si>
  <si>
    <t>ХИТРЕЙКИ</t>
  </si>
  <si>
    <t>ЛЬВІВСЬКА область, ЖОВКІВСЬКИЙ район, село ХИТРЕЙКИ, вулиця Шкільна, 39а</t>
  </si>
  <si>
    <t>25e5d054-54ef-49ad-ba0f-520991ab5fd3</t>
  </si>
  <si>
    <t>25ebb314-85fd-4a9d-b069-af4b6c642af9</t>
  </si>
  <si>
    <t>Стаціонар- терапевтичне відділення</t>
  </si>
  <si>
    <t>ВОЛИНСЬКА область, МАНЕВИЦЬКИЙ район, смт. КОЛКИ, вулиця Грушевського, 26</t>
  </si>
  <si>
    <t>25f2286a-db66-42c7-92b3-bfe825b42e5a</t>
  </si>
  <si>
    <t>ФАП с.Хрещатик</t>
  </si>
  <si>
    <t>ХРЕЩАТИК</t>
  </si>
  <si>
    <t>ЧЕРНІВЕЦЬКА область, ЗАСТАВНІВСЬКИЙ район, село ХРЕЩАТИК, вулиця В. Чорновола, 7Б</t>
  </si>
  <si>
    <t>25f893a5-3a4d-48ae-8ece-5d3443ef9047</t>
  </si>
  <si>
    <t>ФОП Лікар педіатр</t>
  </si>
  <si>
    <t>ЛЬВІВСЬКА область, місто СТРИЙ, вулиця Богдана Хмельницького, 30</t>
  </si>
  <si>
    <t>25fa390e-591e-473a-860f-cd328ab1ea6e</t>
  </si>
  <si>
    <t>Амбулаторія загальної практики загальної практики сімейної медицини №7</t>
  </si>
  <si>
    <t>ДНІПРОПЕТРОВСЬКА область, ДНІПРО район, місто ДНІПРО, проспект Богдана Хмельницького, 12г</t>
  </si>
  <si>
    <t>25fd9294-d775-4474-ad0a-b191b6982637</t>
  </si>
  <si>
    <t>ФАП с.Нове Клинове</t>
  </si>
  <si>
    <t>НОВЕ КЛИНОВЕ</t>
  </si>
  <si>
    <t>ЗАКАРПАТСЬКА область, ВИНОГРАДІВСЬКИЙ район, село НОВЕ КЛИНОВЕ, вулиця Шевченка, 63</t>
  </si>
  <si>
    <t>25fe58e4-1f0b-46cb-b178-75b764e8ebab</t>
  </si>
  <si>
    <t>Амбулаторія загальної практики-сімейної медицини с. Китайгород</t>
  </si>
  <si>
    <t>КИТАЙГОРОД</t>
  </si>
  <si>
    <t>ХМЕЛЬНИЦЬКА область, село КИТАЙГОРОД, вулиця Центральна, 7</t>
  </si>
  <si>
    <t>2601c400-2b4e-4db6-897b-e848f1e86179</t>
  </si>
  <si>
    <t>ФАП с. Конищів</t>
  </si>
  <si>
    <t>КОНИЩІВ</t>
  </si>
  <si>
    <t>ВІННИЦЬКА область, МУРОВАНОКУРИЛОВЕЦЬКИЙ район, село КОНИЩІВ, вулиця Першотравнева, 1</t>
  </si>
  <si>
    <t>2601e5c6-f932-41ea-bea5-a2d9ebc89b64</t>
  </si>
  <si>
    <t>ФОП Радей Ольга Анатоліївна</t>
  </si>
  <si>
    <t>РІВНЕНСЬКА область, ДУБЕНСЬКИЙ район, смт. СМИГА, вулиця І.Франка, 2</t>
  </si>
  <si>
    <t>26052959-c730-43a3-84df-6330c359ecdf</t>
  </si>
  <si>
    <t>Архангельська лікарська амбулаторія загальної практики сімейної медицини</t>
  </si>
  <si>
    <t>АРХАНГЕЛЬСЬКЕ</t>
  </si>
  <si>
    <t>ХЕРСОНСЬКА область, ВИСОКОПІЛЬСЬКИЙ район, смт. АРХАНГЕЛЬСЬКЕ, вулиця Миру, 32б</t>
  </si>
  <si>
    <t>26132d59-1d3b-4384-a180-e76cbaeb324a</t>
  </si>
  <si>
    <t>26183bd1-8fa3-4363-8dc6-257786013536</t>
  </si>
  <si>
    <t>ФП с. Нікополь</t>
  </si>
  <si>
    <t>ХАРКІВСЬКА область, БАРВІНКІВСЬКИЙ район, село НІКОПОЛЬ, вулиця Якубовського, 3</t>
  </si>
  <si>
    <t>261a828a-6dc9-4004-827e-1b1b29d374fb</t>
  </si>
  <si>
    <t>Амбулаторія загальної практики - сімейної медицини №1</t>
  </si>
  <si>
    <t>М.КИЇВ, місто КИЇВ, вулиця Солом'янська, 17</t>
  </si>
  <si>
    <t>261d9adf-c212-4dfe-a437-ed5e551d8123</t>
  </si>
  <si>
    <t>КНП "Білогірська багатопрофільна лікарня"</t>
  </si>
  <si>
    <t>ХМЕЛЬНИЦЬКА область, смт. БІЛОГІР'Я, вулиця Миру, 1</t>
  </si>
  <si>
    <t>262ce09d-0e7f-4be2-ae87-4077441c6dac</t>
  </si>
  <si>
    <t>Дейкалівська АЗПСМ КНП "Зіньківського ЦПМСД"</t>
  </si>
  <si>
    <t>ДЕЙКАЛІВКА</t>
  </si>
  <si>
    <t>ПОЛТАВСЬКА область, село ДЕЙКАЛІВКА, вулиця Вадима Мирінця, 9</t>
  </si>
  <si>
    <t>263016ac-907d-4516-95c5-c1f95c5bbf5c</t>
  </si>
  <si>
    <t>М.КИЇВ, місто КИЇВ, проспект Космонавта Комарова, 3</t>
  </si>
  <si>
    <t>2632d7b6-0679-4c85-b7a4-8ee122278c70</t>
  </si>
  <si>
    <t>Консультативно-діагностичне відділення №2</t>
  </si>
  <si>
    <t>ОДЕСЬКА область, місто ОДЕСА, вулиця Торгова, 29/31</t>
  </si>
  <si>
    <t>26373548-85f8-4f8d-b00d-0bfb23b7d220</t>
  </si>
  <si>
    <t>Фельдшерсько-акушерський пункт с.Старе Село</t>
  </si>
  <si>
    <t>ЛЬВІВСЬКА область, ЖОВКІВСЬКИЙ район, село СТАРЕ СЕЛО, вулиця Гончарів, 75</t>
  </si>
  <si>
    <t>263cd19e-a898-4b64-9c56-119dfd7ad739</t>
  </si>
  <si>
    <t>КД Шептицького 5, КНП "КМКЛ №5</t>
  </si>
  <si>
    <t>263dee05-5cef-4a6b-a317-17e788861d15</t>
  </si>
  <si>
    <t>Фельдшерсько - акушерський пункт с.Полонична</t>
  </si>
  <si>
    <t>ПОЛОНИЧНА</t>
  </si>
  <si>
    <t>ЛЬВІВСЬКА область, КАМ'ЯНКА-БУЗЬКИЙ район, село ПОЛОНИЧНА, вулиця Центральна, 127</t>
  </si>
  <si>
    <t>26410af7-0f17-41ad-ba13-9d2ef7895b87</t>
  </si>
  <si>
    <t>Фізична особа – підприємець Збержевський Юрій Іванович  Загальна практика – сімейна медицина</t>
  </si>
  <si>
    <t>ЧЕРНІВЕЦЬКА область, ГЛИБОЦЬКИЙ район, село КАМ'ЯНКА, вулиця Головна, 154</t>
  </si>
  <si>
    <t>264bbd95-c5df-4ec6-9a09-0636c07b90c5</t>
  </si>
  <si>
    <t>ХЕРСОНСЬКА область, місто ХЕРСОН, вулиця Стрітенська, 8</t>
  </si>
  <si>
    <t>26577061-8d0d-450f-ad51-91523f238ab9</t>
  </si>
  <si>
    <t>Фельдшерсько-акушерський пункт с. Зарудці</t>
  </si>
  <si>
    <t>ЗАРУДЦІ</t>
  </si>
  <si>
    <t>ЛЬВІВСЬКА область, ЖОВКІВСЬКИЙ район, село ЗАРУДЦІ, вулиця Івана Франка, 81а</t>
  </si>
  <si>
    <t>265ab78a-44e2-4163-a5c7-7fb2148eebaa</t>
  </si>
  <si>
    <t>Фізіотерапевтичне відділення</t>
  </si>
  <si>
    <t>ХАРКІВСЬКА область, місто ХАРКІВ, вулиця Пушкінська, 7</t>
  </si>
  <si>
    <t>265c6fb9-e728-41a8-8b18-c847ada37ac8</t>
  </si>
  <si>
    <t>Кривоколінська  АЗПСМ</t>
  </si>
  <si>
    <t>КРИВІ КОЛІНА</t>
  </si>
  <si>
    <t>ЧЕРКАСЬКА область, ТАЛЬНІВСЬКИЙ район, село КРИВІ КОЛІНА, вулиця Івана Мазепи, 15</t>
  </si>
  <si>
    <t>265ebce7-5e2b-476f-a238-b70b06982f65</t>
  </si>
  <si>
    <t>Сухоєланецька АЗПСМ</t>
  </si>
  <si>
    <t>СУХИЙ ЄЛАНЕЦЬ</t>
  </si>
  <si>
    <t>МИКОЛАЇВСЬКА область, НОВООДЕСЬКИЙ район, село СУХИЙ ЄЛАНЕЦЬ, вулиця вул. Олександра  Дедюліна , 1</t>
  </si>
  <si>
    <t>2666e6d4-1c56-4813-88fa-bc1552f147c5</t>
  </si>
  <si>
    <t>Ручківський фельдшерсько-акушерський пункт</t>
  </si>
  <si>
    <t>РУЧКИ</t>
  </si>
  <si>
    <t>ПОЛТАВСЬКА область, ГАДЯЦЬКИЙ район, село РУЧКИ, вулиця Чайки, 24</t>
  </si>
  <si>
    <t>26676a99-2850-4cf4-a03f-7269e76e374b</t>
  </si>
  <si>
    <t>КОМУНАЛЬНЕ ПІДПРИЄМСТВО "ВОЛИНСЬКИЙ ОБЛАСНИЙ  ЦЕНТР ЕКСТРЕНОЇ МЕДИЧНОЇ ДОПОМОГИ ТА МЕДИЦИНИ  КАТАСТРОФ" ВОЛИНСЬКОЇ ОБЛАСНОЇ РАДИ</t>
  </si>
  <si>
    <t>ВОЛИНСЬКА область, місто ЛУЦЬК, вулиця Словацького, 28</t>
  </si>
  <si>
    <t>266f86a9-b941-4684-acc8-52752e375ae2</t>
  </si>
  <si>
    <t>ФАП с.Брідок</t>
  </si>
  <si>
    <t>БРІДОК</t>
  </si>
  <si>
    <t>ЧЕРНІВЕЦЬКА область, ЗАСТАВНІВСЬКИЙ район, село БРІДОК, вулиця Головна, 52</t>
  </si>
  <si>
    <t>26730e02-c045-48ba-bd92-357ef457e926</t>
  </si>
  <si>
    <t>Амбулаторія групової практики села Червоне</t>
  </si>
  <si>
    <t>ЛЬВІВСЬКА область, ЗОЛОЧІВСЬКИЙ район, село ЧЕРВОНЕ, вулиця Шевченка, 2а</t>
  </si>
  <si>
    <t>267717f0-ccd7-4a52-8edc-9f005b7274ca</t>
  </si>
  <si>
    <t>Фельдшерсько-акушерський пункт с.Корчівка</t>
  </si>
  <si>
    <t>КОРЧІВКА</t>
  </si>
  <si>
    <t>ЛЬВІВСЬКА область, ЖИДАЧІВСЬКИЙ район, село КОРЧІВКА, вулиця Довга, 8</t>
  </si>
  <si>
    <t>267f9b7c-0768-44a3-bd9f-184f1e6de91c</t>
  </si>
  <si>
    <t>Фельдшерсько Акушерський Пункт с. Василівка</t>
  </si>
  <si>
    <t>ЧЕРНІВЕЦЬКА область, СОКИРЯНСЬКИЙ район, село ВАСИЛІВКА, вулиця Панаса Мирного, 4Б</t>
  </si>
  <si>
    <t>268b3d44-ae3b-4198-8fba-34b85e9f2df7</t>
  </si>
  <si>
    <t>ФАП села Барабой</t>
  </si>
  <si>
    <t>БАРАБОЙ</t>
  </si>
  <si>
    <t>ОДЕСЬКА область, ОВІДІОПОЛЬСЬКИЙ район, село БАРАБОЙ, вулиця Соборності, 95</t>
  </si>
  <si>
    <t>2696793e-5e39-4b18-b11c-5524b5564b7f</t>
  </si>
  <si>
    <t>Амбулаторія загальної практики сімейної медицини міста Шумськ</t>
  </si>
  <si>
    <t>ТЕРНОПІЛЬСЬКА область, місто ШУМСЬК, вулиця Енергетична, 1</t>
  </si>
  <si>
    <t>269b45e9-260f-465a-a68f-4f54883dc0df</t>
  </si>
  <si>
    <t>ФАП с. Дерегівка</t>
  </si>
  <si>
    <t>ДЕРЕГІВКА</t>
  </si>
  <si>
    <t>ХАРКІВСЬКА область, НОВОВОДОЛАЗЬКИЙ район, село ДЕРЕГІВКА, вулиця Центральна, 6</t>
  </si>
  <si>
    <t>26a1ac01-f272-4ff2-b8a9-233e28359d8f</t>
  </si>
  <si>
    <t>Фельдшерсько-акушерський пункт села Тростянець</t>
  </si>
  <si>
    <t>РІВНЕНСЬКА область, КОСТОПІЛЬСЬКИЙ район, село ТРОСТЯНЕЦЬ, вулиця Лесі Українки, 38</t>
  </si>
  <si>
    <t>26a76c77-5e23-4e75-9d3b-2dc62c90aa0c</t>
  </si>
  <si>
    <t>Амбулаторія загальної практики - сімейної медицини м.Пологи</t>
  </si>
  <si>
    <t>ЗАПОРІЗЬКА область, ПОЛОГІВСЬКИЙ район, місто ПОЛОГИ, вулиця ім. Героя України Сацького В.А., 6</t>
  </si>
  <si>
    <t>26ae1e91-d746-48fb-860d-a3653aa09cd4</t>
  </si>
  <si>
    <t>Фельдшерсько-акушерський пункт села Першотравневе</t>
  </si>
  <si>
    <t>ХАРКІВСЬКА область, БОРІВСЬКИЙ район, селище ПЕРШОТРАВНЕВЕ, вулиця Молодіжна, 11</t>
  </si>
  <si>
    <t>26ae67ec-9b86-4deb-aa69-40e05cb1847b</t>
  </si>
  <si>
    <t>Міський центр здоров'я сім'ї</t>
  </si>
  <si>
    <t>ОДЕСЬКА область, місто ОДЕСА, вулиця Зоопаркова, 8</t>
  </si>
  <si>
    <t>26b8912b-11cd-4c64-9254-147ad8b926e2</t>
  </si>
  <si>
    <t>Амбулаторія ЗПСМ с. Чорний Потік</t>
  </si>
  <si>
    <t>КРАЙНЯ МАРТИНКА</t>
  </si>
  <si>
    <t>ЗАКАРПАТСЬКА область, ІРШАВСЬКИЙ район, село КРАЙНЯ МАРТИНКА, вулиця , 4-а</t>
  </si>
  <si>
    <t>26b8acab-fe1c-4dab-a35c-050c0514357c</t>
  </si>
  <si>
    <t>Дитяча психіатрія</t>
  </si>
  <si>
    <t>ДОНЕЦЬКА область, місто БАХМУТ, вулиця Ювілейна, 54</t>
  </si>
  <si>
    <t>26baa66a-4f12-4177-84a1-f576bff0f3c8</t>
  </si>
  <si>
    <t>Бузаківський фельдшерсько-акушерський пункт</t>
  </si>
  <si>
    <t>БУЗАКИ</t>
  </si>
  <si>
    <t>ВОЛИНСЬКА область, КАМІНЬ-КАШИРСЬКИЙ район, село БУЗАКИ, вулиця 8 Березня, 18</t>
  </si>
  <si>
    <t>26bb18f2-7fc5-42e8-8a08-cd5948d189d0</t>
  </si>
  <si>
    <t>Амбулаторія № 1 КУ "ЦПМСД № 2"</t>
  </si>
  <si>
    <t>ОДЕСЬКА область, місто ОДЕСА, провулок Обсерваторний, 8</t>
  </si>
  <si>
    <t>26bc6a36-eb40-4f87-9976-16fe0b319d3c</t>
  </si>
  <si>
    <t>ФАП с.Мосорівка</t>
  </si>
  <si>
    <t>МОСОРІВКА</t>
  </si>
  <si>
    <t>ЧЕРНІВЕЦЬКА область, ЗАСТАВНІВСЬКИЙ район, село МОСОРІВКА, вулиця Центральна, 1</t>
  </si>
  <si>
    <t>26bd2811-f780-4dc9-8ca6-12742189cc42</t>
  </si>
  <si>
    <t>ДОНЕЦЬКА область, місто МАРІУПОЛЬ, проспект Нахімова, 35</t>
  </si>
  <si>
    <t>26bda167-501a-449f-993a-4cdeefefda7e</t>
  </si>
  <si>
    <t>Амбулаторія ЗПСМ № 3 м. Синельникове (КНП "Синельниківський центр ПМСД СМР")</t>
  </si>
  <si>
    <t>ДНІПРОПЕТРОВСЬКА область, місто СИНЕЛЬНИКОВЕ, вулиця Виконкомівська, 32</t>
  </si>
  <si>
    <t>26bdd205-833f-42a9-89e5-c316ff35be8a</t>
  </si>
  <si>
    <t>Чортківська станція, Борщівська підстанція, пункт базування бригади смт.Скала-Подільська</t>
  </si>
  <si>
    <t>ТЕРНОПІЛЬСЬКА область, смт. СКАЛА-ПОДІЛЬСЬКА, вулиця Грушевського, 103</t>
  </si>
  <si>
    <t>26bf807e-0ac6-4773-a16b-63a99ac34f75</t>
  </si>
  <si>
    <t>Лукашівська АЗПСМ</t>
  </si>
  <si>
    <t>ЗАПОРІЗЬКА область, ЗАПОРІЗЬКИЙ район, село ЛУКАШЕВЕ, провулок Шкільний, 11</t>
  </si>
  <si>
    <t>26c65bb7-6ecb-4cce-b2f0-f4ec39d589b0</t>
  </si>
  <si>
    <t>ФАП с.Риги</t>
  </si>
  <si>
    <t>РИГИ</t>
  </si>
  <si>
    <t>ПОЛТАВСЬКА область, ЛОХВИЦЬКИЙ район, село РИГИ, вулиця Миру, 29</t>
  </si>
  <si>
    <t>26c85870-1ddc-4b16-bead-ba4abb8d06c2</t>
  </si>
  <si>
    <t>Заліщицька АЗПСМ</t>
  </si>
  <si>
    <t>ТЕРНОПІЛЬСЬКА область, місто ЗАЛІЩИКИ, вулиця С.Бандери, 86</t>
  </si>
  <si>
    <t>26cecefa-ec63-4683-b1f9-a217ad8553cb</t>
  </si>
  <si>
    <t>Черговий кабінет для дорослого населення № 108</t>
  </si>
  <si>
    <t>ЗАПОРІЗЬКА область, місто ЗАПОРІЖЖЯ, вулиця Чумаченка, 21</t>
  </si>
  <si>
    <t>26d4cfe4-f45f-4c21-aea7-d0146e3aa568</t>
  </si>
  <si>
    <t>ФП с. Мала Шкарівка</t>
  </si>
  <si>
    <t>МАЛА ШКАРІВКА</t>
  </si>
  <si>
    <t>ХМЕЛЬНИЦЬКА область, ПОЛОНСЬКИЙ район, село МАЛА ШКАРІВКА, вулиця 40-річчя Перемоги, 4</t>
  </si>
  <si>
    <t>26da4bac-7e82-4a0b-bde7-5f65aedbb9d8</t>
  </si>
  <si>
    <t>Амбулаторія загальної практики-сімейної медицини с. Колибаївка</t>
  </si>
  <si>
    <t>КОЛИБАЇВКА</t>
  </si>
  <si>
    <t>ХМЕЛЬНИЦЬКА область, село КОЛИБАЇВКА, вулиця Центральна, 2</t>
  </si>
  <si>
    <t>26dc72be-04da-4e0b-b831-06abc192d0b3</t>
  </si>
  <si>
    <t>ДНІПРОПЕТРОВСЬКА область, місто КАМ'ЯНСЬКЕ, проспект Свободи, 35</t>
  </si>
  <si>
    <t>26dc8a28-ade3-4e57-902a-781b16095738</t>
  </si>
  <si>
    <t>ПЗ с. Калайдинці</t>
  </si>
  <si>
    <t>КАЛАЙДИНЦІ</t>
  </si>
  <si>
    <t>ПОЛТАВСЬКА область, село КАЛАЙДИНЦІ, вулиця Степова, 3</t>
  </si>
  <si>
    <t>26ddbb41-5c87-4ee9-bfd4-a5e78d21088e</t>
  </si>
  <si>
    <t>Філія №7 КНП "КДЦ" Шевченківського району м. Києва , вул. Богдана Хмельницького, 46</t>
  </si>
  <si>
    <t>М.КИЇВ, місто КИЇВ, вулиця Богдана Хмельницького, 46</t>
  </si>
  <si>
    <t>26e90f8f-8e20-4498-afbd-a9b52702cd72</t>
  </si>
  <si>
    <t>амбулаторія загальної практики - сімейної медицини села Косарі</t>
  </si>
  <si>
    <t>КОСАРІ</t>
  </si>
  <si>
    <t>ЧЕРКАСЬКА область, КАМ'ЯНСЬКИЙ район, село КОСАРІ, вулиця Модестова, 53</t>
  </si>
  <si>
    <t>26e9395a-4c3c-4066-9a02-ccddd594f2a1</t>
  </si>
  <si>
    <t>Лобненський фельдшерський пункт</t>
  </si>
  <si>
    <t>ЛОБНА</t>
  </si>
  <si>
    <t>ВОЛИНСЬКА область, ЛЮБЕШІВСЬКИЙ район, село ЛОБНА, вулиця Федорова, 51</t>
  </si>
  <si>
    <t>26f08ae6-d149-4003-a282-ebd3c8836c36</t>
  </si>
  <si>
    <t>ХАРКІВСЬКА область, НОВОВОДОЛАЗЬКИЙ район, смт. НОВА ВОДОЛАГА, вулиця Кооперативна, 6</t>
  </si>
  <si>
    <t>26f17ed5-c377-43f4-8480-0dd4244d72ea</t>
  </si>
  <si>
    <t>Вознесенський фельдшерський пункт</t>
  </si>
  <si>
    <t>ЧЕРНІГІВСЬКА область, ЧЕРНІГІВСЬКИЙ район, село ВОЗНЕСЕНСЬКЕ, вулиця Центральна, 36А</t>
  </si>
  <si>
    <t>26f22368-b597-4797-9fe4-400635722d67</t>
  </si>
  <si>
    <t>АЗПСМ № 2 м. Каховка</t>
  </si>
  <si>
    <t>ХЕРСОНСЬКА область, місто КАХОВКА, вулиця провулок Європейський, 18</t>
  </si>
  <si>
    <t>26f259dd-0b12-41c7-b576-8eae5cdc580e</t>
  </si>
  <si>
    <t>АЗПСМ с. Соколова Балка</t>
  </si>
  <si>
    <t>СОКОЛОВА БАЛКА</t>
  </si>
  <si>
    <t>ПОЛТАВСЬКА область, НОВОСАНЖАРСЬКИЙ район, село СОКОЛОВА БАЛКА, провулок Спортивний, 1а</t>
  </si>
  <si>
    <t>26f37c51-3a64-4df7-ba58-2ea9b2a9b59c</t>
  </si>
  <si>
    <t>Полтавська обл., Диканський р-н., с. Балясне, вул. Польова, буд. 12</t>
  </si>
  <si>
    <t>БАЛЯСНЕ</t>
  </si>
  <si>
    <t>ПОЛТАВСЬКА область, ДИКАНСЬКИЙ район, село БАЛЯСНЕ, вулиця Польова, 12</t>
  </si>
  <si>
    <t>26f9678d-5d9c-48a2-96bd-b0a7fc8a791c</t>
  </si>
  <si>
    <t>Фельдшерсько Акушерський Пункт с. Грубна</t>
  </si>
  <si>
    <t>ГРУБНА</t>
  </si>
  <si>
    <t>ЧЕРНІВЕЦЬКА область, СОКИРЯНСЬКИЙ район, село ГРУБНА, вулиця Шевченка, 6</t>
  </si>
  <si>
    <t>26fdf86d-c931-48a7-b316-8329a7b5a7ef</t>
  </si>
  <si>
    <t>Владичанська амбулаторія загальної практики сімейної медицини</t>
  </si>
  <si>
    <t>ВЛАДИЧНА</t>
  </si>
  <si>
    <t>ЧЕРНІВЕЦЬКА область, ХОТИНСЬКИЙ район, село ВЛАДИЧНА, вулиця Шевченка, 65</t>
  </si>
  <si>
    <t>2700a65d-667a-49d5-858e-143dacd4d577</t>
  </si>
  <si>
    <t>Амбулаторія загальної практики - сімейної медицина №7</t>
  </si>
  <si>
    <t>М.КИЇВ, місто КИЇВ, вулиця Вербицького Архітектора , 5</t>
  </si>
  <si>
    <t>27061297-d5d6-45e9-94c0-b024a18a7559</t>
  </si>
  <si>
    <t>Амбулаторія загальної практики - сімейної медицини № 16 КНП ЦПМСД Мукачівської міської територіальної громади</t>
  </si>
  <si>
    <t>КЛЮЧАРКИ</t>
  </si>
  <si>
    <t>ЗАКАРПАТСЬКА область, МУКАЧІВСЬКИЙ район, село КЛЮЧАРКИ, вулиця Гагаріна, 19</t>
  </si>
  <si>
    <t>270f5ff0-aae0-4a8d-8baa-ef636ace2657</t>
  </si>
  <si>
    <t>Сьомацький фельдшерський пункт</t>
  </si>
  <si>
    <t>СЬОМАКИ</t>
  </si>
  <si>
    <t>ХМЕЛЬНИЦЬКА область, СЛАВУТСЬКИЙ район, село СЬОМАКИ, вулиця Лісна, 1</t>
  </si>
  <si>
    <t>27170311-cae8-4948-9e86-cd2f5b17fede</t>
  </si>
  <si>
    <t>Мліївська амбулаторія загальної практики сімейної медицини №1</t>
  </si>
  <si>
    <t>ЧЕРКАСЬКА область, ГОРОДИЩЕНСЬКИЙ район, село МЛІЇВ, вулиця Данила Кушніра, 84</t>
  </si>
  <si>
    <t>271a24bd-f188-43cb-8a2b-75aa8287e3b0</t>
  </si>
  <si>
    <t>Амбулаторія с.Біла Церква</t>
  </si>
  <si>
    <t>ЗАКАРПАТСЬКА область, РАХІВСЬКИЙ район, село БІЛА ЦЕРКВА, вулиця Жовтнева, 65</t>
  </si>
  <si>
    <t>271b807a-93b2-4604-bb14-255ddbfa3abc</t>
  </si>
  <si>
    <t>КП "Полтавський обласний центр  ЕМД та МК ПОР" (Підстанція СЕМД №2 Кременчуцького району)</t>
  </si>
  <si>
    <t>ПОЛТАВСЬКА область, місто КРЕМЕНЧУК, проспект Полтавський, 40</t>
  </si>
  <si>
    <t>271db4d8-bb9c-40c5-b428-245ffc48efae</t>
  </si>
  <si>
    <t>Амбулаторія смт.Кобилецька Поляна</t>
  </si>
  <si>
    <t>КОБИЛЕЦЬКА ПОЛЯНА</t>
  </si>
  <si>
    <t>ЗАКАРПАТСЬКА область, РАХІВСЬКИЙ район, смт. КОБИЛЕЦЬКА ПОЛЯНА, вулиця Шевченка, 30</t>
  </si>
  <si>
    <t>271de834-fb87-4842-9b1c-8d04749e6533</t>
  </si>
  <si>
    <t>Комунальне некомерційне підприємство "Чутівська центральна лікарня" смт. Скороходове</t>
  </si>
  <si>
    <t>271e2a9a-a0ff-478e-9708-11ffe9f1ec42</t>
  </si>
  <si>
    <t>Фельдшерський пункт села Жоравка</t>
  </si>
  <si>
    <t>ЖОРАВКА</t>
  </si>
  <si>
    <t>КИЇВСЬКА область, ЯГОТИНСЬКИЙ район, село ЖОРАВКА, вулиця Шкільна, 1-А</t>
  </si>
  <si>
    <t>27288334-f1a7-4bf6-9440-e731f442bd70</t>
  </si>
  <si>
    <t>Амбулаторія № 4 КНП "ЦПМСД № 5" ОМР</t>
  </si>
  <si>
    <t>ОДЕСЬКА область, місто ОДЕСА, вулиця Академіка Заболотного, 32-А</t>
  </si>
  <si>
    <t>2729ebe2-665b-4460-a14f-c07901ff4425</t>
  </si>
  <si>
    <t>Верхньоланнівська  АЗПСМ</t>
  </si>
  <si>
    <t>ВЕРХНЯ ЛАННА</t>
  </si>
  <si>
    <t>ПОЛТАВСЬКА область, КАРЛІВСЬКИЙ район, село ВЕРХНЯ ЛАННА, вулиця Центральна, 12</t>
  </si>
  <si>
    <t>2730e593-84ee-4c27-add3-76e280d7bfa2</t>
  </si>
  <si>
    <t>філія  № 4 Центру первинної медичної допомоги</t>
  </si>
  <si>
    <t>27320283-60ec-4a80-a13b-cce04101abd1</t>
  </si>
  <si>
    <t>Амбулаторія ЗПСМ № 4 (філія) м. Марганець (КНП "Марганецький ЦПМСД")</t>
  </si>
  <si>
    <t>ДНІПРОПЕТРОВСЬКА область, місто МАРГАНЕЦЬ, вулиця Єдності, 170</t>
  </si>
  <si>
    <t>2732813c-152c-4518-a79b-994178e48385</t>
  </si>
  <si>
    <t>273d215a-c417-4ccb-b57c-395aaf9a515b</t>
  </si>
  <si>
    <t>Амбулаторія загальної практики-сімейної медицини № 3</t>
  </si>
  <si>
    <t>ДНІПРОПЕТРОВСЬКА область, місто ДНІПРО, проспект Івана Мазепи, 37</t>
  </si>
  <si>
    <t>27420dfa-1a8d-46cc-9d7c-5f025b09f179</t>
  </si>
  <si>
    <t>274a578d-f2e4-4c22-b958-6077b398d0ca</t>
  </si>
  <si>
    <t>Амбулаторія загальної практики - сімейної медицини №5</t>
  </si>
  <si>
    <t>ВІННИЦЬКА область, місто ВІННИЦЯ, вулиця Замостянська, 18</t>
  </si>
  <si>
    <t>275502c8-c3b6-4ad0-a1bb-b6f392b9771a</t>
  </si>
  <si>
    <t>Амбулаторія загальної практики-сімейної медицини № 1 КНП "ЦПМСД" Печерського району м. Києва</t>
  </si>
  <si>
    <t>27616409-3bc6-4adf-a82f-b83534bac6a1</t>
  </si>
  <si>
    <t>АЗПСМ с.Катеринівка</t>
  </si>
  <si>
    <t>ХАРКІВСЬКА область, САХНОВЩИНСЬКИЙ район, село КАТЕРИНІВКА, вулиця Кооперативна, 5-а</t>
  </si>
  <si>
    <t>2761c193-0433-4d8d-a8be-f55fc5c98415</t>
  </si>
  <si>
    <t>Амбулаторія загальної практики - сімейної медицини с.Чернихівці</t>
  </si>
  <si>
    <t>ЧЕРНИХІВЦІ</t>
  </si>
  <si>
    <t>ТЕРНОПІЛЬСЬКА область, ЗБАРАЗЬКИЙ район, село ЧЕРНИХІВЦІ, вулиця Шкільна, 28</t>
  </si>
  <si>
    <t>276513bf-2e98-49b8-910f-dbf0051ec34d</t>
  </si>
  <si>
    <t>Фельдшерсько-акушерський пункт села Загір’я</t>
  </si>
  <si>
    <t>ЗАГІР'Я</t>
  </si>
  <si>
    <t>ІВАНО-ФРАНКІВСЬКА область, ТЛУМАЦЬКИЙ район, село ЗАГІР'Я, вулиця Центральна, 15</t>
  </si>
  <si>
    <t>276d31da-a530-4eec-b0c9-cf8357d8a500</t>
  </si>
  <si>
    <t>Уладівка</t>
  </si>
  <si>
    <t>ВІННИЦЬКА область, ЛІТИНСЬКИЙ район, село УЛАДІВКА, вулиця Миру, 3</t>
  </si>
  <si>
    <t>277402f6-25eb-40fb-8295-787d8820297a</t>
  </si>
  <si>
    <t>КНП "БЛІЛ м. Бахмут" (Дитяча поліклініка та стаціонар)</t>
  </si>
  <si>
    <t>27756c35-374c-4b90-a51b-8290146b906c</t>
  </si>
  <si>
    <t>Амбулаторія загальної практики сімейної медицини с. Іваньки</t>
  </si>
  <si>
    <t>ІВАНЬКИ</t>
  </si>
  <si>
    <t>ЧЕРКАСЬКА область, МАНЬКІВСЬКИЙ район, село ІВАНЬКИ, вулиця Ігоря Щербини, 2</t>
  </si>
  <si>
    <t>277f19c5-bb1b-4613-8963-617cd820f368</t>
  </si>
  <si>
    <t>Структурний підрозділ "Стоматологічна поліклініка"</t>
  </si>
  <si>
    <t>ІВАНО-ФРАНКІВСЬКА область, місто КОЛОМИЯ, вулиця бульвар Лесі Українки, 43-А</t>
  </si>
  <si>
    <t>2780afc0-bb0c-45f3-93a0-544e3839e83d</t>
  </si>
  <si>
    <t>Фельдшерсько-акушерський пункт  с. Гарбузин</t>
  </si>
  <si>
    <t>ГАРБУЗИН</t>
  </si>
  <si>
    <t>ЧЕРКАСЬКА область, КОРСУНЬ-ШЕВЧЕНКІВСЬКИЙ район, село ГАРБУЗИН, вулиця Перемоги, 79</t>
  </si>
  <si>
    <t>27836cf1-4041-4cfc-842a-38f68866ac0e</t>
  </si>
  <si>
    <t>ЛЬВІВСЬКА область, ЖОВКІВСЬКИЙ район, місто ЖОВКВА, вулиця Воїнів УПА, 4</t>
  </si>
  <si>
    <t>278dc6e1-a278-4820-9668-e21c61f2a699</t>
  </si>
  <si>
    <t>Фельдшерський пункт села Кайнари</t>
  </si>
  <si>
    <t>КАЙНАРИ</t>
  </si>
  <si>
    <t>КИЇВСЬКА область, ЯГОТИНСЬКИЙ район, село КАЙНАРИ, вулиця Центральна, 7</t>
  </si>
  <si>
    <t>279325eb-3b85-4c8b-b8e3-a9e25e580496</t>
  </si>
  <si>
    <t>амбулаторія загальної практики сімейної медицини с.Береги</t>
  </si>
  <si>
    <t>ЛЬВІВСЬКА область, САМБІРСЬКИЙ район, село БЕРЕГИ, вулиця Перемоги, 1</t>
  </si>
  <si>
    <t>2793fc2f-ef76-4927-871e-f21b87b791c2</t>
  </si>
  <si>
    <t>Дядьковицька амбулаторія загальної практики - сімейної медицини</t>
  </si>
  <si>
    <t>РІВНЕНСЬКА область, РІВНЕНСЬКИЙ район, село ДЯДЬКОВИЧІ, вулиця Козацький шлях, 107</t>
  </si>
  <si>
    <t>27981d5c-e211-4af3-bcf8-f8d040465b0c</t>
  </si>
  <si>
    <t>ЧЕРКАСЬКА область, місто СМІЛА, вулиця Тараса Шевченка, 1</t>
  </si>
  <si>
    <t>279d5c68-1ca7-43dc-be3a-060dc6af5836</t>
  </si>
  <si>
    <t>Мирутинський   фельдшерський пункт</t>
  </si>
  <si>
    <t>МИРУТИН</t>
  </si>
  <si>
    <t>ХМЕЛЬНИЦЬКА область, СЛАВУТСЬКИЙ район, село МИРУТИН, вулиця Центральна, 58</t>
  </si>
  <si>
    <t>27a36738-29dd-4d9e-9ee1-304a5a198ee5</t>
  </si>
  <si>
    <t>ФОП Степанов Олександр Сергійович - МК1</t>
  </si>
  <si>
    <t>МИКОЛАЇВСЬКА область, місто МИКОЛАЇВ, вулиця просп. Космонавтів, 120/1</t>
  </si>
  <si>
    <t>27b028ce-bedf-476a-acc5-d9156a0bc819</t>
  </si>
  <si>
    <t>Лошнівська АЗПСМ</t>
  </si>
  <si>
    <t>ЛОШНІВ</t>
  </si>
  <si>
    <t>ТЕРНОПІЛЬСЬКА область, село ЛОШНІВ, вулиця Центральна, 39</t>
  </si>
  <si>
    <t>27b41edc-bafc-49c9-ada8-a2a569b9c823</t>
  </si>
  <si>
    <t>Веселокутська  АЗПСМ</t>
  </si>
  <si>
    <t>ВЕСЕЛИЙ КУТ</t>
  </si>
  <si>
    <t>ЧЕРКАСЬКА область, ТАЛЬНІВСЬКИЙ район, село ВЕСЕЛИЙ КУТ, вулиця молодіжна, 6</t>
  </si>
  <si>
    <t>27b8be9a-7dea-4f02-8f58-3dd024e0d8b3</t>
  </si>
  <si>
    <t>Кирнасівська амбулаторія загальної практики сімейної медицини</t>
  </si>
  <si>
    <t>КИРНАСІВКА</t>
  </si>
  <si>
    <t>ВІННИЦЬКА область, ТУЛЬЧИНСЬКИЙ район, смт. КИРНАСІВКА, вулиця Незалежності, 1</t>
  </si>
  <si>
    <t>27bc715c-1122-48de-9219-6fbbfc4b9d94</t>
  </si>
  <si>
    <t>Володимир-Волинська АЗПСМ №3</t>
  </si>
  <si>
    <t>ВОЛИНСЬКА область, місто ВОЛОДИМИР-ВОЛИНСЬКИЙ, вулиця Луцька, 230</t>
  </si>
  <si>
    <t>27caac15-0638-4be8-9e0c-ff2c52f36797</t>
  </si>
  <si>
    <t>КНП "Обласний лікарсько-фізкультурний диспансер Кіровоградської обласної ради"</t>
  </si>
  <si>
    <t>КІРОВОГРАДСЬКА область, місто КРОПИВНИЦЬКИЙ, вулиця Шевченка, 42/29</t>
  </si>
  <si>
    <t>27ce8dfe-90ac-43be-9617-7d87b1196d28</t>
  </si>
  <si>
    <t>Вербська АЗПСМ</t>
  </si>
  <si>
    <t>ВЕРБА</t>
  </si>
  <si>
    <t>РІВНЕНСЬКА область, ДУБЕНСЬКИЙ район, село ВЕРБА, вулиця Грушевського, 27</t>
  </si>
  <si>
    <t>27d0275d-7f82-43de-b2e2-0c189c9f5287</t>
  </si>
  <si>
    <t>Комунальне некомерційне підприємство 'Старобогородчанська некомерційна амбулаторія групової практики' Старобогородчанської сільської ради Івано-Франківського району Івано-Франківської області</t>
  </si>
  <si>
    <t>ІВАНО-ФРАНКІВСЬКА область, село СТАРІ БОГОРОДЧАНИ, вулиця січових стрільців, 83</t>
  </si>
  <si>
    <t>27d19ba3-aedf-4e53-bc55-0b7d8030eb46</t>
  </si>
  <si>
    <t>амбулаторія №13</t>
  </si>
  <si>
    <t>27d1dcb1-c6e4-4b9a-ba85-b486fd596f01</t>
  </si>
  <si>
    <t>Проточанський ФАП</t>
  </si>
  <si>
    <t>ПРОТОЧІ</t>
  </si>
  <si>
    <t>ДНІПРОПЕТРОВСЬКА область, ЦАРИЧАНСЬКИЙ район, село ПРОТОЧІ, вулиця Центральна, 4</t>
  </si>
  <si>
    <t>27d43c44-4f97-42a3-a50e-cb221e9caea1</t>
  </si>
  <si>
    <t>ФОП Каракевич Юрій Михайлович</t>
  </si>
  <si>
    <t>ЛЬВІВСЬКА область, місто ДРОГОБИЧ, вулиця Святого Юра, 21</t>
  </si>
  <si>
    <t>27d9ecc7-1549-49cc-bda5-f1bb42cb0f80</t>
  </si>
  <si>
    <t>КНП "ЦПСМД №1" Деснянського р-ну м.Києва, Амбулаторія загальної практики - сімейної медицини №4</t>
  </si>
  <si>
    <t>М.КИЇВ, місто КИЇВ, вулиця Лаврухіна, 6</t>
  </si>
  <si>
    <t>27e903d8-2304-4f38-af6f-925a411cbc9a</t>
  </si>
  <si>
    <t>КНП ЛОР "Лисичанський обласний шкірно-венерологічний диспансер"</t>
  </si>
  <si>
    <t>ЛУГАНСЬКА область, місто ЛИСИЧАНСЬК, вулиця Генерала Потапенко, 283</t>
  </si>
  <si>
    <t>27ec6788-116a-4d6c-86e2-32cf0a393942</t>
  </si>
  <si>
    <t>Амбулаторія загальної практики-сімейної медицини смт. Вільшани</t>
  </si>
  <si>
    <t>ХАРКІВСЬКА область, ДЕРГАЧІВСЬКИЙ район, смт. ВІЛЬШАНИ, вулиця Вільна, 1</t>
  </si>
  <si>
    <t>27ede7e1-e47c-49a7-a78e-ee8e2ea21056</t>
  </si>
  <si>
    <t>Амбулаторія ЗПСМ №1 смт.Заболотів Комунального некомерційного підприємства «Заболотівська районна лікарня» Заболотівської селищної ради об'єднаної територіальної громади</t>
  </si>
  <si>
    <t>ІВАНО-ФРАНКІВСЬКА область, смт. ЗАБОЛОТІВ, вулиця Б. Хмельницького, 10</t>
  </si>
  <si>
    <t>27ee7773-6aaf-4115-b8b1-0daae058c683</t>
  </si>
  <si>
    <t>терапевтичне відділення та поліклінічне відділення смт.Великодолинське</t>
  </si>
  <si>
    <t>ВЕЛИКОДОЛИНСЬКЕ</t>
  </si>
  <si>
    <t>ОДЕСЬКА область, ОВІДІОПОЛЬСЬКИЙ район, смт. ВЕЛИКОДОЛИНСЬКЕ, вулиця Світла, 3</t>
  </si>
  <si>
    <t>27f17dd3-f676-46f8-829a-c35c18edc708</t>
  </si>
  <si>
    <t>Фельдшерський пункт с.Сарни</t>
  </si>
  <si>
    <t>ЧЕРКАСЬКА область, МОНАСТИРИЩЕНСЬКИЙ район, село САРНИ, вулиця Миру, 13</t>
  </si>
  <si>
    <t>27f8fd33-6e4a-4379-804b-8a846071b2e6</t>
  </si>
  <si>
    <t>Парневський фельдшерський пункт</t>
  </si>
  <si>
    <t>ПАРНЕВЕ</t>
  </si>
  <si>
    <t>ЛУГАНСЬКА область, БІЛОВОДСЬКИЙ район, село ПАРНЕВЕ, вулиця Центральн, 35</t>
  </si>
  <si>
    <t>2803d04c-72f5-49ce-b8b6-acac99224d06</t>
  </si>
  <si>
    <t>Фельдшерсько-акушерський пункт села Сухий</t>
  </si>
  <si>
    <t>СУХИЙ</t>
  </si>
  <si>
    <t>ЗАКАРПАТСЬКА область, ВЕЛИКОБЕРЕЗНЯНСЬКИЙ район, село СУХИЙ, вулиця , 68</t>
  </si>
  <si>
    <t>2809f792-8920-4a22-9756-eb1bfdc5a461</t>
  </si>
  <si>
    <t>Амбулаторія загальної практики - сімейної медицини села Старе Село</t>
  </si>
  <si>
    <t>ЛЬВІВСЬКА область, ПУСТОМИТІВСЬКИЙ район, село СТАРЕ СЕЛО, вулиця Львівська, 5а</t>
  </si>
  <si>
    <t>280b0522-7c1f-4586-957b-2fe0a9c08123</t>
  </si>
  <si>
    <t>Лікарська амбулаторія загальної практики сімейної медицини Баштанка №1</t>
  </si>
  <si>
    <t>БАШТАНСЬКИЙ</t>
  </si>
  <si>
    <t>МИКОЛАЇВСЬКА область, БАШТАНСЬКИЙ район, місто БАШТАНКА, вулиця Олександра Сизоненка, 1б</t>
  </si>
  <si>
    <t>28104a30-b4bf-4e26-9f42-18020b366257</t>
  </si>
  <si>
    <t>Фельдшерсько-акушерський пункт с. Глушків</t>
  </si>
  <si>
    <t>ГЛУШКІВ</t>
  </si>
  <si>
    <t>ІВАНО-ФРАНКІВСЬКА область, ГОРОДЕНКІВСЬКИЙ район, село ГЛУШКІВ, вулиця Шевченка, 1</t>
  </si>
  <si>
    <t>2811aae2-44a2-4d7f-924a-98414f0908da</t>
  </si>
  <si>
    <t>Кабінет лікаря-педіатра ФОП Захаренко Катерина Григорівна</t>
  </si>
  <si>
    <t>ПОЛТАВСЬКА область, ПИРЯТИНСЬКИЙ район, місто ПИРЯТИН, вулиця Аврущенка, 2</t>
  </si>
  <si>
    <t>281235a4-fe1b-45fa-8058-1e4d64efcf1d</t>
  </si>
  <si>
    <t>СУМСЬКА область, місто ОХТИРКА, вулиця Петропавлівська, 15</t>
  </si>
  <si>
    <t>2815088e-25d6-4f23-825b-16bcc6ef370d</t>
  </si>
  <si>
    <t>Відділення по наданню первинної медичної допомоги населенню 3п/в</t>
  </si>
  <si>
    <t>ЧЕРНІГІВСЬКА область, місто ЧЕРНІГІВ, проспект Миру, 44</t>
  </si>
  <si>
    <t>281faee0-c630-4122-9fd1-a0a1cd2eff18</t>
  </si>
  <si>
    <t>Амбулаторія загальної практики сімейної медицини смт. Печеніги</t>
  </si>
  <si>
    <t>ПЕЧЕНІЗЬКИЙ</t>
  </si>
  <si>
    <t>ХАРКІВСЬКА область, ПЕЧЕНІЗЬКИЙ район, смт. ПЕЧЕНІГИ, вулиця Незалежності, 59</t>
  </si>
  <si>
    <t>2820e82d-eed8-4db6-93e2-83246a187de0</t>
  </si>
  <si>
    <t>Книшівська амбулаторія загальної практики - сімейної медицини</t>
  </si>
  <si>
    <t>КНИШІВКА</t>
  </si>
  <si>
    <t>ПОЛТАВСЬКА область, село КНИШІВКА, вулиця С. Ільченка, 6/2</t>
  </si>
  <si>
    <t>282765d1-23f7-4a69-8aff-ae21689e7c73</t>
  </si>
  <si>
    <t>ЗАКАРПАТСЬКА обл., СВАЛЯВСЬКИЙ р-н., село БЕРЕЗНИКИ, санаторій Човен</t>
  </si>
  <si>
    <t>ЗАКАРПАТСЬКА область, СВАЛЯВСЬКИЙ район, село БЕРЕЗНИКИ, санаторій Човен,</t>
  </si>
  <si>
    <t>282c851b-5ee6-43fa-bddc-3ecc8d79a6d1</t>
  </si>
  <si>
    <t>Підрозділ №2  ПРИВАТНОГО ПІДПРИЄМСТВА "ВІВА КЛІНІК"</t>
  </si>
  <si>
    <t>ХМЕЛЬНИЦЬКА область, місто СЛАВУТА, вулиця Данила Галицького, 3</t>
  </si>
  <si>
    <t>282d568c-741d-48d9-9f32-f029019bcd84</t>
  </si>
  <si>
    <t>Пункт екстреної ( швидкої ) медичної допомоги "Брусниця"</t>
  </si>
  <si>
    <t>БРУСНИЦЯ</t>
  </si>
  <si>
    <t>ЧЕРНІВЕЦЬКА область, КІЦМАНСЬКИЙ район, село БРУСНИЦЯ, вулиця Перемоги, 58</t>
  </si>
  <si>
    <t>2830388a-10f8-41e1-bcf6-6476f932208a</t>
  </si>
  <si>
    <t>Місце надання послуг № 2</t>
  </si>
  <si>
    <t>ЗАКАРПАТСЬКА область, місто РАХІВ, вулиця Степана Бойка, 5</t>
  </si>
  <si>
    <t>2832654c-aac3-4299-8688-1778e22dd1ab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</si>
  <si>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"Жовква" пункт "Дубляни"</t>
  </si>
  <si>
    <t>ЛЬВІВСЬКА область, місто ДУБЛЯНИ, вулиця Студентська, 7</t>
  </si>
  <si>
    <t>2845c1a1-b50b-4a33-80a9-14f30d5699cf</t>
  </si>
  <si>
    <t>Базова амбулаторія сімейної медицини</t>
  </si>
  <si>
    <t>2845d5cd-5b20-4c8c-8a8d-3cb48b5500af</t>
  </si>
  <si>
    <t>ДОНЕЦЬКА область, місто КОСТЯНТИНІВКА, проспект ломоносова, 101</t>
  </si>
  <si>
    <t>2846545f-a753-4823-875b-e621c39bc9bd</t>
  </si>
  <si>
    <t>ПЗ с. Вовчик</t>
  </si>
  <si>
    <t>ВОВЧИК</t>
  </si>
  <si>
    <t>ПОЛТАВСЬКА область, село ВОВЧИК, вулиця Іларіона Сухомлина , 55</t>
  </si>
  <si>
    <t>28491f7a-c157-44fa-9fdb-3fc06cbea0cd</t>
  </si>
  <si>
    <t>АЗПСМ №4 вулиця Новаторів, 4</t>
  </si>
  <si>
    <t>М.КИЇВ, місто КИЇВ, вулиця Новаторів, 4</t>
  </si>
  <si>
    <t>284a096c-7c7f-4dcb-a456-bdb41b68d778</t>
  </si>
  <si>
    <t>КІРОВОГРАДСЬКА область, МАЛОВИСКІВСЬКИЙ район, смт. СМОЛІНЕ, вулиця Казакова, 70</t>
  </si>
  <si>
    <t>284bc8a7-30e7-4171-ab2d-5c826b812d2e</t>
  </si>
  <si>
    <t>амбулаторія №11</t>
  </si>
  <si>
    <t>284d7a71-6967-4824-8c68-f9d8d0fb5a58</t>
  </si>
  <si>
    <t>Фельдшерсько-акушерський пункт с.Охматів</t>
  </si>
  <si>
    <t>ОХМАТІВ</t>
  </si>
  <si>
    <t>ЧЕРКАСЬКА область, ЖАШКІВСЬКИЙ район, село ОХМАТІВ, вулиця Миру, 36</t>
  </si>
  <si>
    <t>28520c6c-f9fc-438a-bc41-840e4fb4f6c6</t>
  </si>
  <si>
    <t>Комунальне некомерційне підприємство "Дитяча поліклініка №1" Чернігівської міської ради</t>
  </si>
  <si>
    <t>ЧЕРНІГІВСЬКА область, місто ЧЕРНІГІВ, вулиця Текстильників, 36</t>
  </si>
  <si>
    <t>2860a623-0e11-4009-9764-4d88ba7c08f3</t>
  </si>
  <si>
    <t>АЗПСМ с.Кияшки</t>
  </si>
  <si>
    <t>КИЯШКИ</t>
  </si>
  <si>
    <t>ПОЛТАВСЬКА область, село КИЯШКИ, вулиця Лугова, 4</t>
  </si>
  <si>
    <t>2861f467-a1fa-4cee-8210-1de06334e170</t>
  </si>
  <si>
    <t>ФП  села Брусове</t>
  </si>
  <si>
    <t>БРУСОВЕ</t>
  </si>
  <si>
    <t>ПОЛТАВСЬКА область, СЕМЕНІВСЬКИЙ район, село БРУСОВЕ, вулиця Миру, 71</t>
  </si>
  <si>
    <t>2863fc44-1c73-484f-89b6-2ebfe35642ad</t>
  </si>
  <si>
    <t>Роздольська амбулаторія загальної практики-сімейної медицини</t>
  </si>
  <si>
    <t>РОЗДОЛ</t>
  </si>
  <si>
    <t>ЗАПОРІЗЬКА область, МИХАЙЛІВСЬКИЙ район, село РОЗДОЛ, вулиця 40 років Перемоги, 45а</t>
  </si>
  <si>
    <t>28688ecf-e3c7-462f-9cd6-1b0d60c34fa0</t>
  </si>
  <si>
    <t>Комунальне некомерційне підприємство "Обласний заклад з надання психіатричної допомоги м.Берегова" Закарпатської обласної ради №1</t>
  </si>
  <si>
    <t>БЕРЕГОВЕ</t>
  </si>
  <si>
    <t>ЗАКАРПАТСЬКА область, місто БЕРЕГОВЕ, вулиця Мужайська, 41</t>
  </si>
  <si>
    <t>2869dc8c-551f-4983-8683-e706fc048573</t>
  </si>
  <si>
    <t>Фельдшерський пункт  с.Стовпинка</t>
  </si>
  <si>
    <t>СТОВПИНКА</t>
  </si>
  <si>
    <t>ЖИТОМИРСЬКА область, ОЛЕВСЬКИЙ район, село СТОВПИНКА, вулиця Шевченка, 37</t>
  </si>
  <si>
    <t>286b01c5-0fb4-4b1d-8d79-1c7b2d87f662</t>
  </si>
  <si>
    <t>Амбулаторія загальної практики сімейної медицини с. Першотравневе</t>
  </si>
  <si>
    <t>МИКОЛАЇВСЬКА область, СНІГУРІВСЬКИЙ район, село ПЕРШОТРАВНЕВЕ, вулиця Вишнева, 101</t>
  </si>
  <si>
    <t>286be61d-b020-4bd7-9264-67c1fb50f272</t>
  </si>
  <si>
    <t>Амбулаторія загальної практики сімейної медицини с.Микитинці</t>
  </si>
  <si>
    <t>МИКИТИНЦІ</t>
  </si>
  <si>
    <t>ІВАНО-ФРАНКІВСЬКА область, село МИКИТИНЦІ, вулиця Ясенева, 2</t>
  </si>
  <si>
    <t>286cb3af-73dd-4184-b081-983952dcbdf7</t>
  </si>
  <si>
    <t>ТОВ "ЮМД-МЕДІКЛ"</t>
  </si>
  <si>
    <t>КИЇВСЬКА область, КИЄВО-СВЯТОШИНСЬКИЙ район, село СВЯТОПЕТРІВСЬКЕ, бульвар Т.Шевченка, 2</t>
  </si>
  <si>
    <t>286d1312-08eb-4d5d-be84-3118b36a4f9b</t>
  </si>
  <si>
    <t>Фельдшерсько-акушерський пункт с. Городжів</t>
  </si>
  <si>
    <t>ГОРОДЖІВ</t>
  </si>
  <si>
    <t>ЛЬВІВСЬКА область, ЖОВКІВСЬКИЙ район, село ГОРОДЖІВ, вулиця Центральна, 54</t>
  </si>
  <si>
    <t>28716288-789b-4bd9-8739-b0cae431cd6f</t>
  </si>
  <si>
    <t>КНП КМР "КОНОТОПСЬКА ЦРЛ ІМ. АК. М.ДАВИДОВА" дитяче соматичне, відділення трансфузіології</t>
  </si>
  <si>
    <t>СУМСЬКА область, місто КОНОТОП, вулиця Успенсько-Троїцька, 51</t>
  </si>
  <si>
    <t>28723534-21fc-4372-847c-87e21a472167</t>
  </si>
  <si>
    <t>КНП "ПМЛ № 1" ПМР</t>
  </si>
  <si>
    <t>Павлоград</t>
  </si>
  <si>
    <t>ДНІПРОПЕТРОВСЬКА область, місто Павлоград, вулиця Шевченка, 63</t>
  </si>
  <si>
    <t>28771c61-0386-486d-b7ca-1ff49d26e385</t>
  </si>
  <si>
    <t>Фельдшерський пункт с. Берестки</t>
  </si>
  <si>
    <t>БЕРЕСТКИ</t>
  </si>
  <si>
    <t>ДОНЕЦЬКА область, ПОКРОВСЬКИЙ район, село БЕРЕСТКИ, вулиця Центральна, 37А</t>
  </si>
  <si>
    <t>287c371b-799d-4017-8d8d-e17d93f1d7bf</t>
  </si>
  <si>
    <t>Комунальне підприємство "Нікопольська дитяча міська лікарня" Нікопольської міської ради</t>
  </si>
  <si>
    <t>ДНІПРОПЕТРОВСЬКА область, місто НІКОПОЛЬ, проспект Трубників, 47</t>
  </si>
  <si>
    <t>287daea3-4ac2-4328-928f-0309b8820eb9</t>
  </si>
  <si>
    <t>Амбулаторія загальної практики сімейної медицини с. Адампіль</t>
  </si>
  <si>
    <t>АДАМПІЛЬ</t>
  </si>
  <si>
    <t>ХМЕЛЬНИЦЬКА область, село АДАМПІЛЬ, вулиця Центральна, 3</t>
  </si>
  <si>
    <t>2880300f-9103-42c6-bd19-a2f70595bab1</t>
  </si>
  <si>
    <t>Фельдшерсько-акушерський пункт с.Дубрівка</t>
  </si>
  <si>
    <t>ЛЬВІВСЬКА область, ЖОВКІВСЬКИЙ район, село ДУБРІВКА, вулиця Дубрівка, 104</t>
  </si>
  <si>
    <t>28835bb9-fd11-4e0c-898b-7ce70e6fb129</t>
  </si>
  <si>
    <t>ВІННИЦЬКА область, місто ВІННИЦЯ, вулиця вул. Магістратська, 21</t>
  </si>
  <si>
    <t>2885edb8-710f-447e-9d69-55959c967878</t>
  </si>
  <si>
    <t>Фельдшерський пункт с. Петрівська Гута</t>
  </si>
  <si>
    <t>ПЕТРІВСЬКА ГУТА</t>
  </si>
  <si>
    <t>ЧЕРКАСЬКА область, ЛИСЯНСЬКИЙ район, село ПЕТРІВСЬКА ГУТА, вулиця Братів Касяненків, 12а</t>
  </si>
  <si>
    <t>288e055c-4822-4946-a155-baf74e2921d4</t>
  </si>
  <si>
    <t>ФАП с. Годи - Добровідка</t>
  </si>
  <si>
    <t>ГОДИ-ДОБРОВІДКА</t>
  </si>
  <si>
    <t>ІВАНО-ФРАНКІВСЬКА область, КОЛОМИЙСЬКИЙ район, село ГОДИ-ДОБРОВІДКА, вулиця Шевченка , 3</t>
  </si>
  <si>
    <t>289107eb-d30f-43d3-8ec2-b7312ef664c3</t>
  </si>
  <si>
    <t>ФП с. Євтодія</t>
  </si>
  <si>
    <t>ЄВТОДІЯ</t>
  </si>
  <si>
    <t>ОДЕСЬКА область, БАЛТСЬКИЙ район, село ЄВТОДІЯ, вулиця Балтська, 40</t>
  </si>
  <si>
    <t>2893d499-62be-44ac-990e-7a7f2c0b3464</t>
  </si>
  <si>
    <t>Комунальне некомерційне підприємство "Краснокутська центральна районна лікарня" Краснокутської селищної ради (с.Мурафа)</t>
  </si>
  <si>
    <t>28966b49-1f21-4ad6-b18b-d80292461d81</t>
  </si>
  <si>
    <t>2897896c-6e19-4d3f-b6d3-50fdb164b454</t>
  </si>
  <si>
    <t>Підстанція міста Авдіївка</t>
  </si>
  <si>
    <t>ДОНЕЦЬКА область, місто АВДІЇВКА, вулиця Молодіжна, 3</t>
  </si>
  <si>
    <t>2898398a-75d5-4018-9cb8-e4739a7f6e06</t>
  </si>
  <si>
    <t>ТЕРНОПІЛЬСЬКА область, місто ТЕРНОПІЛЬ, вулиця Тролейбусна, 14</t>
  </si>
  <si>
    <t>289e1df0-3be0-4150-8fad-43762c19ddcc</t>
  </si>
  <si>
    <t>ДНІПРОПЕТРОВСЬКА область, місто КАМ'ЯНСЬКЕ, вулиця Івана Сірка, 5</t>
  </si>
  <si>
    <t>28a5fadd-1696-482a-aeee-e99b2386e088</t>
  </si>
  <si>
    <t>ЗАКАРПАТСЬКА область, місто РАХІВ, вулиця Карпатська, 1</t>
  </si>
  <si>
    <t>28aeb99d-421d-488e-ad12-7c47674b2f85</t>
  </si>
  <si>
    <t>ЛЕВАДКІВСЬКИЙ МЕДИЧНИЙ ПУНКТ ТИМЧАСОВОГО БАЗУВАННЯ</t>
  </si>
  <si>
    <t>ЛЕВАДКИ</t>
  </si>
  <si>
    <t>ДНІПРОПЕТРОВСЬКА область, ПАВЛОГРАДСЬКИЙ район, село ЛЕВАДКИ, вулиця СТЕПОВА, 20</t>
  </si>
  <si>
    <t>28af43f9-e399-4f82-a50d-58d53c896f7e</t>
  </si>
  <si>
    <t>Амбулаторії загальної практики-сімейної медицини №5</t>
  </si>
  <si>
    <t>ЗАКАРПАТСЬКА область, місто УЖГОРОД, вулиця Челюскінців, 10</t>
  </si>
  <si>
    <t>28b5b94f-3081-4426-910b-a3c11eb3b59f</t>
  </si>
  <si>
    <t>Неврологічний кабінет для хворих з порушеннями кровообігу</t>
  </si>
  <si>
    <t>28bb8b6e-3cda-41d6-9382-eb46b8e252b1</t>
  </si>
  <si>
    <t>Львів, Центр Відновлення Зору AS</t>
  </si>
  <si>
    <t>ЛЬВІВСЬКА область, місто ЛЬВІВ, вулиця Юрія Липи, 20</t>
  </si>
  <si>
    <t>28c32759-3fab-47f2-b7d5-a39e6c680338</t>
  </si>
  <si>
    <t>АЗПСМ №4 (Нововолинський ЦПМСД)</t>
  </si>
  <si>
    <t>ВОЛИНСЬКА область, місто НОВОВОЛИНСЬК, проспект Перемоги, 7</t>
  </si>
  <si>
    <t>28cd67d6-dd8e-47b6-90cb-48a14e2ddedf</t>
  </si>
  <si>
    <t>Фельдшерський пункт  с. Шарин</t>
  </si>
  <si>
    <t>ШАРИН</t>
  </si>
  <si>
    <t>ЧЕРКАСЬКА область, УМАНСЬКИЙ район, село ШАРИН, вулиця Центральна, 1А</t>
  </si>
  <si>
    <t>28d0ac38-8134-4e39-99d7-537bffbce678</t>
  </si>
  <si>
    <t>Комунальне некомерційне підприємство Фастівської міської ради «Фастівська центральна районна лікарня» (Л.Толстого, 28)</t>
  </si>
  <si>
    <t>КИЇВСЬКА область, місто ФАСТІВ, вулиця Льва Толстого, 28</t>
  </si>
  <si>
    <t>28d1424d-0929-4d72-b98f-9279ce113272</t>
  </si>
  <si>
    <t>Комунальне некоменрційне підприємство " Обласний клінічний онкологічний центр Кіровоградської обласної ради"</t>
  </si>
  <si>
    <t>КІРОВОГРАДСЬКА область, місто КРОПИВНИЦЬКИЙ, вулиця Ялтинська, 1</t>
  </si>
  <si>
    <t>28d72951-97d5-4742-b7bf-602338a9f16a</t>
  </si>
  <si>
    <t>Амбулаторія загальної практики - сімейної медицини села Чорний Кут</t>
  </si>
  <si>
    <t>СІЧНЕВЕ</t>
  </si>
  <si>
    <t>ОДЕСЬКА область, ШИРЯЇВСЬКИЙ район, село СІЧНЕВЕ, вулиця Центральна, 82</t>
  </si>
  <si>
    <t>28df230d-87d7-4839-8773-10d77b00c445</t>
  </si>
  <si>
    <t>Балківська амбулаторія  загальної практики сімейної медицини</t>
  </si>
  <si>
    <t>ЧЕМЕРИСИ-БАРСЬКІ</t>
  </si>
  <si>
    <t>ВІННИЦЬКА область, БАРСЬКИЙ район, село ЧЕМЕРИСИ-БАРСЬКІ, вулиця Черешнева, 4</t>
  </si>
  <si>
    <t>28e10fde-4114-4099-a4cc-01dfdec8dd34</t>
  </si>
  <si>
    <t>Жіноча консультація №1</t>
  </si>
  <si>
    <t>ЧЕРНІГІВСЬКА область, місто ЧЕРНІГІВ, вулиця Пирогова, 1</t>
  </si>
  <si>
    <t>28ec2e08-f057-4acf-86e7-924c72039d42</t>
  </si>
  <si>
    <t>КНП "Коростенська ЦМЛ КМР" (стоматологія)</t>
  </si>
  <si>
    <t>ЖИТОМИРСЬКА область, місто КОРОСТЕНЬ,  ГЕРОЇВ ЧОРНОБИЛЯ, 8</t>
  </si>
  <si>
    <t>28ec8250-9661-4523-b9e0-d24897322401</t>
  </si>
  <si>
    <t>Червонослобідська медична амбулаторія загальної практики - сімейної медицини</t>
  </si>
  <si>
    <t>КИЇВСЬКА область, МАКАРІВСЬКИЙ район, село ЧЕРВОНА СЛОБОДА, вулиця Лесі Українки, 89</t>
  </si>
  <si>
    <t>28edada8-3d2e-4404-8d2e-3322889dd858</t>
  </si>
  <si>
    <t>Конюхівська амбулаторія загальної практики сімейної медицини</t>
  </si>
  <si>
    <t>КОЗІВСЬКИЙ</t>
  </si>
  <si>
    <t>КОНЮХИ</t>
  </si>
  <si>
    <t>ТЕРНОПІЛЬСЬКА область, КОЗІВСЬКИЙ район, село КОНЮХИ, вулиця Центральна, 106</t>
  </si>
  <si>
    <t>28eff887-8654-4b18-abb9-a6e98c814c5b</t>
  </si>
  <si>
    <t>Мирненський ФП</t>
  </si>
  <si>
    <t>КІРОВОГРАДСЬКА область, ДОЛИНСЬКИЙ район, село МИРНЕ, провулок Шкільний, 1</t>
  </si>
  <si>
    <t>28f29ad6-eb5b-41d6-acf0-1ac14d8ef45f</t>
  </si>
  <si>
    <t>Веселинівська МА ЗПСМ</t>
  </si>
  <si>
    <t>ВЕСЕЛИНІВКА</t>
  </si>
  <si>
    <t>КИЇВСЬКА область, БАРИШІВСЬКИЙ район, село ВЕСЕЛИНІВКА, вулиця Б. Хмельницького, 39</t>
  </si>
  <si>
    <t>28fe2f79-9815-4f6a-b7fe-c73da2ba76d3</t>
  </si>
  <si>
    <t>АЗПСМ Скала-Подільська</t>
  </si>
  <si>
    <t>ТЕРНОПІЛЬСЬКА область, БОРЩІВСЬКИЙ район, смт. СКАЛА-ПОДІЛЬСЬКА, вулиця Грушевського, 103</t>
  </si>
  <si>
    <t>28ff1f28-5618-412c-a60b-7fefebf3d38c</t>
  </si>
  <si>
    <t>Амбулаторія загальної практики - сімейної медицини с. Шпанів</t>
  </si>
  <si>
    <t>ШПАНІВ</t>
  </si>
  <si>
    <t>РІВНЕНСЬКА область, РІВНЕНСЬКИЙ район, село ШПАНІВ, вулиця Шкільна, 5</t>
  </si>
  <si>
    <t>2900e5c3-9ef5-4560-90a4-7c73042de1a1</t>
  </si>
  <si>
    <t>КНП "КРИВООЗЕРСЬКА ЦРЛ"</t>
  </si>
  <si>
    <t>КРИВООЗЕРСЬКИЙ</t>
  </si>
  <si>
    <t>МИКОЛАЇВСЬКА область, КРИВООЗЕРСЬКИЙ район, смт. КРИВЕ ОЗЕРО, вулиця Шевченка, 59</t>
  </si>
  <si>
    <t>29011f6a-e710-4799-a9fc-88dc94d67f2c</t>
  </si>
  <si>
    <t>Кадри</t>
  </si>
  <si>
    <t>РІВНЕНСЬКА область, місто ДУБНО, вулиця Михайла Грушевського, 105</t>
  </si>
  <si>
    <t>2907b7d2-5d25-4a96-addb-133f43a1ae28</t>
  </si>
  <si>
    <t>Вижницька АЗПСМ</t>
  </si>
  <si>
    <t>ЧЕРНІВЕЦЬКА область, ВИЖНИЦЬКИЙ район, місто ВИЖНИЦЯ, вулиця Українська, 87в</t>
  </si>
  <si>
    <t>2909f79b-112b-4dc9-b3d8-67ea39ffa0bf</t>
  </si>
  <si>
    <t>Василівський фельдшерський пункт</t>
  </si>
  <si>
    <t>ДОНЕЦЬКА область, БАХМУТСЬКИЙ район, село ВАСИЛІВКА, вулиця Нижня, 18</t>
  </si>
  <si>
    <t>290ace24-cc91-402f-a23d-bf71afe946f5</t>
  </si>
  <si>
    <t>Фельдшерсько-акушерський пункт с.МАЛА БІЛИНА</t>
  </si>
  <si>
    <t>МАЛА БІЛИНА</t>
  </si>
  <si>
    <t>ЛЬВІВСЬКА область, САМБІРСЬКИЙ район, село МАЛА БІЛИНА, вулиця Т. Шевченка, 86</t>
  </si>
  <si>
    <t>2916d17b-d4b4-4f6e-ac8d-36f9b3352c70</t>
  </si>
  <si>
    <t>Амбулаторія загальної практики-сімейної медицини с. Рогізки</t>
  </si>
  <si>
    <t>РОГІЗКИ</t>
  </si>
  <si>
    <t>ЧЕРНІГІВСЬКА область, СНОВСЬКИЙ район, село РОГІЗКИ, вулиця Гоголя, 24</t>
  </si>
  <si>
    <t>291ebb34-3c54-4698-9853-9d534c474cc4</t>
  </si>
  <si>
    <t>ФАП с. Торговиця</t>
  </si>
  <si>
    <t>ІВАНО-ФРАНКІВСЬКА область, КОЛОМИЙСЬКИЙ район, село ТОРГОВИЦЯ, вулиця пл. Героїв, 2</t>
  </si>
  <si>
    <t>292952c3-7883-438a-a818-5f2413ffacea</t>
  </si>
  <si>
    <t>Корсунівська АЗПСМ</t>
  </si>
  <si>
    <t>КОРСУНІВКА</t>
  </si>
  <si>
    <t>ПОЛТАВСЬКА область, ЛОХВИЦЬКИЙ район, село КОРСУНІВКА, вулиця Шевченка, 46</t>
  </si>
  <si>
    <t>29351d07-9699-40e5-8fe8-b9a0cadb809d</t>
  </si>
  <si>
    <t>ФАП с.Костянтинівка</t>
  </si>
  <si>
    <t>ЖИТОМИРСЬКА область, РОМАНІВСЬКИЙ район, село КОСТЯНТИНІВКА, вулиця Весняна, 7</t>
  </si>
  <si>
    <t>29357642-f39b-4782-8c19-48d7f4a05396</t>
  </si>
  <si>
    <t>Великокурінський фельдшерський пункт</t>
  </si>
  <si>
    <t>ВЕЛИКИЙ КУРІНЬ</t>
  </si>
  <si>
    <t>ВОЛИНСЬКА область, ЛЮБЕШІВСЬКИЙ район, село ВЕЛИКИЙ КУРІНЬ, вулиця Незалежності, 92</t>
  </si>
  <si>
    <t>29360cea-2f49-4f17-8611-cfa36ad00c54</t>
  </si>
  <si>
    <t>ФАП с.Гудя</t>
  </si>
  <si>
    <t>ГУДЯ</t>
  </si>
  <si>
    <t>ЗАКАРПАТСЬКА область, ВИНОГРАДІВСЬКИЙ район, село ГУДЯ, вулиця Гевденя, 28</t>
  </si>
  <si>
    <t>29417043-1917-42d3-b448-c80053aebc3c</t>
  </si>
  <si>
    <t>ФП с. Ксаверівка</t>
  </si>
  <si>
    <t>КСАВЕРІВКА</t>
  </si>
  <si>
    <t>ВІННИЦЬКА область, ВІННИЦЬКИЙ район, село КСАВЕРІВКА, вулиця Зарічна, 25</t>
  </si>
  <si>
    <t>29432441-70be-43c7-9a76-a72e27c45f23</t>
  </si>
  <si>
    <t>Фельдшерсько - акушерський пункт с. Нововасилівка</t>
  </si>
  <si>
    <t>МИКОЛАЇВСЬКА область, СНІГУРІВСЬКИЙ район, село НОВОВАСИЛІВКА, вулиця Центральна, 7</t>
  </si>
  <si>
    <t>2949111a-247b-4515-bcb1-fbe583aa09e6</t>
  </si>
  <si>
    <t>ФОП Дмитрук В.І.</t>
  </si>
  <si>
    <t>ВОЛИНСЬКА область, місто ЛУЦЬК, вулиця проспект Президента Грушевського, 14</t>
  </si>
  <si>
    <t>294f6ae9-072f-4df3-af3e-4bc0d88dea86</t>
  </si>
  <si>
    <t>ФІЗИЧНА ОСОБА-ПІДПРИЄМЕЦЬ ФУТЕРКО СВЯТОСЛАВ ВОЛОДИМИРОВИЧ</t>
  </si>
  <si>
    <t>ІВАНО-ФРАНКІВСЬКА область, місто БУРШТИН, вулиця Шухевича, 18а</t>
  </si>
  <si>
    <t>2950896f-fa39-48a8-ac53-845f4e47facc</t>
  </si>
  <si>
    <t>Публічне Акціонерне Товариство "Сумихімпром"</t>
  </si>
  <si>
    <t>СУМСЬКА область, місто СУМИ, вулиця Харківська  п/в, 12</t>
  </si>
  <si>
    <t>2957454d-9ae0-496d-9e74-06a3c8e5d91d</t>
  </si>
  <si>
    <t>Фельдшерсько-акушерський пункт с.Зносичі</t>
  </si>
  <si>
    <t>ЗНОСИЧІ</t>
  </si>
  <si>
    <t>РІВНЕНСЬКА область, САРНЕНСЬКИЙ район, село ЗНОСИЧІ, вулиця центральна, 99</t>
  </si>
  <si>
    <t>296185c3-0118-4896-b9fb-e98d5d3966e1</t>
  </si>
  <si>
    <t>Амбулаторія загальної практики сімейної медицини №1м. Яготин</t>
  </si>
  <si>
    <t>КИЇВСЬКА область, ЯГОТИНСЬКИЙ район, місто ЯГОТИН, вулиця Ветеранів, 5</t>
  </si>
  <si>
    <t>29682b31-25e8-4fcb-82aa-fde603b40799</t>
  </si>
  <si>
    <t>Стаціонар (нова територія)</t>
  </si>
  <si>
    <t>ПОЛТАВСЬКА область, місто МИРГОРОД, вулиця Гоголя, 172</t>
  </si>
  <si>
    <t>2968dfd0-4556-4460-a1c8-fc71d66c12af</t>
  </si>
  <si>
    <t>Амбулаторія № 2</t>
  </si>
  <si>
    <t>2969c4c8-74bf-4750-acbc-95ff5666f794</t>
  </si>
  <si>
    <t>Комунальне підприємство "Обласний центр екстреної медичної допомоги та медицини катастроф" Рівненської обласної ради</t>
  </si>
  <si>
    <t>РІВНЕНСЬКА область, місто РІВНЕ, вулиця Котляревського, 5</t>
  </si>
  <si>
    <t>296f7dcb-50c5-4266-b677-b5c66a37a9ed</t>
  </si>
  <si>
    <t>Лохівська амбулаторія загальної практики-сімейної медицини</t>
  </si>
  <si>
    <t>ЛОХОВО</t>
  </si>
  <si>
    <t>ЗАКАРПАТСЬКА область, МУКАЧІВСЬКИЙ район, село ЛОХОВО, вулиця Центральна, 23</t>
  </si>
  <si>
    <t>297518fb-3491-4385-bc52-358453b348ff</t>
  </si>
  <si>
    <t>Комунальне некомерційне підприємство "Обласний заклад з надання психіатричної допомоги м.Берегова" Закарпатської обласної ради №2</t>
  </si>
  <si>
    <t>ЗАКАРПАТСЬКА область, місто БЕРЕГОВЕ, вулиця Бетлена, 3</t>
  </si>
  <si>
    <t>297996ce-e0f5-44c6-b37b-cd7be43f0b31</t>
  </si>
  <si>
    <t>Консультативно-діагностичний центр Тернопільська</t>
  </si>
  <si>
    <t>ХАРКІВСЬКА область, місто ХАРКІВ, вулиця Тернопільська, 21</t>
  </si>
  <si>
    <t>2979b710-68a1-4e9c-9901-7b2dfc39e3e5</t>
  </si>
  <si>
    <t>КОМУНАЛЬНЕ НЕКОМЕРЦІЙНЕ ПІДПРИЄМСТВО МАРІУПОЛЬСЬКОЇ МІСЬКОЇ РАДИ "ЦЕНТР ПЕРВИННОЇ МЕДИКО-САНІТАРНОЇ ДОПОМОГИ №1 М.МАРІУПОЛЯ"   Амбулаторія № 6</t>
  </si>
  <si>
    <t>ДОНЕЦЬКА область, місто МАРІУПОЛЬ, проспект Металургів, 196</t>
  </si>
  <si>
    <t>297a390b-2531-42ce-a324-8c16ba2e63a6</t>
  </si>
  <si>
    <t>Київський міський пологовий будинок №6</t>
  </si>
  <si>
    <t>М.КИЇВ, місто КИЇВ, вулиця Петра Запорожця, 26 А</t>
  </si>
  <si>
    <t>2989bbd0-e3c4-467e-bfe0-c258036e18e2</t>
  </si>
  <si>
    <t>кнп "перегінська районна лікарня" РРР</t>
  </si>
  <si>
    <t>ІВАНО-ФРАНКІВСЬКА область, РОЖНЯТІВСЬКИЙ район, смт. ПЕРЕГІНСЬКЕ, вулиця Сотенного Довбуша, 11</t>
  </si>
  <si>
    <t>2992676e-26f5-46ca-b2ce-b26f1d0dd727</t>
  </si>
  <si>
    <t>місце надання послуг 2</t>
  </si>
  <si>
    <t>ЛЬВІВСЬКА область, місто СТРИЙ, вулиця Дрогобицька, 61</t>
  </si>
  <si>
    <t>2993e303-ddbb-48bc-ab63-f265843c7bcb</t>
  </si>
  <si>
    <t>Бабинська амбулаторія загальної практики сімейної медицини</t>
  </si>
  <si>
    <t>РІВНЕНСЬКА область, ГОЩАНСЬКИЙ район, село БАБИН, вулиця Пушкіна, 19А</t>
  </si>
  <si>
    <t>29966e92-cdd1-4b16-bf52-1c2bc6f83cd5</t>
  </si>
  <si>
    <t>ЗАКАРПАТСЬКА область, місто УЖГОРОД, вулиця капушанська, 22</t>
  </si>
  <si>
    <t>29996bbc-a349-4cd5-af02-137dc4ff59c9</t>
  </si>
  <si>
    <t>РІВНЕНСЬКА область, ГОЩАНСЬКИЙ район, смт. ГОЩА, вулиця Незалежності, 82</t>
  </si>
  <si>
    <t>299c9a5f-d96f-4c31-a162-c5d681bf7202</t>
  </si>
  <si>
    <t>Фельдшерсько-акушерський пункт села Лубня</t>
  </si>
  <si>
    <t>ЛУБНЯ</t>
  </si>
  <si>
    <t>ЗАКАРПАТСЬКА область, ВЕЛИКОБЕРЕЗНЯНСЬКИЙ район, село ЛУБНЯ, вулиця , 10</t>
  </si>
  <si>
    <t>299fab3c-ce33-4719-9933-bb2b1b2d92bc</t>
  </si>
  <si>
    <t>Зяньковецька АЗПСМ</t>
  </si>
  <si>
    <t>ЗЯНЬКІВЦІ</t>
  </si>
  <si>
    <t>ХМЕЛЬНИЦЬКА область, село ЗЯНЬКІВЦІ, вулиця Центральна, 29/1</t>
  </si>
  <si>
    <t>29a02f01-a09c-45c3-a592-e5827a98d9a5</t>
  </si>
  <si>
    <t>Фельдшерський пункт с. Старосілля</t>
  </si>
  <si>
    <t>СТАРОСІЛЛЯ</t>
  </si>
  <si>
    <t>ЧЕРНІГІВСЬКА область, ГОРОДНЯНСЬКИЙ район, село СТАРОСІЛЛЯ, вулиця Миру, 49а</t>
  </si>
  <si>
    <t>29a1fd74-3de2-4e6a-be72-7b957cfbe4c2</t>
  </si>
  <si>
    <t>Фельдшерсько-акушерський пункт с.Ілічанка</t>
  </si>
  <si>
    <t>ІЛІЧАНКА</t>
  </si>
  <si>
    <t>ОДЕСЬКА область, ЛИМАНСЬКИЙ район, село ІЛІЧАНКА, вулиця Шкільна, 1а</t>
  </si>
  <si>
    <t>29a93b24-707b-4516-9f21-68092b314555</t>
  </si>
  <si>
    <t>АЗПСМ с. Бережани</t>
  </si>
  <si>
    <t>ВІННИЦЬКА область, КАЛИНІВСЬКИЙ район, село БЕРЕЖАНИ, вулиця Миру, 14</t>
  </si>
  <si>
    <t>29b13158-08d8-47aa-ae13-fd5894d660d2</t>
  </si>
  <si>
    <t>Комунальне некомерційне підприємство "Перша Черкаська міська лікарня"</t>
  </si>
  <si>
    <t>ЧЕРКАСЬКА область, місто ЧЕРКАСИ, вулиця Дахнівська, 32</t>
  </si>
  <si>
    <t>29b3c290-0a84-472e-8562-aab423fce4a3</t>
  </si>
  <si>
    <t>КНП "Третя Черкаська міська лікарня ШМД"</t>
  </si>
  <si>
    <t>ЧЕРКАСЬКА область, місто ЧЕРКАСИ, вулиця Самійла Кішки, 210</t>
  </si>
  <si>
    <t>29baea64-d126-407a-8f39-05d7310d2010</t>
  </si>
  <si>
    <t>Бобулинецький фельдшерський пункт</t>
  </si>
  <si>
    <t>БОБУЛИНЦІ</t>
  </si>
  <si>
    <t>ТЕРНОПІЛЬСЬКА область, БУЧАЦЬКИЙ район, село БОБУЛИНЦІ, вулиця Центральна, 1</t>
  </si>
  <si>
    <t>29be8c8a-d148-4334-9a9d-74599f074090</t>
  </si>
  <si>
    <t>29cfacc3-e498-4307-8a41-c65e51cb498a</t>
  </si>
  <si>
    <t>Комунальне некомерційне підприємство "Центральна районна лікарня Новоархангельської районної ради"</t>
  </si>
  <si>
    <t>КІРОВОГРАДСЬКА область, НОВОАРХАНГЕЛЬСЬКИЙ район, село ТОРГОВИЦЯ, вулиця І.Сірка, 15</t>
  </si>
  <si>
    <t>29d3d93f-de31-4acc-a020-8bbf54fb3685</t>
  </si>
  <si>
    <t>КНП "Компаніївська Л" КСР КО</t>
  </si>
  <si>
    <t>29d95df1-99e8-4d0f-a3cb-fb073e44b430</t>
  </si>
  <si>
    <t>ВІННИЦЬКА область, ЛИПОВЕЦЬКИЙ район, місто ЛИПОВЕЦЬ, вулиця Пирогова, 36</t>
  </si>
  <si>
    <t>29daed70-e370-4716-8822-323b9477dad8</t>
  </si>
  <si>
    <t>Чернівецьке відділення екстреної ( швидкої медичної допомоги )</t>
  </si>
  <si>
    <t>ЧЕРНІВЕЦЬКА область, місто ЧЕРНІВЦІ, вулиця Мусоргського Модеста, 8</t>
  </si>
  <si>
    <t>29db7e2a-7af3-405d-8597-106514ef0eb8</t>
  </si>
  <si>
    <t>Місце надання послуг №6</t>
  </si>
  <si>
    <t>ЧЕРНІГІВСЬКА область, місто НІЖИН, вулиця Московська, 21-А блок А</t>
  </si>
  <si>
    <t>29e21857-0f54-48dc-a27b-9ebffc928bf7</t>
  </si>
  <si>
    <t>КНП "ЦПМСД №2 м. Лисичанськ" Амбулаторія №4</t>
  </si>
  <si>
    <t>ЛУГАНСЬКА область, місто ЛИСИЧАНСЬК, вулиця КВАРТАЛ 40 РОКІВ ПЕРЕМОГИ, 12 А</t>
  </si>
  <si>
    <t>29e5186b-b7a8-461a-bc7b-4fe284cd3bdb</t>
  </si>
  <si>
    <t>ФП с.Солдатське (СЛА ЗПСМ с.Нива Трудова)</t>
  </si>
  <si>
    <t>СОЛДАТСЬКЕ</t>
  </si>
  <si>
    <t>ДНІПРОПЕТРОВСЬКА область, АПОСТОЛІВСЬКИЙ район, село СОЛДАТСЬКЕ, вулиця Ветеранів, 1</t>
  </si>
  <si>
    <t>29e8180b-7825-4579-828a-1cbe9d56862d</t>
  </si>
  <si>
    <t>ДНІПРОПЕТРОВСЬКА область, місто ДНІПРО, вулиця Велика Діївська, 111</t>
  </si>
  <si>
    <t>29e9768d-bebe-40a4-8c50-1b4e4ced471c</t>
  </si>
  <si>
    <t>Новогригорівський фельдшерський пункт</t>
  </si>
  <si>
    <t>НОВОГРИГОРІВКА</t>
  </si>
  <si>
    <t>ДНІПРОПЕТРОВСЬКА область, ВЕРХНЬОДНІПРОВСЬКИЙ район, село НОВОГРИГОРІВКА, вулиця Петрівка, 22</t>
  </si>
  <si>
    <t>29e9f4dc-7d5e-4b4a-a65d-738cba9901c1</t>
  </si>
  <si>
    <t>ЗАКАРПАТСЬКА область, місто УЖГОРОД, вулиця Льва Толстого, 13</t>
  </si>
  <si>
    <t>29ef1924-78a9-4417-b69a-ca75182ed847</t>
  </si>
  <si>
    <t>ФАП с.Саварка</t>
  </si>
  <si>
    <t>САВАРКА</t>
  </si>
  <si>
    <t>КИЇВСЬКА область, БОГУСЛАВСЬКИЙ район, село САВАРКА, вулиця ГАГАРІНА, 28</t>
  </si>
  <si>
    <t>29ef761b-373b-4376-8de7-d7c65959ad2b</t>
  </si>
  <si>
    <t>Комунальне некомерційне підприємство "Миколаївський обласний клінічний госпіталь ветеранів війни "Миколаївської обласної ради</t>
  </si>
  <si>
    <t>МИКОЛАЇВСЬКА область, місто МИКОЛАЇВ, вулиця Київська, 1</t>
  </si>
  <si>
    <t>29f4ab2e-b917-4311-bef9-b5d3dee1ad21</t>
  </si>
  <si>
    <t>Товариство з обмеженою відповідальністю "Ліберті Медікал Груп"</t>
  </si>
  <si>
    <t>ХЕРСОНСЬКА область, місто ХЕРСОН, вулиця проспект 200 річчя Херсона, 24 Г</t>
  </si>
  <si>
    <t>29f73d40-a384-4c4e-be47-dab6b5d49409</t>
  </si>
  <si>
    <t>Амбулаторія загальної практики сімейної медицини села Ничипорівка</t>
  </si>
  <si>
    <t>НИЧИПОРІВКА</t>
  </si>
  <si>
    <t>КИЇВСЬКА область, село НИЧИПОРІВКА, вулиця А. Бобира , 46</t>
  </si>
  <si>
    <t>29fa752f-f11b-4316-bd72-9ae438a96ee0</t>
  </si>
  <si>
    <t>Амбулаторія загальної практики сімейної медицини с.Просянка</t>
  </si>
  <si>
    <t>ПРОСЯНКА</t>
  </si>
  <si>
    <t>ХАРКІВСЬКА область, КУП'ЯНСЬКИЙ район, село ПРОСЯНКА, вулиця Центральна, 5</t>
  </si>
  <si>
    <t>2a071866-6557-4986-913c-3db6c655fef5</t>
  </si>
  <si>
    <t>Пункт здоров'я села Софіївка</t>
  </si>
  <si>
    <t>ХЕРСОНСЬКА область, КАХОВСЬКИЙ район, село СОФІЇВКА, провулок Шкільний, 10</t>
  </si>
  <si>
    <t>2a088ae3-4162-482e-8573-5beea2e72d50</t>
  </si>
  <si>
    <t>Відділення новонароджених</t>
  </si>
  <si>
    <t>2a09d538-474b-4978-9b44-bde4c97a2b76</t>
  </si>
  <si>
    <t>ЛЬВІВСЬКА область, ТУРКІВСЬКИЙ район, місто ТУРКА, вулиця Січових Стрільців, 94</t>
  </si>
  <si>
    <t>2a0d6493-cb5b-43b5-aed3-2abfff6bd08f</t>
  </si>
  <si>
    <t>ЧЕРНІГІВСЬКА область, місто ПРИЛУКИ, вулиця Київська, 56</t>
  </si>
  <si>
    <t>2a1200d4-d66f-4f0d-b46c-0143a79960f8</t>
  </si>
  <si>
    <t>Вакулихівський ФАП</t>
  </si>
  <si>
    <t>ВАКУЛИХА</t>
  </si>
  <si>
    <t>ПОЛТАВСЬКА область, КАРЛІВСЬКИЙ район, селище ВАКУЛИХА, вулиця Шевченка, 12</t>
  </si>
  <si>
    <t>2a21ce23-0088-4d3e-8087-5c8217d43c87</t>
  </si>
  <si>
    <t>АЗПСМ м. Хирів</t>
  </si>
  <si>
    <t>ХИРІВ</t>
  </si>
  <si>
    <t>ЛЬВІВСЬКА область, СТАРОСАМБІРСЬКИЙ район, місто ХИРІВ, вулиця Володимира Івасюка, 7</t>
  </si>
  <si>
    <t>2a25ff0c-078b-46c1-9c0b-2a610067b206</t>
  </si>
  <si>
    <t>КНП "Психіатрична лікарня" Амбулаторно-поліклінічне наркологічне відділення</t>
  </si>
  <si>
    <t>ЧЕРКАСЬКА область, місто УМАНЬ, вулиця вулиця Шевченка, 4</t>
  </si>
  <si>
    <t>2a282fa9-5571-4b81-af36-85d263bad6ee</t>
  </si>
  <si>
    <t>Амбулаторія смт Доброслав</t>
  </si>
  <si>
    <t>2a283316-5682-42ec-929e-37dc4f22fbf1</t>
  </si>
  <si>
    <t>Василівська АЗПСМ КНП "Василівський ЦПСМД" ВМР ЗО</t>
  </si>
  <si>
    <t>ЗАПОРІЗЬКА область, місто ВАСИЛІВКА, вулиця Лікарняна, 5</t>
  </si>
  <si>
    <t>2a2bc1b9-0072-49b3-abf8-187eb0c66679</t>
  </si>
  <si>
    <t>ЛЬВІВСЬКА область, ТУРКІВСЬКИЙ район, село ЗАВАДІВКА, вулиця Військове містечко, 8а</t>
  </si>
  <si>
    <t>2a31d60a-eb88-4005-9a8a-fa844dc7f1e6</t>
  </si>
  <si>
    <t>Фельдшерський пункт с. Братешки КНП "Центр ПМСД Решетилівської районної ради"</t>
  </si>
  <si>
    <t>БРАТЕШКИ</t>
  </si>
  <si>
    <t>ПОЛТАВСЬКА область, РЕШЕТИЛІВСЬКИЙ район, село БРАТЕШКИ, вулиця Берегова, 48</t>
  </si>
  <si>
    <t>2a3970fa-747a-467f-8efc-854cd5945fc6</t>
  </si>
  <si>
    <t>ФП  села Поділ</t>
  </si>
  <si>
    <t>ПОДІЛ</t>
  </si>
  <si>
    <t>ПОЛТАВСЬКА область, СЕМЕНІВСЬКИЙ район, село ПОДІЛ, вулиця Садова, 22</t>
  </si>
  <si>
    <t>2a39fe0d-4c1e-41ab-a9ff-9783e355d656</t>
  </si>
  <si>
    <t>ФАП с. Мар'янське</t>
  </si>
  <si>
    <t>МАР'ЯНСЬКЕ</t>
  </si>
  <si>
    <t>ПОЛТАВСЬКА область, ВЕЛИКОБАГАЧАНСЬКИЙ район, село МАР'ЯНСЬКЕ, вулиця Гоголя, 110</t>
  </si>
  <si>
    <t>2a3b6c2f-6fac-46c4-852d-ccfe6ba50337</t>
  </si>
  <si>
    <t>Підцир’ївський фельдшерсько-акушерський пункт</t>
  </si>
  <si>
    <t>ПІДЦИР'Я</t>
  </si>
  <si>
    <t>ВОЛИНСЬКА область, КАМІНЬ-КАШИРСЬКИЙ район, село ПІДЦИР'Я, вулиця Валерія Савчука, 7</t>
  </si>
  <si>
    <t>2a4001fc-9d81-4769-9f51-feb2158fb9a1</t>
  </si>
  <si>
    <t>Амбулаторія Приписної дільниці</t>
  </si>
  <si>
    <t>ОДЕСЬКА область, місто ПОДІЛЬСЬК, вулиця КАШТАНОВА, 76</t>
  </si>
  <si>
    <t>2a435ca5-6b2b-4ba9-881b-11873e2d4bf1</t>
  </si>
  <si>
    <t>ФАП с. Гринівка</t>
  </si>
  <si>
    <t>ГРИНІВКА</t>
  </si>
  <si>
    <t>ІВАНО-ФРАНКІВСЬКА область, село ГРИНІВКА, вулиця Б. Яцківа, 152</t>
  </si>
  <si>
    <t>2a4b9d49-7bdc-422c-a53c-162ae5e8c4e5</t>
  </si>
  <si>
    <t>Строїнецька амбулаторія загальної практики - сімейної медицини</t>
  </si>
  <si>
    <t>СТРОЇНЦІ</t>
  </si>
  <si>
    <t>ВІННИЦЬКА область, ТИВРІВСЬКИЙ район, село СТРОЇНЦІ, вулиця 50-річчя Жовтня, 20</t>
  </si>
  <si>
    <t>2a5266b0-ef5e-468d-826d-9485ba5feba3</t>
  </si>
  <si>
    <t>ФАП с. Мартусівка</t>
  </si>
  <si>
    <t>МАРТУСІВКА</t>
  </si>
  <si>
    <t>КИЇВСЬКА область, БОРИСПІЛЬСЬКИЙ район, село МАРТУСІВКА, вулиця Бориспільська, 2а</t>
  </si>
  <si>
    <t>2a5c74e4-82b0-432f-9f96-9af7d2ac8c63</t>
  </si>
  <si>
    <t>Амбулаторія сімейного лікаря №5</t>
  </si>
  <si>
    <t>ОДЕСЬКА область, місто ОДЕСА, вулиця Фонтанська дорога, 49</t>
  </si>
  <si>
    <t>2a5cda5d-1f52-439d-a9a1-d94157903b3e</t>
  </si>
  <si>
    <t>ФП с. Стрільчинці</t>
  </si>
  <si>
    <t>СТРІЛЬЧИНЦІ</t>
  </si>
  <si>
    <t>ВІННИЦЬКА область, НЕМИРІВСЬКИЙ район, село СТРІЛЬЧИНЦІ, вулиця Квіткова, 16а</t>
  </si>
  <si>
    <t>2a637af9-87d2-4e09-9f79-b1fe9fb0c9ee</t>
  </si>
  <si>
    <t>Амбулаторія загальної практики-сімейної медицини 1</t>
  </si>
  <si>
    <t>ЗАПОРІЗЬКА область, місто ЕНЕРГОДАР, вулиця Будівельників, 33</t>
  </si>
  <si>
    <t>2a63cfc7-450b-4d5c-83aa-d91a1ad50f86</t>
  </si>
  <si>
    <t>Устилузька АЗПСМ</t>
  </si>
  <si>
    <t>УСТИЛУГ</t>
  </si>
  <si>
    <t>ВОЛИНСЬКА область, ВОЛОДИМИР-ВОЛИНСЬКИЙ район, місто УСТИЛУГ, вулиця І.Франка, 9</t>
  </si>
  <si>
    <t>2a63dbfc-a468-4f0b-ad7c-4c929eae72d2</t>
  </si>
  <si>
    <t>Баришівська МА ЗПСМ</t>
  </si>
  <si>
    <t>КИЇВСЬКА область, БАРИШІВСЬКИЙ район, смт. БАРИШІВКА, вулиця Березанська, 9</t>
  </si>
  <si>
    <t>2a672c9c-b931-4de0-8614-f212f282dd46</t>
  </si>
  <si>
    <t>Покровська амбулаторія загальної практичної сімейної медицини</t>
  </si>
  <si>
    <t>МАНГУШСЬКИЙ</t>
  </si>
  <si>
    <t>ДОНЕЦЬКА область, МАНГУШСЬКИЙ район, село ПОКРОВСЬКЕ, прохід Лікарняний, 1</t>
  </si>
  <si>
    <t>2a6a0bbd-ca78-4b2a-9ea8-34c97e8ac458</t>
  </si>
  <si>
    <t>ФАП с.Кургани</t>
  </si>
  <si>
    <t>КУРГАНИ</t>
  </si>
  <si>
    <t>РІВНЕНСЬКА область, БЕРЕЗНІВСЬКИЙ район, село КУРГАНИ, вулиця Кузнецова, 8</t>
  </si>
  <si>
    <t>2a6e465a-20c0-49fc-b783-5b2e2badd0b2</t>
  </si>
  <si>
    <t>ФП с. Семки</t>
  </si>
  <si>
    <t>СЕМКИ</t>
  </si>
  <si>
    <t>ВІННИЦЬКА область, ХМІЛЬНИЦЬКИЙ район, село СЕМКИ, вулиця Шевченка, 29</t>
  </si>
  <si>
    <t>2a74de22-a381-4a28-94b9-7b35e92db2b7</t>
  </si>
  <si>
    <t>Структурний підрозділ КОМУНАЛЬНЕ НЕКОМЕРЦІЙНЕ ПІДПРИЄМСТВО МЕРЕФ'ЯНСЬКОЇ МІСЬКОЇ РАДИ " МЕРЕФ'ЯНСЬКА ЦЕНТРАЛЬНА РАЙОННА ЛІКАРНЯ "</t>
  </si>
  <si>
    <t>ХАРКІВСЬКА область, ХАРКІВСЬКИЙ район, місто МЕРЕФА, вулиця Леонівська, 63</t>
  </si>
  <si>
    <t>2a7566c6-4a29-484a-b0e7-6a24ee479f7b</t>
  </si>
  <si>
    <t>Сімейне відділення №2 Комунального некомерційного підприємства «2-а міська поліклініка м.Львова»</t>
  </si>
  <si>
    <t>2a792848-49ae-470b-9cb1-88284b8f147b</t>
  </si>
  <si>
    <t>Відділення КНП "Білгород - Дністровська ЦРЛ" за адресою Свято-Георгіївська 4</t>
  </si>
  <si>
    <t>ОДЕСЬКА область, ОДЕСЬКА район, місто БІЛГОРОД-ДНІСТРОВСЬКИЙ, вулиця Свято - Георгіївська, 4</t>
  </si>
  <si>
    <t>2a7b2980-3cb2-4017-bfab-27b5ab9cc4ca</t>
  </si>
  <si>
    <t>ХМЕЛЬНИЦЬКА область, місто ХМЕЛЬНИЦЬКИЙ, вулиця Степана Разіна, 1</t>
  </si>
  <si>
    <t>2a7dbf1c-750c-418d-85f1-b88e47095c01</t>
  </si>
  <si>
    <t>Амбулаторія загальної практики-сімейної медицини с. Нові Трояни</t>
  </si>
  <si>
    <t>НОВІ ТРОЯНИ</t>
  </si>
  <si>
    <t>ОДЕСЬКА область, БОЛГРАДСЬКИЙ район, село НОВІ ТРОЯНИ, вулиця Школьная, 102</t>
  </si>
  <si>
    <t>2a7fd368-e502-47b8-bf87-f562b5610552</t>
  </si>
  <si>
    <t>Відділення сімейної медицини МЦ БоМед</t>
  </si>
  <si>
    <t>ХМЕЛЬНИЦЬКА область, місто ХМЕЛЬНИЦЬКИЙ, вулиця Зарічанська, 11Е</t>
  </si>
  <si>
    <t>2a8510a7-9664-4e66-b534-bee7cec73d66</t>
  </si>
  <si>
    <t>Амбулаторія загальної практики сімейної медицини № 1 (Педіатрична) м. Звенигородка</t>
  </si>
  <si>
    <t>ЗВЕНИГОРОДСЬКИЙ</t>
  </si>
  <si>
    <t>ЧЕРКАСЬКА область, ЗВЕНИГОРОДСЬКИЙ район, місто ЗВЕНИГОРОДКА, вулиця Івана Сошенка, 43 б</t>
  </si>
  <si>
    <t>2a8be5ee-e0fb-4be1-a944-eb1666d109ab</t>
  </si>
  <si>
    <t>Комунальне підприємство "Стоматологічна поліклініка №1" Житомирської міської ради</t>
  </si>
  <si>
    <t>ЖИТОМИРСЬКА область, місто ЖИТОМИР, вулиця Святослава Ріхтера , 2</t>
  </si>
  <si>
    <t>2a8d7f43-53a9-4977-8f09-fd738c6004c8</t>
  </si>
  <si>
    <t>Олеська амбулаторія загальної практики-сімейної медицини</t>
  </si>
  <si>
    <t>ОЛЕСЬКО</t>
  </si>
  <si>
    <t>ЛЬВІВСЬКА область, БУСЬКИЙ район, смт. ОЛЕСЬКО, вулиця Шевченка, 55</t>
  </si>
  <si>
    <t>2a92111b-d828-4a9f-9649-e5c292e5f732</t>
  </si>
  <si>
    <t>Божківський фельдшерсько-акушерський пункт</t>
  </si>
  <si>
    <t>БОЖОК</t>
  </si>
  <si>
    <t>СУМСЬКА область, КРОЛЕВЕЦЬКИЙ район, село БОЖОК, провулок Мічуріна, 1</t>
  </si>
  <si>
    <t>2a933bc7-943b-4669-a7a4-dc27c779b272</t>
  </si>
  <si>
    <t>Фельдшерсько-акушерський пункт села Старожуків</t>
  </si>
  <si>
    <t>СТАРОЖУКІВ</t>
  </si>
  <si>
    <t>РІВНЕНСЬКА область, РІВНЕНСЬКИЙ район, село СТАРОЖУКІВ, вулиця Островського, 6а</t>
  </si>
  <si>
    <t>2a975cc4-148d-4131-b5bd-a3b6fab8ac86</t>
  </si>
  <si>
    <t>Чкалівський фельдшерський пункт</t>
  </si>
  <si>
    <t>ДНІПРОПЕТРОВСЬКА область, ВЕРХНЬОДНІПРОВСЬКИЙ район, село БРАТСЬКЕ, вулиця Вереснева, 26/2</t>
  </si>
  <si>
    <t>2a9a19c6-ab8d-4be0-ae72-6bd2870063c2</t>
  </si>
  <si>
    <t>ЛИТВИНІВСЬКА АМБУЛАТОРІЯ ЗАГАЛЬНОЇ ПРАКТИКИ СІМЕЙНОЇ МЕДИЦИНИ</t>
  </si>
  <si>
    <t>ЛИТВИНІВКА</t>
  </si>
  <si>
    <t>КИЇВСЬКА область, ВИШГОРОДСЬКИЙ район, село ЛИТВИНІВКА, вулиця ЛЕСІ УКРАЇНКИ, 10в</t>
  </si>
  <si>
    <t>2a9a1e94-164f-4d05-a29f-33837fef7ee4</t>
  </si>
  <si>
    <t>Банилово-Підгірнівська АЗПСМ</t>
  </si>
  <si>
    <t>БАНИЛІВ-ПІДГІРНИЙ</t>
  </si>
  <si>
    <t>ЧЕРНІВЕЦЬКА область, село БАНИЛІВ-ПІДГІРНИЙ, вулиця Головна, 140</t>
  </si>
  <si>
    <t>2a9e0e4e-3413-410e-bb7a-03c1322fc904</t>
  </si>
  <si>
    <t>ОДЕСЬКА область, місто ТЕПЛОДАР, вулиця Піонерна, 26/2</t>
  </si>
  <si>
    <t>2aa7672b-3792-4181-ab1e-d2a505a70a86</t>
  </si>
  <si>
    <t>ДНІПРОПЕТРОВСЬКА область, місто КРИВИЙ РІГ, вулиця Гете, 65</t>
  </si>
  <si>
    <t>2aa88ae2-82f3-4808-a130-80c348f96a8e</t>
  </si>
  <si>
    <t>Амбулаторія сімейної медицини загальної практики м. Соснівка</t>
  </si>
  <si>
    <t>2ab093e3-c0ff-4393-83f9-46cbba027c4b</t>
  </si>
  <si>
    <t>КНП "Обласний госпіталь ветеранів війни м.Святогірська"</t>
  </si>
  <si>
    <t>СВЯТОГІРСЬК</t>
  </si>
  <si>
    <t>ДОНЕЦЬКА область, місто СВЯТОГІРСЬК, вулиця Молодіжна, 66</t>
  </si>
  <si>
    <t>2ab363cd-3005-4bf5-b0e0-587405051156</t>
  </si>
  <si>
    <t>Фельдшерський пункт с. Берестівець</t>
  </si>
  <si>
    <t>БЕРЕСТІВЕЦЬ</t>
  </si>
  <si>
    <t>ЧЕРКАСЬКА область, УМАНСЬКИЙ район, село БЕРЕСТІВЕЦЬ, вулиця С.І.Байди, 3А</t>
  </si>
  <si>
    <t>2ab40795-3a78-47ac-b97d-8cc78073ef6d</t>
  </si>
  <si>
    <t>Амбулаторія загальної практики сімейної медицини с. Черленівка</t>
  </si>
  <si>
    <t>ЧЕРЛЕНІВКА</t>
  </si>
  <si>
    <t>ЧЕРНІВЕЦЬКА область, НОВОСЕЛИЦЬКИЙ район, село ЧЕРЛЕНІВКА, вулиця Головна, 26</t>
  </si>
  <si>
    <t>2ab4e437-968a-43c8-9d46-23788a8a32aa</t>
  </si>
  <si>
    <t>Комунальне підприємство "Волинський обласний центр екстреної медичної допомоги та медицини катастроф" Волинської обласної ради Камінь-Каширське відділення екстренної медичної допомоги пункт ЕМД с.Сошичне</t>
  </si>
  <si>
    <t>СОШИЧНЕ</t>
  </si>
  <si>
    <t>ВОЛИНСЬКА область, КАМІНЬ-КАШИРСЬКИЙ район, село СОШИЧНЕ, вулиця Ковельська, 102</t>
  </si>
  <si>
    <t>2ab81e90-38cb-461a-8433-ac2db68ed2d1</t>
  </si>
  <si>
    <t>ГерцаЇвська амбулатория загальноЇ практики сімейної медицини</t>
  </si>
  <si>
    <t>ЧЕРНІВЕЦЬКА область, ГЕРЦАЇВСЬКИЙ район, місто ГЕРЦА, вулиця Центральна, 25</t>
  </si>
  <si>
    <t>2ab8707b-fa21-4042-8189-2eac5529b64d</t>
  </si>
  <si>
    <t>Комунальне некомерційне підприємство "Міська дитяча клінічна лікарня № 6" Дніпровської міської ради</t>
  </si>
  <si>
    <t>ДНІПРОПЕТРОВСЬКА область, ДНІПРО район, місто ДНІПРО, вулиця Володимира Антоновича, 29</t>
  </si>
  <si>
    <t>2ac52b02-10bf-4d20-a093-a83c445f983a</t>
  </si>
  <si>
    <t>Амбулаторія загальної практики-сімейної медицини с. Задвір'я</t>
  </si>
  <si>
    <t>ЗАДВІР'Я</t>
  </si>
  <si>
    <t>ЛЬВІВСЬКА область, БУСЬКИЙ район, село ЗАДВІР'Я, вулиця Героїв Небесної Сотні, 3</t>
  </si>
  <si>
    <t>2ac73b95-18a0-494e-a570-a0e5f0f3f370</t>
  </si>
  <si>
    <t>ФП Лисянка</t>
  </si>
  <si>
    <t>ВІННИЦЬКА область, ВІННИЦЬКИЙ район, село ЛИСЯНКА, вулиця Гагаріна, 33-а</t>
  </si>
  <si>
    <t>2acbaa06-9d8d-4c81-a064-03101f318d73</t>
  </si>
  <si>
    <t>Чутівська амбулаторія ЗПСМ</t>
  </si>
  <si>
    <t>ЧУТІВКА</t>
  </si>
  <si>
    <t>ПОЛТАВСЬКА область, ОРЖИЦЬКИЙ район, село ЧУТІВКА, вулиця Шкільна, 39</t>
  </si>
  <si>
    <t>2ad3d881-5aa8-488a-a36d-f8e177678035</t>
  </si>
  <si>
    <t>ОДЕСЬКА область, ЛЮБАШІВСЬКИЙ район, смт. ЛЮБАШІВКА, вулиця Софіївська, 47</t>
  </si>
  <si>
    <t>2ade547f-0548-417d-a055-d51dbce62dfc</t>
  </si>
  <si>
    <t>АЗПСМ смт.Хорошів</t>
  </si>
  <si>
    <t>ХОРОШІВСЬКИЙ</t>
  </si>
  <si>
    <t>ЖИТОМИРСЬКА область, ХОРОШІВСЬКИЙ район, смт. ХОРОШІВ, вулиця Шевченка, 42</t>
  </si>
  <si>
    <t>2ae6c034-c007-4d78-b231-a72b58839c5d</t>
  </si>
  <si>
    <t>Бережцівський фельдшерсько-акушерський пункт</t>
  </si>
  <si>
    <t>БЕРЕЖЦІ</t>
  </si>
  <si>
    <t>ВОЛИНСЬКА область, ЛЮБОМЛЬСЬКИЙ район, село БЕРЕЖЦІ, вулиця Ветеранів, 21</t>
  </si>
  <si>
    <t>2af3a7ad-5685-4a02-ae66-6c06b6507b4f</t>
  </si>
  <si>
    <t>ФАП с. Прилипче</t>
  </si>
  <si>
    <t>ПРИЛИПЧЕ</t>
  </si>
  <si>
    <t>ЧЕРНІВЕЦЬКА область, ЗАСТАВНІВСЬКИЙ район, село ПРИЛИПЧЕ, вулиця Центральна, 44</t>
  </si>
  <si>
    <t>2af4e8c5-fa7b-4e17-adab-df309a602cb0</t>
  </si>
  <si>
    <t>Березовичівська АЗПСМ</t>
  </si>
  <si>
    <t>БЕРЕЗОВИЧІ</t>
  </si>
  <si>
    <t>ВОЛИНСЬКА область, ВОЛОДИМИР-ВОЛИНСЬКИЙ район, село БЕРЕЗОВИЧІ, вулиця Першотравнева, 2</t>
  </si>
  <si>
    <t>2af9138b-cb5a-43df-a84e-1a5622527dc6</t>
  </si>
  <si>
    <t>Амбулаторія с. Сербка</t>
  </si>
  <si>
    <t>СЕРБКА</t>
  </si>
  <si>
    <t>ОДЕСЬКА область, ЛИМАНСЬКИЙ район, село СЕРБКА, вулиця Визволення, 8</t>
  </si>
  <si>
    <t>2b03c2fa-57fc-4fce-abd4-ab4e5b3e22fd</t>
  </si>
  <si>
    <t>Пункт здоров'я села Миколаївка</t>
  </si>
  <si>
    <t>МИКОЛАЇВСЬКА область, БРАТСЬКИЙ район, село МИКОЛАЇВКА, вулиця Гамазіна, 3</t>
  </si>
  <si>
    <t>2b0b19dc-fbf5-46cb-8528-4e8d992f5658</t>
  </si>
  <si>
    <t>Комунальне некомерційне підприємство "Прилуцька міська стоматологічна поліклініка"1</t>
  </si>
  <si>
    <t>ЧЕРНІГІВСЬКА область, місто ПРИЛУКИ, вулиця Київська, 162</t>
  </si>
  <si>
    <t>2b0b1ac0-9361-463a-8ebe-8af2bf2c3bbb</t>
  </si>
  <si>
    <t>Амбулаторія ЗПСМ №7</t>
  </si>
  <si>
    <t>ЗАПОРІЗЬКА область, місто МЕЛІТОПОЛЬ, вулиця Казарцева, 14</t>
  </si>
  <si>
    <t>2b0c0129-9580-4f06-b8e0-7ad10b5bea55</t>
  </si>
  <si>
    <t>Комунальне некомерційне підприємство  " Дубенська міська лікарня"</t>
  </si>
  <si>
    <t>РІВНЕНСЬКА область, місто ДУБНО, вулиця Львівська, 73</t>
  </si>
  <si>
    <t>2b158ce4-174e-4853-9e0e-b115d7cbbe22</t>
  </si>
  <si>
    <t>ЖИТОМИРСЬКА область, місто ЖИТОМИР, вулиця Велика Бердичівська, 32</t>
  </si>
  <si>
    <t>2b1e593d-eeef-4f35-a64d-d2432df4126e</t>
  </si>
  <si>
    <t>Амбулаторія загальної практики – сімейної медицини м. Вільнянськ № 3</t>
  </si>
  <si>
    <t>ЗАПОРІЗЬКА область, ВІЛЬНЯНСЬКИЙ район, місто ВІЛЬНЯНСЬК, вулиця Бочарова, 26</t>
  </si>
  <si>
    <t>2b215e23-082a-429e-b0cd-d21585235df0</t>
  </si>
  <si>
    <t>ДНІПРОПЕТРОВСЬКА область, місто ПОКРОВ, вулиця Медична, 19</t>
  </si>
  <si>
    <t>2b2f8e98-1928-4b0e-8ee1-a26b34e90b6c</t>
  </si>
  <si>
    <t>Амбулаторія загальної практики-сімейної медицини № 6,  КНП "ЦПМСД №1" Святошинського району м.Києва</t>
  </si>
  <si>
    <t>М.КИЇВ, місто КИЇВ, вулиця Чорнобильська, 5/7</t>
  </si>
  <si>
    <t>2b344298-7951-4c0e-9936-ee598f7b25f1</t>
  </si>
  <si>
    <t>2 КИЇВСЬКА МІСЬКА НАРКОЛОГІЧНА КЛІНІЧНА ЛІКАРНЯ "СОЦІОТЕРАПІЯ"</t>
  </si>
  <si>
    <t>М.КИЇВ, місто КИЇВ, вулиця Петра Запорожця, 20</t>
  </si>
  <si>
    <t>2b34bd49-a22e-4957-904f-def8afba8ccd</t>
  </si>
  <si>
    <t>Фельдшерсько-акушерський пункт с.Липовець</t>
  </si>
  <si>
    <t>ПЕРЕЧИНСЬКИЙ</t>
  </si>
  <si>
    <t>ЗАКАРПАТСЬКА область, ПЕРЕЧИНСЬКИЙ район, село ЛИПОВЕЦЬ, вулиця Сковороди, 29</t>
  </si>
  <si>
    <t>2b39c84a-a0b4-4d54-abd2-451f0002ed28</t>
  </si>
  <si>
    <t>КНП ЦМЛ м.Торецьк(Онезька)</t>
  </si>
  <si>
    <t>ДОНЕЦЬКА область, місто ТОРЕЦЬК, вулиця Онезька, 2</t>
  </si>
  <si>
    <t>2b3b9a0c-6cd2-40bc-8be0-421c2ced1c3d</t>
  </si>
  <si>
    <t>Марфівський ФП</t>
  </si>
  <si>
    <t>МАРФІВКА</t>
  </si>
  <si>
    <t>КІРОВОГРАДСЬКА область, ДОЛИНСЬКИЙ район, село МАРФІВКА, вулиця Нова, 10</t>
  </si>
  <si>
    <t>2b3dd848-bce3-4a32-bcc8-60183d6f9f30</t>
  </si>
  <si>
    <t>ФАП с. Васильки</t>
  </si>
  <si>
    <t>ВАСИЛЬКИ</t>
  </si>
  <si>
    <t>КИЇВСЬКА область, БОРИСПІЛЬСЬКИЙ район, село ВАСИЛЬКИ, вулиця вулиця, 1</t>
  </si>
  <si>
    <t>2b400c76-fb4a-4cd1-92b5-257e0ef77813</t>
  </si>
  <si>
    <t>Підстанція Центрального району</t>
  </si>
  <si>
    <t>ДОНЕЦЬКА область, місто МАРІУПОЛЬ, вулиця Бахмутська, 20б</t>
  </si>
  <si>
    <t>2b4533c7-094c-4bb8-955b-8555757164f4</t>
  </si>
  <si>
    <t>Ніжинська АЗПСМ</t>
  </si>
  <si>
    <t>ЧЕРНІГІВСЬКА область, місто НІЖИН, вулиця Амосова, 1</t>
  </si>
  <si>
    <t>2b47fabb-1250-4dfa-978e-98048fdfc6cd</t>
  </si>
  <si>
    <t>Дубовецька амбулаторія ЗПСМ</t>
  </si>
  <si>
    <t>ДУБІВЦІ</t>
  </si>
  <si>
    <t>ІВАНО-ФРАНКІВСЬКА область, ГАЛИЦЬКИЙ район, село ДУБІВЦІ, вулиця Незалежності, 4</t>
  </si>
  <si>
    <t>2b4fd2a2-748b-45ab-8fef-44e7efdedf9c</t>
  </si>
  <si>
    <t>Фельдшерський пункт с.Болотниця</t>
  </si>
  <si>
    <t>БОЛОТНИЦЯ</t>
  </si>
  <si>
    <t>ЖИТОМИРСЬКА область, НАРОДИЦЬКИЙ район, село БОЛОТНИЦЯ, вулиця Молодіжна, 10</t>
  </si>
  <si>
    <t>2b504526-f628-4933-bef8-dd047222f1ba</t>
  </si>
  <si>
    <t>КНП 'Дзвиняцький центр первинно медико - санітарної допомоги' Дзвиняцької сільської ради</t>
  </si>
  <si>
    <t>ІВАНО-ФРАНКІВСЬКА область, село ДЗВИНЯЧ, вулиця Франка, 11</t>
  </si>
  <si>
    <t>2b52babd-53fa-4a86-a292-facb1a732053</t>
  </si>
  <si>
    <t>Медична практика лікаря Сотничука</t>
  </si>
  <si>
    <t>ЧЕРНІВЕЦЬКА область, місто ЧЕРНІВЦІ, вулиця Небесної Сотні, 24/4</t>
  </si>
  <si>
    <t>2b539f7d-7246-4939-ada2-cba25edb2fbd</t>
  </si>
  <si>
    <t>КНП " Психіатрична лікарня"</t>
  </si>
  <si>
    <t>ЧЕРКАСЬКА область, місто УМАНЬ, провулок пров. Пушкіна, 2</t>
  </si>
  <si>
    <t>2b53a9d7-f0fd-49fd-919a-449dfd8cf0d5</t>
  </si>
  <si>
    <t>Фельдшерсько-акушерський пункт с. Суха Маячка</t>
  </si>
  <si>
    <t>СУХА МАЯЧКА</t>
  </si>
  <si>
    <t>ПОЛТАВСЬКА область, НОВОСАНЖАРСЬКИЙ район, село СУХА МАЯЧКА, вулиця Центральна, 43</t>
  </si>
  <si>
    <t>2b548c44-c931-49fb-ac3a-2fedcf669270</t>
  </si>
  <si>
    <t>АЗПСМ м. Узин</t>
  </si>
  <si>
    <t>КИЇВСЬКА область, місто УЗИН, вулиця Івана Богуна, 57а</t>
  </si>
  <si>
    <t>2b5bac86-d4e1-40a5-acc3-1db578ae1c44</t>
  </si>
  <si>
    <t>Коцюбинська амбулаторія загальної практики сімейної медицини</t>
  </si>
  <si>
    <t>КОЦЮБИНСЬКЕ</t>
  </si>
  <si>
    <t>КИЇВСЬКА область, смт. КОЦЮБИНСЬКЕ, вулиця Пономарьова, 6/2</t>
  </si>
  <si>
    <t>2b5fddcd-a301-496d-96c5-12e029b45763</t>
  </si>
  <si>
    <t>Фельдшерський пункт с.Верняки</t>
  </si>
  <si>
    <t>ВЕРНЯКИ</t>
  </si>
  <si>
    <t>ТЕРНОПІЛЬСЬКА область, село ВЕРНЯКИ, вулиця Завальна, 51</t>
  </si>
  <si>
    <t>2b619393-0c17-4002-b556-c01402071fa2</t>
  </si>
  <si>
    <t>Сороцька АЗПСМ</t>
  </si>
  <si>
    <t>СОРОКА</t>
  </si>
  <si>
    <t>ВІННИЦЬКА область, ІЛЛІНЕЦЬКИЙ район, село СОРОКА, вулиця Гагаріна, 5</t>
  </si>
  <si>
    <t>2b62cfd1-ce20-4a50-bbea-326c8f6ad437</t>
  </si>
  <si>
    <t>АЗПСМ с. Златоустівка №12</t>
  </si>
  <si>
    <t>ЗЛАТОУСТІВКА</t>
  </si>
  <si>
    <t>ДОНЕЦЬКА область, ВОЛНОВАСЬКИЙ район, село ЗЛАТОУСТІВКА, вулиця Тополина, 45</t>
  </si>
  <si>
    <t>2b631fe3-2fc0-4ff5-9d70-37689354230d</t>
  </si>
  <si>
    <t>РЕНІЙСЬКИЙ</t>
  </si>
  <si>
    <t>ОДЕСЬКА область, РЕНІЙСЬКИЙ район, місто РЕНІ, вулиця Дунайська, 15</t>
  </si>
  <si>
    <t>2b6824c2-1ee9-4bf1-bcec-6ba9db1fb23c</t>
  </si>
  <si>
    <t>КНП "ОБ Хоспіс ХОР"</t>
  </si>
  <si>
    <t>ХЕРСОНСЬКА область, місто ХЕРСОН, вулиця Бегми, 1 А</t>
  </si>
  <si>
    <t>2b710562-f2ef-4b10-80a2-42941d428104</t>
  </si>
  <si>
    <t>ФОП Романовська Наталія Іванівна</t>
  </si>
  <si>
    <t>ХМЕЛЬНИЦЬКА область, місто ХМЕЛЬНИЦЬКИЙ, вулиця Старокостянтинівське шосе, 5/5а</t>
  </si>
  <si>
    <t>2b752db1-d0c9-40f0-977f-75330e04c170</t>
  </si>
  <si>
    <t>Амбулаторія загальної практики - сімейної медицини с.Високопілля</t>
  </si>
  <si>
    <t>ХАРКІВСЬКА область, ВАЛКІВСЬКИЙ район, село ВИСОКОПІЛЛЯ, вулиця Молодіжна, 5</t>
  </si>
  <si>
    <t>2b7d1376-ccd2-43e0-adb8-0671f4a9beb7</t>
  </si>
  <si>
    <t>Чернівецька АЗПСМ</t>
  </si>
  <si>
    <t>ВІННИЦЬКА область, ЧЕРНІВЕЦЬКИЙ район, смт. ЧЕРНІВЦІ, вулиця Вінницька, 25Б</t>
  </si>
  <si>
    <t>2b8327e3-43c9-4f64-a146-3e496084e7e1</t>
  </si>
  <si>
    <t>АЗПСМ с. Чернеччина</t>
  </si>
  <si>
    <t>ЧЕРНЕЧЧИНА</t>
  </si>
  <si>
    <t>СУМСЬКА область, КРАСНОПІЛЬСЬКИЙ район, село ЧЕРНЕЧЧИНА, вулиця Олега Скрипки , 9а</t>
  </si>
  <si>
    <t>2b86b808-6255-4d6d-86d9-eba96bb00812</t>
  </si>
  <si>
    <t>Великокучурівська АЗПСМ підрозділ</t>
  </si>
  <si>
    <t>ЧЕРНІВЕЦЬКА область, СТОРОЖИНЕЦЬКИЙ район, село ВЕЛИКИЙ КУЧУРІВ, вулиця Головна, 34</t>
  </si>
  <si>
    <t>2b8eab3c-c81b-4d4a-b08e-4c34bbf1807b</t>
  </si>
  <si>
    <t>Катеринівська АЗПСМ</t>
  </si>
  <si>
    <t>ДНІПРОПЕТРОВСЬКА область, ПОКРОВСЬКИЙ район, село КАТЕРИНІВКА, вулиця Падалки, 21</t>
  </si>
  <si>
    <t>2b93ff7b-b4d5-4254-94ef-7850fad695ad</t>
  </si>
  <si>
    <t>Грушківська лікарська амбулаторія загальної практики - сімейної медицини КНП «Тлумацький центр первинної медичної допомоги» Тлумацької міської ради об'єднаної територіальної громади  Тлумацького район</t>
  </si>
  <si>
    <t>ГРУШКА</t>
  </si>
  <si>
    <t>ІВАНО-ФРАНКІВСЬКА область, ТЛУМАЦЬКИЙ район, село ГРУШКА, вулиця Городенка, 39</t>
  </si>
  <si>
    <t>2b99f55e-7e0e-4b61-af77-1727db4a099b</t>
  </si>
  <si>
    <t>ШАХТАРСЬКИЙ ФЕЛЬДШЕРСЬКИЙ ПУНКТ</t>
  </si>
  <si>
    <t>ШАХТАРСЬКЕ</t>
  </si>
  <si>
    <t>ДНІПРОПЕТРОВСЬКА область, ПАВЛОГРАДСЬКИЙ район, село ШАХТАРСЬКЕ, вулиця САДОВА, 46</t>
  </si>
  <si>
    <t>2b9fdcea-b467-41ff-aa4f-372dfe7a8f1c</t>
  </si>
  <si>
    <t>ФП с. Савранське</t>
  </si>
  <si>
    <t>САВРАНСЬКЕ</t>
  </si>
  <si>
    <t>ОДЕСЬКА область, БАЛТСЬКИЙ район, село САВРАНСЬКЕ, вулиця Зарічна, 7</t>
  </si>
  <si>
    <t>2baa03f8-2337-4fb5-acbd-d1aa5a1c4680</t>
  </si>
  <si>
    <t>Фельдшерсько-акушерський пункт с. Смодна</t>
  </si>
  <si>
    <t>СМОДНА</t>
  </si>
  <si>
    <t>ІВАНО-ФРАНКІВСЬКА область, КОСІВСЬКИЙ район, село СМОДНА, вулиця без назви, 1</t>
  </si>
  <si>
    <t>2bad67da-7921-4fc3-8211-5388fa2011aa</t>
  </si>
  <si>
    <t>Комунальне некомерційне підприємство «Криворізька міська лікарня  №7» Криворізької міської ради</t>
  </si>
  <si>
    <t>ДНІПРОПЕТРОВСЬКА область, місто КРИВИЙ РІГ, вулиця Маршака, 1а</t>
  </si>
  <si>
    <t>2baf5114-2f3b-4f10-a856-1cc0e7dd6d57</t>
  </si>
  <si>
    <t>Амбулаторія загальної практики сімейної медицини с.Ківшарівка</t>
  </si>
  <si>
    <t>КІВШАРІВКА</t>
  </si>
  <si>
    <t>ХАРКІВСЬКА область, смт. КІВШАРІВКА, вулиця без вулиці, 1</t>
  </si>
  <si>
    <t>2bb194ac-da6d-4984-97b9-7e4a76257255</t>
  </si>
  <si>
    <t>Амбулаторія  с.Фанчиково</t>
  </si>
  <si>
    <t>ФАНЧИКОВО</t>
  </si>
  <si>
    <t>ЗАКАРПАТСЬКА область, ВИНОГРАДІВСЬКИЙ район, село ФАНЧИКОВО, вулиця Жовтнева, 58</t>
  </si>
  <si>
    <t>2bb1afc0-b0a9-4192-b930-356e5f7b2c99</t>
  </si>
  <si>
    <t>Червоногірський фельдшерський пунк</t>
  </si>
  <si>
    <t>ЧЕРВОНА ГІРКА</t>
  </si>
  <si>
    <t>СУМСЬКА область, КРОЛЕВЕЦЬКИЙ район, село ЧЕРВОНА ГІРКА, вулиця Червоногірська, 28 Б</t>
  </si>
  <si>
    <t>2bb335fe-b6ae-4408-9c03-60284e6c9164</t>
  </si>
  <si>
    <t>Фельдшерсько-акушерський пункт с. Пирятин</t>
  </si>
  <si>
    <t>ЛЬВІВСЬКА область, ЖОВКІВСЬКИЙ район, село ПИРЯТИН, вулиця Повстанська, 22</t>
  </si>
  <si>
    <t>2bb493e7-9c93-4784-b81c-7a470759f8fc</t>
  </si>
  <si>
    <t>Фельдшерський пункт с.Березівка</t>
  </si>
  <si>
    <t>ХАРКІВСЬКА область, ХАРКІВСЬКИЙ район, смт. БЕРЕЗІВКА, вулиця Кооперативна, 5</t>
  </si>
  <si>
    <t>2bb77aa4-d916-4eba-8bd3-6b6b86836e5a</t>
  </si>
  <si>
    <t>ЧЕРКАСЬКА область, ЧЕРКАСЬКИЙ район, село МОШНИ, вулиця Спасо-Преображенська, 58</t>
  </si>
  <si>
    <t>2bc0a4fd-ee3b-4f91-9462-286ab97eda51</t>
  </si>
  <si>
    <t>фельдшерсько - акушерський пункт села Ребедайлівка</t>
  </si>
  <si>
    <t>РЕБЕДАЙЛІВКА</t>
  </si>
  <si>
    <t>ЧЕРКАСЬКА область, КАМ'ЯНСЬКИЙ район, село РЕБЕДАЙЛІВКА, вулиця Кам'янська, 22</t>
  </si>
  <si>
    <t>2bc44f16-d273-4378-a7e2-533671959990</t>
  </si>
  <si>
    <t>Фельдшерсько-акушерський пункт село Станіславчик</t>
  </si>
  <si>
    <t>СТАНІСЛАВЧИК</t>
  </si>
  <si>
    <t>ЧЕРКАСЬКА область, ШПОЛЯНСЬКИЙ район, село СТАНІСЛАВЧИК, вулиця Центральна, 17Б</t>
  </si>
  <si>
    <t>2bc73e2a-0a4e-4423-b96e-77e63347c641</t>
  </si>
  <si>
    <t>Клинівська сільська лікарська амбулаторія</t>
  </si>
  <si>
    <t>КІРОВОГРАДСЬКА область, ГОЛОВАНІВСЬКИЙ район, село КЛИНОВЕ, вулиця Центральна, 29</t>
  </si>
  <si>
    <t>2bc9f9c5-6a55-4cf1-9c56-0f838c2270d0</t>
  </si>
  <si>
    <t>Хоробрівська амбулаторія загальної практики - сімейної медицини</t>
  </si>
  <si>
    <t>ХОРОБРІВ</t>
  </si>
  <si>
    <t>ЛЬВІВСЬКА область, село ХОРОБРІВ, вулиця Шевченка, 41</t>
  </si>
  <si>
    <t>2bd30844-928b-4097-ab59-964c5572778b</t>
  </si>
  <si>
    <t>Обласне комунальне некомерційне підприємство "Чернівецький обласний центр з профілактики та боротьби зі СНІДом"</t>
  </si>
  <si>
    <t>ЧЕРНІВЕЦЬКА область, місто ЧЕРНІВЦІ, вулиця Мусоргського Модеста, 2</t>
  </si>
  <si>
    <t>2bd47fd7-a828-4ee9-becf-07a73cbfac15</t>
  </si>
  <si>
    <t>НОВОУШИЦЬКИЙ</t>
  </si>
  <si>
    <t>ХМЕЛЬНИЦЬКА область, НОВОУШИЦЬКИЙ район, смт. НОВА УШИЦЯ, вулиця гагаріна, 36</t>
  </si>
  <si>
    <t>2be6da6f-379b-4b9b-a0a1-090656c08a89</t>
  </si>
  <si>
    <t>Поліклініка КНП "Люботинська міська лікарня" ЛМР ХО</t>
  </si>
  <si>
    <t>2be9c6dd-2d79-44d1-8eb3-f2d8e70be348</t>
  </si>
  <si>
    <t>КОРНИНСЬКЕ</t>
  </si>
  <si>
    <t>ЖИТОМИРСЬКА область, селище КОРНИНСЬКЕ, вулиця Визволителів, 4</t>
  </si>
  <si>
    <t>2beb4e0e-763a-4bbc-a50d-eb17593a1542</t>
  </si>
  <si>
    <t>М`якохідська АЗПСМ</t>
  </si>
  <si>
    <t>М'ЯКОХІД</t>
  </si>
  <si>
    <t>ВІННИЦЬКА область, БЕРШАДСЬКИЙ район, село М'ЯКОХІД, вулиця Гагаріна, 5</t>
  </si>
  <si>
    <t>2bed2593-e3f8-475e-b36b-489ed57a8256</t>
  </si>
  <si>
    <t>Амбулаторія загальної практики - сімейної медицина №3</t>
  </si>
  <si>
    <t>2bf435a4-c713-429a-aed0-e41ebdc00855</t>
  </si>
  <si>
    <t>Дитяче відділення</t>
  </si>
  <si>
    <t>ЛУГАНСЬКА область, місто СЄВЄРОДОНЕЦЬК, вулиця Єгорова, 7</t>
  </si>
  <si>
    <t>2bf5080f-c89a-49a5-8d98-e62c141ee00d</t>
  </si>
  <si>
    <t>ТОВ "Канон Здоров'я"</t>
  </si>
  <si>
    <t>ОДЕСЬКА область, місто ОДЕСА, вулиця Пастера, 56</t>
  </si>
  <si>
    <t>2c02d20b-0a51-4d9c-97e0-02d4780709dd</t>
  </si>
  <si>
    <t>ІВАНО-ФРАНКІВСЬКА область, місто ІВАНО-ФРАНКІВСЬК, вулиця Медична, 15</t>
  </si>
  <si>
    <t>2c0328a3-71cf-4c67-aa64-0db2e3cca4cc</t>
  </si>
  <si>
    <t>ФП с. Озерище</t>
  </si>
  <si>
    <t>ОЗЕРИЩЕ</t>
  </si>
  <si>
    <t>ЧЕРКАСЬКА область, КАНІВСЬКИЙ район, село ОЗЕРИЩЕ, вулиця Асатівані Кітавані, 2</t>
  </si>
  <si>
    <t>2c0340e2-eb65-489d-a99b-250cb9e5b83d</t>
  </si>
  <si>
    <t>КОНСУЛЬТАТИВНО-ДІАГНОСТИЧНЕ ВІДДІЛЕННЯ 2</t>
  </si>
  <si>
    <t>ДНІПРОПЕТРОВСЬКА область, місто НІКОПОЛЬ, проспект ТРУБНИКІВ, 56/2</t>
  </si>
  <si>
    <t>2c03c1ae-d127-41f1-8c89-139664816ea3</t>
  </si>
  <si>
    <t>Амбулаторія загальної практики сімейної медицина села Софіївка</t>
  </si>
  <si>
    <t>НОВОБУЗЬКИЙ</t>
  </si>
  <si>
    <t>МИКОЛАЇВСЬКА область, НОВОБУЗЬКИЙ район, село СОФІЇВКА, вулиця Гагаріна, 3б</t>
  </si>
  <si>
    <t>2c03f2b4-d6e3-4ea8-8d92-7ee3f8df3d66</t>
  </si>
  <si>
    <t>Фельдшерсько - акушерський пункт села Вересневе</t>
  </si>
  <si>
    <t>ВЕРЕСНЕВЕ</t>
  </si>
  <si>
    <t>РІВНЕНСЬКА область, РІВНЕНСЬКИЙ район, село ВЕРЕСНЕВЕ, вулиця Центральна, 3а</t>
  </si>
  <si>
    <t>2c040389-3bd2-4571-acde-66851ccae72f</t>
  </si>
  <si>
    <t>Поліклінічне відділення вул. Римлянина, 2</t>
  </si>
  <si>
    <t>ЛЬВІВСЬКА область, місто ЛЬВІВ, вулиця Римлянина, 2</t>
  </si>
  <si>
    <t>2c07a9c9-4c16-4423-813f-0d2e2b23b22d</t>
  </si>
  <si>
    <t>Софіївсько-Борщагівська АЗПСМ</t>
  </si>
  <si>
    <t>КИЇВСЬКА область, КИЄВО-СВЯТОШИНСЬКИЙ район, село СОФІЇВСЬКА БОРЩАГІВКА, вулиця Соборна, 53Б</t>
  </si>
  <si>
    <t>2c114a8b-6d3e-46e5-b221-5b6a0875ce38</t>
  </si>
  <si>
    <t>Вонігівська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</si>
  <si>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ВОНІГОВЕ</t>
  </si>
  <si>
    <t>ЗАКАРПАТСЬКА область, ТЯЧІВСЬКИЙ район, село ВОНІГОВЕ, вулиця Головна, 236</t>
  </si>
  <si>
    <t>2c184e41-a9c3-446c-949a-afd75e58522c</t>
  </si>
  <si>
    <t>СТАВИЩЕНСЬКИЙ</t>
  </si>
  <si>
    <t>КИЇВСЬКА область, СТАВИЩЕНСЬКИЙ район, село ІВАНІВКА, вулиця Сім`ї Клименків , 46</t>
  </si>
  <si>
    <t>2c1da006-b211-473c-b619-1fd0ef9f2f3b</t>
  </si>
  <si>
    <t>ЛЬВІВСЬКА область, ПУСТОМИТІВСЬКИЙ район, смт. ЩИРЕЦЬ, вулиця Зелена, 1</t>
  </si>
  <si>
    <t>2c299248-91d1-44ee-9d52-80645ea909c4</t>
  </si>
  <si>
    <t>Фельдшерсько-акушерський пункт село Сердегівка</t>
  </si>
  <si>
    <t>СЕРДЕГІВКА</t>
  </si>
  <si>
    <t>ЧЕРКАСЬКА область, ШПОЛЯНСЬКИЙ район, село СЕРДЕГІВКА, вулиця Шевченка, 182</t>
  </si>
  <si>
    <t>2c32a25b-2270-435f-b5f6-09c6cb3bea1e</t>
  </si>
  <si>
    <t>Клініко-діагностична лабораторія</t>
  </si>
  <si>
    <t>ЛУГАНСЬКА область, ТРОЇЦЬКИЙ район, смт. ТРОЇЦЬКЕ, вулиця Виноградна, 11</t>
  </si>
  <si>
    <t>2c33d2ae-9e72-40d2-b3f1-67d197f58d88</t>
  </si>
  <si>
    <t>ХАРКІВСЬКА область, місто ХАРКІВ, вулиця Озерянська, 5</t>
  </si>
  <si>
    <t>2c3529e5-bcf8-4173-8413-123560393be5</t>
  </si>
  <si>
    <t>БОЙОВЕ</t>
  </si>
  <si>
    <t>ДОНЕЦЬКА область, НІКОЛЬСЬКИЙ район, село БОЙОВЕ, провулок Южний, 2б</t>
  </si>
  <si>
    <t>2c35f773-9ebc-4e1c-93c8-4eca2e6c0554</t>
  </si>
  <si>
    <t>Відокремлений структурний підрозділ №5 Лікувально-діагностичного центру</t>
  </si>
  <si>
    <t>ДНІПРОПЕТРОВСЬКА область, місто ДНІПРО, вулиця Робоча, 146</t>
  </si>
  <si>
    <t>2c371b2b-6901-4d95-a502-98a90d799a77</t>
  </si>
  <si>
    <t>ПЗ с. Тітківці</t>
  </si>
  <si>
    <t>ТІТКІВЦІ</t>
  </si>
  <si>
    <t>ЗАКАРПАТСЬКА область, МІЖГІРСЬКИЙ район, село ТІТКІВЦІ, вулиця без назви, 396</t>
  </si>
  <si>
    <t>2c430670-d265-4390-a61c-ca5ad482c936</t>
  </si>
  <si>
    <t>Товариство з обмеженою відповідальністю «Український Центр Томотерапії» (вул. Ялтинська 5А)</t>
  </si>
  <si>
    <t>КІРОВОГРАДСЬКА область, місто КРОПИВНИЦЬКИЙ, вулиця Ялтинська, 5А</t>
  </si>
  <si>
    <t>2c465219-87be-4339-9734-b1abfae113df</t>
  </si>
  <si>
    <t>Головинська АЗПСМ</t>
  </si>
  <si>
    <t>ЧЕРНЯХІВСЬКИЙ</t>
  </si>
  <si>
    <t>ГОЛОВИНЕ</t>
  </si>
  <si>
    <t>ЖИТОМИРСЬКА область, ЧЕРНЯХІВСЬКИЙ район, смт. ГОЛОВИНЕ, вулиця Пирогова, 1</t>
  </si>
  <si>
    <t>2c4bda1f-4bea-4d0e-837e-e629f0eb569c</t>
  </si>
  <si>
    <t>ЛЬВІВСЬКА область, ЖОВКІВСЬКИЙ район, місто РАВА-РУСЬКА, вулиця Грушевського, 120</t>
  </si>
  <si>
    <t>2c4f3ded-97df-401f-8811-061ba561db27</t>
  </si>
  <si>
    <t>Відокремлений підрозділ товариства з обмеженою відповідальністю"Медекс плюс" Амбулаторія №3</t>
  </si>
  <si>
    <t>2c5570f4-2395-4c0b-9e7e-6b62aef7a715</t>
  </si>
  <si>
    <t>Амбулаторія загальної практики - сімейної медицини "Трудової Слави"</t>
  </si>
  <si>
    <t>МИКОЛАЇВСЬКА область, місто ПЕРВОМАЙСЬК, вулиця Трудової Слави, 13</t>
  </si>
  <si>
    <t>2c57610a-a9ce-4ee3-9d09-adbf96158238</t>
  </si>
  <si>
    <t>амбулаторія №9</t>
  </si>
  <si>
    <t>ЗАПОРІЗЬКА область, місто ЗАПОРІЖЖЯ, вулиця Культурна, 123</t>
  </si>
  <si>
    <t>2c58d281-b921-4053-b5ea-cf31fd6cceb4</t>
  </si>
  <si>
    <t>Філія 8 (на базі МКЛ ШМД)</t>
  </si>
  <si>
    <t>ВІННИЦЬКА область, місто ВІННИЦЯ, вулиця Київська, 68</t>
  </si>
  <si>
    <t>2c5c6e29-2dfb-4000-b9c2-28fff02e5f60</t>
  </si>
  <si>
    <t>Поліклінічно-діагностичне відділення</t>
  </si>
  <si>
    <t>ХЕРСОНСЬКА область, місто ХЕРСОН, вулиця 200 річчя Херсону, 24 Г</t>
  </si>
  <si>
    <t>2c604e64-47ba-4574-afe4-dc885b0d3bba</t>
  </si>
  <si>
    <t>РІВНЕНСЬКА область, МЛИНІВСЬКИЙ район, смт. МЛИНІВ, вулиця С.Бандери, 32</t>
  </si>
  <si>
    <t>2c6055d7-da75-4282-9f17-c4adec4e0d2c</t>
  </si>
  <si>
    <t>Комунальне некомерційне підприємство Кропивницької районної ради "Кропивницька центральна районна лікарня"</t>
  </si>
  <si>
    <t>КІРОВОГРАДСЬКА область, місто КРОПИВНИЦЬКИЙ, вулиця Олега Паршутіна , 5</t>
  </si>
  <si>
    <t>2c606e71-92a0-4362-b25f-e56f9427c773</t>
  </si>
  <si>
    <t>ХЕРСОНСЬКА область, місто ХЕРСОН, вулиця Миколаївське шоссе, 82</t>
  </si>
  <si>
    <t>2c624d54-03ae-43c4-a94b-38721f700147</t>
  </si>
  <si>
    <t>Косівська станція ЕШМД</t>
  </si>
  <si>
    <t>ІВАНО-ФРАНКІВСЬКА область, КОСІВСЬКИЙ район, місто КОСІВ, провулок Шевченка, 27</t>
  </si>
  <si>
    <t>2c68a0d3-fc45-484e-bd43-396563fa3ffe</t>
  </si>
  <si>
    <t>ФП Довжок</t>
  </si>
  <si>
    <t>ЧЕРНІВЕЦЬКА область, НОВОСЕЛИЦЬКИЙ район, село ДОВЖОК, вулиця Церковна, 2а</t>
  </si>
  <si>
    <t>2c70c75a-4d59-4fcd-888b-3a81c4db21c2</t>
  </si>
  <si>
    <t>Відокремлене відділення №5 лікувально-діагностичного центру ТОВ "МЕДІКОМ КРИВБАС"</t>
  </si>
  <si>
    <t>ДНІПРОПЕТРОВСЬКА область, місто КРИВИЙ РІГ, вулиця Широківське шосе, 62</t>
  </si>
  <si>
    <t>2c7a3558-62b2-43da-b821-f59b89b90d5b</t>
  </si>
  <si>
    <t>Мирогощанська АЗПСМ</t>
  </si>
  <si>
    <t>РІВНЕНСЬКА область, ДУБЕНСЬКИЙ район, село МИРОГОЩА ДРУГА, вулиця Миру, 87</t>
  </si>
  <si>
    <t>2c846122-af15-4bbe-98b2-c5a4fc408aaa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</si>
  <si>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ЕМД," Підстанція ЕМД "Сколе" Пункт ЕМД "Верхнє Синьовидне"</t>
  </si>
  <si>
    <t>ЛЬВІВСЬКА область, смт. ВЕРХНЄ СИНЬОВИДНЕ, вулиця Січових Стрільців, 59</t>
  </si>
  <si>
    <t>2c913a3c-0859-4a35-9baf-15be40ef94a6</t>
  </si>
  <si>
    <t>Комунальне некомерційне підприємство Київської обласної ради "Київський обласний центр екстреної медичної допомоги та медицини катастроф"</t>
  </si>
  <si>
    <t>2c93201c-60b9-4361-a6a6-a48b38775fb3</t>
  </si>
  <si>
    <t>Відділення медичної реабілітації "КНП "ДМП №7" ОМР</t>
  </si>
  <si>
    <t>ОДЕСЬКА область, місто ОДЕСА, вулиця Тираспольське шосе, 4</t>
  </si>
  <si>
    <t>2c95d2fb-d539-48e2-b603-73c6b09da69b</t>
  </si>
  <si>
    <t>Амбулаторія загальної практики сімейної медицини с. Керецьки</t>
  </si>
  <si>
    <t>КЕРЕЦЬКИ</t>
  </si>
  <si>
    <t>ЗАКАРПАТСЬКА область, СВАЛЯВСЬКИЙ район, село КЕРЕЦЬКИ, вулиця Федоринська, 37</t>
  </si>
  <si>
    <t>2c993ee5-4428-4b41-8490-37d4e40f47d2</t>
  </si>
  <si>
    <t>Структурний підрозділ КОМУНАЛЬНЕ НЕКОМЕРЦІЙНЕ ПІДПРИЄМСТВО МЕРЕФ'ЯНСЬКОЇ МІСЬКОЇ РАДИ " МЕРЕФ'ЯНСЬКА ЦЕНТРАЛЬНА РАЙОННА ЛІКАРНЯ "с. Циркуни</t>
  </si>
  <si>
    <t>ЦИРКУНИ</t>
  </si>
  <si>
    <t>ХАРКІВСЬКА область, ХАРКІВСЬКИЙ район, село ЦИРКУНИ, вулиця Зарічанська, 9</t>
  </si>
  <si>
    <t>2c9af4f3-9cbd-4ec9-b04d-c9b2b6b41ad3</t>
  </si>
  <si>
    <t>Верхньокриничанська АЗПСМ КНП "Василівський Центр ПМСД" ВМР ЗО</t>
  </si>
  <si>
    <t>ВЕРХНЯ КРИНИЦЯ</t>
  </si>
  <si>
    <t>ЗАПОРІЗЬКА область, село ВЕРХНЯ КРИНИЦЯ, вулиця Калинова, 172</t>
  </si>
  <si>
    <t>2c9bbf59-8587-4a1a-92d1-e7bce61df1b8</t>
  </si>
  <si>
    <t>Амбулаторія ЗПСМ с.Стецева</t>
  </si>
  <si>
    <t>СТЕЦЕВА</t>
  </si>
  <si>
    <t>ІВАНО-ФРАНКІВСЬКА область, СНЯТИНСЬКИЙ район, село СТЕЦЕВА, вулиця Миру, 7</t>
  </si>
  <si>
    <t>2c9ff776-ad9a-4448-a98a-ef7dc5ed14f8</t>
  </si>
  <si>
    <t>Фельдшерський пункт села Краснопілка</t>
  </si>
  <si>
    <t>КРАСНОПІЛКА</t>
  </si>
  <si>
    <t>ЧЕРКАСЬКА область, УМАНСЬКИЙ район, село КРАСНОПІЛКА, вулиця Центральна, 16</t>
  </si>
  <si>
    <t>2ca3594a-57a8-468d-ba15-a8f48e55c2e9</t>
  </si>
  <si>
    <t>АЗПСМ с. Великосілки</t>
  </si>
  <si>
    <t>ВЕЛИКОСІЛКИ</t>
  </si>
  <si>
    <t>ЛЬВІВСЬКА область, КАМ'ЯНКА-БУЗЬКИЙ район, село ВЕЛИКОСІЛКИ, вулиця Центральна, 4</t>
  </si>
  <si>
    <t>2ca52638-b204-42cd-9425-8ffef6d05b21</t>
  </si>
  <si>
    <t>Горохолинська амбулаторія загальної практики сімейної медицини КНП 'Центру первинної медичної допомоги' Богородчанської районної ради Івано-Франківської області</t>
  </si>
  <si>
    <t>ГОРОХОЛИНА</t>
  </si>
  <si>
    <t>ІВАНО-ФРАНКІВСЬКА область, село ГОРОХОЛИНА, вулиця Українська, 282 а</t>
  </si>
  <si>
    <t>2ca82eed-e4bf-4cf6-a2b0-d4b3f5383ef5</t>
  </si>
  <si>
    <t>ШКІРНО-ВЕНЕРОЛОГІЧНИЙ ДИСПАНСЕР №3 СВЯТОШИНСЬКОГО РАЙОНУ М. КИЄВА</t>
  </si>
  <si>
    <t>М.КИЇВ, місто КИЇВ, вулиця Верховинна, 13</t>
  </si>
  <si>
    <t>2ca851b4-85c9-4094-bb1f-b888f5ddb4b4</t>
  </si>
  <si>
    <t>Надвірнянська станція ЕШМД</t>
  </si>
  <si>
    <t>НАДВІРНЯНСЬКИЙ</t>
  </si>
  <si>
    <t>ІВАНО-ФРАНКІВСЬКА область, НАДВІРНЯНСЬКИЙ район, місто НАДВІРНА, вулиця Грушевського, 12</t>
  </si>
  <si>
    <t>2cb0dfc6-801e-41e9-b801-e63271a8f441</t>
  </si>
  <si>
    <t>Іванівська амбулаторія загальної практики сімейної медицини</t>
  </si>
  <si>
    <t>ПОЛТАВСЬКА область, КОБЕЛЯЦЬКИЙ район, село ІВАНІВКА, вулиця Горького, 40</t>
  </si>
  <si>
    <t>2cb38199-fc52-49b7-b30a-ed12d850f466</t>
  </si>
  <si>
    <t>Комунальне підприємство "Дніпропетровський обласний центр соціально значущих хвороб" Дніпропетровської обласної ради"</t>
  </si>
  <si>
    <t>ДНІПРОПЕТРОВСЬКА область, місто ДНІПРО, вулиця Бехтерева, 1</t>
  </si>
  <si>
    <t>2cb90676-3b62-49b7-8b3b-46fe6cf5660f</t>
  </si>
  <si>
    <t>СЛА ЗПСМ с. Михайлівка (КНП "Апостолівський ЦПМСД")</t>
  </si>
  <si>
    <t>ДНІПРОПЕТРОВСЬКА область, АПОСТОЛІВСЬКИЙ район, село МИХАЙЛІВКА, вулиця Центральна, 1</t>
  </si>
  <si>
    <t>2cd3e64f-672c-48a3-9ba0-6db57a51ad3e</t>
  </si>
  <si>
    <t>ФОП Шульга</t>
  </si>
  <si>
    <t>ПОЛТАВСЬКА область, місто КРЕМЕНЧУК, вулиця Софіївська, 6</t>
  </si>
  <si>
    <t>2cd47950-96d6-4222-8484-6b6f31264869</t>
  </si>
  <si>
    <t>Терапевтичний корпус КНП "Лисичанська багатопрофільна лікарня"</t>
  </si>
  <si>
    <t>ЛУГАНСЬКА область, ЛУГАНСЬКА район, місто ЛИСИЧАНСЬК, проспект Перемоги, 134</t>
  </si>
  <si>
    <t>2cd9fd92-66d1-4562-8f87-e1973ab99b93</t>
  </si>
  <si>
    <t>ЧЕРНІВЕЦЬКА область, ВИЖНИЦЬКИЙ район, село МИГОВЕ, вулиця Центральна, 140</t>
  </si>
  <si>
    <t>2cda2183-8687-4e44-8271-82daa5eac481</t>
  </si>
  <si>
    <t>Староміська амбулаторія загальної практики - сімейної медицини</t>
  </si>
  <si>
    <t>СТАРЕ МІСТО</t>
  </si>
  <si>
    <t>ТЕРНОПІЛЬСЬКА область, ПІДГАЄЦЬКИЙ район, село СТАРЕ МІСТО, вулиця Бережанська, 4</t>
  </si>
  <si>
    <t>2ce038e2-5767-4211-99da-5bd2501bb2d4</t>
  </si>
  <si>
    <t>Ржищівський міський  ЦПМСД</t>
  </si>
  <si>
    <t>КИЇВСЬКА область, місто РЖИЩІВ, вулиця Соборна, 40</t>
  </si>
  <si>
    <t>2cf84a5b-ecb3-4f2e-94d2-16528346e49d</t>
  </si>
  <si>
    <t>ХАРКІВСЬКА область, ВОВЧАНСЬКИЙ район, смт. СТАРИЙ САЛТІВ, вулиця Перемоги, 14</t>
  </si>
  <si>
    <t>2cfae9f2-e741-498e-9016-02e4ce64a2ae</t>
  </si>
  <si>
    <t>Фельдшерсько-акушерський пункт с. Пасічне</t>
  </si>
  <si>
    <t>ПАСІЧНЕ</t>
  </si>
  <si>
    <t>ПОЛТАВСЬКА область, НОВОСАНЖАРСЬКИЙ район, село ПАСІЧНЕ, провулок Лікарняний, 3</t>
  </si>
  <si>
    <t>2d008421-356a-4bef-883f-7e00c1f29f2b</t>
  </si>
  <si>
    <t>М.КИЇВ, місто КИЇВ, вулиця Салютна, 23</t>
  </si>
  <si>
    <t>2d0476c1-56ac-4e3d-a812-20945cfdbb95</t>
  </si>
  <si>
    <t>Фельдшерсько-акушерський пункт села Білівські Хутори</t>
  </si>
  <si>
    <t>БІЛІВСЬКІ ХУТОРИ</t>
  </si>
  <si>
    <t>РІВНЕНСЬКА область, РІВНЕНСЬКИЙ район, село БІЛІВСЬКІ ХУТОРИ, вулиця Монастирська, 39а</t>
  </si>
  <si>
    <t>2d09dde6-6f7c-411a-9031-bf490ff455ad</t>
  </si>
  <si>
    <t>КОМУНАЛЬНЕ НЕКОМЕРЦІЙНЕ ПІДПРИЄМСТВО "НОВГОРОД-СІВЕРСЬКА ЦЕНТРАЛЬНА РАЙОННА ЛІКАРНЯ ІМЕНІ І. В. БУЯЛЬСЬКОГО" НОВГОРОД-СІВЕРСЬКОЇ РАЙОННОЇ РАДИ ЧЕРНІГІВСЬКОЇ ОБЛАСТІ</t>
  </si>
  <si>
    <t>ЧЕРНІГІВСЬКА область, місто НОВГОРОД-СІВЕРСЬКИЙ, вулиця Шевченка, 17</t>
  </si>
  <si>
    <t>2d0a3cb9-ddf3-4204-853b-1f134aa0c4da</t>
  </si>
  <si>
    <t>ФП с.Лисича Балка</t>
  </si>
  <si>
    <t>ЛИСИЧА БАЛКА</t>
  </si>
  <si>
    <t>ЧЕРКАСЬКА область, село ЛИСИЧА БАЛКА, вулиця Набережна, 6</t>
  </si>
  <si>
    <t>2d0c3044-70b3-47a1-abe9-747d0f8e510a</t>
  </si>
  <si>
    <t>Медичний центр  ТОВ "ЛДЦ Здорова Родина"</t>
  </si>
  <si>
    <t>ЛЬВІВСЬКА область, БРОДІВСЬКИЙ район, місто БРОДИ, вулиця Січових Стрільців, 10 А</t>
  </si>
  <si>
    <t>2d0c3c82-14a3-42dc-95e6-61e196d68e35</t>
  </si>
  <si>
    <t>1. КЛІНІЧНІ ВІДДІЛЕННЯ і СЛУЖБИ</t>
  </si>
  <si>
    <t>ЧЕРНІВЕЦЬКА область, місто ЧЕРНІВЦІ, вулиця Головна, 137</t>
  </si>
  <si>
    <t>2d0cb808-8174-4601-9a34-061337bee0fb</t>
  </si>
  <si>
    <t>ХМЕЛЬНИЦЬКА область, місто ШЕПЕТІВКА, вулиця Валі Котика, 85</t>
  </si>
  <si>
    <t>2d0d71eb-5116-4bea-8158-1f8c38a74fbb</t>
  </si>
  <si>
    <t>ДОНЕЦЬКА область, місто СЛОВ'ЯНСЬК,  УНІВЕРСИТЕТСЬКА, 15</t>
  </si>
  <si>
    <t>2d1344e7-0033-4c41-a22d-963bd0ddc6cb</t>
  </si>
  <si>
    <t>АУП; від.1,2,3; хірургія;амбулаторія;ЦСВ;рентгенвід;ОМК;КФД;КДЛ;УЗД;апт.склад;приймальне відділення;АХЧ</t>
  </si>
  <si>
    <t>ХАРКІВСЬКА область, місто ХАРКІВ, вулиця Ньютона, 145</t>
  </si>
  <si>
    <t>2d1e1979-56bc-44dd-95eb-49a3a0ea7312</t>
  </si>
  <si>
    <t>амбулаторія 5</t>
  </si>
  <si>
    <t>ДОНЕЦЬКА область, місто КРАМАТОРСЬК, вулиця Перша горна, 10</t>
  </si>
  <si>
    <t>2d1f96a7-810a-4205-9efb-8739d17b414b</t>
  </si>
  <si>
    <t>Фельдшерсько-акушерський пункт с. Полянська Гута</t>
  </si>
  <si>
    <t>ПОЛЯНСЬКА ГУТА</t>
  </si>
  <si>
    <t>ЗАКАРПАТСЬКА область, ПЕРЕЧИНСЬКИЙ район, село ПОЛЯНСЬКА ГУТА, вулиця Центральна, 113</t>
  </si>
  <si>
    <t>2d20b1af-a92f-45bd-af1f-6c3920c3aeae</t>
  </si>
  <si>
    <t>Амбулаторія  загальної практики сімейної медицини с.Садове</t>
  </si>
  <si>
    <t>МИКОЛАЇВСЬКА область, АРБУЗИНСЬКИЙ район, село САДОВЕ, вулиця Центральна, 46</t>
  </si>
  <si>
    <t>2d2707ad-8f78-492e-8b37-e9c203173acc</t>
  </si>
  <si>
    <t>Амбулаторія загальної практики - сімейної медицини села Звенигород</t>
  </si>
  <si>
    <t>ЗВЕНИГОРОД</t>
  </si>
  <si>
    <t>ЛЬВІВСЬКА область, ПУСТОМИТІВСЬКИЙ район, село ЗВЕНИГОРОД, вулиця площа Звенигородська, 1441</t>
  </si>
  <si>
    <t>2d2851bb-aa36-4745-ba99-1c456a32ec81</t>
  </si>
  <si>
    <t>Комунальне некомерційне підприємство "Центр первинної медико-санітарної допомоги №1 Дарницького району м.Києва"</t>
  </si>
  <si>
    <t>М.КИЇВ, місто КИЇВ, вулиця Бориспільська, 30А</t>
  </si>
  <si>
    <t>2d2b9d8c-0a1f-42fa-8e80-75cd4283a85b</t>
  </si>
  <si>
    <t>МИКОЛАЇВСЬКА область, місто МИКОЛАЇВ, прохід Герцена, 2</t>
  </si>
  <si>
    <t>2d2c28f2-b808-4200-84a0-eae0807a2629</t>
  </si>
  <si>
    <t>Дмитрівский ФАП</t>
  </si>
  <si>
    <t>ПОЛТАВСЬКА область, МАШІВСЬКИЙ район, село ДМИТРІВКА, вулиця Лесі Українки, 34</t>
  </si>
  <si>
    <t>2d3be891-c5e8-4395-aa43-bba6a03340c5</t>
  </si>
  <si>
    <t>ТЕРНОПІЛЬСЬКА область, БУЧАЦЬКИЙ район, смт. ЗОЛОТИЙ ПОТІК, вулиця Лесі Українки, 77</t>
  </si>
  <si>
    <t>2d3e125b-c507-4b3d-9934-250c228864b9</t>
  </si>
  <si>
    <t>Цмінівська амбулаторія загальної практики-сімейної медицини</t>
  </si>
  <si>
    <t>ЦМІНИ</t>
  </si>
  <si>
    <t>ВОЛИНСЬКА область, МАНЕВИЦЬКИЙ район, село ЦМІНИ, вулиця Незалежності, 64</t>
  </si>
  <si>
    <t>2d3ffaa3-2cad-461f-95e9-73cc73255cf6</t>
  </si>
  <si>
    <t>Яружська АЗПСМ</t>
  </si>
  <si>
    <t>ЯРУГА</t>
  </si>
  <si>
    <t>ВІННИЦЬКА область, МОГИЛІВ-ПОДІЛЬСЬКИЙ район, село ЯРУГА, вулиця Миру, 1</t>
  </si>
  <si>
    <t>2d40e1a5-71ad-4c9e-8fcc-514efe86d4bd</t>
  </si>
  <si>
    <t>БОГОРОДЧАНСЬКИЙ</t>
  </si>
  <si>
    <t>ІВАНО-ФРАНКІВСЬКА область, БОГОРОДЧАНСЬКИЙ район, смт. СОЛОТВИН, вулиця Шевченка, 80</t>
  </si>
  <si>
    <t>2d413326-7e8f-45ec-ac55-4c2fc00b311e</t>
  </si>
  <si>
    <t>Відокремлений структурний підрозділ № 2 Медичного центру ТОВ «МЕДЦЕНТР СВ. ПАРАСКЕВИ»</t>
  </si>
  <si>
    <t>ЛЬВІВСЬКА область, місто ЛЬВІВ, проспект пр. Червоної Калини, 64</t>
  </si>
  <si>
    <t>2d4320dc-d77a-45fe-a882-b66362a056fc</t>
  </si>
  <si>
    <t>загальна практика - сімейна медицина Фізична особа-підприємець ПОГОРІЛЯК ВАСИЛЬ АНДРІЙОВИЧ</t>
  </si>
  <si>
    <t>ЗАКАРПАТСЬКА область, ВИНОГРАДІВСЬКИЙ район, село ШАЛАНКИ, вулиця Гагаріна, 41</t>
  </si>
  <si>
    <t>2d442ac6-7ae9-4e2a-a6f2-cce9a133d19a</t>
  </si>
  <si>
    <t>МІСЬКИЙ ІНФОРМАЦІЙНО-АНАЛІТИЧНИЙ ВІДДІЛ КОМУНАЛЬНЕ НЕКОМЕРЦІЙ ПІДПРИЄМСТВО МИКОЛАЇВСЬКОЇ МІСЬКОЇ РАДИ "МІСЬКА ДИТЯЧА ЛІКАРНЯ №2"</t>
  </si>
  <si>
    <t>МИКОЛАЇВСЬКА область, місто МИКОЛАЇВ, вулиця Велика Морська, 56</t>
  </si>
  <si>
    <t>2d490faa-6c5e-4c89-8a94-7258e1944bdf</t>
  </si>
  <si>
    <t>Обласний перинатальний центр</t>
  </si>
  <si>
    <t>ЗАПОРІЗЬКА область, ЗАПОРІЗЬКИЙ район, місто ЗАПОРІЖЖЯ, вулиця Південноукраїнська, 17 А</t>
  </si>
  <si>
    <t>2d4a3feb-631a-4ded-90e0-0ded859f7cca</t>
  </si>
  <si>
    <t>КИЇВСЬКА область, місто СЛАВУТИЧ, квартал Бєлгородський, 3</t>
  </si>
  <si>
    <t>2d52cc72-a4a7-4956-9cd6-fc75464260ed</t>
  </si>
  <si>
    <t>Лікарська амбулаторія загальної практики-сімейної медицини с.Верхня Рожанка</t>
  </si>
  <si>
    <t>ВЕРХНЯ РОЖАНКА</t>
  </si>
  <si>
    <t>ЛЬВІВСЬКА область, СКОЛІВСЬКИЙ район, село ВЕРХНЯ РОЖАНКА, вулиця Шевченка, 36</t>
  </si>
  <si>
    <t>2d52e17e-8089-4449-81ea-96051a44b9ef</t>
  </si>
  <si>
    <t>ООКМЦ</t>
  </si>
  <si>
    <t>ОДЕСЬКА область, місто ОДЕСА, вулиця Суднобудівна, 1</t>
  </si>
  <si>
    <t>2d5857af-7915-43da-8392-ca0b95c1088d</t>
  </si>
  <si>
    <t>Гостролуцька МА ЗПСМ</t>
  </si>
  <si>
    <t>ГОСТРОЛУЧЧЯ</t>
  </si>
  <si>
    <t>КИЇВСЬКА область, БАРИШІВСЬКИЙ район, село ГОСТРОЛУЧЧЯ, вулиця Шевченка, 4</t>
  </si>
  <si>
    <t>2d590e64-635f-4755-8099-e868296441d4</t>
  </si>
  <si>
    <t>Амбулаторія загальної практики-сімейної медицини село Дворічний Кут</t>
  </si>
  <si>
    <t>ДВОРІЧНИЙ КУТ</t>
  </si>
  <si>
    <t>ХАРКІВСЬКА область, ДЕРГАЧІВСЬКИЙ район, село ДВОРІЧНИЙ КУТ, прохід Жовтневий, 17</t>
  </si>
  <si>
    <t>2d5a6a7c-95b4-4fcf-8397-4d1a9eb3bfd0</t>
  </si>
  <si>
    <t>КОМУНАЛЬНЕ НЕКОМЕРЦІЙНЕ ПІДПРИЄМСТВО "МІСЬКА БАГАТОПРОФІЛЬНА ЛІКАРНЯ №18" ХАРКІВСЬКОЇ МІСЬКОЇ РАДИ</t>
  </si>
  <si>
    <t>ХАРКІВСЬКА область, місто ХАРКІВ, вулиця Краснодарська, 104</t>
  </si>
  <si>
    <t>2d5ac805-8af9-4dc0-b3fe-ba09da5f9bd8</t>
  </si>
  <si>
    <t>АЗПСМ Михайлівська</t>
  </si>
  <si>
    <t>ВІННИЦЬКА область, ВІННИЦЬКИЙ район, село МИХАЙЛІВКА, вулиця Липовецька, 2</t>
  </si>
  <si>
    <t>2d65f4d3-ab82-40b6-8c1a-2af222412495</t>
  </si>
  <si>
    <t>Фельдшерсько-акушерський пункт села Костева Пастіль</t>
  </si>
  <si>
    <t>КОСТЕВА ПАСТІЛЬ</t>
  </si>
  <si>
    <t>ЗАКАРПАТСЬКА область, ВЕЛИКОБЕРЕЗНЯНСЬКИЙ район, село КОСТЕВА ПАСТІЛЬ, вулиця , 50</t>
  </si>
  <si>
    <t>2d685b72-69d9-4312-8d9b-32dc7e7e5258</t>
  </si>
  <si>
    <t>Амбулаторія загальної практики-сімейної медицини с. Мужієво</t>
  </si>
  <si>
    <t>МУЖІЄВО</t>
  </si>
  <si>
    <t>ЗАКАРПАТСЬКА область, БЕРЕГІВСЬКИЙ район, село МУЖІЄВО, вулиця ІІ Ракоці Ф., 159</t>
  </si>
  <si>
    <t>2d6940bb-614a-45e3-a90d-da536ffc706e</t>
  </si>
  <si>
    <t>Амбулаторія загальної практики сімейної медицини с. Глибочиця</t>
  </si>
  <si>
    <t>ГЛИБОЧИЦЯ</t>
  </si>
  <si>
    <t>ЖИТОМИРСЬКА область, ЖИТОМИРСЬКИЙ район, село ГЛИБОЧИЦЯ, вулиця Грушевського, 2А</t>
  </si>
  <si>
    <t>2d6a8193-9941-408c-8dc9-0ef0b3b8fc0a</t>
  </si>
  <si>
    <t>Амбулаторія № 4 КНП "ЦПМСД № 18" ОМР</t>
  </si>
  <si>
    <t>ОДЕСЬКА область, місто ОДЕСА, вулиця Героїв оборони Одеси, 52</t>
  </si>
  <si>
    <t>2d76d646-74e7-4116-af9a-697148daea57</t>
  </si>
  <si>
    <t>Слобідська амбулаторія загальної практики-сімейної медицини</t>
  </si>
  <si>
    <t>ОДЕСЬКА область, смт. СЛОБІДКА, вулиця Кооперативна, 11</t>
  </si>
  <si>
    <t>2d77872a-d1dd-49e1-aed6-ed2532e8c17f</t>
  </si>
  <si>
    <t>Амбулаторія ЗПСМ №1 КНП "ЦПМСД №1" Голосіївського району міста Києва</t>
  </si>
  <si>
    <t>М.КИЇВ, місто КИЇВ, вулиця Маршала Якубовського, 6</t>
  </si>
  <si>
    <t>2d796023-b8ca-4bae-b6d3-d9070accf2b3</t>
  </si>
  <si>
    <t>Амбулаторія ЗПСМ смт. Дніпровське (КНП "Верхньодніпровський ЦПМСД" ВМР)</t>
  </si>
  <si>
    <t>ДНІПРОВСЬКЕ</t>
  </si>
  <si>
    <t>ДНІПРОПЕТРОВСЬКА область, ВЕРХНЬОДНІПРОВСЬКИЙ район, смт. ДНІПРОВСЬКЕ, вулиця Спортивна, 5</t>
  </si>
  <si>
    <t>2d84ecb5-9ec5-43cd-b568-c9d6d1b90c88</t>
  </si>
  <si>
    <t>Амбулаторія загальної практики - сімейної медицини № 4</t>
  </si>
  <si>
    <t>ЗАПОРІЗЬКА область, місто БЕРДЯНСЬК, вулиця Ялтинська, 50</t>
  </si>
  <si>
    <t>2d88f53d-b9ea-4dd5-9800-9437449861d9</t>
  </si>
  <si>
    <t>Амбулаторія ЗПСМ №12 м. Кривий Ріг (КНП "ЦПМСД №4" КМР)</t>
  </si>
  <si>
    <t>ДНІПРОПЕТРОВСЬКА область, місто КРИВИЙ РІГ, вулиця Лісового, 27</t>
  </si>
  <si>
    <t>2d8a89bc-49cc-4ce1-af57-c2c3f7fafef9</t>
  </si>
  <si>
    <t>Парафіївська лікарська амбулаторія загальної практики сімейної медицини</t>
  </si>
  <si>
    <t>ЧЕРНІГІВСЬКА область, ІЧНЯНСЬКИЙ район, смт. ПАРАФІЇВКА, вулиця Мазепи, 11а</t>
  </si>
  <si>
    <t>2d9628a4-d8b1-45ab-abe3-f208b19cfa6b</t>
  </si>
  <si>
    <t>Інфекційне відділення КНП "Катеринопільської БПЛ"</t>
  </si>
  <si>
    <t>ЧЕРКАСЬКА область, смт. КАТЕРИНОПІЛЬ, вулиця Героїв Небесної Сотні, 2</t>
  </si>
  <si>
    <t>2d984183-ca19-44dd-aeee-202c1527c2e0</t>
  </si>
  <si>
    <t>КНП "КМКЛ № 18"</t>
  </si>
  <si>
    <t>М.КИЇВ, місто КИЇВ,  ТАРАСА ШЕВЧЕНКА, 17</t>
  </si>
  <si>
    <t>2d9a7fe7-99d8-4a65-a2c7-5810ca37d33a</t>
  </si>
  <si>
    <t>Тальнівська АЗПСМ</t>
  </si>
  <si>
    <t>ЧЕРКАСЬКА область, ТАЛЬНІВСЬКИЙ район, місто ТАЛЬНЕ, вулиця Небесної Сотні, 65а</t>
  </si>
  <si>
    <t>2d9bfeb1-bf1f-49e2-a424-977609a9e7c7</t>
  </si>
  <si>
    <t>Амбулаторія сімейної медицини №3</t>
  </si>
  <si>
    <t>ЛЬВІВСЬКА область, місто ЛЬВІВ, вулиця Шевченка, 116</t>
  </si>
  <si>
    <t>2d9fe872-aceb-4ec1-9fd0-d8bbdc5c8c12</t>
  </si>
  <si>
    <t>РІВНЕНСЬКА область, КОРЕЦЬКИЙ район, місто КОРЕЦЬ, вулиця Володимирська, 14-а</t>
  </si>
  <si>
    <t>2da55b5e-ea95-4748-a8b0-681f583d9944</t>
  </si>
  <si>
    <t>Вилківська амбулаторія загальної практики сімейної медицини</t>
  </si>
  <si>
    <t>ОДЕСЬКА область, КІЛІЙСЬКИЙ район, місто ВИЛКОВЕ, вулиця Першотравнева, 66</t>
  </si>
  <si>
    <t>2da90532-a6cf-4f03-8717-c5f66e9af0dc</t>
  </si>
  <si>
    <t>Фельдшерсько-акушерський пункт с. Висока Гребля</t>
  </si>
  <si>
    <t>ВИСОКА ГРЕБЛЯ</t>
  </si>
  <si>
    <t>ВІННИЦЬКА область, КРИЖОПІЛЬСЬКИЙ район, село ВИСОКА ГРЕБЛЯ, вулиця Чкалова, 17</t>
  </si>
  <si>
    <t>2dadbb48-d5da-41e3-9376-633f7c2d0a99</t>
  </si>
  <si>
    <t>2db3ef45-4882-4f8a-8441-0c6766800325</t>
  </si>
  <si>
    <t>Межиріцька амбулаторія загальної практики сімейної медицини імені Бакарєвої Катерини Іванівни</t>
  </si>
  <si>
    <t>ДНІПРОПЕТРОВСЬКА область, ПАВЛОГРАДСЬКИЙ район, село МЕЖИРІЧ, вулиця Шевченко, 67-а</t>
  </si>
  <si>
    <t>2db5d8c8-3706-48b7-89d9-cf1b2e542b47</t>
  </si>
  <si>
    <t>Амбулаторія загальної практики сімейної медицини с. Яблуниця</t>
  </si>
  <si>
    <t>ІВАНО-ФРАНКІВСЬКА область, село ЯБЛУНИЦЯ, присілок Рівне, 1</t>
  </si>
  <si>
    <t>2dbb5e89-3fd5-4fff-be62-8a29a3ff2b7f</t>
  </si>
  <si>
    <t>АЗПСМ с.м.т.Середнє</t>
  </si>
  <si>
    <t>ЗАКАРПАТСЬКА область, УЖГОРОДСЬКИЙ район, смт. СЕРЕДНЄ, вулиця Лікарняна, 6А</t>
  </si>
  <si>
    <t>2dcc2be6-db25-4472-b31c-1bc02be2a880</t>
  </si>
  <si>
    <t>ФАП с.Сугрів</t>
  </si>
  <si>
    <t>СУГРІВ</t>
  </si>
  <si>
    <t>ЛЬВІВСЬКА область, ЖИДАЧІВСЬКИЙ район, село СУГРІВ, вулиця І.Франка, 60</t>
  </si>
  <si>
    <t>2dd84c06-a9c6-4c65-afa9-cfd0173f4578</t>
  </si>
  <si>
    <t>ФАП  с.Заволока</t>
  </si>
  <si>
    <t>ЗАВОЛОКА</t>
  </si>
  <si>
    <t>ЧЕРНІВЕЦЬКА область, село ЗАВОЛОКА, вулиця Миру, 2Б</t>
  </si>
  <si>
    <t>2dda46b0-bf43-4f05-b5e5-016822ac9bd8</t>
  </si>
  <si>
    <t>Кривська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</si>
  <si>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КРИВА</t>
  </si>
  <si>
    <t>ЗАКАРПАТСЬКА область, ТЯЧІВСЬКИЙ район, село КРИВА, вулиця Народна, 139</t>
  </si>
  <si>
    <t>2ddb8556-2488-4001-a94c-db48b08aeeba</t>
  </si>
  <si>
    <t>Амбулаторія загальної практики сімейної медицини с. Шевченкове  КНП \</t>
  </si>
  <si>
    <t>ПОЛТАВСЬКА область, РЕШЕТИЛІВСЬКИЙ район, село ШЕВЧЕНКОВЕ, вулиця 40 - річчя  Перемоги, 9</t>
  </si>
  <si>
    <t>2ddc8b93-ddea-4204-b041-4e27c4e055f8</t>
  </si>
  <si>
    <t>КОМУНАЛЬНЕ НЕКОМЕРЦІЙНЕ ПІДПРИЄМСТВО ЛИСИЧАНСЬКОЇ МІСЬКОЇ РАДИ ЛУГАНСЬКОЇ ОБЛАСТІ "ЦЕНТР ПЕРВИННОЇ МЕДИКО-САНІТАРНОЇ ДОПОМОГИ № 1" Амбулаторія №3</t>
  </si>
  <si>
    <t>2ddd164f-eef8-4f10-a120-027da3a71017</t>
  </si>
  <si>
    <t>Соколівська АЗПСМ</t>
  </si>
  <si>
    <t>ВІННИЦЬКА область, КРИЖОПІЛЬСЬКИЙ район, село СОКОЛІВКА, вулиця Соборна, 2</t>
  </si>
  <si>
    <t>2de3ec6e-6c0a-4746-9cef-39580fff49d3</t>
  </si>
  <si>
    <t>Відділення загальної практики-сімейної медицини №3, ТОВ "МЕДИЧНИЙ ЦЕНТР АКТИВ-МЕД", м. Любар</t>
  </si>
  <si>
    <t>ЖИТОМИРСЬКА область, ЛЮБАРСЬКИЙ район, смт. ЛЮБАР, вулиця Незалежності, 69</t>
  </si>
  <si>
    <t>2de7ed4a-dc5d-4a18-9abf-cb81a00c7cc1</t>
  </si>
  <si>
    <t>АЗПСМ сел. Трійчате</t>
  </si>
  <si>
    <t>ТРІЙЧАТЕ</t>
  </si>
  <si>
    <t>ХАРКІВСЬКА область, ПЕРВОМАЙСЬКИЙ район, селище ТРІЙЧАТЕ, вулиця Харківська, 2</t>
  </si>
  <si>
    <t>2de8ac74-7cf7-416b-8063-e5f222d84d1f</t>
  </si>
  <si>
    <t>Фельшерсько-акушерний пункт №1</t>
  </si>
  <si>
    <t>ВЕЛИКОБІЛОЗЕРСЬКИЙ</t>
  </si>
  <si>
    <t>ВЕЛИКА БІЛОЗЕРКА(ЧАСТИНА 4 СЕЛА)</t>
  </si>
  <si>
    <t>ЗАПОРІЗЬКА область, ВЕЛИКОБІЛОЗЕРСЬКИЙ район, село ВЕЛИКА БІЛОЗЕРКА(ЧАСТИНА 4 СЕЛА), вулиця Соборна , 12</t>
  </si>
  <si>
    <t>2deafaea-c889-49e2-8bcb-509284167763</t>
  </si>
  <si>
    <t>Котелянська АЗП/СМ КНП ЦПМСД Полонської міської ради"</t>
  </si>
  <si>
    <t>КОТЕЛЯНКА</t>
  </si>
  <si>
    <t>ХМЕЛЬНИЦЬКА область, село КОТЕЛЯНКА, вулиця Лесі Українки, 1б</t>
  </si>
  <si>
    <t>2df68abb-0545-4062-8c49-08646593bf82</t>
  </si>
  <si>
    <t>КОМУНАЛЬНЕ НЕКОМЕРЦІЙНЕ ПІДПРИЄМСТВО "ЧЕЧЕЛЬНИЦЬКА ЦЕНТРАЛЬНА РАЙОННА ЛІКАРНЯ" ЧЕЧЕЛЬНИЦЬКОЇ РАЙОНОЇ РАДИ ВІННИЦЬКОЇ ОБЛАСТІ</t>
  </si>
  <si>
    <t>ВІННИЦЬКА область, ЧЕЧЕЛЬНИЦЬКИЙ район, смт. ЧЕЧЕЛЬНИК, вулиця Анонішина, 60</t>
  </si>
  <si>
    <t>2df7b198-de71-491e-863b-cfd78b41be45</t>
  </si>
  <si>
    <t>Амбулаторія загальної практики сімейної медицини №7</t>
  </si>
  <si>
    <t>2df9ad55-0fb5-4dac-8652-33e53cf1f58a</t>
  </si>
  <si>
    <t>Бобрицька амбулаторія загальної практики сімейної медицини (КНП БРР ЦПМСД)</t>
  </si>
  <si>
    <t>КИЇВСЬКА область, БРОВАРСЬКИЙ район, село БОБРИК, вулиця Шевченка, 4</t>
  </si>
  <si>
    <t>2dfd5add-5da6-4df4-9f36-b742284bab76</t>
  </si>
  <si>
    <t>Дорогичівська АЗПСМ</t>
  </si>
  <si>
    <t>ДОРОГИЧІВКА</t>
  </si>
  <si>
    <t>ТЕРНОПІЛЬСЬКА область, село ДОРОГИЧІВКА, вулиця Українська, 6а</t>
  </si>
  <si>
    <t>2e006438-4bb8-4881-9560-902192563b4f</t>
  </si>
  <si>
    <t>Станівська амбулаторія загальної практики-сімейної медицини</t>
  </si>
  <si>
    <t>СТАНОВО</t>
  </si>
  <si>
    <t>ЗАКАРПАТСЬКА область, МУКАЧІВСЬКИЙ район, село СТАНОВО, вулиця Миру, 74</t>
  </si>
  <si>
    <t>2e007fa6-21f2-46d9-96eb-6f3fd65f256c</t>
  </si>
  <si>
    <t>КНП "Пологовий будинок №3" ЗМР</t>
  </si>
  <si>
    <t>ЗАПОРІЗЬКА область, місто ЗАПОРІЖЖЯ, вулиця Святого Миколая, 27</t>
  </si>
  <si>
    <t>2e04ba48-125f-4822-80a9-4f4a0183bf0e</t>
  </si>
  <si>
    <t>Фельдшерсько-акушерський пункт с.Рипень</t>
  </si>
  <si>
    <t>РИПЕНЬ</t>
  </si>
  <si>
    <t>ЧЕРНІВЕЦЬКА область, ПУТИЛЬСЬКИЙ район, село РИПЕНЬ, вулиця Незалежна, 25</t>
  </si>
  <si>
    <t>2e068320-7531-45ea-bba4-ab4c6c65ab5d</t>
  </si>
  <si>
    <t>ФП с.Вербовець</t>
  </si>
  <si>
    <t>ЧЕРКАСЬКА область, село ВЕРБОВЕЦЬ, вулиця Центральна, 14 а</t>
  </si>
  <si>
    <t>2e0c51dc-9c06-445b-a1b0-45780bed9227</t>
  </si>
  <si>
    <t>Комунальне некомерційне підприємство "Центр первинної медико-санітарної допомоги № 1" Солом'янського району м. Києва, амбулаторія загальної практики-сімейної медицини №8</t>
  </si>
  <si>
    <t>М.КИЇВ, місто КИЇВ, вулиця Стражеско, 6а</t>
  </si>
  <si>
    <t>2e0fc90d-207b-4671-a8e7-1ffeb140b834</t>
  </si>
  <si>
    <t>Амбулаторія ЗПСМ с. Камянське</t>
  </si>
  <si>
    <t>ЗАКАРПАТСЬКА область, ІРШАВСЬКИЙ район, село КАМ'ЯНСЬКЕ, вулиця Центральна, 71</t>
  </si>
  <si>
    <t>2e106eca-e684-4ac9-ac5b-45709725db28</t>
  </si>
  <si>
    <t>Амбулаторія загальної практики сімейної медицини №2 КНП БМР "МЦПМСД №2"</t>
  </si>
  <si>
    <t>КИЇВСЬКА область, місто БІЛА ЦЕРКВА, вулиця Шевченка, 69</t>
  </si>
  <si>
    <t>2e1c4b5b-3e54-4ce0-98db-b8a99d78c2c8</t>
  </si>
  <si>
    <t>ЖИТОМИРСЬКА область, місто БЕРДИЧІВ, вулиця Житомирська, 85А</t>
  </si>
  <si>
    <t>2e213afe-102c-4480-b5ab-51a5d758efd3</t>
  </si>
  <si>
    <t>База Гавриленко</t>
  </si>
  <si>
    <t>ДНІПРОПЕТРОВСЬКА область, місто ДНІПРО, вулиця Гавриленка, 1</t>
  </si>
  <si>
    <t>2e21e464-baa4-4a8c-b981-48c866129e20</t>
  </si>
  <si>
    <t>Фельдшерсько-акушерський пункт села Підлісся</t>
  </si>
  <si>
    <t>ПІДЛІССЯ</t>
  </si>
  <si>
    <t>ЛЬВІВСЬКА область, ЖОВКІВСЬКИЙ район, село ПІДЛІССЯ, вулиця Підліссянська, 62</t>
  </si>
  <si>
    <t>2e230fcf-2698-47d2-8707-a7f0171ca38b</t>
  </si>
  <si>
    <t>Амбулаторія загальної практики-сімейної медицини м.Зборів</t>
  </si>
  <si>
    <t>ТЕРНОПІЛЬСЬКА область, місто ЗБОРІВ, вулиця Козацька, 49</t>
  </si>
  <si>
    <t>2e27f21e-6259-4ad6-9531-d30adce2cd66</t>
  </si>
  <si>
    <t>Консультативно-діагностичне відділення</t>
  </si>
  <si>
    <t>ІВАНО-ФРАНКІВСЬКА область, місто ІВАНО-ФРАНКІВСЬК, вулиця Короля Данила, 10</t>
  </si>
  <si>
    <t>2e295aac-8eb4-4a16-b1dd-fed472a2d7ea</t>
  </si>
  <si>
    <t>Комунальне підприємство "Полтавська обласна клінічна лікарня ім. М.В. Скліфосовського ПОР" відділення гемодіалізу №2 центру нефрології та діалізу</t>
  </si>
  <si>
    <t>ПОЛТАВСЬКА область, КРЕМЕНЧУК район, місто КРЕМЕНЧУК, вулиця І. Сердюка, 23/1</t>
  </si>
  <si>
    <t>2e297d12-64af-4bd4-be78-b6e72c5e6641</t>
  </si>
  <si>
    <t>КП "ЦПМСД №1 ПМР" Амбулаторія ЗПСМ №8</t>
  </si>
  <si>
    <t>ПОЛТАВСЬКА область, місто ПОЛТАВА, вулиця Маршала Бірюзова, 28</t>
  </si>
  <si>
    <t>2e2c0d9c-ea88-4397-8eec-d76645e9d755</t>
  </si>
  <si>
    <t>Сіянцівська лікарська амбулаторія загальної практики сімейної медицини Острозького районного центру ПМСД с.Сіянці, вул. Шевченка, 10</t>
  </si>
  <si>
    <t>СІЯНЦІ</t>
  </si>
  <si>
    <t>РІВНЕНСЬКА область, село СІЯНЦІ, вулиця Шевченка, 10</t>
  </si>
  <si>
    <t>2e2d7452-ab09-4818-8b40-aeb4dacd4035</t>
  </si>
  <si>
    <t>ФП с.Червоний Лиман</t>
  </si>
  <si>
    <t>ЧЕРВОНИЙ ЛИМАН</t>
  </si>
  <si>
    <t>ХАРКІВСЬКА область, БАРВІНКІВСЬКИЙ район, село ЧЕРВОНИЙ ЛИМАН, вулиця Шахматівська, 8</t>
  </si>
  <si>
    <t>2e305997-8ca8-4127-89ff-37788eff0e26</t>
  </si>
  <si>
    <t>Іванковичівська амбулаторія загальної практики - сімейної  медицини</t>
  </si>
  <si>
    <t>ІВАНКОВИЧІ</t>
  </si>
  <si>
    <t>КИЇВСЬКА область, ВАСИЛЬКІВСЬКИЙ район, село ІВАНКОВИЧІ, вулиця Шевченка, 1</t>
  </si>
  <si>
    <t>2e308730-c0cd-4930-b80a-26fa9b2d6fc7</t>
  </si>
  <si>
    <t>Коропецька амбулаторія загальної практики сімейної медицини</t>
  </si>
  <si>
    <t>КОРОПЕЦЬ</t>
  </si>
  <si>
    <t>ТЕРНОПІЛЬСЬКА область, МОНАСТИРИСЬКИЙ район, смт. КОРОПЕЦЬ, вулиця Каганця, 33</t>
  </si>
  <si>
    <t>2e3575b6-f629-4ac6-bcb3-5b97fa630236</t>
  </si>
  <si>
    <t>Амбулаторія загальної практики сімейної медицини с. Річки</t>
  </si>
  <si>
    <t>РІЧКИ</t>
  </si>
  <si>
    <t>СУМСЬКА область, БІЛОПІЛЬСЬКИЙ район, село РІЧКИ, вулиця Шкільна, 42</t>
  </si>
  <si>
    <t>2e3c6809-606d-41c5-84a9-13dcf217c431</t>
  </si>
  <si>
    <t>Яреськівська АЗПСМ</t>
  </si>
  <si>
    <t>ЯРЕСЬКИ</t>
  </si>
  <si>
    <t>ПОЛТАВСЬКА область, ШИШАЦЬКИЙ район, село ЯРЕСЬКИ, вулиця Козацький Шлях, 130</t>
  </si>
  <si>
    <t>2e3d5ba8-7014-4155-a871-2c67f11c420d</t>
  </si>
  <si>
    <t>Лікарська амбулаторія загальної практики сімейної медицини с.Головецько</t>
  </si>
  <si>
    <t>ГОЛОВЕЦЬКО</t>
  </si>
  <si>
    <t>ЛЬВІВСЬКА область, СКОЛІВСЬКИЙ район, село ГОЛОВЕЦЬКО, вулиця ,</t>
  </si>
  <si>
    <t>2e3e9c29-103a-41d4-b6a7-2cf5598de5f0</t>
  </si>
  <si>
    <t>Амбулаторія ЗПСМ смт.Рикове</t>
  </si>
  <si>
    <t>РИКОВЕ</t>
  </si>
  <si>
    <t>ХЕРСОНСЬКА область, ГЕНІЧЕСЬКИЙ район, смт. РИКОВЕ, вулиця Лікарняна, 32</t>
  </si>
  <si>
    <t>2e3ef62c-cb0c-4133-aa47-6135e1f0dd16</t>
  </si>
  <si>
    <t>ФАП с. Рилівка</t>
  </si>
  <si>
    <t>РИЛІВКА</t>
  </si>
  <si>
    <t>ХМЕЛЬНИЦЬКА область, ШЕПЕТІВСЬКИЙ район, село РИЛІВКА, вулиця Церковна, 46</t>
  </si>
  <si>
    <t>2e41f7a3-ac18-4e08-961b-f1ba90b7adc6</t>
  </si>
  <si>
    <t>Медичний центр "АЛЬТМЕД"</t>
  </si>
  <si>
    <t>ІВАНО-ФРАНКІВСЬКА область, місто ІВАНО-ФРАНКІВСЬК, вулиця Галицька, 167</t>
  </si>
  <si>
    <t>2e44c965-08a6-45b6-aad8-6f9ef1e42df6</t>
  </si>
  <si>
    <t>БАРИЛІВКА</t>
  </si>
  <si>
    <t>СУМСЬКА область, КРАСНОПІЛЬСЬКИЙ район, село БАРИЛІВКА, вулиця Село, 20</t>
  </si>
  <si>
    <t>2e473edc-4525-44d5-8166-d85ed2874aaf</t>
  </si>
  <si>
    <t>МИКОЛАЇВСЬКА область, місто МИКОЛАЇВ, вулиця Театральна, 37 А</t>
  </si>
  <si>
    <t>2e481ebe-238a-4b79-ad0a-afd42b94a8ec</t>
  </si>
  <si>
    <t>ТІС (тимчасовий інфекційний стаціонар)</t>
  </si>
  <si>
    <t>ВОЛИНСЬКА область, місто ЛУЦЬК, вулиця Гулака-Артемовського, 18</t>
  </si>
  <si>
    <t>2e4acf79-5635-4e42-8d8b-29366b356b55</t>
  </si>
  <si>
    <t>Широківська сільська лікарська амбулаторія</t>
  </si>
  <si>
    <t>ШИРОКИЙ</t>
  </si>
  <si>
    <t>ЛУГАНСЬКА область, СТАНИЧНО-ЛУГАНСЬКИЙ район, селище ШИРОКИЙ, вулиця Молодіжна, 7-а</t>
  </si>
  <si>
    <t>2e4e94fa-68aa-488f-9c01-328ea6b2e9ec</t>
  </si>
  <si>
    <t>Амбулаторія ЗПСМ  с.Вигода</t>
  </si>
  <si>
    <t>ВИГОДА</t>
  </si>
  <si>
    <t>ОДЕСЬКА область, БІЛЯЇВСЬКИЙ район, село ВИГОДА, вулиця ЕЛЕВАТОРНА, 7</t>
  </si>
  <si>
    <t>2e4ea9f7-ecd9-4f3a-81e6-591a14a2c8dc</t>
  </si>
  <si>
    <t>АЗПСМ с.Наталине</t>
  </si>
  <si>
    <t>НАТАЛИНЕ</t>
  </si>
  <si>
    <t>ХАРКІВСЬКА область, КРАСНОГРАДСЬКИЙ район, село НАТАЛИНЕ, вулиця Лугова, 6</t>
  </si>
  <si>
    <t>2e50a3ac-a00c-44dc-b7d9-2da176d452e7</t>
  </si>
  <si>
    <t>Почапівська амбулаторія монопрактики</t>
  </si>
  <si>
    <t>ПОЧАПИ</t>
  </si>
  <si>
    <t>ВОЛИНСЬКА область, ЛЮБОМЛЬСЬКИЙ район, село ПОЧАПИ, вулиця Незалежності, 45</t>
  </si>
  <si>
    <t>2e55eb55-ec4a-4e90-ad73-58b130b6cb6c</t>
  </si>
  <si>
    <t>АЗПСМ Степанівська</t>
  </si>
  <si>
    <t>ВІННИЦЬКА область, ВІННИЦЬКИЙ район, село СТЕПАНІВКА, вулиця Соборна , 1-а</t>
  </si>
  <si>
    <t>2e5cdbbb-0f87-4ba7-a8c9-ef80e05a39d5</t>
  </si>
  <si>
    <t>Амбулаторія № 10 м. Слов'янськ КНП Слов'янської міської Ради КНП "ЦПМСД м. Слов'янська''</t>
  </si>
  <si>
    <t>ДОНЕЦЬКА область, місто СЛОВ'ЯНСЬК, вулиця Маломіська, 142</t>
  </si>
  <si>
    <t>2e647930-22cf-4804-afc1-0ff707f52e20</t>
  </si>
  <si>
    <t>Фельдшерсько-акушерський пункт с. Кустолове</t>
  </si>
  <si>
    <t>КУСТОЛОВЕ</t>
  </si>
  <si>
    <t>ПОЛТАВСЬКА область, НОВОСАНЖАРСЬКИЙ район, село КУСТОЛОВЕ, вулиця Степана Деркача, 3</t>
  </si>
  <si>
    <t>2e70eec5-bb64-46bf-bfb4-4746e2a3ecd3</t>
  </si>
  <si>
    <t>Обжильська АЗПСМ КНП "Балтський центр ПМСД" Балтської міської ради Одеської області</t>
  </si>
  <si>
    <t>ОБЖИЛЕ</t>
  </si>
  <si>
    <t>ОДЕСЬКА область, БАЛТСЬКИЙ район, село ОБЖИЛЕ, вулиця Шевченко, 106</t>
  </si>
  <si>
    <t>2e770591-4bb6-4729-b852-a807b3001d7f</t>
  </si>
  <si>
    <t>Амбулаторія ФОП Шупейко Анастасія Ігорівна</t>
  </si>
  <si>
    <t>ПОЛТАВСЬКА область, місто ЛУБНИ, вулиця Прикордонників, 63/35</t>
  </si>
  <si>
    <t>2e771037-e080-4f53-93f5-ffb721828975</t>
  </si>
  <si>
    <t>відокремлений структурний підрозділ № 1</t>
  </si>
  <si>
    <t>ДОНЕЦЬКА область, місто МАРІУПОЛЬ, вулиця Казанцева, 18-а</t>
  </si>
  <si>
    <t>2e77d06c-c6f4-4a90-81ac-63070f716d35</t>
  </si>
  <si>
    <t>Лубенське відділення комунального підприємства "Полтавський обласний клінічний шкірно-венерологічний диспансер полтавської обласної ради"</t>
  </si>
  <si>
    <t>ПОЛТАВСЬКА область, місто ЛУБНИ, проспект Володимирський, 161</t>
  </si>
  <si>
    <t>2e77e861-30eb-4408-bb38-5c8e0b6796aa</t>
  </si>
  <si>
    <t>Нижньогусненська амбулаторія моно-практики сімейної медицицни</t>
  </si>
  <si>
    <t>НИЖНЄ ГУСНЕ</t>
  </si>
  <si>
    <t>ЛЬВІВСЬКА область, ТУРКІВСЬКИЙ район, село НИЖНЄ ГУСНЕ, вулиця Центральна, 5</t>
  </si>
  <si>
    <t>2e7f5605-e9d9-402f-a0d5-802b39e28ea7</t>
  </si>
  <si>
    <t>Харківська клінічна лікарня на залізничному транспорті №2</t>
  </si>
  <si>
    <t>ХАРКІВСЬКА область, місто ХАРКІВ, вулиця Мала Панасівська, 35</t>
  </si>
  <si>
    <t>2e8f7660-a57b-4012-84d0-2320aa55e496</t>
  </si>
  <si>
    <t>ФОП Мінаєва Ірина Олександрівна</t>
  </si>
  <si>
    <t>ЧАПЛИНСЬКИЙ</t>
  </si>
  <si>
    <t>ХЕРСОНСЬКА область, ЧАПЛИНСЬКИЙ район, смт. ЧАПЛИНКА, вулиця Космонавтів, 21</t>
  </si>
  <si>
    <t>2e959c3e-e087-4c68-91d4-e7eeb19894d0</t>
  </si>
  <si>
    <t>Лікарська амбулаторія сімейного типу №2 м. Добропілля</t>
  </si>
  <si>
    <t>ДОНЕЦЬКА область, місто ДОБРОПІЛЛЯ, вулиця Першотравнева, 75</t>
  </si>
  <si>
    <t>2e974109-77a0-45b8-b6be-ffdb931cbb04</t>
  </si>
  <si>
    <t>Фельдшерсько-акушерський пункт с.Оросієво</t>
  </si>
  <si>
    <t>ОРОСІЄВО</t>
  </si>
  <si>
    <t>ЗАКАРПАТСЬКА область, БЕРЕГІВСЬКИЙ район, село ОРОСІЄВО, вулиця Пекарська, 4</t>
  </si>
  <si>
    <t>2e9907b4-ead3-40ae-9c6e-849caa394e56</t>
  </si>
  <si>
    <t>Патологоанатомічне відділення Комунальне некомерційне підприємство "Зміївська центральна районна лікарня" Зміївської районної ради Харківської області</t>
  </si>
  <si>
    <t>ХАРКІВСЬКА область, ЗМІЇВСЬКИЙ район, місто ЗМІЇВ, вулиця Пушкарьова, 37</t>
  </si>
  <si>
    <t>2e9c7d43-e385-4f0d-b9cf-7f53c5be2477</t>
  </si>
  <si>
    <t>Фельдшерсько-акушерський пункт с.Поляна</t>
  </si>
  <si>
    <t>ЛЬВІВСЬКА область, МИКОЛАЇВСЬКИЙ район, село ПОЛЯНА, вулиця Стрілецька, 40</t>
  </si>
  <si>
    <t>2e9ce38d-309a-4134-b8b1-39b614115022</t>
  </si>
  <si>
    <t>ФАП с.Бронне</t>
  </si>
  <si>
    <t>БРОННЕ</t>
  </si>
  <si>
    <t>РІВНЕНСЬКА область, БЕРЕЗНІВСЬКИЙ район, село БРОННЕ, вулиця Андріївська, 65Г</t>
  </si>
  <si>
    <t>2ea312b3-44f4-41a7-abb1-8da582866fa1</t>
  </si>
  <si>
    <t>Великотроянівська АЗПСМ</t>
  </si>
  <si>
    <t>КІРОВОГРАДСЬКА область, БЛАГОВІЩЕНСЬКИЙ район, село ВЕЛИКІ ТРОЯНИ, вулиця ПОВОРОЗНЮКА, 56а</t>
  </si>
  <si>
    <t>2ea7225e-01bd-499a-bd02-e9a2ddbddfba</t>
  </si>
  <si>
    <t>ФОП Григоришена Альона Володимирівна</t>
  </si>
  <si>
    <t>ВІННИЦЬКА область, КРИЖОПІЛЬСЬКИЙ район, смт. КРИЖОПІЛЬ, вулиця Данила Нечая, 13</t>
  </si>
  <si>
    <t>2ea887da-29d7-40e4-95e0-2b5dbd6be431</t>
  </si>
  <si>
    <t>ФОП Склярова Наталія Анатоліївна</t>
  </si>
  <si>
    <t>КИЇВСЬКА область, КИЄВО-СВЯТОШИНСЬКИЙ район, місто ВИШНЕВЕ, вулиця Машинобудівників, 17а</t>
  </si>
  <si>
    <t>2eb0f00d-b9ed-41ad-b4c6-9bc847df79a2</t>
  </si>
  <si>
    <t>ОДЕСЬКА область, БЕРЕЗІВСЬКИЙ район, село ЗАВОДІВКА, вулиця Больнична, 13</t>
  </si>
  <si>
    <t>2ec6bee8-a9ab-47df-8cbe-2fe4352b039c</t>
  </si>
  <si>
    <t>ФП с. Шишківці</t>
  </si>
  <si>
    <t>ЧЕРНІВЕЦЬКА область, НОВОСЕЛИЦЬКИЙ район, село ШИШКІВЦІ, вулиця Стефаника, 13</t>
  </si>
  <si>
    <t>2ecc18fa-d115-4938-b63b-d7a6a1f529e0</t>
  </si>
  <si>
    <t>ФОП Педіатричний кабінет</t>
  </si>
  <si>
    <t>2ed45ca3-2f09-4439-8081-4fb10b6fb5cd</t>
  </si>
  <si>
    <t>Фельдшерский пункт с. Козичанка</t>
  </si>
  <si>
    <t>КОЗИЧАНКА</t>
  </si>
  <si>
    <t>КИЇВСЬКА область, МАКАРІВСЬКИЙ район, село КОЗИЧАНКА, вулиця Шевченка, 15Б</t>
  </si>
  <si>
    <t>2ed508e6-85a8-4d8e-83a1-cf5582502a36</t>
  </si>
  <si>
    <t>Підсинівський фельдшерсько-акушерський пункт</t>
  </si>
  <si>
    <t>ПІДСИНІВКА</t>
  </si>
  <si>
    <t>ВОЛИНСЬКА область, СТАРОВИЖІВСЬКИЙ район, село ПІДСИНІВКА, вулиця Незалежності, 8</t>
  </si>
  <si>
    <t>2edf4945-c8ef-4779-aae1-2002fe20c383</t>
  </si>
  <si>
    <t>Амбулаторія загальної практики-сімейної медицини с.Колоколин</t>
  </si>
  <si>
    <t>КОЛОКОЛИН</t>
  </si>
  <si>
    <t>ІВАНО-ФРАНКІВСЬКА область, РОГАТИНСЬКИЙ район, село КОЛОКОЛИН, вулиця Дружби, 10</t>
  </si>
  <si>
    <t>2ee8f95c-bc0d-4f21-9dba-9768b7428457</t>
  </si>
  <si>
    <t>Комунальне некомерційне підприємство Заболотівської селищної ради "Заболотівська багатопрофільна лікарня"</t>
  </si>
  <si>
    <t>2eec70ae-3243-4c85-8760-4de753e26099</t>
  </si>
  <si>
    <t>Садівська медична амбулаторія загальної практики-сімейної медицини</t>
  </si>
  <si>
    <t>КИЇВСЬКА область, село САДОВЕ, вулиця Першотравнева, 3а</t>
  </si>
  <si>
    <t>2ef39ead-1654-49e6-9e52-ff1cbda75981</t>
  </si>
  <si>
    <t>Синьківська АЗПСМ</t>
  </si>
  <si>
    <t>СИНЬКІВ</t>
  </si>
  <si>
    <t>ТЕРНОПІЛЬСЬКА область, ЗАЛІЩИЦЬКИЙ район, село СИНЬКІВ, вулиця Центральна, 23</t>
  </si>
  <si>
    <t>2ef477fc-387a-482e-9c3c-c762199366ba</t>
  </si>
  <si>
    <t>2ef76abc-eee4-4934-9c9f-8cfbb39306aa</t>
  </si>
  <si>
    <t>ФАП Червоне</t>
  </si>
  <si>
    <t>ЧЕРКАСЬКА область, ТАЛЬНІВСЬКИЙ район, село ЧЕРВОНЕ, вулиця Молодіжна, 1а</t>
  </si>
  <si>
    <t>2efdbeda-3bbb-41f1-8ae1-0040f91b9c19</t>
  </si>
  <si>
    <t>Амбулаторія загальної практики сімейної медиини  село  Руська Лозова</t>
  </si>
  <si>
    <t>РУСЬКА ЛОЗОВА</t>
  </si>
  <si>
    <t>ХАРКІВСЬКА область, ДЕРГАЧІВСЬКИЙ район, село РУСЬКА ЛОЗОВА, прохід Милосердя, 2</t>
  </si>
  <si>
    <t>2f0a0f33-678d-4a88-8187-1922dd64e38f</t>
  </si>
  <si>
    <t>Амбулаторія загальної практики - сімейної медицини №4</t>
  </si>
  <si>
    <t>М.КИЇВ, місто КИЇВ, проспект Валерія Лобановського, 2</t>
  </si>
  <si>
    <t>2f0cff03-ce82-4b36-a9b9-ae99461b848c</t>
  </si>
  <si>
    <t>Фельдшерський пункт с. Мощенка</t>
  </si>
  <si>
    <t>МОЩЕНКА</t>
  </si>
  <si>
    <t>ЧЕРНІГІВСЬКА область, ГОРОДНЯНСЬКИЙ район, село МОЩЕНКА, вулиця Лугова, 20а</t>
  </si>
  <si>
    <t>2f145053-ad98-42f1-8165-6fa5c71db6e5</t>
  </si>
  <si>
    <t>Краснянська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</si>
  <si>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КРАСНА</t>
  </si>
  <si>
    <t>ЗАКАРПАТСЬКА область, ТЯЧІВСЬКИЙ район, село КРАСНА, вулиця Миру, 169</t>
  </si>
  <si>
    <t>2f161fd5-b3ec-43ab-a357-574948831864</t>
  </si>
  <si>
    <t>Черешська АЗПСМ</t>
  </si>
  <si>
    <t>ЧЕРЕШ</t>
  </si>
  <si>
    <t>ЧЕРНІВЕЦЬКА область, СТОРОЖИНЕЦЬКИЙ район, село ЧЕРЕШ, вулиця Центральна, 58А</t>
  </si>
  <si>
    <t>2f1e3d94-89f7-44d6-912d-b5495fc64c95</t>
  </si>
  <si>
    <t>Амбулаторія загальної практики сімейної медицини м. Кам'янка-Бузька</t>
  </si>
  <si>
    <t>ЛЬВІВСЬКА область, КАМ'ЯНКА-БУЗЬКИЙ район, місто КАМ'ЯНКА-БУЗЬКА, вулиця Шевченка, 6</t>
  </si>
  <si>
    <t>2f219671-801c-4fe6-88db-1b3a08cfbd45</t>
  </si>
  <si>
    <t>ФО-П Сафонов ДО-3</t>
  </si>
  <si>
    <t>ДНІПРОПЕТРОВСЬКА область, місто ДНІПРО, бульвар Слави, 8</t>
  </si>
  <si>
    <t>2f25ea6e-b80c-4a0c-81f6-b28af01d8504</t>
  </si>
  <si>
    <t>Пункт екстреної ( швидкої ) медичної допомоги " Банилів - Підгірний"</t>
  </si>
  <si>
    <t>ЧЕРНІВЕЦЬКА область, СТОРОЖИНЕЦЬКИЙ район, село БАНИЛІВ-ПІДГІРНИЙ, вулиця Головна, 140</t>
  </si>
  <si>
    <t>2f2b5a7b-7c17-4b3d-8fff-b8e4238a33e8</t>
  </si>
  <si>
    <t>Амбулаторія загальної практики-сімейної медицини №3 с. Гулянка</t>
  </si>
  <si>
    <t>КОРОСТЕНСЬКИЙ</t>
  </si>
  <si>
    <t>ГУЛЯНКА</t>
  </si>
  <si>
    <t>ЖИТОМИРСЬКА область, КОРОСТЕНСЬКИЙ район, село ГУЛЯНКА, вулиця Молодіжна , 11</t>
  </si>
  <si>
    <t>2f317945-cad3-49c5-8e0f-e849ead41187</t>
  </si>
  <si>
    <t>Чаплинська АЗПСМ (КНП "Юр'ївський ЦПМСД")</t>
  </si>
  <si>
    <t>ЮР'ЇВСЬКИЙ</t>
  </si>
  <si>
    <t>ДНІПРОПЕТРОВСЬКА область, ЮР'ЇВСЬКИЙ район, село ЧАПЛИНКА, вулиця Каштанова, 15</t>
  </si>
  <si>
    <t>2f453335-0986-4cf7-b9d6-092fe3427e4b</t>
  </si>
  <si>
    <t>Комунальне підприємство "Волинський обласний центр екстреної медичної допомоги та медицини катастроф" Волинської обласної ради Ківерцівське  відділення екстренної медичної допомоги пункт ЕМД с.Холоневичі</t>
  </si>
  <si>
    <t>2f55c7dd-1973-4dba-8605-87dee026c95c</t>
  </si>
  <si>
    <t>КНП КМР "ЦПМСД №3" Дніпропетровська обл., м.Кам'янське, вул. Менделєєва, буд. 21</t>
  </si>
  <si>
    <t>ДНІПРОПЕТРОВСЬКА область, місто КАМ'ЯНСЬКЕ, вулиця Менделєєва, 21</t>
  </si>
  <si>
    <t>2f58b9cb-bffd-4444-b47b-644c5099aaff</t>
  </si>
  <si>
    <t>Рогинська амбулаторія комунального некомерційного підприємства "Центру первинної медико-санітарної допомоги міста Ромни" Роменської міської ради</t>
  </si>
  <si>
    <t>РОГИНЦІ</t>
  </si>
  <si>
    <t>СУМСЬКА область, РОМЕНСЬКИЙ район, село РОГИНЦІ, вулиця Ремінця, 1</t>
  </si>
  <si>
    <t>2f597543-9b70-4a7a-bff5-d127d573ac40</t>
  </si>
  <si>
    <t>КНП ММР "Міська лікарня швидкої медичної допомоги"</t>
  </si>
  <si>
    <t>МИКОЛАЇВСЬКА область, місто МИКОЛАЇВ, вулиця Корабелів, 14 / в</t>
  </si>
  <si>
    <t>2f5ef780-624b-4a68-897a-f00f08852050</t>
  </si>
  <si>
    <t>Амбулаторія загальної практики – сімейної медицини № 6</t>
  </si>
  <si>
    <t>ДОНЕЦЬКА область, місто МАРІУПОЛЬ, вулиця 9 Травня, 8</t>
  </si>
  <si>
    <t>2f6481ad-d53f-458b-aa21-cd5113e7b01c</t>
  </si>
  <si>
    <t>фельдшерсько-акушерський пункт с.Кленове</t>
  </si>
  <si>
    <t>КЛЕНОВЕ</t>
  </si>
  <si>
    <t>ВІННИЦЬКА область, ТУЛЬЧИНСЬКИЙ район, село КЛЕНОВЕ, вулиця Матроса, 8</t>
  </si>
  <si>
    <t>2f67762c-8536-41e3-b63a-aff0a2da9f30</t>
  </si>
  <si>
    <t>Новосільська сільська лікарська  амбулаторія загальної  практики сімейної медицини</t>
  </si>
  <si>
    <t>НОВОСІЛЬСЬКЕ</t>
  </si>
  <si>
    <t>ОДЕСЬКА область, РЕНІЙСЬКИЙ район, село НОВОСІЛЬСЬКЕ, вулиця Михайла Кокош, 35</t>
  </si>
  <si>
    <t>2f67d031-b3ae-46e7-933b-b30e5522744a</t>
  </si>
  <si>
    <t>Амбулаторія загальної практики-сімейної медицини смт Білий Колодязь</t>
  </si>
  <si>
    <t>БІЛИЙ КОЛОДЯЗЬ</t>
  </si>
  <si>
    <t>ХАРКІВСЬКА область, ВОВЧАНСЬКИЙ район, смт. БІЛИЙ КОЛОДЯЗЬ, вулиця Набережна, 3</t>
  </si>
  <si>
    <t>2f736980-cadd-4ae2-b557-863d5a263995</t>
  </si>
  <si>
    <t>КП "Маневицька ЦРЛ"</t>
  </si>
  <si>
    <t>ВОЛИНСЬКА область, МАНЕВИЦЬКИЙ район, смт. МАНЕВИЧІ, вулиця Незалежності, 1</t>
  </si>
  <si>
    <t>2f757c9f-f8d2-478b-bfaa-896cb0051567</t>
  </si>
  <si>
    <t>Підліський фельдшерсько-акушерський пункт</t>
  </si>
  <si>
    <t>ІВАНО-ФРАНКІВСЬКА область, село ПІДЛІССЯ, вулиця Шевченка, 92</t>
  </si>
  <si>
    <t>2f7aed01-719b-4003-bb93-5d0e04a0ce4c</t>
  </si>
  <si>
    <t>ДНІПРОПЕТРОВСЬКА область, ДНІПРО район, місто ДНІПРО, вулиця Столярова, 12</t>
  </si>
  <si>
    <t>2f7b5f5c-e11a-4601-8cbd-0fa246cb21f6</t>
  </si>
  <si>
    <t>Пункт здоров'я с.Гоноратівка</t>
  </si>
  <si>
    <t>ГОНОРАТІВКА</t>
  </si>
  <si>
    <t>ІВАНО-ФРАНКІВСЬКА область, РОГАТИНСЬКИЙ район, село ГОНОРАТІВКА, вулиця Центральна, 23</t>
  </si>
  <si>
    <t>2f869181-de6a-4ef6-8efd-c0747ab011b6</t>
  </si>
  <si>
    <t>Центр сімейного здоровя та реабілітації "Геліос" ТОВ "Скай-Віннер" Ламана</t>
  </si>
  <si>
    <t>ДНІПРОПЕТРОВСЬКА область, місто ДНІПРО, вулиця Ламана, 17</t>
  </si>
  <si>
    <t>2f91f4d8-0d44-42b5-8e16-1ce01dde34e3</t>
  </si>
  <si>
    <t>Амбулаторія загальної практики-сімейної медицини № 8</t>
  </si>
  <si>
    <t>ДНІПРОПЕТРОВСЬКА область, місто КАМ'ЯНСЬКЕ, вулиця Освітня, 12</t>
  </si>
  <si>
    <t>2f9a1771-8764-4439-b4f8-32c38e6b0189</t>
  </si>
  <si>
    <t>2fa1b185-e925-4624-89d1-09dd692f13b0</t>
  </si>
  <si>
    <t>ФАП с. Семенівка</t>
  </si>
  <si>
    <t>ПОЛТАВСЬКА область, ВЕЛИКОБАГАЧАНСЬКИЙ район, село СЕМЕНІВКА, вулиця Центральна, 17</t>
  </si>
  <si>
    <t>2fa233e7-d0cd-445b-b1df-be2a5a4df2a4</t>
  </si>
  <si>
    <t>Новотроїцька амбулаторія ЗПСМ</t>
  </si>
  <si>
    <t>2fb504b1-6481-4c2d-b61f-bf224add76f8</t>
  </si>
  <si>
    <t>КНП "Троїцьке ТМО"</t>
  </si>
  <si>
    <t>2fbd3dc6-283d-406e-b01f-1cccb17b443e</t>
  </si>
  <si>
    <t>Підгірнянська амбулаторія загальної практики-сімейної медицини</t>
  </si>
  <si>
    <t>СТАРОКОСТЯНТИНІВСЬКИЙ</t>
  </si>
  <si>
    <t>ХМЕЛЬНИЦЬКА область, СТАРОКОСТЯНТИНІВСЬКИЙ район, село ПІДГІРНЕ, вулиця Центральна, 2</t>
  </si>
  <si>
    <t>2fbf3d48-9aed-4130-af5a-799799532be8</t>
  </si>
  <si>
    <t>Стоматологічне відділення - Комунальне некомерційне підприємство "Спеціалізована медіко-санітарна частина" Енергодарської міської ради Запорізької області</t>
  </si>
  <si>
    <t>ЗАПОРІЗЬКА область, місто ЕНЕРГОДАР, проспект Будівельників, 29</t>
  </si>
  <si>
    <t>2fc6be12-84f0-4e36-acec-7a52d182b7e3</t>
  </si>
  <si>
    <t>Верхньо-Станівецька АЗПСМ</t>
  </si>
  <si>
    <t>ВЕРХНІ СТАНІВЦІ</t>
  </si>
  <si>
    <t>ЧЕРНІВЕЦЬКА область, КІЦМАНСЬКИЙ район, село ВЕРХНІ СТАНІВЦІ, вулиця Перемоги, 2</t>
  </si>
  <si>
    <t>2fcad097-297d-4f9d-9bea-6c95e93f5404</t>
  </si>
  <si>
    <t>Амбулаторія с. Нанково</t>
  </si>
  <si>
    <t>НАНКОВО</t>
  </si>
  <si>
    <t>ЗАКАРПАТСЬКА область, ХУСТСЬКИЙ район, село НАНКОВО, вулиця Миру, 22</t>
  </si>
  <si>
    <t>2fd0205d-9500-433f-bde5-b7578eea6d10</t>
  </si>
  <si>
    <t>Поліклініка №2</t>
  </si>
  <si>
    <t>ДОНЕЦЬКА область, місто МАРІУПОЛЬ, вулиця Миру, 42</t>
  </si>
  <si>
    <t>2fd9fcf8-f7e0-40b9-bbd3-69c8f10e27e6</t>
  </si>
  <si>
    <t>Фельдшерський пункт с. Гарашківка</t>
  </si>
  <si>
    <t>ГАРАШКІВКА</t>
  </si>
  <si>
    <t>ХАРКІВСЬКА область, ПЕЧЕНІЗЬКИЙ район, село ГАРАШКІВКА, вулиця Перемоги , 19</t>
  </si>
  <si>
    <t>2fdf3256-b5a4-4ce0-b452-ee14917dccb4</t>
  </si>
  <si>
    <t>Колядівська сільська лікарська амбулаторія загальної практики сімейної медицини</t>
  </si>
  <si>
    <t>КОЛЯДІВКА</t>
  </si>
  <si>
    <t>ЛУГАНСЬКА область, НОВОАЙДАРСЬКИЙ район, село КОЛЯДІВКА, вулиця Мирна, 70</t>
  </si>
  <si>
    <t>2fe9e089-180a-443a-9f36-f7ee926fd8da</t>
  </si>
  <si>
    <t>Фельдшерсько-акушерський пункт с. Фійна</t>
  </si>
  <si>
    <t>ФІЙНА</t>
  </si>
  <si>
    <t>ЛЬВІВСЬКА область, ЖОВКІВСЬКИЙ район, село ФІЙНА, вулиця Шевченка, 54</t>
  </si>
  <si>
    <t>2fecc07b-d727-41fa-954c-b1ad31ea615b</t>
  </si>
  <si>
    <t>КНП "Покровська клінічна ЛІЛ"</t>
  </si>
  <si>
    <t>ДОНЕЦЬКА область, місто ПОКРОВСЬК,  РУДНЄВА, 73</t>
  </si>
  <si>
    <t>2fed6a6b-527a-44c2-b0f9-f9e4353036c4</t>
  </si>
  <si>
    <t>ФП с. Бруслинів</t>
  </si>
  <si>
    <t>БРУСЛИНІВ</t>
  </si>
  <si>
    <t>ВІННИЦЬКА область, ЛІТИНСЬКИЙ район, село БРУСЛИНІВ, вулиця Миколи Короля, 14</t>
  </si>
  <si>
    <t>2feef816-4c8d-4ed0-8053-c23a510a7e8e</t>
  </si>
  <si>
    <t>ФП с.Старочуднівська Гута</t>
  </si>
  <si>
    <t>СТАРОЧУДНІВСЬКА ГУТА</t>
  </si>
  <si>
    <t>ЖИТОМИРСЬКА область, РОМАНІВСЬКИЙ район, село СТАРОЧУДНІВСЬКА ГУТА, вулиця Перемоги, 1</t>
  </si>
  <si>
    <t>2ff74b01-b075-4fb8-ba53-3e3d452f6966</t>
  </si>
  <si>
    <t>Фельдшерський пункт с. Вишневе</t>
  </si>
  <si>
    <t>ОДЕСЬКА область, ВЕЛИКОМИХАЙЛІВСЬКИЙ район, село ВИШНЕВЕ, вулиця Центральна, 62</t>
  </si>
  <si>
    <t>2ffb14bc-e8f2-4e4e-b8d2-a30a9ce5e8b3</t>
  </si>
  <si>
    <t>КІРОВОГРАДСЬКА область, смт. СМОЛІНЕ, вулиця Казакова, 70</t>
  </si>
  <si>
    <t>2fffb6fd-500c-4fa3-ad03-84cbbf5d85a3</t>
  </si>
  <si>
    <t>Яблунівська амбулаторія загальної практики сімейної медицини</t>
  </si>
  <si>
    <t>ЯБЛУНІВКА</t>
  </si>
  <si>
    <t>КИЇВСЬКА область, село ЯБЛУНІВКА, вулиця Окружна, 15</t>
  </si>
  <si>
    <t>3000d510-9c9f-4ea7-bd0d-709f4ca41e30</t>
  </si>
  <si>
    <t>Горбаківська амбулаторія ЗПСМ</t>
  </si>
  <si>
    <t>ГОРБАКІВ</t>
  </si>
  <si>
    <t>РІВНЕНСЬКА область, ГОЩАНСЬКИЙ район, село ГОРБАКІВ, вулиця І.Франка, 14</t>
  </si>
  <si>
    <t>3008cc24-d43c-440b-b3c3-24c5cde55eb2</t>
  </si>
  <si>
    <t>Фельдшерський пунк села Вишневе</t>
  </si>
  <si>
    <t>ОДЕСЬКА область, ЛЮБАШІВСЬКИЙ район, село ВИШНЕВЕ, вулиця Пірогова, 22</t>
  </si>
  <si>
    <t>300a7da9-fb12-46d9-8fce-4df3cd6bd6c0</t>
  </si>
  <si>
    <t>ЛЬВІВСЬКА область, місто ЛЬВІВ, вулиця Варшавська , 56</t>
  </si>
  <si>
    <t>300c52dc-b80a-450d-afa8-dfdcd50c904e</t>
  </si>
  <si>
    <t>ЛЬВІВСЬКА область, місто ЛЬВІВ, вулиця вулиця Некрасова, 1</t>
  </si>
  <si>
    <t>3010d464-c00c-4669-acef-a0b60be997e2</t>
  </si>
  <si>
    <t>КНП ММР "ЦПМСД№3" СА№1</t>
  </si>
  <si>
    <t>МИКОЛАЇВСЬКА область, місто МИКОЛАЇВ, вулиця Погранична, 22</t>
  </si>
  <si>
    <t>3010fabf-e187-47cf-bfbd-8b4bdfd9a09b</t>
  </si>
  <si>
    <t>Фельдшерсько-акушерський пункт с. Пастілки</t>
  </si>
  <si>
    <t>ПАСТІЛКИ</t>
  </si>
  <si>
    <t>ЗАКАРПАТСЬКА область, ПЕРЕЧИНСЬКИЙ район, село ПАСТІЛКИ, вулиця Шевченка, 2</t>
  </si>
  <si>
    <t>3012e5a6-8de4-4be5-9d32-f23607571629</t>
  </si>
  <si>
    <t>КП "НІКОПОЛЬСЬКА МІСЬКА ЛІКАРНЯ №4" НІКОПОЛЬСЬКОЇ МІСЬКОЇ РАДИ", пр-т Трубників, буд.56/2</t>
  </si>
  <si>
    <t>ДНІПРОПЕТРОВСЬКА область, місто НІКОПОЛЬ, проспект Трубників, 56/2</t>
  </si>
  <si>
    <t>301580ed-05e9-4df0-bcae-adea07bec433</t>
  </si>
  <si>
    <t>ЛЬВІВСЬКА область, МИКОЛАЇВСЬКИЙ район, місто МИКОЛАЇВ, вулиця Возз'єднання, 7</t>
  </si>
  <si>
    <t>3019361c-4755-44ad-a5be-dcb7bd8be54b</t>
  </si>
  <si>
    <t>Стоматологічна поліклініка №2</t>
  </si>
  <si>
    <t>КІРОВОГРАДСЬКА область, місто КРОПИВНИЦЬКИЙ, проспект Університетський, 29</t>
  </si>
  <si>
    <t>30215a28-86a4-4a94-91f2-a8853806b9e4</t>
  </si>
  <si>
    <t>КНП "Чуднівська ЦРЛ"</t>
  </si>
  <si>
    <t>ЧУДНІВСЬКИЙ</t>
  </si>
  <si>
    <t>ЖИТОМИРСЬКА область, ЧУДНІВСЬКИЙ район, місто ЧУДНІВ, вулиця Житомирська, 15</t>
  </si>
  <si>
    <t>302461c7-249d-4304-ac38-4f8e58e8d6e1</t>
  </si>
  <si>
    <t>Стаціонарне відділення</t>
  </si>
  <si>
    <t>30266919-c0d0-4810-911b-baa7b406b5ab</t>
  </si>
  <si>
    <t>ФОП Мельник Олег Анатолійович</t>
  </si>
  <si>
    <t>ВІННИЦЬКА область, місто ВІННИЦЯ, вулиця Київська, 29/8</t>
  </si>
  <si>
    <t>3043eddf-8a09-45d0-9fd9-abe52d863d1b</t>
  </si>
  <si>
    <t>Наталівська амбулаторія загальної практики-сімейної медицини</t>
  </si>
  <si>
    <t>НАТАЛІВКА</t>
  </si>
  <si>
    <t>ЗАПОРІЗЬКА область, ЗАПОРІЗЬКИЙ район, село НАТАЛІВКА, вулиця Ювілейна, 18</t>
  </si>
  <si>
    <t>3046a738-0d45-49f9-afd6-9e84b16373f3</t>
  </si>
  <si>
    <t>Фельдшерсько-акушерський пункт  с. Пішки</t>
  </si>
  <si>
    <t>ПІШКИ</t>
  </si>
  <si>
    <t>ЧЕРКАСЬКА область, КОРСУНЬ-ШЕВЧЕНКІВСЬКИЙ район, село ПІШКИ, вулиця Молодіжна, 4</t>
  </si>
  <si>
    <t>3048da10-0449-4ace-a6c6-a381c1feced9</t>
  </si>
  <si>
    <t>Відділення №2 лікувально-діагностичного центру приватного підприємства "Сіліцея"</t>
  </si>
  <si>
    <t>ХМЕЛЬНИЦЬКА область, місто ХМЕЛЬНИЦЬКИЙ, вулиця Панаса Мирного, 1/2</t>
  </si>
  <si>
    <t>304a2ca0-2eb3-4ee4-bd0e-99f63d169aa3</t>
  </si>
  <si>
    <t>Ялтушківська амбулаторія  загальної практики сімейної медицини</t>
  </si>
  <si>
    <t>ЯЛТУШКІВ</t>
  </si>
  <si>
    <t>ВІННИЦЬКА область, БАРСЬКИЙ район, село ЯЛТУШКІВ, вулиця Соборна, 105</t>
  </si>
  <si>
    <t>304dbe58-eaa4-468b-b987-d52aee8d574a</t>
  </si>
  <si>
    <t>КП"Лікарня№1"ЖМР Полікліка №1</t>
  </si>
  <si>
    <t>304fd98e-3b8a-4931-8131-5f310558bab5</t>
  </si>
  <si>
    <t>Олексіївська сільська лікарська амбулаторія загальної практики сімейної медицини</t>
  </si>
  <si>
    <t>ЛУГАНСЬКА область, НОВОАЙДАРСЬКИЙ район, село ОЛЕКСІЇВКА, вулиця Центральна площа, 5</t>
  </si>
  <si>
    <t>3052c2d4-cd8e-4eca-a91e-b6385dc004c3</t>
  </si>
  <si>
    <t>Комунальне некомерційне підприємство Кам'янської міської ради "Центр первинної медико-санітарної допомоги № 1"</t>
  </si>
  <si>
    <t>3055d787-b247-4251-8fa8-4ca861db7388</t>
  </si>
  <si>
    <t>МНП №6 - Кабінет "Довіра" №3</t>
  </si>
  <si>
    <t>ОДЕСЬКА область, місто ОДЕСА, вулиця Велика Арнаутська, 44</t>
  </si>
  <si>
    <t>305e0234-720e-4efb-a4c7-9d2ff20c1f19</t>
  </si>
  <si>
    <t>Підстанція Нікольського району</t>
  </si>
  <si>
    <t>ДОНЕЦЬКА область, НІКОЛЬСЬКИЙ район, смт. НІКОЛЬСЬКЕ, вулиця Свободи, 1</t>
  </si>
  <si>
    <t>3060472b-547a-48b3-a6ea-7c78d4b36daf</t>
  </si>
  <si>
    <t>Вакуленчуківська амбулаторія загальної практики сімейної медицини</t>
  </si>
  <si>
    <t>ВАКУЛЕНЧУК</t>
  </si>
  <si>
    <t>ЖИТОМИРСЬКА область, ЧУДНІВСЬКИЙ район, смт. ВАКУЛЕНЧУК,  Вакуленчук, 11</t>
  </si>
  <si>
    <t>30605668-257c-4cc6-95d3-5e0204495998</t>
  </si>
  <si>
    <t>Фельшерсько-акушерний пункт №3</t>
  </si>
  <si>
    <t>ВЕЛИКА БІЛОЗЕРКА(ЧАСТИНА 2 СЕЛА)</t>
  </si>
  <si>
    <t>ЗАПОРІЗЬКА область, ВЕЛИКОБІЛОЗЕРСЬКИЙ район, село ВЕЛИКА БІЛОЗЕРКА(ЧАСТИНА 2 СЕЛА), вулиця Центральна, 294</t>
  </si>
  <si>
    <t>30645c29-a3fe-4cb1-928a-5e3d26f7bf0b</t>
  </si>
  <si>
    <t>ТЕРНОПІЛЬСЬКА область, МОНАСТИРИСЬКИЙ район, місто МОНАСТИРИСЬКА, вулиця Шевченка, 42</t>
  </si>
  <si>
    <t>3065b406-3c18-4b78-a18d-ea233e7700dd</t>
  </si>
  <si>
    <t>Комунальне некомерційне підприємство "Часовоярська міська лікарня планового лікування"</t>
  </si>
  <si>
    <t>ЧАСІВ ЯР</t>
  </si>
  <si>
    <t>ДОНЕЦЬКА область, БАХМУТСЬКИЙ район, місто ЧАСІВ ЯР, вулиця Пирогова, 3</t>
  </si>
  <si>
    <t>306cf584-c2e9-4546-8b6c-07dcf0f840de</t>
  </si>
  <si>
    <t>Вільненська амбулаторія ЗПСМ (КНП "Криворізький районний ЦПМСД" Новопільської СР)</t>
  </si>
  <si>
    <t>ВІЛЬНЕ</t>
  </si>
  <si>
    <t>ДНІПРОПЕТРОВСЬКА область, КРИВОРІЗЬКИЙ район, село ВІЛЬНЕ, вулиця Дружби, 3</t>
  </si>
  <si>
    <t>3084030b-e99c-4223-a5eb-b3ffafed43eb</t>
  </si>
  <si>
    <t>АМБУЛАТОРІЯ ЗАГАЛЬНОЇ ПРАКТИКИ-СІМЕЙНОЇ МЕДИЦИНИ с.Багате</t>
  </si>
  <si>
    <t>БАГАТЕ</t>
  </si>
  <si>
    <t>ОДЕСЬКА область, ІЗМАЇЛЬСЬКИЙ район, село БАГАТЕ, вулиця Миру, 60</t>
  </si>
  <si>
    <t>308557d7-9d6a-41ad-8652-5b89614f5ee8</t>
  </si>
  <si>
    <t>Слобожанский</t>
  </si>
  <si>
    <t>ДНІПРОПЕТРОВСЬКА область, місто ДНІПРО, проспект Слобожанський, 44</t>
  </si>
  <si>
    <t>30913569-8386-40e1-b2f0-e1ea9601556c</t>
  </si>
  <si>
    <t>КП "Міська лікарня Соснівської міської ради"</t>
  </si>
  <si>
    <t>3096e096-27d3-4ebc-98ba-26e29f23dbe8</t>
  </si>
  <si>
    <t>Клініка "Мед Ок"</t>
  </si>
  <si>
    <t>РІВНЕНСЬКА область, місто РІВНЕ, вулиця Курчатова, 3</t>
  </si>
  <si>
    <t>309fadfd-2586-4b28-a1e3-dd636ef9c8e2</t>
  </si>
  <si>
    <t>Амбулаторія ЗПСМ № 2, Філія 1 КНП "ЦПМСД №1" Оболонського району м. Києва</t>
  </si>
  <si>
    <t>М.КИЇВ, місто КИЇВ, вулиця Північна, 4а</t>
  </si>
  <si>
    <t>30a2bf2d-de74-415c-9944-86ae632b184c</t>
  </si>
  <si>
    <t>Зеленська СЛА</t>
  </si>
  <si>
    <t>ЗЕЛЕНЕ</t>
  </si>
  <si>
    <t>КІРОВОГРАДСЬКА область, ПЕТРІВСЬКИЙ район, село ЗЕЛЕНЕ, вулиця Дружби , 1а</t>
  </si>
  <si>
    <t>30a5e3b9-63d4-41ff-afcd-6638d1f1e103</t>
  </si>
  <si>
    <t>1-ше поліклінічне відділення</t>
  </si>
  <si>
    <t>30a7a0dd-5be4-4bf5-9f69-bc6c8546de1b</t>
  </si>
  <si>
    <t>Фельдшерсько Акушерський Пункт с. Новоолексіївка</t>
  </si>
  <si>
    <t>ЧЕРНІВЕЦЬКА область, СОКИРЯНСЬКИЙ район, село НОВООЛЕКСІЇВКА, вулиця Ольги Кобилянської, 16</t>
  </si>
  <si>
    <t>30b15ca9-898d-4742-bb2f-7d96f8584442</t>
  </si>
  <si>
    <t>Бережанська станція, Монастириська підстанція</t>
  </si>
  <si>
    <t>ТЕРНОПІЛЬСЬКА область, місто МОНАСТИРИСЬКА, вулиця Тараса Шевченка, 62</t>
  </si>
  <si>
    <t>30b2f944-251b-48ad-a58a-8996b0333443</t>
  </si>
  <si>
    <t>Пункт здоров'я с.Микуличин участок "Полумистий" КНП "ЯЦПМСД"</t>
  </si>
  <si>
    <t>ІВАНО-ФРАНКІВСЬКА область, село МИКУЛИЧИН, вулиця участок "Полумистий",</t>
  </si>
  <si>
    <t>30bb508d-e23b-4cea-8c8e-4bc6cb1d6147</t>
  </si>
  <si>
    <t>ФОП Бузовська</t>
  </si>
  <si>
    <t>30bcc77b-4ab8-4279-a81c-ef5d8828a173</t>
  </si>
  <si>
    <t>пункт невідкладної медичної допомоги</t>
  </si>
  <si>
    <t>КИЇВСЬКА область, місто МИРОНІВКА, вулиця Благовіщенська, 96</t>
  </si>
  <si>
    <t>30bdc0f4-c21d-4fa7-9496-f1428316aae8</t>
  </si>
  <si>
    <t>МИКОЛАЇВСЬКА область, місто ПЕРВОМАЙСЬК, вулиця Академіка Миколи Амосова, 28</t>
  </si>
  <si>
    <t>30c76d43-df75-424c-808b-339e425f5ce8</t>
  </si>
  <si>
    <t>Фельдшерський пункт с. Вокзал-Городня</t>
  </si>
  <si>
    <t>ВОКЗАЛ-ГОРОДНЯ</t>
  </si>
  <si>
    <t>ЧЕРНІГІВСЬКА область, ГОРОДНЯНСЬКИЙ район, село ВОКЗАЛ-ГОРОДНЯ, вулиця Вокзальна, 9</t>
  </si>
  <si>
    <t>30ccee5e-ae30-4157-bd30-d583279350a5</t>
  </si>
  <si>
    <t>Комунальне некомерційне підприємство "Центр первинної медико-санітарної допомоги №3" Шевченківського району міста Києва  амбулаторія №4 (активний)</t>
  </si>
  <si>
    <t>30cef339-a1c9-4438-ac5e-aba002317d01</t>
  </si>
  <si>
    <t>Богоявленська амбулаторія загальної практики - сімейної медицини</t>
  </si>
  <si>
    <t>БОГОЯВЛЕНКА</t>
  </si>
  <si>
    <t>ДОНЕЦЬКА область, село БОГОЯВЛЕНКА, вулиця Первомайська, 72 а</t>
  </si>
  <si>
    <t>30d9d550-a922-4186-99e6-6a4f8b407c1e</t>
  </si>
  <si>
    <t>Фельдшерський пункт с. Новомиколаївка</t>
  </si>
  <si>
    <t>ДОНЕЦЬКА область, ПОКРОВСЬКИЙ район, село НОВОМИКОЛАЇВКА, вулиця Центральна, 1</t>
  </si>
  <si>
    <t>30dccf09-003b-427e-aed1-b77f14a5fe85</t>
  </si>
  <si>
    <t>КОМУНАЛЬНЕ НЕКОМЕРЦІЙНЕ ПІДПРИЄМСТВО «МЕДИЧНИЙ ЦЕНТР З ПРОФІЛАКТИКИ ТА ЛІКУВАННЯ ЗАЛЕЖНОСТІ  М. КРАМАТОРСЬК» У М. КОСТЯНТИНІВКА</t>
  </si>
  <si>
    <t>ДОНЕЦЬКА область, місто КОСТЯНТИНІВКА, вулиця Європейська, 17</t>
  </si>
  <si>
    <t>30dd3584-0565-4daf-9af6-9379ad3c8937</t>
  </si>
  <si>
    <t>Комунальне некомерційне підприємство "Помічнянська міська лікарня" Помічнянської міської ради</t>
  </si>
  <si>
    <t>ДОБРОВЕЛИЧКІВСЬКИЙ</t>
  </si>
  <si>
    <t>КІРОВОГРАДСЬКА область, ДОБРОВЕЛИЧКІВСЬКИЙ район, місто ПОМІЧНА, провулок Чехова, 6</t>
  </si>
  <si>
    <t>30dd5895-f6c5-4de7-beac-c43b2ad56ac3</t>
  </si>
  <si>
    <t>Морівська сільська лікарська амбулаторія загальної практики сімейної медицини</t>
  </si>
  <si>
    <t>МОРІВСЬК</t>
  </si>
  <si>
    <t>ЧЕРНІГІВСЬКА область, КОЗЕЛЕЦЬКИЙ район, село МОРІВСЬК, вулиця Іллі Муромця, 68А</t>
  </si>
  <si>
    <t>30de004a-c515-4b2d-ba5a-ee93df1cc08e</t>
  </si>
  <si>
    <t>БАКИРІВСЬКИЙ ФЕЛЬДШЕРСЬКО-АКУШЕРСЬКИЙ ПУНКТ</t>
  </si>
  <si>
    <t>БАКИРІВКА</t>
  </si>
  <si>
    <t>СУМСЬКА область, ОХТИРСЬКИЙ район, село БАКИРІВКА, вулиця ПЕРШОТРАВНЕВА, 32</t>
  </si>
  <si>
    <t>30de7a98-54a5-45fb-882c-8c46160c3465</t>
  </si>
  <si>
    <t>Сімейна амбулаторія №1 Комунального некомерційного підприємства Миколаївської міської ради "Центр первинної медико-санітарної допомоги №7"</t>
  </si>
  <si>
    <t>МИКОЛАЇВСЬКА область, місто МИКОЛАЇВ, проспект Богоявленський, 340/2</t>
  </si>
  <si>
    <t>30df1d96-64b2-4872-b8f9-262a2e8bb158</t>
  </si>
  <si>
    <t>Амбулаторія загальної практики сімейної медицини с.Малі Дорогостаї</t>
  </si>
  <si>
    <t>МАЛІ ДОРОГОСТАЇ</t>
  </si>
  <si>
    <t>РІВНЕНСЬКА область, МЛИНІВСЬКИЙ район, село МАЛІ ДОРОГОСТАЇ, вулиця Шевченка, 17</t>
  </si>
  <si>
    <t>30e2c4a3-87d6-4128-b832-a7e9548fcf6a</t>
  </si>
  <si>
    <t>ХАРКІВСЬКА область, КРАСНОКУТСЬКИЙ район, смт. КРАСНОКУТСЬК, вулиця Провулок Лікарняний, 2</t>
  </si>
  <si>
    <t>30e7e75b-62b7-49df-a830-da8b29e56a57</t>
  </si>
  <si>
    <t>Консультативно-діагностичний центр 2</t>
  </si>
  <si>
    <t>ХАРКІВСЬКА область, місто ХАРКІВ, вулиця Вокзальна, 10</t>
  </si>
  <si>
    <t>30f54ef0-2429-43e3-ba8c-31949253b7af</t>
  </si>
  <si>
    <t>Боратинська  амбулаторія загальної практики сімейної медицини</t>
  </si>
  <si>
    <t>БОРАТИН</t>
  </si>
  <si>
    <t>ВОЛИНСЬКА область, ЛУЦЬКИЙ район, село БОРАТИН, вулиця Центральна, 2а</t>
  </si>
  <si>
    <t>30f5ff6c-708c-41d1-b39c-bd1f1ad4241c</t>
  </si>
  <si>
    <t>Київська міська клінічна лікарня швидкої медичної допомоги</t>
  </si>
  <si>
    <t>ДЕСНЯНСЬКИЙ</t>
  </si>
  <si>
    <t>М.КИЇВ, ДЕСНЯНСЬКИЙ район, місто КИЇВ, вулиця Братиславська, 3</t>
  </si>
  <si>
    <t>31000bcf-cda9-4367-bb99-4aad1b0c25ce</t>
  </si>
  <si>
    <t>Стаціонарне відділення №2</t>
  </si>
  <si>
    <t>ХАРКІВСЬКА область, місто ЛОЗОВА, вулиця Машинобудівників, 29</t>
  </si>
  <si>
    <t>310daa66-0ecc-4f05-9f50-699bd1d787da</t>
  </si>
  <si>
    <t>Ганнівський фельдшерський пункт</t>
  </si>
  <si>
    <t>ГАННІВКА</t>
  </si>
  <si>
    <t>ДНІПРОПЕТРОВСЬКА область, ВЕРХНЬОДНІПРОВСЬКИЙ район, село ГАННІВКА, вулиця Янцева, 61</t>
  </si>
  <si>
    <t>3110357a-c3d9-4ca9-b1d7-1415ebd98e88</t>
  </si>
  <si>
    <t>Ходосівська амбулаторія загальної практики-сімейної медицини</t>
  </si>
  <si>
    <t>ХОДОСІВКА</t>
  </si>
  <si>
    <t>КИЇВСЬКА область, село ХОДОСІВКА, вулиця Панаса Мирного, 4</t>
  </si>
  <si>
    <t>311a02dc-0be0-4a0b-8b9e-607db5323757</t>
  </si>
  <si>
    <t>Фельдшерський пукнт с.Вовківське</t>
  </si>
  <si>
    <t>ВОВКІВСЬКЕ</t>
  </si>
  <si>
    <t>ОДЕСЬКА область, ЛИМАНСЬКИЙ район, село ВОВКІВСЬКЕ, вулиця Центральна, 41</t>
  </si>
  <si>
    <t>311c288e-ee8b-4393-861e-a70276afda40</t>
  </si>
  <si>
    <t>Фельдшерсько – акушерський пункт с.Попівка</t>
  </si>
  <si>
    <t>ЧЕРКАСЬКА область, МАНЬКІВСЬКИЙ район, село ПОПІВКА, вулиця Шевченка, 3</t>
  </si>
  <si>
    <t>311d0431-3006-40c2-988f-9fc6c1ff14aa</t>
  </si>
  <si>
    <t>Паустовського</t>
  </si>
  <si>
    <t>ОДЕСЬКА область, місто ОДЕСА, вулиця Паустовського, 11а</t>
  </si>
  <si>
    <t>3120cb09-20a6-4959-8114-6087de05e0a7</t>
  </si>
  <si>
    <t>Олексіївська АЗПСМ (КНП "Нікопольський районний ЦПМСД")</t>
  </si>
  <si>
    <t>ДНІПРОПЕТРОВСЬКА область, НІКОПОЛЬСЬКИЙ район, село ОЛЕКСІЇВКА, вулиця 40рПеремоги, 14</t>
  </si>
  <si>
    <t>3122f734-0804-4c40-83b4-b65baec2f1f4</t>
  </si>
  <si>
    <t>МИКОЛАЇВСЬКА область, місто МИКОЛАЇВ, вулиця поштова, 118</t>
  </si>
  <si>
    <t>3123c967-ead7-4289-a6fc-dda659f3f739</t>
  </si>
  <si>
    <t>КДП</t>
  </si>
  <si>
    <t>ЗАПОРІЗЬКА область, ВЕСЕЛІВСЬКИЙ район, смт. ВЕСЕЛЕ, вулиця Горького, 2а</t>
  </si>
  <si>
    <t>31284db5-90e9-4222-ac64-bab7556274f1</t>
  </si>
  <si>
    <t>КП "Полтавський обласний центр  ЕМД та МК ПОР" (Підстанція СЕМД №3 Семенівського району)</t>
  </si>
  <si>
    <t>ПОЛТАВСЬКА область, СЕМЕНІВСЬКИЙ район, смт. СЕМЕНІВКА, вулиця Шевченка, 41а</t>
  </si>
  <si>
    <t>312f891e-4275-451a-9404-a2fce3c1c69c</t>
  </si>
  <si>
    <t>ФАП с.Криниця</t>
  </si>
  <si>
    <t>КРИНИЦЯ</t>
  </si>
  <si>
    <t>ПОЛТАВСЬКА область, ЛОХВИЦЬКИЙ район, село КРИНИЦЯ, вулиця Вільямса, 8/1</t>
  </si>
  <si>
    <t>3130de31-17ab-475f-a185-7c3963db8e04</t>
  </si>
  <si>
    <t>Амбулаторія загальної практики сімейної медицини с. Білозірка</t>
  </si>
  <si>
    <t>МИКОЛАЇВСЬКА область, ВІТОВСЬКИЙ район, село БІЛОЗІРКА, провулок Механічний, 2/1</t>
  </si>
  <si>
    <t>3131b7fe-b8a8-4de6-b13d-a499623596d8</t>
  </si>
  <si>
    <t>Клініка Сімейного Лікаря Медея №1</t>
  </si>
  <si>
    <t>ОДЕСЬКА область, місто ОДЕСА, вулиця Абрикосова, 107</t>
  </si>
  <si>
    <t>31346227-3a52-431f-bd4b-ba18406b53b2</t>
  </si>
  <si>
    <t>КИЇВСЬКА область, смт. ВОРЗЕЛЬ, вулиця Кленова, 22</t>
  </si>
  <si>
    <t>31379b96-4082-478a-b81c-1d5620cb5e43</t>
  </si>
  <si>
    <t>Фельдшерсько-акушерський пункт с.Заздрість</t>
  </si>
  <si>
    <t>ЗАЗДРІСТЬ</t>
  </si>
  <si>
    <t>ТЕРНОПІЛЬСЬКА область, ТЕРЕБОВЛЯНСЬКИЙ район, село ЗАЗДРІСТЬ, вулиця Патріарха Йосипа Сліпого, 101</t>
  </si>
  <si>
    <t>313b54c1-9536-41c1-8328-474ca7f6e304</t>
  </si>
  <si>
    <t>Ново  Шестірнянський ФП</t>
  </si>
  <si>
    <t>НОВА ШЕСТІРНЯ</t>
  </si>
  <si>
    <t>ХЕРСОНСЬКА область, ВИСОКОПІЛЬСЬКИЙ район, село НОВА ШЕСТІРНЯ, вулиця Весняна, 37</t>
  </si>
  <si>
    <t>313f728a-c158-42ab-88c8-3ad1fdd82d60</t>
  </si>
  <si>
    <t>ДНІПРОПЕТРОВСЬКА область, місто НІКОПОЛЬ, вулиця Чалого, 121/1</t>
  </si>
  <si>
    <t>3149ff8e-334f-4183-ba14-3dc7f06fb680</t>
  </si>
  <si>
    <t>Фельдшерський пункт  с.Рудня Озерянська</t>
  </si>
  <si>
    <t>РУДНЯ ОЗЕРЯНСЬКА</t>
  </si>
  <si>
    <t>ЖИТОМИРСЬКА область, ОЛЕВСЬКИЙ район, село РУДНЯ ОЗЕРЯНСЬКА, вулиця Перемоги, 1</t>
  </si>
  <si>
    <t>314a4b80-4006-4306-a666-0bfaa17a1a58</t>
  </si>
  <si>
    <t>Правобережненський фельдшерський пункт</t>
  </si>
  <si>
    <t>ПРАВОБЕРЕЖНЕ</t>
  </si>
  <si>
    <t>ДНІПРОПЕТРОВСЬКА область, ВЕРХНЬОДНІПРОВСЬКИЙ район, село ПРАВОБЕРЕЖНЕ, вулиця Набережна, 30/а</t>
  </si>
  <si>
    <t>3154971f-67bf-401b-9588-5722e1a7aeaa</t>
  </si>
  <si>
    <t>ТУЛИНЦІ</t>
  </si>
  <si>
    <t>КИЇВСЬКА область, МИРОНІВСЬКИЙ район, село ТУЛИНЦІ, вулиця 12 липня, 19</t>
  </si>
  <si>
    <t>315b9fe8-d95a-4950-87ab-53f058320e13</t>
  </si>
  <si>
    <t>ФАП  села Вереміївка</t>
  </si>
  <si>
    <t>ВЕРЕМІЇВКА</t>
  </si>
  <si>
    <t>ПОЛТАВСЬКА область, СЕМЕНІВСЬКИЙ район, село ВЕРЕМІЇВКА, вулиця Центральна, 115</t>
  </si>
  <si>
    <t>315c567b-41a0-47b9-b4a2-e8fefb04faaa</t>
  </si>
  <si>
    <t>Відділення сімейної медицини  № 3 центру первинної медичної допомоги Комунального некомерційного підприємства "5-а міська клінічна поліклініка м.Львова"</t>
  </si>
  <si>
    <t>315c7617-9902-4111-b534-bc0a2aee2b8e</t>
  </si>
  <si>
    <t>Комунальне некомерційне підприємство "Міська поліклініка №20" Харківської міської ради (м. Харків,вул.Камишева Івана,буд.35)</t>
  </si>
  <si>
    <t>ХАРКІВСЬКА область, місто ХАРКІВ, вулиця Камишева Івана, 35</t>
  </si>
  <si>
    <t>316278b3-4cf1-4ed1-bf8c-5f9d0bf40d0f</t>
  </si>
  <si>
    <t>Зеленогайський ФП</t>
  </si>
  <si>
    <t>ЗЕЛЕНИЙ ГАЙ</t>
  </si>
  <si>
    <t>КІРОВОГРАДСЬКА область, ДОЛИНСЬКИЙ район, село ЗЕЛЕНИЙ ГАЙ, вулиця Сонячна, 21</t>
  </si>
  <si>
    <t>3169baa6-69cf-477d-9bda-fa1563ed7ab3</t>
  </si>
  <si>
    <t>ЛЬВІВСЬКА область, місто ЛЬВІВ, вулиця Івана Величковського, 30А</t>
  </si>
  <si>
    <t>316da2c2-a043-4d8f-ba9b-99e2403c5d29</t>
  </si>
  <si>
    <t>Амбулаторія загальної практики-сімейної медицини с.Гуляївка</t>
  </si>
  <si>
    <t>ГУЛЯЇВКА</t>
  </si>
  <si>
    <t>ОДЕСЬКА область, БЕРЕЗІВСЬКИЙ район, село ГУЛЯЇВКА, вулиця Гагаріна, 9</t>
  </si>
  <si>
    <t>31863ef2-3c5d-42cd-9eb9-ccebe4c50a9a</t>
  </si>
  <si>
    <t>Фельдшерсько-акушерський пункт с. Любеля</t>
  </si>
  <si>
    <t>ЛЮБЕЛЯ</t>
  </si>
  <si>
    <t>ЛЬВІВСЬКА область, ЖОВКІВСЬКИЙ район, село ЛЮБЕЛЯ, вулиця Шевченка, 40а</t>
  </si>
  <si>
    <t>318bd55c-a8cc-44dd-b11a-ea3647fa42c0</t>
  </si>
  <si>
    <t>КНП ЛОР "Львівський регіональний фтизіопульмонологічний клінічний лікувально-діагностичний центр"</t>
  </si>
  <si>
    <t>ЛЬВІВСЬКА область, місто ЛЬВІВ, вулиця Зелена, 477</t>
  </si>
  <si>
    <t>3192d484-0d88-4295-aeb1-6953dfbd9f65</t>
  </si>
  <si>
    <t>ВП "Лікарня №2"</t>
  </si>
  <si>
    <t>ЗАПОРІЗЬКА область, ЗАПОРІЗЬКА район, місто МЕЛІТОПОЛЬ, вулиця Брів ла Гайярд, 19</t>
  </si>
  <si>
    <t>31957846-bbe7-4402-9e3e-a8d78f1b46e7</t>
  </si>
  <si>
    <t>Комунальне некомерційне підприємство "Криворізька інфекційна лікарня №1" Криворізької міської ради</t>
  </si>
  <si>
    <t>ДНІПРОПЕТРОВСЬКА область, місто КРИВИЙ РІГ, вулиця Юрія Камінського, 5</t>
  </si>
  <si>
    <t>319f5d95-d3a7-4eff-840e-4a3bf5dadcd4</t>
  </si>
  <si>
    <t>Амбулаторія загальної практики сімейної медицини  смт Манченки</t>
  </si>
  <si>
    <t>МАНЧЕНКИ</t>
  </si>
  <si>
    <t>ХАРКІВСЬКА область, смт. МАНЧЕНКИ, вулиця Залізнична, 1-Д</t>
  </si>
  <si>
    <t>31a68771-02dc-417c-af14-c4a018612fe7</t>
  </si>
  <si>
    <t>31a7e966-ecf2-4f46-8df3-7dfb86a75598</t>
  </si>
  <si>
    <t>Комунальне некомерційне підприємство Старосамбірської районної ради "Добромильська районна лікарня" Хирівська міська лікарня. Поліклінічне відділення</t>
  </si>
  <si>
    <t>ЛЬВІВСЬКА область, СТАРОСАМБІРСЬКИЙ район, місто ХИРІВ, вулиця Івасюка, 7</t>
  </si>
  <si>
    <t>31a9d737-bc15-4a8e-8f21-b40fe1f2c340</t>
  </si>
  <si>
    <t>ЛЬВІВСЬКА область, місто ЛЬВІВ, вулиця Русових, 4</t>
  </si>
  <si>
    <t>31ac8004-d4b5-4a16-a3d7-f2374b2787ab</t>
  </si>
  <si>
    <t>ФАП с.Хмелівка</t>
  </si>
  <si>
    <t>ХМЕЛІВКА</t>
  </si>
  <si>
    <t>РІВНЕНСЬКА область, БЕРЕЗНІВСЬКИЙ район, село ХМЕЛІВКА, вулиця Набережна, 4А</t>
  </si>
  <si>
    <t>31ad5cfa-bf16-41ac-bd82-bd4712dc95d1</t>
  </si>
  <si>
    <t>Відділення №2 м.Павлоград</t>
  </si>
  <si>
    <t>ДНІПРОПЕТРОВСЬКА область, місто ПАВЛОГРАД, вулиця Дніпровська, 241</t>
  </si>
  <si>
    <t>31ad9435-a9d5-44cd-b3e0-ba7b68d31b3a</t>
  </si>
  <si>
    <t>Амбулаторія загальної практики сімейної медицини   с. Вільшана</t>
  </si>
  <si>
    <t>ВІЛЬШАНА</t>
  </si>
  <si>
    <t>СУМСЬКА область, НЕДРИГАЙЛІВСЬКИЙ район, село ВІЛЬШАНА, вулиця Київський  шлях, 69</t>
  </si>
  <si>
    <t>31b2ce83-97d5-421b-ac51-a4f246065c8d</t>
  </si>
  <si>
    <t>Фельдшерсько-акушерський пункт с. Вихвостів</t>
  </si>
  <si>
    <t>ВИХВОСТІВ</t>
  </si>
  <si>
    <t>ЧЕРНІГІВСЬКА область, ГОРОДНЯНСЬКИЙ район, село ВИХВОСТІВ, вулиця Покровська, 189</t>
  </si>
  <si>
    <t>31b9ada7-0d1e-4e44-a918-86b41bd84686</t>
  </si>
  <si>
    <t>31bb96e9-2366-4d0f-8f8c-7fdeb72aef2d</t>
  </si>
  <si>
    <t>Дитяча поліклініка №2 комунального некомерційного підприємства «Херсонська міська клінічна лікарня ім. Є.Є.Карабелеша» Херсонської міської ради</t>
  </si>
  <si>
    <t>ХЕРСОНСЬКА область, місто ХЕРСОН, вулиця Ціолковського, 52</t>
  </si>
  <si>
    <t>31bbc8e1-6126-449b-bfdd-bf023569f57f</t>
  </si>
  <si>
    <t>ХАРКІВСЬКА область, КРАСНОКУТСЬКИЙ район, смт. КРАСНОКУТСЬК, вулиця Миру, 136</t>
  </si>
  <si>
    <t>31bbd38a-f2ea-45f1-ab2f-fae17df44f4f</t>
  </si>
  <si>
    <t>Підстанція міста Бахмут</t>
  </si>
  <si>
    <t>ДОНЕЦЬКА область, місто БАХМУТ, вулиця Лермонтова, 18</t>
  </si>
  <si>
    <t>31c0f91e-ba03-42f3-a340-6b30dfdbb37c</t>
  </si>
  <si>
    <t>Дитяча поліклініка  КНП «Херсонська міська клінічна лікарні імені О.С.Лучанського»</t>
  </si>
  <si>
    <t>31ccaf3a-bec4-4e10-aada-41b2908276f1</t>
  </si>
  <si>
    <t>Амбулаторія загальної практики сімейної медицини с.Виноградне</t>
  </si>
  <si>
    <t>ОДЕСЬКА область, БЕРЕЗІВСЬКИЙ район, село ВИНОГРАДНЕ, вулиця Центральна, 51</t>
  </si>
  <si>
    <t>31d135e1-0636-423a-8ac1-202dfc725d90</t>
  </si>
  <si>
    <t>ЛЬВІВСЬКА область, місто ЛЬВІВ, вулиця Чернігівська, 1/3</t>
  </si>
  <si>
    <t>31d3fd61-fbde-457b-90db-f3e5bd8177b6</t>
  </si>
  <si>
    <t>5Комунальне некомерційне підприємство "Кельменецька багатопрофільна лікарня"</t>
  </si>
  <si>
    <t>ЧЕРНІВЕЦЬКА область, КЕЛЬМЕНЕЦЬКИЙ район, смт. КЕЛЬМЕНЦІ, вулиця Петра Сагайдачного, 79</t>
  </si>
  <si>
    <t>31d9cf33-b9a8-4e05-89f9-66e67409853f</t>
  </si>
  <si>
    <t>ФП с.Водяне</t>
  </si>
  <si>
    <t>ДОНЕЦЬКА область, село ВОДЯНЕ, вулиця Ювілейна, 43</t>
  </si>
  <si>
    <t>31d9f573-bb86-416a-9493-6173abf3f046</t>
  </si>
  <si>
    <t>Кушугумська амбулаторія загальной практики- сімейної медицини</t>
  </si>
  <si>
    <t>ЗАПОРІЗЬКА область, ЗАПОРІЗЬКИЙ район, смт. КУШУГУМ, вулиця Партизанська/Зоряна, 65/1А</t>
  </si>
  <si>
    <t>31eb7f87-7853-4e22-a43d-bd63731f8123</t>
  </si>
  <si>
    <t>ВІННИЦЬКА область, місто ВІННИЦЯ, вулиця Хмельницьке Шосе, 96</t>
  </si>
  <si>
    <t>31edb01e-f889-43d8-af82-22cdad7044f8</t>
  </si>
  <si>
    <t>Фельдшерсько - акушерський пункт с. Василівка</t>
  </si>
  <si>
    <t>МИКОЛАЇВСЬКА область, СНІГУРІВСЬКИЙ район, село ВАСИЛІВКА, вулиця Південна, 2 а</t>
  </si>
  <si>
    <t>31eee354-97ff-4a18-a8d9-fb2af240f6f3</t>
  </si>
  <si>
    <t>Фельдшерсько-акушерський пункт с. Великі Кусківці</t>
  </si>
  <si>
    <t>ВЕЛИКІ КУСКІВЦІ</t>
  </si>
  <si>
    <t>ТЕРНОПІЛЬСЬКА область, ЛАНОВЕЦЬКИЙ район, село ВЕЛИКІ КУСКІВЦІ, вулиця Вишнівецька, 2</t>
  </si>
  <si>
    <t>31f40e28-177b-4267-857a-bd859d0d4f50</t>
  </si>
  <si>
    <t>КНП "Дитяча міська поліклініка №7" ОМР Амбулаторія вторинної медичної допомоги</t>
  </si>
  <si>
    <t>ОДЕСЬКА область, місто ОДЕСА, вулиця Старопортофранківська, 46</t>
  </si>
  <si>
    <t>31fc9b4b-7753-456b-941e-94048c5645d3</t>
  </si>
  <si>
    <t>Фельдшерський пункт с. Шубині Стави</t>
  </si>
  <si>
    <t>ШУБИНІ СТАВИ</t>
  </si>
  <si>
    <t>ЧЕРКАСЬКА область, ЛИСЯНСЬКИЙ район, село ШУБИНІ СТАВИ, вулиця Миру, 1В</t>
  </si>
  <si>
    <t>32009584-d05f-4e4b-bd80-5599d7f33147</t>
  </si>
  <si>
    <t>КНП КОР "Київський обласний центр екстреної медичної допомоги та медицини катастроф" Обухівська станція екстреної медичної допомоги</t>
  </si>
  <si>
    <t>КИЇВСЬКА область, місто УКРАЇНКА, вулиця Київська, 1</t>
  </si>
  <si>
    <t>3200ea31-74d0-4aaa-b260-43375a7b7bd5</t>
  </si>
  <si>
    <t>Топчинська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</si>
  <si>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ТОПЧИНО</t>
  </si>
  <si>
    <t>ЗАКАРПАТСЬКА область, ТЯЧІВСЬКИЙ район, село ТОПЧИНО, вулиця Центральна, 304</t>
  </si>
  <si>
    <t>32011a42-c449-41c5-af8c-29ef8ec4bcc5</t>
  </si>
  <si>
    <t>ХАРКІВСЬКА область, місто ХАРКІВ, вулиця Лісопарківська, 4</t>
  </si>
  <si>
    <t>32049ba1-207d-4f3b-b641-abd4013a223c</t>
  </si>
  <si>
    <t>ДОНЕЦЬКА область, місто ДРУЖКІВКА, вулиця Короленка, 10</t>
  </si>
  <si>
    <t>320b099c-a60a-4ea4-8210-3a6663eaa327</t>
  </si>
  <si>
    <t>АЗПСМ с. Андріївка</t>
  </si>
  <si>
    <t>ХАРКІВСЬКА область, КЕГИЧІВСЬКИЙ район, село АНДРІЇВКА, вулиця Шкільна, 1в</t>
  </si>
  <si>
    <t>3219abfd-e53a-4990-986f-3e3cd82af92e</t>
  </si>
  <si>
    <t>Комунальне некомерційне підприємство "Лановецька центральна районна лікарня"</t>
  </si>
  <si>
    <t>ТЕРНОПІЛЬСЬКА область, ЛАНОВЕЦЬКИЙ район, місто ЛАНІВЦІ, вулиця Шевченка, 30</t>
  </si>
  <si>
    <t>321f2395-9e19-43aa-83e1-bbfbb64973c7</t>
  </si>
  <si>
    <t>Дашківська амбулаторія загальної практики-сімейної медицини</t>
  </si>
  <si>
    <t>ДАШКІВКА</t>
  </si>
  <si>
    <t>ПОЛТАВСЬКА область, КОБЕЛЯЦЬКИЙ район, село ДАШКІВКА, прохід Шпитальний, 4</t>
  </si>
  <si>
    <t>32205680-8eb7-4df5-a704-9e437313ed13</t>
  </si>
  <si>
    <t>ФАП с.Катеринівка</t>
  </si>
  <si>
    <t>МИКОЛАЇВСЬКА область, ВЕСЕЛИНІВСЬКИЙ район, село КАТЕРИНІВКА, вулиця Молодіжна, 1</t>
  </si>
  <si>
    <t>32237ba8-b827-4493-bc3a-60c75bdcecfd</t>
  </si>
  <si>
    <t>Затишнянська ЛА ЗПСМ (КНП "ЦПМСД" Криничанської СР №2)</t>
  </si>
  <si>
    <t>ЗАТИШНЕ</t>
  </si>
  <si>
    <t>ДНІПРОПЕТРОВСЬКА область, КРИНИЧАНСЬКИЙ район, село ЗАТИШНЕ, вулиця Центральна, 37</t>
  </si>
  <si>
    <t>3234fc0b-46cb-4301-accf-4998e19e1bef</t>
  </si>
  <si>
    <t>Киселівський фельдшерсько-акушерський пункт</t>
  </si>
  <si>
    <t>ЧЕРНІГІВСЬКА область, ЧЕРНІГІВСЬКИЙ район, село КИСЕЛІВКА, вулиця Молодіжна, 10А</t>
  </si>
  <si>
    <t>32431ecf-2964-436b-803e-b8c8e5feb11a</t>
  </si>
  <si>
    <t>Амбулаторія загальної практики-сімейної медицини село Великі Проходи</t>
  </si>
  <si>
    <t>ВЕЛИКІ ПРОХОДИ</t>
  </si>
  <si>
    <t>ХАРКІВСЬКА область, ДЕРГАЧІВСЬКИЙ район, село ВЕЛИКІ ПРОХОДИ, вулиця Ільїнська, 38</t>
  </si>
  <si>
    <t>32477bca-e2fa-4c21-98de-69d6407b3383</t>
  </si>
  <si>
    <t>Піщанська  амбулаторія загальної практики-сімейної медицини</t>
  </si>
  <si>
    <t>ПІЩА</t>
  </si>
  <si>
    <t>ВОЛИНСЬКА область, ШАЦЬКИЙ район, село ПІЩА, вулиця Центральна, 148а</t>
  </si>
  <si>
    <t>324829bd-aad9-4c66-9f72-17863e4a2765</t>
  </si>
  <si>
    <t>амбулаторія 4</t>
  </si>
  <si>
    <t>ОДЕСЬКА область, місто ОДЕСА, вулиця ЛЕВІТАНА, 62</t>
  </si>
  <si>
    <t>324dc395-cda7-4182-99f5-d4f0bd0206fc</t>
  </si>
  <si>
    <t>Пункт здоров'я с.Вільхова</t>
  </si>
  <si>
    <t>ВІЛЬХОВА</t>
  </si>
  <si>
    <t>ІВАНО-ФРАНКІВСЬКА область, РОГАТИНСЬКИЙ район, село ВІЛЬХОВА, вулиця Героїв Майдану, 96а</t>
  </si>
  <si>
    <t>3253f57c-5f54-4a5d-8587-97a958ef93c6</t>
  </si>
  <si>
    <t>Прибузька амбулаторія загальної практики-сімейної медицини</t>
  </si>
  <si>
    <t>ПРИБУЗЬКЕ</t>
  </si>
  <si>
    <t>МИКОЛАЇВСЬКА область, село ПРИБУЗЬКЕ, вулиця Гастело, 9-а</t>
  </si>
  <si>
    <t>32554bcb-3c35-4d61-a247-b6f965183b44</t>
  </si>
  <si>
    <t>Молодіжнянська АЗПСМ</t>
  </si>
  <si>
    <t>МОЛОДІЖНЕ</t>
  </si>
  <si>
    <t>ДНІПРОПЕТРОВСЬКА область, ЦАРИЧАНСЬКИЙ район, селище МОЛОДІЖНЕ, вулиця Паркова, 3</t>
  </si>
  <si>
    <t>32560e10-8e06-4809-acbc-0c6c3ad465aa</t>
  </si>
  <si>
    <t>комунальне некомерційне підприємство "Херсонській міський перинатальний центр 2 рівня ім. З.С.Клименко" Херсонської міської ради</t>
  </si>
  <si>
    <t>ХЕРСОНСЬКА область, місто ХЕРСОН, вулиця Гоголя, 1</t>
  </si>
  <si>
    <t>32595b9c-b838-4220-b700-d42a20e72e5a</t>
  </si>
  <si>
    <t>ФАП с.Троїця Комунального некомерційного підприємства   «Заболотівська районна лікарня» Заболотівської селищної ради об'єднаної територіальної громади</t>
  </si>
  <si>
    <t>ТРОЇЦЯ</t>
  </si>
  <si>
    <t>ІВАНО-ФРАНКІВСЬКА область, село ТРОЇЦЯ, вулиця Головна, 3</t>
  </si>
  <si>
    <t>325bff91-4d1c-466f-ada2-dc7b52398690</t>
  </si>
  <si>
    <t>Пункт здоров'я с.Воскресинці</t>
  </si>
  <si>
    <t>ВОСКРЕСИНЦІ</t>
  </si>
  <si>
    <t>ІВАНО-ФРАНКІВСЬКА область, КОЛОМИЙСЬКИЙ район, село ВОСКРЕСИНЦІ, вулиця Шевченка, 26</t>
  </si>
  <si>
    <t>325e87a5-6a47-4720-b2b0-55197812c128</t>
  </si>
  <si>
    <t>Амбулаторія загальної практики-сімейної медицини № 7</t>
  </si>
  <si>
    <t>ДНІПРОПЕТРОВСЬКА область, місто КАМ'ЯНСЬКЕ, вулиця С.Слісаренка, 3Е</t>
  </si>
  <si>
    <t>325f785b-42be-4c61-814a-ff7d5d329731</t>
  </si>
  <si>
    <t>Новобілоуський фельдшерсько-акушерський пункт</t>
  </si>
  <si>
    <t>ЧЕРНІГІВСЬКА область, ЧЕРНІГІВСЬКИЙ район, село НОВИЙ БІЛОУС, вулиця Свиридовського, 54А</t>
  </si>
  <si>
    <t>3261a84f-23e4-46d3-abcd-d5e56a71ac6a</t>
  </si>
  <si>
    <t>Амбулаторія загальної практики - сімейної медицини 2ПВ</t>
  </si>
  <si>
    <t>ЛЬВІВСЬКА область, місто ВИННИКИ, вулиця Винна Гора, 30</t>
  </si>
  <si>
    <t>3263fd70-849e-48ca-95c9-bf10daa2c435</t>
  </si>
  <si>
    <t>Амбулаторія загальної практики сімейної медицини с. Вовковиї</t>
  </si>
  <si>
    <t>ВОВКОВИЇ</t>
  </si>
  <si>
    <t>РІВНЕНСЬКА область, село ВОВКОВИЇ, вулиця Грушевського, 169</t>
  </si>
  <si>
    <t>326de90e-7574-4ff7-b3c9-247682b45485</t>
  </si>
  <si>
    <t>Н.Бросковецька АЗПСМ</t>
  </si>
  <si>
    <t>НОВІ БРОСКІВЦІ</t>
  </si>
  <si>
    <t>ЧЕРНІВЕЦЬКА область, СТОРОЖИНЕЦЬКИЙ район, село НОВІ БРОСКІВЦІ, вулиця Сторожинецька, 27</t>
  </si>
  <si>
    <t>326fabc9-4e91-444d-b79f-f90b52cab809</t>
  </si>
  <si>
    <t>Амбулаторія  №1 м.Виноградів</t>
  </si>
  <si>
    <t>ЗАКАРПАТСЬКА область, ВИНОГРАДІВСЬКИЙ район, місто ВИНОГРАДІВ, вулиця Лікарняна, 13</t>
  </si>
  <si>
    <t>327538ad-8e4f-4c33-992e-e2a08e1ecdf6</t>
  </si>
  <si>
    <t>Фельдшерсько - акушерський пункт с. Поляна</t>
  </si>
  <si>
    <t>МИКОЛАЇВСЬКА область, СНІГУРІВСЬКИЙ район, селище ПОЛЯНА, вулиця Центральна, 1</t>
  </si>
  <si>
    <t>327ceb2a-2da2-40fb-9840-dbb920a5f4d2</t>
  </si>
  <si>
    <t>АЗПСМ с. Ольшаниця</t>
  </si>
  <si>
    <t>РОКИТНЯНСЬКИЙ</t>
  </si>
  <si>
    <t>ОЛЬШАНИЦЯ</t>
  </si>
  <si>
    <t>КИЇВСЬКА область, РОКИТНЯНСЬКИЙ район, село ОЛЬШАНИЦЯ, вулиця Центральна, 1</t>
  </si>
  <si>
    <t>327fd2fa-9ab1-4174-9f26-37d3a7cff5d5</t>
  </si>
  <si>
    <t>Амбулаторія ЗПСМ смт. Губиниха (КНП "ЦПМСД" Черкаської селищної ради")</t>
  </si>
  <si>
    <t>ГУБИНИХА</t>
  </si>
  <si>
    <t>ДНІПРОПЕТРОВСЬКА область, НОВОМОСКОВСЬКИЙ район, смт. ГУБИНИХА, вулиця Центральна, 119а</t>
  </si>
  <si>
    <t>328f7f9e-6409-45bc-b02e-17add2221ab9</t>
  </si>
  <si>
    <t>Білецьківська АЗПСМ</t>
  </si>
  <si>
    <t>БІЛЕЦЬКІВКА</t>
  </si>
  <si>
    <t>ПОЛТАВСЬКА область, КРЕМЕНЧУЦЬКИЙ район, село БІЛЕЦЬКІВКА, вулиця Центральна, 179-А</t>
  </si>
  <si>
    <t>329a2193-c24e-44e5-9ab6-cb7b91fd7c2d</t>
  </si>
  <si>
    <t>ДИТЯЧА КЛІНІЧНА ЛІКАРНЯ №9 ПОДІЛЬСЬКОГО РАЙОНУ М.КИЄВА, ВУЛ.  ТУРІВСЬКА, 26</t>
  </si>
  <si>
    <t>М.КИЇВ, місто КИЇВ, вулиця Турівська, 26</t>
  </si>
  <si>
    <t>329a409e-cdcf-4f62-9b0a-72d3f150c83a</t>
  </si>
  <si>
    <t>Ізяславська АЗПСМ №2</t>
  </si>
  <si>
    <t>ХМЕЛЬНИЦЬКА область, ІЗЯСЛАВСЬКИЙ район, місто ІЗЯСЛАВ, вулиця Б. Хмельницького, 47</t>
  </si>
  <si>
    <t>329e0e35-31ef-4e93-ab10-274d92cd1e3a</t>
  </si>
  <si>
    <t>КП "НІКОПОЛЬСЬКА МІСЬКА ЛІКАРНЯ №4" НІКОПОЛЬСЬКОЇ МІСЬКОЇ РАДИ", 50 років НЗФ, 2а</t>
  </si>
  <si>
    <t>ДНІПРОПЕТРОВСЬКА область, місто НІКОПОЛЬ, вулиця 50 років НЗФ, 2а</t>
  </si>
  <si>
    <t>32a0867d-283f-4c59-bade-aa94bc6554f4</t>
  </si>
  <si>
    <t>МИКОЛАЇВСЬКА область, місто МИКОЛАЇВ, вулиця 3 Воєнна, 8</t>
  </si>
  <si>
    <t>32a0c4d5-78a7-4def-b39e-e400903ab62e</t>
  </si>
  <si>
    <t>Фельдшерський пункт с.</t>
  </si>
  <si>
    <t>БЕЗПЕЧНА</t>
  </si>
  <si>
    <t>ЧЕРКАСЬКА область, ЖАШКІВСЬКИЙ район, село БЕЗПЕЧНА, вулиця Центральна, 19</t>
  </si>
  <si>
    <t>32a182b4-f9ce-4817-b6ad-fd70a11df273</t>
  </si>
  <si>
    <t>ФРУКТОВЕ</t>
  </si>
  <si>
    <t>ЗАПОРІЗЬКА область, МЕЛІТОПОЛЬСЬКИЙ район, селище ФРУКТОВЕ, вулиця Молодіжна, 7А</t>
  </si>
  <si>
    <t>32a30fad-fcb8-4d17-9627-9d3ec7be7e7d</t>
  </si>
  <si>
    <t>Клініка дружня до молоді</t>
  </si>
  <si>
    <t>32a51763-79f1-489d-879a-9a070202d749</t>
  </si>
  <si>
    <t>ФАП с. Голосків</t>
  </si>
  <si>
    <t>ГОЛОСКІВ</t>
  </si>
  <si>
    <t>ІВАНО-ФРАНКІВСЬКА область, КОЛОМИЙСЬКИЙ район, село ГОЛОСКІВ, вулиця Довбуша, 6а</t>
  </si>
  <si>
    <t>32a68b63-6189-4952-a325-f2f57b04089f</t>
  </si>
  <si>
    <t>Українківська амбулаторія загальної практики-сімейної медицини</t>
  </si>
  <si>
    <t>МИКОЛАЇВСЬКА область, село УКРАЇНКА, вулиця Шевченко, 1</t>
  </si>
  <si>
    <t>32a6d56b-87b6-416d-87a8-0ac5b6223838</t>
  </si>
  <si>
    <t>Комунальне підприємство "Полтавський обласний клінічний медичний кардіоваскулярний центр Полтавської обласної ради"</t>
  </si>
  <si>
    <t>ПОЛТАВСЬКА область, ПОЛТАВА район, місто ПОЛТАВА, вулиця Макаренка, 1А</t>
  </si>
  <si>
    <t>32ae4fdc-51f8-4246-81d4-7bffa36ce41a</t>
  </si>
  <si>
    <t>Денихівська амбулаторія ЗПСМ</t>
  </si>
  <si>
    <t>ДЕНИХІВКА</t>
  </si>
  <si>
    <t>КИЇВСЬКА область, ТЕТІЇВСЬКИЙ район, село ДЕНИХІВКА, вулиця Лесі Українки, 4</t>
  </si>
  <si>
    <t>32c28486-42ce-47c1-b29b-ac8cf109bddd</t>
  </si>
  <si>
    <t>КНП "ЦПМСД Давидівської сільської ради ОТГ"</t>
  </si>
  <si>
    <t>ЛЬВІВСЬКА область, ПУСТОМИТІВСЬКИЙ район, село ДАВИДІВ, вулиця Галицька, 4-А</t>
  </si>
  <si>
    <t>32c48e0d-a025-4a0f-80be-632989fe7917</t>
  </si>
  <si>
    <t>Комунальне некомерційне підприємство "Горносаївська центральна лікарня"</t>
  </si>
  <si>
    <t>ГОРНОСТАЇВСЬКИЙ</t>
  </si>
  <si>
    <t>ХЕРСОНСЬКА область, ГОРНОСТАЇВСЬКИЙ район, смт. ГОРНОСТАЇВКА, вулиця Покровська, 307</t>
  </si>
  <si>
    <t>32c910ea-6db7-472c-936a-cb2506c29a89</t>
  </si>
  <si>
    <t>Тростянецька АЗПСМ</t>
  </si>
  <si>
    <t>ВОЛИНСЬКА область, КІВЕРЦІВСЬКИЙ район, село ТРОСТЯНЕЦЬ, вулиця Київська, 4</t>
  </si>
  <si>
    <t>32ca038e-940e-491c-a55d-23d46dafca9d</t>
  </si>
  <si>
    <t>Філія №1 Черкаської міської консультативно-діагностичної поліклініки</t>
  </si>
  <si>
    <t>ЧЕРКАСЬКА область, місто ЧЕРКАСИ, вулиця Дахнівська, 34</t>
  </si>
  <si>
    <t>32cdb7fc-39ea-4e73-b769-7db8e624c647</t>
  </si>
  <si>
    <t>Фельдшерський пункт с.Сегединці</t>
  </si>
  <si>
    <t>СЕГЕДИНЦІ</t>
  </si>
  <si>
    <t>ЧЕРКАСЬКА область, ГОРОДИЩЕНСЬКИЙ район, село СЕГЕДИНЦІ, вулиця Шевченка , 5</t>
  </si>
  <si>
    <t>32d7e1d8-58fd-42a2-853d-e09b5384d578</t>
  </si>
  <si>
    <t>ХАРКІВСЬКА область, КРАСНОГРАДСЬКИЙ район, місто КРАСНОГРАД, вулиця Шиндлера, 91</t>
  </si>
  <si>
    <t>32da1472-1ac9-4f44-b2c5-4f0ba7754c39</t>
  </si>
  <si>
    <t>Фельдшерсько – акушерський пункт с. Вільне</t>
  </si>
  <si>
    <t>КИЇВСЬКА область, МАКАРІВСЬКИЙ район, село ВІЛЬНЕ, вулиця Будівельників, 3А</t>
  </si>
  <si>
    <t>32de3ca9-c8d5-4162-894f-3563f1a56745</t>
  </si>
  <si>
    <t>ЗАПОРІЗЬКА область, місто ЗАПОРІЖЖЯ, вулиця Лікарняна, 18</t>
  </si>
  <si>
    <t>32e0d585-26be-4184-b5d9-c07f5a66c09b</t>
  </si>
  <si>
    <t>ФП  села Великі  Липняги</t>
  </si>
  <si>
    <t>ВЕЛИКІ ЛИПНЯГИ</t>
  </si>
  <si>
    <t>ПОЛТАВСЬКА область, СЕМЕНІВСЬКИЙ район, село ВЕЛИКІ ЛИПНЯГИ, вулиця Незалежності, 22</t>
  </si>
  <si>
    <t>32e7048c-2b6d-4aa2-bbd3-80e41d61f4d2</t>
  </si>
  <si>
    <t>Мед-Союз</t>
  </si>
  <si>
    <t>СУМСЬКА область, місто СУМИ, вулиця Привокзальна, 33</t>
  </si>
  <si>
    <t>32eb3eba-c4f8-42bb-b348-5d25b9743a2f</t>
  </si>
  <si>
    <t>Фельдшерсько-акушерський пункт с. Помлинів</t>
  </si>
  <si>
    <t>ПОМЛИНІВ</t>
  </si>
  <si>
    <t>ЛЬВІВСЬКА область, ЖОВКІВСЬКИЙ район, село ПОМЛИНІВ, вулиця Помлинів, 53</t>
  </si>
  <si>
    <t>32ec0ede-4d55-443a-bdfb-cd297a3aa4a8</t>
  </si>
  <si>
    <t>Амбулаторія загальної практики-сімейної медицини с.Хрінники</t>
  </si>
  <si>
    <t>ДЕМИДІВСЬКИЙ</t>
  </si>
  <si>
    <t>ХРІННИКИ</t>
  </si>
  <si>
    <t>РІВНЕНСЬКА область, ДЕМИДІВСЬКИЙ район, село ХРІННИКИ, вулиця Івана Франка, 62</t>
  </si>
  <si>
    <t>32edec52-5fe2-413c-beee-7d9fdd2acb87</t>
  </si>
  <si>
    <t>КИЇВСЬКА область, місто ІРПІНЬ, вулиця вулиця Тургенєвська, 50</t>
  </si>
  <si>
    <t>32ee96ea-890b-4088-a10a-e4713e1e450d</t>
  </si>
  <si>
    <t>Опришнська амбулаторія ЗПСМ</t>
  </si>
  <si>
    <t>ОПРИШЕНИ</t>
  </si>
  <si>
    <t>ЧЕРНІВЕЦЬКА область, село ОПРИШЕНИ, вулиця Головна, 31а</t>
  </si>
  <si>
    <t>32ef5c48-2292-40bd-9f60-efaee0c1bb46</t>
  </si>
  <si>
    <t>Ісківецька АЗПСМ</t>
  </si>
  <si>
    <t>ПОЛТАВСЬКА область, ЛОХВИЦЬКИЙ район, село ІСКІВЦІ, вулиця Широка, 51в</t>
  </si>
  <si>
    <t>32f0e635-9147-4ad6-860a-e3b670393e1d</t>
  </si>
  <si>
    <t>ФП с. Покощівка</t>
  </si>
  <si>
    <t>ПОКОЩІВКА</t>
  </si>
  <si>
    <t>ХМЕЛЬНИЦЬКА область, ІЗЯСЛАВСЬКИЙ район, село ПОКОЩІВКА, вулиця Партизанська , 8</t>
  </si>
  <si>
    <t>32f638ec-0b19-4bf0-8461-db3aca895f43</t>
  </si>
  <si>
    <t>Фельдшерсько-акушерський пункт село Терешки</t>
  </si>
  <si>
    <t>ЧЕРКАСЬКА область, ШПОЛЯНСЬКИЙ район, село ТЕРЕШКИ, вулиця Миру, 4</t>
  </si>
  <si>
    <t>330402ee-2617-4f81-877e-9f737dc1c15d</t>
  </si>
  <si>
    <t>ФАП с,Тязів</t>
  </si>
  <si>
    <t>ТЯЗІВ</t>
  </si>
  <si>
    <t>ІВАНО-ФРАНКІВСЬКА область, село ТЯЗІВ, вулиця Шевченка, 4</t>
  </si>
  <si>
    <t>330a5749-5b8b-4341-be52-bfb6b5e22ab7</t>
  </si>
  <si>
    <t>КИЇВСЬКА область, смт. ЗГУРІВКА, вулиця Залізнична, 7</t>
  </si>
  <si>
    <t>330b09d0-9199-44af-870f-a27f231eb056</t>
  </si>
  <si>
    <t>АЗПСМ смт. Іванівка</t>
  </si>
  <si>
    <t>ІВАНІВСЬКИЙ</t>
  </si>
  <si>
    <t>ХЕРСОНСЬКА область, ІВАНІВСЬКИЙ район, смт. ІВАНІВКА, вулиця Українська, 24</t>
  </si>
  <si>
    <t>330d2118-adce-4ac8-9590-224eb8f0d681</t>
  </si>
  <si>
    <t>Амбулаторне відділення №12 МЦ ТОВ "Медикал Сервіс"</t>
  </si>
  <si>
    <t>М.КИЇВ, місто КИЇВ, вулиця Миколи Закревського, 95В</t>
  </si>
  <si>
    <t>330ed5ca-dd05-4341-994d-9351099e1416</t>
  </si>
  <si>
    <t>Фельдшерсько-акушерський пункт села Іваничі</t>
  </si>
  <si>
    <t>РІВНЕНСЬКА область, РІВНЕНСЬКИЙ район, село ІВАНИЧІ, вулиця Млинівська, 27</t>
  </si>
  <si>
    <t>330f56d4-ec9d-44c2-aeca-9fcabce11906</t>
  </si>
  <si>
    <t>КОМУНАЛЬНЕ 3Г НЕКОМЕРЦІЙНЕ ПІДПРИЄМСТВО "ОРЖИЦЬКА ЛІКАРНЯ" ОРЖИЦЬКОЇ СЕЛИЩНОЇ  РАДИ ПОЛТАВСЬКОЇ ОБЛАСТІ смт. ОРЖИЦЯ, вул, ЦЕНТРАЛЬНА, буд, 3Г</t>
  </si>
  <si>
    <t>ПОЛТАВСЬКА область, смт. ОРЖИЦЯ, вулиця ЦЕНТРАЛЬНА, 3Г</t>
  </si>
  <si>
    <t>330f981c-eb8e-4673-809c-74c609451da2</t>
  </si>
  <si>
    <t>Федорівська амбулаторія загальної практики - сімейної медицини</t>
  </si>
  <si>
    <t>ЗАПОРІЗЬКА область, ПОЛОГІВСЬКИЙ район, село ФЕДОРІВКА, вулиця Центральна, 9</t>
  </si>
  <si>
    <t>330ff1f4-d159-4fad-937d-be38cfd96914</t>
  </si>
  <si>
    <t>Фельдерський пункт села Юр'ївка</t>
  </si>
  <si>
    <t>ДОНЕЦЬКА область, ДОБРОПІЛЬСЬКИЙ район, село ЮР'ЇВКА, вулиця Центральна, 23а</t>
  </si>
  <si>
    <t>33119f71-b008-45f5-9534-0dc775cae3e4</t>
  </si>
  <si>
    <t>КД  Голосіївський 59а, КНП "КМКЛ №5"</t>
  </si>
  <si>
    <t>М.КИЇВ, місто КИЇВ, проспект 40-річчя Жовтня, 59а</t>
  </si>
  <si>
    <t>33190035-4c25-48f1-b479-c46c1d806feb</t>
  </si>
  <si>
    <t>ФП с.Єлизаветпілля (СЛА ЗПСМ с.Нива Трудова)</t>
  </si>
  <si>
    <t>ЄЛИЗАВЕТПІЛЛЯ</t>
  </si>
  <si>
    <t>ДНІПРОПЕТРОВСЬКА область, АПОСТОЛІВСЬКИЙ район, село ЄЛИЗАВЕТПІЛЛЯ, вулиця Шкільна, 25</t>
  </si>
  <si>
    <t>33191854-4521-4ca3-9d2e-f5fca0c7e980</t>
  </si>
  <si>
    <t>Амбулаторія загальної практики - сімейної медицини село Червона Слобода  КНП "Черкаський районний центр ПМСД" Червонослобідської сільської ради</t>
  </si>
  <si>
    <t>ЧЕРКАСЬКА область, село ЧЕРВОНА СЛОБОДА, вулиця Пирогова, 3/1</t>
  </si>
  <si>
    <t>331b7dd4-0615-4fce-a46b-4835f504c61c</t>
  </si>
  <si>
    <t>Комунальне некомерційне підприємство "Переяслав-Хмельницька центральна районна лікарня" Переяслав-Хмельницької районної ради, сільських рад Переяслав-Хмельницького району та Переяславської міської ради</t>
  </si>
  <si>
    <t>КИЇВСЬКА область, місто ПЕРЕЯСЛАВ-ХМЕЛЬНИЦЬКИЙ, вулиця Богдана Хмельницького, 137</t>
  </si>
  <si>
    <t>331d196b-de57-4807-805c-64fbd0746d2c</t>
  </si>
  <si>
    <t>ФАП с. Надеждівка</t>
  </si>
  <si>
    <t>НАДЕЖДІВКА</t>
  </si>
  <si>
    <t>ОДЕСЬКА область, АРЦИЗЬКИЙ район, село НАДЕЖДІВКА, вулиця Центральна, 36</t>
  </si>
  <si>
    <t>3321d877-1d0c-4a46-be71-b8ae6871c65f</t>
  </si>
  <si>
    <t>Новоохтирська сільська лікарська амбулаторія загальної практики сімейної медицини</t>
  </si>
  <si>
    <t>НОВООХТИРКА</t>
  </si>
  <si>
    <t>ЛУГАНСЬКА область, НОВОАЙДАРСЬКИЙ район, село НОВООХТИРКА, вулиця Лісова, 2</t>
  </si>
  <si>
    <t>33227140-e84a-432e-86db-ce42f03cdb49</t>
  </si>
  <si>
    <t>Шевченківський ФП</t>
  </si>
  <si>
    <t>БЕРДЯНСЬКИЙ</t>
  </si>
  <si>
    <t>ЗАПОРІЗЬКА область, БЕРДЯНСЬКИЙ район, село ШЕВЧЕНКОВЕ, вулиця Смирнова, 4</t>
  </si>
  <si>
    <t>3324db30-43a5-4807-b3d1-10a0da36054c</t>
  </si>
  <si>
    <t>ФОП Грушецька Світлана Іванівна</t>
  </si>
  <si>
    <t>КИЇВСЬКА область, місто СЛАВУТИЧ, квартал Вільнюський , 5а</t>
  </si>
  <si>
    <t>33252c3b-898e-47f6-8bc5-52722bcb755c</t>
  </si>
  <si>
    <t>ФАП с. Слобода</t>
  </si>
  <si>
    <t>ІВАНО-ФРАНКІВСЬКА область, КОЛОМИЙСЬКИЙ район, село СЛОБОДА, вулиця Франка,  , 37</t>
  </si>
  <si>
    <t>3330e89b-1623-485f-8cbb-034ae5869e07</t>
  </si>
  <si>
    <t>КНП "Чорноморська лікарня" ЧМР Одеської обл.</t>
  </si>
  <si>
    <t>ОДЕСЬКА область, місто ЧОРНОМОРСЬК, вулиця Віталія Шума, 4</t>
  </si>
  <si>
    <t>333c9415-c0c4-479a-b8cd-7cf35802425c</t>
  </si>
  <si>
    <t>Іллінецька АЗПСМ</t>
  </si>
  <si>
    <t>ВІННИЦЬКА область, ІЛЛІНЕЦЬКИЙ район, місто ІЛЛІНЦІ, вулиця Вільшанська, 48</t>
  </si>
  <si>
    <t>3344ef5c-e781-48ba-892f-112798185bf4</t>
  </si>
  <si>
    <t>фельдшерсько-акушерський пункт села Чемерне амбулаторії загальної практики сімейної медицини Тутовицької дільниці комунального некомерційного підприємства "Сарненський  центр первинної медико-санітарн</t>
  </si>
  <si>
    <t>ЧЕМЕРНЕ</t>
  </si>
  <si>
    <t>РІВНЕНСЬКА область, САРНЕНСЬКИЙ район, селище ЧЕМЕРНЕ, вулиця Залізнична, 2а</t>
  </si>
  <si>
    <t>3349022b-6a94-4f7b-9feb-bf80d53a071e</t>
  </si>
  <si>
    <t>Лютенська амбулаторія загальної практики - сімейної медицини</t>
  </si>
  <si>
    <t>ЛЮТЕНЬКА</t>
  </si>
  <si>
    <t>ПОЛТАВСЬКА область, село ЛЮТЕНЬКА, вулиця Дружби, 43</t>
  </si>
  <si>
    <t>334a54ec-7c1f-4540-a454-6cc1f4c2d0f0</t>
  </si>
  <si>
    <t>ДНІПРОПЕТРОВСЬКА область, місто НІКОПОЛЬ, вулиця Г. Чорнобиля, 50</t>
  </si>
  <si>
    <t>334abfd3-ceaa-42e5-871d-a58bfb6efa9c</t>
  </si>
  <si>
    <t>Дмитрівська сільська лікарська амбулаторія загальної практики сімейної медицини</t>
  </si>
  <si>
    <t>ДЕЛЬЖИЛЕР</t>
  </si>
  <si>
    <t>ОДЕСЬКА область, село ДЕЛЬЖИЛЕР, вулиця Миру, 1</t>
  </si>
  <si>
    <t>334ada62-b16d-4814-8d1f-6489df992004</t>
  </si>
  <si>
    <t>Тальянківська  АЗПСМ</t>
  </si>
  <si>
    <t>ТАЛЬЯНКИ</t>
  </si>
  <si>
    <t>ЧЕРКАСЬКА область, ТАЛЬНІВСЬКИЙ район, село ТАЛЬЯНКИ, вулиця Шевченка, 1</t>
  </si>
  <si>
    <t>33515704-9a70-4f95-af35-18d0fbc2e124</t>
  </si>
  <si>
    <t>Пухівська амбулаторія загальної практики – сімейної медицини (КНП БРР ЦПМСД)</t>
  </si>
  <si>
    <t>ПУХІВКА</t>
  </si>
  <si>
    <t>КИЇВСЬКА область, БРОВАРСЬКИЙ район, село ПУХІВКА, вулиця Деснянська, 1А</t>
  </si>
  <si>
    <t>335351cc-69fd-4b3f-a7d5-1cf878dde1de</t>
  </si>
  <si>
    <t>КНП "Бережанська ЦМЛ" Бережанської міської ради (стаціонар)</t>
  </si>
  <si>
    <t>ТЕРНОПІЛЬСЬКА область, місто БЕРЕЖАНИ, вулиця Б. Хмельницького, 52</t>
  </si>
  <si>
    <t>3354387a-29d4-47ec-8701-4832d5f3f46f</t>
  </si>
  <si>
    <t>Комунальне некомерційне підприємство "Міська поліклініка №3" Харківської міської ради Центр первинної медичної допомоги Амбулаторія №2 Філія №2</t>
  </si>
  <si>
    <t>ХАРКІВСЬКА область, місто ХАРКІВ, вулиця Яблунева, 23</t>
  </si>
  <si>
    <t>335f2c8f-b9dc-46a6-a45f-e6a2bb921b44</t>
  </si>
  <si>
    <t>Центральне консультативно-діагностичне відділення</t>
  </si>
  <si>
    <t>ОДЕСЬКА область, місто ОДЕСА, вулиця Маршала Говорова, 26-А</t>
  </si>
  <si>
    <t>33648718-9f33-4f70-9519-a87506892a4f</t>
  </si>
  <si>
    <t>Новогригорівський Другий ФП</t>
  </si>
  <si>
    <t>НОВОГРИГОРІВКА ДРУГА</t>
  </si>
  <si>
    <t>КІРОВОГРАДСЬКА область, ДОЛИНСЬКИЙ район, село НОВОГРИГОРІВКА ДРУГА, вулиця Шевченка, 35</t>
  </si>
  <si>
    <t>3366b005-be4e-40c7-a473-9d782f08e29b</t>
  </si>
  <si>
    <t>Амбулаторія загальної практики-сімейної медицини № 6</t>
  </si>
  <si>
    <t>336c35f5-92a9-4e16-b93c-ac4236fe4c93</t>
  </si>
  <si>
    <t>КВАСИЛІВ</t>
  </si>
  <si>
    <t>РІВНЕНСЬКА область, РІВНЕНСЬКИЙ район, смт. КВАСИЛІВ, вулиця Молодіжна, 38/2</t>
  </si>
  <si>
    <t>336d029e-cc72-49d4-b1f6-77f3c697cb39</t>
  </si>
  <si>
    <t>АЗПСМ с.Малий Березний</t>
  </si>
  <si>
    <t>МАЛИЙ БЕРЕЗНИЙ</t>
  </si>
  <si>
    <t>ЗАКАРПАТСЬКА область, ВЕЛИКОБЕРЕЗНЯНСЬКИЙ район, село МАЛИЙ БЕРЕЗНИЙ, вулиця Центральна, 60</t>
  </si>
  <si>
    <t>336d0a86-1bf9-4dde-9cd5-1b008041ef03</t>
  </si>
  <si>
    <t>Лиманський фельдшерський пункт</t>
  </si>
  <si>
    <t>ЗАПОРІЗЬКА область, ЯКИМІВСЬКИЙ район, село ЛИМАНСЬКЕ, вулиця Лиманська, 45</t>
  </si>
  <si>
    <t>336ecc50-6c88-4a7c-93c9-d8ee4ee44469</t>
  </si>
  <si>
    <t>КНП "КДЦ" Шевченківського району м. Києва (Пряме підпорядкування), вул. Саксаганського, 100</t>
  </si>
  <si>
    <t>М.КИЇВ, місто КИЇВ, вулиця Саксаганського, 100</t>
  </si>
  <si>
    <t>3375bbb4-0255-4e10-8379-066c150f023a</t>
  </si>
  <si>
    <t>Амбулаторія загальної практики-сімейної медицини № 5 смт.Курахівка</t>
  </si>
  <si>
    <t>КУРАХІВКА</t>
  </si>
  <si>
    <t>ДОНЕЦЬКА область, смт. КУРАХІВКА, вулиця Миру, 19</t>
  </si>
  <si>
    <t>337782ee-9e83-4c41-9b18-6c223324fd06</t>
  </si>
  <si>
    <t>Грунська АЗПСМ № 1</t>
  </si>
  <si>
    <t>СУМСЬКА область, ОХТИРСЬКИЙ район, село ГРУНЬ, вулиця Покровська, 44</t>
  </si>
  <si>
    <t>33784d62-87d5-4a86-a623-9004d70f4dfb</t>
  </si>
  <si>
    <t>Завтурівський ФП</t>
  </si>
  <si>
    <t>ЗАВТУРОВЕ</t>
  </si>
  <si>
    <t>КІРОВОГРАДСЬКА область, УСТИНІВСЬКИЙ район, село ЗАВТУРОВЕ, вулиця Центральна, 3</t>
  </si>
  <si>
    <t>337e6c59-9a90-4cf2-977d-579898d0ea7b</t>
  </si>
  <si>
    <t>ВІННИЦЬКА область, КРИЖОПІЛЬСЬКИЙ район, смт. КРИЖОПІЛЬ, вулиця Данила Нечая, 10</t>
  </si>
  <si>
    <t>3385b437-2d82-4ead-bc03-7500e4eece86</t>
  </si>
  <si>
    <t>пункт постійного базування бригад екстреної (швидкої) медичної допомоги с.Інгулка</t>
  </si>
  <si>
    <t>ІНГУЛКА</t>
  </si>
  <si>
    <t>МИКОЛАЇВСЬКА область, село ІНГУЛКА, вулиця Садова, 23</t>
  </si>
  <si>
    <t>3387685f-1299-4feb-8ccf-5bb707171025</t>
  </si>
  <si>
    <t>Пологовий будинок</t>
  </si>
  <si>
    <t>ДНІПРОПЕТРОВСЬКА область, місто ПАВЛОГРАД, вулиця Шевченка, 102</t>
  </si>
  <si>
    <t>3393afd8-c5a9-457c-984e-de3f57c54626</t>
  </si>
  <si>
    <t>Першотравневський фельдшерсько-акушерський пункт</t>
  </si>
  <si>
    <t>ПОЛТАВСЬКА область, ПИРЯТИНСЬКИЙ район, село ПЕРШОТРАВНЕВЕ, вулиця Перемоги, 54</t>
  </si>
  <si>
    <t>339dc07a-47e6-4f0f-803b-ed53ae8dd31a</t>
  </si>
  <si>
    <t>МініПоліКлініка</t>
  </si>
  <si>
    <t>ЛЬВІВСЬКА область, місто ЛЬВІВ, вулиця Пасічна, 27</t>
  </si>
  <si>
    <t>33ab60c6-3b14-44dd-b9d6-33f95de373c4</t>
  </si>
  <si>
    <t>Інфекційне відділення</t>
  </si>
  <si>
    <t>ЗАПОРІЗЬКА область, МИХАЙЛІВСЬКИЙ район, смт. МИХАЙЛІВКА,  ЦЕНТРАЛЬНА, 78Ж</t>
  </si>
  <si>
    <t>33ac8cc3-247b-4fb7-8cd3-c831e7d0023f</t>
  </si>
  <si>
    <t>ШОЛОХОВЕ</t>
  </si>
  <si>
    <t>ДНІПРОПЕТРОВСЬКА область, НІКОПОЛЬСЬКИЙ район, село ШОЛОХОВЕ, вулиця Лікарняна, 1</t>
  </si>
  <si>
    <t>33b3aa14-5478-4de0-988e-4d2e4d0f5ceb</t>
  </si>
  <si>
    <t>Амбулаторія загальної практики-сімейної медицини № 10</t>
  </si>
  <si>
    <t>ЗАПОРІЗЬКА область, місто ЗАПОРІЖЖЯ, проспект Соборний, 228</t>
  </si>
  <si>
    <t>33b960b8-f634-458c-a804-b0b51d3d2931</t>
  </si>
  <si>
    <t>ТЕРНОПІЛЬСЬКА область, БУЧАЦЬКИЙ район, місто БУЧАЧ, вулиця вулиця Галицька, 131</t>
  </si>
  <si>
    <t>33c807aa-2178-4728-bf54-7cb313094570</t>
  </si>
  <si>
    <t>Ладинський фельдшерський пункт</t>
  </si>
  <si>
    <t>ЛАДИНКА</t>
  </si>
  <si>
    <t>ЧЕРНІГІВСЬКА область, ЧЕРНІГІВСЬКИЙ район, село ЛАДИНКА, вулиця Вокзальна, 3</t>
  </si>
  <si>
    <t>33c892aa-6d0a-4288-92ca-967bee62e509</t>
  </si>
  <si>
    <t>Єланецький пункт постійного базування бригад екстреної (швидкої) медичної допомоги</t>
  </si>
  <si>
    <t>МИКОЛАЇВСЬКА область, смт. ЄЛАНЕЦЬ, вулиця Горького, 55</t>
  </si>
  <si>
    <t>33ccb7e0-0456-4990-bf9f-2470508ceb27</t>
  </si>
  <si>
    <t>РІВНЕНСЬКА область, ДУБРОВИЦЬКИЙ район, місто ДУБРОВИЦЯ, вулиця Воробинська, 180</t>
  </si>
  <si>
    <t>33d04bdb-e8aa-47b3-a08e-20ad9bfa66a5</t>
  </si>
  <si>
    <t>Бараниківська сільська лікарська амбулаторія загальної практики - сімейної медицини</t>
  </si>
  <si>
    <t>БАРАНИКІВКА</t>
  </si>
  <si>
    <t>ЛУГАНСЬКА область, БІЛОВОДСЬКИЙ район, село БАРАНИКІВКА, вулиця Миру, 14</t>
  </si>
  <si>
    <t>33d5c5b7-23a7-4084-b496-bf0fa9202e52</t>
  </si>
  <si>
    <t>КНП "Пустомитівська ЦРЛ"</t>
  </si>
  <si>
    <t>ЛЬВІВСЬКА область, ПУСТОМИТІВСЬКИЙ район, місто ПУСТОМИТИ, вулиця Грушевського, 7</t>
  </si>
  <si>
    <t>33d5ed39-8584-415f-a304-4ac9f6c72bf3</t>
  </si>
  <si>
    <t>ЖИТОМИРСЬКА область, місто НОВОГРАД-ВОЛИНСЬКИЙ, вулиця 2-а Зелена, 29</t>
  </si>
  <si>
    <t>33e62791-7745-4f02-b544-60cfba8ecbe8</t>
  </si>
  <si>
    <t>Амбулаторія загальної практики-сімейної медицини № 6 Комунального некомерційного підприємства "Центр первинної медико-санітарної допомоги № 1" Дніпровського району м. Києва</t>
  </si>
  <si>
    <t>М.КИЇВ, місто КИЇВ, вулиця Миколи Кібальчича, 13 А</t>
  </si>
  <si>
    <t>33e71ae1-02c0-4625-b1ad-bd7fb97733ee</t>
  </si>
  <si>
    <t>Старолисецька лікарська амбулаторія загальної практики -сімейної медицини</t>
  </si>
  <si>
    <t>СТАРИЙ ЛИСЕЦЬ</t>
  </si>
  <si>
    <t>ІВАНО-ФРАНКІВСЬКА область, село СТАРИЙ ЛИСЕЦЬ, вулиця Лисецька, 6</t>
  </si>
  <si>
    <t>33e73fb7-6b9d-4e02-b581-1c9eac5f8cd6</t>
  </si>
  <si>
    <t>МИКОЛАЇВСЬКА область, місто МИКОЛАЇВ, вулиця Космонавтів, 97</t>
  </si>
  <si>
    <t>33e857f5-12d4-4f5c-af4e-fadc039888cc</t>
  </si>
  <si>
    <t>Антонінська амбулаторія загальної практики-сімейної медицини смт Антоніни</t>
  </si>
  <si>
    <t>АНТОНІНИ</t>
  </si>
  <si>
    <t>ХМЕЛЬНИЦЬКА область, смт. АНТОНІНИ, проспект Свободи, 15</t>
  </si>
  <si>
    <t>33ec267f-045a-48c0-829f-f83ba5b45fe9</t>
  </si>
  <si>
    <t>КНП "Вінницький обласний клінічний госпіталь ветеранів війни Вінницької обласної Ради"</t>
  </si>
  <si>
    <t>ВІННИЦЬКА область, місто ВІННИЦЯ, вулиця Пирогова, 109А</t>
  </si>
  <si>
    <t>33efbc96-8d85-4686-a94c-ce7de5142131</t>
  </si>
  <si>
    <t>Плавнівська сільська лікарська  амбулаторія загальної   практики  сімейної  медицини</t>
  </si>
  <si>
    <t>ПЛАВНІ</t>
  </si>
  <si>
    <t>ОДЕСЬКА область, РЕНІЙСЬКИЙ район, село ПЛАВНІ, вулиця Шкільна, 13</t>
  </si>
  <si>
    <t>33efe624-8fe7-4262-915a-2e5a9dfb6a9d</t>
  </si>
  <si>
    <t>кабінет педіатра</t>
  </si>
  <si>
    <t>ДНІПРОПЕТРОВСЬКА область, СИНЕЛЬНИКІВСЬКИЙ район, смт. ІЛАРІОНОВЕ, вулиця запорізька, 24</t>
  </si>
  <si>
    <t>33f2100e-7822-4e28-942a-bf43a0c04e11</t>
  </si>
  <si>
    <t>КНП КМР "ЦПМСД № 3" м.Кам'янське, вул.Освітня, буд.12</t>
  </si>
  <si>
    <t>33f21a8b-a377-477a-acb8-9934fa42faaa</t>
  </si>
  <si>
    <t>Поліклініка Центральної районної лікарні Комунального некомерційного підприємства Ковельське міськрайонне територіальне медичне об'єднання Ковельської міської ради Волинської області (адреса місця над</t>
  </si>
  <si>
    <t>ВОЛИНСЬКА область, місто КОВЕЛЬ, вулиця Грушевського, 52</t>
  </si>
  <si>
    <t>33f3af90-5677-4557-8bd6-df5b46b38ab7</t>
  </si>
  <si>
    <t>Соболівська амбулаторія загальної практики сімейної медицини</t>
  </si>
  <si>
    <t>ТЕПЛИЦЬКИЙ</t>
  </si>
  <si>
    <t>ВІННИЦЬКА область, ТЕПЛИЦЬКИЙ район, село СОБОЛІВКА, вулиця Яблунева, 1</t>
  </si>
  <si>
    <t>33f79787-334d-42c6-9b07-80fd8c83998b</t>
  </si>
  <si>
    <t>Дмитрівська АЗПСМ</t>
  </si>
  <si>
    <t>ЗАПОРІЗЬКА область, БЕРДЯНСЬКИЙ район, село ДМИТРІВКА, вулиця Молодіжна, 36</t>
  </si>
  <si>
    <t>33f8e316-fe45-44a7-a560-36c898bad4f9</t>
  </si>
  <si>
    <t>34011f4c-c9df-42aa-8182-4bcb0b860d7a</t>
  </si>
  <si>
    <t>Тересвянська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</si>
  <si>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ЗАКАРПАТСЬКА область, ТЯЧІВСЬКИЙ район, смт. ТЕРЕСВА, вулиця Борканюка, 5</t>
  </si>
  <si>
    <t>34015b35-8650-4c4d-a016-af823b70dbeb</t>
  </si>
  <si>
    <t>АЗПСМ с. Стовбина Долина</t>
  </si>
  <si>
    <t>СТОВБИНА ДОЛИНА</t>
  </si>
  <si>
    <t>ПОЛТАВСЬКА область, НОВОСАНЖАРСЬКИЙ район, село СТОВБИНА ДОЛИНА, вулиця Покровська, 11</t>
  </si>
  <si>
    <t>3406f24d-cc5f-49c3-9585-83b205ed7ad6</t>
  </si>
  <si>
    <t>ФП с. Старі Бейзими</t>
  </si>
  <si>
    <t>СТАРІ БЕЙЗИМИ</t>
  </si>
  <si>
    <t>ХМЕЛЬНИЦЬКА область, ШЕПЕТІВСЬКИЙ район, село СТАРІ БЕЙЗИМИ, вулиця Молодіжна, 3</t>
  </si>
  <si>
    <t>34096025-29dc-44dc-9f9a-dcb1243aa782</t>
  </si>
  <si>
    <t>ЗАКАРПАТСЬКА область, ТЯЧІВСЬКИЙ район, місто ТЯЧІВ, вулиця Жовтнева, 48</t>
  </si>
  <si>
    <t>3409d242-dcca-4553-99fe-fa3fd0102989</t>
  </si>
  <si>
    <t>Амбулаторія загальної практики-сімейної медицини в с. Вищетарасівка</t>
  </si>
  <si>
    <t>ТОМАКІВСЬКИЙ</t>
  </si>
  <si>
    <t>ВИЩЕТАРАСІВКА</t>
  </si>
  <si>
    <t>ДНІПРОПЕТРОВСЬКА область, ТОМАКІВСЬКИЙ район, село ВИЩЕТАРАСІВКА, вулиця Перемоги, 2</t>
  </si>
  <si>
    <t>340aa1ad-5396-45a0-a379-7df9a6b79d6e</t>
  </si>
  <si>
    <t>ФП с. Жилинці</t>
  </si>
  <si>
    <t>ЖИЛИНЦІ</t>
  </si>
  <si>
    <t>ХМЕЛЬНИЦЬКА область, село ЖИЛИНЦІ, вулиця Миру, 32</t>
  </si>
  <si>
    <t>34105da0-83f0-4fd7-b48b-2222de17a27f</t>
  </si>
  <si>
    <t>Буцинська АЗПСМ</t>
  </si>
  <si>
    <t>БУЦИН</t>
  </si>
  <si>
    <t>ВОЛИНСЬКА область, СТАРОВИЖІВСЬКИЙ район, село БУЦИН, вулиця Шкільна, 22</t>
  </si>
  <si>
    <t>34184195-af50-423e-bd75-13be5a16d519</t>
  </si>
  <si>
    <t>Фельдшерсько-акушерський пункт с. Глибока Долина</t>
  </si>
  <si>
    <t>ГЛИБОКА ДОЛИНА</t>
  </si>
  <si>
    <t>ПОЛТАВСЬКА область, ХОРОЛЬСЬКИЙ район, село ГЛИБОКА ДОЛИНА, вулиця Шкільна, 22</t>
  </si>
  <si>
    <t>341cc4e7-9359-44e3-9a8d-1c19e8542a74</t>
  </si>
  <si>
    <t>Фельдшерський пункт село Хижівка</t>
  </si>
  <si>
    <t>ХИЖІВКА</t>
  </si>
  <si>
    <t>ЖИТОМИРСЬКА область, БАРАНІВСЬКИЙ район, село ХИЖІВКА, вулиця Першотравнева, 2</t>
  </si>
  <si>
    <t>3420b1a7-570d-4e16-8747-8bc5031255d2</t>
  </si>
  <si>
    <t>Комунальне некомерційне підприємство "Жмеринська центральна районна лікарня" Жмеринської міської ради</t>
  </si>
  <si>
    <t>3421b7b7-5fab-4b59-999d-71944773a733</t>
  </si>
  <si>
    <t>Комунальне некомерційне підприємство «Міська студентська лікарня»  Харківської міської ради</t>
  </si>
  <si>
    <t>3424566c-9d79-4170-a79c-517bee233d2d</t>
  </si>
  <si>
    <t>КНП "ЦРЛ Києво-Святошинської райради"</t>
  </si>
  <si>
    <t>ХОТІВ</t>
  </si>
  <si>
    <t>КИЇВСЬКА область, КИЄВО-СВЯТОШИНСЬКИЙ район, село ХОТІВ, вулиця Богдана Хмельницького, 8</t>
  </si>
  <si>
    <t>34247532-b174-4a48-8810-de40fa6f98c6</t>
  </si>
  <si>
    <t>Теребовлянська АЗПСМ №1</t>
  </si>
  <si>
    <t>ТЕРНОПІЛЬСЬКА область, місто ТЕРЕБОВЛЯ, площа Шевченка, 1</t>
  </si>
  <si>
    <t>3424e0c1-3ccf-4826-9b6b-575bf1d219a3</t>
  </si>
  <si>
    <t>КНП "БЕРЕЗАНСЬКА МІСЬКА ЛІКАРНЯ БЕРЕЗАНСЬКОЇ МІСЬКОЇ РАДИ"</t>
  </si>
  <si>
    <t>КИЇВСЬКА область, місто БЕРЕЗАНЬ, вулиця Михайлівська, 50</t>
  </si>
  <si>
    <t>343114ce-e4e8-4089-b3e7-99b0221de743</t>
  </si>
  <si>
    <t>АЗПСМ с.Бірки</t>
  </si>
  <si>
    <t>ЛЬВІВСЬКА область, ЯВОРІВСЬКИЙ район, село БІРКИ, вулиця Б.Хмельницького, 17</t>
  </si>
  <si>
    <t>343161ed-b203-4242-b924-7eaa93537f46</t>
  </si>
  <si>
    <t>ПЗ с. Михнівці</t>
  </si>
  <si>
    <t>МИХНІВЦІ</t>
  </si>
  <si>
    <t>ПОЛТАВСЬКА область, ЛУБЕНСЬКИЙ район, село МИХНІВЦІ, вулиця Миру, 65</t>
  </si>
  <si>
    <t>34339e19-f69f-41fd-a6b1-b60e9a1c60dd</t>
  </si>
  <si>
    <t>АЗПСМ с.  Малі Феськи</t>
  </si>
  <si>
    <t>МАЛІ ФЕСЬКИ</t>
  </si>
  <si>
    <t>ХАРКІВСЬКА область, ЗОЛОЧІВСЬКИЙ район, селище МАЛІ ФЕСЬКИ, вулиця Центральна, 6А</t>
  </si>
  <si>
    <t>343ba4dd-5532-47de-9f2f-2d1d22a6106e</t>
  </si>
  <si>
    <t>Підстанція № 3 КНП "Центр екстреної медичної допомоги та медицини катастроф у Кіровоградськській області Кіровоградської обласної ради"</t>
  </si>
  <si>
    <t>КІРОВОГРАДСЬКА область, місто СВІТЛОВОДСЬК, вулиця Павлова, 16</t>
  </si>
  <si>
    <t>344026fc-5f1c-40a3-b90a-cfad22e5fe4d</t>
  </si>
  <si>
    <t>Каплинцівський фельдшерсько-акушерський пункт</t>
  </si>
  <si>
    <t>КАПЛИНЦІ</t>
  </si>
  <si>
    <t>ПОЛТАВСЬКА область, ПИРЯТИНСЬКИЙ район, село КАПЛИНЦІ, вулиця Миру, 46 а</t>
  </si>
  <si>
    <t>3447ccef-2cb2-4ee7-8587-e28171b5f262</t>
  </si>
  <si>
    <t>Фельдшерсько-акушерський пункт с. Слобідка</t>
  </si>
  <si>
    <t>ІВАНО-ФРАНКІВСЬКА область, ГОРОДЕНКІВСЬКИЙ район, село СЛОБІДКА, вулиця Гелевана, 2</t>
  </si>
  <si>
    <t>34484588-5fdd-43f9-9717-6dad76853ef2</t>
  </si>
  <si>
    <t>Чумаківська АЗПСМ (КЗ ""ЦПМСД" Дніпровської районної ради Дніпропетровської області"")</t>
  </si>
  <si>
    <t>ЧУМАКИ</t>
  </si>
  <si>
    <t>ДНІПРОПЕТРОВСЬКА область, ДНІПРОВСЬКИЙ район, село ЧУМАКИ, вулиця Шкільна, 11а</t>
  </si>
  <si>
    <t>3452e43f-efad-45d8-9815-4ab5bffb9023</t>
  </si>
  <si>
    <t>Підстанція міста Дружківка</t>
  </si>
  <si>
    <t>ДОНЕЦЬКА область, місто ДРУЖКІВКА, вулиця Короленко, 7</t>
  </si>
  <si>
    <t>345579dc-94a4-41da-980b-ac12e2b5c40a</t>
  </si>
  <si>
    <t>АЗПСМ с.Білка</t>
  </si>
  <si>
    <t>БІЛКА</t>
  </si>
  <si>
    <t>РІВНЕНСЬКА область, БЕРЕЗНІВСЬКИЙ район, село БІЛКА, вулиця Перемоги, 13А</t>
  </si>
  <si>
    <t>34557e62-00f4-44df-b954-de519475b02a</t>
  </si>
  <si>
    <t>Амбулаторія загальної практики сімейної медицини смт. Серпневе</t>
  </si>
  <si>
    <t>СЕРПНЕВЕ</t>
  </si>
  <si>
    <t>ОДЕСЬКА область, ТАРУТИНСЬКИЙ район, смт. СЕРПНЕВЕ, вулиця Маяковського, 1</t>
  </si>
  <si>
    <t>345d4d7c-f2d2-40fe-88f8-58d6dcfc25c0</t>
  </si>
  <si>
    <t>Сільська лікарська амбулаторія №2</t>
  </si>
  <si>
    <t>ЗАПОРІЗЬКА область, ВЕЛИКОБІЛОЗЕРСЬКИЙ район, село ВЕЛИКА БІЛОЗЕРКА(ЧАСТИНА 4 СЕЛА), вулиця Пархоменка, 77</t>
  </si>
  <si>
    <t>345de6ac-922b-43a9-a881-eb12b72bcf3b</t>
  </si>
  <si>
    <t>Лозовівський ФП</t>
  </si>
  <si>
    <t>ЛОЗОВІВКА</t>
  </si>
  <si>
    <t>ЛУГАНСЬКА область, СТАРОБІЛЬСЬКИЙ район, село ЛОЗОВІВКА, вулиця Миру , 98</t>
  </si>
  <si>
    <t>345e229d-f350-4f59-9e70-82fdb0329489</t>
  </si>
  <si>
    <t>СУМСЬКА область, КРАСНОПІЛЬСЬКИЙ район, село МИРОПІЛЛЯ, вулиця Харківська, 52</t>
  </si>
  <si>
    <t>3464fafe-3f1d-4747-a092-088089b2780d</t>
  </si>
  <si>
    <t>КНП "ЛУГАНСЬКА ОБЛАСНА КЛІНІЧНА ЛІКАРНЯ" КАБІНЕТ СПОРТИВНОЇ МЕДИЦИНИ</t>
  </si>
  <si>
    <t>ЛУГАНСЬКА область, місто СЄВЄРОДОНЕЦЬК, площа Перемоги, 2</t>
  </si>
  <si>
    <t>346b6cda-beae-4aa5-bfa2-852f1ed7b847</t>
  </si>
  <si>
    <t>Грабівський фельдшерсько-акушерський пункт</t>
  </si>
  <si>
    <t>ВОЛИНСЬКА область, ШАЦЬКИЙ район, село ГРАБОВЕ, вулиця Партизанська, 7</t>
  </si>
  <si>
    <t>346d274a-be0a-488b-92aa-7cdace080830</t>
  </si>
  <si>
    <t>Структурний підрозділ 'Міська дитяча поліклініка' Педіатричне відділення №3</t>
  </si>
  <si>
    <t>ІВАНО-ФРАНКІВСЬКА область, місто ІВАНО-ФРАНКІВСЬК, вулиця Тичини, 4</t>
  </si>
  <si>
    <t>346eb3b5-19e6-44d9-8a1d-c2b8c90ad837</t>
  </si>
  <si>
    <t>Поліклінічний корпус КП "Кам'янський протитуберкульозний диспансер"ДОР"</t>
  </si>
  <si>
    <t>ДНІПРОПЕТРОВСЬКА область, КАМ'ЯНСЬКЕ район, місто КАМ'ЯНСЬКЕ, вулиця Миру, 40</t>
  </si>
  <si>
    <t>3476179b-438e-469f-a7a9-b5aa9fdd9ab9</t>
  </si>
  <si>
    <t>Відділення Загальної практики-сімейної медицини</t>
  </si>
  <si>
    <t>3480f742-7a8f-4710-ab76-a525b0017968</t>
  </si>
  <si>
    <t>Феневицька АЗПСМ (КНП Іванківської селищної ради Іванківський ЦПМСД)</t>
  </si>
  <si>
    <t>ФЕНЕВИЧІ</t>
  </si>
  <si>
    <t>КИЇВСЬКА область, ІВАНКІВСЬКИЙ район, село ФЕНЕВИЧІ, вулиця Соборна, 1</t>
  </si>
  <si>
    <t>3481fedc-eaa9-4f52-a006-b9ee21cfffef</t>
  </si>
  <si>
    <t>ЗАКАРПАТСЬКА область, місто УЖГОРОД, вулиця Залізнична, 4/22</t>
  </si>
  <si>
    <t>348529d8-d210-45ac-8a32-7d28bde832db</t>
  </si>
  <si>
    <t>ФП  села Очеретувате</t>
  </si>
  <si>
    <t>ОЧЕРЕТУВАТЕ</t>
  </si>
  <si>
    <t>ПОЛТАВСЬКА область, СЕМЕНІВСЬКИЙ район, село ОЧЕРЕТУВАТЕ, вулиця Центральна, 48</t>
  </si>
  <si>
    <t>3485b583-7113-4af7-a372-d778ecad5702</t>
  </si>
  <si>
    <t>АЗПСМ с.Друга Іванівка</t>
  </si>
  <si>
    <t>ХАРКІВСЬКА область, БАРВІНКІВСЬКИЙ район, селище ІВАНІВКА, вулиця Першого травня, 1</t>
  </si>
  <si>
    <t>348fd033-95b0-42a8-8ebb-7057f7408e5e</t>
  </si>
  <si>
    <t>Фельдшерсько-акушерський пункт с. Велика Білина</t>
  </si>
  <si>
    <t>ВЕЛИКА БІЛИНА</t>
  </si>
  <si>
    <t>ЛЬВІВСЬКА область, село ВЕЛИКА БІЛИНА, вулиця Самбірська, 6</t>
  </si>
  <si>
    <t>3495f43e-a9ab-477b-af9d-99c7f38030c7</t>
  </si>
  <si>
    <t>Амбулаторія загальної практики сімейної медицини с.Ягідне</t>
  </si>
  <si>
    <t>ЯГІДНЕ</t>
  </si>
  <si>
    <t>ХАРКІВСЬКА область, КУП'ЯНСЬКИЙ район, село ЯГІДНЕ, вулиця 1Травня, 5</t>
  </si>
  <si>
    <t>34960599-9596-4909-82b9-cab5ea49907c</t>
  </si>
  <si>
    <t>КНП Великогаївська АЗПСМ</t>
  </si>
  <si>
    <t>ТЕРНОПІЛЬСЬКА область, ТЕРНОПІЛЬСЬКИЙ район, село ВЕЛИКІ ГАЇ, вулиця Галицька, 113</t>
  </si>
  <si>
    <t>349e66a1-5f75-46df-b088-17b9d1b5e99f</t>
  </si>
  <si>
    <t>Відокремлений підрозділ Куп'янська центральна міська лікарня КНП "Куп'янське ТМО" , вул.Лікарняна, 2</t>
  </si>
  <si>
    <t>ХАРКІВСЬКА область, ХАРКІВСЬКА район, місто КУП'ЯНСЬК, вулиця Лікарняна, 2</t>
  </si>
  <si>
    <t>34a2cee3-7479-4cf7-ac3b-ef9db1fc6149</t>
  </si>
  <si>
    <t>Мізоцька АЗПСМ</t>
  </si>
  <si>
    <t>МІЗОЧ</t>
  </si>
  <si>
    <t>РІВНЕНСЬКА область, ЗДОЛБУНІВСЬКИЙ район, смт. МІЗОЧ, вулиця Сурмичі, 2</t>
  </si>
  <si>
    <t>34a474a5-4acc-455a-a109-6019ead08b93</t>
  </si>
  <si>
    <t>Миронівська амбулаторія</t>
  </si>
  <si>
    <t>ДОНЕЦЬКА область, БАХМУТСЬКИЙ район, смт. МИРОНІВСЬКИЙ, вулиця Хмельницького, 1</t>
  </si>
  <si>
    <t>34a8d39c-ad63-4785-a464-161522ce6103</t>
  </si>
  <si>
    <t>Відділення неонотального догляду</t>
  </si>
  <si>
    <t>34aa7591-9140-4f5a-bd15-d8bd7c65ab14</t>
  </si>
  <si>
    <t>місце надання послуг 5</t>
  </si>
  <si>
    <t>ХМЕЛЬНИЦЬКА область, місто ХМЕЛЬНИЦЬКИЙ, вулиця Кам'янецька, 76</t>
  </si>
  <si>
    <t>34ab8f2c-4327-4200-8fcd-c42bfc9b9976</t>
  </si>
  <si>
    <t>Карпівецька амбулаторія загальної практики сімейної медицини</t>
  </si>
  <si>
    <t>КАРПІВЦІ</t>
  </si>
  <si>
    <t>ЖИТОМИРСЬКА область, ЧУДНІВСЬКИЙ район, село КАРПІВЦІ, вулиця Корольова, 34</t>
  </si>
  <si>
    <t>34b13bc8-6214-42ea-9e2f-52f5437418c0</t>
  </si>
  <si>
    <t>М.КИЇВ, місто КИЇВ, проспект Маяковського, 18 -А</t>
  </si>
  <si>
    <t>34b3139e-3987-4a8a-a142-f927be8a3bc7</t>
  </si>
  <si>
    <t>Фельдшерський пункт с. Малинівка</t>
  </si>
  <si>
    <t>ДОНЕЦЬКА область, ПОКРОВСЬКИЙ район, село МАЛИНІВКА, вулиця Центральна, 1</t>
  </si>
  <si>
    <t>34b3e1e6-6c5a-4ec5-9149-244b8afd739f</t>
  </si>
  <si>
    <t>ЛЬВІВСЬКА область, місто САМБІР, вулиця Чайковського, 12</t>
  </si>
  <si>
    <t>34b515a1-3268-4643-b8dc-4452050687a9</t>
  </si>
  <si>
    <t>Порогівська амбулаторія загальної практики сімейної медицини КНП 'Центру первинної медичної допомоги' Богородчанської районної ради Івано-Франківської області</t>
  </si>
  <si>
    <t>ІВАНО-ФРАНКІВСЬКА область, село ПОРОГИ, вулиця Січових Стрільців, 95</t>
  </si>
  <si>
    <t>34b7593e-2d93-4092-932f-f63e8660d875</t>
  </si>
  <si>
    <t>АЗПСМ с. Степове</t>
  </si>
  <si>
    <t>МИКОЛАЇВСЬКА область, МИКОЛАЇВСЬКИЙ район, село СТЕПОВЕ, вулиця Нова, 1-А</t>
  </si>
  <si>
    <t>34cde3e8-7caf-4ad4-810e-64383c8a06eb</t>
  </si>
  <si>
    <t>НОВОБОГДАНІВКА</t>
  </si>
  <si>
    <t>ЗАПОРІЗЬКА область, МЕЛІТОПОЛЬСЬКИЙ район, село НОВОБОГДАНІВКА, вулиця Центральна, 51</t>
  </si>
  <si>
    <t>34d19cd6-9457-4759-8a77-67fd2bc278dc</t>
  </si>
  <si>
    <t>Амбулаторія загальної практики - сімейної медицини с.Новоселівка</t>
  </si>
  <si>
    <t>ХАРКІВСЬКА область, НОВОВОДОЛАЗЬКИЙ район, село НОВОСЕЛІВКА, вулиця Воскресінська, 254</t>
  </si>
  <si>
    <t>34d664a0-690e-483a-bf56-8c3985895d8d</t>
  </si>
  <si>
    <t>34db41cc-d969-452a-8f02-eabeb7d4ed01</t>
  </si>
  <si>
    <t>Медичний центр "Лайф Клінік" на В. Чорновола</t>
  </si>
  <si>
    <t>РІВНЕНСЬКА область, місто РІВНЕ, вулиця В"ячеслава Чорновола, 91-У</t>
  </si>
  <si>
    <t>34dd752a-a62d-41c6-bdb5-a475122944b2</t>
  </si>
  <si>
    <t>Амбулаторія загальної практики-сімейної медицини смт.Бабанка</t>
  </si>
  <si>
    <t>БАБАНКА</t>
  </si>
  <si>
    <t>ЧЕРКАСЬКА область, УМАНСЬКИЙ район, смт. БАБАНКА, вулиця Соборна, 60</t>
  </si>
  <si>
    <t>34e0d6fa-3624-46aa-bc4b-dc5c1ff33c06</t>
  </si>
  <si>
    <t>РаденськаАЗПСМ</t>
  </si>
  <si>
    <t>РАДЕНСЬК</t>
  </si>
  <si>
    <t>ХЕРСОНСЬКА область, ОЛЕШКІВСЬКИЙ район, село РАДЕНСЬК, вулиця Шевченко, 21</t>
  </si>
  <si>
    <t>34e690da-dce0-428d-a856-7eb448f89405</t>
  </si>
  <si>
    <t>ЮХНИ</t>
  </si>
  <si>
    <t>КИЇВСЬКА область, МИРОНІВСЬКИЙ район, село ЮХНИ, вулиця Центральна, 46</t>
  </si>
  <si>
    <t>34e9cc23-0f19-406f-b565-f8e9c12fc332</t>
  </si>
  <si>
    <t>Амбулаторія № 6 м. Слов'янськ КНП Слов'янської міської Ради ''ЦПМСД м. Слов'янська''</t>
  </si>
  <si>
    <t>ДОНЕЦЬКА область, місто СЛОВ'ЯНСЬК, вулиця Тараса Шевченка, 40</t>
  </si>
  <si>
    <t>34ea4511-06b7-4dad-b01d-bd9c2943c230</t>
  </si>
  <si>
    <t>2,Комунальне некомерційне підприємство "Криворізька міська лікарня № 16" Криворізької міської ради</t>
  </si>
  <si>
    <t>ДНІПРОПЕТРОВСЬКА область, місто КРИВИЙ РІГ, вулиця Панаса Феденка, 1</t>
  </si>
  <si>
    <t>34ec1474-b2fb-4db2-8627-904ebe1ea74c</t>
  </si>
  <si>
    <t>Комунальне некомерційне підприємство "Центр первинної медико-санітарної допомоги №3" Шевченківського району міста Києва амбулаторія №3 (активний)</t>
  </si>
  <si>
    <t>34f506ef-73fa-4854-b524-5e521b32c9b4</t>
  </si>
  <si>
    <t>ФП с. Трибухи</t>
  </si>
  <si>
    <t>ТРИБУХИ</t>
  </si>
  <si>
    <t>ВІННИЦЬКА область, ЛІТИНСЬКИЙ район, село ТРИБУХИ, вулиця Сонячна, 9</t>
  </si>
  <si>
    <t>34fa0c18-6369-40f4-8bde-68e4a074df5f</t>
  </si>
  <si>
    <t>Фельдшерсько-акушерський  пункт село Марківка</t>
  </si>
  <si>
    <t>ЖИТОМИРСЬКА область, БАРАНІВСЬКИЙ район, село МАРКІВКА, вулиця Першотравнева, 17б</t>
  </si>
  <si>
    <t>3505db77-0c1c-45d8-8c91-02fe75ab51c7</t>
  </si>
  <si>
    <t>Амбулаторія загальної практики - сімейної медицини с. Терешківка</t>
  </si>
  <si>
    <t>ТЕРЕШКІВКА</t>
  </si>
  <si>
    <t>СУМСЬКА область, СУМСЬКИЙ район, село ТЕРЕШКІВКА, вулиця Покровська, 40</t>
  </si>
  <si>
    <t>35112379-a391-40dd-9758-8385c9571548</t>
  </si>
  <si>
    <t>Чортківська станція, Бучацька підстанція, пункт базування бригади смт.Золотий Потік</t>
  </si>
  <si>
    <t>ТЕРНОПІЛЬСЬКА область, смт. ЗОЛОТИЙ ПОТІК, вулиця Лесі Українки, 77</t>
  </si>
  <si>
    <t>351155ae-7f80-4d38-b530-9cf222da2b99</t>
  </si>
  <si>
    <t>Комунальне некомерційне підприємство Охтирської міської ради "Охтирська центральна районна лікарня" Протитуберкульозне диспансерне відділення</t>
  </si>
  <si>
    <t>СУМСЬКА область, місто ОХТИРКА, вулиця Перемоги, 39</t>
  </si>
  <si>
    <t>351336d7-7613-4953-b454-1554a25fb360</t>
  </si>
  <si>
    <t>Фельдшерський пункт  с.Покровське</t>
  </si>
  <si>
    <t>ЖИТОМИРСЬКА область, ОЛЕВСЬКИЙ район, село ПОКРОВСЬКЕ, вулиця Лісна, 4 А</t>
  </si>
  <si>
    <t>3518d5c7-f92b-4a74-b615-a9f6ed995c07</t>
  </si>
  <si>
    <t>АЗПСМ смтСахновщина</t>
  </si>
  <si>
    <t>ХАРКІВСЬКА область, САХНОВЩИНСЬКИЙ район, смт. САХНОВЩИНА, вулиця Полтавська, 75</t>
  </si>
  <si>
    <t>351b064c-b512-4d55-b653-ed904bdb31db</t>
  </si>
  <si>
    <t>Педіатричне відділення</t>
  </si>
  <si>
    <t>352b9e62-7f8f-411c-9727-ada7497a7fdf</t>
  </si>
  <si>
    <t>Братськопосадський ФП</t>
  </si>
  <si>
    <t>БРАТСЬКИЙ ПОСАД</t>
  </si>
  <si>
    <t>КІРОВОГРАДСЬКА область, ДОЛИНСЬКИЙ район, село БРАТСЬКИЙ ПОСАД, вулиця Вишневецького, 25</t>
  </si>
  <si>
    <t>352f3a90-8877-4cf9-b0f4-489b92ac1a31</t>
  </si>
  <si>
    <t>Кабінет сімейного лікаря м. Київ вул. Р. Окіпної 8</t>
  </si>
  <si>
    <t>М.КИЇВ, місто КИЇВ, вулиця Раїси Окіпної, 8</t>
  </si>
  <si>
    <t>353269dc-e888-4402-90b5-65e4102a4cd2</t>
  </si>
  <si>
    <t>Амбулаторія ЗПСМ №9 м. Кривий Ріг (КНП "ЦПМСД №4" КМР)</t>
  </si>
  <si>
    <t>ДНІПРОПЕТРОВСЬКА область, місто КРИВИЙ РІГ, бульвар Європейський, 2А</t>
  </si>
  <si>
    <t>3533e4e6-689b-4b4a-82bf-c4b25348b07a</t>
  </si>
  <si>
    <t>ТОВ "ВЕТА-ПЛЮС"</t>
  </si>
  <si>
    <t>КИЇВСЬКА область, місто БРОВАРИ, бульвар Незалежності, 9</t>
  </si>
  <si>
    <t>3535607c-fa6f-4e04-a07a-cc164519f77b</t>
  </si>
  <si>
    <t>Фельдшерський пункт с. Даченське</t>
  </si>
  <si>
    <t>ДАЧЕНСЬКЕ</t>
  </si>
  <si>
    <t>ДОНЕЦЬКА область, ПОКРОВСЬКИЙ район, село ДАЧЕНСЬКЕ, вулиця Миру, 5А</t>
  </si>
  <si>
    <t>3537262c-33fe-441d-ab11-340542e27989</t>
  </si>
  <si>
    <t>ПОЛТАВСЬКА область, ХОРОЛЬСЬКИЙ район, село ПОПІВКА, вулиця Миру, 1</t>
  </si>
  <si>
    <t>35389a2f-9f9c-404c-853a-67bcb771a398</t>
  </si>
  <si>
    <t>Місце надання послуг № 5</t>
  </si>
  <si>
    <t>ЛЬВІВСЬКА область, місто ЛЬВІВ, вулиця Раппапорта, 8</t>
  </si>
  <si>
    <t>3539b3cb-2d98-467d-acf3-82564e61c290</t>
  </si>
  <si>
    <t>Фельдшерсько-акушерський пункт</t>
  </si>
  <si>
    <t>ТЕРНОПІЛЛЯ</t>
  </si>
  <si>
    <t>ЛЬВІВСЬКА область, МИКОЛАЇВСЬКИЙ район, село ТЕРНОПІЛЛЯ, вулиця Грушевського, 15</t>
  </si>
  <si>
    <t>354028e9-3d23-436c-ab4a-9d4cd1f364f5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</si>
  <si>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"Буськ" Підстанція ЕМД Камянка-Бузька"</t>
  </si>
  <si>
    <t>ЛЬВІВСЬКА область, місто КАМ'ЯНКА-БУЗЬКА, вулиця Небесної Сотні, 29а</t>
  </si>
  <si>
    <t>3544265a-a487-4cdd-b0ee-ad1e49dcecc6</t>
  </si>
  <si>
    <t>Фельдшерсько-акушерський пункт села Сухівці</t>
  </si>
  <si>
    <t>СУХІВЦІ</t>
  </si>
  <si>
    <t>РІВНЕНСЬКА область, РІВНЕНСЬКИЙ район, село СУХІВЦІ, вулиця Замкова, 14</t>
  </si>
  <si>
    <t>35478b42-b17e-4b18-8263-05b06d7011ab</t>
  </si>
  <si>
    <t>ЧЕРНІГІВСЬКА область, НОСІВСЬКИЙ район, місто НОСІВКА, вулиця ЦЕНТРАЛЬНА, 53</t>
  </si>
  <si>
    <t>3549be37-7cba-4422-a80c-cc11548ea344</t>
  </si>
  <si>
    <t>ФП села Майдан лікарської амбулаторії  села Прелесне</t>
  </si>
  <si>
    <t>МАЙДАН</t>
  </si>
  <si>
    <t>ДОНЕЦЬКА область, СЛОВ'ЯНСЬКИЙ район, село МАЙДАН, вулиця Центральна, 70</t>
  </si>
  <si>
    <t>354c07b7-aea2-4841-b316-462e41430575</t>
  </si>
  <si>
    <t>Фельдшерський пункт с. Шевченко</t>
  </si>
  <si>
    <t>ДОНЕЦЬКА область, ВЕЛИКОНОВОСІЛКІВСЬКИЙ район, село ШЕВЧЕНКО, вулиця Макарова, 21</t>
  </si>
  <si>
    <t>354d4fae-7eb7-40b3-a44a-e64d934c4b61</t>
  </si>
  <si>
    <t>АМБУЛАТОРІЯ МОНО ПРАКТИКИ С. ЧКАЛОВЕ</t>
  </si>
  <si>
    <t>ПРИАЗОВСЬКИЙ</t>
  </si>
  <si>
    <t>ЗАПОРІЗЬКА область, ПРИАЗОВСЬКИЙ район, село ЧКАЛОВЕ, вулиця Вишнева, 83</t>
  </si>
  <si>
    <t>3561085e-1d82-4b1e-86ff-99f9fdb5e8ea</t>
  </si>
  <si>
    <t>КД Висоцького 8, КНП "КМКЛ №5"</t>
  </si>
  <si>
    <t>М.КИЇВ, місто КИЇВ, бульвар Володимира Висоцького, 8</t>
  </si>
  <si>
    <t>3566921f-3da3-42db-a5f8-ff7ad2daf152</t>
  </si>
  <si>
    <t>ІВАНО-ФРАНКІВСЬКА область, місто НАДВІРНА, вулиця Руднєва, 24</t>
  </si>
  <si>
    <t>356ac03d-3f8c-488e-95ad-b921b9c080bb</t>
  </si>
  <si>
    <t>Цвітовецький фельдшерський пункт</t>
  </si>
  <si>
    <t>ЦВІТОВА</t>
  </si>
  <si>
    <t>ТЕРНОПІЛЬСЬКА область, БУЧАЦЬКИЙ район, село ЦВІТОВА, вулиця Ринок, 16</t>
  </si>
  <si>
    <t>356b6f06-9c29-4986-a443-aa798cbfe81d</t>
  </si>
  <si>
    <t>3573f14d-c76a-4fc4-b828-72dc6d5d86fc</t>
  </si>
  <si>
    <t>Фельдшерський пункт с.Терлиця</t>
  </si>
  <si>
    <t>ТЕРЛИЦЯ</t>
  </si>
  <si>
    <t>ЧЕРКАСЬКА область, МОНАСТИРИЩЕНСЬКИЙ район, село ТЕРЛИЦЯ, вулиця Незалежності, 1</t>
  </si>
  <si>
    <t>3578334f-4c64-4c8d-a975-29565f42f18f</t>
  </si>
  <si>
    <t>Місце надання послуг 11</t>
  </si>
  <si>
    <t>ЛЬВІВСЬКА область, ЖОВКІВСЬКИЙ район, місто ЖОВКВА, вулиця Львівська, 58а</t>
  </si>
  <si>
    <t>357c0cc9-c006-4489-98d3-60a5b8bd483a</t>
  </si>
  <si>
    <t>ФП с.Архангелівка</t>
  </si>
  <si>
    <t>АРХАНГЕЛІВКА</t>
  </si>
  <si>
    <t>ХАРКІВСЬКА область, БАРВІНКІВСЬКИЙ район, село АРХАНГЕЛІВКА, вулиця Центральна, 78а</t>
  </si>
  <si>
    <t>357c5d9f-c192-4f54-9b28-eb1e5c95302a</t>
  </si>
  <si>
    <t>Амбулаторія ЗПСМ с. Голинь</t>
  </si>
  <si>
    <t>ГОЛИНЬ</t>
  </si>
  <si>
    <t>ІВАНО-ФРАНКІВСЬКА область, КАЛУСЬКИЙ район, село ГОЛИНЬ, вулиця Коновальця, 19А</t>
  </si>
  <si>
    <t>359f34cb-e4e2-46b2-bd58-653043232b5b</t>
  </si>
  <si>
    <t>Амбулаторія  загальної практики-сімейної медицини № 2</t>
  </si>
  <si>
    <t>ПОЛТАВСЬКА область, місто КРЕМЕНЧУК, вулиця Генерала Манагарова , 9</t>
  </si>
  <si>
    <t>35bb819b-f058-4471-91b7-135d1694203b</t>
  </si>
  <si>
    <t>35bcb0d1-345f-4606-a1c4-c298e15185d0</t>
  </si>
  <si>
    <t>ЗАПОРІЗЬКА область, місто ЗАПОРІЖЖЯ, вулиця Історична, 65</t>
  </si>
  <si>
    <t>35c33d21-aa61-4902-a2ab-d3b7bc15f45c</t>
  </si>
  <si>
    <t>Григорівська амбулаторія загальної практики сімейної медицини</t>
  </si>
  <si>
    <t>ЧЕРНІГІВСЬКА область, БАХМАЦЬКИЙ район, село ГРИГОРІВКА, вулиця Шкільна, 36</t>
  </si>
  <si>
    <t>35c5c682-e2a6-46b5-9259-a478cf76b044</t>
  </si>
  <si>
    <t>Амбулаторія ЗПСМ с.м.т.Заводське</t>
  </si>
  <si>
    <t>ТЕРНОПІЛЬСЬКА область, ЧОРТКІВСЬКИЙ район, смт. ЗАВОДСЬКЕ, вулиця Галицька, 7</t>
  </si>
  <si>
    <t>35cc324d-57c4-40b2-a7f2-99fc99754075</t>
  </si>
  <si>
    <t>Сімейна медицина</t>
  </si>
  <si>
    <t>ІВАНО-ФРАНКІВСЬКА область, ДОЛИНСЬКИЙ район, місто ДОЛИНА,  ОКСАНИ ГРИЦЕЙ, 15</t>
  </si>
  <si>
    <t>35d1fd35-9448-48d0-ac49-0aaa1863c6e5</t>
  </si>
  <si>
    <t>Амбулаторія загальної практики-сімейної медицини № 7,  КНП "ЦПМСД №1" Святошинського району м.Києва</t>
  </si>
  <si>
    <t>35d377a9-2f89-46d1-a52f-e54d4840e80b</t>
  </si>
  <si>
    <t>ФП с. Язвинки</t>
  </si>
  <si>
    <t>ЯЗВИНКИ</t>
  </si>
  <si>
    <t>ВІННИЦЬКА область, НЕМИРІВСЬКИЙ район, село ЯЗВИНКИ, вулиця Івана Богуна, 1а</t>
  </si>
  <si>
    <t>35e1674d-314d-46da-b933-3b0fd0e1ff68</t>
  </si>
  <si>
    <t>Вікторівська камбулатороія ЗПСМ</t>
  </si>
  <si>
    <t>ВІКТОРІВ</t>
  </si>
  <si>
    <t>ІВАНО-ФРАНКІВСЬКА область, ГАЛИЦЬКИЙ район, село ВІКТОРІВ, вулиця Федика, 275а</t>
  </si>
  <si>
    <t>35e1e250-0b51-4ab0-ad8e-3c728c6873e2</t>
  </si>
  <si>
    <t>КНП "Центр первинної медіко-санітарної допомоги №3 м. Маріуполя"</t>
  </si>
  <si>
    <t>35f3c272-f6d3-49bd-b963-44a50353b37b</t>
  </si>
  <si>
    <t>КОМУНАЛЬНЕ НЕКОМЕРЦІЙНЕ ПІДПРИЄМСТВО "ЛЕТИЧІВСЬКА БАГАТОПРОФІЛЬНА ЛІКАРНЯ" ЛЕТИЧІВСЬКОЇ СЕЛИЩНОЇ РАДИ ХМЕЛЬНИЦЬКОГО РАЙОНУ ХМЕЛЬНИЦЬКОЇ ОБЛАСТІ</t>
  </si>
  <si>
    <t>ХМЕЛЬНИЦЬКА область, смт. ЛЕТИЧІВ, вулиця Савіцького Юрія, 36</t>
  </si>
  <si>
    <t>360488e4-1e89-4db0-ba64-f14d1a5b669e</t>
  </si>
  <si>
    <t>КНП "Клінічна лікарня швидкої медичної допомоги м. Львова"</t>
  </si>
  <si>
    <t>ЛЬВІВСЬКА область, місто ЛЬВІВ,  ,</t>
  </si>
  <si>
    <t>360b158b-353d-4eb8-82c2-06dcf8bcee29</t>
  </si>
  <si>
    <t>ФАП с. Мостовівщина</t>
  </si>
  <si>
    <t>МОСТОВІВЩИНА</t>
  </si>
  <si>
    <t>ПОЛТАВСЬКА область, ВЕЛИКОБАГАЧАНСЬКИЙ район, село МОСТОВІВЩИНА, вулиця Новоселиця, 4</t>
  </si>
  <si>
    <t>3610740e-7e39-4699-ac01-34a02deaac7a</t>
  </si>
  <si>
    <t>ФАП с.Часниківка</t>
  </si>
  <si>
    <t>ЧАСНИКІВКА</t>
  </si>
  <si>
    <t>ПОЛТАВСЬКА область, ЛОХВИЦЬКИЙ район, село ЧАСНИКІВКА, вулиця Шевченка, 40</t>
  </si>
  <si>
    <t>36114546-ef8c-46cd-88a6-7abce9d75458</t>
  </si>
  <si>
    <t>Амбулаторна служба (вул. Широка 222)</t>
  </si>
  <si>
    <t>3619634a-ab5f-4c8d-a9e4-f1ead3c0332e</t>
  </si>
  <si>
    <t>Чортківська станція, Борщівська підстанція, пункт базування бригади с.Вигода</t>
  </si>
  <si>
    <t>ТЕРНОПІЛЬСЬКА область, село ВИГОДА, вулиця Січових Стрільців, 48</t>
  </si>
  <si>
    <t>362ef205-67db-4fcf-ba89-00bd72a849bf</t>
  </si>
  <si>
    <t>Відокремлений структурний підрозділ №2 Лікувально-діагностичного центру ПП "Лікувально-діагностичний центр" за адресою: Донецька обл., місто Краматорськ, вул. В.Шеймана, будинок 24</t>
  </si>
  <si>
    <t>ДОНЕЦЬКА область, місто КРАМАТОРСЬК, вулиця Валентина Шеймана, 24</t>
  </si>
  <si>
    <t>3634e108-4529-45fd-b4e1-a3ded597f38d</t>
  </si>
  <si>
    <t>Комунальне некомерційне підприємство Яготинської міської ради  "Яготинський центр первинної медико-санітарної допомоги "</t>
  </si>
  <si>
    <t>КИЇВСЬКА область, місто ЯГОТИН, вулиця Незалежності, 71</t>
  </si>
  <si>
    <t>36363c46-c1b3-4de6-a888-d6dcecfbef1f</t>
  </si>
  <si>
    <t>Кременецька станція, Кременецька підстанція</t>
  </si>
  <si>
    <t>36381a81-5eb2-49de-a45d-281c47acd2e9</t>
  </si>
  <si>
    <t>Відділення невідкладних станів з елементами надання планової допомоги соматичним хворим</t>
  </si>
  <si>
    <t>МИКОЛАЇВСЬКА область, БЕРЕЗАНСЬКИЙ район, смт. БЕРЕЗАНКА, вулиця Медична, 6</t>
  </si>
  <si>
    <t>363aa929-2b33-480f-b3e5-5c94468954af</t>
  </si>
  <si>
    <t>1. Комунальне Некомерційне Підприємство "Хмільницька центральна районна лікарня" Хмільницької районної ради</t>
  </si>
  <si>
    <t>ВІННИЦЬКА область, місто ХМІЛЬНИК, вулиця Монастирська, 71</t>
  </si>
  <si>
    <t>363ad381-201b-4046-9810-a577c8df6f65</t>
  </si>
  <si>
    <t>Лікарняне містечко (хірургічний корпус, пологове відділення, інфекційне відділення, паталогоанатомічне відділення)КНП "Лисичанська багатопрофільна лікарня"</t>
  </si>
  <si>
    <t>ЛУГАНСЬКА область, ЛУГАНСЬКА район, місто ЛИСИЧАНСЬК, вулиця Сосюри, 424</t>
  </si>
  <si>
    <t>36456723-3637-43ec-89b6-c71cd6c8693c</t>
  </si>
  <si>
    <t>Комунальне некомерційне підприємство Харківської обласної ради "Обласний медичний клінічний центр урологї і нефрологї ім. В. І. Шаповала"</t>
  </si>
  <si>
    <t>ХАРКІВСЬКА область, місто ХАРКІВ, проспект Московський, 195</t>
  </si>
  <si>
    <t>3647d430-5263-4038-b0e7-5798e6c7e01c</t>
  </si>
  <si>
    <t>Поліклініка Красногорівка</t>
  </si>
  <si>
    <t>ДОНЕЦЬКА область, МАР'ЇНСЬКИЙ район, місто КРАСНОГОРІВКА, вулиця Нахімова, 1</t>
  </si>
  <si>
    <t>364dc23c-21e1-438b-88ea-dd19004553dd</t>
  </si>
  <si>
    <t>КОМУНАЛЬНЕ НЕКОМЕРЦІЙНЕ ПІДПРИЄМСТВО МІСЬКА КЛІНІЧНА ЛІКАРНЯ №7 ХАРКІВСЬКОЇ МІСЬКОЇ РАДИ (шосе Салтівське, буд 266)</t>
  </si>
  <si>
    <t>ХАРКІВСЬКА область, місто ХАРКІВ, шосе Салтівське, 266</t>
  </si>
  <si>
    <t>364e9224-bf8f-4fa5-b6a6-da5b86305963</t>
  </si>
  <si>
    <t>Фельдшерсько-акушерський пункт с.Горонглаб</t>
  </si>
  <si>
    <t>ГОРОНГЛАБ</t>
  </si>
  <si>
    <t>ЗАКАРПАТСЬКА область, БЕРЕГІВСЬКИЙ район, село ГОРОНГЛАБ, вулиця Т.Шевченка, 1а</t>
  </si>
  <si>
    <t>3652b010-9dcc-4ea0-ba11-80550e880e86</t>
  </si>
  <si>
    <t>ФАП с.Лозівське</t>
  </si>
  <si>
    <t>ЛОЗІВСЬКЕ</t>
  </si>
  <si>
    <t>ХАРКІВСЬКА область, ПЕРВОМАЙСЬКИЙ район, село ЛОЗІВСЬКЕ, вулиця Виноградна, 2</t>
  </si>
  <si>
    <t>3653ffad-26af-47d3-bb73-6409a240855f</t>
  </si>
  <si>
    <t>Фельдшерський пункт село Табори</t>
  </si>
  <si>
    <t>ТАБОРИ</t>
  </si>
  <si>
    <t>ЖИТОМИРСЬКА область, БАРАНІВСЬКИЙ район, село ТАБОРИ, вулиця Лесі Українки, 2а</t>
  </si>
  <si>
    <t>3658eb15-7155-475b-9ce0-75662e23eaa0</t>
  </si>
  <si>
    <t>Комунальне підприємство "Марганецька міська стоматологічна поліклініка" Марганецької міської ради"</t>
  </si>
  <si>
    <t>ДНІПРОПЕТРОВСЬКА область, місто МАРГАНЕЦЬ, вулиця Єдності, 92</t>
  </si>
  <si>
    <t>3658f608-4d6a-4878-99eb-2197d274b5fb</t>
  </si>
  <si>
    <t>Медичний центр  "ВЕТА-ПЛЮС"</t>
  </si>
  <si>
    <t>365c2c7f-04c8-44ed-bc52-3948229ad381</t>
  </si>
  <si>
    <t>Поліклінічне відділення. Стаціонарні відділення</t>
  </si>
  <si>
    <t>СЕРЕДИНО-БУДСЬКИЙ</t>
  </si>
  <si>
    <t>СУМСЬКА область, СЕРЕДИНО-БУДСЬКИЙ район, місто СЕРЕДИНА-БУДА, вулиця Вокзальна, 29</t>
  </si>
  <si>
    <t>365e2c7b-2cb3-4f25-b90b-6732c6dc6da7</t>
  </si>
  <si>
    <t>Амбулаторія загальної практики сімейної медицини смт. Стара Синява</t>
  </si>
  <si>
    <t>ХМЕЛЬНИЦЬКА область, смт. СТАРА СИНЯВА, вулиця Грушевського, 15</t>
  </si>
  <si>
    <t>3660916b-099e-478e-b763-c6c733505400</t>
  </si>
  <si>
    <t>Консультативно - діагностичне відділення №1, 3</t>
  </si>
  <si>
    <t>ДНІПРОПЕТРОВСЬКА область, місто ДНІПРО, вулиця Набережна Перемоги, 94 а</t>
  </si>
  <si>
    <t>36631ff8-d6b6-44c3-8511-7ccc0603fe5e</t>
  </si>
  <si>
    <t>366b0d8a-94fc-45b3-af6b-64fb18ed19e0</t>
  </si>
  <si>
    <t>КНП "ДМП №3" ОМР Амбулаторія №2</t>
  </si>
  <si>
    <t>ОДЕСЬКА область, місто ОДЕСА, вулиця Коблевська, 14/16</t>
  </si>
  <si>
    <t>367344fa-ead1-44cd-9af0-30697c2a7b12</t>
  </si>
  <si>
    <t>Медичний центр "ОРА"</t>
  </si>
  <si>
    <t>ЛЬВІВСЬКА область, місто ДРОГОБИЧ, вулиця вулиця Івана Франка, 4</t>
  </si>
  <si>
    <t>36770f98-e5c7-43a5-aa24-0baa06a19819</t>
  </si>
  <si>
    <t>Комунальне підприємство "Волинський обласний центр екстреної медичної допомоги та медицини катастроф" Волинської обласної ради Локачинське  відділення екстренної медичної допомоги</t>
  </si>
  <si>
    <t>ЛОКАЧИНСЬКИЙ</t>
  </si>
  <si>
    <t>ВОЛИНСЬКА область, ЛОКАЧИНСЬКИЙ район, смт. ЛОКАЧІ, вулиця І.Франка, 19</t>
  </si>
  <si>
    <t>36781195-e836-4488-88b9-d0f5d9a182c7</t>
  </si>
  <si>
    <t>Амбулаторія загальної практики сімейної медицини с.Гусарівка</t>
  </si>
  <si>
    <t>ГУСАРІВКА</t>
  </si>
  <si>
    <t>ХАРКІВСЬКА область, БАЛАКЛІЙСЬКИЙ район, село ГУСАРІВКА, вулиця миру, 34</t>
  </si>
  <si>
    <t>367c6e97-0608-4018-ada0-1ad7b7180c54</t>
  </si>
  <si>
    <t>ДИТЯЧА КЛІНІЧНА ЛІКАРНЯ № 5 СВЯТОШИНСЬКОГО РАЙОНУ М. КИЄВА</t>
  </si>
  <si>
    <t>М.КИЇВ, місто КИЇВ, вулиця Академіка Вернадського, 53</t>
  </si>
  <si>
    <t>367d0f13-933d-4d9d-a400-53adc62be92f</t>
  </si>
  <si>
    <t>Лікарська амбулаторія с. Прелесне</t>
  </si>
  <si>
    <t>ПРЕЛЕСНЕ</t>
  </si>
  <si>
    <t>ДОНЕЦЬКА область, СЛОВ'ЯНСЬКИЙ район, село ПРЕЛЕСНЕ, вулиця Садова, 1</t>
  </si>
  <si>
    <t>367d16df-5cae-46c4-8690-41f899a76b37</t>
  </si>
  <si>
    <t>Фельдшерсько-акушерський пункт с. Красносілка</t>
  </si>
  <si>
    <t>КРАСНОСІЛКА</t>
  </si>
  <si>
    <t>ВІННИЦЬКА область, КРИЖОПІЛЬСЬКИЙ район, село КРАСНОСІЛКА, вулиця Сонячна, 1-в</t>
  </si>
  <si>
    <t>36820dc9-db48-4f6a-9f7b-de4605715f12</t>
  </si>
  <si>
    <t>Фельдшерський пункт с. Кісниця</t>
  </si>
  <si>
    <t>КІСНИЦЯ</t>
  </si>
  <si>
    <t>ВІННИЦЬКА область, КРИЖОПІЛЬСЬКИЙ район, село КІСНИЦЯ, вулиця 1 Травня, 7</t>
  </si>
  <si>
    <t>3687b1cf-d3fc-4962-81ae-59b57709f0a7</t>
  </si>
  <si>
    <t>Лахвичівський фельдшерський пункт</t>
  </si>
  <si>
    <t>ЛАХВИЧІ</t>
  </si>
  <si>
    <t>ВОЛИНСЬКА область, ЛЮБЕШІВСЬКИЙ район, село ЛАХВИЧІ, вулиця Центральна, 72</t>
  </si>
  <si>
    <t>3689a543-1a0d-4cd7-9dc3-12ce9264c6dc</t>
  </si>
  <si>
    <t>ЧЕРНІВЕЦЬКА область, місто ЧЕРНІВЦІ, проспект Незалежності, 125А</t>
  </si>
  <si>
    <t>368f2844-ca98-496e-bdc1-a31a41f0dfb6</t>
  </si>
  <si>
    <t>РІВНЕНСЬКА область, САРНЕНСЬКИЙ район, місто САРНИ, вулиця Технічна, 1</t>
  </si>
  <si>
    <t>368f6cea-c594-44ab-a8e1-8a57cf58807f</t>
  </si>
  <si>
    <t>Веселівська сільська лікарська амбулаторія загальної практики-сімейної медицини</t>
  </si>
  <si>
    <t>ЛУГАНСЬКА область, село ВЕСЕЛЕ, вулиця Трудова, 8 В/1</t>
  </si>
  <si>
    <t>36968026-b600-4845-b78b-073911aa6cf5</t>
  </si>
  <si>
    <t>ФП с. Кропивна</t>
  </si>
  <si>
    <t>КРОПИВНА</t>
  </si>
  <si>
    <t>ХМЕЛЬНИЦЬКА область, ІЗЯСЛАВСЬКИЙ район, село КРОПИВНА, вулиця Миру, 19</t>
  </si>
  <si>
    <t>3696d156-aaac-4ffb-9528-732817ae4663</t>
  </si>
  <si>
    <t>Лозуватська АЗПСМ</t>
  </si>
  <si>
    <t>ЛОЗУВАТА</t>
  </si>
  <si>
    <t>КІРОВОГРАДСЬКА область, БЛАГОВІЩЕНСЬКИЙ район, село ЛОЗУВАТА, вулиця ЦЕНТРАЛЬНА, 41</t>
  </si>
  <si>
    <t>3699b2a3-c6d0-4a7a-a79c-ab253cb018e4</t>
  </si>
  <si>
    <t>ФАП с.Кам'яне</t>
  </si>
  <si>
    <t>КАМ'ЯНЕ</t>
  </si>
  <si>
    <t>ЛЬВІВСЬКА область, ЖИДАЧІВСЬКИЙ район, село КАМ'ЯНЕ, вулиця Ходорівська, 24</t>
  </si>
  <si>
    <t>36a0433f-3e7b-4b93-8e1f-fb7db931c45f</t>
  </si>
  <si>
    <t>Амбулаторія загальної практики сімейної  медицини №1 м.Новий Буг</t>
  </si>
  <si>
    <t>МИКОЛАЇВСЬКА область, НОВОБУЗЬКИЙ район, місто НОВИЙ БУГ, вулиця Івана Огієнка, 14В</t>
  </si>
  <si>
    <t>36a09610-68e8-498e-b81c-d2cc3ed437b6</t>
  </si>
  <si>
    <t>СУМСЬКА область, місто СУМИ, вулиця Паркова, 1</t>
  </si>
  <si>
    <t>36a2fdb8-5234-450a-b502-72d7e31118d0</t>
  </si>
  <si>
    <t>Амбулаторія загальної практики сімейної медицини смт.Липова Долина</t>
  </si>
  <si>
    <t>СУМСЬКА область, ЛИПОВОДОЛИНСЬКИЙ район, смт. ЛИПОВА ДОЛИНА, вулиця Лікарняна, 3</t>
  </si>
  <si>
    <t>36a37936-e3aa-414b-8e72-74c557b27976</t>
  </si>
  <si>
    <t>Фельдшерський пункт с.Калинівка</t>
  </si>
  <si>
    <t>ОДЕСЬКА область, ЛИМАНСЬКИЙ район, село КАЛИНІВКА, вулиця Центральна, 3а</t>
  </si>
  <si>
    <t>36a56ae9-28da-42b1-9a24-ac073886cc94</t>
  </si>
  <si>
    <t>Місце надання послуг 12</t>
  </si>
  <si>
    <t>ЛЬВІВСЬКА область, ЯВОРІВСЬКИЙ район, місто НОВОЯВОРІВСЬК, вулиця Тараса Шевченка, 18</t>
  </si>
  <si>
    <t>36a5e01b-cb21-4c52-ae95-be32b3382525</t>
  </si>
  <si>
    <t>Амбулаторія загальної практики сімейної медицини с.Кіндрашівка</t>
  </si>
  <si>
    <t>КІНДРАШІВКА</t>
  </si>
  <si>
    <t>ХАРКІВСЬКА область, КУП'ЯНСЬКИЙ район, село КІНДРАШІВКА, вулиця Комсомольська, 1</t>
  </si>
  <si>
    <t>36afb1c2-e982-4e0b-8d83-63f315904099</t>
  </si>
  <si>
    <t>Новопокровська амбулаторія ЗПСМ</t>
  </si>
  <si>
    <t>НОВОПОКРОВКА</t>
  </si>
  <si>
    <t>ХЕРСОНСЬКА область, НОВОТРОЇЦЬКИЙ район, село НОВОПОКРОВКА, вулиця Пирогова, 37</t>
  </si>
  <si>
    <t>36b68049-f47f-409b-b304-1096b2e2b6f7</t>
  </si>
  <si>
    <t>Фельдшерський пункт с.Ставки</t>
  </si>
  <si>
    <t>СТАВКИ</t>
  </si>
  <si>
    <t>ОДЕСЬКА область, ЛИМАНСЬКИЙ район, село СТАВКИ, вулиця Зелена, 10</t>
  </si>
  <si>
    <t>36bd02c4-f76a-43e6-867b-77df41ae29f7</t>
  </si>
  <si>
    <t>Амбулаторія ЗПСМ №10 м. Кривий Ріг (КНП "ЦПМСД №4" КМР)</t>
  </si>
  <si>
    <t>ДНІПРОПЕТРОВСЬКА область, місто КРИВИЙ РІГ, мікрорайон Гірницький, 15</t>
  </si>
  <si>
    <t>36bdf02b-e93a-4136-9d6e-2d60eeba3c2f</t>
  </si>
  <si>
    <t>КИЇВСЬКА область, місто ІРПІНЬ, вулиця Білокур , 1а</t>
  </si>
  <si>
    <t>36be61d0-bd2b-4343-a1a3-a59465ed98b0</t>
  </si>
  <si>
    <t>Кабінет сімейного лікаря ФОП Копилаш Наталія Петрівна</t>
  </si>
  <si>
    <t>ДНІПРОПЕТРОВСЬКА область, АПОСТОЛІВСЬКИЙ район, місто АПОСТОЛОВЕ, вулиця Дмитра Яворницького, 65А</t>
  </si>
  <si>
    <t>36bf9823-c0b7-4de5-bf1c-e457795c7d03</t>
  </si>
  <si>
    <t>ФП с. Вовківчики</t>
  </si>
  <si>
    <t>ВОВКІВЧИКИ</t>
  </si>
  <si>
    <t>ХМЕЛЬНИЦЬКА область, село ВОВКІВЧИКИ, вулиця Подільська, 5а</t>
  </si>
  <si>
    <t>36c302b0-7147-40a4-9aa9-70bf1fad9507</t>
  </si>
  <si>
    <t>Станично-Луганська лікарська амбулаторія загальної практики сімейної медицини</t>
  </si>
  <si>
    <t>ЛУГАНСЬКА область, СТАНИЧНО-ЛУГАНСЬКИЙ район, смт. СТАНИЦЯ ЛУГАНСЬКА, вулиця 5-Лінія , 39</t>
  </si>
  <si>
    <t>36c53e34-6830-4808-996e-6347913be5d9</t>
  </si>
  <si>
    <t>Дунаєвецька філія діалізного відділення КНП "ХОЛ" Хмельницької обласної ради</t>
  </si>
  <si>
    <t>ХМЕЛЬНИЦЬКА область, ДУНАЄВЕЦЬКИЙ район, місто ДУНАЇВЦІ, вулиця Горького, 7/7</t>
  </si>
  <si>
    <t>36c88de2-f282-4805-b2c5-b3aaf75d5687</t>
  </si>
  <si>
    <t>АЗПСМ Коршів</t>
  </si>
  <si>
    <t>КОРШІВ</t>
  </si>
  <si>
    <t>ІВАНО-ФРАНКІВСЬКА область, КОЛОМИЙСЬКИЙ район, село КОРШІВ, вулиця Шевченка, 24а</t>
  </si>
  <si>
    <t>36d66da6-2ff2-420b-8cdf-e298b31eaf09</t>
  </si>
  <si>
    <t>АЗПСМ с.М.Половецьке</t>
  </si>
  <si>
    <t>ФАСТІВСЬКИЙ</t>
  </si>
  <si>
    <t>МАЛОПОЛОВЕЦЬКЕ</t>
  </si>
  <si>
    <t>КИЇВСЬКА область, ФАСТІВСЬКИЙ район, село МАЛОПОЛОВЕЦЬКЕ, вулиця Паркова, 4а</t>
  </si>
  <si>
    <t>36dd7f6e-bcd2-4fa7-9af9-0d13e9c6c976</t>
  </si>
  <si>
    <t>Фельдшерський пункт села Двірківщина</t>
  </si>
  <si>
    <t>ДВІРКІВЩИНА</t>
  </si>
  <si>
    <t>КИЇВСЬКА область, ЯГОТИНСЬКИЙ район, село ДВІРКІВЩИНА, вулиця Центральна, 3</t>
  </si>
  <si>
    <t>36de7472-73e1-48f5-9cc6-4917749b2fd7</t>
  </si>
  <si>
    <t>КОМУНАЛЬНЕ НЕКОМЕРЦІЙНЕ ПІДПРИЄМСТВО "СВІТЛОВОДСЬКА ЦЕНРАЛЬНА РАЙОННА ЛІКАРНЯ" СВІТЛОВОДСЬКОЇ МІСЬКОЇ РАДИ</t>
  </si>
  <si>
    <t>36e5170a-6fe8-40dd-85a7-6784816ea29b</t>
  </si>
  <si>
    <t>ЧЕРКАСЬКА область, місто СМІЛА, вулиця Кармелюка, 78</t>
  </si>
  <si>
    <t>36e5700b-29fa-4d77-bae4-563d9914dc40</t>
  </si>
  <si>
    <t>АЗПСМ с. Ковалівка</t>
  </si>
  <si>
    <t>КИЇВСЬКА область, ВАСИЛЬКІВСЬКИЙ район, село КОВАЛІВКА, вулиця Шевченка, 24</t>
  </si>
  <si>
    <t>36e6178b-29a0-41b1-bf90-eade1cfbb300</t>
  </si>
  <si>
    <t>Амбулаторія загальної практики - сімейної медицини с. Крисине</t>
  </si>
  <si>
    <t>КРИСИНЕ</t>
  </si>
  <si>
    <t>ХАРКІВСЬКА область, БОГОДУХІВСЬКИЙ район, село КРИСИНЕ, вулиця Космічна, 7</t>
  </si>
  <si>
    <t>36ea32d7-9f6b-4b25-906b-9b669d5b8601</t>
  </si>
  <si>
    <t>Амбулаторія загальної практики-сімейної медицини с.Запоріжжя</t>
  </si>
  <si>
    <t>ЗАПОРІЗЬКА область, ТОКМАЦЬКИЙ район, село ЗАПОРІЖЖЯ, вулиця Перемоги, 4</t>
  </si>
  <si>
    <t>36ebe4eb-eef9-494f-a96b-19b4800b1935</t>
  </si>
  <si>
    <t>Амбулаторія загальної практики-сімейної медицини № 1 м.Селидове</t>
  </si>
  <si>
    <t>ДОНЕЦЬКА область, місто СЕЛИДОВЕ, вулиця Черняховського, 48</t>
  </si>
  <si>
    <t>36f17c6b-98ac-44f0-ac6b-5fa0f76685f7</t>
  </si>
  <si>
    <t>Амбулаторія моно-практики с. Соснова</t>
  </si>
  <si>
    <t>СОСНОВА</t>
  </si>
  <si>
    <t>КИЇВСЬКА область, ПЕРЕЯСЛАВ-ХМЕЛЬНИЦЬКИЙ район, село СОСНОВА, провулок Центральний, 4</t>
  </si>
  <si>
    <t>36f23239-f367-410c-be06-e59c864aa06f</t>
  </si>
  <si>
    <t>Комунальне некомерційне підприємство "Міська дитяча лікарня №5" Харківської міської ради (Стадіонний проїзд, 6/5)</t>
  </si>
  <si>
    <t>ХАРКІВСЬКА область, місто ХАРКІВ, проїзд Стадіонний, 6/5</t>
  </si>
  <si>
    <t>36f61677-8a3c-44b9-b606-5bc2a448d7c2</t>
  </si>
  <si>
    <t>Дерманська АЗПСМ</t>
  </si>
  <si>
    <t>ДЕРМАНЬ ДРУГА</t>
  </si>
  <si>
    <t>РІВНЕНСЬКА область, ЗДОЛБУНІВСЬКИЙ район, село ДЕРМАНЬ ДРУГА, вулиця Шкільна, 3</t>
  </si>
  <si>
    <t>36fa9088-d6ff-4487-ba28-ca93b3e93f54</t>
  </si>
  <si>
    <t>Фельдшерсько-акушерський пункт села Грушвиця Перша</t>
  </si>
  <si>
    <t>ГРУШВИЦЯ ПЕРША</t>
  </si>
  <si>
    <t>РІВНЕНСЬКА область, РІВНЕНСЬКИЙ район, село ГРУШВИЦЯ ПЕРША, вулиця Шкільна, 2а</t>
  </si>
  <si>
    <t>37057ddb-419b-45f1-9b2e-229bea76f167</t>
  </si>
  <si>
    <t>Фельдшерсько-акушерський пункт с. Шедієве</t>
  </si>
  <si>
    <t>ШЕДІЄВЕ</t>
  </si>
  <si>
    <t>ПОЛТАВСЬКА область, НОВОСАНЖАРСЬКИЙ район, село ШЕДІЄВЕ, вулиця Шевченка, 11а</t>
  </si>
  <si>
    <t>3705bb71-ae4f-4f3c-b685-5de59ef33258</t>
  </si>
  <si>
    <t>Терапевтичне відділення № 1</t>
  </si>
  <si>
    <t>ДОНЕЦЬКА область, місто СЛОВ'ЯНСЬК, вулиця Василівська, 31</t>
  </si>
  <si>
    <t>3709bff7-754a-42c3-a7d8-07cf8e56be47</t>
  </si>
  <si>
    <t>Київська міська клінічна лікарня № 17 (корпус 3)</t>
  </si>
  <si>
    <t>М.КИЇВ, місто КИЇВ, провулок Лабораторний, 18</t>
  </si>
  <si>
    <t>370d4f82-1d15-4567-bdcb-cb6f5293cb9f</t>
  </si>
  <si>
    <t>Вороньківська АЗПСМ</t>
  </si>
  <si>
    <t>ПОЛТАВСЬКА область, ЧОРНУХИНСЬКИЙ район, село ВОРОНЬКИ, вулиця Січкаря, 3</t>
  </si>
  <si>
    <t>3713e658-18e4-474f-83c7-c469f34415db</t>
  </si>
  <si>
    <t>Медичний центр "Лайф Клінік" на С.Петлюри</t>
  </si>
  <si>
    <t>РІВНЕНСЬКА область, місто РІВНЕ, вулиця Симона Петлюри, 35</t>
  </si>
  <si>
    <t>3714d94e-3526-4faa-b3ee-1761d427f788</t>
  </si>
  <si>
    <t>Фельдшерсько-акушерський пункт с.Кровинка</t>
  </si>
  <si>
    <t>КРОВИНКА</t>
  </si>
  <si>
    <t>ТЕРНОПІЛЬСЬКА область, ТЕРЕБОВЛЯНСЬКИЙ район, село КРОВИНКА, вулиця Слобода, 51</t>
  </si>
  <si>
    <t>371a5e70-689e-406c-97de-2caf527bfa27</t>
  </si>
  <si>
    <t>Амбулаторія загальної практики - сімейної медицини</t>
  </si>
  <si>
    <t>КИЇВСЬКА область, МИРОНІВСЬКИЙ район, місто МИРОНІВКА, вулиця Благовіщенська, 96</t>
  </si>
  <si>
    <t>371c0e2f-4408-40a2-9a70-e4903c754373</t>
  </si>
  <si>
    <t>місце надання послуг 3</t>
  </si>
  <si>
    <t>ДНІПРОПЕТРОВСЬКА область, місто КРИВИЙ РІГ, вулиця Черкасова, 113</t>
  </si>
  <si>
    <t>3728c938-14bb-4d26-b38d-0becc47b889f</t>
  </si>
  <si>
    <t>Відокремлений підрозділ Куп'янська центральна міська лікарня КНП "Куп'янське ТМО" , вул.Спортивна, 11</t>
  </si>
  <si>
    <t>ХАРКІВСЬКА область, ХАРКІВСЬКА район, місто КУП'ЯНСЬК, вулиця Спортивна, 11</t>
  </si>
  <si>
    <t>372a89cb-369e-4d87-a2de-cffcf27dcc05</t>
  </si>
  <si>
    <t>ІВАНО-ФРАНКІВСЬКА область, місто ІВАНО-ФРАНКІВСЬК, вулиця Незалежності, 93а</t>
  </si>
  <si>
    <t>372b7c74-2fa1-4ca8-ad7d-555db5bce604</t>
  </si>
  <si>
    <t>Помічнянська міська амбулаторія загальної практики – сімейної медицини КНП «Помічнянський центр ПМСД»</t>
  </si>
  <si>
    <t>КІРОВОГРАДСЬКА область, ДОБРОВЕЛИЧКІВСЬКИЙ район, місто ПОМІЧНА, вулиця Перемоги, 89</t>
  </si>
  <si>
    <t>372d8e94-5c66-4dca-ab3f-9d5e10250bf1</t>
  </si>
  <si>
    <t>КНП "Міська стоматологічна поліклініка №2" ХМР</t>
  </si>
  <si>
    <t>ХАРКІВСЬКА область, місто ХАРКІВ, вулиця Плеханівська, 98А</t>
  </si>
  <si>
    <t>37380d6b-eb53-4cfa-8de4-55efadaa1d64</t>
  </si>
  <si>
    <t>ВОЛИНСЬКА область, місто КОВЕЛЬ, вулиця Театральна, 16</t>
  </si>
  <si>
    <t>373c1972-f238-4d7a-868f-1745b35d9f6e</t>
  </si>
  <si>
    <t>373e152f-d551-4c76-8052-edd21699b0f3</t>
  </si>
  <si>
    <t>Гнатківська СЛА ЗПСМ</t>
  </si>
  <si>
    <t>ГНАТКІВ</t>
  </si>
  <si>
    <t>ВІННИЦЬКА область, ТОМАШПІЛЬСЬКИЙ район, село ГНАТКІВ, вулиця Пирогова, 1</t>
  </si>
  <si>
    <t>37408b10-4ced-4084-8a39-5f46b2004b40</t>
  </si>
  <si>
    <t>Амбулаторія № 2 КНП "ЦПМСД № 5" ОМР</t>
  </si>
  <si>
    <t>ОДЕСЬКА область, місто ОДЕСА, вулиця Академіка Заболотного, 59/1</t>
  </si>
  <si>
    <t>37433049-b939-4775-9218-2b2f2221558b</t>
  </si>
  <si>
    <t>АЗПСМ №1 м. Миколаїв</t>
  </si>
  <si>
    <t>МИКОЛАЇВСЬКА область, місто МИКОЛАЇВ, вулиця Поштова, 108</t>
  </si>
  <si>
    <t>375154e2-51c5-4e37-8567-b95777858647</t>
  </si>
  <si>
    <t>Сабліно-Знам’янська амбулаторія загальної практики-сімейної медицини</t>
  </si>
  <si>
    <t>ЗНАМ'ЯНСЬКИЙ</t>
  </si>
  <si>
    <t>КІРОВОГРАДСЬКА область, ЗНАМ'ЯНСЬКИЙ район, село ВОЛОДИМИРІВКА, вулиця Дружби, 2-а</t>
  </si>
  <si>
    <t>37551426-47ec-4665-a646-735bf525e764</t>
  </si>
  <si>
    <t>Фельдшерський пункт Кривий</t>
  </si>
  <si>
    <t>КРИВИЙ</t>
  </si>
  <si>
    <t>ЗАКАРПАТСЬКА область, ХУСТСЬКИЙ район, село КРИВИЙ, вулиця Матросова, 15</t>
  </si>
  <si>
    <t>3757a8cd-88b2-4104-916a-d3d69b7f71f5</t>
  </si>
  <si>
    <t>КНП "Міський шкірно-венерологічний диспансер №2" ХМР</t>
  </si>
  <si>
    <t>ХАРКІВСЬКА область, місто ХАРКІВ, вулиця Камишева Івана, 8</t>
  </si>
  <si>
    <t>37580edf-9440-44b2-bd58-f7ef892ea7b1</t>
  </si>
  <si>
    <t>Козельщинська амбулаторія загальної практики сімейної медицини</t>
  </si>
  <si>
    <t>КОЗЕЛЬЩИНСЬКИЙ</t>
  </si>
  <si>
    <t>ПОЛТАВСЬКА область, КОЗЕЛЬЩИНСЬКИЙ район, смт. КОЗЕЛЬЩИНА, вулиця Остроградського, 81/10</t>
  </si>
  <si>
    <t>375845ea-ca16-4054-bb95-4f51cb70a980</t>
  </si>
  <si>
    <t>СТАЦІОНАР</t>
  </si>
  <si>
    <t>КИЇВСЬКА область, смт. КРАСЯТИЧІ, вулиця Воздвиженська, 7</t>
  </si>
  <si>
    <t>375ce07d-21ae-4b93-8ed5-027a4f69f6ed</t>
  </si>
  <si>
    <t>Лука-Мелешківська АЗПСМ (ЦПМД Лука-Мелешківської СР)</t>
  </si>
  <si>
    <t>ВІННИЦЬКА область, ВІННИЦЬКИЙ район, село ЛУКА-МЕЛЕШКІВСЬКА, вулиця Тиврівське шоссе, 18</t>
  </si>
  <si>
    <t>375e05cb-7060-4e57-891c-5485fb57d2d7</t>
  </si>
  <si>
    <t>ЛУГИНСЬКИЙ</t>
  </si>
  <si>
    <t>ЖИТОМИРСЬКА область, ЛУГИНСЬКИЙ район, смт. ЛУГИНИ, вулиця Червона Гірка, 35</t>
  </si>
  <si>
    <t>375f12dd-23ab-482c-8ac8-a64fa3e6f62e</t>
  </si>
  <si>
    <t>1Комунальне некомерціне підприємство " Козельщинська центральна лікарння" Козельщинської селищної ради</t>
  </si>
  <si>
    <t>ПОЛТАВСЬКА область, КОЗЕЛЬЩИНСЬКИЙ район, смт. КОЗЕЛЬЩИНА, вулиця Монастирська, 20</t>
  </si>
  <si>
    <t>376e28e5-c9ed-41a4-8ddf-c5768844fcd3</t>
  </si>
  <si>
    <t>Фельдшерсько-акушерський пункт села Стричава</t>
  </si>
  <si>
    <t>СТРИЧАВА</t>
  </si>
  <si>
    <t>ЗАКАРПАТСЬКА область, ВЕЛИКОБЕРЕЗНЯНСЬКИЙ район, село СТРИЧАВА, вулиця , 48</t>
  </si>
  <si>
    <t>37731ca1-b224-492a-84c3-f9bb97a29f55</t>
  </si>
  <si>
    <t>ЧЕРНІГІВСЬКА область, КУЛИКІВСЬКИЙ район, смт. КУЛИКІВКА, вулиця Пирогова, 16</t>
  </si>
  <si>
    <t>3777f8c7-78c2-4609-9b8c-c76c181721a3</t>
  </si>
  <si>
    <t>ФОП Баклан О.В.</t>
  </si>
  <si>
    <t>РІВНЕНСЬКА область, місто ДУБРОВИЦЯ, вулиця Воробинська, 27/4</t>
  </si>
  <si>
    <t>377b30d9-b794-4d80-920a-f9c9f8b8f744</t>
  </si>
  <si>
    <t>ФОП Білишко Дмитро Віталійович</t>
  </si>
  <si>
    <t>ДНІПРОПЕТРОВСЬКА область, місто ДНІПРО, вулиця Юрія Савченка, 3</t>
  </si>
  <si>
    <t>37844d79-232a-4b54-b55a-e4351e052d65</t>
  </si>
  <si>
    <t>Пункт здоров'я села Комишанка</t>
  </si>
  <si>
    <t>КОМИШАНКА</t>
  </si>
  <si>
    <t>ХЕРСОНСЬКА область, КАХОВСЬКИЙ район, село КОМИШАНКА, вулиця Лук'яна Павлюка, 32</t>
  </si>
  <si>
    <t>3785b5de-9a11-4df3-99c6-8b3a21546898</t>
  </si>
  <si>
    <t>ТОВ Медичний центр здоров’я та реабілітації "100 відсотків життя" (Рівне)</t>
  </si>
  <si>
    <t>РІВНЕНСЬКА область, місто РІВНЕ, вулиця Симона  Петлюри, 35</t>
  </si>
  <si>
    <t>378e7dec-cd28-4bf5-923d-9e15154f227f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</si>
  <si>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Дрогобицька Станція ЕМД, Підстанція ЕМД №2 пункт "Меденичі"</t>
  </si>
  <si>
    <t>ЛЬВІВСЬКА область, смт. МЕДЕНИЧІ, вулиця Незалежності, 6</t>
  </si>
  <si>
    <t>37904159-15a6-4263-8712-8ac56ccb9918</t>
  </si>
  <si>
    <t>КОМУНАЛЬНЕ ПІДПРИЄМСТВО"ПОЛТАВСЬКА ОБЛАСНА ДИТЯЧА КЛІНІЧНА ЛІКАРНЯ ПОЛТАВСЬКОЇ ОБЛАСНОЇ РАДИ"</t>
  </si>
  <si>
    <t>ПОЛТАВСЬКА область, ПОЛТАВА район, місто ПОЛТАВА, вулиця Шевченка, 23</t>
  </si>
  <si>
    <t>37996868-247d-4fa0-8075-32ca9e36d40e</t>
  </si>
  <si>
    <t>КНП "Київська міська психоневрологічна лікарня №2", Диспансерна частина</t>
  </si>
  <si>
    <t>379bed5e-5a01-4fc5-8c43-e63fb72345e2</t>
  </si>
  <si>
    <t>Фельдшерсько-акушерський пункт село Веселий Кут</t>
  </si>
  <si>
    <t>ЧЕРКАСЬКА область, ШПОЛЯНСЬКИЙ район, село ВЕСЕЛИЙ КУТ, прохід Шевченка, 4</t>
  </si>
  <si>
    <t>37a434ea-bf47-4709-9d07-9fcde13cd5f9</t>
  </si>
  <si>
    <t>Горьківська АЗПСМ (КЗ ""ЦПМСД" Дніпровської районної ради Дніпропетровської області"")</t>
  </si>
  <si>
    <t>ГОРЬКОГО</t>
  </si>
  <si>
    <t>ДНІПРОПЕТРОВСЬКА область, ДНІПРОВСЬКИЙ район, селище ГОРЬКОГО, вулиця Дружби, 8</t>
  </si>
  <si>
    <t>37a586f8-78ad-4035-ab4d-9d6016d89d8c</t>
  </si>
  <si>
    <t>37a8e8fe-6864-4e3e-978a-c8efb4c1670a</t>
  </si>
  <si>
    <t>ПОЛТАВСЬКА область, місто КРЕМЕНЧУК, вулиця Леонова, 12</t>
  </si>
  <si>
    <t>37aa1625-b042-4f0d-a5d5-6858d116da66</t>
  </si>
  <si>
    <t>Острова</t>
  </si>
  <si>
    <t>37b3586f-3cfb-4ce4-893c-f0282cd2a062</t>
  </si>
  <si>
    <t>Немирівське відділення ЕМД</t>
  </si>
  <si>
    <t>ВІННИЦЬКА область, місто НЕМИРІВ, вулиця Євдокименка, 21</t>
  </si>
  <si>
    <t>37b647b8-74b6-4352-8f84-187f01a4db45</t>
  </si>
  <si>
    <t>Амбулаторія №1 ТОВ "Новітній медичний простір"</t>
  </si>
  <si>
    <t>ОДЕСЬКА область, місто ОДЕСА, вулиця Фонтанська дорога, 23/1</t>
  </si>
  <si>
    <t>37c2538c-d630-49e0-bfd6-7192d7cfa0b4</t>
  </si>
  <si>
    <t>ЗАПОРІЗЬКА область, місто БЕРДЯНСЬК, вулиця Степанянца, 9а</t>
  </si>
  <si>
    <t>37c5b5db-a0e7-45ba-ab04-b8f10106b9da</t>
  </si>
  <si>
    <t>Переспівська АЗПСМ</t>
  </si>
  <si>
    <t>РОЖИЩЕНСЬКИЙ</t>
  </si>
  <si>
    <t>ПЕРЕСПА</t>
  </si>
  <si>
    <t>ВОЛИНСЬКА область, РОЖИЩЕНСЬКИЙ район, село ПЕРЕСПА, площа Миру, 5</t>
  </si>
  <si>
    <t>37c962fd-1ab7-4aa6-995e-0672bfc57440</t>
  </si>
  <si>
    <t>Таврійська амбулаторія загальної практики-сімейної медицини</t>
  </si>
  <si>
    <t>ТАВРІЙСЬКЕ</t>
  </si>
  <si>
    <t>ЗАПОРІЗЬКА область, ОРІХІВСЬКИЙ район, село ТАВРІЙСЬКЕ, вулиця Центральна, 40</t>
  </si>
  <si>
    <t>37ca16eb-bf3a-41dd-b11f-a07b6324d31b</t>
  </si>
  <si>
    <t>Тишенківський ФАП</t>
  </si>
  <si>
    <t>ТИШЕНКІВКА</t>
  </si>
  <si>
    <t>ПОЛТАВСЬКА область, КАРЛІВСЬКИЙ район, селище ТИШЕНКІВКА, вулиця Миру, 4</t>
  </si>
  <si>
    <t>37ca1fa6-65bf-4e82-a71d-a3efb1ca8c5a</t>
  </si>
  <si>
    <t>Комунальне некомерційне підприємство "Кам'янка-Бузька центральна районна лікарня" поліклінічне відділення</t>
  </si>
  <si>
    <t>ЛЬВІВСЬКА область, КАМ'ЯНКА-БУЗЬКИЙ район, місто КАМ'ЯНКА-БУЗЬКА, вулиця Героїв Небесної Сотні, 29 А</t>
  </si>
  <si>
    <t>37cb1af3-0c53-4357-a3b7-9f130a4fbeab</t>
  </si>
  <si>
    <t>Амбулаторія № 3, КНП "ЦПМСД №2" Краматорської міської ради</t>
  </si>
  <si>
    <t>ДОНЕЦЬКА область, місто КРАМАТОРСЬК, вулиця Василя Стуса, 31</t>
  </si>
  <si>
    <t>37ccdd0d-16c9-4808-b6b6-ff1df4f64937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</si>
  <si>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"Стрий", Пункт ЕМД "Моршин"</t>
  </si>
  <si>
    <t>ЛЬВІВСЬКА область, місто МОРШИН, вулиця 50-річчя УПА, 20</t>
  </si>
  <si>
    <t>37da1bb9-ad23-4ee7-b06b-c8a6339948b6</t>
  </si>
  <si>
    <t>Куражинська амбулаторія загальної практики сімейної медицини</t>
  </si>
  <si>
    <t>КУРАЖИН</t>
  </si>
  <si>
    <t>ХМЕЛЬНИЦЬКА область, село КУРАЖИН, вулиця Центральна , 8</t>
  </si>
  <si>
    <t>37dfe226-8488-43d4-8b33-30227cf0bf66</t>
  </si>
  <si>
    <t>Амбулаторія первинної медицини с. Замок</t>
  </si>
  <si>
    <t>ЗАМОК</t>
  </si>
  <si>
    <t>ЛЬВІВСЬКА область, ЖОВКІВСЬКИЙ район, село ЗАМОК, вулиця Шевченка, 3 б</t>
  </si>
  <si>
    <t>37e0d9c0-6d4f-45a3-9b8a-1df883662993</t>
  </si>
  <si>
    <t>ФАП Заліське</t>
  </si>
  <si>
    <t>ЗАЛІСЬКЕ</t>
  </si>
  <si>
    <t>ЧЕРКАСЬКА область, ТАЛЬНІВСЬКИЙ район, село ЗАЛІСЬКЕ, вулиця Т.Г.Шевченка, 54</t>
  </si>
  <si>
    <t>37e35d5f-a9fb-4208-af5a-72dbd4570b77</t>
  </si>
  <si>
    <t>Лісківська амбулаторія загальної практики сімейної медицини</t>
  </si>
  <si>
    <t>ЛІСКИ</t>
  </si>
  <si>
    <t>ОДЕСЬКА область, КІЛІЙСЬКИЙ район, село ЛІСКИ, вулиця Дунайська, 35</t>
  </si>
  <si>
    <t>37e48d6e-b49c-46eb-9ded-7af060f48bf8</t>
  </si>
  <si>
    <t>Побєдівський фельдшерський пункт</t>
  </si>
  <si>
    <t>ПОБЄДА</t>
  </si>
  <si>
    <t>ЛУГАНСЬКА область, НОВОАЙДАРСЬКИЙ район, селище ПОБЄДА, вулиця Центральна, 39</t>
  </si>
  <si>
    <t>37f263d0-89f9-48e2-a967-7b5f97eb1819</t>
  </si>
  <si>
    <t>Здолбунівська АЗПСМ №4</t>
  </si>
  <si>
    <t>РІВНЕНСЬКА область, ЗДОЛБУНІВСЬКИЙ район, місто ЗДОЛБУНІВ, вулиця І.Мазепи, 25</t>
  </si>
  <si>
    <t>37f3401c-9cec-45d2-aad4-e662bf257c2a</t>
  </si>
  <si>
    <t>Амбулаторія загальної практики сімейної медицини №2 КНП "Центр ПМСД "Північний" РМР</t>
  </si>
  <si>
    <t>РІВНЕНСЬКА область, місто РІВНЕ, вулиця Фабрична, 10</t>
  </si>
  <si>
    <t>37f38934-cb50-4338-a497-4bdad25e6451</t>
  </si>
  <si>
    <t>КНП "Центр первинної медико-санітарної допомоги Зимноводівської сільської ради Львівського району львівської області, Амбулаторія загальної практики - сімейної медицини села Суховоля</t>
  </si>
  <si>
    <t>ЛЬВІВСЬКА область, ГОРОДОЦЬКИЙ район, село СУХОВОЛЯ, вулиця Огородня, 5</t>
  </si>
  <si>
    <t>37f62b31-951f-453c-ac7b-7f0fa09c6949</t>
  </si>
  <si>
    <t>АМЕДІКА</t>
  </si>
  <si>
    <t>М.КИЇВ, місто КИЇВ, вулиця Михайла Коцюбинського, 5Г</t>
  </si>
  <si>
    <t>37ff9f44-55be-4704-b966-8490efefb5df</t>
  </si>
  <si>
    <t>Амбулаторія загальної практики сімейної медицини с. Нестерівка</t>
  </si>
  <si>
    <t>НЕСТЕРІВКА</t>
  </si>
  <si>
    <t>ЧЕРКАСЬКА область, МАНЬКІВСЬКИЙ район, село НЕСТЕРІВКА, вулиця Південна, 4</t>
  </si>
  <si>
    <t>3809d4dd-119a-41d1-aefc-b6654731071c</t>
  </si>
  <si>
    <t>Міська амбулаторія КНП "Переяславський ЦПМСД" м. Переяслав</t>
  </si>
  <si>
    <t>380c9fbb-7c42-47ea-a2ee-b6d04756cdcb</t>
  </si>
  <si>
    <t>Клініко-діагностична лабораторія Комунальне некомерційне підприємство "Донецький обласний центр з профілактики та боротьби із СНІДом"</t>
  </si>
  <si>
    <t>ДОНЕЦЬКА область, місто СЛОВ'ЯНСЬК, вулиця Шевченка, 38</t>
  </si>
  <si>
    <t>380defdd-d34d-4dd3-ab13-a8cf19a82004</t>
  </si>
  <si>
    <t>Пилиповицька амбулаторія загальної практики-сімейної медицини</t>
  </si>
  <si>
    <t>ПИЛИПОВИЧІ</t>
  </si>
  <si>
    <t>КИЇВСЬКА область, БОРОДЯНСЬКИЙ район, село ПИЛИПОВИЧІ, вулиця Привокзальна, 3</t>
  </si>
  <si>
    <t>3810b9e6-ce2a-4aa4-961b-16517c4d13a0</t>
  </si>
  <si>
    <t>Ташлицька амбулаторія загальної практики сімейної медицини</t>
  </si>
  <si>
    <t>ТАШЛИК</t>
  </si>
  <si>
    <t>ЧЕРКАСЬКА область, СМІЛЯНСЬКИЙ район, село ТАШЛИК, вулиця Графа Бобринського, 23</t>
  </si>
  <si>
    <t>3818e2d7-a695-447a-8dd3-22add0a89070</t>
  </si>
  <si>
    <t>Зубрецька амбулаторія загальної практики-сімейної медицини</t>
  </si>
  <si>
    <t>ЗУБРЕЦЬ</t>
  </si>
  <si>
    <t>ТЕРНОПІЛЬСЬКА область, БУЧАЦЬКИЙ район, село ЗУБРЕЦЬ, вулиця Центральна, 25</t>
  </si>
  <si>
    <t>3818f243-1693-4abf-8835-c4aa8a33e092</t>
  </si>
  <si>
    <t>Валякузьминська амбулаторія загальної практики - сімейної медицини</t>
  </si>
  <si>
    <t>ВАЛЯ КУЗЬМИНА</t>
  </si>
  <si>
    <t>ЧЕРНІВЕЦЬКА область, ГЛИБОЦЬКИЙ район, село ВАЛЯ КУЗЬМИНА, вулиця Головна, 222</t>
  </si>
  <si>
    <t>381922f2-7091-4141-8a43-c0774632a7d9</t>
  </si>
  <si>
    <t>Амбулаторія ЗПСМ с. Новогригорівка</t>
  </si>
  <si>
    <t>ХЕРСОНСЬКА область, ГЕНІЧЕСЬКИЙ район, село НОВОГРИГОРІВКА, вулиця Храмова, 100</t>
  </si>
  <si>
    <t>381c62f7-eb8f-47c5-8a91-526a61e195a0</t>
  </si>
  <si>
    <t>Чулаківська лікарська амбулаторія загальної практики - сімейної медицини</t>
  </si>
  <si>
    <t>ЧУЛАКІВКА</t>
  </si>
  <si>
    <t>ХЕРСОНСЬКА область, ГОЛОПРИСТАНСЬКИЙ район, село ЧУЛАКІВКА, вулиця В. Заїки, 2</t>
  </si>
  <si>
    <t>38246d55-cd7c-4f24-9810-fb6b1edf4153</t>
  </si>
  <si>
    <t>Пункт здоров'я с. Лашківка</t>
  </si>
  <si>
    <t>ЛАШКІВКА</t>
  </si>
  <si>
    <t>ЧЕРНІВЕЦЬКА область, КІЦМАНСЬКИЙ район, село ЛАШКІВКА, вулиця Головна, 32</t>
  </si>
  <si>
    <t>382ad71f-d9db-44ba-b2e3-e19f0c99d8a8</t>
  </si>
  <si>
    <t>ФАП с.Долинка</t>
  </si>
  <si>
    <t>ПОЛТАВСЬКА область, ЛОХВИЦЬКИЙ район, село ДОЛИНКА, вулиця Польова, 4</t>
  </si>
  <si>
    <t>3847ae43-1349-4d6d-867b-87a577f8ccec</t>
  </si>
  <si>
    <t>ЛЬВІВСЬКА область, МОСТИСЬКИЙ район, село ВОЛИЦЯ, вулиця Дружби, 22</t>
  </si>
  <si>
    <t>38487237-a911-4eae-b96e-1597fccfbf04</t>
  </si>
  <si>
    <t>Фельдшерсько-акушерський пункт села Королівка</t>
  </si>
  <si>
    <t>ІВАНО-ФРАНКІВСЬКА область, ТЛУМАЦЬКИЙ район, село КОРОЛІВКА, вулиця Петричика, 2</t>
  </si>
  <si>
    <t>38534c78-4400-45d9-b040-e1a97c13c7c8</t>
  </si>
  <si>
    <t>ФП с. Немирівське</t>
  </si>
  <si>
    <t>НЕМИРІВСЬКЕ</t>
  </si>
  <si>
    <t>ОДЕСЬКА область, БАЛТСЬКИЙ район, село НЕМИРІВСЬКЕ, вулиця Лесі Українки, 70д</t>
  </si>
  <si>
    <t>3855cce7-e3a5-4aeb-afd6-999e62919c5b</t>
  </si>
  <si>
    <t>ДНІПРОПЕТРОВСЬКА область, ДНІПРОВСЬКИЙ район, село НОВООЛЕКСАНДРІВКА, вулиця Центральна, 46</t>
  </si>
  <si>
    <t>385d6c12-7ea4-4fe5-aee7-d8bcbafb76c1</t>
  </si>
  <si>
    <t>385f776a-6aeb-455a-b9c7-aed8d5086beb</t>
  </si>
  <si>
    <t>Амбулаторія загальної практики та сімейної медицини с.Страшевичі</t>
  </si>
  <si>
    <t>СТРАШЕВИЧІ</t>
  </si>
  <si>
    <t>ЛЬВІВСЬКА область, СТАРОСАМБІРСЬКИЙ район, село СТРАШЕВИЧІ, вулиця Центральна, 30</t>
  </si>
  <si>
    <t>3860f19e-c693-4cb7-9bdc-05f061395490</t>
  </si>
  <si>
    <t>Фельдшерсько-акушерський пункт с.Геча</t>
  </si>
  <si>
    <t>ГЕЧА</t>
  </si>
  <si>
    <t>ЗАКАРПАТСЬКА область, БЕРЕГІВСЬКИЙ район, село ГЕЧА, вулиця Світанку, 36</t>
  </si>
  <si>
    <t>38637017-49c1-43d6-8bb8-6a17013a2c41</t>
  </si>
  <si>
    <t>Комунальне підприємство "Полтавський обласний клінічний протитуберкульозний диспансер Полтавської обласної ради"</t>
  </si>
  <si>
    <t>ПОЛТАВСЬКА область, ЗІНЬКІВСЬКИЙ район, смт. ОПІШНЯ, вулиця Соборна, 57</t>
  </si>
  <si>
    <t>38674484-74ae-4008-9b86-036c064ca019</t>
  </si>
  <si>
    <t>КОМУНАЛЬНЕ НЕКОМЕРЦІЙНЕ ПІДПРИЄМСТВО ОВРУЦЬКА МІСЬКА ЛІКАРНЯ</t>
  </si>
  <si>
    <t>ЖИТОМИРСЬКА область, ОВРУЦЬКИЙ район, місто ОВРУЧ, вулиця Тараса Шевченка, 106</t>
  </si>
  <si>
    <t>38680dbf-6624-41ea-adad-3c69ac995d2e</t>
  </si>
  <si>
    <t>Гніванська амбулаторія загальної  практики сімейної медичини</t>
  </si>
  <si>
    <t>ВІННИЦЬКА область, ТИВРІВСЬКИЙ район, місто ГНІВАНЬ, вулиця Соборна, 89</t>
  </si>
  <si>
    <t>3868390f-fbb9-40e4-821f-b2b830887fa9</t>
  </si>
  <si>
    <t>МЦ Веселка</t>
  </si>
  <si>
    <t>ЛЬВІВСЬКА область, ЯВОРІВСЬКИЙ район, місто НОВОЯВОРІВСЬК, вулиця Шептицького, 3</t>
  </si>
  <si>
    <t>386c13e3-b92a-4ca9-a114-1598e8cd42cc</t>
  </si>
  <si>
    <t>Богданівська амбулаторія загальної практики-сімейної медицини</t>
  </si>
  <si>
    <t>СУМСЬКА область, ШОСТКИНСЬКИЙ район, село БОГДАНІВКА, вулиця Молодіжна, 2</t>
  </si>
  <si>
    <t>3870c296-518d-4e0e-b2b2-e8582a9ad8af</t>
  </si>
  <si>
    <t>Диківська амбулаторія загальної практики-сімейної медицини</t>
  </si>
  <si>
    <t>ДИКІВКА</t>
  </si>
  <si>
    <t>КІРОВОГРАДСЬКА область, ЗНАМ'ЯНСЬКИЙ район, село ДИКІВКА, вулиця Спичака, 1</t>
  </si>
  <si>
    <t>3879998b-b48e-4a85-b10d-9fce4145f9e6</t>
  </si>
  <si>
    <t>ЧЕРКАСЬКА область, місто СМІЛА, вулиця Незалежності, 79/2</t>
  </si>
  <si>
    <t>3881d802-6df8-42de-9566-f6f7dddd674d</t>
  </si>
  <si>
    <t>КНП "ЦАЗПСМ" Верхньосироватської сільської ради Сумського району Сумської області</t>
  </si>
  <si>
    <t>СУМСЬКА область, СУМСЬКИЙ район, село ВЕРХНЯ СИРОВАТКА, вулиця Краснопільський шлях, 22 В</t>
  </si>
  <si>
    <t>388236e3-3603-4a9b-86d5-070202ad6084</t>
  </si>
  <si>
    <t>РІВНЕНСЬКА область, САРНЕНСЬКИЙ район, смт. СТЕПАНЬ, вулиця Дорошенка, 100</t>
  </si>
  <si>
    <t>38987932-2490-4397-b69a-7e3d4aaa442f</t>
  </si>
  <si>
    <t>ЛЬВІВСЬКА область, БРОДІВСЬКИЙ район, місто БРОДИ, вулиця Коцюбинського, 12</t>
  </si>
  <si>
    <t>3899ae14-ef18-49e6-af31-a3ddc01cfb46</t>
  </si>
  <si>
    <t>Амбулаторія загальної практики - сімейної медицини села Вовків</t>
  </si>
  <si>
    <t>ВОВКІВ</t>
  </si>
  <si>
    <t>ЛЬВІВСЬКА область, ПУСТОМИТІВСЬКИЙ район, село ВОВКІВ, вулиця , 147</t>
  </si>
  <si>
    <t>389c6538-396e-47d0-a279-0e76a23a749d</t>
  </si>
  <si>
    <t>Пироговецька амбулаторія загальної практики сімейної медицини</t>
  </si>
  <si>
    <t>ПИРОГІВЦІ</t>
  </si>
  <si>
    <t>ХМЕЛЬНИЦЬКА область, село ПИРОГІВЦІ, вулиця Штена, 5</t>
  </si>
  <si>
    <t>389d9904-0329-48c1-af38-68a2b7960f1c</t>
  </si>
  <si>
    <t>стаціонарне відділення КНП "Теплодарська центральна міська лікарня"ТМР м.Теплодар</t>
  </si>
  <si>
    <t>ОДЕСЬКА область, місто ТЕПЛОДАР, вулиця Польова, 6</t>
  </si>
  <si>
    <t>389def37-3581-4baa-9c4c-6936ac444f71</t>
  </si>
  <si>
    <t>Кременецька станція, Збаразька підстанція, пункт базування бригади смт.Вишнівець</t>
  </si>
  <si>
    <t>ТЕРНОПІЛЬСЬКА область, смт. ВИШНІВЕЦЬ, вулиця Богуна, 56</t>
  </si>
  <si>
    <t>389f4fcd-11b2-4dcf-a1c2-678c8257fbb0</t>
  </si>
  <si>
    <t>Амбулаторія №3 Комунального некомерційного підприємства "Центр первинної медико-санітарної допомоги" Бердичівської міської ради</t>
  </si>
  <si>
    <t>ЖИТОМИРСЬКА область, ЖИТОМИРСЬКА район, місто БЕРДИЧІВ, вулиця Житомирська, 113</t>
  </si>
  <si>
    <t>38ab15fd-e628-4880-bb0b-06d58993aa65</t>
  </si>
  <si>
    <t>Фельдшерський пункт с. Смільчинці</t>
  </si>
  <si>
    <t>СМІЛЬЧИНЦІ</t>
  </si>
  <si>
    <t>ЧЕРКАСЬКА область, ЛИСЯНСЬКИЙ район, село СМІЛЬЧИНЦІ, вулиця Поштова, 46а</t>
  </si>
  <si>
    <t>38acd6bb-d1a9-481f-a1d9-f2a3d70cb863</t>
  </si>
  <si>
    <t>АЗПСМ смт. Рудниця</t>
  </si>
  <si>
    <t>РУДНИЦЯ</t>
  </si>
  <si>
    <t>ВІННИЦЬКА область, ПІЩАНСЬКИЙ район, смт. РУДНИЦЯ, вулиця Шевченка, 30а</t>
  </si>
  <si>
    <t>38af920a-8f36-437d-a211-756078aa82f3</t>
  </si>
  <si>
    <t>Тернопільська станція, підстанція №3</t>
  </si>
  <si>
    <t>ТЕРНОПІЛЬСЬКА область, місто ТЕРНОПІЛЬ, вулиця Київська, 3а</t>
  </si>
  <si>
    <t>38b01d2d-aa2e-4f4b-82cc-a643b609454f</t>
  </si>
  <si>
    <t>Кабінет №1</t>
  </si>
  <si>
    <t>38b7667c-3170-4a80-b34a-be8e918c689c</t>
  </si>
  <si>
    <t>Фельдшерсько-акушерський пункт с.Рафайново</t>
  </si>
  <si>
    <t>РАФАЙНОВО</t>
  </si>
  <si>
    <t>ЗАКАРПАТСЬКА область, БЕРЕГІВСЬКИЙ район, село РАФАЙНОВО, вулиця Берегівська, 1</t>
  </si>
  <si>
    <t>38ba3e0d-dc5d-4a4d-8126-dd7aa0885cd8</t>
  </si>
  <si>
    <t>Жорницька АЗПСМ</t>
  </si>
  <si>
    <t>ЖОРНИЩЕ</t>
  </si>
  <si>
    <t>ВІННИЦЬКА область, ІЛЛІНЕЦЬКИЙ район, село ЖОРНИЩЕ, вулиця Бойка, 13</t>
  </si>
  <si>
    <t>38c2ecfc-f4fd-4b2b-bfba-8c9eab30c8ad</t>
  </si>
  <si>
    <t>Амбулаторія загальної практики - сімейної медицини смт. Лугини</t>
  </si>
  <si>
    <t>38cb8c2a-3439-49c5-b968-d4ca20ecd06c</t>
  </si>
  <si>
    <t>ВІННИЦЬКА область, КРИЖОПІЛЬСЬКИЙ район, смт. КРИЖОПІЛЬ, вулиця Данила Нечая, 13А</t>
  </si>
  <si>
    <t>38d3d485-8041-4abd-8b59-d14ff410e80f</t>
  </si>
  <si>
    <t>КП "Полтавський обласний центр  ЕМД та МК ПОР" (Підстанція СЕМД №1 Полтавського району)</t>
  </si>
  <si>
    <t>ПОЛТАВСЬКА область, місто ПОЛТАВА, вулиця Миколи Дмитрієва, 6</t>
  </si>
  <si>
    <t>38da8ce5-a28a-4b85-bda3-5dfcbf18aaf2</t>
  </si>
  <si>
    <t>Давидівський фельдшерсько-акушерський пункт</t>
  </si>
  <si>
    <t>ПОЛТАВСЬКА область, ПИРЯТИНСЬКИЙ район, село ДАВИДІВКА, вулиця Київська, 11 а</t>
  </si>
  <si>
    <t>38dfad3c-3c6f-459e-9a20-b771a6b55c37</t>
  </si>
  <si>
    <t>38e3310a-2217-4017-814f-aab84ff6c2c0</t>
  </si>
  <si>
    <t>Стуфчинецька амбулаторія загальної практики сімейної медицини</t>
  </si>
  <si>
    <t>СТУФЧИНЦІ</t>
  </si>
  <si>
    <t>ХМЕЛЬНИЦЬКА область, село СТУФЧИНЦІ, вулиця Сороківська, 4</t>
  </si>
  <si>
    <t>38ebddae-b3a3-4891-9ac9-9cb4cffa3d01</t>
  </si>
  <si>
    <t>КП "Хмельницька міська лікарня" ХМР</t>
  </si>
  <si>
    <t>ХМЕЛЬНИЦЬКА область, місто ХМЕЛЬНИЦЬКИЙ, провулок Проскурівський, 1</t>
  </si>
  <si>
    <t>38fd157f-ccf7-4d6c-8831-d4c8548b9d59</t>
  </si>
  <si>
    <t>КОМУНАЛЬНЕ НЕКОМЕРЦІЙНЕ ПІДПРИЄМСТВО "МІСЬКИЙ ПСИХОНЕВРОЛОГІЧНИЙ ДИСПАНСЕР № 3" ХАРКІВСЬКОЇ МІСЬКОЇ РАДИ (вул. Алчевських, буд. 32)</t>
  </si>
  <si>
    <t>ХАРКІВСЬКА область, місто ХАРКІВ, вулиця Алчевських, 32</t>
  </si>
  <si>
    <t>3901493c-f73b-48dc-b0bd-55e09a6a5953</t>
  </si>
  <si>
    <t>Амбулаторія загальної практики сімейної медицини смт Березнегувате</t>
  </si>
  <si>
    <t>МИКОЛАЇВСЬКА область, БЕРЕЗНЕГУВАТСЬКИЙ район, смт. БЕРЕЗНЕГУВАТЕ, вулиця Лермонтова, 1</t>
  </si>
  <si>
    <t>39035cff-858c-4741-b023-d9b9f137a8e4</t>
  </si>
  <si>
    <t>РІВНЕНСЬКА область, смт. ДЕМИДІВКА, вулиця Відродження, 6</t>
  </si>
  <si>
    <t>390d14ea-9230-4325-a4fb-839d8acb8208</t>
  </si>
  <si>
    <t>Миколаївська сільська лікарська амбулаторія ЗПСМ</t>
  </si>
  <si>
    <t>ДНІПРОПЕТРОВСЬКА область, СОФІЇВСЬКИЙ район, село МИКОЛАЇВКА, вулиця Квітнева, 15</t>
  </si>
  <si>
    <t>39107d40-39aa-40e7-8cca-2a2febd1049e</t>
  </si>
  <si>
    <t>Озерська АЗПСМ</t>
  </si>
  <si>
    <t>СВІТЛОВОДСЬКИЙ</t>
  </si>
  <si>
    <t>ОЗЕРА</t>
  </si>
  <si>
    <t>КІРОВОГРАДСЬКА область, СВІТЛОВОДСЬКИЙ район, село ОЗЕРА, вулиця Центральна, 31 А</t>
  </si>
  <si>
    <t>39129bd2-9895-4ed9-b0df-2b36b1378ede</t>
  </si>
  <si>
    <t>Борівська ЛА ЗПСМ</t>
  </si>
  <si>
    <t>РІВНЕНСЬКА область, село БОРОВЕ, вулиця Мостова, 3</t>
  </si>
  <si>
    <t>391439d3-b883-4033-8d71-599384fbf559</t>
  </si>
  <si>
    <t>ОДЕСЬКА область, місто ОДЕСА, вулиця Івана та Юрія Лип, 1</t>
  </si>
  <si>
    <t>39220deb-367d-4d36-9eef-5b5ab127b717</t>
  </si>
  <si>
    <t>39228269-41cd-4a09-ab71-32d4eab685e2</t>
  </si>
  <si>
    <t>Пункт здоров'я с. Южинець</t>
  </si>
  <si>
    <t>ЮЖИНЕЦЬ</t>
  </si>
  <si>
    <t>ЧЕРНІВЕЦЬКА область, КІЦМАНСЬКИЙ район, село ЮЖИНЕЦЬ, вулиця Т. Шевченка, 21</t>
  </si>
  <si>
    <t>39272ada-6743-4e2a-b4e5-ec6e68f797dd</t>
  </si>
  <si>
    <t>МІсце надання послуг 2</t>
  </si>
  <si>
    <t>ТЕРНОПІЛЬСЬКА область, ТЕРЕБОВЛЯНСЬКИЙ район, місто ТЕРЕБОВЛЯ, вулиця Івана Мазепи, 2</t>
  </si>
  <si>
    <t>392ae482-a8c7-40fd-9aa7-78e68b29fbbc</t>
  </si>
  <si>
    <t>Амбулаторія групової практики села Вороняки</t>
  </si>
  <si>
    <t>ВОРОНЯКИ</t>
  </si>
  <si>
    <t>ЛЬВІВСЬКА область, ЗОЛОЧІВСЬКИЙ район, село ВОРОНЯКИ, вулиця Зелена, 3</t>
  </si>
  <si>
    <t>392b9340-25ca-4c04-b372-a6e4853e796e</t>
  </si>
  <si>
    <t>Амбулаторія загальної практики сімейної медицини с.Беєве</t>
  </si>
  <si>
    <t>БЕЄВЕ</t>
  </si>
  <si>
    <t>СУМСЬКА область, ЛИПОВОДОЛИНСЬКИЙ район, село БЕЄВЕ, вулиця Шевченка, 13</t>
  </si>
  <si>
    <t>392b976a-0a6c-443a-94b0-4aa8b8baec67</t>
  </si>
  <si>
    <t>Амбулаторія загальної практики - сімейної медицини смт. Тошківка</t>
  </si>
  <si>
    <t>ТОШКІВКА</t>
  </si>
  <si>
    <t>ЛУГАНСЬКА область, ПОПАСНЯНСЬКИЙ район, смт. ТОШКІВКА, вулиця Миру, 35</t>
  </si>
  <si>
    <t>39356331-2d2a-4a81-a1c7-66260993234a</t>
  </si>
  <si>
    <t>амбулаторія загальної практики сімейної медицини села Чернилява Яворівського району</t>
  </si>
  <si>
    <t>ЧЕРНИЛЯВА</t>
  </si>
  <si>
    <t>ЛЬВІВСЬКА область, ЯВОРІВСЬКИЙ район, село ЧЕРНИЛЯВА, вулиця Перемоги, 3</t>
  </si>
  <si>
    <t>393a29a6-5f8a-471e-a604-692093ee8ce2</t>
  </si>
  <si>
    <t>Боярська АЗПСМ № 2</t>
  </si>
  <si>
    <t>КИЇВСЬКА область, КИЄВО-СВЯТОШИНСЬКИЙ район, місто БОЯРКА, вулиця Молодіжна, 1</t>
  </si>
  <si>
    <t>3942a65e-627e-4b94-9db3-06d461512bfb</t>
  </si>
  <si>
    <t>Пункт здоров'я с. Малятинці</t>
  </si>
  <si>
    <t>МАЛЯТИНЦІ</t>
  </si>
  <si>
    <t>ЧЕРНІВЕЦЬКА область, КІЦМАНСЬКИЙ район, село МАЛЯТИНЦІ, вулиця Дружби народів, 12</t>
  </si>
  <si>
    <t>3942e5eb-63d8-415b-85ef-1aaeb65a7da9</t>
  </si>
  <si>
    <t>Майська АЗПСМ (КНП\</t>
  </si>
  <si>
    <t>МАЙСЬКЕ</t>
  </si>
  <si>
    <t>ДНІПРОПЕТРОВСЬКА область, СИНЕЛЬНИКІВСЬКИЙ район, село МАЙСЬКЕ, вулиця провулок Ялинковий, 3</t>
  </si>
  <si>
    <t>394757d6-464c-4921-bf73-7db14b0edfea</t>
  </si>
  <si>
    <t>3. Комунальне Некомерційне Підприємство "Хмільницька центральна районна лікарня" Хмільницької районної ради</t>
  </si>
  <si>
    <t>ВІННИЦЬКА область, місто ХМІЛЬНИК, вулиця Пушкіна, 39</t>
  </si>
  <si>
    <t>394b15bf-adfa-4102-b18f-1ba2a743f4be</t>
  </si>
  <si>
    <t>ЗАКАРПАТСЬКА область, місто БЕРЕГОВЕ, вулиця Ліннера Бертолона, 2</t>
  </si>
  <si>
    <t>394b5eef-3814-4d16-82cb-eaa06354d421</t>
  </si>
  <si>
    <t>Фельдшерсько-акушерський пункт села Милятин  Сіянцівської лікарської амбулаторії загальної практики сімейної медицини  "Острозького районного центру ПМСД"</t>
  </si>
  <si>
    <t>МИЛЯТИН</t>
  </si>
  <si>
    <t>РІВНЕНСЬКА область, село МИЛЯТИН, вулиця Шевченка, 71</t>
  </si>
  <si>
    <t>394e2f91-64ed-44ed-b9be-2301108bfb69</t>
  </si>
  <si>
    <t>амбулаторія №2</t>
  </si>
  <si>
    <t>ЧЕРКАСЬКА область, місто ЗОЛОТОНОША, вулиця Благовіщенська, 87</t>
  </si>
  <si>
    <t>394fcaac-8f66-4be5-9aa4-8e54c2ff00d1</t>
  </si>
  <si>
    <t>ФАП с.Велика Комишуваха</t>
  </si>
  <si>
    <t>ВЕЛИКА КОМИШУВАХА</t>
  </si>
  <si>
    <t>ХАРКІВСЬКА область, БАРВІНКІВСЬКИЙ район, село ВЕЛИКА КОМИШУВАХА, вулиця Центральна, 41</t>
  </si>
  <si>
    <t>3952afb3-c3d5-41ba-a8ea-87b74a719cf2</t>
  </si>
  <si>
    <t>ФАП с. Вознесенка Перша</t>
  </si>
  <si>
    <t>ВОЗНЕСЕНКА ПЕРША</t>
  </si>
  <si>
    <t>ОДЕСЬКА область, АРЦИЗЬКИЙ район, село ВОЗНЕСЕНКА ПЕРША, вулиця 28 червня, 79</t>
  </si>
  <si>
    <t>395b71fc-5f6d-4157-917f-fbb2a0543a4a</t>
  </si>
  <si>
    <t>ФП с. Медвежа</t>
  </si>
  <si>
    <t>МЕДВЕЖА</t>
  </si>
  <si>
    <t>ВІННИЦЬКА область, НЕМИРІВСЬКИЙ район, село МЕДВЕЖА, вулиця Соборна, 6а</t>
  </si>
  <si>
    <t>395c5574-b772-4b3e-b602-5bcd766af6ac</t>
  </si>
  <si>
    <t>Комунальне некомерційне підприємство "Центр первинної медико-санітарної допомоги № 1" Шевченківського району міста Києва амбулаторія ЗПСМ № 5</t>
  </si>
  <si>
    <t>396713fe-05d7-477e-a63a-be876d8dc3b0</t>
  </si>
  <si>
    <t>Яревищенський фельдшерсько-акушерський пункт</t>
  </si>
  <si>
    <t>ЯРЕВИЩЕ</t>
  </si>
  <si>
    <t>ВОЛИНСЬКА область, СТАРОВИЖІВСЬКИЙ район, село ЯРЕВИЩЕ, вулиця Центральна, 23</t>
  </si>
  <si>
    <t>3969a8ff-b599-4072-af89-4c80dc775d48</t>
  </si>
  <si>
    <t>ФП Питомник</t>
  </si>
  <si>
    <t>ПИТОМНИК</t>
  </si>
  <si>
    <t>ХЕРСОНСЬКА область, ЧАПЛИНСЬКИЙ район, селище ПИТОМНИК, вулиця Будівельна, 16</t>
  </si>
  <si>
    <t>39727701-97ae-448d-9323-d3ce74035955</t>
  </si>
  <si>
    <t>Верхньорогачицька АЗПСМ</t>
  </si>
  <si>
    <t>ВЕРХНЬОРОГАЧИЦЬКИЙ</t>
  </si>
  <si>
    <t>ХЕРСОНСЬКА область, ВЕРХНЬОРОГАЧИЦЬКИЙ район, смт. ВЕРХНІЙ РОГАЧИК, вулиця Успенська, 35</t>
  </si>
  <si>
    <t>3972aca9-074e-415a-8135-8009f0595ce1</t>
  </si>
  <si>
    <t>Амбулаторія загальної практики - сімейної медицини № 9</t>
  </si>
  <si>
    <t>ЗАПОРІЗЬКА область, БЕРДЯНСЬКИЙ район, село АЗОВСЬКЕ, провулок Дружби, 4</t>
  </si>
  <si>
    <t>39780d99-dbf4-4fb0-8373-266fbc771505</t>
  </si>
  <si>
    <t>СУМСЬКА область, місто ШОСТКА, вулиця Родини Кривоносів, 83</t>
  </si>
  <si>
    <t>397f9484-baf7-4d02-8a30-05a0f2e10e18</t>
  </si>
  <si>
    <t>Авангардівська АЗПСМ ж.м 7 небо</t>
  </si>
  <si>
    <t>ОДЕСЬКА область, ОВІДІОПОЛЬСЬКИЙ район, смт. АВАНГАРД, вулиця Проїздна, 12</t>
  </si>
  <si>
    <t>3980b87d-28ab-4555-b037-d26bd677e320</t>
  </si>
  <si>
    <t>Солотвинська амбулаторія загальної практики сімейної медицини КНП 'Центру первинної медичної допомоги' Богородчанської районної ради Івано-Франківської області</t>
  </si>
  <si>
    <t>ІВАНО-ФРАНКІВСЬКА область, смт. СОЛОТВИН, вулиця Грушевського, 20</t>
  </si>
  <si>
    <t>39829334-a251-46ad-b668-3fd5e6ba9900</t>
  </si>
  <si>
    <t>Мошоринська амбулаторія загальної практики-сімейної медицини</t>
  </si>
  <si>
    <t>МОШОРИНЕ</t>
  </si>
  <si>
    <t>КІРОВОГРАДСЬКА область, ЗНАМ'ЯНСЬКИЙ район, село МОШОРИНЕ, вулиця Молодіжна, 5</t>
  </si>
  <si>
    <t>398b5031-9f86-4e15-9530-3ee360bb7dd7</t>
  </si>
  <si>
    <t>Міська амбулаторія загальної практики-сімейної медицини №5 Центру первинної медико-санітарної допомоги  Ковельського МТМО</t>
  </si>
  <si>
    <t>ВОЛИНСЬКА область, місто КОВЕЛЬ, вулиця Вітовського, 22</t>
  </si>
  <si>
    <t>3993177f-bc73-4fc0-bcdf-09c302e01218</t>
  </si>
  <si>
    <t>Степанківська АЗПСМ</t>
  </si>
  <si>
    <t>СТЕПАНКИ</t>
  </si>
  <si>
    <t>ВІННИЦЬКА область, ПОГРЕБИЩЕНСЬКИЙ район, село СТЕПАНКИ, вулиця Шкільна, 5</t>
  </si>
  <si>
    <t>39953695-152c-4c41-954e-86b97761e4b9</t>
  </si>
  <si>
    <t>Структурний підрозділ "Міська поліклініка №5"</t>
  </si>
  <si>
    <t>ІВАНО-ФРАНКІВСЬКА область, місто ІВАНО-ФРАНКІВСЬК, вулиця Привокзальна, 17</t>
  </si>
  <si>
    <t>39962c2b-deee-45f1-a8af-30df6cb03b95</t>
  </si>
  <si>
    <t>Фельдшерсько-акушерський пункт с.Семенів</t>
  </si>
  <si>
    <t>СЕМЕНІВ</t>
  </si>
  <si>
    <t>ТЕРНОПІЛЬСЬКА область, село СЕМЕНІВ, вулиця Семенівська, 65</t>
  </si>
  <si>
    <t>399da289-ebf5-43f3-b003-2828081724ee</t>
  </si>
  <si>
    <t>Комунальне некомерційне підприємство "Першотравенська міська лікарня"Першотравенської міської ради</t>
  </si>
  <si>
    <t>ДНІПРОПЕТРОВСЬКА область, місто ПЕРШОТРАВЕНСЬК, вулиця Шахтарської Слави, 1</t>
  </si>
  <si>
    <t>39a56f27-a407-4e22-bf28-c75ecd6df97a</t>
  </si>
  <si>
    <t>Комунальне підприємство "Марганецька центральна міська лікарня" Марганецької міської ради"</t>
  </si>
  <si>
    <t>39a5c8ec-44a7-447d-b23e-99e3141aceab</t>
  </si>
  <si>
    <t>ФАП с.В.Геївці</t>
  </si>
  <si>
    <t>ВЕЛИКІ ГЕЇВЦІ</t>
  </si>
  <si>
    <t>ЗАКАРПАТСЬКА область, УЖГОРОДСЬКИЙ район, село ВЕЛИКІ ГЕЇВЦІ, вулиця Головна, 11</t>
  </si>
  <si>
    <t>39a97ebf-d516-4a13-b3aa-96fbf35f2655</t>
  </si>
  <si>
    <t>Фельдшерський пункт с. Успенівка</t>
  </si>
  <si>
    <t>УСПЕНІВКА</t>
  </si>
  <si>
    <t>ДОНЕЦЬКА область, ПОКРОВСЬКИЙ район, село УСПЕНІВКА, вулиця Центральна, 29-А</t>
  </si>
  <si>
    <t>39afd275-c5a6-49f5-8b95-0efb3ff535b6</t>
  </si>
  <si>
    <t>РІВНЕНСЬКА область, КОСТОПІЛЬСЬКИЙ район, місто КОСТОПІЛЬ, вулиця Д.Галицького, 10</t>
  </si>
  <si>
    <t>39b7a099-3ce4-42cf-bd4e-f11af3f49adb</t>
  </si>
  <si>
    <t>39bb067b-ab59-49e3-9615-180008cf906d</t>
  </si>
  <si>
    <t>Фельдшерсько-акушерський пункт  с. Корнилівка</t>
  </si>
  <si>
    <t>КОРНИЛІВКА</t>
  </si>
  <si>
    <t>ЧЕРКАСЬКА область, КОРСУНЬ-ШЕВЧЕНКІВСЬКИЙ район, село КОРНИЛІВКА, вулиця Корсунська, 20</t>
  </si>
  <si>
    <t>39bbeb24-26d7-4fcd-b285-c7d5d9ea18df</t>
  </si>
  <si>
    <t>ЗАПОРІЗЬКА область, НОВОМИКОЛАЇВСЬКИЙ район, смт. НОВОМИКОЛАЇВКА, вулиця Соборності, 106</t>
  </si>
  <si>
    <t>39bc9f98-aa49-4bdf-96f1-7dd872469722</t>
  </si>
  <si>
    <t>ЛЬВІВСЬКА область, ЖОВКІВСЬКИЙ район, місто ЖОВКВА, вулиця Шпитальна, 50</t>
  </si>
  <si>
    <t>39bcaa08-829a-41d6-9c24-33ca4106e0c7</t>
  </si>
  <si>
    <t>Великоолексинська амбулаторія загальної практики - сімейної медицини</t>
  </si>
  <si>
    <t>ВЕЛИКИЙ ОЛЕКСИН</t>
  </si>
  <si>
    <t>РІВНЕНСЬКА область, РІВНЕНСЬКИЙ район, село ВЕЛИКИЙ ОЛЕКСИН, вулиця Промислова, 2а</t>
  </si>
  <si>
    <t>39bd0078-ba4d-4081-8afe-4319904eb2ea</t>
  </si>
  <si>
    <t>Комунальне некомерційне підприємство "Міська дитяча поліклініка №12" Харківської міської ради Відокремлений структурний підрозділ</t>
  </si>
  <si>
    <t>ХАРКІВСЬКА область, місто ХАРКІВ, проспект Московський, 151</t>
  </si>
  <si>
    <t>39c20d55-1b0a-406f-926c-0688c21c8196</t>
  </si>
  <si>
    <t>Диспансерне психіатричне відділення КНП "ОМСЦ" ЖОР</t>
  </si>
  <si>
    <t>ЖИТОМИРСЬКА область, місто ЖИТОМИР, вулиця вулиця Домбровського, 16</t>
  </si>
  <si>
    <t>39c2af30-42e0-4540-81d9-1fa79202988c</t>
  </si>
  <si>
    <t>Амбулаторія ЗПСМ с. Стрілкове</t>
  </si>
  <si>
    <t>СТРІЛКОВЕ</t>
  </si>
  <si>
    <t>ХЕРСОНСЬКА область, ГЕНІЧЕСЬКИЙ район, село СТРІЛКОВЕ, вулиця Центральна, 107/а</t>
  </si>
  <si>
    <t>39ce8fd1-26a9-4902-a4fe-ac5438ffe0fd</t>
  </si>
  <si>
    <t>Мульчицька амбулаторія загальної практики - сімейної медицини</t>
  </si>
  <si>
    <t>ВОЛОДИМИРЕЦЬКИЙ</t>
  </si>
  <si>
    <t>МУЛЬЧИЦІ</t>
  </si>
  <si>
    <t>РІВНЕНСЬКА область, ВОЛОДИМИРЕЦЬКИЙ район, село МУЛЬЧИЦІ, вулиця Босиха, 18а</t>
  </si>
  <si>
    <t>39d3c840-0c88-4641-b724-b711aaf923e8</t>
  </si>
  <si>
    <t>Орлянська АЗПСМ КНП "Василівський ЦПМСД" ВМР ЗО</t>
  </si>
  <si>
    <t>ОРЛЯНСЬКЕ</t>
  </si>
  <si>
    <t>ЗАПОРІЗЬКА область, село ОРЛЯНСЬКЕ, вулиця Центральна, 148</t>
  </si>
  <si>
    <t>39d9b587-b4bd-4093-8c70-510fa0581c2b</t>
  </si>
  <si>
    <t>КНП "ЦПМСД №3 Деснянського району м. Києва, амбулаторія загальної практики - сімейної медицини №8</t>
  </si>
  <si>
    <t>М.КИЇВ, місто КИЇВ, вулиця Курчатова, 18а</t>
  </si>
  <si>
    <t>39db91dd-bfe1-483a-bf02-38acd4e95faa</t>
  </si>
  <si>
    <t>Комунальне некомерційне підприємство "Дитяча міська поліклініка № 1" Одеської міської ради</t>
  </si>
  <si>
    <t>ОДЕСЬКА область, місто ОДЕСА, вулиця Краснослобідська, 36</t>
  </si>
  <si>
    <t>39e13ef7-4632-4e8e-a559-527e10771cd5</t>
  </si>
  <si>
    <t>Запорізьке протитуберкульозне відділення №4</t>
  </si>
  <si>
    <t>ЗАПОРІЗЬКА область, місто ЗАПОРІЖЖЯ, вулиця Миру, 1</t>
  </si>
  <si>
    <t>39e6521e-b60d-4993-9d84-224e160a5113</t>
  </si>
  <si>
    <t>Царичанська АЗПСМ</t>
  </si>
  <si>
    <t>ДНІПРОПЕТРОВСЬКА область, ЦАРИЧАНСЬКИЙ район, смт. ЦАРИЧАНКА, вулиця Царичанська, 134 А</t>
  </si>
  <si>
    <t>39ef2d99-3364-4a9e-8738-ed26c158e84b</t>
  </si>
  <si>
    <t>Фельдшерський пункт с.Хейлове</t>
  </si>
  <si>
    <t>ХЕЙЛОВЕ</t>
  </si>
  <si>
    <t>ЧЕРКАСЬКА область, МОНАСТИРИЩЕНСЬКИЙ район, село ХЕЙЛОВЕ, вулиця Поплавського, 134</t>
  </si>
  <si>
    <t>39f09341-c595-4b88-bcf9-2fa513fa22e7</t>
  </si>
  <si>
    <t>ХМЕЛЬНИЦЬКА область, місто ХМЕЛЬНИЦЬКИЙ, вулиця Молодіжна, 9</t>
  </si>
  <si>
    <t>3a0cb1a5-8549-4dc3-bd5a-a035ffd5fccc</t>
  </si>
  <si>
    <t>ВІННИЦЬКА область, ТУЛЬЧИНСЬКИЙ район, місто ТУЛЬЧИН, вулиця Енергетиків, 1</t>
  </si>
  <si>
    <t>3a102b86-fd03-4408-b2d5-cee886851f42</t>
  </si>
  <si>
    <t>АЗПСМ по вул. Маковея, 7</t>
  </si>
  <si>
    <t>ТЕРНОПІЛЬСЬКА область, місто ЧОРТКІВ, вулиця Маковея, 7</t>
  </si>
  <si>
    <t>3a107772-83ce-42fb-949b-5fc99f31a15e</t>
  </si>
  <si>
    <t>Гольмянська АЗПСМ КНП "Балтський центр ПМСД" Балтської міської ради Одеської області</t>
  </si>
  <si>
    <t>ГОЛЬМА</t>
  </si>
  <si>
    <t>ОДЕСЬКА область, БАЛТСЬКИЙ район, село ГОЛЬМА, вулиця Шевченко, 98</t>
  </si>
  <si>
    <t>3a1596b2-f1d0-4179-becc-e94bec70ba12</t>
  </si>
  <si>
    <t>Поліклінічне відділення Комунального некомерційного підприємства "Тисменицька міська лікарня" Тисменицької міської ради</t>
  </si>
  <si>
    <t>ІВАНО-ФРАНКІВСЬКА область, ТИСМЕНИЦЬКИЙ район, місто ТИСМЕНИЦЯ, вулиця Костя Левицького, 12</t>
  </si>
  <si>
    <t>3a165712-16c5-4539-8e8d-888f04e3681e</t>
  </si>
  <si>
    <t>Амбулаторія ЗПСМ с. Мар’янівка (КНП "ЦПМСД" Черкаської селищної ради")</t>
  </si>
  <si>
    <t>ДНІПРОПЕТРОВСЬКА область, НОВОМОСКОВСЬКИЙ район, село МАР'ЯНІВКА, вулиця Молодіжна, 17</t>
  </si>
  <si>
    <t>3a16adbc-56fb-4daa-ad7d-afaab3fa1c45</t>
  </si>
  <si>
    <t>Миролюбівський фельдшерський  пункт</t>
  </si>
  <si>
    <t>ДНІПРОПЕТРОВСЬКА область, ШИРОКІВСЬКИЙ район, село МИРОЛЮБІВКА, вулиця Шкільна, 23-а</t>
  </si>
  <si>
    <t>3a17c2bc-7c7b-4659-b692-4a449df08381</t>
  </si>
  <si>
    <t>Диспансер №3 м.Торецьк КОМУНАЛЬНЕ НЕКОМЕРЦІЙНЕ ПІДПРИЄМСТВО "ОБЛАСНА КЛІНІЧНА ПСИХІАТРИЧНА ЛІКАРНЯ М. СЛОВ'ЯНСЬК"</t>
  </si>
  <si>
    <t>ДОНЕЦЬКА область, місто ТОРЕЦЬК, вулиця Гайдара, 43</t>
  </si>
  <si>
    <t>3a17ded2-d5f9-4b4b-afcd-c378e5b32dfb</t>
  </si>
  <si>
    <t>М.КИЇВ, місто КИЇВ, вулиця Голосіївська, 53</t>
  </si>
  <si>
    <t>3a180f4a-92fa-4b5d-bcdc-cc46a51e476f</t>
  </si>
  <si>
    <t>Розважівська АЗПСМ (КНП Іванківської селищної ради Іванківський ЦПМСД)</t>
  </si>
  <si>
    <t>РОЗВАЖІВ</t>
  </si>
  <si>
    <t>КИЇВСЬКА область, ІВАНКІВСЬКИЙ район, село РОЗВАЖІВ, вулиця Сидоровицька, 20а</t>
  </si>
  <si>
    <t>3a21653c-3225-462c-a48a-9cb28cfcec43</t>
  </si>
  <si>
    <t>ПЗ с.Войниха</t>
  </si>
  <si>
    <t>ВОЙНИХА</t>
  </si>
  <si>
    <t>ПОЛТАВСЬКА область, ЛУБЕНСЬКИЙ район, село ВОЙНИХА, вулиця Молодіжна, 3</t>
  </si>
  <si>
    <t>3a2849b2-5673-4c95-813c-395ba728c62d</t>
  </si>
  <si>
    <t>Комунальне некомерційне підприємство «Шишацька центральна районна лікарня  Шишацької районної ради Полтавської області»</t>
  </si>
  <si>
    <t>ПОЛТАВСЬКА область, ШИШАЦЬКИЙ район, село ЯРЕСЬКИ, вулиця Леніна, 130</t>
  </si>
  <si>
    <t>3a322434-78dd-4f2e-abc2-cabe8ac20029</t>
  </si>
  <si>
    <t>ТЕРНОПІЛЬСЬКА область, КОЗІВСЬКИЙ район, смт. КОЗОВА, вулиця Зелена, 19</t>
  </si>
  <si>
    <t>3a35a870-144d-43c4-8cd0-2f25286cfc7e</t>
  </si>
  <si>
    <t>90424, Закарпатська область, Хустський район, с. Вільшани, буд. 225</t>
  </si>
  <si>
    <t>ЗАКАРПАТСЬКА область, ХУСТСЬКИЙ район, село ВІЛЬШАНИ, вулиця без назви, 225</t>
  </si>
  <si>
    <t>3a382e2b-3f4f-4914-9954-78d5fb44a65b</t>
  </si>
  <si>
    <t>Амбулаторія загальної практики - сімейної медицини № 4 КНП ЦПМСД м.Мукачева</t>
  </si>
  <si>
    <t>ЗАКАРПАТСЬКА область, місто МУКАЧЕВЕ, вулиця Береста Олексія, 32/17</t>
  </si>
  <si>
    <t>3a40fb2e-7c8c-43c7-8556-f988c6274f07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</si>
  <si>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"Стрий" Підстанція ЕМД "Сколе" Пункт ЕМД "Славське"</t>
  </si>
  <si>
    <t>ЛЬВІВСЬКА область, село ОРЯВА, вулиця Довженка, 13</t>
  </si>
  <si>
    <t>3a419280-e91b-43c6-b491-4b981ec49f6a</t>
  </si>
  <si>
    <t>КОНСУЛЬТАТИВНО-ДІАГНОСТИЧНЕ ВІДДІЛЕННЯ 1</t>
  </si>
  <si>
    <t>ДНІПРОПЕТРОВСЬКА область, місто НІКОПОЛЬ, вулиця СТАНІСЛАВСЬКОГО, 18</t>
  </si>
  <si>
    <t>3a45f52d-10bf-46bd-b92f-eb182c39d634</t>
  </si>
  <si>
    <t>Клубівська АЗПСМ</t>
  </si>
  <si>
    <t>КЛУБІВКА</t>
  </si>
  <si>
    <t>ХМЕЛЬНИЦЬКА область, ІЗЯСЛАВСЬКИЙ район, село КЛУБІВКА, вулиця Георгія Кірпи, 108-А</t>
  </si>
  <si>
    <t>3a4665b4-0a58-4f61-8ea9-77b4d5f1081d</t>
  </si>
  <si>
    <t>Фельдшерський пункт с.Хоми</t>
  </si>
  <si>
    <t>ХОМИ</t>
  </si>
  <si>
    <t>ТЕРНОПІЛЬСЬКА область, село ХОМИ, вулиця Ів.Франка, 22</t>
  </si>
  <si>
    <t>3a48213d-ade3-4ec0-83d8-f4e56a11908a</t>
  </si>
  <si>
    <t>ФП с. Нові Каплани</t>
  </si>
  <si>
    <t>НОВІ КАПЛАНИ</t>
  </si>
  <si>
    <t>ОДЕСЬКА область, АРЦИЗЬКИЙ район, село НОВІ КАПЛАНИ, вулиця Новоселів, 67</t>
  </si>
  <si>
    <t>3a534a0d-6919-4ef9-bc1c-5e317591972f</t>
  </si>
  <si>
    <t>Комунальне некомерційне підприємство "Олешанська лікарська амбулаторія загальної практики сімейної медицини" Олешанської сільської ради Івано-Франківського району Івано-Франківської області</t>
  </si>
  <si>
    <t>ІВАНО-ФРАНКІВСЬКА область, село ОЛЕША, вулиця М. Грушевського, 119</t>
  </si>
  <si>
    <t>3a5ff99c-2fdd-4ece-a8e8-3234eb8e654c</t>
  </si>
  <si>
    <t>Амбулаторія загальної практики сімейної медицини №8</t>
  </si>
  <si>
    <t>ХМЕЛЬНИЦЬКА область, місто ХМЕЛЬНИЦЬКИЙ, вулиця Зарічанська, 30</t>
  </si>
  <si>
    <t>3a6065c1-359e-4620-ac1f-3cfde44e9e23</t>
  </si>
  <si>
    <t>ФАП с.Дібрівне</t>
  </si>
  <si>
    <t>ДІБРІВНЕ</t>
  </si>
  <si>
    <t>ПОЛТАВСЬКА область, ЛОХВИЦЬКИЙ район, село ДІБРІВНЕ, вулиця Шкільна, 11</t>
  </si>
  <si>
    <t>3a6d8794-83b2-47c0-bc58-a979abfc2a92</t>
  </si>
  <si>
    <t>Комунальне підприємство "Покровська міська стоматологічна поліклініка" Покровської міської ради Донецької області</t>
  </si>
  <si>
    <t>ДОНЕЦЬКА область, місто ПОКРОВСЬК,  МАРШАЛА МОСКАЛЕНКА, 142</t>
  </si>
  <si>
    <t>3a7280b4-e6f0-4e27-b88e-4f1ac7535d5b</t>
  </si>
  <si>
    <t>Кабінет сімейного лікаря. ФОП Романенко Наталія Віталіївна</t>
  </si>
  <si>
    <t>ДНІПРОПЕТРОВСЬКА область, місто КРИВИЙ РІГ, вулиця Тухачевського, 36</t>
  </si>
  <si>
    <t>3a728482-fc2d-4165-8ac1-91d9e04bf3ba</t>
  </si>
  <si>
    <t>Великоскнитський  фельдшерський пункт</t>
  </si>
  <si>
    <t>ВЕЛИКИЙ СКНИТ</t>
  </si>
  <si>
    <t>ХМЕЛЬНИЦЬКА область, СЛАВУТСЬКИЙ район, село ВЕЛИКИЙ СКНИТ, вулиця Кірова, 10</t>
  </si>
  <si>
    <t>3a762407-2472-40ff-9de4-dabeee46fdc6</t>
  </si>
  <si>
    <t>Писарівська амбулаторія загальної практики сімейної медицини</t>
  </si>
  <si>
    <t>ПИСАРІВКА</t>
  </si>
  <si>
    <t>ВІННИЦЬКА область, ЯМПІЛЬСЬКИЙ район, село ПИСАРІВКА, вулиця Центральна, 31</t>
  </si>
  <si>
    <t>3a76ab9a-3c06-4274-8bba-c3d46d619431</t>
  </si>
  <si>
    <t>Фельдшерсько-акушерський пункт село Рудка</t>
  </si>
  <si>
    <t>ХМЕЛЬНИЦЬКА область, ДУНАЄВЕЦЬКИЙ район, село РУДКА, вулиця 1 Травня, 1/а</t>
  </si>
  <si>
    <t>3a82bd87-3adb-492a-a44f-9ceb27b2572c</t>
  </si>
  <si>
    <t>Амбулаторія № 8</t>
  </si>
  <si>
    <t>3a8c159e-efd9-47f5-81e2-c5cb61093492</t>
  </si>
  <si>
    <t>Стаціонар №1</t>
  </si>
  <si>
    <t>КІРОВОГРАДСЬКА область, місто КРОПИВНИЦЬКИЙ, вулиця Фортеця, 21</t>
  </si>
  <si>
    <t>3a8cff57-9d9a-458f-a4b8-68a0405f2a24</t>
  </si>
  <si>
    <t>Бородаївсько-Хутірський фельдшерський пункт</t>
  </si>
  <si>
    <t>ДНІПРОПЕТРОВСЬКА область, ВЕРХНЬОДНІПРОВСЬКИЙ район, село ЯКИМІВКА, вулиця Центральна, 4</t>
  </si>
  <si>
    <t>3a955b2c-03d8-40c2-8266-58424122868a</t>
  </si>
  <si>
    <t>АЗПСМ смт.Биківка</t>
  </si>
  <si>
    <t>БИКІВКА</t>
  </si>
  <si>
    <t>ЖИТОМИРСЬКА область, РОМАНІВСЬКИЙ район, смт. БИКІВКА, вулиця Сонячна, 3</t>
  </si>
  <si>
    <t>3a95c317-017c-4e35-b84f-fdbd31aa31b8</t>
  </si>
  <si>
    <t>Комунальне некомерційне підпрприємство "Херсонська міська клінічна лікарня імені О.С.Лучанського"</t>
  </si>
  <si>
    <t>3a96b07e-3af6-4517-80a6-2191dc675df3</t>
  </si>
  <si>
    <t>Консультативна-діагностична поліклініка</t>
  </si>
  <si>
    <t>3a997e6e-b399-4539-ab85-6057def8b92a</t>
  </si>
  <si>
    <t>ПОЛТАВСЬКА область, місто ПОЛТАВА, прохід Рибальський , 10В</t>
  </si>
  <si>
    <t>3a9f3edd-15ea-4445-ad29-8875860ef44c</t>
  </si>
  <si>
    <t>ЖИТОМИРСЬКА область, місто БЕРДИЧІВ, вулиця Європейська, 52</t>
  </si>
  <si>
    <t>3aa11f45-9bfa-4fd1-bdbe-7d0f782fa6bc</t>
  </si>
  <si>
    <t>Комунальне некомерційне підприємство "Вінницький обласний клінічний високоспеціалізований ендокринологічний центр Вінницької обласної Ради"</t>
  </si>
  <si>
    <t>ВІННИЦЬКА область, місто ВІННИЦЯ, вулиця Мічуріна, 32</t>
  </si>
  <si>
    <t>3aaa842b-281a-41c0-ac2d-4d2ef92236b1</t>
  </si>
  <si>
    <t>Амбулаторія загальної практики сімейної медицини №5 КНП БМР "МЦПМСД №2"</t>
  </si>
  <si>
    <t>КИЇВСЬКА область, місто БІЛА ЦЕРКВА, вулиця Вернадського, 10</t>
  </si>
  <si>
    <t>3aaaa17d-3c4f-4e95-8f5d-bb883e4122fc</t>
  </si>
  <si>
    <t>Клініка Д.Прокопової</t>
  </si>
  <si>
    <t>ХМЕЛЬНИЦЬКА область, місто КАМ'ЯНЕЦЬ-ПОДІЛЬСЬКИЙ, вулиця Князів Коріатовичів, 25/7</t>
  </si>
  <si>
    <t>3aafbdf3-fbd4-4b6c-8216-1664c788405a</t>
  </si>
  <si>
    <t>Фельдшерсько-акушерський пункт с.Майори</t>
  </si>
  <si>
    <t>МАЙОРИ</t>
  </si>
  <si>
    <t>ОДЕСЬКА область, БІЛЯЇВСЬКИЙ район, село МАЙОРИ, вулиця ШЕВЧЕНКА, 4</t>
  </si>
  <si>
    <t>3ab0a228-0787-49b3-b80e-bcfb2c11e50a</t>
  </si>
  <si>
    <t>Комунальне некомерційне підприємство "Доманівська ЦРЛ" Доманівської районної ради</t>
  </si>
  <si>
    <t>3ab3193b-9046-4e17-892a-ed89e63eeabd</t>
  </si>
  <si>
    <t>Немиринецька амбулаторія загальної практики-сімейної медицини</t>
  </si>
  <si>
    <t>НЕМИРИНЦІ</t>
  </si>
  <si>
    <t>ХМЕЛЬНИЦЬКА область, ГОРОДОЦЬКИЙ район, село НЕМИРИНЦІ, вулиця Карася, 25</t>
  </si>
  <si>
    <t>3ab38a99-e72b-41e2-98f6-e036c105d789</t>
  </si>
  <si>
    <t>Фельдшерсько-акушерський пункт села Голишів</t>
  </si>
  <si>
    <t>ГОЛИШІВ</t>
  </si>
  <si>
    <t>РІВНЕНСЬКА область, РІВНЕНСЬКИЙ район, село ГОЛИШІВ, вулиця Центральна, 86</t>
  </si>
  <si>
    <t>3ab4b78f-d974-4eb5-94f4-fb9fe91cf9ef</t>
  </si>
  <si>
    <t>Велико - Будищанська амбулаторія загальної практики сімейної медицини</t>
  </si>
  <si>
    <t>ВЕЛИКІ БУДИЩА</t>
  </si>
  <si>
    <t>ПОЛТАВСЬКА область, ДИКАНСЬКИЙ район, село ВЕЛИКІ БУДИЩА, вулиця Миколаївська, 3</t>
  </si>
  <si>
    <t>3ab62856-a0fd-4a9e-959a-0aed069ee44a</t>
  </si>
  <si>
    <t>Комунальне некомерційне підприємство "Лікарня інтенсивного лікування І рівня м. Горішні Плавні" Горішньоплавнівської міської ради Полтавської області</t>
  </si>
  <si>
    <t>ПОЛТАВСЬКА область, місто ГОРІШНІ ПЛАВНІ, вулиця Миру, 10</t>
  </si>
  <si>
    <t>3abd20ac-25c3-409f-909a-c6d22a63855f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</si>
  <si>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"Яворів" пункт "Немирів"</t>
  </si>
  <si>
    <t>ЛЬВІВСЬКА область, смт. НЕМИРІВ, вулиця Івана Франка, 86</t>
  </si>
  <si>
    <t>3ac59bc0-b922-4e0b-af31-d9b7572ea18a</t>
  </si>
  <si>
    <t>Дорошенківський фельдшерський пункт</t>
  </si>
  <si>
    <t>СУМСЬКА область, ШОСТКИНСЬКИЙ район, смт. ВОРОНІЖ, вулиця Дорошенківська, 19 А</t>
  </si>
  <si>
    <t>3ac826a2-8ece-43a9-a7d7-5d71a55eaf6e</t>
  </si>
  <si>
    <t>АЗПСМ с.Таранівка</t>
  </si>
  <si>
    <t>ТАРАНІВКА</t>
  </si>
  <si>
    <t>ХАРКІВСЬКА область, ЗМІЇВСЬКИЙ район, село ТАРАНІВКА, вулиця Широнінців, 67а</t>
  </si>
  <si>
    <t>3ad09c7a-1a39-4d8a-af8a-ff43786104d0</t>
  </si>
  <si>
    <t>фельдшерсько-акушерський пункт села Обірки амбулаторії загальної практики сімейної медицини Люхчанської дільниці  комунального некомерційного підприємства "Сарненський  центр первинної медико-санітарн</t>
  </si>
  <si>
    <t>ОБІРКИ</t>
  </si>
  <si>
    <t>РІВНЕНСЬКА область, САРНЕНСЬКИЙ район, село ОБІРКИ, вулиця Залісна, 1</t>
  </si>
  <si>
    <t>3ad56745-a17f-4237-af4c-737502640327</t>
  </si>
  <si>
    <t>черговий кабінет ЦПМСД КНП "ВМЛ"</t>
  </si>
  <si>
    <t>3ad6e64c-a139-4b57-b451-8b7a3bb5cdbd</t>
  </si>
  <si>
    <t>ФП  села Василівка</t>
  </si>
  <si>
    <t>ПОЛТАВСЬКА область, СЕМЕНІВСЬКИЙ район, село ВАСИЛІВКА, вулиця Спортивна, 37</t>
  </si>
  <si>
    <t>3ad809ad-a0f3-479a-a23d-945aeb9c5f85</t>
  </si>
  <si>
    <t>Росільнянська АЗПСМ</t>
  </si>
  <si>
    <t>РОСІЛЬНА</t>
  </si>
  <si>
    <t>ІВАНО-ФРАНКІВСЬКА область, село РОСІЛЬНА, вулиця шевченка, 153</t>
  </si>
  <si>
    <t>3ad9d096-e245-44bc-a439-9bff6fe4bbb7</t>
  </si>
  <si>
    <t>ТОВ "Медичний центр здоров'я та реабілітації "100 відсотків життя"</t>
  </si>
  <si>
    <t>ПОЛТАВСЬКА область, місто ПОЛТАВА, вулиця Миколи Дмітрієва, 6д</t>
  </si>
  <si>
    <t>3ae0018f-f874-4c8f-8c6c-1de243cb5030</t>
  </si>
  <si>
    <t>ПРИАЗОВСЬКА АМБУЛАТОРІЯ ЗАГАЛЬНОЇ ПРАКТИКИ – СІМЕЙНОЇ МЕДИЦИНИ</t>
  </si>
  <si>
    <t>ЗАПОРІЗЬКА область, ПРИАЗОВСЬКИЙ район, смт. ПРИАЗОВСЬКЕ, вулиця Покровська, 33</t>
  </si>
  <si>
    <t>3ae1af7b-5ebf-4d02-ba1c-dc9c64cb9bf1</t>
  </si>
  <si>
    <t>ДНІПРОПЕТРОВСЬКА область, місто ДНІПРО, вулиця Івана Мазепи, 37</t>
  </si>
  <si>
    <t>3afb6453-c03e-4db8-9889-56dec0efac40</t>
  </si>
  <si>
    <t>Фельдшерський пункт село Зеремля</t>
  </si>
  <si>
    <t>ЗЕРЕМЛЯ</t>
  </si>
  <si>
    <t>ЖИТОМИРСЬКА область, БАРАНІВСЬКИЙ район, село ЗЕРЕМЛЯ, вулиця Молодіжна, 3</t>
  </si>
  <si>
    <t>3afcae1e-16c9-4c28-8064-1e3ae3d7f4f5</t>
  </si>
  <si>
    <t>Бранівська АЗПСМ</t>
  </si>
  <si>
    <t>БРАНИ</t>
  </si>
  <si>
    <t>ВОЛИНСЬКА область, ГОРОХІВСЬКИЙ район, село БРАНИ, вулиця задворська, 2</t>
  </si>
  <si>
    <t>3b0815ac-07e0-4bc7-a3b4-1b8998d45190</t>
  </si>
  <si>
    <t>ЖИТОМИРСЬКА область, місто Бердичів, вулиця Житомирська, 43</t>
  </si>
  <si>
    <t>3b111da4-c176-428c-95a8-6bc1f59a85e5</t>
  </si>
  <si>
    <t>ДНІПРОПЕТРОВСЬКА область, місто ДНІПРО, вулиця Гладкова, 22</t>
  </si>
  <si>
    <t>3b116889-71d7-4271-8ec9-ccb35d5c7b6e</t>
  </si>
  <si>
    <t>Фельдшерський пункт с.Зелений Ріг</t>
  </si>
  <si>
    <t>ЗЕЛЕНИЙ РІГ</t>
  </si>
  <si>
    <t>ЧЕРКАСЬКА область, ЖАШКІВСЬКИЙ район, село ЗЕЛЕНИЙ РІГ, вулиця Центральна, 16а</t>
  </si>
  <si>
    <t>3b13c5a2-4f09-48ac-a73e-32015c3f81f3</t>
  </si>
  <si>
    <t>ПОЛТАВСЬКА область, місто ГРЕБІНКА, провулок Першого Травня, 8</t>
  </si>
  <si>
    <t>3b1c30f4-d084-4995-b16f-75a400f46632</t>
  </si>
  <si>
    <t>КНП КОР "Київський обласний перинатальний центр"</t>
  </si>
  <si>
    <t>3b1ecf70-e547-4754-b4b8-79b586a89082</t>
  </si>
  <si>
    <t>амбулаторія ЗПСМ с.Борове</t>
  </si>
  <si>
    <t>РІВНЕНСЬКА область, РОКИТНІВСЬКИЙ район, село БОРОВЕ, вулиця Партизанська, 62</t>
  </si>
  <si>
    <t>3b20272b-858a-4b81-8975-955c9b8f8c3d</t>
  </si>
  <si>
    <t>МИКОЛАЇВСЬКА область, місто МИКОЛАЇВ, вулиця Привільна, 41/1</t>
  </si>
  <si>
    <t>3b22afac-1c30-4382-a4fb-6f70cfee91d7</t>
  </si>
  <si>
    <t>Здвижівська амбулаторія загальної практики сімейної медицини</t>
  </si>
  <si>
    <t>ЗДВИЖІВКА</t>
  </si>
  <si>
    <t>КИЇВСЬКА область, БОРОДЯНСЬКИЙ район, село ЗДВИЖІВКА, вулиця Центральна, 113</t>
  </si>
  <si>
    <t>3b2f1aec-3444-480f-a716-0c37855622da</t>
  </si>
  <si>
    <t>Стоматологічний кабінет  (дитяча поліклініка)</t>
  </si>
  <si>
    <t>3b2f3347-1d60-48ae-a627-e8c3424f8b1d</t>
  </si>
  <si>
    <t>Мар`янівський ФАП</t>
  </si>
  <si>
    <t>ПОЛТАВСЬКА область, КАРЛІВСЬКИЙ район, село МАР'ЯНІВКА, вулиця Марії Розумовської, 6</t>
  </si>
  <si>
    <t>3b325a83-ab86-4e3d-8df5-53e01e233632</t>
  </si>
  <si>
    <t>Фельдшерський пункт с. Балаклея</t>
  </si>
  <si>
    <t>ЧЕРКАСЬКА область, СМІЛЯНСЬКИЙ район, село БАЛАКЛЕЯ, вулиця Тані Мачулки, 7</t>
  </si>
  <si>
    <t>3b4439a4-e6a8-46c7-8853-c89358745e7b</t>
  </si>
  <si>
    <t>АЗПСМ с. Буглів</t>
  </si>
  <si>
    <t>БУГЛІВ</t>
  </si>
  <si>
    <t>ТЕРНОПІЛЬСЬКА область, ЛАНОВЕЦЬКИЙ район, село БУГЛІВ, вулиця ВІТРУКА, 1</t>
  </si>
  <si>
    <t>3b464f74-52cc-4d22-b7dd-8469c01d52d1</t>
  </si>
  <si>
    <t>Фельдшерсько-акушерський пункт села Люта</t>
  </si>
  <si>
    <t>ЗАКАРПАТСЬКА область, ВЕЛИКОБЕРЕЗНЯНСЬКИЙ район, село ЛЮТА, вулиця , 585</t>
  </si>
  <si>
    <t>3b4c739a-a7e0-4802-b9b2-8a18822faf56</t>
  </si>
  <si>
    <t>Амбулаторія ЗПСМ № 9, Філія 2 КНП "ЦПМСД №1" Оболонського району м. Києва</t>
  </si>
  <si>
    <t>М.КИЇВ, місто КИЇВ, вулиця Тимошенка, 11</t>
  </si>
  <si>
    <t>3b547553-10fa-4047-8268-783a76b4cf9e</t>
  </si>
  <si>
    <t>АЗПСМ с.Більківці</t>
  </si>
  <si>
    <t>БІЛЬКІВЦІ</t>
  </si>
  <si>
    <t>ЖИТОМИРСЬКА область, КОРОСТИШІВСЬКИЙ район, село БІЛЬКІВЦІ, вулиця Центральна, 44</t>
  </si>
  <si>
    <t>3b5509bf-6414-4077-ac8d-0fe04f460ea1</t>
  </si>
  <si>
    <t>ДОНЕЦЬКА область, місто МАРІУПОЛЬ, вулиця МЕТАЛУРГІЙНА, 1</t>
  </si>
  <si>
    <t>3b5cb478-879c-438c-a65f-c036ae917eea</t>
  </si>
  <si>
    <t>КП "ДСКМЦМД ІМ. ПРОФ. М.Ф. РУДНЄВА" ДОР" №2</t>
  </si>
  <si>
    <t>ДНІПРОПЕТРОВСЬКА область, ДНІПРО район, місто ДНІПРО, проспект Сергія Нігояна , 53</t>
  </si>
  <si>
    <t>3b626349-6aa9-4fbf-93be-bfd572e93b50</t>
  </si>
  <si>
    <t>Товариство з обмеженою відповідальністю"Фірма"Асклепій"</t>
  </si>
  <si>
    <t>3b677dee-d148-4820-ab32-b777871f6cec</t>
  </si>
  <si>
    <t>Стаціонар КНП ММР "ММЛ №1"</t>
  </si>
  <si>
    <t>ДОНЕЦЬКА область, місто МАРІУПОЛЬ, вулиця Радіна М.В., 2</t>
  </si>
  <si>
    <t>3b6b6834-22e0-4ae3-a5e9-fead89ebcb61</t>
  </si>
  <si>
    <t>ФАП Кобринове</t>
  </si>
  <si>
    <t>КОБРИНОВЕ</t>
  </si>
  <si>
    <t>ЧЕРКАСЬКА область, ТАЛЬНІВСЬКИЙ район, село КОБРИНОВЕ, вулиця Миру, 89</t>
  </si>
  <si>
    <t>3b6c4788-ff94-4f1b-91c4-c8bd68508655</t>
  </si>
  <si>
    <t>Вовкодаєвський фельдшерський пункт</t>
  </si>
  <si>
    <t>ВОВКОДАЄВЕ</t>
  </si>
  <si>
    <t>ЛУГАНСЬКА область, НОВОАЙДАРСЬКИЙ район, село ВОВКОДАЄВЕ, вулиця Мостова, 5а</t>
  </si>
  <si>
    <t>3b6fd18a-26b7-42ea-bf73-a286d6ad2d8d</t>
  </si>
  <si>
    <t>Теребовлянська станція, Підволочиська підстанція</t>
  </si>
  <si>
    <t>3b716429-29f8-468c-b6de-4c37871a4da3</t>
  </si>
  <si>
    <t>Амбулаторія загальної практики-сімейної медицини с. Ярославець</t>
  </si>
  <si>
    <t>ЯРОСЛАВЕЦЬ</t>
  </si>
  <si>
    <t>СУМСЬКА область, КРОЛЕВЕЦЬКИЙ район, село ЯРОСЛАВЕЦЬ, вулиця Перемоги, 13</t>
  </si>
  <si>
    <t>3b78d86d-a79c-4072-8795-c7e1ac96bf13</t>
  </si>
  <si>
    <t>Місце надання послг1</t>
  </si>
  <si>
    <t>ЛЬВІВСЬКА область, місто ДРОГОБИЧ, вулиця Шептицького, 9</t>
  </si>
  <si>
    <t>3b79c189-a974-445b-8d77-01cb67a8a380</t>
  </si>
  <si>
    <t>ДПВ №3</t>
  </si>
  <si>
    <t>ОДЕСЬКА область, місто ОДЕСА, вулиця Бугаївська, 46</t>
  </si>
  <si>
    <t>3b7f9296-4aac-440d-bd93-25d763b2ae51</t>
  </si>
  <si>
    <t>Шарівська амбулаторія ЗПСМ</t>
  </si>
  <si>
    <t>ШАРІВКА</t>
  </si>
  <si>
    <t>КІРОВОГРАДСЬКА область, ОЛЕКСАНДРІЙСЬКИЙ район, село ШАРІВКА, вулиця Новопразька, 7</t>
  </si>
  <si>
    <t>3b81f167-8bf4-4578-98ec-bb62cf62fffd</t>
  </si>
  <si>
    <t>Фельдшерсько-акушерський пункт с. Сукіль</t>
  </si>
  <si>
    <t>СУКІЛЬ</t>
  </si>
  <si>
    <t>ІВАНО-ФРАНКІВСЬКА область, село СУКІЛЬ, вулиця Франка, 56а</t>
  </si>
  <si>
    <t>3b88e01c-44bd-4df3-8866-9149f944d7e9</t>
  </si>
  <si>
    <t>Амбулаторія загальної практики-сімейної медицини села Почуйки КНП "Попільнянський центр ПМСД" попільнянської селищної ради</t>
  </si>
  <si>
    <t>ПОЧУЙКИ</t>
  </si>
  <si>
    <t>ЖИТОМИРСЬКА область, ПОПІЛЬНЯНСЬКИЙ район, село ПОЧУЙКИ, вулиця Миру, 46</t>
  </si>
  <si>
    <t>3b8b646c-3d1f-4880-b4d8-7b70dcef9e27</t>
  </si>
  <si>
    <t>Манявська амбулаторія загальної практики сімейної медицини КНП 'Центру первинної медичної допомоги' Богородчанської районної ради Івано-Франківської області</t>
  </si>
  <si>
    <t>МАНЯВА</t>
  </si>
  <si>
    <t>ІВАНО-ФРАНКІВСЬКА область, село МАНЯВА, вулиця Шевченка, 3</t>
  </si>
  <si>
    <t>3b9079a3-1d75-49e8-a411-4bce1b2c6e4b</t>
  </si>
  <si>
    <t>Фельдшерсько-акушерський пункт села Пересопниця</t>
  </si>
  <si>
    <t>ПЕРЕСОПНИЦЯ</t>
  </si>
  <si>
    <t>РІВНЕНСЬКА область, РІВНЕНСЬКИЙ район, село ПЕРЕСОПНИЦЯ, вулиця Старосло'янська, 1</t>
  </si>
  <si>
    <t>3b934aaa-beaf-43b4-a74c-2210a14859c0</t>
  </si>
  <si>
    <t>Фельдшерсько-акушерський пункт с. Крупське КНП "Центр первинної медико-санітарної допомоги Розвадівської сільської ради Стрийського району Львівської області"</t>
  </si>
  <si>
    <t>КРУПСЬКЕ</t>
  </si>
  <si>
    <t>ЛЬВІВСЬКА область, МИКОЛАЇВСЬКИЙ район, село КРУПСЬКЕ, вулиця Івана Мазепи, 1</t>
  </si>
  <si>
    <t>3b983d81-c409-4024-b41b-938cfa4f0e09</t>
  </si>
  <si>
    <t>Хмелівська амбулаторія</t>
  </si>
  <si>
    <t>ХМЕЛІВ</t>
  </si>
  <si>
    <t>СУМСЬКА область, РОМЕНСЬКИЙ район, село ХМЕЛІВ, вулиця Роменська, 47 А</t>
  </si>
  <si>
    <t>3b9c88dd-5486-4186-a896-d9b4ae638ece</t>
  </si>
  <si>
    <t>ФАП с. Нишівці</t>
  </si>
  <si>
    <t>НИШІВЦІ</t>
  </si>
  <si>
    <t>ВІННИЦЬКА область, МУРОВАНОКУРИЛОВЕЦЬКИЙ район, село НИШІВЦІ, вулиця Гірська, 8</t>
  </si>
  <si>
    <t>3b9e8fd1-0a0b-45b3-b37e-6c207d245ab2</t>
  </si>
  <si>
    <t>Водянський ФП</t>
  </si>
  <si>
    <t>ДНІПРОПЕТРОВСЬКА область, ПОКРОВСЬКИЙ район, село ВОДЯНЕ, вулиця Центральна, 96</t>
  </si>
  <si>
    <t>3bacfccc-c270-4646-977e-5dee5f7640fd</t>
  </si>
  <si>
    <t>Амбулаторія загальної практики - сімейної медицини села Зубра</t>
  </si>
  <si>
    <t>ЛЬВІВСЬКА область, ПУСТОМИТІВСЬКИЙ район, село ЗУБРА, вулиця Шкільна, 1б</t>
  </si>
  <si>
    <t>3bb9468d-a095-43b8-8937-4c12befa1872</t>
  </si>
  <si>
    <t>Амбулаторія загальної практики  сімейної медицини м. Городок</t>
  </si>
  <si>
    <t>ЛЬВІВСЬКА область, ГОРОДОЦЬКИЙ район, місто ГОРОДОК, вулиця Авіаційна, 35</t>
  </si>
  <si>
    <t>3bc7eb3c-929f-4c29-9406-73774461b21d</t>
  </si>
  <si>
    <t>Рівне, Центр Відновлення Зору AS</t>
  </si>
  <si>
    <t>РІВНЕНСЬКА область, місто РІВНЕ, вулиця Гагаріна, 75</t>
  </si>
  <si>
    <t>3bd3c594-0d65-4cd4-9f07-a3a0b1b97c34</t>
  </si>
  <si>
    <t>Фельдшерський пункт с. Мар'янівка</t>
  </si>
  <si>
    <t>ЧЕРКАСЬКА область, ЛИСЯНСЬКИЙ район, селище МАР'ЯНІВКА, вулиця Яблунева, 8/1</t>
  </si>
  <si>
    <t>3be5a641-06f8-4002-afe5-f3852fb76757</t>
  </si>
  <si>
    <t>КП "Полтавський обласний центр  ЕМД та МК ПОР" (СЕМД №4 м.Миргород)</t>
  </si>
  <si>
    <t>ПОЛТАВСЬКА область, місто МИРГОРОД, вулиця Гоголя, 149а</t>
  </si>
  <si>
    <t>3bf36bf8-4460-4941-b5f2-fe4e8efd3718</t>
  </si>
  <si>
    <t>КНП "Залозецька районна лікарня"</t>
  </si>
  <si>
    <t>ТЕРНОПІЛЬСЬКА область, смт. ЗАЛІЗЦІ, вулиця Шевченка, 67</t>
  </si>
  <si>
    <t>3bf95c74-9fa2-4720-901f-30e817c99796</t>
  </si>
  <si>
    <t>Фельдшерсько-акушерський пункт села Бегендяцька Пастіль</t>
  </si>
  <si>
    <t>БЕГЕНДЯЦЬКА ПАСТІЛЬ</t>
  </si>
  <si>
    <t>ЗАКАРПАТСЬКА область, ВЕЛИКОБЕРЕЗНЯНСЬКИЙ район, село БЕГЕНДЯЦЬКА ПАСТІЛЬ, вулиця , 48</t>
  </si>
  <si>
    <t>3bfd84a6-1e37-4157-a052-2de005773419</t>
  </si>
  <si>
    <t>ТРОЇЦЬКА АМБУЛАТОРІЯ ЗАГАЛЬНОЇ ПРАКТИКИ СІМЕЙНОЇ МЕДИЦИНИ</t>
  </si>
  <si>
    <t>ДНІПРОПЕТРОВСЬКА область, ПАВЛОГРАДСЬКИЙ район, село ТРОЇЦЬКЕ, вулиця ШЕВЧЕНКА, 25-а</t>
  </si>
  <si>
    <t>3bff7ec6-475e-42e4-b404-6ac6322aea81</t>
  </si>
  <si>
    <t>КНП "Хмельницька обласна дитяча лікарня" ХОР</t>
  </si>
  <si>
    <t>ХМЕЛЬНИЦЬКА область, місто ХМЕЛЬНИЦЬКИЙ, вулиця Кам'янецька, 94</t>
  </si>
  <si>
    <t>3bfffb74-452d-4396-b418-eafa71bc032e</t>
  </si>
  <si>
    <t>Байдівський ФП</t>
  </si>
  <si>
    <t>БАЙДІВКА</t>
  </si>
  <si>
    <t>ЛУГАНСЬКА область, СТАРОБІЛЬСЬКИЙ район, село БАЙДІВКА, вулиця Красна, 4а</t>
  </si>
  <si>
    <t>3c02c307-e447-4d9e-bec6-89cb1102f507</t>
  </si>
  <si>
    <t>АЗПСМ смт. Краснопілля</t>
  </si>
  <si>
    <t>СУМСЬКА область, КРАСНОПІЛЬСЬКИЙ район, смт. КРАСНОПІЛЛЯ, вулиця Леоніда Жаботинського, 20</t>
  </si>
  <si>
    <t>3c083e46-52e7-43b1-9dc6-08cd13051182</t>
  </si>
  <si>
    <t>Одеський обласний клінічний медичний центр</t>
  </si>
  <si>
    <t>ОДЕСЬКА область, ОДЕСЬКА район, місто ОДЕСА, вулиця Суднобудівна, 1</t>
  </si>
  <si>
    <t>3c0bb7a9-cf04-43bd-a85e-42a77971e0d7</t>
  </si>
  <si>
    <t>Фельдшерский пункт с. Завалівка</t>
  </si>
  <si>
    <t>ЗАВАЛІВКА</t>
  </si>
  <si>
    <t>КИЇВСЬКА область, МАКАРІВСЬКИЙ район, село ЗАВАЛІВКА, провулок Солов’їний, 3</t>
  </si>
  <si>
    <t>3c0ec3c9-f24e-4ff8-b244-dab9c0c94e8e</t>
  </si>
  <si>
    <t>ПЛАХТІЇВСЬКА амбулаторія сімейної медицини - загальної практики</t>
  </si>
  <si>
    <t>ОДЕСЬКА область, САРАТСЬКИЙ район, село ПЛАХТІЇВКА, вулиця Незалежності, 122 а</t>
  </si>
  <si>
    <t>3c2c6c3e-f092-45d9-8092-4ba6be433739</t>
  </si>
  <si>
    <t>Амбулаторія загальної практики сімейної медицини № 2 м. Звенигородка</t>
  </si>
  <si>
    <t>ЧЕРКАСЬКА область, ЗВЕНИГОРОДСЬКИЙ район, місто ЗВЕНИГОРОДКА, вулиця Івана Сошенка, 43</t>
  </si>
  <si>
    <t>3c30f2fa-533c-4782-adf4-08ed1248afbd</t>
  </si>
  <si>
    <t>КНП "СПБ" (Жіноча консультація)</t>
  </si>
  <si>
    <t>ЛЬВІВСЬКА область, місто СТРИЙ, вулиця Коссака, 9</t>
  </si>
  <si>
    <t>3c327bdd-a7cd-4a90-b961-27a43a1557d6</t>
  </si>
  <si>
    <t>КНП КОР "Білоцерківський обласний онкологічний диспансер"</t>
  </si>
  <si>
    <t>КИЇВСЬКА область, місто БІЛА ЦЕРКВА, вулиця Ярослава Мудрого, 56</t>
  </si>
  <si>
    <t>3c34b12c-6bf5-4734-8689-0cdaf99a0d9d</t>
  </si>
  <si>
    <t>ТОВ АМЕДІКА</t>
  </si>
  <si>
    <t>М.КИЇВ, ШЕВЧЕНКІВСЬКИЙ район, місто КИЇВ, вулиця Михайла Коцюбинського, 5Г</t>
  </si>
  <si>
    <t>3c381da9-66b5-4502-b818-222617aa9056</t>
  </si>
  <si>
    <t>Комунальне некомерційне підприємство "Залозецький центр первинної медико-санітарної допомоги"Залозецької селищної ради</t>
  </si>
  <si>
    <t>ТЕРНОПІЛЬСЬКА область, смт. ЗАЛІЗЦІ, вулиця Шевченка, 56</t>
  </si>
  <si>
    <t>3c3cd4d5-8012-4d1a-9209-2a44523d4d85</t>
  </si>
  <si>
    <t>Київська клінічна лікарня на залізничному транспорті №2</t>
  </si>
  <si>
    <t>М.КИЇВ, місто КИЇВ, проспект Повітрофлотський, 9</t>
  </si>
  <si>
    <t>3c427587-a459-4827-8641-64b12a0ee6a2</t>
  </si>
  <si>
    <t>Чорнижівська амбулаторія загальної практики-сімейної медицини</t>
  </si>
  <si>
    <t>ЧОРНИЖ</t>
  </si>
  <si>
    <t>ВОЛИНСЬКА область, МАНЕВИЦЬКИЙ район, село ЧОРНИЖ, вулиця Шкільна, 1</t>
  </si>
  <si>
    <t>3c43905f-797a-4f0f-907a-dd898e9a09e1</t>
  </si>
  <si>
    <t>ТЕРНОПІЛЬСЬКА область, ПІДГАЄЦЬКИЙ район, місто ПІДГАЙЦІ, вулиця Т.ШЕВЧЕНКА, 19а</t>
  </si>
  <si>
    <t>3c447e7c-e348-4b29-9dae-a9e4f6c0e0aa</t>
  </si>
  <si>
    <t>консультативно - діагностичне</t>
  </si>
  <si>
    <t>МИКОЛАЇВСЬКА область, БЕРЕЗНЕГУВАТСЬКИЙ район, селище БЕРЕЗНЕГУВАТЕ, вулиця Лермонтова, 1</t>
  </si>
  <si>
    <t>3c455e91-1696-462d-be42-57a1a17f500b</t>
  </si>
  <si>
    <t>Шилівський фельдшерський пункт</t>
  </si>
  <si>
    <t>ШИЛІВКА</t>
  </si>
  <si>
    <t>ДОНЕЦЬКА область, ДОБРОПІЛЬСЬКИЙ район, село ШИЛІВКА, вулиця Шевченка, 13</t>
  </si>
  <si>
    <t>3c45b70c-ef85-45e4-b077-a0c6ff86a2cb</t>
  </si>
  <si>
    <t>ЧЕРКАСЬКА область, ХРИСТИНІВСЬКИЙ район, місто ХРИСТИНІВКА, вулиця Богдана Хмельницького, 2</t>
  </si>
  <si>
    <t>3c4728d4-4237-4bed-a956-3ca52ba72909</t>
  </si>
  <si>
    <t>АЗПСМ с.Лопушне</t>
  </si>
  <si>
    <t>ТЕРНОПІЛЬСЬКА область, КРЕМЕНЕЦЬКИЙ район, село ЛОПУШНЕ, вулиця Шевченка, 12</t>
  </si>
  <si>
    <t>3c47d14c-eff5-4b86-b5e4-d030e01e7293</t>
  </si>
  <si>
    <t>ФОП Оверчук Михайло Васильович</t>
  </si>
  <si>
    <t>3c4caee6-c432-45ea-8fca-96e92bcb499c</t>
  </si>
  <si>
    <t>Миколаївський фельдшерський пункт</t>
  </si>
  <si>
    <t>ТЕРНОПІЛЬСЬКА область, БУЧАЦЬКИЙ район, село МИКОЛАЇВКА, вулиця Центральна, 37</t>
  </si>
  <si>
    <t>3c57becf-c456-4b83-8445-c2f66d790e92</t>
  </si>
  <si>
    <t>Фельдшерсько-акушерський пункт село Глиняна Балка</t>
  </si>
  <si>
    <t>ГЛИНЯНА БАЛКА</t>
  </si>
  <si>
    <t>ЧЕРКАСЬКА область, ШПОЛЯНСЬКИЙ район, село ГЛИНЯНА БАЛКА, вулиця Відсутня, 1</t>
  </si>
  <si>
    <t>3c592f04-f537-440f-ba0d-4b4f657aed12</t>
  </si>
  <si>
    <t>КП "ЦПМСД №1 ПМР" Амбулаторія ЗПСМ №3</t>
  </si>
  <si>
    <t>ПОЛТАВСЬКА область, місто ПОЛТАВА, вулиця Михайла Гаврилка, 74а</t>
  </si>
  <si>
    <t>3c5cad1f-b060-4237-bd6c-a396772da579</t>
  </si>
  <si>
    <t>Фельдшерський пункт с.Панський Міст</t>
  </si>
  <si>
    <t>ПАНСЬКИЙ МІСТ</t>
  </si>
  <si>
    <t>ЧЕРКАСЬКА область, МОНАСТИРИЩЕНСЬКИЙ район, село ПАНСЬКИЙ МІСТ, вулиця Садова, 2</t>
  </si>
  <si>
    <t>3c687e0f-cc58-4b8b-b0b0-820833e0c9c6</t>
  </si>
  <si>
    <t>Пустовійтівська амбулаторія комунального некомерційного підприємства "Центру первинної медико-санітарної допомоги міста Ромни" Роменської міської ради</t>
  </si>
  <si>
    <t>ПУСТОВІЙТІВКА</t>
  </si>
  <si>
    <t>СУМСЬКА область, РОМЕНСЬКИЙ район, село ПУСТОВІЙТІВКА, вулиця Берегова, 129</t>
  </si>
  <si>
    <t>3c6bfd70-1fae-4527-9274-beb776acbe4e</t>
  </si>
  <si>
    <t>КОМУНАЛЬНЕ НЕКОМЕРЦІЙНЕ ПІДПРИЄМСТВО КИЇВСЬКОЇ ОБЛАСНОЇ РАДИ "КИЇВСЬКА ОБЛАСНА ЛІКАРНЯ"(Поліклініка)</t>
  </si>
  <si>
    <t>М.КИЇВ, місто КИЇВ, провулок НЕСТЕРІВСЬКИЙ, 13/19</t>
  </si>
  <si>
    <t>3c767777-02b9-4abc-b1f9-a6c7cd03b9cb</t>
  </si>
  <si>
    <t>3c76b269-402d-43b0-b39b-9df7d2479a9f</t>
  </si>
  <si>
    <t>3c7d89bf-4b8f-4f10-9411-f0ef0942b64b</t>
  </si>
  <si>
    <t>Балтське відділення інтервенційної серцево-судинної радіології</t>
  </si>
  <si>
    <t>БАЛТА</t>
  </si>
  <si>
    <t>ОДЕСЬКА область, місто БАЛТА, вулиця Ломоносова, 181</t>
  </si>
  <si>
    <t>3c7f7712-30a1-45eb-9c72-2298b20f60a4</t>
  </si>
  <si>
    <t>Фельдшерсько-акушерський пункт с.Кідьош</t>
  </si>
  <si>
    <t>КІДЬОШ</t>
  </si>
  <si>
    <t>ЗАКАРПАТСЬКА область, БЕРЕГІВСЬКИЙ район, село КІДЬОШ, вулиця ІІ Раковці Ференца, 15</t>
  </si>
  <si>
    <t>3c80d67f-dd8c-4a33-ae4c-c48c3d847db9</t>
  </si>
  <si>
    <t>Болгарська амбулаторія сімейної медицини</t>
  </si>
  <si>
    <t>БОЛГАРКА</t>
  </si>
  <si>
    <t>ОДЕСЬКА область, село БОЛГАРКА, вулиця Софіївська, 41</t>
  </si>
  <si>
    <t>3c8ac592-f4aa-4ee6-a8f7-ede407bd7526</t>
  </si>
  <si>
    <t>Комунальне некомерційне підприємство Обухівської районної ради "Обухівська районна стоматологічна поліклініка"</t>
  </si>
  <si>
    <t>ОБУХІВ</t>
  </si>
  <si>
    <t>КИЇВСЬКА область, місто ОБУХІВ, вулиця Київська, 144</t>
  </si>
  <si>
    <t>3c8fce9f-89dc-43f5-a622-d79454ff38d1</t>
  </si>
  <si>
    <t>Тетіївська амбулаторія ЗПСМ</t>
  </si>
  <si>
    <t>3c91275f-3097-4582-8930-2ab866f8ae8f</t>
  </si>
  <si>
    <t>Філія</t>
  </si>
  <si>
    <t>ЛУГАНСЬКА область, СТАНИЧНО-ЛУГАНСЬКИЙ район, смт. ПЕТРОПАВЛІВКА, вулиця Лікарняна, 2</t>
  </si>
  <si>
    <t>3c992d2c-42ea-4889-bc1d-982a1a3e301a</t>
  </si>
  <si>
    <t>Амбулаторія № 4</t>
  </si>
  <si>
    <t>3c9ac073-c95f-44d4-98c8-08c039498357</t>
  </si>
  <si>
    <t>Кабінет сімейного лікаря. ФОП Романюк Марина Вікторівна</t>
  </si>
  <si>
    <t>ДНІПРОПЕТРОВСЬКА область, місто КРИВИЙ РІГ, проспект Південний, 41-18</t>
  </si>
  <si>
    <t>3ca23bb0-43a7-4636-9334-0b6c7956a58f</t>
  </si>
  <si>
    <t>Фельдшерський пункт с. Михайлівка Центру ПМСД Глибоцької селищної ОТГ</t>
  </si>
  <si>
    <t>ЧЕРНІВЕЦЬКА область, ГЛИБОЦЬКИЙ район, село МИХАЙЛІВКА, вулиця Центральна, 41а</t>
  </si>
  <si>
    <t>3ca25b85-f468-430a-aa09-4ac3079fd952</t>
  </si>
  <si>
    <t>Медичний центр "ВЕРХОВИНА"</t>
  </si>
  <si>
    <t>ІВАНО-ФРАНКІВСЬКА область, ВЕРХОВИНСЬКИЙ район, смт. ВЕРХОВИНА, вулиця Франка, 27</t>
  </si>
  <si>
    <t>3cac4cb5-0708-4051-abcf-aa0540f51e2b</t>
  </si>
  <si>
    <t>Фельдшерсько - акушерський пункт с. Великий Карашин</t>
  </si>
  <si>
    <t>ВЕЛИКИЙ КАРАШИН</t>
  </si>
  <si>
    <t>КИЇВСЬКА область, МАКАРІВСЬКИЙ район, село ВЕЛИКИЙ КАРАШИН, вулиця Перемоги, 1А</t>
  </si>
  <si>
    <t>3caecda8-ddce-4ef7-8c20-73fa19b0148a</t>
  </si>
  <si>
    <t>Луб'янська амбулаторія загальної практики сімейної медицини КНП «Бучанський ЦПМСД» БМР</t>
  </si>
  <si>
    <t>ЛУБ'ЯНКА</t>
  </si>
  <si>
    <t>КИЇВСЬКА область, БОРОДЯНСЬКИЙ район, село ЛУБ'ЯНКА, вулиця Шевченка, 93</t>
  </si>
  <si>
    <t>3caee6c9-492d-4d1b-ae70-6670d04b5c42</t>
  </si>
  <si>
    <t>ЗАПОРІЗЬКА область, місто ЗАПОРІЖЖЯ, вулиця Вроцлавська , 11а</t>
  </si>
  <si>
    <t>3cb080b6-84af-4556-831a-dce830114ab4</t>
  </si>
  <si>
    <t>ФАП с.Городищенське</t>
  </si>
  <si>
    <t>ГОРОДИЩЕНСЬКЕ</t>
  </si>
  <si>
    <t>ЛЬВІВСЬКА область, ЖИДАЧІВСЬКИЙ район, село ГОРОДИЩЕНСЬКЕ, вулиця Нова, 3</t>
  </si>
  <si>
    <t>3cb18f6c-41ef-4be9-922f-449b949e7674</t>
  </si>
  <si>
    <t>Проїжджанський ФП</t>
  </si>
  <si>
    <t>ПРОЇЖДЖЕ</t>
  </si>
  <si>
    <t>ЛУГАНСЬКА область, СТАРОБІЛЬСЬКИЙ район, село ПРОЇЖДЖЕ, вулиця Центральна, 44а</t>
  </si>
  <si>
    <t>3cb6b6a5-e8db-4424-8c80-5511f841cb73</t>
  </si>
  <si>
    <t>ШПИТЬКИ</t>
  </si>
  <si>
    <t>КИЇВСЬКА область, КИЄВО-СВЯТОШИНСЬКИЙ район, село ШПИТЬКИ, вулиця Лермонтова, 22</t>
  </si>
  <si>
    <t>3cb92748-208c-4a83-a7a5-1a18ee8d0343</t>
  </si>
  <si>
    <t>МИКОЛАЇВСЬКА область, місто МИКОЛАЇВ, вулиця Космонавтів, 126</t>
  </si>
  <si>
    <t>3cc112c4-be40-4c34-8d5f-de025495249d</t>
  </si>
  <si>
    <t>АмбулаторіяЗПСМ с. Голинь</t>
  </si>
  <si>
    <t>ІВАНО-ФРАНКІВСЬКА область, КАЛУСЬКИЙ район, село ГОЛИНЬ, вулиця Коновальця, 19</t>
  </si>
  <si>
    <t>3cc5e7d7-9961-4f36-b6f1-6e34b4d70ede</t>
  </si>
  <si>
    <t>Сокирянська амбулаторія загальної практики-сімейної медицини</t>
  </si>
  <si>
    <t>3cc6d636-f362-4e0f-b63e-4e0cdf7b720c</t>
  </si>
  <si>
    <t>Амбулаторія групової практики с.Мартинівка</t>
  </si>
  <si>
    <t>МАРТИНІВСЬКЕ</t>
  </si>
  <si>
    <t>МИКОЛАЇВСЬКА область, ВОЗНЕСЕНСЬКИЙ район, село МАРТИНІВСЬКЕ, вулиця БОС, 2</t>
  </si>
  <si>
    <t>3cc6f1df-244e-48d4-82ce-a5171c2d5a5a</t>
  </si>
  <si>
    <t>Відділення реабілітаційної та спортивної медицини №1</t>
  </si>
  <si>
    <t>М.КИЇВ, ШЕВЧЕНКІВСЬКИЙ район, місто КИЇВ, провулок Несторівський, 13/19</t>
  </si>
  <si>
    <t>3ccc5196-9fa7-4cba-b681-69b55e99f670</t>
  </si>
  <si>
    <t>Новенський фельдшерський пункт</t>
  </si>
  <si>
    <t>НОВЕ</t>
  </si>
  <si>
    <t>ЧЕРНІГІВСЬКА область, ЧЕРНІГІВСЬКИЙ район, селище НОВЕ, вулиця Центральна, 24</t>
  </si>
  <si>
    <t>3cce16c2-f9c8-4491-9c24-5325bdbe7e6a</t>
  </si>
  <si>
    <t>Балаклеївська амбулаторія загальної практики сімейної медицини</t>
  </si>
  <si>
    <t>ЧЕРКАСЬКА область, СМІЛЯНСЬКИЙ район, село БАЛАКЛЕЯ, вулиця Філатова, 7</t>
  </si>
  <si>
    <t>3cd4f2ee-0a74-43b6-aa5e-c137c82a1eee</t>
  </si>
  <si>
    <t>Зарічанська лікарська амбулаторія ЗПСМ</t>
  </si>
  <si>
    <t>ІВАНО-ФРАНКІВСЬКА область, НАДВІРНЯНСЬКИЙ район, село ЗАРІЧЧЯ, вулиця Незалежності, 56</t>
  </si>
  <si>
    <t>3cd509d8-d18f-40ba-b333-aa2e3a76d1ed</t>
  </si>
  <si>
    <t>Амбулаторія с.Монастирець</t>
  </si>
  <si>
    <t>МОНАСТИРЕЦЬ</t>
  </si>
  <si>
    <t>ЗАКАРПАТСЬКА область, ХУСТСЬКИЙ район, село МОНАСТИРЕЦЬ, вулиця , 8</t>
  </si>
  <si>
    <t>3cd90189-c609-4113-a490-2981f94badfe</t>
  </si>
  <si>
    <t>3cdc561e-bb60-4330-b42e-d6f07b0d2fd5</t>
  </si>
  <si>
    <t>Фельдшерський пункт с.Розношинці</t>
  </si>
  <si>
    <t>РОЗНОШИНЦІ</t>
  </si>
  <si>
    <t>ТЕРНОПІЛЬСЬКА область, село РОЗНОШИНЦІ, вулиця Церковна, 3</t>
  </si>
  <si>
    <t>3ce9edd9-7086-4a6c-b060-c0264b5b8d75</t>
  </si>
  <si>
    <t>ФАП с. Муравлинка</t>
  </si>
  <si>
    <t>МУРАВЛИНКА</t>
  </si>
  <si>
    <t>ХАРКІВСЬКА область, НОВОВОДОЛАЗЬКИЙ район, село МУРАВЛИНКА, вулиця Паркова, 2</t>
  </si>
  <si>
    <t>3ceea43c-618c-4311-b2a2-ccc0f9b826ff</t>
  </si>
  <si>
    <t>1. комунальне некомерційне підприємство "Вишгородська центральна районна лікарня" Вишгородської районної ради</t>
  </si>
  <si>
    <t>КИЇВСЬКА область, ВИШГОРОДСЬКИЙ район, місто ВИШГОРОД, вулиця Кургузова, 1</t>
  </si>
  <si>
    <t>3cf2d456-789a-4a29-9088-7c5f4aa2e397</t>
  </si>
  <si>
    <t>Березуватський ФП</t>
  </si>
  <si>
    <t>БЕРЕЗУВАТКА</t>
  </si>
  <si>
    <t>КІРОВОГРАДСЬКА область, УСТИНІВСЬКИЙ район, село БЕРЕЗУВАТКА, вулиця Осипова, 41</t>
  </si>
  <si>
    <t>3cf89825-d653-4ff1-a88f-8a262e1de978</t>
  </si>
  <si>
    <t>Гиряво - Ісківецька АЗПСМ</t>
  </si>
  <si>
    <t>ГИРЯВІ ІСКІВЦІ</t>
  </si>
  <si>
    <t>ПОЛТАВСЬКА область, ЛОХВИЦЬКИЙ район, село ГИРЯВІ ІСКІВЦІ, вулиця Ватутіна, 4</t>
  </si>
  <si>
    <t>3cfa5904-94de-44c2-96b8-edf81e6a4446</t>
  </si>
  <si>
    <t>Фельдшерсько-акушерський пункт с.Голошина</t>
  </si>
  <si>
    <t>ГОЛОШИНА</t>
  </si>
  <si>
    <t>ЧЕРНІВЕЦЬКА область, ПУТИЛЬСЬКИЙ район, село ГОЛОШИНА, вулиця Голошинська, 8</t>
  </si>
  <si>
    <t>3d003b99-a944-42ec-935a-ee4bd3d9dac5</t>
  </si>
  <si>
    <t>ДНІПРОПЕТРОВСЬКА область, місто НІКОПОЛЬ, вулиця РАЇСИ КИРИЧЕНКО, 20</t>
  </si>
  <si>
    <t>3d03aa16-e520-44b5-8032-0e638ab17536</t>
  </si>
  <si>
    <t>Амбулаторія загальної практики-сімейної медицини с.М.Бийгань</t>
  </si>
  <si>
    <t>МАЛА БИЙГАНЬ</t>
  </si>
  <si>
    <t>ЗАКАРПАТСЬКА область, БЕРЕГІВСЬКИЙ район, село МАЛА БИЙГАНЬ, вулиця Лісова, 2</t>
  </si>
  <si>
    <t>3d08be6f-f5a4-4427-8fad-bb7d91208ec1</t>
  </si>
  <si>
    <t>Любимівська АЗПСМ (КЗ \</t>
  </si>
  <si>
    <t>ДНІПРОПЕТРОВСЬКА область, ДНІПРОВСЬКИЙ район, село ЛЮБИМІВКА, вулиця Передова, 18а</t>
  </si>
  <si>
    <t>3d099fd4-afee-41a2-908b-014922501960</t>
  </si>
  <si>
    <t>ХМЕЛЬНИЦЬКА область, смт. ВІНЬКІВЦІ, вулиця Першотравнева, 6</t>
  </si>
  <si>
    <t>3d1530a7-9231-4c73-a633-5c4c387975af</t>
  </si>
  <si>
    <t>ФІЗИЧНА ОСОБА-ПІДПРИЄМЕЦЬ ДЕРКАЧ ТЕТЯНА ВАСИЛІВНА</t>
  </si>
  <si>
    <t>СУМСЬКА область, місто ЛЕБЕДИН, вулиця Тараса Шевченка, 9</t>
  </si>
  <si>
    <t>3d1b81c8-4da1-4bd5-bb40-939189b9a00e</t>
  </si>
  <si>
    <t>ПОЛЯНІВКА</t>
  </si>
  <si>
    <t>ЗАПОРІЗЬКА область, МЕЛІТОПОЛЬСЬКИЙ район, село ПОЛЯНІВКА, вулиця Центральна, 68</t>
  </si>
  <si>
    <t>3d20352a-214a-4db2-88ce-eaffbc519c9f</t>
  </si>
  <si>
    <t>Амбулаторія загальної практики-сімейної медицини с. Залізничне</t>
  </si>
  <si>
    <t>ЗАЛІЗНИЧНЕ</t>
  </si>
  <si>
    <t>ОДЕСЬКА область, БОЛГРАДСЬКИЙ район, село ЗАЛІЗНИЧНЕ, вулиця Єрмака, 15</t>
  </si>
  <si>
    <t>3d213e07-5585-4a4c-a496-c59a9644b25f</t>
  </si>
  <si>
    <t>ПП" Імпульс" ДЦ</t>
  </si>
  <si>
    <t>ДНІПРОПЕТРОВСЬКА область, місто НІКОПОЛЬ, вулиця Патріотів України, 169</t>
  </si>
  <si>
    <t>3d297d43-d55d-4183-8cbb-0ea54672ab37</t>
  </si>
  <si>
    <t>Фельдшерсько-акушерський пункт села Ісаків</t>
  </si>
  <si>
    <t>ІСАКІВ</t>
  </si>
  <si>
    <t>ІВАНО-ФРАНКІВСЬКА область, ТЛУМАЦЬКИЙ район, село ІСАКІВ, вулиця зафігура, 21</t>
  </si>
  <si>
    <t>3d2e71c3-ac0b-4f9a-a412-875d7ec31feb</t>
  </si>
  <si>
    <t>Амбулаторія загальної практики - сімейної медицини с. Утківка</t>
  </si>
  <si>
    <t>УТКІВКА</t>
  </si>
  <si>
    <t>ХАРКІВСЬКА область, ХАРКІВСЬКИЙ район, смт. УТКІВКА, прохід Слобожанська, 70</t>
  </si>
  <si>
    <t>3d31f6eb-f6b1-44c0-a0d5-7e8c606c2386</t>
  </si>
  <si>
    <t>Володьководівицька сільська лікарська амбулаторія ЗПСМ</t>
  </si>
  <si>
    <t>ВОЛОДЬКОВА ДІВИЦЯ</t>
  </si>
  <si>
    <t>ЧЕРНІГІВСЬКА область, НОСІВСЬКИЙ район, село ВОЛОДЬКОВА ДІВИЦЯ, вулиця ЦЕНТРАЛЬНА, 74б</t>
  </si>
  <si>
    <t>3d37d88d-29b8-4577-9b1f-604542adf66d</t>
  </si>
  <si>
    <t>ФОП НІКОЛАЙЧУК ІРИНА ОЛЕКСІЇВНА</t>
  </si>
  <si>
    <t>ЖИТОМИРСЬКА область, ЧЕРНЯХІВСЬКИЙ район, смт. ЧЕРНЯХІВ, вулиця ІВАНА ФРАНКА, 42</t>
  </si>
  <si>
    <t>3d397cfb-0770-41d3-b1da-557f34ea912e</t>
  </si>
  <si>
    <t>3d3e65df-ec6b-4b58-92ab-e280366c35a8</t>
  </si>
  <si>
    <t>СУМСЬКА область, місто ШОСТКА, вулиця Знаменська, 6а</t>
  </si>
  <si>
    <t>3d401dc8-8897-473d-b60d-3f38920b25c7</t>
  </si>
  <si>
    <t>АЗПСМ с.Н.Бишкін</t>
  </si>
  <si>
    <t>НИЖНІЙ БИШКИН</t>
  </si>
  <si>
    <t>ХАРКІВСЬКА область, ЗМІЇВСЬКИЙ район, село НИЖНІЙ БИШКИН, вулиця 40 років Перемоги, 30</t>
  </si>
  <si>
    <t>3d49e47b-1c13-4308-ab6b-b99247a0d667</t>
  </si>
  <si>
    <t>Амбулаторія ЗПСМ №2 с. Шевченкове  Комунального некомерційного підприємства  «Заболотівська районна лікарня» Заболотівської селищної ради об'єднаної територіальної громади</t>
  </si>
  <si>
    <t>ІВАНО-ФРАНКІВСЬКА область, село ШЕВЧЕНКОВЕ, вулиця Шевченка, 5</t>
  </si>
  <si>
    <t>3d4c9d0c-b1c9-4c8c-ba73-11db1e4627cc</t>
  </si>
  <si>
    <t>Пункт здоров'я с. Витилівка</t>
  </si>
  <si>
    <t>ВИТИЛІВКА</t>
  </si>
  <si>
    <t>ЧЕРНІВЕЦЬКА область, КІЦМАНСЬКИЙ район, село ВИТИЛІВКА, вулиця В. Крикливця, 37</t>
  </si>
  <si>
    <t>3d54ae95-17bd-41f1-8dd4-360d7a4b88d8</t>
  </si>
  <si>
    <t>Тереблянська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</si>
  <si>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ЗАКАРПАТСЬКА область, ТЯЧІВСЬКИЙ район, село ТЕРЕБЛЯ, вулиця Центральна, 94</t>
  </si>
  <si>
    <t>3d559d34-72ad-46ef-93ea-be8ce2af60be</t>
  </si>
  <si>
    <t>М.КИЇВ, місто КИЇВ, вулиця Ентузіастів, 13а</t>
  </si>
  <si>
    <t>3d675332-7aac-4106-b197-9ba863815ccc</t>
  </si>
  <si>
    <t>Комунальне некомерційне підприємство "Амбулаторія загальної практики сімейної медицини села Мамалига" Мамалигівської сільської ради Новоселицького району Чернівецької області</t>
  </si>
  <si>
    <t>ЧЕРНІВЕЦЬКА область, НОВОСЕЛИЦЬКИЙ район, село МАМАЛИГА, вулиця Головна, 44</t>
  </si>
  <si>
    <t>3d6e6ee5-5ac5-486e-996f-6eed5d885682</t>
  </si>
  <si>
    <t>Сімейний Лікар</t>
  </si>
  <si>
    <t>ЧЕРНІВЕЦЬКА область, ЗАСТАВНІВСЬКИЙ район, місто ЗАСТАВНА, вулиця Чорновола, 16-Б</t>
  </si>
  <si>
    <t>3d708325-cce3-4f31-b83a-be1224db2470</t>
  </si>
  <si>
    <t>Амбулаторія №5 (селище Пантаївка, вул.Миру 13)</t>
  </si>
  <si>
    <t>ПАНТАЇВКА</t>
  </si>
  <si>
    <t>КІРОВОГРАДСЬКА область, смт. ПАНТАЇВКА, вулиця Миру, 13</t>
  </si>
  <si>
    <t>3d71c0bb-f2b7-480f-8c96-4f1fc2acfda8</t>
  </si>
  <si>
    <t>Амбулаторія загальної практики сімейної медицини с.Тетерівка</t>
  </si>
  <si>
    <t>ЧЕРКАСЬКА область, ЖАШКІВСЬКИЙ район, село ТЕТЕРІВКА, вулиця Б. Хмельницького, 42</t>
  </si>
  <si>
    <t>3d732806-22b0-4630-aba2-c309f3f8f3cb</t>
  </si>
  <si>
    <t>ФП с.Пальчик</t>
  </si>
  <si>
    <t>ПАЛЬЧИК</t>
  </si>
  <si>
    <t>ЧЕРКАСЬКА область, село ПАЛЬЧИК, вулиця Шкільна, 4</t>
  </si>
  <si>
    <t>3d75046a-1ffe-495d-ac24-37f8cff6c709</t>
  </si>
  <si>
    <t>Комунальне підприємство "Волинський обласний центр екстреної медичної допомоги та медицини катастроф" Волинської обласної ради Луцьке міське відділення екстреної медичної допомоги №2</t>
  </si>
  <si>
    <t>ВОЛИНСЬКА область, місто ЛУЦЬК, вулиця Рівненська, 119</t>
  </si>
  <si>
    <t>3d798a6a-6ddb-4147-a84a-9585081fc470</t>
  </si>
  <si>
    <t>Комунальне некомерційне підприємство "Добротвірська міська лікарня"</t>
  </si>
  <si>
    <t>ЛЬВІВСЬКА область, смт. ДОБРОТВІР, вулиця Шевченка, 10</t>
  </si>
  <si>
    <t>3d7f53ab-2589-44c7-a8a6-9d3cb6731de0</t>
  </si>
  <si>
    <t>Смілянська амбулаторія загальної практики сімейної медицини</t>
  </si>
  <si>
    <t>ЧЕРКАСЬКА область, місто СМІЛА, вулиця Т.Шевченко, 1</t>
  </si>
  <si>
    <t>3d8a5c30-504b-47a1-b884-722fbf7d3156</t>
  </si>
  <si>
    <t>Роменське відділення</t>
  </si>
  <si>
    <t>СУМСЬКА область, місто РОМНИ, бульвар Московський, 68</t>
  </si>
  <si>
    <t>3d91a5f3-8ef7-4d65-bd36-ee285f263149</t>
  </si>
  <si>
    <t>3d91fc40-8e11-41ef-b1fb-728ba77f703b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</si>
  <si>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"Яворів" Підстанція ЕМД "Городок"</t>
  </si>
  <si>
    <t>ЛЬВІВСЬКА область, місто ГОРОДОК, вулиця Коцюбинського, 18</t>
  </si>
  <si>
    <t>3d95fa13-1d46-4910-a77d-4b78f1f743fc</t>
  </si>
  <si>
    <t>Яковлівська амбулаторія</t>
  </si>
  <si>
    <t>ДОНЕЦЬКА область, БАХМУТСЬКИЙ район, село ЯКОВЛІВКА, вулиця Донецька, 9</t>
  </si>
  <si>
    <t>3da91e75-c993-4279-8a4b-bc372ea7de3b</t>
  </si>
  <si>
    <t>Погорілівський фельдшерський пункт</t>
  </si>
  <si>
    <t>ПОГОРІЛІВКА</t>
  </si>
  <si>
    <t>СУМСЬКА область, КРОЛЕВЕЦЬКИЙ район, село ПОГОРІЛІВКА, вулиця Деснянська, 35</t>
  </si>
  <si>
    <t>3db00dfe-0d27-4aa1-b761-5de3b0bea43b</t>
  </si>
  <si>
    <t>КУДРИНЕЦЬКА АЗПСМ</t>
  </si>
  <si>
    <t>КУДРИНЦІ</t>
  </si>
  <si>
    <t>ТЕРНОПІЛЬСЬКА область, БОРЩІВСЬКИЙ район, село КУДРИНЦІ, вулиця Шевченка, 4</t>
  </si>
  <si>
    <t>3db1a490-f3a5-4831-96a5-67f231bd5107</t>
  </si>
  <si>
    <t>ЛЕБЕДІВСЬКА АМБУЛАТОРІЯ ЗАГАЛЬНОЇ ПРАКТИКИ СІМЕЙНОЇ МЕДИЦИНИ</t>
  </si>
  <si>
    <t>ЛЕБЕДІВКА</t>
  </si>
  <si>
    <t>КИЇВСЬКА область, ВИШГОРОДСЬКИЙ район, село ЛЕБЕДІВКА, вулиця СОБОРНА, 10А</t>
  </si>
  <si>
    <t>3db416e0-26ba-48b9-a1f6-600e2b2dba4a</t>
  </si>
  <si>
    <t>Комунальне підприємство " Ладижинський міський центр первинної медико-санітарної допомоги" Ладижинської міської ради. Амбулаторія ЗП- СМ №1</t>
  </si>
  <si>
    <t>ЛАДИЖИН</t>
  </si>
  <si>
    <t>ВІННИЦЬКА область, місто ЛАДИЖИН, вулиця Ентузіастів, 24</t>
  </si>
  <si>
    <t>3dbe9ac3-8495-409b-8d03-6c55348e3793</t>
  </si>
  <si>
    <t>Комунальне некомерційне підприємство " Обласний госпіталь ветеранів війни" Закарпатської обласної ради</t>
  </si>
  <si>
    <t>3dcbbffe-1b23-41ee-a940-dbe25d1b9b87</t>
  </si>
  <si>
    <t>ДОНЕЦЬКА область, місто ДРУЖКІВКА, вулиця Короленка, 12</t>
  </si>
  <si>
    <t>3dcd2ebb-4ea4-43f4-9586-6861425372dd</t>
  </si>
  <si>
    <t>Вознесенська станція екстреної (швидкої) медичної допомоги</t>
  </si>
  <si>
    <t>МИКОЛАЇВСЬКА область, місто ВОЗНЕСЕНСЬК, вулиця 228-ї стрілецької дивізії, 26</t>
  </si>
  <si>
    <t>3dce2e3f-65d5-4161-a7aa-e2b132f435d2</t>
  </si>
  <si>
    <t>Амбулаторія загальної практики сімейної медицини с.Вовчинець</t>
  </si>
  <si>
    <t>ВОВЧИНЕЦЬ</t>
  </si>
  <si>
    <t>ІВАНО-ФРАНКІВСЬКА область, село ВОВЧИНЕЦЬ, вулиця Вовчинецька, 39</t>
  </si>
  <si>
    <t>3dce8733-dfa1-43fe-a62e-90355c312c5c</t>
  </si>
  <si>
    <t>Фельдшерсько-акушерський пункт села Почапки Сіянцівської лікарської амбулаторії загальної практики сімейної медицини  "Острозького районного центру ПМСД"</t>
  </si>
  <si>
    <t>ПОЧАПКИ</t>
  </si>
  <si>
    <t>РІВНЕНСЬКА область, село ПОЧАПКИ, вулиця Незалежності, 5</t>
  </si>
  <si>
    <t>3de3aa45-51ba-4eb0-a27d-332b4035635b</t>
  </si>
  <si>
    <t>Філія 5 (доросле віділення на базі ЦПМСД №5)</t>
  </si>
  <si>
    <t>ВІННИЦЬКА область, місто ВІННИЦЯ, вулиця Чумацька, 217</t>
  </si>
  <si>
    <t>3de915ba-5c9a-4b1f-b127-ca807b39e616</t>
  </si>
  <si>
    <t>Фельдшерський пункт села Борівська Андріївка</t>
  </si>
  <si>
    <t>БОРІВСЬКА АНДРІЇВКА</t>
  </si>
  <si>
    <t>ХАРКІВСЬКА область, БОРІВСЬКИЙ район, село БОРІВСЬКА АНДРІЇВКА, вулиця Степова, 11</t>
  </si>
  <si>
    <t>3ded660b-7209-4955-bb1c-c5a2a9bde98d</t>
  </si>
  <si>
    <t>СВІТЛОДАРСЬК</t>
  </si>
  <si>
    <t>ДОНЕЦЬКА область, БАХМУТСЬКИЙ район, місто СВІТЛОДАРСЬК, вулиця Проспект Перемоги, 1</t>
  </si>
  <si>
    <t>3deda46f-1615-478c-b8e7-a364c70af741</t>
  </si>
  <si>
    <t>ЛАВРІВ</t>
  </si>
  <si>
    <t>ЛЬВІВСЬКА область, село ЛАВРІВ, вулиця Лесі Українки, 10</t>
  </si>
  <si>
    <t>3dee7744-1ec6-4282-82a1-a4505a76cf88</t>
  </si>
  <si>
    <t>Погребняківська амбулаторія загальної практики-сімейної медицини</t>
  </si>
  <si>
    <t>ПОГРЕБНЯКИ</t>
  </si>
  <si>
    <t>ПОЛТАВСЬКА область, СЕМЕНІВСЬКИЙ район, село ПОГРЕБНЯКИ, вулиця Миру, 4</t>
  </si>
  <si>
    <t>3df0cb76-9d11-4656-b9b1-d0acee19a936</t>
  </si>
  <si>
    <t>Селісоцький фельдшерський пункт</t>
  </si>
  <si>
    <t>СЕЛІСОК</t>
  </si>
  <si>
    <t>ВОЛИНСЬКА область, ЛЮБЕШІВСЬКИЙ район, село СЕЛІСОК, вулиця Незалежності, 7</t>
  </si>
  <si>
    <t>3df21776-24b7-4875-84dd-a556e47452f4</t>
  </si>
  <si>
    <t>Кабінет лікаря загальної практики</t>
  </si>
  <si>
    <t>ЗАПОРІЗЬКА область, місто ГУЛЯЙПОЛЕ, вулиця Соборна, 105</t>
  </si>
  <si>
    <t>3df4a801-142f-43eb-a128-f799848ac2ae</t>
  </si>
  <si>
    <t>Гінекологічне відділення</t>
  </si>
  <si>
    <t>3df6807d-d617-48d9-b5f9-700fd9f05b25</t>
  </si>
  <si>
    <t>КНП "ЦПМСД №4" Деснянського району м. Києва, Амбулаторія загальної практики - сімейної медицини №5</t>
  </si>
  <si>
    <t>М.КИЇВ, місто КИЇВ, бульвар Вигурівський, 4</t>
  </si>
  <si>
    <t>3df88261-90c9-4a8f-8ad9-14c4157bddc4</t>
  </si>
  <si>
    <t>Комунальне некомерційне підприємство "Черкаська центральна районна лікарня" Черкаської районної ради</t>
  </si>
  <si>
    <t>ЧЕРКАСЬКА область, ЧЕРКАСЬКИЙ район, село ЧЕРВОНА СЛОБОДА, вулиця Пирогова, 3</t>
  </si>
  <si>
    <t>3df99a2b-ab4a-424f-9c50-80fd9ba55c02</t>
  </si>
  <si>
    <t>АЗПСМ с.Старосільці</t>
  </si>
  <si>
    <t>СТАРОСІЛЬЦІ</t>
  </si>
  <si>
    <t>ЖИТОМИРСЬКА область, КОРОСТИШІВСЬКИЙ район, село СТАРОСІЛЬЦІ, вулиця 40-рччя, 22 а</t>
  </si>
  <si>
    <t>3df99ebb-bf59-4c7b-99ba-651c1febd76d</t>
  </si>
  <si>
    <t>Амбулаторія загальної практики - сімейної медицини №14</t>
  </si>
  <si>
    <t>М.КИЇВ, місто КИЇВ, проспект Валерія Лобановського, 18</t>
  </si>
  <si>
    <t>3e011a03-2fa4-4de8-aff6-59c1773b679a</t>
  </si>
  <si>
    <t>Амбулаторія загальної практики сімейної медицини с.Кругляківка</t>
  </si>
  <si>
    <t>КРУГЛЯКІВКА</t>
  </si>
  <si>
    <t>ХАРКІВСЬКА область, КУП'ЯНСЬКИЙ район, село КРУГЛЯКІВКА, вулиця Миру, 1</t>
  </si>
  <si>
    <t>3e03d640-b3b2-4077-8894-294ba1e17247</t>
  </si>
  <si>
    <t>Фельдшерський пунк села Ясенове Перше</t>
  </si>
  <si>
    <t>ЯСЕНОВЕ ПЕРШЕ</t>
  </si>
  <si>
    <t>ОДЕСЬКА область, ЛЮБАШІВСЬКИЙ район, село ЯСЕНОВЕ ПЕРШЕ, вулиця Центральна, 21</t>
  </si>
  <si>
    <t>3e057c2c-d63a-43dd-815b-1173524a74e9</t>
  </si>
  <si>
    <t>Амбулаторія загальної практики-сімейної медицини "Заводський"</t>
  </si>
  <si>
    <t>ДОНЕЦЬКА область, місто ЛИМАН, вулиця Театральна, 3а</t>
  </si>
  <si>
    <t>3e0a0bb6-fc61-451f-9590-17548c020b0b</t>
  </si>
  <si>
    <t>Омельницька АЗПСМ</t>
  </si>
  <si>
    <t>ОМЕЛЬНИК</t>
  </si>
  <si>
    <t>ПОЛТАВСЬКА область, КРЕМЕНЧУЦЬКИЙ район, село ОМЕЛЬНИК, вулиця Леонова, 10</t>
  </si>
  <si>
    <t>3e0f1be7-f2a1-4bd2-862f-4b396d038b79</t>
  </si>
  <si>
    <t>ФОП Гром Олег Михайлович</t>
  </si>
  <si>
    <t>РІВНЕНСЬКА область, БЕРЕЗНІВСЬКИЙ район, село БАЛАШІВКА, вулиця Незалежності, 52</t>
  </si>
  <si>
    <t>3e0fe325-456e-46d9-a2a4-2cf645302863</t>
  </si>
  <si>
    <t>Кетрисанівська Амбулаторія загальної практики сімейної медицини</t>
  </si>
  <si>
    <t>БОБРИНЕЦЬКИЙ</t>
  </si>
  <si>
    <t>КІРОВОГРАДСЬКА область, БОБРИНЕЦЬКИЙ район, село КЕТРИСАНІВКА, вулиця Соборна , 17А</t>
  </si>
  <si>
    <t>3e20b032-53f3-4b5b-9415-ae4b37d116ef</t>
  </si>
  <si>
    <t>Кам'янська  сільська лікарська амбулаторія загальної практики - сімейної медицини</t>
  </si>
  <si>
    <t>ОДЕСЬКА область, АРЦИЗЬКИЙ район, село КАМ'ЯНСЬКЕ, вулиця Бориса Топора , 46а</t>
  </si>
  <si>
    <t>3e24e3f1-28bf-4561-ba0d-ba2fec1921e3</t>
  </si>
  <si>
    <t>Амбулаторія загальної практики  сімейної медицини Стрільської дільниці комунального некомерційного підприємства "Сарненський  центр первинної медико-санітарної допомоги" Сарненської міської  ради</t>
  </si>
  <si>
    <t>СТРІЛЬСЬК</t>
  </si>
  <si>
    <t>РІВНЕНСЬКА область, САРНЕНСЬКИЙ район, село СТРІЛЬСЬК, вулиця Чапленка, 35</t>
  </si>
  <si>
    <t>3e26043d-7411-41a3-9e65-9f043588e0b7</t>
  </si>
  <si>
    <t>ДНІПРОПЕТРОВСЬКА область, місто КРИВИЙ РІГ, вулиця Кокчетавська, 1</t>
  </si>
  <si>
    <t>3e261558-ec17-40fc-b4c2-a889392778ed</t>
  </si>
  <si>
    <t>Комунальне підприємство «Центральна міська лікарня м. Олександрії» Олександрійської міської ради (вул. 40 років Перемоги, 7)</t>
  </si>
  <si>
    <t>КІРОВОГРАДСЬКА область, місто ОЛЕКСАНДРІЯ, вулиця 40 років Перемоги, 7</t>
  </si>
  <si>
    <t>3e284be2-995c-4f21-9d25-f526e5e6aa3d</t>
  </si>
  <si>
    <t>Місце надання послуг №3</t>
  </si>
  <si>
    <t>МИКОЛАЇВСЬКА область, місто МИКОЛАЇВ, проспект Богоявленський, 315/3</t>
  </si>
  <si>
    <t>3e2e1f03-8b4b-41c6-85e7-f06971d7c73a</t>
  </si>
  <si>
    <t>КНП БМР "БІЛОЦЕРКІВСЬКА МІСЬКА ЛІКАРНЯ №4"</t>
  </si>
  <si>
    <t>КИЇВСЬКА область, місто БІЛА ЦЕРКВА,  ВАСИЛЯ СТУСА, 41</t>
  </si>
  <si>
    <t>3e30e71b-fc28-47a4-8c63-e1d7cd6be9c1</t>
  </si>
  <si>
    <t>Амбулаторія ЗПСМ №10</t>
  </si>
  <si>
    <t>ХМЕЛЬНИЦЬКА область, місто КАМ'ЯНЕЦЬ-ПОДІЛЬСЬКИЙ, вулиця Франко, 30</t>
  </si>
  <si>
    <t>3e316a28-8834-4d59-ba52-d38fc36b5770</t>
  </si>
  <si>
    <t>Степанівська амбулаторія сімейної медицини</t>
  </si>
  <si>
    <t>ОДЕСЬКА область, РОЗДІЛЬНЯНСЬКИЙ район, село СТЕПАНІВКА, вулиця Дружби, 19</t>
  </si>
  <si>
    <t>3e3b6f40-b1d8-41e0-82bc-1c76e2870405</t>
  </si>
  <si>
    <t>Відокремлений структурний підрозділ №7 Комунальне некомерційне підприємство "Зміївська центральна районна лікарня" Зміївської районної ради Харківської області</t>
  </si>
  <si>
    <t>ХАРКІВСЬКА область, ЗМІЇВСЬКИЙ район, село БОРОВА, вулиця Центральна, 137</t>
  </si>
  <si>
    <t>3e43deae-1379-4b92-9a7f-c97ed4355dc3</t>
  </si>
  <si>
    <t>Амбулаторія загальної-практики сімейної медицини КНП " Смирновський Центр ПМСД "</t>
  </si>
  <si>
    <t>СМИРНОВЕ</t>
  </si>
  <si>
    <t>ЗАПОРІЗЬКА область, БІЛЬМАЦЬКИЙ район, село СМИРНОВЕ, вулиця Молодіжна, 4</t>
  </si>
  <si>
    <t>3e48e0f7-4dc3-4d0e-9b94-b99ab067e2f8</t>
  </si>
  <si>
    <t>Амбулаторія загальної практики - сімейного типу с. Рудники КНП «Миколаївська МЛ»</t>
  </si>
  <si>
    <t>ЛЬВІВСЬКА область, МИКОЛАЇВСЬКИЙ район, село РУДНИКИ, вулиця Дрогобицька, 3б</t>
  </si>
  <si>
    <t>3e4dba92-b03d-4d41-94f2-e7efe08a6b65</t>
  </si>
  <si>
    <t>Олицька АЗПСМ</t>
  </si>
  <si>
    <t>ОЛИКА</t>
  </si>
  <si>
    <t>ВОЛИНСЬКА область, КІВЕРЦІВСЬКИЙ район, смт. ОЛИКА, вулиця Шевченка, 58а</t>
  </si>
  <si>
    <t>3e555e5d-1b7d-4080-9f00-4772e65d3780</t>
  </si>
  <si>
    <t>Фельдшерський пункт с.Владиславчик</t>
  </si>
  <si>
    <t>ВЛАДИСЛАВЧИК</t>
  </si>
  <si>
    <t>ЧЕРКАСЬКА область, село ВЛАДИСЛАВЧИК, вулиця Київська, 21</t>
  </si>
  <si>
    <t>3e6019b8-ea1b-4118-bb82-956aa48cc3e9</t>
  </si>
  <si>
    <t>Чаплинська АЗПСМ</t>
  </si>
  <si>
    <t>ХЕРСОНСЬКА область, ЧАПЛИНСЬКИЙ район, смт. ЧАПЛИНКА, вулиця Грушевського, 57</t>
  </si>
  <si>
    <t>3e67a198-d861-411c-adc4-0982790f06f9</t>
  </si>
  <si>
    <t>Комунальне некомерційне підприємство "Областний клінічний протитуберкульозний диспансер"2</t>
  </si>
  <si>
    <t>ДОНЕЦЬКА область, місто КРАМАТОРСЬК, вулиця Кирилкіна, 10</t>
  </si>
  <si>
    <t>3e6a2fd9-0325-4ecc-a6be-e8cd88e1c86b</t>
  </si>
  <si>
    <t>Рачківська ЛА ЗПСМ</t>
  </si>
  <si>
    <t>РАЧКИ</t>
  </si>
  <si>
    <t>ВІННИЦЬКА область, НЕМИРІВСЬКИЙ район, село РАЧКИ, площа Незалежності, 3</t>
  </si>
  <si>
    <t>3e6b7bb3-85a9-44fa-aa84-3b1033083294</t>
  </si>
  <si>
    <t>КОМУНАЛЬНЕ НЕКОМЕРЦІЙНЕ ПІДПРИЄМСТВО "ОБЛАСНА ДИТЯЧА ЛІКАРНЯ М. СЛОВ'ЯНСЬК"</t>
  </si>
  <si>
    <t>ДОНЕЦЬКА область, місто СЛОВ'ЯНСЬК, вулиця ЯРОСЛАВА МУДРОГО, 12</t>
  </si>
  <si>
    <t>3e7303f4-67ae-4b78-872a-45b871b98cb9</t>
  </si>
  <si>
    <t>Лікарська амбулаторія загальної практики сімейної медицини с. Нова Скварява</t>
  </si>
  <si>
    <t>НОВА СКВАРЯВА</t>
  </si>
  <si>
    <t>ЛЬВІВСЬКА область, ЖОВКІВСЬКИЙ район, село НОВА СКВАРЯВА, вулиця Т. Шевченка, 1</t>
  </si>
  <si>
    <t>3e7b2a9e-cab6-465f-b4e7-f8641edf798c</t>
  </si>
  <si>
    <t>ТЕРНОПІЛЬСЬКА область, ПІДГАЄЦЬКИЙ район, місто ПІДГАЙЦІ, вулиця Шевченка, 19г</t>
  </si>
  <si>
    <t>3e7c3d1b-6aad-49eb-a5be-a6d4aa3abe38</t>
  </si>
  <si>
    <t>Амбулаторія загальної практики - сімейної медицини село Вергуни КНП "Черкаський районний центр ПМСД" Червонослобідської сільської ради</t>
  </si>
  <si>
    <t>ВЕРГУНИ</t>
  </si>
  <si>
    <t>ЧЕРКАСЬКА область, село ВЕРГУНИ, вулиця Гагаріна, 55/1</t>
  </si>
  <si>
    <t>3e8528b6-44c3-4c3e-a83e-3f66ebe99521</t>
  </si>
  <si>
    <t>Кабінет лікаря ФОП "Мосур Юлія Анатоліївна"</t>
  </si>
  <si>
    <t>ПОЛТАВСЬКА область, КОБЕЛЯЦЬКИЙ район, місто КОБЕЛЯКИ, вулиця Шевченка, 2</t>
  </si>
  <si>
    <t>3e866bf1-53fd-45fc-ab44-a53240290e4b</t>
  </si>
  <si>
    <t>Амбулаторія загальної практики - сімейної медицини №1 КНП ЦПМСД м.Мукачева</t>
  </si>
  <si>
    <t>ЗАКАРПАТСЬКА область, місто МУКАЧЕВЕ, вулиця Ярослава Мудрого, 48</t>
  </si>
  <si>
    <t>3e8d9002-f41d-4343-9563-c2c4d34f25cb</t>
  </si>
  <si>
    <t>ДНІПРОПЕТРОВСЬКА область, СОФІЇВСЬКИЙ район, смт. СОФІЇВКА, вулиця Карпенка, 1</t>
  </si>
  <si>
    <t>3e9af401-3ecd-4d85-adbb-bd95881bf1c8</t>
  </si>
  <si>
    <t>Новофедорівський фельдшерський пункт</t>
  </si>
  <si>
    <t>ДОНЕЦЬКА область, ДОБРОПІЛЬСЬКИЙ район, село НОВОФЕДОРІВКА, вулиця Центральна, 68</t>
  </si>
  <si>
    <t>3e9d9fc4-5e33-45a2-ac32-d462b0392ad9</t>
  </si>
  <si>
    <t>Комунальне некомерційне підприємство "Решетилівська центральна районна лікарня Решетилівської районної ради Полтавської області"</t>
  </si>
  <si>
    <t>ПОЛТАВСЬКА область, РЕШЕТИЛІВСЬКИЙ район, місто РЕШЕТИЛІВКА, вулиця Грушевського, 76</t>
  </si>
  <si>
    <t>3ea12aba-d072-45bd-8f6b-b87bbf3ef9b0</t>
  </si>
  <si>
    <t>Потіївська АЗПСМ (КНП«Потіївська АЗПСМ» Потіївської СР)</t>
  </si>
  <si>
    <t>ЖИТОМИРСЬКА область, РАДОМИШЛЬСЬКИЙ район, село ПОТІЇВКА, вулиця ЗАЛЯСЬКОГО, 14</t>
  </si>
  <si>
    <t>3ea24ed9-6ebe-4628-a4ff-0eb6650592be</t>
  </si>
  <si>
    <t>ЖК (Головна, 70)</t>
  </si>
  <si>
    <t>ЧЕРНІВЕЦЬКА область, місто ЧЕРНІВЦІ, вулиця Головна, 70</t>
  </si>
  <si>
    <t>3ea870a4-4a16-4c74-b391-8be7fe7e6505</t>
  </si>
  <si>
    <t>Забірська АЗПСМ</t>
  </si>
  <si>
    <t>ЗАБІР'Я</t>
  </si>
  <si>
    <t>КИЇВСЬКА область, КИЄВО-СВЯТОШИНСЬКИЙ район, село ЗАБІР'Я, вулиця Гончаренка, 12 А</t>
  </si>
  <si>
    <t>3eaa98bc-f0f1-47aa-97be-7aa3c7330914</t>
  </si>
  <si>
    <t>Амбулаторія загальної практики – сімейної медицини № 10</t>
  </si>
  <si>
    <t>ДОНЕЦЬКА область, селище ВИНОГРАДНЕ, вулиця Центральна, 228</t>
  </si>
  <si>
    <t>3eaf8a19-fff3-426c-9869-7e6ba3a55d36</t>
  </si>
  <si>
    <t>КНП "Боянська АЗПСМ"</t>
  </si>
  <si>
    <t>ЧЕРНІВЕЦЬКА область, НОВОСЕЛИЦЬКИЙ район, село БОЯНИ, вулиця І.Мороза, 8</t>
  </si>
  <si>
    <t>3eb05d00-dec9-4142-ae03-b9cc57c93114</t>
  </si>
  <si>
    <t>Комунальне некомерційне підприємство "МІський пологовий будинок з функціями перинатального центру ІІ рівня" Міської ради міста Кропивницького"</t>
  </si>
  <si>
    <t>КІРОВОГРАДСЬКА область, місто КРОПИВНИЦЬКИЙ, вулиця Олени Журливої, 1</t>
  </si>
  <si>
    <t>3ec30cc0-c458-4a83-9873-40954fcb3780</t>
  </si>
  <si>
    <t>консультативно-діагностичне відділення</t>
  </si>
  <si>
    <t>3ec699ea-b665-4e0b-8995-bd02e607e7ed</t>
  </si>
  <si>
    <t>Амбулаторне відділення №6 МЦ ТОВ "Медикал Сервіс"</t>
  </si>
  <si>
    <t>М.КИЇВ, місто КИЇВ, вулиця Максимовича, 3Г</t>
  </si>
  <si>
    <t>3ec7c2ba-44bd-4ef2-a4a5-839450440839</t>
  </si>
  <si>
    <t>Фельдшерський пункт с. Катеринівка Перша</t>
  </si>
  <si>
    <t>КАТЕРИНІВКА ПЕРША</t>
  </si>
  <si>
    <t>ОДЕСЬКА область, ЛЮБАШІВСЬКИЙ район, село КАТЕРИНІВКА ПЕРША, вулиця Грушевського , 23</t>
  </si>
  <si>
    <t>3ed15ae1-5a48-44ce-8496-09f6423abc5c</t>
  </si>
  <si>
    <t>Сімейна клініка "NADIA"</t>
  </si>
  <si>
    <t>ЗАПОРІЗЬКА область, місто БЕРДЯНСЬК, провулок Східний вул.Лютеранська прим.2, 208/78</t>
  </si>
  <si>
    <t>3ed9bb15-dc78-4bf8-9675-991c5398200f</t>
  </si>
  <si>
    <t>КНП "Київська міська дитяча клінічна туберкульозна лікарня"</t>
  </si>
  <si>
    <t>М.КИЇВ, місто КИЇВ, вулиця Квітки Цісик, 10</t>
  </si>
  <si>
    <t>3edc5787-8097-4508-88fa-1386ba140f91</t>
  </si>
  <si>
    <t>ЛЬВІВСЬКА область, місто ЛЬВІВ, вулиця Богдана Лепкого, 8</t>
  </si>
  <si>
    <t>3ede1819-dc81-4dcd-8195-cd3d557f6480</t>
  </si>
  <si>
    <t>Амбулаторія 3</t>
  </si>
  <si>
    <t>ДОНЕЦЬКА область, місто КРАМАТОРСЬК, вулиця Рилєєва, 11</t>
  </si>
  <si>
    <t>3ee23275-0726-45d1-9caf-05e34c7e4b11</t>
  </si>
  <si>
    <t>Лук'янівська МА ЗПСМ</t>
  </si>
  <si>
    <t>ЛУК'ЯНІВКА</t>
  </si>
  <si>
    <t>КИЇВСЬКА область, БАРИШІВСЬКИЙ район, село ЛУК'ЯНІВКА, вулиця Кирпоноса, 6</t>
  </si>
  <si>
    <t>3ee37138-447e-410e-80a1-3a2170ed6562</t>
  </si>
  <si>
    <t>Амбулаторія загальної практики - сімейної  медицини №2</t>
  </si>
  <si>
    <t>ОДЕСЬКА область, місто БІЛГОРОД-ДНІСТРОВСЬКИЙ, вулиця Свято-Георгіївська, 13</t>
  </si>
  <si>
    <t>3ee3a85a-6a86-48dc-9c76-9586bdabb477</t>
  </si>
  <si>
    <t>Амбулаторія загальної практики - сімейної медицини с.Яблунівка</t>
  </si>
  <si>
    <t>ДОНЕЦЬКА область, КОСТЯНТИНІВСЬКИЙ район, село ЯБЛУНІВКА, вулиця Центральна, 124</t>
  </si>
  <si>
    <t>3ee3caa4-f44c-46e2-bd21-6f818fc564d0</t>
  </si>
  <si>
    <t>Комунальне Некомерційне Підприємство " Амбулаторія Загальної Практики Сімейної Медицини Озерянської сільської ради"</t>
  </si>
  <si>
    <t>ТЕРНОПІЛЬСЬКА область, БОРЩІВСЬКИЙ район, село ОЗЕРЯНИ, вулиця Центральна, 114</t>
  </si>
  <si>
    <t>3eecc89a-673a-4a1f-8ac1-fbf688a55754</t>
  </si>
  <si>
    <t>Амбулаторія групової практики села Білий Камінь</t>
  </si>
  <si>
    <t>БІЛИЙ КАМІНЬ</t>
  </si>
  <si>
    <t>ЛЬВІВСЬКА область, ЗОЛОЧІВСЬКИЙ район, село БІЛИЙ КАМІНЬ, вулиця Лесі Українки, 40</t>
  </si>
  <si>
    <t>3ef2cfbd-f225-4b09-9cc5-104d1e47093c</t>
  </si>
  <si>
    <t>Амбулаторія загальної практики сімейної медицини с. Серафинці</t>
  </si>
  <si>
    <t>СЕРАФИНЦІ</t>
  </si>
  <si>
    <t>ІВАНО-ФРАНКІВСЬКА область, ГОРОДЕНКІВСЬКИЙ район, село СЕРАФИНЦІ, вулиця Івана Франка, 87</t>
  </si>
  <si>
    <t>3ef76470-44d7-47b1-bade-3b1265a93396</t>
  </si>
  <si>
    <t>Фельдшерський пункт с. Рубаний Міст</t>
  </si>
  <si>
    <t>РУБАНИЙ МІСТ</t>
  </si>
  <si>
    <t>ЧЕРКАСЬКА область, ЛИСЯНСЬКИЙ район, село РУБАНИЙ МІСТ, вулиця Зборовської, 1</t>
  </si>
  <si>
    <t>3ef7d2ea-2534-4ee5-af92-fa48c5621957</t>
  </si>
  <si>
    <t>Шевченківська АЗПСМ (КЗ ""ЦПМСД" Дніпровської районної ради Дніпропетровської області"")</t>
  </si>
  <si>
    <t>ДНІПРОПЕТРОВСЬКА область, ДНІПРОВСЬКИЙ район, селище ШЕВЧЕНКО, вулиця Шкільна, 8</t>
  </si>
  <si>
    <t>3efc8681-c049-4fc4-9394-e366370c4173</t>
  </si>
  <si>
    <t>Сімейна поліклініка філія №1</t>
  </si>
  <si>
    <t>СУМСЬКА область, місто СУМИ, вулиця Героїв Крут, 60</t>
  </si>
  <si>
    <t>3efe0ce2-1dc3-42a5-a2db-f70c0f5bea75</t>
  </si>
  <si>
    <t>Амбулаторія ЗПСМ № 7, Філія 2 КНП "ЦПМСД №1" Оболонського району м. Києва</t>
  </si>
  <si>
    <t>М.КИЇВ, місто КИЇВ, вулиця Тимошенка, 1а</t>
  </si>
  <si>
    <t>3f01fe8c-71db-4d3e-ad5b-c131f635f43f</t>
  </si>
  <si>
    <t>ЗАПОРІЗЬКА область, місто ЗАПОРІЖЖЯ, вулиця Перспективна, 35а</t>
  </si>
  <si>
    <t>3f0636a3-cf85-43b7-a734-46b1aecf093d</t>
  </si>
  <si>
    <t>Амбулаторія загальної практики- сімейної медицини №6 Чечелівського району,  КНП "ДЦПМСД №7"ДМР</t>
  </si>
  <si>
    <t>ДНІПРОПЕТРОВСЬКА область, ДНІПРО район, місто ДНІПРО, вулиця Амбулаторна, 1</t>
  </si>
  <si>
    <t>3f068777-eb83-4d31-a59b-d61f057d7c7e</t>
  </si>
  <si>
    <t>Ставрово АЗПСМ Окнянського району смт Окни</t>
  </si>
  <si>
    <t>ОКНЯНСЬКИЙ</t>
  </si>
  <si>
    <t>СТАВРОВЕ</t>
  </si>
  <si>
    <t>ОДЕСЬКА область, ОКНЯНСЬКИЙ район, село СТАВРОВЕ, вулиця Больнічна, 2</t>
  </si>
  <si>
    <t>3f0e1f54-d298-4919-a15a-33860b40007e</t>
  </si>
  <si>
    <t>Фельшерсько-акушерний пункт №2</t>
  </si>
  <si>
    <t>ЗАПОРІЗЬКА область, ВЕЛИКОБІЛОЗЕРСЬКИЙ район, село ВЕЛИКА БІЛОЗЕРКА(ЧАСТИНА 1 СЕЛА), вулиця Травнева, 24</t>
  </si>
  <si>
    <t>3f14daa8-e6c8-4a63-8268-70c6c107c3ed</t>
  </si>
  <si>
    <t>МНП №3 - Стаціонарні відділення</t>
  </si>
  <si>
    <t>ОДЕСЬКА область, місто ОДЕСА, вулиця Сергія Ядова, 4</t>
  </si>
  <si>
    <t>3f16098f-8209-4be7-b641-c5d5abe314fa</t>
  </si>
  <si>
    <t>ФП с.Оксанівка</t>
  </si>
  <si>
    <t>ОКСАНІВКА</t>
  </si>
  <si>
    <t>ВІННИЦЬКА область, ЯМПІЛЬСЬКИЙ район, село ОКСАНІВКА, вулиця Надністрова, 7</t>
  </si>
  <si>
    <t>3f1774ff-86ae-4899-85af-f4b5b7065f15</t>
  </si>
  <si>
    <t>ФАП с.Івашків</t>
  </si>
  <si>
    <t>ІВАШКІВ</t>
  </si>
  <si>
    <t>ОДЕСЬКА область, КОДИМСЬКИЙ район, село ІВАШКІВ, вулиця Шевченка, 15</t>
  </si>
  <si>
    <t>3f213560-fbec-4cbd-9c94-3bf676e0c81a</t>
  </si>
  <si>
    <t>Консультативно-діагностичне відділення № 3 КНП "КДЦ" Сєвєродонецької міської ради</t>
  </si>
  <si>
    <t>ЛУГАНСЬКА область, місто СЄВЄРОДОНЕЦЬК, вулиця Курчатова, 10А</t>
  </si>
  <si>
    <t>3f231415-78ed-41d1-804a-67cae40450ab</t>
  </si>
  <si>
    <t>ФАПс.Тейсарів</t>
  </si>
  <si>
    <t>ТЕЙСАРІВ</t>
  </si>
  <si>
    <t>ЛЬВІВСЬКА область, ЖИДАЧІВСЬКИЙ район, село ТЕЙСАРІВ, вулиця Франка, 10а</t>
  </si>
  <si>
    <t>3f2343e2-94f5-4eef-9248-966643667890</t>
  </si>
  <si>
    <t>3f27df71-1175-47e4-939d-eb1bbcecc70c</t>
  </si>
  <si>
    <t>ІВАНО-ФРАНКІВСЬКА область, місто ІВАНО-ФРАНКІВСЬК, вулиця Гетьмана Мазепи, 177</t>
  </si>
  <si>
    <t>3f2bdbf2-777d-42a2-9b4a-d5b5d489de76</t>
  </si>
  <si>
    <t>КНП "Київський міський дитячий діагностичний центр"</t>
  </si>
  <si>
    <t>3f2c7a65-5b1f-40f3-bb56-03e8c66f8c07</t>
  </si>
  <si>
    <t>КОМУНАЛЬНЕ НЕКОМЕРЦІЙНЕ ПІДПРИЄМСТВО МАРІУПОЛЬСЬКОЇ МІСЬКОЇ РАДИ "ЦЕНТР ПЕРВИННОЇ МЕДИКО-САНІТАРНОЇ ДОПОМОГИ №1 М.МАРІУПОЛЯ"   Амбулаторія № 5</t>
  </si>
  <si>
    <t>3f2c7c12-cee6-4674-b3aa-e5f872257011</t>
  </si>
  <si>
    <t>Амбулаторія загальної практики ФОП ОпокиІ.Г.м.Борислав</t>
  </si>
  <si>
    <t>ЛЬВІВСЬКА область, місто БОРИСЛАВ, вулиця Дрогобицька, 7а</t>
  </si>
  <si>
    <t>3f39ed97-8fec-40f6-b397-13857b409620</t>
  </si>
  <si>
    <t>Фельдшерсько-акушерський пункт с.Любша</t>
  </si>
  <si>
    <t>ЛЬВІВСЬКА область, ЖИДАЧІВСЬКИЙ район, село ЛЮБША, вулиця Жовтнева, 1А</t>
  </si>
  <si>
    <t>3f3bbfda-98ad-442c-97f3-418d4310317c</t>
  </si>
  <si>
    <t>КНП "ЦПСМД №1" Деснянського р-ну м.Києва, Амбулаторія загальної практики - сімейної медицини №3</t>
  </si>
  <si>
    <t>М.КИЇВ, місто КИЇВ, проспект Маяковського, 32б</t>
  </si>
  <si>
    <t>3f55b303-2834-419c-b10a-44632e0b93e4</t>
  </si>
  <si>
    <t>2 проспект Незалежності, 98</t>
  </si>
  <si>
    <t>ЧЕРНІВЕЦЬКА область, місто ЧЕРНІВЦІ, проспект Незалежності, 98</t>
  </si>
  <si>
    <t>3f583ad5-d68e-4c6c-a515-04e7835f5bf3</t>
  </si>
  <si>
    <t>Михайлівський ФАП</t>
  </si>
  <si>
    <t>ДНІПРОПЕТРОВСЬКА область, ЦАРИЧАНСЬКИЙ район, село МИХАЙЛІВКА, вулиця Воронова, 3</t>
  </si>
  <si>
    <t>3f79d24a-2046-4ca2-b8a0-6616ca02937e</t>
  </si>
  <si>
    <t>3f7b72d4-0874-49cf-9035-2cddb09e1081</t>
  </si>
  <si>
    <t>АЗПСМ с. Хроли</t>
  </si>
  <si>
    <t>ХРОЛИ</t>
  </si>
  <si>
    <t>ХАРКІВСЬКА область, ХАРКІВСЬКИЙ район, село ХРОЛИ, вулиця Польова, 6</t>
  </si>
  <si>
    <t>3f7e3622-9c31-472a-b8f2-86613fd34064</t>
  </si>
  <si>
    <t>Філія амбулаторії №3 КНП "ЦПМСД № 18" ОМР</t>
  </si>
  <si>
    <t>ОДЕСЬКА область, місто ОДЕСА, вулиця 43 лінія, 17</t>
  </si>
  <si>
    <t>3f82b1c1-de69-4785-9b97-da309d734086</t>
  </si>
  <si>
    <t>Амбулаторія  загальної практики сімейної медицини Б-Дністровського районого ЦПМСД  с. Випасне</t>
  </si>
  <si>
    <t>ВИПАСНЕ</t>
  </si>
  <si>
    <t>ОДЕСЬКА область, БІЛГОРОД-ДНІСТРОВСЬКИЙ район, село ВИПАСНЕ, вулиця Кишинівська, 175</t>
  </si>
  <si>
    <t>3f853a0f-b9f2-4d60-b2ea-4c4a41f38c5c</t>
  </si>
  <si>
    <t>Золотниківська АЗПСМ</t>
  </si>
  <si>
    <t>3f902de6-d56f-43ad-b353-b6a6cbc07cdb</t>
  </si>
  <si>
    <t>Волиця-Полівська амбулаторія загальної практики сімейної медицини</t>
  </si>
  <si>
    <t>ТЕОФІПОЛЬСЬКИЙ</t>
  </si>
  <si>
    <t>ВОЛИЦЯ-ПОЛЬОВА</t>
  </si>
  <si>
    <t>ХМЕЛЬНИЦЬКА область, ТЕОФІПОЛЬСЬКИЙ район, село ВОЛИЦЯ-ПОЛЬОВА, вулиця САЛАЦІНСЬКА, 25</t>
  </si>
  <si>
    <t>3f90b56a-d646-4db3-b3b7-31633f9383cc</t>
  </si>
  <si>
    <t>ЗАПОРІЗЬКА область, місто ЗАПОРІЖЖЯ, вулиця Сталеварів, 34</t>
  </si>
  <si>
    <t>3f910315-f63a-4547-8e73-e65068384663</t>
  </si>
  <si>
    <t>Комунальне некомерційне підприємство "Київський міський центр репродуктивної та перинатальної медицини" виконавчого органу Київської міської ради  (Київської міської державної адміністрації)</t>
  </si>
  <si>
    <t>М.КИЇВ, КИЇВ район, місто КИЇВ, проспект Героїв Сталінграда, 16</t>
  </si>
  <si>
    <t>3f949ec2-5fd4-49ac-8683-a886ec6c538c</t>
  </si>
  <si>
    <t>Чорнянська амбулаторія загальної практики-сімейної медицини</t>
  </si>
  <si>
    <t>ЧОРНА</t>
  </si>
  <si>
    <t>ХМЕЛЬНИЦЬКА область, ЧЕМЕРОВЕЦЬКИЙ район, село ЧОРНА, вулиця Центральна, 42</t>
  </si>
  <si>
    <t>3f9948e4-cc12-4bfa-8770-ddac719e0f2c</t>
  </si>
  <si>
    <t>Фельдшерсько-акушерський пункт с. Шепіт-1</t>
  </si>
  <si>
    <t>3fa04008-a9b5-4b1c-aef5-aff61858be57</t>
  </si>
  <si>
    <t>Розумівський ФАП</t>
  </si>
  <si>
    <t>РОЗУМІВКА</t>
  </si>
  <si>
    <t>ПОЛТАВСЬКА область, КАРЛІВСЬКИЙ район, село РОЗУМІВКА, вулиця Незалежності, 5</t>
  </si>
  <si>
    <t>3fa73982-c0c8-4829-9086-9cf8da4e72f2</t>
  </si>
  <si>
    <t>Амбулаторія ЗПСМ  с.Латівка</t>
  </si>
  <si>
    <t>ЛАТІВКА</t>
  </si>
  <si>
    <t>ОДЕСЬКА область, БІЛЯЇВСЬКИЙ район, село ЛАТІВКА, вулиця МИРУ, 20</t>
  </si>
  <si>
    <t>3faf49b6-7329-4dce-98c1-7922bcf440dd</t>
  </si>
  <si>
    <t>Литвинівська сільська лікарська амбулаторія загальної практики - сімейної медицини</t>
  </si>
  <si>
    <t>ЛУГАНСЬКА область, БІЛОВОДСЬКИЙ район, село ЛИТВИНІВКА, вулиця Центральна, 56</t>
  </si>
  <si>
    <t>3fb617f2-0eea-4a4d-a939-6691f0939f9f</t>
  </si>
  <si>
    <t>Раздолівський фельдшерський пункт</t>
  </si>
  <si>
    <t>РОЗДОЛІВКА</t>
  </si>
  <si>
    <t>ДОНЕЦЬКА область, БАХМУТСЬКИЙ район, село РОЗДОЛІВКА, вулиця Миру, 27</t>
  </si>
  <si>
    <t>3fb69345-de3f-4ec5-9d63-ad161d3914d8</t>
  </si>
  <si>
    <t>ОДЕСЬКА область, місто ІЗМАЇЛ, проспект Суворова, 69</t>
  </si>
  <si>
    <t>3fb9bc88-ad88-41b5-8d32-0674ce89182b</t>
  </si>
  <si>
    <t>Велицька амбулаторія загальної практики-сімейної медицини Центру первинної медико-санітарної допомоги Ковельського МТМО</t>
  </si>
  <si>
    <t>ВЕЛИЦЬК</t>
  </si>
  <si>
    <t>ВОЛИНСЬКА область, КОВЕЛЬСЬКИЙ район, село ВЕЛИЦЬК, вулиця Перемоги, 26</t>
  </si>
  <si>
    <t>3fbb7fc7-7d21-4be4-baee-e1b963f79559</t>
  </si>
  <si>
    <t>Затурцівська АЗПСМ</t>
  </si>
  <si>
    <t>ВОЛИНСЬКА область, ЛОКАЧИНСЬКИЙ район, село ЗАТУРЦІ, вулиця І.Франка, 29</t>
  </si>
  <si>
    <t>3fbd7ebb-eb4f-49a3-a328-65845ba13efb</t>
  </si>
  <si>
    <t>Амбулаторія загальної практики с. Кіндратівка</t>
  </si>
  <si>
    <t>КІНДРАТІВКА</t>
  </si>
  <si>
    <t>СУМСЬКА область, СУМСЬКИЙ район, село КІНДРАТІВКА, вулиця Центральна, 31</t>
  </si>
  <si>
    <t>3fbfa831-dc76-4815-a4ed-18683798c1c0</t>
  </si>
  <si>
    <t>ФАП с.Бориничі</t>
  </si>
  <si>
    <t>БОРИНИЧІ</t>
  </si>
  <si>
    <t>ЛЬВІВСЬКА область, ЖИДАЧІВСЬКИЙ район, село БОРИНИЧІ, вулиця Сагайдачного, 151</t>
  </si>
  <si>
    <t>3fbfd387-b419-471f-a322-d8227c4c2022</t>
  </si>
  <si>
    <t>Черговий кабінет КНП "ЦПМСД №2" Оболонського району м. Києва</t>
  </si>
  <si>
    <t>М.КИЇВ, місто КИЇВ, проспект Мінський, 6</t>
  </si>
  <si>
    <t>3fc46b71-62fe-4e25-839a-25cf0511a68d</t>
  </si>
  <si>
    <t>Лікарська амбулаторія загальної практики сімейної медицини с. Інгулка</t>
  </si>
  <si>
    <t>МИКОЛАЇВСЬКА область, БАШТАНСЬКИЙ район, село ІНГУЛКА, вулиця Садова, 23</t>
  </si>
  <si>
    <t>3fc856ae-a319-43d3-9247-c479d31083da</t>
  </si>
  <si>
    <t>Недайводська амбулаторія ЗПСМ (КНП "Криворізький районний ЦПМСД" Новопільської СР)</t>
  </si>
  <si>
    <t>НЕДАЙВОДА</t>
  </si>
  <si>
    <t>ДНІПРОПЕТРОВСЬКА область, КРИВОРІЗЬКИЙ район, село НЕДАЙВОДА, вулиця Рората, 103</t>
  </si>
  <si>
    <t>3fc92849-6ead-435a-a9fc-03378c0982f6</t>
  </si>
  <si>
    <t>КОМУНАЛЬНЕ НЕКОМЕРЦІЙНЕ ПІДПРИЄМСТВО "ОБЛАСНА КЛІНІЧНА ПСИХІАТРИЧНА ЛІКАРНЯ М. СЛОВ'ЯНСЬК"</t>
  </si>
  <si>
    <t>ДОНЕЦЬКА область, місто СЛОВ'ЯНСЬК, вулиця Поштова, 62</t>
  </si>
  <si>
    <t>3fcd62ba-e4f5-4f38-98c9-4c7b747d06b2</t>
  </si>
  <si>
    <t>3fd035c3-94bf-4d1a-a481-d0d7496993fd</t>
  </si>
  <si>
    <t>Бишівська медична амбулаторія загальної практики - сімейної медицини</t>
  </si>
  <si>
    <t>БИШІВ</t>
  </si>
  <si>
    <t>КИЇВСЬКА область, МАКАРІВСЬКИЙ район, село БИШІВ, вулиця Київська, 22Б</t>
  </si>
  <si>
    <t>3fd55d54-a6c8-4e9c-a96b-13da3df57846</t>
  </si>
  <si>
    <t>Амбулаторія загальної практики сімейної медицини с. Слобода</t>
  </si>
  <si>
    <t>ЧЕРНІВЕЦЬКА область, НОВОСЕЛИЦЬКИЙ район, село СЛОБОДА, вулиця Шевченка, 34</t>
  </si>
  <si>
    <t>3fd91990-d842-4d50-9d2e-e7a896317558</t>
  </si>
  <si>
    <t>Липинська амбулаторія загальної практики сімейної медицини</t>
  </si>
  <si>
    <t>3fdb74da-9715-4c54-8b64-bd2548287583</t>
  </si>
  <si>
    <t>Комунальне некомерційне підприємство Добромильської міської ради"Амбулаторія загальної практики сімейної медицини   с.Нове Місто"</t>
  </si>
  <si>
    <t>3fe3e881-44f5-4ac8-828e-2f594183c40c</t>
  </si>
  <si>
    <t>Новомиколаївська АЗПСМ</t>
  </si>
  <si>
    <t>3fef789f-78a7-486e-9c3c-169d32c59c0a</t>
  </si>
  <si>
    <t>Амбулаторія загальної практики-сімейної медицини № 9 КНП "ЦПМСД" Печерського району м. Києва</t>
  </si>
  <si>
    <t>М.КИЇВ, місто КИЇВ, вулиця Професора Підвисоцького, 4А</t>
  </si>
  <si>
    <t>3ff43cf8-6870-440c-a507-b458d8634fd5</t>
  </si>
  <si>
    <t>Сільська лікарська амбулаторія загальної практики сімейної медицини с. Лавриків</t>
  </si>
  <si>
    <t>ЛАВРИКІВ</t>
  </si>
  <si>
    <t>ЛЬВІВСЬКА область, ЖОВКІВСЬКИЙ район, село ЛАВРИКІВ, вулиця Клубна, 3А</t>
  </si>
  <si>
    <t>3ff6ecde-4c83-4fc0-9b55-ea805d32ded2</t>
  </si>
  <si>
    <t>4.Комунальне некомерційне підприємство "Бучанський консультативно -діагностичний центр"БМР</t>
  </si>
  <si>
    <t>КИЇВСЬКА область, місто БУЧА, вулиця Пушкінська, 59б</t>
  </si>
  <si>
    <t>3ff95908-0a53-4b70-9d12-05ef8bff7d9e</t>
  </si>
  <si>
    <t>Кам'янопотоківська АЗПМС</t>
  </si>
  <si>
    <t>ПОЛТАВСЬКА область, село КАМ'ЯНІ ПОТОКИ, вулиця Центральна, 369</t>
  </si>
  <si>
    <t>3fff6405-a3ac-4520-85a7-d00ef8be620d</t>
  </si>
  <si>
    <t>Сергіївська амбулаторія загальної практики - сімейної медицини</t>
  </si>
  <si>
    <t>СЕРГІЇВКА</t>
  </si>
  <si>
    <t>ДОНЕЦЬКА область, ПОКРОВСЬКИЙ район, село СЕРГІЇВКА, вулиця Центральна, 18 а</t>
  </si>
  <si>
    <t>400ae6e5-a8aa-401f-94e8-c0ba3ec1b67c</t>
  </si>
  <si>
    <t>Поліклінічне відділення КНП "Гніванська МЛ"</t>
  </si>
  <si>
    <t>4010d7a8-6ff6-47fb-af4a-dfa45038f791</t>
  </si>
  <si>
    <t>Клавдіївська амбулаторія загальної практики-сімейної медицини</t>
  </si>
  <si>
    <t>КИЇВСЬКА область, БОРОДЯНСЬКИЙ район, смт. КЛАВДІЄВО-ТАРАСОВЕ, вулиця Амосова, 10</t>
  </si>
  <si>
    <t>40145186-7d95-4860-9802-249af5c91c20</t>
  </si>
  <si>
    <t>КНП"Черкаська міська дитяча лікарня"</t>
  </si>
  <si>
    <t>ЧЕРКАСЬКА область, місто ЧЕРКАСИ, вулиця Олени Теліги, 4</t>
  </si>
  <si>
    <t>40189942-be5c-45ac-b6fc-ca2a93a2901e</t>
  </si>
  <si>
    <t>401ef788-2013-499a-9020-089c897f6318</t>
  </si>
  <si>
    <t>40256575-9fd3-470e-aafe-4e7795b8e331</t>
  </si>
  <si>
    <t>АЗПСМ с. Дмитрашківка</t>
  </si>
  <si>
    <t>ДМИТРАШКІВКА</t>
  </si>
  <si>
    <t>ВІННИЦЬКА область, ПІЩАНСЬКИЙ район, село ДМИТРАШКІВКА, вулиця Шевченка, 56</t>
  </si>
  <si>
    <t>402ccfa4-617c-439d-9541-2dfa5a9cd41d</t>
  </si>
  <si>
    <t>Відділення Конюхів</t>
  </si>
  <si>
    <t>ЛЬВІВСЬКА область, село КОНЮХІВ, вулиця Гасина, 108б</t>
  </si>
  <si>
    <t>4035b5e4-0723-41cd-98d8-27776642ceaa</t>
  </si>
  <si>
    <t>Мокіївська АЗПСМ</t>
  </si>
  <si>
    <t>МОКІЇВЦІ</t>
  </si>
  <si>
    <t>ХМЕЛЬНИЦЬКА область, ШЕПЕТІВСЬКИЙ район, село МОКІЇВЦІ, вулиця Центральна, 19а</t>
  </si>
  <si>
    <t>4035c54f-d072-4416-baec-bf450c26305f</t>
  </si>
  <si>
    <t>Місце надання медичної допомоги (вул.Столярова, 12)</t>
  </si>
  <si>
    <t>ДНІПРОПЕТРОВСЬКА область, місто ДНІПРО, вулиця Столярова, 12</t>
  </si>
  <si>
    <t>403ada9a-2428-4db4-8d4d-fa9f6872ac41</t>
  </si>
  <si>
    <t>ПОЛТАВСЬКА область, місто ПОЛТАВА, вулиця Європейська, 45</t>
  </si>
  <si>
    <t>403e0667-59a9-45a7-a54b-15064b3139c6</t>
  </si>
  <si>
    <t>місце надання послуг1</t>
  </si>
  <si>
    <t>Хорошів</t>
  </si>
  <si>
    <t>ЖИТОМИРСЬКА область, ХОРОШІВСЬКИЙ район, смт. Хорошів, вулиця Ринкова, 3б</t>
  </si>
  <si>
    <t>403f8297-297e-46b0-bf21-be0a61ac180a</t>
  </si>
  <si>
    <t>Амбулаторія загальної практики сімейної медицини с. Козацьке</t>
  </si>
  <si>
    <t>КОЗАЦЬКЕ</t>
  </si>
  <si>
    <t>ЧЕРКАСЬКА область, ЗВЕНИГОРОДСЬКИЙ район, село КОЗАЦЬКЕ, вулиця Центральна, 39</t>
  </si>
  <si>
    <t>404c48cb-c427-415c-b3c6-3ba0e8e2b358</t>
  </si>
  <si>
    <t>Терехівський фельдшерсько-акушерський пункт</t>
  </si>
  <si>
    <t>ТЕРЕХИ</t>
  </si>
  <si>
    <t>ВОЛИНСЬКА область, ЛЮБОМЛЬСЬКИЙ район, село ТЕРЕХИ, вулиця Зелена, 1</t>
  </si>
  <si>
    <t>404ea905-ed9f-4132-bf6a-9685256c86cf</t>
  </si>
  <si>
    <t>ІІ терапевтичне відділення</t>
  </si>
  <si>
    <t>ЛЬВІВСЬКА область, місто ЛЬВІВ, вулиця Повітряна, 99</t>
  </si>
  <si>
    <t>40563ff4-f872-4b2c-8717-5ef0c76e2202</t>
  </si>
  <si>
    <t>Коржівська МА ЗПСМ</t>
  </si>
  <si>
    <t>КОРЖІ</t>
  </si>
  <si>
    <t>КИЇВСЬКА область, БАРИШІВСЬКИЙ район, село КОРЖІ, вулиця Шкільний, 2</t>
  </si>
  <si>
    <t>4056e899-6f85-4eb5-ae5a-0c55dc367992</t>
  </si>
  <si>
    <t>Амбулаторія №1Комунального некомерційного підприємства "Центр первинної медико-санітарної допомоги" Бердичівської міської ради</t>
  </si>
  <si>
    <t>ЖИТОМИРСЬКА область, ЖИТОМИРСЬКА район, місто БЕРДИЧІВ, вулиця Одеська, 38/2</t>
  </si>
  <si>
    <t>405b24ec-9b52-4365-a646-1e537ff42585</t>
  </si>
  <si>
    <t>СУМСЬКА область, ТРОСТЯНЕЦЬКИЙ район, місто ТРОСТЯНЕЦЬ, вулиця Шкільна, 3</t>
  </si>
  <si>
    <t>405dbb17-e545-4bd2-a42d-a38287ecf556</t>
  </si>
  <si>
    <t>МЛИНИЩЕ</t>
  </si>
  <si>
    <t>ЖИТОМИРСЬКА область, ЖИТОМИРСЬКИЙ район, село МЛИНИЩЕ, вулиця Набережна, 2</t>
  </si>
  <si>
    <t>405e1086-dc3a-4b9a-8769-de513628dd9f</t>
  </si>
  <si>
    <t>Відокремлений структурний підрозділ Амбулаторія  загальної практики сімейної медицини с.Верхній Дорожів КНП "ДРЛ" ДРР</t>
  </si>
  <si>
    <t>ВЕРХНІЙ ДОРОЖІВ</t>
  </si>
  <si>
    <t>ЛЬВІВСЬКА область, ДРОГОБИЦЬКИЙ район, село ВЕРХНІЙ ДОРОЖІВ, вулиця Ів. Франка, 117</t>
  </si>
  <si>
    <t>40625931-88eb-4ed0-be9b-70cb6a60af49</t>
  </si>
  <si>
    <t>Амбулаторія загальної практики сімейної медицини № 9</t>
  </si>
  <si>
    <t>ЗАПОРІЗЬКА область, місто ЗАПОРІЖЖЯ, вулиця Алейна, 43</t>
  </si>
  <si>
    <t>40628358-656d-4bf0-b76a-0b73e65267ea</t>
  </si>
  <si>
    <t>Фельдшерський пункт села Черкасівка</t>
  </si>
  <si>
    <t>ЧЕРКАСІВКА</t>
  </si>
  <si>
    <t>КИЇВСЬКА область, ЯГОТИНСЬКИЙ район, село ЧЕРКАСІВКА, вулиця Козацька, 49-А</t>
  </si>
  <si>
    <t>4065c64a-8f41-4b61-b78b-bfd50fd15daf</t>
  </si>
  <si>
    <t>Мельниківський фельдшерсько-акушерський пункт</t>
  </si>
  <si>
    <t>МЕЛЬНИКИ</t>
  </si>
  <si>
    <t>ВОЛИНСЬКА область, ШАЦЬКИЙ район, село МЕЛЬНИКИ, вулиця Озерна, 1</t>
  </si>
  <si>
    <t>40677dbd-12a6-4310-91ad-6eab29657470</t>
  </si>
  <si>
    <t>Відділення 1</t>
  </si>
  <si>
    <t>САДЖАВКА</t>
  </si>
  <si>
    <t>ІВАНО-ФРАНКІВСЬКА область, НАДВІРНЯНСЬКИЙ район, село САДЖАВКА, вулиця Українська, 68</t>
  </si>
  <si>
    <t>4077a57f-1ccb-4901-9890-96b0f54ccd5d</t>
  </si>
  <si>
    <t>Гощанська амбулаторія ЗПСМ №2</t>
  </si>
  <si>
    <t>РІВНЕНСЬКА область, ГОЩАНСЬКИЙ район, смт. ГОЩА, вулиця Незалежності, 82а</t>
  </si>
  <si>
    <t>40785207-c2e6-4b12-9caf-eb2bb88ca13e</t>
  </si>
  <si>
    <t>Комунальне некомерційне підприємство "Криворізька міська дитяча лікарня №1" Криворізької міської ради</t>
  </si>
  <si>
    <t>ДНІПРОПЕТРОВСЬКА область, місто КРИВИЙ РІГ, вулиця Площа визволення, 2</t>
  </si>
  <si>
    <t>407db50e-2ba7-4a07-8fed-064260b5a053</t>
  </si>
  <si>
    <t>Делівська лікарська амбулаторія загальної практики-сімейної медицини</t>
  </si>
  <si>
    <t>ДЕЛЕВА</t>
  </si>
  <si>
    <t>ІВАНО-ФРАНКІВСЬКА область, село ДЕЛЕВА, вулиця Шевченка, 4</t>
  </si>
  <si>
    <t>4083b811-1314-402b-8d08-0ae55d7aa099</t>
  </si>
  <si>
    <t>ЧАБАНИ</t>
  </si>
  <si>
    <t>КИЇВСЬКА область, КИЄВО-СВЯТОШИНСЬКИЙ район, смт. ЧАБАНИ, вулиця Машинобудівників, 26</t>
  </si>
  <si>
    <t>40877145-7d66-4a9f-a070-e405f963db83</t>
  </si>
  <si>
    <t>Фельдшерський пункт  с.Забороче</t>
  </si>
  <si>
    <t>ЗАБОРОЧЕ</t>
  </si>
  <si>
    <t>ЖИТОМИРСЬКА область, ОЛЕВСЬКИЙ район, село ЗАБОРОЧЕ, вулиця Миру, 52</t>
  </si>
  <si>
    <t>408d3eb5-ad06-4d94-9bd3-426c7c562dbf</t>
  </si>
  <si>
    <t>Сільська лікарська амбулаторія с. Спаське</t>
  </si>
  <si>
    <t>СПАСЬКЕ</t>
  </si>
  <si>
    <t>СУМСЬКА область, КРОЛЕВЕЦЬКИЙ район, село СПАСЬКЕ, вулиця Шевченка, 20</t>
  </si>
  <si>
    <t>408df9b7-a550-434f-a5c5-b8a85854d700</t>
  </si>
  <si>
    <t>ФАП с.Побєда</t>
  </si>
  <si>
    <t>ХАРКІВСЬКА область, ПЕРВОМАЙСЬКИЙ район, село ПОБЄДА, вулиця Победівська, 1</t>
  </si>
  <si>
    <t>408e8d73-189d-4913-961b-5b9f718e4925</t>
  </si>
  <si>
    <t>Кременецька станція, Почаївська підстанція</t>
  </si>
  <si>
    <t>ТЕРНОПІЛЬСЬКА область, місто ПОЧАЇВ, вулиця Возз'єднання, 14</t>
  </si>
  <si>
    <t>4090ab3e-ea84-4a06-8a69-a3652a64c3da</t>
  </si>
  <si>
    <t>Фельдшерський пункт с. Городниця</t>
  </si>
  <si>
    <t>ЧЕРКАСЬКА область, УМАНСЬКИЙ район, село ГОРОДНИЦЯ, вулиця Центральна, 60</t>
  </si>
  <si>
    <t>4092222d-9088-4853-aaeb-596aebe9ddf8</t>
  </si>
  <si>
    <t>КНП ЦПМСД №1 м.Вінниці АЗПСМ №1</t>
  </si>
  <si>
    <t>ВІННИЦЬКА область, місто ВІННИЦЯ, вулиця Москаленка, 42</t>
  </si>
  <si>
    <t>409759dc-d04e-4d3f-a203-dfe308b9d8a6</t>
  </si>
  <si>
    <t>Амбулаторія загальної практики - сімейної медицини "Центр-1"</t>
  </si>
  <si>
    <t>40ab21ba-5058-4ec5-be86-8eb611199534</t>
  </si>
  <si>
    <t>Фельдшерський пункт с. Воскресенка</t>
  </si>
  <si>
    <t>ДОНЕЦЬКА область, ВЕЛИКОНОВОСІЛКІВСЬКИЙ район, село ВОСКРЕСЕНКА, вулиця Гагаріна, 37</t>
  </si>
  <si>
    <t>40abdc9f-844f-443b-ad7d-91685f1cbf75</t>
  </si>
  <si>
    <t>КП "Полтавський обласний центр  ЕМД та МК ПОР" (Підстанція СЕМД №1 Машівського району)</t>
  </si>
  <si>
    <t>ПОЛТАВСЬКА область, МАШІВСЬКИЙ район, смт. МАШІВКА, вулиця Незалежності, 112</t>
  </si>
  <si>
    <t>40b1a4a8-0926-436d-aa0a-6bc1d52fa242</t>
  </si>
  <si>
    <t>КП "ЦМЛ ЧМР" Бактеріологічна лабаротарія</t>
  </si>
  <si>
    <t>ЛЬВІВСЬКА область, місто ЧЕРВОНОГРАД, вулиця Бандери, 12</t>
  </si>
  <si>
    <t>40b5b806-a1e9-43ce-af84-5ede1f8e66fe</t>
  </si>
  <si>
    <t>Амбулаторія 7</t>
  </si>
  <si>
    <t>ДОНЕЦЬКА область, місто КРАМАТОРСЬК, вулиця Катерини Білокур, 1а</t>
  </si>
  <si>
    <t>40b5c859-906a-4254-9d49-8e444e30c21e</t>
  </si>
  <si>
    <t>Музичанська АЗПСМ</t>
  </si>
  <si>
    <t>МУЗИЧІ</t>
  </si>
  <si>
    <t>КИЇВСЬКА область, КИЄВО-СВЯТОШИНСЬКИЙ район, село МУЗИЧІ, вулиця Михайлівська, 5</t>
  </si>
  <si>
    <t>40b860f0-2f61-426c-a1cd-963115784552</t>
  </si>
  <si>
    <t>Фельдшерський пункт с.Теолин</t>
  </si>
  <si>
    <t>ТЕОЛИН</t>
  </si>
  <si>
    <t>ЧЕРКАСЬКА область, МОНАСТИРИЩЕНСЬКИЙ район, село ТЕОЛИН, вулиця Молодіжна, 45а</t>
  </si>
  <si>
    <t>40ba688a-3abd-4def-982a-e26b09050fb7</t>
  </si>
  <si>
    <t>Місце надання послуг вул.Електрична</t>
  </si>
  <si>
    <t>ДНІПРОПЕТРОВСЬКА область, місто ДНІПРО, вулиця Електрична, 15</t>
  </si>
  <si>
    <t>40c88230-157f-40ee-af9c-832d299feecf</t>
  </si>
  <si>
    <t>40ca2362-6599-45e6-b8ae-6e3101f98823</t>
  </si>
  <si>
    <t>ФАП с.Лучани</t>
  </si>
  <si>
    <t>ЛУЧАНИ</t>
  </si>
  <si>
    <t>ЛЬВІВСЬКА область, ЖИДАЧІВСЬКИЙ район, село ЛУЧАНИ, вулиця І.Франка, 18</t>
  </si>
  <si>
    <t>40cf7d64-f9e1-4fd5-92b1-74be7a3122c9</t>
  </si>
  <si>
    <t>Красносільська амбулаторія загальної практики-сімейної медицини</t>
  </si>
  <si>
    <t>КРАСНОСІЛЛЯ</t>
  </si>
  <si>
    <t>РІВНЕНСЬКА область, село КРАСНОСІЛЛЯ, вулиця Лісова, 1 а</t>
  </si>
  <si>
    <t>40d8358f-5316-4dbd-ba53-370a335ba324</t>
  </si>
  <si>
    <t>Терапевтичне відділення відокремленого структурного підрозділу Дрогобицька районна лікарня № 3 с.Грушів КНП "ДРЛ" ДРР</t>
  </si>
  <si>
    <t>ГРУШІВ</t>
  </si>
  <si>
    <t>ЛЬВІВСЬКА область, село ГРУШІВ, вулиця Миру, 49А</t>
  </si>
  <si>
    <t>40e04934-fe6f-4d25-ab79-e924189d9e5c</t>
  </si>
  <si>
    <t>Дружбівська АЗПСМ</t>
  </si>
  <si>
    <t>ТЕРНОПІЛЬСЬКА область, смт. ДРУЖБА, вулиця Лесі Українки, 6а</t>
  </si>
  <si>
    <t>40f10fb3-c029-4a96-8dce-883e292730e2</t>
  </si>
  <si>
    <t>Фельдшерсько-акушерський пункт с.Тинне</t>
  </si>
  <si>
    <t>ТИННЕ</t>
  </si>
  <si>
    <t>РІВНЕНСЬКА область, САРНЕНСЬКИЙ район, село ТИННЕ, вулиця Зелена, 1</t>
  </si>
  <si>
    <t>40f390b1-ce19-4b1b-9978-d5dc2026a7db</t>
  </si>
  <si>
    <t>Амбулаторія загальної практики сімейної медицини с.Гусинка</t>
  </si>
  <si>
    <t>ГУСИНКА</t>
  </si>
  <si>
    <t>ХАРКІВСЬКА область, КУП'ЯНСЬКИЙ район, село ГУСИНКА, вулиця 1 Травня, 10</t>
  </si>
  <si>
    <t>40f6b6a6-3c1c-4f35-bac2-059fee068e26</t>
  </si>
  <si>
    <t>Фельдшерський пунк с.Березняки КНП "Черкаський районний центр "Червонослобідської сільської ради</t>
  </si>
  <si>
    <t>БЕРЕЗНЯКИ</t>
  </si>
  <si>
    <t>ЧЕРКАСЬКА область, село БЕРЕЗНЯКИ, вулиця Криворучка, 18</t>
  </si>
  <si>
    <t>40f776ea-9c46-48e5-ab75-31a6e543c78e</t>
  </si>
  <si>
    <t>Фельдшерсько-акушерський пункт с. Вербівці</t>
  </si>
  <si>
    <t>ІВАНО-ФРАНКІВСЬКА область, ГОРОДЕНКІВСЬКИЙ район, село ВЕРБІВЦІ, вулиця Українська, 1</t>
  </si>
  <si>
    <t>40fdb4c2-fca6-4281-b28c-74d8dc2608b0</t>
  </si>
  <si>
    <t>Кабінет амбулаторного прийому в с. Іващенкове Амбулаторії ЗПСМ с. Береза</t>
  </si>
  <si>
    <t>ІВАЩЕНКОВЕ</t>
  </si>
  <si>
    <t>СУМСЬКА область, ГЛУХІВСЬКИЙ район, село ІВАЩЕНКОВЕ, вулиця Нова, 8</t>
  </si>
  <si>
    <t>40fdfadb-9318-417b-8c8e-5f874c2b5f77</t>
  </si>
  <si>
    <t>Лікарська амбулаторія м. Волноваха №5</t>
  </si>
  <si>
    <t>ДОНЕЦЬКА область, ВОЛНОВАСЬКИЙ район, місто ВОЛНОВАХА, вулиця Фіалковського, 2а</t>
  </si>
  <si>
    <t>40fed9c9-47ee-4fdb-9ec2-6a6f8fc8809c</t>
  </si>
  <si>
    <t>Фельдшерський пункт  с. Максимівка</t>
  </si>
  <si>
    <t>ЧЕРКАСЬКА область, УМАНСЬКИЙ район, село МАКСИМІВКА, вулиця Шевченка, 9</t>
  </si>
  <si>
    <t>40ff53fc-0c2e-469b-84cc-359ae918f221</t>
  </si>
  <si>
    <t>Титарівський ФП</t>
  </si>
  <si>
    <t>ТИТАРІВКА</t>
  </si>
  <si>
    <t>ЛУГАНСЬКА область, СТАРОБІЛЬСЬКИЙ район, село ТИТАРІВКА, вулиця Шкільна, 16а</t>
  </si>
  <si>
    <t>41003fa4-5364-4700-9d8a-164fa60537da</t>
  </si>
  <si>
    <t>Комунальне підприємство "Полтавська обласна клінічна лікарня ім. М.В. Скліфосовського ПОР" перинатальний центр</t>
  </si>
  <si>
    <t>ПОЛТАВСЬКА область, ПОЛТАВА район, місто ПОЛТАВА, вулиця Залізна, 17а</t>
  </si>
  <si>
    <t>4100faa5-4bfd-4b82-9b58-839638c980b4</t>
  </si>
  <si>
    <t>КНП "Дитяча міська поліклініка №7" ОМР Амбулаторія № 2</t>
  </si>
  <si>
    <t>ОДЕСЬКА область, місто ОДЕСА, вулиця Юхима Фесенка, 11</t>
  </si>
  <si>
    <t>4107050b-20eb-4fa0-a9af-605ed33d7328</t>
  </si>
  <si>
    <t>Амбулаторія загальної практики-сімейної медицини смт.НОВЕ</t>
  </si>
  <si>
    <t>ДОНЕЦЬКА область, ЛИМАНСЬКИЙ район, селище НОВЕ, вулиця Маяковського, 1</t>
  </si>
  <si>
    <t>410b4a4e-9a2d-4ef2-b7a8-3d45d6cfbd72</t>
  </si>
  <si>
    <t>Боберківська амбулаторія моно-практики сімейної медицини</t>
  </si>
  <si>
    <t>БОБЕРКА</t>
  </si>
  <si>
    <t>ЛЬВІВСЬКА область, ТУРКІВСЬКИЙ район, село БОБЕРКА, вулиця Центральна, 20</t>
  </si>
  <si>
    <t>410b6bdb-1e73-4f7d-8cf6-632b1879fa01</t>
  </si>
  <si>
    <t>Фельдшерський пункт села Гензерівка</t>
  </si>
  <si>
    <t>ГЕНЗЕРІВКА</t>
  </si>
  <si>
    <t>КИЇВСЬКА область, ЯГОТИНСЬКИЙ район, село ГЕНЗЕРІВКА, вулиця Центральна, 25-А</t>
  </si>
  <si>
    <t>4112a5af-15d9-4e1e-a6a6-f870235f0272</t>
  </si>
  <si>
    <t>ФОП Лійка Віолета Юріївна</t>
  </si>
  <si>
    <t>ГОСТОМЕЛЬ</t>
  </si>
  <si>
    <t>КИЇВСЬКА область, смт. ГОСТОМЕЛЬ, вулиця Прорізна, 7</t>
  </si>
  <si>
    <t>411372b4-1116-483a-a6b2-8c6e3f334065</t>
  </si>
  <si>
    <t>Амбулаторія загальної практики - сімейної медицини с.Колодне</t>
  </si>
  <si>
    <t>КОЛОДНЕ</t>
  </si>
  <si>
    <t>ТЕРНОПІЛЬСЬКА область, ЗБАРАЗЬКИЙ район, село КОЛОДНЕ, вулиця Морозенка, 4</t>
  </si>
  <si>
    <t>4114ba9a-600c-49a7-a00e-32381e129d1f</t>
  </si>
  <si>
    <t>Долинська амбулаторія загальної практики сімейної медицини</t>
  </si>
  <si>
    <t>ОДЕСЬКА область, АНАНЬЇВСЬКИЙ район, село ДОЛИНСЬКЕ, вулиця Перемоги, 11</t>
  </si>
  <si>
    <t>41164bcf-0ee3-4628-912c-73af31d6b383</t>
  </si>
  <si>
    <t>АЗПСМ с. Олександрівка</t>
  </si>
  <si>
    <t>ХАРКІВСЬКА область, БЛИЗНЮКІВСЬКИЙ район, село ОЛЕКСАНДРІВКА, вулиця Шкільна, 8</t>
  </si>
  <si>
    <t>4116ab7f-6c39-4d02-a379-139b54d2b28a</t>
  </si>
  <si>
    <t>Амбулаторія  загальної практики-сімейної медицини № 1</t>
  </si>
  <si>
    <t>4124a04d-88b4-4a9a-b856-ffb391db1e18</t>
  </si>
  <si>
    <t>НЕДОГАРКИ</t>
  </si>
  <si>
    <t>ПОЛТАВСЬКА область, КРЕМЕНЧУЦЬКИЙ район, село НЕДОГАРКИ, вулиця Приморська, 154-В</t>
  </si>
  <si>
    <t>41269798-905e-43dd-a83e-8c5dce963292</t>
  </si>
  <si>
    <t>ДНІПРОПЕТРОВСЬКА область, місто КАМ'ЯНСЬКЕ, проспект АНОШКІНА, 72</t>
  </si>
  <si>
    <t>412ec6db-fb7c-4a7c-99a7-1b78664dd42f</t>
  </si>
  <si>
    <t>Комунальне некомерційне підприємство "Міська поліклініка №26" Харківської міської ради</t>
  </si>
  <si>
    <t>ХАРКІВСЬКА область, місто ХАРКІВ, вулиця Двадцять Третього Серпня, 23А</t>
  </si>
  <si>
    <t>413282a2-59fb-4612-b3b9-31d0d9451978</t>
  </si>
  <si>
    <t>Війтовецька АЗПСМ</t>
  </si>
  <si>
    <t>ХМЕЛЬНИЦЬКА область, ВОЛОЧИСЬКИЙ район, смт. ВІЙТІВЦІ, вулиця Слави, 12</t>
  </si>
  <si>
    <t>4133017b-4270-4714-8348-3b81b8cb8fd7</t>
  </si>
  <si>
    <t>Відділення фізіотерапії та реабілітації</t>
  </si>
  <si>
    <t>ЛЬВІВСЬКА область, місто ЛЬВІВ, вулиця генерала Чупринки, 61</t>
  </si>
  <si>
    <t>413a348a-1507-4e10-8c7e-a277b85fd30a</t>
  </si>
  <si>
    <t>Губелецький фельдшерський пункт</t>
  </si>
  <si>
    <t>ГУБЕЛЬЦІ</t>
  </si>
  <si>
    <t>ХМЕЛЬНИЦЬКА область, СЛАВУТСЬКИЙ район, село ГУБЕЛЬЦІ, вулиця Центральна, 1</t>
  </si>
  <si>
    <t>413f313e-99d5-4810-8e7a-98e31eeea03f</t>
  </si>
  <si>
    <t>ЧЕРНІВЕЦЬКА область, місто ЧЕРНІВЦІ, вулиця Горіхівська, 3</t>
  </si>
  <si>
    <t>413fade5-0f35-4715-8102-6a035190bf52</t>
  </si>
  <si>
    <t>Комунальне некомерційне підприємство Київської обласної ради "Обласне психіатрично-наркологічне медичне об'єднання"</t>
  </si>
  <si>
    <t>КИЇВСЬКА область, ВАСИЛЬКІВСЬКИЙ район, смт. ГЛЕВАХА, вулиця Вокзальна, 8</t>
  </si>
  <si>
    <t>41425306-a38a-4303-a76e-e9a24085da42</t>
  </si>
  <si>
    <t>Комунальне некомерційне підприємство "Перинатальний центр м. Києва"</t>
  </si>
  <si>
    <t>М.КИЇВ, КИЇВ район, місто КИЇВ, вулиця Предславинська, 9</t>
  </si>
  <si>
    <t>4144b4c9-bf63-437f-9093-8904784ab8c3</t>
  </si>
  <si>
    <t>ІЗЮМСЬКИЙ</t>
  </si>
  <si>
    <t>ХАРКІВСЬКА область, ІЗЮМСЬКИЙ район, село БУГАЇВКА, площа Центральна, 6</t>
  </si>
  <si>
    <t>414a3194-ed09-4af9-8c52-0215a3fd5f25</t>
  </si>
  <si>
    <t>М.КИЇВ, місто КИЇВ, вулиця Тростянецька, 8-д</t>
  </si>
  <si>
    <t>4152bbcd-a867-4dd7-8369-8557bac4f8b1</t>
  </si>
  <si>
    <t>АЗПСМ с. Мухавка</t>
  </si>
  <si>
    <t>МУХАВКА</t>
  </si>
  <si>
    <t>ТЕРНОПІЛЬСЬКА область, ЧОРТКІВСЬКИЙ район, село МУХАВКА, вулиця Грушевського, 1</t>
  </si>
  <si>
    <t>415988bd-838f-4008-8dfd-10001084cc47</t>
  </si>
  <si>
    <t>Клініко-діагностична лабораторія Кременчуцького відділення комунального підприємства "Полтавський обласний клінічний шкірно-венерологічний диспансер" Полтавської обласної ради</t>
  </si>
  <si>
    <t>ПОЛТАВСЬКА область, місто КРЕМЕНЧУК, вулиця 1905 року, 23</t>
  </si>
  <si>
    <t>415f618f-d74c-4c81-9b97-18f50df805c9</t>
  </si>
  <si>
    <t>Амбулаторія загальної практики- сімейної медицини №2</t>
  </si>
  <si>
    <t>415f7e15-0a2c-4d68-81b6-9d63ab175109</t>
  </si>
  <si>
    <t>ОБАРІВ</t>
  </si>
  <si>
    <t>РІВНЕНСЬКА область, РІВНЕНСЬКИЙ район, село ОБАРІВ, вулиця ШКІЛЬНА, 52</t>
  </si>
  <si>
    <t>41627727-70b2-41c0-8b31-437d7f636faf</t>
  </si>
  <si>
    <t>АЗПСМ с. Самійлівка</t>
  </si>
  <si>
    <t>САМІЙЛІВКА</t>
  </si>
  <si>
    <t>ХАРКІВСЬКА область, БЛИЗНЮКІВСЬКИЙ район, село САМІЙЛІВКА, вулиця Шевченка, 28б</t>
  </si>
  <si>
    <t>4163e44e-c734-4db4-85bc-f01c5086ca4c</t>
  </si>
  <si>
    <t>Амбулаторія загальної практики сімейної медицини с. Річка</t>
  </si>
  <si>
    <t>РІЧКА</t>
  </si>
  <si>
    <t>ІВАНО-ФРАНКІВСЬКА область, село РІЧКА, вулиця село 2,</t>
  </si>
  <si>
    <t>416f6ab6-7beb-4478-a3f2-92a3a36f041e</t>
  </si>
  <si>
    <t>Анестезіологічно - реанімаційне відділення, КНП "Радехівська ЦРЛ"</t>
  </si>
  <si>
    <t>ЛЬВІВСЬКА область, РАДЕХІВСЬКИЙ район, місто РАДЕХІВ, вулиця Львівська, 6</t>
  </si>
  <si>
    <t>4170c142-8817-4fc8-8a05-14c1680bcf85</t>
  </si>
  <si>
    <t>Відділення первинної медико-санітарної допомоги</t>
  </si>
  <si>
    <t>ЗАКАРПАТСЬКА область, місто ХУСТ, вулиця Степана Росохи, 1</t>
  </si>
  <si>
    <t>4173f57c-b1d7-4f84-902b-5caf63ec12ea</t>
  </si>
  <si>
    <t>ЧЕРНЕЧЧИНСЬКА АМБУЛАТОРІЯ ЗАГАЛЬНОЇ ПРАКТИКИ-СІМЕЙНОЇ МЕДИЦИНИ</t>
  </si>
  <si>
    <t>СУМСЬКА область, ОХТИРСЬКИЙ район, село ЧЕРНЕЧЧИНА, вулиця БЕРЕГОВА, 1</t>
  </si>
  <si>
    <t>4177a6c1-3c0a-45fe-b563-60e3507bc061</t>
  </si>
  <si>
    <t>ЖИТОМИРСЬКА область, місто БЕРДИЧІВ, вулиця Санаторна, 22</t>
  </si>
  <si>
    <t>4178c5ea-610d-412e-abcb-f3d1945dc262</t>
  </si>
  <si>
    <t>ТОВ Медичний центр здоров’я та реабілітації "100 відсотків життя" (Чернігів)</t>
  </si>
  <si>
    <t>ЧЕРНІГІВСЬКА область, місто ЧЕРНІГІВ,  Київська, 14</t>
  </si>
  <si>
    <t>4187c025-bf43-412f-8026-df8e26c85133</t>
  </si>
  <si>
    <t>ФАП Стара Красношора</t>
  </si>
  <si>
    <t>СТАРА КРАСНОШОРА</t>
  </si>
  <si>
    <t>ЧЕРНІВЕЦЬКА область, село СТАРА КРАСНОШОРА, вулиця А.Міцкевича, 59</t>
  </si>
  <si>
    <t>4189bb78-f305-4a12-a2c5-bdb2c34e9d4d</t>
  </si>
  <si>
    <t>ТЕРНОПІЛЬСЬКА область, місто ТЕРНОПІЛЬ, проспект Степана Бандери, 72</t>
  </si>
  <si>
    <t>4189dd8f-68c4-4198-8474-bfe957171c6d</t>
  </si>
  <si>
    <t>Амбулаторія с. Драгово</t>
  </si>
  <si>
    <t>ДРАГОВО</t>
  </si>
  <si>
    <t>ЗАКАРПАТСЬКА область, ХУСТСЬКИЙ район, село ДРАГОВО, вулиця Центральна, 82</t>
  </si>
  <si>
    <t>418fecde-0146-41b6-b085-b7b799aa82f6</t>
  </si>
  <si>
    <t>Сімейна амбулаторія №5</t>
  </si>
  <si>
    <t>МИКОЛАЇВСЬКА область, місто МИКОЛАЇВ, вулиця мала корениха, ольшанського, 18б/1</t>
  </si>
  <si>
    <t>419491ab-5610-4a2c-bea0-60ec0c698525</t>
  </si>
  <si>
    <t>Радивонівська амбулаторія загальної практики сімейної медицина</t>
  </si>
  <si>
    <t>РАДИВОНІВКА</t>
  </si>
  <si>
    <t>ПОЛТАВСЬКА область, ВЕЛИКОБАГАЧАНСЬКИЙ район, село РАДИВОНІВКА, вулиця Шевченка, 4</t>
  </si>
  <si>
    <t>41967fc5-4184-4b3c-bae0-79ddaf5240f4</t>
  </si>
  <si>
    <t>Васютинська лікарська амбулаторія загальної практики сімейної медицини</t>
  </si>
  <si>
    <t>ЧОРНОБАЇВСЬКИЙ</t>
  </si>
  <si>
    <t>ВАСЮТИНЦІ</t>
  </si>
  <si>
    <t>ЧЕРКАСЬКА область, ЧОРНОБАЇВСЬКИЙ район, село ВАСЮТИНЦІ, вулиця Б.Хмельницького, 94</t>
  </si>
  <si>
    <t>419b04ad-5980-4fc4-8cfb-79d750fc06a0</t>
  </si>
  <si>
    <t>Комунальне некомерційне підприємство "Великописарівська лікарня" Великописарівської селищної ради</t>
  </si>
  <si>
    <t>СУМСЬКА область, ВЕЛИКОПИСАРІВСЬКИЙ район, смт. ВЕЛИКА ПИСАРІВКА, вулиця Коцюбинського, 5</t>
  </si>
  <si>
    <t>419ed15c-5c51-4fa1-bce0-50eed5093256</t>
  </si>
  <si>
    <t>Ладанська амбулаторія загальної практики сімейної медицини КНП "ЦПМСД" ПРР ЧО</t>
  </si>
  <si>
    <t>ПРИЛУЦЬКИЙ</t>
  </si>
  <si>
    <t>ЛАДАН</t>
  </si>
  <si>
    <t>ЧЕРНІГІВСЬКА область, ПРИЛУЦЬКИЙ район, смт. ЛАДАН, вулиця Миру, 85</t>
  </si>
  <si>
    <t>41a1747a-8b71-4f1c-9b4f-d39edb7874cf</t>
  </si>
  <si>
    <t>Фельдшерсько-акушерський пункт с. Жадани</t>
  </si>
  <si>
    <t>ЖАДАНИ</t>
  </si>
  <si>
    <t>ВІННИЦЬКА область, ІЛЛІНЕЦЬКИЙ район, село ЖАДАНИ, вулиця Центральна, 81</t>
  </si>
  <si>
    <t>41a9b8f2-cb29-4fec-8e3d-ad9ce4894152</t>
  </si>
  <si>
    <t>Структурний підрозділ 'Міська дитяча поліклініка' Педіатричне відділення №5</t>
  </si>
  <si>
    <t>ІВАНО-ФРАНКІВСЬКА область, місто ІВАНО-ФРАНКІВСЬК, вулиця Г. Хоткевича, 46 корпус 5</t>
  </si>
  <si>
    <t>41addcc6-cca6-4f04-87de-9a68657dbbd7</t>
  </si>
  <si>
    <t>місце надання послуг №5</t>
  </si>
  <si>
    <t>ОДЕСЬКА область, місто ІЗМАЇЛ, вулиця Кафедральна, 35</t>
  </si>
  <si>
    <t>41b4531d-76d6-4e7d-a9c7-d03d7ae1a658</t>
  </si>
  <si>
    <t>Амбулаторія ЗПСМ с. Дунковиця</t>
  </si>
  <si>
    <t>ДУНКОВИЦЯ</t>
  </si>
  <si>
    <t>ЗАКАРПАТСЬКА область, ІРШАВСЬКИЙ район, село ДУНКОВИЦЯ, вулиця , 91в</t>
  </si>
  <si>
    <t>41c1647a-c948-4f01-9c24-5731207219fe</t>
  </si>
  <si>
    <t>Жадівська ЛА ЗПСМ</t>
  </si>
  <si>
    <t>ЖАДОВЕ</t>
  </si>
  <si>
    <t>ЧЕРНІГІВСЬКА область, СЕМЕНІВСЬКИЙ район, село ЖАДОВЕ, вулиця 40 років Перемоги, 1</t>
  </si>
  <si>
    <t>41c2b175-58e3-4458-8feb-13fc79918c76</t>
  </si>
  <si>
    <t>Зорянська амбулаторія загальної практики-сімейної медицини</t>
  </si>
  <si>
    <t>ДОНЕЦЬКА область, НІКОЛЬСЬКИЙ район, село ЗОРЯ, вулиця Молодіжна, 2б</t>
  </si>
  <si>
    <t>41c57f68-cada-431d-a230-2aa427d01218</t>
  </si>
  <si>
    <t>Межівська АЗПСМ</t>
  </si>
  <si>
    <t>ДНІПРОПЕТРОВСЬКА область, МЕЖІВСЬКИЙ район, смт. МЕЖОВА, вулиця Сонячна, 12</t>
  </si>
  <si>
    <t>41c8d1fa-d91f-4bd3-becd-648e9812cd51</t>
  </si>
  <si>
    <t>Стоматологічний кабінет Комунального підприємства "Міська дитяча клінічна стоматологічна поліклініка Полтавської міської ради"</t>
  </si>
  <si>
    <t>ПОЛТАВСЬКА область, місто ПОЛТАВА, вулиця Юрченка Петра , 1в</t>
  </si>
  <si>
    <t>41d37743-71c7-4aaa-9e36-2c0ef8661a8b</t>
  </si>
  <si>
    <t>41e1d24b-c6fb-4cc0-8acf-f42d998402ae</t>
  </si>
  <si>
    <t>АМБУЛАТОРІЯ МОНО ПРАКТИКИ С. ГІРСІВКА</t>
  </si>
  <si>
    <t>ГІРСІВКА</t>
  </si>
  <si>
    <t>ЗАПОРІЗЬКА область, ПРИАЗОВСЬКИЙ район, село ГІРСІВКА, вулиця Молодіжна, 51</t>
  </si>
  <si>
    <t>41e4e2ce-4bc5-4933-b189-2e90a6902afa</t>
  </si>
  <si>
    <t>КНП "ЛУГАНСЬКА ОБЛАСНА КЛІНІЧНА ЛІКАРНЯ" КОНСУЛЬТАТИВНА ПОЛІКЛІНІКА</t>
  </si>
  <si>
    <t>ЛУГАНСЬКА область, місто СЄВЄРОДОНЕЦЬК, вулиця Богдана Ліщини, 37</t>
  </si>
  <si>
    <t>41e8de46-ad23-4dc2-9635-289be14b8f38</t>
  </si>
  <si>
    <t>Сокілський фельдшерський пункт</t>
  </si>
  <si>
    <t>ВОЛИНСЬКА область, ЛЮБОМЛЬСЬКИЙ район, село СОКІЛ, вулиця Молодіжна, 29</t>
  </si>
  <si>
    <t>41ecfbeb-7774-453a-a6de-4760c4cdc14b</t>
  </si>
  <si>
    <t>Фельдшерсько-акушерський пункт с.Малий Рожин</t>
  </si>
  <si>
    <t>МАЛИЙ РОЖИН</t>
  </si>
  <si>
    <t>ІВАНО-ФРАНКІВСЬКА область, село МАЛИЙ РОЖИН, урочище Центр, 31</t>
  </si>
  <si>
    <t>41ee13c4-ebe5-43ca-9a34-dbc21628a37a</t>
  </si>
  <si>
    <t>ФАП с. Коськів</t>
  </si>
  <si>
    <t>КОСЬКІВ</t>
  </si>
  <si>
    <t>ХМЕЛЬНИЦЬКА область, село КОСЬКІВ, вулиця Сергія Оврашка, 6а</t>
  </si>
  <si>
    <t>41f03d9d-7d63-4173-86c2-2cf4cc1b39ae</t>
  </si>
  <si>
    <t>Ст.Бросківецька АЗПСМ</t>
  </si>
  <si>
    <t>СТАРІ БРОСКІВЦІ</t>
  </si>
  <si>
    <t>ЧЕРНІВЕЦЬКА область, СТОРОЖИНЕЦЬКИЙ район, село СТАРІ БРОСКІВЦІ, вулиця Українська, 88</t>
  </si>
  <si>
    <t>41f8b587-4008-476d-817c-8652f20438e3</t>
  </si>
  <si>
    <t>Тростинська амбулаторія загальної практики - сімейної медицини</t>
  </si>
  <si>
    <t>ТРОСТИНКА</t>
  </si>
  <si>
    <t>КИЇВСЬКА область, ВАСИЛЬКІВСЬКИЙ район, село ТРОСТИНКА, вулиця Б.Хмельницького, 2</t>
  </si>
  <si>
    <t>41fbb518-80ef-4cfc-bd0d-4b8bd1d8df25</t>
  </si>
  <si>
    <t>Відокремлений структурний підрозділ №9 Лікувально-діагностичного центру</t>
  </si>
  <si>
    <t>ДНІПРОПЕТРОВСЬКА область, місто ДНІПРО, площа Соборна, 5</t>
  </si>
  <si>
    <t>41fc069f-4b0f-4869-8037-16a46ae4955a</t>
  </si>
  <si>
    <t>41fd8a5b-3545-4c55-b18b-799e11d3aad5</t>
  </si>
  <si>
    <t>ДНІПРОПЕТРОВСЬКА область, місто ДНІПРО, вулиця 20-ти річчя Перемоги, 12</t>
  </si>
  <si>
    <t>41fefcf3-9465-4074-a371-c02fbc7004e3</t>
  </si>
  <si>
    <t>Амбулаторія загальної практики-сімейної медицини с. Рихта</t>
  </si>
  <si>
    <t>РИХТА</t>
  </si>
  <si>
    <t>ХМЕЛЬНИЦЬКА область, село РИХТА, вулиця Лесі Українки, 5</t>
  </si>
  <si>
    <t>42026eba-8c17-44db-a6ce-682e249819a3</t>
  </si>
  <si>
    <t>ФП Кордишівка</t>
  </si>
  <si>
    <t>КОРДИШІВКА</t>
  </si>
  <si>
    <t>ВІННИЦЬКА область, ВІННИЦЬКИЙ район, село КОРДИШІВКА, вулиця І.Стаднюка, 15</t>
  </si>
  <si>
    <t>4207a3d6-70e2-46e1-a7a5-8e62fcc0a997</t>
  </si>
  <si>
    <t>Фельдшерсько - акушерський пункт с. Ситняки</t>
  </si>
  <si>
    <t>СИТНЯКИ</t>
  </si>
  <si>
    <t>КИЇВСЬКА область, МАКАРІВСЬКИЙ район, село СИТНЯКИ, вулиця Миру, 123</t>
  </si>
  <si>
    <t>42140397-0ba2-472b-a926-c6fe103793e7</t>
  </si>
  <si>
    <t>МЦ Покровський</t>
  </si>
  <si>
    <t>ДНІПРОПЕТРОВСЬКА область, місто ДНІПРО, вулиця Юрія Кондратюка, 26</t>
  </si>
  <si>
    <t>4223b9b7-a407-4c95-9531-ff9c59bf0bcc</t>
  </si>
  <si>
    <t>м.Прилуки</t>
  </si>
  <si>
    <t>422763a7-5b1b-4285-99d0-b4024c336fad</t>
  </si>
  <si>
    <t>Лабушнянська амбулаторія загальної практики-сімейної медицини</t>
  </si>
  <si>
    <t>ЛАБУШНЕ</t>
  </si>
  <si>
    <t>ОДЕСЬКА область, КОДИМСЬКИЙ район, село ЛАБУШНЕ, вулиця Центральна, 35</t>
  </si>
  <si>
    <t>4232dcf6-22b8-42de-9440-5108786a400a</t>
  </si>
  <si>
    <t>амбулаторія ЗПСМ с.Березове</t>
  </si>
  <si>
    <t>БЕРЕЗОВЕ</t>
  </si>
  <si>
    <t>РІВНЕНСЬКА область, РОКИТНІВСЬКИЙ район, село БЕРЕЗОВЕ, вулиця Центральна, 9</t>
  </si>
  <si>
    <t>4233a0e9-25ea-4f93-bf41-93083965fad0</t>
  </si>
  <si>
    <t>Амбулаторія загальної практики – сімейної медицини с. Матвіївка</t>
  </si>
  <si>
    <t>МАТВІЇВКА</t>
  </si>
  <si>
    <t>ЗАПОРІЗЬКА область, ВІЛЬНЯНСЬКИЙ район, село МАТВІЇВКА, вулиця Центральна, 158-а</t>
  </si>
  <si>
    <t>423410a7-4036-4784-9707-684e099733d1</t>
  </si>
  <si>
    <t>МИКОЛАЇВСЬКА область, місто ПЕРВОМАЙСЬК, вулиця Коротченка, 18а</t>
  </si>
  <si>
    <t>423a5583-98a5-4bf0-85d5-8f24f4776e52</t>
  </si>
  <si>
    <t>Медичний центр "ПЛЮСМЕД" (Гошовського)</t>
  </si>
  <si>
    <t>ЗАКАРПАТСЬКА область, місто УЖГОРОД, вулиця Боженка, 2</t>
  </si>
  <si>
    <t>42407954-2e35-4a43-b6c3-aa80fee78523</t>
  </si>
  <si>
    <t>Білоусівська амбулаторія загальної практики сімейної медицини КНП "Драбівський ЦПМСД"</t>
  </si>
  <si>
    <t>БІЛОУСІВКА</t>
  </si>
  <si>
    <t>ЧЕРКАСЬКА область, ДРАБІВСЬКИЙ район, село БІЛОУСІВКА, вулиця Козацька, 13</t>
  </si>
  <si>
    <t>42439aa8-8e6b-4a2f-850d-141e8676fd5a</t>
  </si>
  <si>
    <t>№2</t>
  </si>
  <si>
    <t>ЗАКАРПАТСЬКА область, смт. ВЕЛИКИЙ БИЧКІВ, вулиця Грушевського, 76</t>
  </si>
  <si>
    <t>42448bf0-3a5d-4380-97ba-48b7c6ee98a3</t>
  </si>
  <si>
    <t>ФП с. Шевченко</t>
  </si>
  <si>
    <t>ШЕВЧЕНКА</t>
  </si>
  <si>
    <t>ВІННИЦЬКА область, ЛІТИНСЬКИЙ район, село ШЕВЧЕНКА, вулиця Незалежності, 107</t>
  </si>
  <si>
    <t>424c0c0a-6d8c-4e4a-9d7e-3a27600c1685</t>
  </si>
  <si>
    <t>Фельдшерський пункт с. Федіївка  КНП \</t>
  </si>
  <si>
    <t>ФЕДІЇВКА</t>
  </si>
  <si>
    <t>ПОЛТАВСЬКА область, РЕШЕТИЛІВСЬКИЙ район, село ФЕДІЇВКА, вулиця Центральна, 64</t>
  </si>
  <si>
    <t>424f411d-30c3-408a-a4bf-846f1320d7d0</t>
  </si>
  <si>
    <t>ФАП "Колодне"</t>
  </si>
  <si>
    <t>ЗАГАТТЯ</t>
  </si>
  <si>
    <t>ЗАКАРПАТСЬКА область, ІРШАВСЬКИЙ район, село ЗАГАТТЯ, вулиця Колоднянська,</t>
  </si>
  <si>
    <t>42504578-a274-4983-b5c7-c8427e917e08</t>
  </si>
  <si>
    <t>Відділення фізіотерапії та медичної реабілітації</t>
  </si>
  <si>
    <t>ЛЬВІВСЬКА область, місто ЛЬВІВ, вулиця Свенціцького, , 3</t>
  </si>
  <si>
    <t>42574968-5f6d-4e2a-9607-fad9b37d33d4</t>
  </si>
  <si>
    <t>Нововижівський фельдшерсько-акушерський пункт</t>
  </si>
  <si>
    <t>НОВА ВИЖВА</t>
  </si>
  <si>
    <t>ВОЛИНСЬКА область, СТАРОВИЖІВСЬКИЙ район, село НОВА ВИЖВА, вулиця Центральна, 39</t>
  </si>
  <si>
    <t>425de9d1-8b7c-46c0-bc99-9d7098a87717</t>
  </si>
  <si>
    <t>ФАП Перевалівка</t>
  </si>
  <si>
    <t>ВИРІШАЛЬНЕ</t>
  </si>
  <si>
    <t>ПОЛТАВСЬКА область, ЛОХВИЦЬКИЙ район, село ВИРІШАЛЬНЕ, вулиця Дружби, 39</t>
  </si>
  <si>
    <t>425fefdc-403f-4ac6-8dd2-006f23265f0e</t>
  </si>
  <si>
    <t>Підрозділ ПМД. КНП "Новояричівська РЛ"</t>
  </si>
  <si>
    <t>ЛЬВІВСЬКА область, КАМ'ЯНКА-БУЗЬКИЙ район, смт. НОВИЙ ЯРИЧІВ, площа Єдності, 7</t>
  </si>
  <si>
    <t>42628601-e16c-4aaf-98eb-f2641807d294</t>
  </si>
  <si>
    <t>Амбулаторія загальної практики сімейної медицини с. Кулішівка</t>
  </si>
  <si>
    <t>КУЛІШІВКА</t>
  </si>
  <si>
    <t>ЧЕРНІВЕЦЬКА область, СОКИРЯНСЬКИЙ район, село КУЛІШІВКА, вулиця Мічуріна, 1</t>
  </si>
  <si>
    <t>42628d03-7151-4926-8c06-682c551e383c</t>
  </si>
  <si>
    <t>Амбулаторія №7 КНП ЦПМСД №1 Дарницького району м. Києва</t>
  </si>
  <si>
    <t>4266a521-2492-4019-ba07-417abb2c08e8</t>
  </si>
  <si>
    <t>Амбулаторія загальної практики - сімейної медицини села Ставчани</t>
  </si>
  <si>
    <t>ЛЬВІВСЬКА область, ПУСТОМИТІВСЬКИЙ район, село СТАВЧАНИ, вулиця Шашкевича, 30</t>
  </si>
  <si>
    <t>426781e8-ef77-48c2-bf6e-f8f8d25437d1</t>
  </si>
  <si>
    <t>Фельдшерський пункт с.Залісся</t>
  </si>
  <si>
    <t>ЗАЛІССЯ</t>
  </si>
  <si>
    <t>ЖИТОМИРСЬКА область, НАРОДИЦЬКИЙ район, село ЗАЛІССЯ, вулиця Гагаріна, 1Б</t>
  </si>
  <si>
    <t>426b048a-fa56-4751-bcbc-7bcab3c12546</t>
  </si>
  <si>
    <t>Фельдшерсько-акушерський пункт с. Стовбино</t>
  </si>
  <si>
    <t>СТОВБИНЕ</t>
  </si>
  <si>
    <t>ПОЛТАВСЬКА область, МИРГОРОДСЬКИЙ район, село СТОВБИНЕ, вулиця Шевченка, 3</t>
  </si>
  <si>
    <t>426e83cd-386d-4f07-b6c3-e7647e72da43</t>
  </si>
  <si>
    <t>КОМУНАЛЬНЕ НЕКОМЕРЦІЙНЕ МЕДИЧНЕ ПІДПРИЄМСТВО " КРЕМЕНЧУЦЬКА ПЕРША МІСЬКА ЛІКАРНЯ ІМ. О. Т. БОГАЄВСЬКОГО"</t>
  </si>
  <si>
    <t>ПОЛТАВСЬКА область, місто КРЕМЕНЧУК, вулиця Троїцька, 2</t>
  </si>
  <si>
    <t>427071d6-42f2-4037-9249-a2615f79a7bc</t>
  </si>
  <si>
    <t>Відділення медичного центру з денним стаціонаром, хірургією одного дня і палатою інтенсивної терапії</t>
  </si>
  <si>
    <t>4272c870-cba9-40ee-956e-1c5e4a126a4b</t>
  </si>
  <si>
    <t>Фельдшерський пункт с. Іллінецьке</t>
  </si>
  <si>
    <t>ІЛЛІНЕЦЬКЕ</t>
  </si>
  <si>
    <t>ВІННИЦЬКА область, ІЛЛІНЕЦЬКИЙ район, село ІЛЛІНЕЦЬКЕ, вулиця Центральна, 9</t>
  </si>
  <si>
    <t>42786c51-49c7-441c-99d7-9750331a5d0a</t>
  </si>
  <si>
    <t>ФП с. Широка Гребля</t>
  </si>
  <si>
    <t>ШИРОКА ГРЕБЛЯ</t>
  </si>
  <si>
    <t>ВІННИЦЬКА область, ВІННИЦЬКИЙ район, село ШИРОКА ГРЕБЛЯ, вулиця Українська, 116</t>
  </si>
  <si>
    <t>427ea856-ff37-41ca-a41f-f4df4ce9acce</t>
  </si>
  <si>
    <t>ФОП Терещук Ольга Миколаївна</t>
  </si>
  <si>
    <t>СУМСЬКА область, СУМСЬКИЙ район, смт. СТЕПАНІВКА, вулиця Кооперативна, 1А</t>
  </si>
  <si>
    <t>427f555d-cc85-4e0f-a181-d04eff8985cb</t>
  </si>
  <si>
    <t>Комунальне підприємство «Лубенська лікарня інтенсивного лікування» Лубенської міської ради</t>
  </si>
  <si>
    <t>ПОЛТАВСЬКА область, місто ЛУБНИ, вулиця П'ятикопа, 26</t>
  </si>
  <si>
    <t>428b8dc1-18cd-4279-9de2-3705d28be9b6</t>
  </si>
  <si>
    <t>Фельдшерсько – акушерський пункт с. Ніжиловичі</t>
  </si>
  <si>
    <t>НІЖИЛОВИЧІ</t>
  </si>
  <si>
    <t>КИЇВСЬКА область, МАКАРІВСЬКИЙ район, село НІЖИЛОВИЧІ, вулиця Петровського, 2</t>
  </si>
  <si>
    <t>428d3626-cb3b-4214-a94d-aeb6c2e4ecc2</t>
  </si>
  <si>
    <t>Драбівська амбулаторія загальної практики сімейної медицини КНП"Драбівський ЦПМСД"</t>
  </si>
  <si>
    <t>ЧЕРКАСЬКА область, ДРАБІВСЬКИЙ район, смт. ДРАБІВ, вулиця Садова, 1Б</t>
  </si>
  <si>
    <t>428f6b4b-801b-49dc-a7be-7a2c5029befc</t>
  </si>
  <si>
    <t>Білогородська АЗПСМ</t>
  </si>
  <si>
    <t>КИЇВСЬКА область, КИЄВО-СВЯТОШИНСЬКИЙ район, село БІЛОГОРОДКА, вулиця Володимирська, 17</t>
  </si>
  <si>
    <t>42906f1f-5f98-48ea-b83f-2240b85cbb29</t>
  </si>
  <si>
    <t>Амбулаторія  с.Веряця</t>
  </si>
  <si>
    <t>ВЕРЯЦЯ</t>
  </si>
  <si>
    <t>ЗАКАРПАТСЬКА область, ВИНОГРАДІВСЬКИЙ район, село ВЕРЯЦЯ, вулиця Карпатської Січі, 119</t>
  </si>
  <si>
    <t>429e1e59-8421-4b7f-9dda-a6ce500c576c</t>
  </si>
  <si>
    <t>Пункт екстреної ( швидкої ) медичної допомоги " Хотин"</t>
  </si>
  <si>
    <t>ЧЕРНІВЕЦЬКА область, ХОТИНСЬКИЙ район, місто ХОТИН, вулиця Б.Хмельницького, 4</t>
  </si>
  <si>
    <t>42a197c4-d278-43e7-a4db-af5458665d75</t>
  </si>
  <si>
    <t>АЗПСМ с.Стужиця</t>
  </si>
  <si>
    <t>СТУЖИЦЯ</t>
  </si>
  <si>
    <t>ЗАКАРПАТСЬКА область, ВЕЛИКОБЕРЕЗНЯНСЬКИЙ район, село СТУЖИЦЯ, вулиця без вулиці, 144</t>
  </si>
  <si>
    <t>42aececc-4858-4d3c-b703-07fa7cefd458</t>
  </si>
  <si>
    <t>Амбулаторія загальної практики сімейної медицини села Тилявка</t>
  </si>
  <si>
    <t>ТИЛЯВКА</t>
  </si>
  <si>
    <t>ТЕРНОПІЛЬСЬКА область, село ТИЛЯВКА, вулиця Лесі Українки, 73</t>
  </si>
  <si>
    <t>42b2fb9a-9457-4811-9454-7d2599c1bcbd</t>
  </si>
  <si>
    <t>Амбулаторія загальної практики-сімейної медицини село Безруки</t>
  </si>
  <si>
    <t>БЕЗРУКИ</t>
  </si>
  <si>
    <t>ХАРКІВСЬКА область, ДЕРГАЧІВСЬКИЙ район, село БЕЗРУКИ, вулиця Шевченко, 22-А</t>
  </si>
  <si>
    <t>42b2ff63-0da7-4f25-a6f3-a72a74541b12</t>
  </si>
  <si>
    <t>Кабінет амбулаторного прийому в с. Горіле Амбулаторії ЗПСМ с. Береза</t>
  </si>
  <si>
    <t>ГОРІЛЕ</t>
  </si>
  <si>
    <t>СУМСЬКА область, ГЛУХІВСЬКИЙ район, село ГОРІЛЕ, вулиця Покровська, 68</t>
  </si>
  <si>
    <t>42b9ab8d-3c5d-4d04-97d6-a695710f7aa4</t>
  </si>
  <si>
    <t>Фельдшерсько-акушерський пункт с. Клебани</t>
  </si>
  <si>
    <t>КЛЕБАНИ</t>
  </si>
  <si>
    <t>ЛЬВІВСЬКА область, ЖОВКІВСЬКИЙ район, село КЛЕБАНИ, вулиця Шевченка, 90/А</t>
  </si>
  <si>
    <t>42bcab78-44bb-4216-92e2-d24c6f9887eb</t>
  </si>
  <si>
    <t>КИЇВСЬКА МІСЬКА КЛІНІЧНА ОФТАЛЬМОЛОГІЧНА ЛІКАРНЯ "ЦЕНТР МІКРОХІРУРГІЇ ОКА" Консультативно-діагностична поліклініка для дітей</t>
  </si>
  <si>
    <t>М.КИЇВ, місто КИЇВ, вулиця Метробудівська, 12</t>
  </si>
  <si>
    <t>42c19668-8269-45ce-8123-fd91f25c945f</t>
  </si>
  <si>
    <t>Фельдшерсько-акушерський пункт с.Паркулина</t>
  </si>
  <si>
    <t>ПАРКУЛИНА</t>
  </si>
  <si>
    <t>ЧЕРНІВЕЦЬКА область, ПУТИЛЬСЬКИЙ район, село ПАРКУЛИНА, вулиця Центральна, 60А</t>
  </si>
  <si>
    <t>42c53319-2cad-4014-a953-4e785b3983ea</t>
  </si>
  <si>
    <t>Любарецька АЗПСМ</t>
  </si>
  <si>
    <t>ЛЮБАРЦІ</t>
  </si>
  <si>
    <t>КИЇВСЬКА область, БОРИСПІЛЬСЬКИЙ район, село ЛЮБАРЦІ, вулиця Матросова, 25</t>
  </si>
  <si>
    <t>42c84ce8-27c4-4859-ad34-505847478788</t>
  </si>
  <si>
    <t>Стриганський фельдшерський пункт</t>
  </si>
  <si>
    <t>СТРИГАНИ</t>
  </si>
  <si>
    <t>ХМЕЛЬНИЦЬКА область, СЛАВУТСЬКИЙ район, село СТРИГАНИ, вулиця Одухи, 17</t>
  </si>
  <si>
    <t>42cc90be-8b02-4073-937c-dbfeedaeebf3</t>
  </si>
  <si>
    <t>Мазурівська амбулаторія загальної практики сімейної медицини</t>
  </si>
  <si>
    <t>МАЗУРІВКА</t>
  </si>
  <si>
    <t>ВІННИЦЬКА область, ТУЛЬЧИНСЬКИЙ район, село МАЗУРІВКА, вулиця Кучерявого, 177</t>
  </si>
  <si>
    <t>42ce5109-0c72-41fe-b5d9-55a3f256cad4</t>
  </si>
  <si>
    <t>Нижньовільхівська сільська лікарська амбулаторія</t>
  </si>
  <si>
    <t>НИЖНЯ ВІЛЬХОВА</t>
  </si>
  <si>
    <t>ЛУГАНСЬКА область, СТАНИЧНО-ЛУГАНСЬКИЙ район, село НИЖНЯ ВІЛЬХОВА, вулиця Різдвяна, 55</t>
  </si>
  <si>
    <t>42df92bf-7429-4b82-ad4b-d131b70894d5</t>
  </si>
  <si>
    <t>ФАП с.Ірлява</t>
  </si>
  <si>
    <t>ІРЛЯВА</t>
  </si>
  <si>
    <t>ЗАКАРПАТСЬКА область, УЖГОРОДСЬКИЙ район, село ІРЛЯВА, вулиця Шевченка, 1</t>
  </si>
  <si>
    <t>42e1e927-be9e-4260-88ba-e2963f488855</t>
  </si>
  <si>
    <t>Амбулаторія загальної практики - сімейної медицини с. Голосків</t>
  </si>
  <si>
    <t>ХМЕЛЬНИЦЬКА область, село ГОЛОСКІВ, вулиця Коцюбинського, 12Б</t>
  </si>
  <si>
    <t>42e5d8a3-72b5-422d-b0b6-cff1ae8e5761</t>
  </si>
  <si>
    <t>ДОНЕЦЬКА область, місто ЛИМАН, вулиця Поштова, 58</t>
  </si>
  <si>
    <t>42e63c55-0dce-4ff0-b644-e5fea0685575</t>
  </si>
  <si>
    <t>АЗПСМ с.Станичне</t>
  </si>
  <si>
    <t>СТАНИЧНЕ</t>
  </si>
  <si>
    <t>ХАРКІВСЬКА область, НОВОВОДОЛАЗЬКИЙ район, село СТАНИЧНЕ, вулиця Шкільна, 3</t>
  </si>
  <si>
    <t>42efa9a4-b0a2-48d7-8527-db90d195f62b</t>
  </si>
  <si>
    <t>Київський міський психоневрологічний диспансер № 5</t>
  </si>
  <si>
    <t>М.КИЇВ, місто КИЇВ, вулиця Смоленська, 8</t>
  </si>
  <si>
    <t>42eff246-c32f-4bfe-9879-eaa3956bf452</t>
  </si>
  <si>
    <t>фельдшерсько-акушерський пункт села Розсішки</t>
  </si>
  <si>
    <t>РОЗСІШКИ</t>
  </si>
  <si>
    <t>ЧЕРКАСЬКА область, ХРИСТИНІВСЬКИЙ район, село РОЗСІШКИ, вулиця Миру, 4</t>
  </si>
  <si>
    <t>42f116fd-f082-4054-b2f8-6334783bf83a</t>
  </si>
  <si>
    <t>Фельдшерський пункт  с. Коржовий Кут</t>
  </si>
  <si>
    <t>КОРЖОВИЙ КУТ</t>
  </si>
  <si>
    <t>ЧЕРКАСЬКА область, УМАНСЬКИЙ район, село КОРЖОВИЙ КУТ, вулиця Шевченка, 1</t>
  </si>
  <si>
    <t>42f3ae87-ce28-4f86-baaa-0bf20f1bdf6a</t>
  </si>
  <si>
    <t>Відділення "Центральне" лікувально-діагностичного центру приватного підприємства "Сіліцея"</t>
  </si>
  <si>
    <t>ХМЕЛЬНИЦЬКА область, місто ШЕПЕТІВКА, проспект Миру, 14 Д</t>
  </si>
  <si>
    <t>42f3b1e5-d7f4-45cc-9e58-053adb27783e</t>
  </si>
  <si>
    <t>АЗПСМ №7 провулок Лобачевського, 2</t>
  </si>
  <si>
    <t>М.КИЇВ, місто КИЇВ, прохід Лобачевського, 2</t>
  </si>
  <si>
    <t>42f742ce-ef13-4bb0-9908-96f058f38973</t>
  </si>
  <si>
    <t>Медичний центр Тетяни Крижанівської</t>
  </si>
  <si>
    <t>КИЇВСЬКА область, місто БІЛА ЦЕРКВА, вулиця Театральна, 12/14</t>
  </si>
  <si>
    <t>42fe070b-b8e0-4cd1-ae04-0a0c4dcc088a</t>
  </si>
  <si>
    <t>Амбулаторія с. Велятино</t>
  </si>
  <si>
    <t>ВЕЛЯТИН</t>
  </si>
  <si>
    <t>ЗАКАРПАТСЬКА область, ХУСТСЬКИЙ район, село ВЕЛЯТИН, вулиця Миру, 85</t>
  </si>
  <si>
    <t>42fec13a-cc51-4c33-a477-2267c2e6eac4</t>
  </si>
  <si>
    <t>Ряснопільська амбулаторія загальної  практики сімейної медицини</t>
  </si>
  <si>
    <t>РЯСНОПІЛЬ</t>
  </si>
  <si>
    <t>ОДЕСЬКА область, село РЯСНОПІЛЬ, вулиця Молодіжна, 40</t>
  </si>
  <si>
    <t>42ffea66-2474-48fc-bbec-d86b852fab38</t>
  </si>
  <si>
    <t>КОМУНАЛЬНЕ НЕКОМЕРЦІЙНЕ ПІДПРИЄСТВО СУМСЬКОЇ ОБЛАСНОЇ РАДИ "ОБЛАСНИЙ КЛІНІЧНИ ПЕРИНАТАЛЬНИЙ ЦЕНТР"</t>
  </si>
  <si>
    <t>СУМСЬКА область, місто СУМИ, вулиця Санаторна, 3</t>
  </si>
  <si>
    <t>430c8305-4f61-408f-9d5a-c11bbbe5bbdd</t>
  </si>
  <si>
    <t>Махаринецька АЗПСМ</t>
  </si>
  <si>
    <t>МАХАРИНЦІ</t>
  </si>
  <si>
    <t>ВІННИЦЬКА область, КОЗЯТИНСЬКИЙ район, село МАХАРИНЦІ, прохід Лікарняний, 12</t>
  </si>
  <si>
    <t>430d3175-54e8-4734-8ae0-95b69c8c18b9</t>
  </si>
  <si>
    <t>Солотвинська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</si>
  <si>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ЗАКАРПАТСЬКА область, ТЯЧІВСЬКИЙ район, смт. СОЛОТВИНО, вулиця Борканюка, 2</t>
  </si>
  <si>
    <t>4317617b-acd6-47c1-9224-eaf665521376</t>
  </si>
  <si>
    <t>КНП 'Амбулаторія загальної практики сімейної медицини Витвицької сільської  ради об'єднаної територіальної громади'</t>
  </si>
  <si>
    <t>ІВАНО-ФРАНКІВСЬКА область, село КАЛЬНА, вулиця Шевченка, 134</t>
  </si>
  <si>
    <t>431f5f1b-4d46-4a87-993a-99423b19ab1f</t>
  </si>
  <si>
    <t>Шевченківська амбулаторія ЗПСМ (КНП "Криворізький районний ЦПМСД" Новопільської СР)</t>
  </si>
  <si>
    <t>ШЕВЧЕНКІВСЬКЕ</t>
  </si>
  <si>
    <t>ДНІПРОПЕТРОВСЬКА область, КРИВОРІЗЬКИЙ район, село ШЕВЧЕНКІВСЬКЕ, вулиця Березова, 11</t>
  </si>
  <si>
    <t>4323bc3a-1275-41ed-b02a-737cce7cb23b</t>
  </si>
  <si>
    <t>РІВНЕНСЬКА область, САРНЕНСЬКИЙ район, місто САРНИ, вулиця Ковельська, 7</t>
  </si>
  <si>
    <t>4328eaf7-01b5-4650-9f4e-363d248def85</t>
  </si>
  <si>
    <t>4 Лікарня ім. П.М. Агеєнка смт Вільшани</t>
  </si>
  <si>
    <t>432d6e79-da39-42d7-8291-0af4ed72c707</t>
  </si>
  <si>
    <t>ЩЕРБИНІВКА</t>
  </si>
  <si>
    <t>ДОНЕЦЬКА область, смт. ЩЕРБИНІВКА, вулиця Зарічна, 17</t>
  </si>
  <si>
    <t>432e9aa5-780f-43ed-b90c-6a3d0ebbdbdc</t>
  </si>
  <si>
    <t>КНП "Дитяча клінічна лікарня №6 Шевченківського району м. Києва"</t>
  </si>
  <si>
    <t>М.КИЇВ, місто КИЇВ, вулиця Володимирська, 43</t>
  </si>
  <si>
    <t>432f02ea-0c21-4d81-9792-493117500f0f</t>
  </si>
  <si>
    <t>Широкобалківський ФАП</t>
  </si>
  <si>
    <t>ШИРОКА БАЛКА</t>
  </si>
  <si>
    <t>ХЕРСОНСЬКА область, БІЛОЗЕРСЬКИЙ район, село ШИРОКА БАЛКА, вулиця Центральна, 71</t>
  </si>
  <si>
    <t>4330c457-a91e-4a20-99bb-31ffc0aded2b</t>
  </si>
  <si>
    <t>Андріївський фельдшерсько-акушерський пункт</t>
  </si>
  <si>
    <t>ЧЕРНІГІВСЬКА область, ЧЕРНІГІВСЬКИЙ район, село АНДРІЇВКА, вулиця Михайлівська, 106</t>
  </si>
  <si>
    <t>43318049-6e34-4caf-85e5-5ce51f77ffbc</t>
  </si>
  <si>
    <t>Детство Центр - Комунальне некомерційне підприємство Лисичанської міської ради "Міська стоматологічна поліклініка"</t>
  </si>
  <si>
    <t>ЛУГАНСЬКА область, місто ЛИСИЧАНСЬК, проспект Перемоги, 56-А</t>
  </si>
  <si>
    <t>4331a7f6-748b-4952-bf5b-7031768ebae1</t>
  </si>
  <si>
    <t>ХЕРСОНСЬКА область, місто ХЕРСОН, вулиця Театральна, 42</t>
  </si>
  <si>
    <t>4336b80e-d18f-4894-9e04-89d23dc3663e</t>
  </si>
  <si>
    <t>Амбулаторія моно-практики с.Таборівка</t>
  </si>
  <si>
    <t>ТАБОРІВКА</t>
  </si>
  <si>
    <t>МИКОЛАЇВСЬКА область, ВОЗНЕСЕНСЬКИЙ район, село ТАБОРІВКА, вулиця Центральна, 1</t>
  </si>
  <si>
    <t>433babbd-1339-4a30-8da6-d39ce41b0df3</t>
  </si>
  <si>
    <t>Комунальне некомерційне підприємство "Закарпатський протипухлинний центр" Закарпатської обласної ради</t>
  </si>
  <si>
    <t>ЗАКАРПАТСЬКА область, місто УЖГОРОД, вулиця Бродлаковича, 2</t>
  </si>
  <si>
    <t>43412d8d-0df0-4864-b622-63a19769df8c</t>
  </si>
  <si>
    <t>Кропивницький фельдшерсько-акушерський пункт</t>
  </si>
  <si>
    <t>КРОПИВНИКИ</t>
  </si>
  <si>
    <t>ВОЛИНСЬКА область, ШАЦЬКИЙ район, село КРОПИВНИКИ, вулиця Федорова, 14</t>
  </si>
  <si>
    <t>4347199c-b8d2-49f0-b084-7f99075aab20</t>
  </si>
  <si>
    <t>Фельдшерсько-акушерський пункт села Збуж</t>
  </si>
  <si>
    <t>ЗБУЖ</t>
  </si>
  <si>
    <t>РІВНЕНСЬКА область, КОСТОПІЛЬСЬКИЙ район, село ЗБУЖ, вулиця Лесі Українки, 7</t>
  </si>
  <si>
    <t>434fe0e4-ba3e-4855-b7d4-3252f88ebccc</t>
  </si>
  <si>
    <t>Черговий кабінет АЗПСМ с. Якимівці (Графік роботи в святкові дні з  08:00 - 17:00 Перерва:  з 12:00 - 12:45 )</t>
  </si>
  <si>
    <t>ЯКИМІВЦІ</t>
  </si>
  <si>
    <t>ТЕРНОПІЛЬСЬКА область, ЛАНОВЕЦЬКИЙ район, село ЯКИМІВЦІ, вулиця Колгоспна, 22А</t>
  </si>
  <si>
    <t>4353ba95-11c0-4698-91db-419a239c6a11</t>
  </si>
  <si>
    <t>Амбулаторія  с.Велика Копаня</t>
  </si>
  <si>
    <t>ВЕЛИКА КОПАНЯ</t>
  </si>
  <si>
    <t>ЗАКАРПАТСЬКА область, ВИНОГРАДІВСЬКИЙ район, село ВЕЛИКА КОПАНЯ, вулиця Миру, 109</t>
  </si>
  <si>
    <t>435555a0-5908-4abd-8aeb-98a4ab1f3a5b</t>
  </si>
  <si>
    <t>ОДЕСЬКА область, САРАТСЬКИЙ район, смт. САРАТА, вулиця Соборна, 2</t>
  </si>
  <si>
    <t>435bda97-ddd9-4256-8420-1794d118fa17</t>
  </si>
  <si>
    <t>ЗАКАРПАТСЬКА область, місто МУКАЧЕВЕ, вулиця Михайла Грушевського, 29</t>
  </si>
  <si>
    <t>4361350a-2ebd-406e-8b5b-77434a3457e3</t>
  </si>
  <si>
    <t>ФП  села Бакумівка</t>
  </si>
  <si>
    <t>БАКУМІВКА</t>
  </si>
  <si>
    <t>ПОЛТАВСЬКА область, СЕМЕНІВСЬКИЙ район, село БАКУМІВКА, вулиця Центральна, 16 в</t>
  </si>
  <si>
    <t>436b237f-f3f0-4c00-9d45-b33f2753c830</t>
  </si>
  <si>
    <t>фельдшерсько-акушерський пункт села Вирка амбулаторії загальної практики сімейної медицини Великовербченської дільниці  комунального некомерційного підприємства "Сарненський  центр первинної медико-са</t>
  </si>
  <si>
    <t>ВИРКА</t>
  </si>
  <si>
    <t>РІВНЕНСЬКА область, САРНЕНСЬКИЙ район, село ВИРКА, вулиця Перемоги, 27</t>
  </si>
  <si>
    <t>437704cb-cc11-47f0-91b3-c8811ec7cd10</t>
  </si>
  <si>
    <t>АЗПСМ смт.Боровая</t>
  </si>
  <si>
    <t>ХАРКІВСЬКА область, БОРІВСЬКИЙ район, смт. БОРОВА, вулиця Миру, 34</t>
  </si>
  <si>
    <t>43780d7c-1c54-4df7-88e0-074a0b379671</t>
  </si>
  <si>
    <t>ФП с.Котовка</t>
  </si>
  <si>
    <t>КОТІВКА</t>
  </si>
  <si>
    <t>ХАРКІВСЬКА область, БАРВІНКІВСЬКИЙ район, село КОТІВКА, вулиця Квіткова, 2а</t>
  </si>
  <si>
    <t>4382a341-17f2-4630-80b1-ad7a3d4de7f8</t>
  </si>
  <si>
    <t>КНП "АВДІЇВСЬКА ЦЕНТРАЛЬНА МІСЬКА ЛІКАРНЯ" АВДІЇВСЬКОЇ МІСЬКОЇ РАДИ</t>
  </si>
  <si>
    <t>ДОНЕЦЬКА область, місто АВДІЇВКА, вулиця Комунальна, 16</t>
  </si>
  <si>
    <t>43855184-989e-4db6-95a9-9883ebb55862</t>
  </si>
  <si>
    <t>ЛУГАНСЬКА область, місто СЄВЄРОДОНЕЦЬК, вулиця ЄГОРОВА, 2Б</t>
  </si>
  <si>
    <t>4390505e-af6a-48c8-97d6-4799695462be</t>
  </si>
  <si>
    <t>КНП "Любомльське ТМО Любомльської РР", с. Рівне</t>
  </si>
  <si>
    <t>ВОЛИНСЬКА область, ЛЮБОМЛЬСЬКИЙ район, село РІВНЕ, вулиця Шкільна, 3</t>
  </si>
  <si>
    <t>43985fdc-90ae-4f25-affe-a21a92d0b58e</t>
  </si>
  <si>
    <t>АЗПСМ с.Холмок</t>
  </si>
  <si>
    <t>ХОЛМОК</t>
  </si>
  <si>
    <t>ЗАКАРПАТСЬКА область, УЖГОРОДСЬКИЙ район, село ХОЛМОК, вулиця Кільцева, 12 А</t>
  </si>
  <si>
    <t>4398981f-f827-49a6-94e5-8cd30794eaad</t>
  </si>
  <si>
    <t>ФП с.Дешки</t>
  </si>
  <si>
    <t>ДЕШКИ</t>
  </si>
  <si>
    <t>КИЇВСЬКА область, БОГУСЛАВСЬКИЙ район, село ДЕШКИ, вулиця ШЕВЧЕНКА, 2А/2</t>
  </si>
  <si>
    <t>439a6561-d12d-45fe-ade0-86f75f2f66c5</t>
  </si>
  <si>
    <t>Амбулаторія моно-практики с.Пристроми</t>
  </si>
  <si>
    <t>ПРИСТРОМИ</t>
  </si>
  <si>
    <t>КИЇВСЬКА область, село ПРИСТРОМИ, вулиця Черняховського, 31</t>
  </si>
  <si>
    <t>43a6cf85-b11d-40fe-9e0a-5f847e6727e3</t>
  </si>
  <si>
    <t>ФП с. Гай</t>
  </si>
  <si>
    <t>ГАЙ</t>
  </si>
  <si>
    <t>ЧЕРНІВЕЦЬКА область, НОВОСЕЛИЦЬКИЙ район, село ГАЙ, вулиця М. Емінеску, 3</t>
  </si>
  <si>
    <t>43a7d016-c7df-4767-8954-c99a75f451fc</t>
  </si>
  <si>
    <t>Фельдшерсько-акушерський пункт с. Біловоди</t>
  </si>
  <si>
    <t>БІЛОВОДИ</t>
  </si>
  <si>
    <t>СУМСЬКА область, село БІЛОВОДИ, вулиця Центральна, 1</t>
  </si>
  <si>
    <t>43ae20b8-e28f-468a-b0fe-139d59184058</t>
  </si>
  <si>
    <t>Виноградівська АЗПСМ</t>
  </si>
  <si>
    <t>ВИНОГРАДОВЕ</t>
  </si>
  <si>
    <t>ХЕРСОНСЬКА область, ОЛЕШКІВСЬКИЙ район, село ВИНОГРАДОВЕ, вулиця Поповича, 23</t>
  </si>
  <si>
    <t>43aea048-b336-4c56-8ac5-a5fe94e036f6</t>
  </si>
  <si>
    <t>КНП "БЛІЛ КМР" (Пологовий будинок, Поліклініка 161)</t>
  </si>
  <si>
    <t>ДОНЕЦЬКА область, КОСТЯНТИНІВКА район, місто КОСТЯНТИНІВКА, проспект Ломоносова, 161</t>
  </si>
  <si>
    <t>43b53669-e41e-4290-a1cb-bfe4f2741356</t>
  </si>
  <si>
    <t>відділення сімейної медицини №2 КНП "4-а міська поліклініка м.Львова"</t>
  </si>
  <si>
    <t>43b93740-3e4a-4e2e-8c60-b88e5f52970e</t>
  </si>
  <si>
    <t>КИЇВСЬКА область, ЯГОТИНСЬКИЙ район, село БОГДАНІВКА, вулиця Бондаренка, 101</t>
  </si>
  <si>
    <t>43bac479-7f1d-46a7-b3f5-5c8d3a8ebeb6</t>
  </si>
  <si>
    <t>КНП "Консультативно діагностичний центр №20" ОМР</t>
  </si>
  <si>
    <t>43bc5f57-8a2e-44be-a8c1-1bf3a71535c7</t>
  </si>
  <si>
    <t>Центр сімейного здоровя та реабілітації "Геліос" ТОВ "Скай-Віннер" Зоряний</t>
  </si>
  <si>
    <t>ДНІПРОПЕТРОВСЬКА область, місто ДНІПРО, бульвар Зоряний, 1</t>
  </si>
  <si>
    <t>43bc74e5-a3af-44ac-a6f7-0889e9a4c314</t>
  </si>
  <si>
    <t>ОДЕСЬКА область, місто БІЛГОРОД-ДНІСТРОВСЬКИЙ, вулиця Пирогова, 4</t>
  </si>
  <si>
    <t>43beca97-8ed6-4f60-a6db-fa56fe315b6f</t>
  </si>
  <si>
    <t>Фельдшерсько-акушерський пункт с.Шелепухи КНП "Черкаський районний центр ПМСД" Червонослобідської сільської ради</t>
  </si>
  <si>
    <t>ШЕЛЕПУХИ</t>
  </si>
  <si>
    <t>ЧЕРКАСЬКА область, село ШЕЛЕПУХИ, вулиця Черкаська, 60а</t>
  </si>
  <si>
    <t>43c677a9-74c2-44cc-9aeb-52496b484200</t>
  </si>
  <si>
    <t>Цекинівська амбулаторія загальної практики сімейної медицини</t>
  </si>
  <si>
    <t>ЦЕКИНІВКА</t>
  </si>
  <si>
    <t>ВІННИЦЬКА область, ЯМПІЛЬСЬКИЙ район, село ЦЕКИНІВКА, вулиця Центральна, 134</t>
  </si>
  <si>
    <t>43c81df0-fe95-458d-9995-8073d9c8be0e</t>
  </si>
  <si>
    <t>ФАП с. Дзюбівщина</t>
  </si>
  <si>
    <t>ДЗЮБІВЩИНА</t>
  </si>
  <si>
    <t>ПОЛТАВСЬКА область, ВЕЛИКОБАГАЧАНСЬКИЙ район, село ДЗЮБІВЩИНА, вулиця Шевченка, 22а</t>
  </si>
  <si>
    <t>43c97792-cdb7-4e88-a5b7-b4e445182932</t>
  </si>
  <si>
    <t>СТЕБНИК</t>
  </si>
  <si>
    <t>ЛЬВІВСЬКА область, місто СТЕБНИК, вулиця Січових Стрільців, 2</t>
  </si>
  <si>
    <t>43cc3f94-f0ca-4a7b-9bf9-c6cb8806a0ef</t>
  </si>
  <si>
    <t>Васильківська амбулаторія загальної практики - сімейної медицини № 2</t>
  </si>
  <si>
    <t>КИЇВСЬКА область, місто ВАСИЛЬКІВ, вулиця Декабристів, 87</t>
  </si>
  <si>
    <t>43d03f59-2323-43f3-8ac0-7904d1f72e1f</t>
  </si>
  <si>
    <t>Петрівська лікарська амбулаторія загальної практики - сімейної медицини КНП «Тлумацький центр первинної медичної допомоги» Тлумацької міської ради об'єднаної територіальної громади  Тлумацького району</t>
  </si>
  <si>
    <t>ІВАНО-ФРАНКІВСЬКА область, ТЛУМАЦЬКИЙ район, село ПЕТРІВ, вулиця Незалежності, 7</t>
  </si>
  <si>
    <t>43d3741b-1ee0-4ff1-8342-fd7604318fa2</t>
  </si>
  <si>
    <t>Амбулаторія №4 Комунального некомерційного підприємства "Центр первинної медико-санітарної допомоги" Бердичівської міської ради</t>
  </si>
  <si>
    <t>ЖИТОМИРСЬКА область, ЖИТОМИРСЬКА район, місто БЕРДИЧІВ, вулиця Червона, 14</t>
  </si>
  <si>
    <t>43d3a913-33ce-45ef-bfec-322d37a67a77</t>
  </si>
  <si>
    <t>Дейманівський фельдшерсько-акушерський пункт</t>
  </si>
  <si>
    <t>ДЕЙМАНІВКА</t>
  </si>
  <si>
    <t>ПОЛТАВСЬКА область, ПИРЯТИНСЬКИЙ район, село ДЕЙМАНІВКА, вулиця Наглого Марка, 47</t>
  </si>
  <si>
    <t>43d5b0e1-fc9a-4b1d-b5f7-3c24fc3a70c9</t>
  </si>
  <si>
    <t>амбулаторія</t>
  </si>
  <si>
    <t>КИЇВСЬКА область, КИЄВО-СВЯТОШИНСЬКИЙ район, місто ВИШНЕВЕ, вулиця Європейська, 31 а</t>
  </si>
  <si>
    <t>43d6a196-34be-412f-8729-b290ca28d795</t>
  </si>
  <si>
    <t>Комунальне некомерційне підприємство "Нижньо-Апшанська лікарня" Нижньоапшанської сільської ради Тячівського району Закарпатської області</t>
  </si>
  <si>
    <t>ЗАКАРПАТСЬКА область, село НИЖНЯ АПША, вулиця Дібрівська, 165А</t>
  </si>
  <si>
    <t>43d799ed-3ec7-4862-a587-469e7d2ba302</t>
  </si>
  <si>
    <t>Амбулаторія загальної практики - сімейної медицини сел. Високий</t>
  </si>
  <si>
    <t>ХАРКІВСЬКА область, ХАРКІВСЬКИЙ район, смт. ВИСОКИЙ, вулиця Височанський шлях, 4</t>
  </si>
  <si>
    <t>43dbaa19-1cfc-4ef1-8c35-90ae0ec295e6</t>
  </si>
  <si>
    <t>Летківська ЛА ЗПСМ</t>
  </si>
  <si>
    <t>ЛЕТКІВКА</t>
  </si>
  <si>
    <t>ВІННИЦЬКА область, ТРОСТЯНЕЦЬКИЙ район, село ЛЕТКІВКА, вулиця Центральна, 247 а</t>
  </si>
  <si>
    <t>43deb3aa-553c-4a88-b2b0-87eeffb594de</t>
  </si>
  <si>
    <t>ФП с. Сошне</t>
  </si>
  <si>
    <t>СОШНЕ</t>
  </si>
  <si>
    <t>ХМЕЛЬНИЦЬКА область, ІЗЯСЛАВСЬКИЙ район, село СОШНЕ, вулиця Центральна , 33 а</t>
  </si>
  <si>
    <t>43dfdee2-1a5b-44c3-ba37-0ec8a9c95fe6</t>
  </si>
  <si>
    <t>Комунальне підприємство "Олешківська багатопрофільна лікарня"</t>
  </si>
  <si>
    <t>ХЕРСОНСЬКА область, ОЛЕШКІВСЬКИЙ район, місто ОЛЕШКИ, вулиця Софіївська, 85</t>
  </si>
  <si>
    <t>43e5cb02-0589-412c-b4b6-0e0954218211</t>
  </si>
  <si>
    <t>Медичний центр "СІМЯ"</t>
  </si>
  <si>
    <t>РІВНЕНСЬКА область, місто РІВНЕ, провулок Підгірний, 20</t>
  </si>
  <si>
    <t>43e6108f-9a90-4cee-b3a5-70e01488f535</t>
  </si>
  <si>
    <t>Амбулаторія №4 с.Спас</t>
  </si>
  <si>
    <t>ІВАНО-ФРАНКІВСЬКА область, село СПАС, вулиця шашкевича, 95а</t>
  </si>
  <si>
    <t>43e99daa-277e-4dcb-b3f6-6da8e504ca22</t>
  </si>
  <si>
    <t>фельдшерсько-акушерський пункт села Угли амбулаторії загальної практики сімейної медицини Костянтинівської дільниці  комунального некомерційного підприємства "Сарненський  центр первинної медико-саніт</t>
  </si>
  <si>
    <t>УГЛИ</t>
  </si>
  <si>
    <t>РІВНЕНСЬКА область, САРНЕНСЬКИЙ район, село УГЛИ, вулиця Молодіжна, 17</t>
  </si>
  <si>
    <t>43eb0322-60a4-4aab-b655-d53448dfdcf8</t>
  </si>
  <si>
    <t>ІВАНО-ФРАНКІВСЬКА область, смт. ВОРОХТА, вулиця Данила Галицького, 65б</t>
  </si>
  <si>
    <t>43f030b5-d021-47c1-9f84-80739c0b29e0</t>
  </si>
  <si>
    <t>Структурний підрозділ № 8 (Клюшниківка)</t>
  </si>
  <si>
    <t>КЛЮШНИКІВКА</t>
  </si>
  <si>
    <t>ПОЛТАВСЬКА область, МИРГОРОДСЬКИЙ район, село КЛЮШНИКІВКА, вулиця Миру, 33а</t>
  </si>
  <si>
    <t>43f45ca2-1fb1-4011-8acc-a85ab4388c12</t>
  </si>
  <si>
    <t>ПОЛТАВСЬКА область, ПОЛТАВА район, місто ПОЛТАВА, проспект Першотравневий, 24А</t>
  </si>
  <si>
    <t>43f80dd2-fd52-4a07-9c4d-2e169d419b76</t>
  </si>
  <si>
    <t>амбулаторія загальної практики сімейної медицини с.Нагачів Яворівського району</t>
  </si>
  <si>
    <t>НАГАЧІВ</t>
  </si>
  <si>
    <t>ЛЬВІВСЬКА область, ЯВОРІВСЬКИЙ район, село НАГАЧІВ, вулиця Шевченка, 143</t>
  </si>
  <si>
    <t>43f86e60-3564-4473-9dcd-b0fb87c2d581</t>
  </si>
  <si>
    <t>Амбулаторія загальної практики сімейної медицини №3 КНП "ЦПМСД№2" Шевченківського району м. Києва</t>
  </si>
  <si>
    <t>М.КИЇВ, місто КИЇВ, вулиця Пимоненка , 10</t>
  </si>
  <si>
    <t>43fc07cd-c558-427e-bf0d-dd3aaa712905</t>
  </si>
  <si>
    <t>КНП «Третій Черкаський міський центр первинної медико-санітарної допомоги»</t>
  </si>
  <si>
    <t>43fd6aba-b335-4d31-9a36-921db7853281</t>
  </si>
  <si>
    <t>Сімейне відділення №1 Комунального некомерційного підприємства «2-а міська поліклініка м.Львова»</t>
  </si>
  <si>
    <t>440dafe6-f6e6-4bc8-a2ee-f12e5edd2975</t>
  </si>
  <si>
    <t>АЗПСМ с. Верхня Самара</t>
  </si>
  <si>
    <t>ВЕРХНЯ САМАРА</t>
  </si>
  <si>
    <t>ХАРКІВСЬКА область, БЛИЗНЮКІВСЬКИЙ район, село ВЕРХНЯ САМАРА, вулиця Центральна, 34</t>
  </si>
  <si>
    <t>44185e93-b007-4844-b6a2-a715dd7fb812</t>
  </si>
  <si>
    <t>Дослідницька амбулаторія загальної практики сімейної медицини</t>
  </si>
  <si>
    <t>ДОСЛІДНИЦЬКЕ</t>
  </si>
  <si>
    <t>КИЇВСЬКА область, ВАСИЛЬКІВСЬКИЙ район, смт. ДОСЛІДНИЦЬКЕ, вулиця Гарячкіна, 4</t>
  </si>
  <si>
    <t>4418e0fd-1395-4524-b096-00a881680f52</t>
  </si>
  <si>
    <t>Фельдшерсько-акушерський пункт с.Раделичі КНП «Миколаївська МЛ»</t>
  </si>
  <si>
    <t>РАДЕЛИЧІ</t>
  </si>
  <si>
    <t>ЛЬВІВСЬКА область, МИКОЛАЇВСЬКИЙ район, село РАДЕЛИЧІ, вулиця Шевченка, 22</t>
  </si>
  <si>
    <t>44205304-f07b-448c-980a-19ac98f4c2cc</t>
  </si>
  <si>
    <t>Фельдшерсько-акушерський пункт с. Борщівка</t>
  </si>
  <si>
    <t>БОРЩІВКА</t>
  </si>
  <si>
    <t>ТЕРНОПІЛЬСЬКА область, ЛАНОВЕЦЬКИЙ район, село БОРЩІВКА, вулиця Церковна, 4</t>
  </si>
  <si>
    <t>442b38e5-0aa9-4c7d-afa7-051926a76a2f</t>
  </si>
  <si>
    <t>Відділення СМ №2</t>
  </si>
  <si>
    <t>442c88ce-9cc8-443c-806d-c3dc97d1aaf9</t>
  </si>
  <si>
    <t>МИРНОДОЛИНСЬКА  АМБУЛАТОРІЯ  ЗПСМ</t>
  </si>
  <si>
    <t>МИРНА ДОЛИНА</t>
  </si>
  <si>
    <t>ДОНЕЦЬКА область, ОЛЕКСАНДРІВСЬКИЙ район, село МИРНА ДОЛИНА, вулиця ШКІЛЬНА, 7А</t>
  </si>
  <si>
    <t>442e86d7-4dda-4539-ace8-c3ac83843c84</t>
  </si>
  <si>
    <t>Амбулаторія Загальної Практики-Сімейної Медицини с Косівщина Комунальне Некомерційне Підприємство Степанівської Селищної Ради "Амбулаторія Загальної  Практики-Сімейної Медицини смт.Степанівка</t>
  </si>
  <si>
    <t>СУМСЬКА область, СУМСЬКИЙ район, село КОСІВЩИНА, вулиця Шкільна, 16 А</t>
  </si>
  <si>
    <t>443168b3-a9c3-409c-b75b-7ccf09d46c07</t>
  </si>
  <si>
    <t>Дударківська амбулаторія ЗПСМ</t>
  </si>
  <si>
    <t>ДУДАРКІВ</t>
  </si>
  <si>
    <t>КИЇВСЬКА область, БОРИСПІЛЬСЬКИЙ район, село ДУДАРКІВ, вулиця Незалежності, 47</t>
  </si>
  <si>
    <t>44331b4a-072a-46e0-b2b9-2260bc5c5459</t>
  </si>
  <si>
    <t>В'язівський фельшерсько- акушерський пункт</t>
  </si>
  <si>
    <t>В'ЯЗОВЕ</t>
  </si>
  <si>
    <t>СУМСЬКА область, ОХТИРСЬКИЙ район, село В'ЯЗОВЕ, вулиця Миру, 28</t>
  </si>
  <si>
    <t>44354881-4e91-4c75-928e-23fa22b444fd</t>
  </si>
  <si>
    <t>Комунальне некомерційне підприємство "Ямпільська центральна районна лікарня" Ямпільської районної ради Сумської області</t>
  </si>
  <si>
    <t>СУМСЬКА область, смт. ЯМПІЛЬ, вулиця Незалежна, 38</t>
  </si>
  <si>
    <t>4438a66f-8204-43ae-85a7-a3e9e991d5fe</t>
  </si>
  <si>
    <t>фельдшерсько-акушерський пункт села Сичівка</t>
  </si>
  <si>
    <t>СИЧІВКА</t>
  </si>
  <si>
    <t>ЧЕРКАСЬКА область, ХРИСТИНІВСЬКИЙ район, село СИЧІВКА, вулиця Ткача, 58</t>
  </si>
  <si>
    <t>443947eb-f8e2-4c70-aae4-2b323f9995fa</t>
  </si>
  <si>
    <t>Капулівська амбулаторія ЗПСМ (КНП "Нікопольський районний ЦПМСД")</t>
  </si>
  <si>
    <t>КАПУЛІВКА</t>
  </si>
  <si>
    <t>ДНІПРОПЕТРОВСЬКА область, НІКОПОЛЬСЬКИЙ район, село КАПУЛІВКА, вулиця Каховська, 23-а</t>
  </si>
  <si>
    <t>443cb82e-1089-4898-97dd-9ce3b4161b92</t>
  </si>
  <si>
    <t>ФАП с. Добровляни</t>
  </si>
  <si>
    <t>ІВАНО-ФРАНКІВСЬКА область, КАЛУСЬКИЙ район, село ДОБРОВЛЯНИ, вулиця Грушевського, 1</t>
  </si>
  <si>
    <t>443e4df4-204a-48eb-bea7-40cdd2d1ce2f</t>
  </si>
  <si>
    <t>Виблівська сільська лікарська амбулаторія загальної практики-сімейної медицини</t>
  </si>
  <si>
    <t>ВИБЛІ</t>
  </si>
  <si>
    <t>ЧЕРНІГІВСЬКА область, КУЛИКІВСЬКИЙ район, село ВИБЛІ, вулиця Польова, 12</t>
  </si>
  <si>
    <t>443f2ebe-84fb-4424-8bca-db49bf549394</t>
  </si>
  <si>
    <t>Шибиринівський фельдшерський пункт</t>
  </si>
  <si>
    <t>ШИБИРИНІВКА</t>
  </si>
  <si>
    <t>ЧЕРНІГІВСЬКА область, ЧЕРНІГІВСЬКИЙ район, село ШИБИРИНІВКА, вулиця Садова, 6</t>
  </si>
  <si>
    <t>4441f4a1-8f92-4617-9e4b-91c50e773064</t>
  </si>
  <si>
    <t>Фельдшерсько-акушерський пункт села Сілець</t>
  </si>
  <si>
    <t>СІЛЕЦЬ</t>
  </si>
  <si>
    <t>ЛЬВІВСЬКА область, село СІЛЕЦЬ, вулиця Надбужна, 53</t>
  </si>
  <si>
    <t>44455179-6520-4bd6-9c48-f8f685a23e17</t>
  </si>
  <si>
    <t>КНП "Чернігівський обласний медичний центр соціально значущих та небезпечних хвороб" ЧОР</t>
  </si>
  <si>
    <t>ЧЕРНІГІВСЬКА область, ЧЕРНІГІВСЬКИЙ район, село НОВИЙ БІЛОУС, масив "Зелений", 1</t>
  </si>
  <si>
    <t>4445a03e-48f3-4994-bb5a-5afc2d384c75</t>
  </si>
  <si>
    <t>ІВАНО-ФРАНКІВСЬКА область, місто КОЛОМИЯ, вулиця В'ячеслава Чорновола, 32</t>
  </si>
  <si>
    <t>444764d8-0c78-4620-8782-6aafe6804621</t>
  </si>
  <si>
    <t>Комунальне підприємство "Гейківська багатопрофільна лікарня з надання психіатричної допомоги"Дніпропетровської обласної ради"</t>
  </si>
  <si>
    <t>ДНІПРОПЕТРОВСЬКА область, КРИВОРІЗЬКИЙ район, село КРИВБАС, вулиця Вишнева, 31а</t>
  </si>
  <si>
    <t>44508fab-032d-4987-a5b4-9433f7093614</t>
  </si>
  <si>
    <t>Фельдшерський пункт с. Глибока Балка КНП \</t>
  </si>
  <si>
    <t>ГЛИБОКА БАЛКА</t>
  </si>
  <si>
    <t>ПОЛТАВСЬКА область, РЕШЕТИЛІВСЬКИЙ район, село ГЛИБОКА БАЛКА, провулок Набережний, 6</t>
  </si>
  <si>
    <t>445a9e4d-e18b-4e4f-8fb2-5f960e58cd77</t>
  </si>
  <si>
    <t>Макошинська лікарська амбулаторія загальної практики-сімейної медицини</t>
  </si>
  <si>
    <t>МАКОШИНЕ</t>
  </si>
  <si>
    <t>ЧЕРНІГІВСЬКА область, МЕНСЬКИЙ район, смт. МАКОШИНЕ, вулиця Зарічна, 11</t>
  </si>
  <si>
    <t>4464220b-def5-4f35-a59d-cbdbbb877057</t>
  </si>
  <si>
    <t>ЗАПОРІЗЬКА область, місто МЕЛІТОПОЛЬ, вулиця Івана Алексєєва, 7</t>
  </si>
  <si>
    <t>4464a1f7-48a1-4cb4-aa26-ee79a62e0616</t>
  </si>
  <si>
    <t>Сергіївська амбулаторія ЗПСМ</t>
  </si>
  <si>
    <t>СЕРГІЇ</t>
  </si>
  <si>
    <t>ЧЕРНІВЕЦЬКА область, ПУТИЛЬСЬКИЙ район, село СЕРГІЇ, вулиця Головна, 83</t>
  </si>
  <si>
    <t>446a18a3-d775-47e0-98bc-09aec9802e67</t>
  </si>
  <si>
    <t>Черговий кабінет АЗПСМ с.Вербовець (Графік роботи в святкові дні - 9:00 до 12:00)</t>
  </si>
  <si>
    <t>ТЕРНОПІЛЬСЬКА область, ЛАНОВЕЦЬКИЙ район, село ВЕРБОВЕЦЬ, вулиця Лисенка, 2</t>
  </si>
  <si>
    <t>446a1ef1-d767-4e55-9ea9-08e32e8992f6</t>
  </si>
  <si>
    <t>Дулівська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</si>
  <si>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ДУЛОВО</t>
  </si>
  <si>
    <t>ЗАКАРПАТСЬКА область, ТЯЧІВСЬКИЙ район, село ДУЛОВО, вулиця Вайди, 115</t>
  </si>
  <si>
    <t>44770e29-1263-4980-9ce9-f7a7ed9a992c</t>
  </si>
  <si>
    <t>ТОВ "Амбулаторія сімейного лікаря" структурний підрозділ №1</t>
  </si>
  <si>
    <t>ОДЕСЬКА область, місто ОДЕСА, вулиця Ільфа та Петрова, 8а</t>
  </si>
  <si>
    <t>448ba965-ce41-4cf6-a6e7-b99f3eaba606</t>
  </si>
  <si>
    <t>Фельдшерський пункт с. Серпневе</t>
  </si>
  <si>
    <t>ХАРКІВСЬКА область, ВАЛКІВСЬКИЙ район, село СЕРПНЕВЕ, провулок Новий, 1</t>
  </si>
  <si>
    <t>448c5745-4dc0-4b5a-833f-7b883622b6c8</t>
  </si>
  <si>
    <t>Відокремлений структурний підрозділ №9 Комунальне некомерційне підприємство "Зміївська центральна районна лікарня" Зміївської районної ради Харківської області</t>
  </si>
  <si>
    <t>ХАРКІВСЬКА область, ЗМІЇВСЬКИЙ район, село ЛИМАН, вулиця Зміївська, 36</t>
  </si>
  <si>
    <t>448e2d90-8a06-4b27-a2d1-f6dfcb3976e6</t>
  </si>
  <si>
    <t>Стаціонарне відділення Комунального некомерційного підприємства "Тисменицька міська лікарня" Тисменицької міської ради</t>
  </si>
  <si>
    <t>ІВАНО-ФРАНКІВСЬКА область, ТИСМЕНИЦЬКИЙ район, місто ТИСМЕНИЦЯ, вулиця Площа Ринок, 30</t>
  </si>
  <si>
    <t>448f4a45-14f4-4a56-9eb0-ef7fe361751e</t>
  </si>
  <si>
    <t>ТОВ "Дорош-Медікл"</t>
  </si>
  <si>
    <t>44a0fcb6-02c6-4ad5-b85f-83eeba923283</t>
  </si>
  <si>
    <t>місце надання послу 6</t>
  </si>
  <si>
    <t>ЛЬВІВСЬКА область, місто ЛЬВІВ, вулиця Генерала Чупринки, 45</t>
  </si>
  <si>
    <t>44a60f75-a540-4235-b1f5-1ad11e652363</t>
  </si>
  <si>
    <t>Сидоровицька АЗПСМ (КНП Іванківської селищної ради Іванківський ЦПМСД)</t>
  </si>
  <si>
    <t>СИДОРОВИЧІ</t>
  </si>
  <si>
    <t>КИЇВСЬКА область, ІВАНКІВСЬКИЙ район, село СИДОРОВИЧІ, вулиця Гагаріна, 2</t>
  </si>
  <si>
    <t>44a7059b-1928-4445-b483-726948caec32</t>
  </si>
  <si>
    <t>ФАП с. Мідяниця</t>
  </si>
  <si>
    <t>МІДЯНИЦЯ</t>
  </si>
  <si>
    <t>ЗАКАРПАТСЬКА область, ІРШАВСЬКИЙ район, село МІДЯНИЦЯ, вулиця , 166 а</t>
  </si>
  <si>
    <t>44ae0bd8-77bc-4f1d-b862-68ad963ee75c</t>
  </si>
  <si>
    <t>Структурний підрозділ 'Міська поліклініка №1'</t>
  </si>
  <si>
    <t>ІВАНО-ФРАНКІВСЬКА область, місто ІВАНО-ФРАНКІВСЬК, вулиця Чорновола, 59А</t>
  </si>
  <si>
    <t>44aed175-db2c-41ba-9766-e6643febafc3</t>
  </si>
  <si>
    <t>Хмелівська амбулаторія загальної практики - сімейної медицини</t>
  </si>
  <si>
    <t>ХМЕЛЬОВЕ</t>
  </si>
  <si>
    <t>КІРОВОГРАДСЬКА область, МАЛОВИСКІВСЬКИЙ район, село ХМЕЛЬОВЕ, вулиця Некрасова , 14</t>
  </si>
  <si>
    <t>44b97782-cdef-4e46-a4c1-c4b12d26acd1</t>
  </si>
  <si>
    <t>ФОП Терещук</t>
  </si>
  <si>
    <t>СУМСЬКА область, місто СУМИ, вулиця Праці, 14</t>
  </si>
  <si>
    <t>44bf05d4-b079-46f9-905a-9cf6df02af96</t>
  </si>
  <si>
    <t>Жіноча консультація комунального некомерційного підприємства "Пологовий будинок №9" Запорізької міської ради</t>
  </si>
  <si>
    <t>ЗАПОРІЗЬКА область, місто ЗАПОРІЖЖЯ, вулиця Рубана, 25</t>
  </si>
  <si>
    <t>44bfa5b0-b9ed-49f1-b712-93cd53cf9a11</t>
  </si>
  <si>
    <t>КНП " Ємільчинська лікарня" Ємільчинської  селищної ради Житомирської області: Житомирська обл.,Ємільчинський р-н,смт.Ємільчине, вул.1 Травня,буд  133</t>
  </si>
  <si>
    <t>ЖИТОМИРСЬКА область, ЄМІЛЬЧИНСЬКИЙ район, смт. ЄМІЛЬЧИНЕ, вулиця 1  Травня, 133</t>
  </si>
  <si>
    <t>44d2a50c-6c15-4d51-b7d9-b417ea821f4a</t>
  </si>
  <si>
    <t>Олешківська АЗПСМ</t>
  </si>
  <si>
    <t>44d3e3ee-f87e-4f8d-92c4-b868a577d3f6</t>
  </si>
  <si>
    <t>МЕДИЧНИЙ ЦЕНТР ТОВ "КАРДІКА АСІСТАНС"</t>
  </si>
  <si>
    <t>ОДЕСЬКА область, місто ОДЕСА, дорога Миколаївська, 144</t>
  </si>
  <si>
    <t>44d942ce-e7ef-4b41-9f98-a1d8264e29fb</t>
  </si>
  <si>
    <t>СТОЯНІВ</t>
  </si>
  <si>
    <t>ЛЬВІВСЬКА область, село СТОЯНІВ, вулиця В. Стуса, 47</t>
  </si>
  <si>
    <t>44dd9e67-643c-4892-881d-ae4e50129ee3</t>
  </si>
  <si>
    <t>Поліклініка Коломацького некомерційного підприємства "Коломацька районна лікарня"Коломацької селищної ради</t>
  </si>
  <si>
    <t>44de0069-e587-4a5c-a48d-e17579cf8441</t>
  </si>
  <si>
    <t>Амбулаторія с. Яблунівка</t>
  </si>
  <si>
    <t>ЗАКАРПАТСЬКА область, ХУСТСЬКИЙ район, село ЯБЛУНІВКА, вулиця Незалежності, 67</t>
  </si>
  <si>
    <t>44ea4621-e840-4609-a32e-b24c5f6ddd65</t>
  </si>
  <si>
    <t>Старобільська центральна районна лікарня</t>
  </si>
  <si>
    <t>ЛУГАНСЬКА область, СТАРОБІЛЬСЬКИЙ район, місто СТАРОБІЛЬСЬК, вулиця Монастирська, 67</t>
  </si>
  <si>
    <t>44eb9f0e-7973-482c-8782-72ef27c16151</t>
  </si>
  <si>
    <t>Фельдшерсько-акушерський пункт села Стадники  Оженинської лікарської амбулаторії загальної практики сімейної медицини "Острозького районного центру ПМСД"</t>
  </si>
  <si>
    <t>СТАДНИКИ</t>
  </si>
  <si>
    <t>РІВНЕНСЬКА область, село СТАДНИКИ, вулиця Інтернаціоналістів, 41</t>
  </si>
  <si>
    <t>44ef5f90-54aa-410f-ab34-9b95c48cf29f</t>
  </si>
  <si>
    <t>КП "ЦПМСД №1 ПМР" Амбулаторія ЗПСМ №9</t>
  </si>
  <si>
    <t>ПОЛТАВСЬКА область, місто ПОЛТАВА, вулиця Олеся Гончара , 21А</t>
  </si>
  <si>
    <t>44f744aa-d53a-4a9b-be90-b3986ea8aff5</t>
  </si>
  <si>
    <t>АЗПСМ м.Буринь та приписної дільниці</t>
  </si>
  <si>
    <t>СУМСЬКА область, БУРИНСЬКИЙ район, місто БУРИНЬ, вулиця КУТУЗОВА, 15</t>
  </si>
  <si>
    <t>44fd8911-4a57-4f49-ba99-e6a6ce060283</t>
  </si>
  <si>
    <t>КОМУНАЛЬНЕ НЕКОМЕРЦІЙНЕ ПІДПРИЄМСТВО ЛІКУВАЛЬНО-ПРОФІЛАКТИЧНА УСТАНОВА МІЖГІРСЬКА РАЙОННА ЛІКАРНЯ МІЖГІРСЬКОЇ РАЙОННОЇ РАДИ ЗАКАРПАТСЬКОЇ ОБЛАСТІ" (Коцюбинського)</t>
  </si>
  <si>
    <t>ЗАКАРПАТСЬКА область, МІЖГІРСЬКИЙ район, смт. МІЖГІР'Я, вулиця Коцюбинського, 37</t>
  </si>
  <si>
    <t>45008cc0-390d-4c0d-a660-911a1761b947</t>
  </si>
  <si>
    <t>Амбулаторія №8 КНП "ЦПМСД №2" Голосіївського району м. Києва</t>
  </si>
  <si>
    <t>М.КИЇВ, місто КИЇВ, вулиця Науки, 62а</t>
  </si>
  <si>
    <t>4500c950-8368-470e-b48b-b3578885b97c</t>
  </si>
  <si>
    <t>ДОНЕЦЬКА область, місто ДРУЖКІВКА, вулиця Соборна, 29а</t>
  </si>
  <si>
    <t>4503e694-abbb-4e3c-add0-08f3c99eacf8</t>
  </si>
  <si>
    <t>місце надання послуг 8</t>
  </si>
  <si>
    <t>ЛЬВІВСЬКА область, місто ЛЬВІВ, вулиця Генерала Чупринки, 61</t>
  </si>
  <si>
    <t>4504de28-e61d-4de6-8317-75d2e7ae5e80</t>
  </si>
  <si>
    <t>Абазівська АЗП-СМ</t>
  </si>
  <si>
    <t>АБАЗІВКА</t>
  </si>
  <si>
    <t>ПОЛТАВСЬКА область, ПОЛТАВСЬКИЙ район, село АБАЗІВКА, вулиця Шкільна, 12</t>
  </si>
  <si>
    <t>45057075-ad73-40f4-bd79-6b9247b73ddc</t>
  </si>
  <si>
    <t>4506eb55-cd0b-4999-9ccd-424fb59c3865</t>
  </si>
  <si>
    <t>Фельдшерський пункт с.Варваринці</t>
  </si>
  <si>
    <t>ВАРВАРИНЦІ</t>
  </si>
  <si>
    <t>ТЕРНОПІЛЬСЬКА область, село ВАРВАРИНЦІ, вулиця Братів Шкамбар, 28А</t>
  </si>
  <si>
    <t>4506fded-2544-4d85-81d6-4366350ead0d</t>
  </si>
  <si>
    <t>Городецька амбулаторія загальної практики - сімейної медицини</t>
  </si>
  <si>
    <t>ГОРОДЕЦЬ</t>
  </si>
  <si>
    <t>РІВНЕНСЬКА область, ВОЛОДИМИРЕЦЬКИЙ район, село ГОРОДЕЦЬ, вулиця Пасічна, 39</t>
  </si>
  <si>
    <t>45086a04-a210-4ce2-90e6-2896c9613356</t>
  </si>
  <si>
    <t>4509a31d-c391-4dc3-8e9c-b6e41d9be113</t>
  </si>
  <si>
    <t>ЛЬВІВСЬКА область, місто ДРОГОБИЧ, вулиця вулиця Січових Стрільців, 20</t>
  </si>
  <si>
    <t>450b25a0-aa86-4c15-90a9-65f4c655144f</t>
  </si>
  <si>
    <t>Комунальне некомерційне підприємство  "Дитяча лікарня Надвірнянського району" Надвірнянської міської ради</t>
  </si>
  <si>
    <t>451ffbb6-5b8a-4d11-a97b-a82b11eb7e37</t>
  </si>
  <si>
    <t>ДОЛІШНЬО-ШЕПІТСЬКА АМБУЛАТОРІЯ ЗПСМ</t>
  </si>
  <si>
    <t>ДОЛІШНІЙ ШЕПІТ</t>
  </si>
  <si>
    <t>ЧЕРНІВЕЦЬКА область, ВИЖНИЦЬКИЙ район, село ДОЛІШНІЙ ШЕПІТ, вулиця ГОЛОВНА, 56 А</t>
  </si>
  <si>
    <t>4520492f-f9c8-4571-9bc5-5d32ac25c35d</t>
  </si>
  <si>
    <t>АЗПСМ с. Житні Гори</t>
  </si>
  <si>
    <t>ЖИТНІ ГОРИ</t>
  </si>
  <si>
    <t>КИЇВСЬКА область, РОКИТНЯНСЬКИЙ район, село ЖИТНІ ГОРИ, вулиця Центральна, 46</t>
  </si>
  <si>
    <t>452c9252-57f4-44ab-9588-7d8ba3f4c895</t>
  </si>
  <si>
    <t>ФП с. Пшеничники</t>
  </si>
  <si>
    <t>ПШЕНИЧНИКИ</t>
  </si>
  <si>
    <t>ЧЕРКАСЬКА область, КАНІВСЬКИЙ район, село ПШЕНИЧНИКИ, вулиця І Франка, 79</t>
  </si>
  <si>
    <t>452d4cef-28b7-4f8c-8192-573842e9541a</t>
  </si>
  <si>
    <t>Великожванчицька амбулаторія загальної практики сімейної медицини</t>
  </si>
  <si>
    <t>ВЕЛИКИЙ ЖВАНЧИК</t>
  </si>
  <si>
    <t>ХМЕЛЬНИЦЬКА область, ДУНАЄВЕЦЬКИЙ район, село ВЕЛИКИЙ ЖВАНЧИК, вулиця Центральна, 74</t>
  </si>
  <si>
    <t>452d54f5-49f0-4ca2-8542-6e8fa51c230d</t>
  </si>
  <si>
    <t>Відокремлений лікувально-профілактичний підрозділ Комунального підприємства «Міська дитяча клінічна стоматологічна поліклініка Полтавської міської ради»,</t>
  </si>
  <si>
    <t>ПОЛТАВСЬКА область, місто ПОЛТАВА, вулиця Нікітченка, 2</t>
  </si>
  <si>
    <t>452e6fea-0e00-4a73-8bd2-ffc1b088b66e</t>
  </si>
  <si>
    <t>Медичний центр "Флоріс"</t>
  </si>
  <si>
    <t>СУМСЬКА область, місто СУМИ, вулиця Чехова, 2</t>
  </si>
  <si>
    <t>4532994c-dd82-4219-b6e1-641d67736d26</t>
  </si>
  <si>
    <t>Амбулаторія загальної практики-сімейної медицини с. Нові Боровичі</t>
  </si>
  <si>
    <t>НОВІ БОРОВИЧІ</t>
  </si>
  <si>
    <t>ЧЕРНІГІВСЬКА область, СНОВСЬКИЙ район, село НОВІ БОРОВИЧІ, вулиця Зарічна, 12</t>
  </si>
  <si>
    <t>453300bc-d6be-40e8-a6ac-cc2fa2e35227</t>
  </si>
  <si>
    <t>Терапевтичне відділення 4 поліклінічного відділення 1</t>
  </si>
  <si>
    <t>ЧЕРНІВЕЦЬКА область, місто ЧЕРНІВЦІ, вулиця Комарова, 2</t>
  </si>
  <si>
    <t>453a6b2e-275a-4975-80a2-7b8939f7063a</t>
  </si>
  <si>
    <t>Заводська АЗПСМ №1</t>
  </si>
  <si>
    <t>453acae9-2878-4cd1-907f-b4739586382f</t>
  </si>
  <si>
    <t>Михайлівсько-Рубежівська АЗПСМ</t>
  </si>
  <si>
    <t>МИХАЙЛІВКА-РУБЕЖІВКА</t>
  </si>
  <si>
    <t>КИЇВСЬКА область, КИЄВО-СВЯТОШИНСЬКИЙ район, село МИХАЙЛІВКА-РУБЕЖІВКА, вулиця Шкільна, 11</t>
  </si>
  <si>
    <t>4545fe5e-54ae-40a2-bacf-e336302e1276</t>
  </si>
  <si>
    <t>АЗПСМ с. Острів</t>
  </si>
  <si>
    <t>КИЇВСЬКА область, РОКИТНЯНСЬКИЙ район, село ОСТРІВ, вулиця Ярослава Мудрого, 9</t>
  </si>
  <si>
    <t>4547e4f6-b7e9-4364-a6e1-eba8885a272a</t>
  </si>
  <si>
    <t>Центр легеневого здоров'я</t>
  </si>
  <si>
    <t>ЗАПОРІЗЬКА область, місто ЗАПОРІЖЖЯ, вулиця Перспективна, 2</t>
  </si>
  <si>
    <t>454a75ac-9866-4d5d-95e3-c0fa98445b19</t>
  </si>
  <si>
    <t>Іванківська амбулаторія ЗПСМ (КНП Іванківської селищної ради Іванківський ЦПМСД)</t>
  </si>
  <si>
    <t>454ac4d2-b1fb-40fa-8aff-46b3727df64b</t>
  </si>
  <si>
    <t>ХАРКІВСЬКА область, місто ЛОЗОВА, мікрорайон 4, 25</t>
  </si>
  <si>
    <t>454e2caf-de20-4e64-a73f-00da596ff057</t>
  </si>
  <si>
    <t>Амбулаторія загальної практики - сімейної медицини с.Козин</t>
  </si>
  <si>
    <t>КИЇВСЬКА область, МИРОНІВСЬКИЙ район, село КОЗИН, вулиця Моргунівка, 172</t>
  </si>
  <si>
    <t>4557cb2c-b17b-49fd-8b83-03e2422b0829</t>
  </si>
  <si>
    <t>Амбулаторна служба (вул. Висоцького 2а)</t>
  </si>
  <si>
    <t>ДНІПРОПЕТРОВСЬКА область, місто ДНІПРО, вулиця Висоцького, 2а</t>
  </si>
  <si>
    <t>4559211e-7d9b-4b5d-b220-9c3d7f830620</t>
  </si>
  <si>
    <t>СОНЯЧНЕНСЬКА АМБУЛАТОРІЯ ЗАГАЛЬНОЇ ПРАКТИКИ-СІМЕЙНОЇ МЕДИЦИНИ</t>
  </si>
  <si>
    <t>СОНЯЧНЕ</t>
  </si>
  <si>
    <t>СУМСЬКА область, ОХТИРСЬКИЙ район, село СОНЯЧНЕ, вулиця ЛАСТОВИЧ, 35</t>
  </si>
  <si>
    <t>455ace9d-e2cb-41b4-a4e4-086aedf0c913</t>
  </si>
  <si>
    <t>Комунальне некомерційне підприємство "Городнянська міська лікарня" Городнянської міської ради</t>
  </si>
  <si>
    <t>ЧЕРНІГІВСЬКА область, місто ГОРОДНЯ, вулиця Чернігівська, 26</t>
  </si>
  <si>
    <t>455c2bfe-ad7c-48cb-9db9-89234aafb3ee</t>
  </si>
  <si>
    <t>ФАП с.Потоцьківщина</t>
  </si>
  <si>
    <t>ПОТОЦЬКІВЩИНА</t>
  </si>
  <si>
    <t>ПОЛТАВСЬКА область, ЛОХВИЦЬКИЙ район, село ПОТОЦЬКІВЩИНА, вулиця Підгірна, 11</t>
  </si>
  <si>
    <t>45605d13-1458-4a94-9521-08d27e302c26</t>
  </si>
  <si>
    <t>ЗАПОРІЗЬКА область, місто ЗАПОРІЖЖЯ, вулиця Культурна, 177А</t>
  </si>
  <si>
    <t>45631463-065c-4a07-8b8b-35b194d828d0</t>
  </si>
  <si>
    <t>Комунальне некомерційне підприємство «Херсонська міська клінічна лікарня ім. Є.Є.Карабелеша» Херсонської міської ради поліклініка № 1 (з відділеннями, які надають первинну медико-санітарну допомогу, та іншими лікувально-діагностичними відділеннями)</t>
  </si>
  <si>
    <t>ХЕРСОНСЬКА область, місто ХЕРСОН, проспект Ушакова, 21/1</t>
  </si>
  <si>
    <t>4563e8c1-9b35-46fa-b87e-c8213bd60cec</t>
  </si>
  <si>
    <t>Комунальне некомерційне підприємство "Центр первинної медико-санітарної допомоги № 1" Шевченківського району міста Києва амбулаторія ЗПСМ № 2</t>
  </si>
  <si>
    <t>4565303a-1b98-4865-a9df-f7c9e9a1b16c</t>
  </si>
  <si>
    <t>Фельдшерсько-акушерський пункт с. Жуківці</t>
  </si>
  <si>
    <t>ЖУКІВЦІ</t>
  </si>
  <si>
    <t>ВІННИЦЬКА область, ЖМЕРИНСЬКИЙ район, село ЖУКІВЦІ, вулиця Центральна, 138</t>
  </si>
  <si>
    <t>45712d73-76f1-4c17-b6b7-353e4541354a</t>
  </si>
  <si>
    <t>АЗПСМ с. Торун</t>
  </si>
  <si>
    <t>ТОРУНЬ</t>
  </si>
  <si>
    <t>ЗАКАРПАТСЬКА область, МІЖГІРСЬКИЙ район, село ТОРУНЬ, вулиця без назви, 487</t>
  </si>
  <si>
    <t>45790694-e2cd-4e2f-8e78-d8163dedda30</t>
  </si>
  <si>
    <t>Красногорівська амбулаторія загальної практики сімейної медицини</t>
  </si>
  <si>
    <t>ДОНЕЦЬКА область, МАР'ЇНСЬКИЙ район, місто КРАСНОГОРІВКА, вулиця Нахімова, 1е</t>
  </si>
  <si>
    <t>457998c1-b4e8-420c-be6f-f66285331a96</t>
  </si>
  <si>
    <t>ЗАПОРІЗЬКА область, ПОЛОГІВСЬКИЙ район, місто ПОЛОГИ, вулиця ім. Героя України Сацького В. А., /І. Чеберка, 6/90</t>
  </si>
  <si>
    <t>457b496e-0110-49b4-8122-4b283cc26d4f</t>
  </si>
  <si>
    <t>Дитяче відділення медичної реабілітації КП "Кам'янський протитуберкульозний диспансер" ДОР</t>
  </si>
  <si>
    <t>ДНІПРОПЕТРОВСЬКА область, КАМ'ЯНСЬКЕ район, місто КАМ'ЯНСЬКЕ, вулиця Харьківська, 49</t>
  </si>
  <si>
    <t>4581e3d4-e562-4311-82ba-b3c894438d37</t>
  </si>
  <si>
    <t>Амбулаторія загальної практики-сімейної медицини с. Станіславчик</t>
  </si>
  <si>
    <t>ВІННИЦЬКА область, ЖМЕРИНСЬКИЙ район, село СТАНІСЛАВЧИК, вулиця Урицького, 2</t>
  </si>
  <si>
    <t>458b6a6c-a5f8-4d38-86dd-da23c831b9ae</t>
  </si>
  <si>
    <t>ФАПс.Туради</t>
  </si>
  <si>
    <t>ТУРАДИ</t>
  </si>
  <si>
    <t>ЛЬВІВСЬКА область, ЖИДАЧІВСЬКИЙ район, село ТУРАДИ, вулиця Сагайдачного, 2а</t>
  </si>
  <si>
    <t>4591f41b-9639-476d-a02d-6d342c5d9ff5</t>
  </si>
  <si>
    <t>КНП ЦПМСД 2  АЗПСМ №3</t>
  </si>
  <si>
    <t>459232a5-2cb9-4ffc-b718-fbd792603499</t>
  </si>
  <si>
    <t>м.Ізмаїл, вул.Тиха, 3</t>
  </si>
  <si>
    <t>ОДЕСЬКА область, місто ІЗМАЇЛ, вулиця Тиха, 3</t>
  </si>
  <si>
    <t>45994b2c-a7fb-4913-ae48-b92ff6c5129b</t>
  </si>
  <si>
    <t>Відокремлений структурний підрозділ Медичного центру ТОВ "ЛДЦ "Здорова родина" м. Рівне</t>
  </si>
  <si>
    <t>РІВНЕНСЬКА область, місто РІВНЕ, вулиця Курчатова, 18М</t>
  </si>
  <si>
    <t>459cd84c-ed08-4672-bb3a-96cc69b64c1e</t>
  </si>
  <si>
    <t>Амбулаторія загальної практики - сімейної медицини м. Гірське</t>
  </si>
  <si>
    <t>459e5553-89ba-41b8-b41c-22bd68621f75</t>
  </si>
  <si>
    <t>Медичний кабінет ФОП Чулей Олександр Юрійович</t>
  </si>
  <si>
    <t>ЗАКАРПАТСЬКА область, місто МУКАЧЕВЕ, вулиця Духновича, 70</t>
  </si>
  <si>
    <t>459f112b-6a0e-42c2-b90a-22d5e2602319</t>
  </si>
  <si>
    <t>Комунальне некомерційне підприємство "Областний клінічний протитуберкульозний диспансер"7</t>
  </si>
  <si>
    <t>ДОНЕЦЬКА область, місто КОСТЯНТИНІВКА, вулиця Житомирська, 25</t>
  </si>
  <si>
    <t>45a15e0e-51a0-4f31-a8ff-bca61a44fe66</t>
  </si>
  <si>
    <t>Фельдшерсько-акушерський пункт села Чудви</t>
  </si>
  <si>
    <t>ЧУДВИ</t>
  </si>
  <si>
    <t>РІВНЕНСЬКА область, КОСТОПІЛЬСЬКИЙ район, село ЧУДВИ, вулиця Старе село, 19</t>
  </si>
  <si>
    <t>45a6a8ef-b656-44f5-96db-4474be7450e4</t>
  </si>
  <si>
    <t>Амбулаторія ЗПСМ смт. Новоолексіївка</t>
  </si>
  <si>
    <t>ХЕРСОНСЬКА область, ГЕНІЧЕСЬКИЙ район, смт. НОВООЛЕКСІЇВКА, вулиця Лесі Українки, 74</t>
  </si>
  <si>
    <t>45a8eea9-7332-429c-b714-41edb606a9f6</t>
  </si>
  <si>
    <t>АЗПСМ с. Пархомівка</t>
  </si>
  <si>
    <t>ХАРКІВСЬКА область, КРАСНОКУТСЬКИЙ район, село ПАРХОМІВКА, вулиця Євгена Лисенка, 6а</t>
  </si>
  <si>
    <t>45aaeb06-c346-47a3-aced-46f83a0ed59e</t>
  </si>
  <si>
    <t>Амбулаторія сімейної медицини</t>
  </si>
  <si>
    <t>ЛЬВІВСЬКА область, місто ЛЬВІВ, вулиця Тернопільська, 9</t>
  </si>
  <si>
    <t>45afe900-8ec5-41ab-b0c6-700629d9b073</t>
  </si>
  <si>
    <t>Пільноолексинецька амбулаторія загальної практики - сімейної медицини</t>
  </si>
  <si>
    <t>ПІЛЬНИЙ ОЛЕКСИНЕЦЬ</t>
  </si>
  <si>
    <t>ХМЕЛЬНИЦЬКА область, ГОРОДОЦЬКИЙ район, село ПІЛЬНИЙ ОЛЕКСИНЕЦЬ, вулиця Центральна, 30/3</t>
  </si>
  <si>
    <t>45bae6e4-dacb-4170-9985-f1cfa25ddcc3</t>
  </si>
  <si>
    <t>Фельдшерський пункт Поточок</t>
  </si>
  <si>
    <t>ПОТОЧОК</t>
  </si>
  <si>
    <t>ЗАКАРПАТСЬКА область, ХУСТСЬКИЙ район, село ПОТОЧОК, вулиця , 87</t>
  </si>
  <si>
    <t>45c8045a-bb3f-49e3-8887-f949a6c92a23</t>
  </si>
  <si>
    <t>Амбулаторія загальної практики - сімейної медицини № 4, філія № 1, КНП "ЦПМСД №2" Святошинського району м. Києва</t>
  </si>
  <si>
    <t>М.КИЇВ, місто КИЇВ, вулиця Симиренко, 10</t>
  </si>
  <si>
    <t>45ca0988-e9af-43f1-85b8-563e8477f994</t>
  </si>
  <si>
    <t>АЗПСМ с.Чернещина</t>
  </si>
  <si>
    <t>ЧЕРНЕЩИНА</t>
  </si>
  <si>
    <t>ХАРКІВСЬКА область, БОРІВСЬКИЙ район, село ЧЕРНЕЩИНА, вулиця Перемоги, 1</t>
  </si>
  <si>
    <t>45d47f1b-53f2-4b7b-bbb8-f0c1850c1870</t>
  </si>
  <si>
    <t>ТАРАЩАНКА</t>
  </si>
  <si>
    <t>ЖИТОМИРСЬКА область, НОВОГРАД-ВОЛИНСЬКИЙ район, село ТАРАЩАНКА, вулиця Шевченка, 1-Б</t>
  </si>
  <si>
    <t>45d7f437-8cc1-4467-85d4-0f76bfbe7b2c</t>
  </si>
  <si>
    <t>Комунальний заклад охорони здоров'я "Обласний клінічний шкірно-венерологічний диспансер м.Краматорськ" диспансерне відділення в м.Слов'янськ</t>
  </si>
  <si>
    <t>ДОНЕЦЬКА область, місто СЛОВ'ЯНСЬК, вулиця Вокзальна, 16</t>
  </si>
  <si>
    <t>45df34d2-5a54-496e-833d-55390f36eaf6</t>
  </si>
  <si>
    <t>Комунальне некомерційне медичне підприємство "Кременчуцький міський стоматологічний центр" (відокремлений структурний підрозділ №2)</t>
  </si>
  <si>
    <t>45e23cc9-c12e-4169-b53c-ea41880cef69</t>
  </si>
  <si>
    <t>Вороницівська амбулаторія ЗПСМ</t>
  </si>
  <si>
    <t>ВОРОНИНЦІ</t>
  </si>
  <si>
    <t>ПОЛТАВСЬКА область, ОРЖИЦЬКИЙ район, село ВОРОНИНЦІ, вулиця Миру, 4</t>
  </si>
  <si>
    <t>45e36d50-dd1a-49ee-aa7d-67b189c79347</t>
  </si>
  <si>
    <t>АЗПСМ с. Верхній Ясенів</t>
  </si>
  <si>
    <t>ВЕРХНІЙ ЯСЕНІВ</t>
  </si>
  <si>
    <t>ІВАНО-ФРАНКІВСЬКА область, ВЕРХОВИНСЬКИЙ район, село ВЕРХНІЙ ЯСЕНІВ, присілок Горби, 1</t>
  </si>
  <si>
    <t>45e8d643-a308-4187-a4b9-19058ed3f971</t>
  </si>
  <si>
    <t>Відокремлений структурний підрозділ Лікувально-діагностичного центру ТОВ "Лікувально-діагностичний центр "Альянс"</t>
  </si>
  <si>
    <t>ДОНЕЦЬКА область, місто КРАМАТОРСЬК, вулиця Олекси Тихого, 17</t>
  </si>
  <si>
    <t>45e95529-bfce-467e-acf4-7ef457a949f2</t>
  </si>
  <si>
    <t>ФАП с.Сівки</t>
  </si>
  <si>
    <t>СІВКИ</t>
  </si>
  <si>
    <t>РІВНЕНСЬКА область, БЕРЕЗНІВСЬКИЙ район, село СІВКИ, вулиця Молодіжна, 19</t>
  </si>
  <si>
    <t>45eaf5cf-9fa6-4b37-a424-70a5dfbe24ac</t>
  </si>
  <si>
    <t>Комунальне некомерційне підприємство Маріупольської міської ради "Міський стоматологічгний центр"</t>
  </si>
  <si>
    <t>ДОНЕЦЬКА область, місто МАРІУПОЛЬ, проспект проспект Миру, 104</t>
  </si>
  <si>
    <t>45ee3313-0c21-4eeb-a80b-2ea61223295b</t>
  </si>
  <si>
    <t>Чортківська станція, Борщівська підстанція, пункт базування бригади с.Більче-Золоте</t>
  </si>
  <si>
    <t>ТЕРНОПІЛЬСЬКА область, село БІЛЬЧЕ-ЗОЛОТЕ, вулиця Осередок, 27</t>
  </si>
  <si>
    <t>45fea8ea-8ce2-4480-a9b6-40d3fe417947</t>
  </si>
  <si>
    <t>Фельдшерсько-акушерський пункт с. Устя КНП «Миколаївська ЦРЛ»</t>
  </si>
  <si>
    <t>УСТЯ</t>
  </si>
  <si>
    <t>ЛЬВІВСЬКА область, МИКОЛАЇВСЬКИЙ район, село УСТЯ, вулиця Шевченка, 12</t>
  </si>
  <si>
    <t>45ff296e-28fd-45d9-a8ec-db1ea90afaac</t>
  </si>
  <si>
    <t>Фельдшерсько-акушерський пункт с. Дроговиж КНП «Миколаївська МЛ»</t>
  </si>
  <si>
    <t>ДРОГОВИЖ</t>
  </si>
  <si>
    <t>ЛЬВІВСЬКА область, МИКОЛАЇВСЬКИЙ район, село ДРОГОВИЖ, вулиця Шевченка, 198</t>
  </si>
  <si>
    <t>4601fdf2-533e-483f-bed7-db4824322a8c</t>
  </si>
  <si>
    <t>Товариство з обмеженою відповідальністю "БЕБІ"</t>
  </si>
  <si>
    <t>КИЇВСЬКА область, місто ІРПІНЬ, вулиця Натана Рибака, 25г</t>
  </si>
  <si>
    <t>46097ca7-4477-4abe-b467-b7f38ec5a6e0</t>
  </si>
  <si>
    <t>Амбулаторія № 6</t>
  </si>
  <si>
    <t>460a47ae-2d56-4d3f-aba7-c343797ba822</t>
  </si>
  <si>
    <t>Оршівська АЗПСМ</t>
  </si>
  <si>
    <t>ОРШІВЦІ</t>
  </si>
  <si>
    <t>ЧЕРНІВЕЦЬКА область, КІЦМАНСЬКИЙ район, село ОРШІВЦІ, вулиця Жукова, 13</t>
  </si>
  <si>
    <t>460cc092-79bf-4ab3-b8ed-f85032318b57</t>
  </si>
  <si>
    <t>АЗПСМ с.Лінці</t>
  </si>
  <si>
    <t>ЛІНЦІ</t>
  </si>
  <si>
    <t>ЗАКАРПАТСЬКА область, УЖГОРОДСЬКИЙ район, село ЛІНЦІ, вулиця Лінці, 238</t>
  </si>
  <si>
    <t>46122d07-077d-464b-93d1-07a9fb3cfcd4</t>
  </si>
  <si>
    <t>ФАПс.Рогізно</t>
  </si>
  <si>
    <t>РОГІЗНО</t>
  </si>
  <si>
    <t>ЛЬВІВСЬКА область, ЖИДАЧІВСЬКИЙ район, село РОГІЗНО, вулиця Садова, 2</t>
  </si>
  <si>
    <t>4616f2dc-6674-4dc9-9bbd-d3e659a134e7</t>
  </si>
  <si>
    <t>Амбулаторія загальної практики - сімейної медицини м. Миргород № 2</t>
  </si>
  <si>
    <t>ПОЛТАВСЬКА область, місто МИРГОРОД, вулиця Багачанська, 40</t>
  </si>
  <si>
    <t>461e24f9-2fd7-4765-9385-ebb5a9c8b22a</t>
  </si>
  <si>
    <t>Підкормільський  фельдшерський пункт</t>
  </si>
  <si>
    <t>ПІДКОРМІЛЛЯ</t>
  </si>
  <si>
    <t>ВОЛИНСЬКА область, ЛЮБЕШІВСЬКИЙ район, село ПІДКОРМІЛЛЯ, вулиця Молодіжна, 8</t>
  </si>
  <si>
    <t>4622297e-d1ae-4861-9ce0-e670e746c985</t>
  </si>
  <si>
    <t>Амбулаторія загальної практики сімейної медицини села Штепівка</t>
  </si>
  <si>
    <t>ЛЕБЕДИНСЬКИЙ</t>
  </si>
  <si>
    <t>ШТЕПІВКА</t>
  </si>
  <si>
    <t>СУМСЬКА область, ЛЕБЕДИНСЬКИЙ район, село ШТЕПІВКА, вулиця Роменська, 36</t>
  </si>
  <si>
    <t>462e1279-a73b-48e1-bad8-069aca404f3f</t>
  </si>
  <si>
    <t>Комунальне некомерційне підприємство "Центр первинної медико-санітарної допомоги № 8" Амбулаторія № 3</t>
  </si>
  <si>
    <t>ЗАПОРІЗЬКА область, місто ЗАПОРІЖЖЯ, вулиця Карпенка-Карого, 7</t>
  </si>
  <si>
    <t>462ebce2-bb16-4028-bd74-6f987fbdf10b</t>
  </si>
  <si>
    <t>Філія центру первинної медичної допомоги</t>
  </si>
  <si>
    <t>ХАРКІВСЬКА область, місто ХАРКІВ, вулиця Велика Кільцева, 124</t>
  </si>
  <si>
    <t>462eeba4-044d-4c58-b5bf-0684aa80bc4b</t>
  </si>
  <si>
    <t>463a92aa-5d72-4d6d-ade5-a3992dded542</t>
  </si>
  <si>
    <t>Володимирівський ФАП</t>
  </si>
  <si>
    <t>ПОЛТАВСЬКА область, КАРЛІВСЬКИЙ район, село ВОЛОДИМИРІВКА, вулиця Ватутіна, 21</t>
  </si>
  <si>
    <t>463f8d51-cd77-4b75-8ca7-7aaaadaa7200</t>
  </si>
  <si>
    <t>Комунальне некомерційне підприємство Маріупольської міської ради "Міський стоматологічний центр"</t>
  </si>
  <si>
    <t>ДОНЕЦЬКА область, місто МАРІУПОЛЬ, вулиця вулиця Воїнів-Визволітелів, 66</t>
  </si>
  <si>
    <t>4647e6d5-b59f-48e6-bfe3-c35bbc8dfa46</t>
  </si>
  <si>
    <t>ФАП с. Назірна</t>
  </si>
  <si>
    <t>НАЗІРНА</t>
  </si>
  <si>
    <t>ІВАНО-ФРАНКІВСЬКА область, КОЛОМИЙСЬКИЙ район, село НАЗІРНА, вулиця Шевченка, 22</t>
  </si>
  <si>
    <t>464e386f-8320-4b80-a053-bdd4d47d9a25</t>
  </si>
  <si>
    <t>Амбулаторія ЗПСМ с. Луково</t>
  </si>
  <si>
    <t>ЛУКОВО</t>
  </si>
  <si>
    <t>ЗАКАРПАТСЬКА область, ІРШАВСЬКИЙ район, село ЛУКОВО, вулиця Набережна, 13</t>
  </si>
  <si>
    <t>464ec41f-dfad-4ebc-b544-f897c84625cd</t>
  </si>
  <si>
    <t>АЗПСМ с.Дмитрівка</t>
  </si>
  <si>
    <t>ПОЛТАВСЬКА область, село ДМИТРІВКА, вулиця Набережна, 7</t>
  </si>
  <si>
    <t>464f00a2-4768-43da-835a-cfcd67961e4a</t>
  </si>
  <si>
    <t>ЛЬВІВСЬКА область, місто ВИННИКИ, вулиця Галицька, 15</t>
  </si>
  <si>
    <t>4666d5bc-1139-4489-a419-fd63cc4f979a</t>
  </si>
  <si>
    <t>Великозозулинецька амбулаторія загальної практики-сімейної медицини с.Великі Зозулинці Красилівського району</t>
  </si>
  <si>
    <t>ВЕЛИКІ ЗОЗУЛИНЦІ</t>
  </si>
  <si>
    <t>ХМЕЛЬНИЦЬКА область, село ВЕЛИКІ ЗОЗУЛИНЦІ, вулиця Маяковського, 125</t>
  </si>
  <si>
    <t>4667f08a-c6dd-4a24-adc6-562a52b9bda5</t>
  </si>
  <si>
    <t>Амбулаторія ЗПСМ № 4, Філія 2 КНП "ЦПМСД №1" Оболонського району м. Києва</t>
  </si>
  <si>
    <t>М.КИЇВ, місто КИЇВ, вулиця Тимошенка, 14</t>
  </si>
  <si>
    <t>46696335-ccb7-43d8-b3c6-22e14c540ebb</t>
  </si>
  <si>
    <t>КПКНП"Центральна лікарня"КСР"</t>
  </si>
  <si>
    <t>ДНІПРОПЕТРОВСЬКА область, КРИНИЧАНСЬКИЙ район, смт. КРИНИЧКИ, вулиця Героїв Чорнобиля, 22</t>
  </si>
  <si>
    <t>466cbaa1-8228-4c1f-a0b8-deda98a4ce6e</t>
  </si>
  <si>
    <t>ПП "Медичний центр "Гармонія" м. Ужгород</t>
  </si>
  <si>
    <t>ЗАКАРПАТСЬКА область, місто УЖГОРОД, вулиця Капушанська, 11Б</t>
  </si>
  <si>
    <t>466f7e70-7e49-4254-b8b0-eb83d607b892</t>
  </si>
  <si>
    <t>КОМУНАЛЬНЕ НЕКОМЕРЦІЙНЕ ПІДПРИЄМСТВО "МАЛИНСЬКА  МІСЬКА ЛІКАРНЯ" МАЛИНСЬКОЇ МІСЬКОЇ РАДИ</t>
  </si>
  <si>
    <t>ЖИТОМИРСЬКА область, місто МАЛИН, вулиця Бондарик, 17</t>
  </si>
  <si>
    <t>466ffe4f-79d1-48b1-ab08-8800f7aaf0d6</t>
  </si>
  <si>
    <t>Фельдшерський пункт с. Журжинці</t>
  </si>
  <si>
    <t>ЖУРЖИНЦІ</t>
  </si>
  <si>
    <t>ЧЕРКАСЬКА область, ЛИСЯНСЬКИЙ район, село ЖУРЖИНЦІ, вулиця Миру, 52а</t>
  </si>
  <si>
    <t>4672fdb5-0dd4-47fd-9ca6-4dc934a9acfe</t>
  </si>
  <si>
    <t>Фізична особа - підприємець Завороцька Наталія Олександрівна</t>
  </si>
  <si>
    <t>М.КИЇВ, місто КИЇВ, вулиця В'ячеслава Чорновола, 12</t>
  </si>
  <si>
    <t>4674dc8f-3cd7-4c68-994e-a111c1fd0567</t>
  </si>
  <si>
    <t>КНП "Звенигородська багатопрофільна лікарня інтенсивного лікування" Терапевтичне відділення, пост №2</t>
  </si>
  <si>
    <t>МОРИНЦІ</t>
  </si>
  <si>
    <t>ЧЕРКАСЬКА область, ЗВЕНИГОРОДСЬКИЙ район, село МОРИНЦІ, вулиця Миру, 1</t>
  </si>
  <si>
    <t>46758659-249f-40e4-a654-0ead9147527f</t>
  </si>
  <si>
    <t>Відокремлений структурний підрозділ Лішнянська лікарська амбулаторія загальної практики сімейної медицини КНП "ДРЛ" ДРР</t>
  </si>
  <si>
    <t>ЛІШНЯ</t>
  </si>
  <si>
    <t>ЛЬВІВСЬКА область, ДРОГОБИЦЬКИЙ район, село ЛІШНЯ, вулиця Ів. Франка, 32</t>
  </si>
  <si>
    <t>46765997-4436-41a8-bbe3-434c1ca1e322</t>
  </si>
  <si>
    <t>Витвицька амбулаторія ЗПСМ КНП 'Амбулаторія ЗПСМ Витвицької ОТГ'</t>
  </si>
  <si>
    <t>ВИТВИЦЯ</t>
  </si>
  <si>
    <t>ІВАНО-ФРАНКІВСЬКА область, село ВИТВИЦЯ, вулиця Зеновія Красівського, 63 в</t>
  </si>
  <si>
    <t>467d6f5e-bd73-4c31-bac7-5cb27458903f</t>
  </si>
  <si>
    <t>КНП МСР "АЗПСМ с.Постольне"</t>
  </si>
  <si>
    <t>СУМСЬКА область, СУМСЬКИЙ район, село ПОСТОЛЬНЕ, вулиця Центральна, 75А</t>
  </si>
  <si>
    <t>468624a5-668d-4f51-8517-44a6d480197b</t>
  </si>
  <si>
    <t>Фельдшерсько-акушерський пункт села Локітка</t>
  </si>
  <si>
    <t>ЛОКІТКА</t>
  </si>
  <si>
    <t>ІВАНО-ФРАНКІВСЬКА область, ТЛУМАЦЬКИЙ район, село ЛОКІТКА, вулиця Центральна, 49</t>
  </si>
  <si>
    <t>4687316b-433b-48a4-8ece-2f3eb068b6df</t>
  </si>
  <si>
    <t>Малієвецька амбулаторія загальної практики сімейної медицини</t>
  </si>
  <si>
    <t>МАЛІЇВЦІ</t>
  </si>
  <si>
    <t>ХМЕЛЬНИЦЬКА область, ДУНАЄВЕЦЬКИЙ район, село МАЛІЇВЦІ, вулиця Мічуріна, 15</t>
  </si>
  <si>
    <t>468b5981-b3d0-4892-9403-f29bdc814b72</t>
  </si>
  <si>
    <t>Амбулаторія загальної практики - сімейної медицини с.Зеленьки</t>
  </si>
  <si>
    <t>ЗЕЛЕНЬКИ</t>
  </si>
  <si>
    <t>КИЇВСЬКА область, МИРОНІВСЬКИЙ район, село ЗЕЛЕНЬКИ, вулиця Миру, 51</t>
  </si>
  <si>
    <t>468f2fe6-e4dc-4e47-ac60-9b8365622940</t>
  </si>
  <si>
    <t>Фельдшерсько-акушерський пункт села Лючин  Острозької лікарської амбулаторії загальної практики сімейної медицини №2 "Острозького районного центру ПМСД"</t>
  </si>
  <si>
    <t>ЛЮЧИН</t>
  </si>
  <si>
    <t>РІВНЕНСЬКА область, село ЛЮЧИН, вулиця Жовтнева, 9</t>
  </si>
  <si>
    <t>46974257-b31d-4496-99dd-f6362b2e0d23</t>
  </si>
  <si>
    <t>Фельдшерсько-акушерський пункт села Михалківці  Могилянівської лікарської амбулаторії загальної практики сімейної медицини  "Острозького районного центру ПМСД"</t>
  </si>
  <si>
    <t>МИХАЛКІВЦІ</t>
  </si>
  <si>
    <t>РІВНЕНСЬКА область, село МИХАЛКІВЦІ, вулиця Крута, 10</t>
  </si>
  <si>
    <t>4699953c-ab01-49bf-97e0-ea8962797e28</t>
  </si>
  <si>
    <t>Солотвинський фельдшерський пункт</t>
  </si>
  <si>
    <t>СОЛОТВИНЕ</t>
  </si>
  <si>
    <t>СУМСЬКА область, ШОСТКИНСЬКИЙ район, село СОЛОТВИНЕ, вулиця Солотвинська, 38 Б</t>
  </si>
  <si>
    <t>469f6be9-88e7-4d17-976c-038024ccd1c7</t>
  </si>
  <si>
    <t>Баришівська МА</t>
  </si>
  <si>
    <t>46a2558f-5433-4b53-a29f-914e7752d465</t>
  </si>
  <si>
    <t>ХМЕЛЬНИЦЬКА область, місто СТАРОКОСТЯНТИНІВ, вулиця Софійська, 23</t>
  </si>
  <si>
    <t>46a862fa-e086-476e-b3ae-75b5046c344a</t>
  </si>
  <si>
    <t>Пункт здоров'я с.Чагрів</t>
  </si>
  <si>
    <t>ЧАГРІВ</t>
  </si>
  <si>
    <t>ІВАНО-ФРАНКІВСЬКА область, РОГАТИНСЬКИЙ район, село ЧАГРІВ, вулиця майд.Шевченка, 2</t>
  </si>
  <si>
    <t>46ad3d6b-e070-47ed-bcb4-03e00f152c5e</t>
  </si>
  <si>
    <t>Фельдшерсько-акушерський пункт с. Поточище</t>
  </si>
  <si>
    <t>ПОТОЧИЩЕ</t>
  </si>
  <si>
    <t>ІВАНО-ФРАНКІВСЬКА область, ГОРОДЕНКІВСЬКИЙ район, село ПОТОЧИЩЕ, вулиця Шевченка, 66</t>
  </si>
  <si>
    <t>46b42bc8-d443-40da-a116-d01cafafb53b</t>
  </si>
  <si>
    <t>ФАП с. Жалибори</t>
  </si>
  <si>
    <t>ЖАЛИБОРИ</t>
  </si>
  <si>
    <t>ІВАНО-ФРАНКІВСЬКА область, ГАЛИЦЬКИЙ район, село ЖАЛИБОРИ, вулиця Миру, 11</t>
  </si>
  <si>
    <t>46b5c0b2-139a-4abe-b46f-97410756d364</t>
  </si>
  <si>
    <t>СУМСЬКА область, місто ШОСТКА, вулиця Щедріна, 1</t>
  </si>
  <si>
    <t>46be1df0-79cb-4ff2-bd43-17f120463c2d</t>
  </si>
  <si>
    <t>Горенська АЗПСМ</t>
  </si>
  <si>
    <t>ГОРЕНКА</t>
  </si>
  <si>
    <t>КИЇВСЬКА область, КИЄВО-СВЯТОШИНСЬКИЙ район, село ГОРЕНКА, вулиця Івана Франка, 125 А</t>
  </si>
  <si>
    <t>46c8aad2-f41a-41b4-b429-970d3f281bc8</t>
  </si>
  <si>
    <t>фельдшерсько-акушерський пункт села Шукайвода</t>
  </si>
  <si>
    <t>ШУКАЙВОДА</t>
  </si>
  <si>
    <t>ЧЕРКАСЬКА область, ХРИСТИНІВСЬКИЙ район, село ШУКАЙВОДА, вулиця Садова, 19</t>
  </si>
  <si>
    <t>46c991ad-9276-4bad-bada-c8ad335e81d0</t>
  </si>
  <si>
    <t>Амбулаторія загальної практики- сімейної медицини №4</t>
  </si>
  <si>
    <t>КИЇВСЬКА область, місто БІЛА ЦЕРКВА, вулиця Гайок , 4а</t>
  </si>
  <si>
    <t>46cac960-1679-487c-aead-02d4db226e4a</t>
  </si>
  <si>
    <t>КОНСУЛЬТАТИВНО-ДІАГНОСТИЧНЕ ВІДДІЛЕННЯ ПОЛІКЛІНІКИ МЕДИЧНОГО ЦЕНТРУ ТОВАРИСТВА З ОБМЕЖЕНОЮ ВІДПОВІДАЛЬНІСТЮ "ВІТАЦЕНТР"</t>
  </si>
  <si>
    <t>ЗАПОРІЗЬКА область, місто ЗАПОРІЖЖЯ, вулиця Новокузнецька, 12</t>
  </si>
  <si>
    <t>46cc5629-29e1-4f52-838d-a139ea89affa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</si>
  <si>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"Самбір"</t>
  </si>
  <si>
    <t>ЛЬВІВСЬКА область, місто САМБІР, вулиця Кобільника, 6</t>
  </si>
  <si>
    <t>46cc9755-5aa2-4562-869c-10d97fc776dd</t>
  </si>
  <si>
    <t>Комунальне некомерційне підприємство Балаклійської міської ради Харквської області "Балаклійська клінічна багатопрофільна лікарня інтенсивного лікування" поліклінічне відділення</t>
  </si>
  <si>
    <t>ХАРКІВСЬКА область, БАЛАКЛІЙСЬКИЙ район, місто БАЛАКЛІЯ, вулиця Жовтнева, 10</t>
  </si>
  <si>
    <t>46d50a09-8a66-4cb8-a8f0-15543588bc33</t>
  </si>
  <si>
    <t>Підрозділ: Обласне рентгенорадіологічне відділення</t>
  </si>
  <si>
    <t>ОДЕСЬКА область, місто ОДЕСА, вулиця Академіка Воробйова, 5</t>
  </si>
  <si>
    <t>46dd8dbf-d362-424b-ab9d-74fc6930ff6e</t>
  </si>
  <si>
    <t>Амбулаторія загальної практики - сімейної медицини село Будище КНП "Черкаський районний центр ПМСД" Червонослобідської сільської ради</t>
  </si>
  <si>
    <t>БУДИЩЕ</t>
  </si>
  <si>
    <t>ЧЕРКАСЬКА область, село БУДИЩЕ, вулиця Шкільна, 2</t>
  </si>
  <si>
    <t>46e3b305-eba1-4b07-9141-a86a96fec657</t>
  </si>
  <si>
    <t>АЗПСМ с. Ржавчик</t>
  </si>
  <si>
    <t>РЖАВЧИК</t>
  </si>
  <si>
    <t>ХАРКІВСЬКА область, ПЕРВОМАЙСЬКИЙ район, село РЖАВЧИК, вулиця Центральна, 2</t>
  </si>
  <si>
    <t>46ed3e10-79ee-4158-b5bb-2aa3173427cf</t>
  </si>
  <si>
    <t>АЗПСМ с. Одрадокам’янка</t>
  </si>
  <si>
    <t>ОДРАДОКАМ'ЯНКА</t>
  </si>
  <si>
    <t>ХЕРСОНСЬКА область, БЕРИСЛАВСЬКИЙ район, село ОДРАДОКАМ'ЯНКА, вулиця Вишнева, 7</t>
  </si>
  <si>
    <t>46ee63c5-8fad-46b3-aedf-39b1dfdef18f</t>
  </si>
  <si>
    <t>Фельдшерсько - акушерський пункт с. Богородицьке</t>
  </si>
  <si>
    <t>БОГОРОДИЦЬКЕ</t>
  </si>
  <si>
    <t>МИКОЛАЇВСЬКА область, СНІГУРІВСЬКИЙ район, село БОГОРОДИЦЬКЕ, вулиця Херсонська, 1</t>
  </si>
  <si>
    <t>46ef08e7-a6b2-467f-8a2d-1097f9641b30</t>
  </si>
  <si>
    <t>Підлузька амбулаторія загальної практики сімейної медицини</t>
  </si>
  <si>
    <t>ПІДЛУЖЖЯ</t>
  </si>
  <si>
    <t>ІВАНО-ФРАНКІВСЬКА область, село ПІДЛУЖЖЯ, вулиця Стефаника, 1</t>
  </si>
  <si>
    <t>46efc2b3-62af-4630-8503-74fd0b622379</t>
  </si>
  <si>
    <t>46f2472e-2021-42e4-ba29-60c9b6de5f5c</t>
  </si>
  <si>
    <t>Місце надання послуг Луцьк</t>
  </si>
  <si>
    <t>ВОЛИНСЬКА область, місто ЛУЦЬК, вулиця Львівська, 50</t>
  </si>
  <si>
    <t>46f39261-04ba-4521-a861-9f62ab486559</t>
  </si>
  <si>
    <t>КП "ЦПМСД №1 ПМР" Амбулаторія ЗПСМ №6</t>
  </si>
  <si>
    <t>ПОЛТАВСЬКА область, місто ПОЛТАВА, вулиця В.Тирнівська, 29/2</t>
  </si>
  <si>
    <t>46f8b951-12bb-4d0d-b781-79f1334161e7</t>
  </si>
  <si>
    <t>Фельдшерський пункт с. Пащенки  КНП \</t>
  </si>
  <si>
    <t>ПАЩЕНКИ</t>
  </si>
  <si>
    <t>ПОЛТАВСЬКА область, РЕШЕТИЛІВСЬКИЙ район, село ПАЩЕНКИ, вулиця Центральна, 27</t>
  </si>
  <si>
    <t>4701f8db-6aa5-4246-8913-43023ac54e65</t>
  </si>
  <si>
    <t>Фельдшерсько-акушерський пункт с.Берестівка</t>
  </si>
  <si>
    <t>БЕРЕСТІВКА</t>
  </si>
  <si>
    <t>ЖИТОМИРСЬКА область, БАРАНІВСЬКИЙ район, село БЕРЕСТІВКА, вулиця Шаруківська, 3</t>
  </si>
  <si>
    <t>4703d245-f7be-4c71-b426-769ce365bcf8</t>
  </si>
  <si>
    <t>Дільниця № 3</t>
  </si>
  <si>
    <t>4704be5d-1a05-4b10-8f91-91fea08f70dc</t>
  </si>
  <si>
    <t>Комунальне некомерційне підприємство "Хорольська міська лікарня" Хорольської міської ради Лубенського району Полтавської області вул.Михайла Полонського 11/1в</t>
  </si>
  <si>
    <t>ПОЛТАВСЬКА область, ХОРОЛЬСЬКИЙ район, місто ХОРОЛ, вулиця Михайла Полонського, 11/1в</t>
  </si>
  <si>
    <t>4704eb5c-a492-45cc-a749-dba69c80f0f4</t>
  </si>
  <si>
    <t>Амбулаторія ЗПСМ №4 м. Кривий Ріг (КНП "ЦПМСД №4" КМР)</t>
  </si>
  <si>
    <t>ДНІПРОПЕТРОВСЬКА область, місто КРИВИЙ РІГ, вулиця Володимира Великого, 33</t>
  </si>
  <si>
    <t>4704eeda-e196-44ce-b89d-081119e989da</t>
  </si>
  <si>
    <t>комунальне підприємство "Криворізька багатопрофільна лікарня з надання психіатричної допомоги" Дніпропетровської обласної ради" (Дишинського, 27)</t>
  </si>
  <si>
    <t>ДНІПРОПЕТРОВСЬКА область, місто КРИВИЙ РІГ, вулиця Дишинського, 27</t>
  </si>
  <si>
    <t>4706c86c-de39-46bd-bc80-3e55a10c2139</t>
  </si>
  <si>
    <t>Новоукраїнська амбулаторія загальної практики сімейной медицини</t>
  </si>
  <si>
    <t>ЗАПОРІЗЬКА область, БІЛЬМАЦЬКИЙ район, село НОВОУКРАЇНКА, вулиця Снитка, 70а</t>
  </si>
  <si>
    <t>470714d9-d611-4c6b-960f-aa27ac260436</t>
  </si>
  <si>
    <t>ХМЕЛЬНИЦЬКА область, місто СТАРОКОСТЯНТИНІВ, вулиця Пушкіна, 47</t>
  </si>
  <si>
    <t>47125b5a-56f1-4abc-aeb9-4b61b06aab13</t>
  </si>
  <si>
    <t>Пункт здоров'я с.Лучинці</t>
  </si>
  <si>
    <t>ЛУЧИНЦІ</t>
  </si>
  <si>
    <t>ІВАНО-ФРАНКІВСЬКА область, РОГАТИНСЬКИЙ район, село ЛУЧИНЦІ, вулиця Л.Українки, 41а</t>
  </si>
  <si>
    <t>47174602-4d34-4efd-9e3d-accd6916c750</t>
  </si>
  <si>
    <t>Амбулаторія загальної практик  - сімейної медицини село Софіївка КНП "Черкаський районний центр ПМСД" Червонослобідської сільської ради</t>
  </si>
  <si>
    <t>ЧЕРКАСЬКА область, село СОФІЇВКА, вулиця Калинова, 24а</t>
  </si>
  <si>
    <t>4717ad72-af11-4f1f-a12d-a46dc5a20162</t>
  </si>
  <si>
    <t>КНП "Брусилівська лікарня", Лермонтова 41</t>
  </si>
  <si>
    <t>БРУСИЛІВСЬКИЙ</t>
  </si>
  <si>
    <t>ЖИТОМИРСЬКА область, БРУСИЛІВСЬКИЙ район, смт. БРУСИЛІВ, вулиця Лермонтова, 41</t>
  </si>
  <si>
    <t>471afcdd-ebfb-42ca-a3dd-5edc08670991</t>
  </si>
  <si>
    <t>Хащуватська амбулаторія ЗПСМ</t>
  </si>
  <si>
    <t>ГАЙВОРОНСЬКИЙ</t>
  </si>
  <si>
    <t>ХАЩУВАТЕ</t>
  </si>
  <si>
    <t>КІРОВОГРАДСЬКА область, ГАЙВОРОНСЬКИЙ район, село ХАЩУВАТЕ, вулиця Філатова, 3</t>
  </si>
  <si>
    <t>47200d00-32e1-4555-aaaf-3e34aa13428a</t>
  </si>
  <si>
    <t>Амбулаторія ЗПСМ селище Усатове</t>
  </si>
  <si>
    <t>ОДЕСЬКА область, БІЛЯЇВСЬКИЙ район, селище УСАТОВЕ, вулиця Залізничників, 2</t>
  </si>
  <si>
    <t>47247970-0d46-410f-8a37-6694c9b216e2</t>
  </si>
  <si>
    <t>Никанорівський фельдшерський пункт</t>
  </si>
  <si>
    <t>НИКАНОРІВКА</t>
  </si>
  <si>
    <t>ДОНЕЦЬКА область, ДОБРОПІЛЬСЬКИЙ район, село НИКАНОРІВКА, вулиця Ліни Костенко, 19</t>
  </si>
  <si>
    <t>472e2fba-9fdf-48bd-b75b-927a8821041a</t>
  </si>
  <si>
    <t>4736e7d9-5cbb-4e0f-bf9d-62d6cb984207</t>
  </si>
  <si>
    <t>Градівська амбулаторія загальної практики  сімейної медицини</t>
  </si>
  <si>
    <t>ГРАДІВКА</t>
  </si>
  <si>
    <t>ЛЬВІВСЬКА область, ГОРОДОЦЬКИЙ район, село ГРАДІВКА, вулиця Козацька, 2</t>
  </si>
  <si>
    <t>47377094-d40c-49b0-a164-aae024190227</t>
  </si>
  <si>
    <t>ЛЬВІВСЬКА область, ЖИДАЧІВСЬКИЙ район, місто ЖИДАЧІВ, вулиця Ярослава Мудрого, 29</t>
  </si>
  <si>
    <t>4740f134-472e-4455-9041-1309f79cd879</t>
  </si>
  <si>
    <t>Амбулаторія загальної практики  сімейної медицини  №4</t>
  </si>
  <si>
    <t>474321c5-a895-4cb8-8fb7-e5804368fbde</t>
  </si>
  <si>
    <t>Рукомишський фельдшерський пункт</t>
  </si>
  <si>
    <t>РУКОМИШ</t>
  </si>
  <si>
    <t>ТЕРНОПІЛЬСЬКА область, БУЧАЦЬКИЙ район, село РУКОМИШ, вулиця Центральна, 1</t>
  </si>
  <si>
    <t>4744daff-5a46-4522-9725-00fdf27530af</t>
  </si>
  <si>
    <t>Фельдшерсько-акушерський пункт с.Янишівка</t>
  </si>
  <si>
    <t>ЯНИШІВКА</t>
  </si>
  <si>
    <t>ОДЕСЬКА область, ЛЮБАШІВСЬКИЙ район, село ЯНИШІВКА, вулиця Надії, 31</t>
  </si>
  <si>
    <t>47499ac4-7747-481a-a17a-b85d25be317c</t>
  </si>
  <si>
    <t>Комунальне некомерційне підприємство Кам`янської міської ради "Міська лікарня швидкої медичної допомоги"</t>
  </si>
  <si>
    <t>ДНІПРОПЕТРОВСЬКА область, місто КАМ'ЯНСЬКЕ, вулиця В'ячеслава Чорновола, 79А</t>
  </si>
  <si>
    <t>4749c9c3-84fc-446e-82dd-7f63bd673693</t>
  </si>
  <si>
    <t>474d5301-e1f4-4a61-8ad7-edfdd1ca37ae</t>
  </si>
  <si>
    <t>475b5a56-f7ee-45fd-a1cd-c936fbc65cd2</t>
  </si>
  <si>
    <t>Структурний підрозділ 'Міська дитяча поліклініка'</t>
  </si>
  <si>
    <t>475b8101-3750-4203-9445-52503dae7f42</t>
  </si>
  <si>
    <t>Комунальне некомерційне підприприємство "Родинська міська лікарня"</t>
  </si>
  <si>
    <t>РОДИНСЬКЕ</t>
  </si>
  <si>
    <t>ДОНЕЦЬКА область, місто РОДИНСЬКЕ, вулиця Запорізька, 5</t>
  </si>
  <si>
    <t>475c8c0b-7680-4b44-aea1-bf209d486b12</t>
  </si>
  <si>
    <t>РІВНЕНСЬКА область, КОРЕЦЬКИЙ район, місто КОРЕЦЬ, вулиця Київська, 206</t>
  </si>
  <si>
    <t>475d17f6-4f63-4666-81d5-c2a1ac5db27e</t>
  </si>
  <si>
    <t>КНП «Вінницька центральна районна клінічна лікарня» с.Лука Мелешківська</t>
  </si>
  <si>
    <t>ВІННИЦЬКА область, ВІННИЦЬКИЙ район, село ЛУКА-МЕЛЕШКІВСЬКА, вулиця Тиврівське шосе, 18</t>
  </si>
  <si>
    <t>4760d882-93dd-45d9-812a-028f5705d1f8</t>
  </si>
  <si>
    <t>Іванівська лікарська амбулаторія загальної практики сімейної медицини</t>
  </si>
  <si>
    <t>ХЕРСОНСЬКА область, ВИСОКОПІЛЬСЬКИЙ район, село ІВАНІВКА, вулиця Перемоги, 4б</t>
  </si>
  <si>
    <t>4766f90e-3d64-4b9d-b3fe-cc50dbd2f972</t>
  </si>
  <si>
    <t>Ваш лікар</t>
  </si>
  <si>
    <t>СУМСЬКА область, місто РОМНИ, вулиця Коржівська, 54</t>
  </si>
  <si>
    <t>477c5f61-cf54-4e9b-a07c-231ad4ff9cb0</t>
  </si>
  <si>
    <t>ДПВ № 2</t>
  </si>
  <si>
    <t>ОДЕСЬКА область, місто ОДЕСА, вулиця Ю. Фесенко, 11</t>
  </si>
  <si>
    <t>477c8493-0056-4eba-9175-16f1f89b0ae0</t>
  </si>
  <si>
    <t>КНП "ХЕРСОНСЬКА МІСЬКА ДИТЯЧА СТОМАТОЛОГІЧНА ПОЛІКЛІНІКА" ХЕРСОНСЬКОЇ МІСЬКОЇ РАДИ</t>
  </si>
  <si>
    <t>ХЕРСОНСЬКА область, місто ХЕРСОН, вулиця Суворова, 36</t>
  </si>
  <si>
    <t>47823d42-4ca7-4096-ba94-17a4d974cb2c</t>
  </si>
  <si>
    <t>Амбулаторія ЗПСМ с. Боровківка (КНП "Верхньодніпровський ЦПМСД" ВМР)</t>
  </si>
  <si>
    <t>БОРОВКІВКА</t>
  </si>
  <si>
    <t>ДНІПРОПЕТРОВСЬКА область, ВЕРХНЬОДНІПРОВСЬКИЙ район, село БОРОВКІВКА, вулиця Медична, 2</t>
  </si>
  <si>
    <t>47858da6-6c09-48b7-bb02-6e4fac9cc867</t>
  </si>
  <si>
    <t>Терапевтичний кабінет №1 "Оздоровчий"</t>
  </si>
  <si>
    <t>СУМСЬКА область, місто СУМИ, вулиця Петропавлівська, 87 корпус 3</t>
  </si>
  <si>
    <t>479192d6-aef5-4493-938e-c239e92f5d8c</t>
  </si>
  <si>
    <t>Комунальне некомерційне підприємство "Роменська центральна районна лікарня" Роменської міської Ради,  Поліклініка для дорослих та дітей з КДЦ (корпус №2), Відділення трансфузіології</t>
  </si>
  <si>
    <t>СУМСЬКА область, місто РОМНИ, вулиця Горького, 99</t>
  </si>
  <si>
    <t>479a243e-c3e5-4da2-84a9-bcb92753b01a</t>
  </si>
  <si>
    <t>Інженерненська амбулаторія загальної практики - сімейної медицини</t>
  </si>
  <si>
    <t>ЗАПОРІЗЬКА область, ПОЛОГІВСЬКИЙ район, село ІНЖЕНЕРНЕ, вулиця Центральна, 93</t>
  </si>
  <si>
    <t>479b1430-df14-46e2-8d6a-4f042d57cf76</t>
  </si>
  <si>
    <t>ЖИТОМИРСЬКА область, БАРАНІВСЬКИЙ район, місто БАРАНІВКА, вулиця Звягельська, 66</t>
  </si>
  <si>
    <t>479ca2f0-70fe-40d0-9ea5-2eb674885de0</t>
  </si>
  <si>
    <t>ВІННИЦЬКА область, місто МОГИЛІВ-ПОДІЛЬСЬКИЙ, вулиця Київська, 44</t>
  </si>
  <si>
    <t>479e62fa-7200-408b-bab1-759f3816e556</t>
  </si>
  <si>
    <t>місце надання послуг 12</t>
  </si>
  <si>
    <t>ЖИТОМИРСЬКА область, НОВОГРАД-ВОЛИНСЬКИЙ район, село ГУЛЬСЬК, вулиця Нова, 1-А</t>
  </si>
  <si>
    <t>47aacc05-1717-4d4d-84b1-d099486e7d94</t>
  </si>
  <si>
    <t>Амбулаторія ЗПСМ с. Нерудсталь (КНП "П'ятихатський ЦПМСД" ПМР)</t>
  </si>
  <si>
    <t>НЕРУДСТАЛЬ</t>
  </si>
  <si>
    <t>ДНІПРОПЕТРОВСЬКА область, П'ЯТИХАТСЬКИЙ район, село НЕРУДСТАЛЬ, вулиця Больничний, 1</t>
  </si>
  <si>
    <t>47add0de-df02-466d-b17d-6f67bbad0a24</t>
  </si>
  <si>
    <t>Комунальне підприємство "Волинський обласний центр екстреної медичної допомоги та медицини катастроф" Волинської обласної ради Рожищенське відділення екстренної медичної допомоги  пункт ЕМД с.Доросині</t>
  </si>
  <si>
    <t>ДОРОСИНІ</t>
  </si>
  <si>
    <t>ВОЛИНСЬКА область, РОЖИЩЕНСЬКИЙ район, село ДОРОСИНІ, вулиця Ф.Фріда, 1</t>
  </si>
  <si>
    <t>47b0d240-d212-4786-b4b3-e811e45d5bf2</t>
  </si>
  <si>
    <t>ФП  села Новоселиця</t>
  </si>
  <si>
    <t>ПОЛТАВСЬКА область, СЕМЕНІВСЬКИЙ район, село НОВОСЕЛИЦЯ, вулиця Центральна, 35</t>
  </si>
  <si>
    <t>47b346a2-1d81-4d49-b699-b8836a600032</t>
  </si>
  <si>
    <t>педіатрія</t>
  </si>
  <si>
    <t>ЧЕРНІВЕЦЬКА область, смт. КЕЛЬМЕНЦІ, вулиця Сагайдачного, 75</t>
  </si>
  <si>
    <t>47b3bc5c-589f-462b-8840-b47a2d6db29f</t>
  </si>
  <si>
    <t>Амбулаторія загальної практики - сімейної медицини  село Мошни КНП "Черкаський районний центр ПМСД" Червонослобідської сільської ради</t>
  </si>
  <si>
    <t>ЧЕРКАСЬКА область, село МОШНИ, вулиця Спасо - Преображенська, 58</t>
  </si>
  <si>
    <t>47c211d5-ad5c-4f59-a616-3b939bf5321c</t>
  </si>
  <si>
    <t>ДОНЕЦЬКА область, БАХМУТСЬКИЙ район, село МИРОНІВКА, вулиця Богдана Хмельницького, 1</t>
  </si>
  <si>
    <t>47c9602e-0179-4268-bfac-7b17eeb005f1</t>
  </si>
  <si>
    <t>Поліклініка КНП "Міловська ЦРЛ"</t>
  </si>
  <si>
    <t>МІЛОВСЬКИЙ</t>
  </si>
  <si>
    <t>ЛУГАНСЬКА область, МІЛОВСЬКИЙ район, смт. МІЛОВЕ, вулиця Первомайська, 2б</t>
  </si>
  <si>
    <t>47cd7cf2-12f2-4625-934e-d908b58e7953</t>
  </si>
  <si>
    <t>Комунальне некомерційне підприємство "КИЇВСЬКА МІСЬКА КЛІНІЧНА ЛІКАРНЯ №5"</t>
  </si>
  <si>
    <t>М.КИЇВ, місто КИЇВ, вулиця Відпочинку, 11</t>
  </si>
  <si>
    <t>47e3e29a-41d2-4c01-a14d-ec21ef00c629</t>
  </si>
  <si>
    <t>Денежниківська сільська лікарська амбулаторія загальної практики сімейної медицини</t>
  </si>
  <si>
    <t>ДЕНЕЖНИКОВЕ</t>
  </si>
  <si>
    <t>ЛУГАНСЬКА область, НОВОАЙДАРСЬКИЙ район, село ДЕНЕЖНИКОВЕ, вулиця Центральна, 27а</t>
  </si>
  <si>
    <t>47e609d1-02a8-4969-928a-67b5e87168e1</t>
  </si>
  <si>
    <t>Комунальне некомерційне підприємство Старосамбірської районної ради "Добромильська районна лікарня". Поліклінічне відділення</t>
  </si>
  <si>
    <t>ЛЬВІВСЬКА область, СТАРОСАМБІРСЬКИЙ район, місто ДОБРОМИЛЬ, вулиця Лесі Українки, 10</t>
  </si>
  <si>
    <t>47e915d2-f7a6-4350-a9e1-1e26baea86ef</t>
  </si>
  <si>
    <t>Черемшанський фельдшерсько-акушерський пункт</t>
  </si>
  <si>
    <t>ЧЕРЕМШАНКА</t>
  </si>
  <si>
    <t>ВОЛИНСЬКА область, СТАРОВИЖІВСЬКИЙ район, село ЧЕРЕМШАНКА, вулиця Підрічна, 2</t>
  </si>
  <si>
    <t>47eb8e91-84d4-491a-b04b-5287491e62d5</t>
  </si>
  <si>
    <t>ДОНЕЦЬКА область, місто КРАМАТОРСЬК, вулиця Дніпровська, 17</t>
  </si>
  <si>
    <t>47ec4d09-ac8b-4c5c-b50c-2205c6a86d70</t>
  </si>
  <si>
    <t>Амбулаторія №5 Комунального некомерційного підприємства "Центр первинної медико-санітарної допомоги" Бердичівської міської ради</t>
  </si>
  <si>
    <t>ЖИТОМИРСЬКА область, ЖИТОМИРСЬКА район, місто БЕРДИЧІВ, вулиця Богунська, 22</t>
  </si>
  <si>
    <t>47efd245-c93b-4816-a595-7648236b0daa</t>
  </si>
  <si>
    <t>ЛЬВІВСЬКА область, МОСТИСЬКИЙ район, місто МОСТИСЬКА, вулиця Я.Мудрого, 111</t>
  </si>
  <si>
    <t>47f0238d-ccac-4c4d-96fc-c88c5b6b634c</t>
  </si>
  <si>
    <t>Фельдшерський пункт с. Чижове</t>
  </si>
  <si>
    <t>ЧИЖОВЕ</t>
  </si>
  <si>
    <t>ОДЕСЬКА область, БЕРЕЗІВСЬКИЙ район, село ЧИЖОВЕ, вулиця Степова, 5</t>
  </si>
  <si>
    <t>47f02d4b-832c-4a39-89f0-6da6fe0da8e2</t>
  </si>
  <si>
    <t>Амбулаторія загальної практики сімейної медицини Люботин</t>
  </si>
  <si>
    <t>ХАРКІВСЬКА область, місто ЛЮБОТИН, вулиця Нове Життя, 28/1</t>
  </si>
  <si>
    <t>47f0921a-117f-4a63-84c5-44e17ba7b203</t>
  </si>
  <si>
    <t>Зозулинська АЗПСМ</t>
  </si>
  <si>
    <t>ЗОЗУЛИНЦІ</t>
  </si>
  <si>
    <t>ТЕРНОПІЛЬСЬКА область, село ЗОЗУЛИНЦІ, вулиця Шевченка, 100</t>
  </si>
  <si>
    <t>47f3c4ad-4608-4594-af61-dce8bb3f7766</t>
  </si>
  <si>
    <t>ФП с.Миколаївка</t>
  </si>
  <si>
    <t>ХАРКІВСЬКА область, ДВОРІЧАНСЬКИЙ район, село МИКОЛАЇВКА, вулиця Центральна, 1</t>
  </si>
  <si>
    <t>47f3c4f6-8333-444f-8b73-8856be904fec</t>
  </si>
  <si>
    <t>Комунальне некомерційне підприємство "Обласна лікарня інтенсивного лікування м.Маріуполь"</t>
  </si>
  <si>
    <t>ДОНЕЦЬКА область, місто МАРІУПОЛЬ, вулиця ТРОЇЦЬКА, 46</t>
  </si>
  <si>
    <t>47f3e04c-e7a0-4c92-b596-7f983277ad55</t>
  </si>
  <si>
    <t>Амбулаторія ЗПСМ</t>
  </si>
  <si>
    <t>ІВАНО-ФРАНКІВСЬКА область, КОСІВСЬКИЙ район, смт. ЯБЛУНІВ, вулиця Лісова, 5</t>
  </si>
  <si>
    <t>47f5439f-a46a-41aa-9b0f-ccfe41328595</t>
  </si>
  <si>
    <t>АЗПСМ смт. Піщанка</t>
  </si>
  <si>
    <t>ВІННИЦЬКА область, ПІЩАНСЬКИЙ район, смт. ПІЩАНКА, вулиця Центральна, 36</t>
  </si>
  <si>
    <t>47f91852-fb36-4974-8b80-0e7b020476e4</t>
  </si>
  <si>
    <t>ЛУГАНСЬКА область, місто ЛИСИЧАНСЬК, вулиця просп. Перемоги, 54 Ж</t>
  </si>
  <si>
    <t>480e4b98-7713-41ef-9780-851c18ceb1cd</t>
  </si>
  <si>
    <t>Акушерство (Буковинська,1а)</t>
  </si>
  <si>
    <t>ЧЕРНІВЕЦЬКА область, місто ЧЕРНІВЦІ,  БУКОВИНСЬКА, 1а</t>
  </si>
  <si>
    <t>481491f0-1ab1-4a4e-96d7-62adedaa8b03</t>
  </si>
  <si>
    <t>Кам'янська амбулаторія загальної практики сімейної медицини</t>
  </si>
  <si>
    <t>ОЧАКІВСЬКИЙ</t>
  </si>
  <si>
    <t>МИКОЛАЇВСЬКА область, ОЧАКІВСЬКИЙ район, село КАМ'ЯНКА, вулиця Набережна, 35</t>
  </si>
  <si>
    <t>481d71b7-1bf2-4421-8727-eece7346af8a</t>
  </si>
  <si>
    <t>ЦПМСД №1 Подільського району</t>
  </si>
  <si>
    <t>48258dda-f37b-40a0-9c49-3b5287103049</t>
  </si>
  <si>
    <t>АМБУЛАТОРІЯ № 9 м. Святогірськ КНП Слов'янської міської Ради "ЦПМСД м. Слов'янська"</t>
  </si>
  <si>
    <t>ДОНЕЦЬКА область, місто СВЯТОГІРСЬК, вулиця Івана Мазепи, 21а</t>
  </si>
  <si>
    <t>482da6d6-ba00-42d5-8d6d-d2fbaae279ce</t>
  </si>
  <si>
    <t>ФОП Небоян Євгеній Борисович</t>
  </si>
  <si>
    <t>СУМСЬКА область, місто СУМИ, вулиця Прокоф'єва, 12</t>
  </si>
  <si>
    <t>482ff467-0e77-4eb7-9a6e-02f4716000a6</t>
  </si>
  <si>
    <t>Великоскелівська АЗПСМ</t>
  </si>
  <si>
    <t>ВЕЛИКА СКЕЛЬОВА</t>
  </si>
  <si>
    <t>КІРОВОГРАДСЬКА область, СВІТЛОВОДСЬКИЙ район, село ВЕЛИКА СКЕЛЬОВА, вулиця О. Кошового, 1-б</t>
  </si>
  <si>
    <t>48324314-5c20-4c05-9a02-de747331c453</t>
  </si>
  <si>
    <t>ЛУГАНСЬКА область, БІЛОВОДСЬКИЙ район, смт. БІЛОВОДСЬК, вулиця Петровського, 32</t>
  </si>
  <si>
    <t>483fcf15-ec81-441c-8e5e-bd2b668355ea</t>
  </si>
  <si>
    <t>ОДЕСЬКА область, місто ОДЕСА, вулиця Маршала Малиновського, 61-Г</t>
  </si>
  <si>
    <t>48464fce-d432-47ff-9785-6d5443c73abe</t>
  </si>
  <si>
    <t>Амбулаторія ЗПСМ № 1 м. Верхньодніпровська (КНП "Верхньодніпровський ЦПМСД" ВМР)</t>
  </si>
  <si>
    <t>4852b552-dbdd-4ed3-af9f-2ddb778f9182</t>
  </si>
  <si>
    <t>Снов'янський фельдшерський пункт</t>
  </si>
  <si>
    <t>СНОВ'ЯНКА</t>
  </si>
  <si>
    <t>ЧЕРНІГІВСЬКА область, ЧЕРНІГІВСЬКИЙ район, село СНОВ'ЯНКА, вулиця Зарічна, 36А</t>
  </si>
  <si>
    <t>48579e4f-5833-4a9a-986d-2431178f28c0</t>
  </si>
  <si>
    <t>Місце надання послуг №4</t>
  </si>
  <si>
    <t>485aa86b-7bf3-434e-a323-f9b7764b5559</t>
  </si>
  <si>
    <t>Амбулаторія загальної практики сімейної медицини селища Зачепилівка</t>
  </si>
  <si>
    <t>ХАРКІВСЬКА область, ЗАЧЕПИЛІВСЬКИЙ район, смт. ЗАЧЕПИЛІВКА, вулиця 14 Гвардійської стрілецької дивізії, 6</t>
  </si>
  <si>
    <t>485e7f13-a826-4ef9-ab16-27c89b60be50</t>
  </si>
  <si>
    <t>ДОНЕЦЬКА область, місто СЕЛИДОВЕ, вулиця Московська, 43</t>
  </si>
  <si>
    <t>487726c9-77a7-48ae-8de8-3dc55c22b120</t>
  </si>
  <si>
    <t>Пункт здоров'я с.Юнашків</t>
  </si>
  <si>
    <t>ЮНАШКІВ</t>
  </si>
  <si>
    <t>ІВАНО-ФРАНКІВСЬКА область, РОГАТИНСЬКИЙ район, село ЮНАШКІВ, вулиця І.Кліща, 25а</t>
  </si>
  <si>
    <t>4888a337-5196-4c66-82a6-6d754c4e8e71</t>
  </si>
  <si>
    <t>Броварківський фельдшерсько-акушерський пункт</t>
  </si>
  <si>
    <t>БРОВАРКИ</t>
  </si>
  <si>
    <t>ПОЛТАВСЬКА область, ГАДЯЦЬКИЙ район, село БРОВАРКИ, вулиця Першотравнева, 6</t>
  </si>
  <si>
    <t>489194a6-ef8e-47ac-b044-f5a78a4bfb03</t>
  </si>
  <si>
    <t>КНП "Міська клінична лікарня №31"ХМР (Любові Малої 4)</t>
  </si>
  <si>
    <t>ХАРКІВСЬКА область, місто ХАРКІВ, проспект Любові Малої, 4</t>
  </si>
  <si>
    <t>48959085-b45f-4500-99ce-a978cd8ba36c</t>
  </si>
  <si>
    <t>АЗПСМ с.Томашівка</t>
  </si>
  <si>
    <t>КИЇВСЬКА область, ФАСТІВСЬКИЙ район, село ТОМАШІВКА, вулиця Л.Українки, 12а</t>
  </si>
  <si>
    <t>48967cbe-f51d-4bfb-be24-70ff5901c0c2</t>
  </si>
  <si>
    <t>Вакулівська сільська лікарська амбулаторія ЗПСМ</t>
  </si>
  <si>
    <t>ДНІПРОПЕТРОВСЬКА область, СОФІЇВСЬКИЙ район, село ВАКУЛОВЕ, вулиця 40 років Перемоги, 1</t>
  </si>
  <si>
    <t>48993d38-e538-4b4b-8a17-48f2c33f5385</t>
  </si>
  <si>
    <t>Міловська лікарська амбулаторія загальної практики-сімейної медицини</t>
  </si>
  <si>
    <t>ЛУГАНСЬКА область, МІЛОВСЬКИЙ район, смт. МІЛОВЕ, вулиця Центральна, 73 А</t>
  </si>
  <si>
    <t>489f3369-2b0d-424a-a23e-edb301800e35</t>
  </si>
  <si>
    <t>48a3b168-bca5-43c7-8629-fe48ab6b8b6c</t>
  </si>
  <si>
    <t>Комунальне некомерційне підприємство "Жовтоводська міська лікарня" Жовтоводської міської ради</t>
  </si>
  <si>
    <t>ДНІПРОПЕТРОВСЬКА область, ДНІПРОПЕТРОВСЬКА район, місто ЖОВТІ ВОДИ, вулиця Кропоткіна, 16</t>
  </si>
  <si>
    <t>48a61974-837f-4e4f-bd01-281580054233</t>
  </si>
  <si>
    <t>ЗАКАРПАТСЬКА область, ТЯЧІВСЬКИЙ район, місто ТЯЧІВ, вулиця Нересенська, 48</t>
  </si>
  <si>
    <t>48a893ef-9662-4b9d-bf4f-1e7771e6cc7a</t>
  </si>
  <si>
    <t>Фельдшерсько-акушерський пункт с.Околена</t>
  </si>
  <si>
    <t>ОКОЛЕНА</t>
  </si>
  <si>
    <t>ЧЕРНІВЕЦЬКА область, ПУТИЛЬСЬКИЙ район, село ОКОЛЕНА, вулиця Ямівська, 22</t>
  </si>
  <si>
    <t>48ad4f04-a179-4f67-b78d-8788409598ac</t>
  </si>
  <si>
    <t>ФП  села Вільне</t>
  </si>
  <si>
    <t>ПОЛТАВСЬКА область, СЕМЕНІВСЬКИЙ район, село ВІЛЬНЕ, вулиця Молодіжна, 7</t>
  </si>
  <si>
    <t>48b8d57e-f2ec-40a2-98f8-94173a54f54c</t>
  </si>
  <si>
    <t>Фізічна особа - підприємець Подлесоцький Олександр Миколайович</t>
  </si>
  <si>
    <t>КИЇВСЬКА область, ВИШГОРОДСЬКИЙ район, місто ВИШГОРОД, вулиця Київська, 6</t>
  </si>
  <si>
    <t>48b8f571-3a6a-4304-8bda-7f271ac90704</t>
  </si>
  <si>
    <t>Теребовлянська станція, Гусятинська підстанція, пункт базування бригади смт.Гримайлів</t>
  </si>
  <si>
    <t>ГРИМАЙЛІВ</t>
  </si>
  <si>
    <t>ТЕРНОПІЛЬСЬКА область, смт. ГРИМАЙЛІВ, вулиця Полуботка, 14</t>
  </si>
  <si>
    <t>48c03099-25a2-4562-a6a3-9ce1242fc85f</t>
  </si>
  <si>
    <t>Амбулаторія загальної практики-сімейної медицини № 3 смт.Цукурине</t>
  </si>
  <si>
    <t>ЦУКУРИНЕ</t>
  </si>
  <si>
    <t>ДОНЕЦЬКА область, смт. ЦУКУРИНЕ, вулиця Центральна, 10а</t>
  </si>
  <si>
    <t>48c3dadc-b646-4e3e-9eda-c749544fa943</t>
  </si>
  <si>
    <t>Поліклінічне відділення (Дерматовенерологія,дитяча дерматовенерологія, клініко-діагностична лабораторія, серологічна лабораторія, ПМП, сестринська справа)</t>
  </si>
  <si>
    <t>М.КИЇВ, місто КИЇВ, вулиця Чернігівська, 38/2</t>
  </si>
  <si>
    <t>48c63dee-056e-4c6d-8fb2-f78af7a59bde</t>
  </si>
  <si>
    <t>Фельдшерсько-акушерський пункт села Золота Липа</t>
  </si>
  <si>
    <t>ЗОЛОТА ЛИПА</t>
  </si>
  <si>
    <t>ІВАНО-ФРАНКІВСЬКА область, ТЛУМАЦЬКИЙ район, село ЗОЛОТА ЛИПА, вулиця Правди, 2</t>
  </si>
  <si>
    <t>48c7f594-57f6-400b-a960-025bbe079442</t>
  </si>
  <si>
    <t>АЗПСМ с. Глинськ</t>
  </si>
  <si>
    <t>ВІННИЦЬКА область, КАЛИНІВСЬКИЙ район, село ГЛИНСЬК, вулиця Миру, 1</t>
  </si>
  <si>
    <t>48c86cf0-bbe8-4e39-b2c5-cc7a473f7264</t>
  </si>
  <si>
    <t>48c8a151-5d76-4ded-87c7-8c8685436286</t>
  </si>
  <si>
    <t>Фельдшерський пункт с. Яценки КНП "Центр ПМСД Решетилівської районної ради"</t>
  </si>
  <si>
    <t>ЯЦЕНКИ</t>
  </si>
  <si>
    <t>ПОЛТАВСЬКА область, РЕШЕТИЛІВСЬКИЙ район, село ЯЦЕНКИ, вулиця Бузкова, 5</t>
  </si>
  <si>
    <t>48d005a1-3854-4023-aeec-15b146b3981b</t>
  </si>
  <si>
    <t>Росошанівська АЗПСМ</t>
  </si>
  <si>
    <t>РОСОШАНИ</t>
  </si>
  <si>
    <t>ЧЕРНІВЕЦЬКА область, КЕЛЬМЕНЕЦЬКИЙ район, село РОСОШАНИ, вулиця Центральна, 40</t>
  </si>
  <si>
    <t>48ddd42b-85b7-45bf-95bb-16c20ef54c74</t>
  </si>
  <si>
    <t>Фельдшерський пункт села Фурманка</t>
  </si>
  <si>
    <t>ФУРМАНКА</t>
  </si>
  <si>
    <t>ЧЕРКАСЬКА область, УМАНСЬКИЙ район, село ФУРМАНКА, вулиця Миру, 14</t>
  </si>
  <si>
    <t>48e1b367-0b46-44b6-afca-f1de70cbeb4a</t>
  </si>
  <si>
    <t>Тарасівська амбулаторія загальної практики сімейної медицини</t>
  </si>
  <si>
    <t>ЛУГАНСЬКА область, ТРОЇЦЬКИЙ район, село ТАРАСІВКА, вулиця Миру, 42</t>
  </si>
  <si>
    <t>48e59a43-4d32-4dc3-92ae-8699fbb3a158</t>
  </si>
  <si>
    <t>КОМУНАЛЬНЕ НЕКОМЕРЦІЙНЕ ПІДПРИЄМСТВО «ОРІХІВСЬКА БАГАТОПРОФІЛЬНА ЛІКАРНЯ ІНТЕНСИВНОГО ЛІКУВАННЯ» ОРІХІВСЬКОЇ МІСЬКОЇ РАДИ</t>
  </si>
  <si>
    <t>48e61660-b961-456e-aa0d-e5bf33b92140</t>
  </si>
  <si>
    <t>Новобасанська сільська лікарська амбулаторія</t>
  </si>
  <si>
    <t>НОВА БАСАНЬ</t>
  </si>
  <si>
    <t>ЧЕРНІГІВСЬКА область, БОБРОВИЦЬКИЙ район, село НОВА БАСАНЬ, вулиця Шевченка, 34</t>
  </si>
  <si>
    <t>48e7258e-b298-4952-86d4-205b3a3fe18b</t>
  </si>
  <si>
    <t>Комунальне некомерційне підприємство Таращанської міської ради  «Таращанська міська лікарня» (Сікевича Володимира 76)</t>
  </si>
  <si>
    <t>КИЇВСЬКА область, ТАРАЩАНСЬКИЙ район, місто ТАРАЩА, вулиця Сікевича Володимира, 76</t>
  </si>
  <si>
    <t>48e7328a-b67f-4890-baf5-c6f27aa63780</t>
  </si>
  <si>
    <t>48ecd64f-8fbd-4500-9c10-585de56b8b8e</t>
  </si>
  <si>
    <t>Комунальне некомерційне підприємство «Стоматологічна поліклініка м. Горішні Плавні»  Горішньоплавнівської міської ради Кременчуцького района Полтавської області</t>
  </si>
  <si>
    <t>ПОЛТАВСЬКА область, місто ГОРІШНІ ПЛАВНІ, вулиця Миру, 10Б</t>
  </si>
  <si>
    <t>48ee52f8-5da3-4d54-be71-15c39f7209ce</t>
  </si>
  <si>
    <t>ФОП Суздалєва Любов Василівна</t>
  </si>
  <si>
    <t>ЗАПОРІЗЬКА область, ТОКМАЦЬКИЙ район, місто ЗАПОРІЖЖЯ, вулиця Добровольчих батальйонів, 54</t>
  </si>
  <si>
    <t>48f1a279-e41f-4f80-ab23-68850efbc63f</t>
  </si>
  <si>
    <t>Киселівська АЗПСМ</t>
  </si>
  <si>
    <t>КИСЕЛІВ</t>
  </si>
  <si>
    <t>ЧЕРНІВЕЦЬКА область, КІЦМАНСЬКИЙ район, село КИСЕЛІВ, вулиця Т. Шевченка, 52</t>
  </si>
  <si>
    <t>48fdad79-ceb8-4dc5-b33f-9c10d9926d1c</t>
  </si>
  <si>
    <t>АЗПСМ Осички</t>
  </si>
  <si>
    <t>ОДЕСЬКА область, САВРАНСЬКИЙ район, село ОСИЧКИ, вулиця Центральна, 134</t>
  </si>
  <si>
    <t>48fdeb04-db84-4f82-aa46-78df452b9e0c</t>
  </si>
  <si>
    <t>Комунальне некомерційне підприємство "Шосткинська стоматологічна поліклініка" Шосткинської міської ради</t>
  </si>
  <si>
    <t>СУМСЬКА область, місто ШОСТКА, вулиця Марата, 21</t>
  </si>
  <si>
    <t>4904ea8c-56fb-48ff-ac14-7ecacd42edff</t>
  </si>
  <si>
    <t>Краснянська амбулаторія загальної практики - сімейної медицини</t>
  </si>
  <si>
    <t>КРАСНЕ</t>
  </si>
  <si>
    <t>ВІННИЦЬКА область, ТИВРІВСЬКИЙ район, село КРАСНЕ, вулиця Данила Нечая, 11а</t>
  </si>
  <si>
    <t>49084986-8c34-4148-a5e8-10606f8a3340</t>
  </si>
  <si>
    <t>ЄМЧИХА</t>
  </si>
  <si>
    <t>КИЇВСЬКА область, МИРОНІВСЬКИЙ район, село ЄМЧИХА, вулиця Миру, 11</t>
  </si>
  <si>
    <t>491c0d3f-e5bf-4d0e-8c65-aa0bbf46e30a</t>
  </si>
  <si>
    <t>Комунальне некомерційне підприємство "ДЕРМАТОВЕНЕРОЛОГІЯ" ВО КМР (КМДА)</t>
  </si>
  <si>
    <t>М.КИЇВ, місто КИЇВ, вулиця Саксаганського, 72</t>
  </si>
  <si>
    <t>491c1a18-8a65-402d-a244-4d87fcb93fc1</t>
  </si>
  <si>
    <t>ФП с.Вільне (СЛА ЗПСМ с.Нива Трудова)</t>
  </si>
  <si>
    <t>ДНІПРОПЕТРОВСЬКА область, АПОСТОЛІВСЬКИЙ район, село ВІЛЬНЕ, вулиця Шкільна, 25</t>
  </si>
  <si>
    <t>491d4307-5abf-4c29-8edf-36c4b4beaa5b</t>
  </si>
  <si>
    <t>АЗПСМ с.Концово</t>
  </si>
  <si>
    <t>КОНЦОВО</t>
  </si>
  <si>
    <t>ЗАКАРПАТСЬКА область, УЖГОРОДСЬКИЙ район, село КОНЦОВО, вулиця Миру, 48А</t>
  </si>
  <si>
    <t>492cc0ad-9c91-4ff0-8f3c-e17ff03a517d</t>
  </si>
  <si>
    <t>Амбулаторія загальної практики сімейної медицини с. Летичівка</t>
  </si>
  <si>
    <t>ЛЕТИЧІВКА</t>
  </si>
  <si>
    <t>ЧЕРКАСЬКА область, МОНАСТИРИЩЕНСЬКИЙ район, село ЛЕТИЧІВКА, вулиця Шкільна, 6</t>
  </si>
  <si>
    <t>492e3485-027d-430b-aad4-244184d93523</t>
  </si>
  <si>
    <t>ПОЛТАВСЬКА область, КРЕМЕНЧУЦЬКИЙ район, село САДКИ, вулиця Центральна, 159-А</t>
  </si>
  <si>
    <t>4935f246-3025-4def-8b8d-680db8b16f73</t>
  </si>
  <si>
    <t>СТОМАТОЛОГІЧНИЙ ЦЕНТР</t>
  </si>
  <si>
    <t>КІРОВОГРАДСЬКА область, місто КРОПИВНИЦЬКИЙ, вулиця Шатила, 19/5</t>
  </si>
  <si>
    <t>4941a73d-006f-49ae-b5d2-840ee1e9e1a3</t>
  </si>
  <si>
    <t>КНП "Нижньосірогозька центральна районна лікарня"</t>
  </si>
  <si>
    <t>НИЖНЬОСІРОГОЗЬКИЙ</t>
  </si>
  <si>
    <t>ХЕРСОНСЬКА область, НИЖНЬОСІРОГОЗЬКИЙ район, смт. НИЖНІ СІРОГОЗИ, вулиця Таврійська, 1</t>
  </si>
  <si>
    <t>4942bec4-ce53-4316-98d7-0b42af195b37</t>
  </si>
  <si>
    <t>М.КИЇВ, місто КИЇВ, вулиця Білоруська, 11 б</t>
  </si>
  <si>
    <t>49463642-503f-4d85-afb1-90093cac9138</t>
  </si>
  <si>
    <t>амбулаторія загальної практики - сімейної медицини села Михайлівка</t>
  </si>
  <si>
    <t>ЧЕРКАСЬКА область, КАМ'ЯНСЬКИЙ район, село МИХАЙЛІВКА, вулиця Шевченка, 20</t>
  </si>
  <si>
    <t>494e3da7-7c43-41c1-83ca-3ce4d2ac90ca</t>
  </si>
  <si>
    <t>Амбулаторія загальної практики-сімейної медицини с. Шом</t>
  </si>
  <si>
    <t>ШОМ</t>
  </si>
  <si>
    <t>ЗАКАРПАТСЬКА область, БЕРЕГІВСЬКИЙ район, село ШОМ, вулиця Головна, 97</t>
  </si>
  <si>
    <t>495c5a87-af8d-4f0d-b75f-34a44ccceb1e</t>
  </si>
  <si>
    <t>Судченський фельдшерський пункт</t>
  </si>
  <si>
    <t>СУДЧЕ</t>
  </si>
  <si>
    <t>ВОЛИНСЬКА область, ЛЮБЕШІВСЬКИЙ район, село СУДЧЕ, вулиця Ланевича, 12а</t>
  </si>
  <si>
    <t>4966a9cf-0234-4729-8576-d9f8ba91690f</t>
  </si>
  <si>
    <t>АЗПСМ с. Вербовець</t>
  </si>
  <si>
    <t>ТЕРНОПІЛЬСЬКА область, ЛАНОВЕЦЬКИЙ район, село ВЕРБОВЕЦЬ, вулиця ЛИСЕНКА, 2</t>
  </si>
  <si>
    <t>4966f797-7abb-4eaa-b54a-4d8dbe4ea0a5</t>
  </si>
  <si>
    <t>АЗПСМ №7</t>
  </si>
  <si>
    <t>ХМЕЛЬНИЦЬКА область, місто ШЕПЕТІВКА, вулиця Титова, 1а</t>
  </si>
  <si>
    <t>497bb93b-2111-4ac0-a77a-6631bd920086</t>
  </si>
  <si>
    <t>Комунальне підприємство "Волинський обласний центр екстреної медичної допомоги та медицини катастроф" Волинської обласної ради Луцьке міське відділення екстреної медичної допомоги №1 пункт ЕМД вул. Бенделіані, 7</t>
  </si>
  <si>
    <t>497cace5-4ab3-44fd-a6d0-d7f3e00e3686</t>
  </si>
  <si>
    <t>Гружчанська медична амбулаторія загальної практики - сімейної медицини</t>
  </si>
  <si>
    <t>ГРУЗЬКЕ</t>
  </si>
  <si>
    <t>КИЇВСЬКА область, МАКАРІВСЬКИЙ район, село ГРУЗЬКЕ, вулиця Шевченка, 13Б</t>
  </si>
  <si>
    <t>49802631-7096-4d0e-bbd2-c68006df50cb</t>
  </si>
  <si>
    <t>Амбулаторія загальної практики сімейної медицини №3, КНП "ЗЦПМСД №1", Олександрівського району м. Запоріжжя</t>
  </si>
  <si>
    <t>498062bd-c84c-4af1-9392-5800242d3511</t>
  </si>
  <si>
    <t>КНП "ЛУГАНСЬКА ОБЛАСНА КЛІНІЧНА ЛІКАРНЯ" ХІРУРГІЧНЕ ВІДДІЛЕННЯ</t>
  </si>
  <si>
    <t>ЛУГАНСЬКА область, місто РУБІЖНЕ, вулиця Богдана Хмельницького, 66а</t>
  </si>
  <si>
    <t>49820ed9-28ec-4df5-9332-f49614f3cf23</t>
  </si>
  <si>
    <t>СУМСЬКА область, місто ГЛУХІВ, вулиця Києво-Московська, 47</t>
  </si>
  <si>
    <t>498ed11a-2178-4003-8a19-c06d15728a5d</t>
  </si>
  <si>
    <t>Амбулаторія загальної практики сімейної медицини с.Медведівка</t>
  </si>
  <si>
    <t>МЕДВЕДІВКА</t>
  </si>
  <si>
    <t>ЧЕРКАСЬКА область, ЧИГИРИНСЬКИЙ район, село МЕДВЕДІВКА, вулиця Максима Залізняка, 36н</t>
  </si>
  <si>
    <t>498fe750-c476-4b48-9448-8e92d4d1f702</t>
  </si>
  <si>
    <t>Новоукраїнська лікарська амбулаторія загальної практики сімейної медицини № 1</t>
  </si>
  <si>
    <t>НОВОУКРАЇНСЬКИЙ</t>
  </si>
  <si>
    <t>КІРОВОГРАДСЬКА область, НОВОУКРАЇНСЬКИЙ район, місто НОВОУКРАЇНКА, провулок Лікарняний, 1</t>
  </si>
  <si>
    <t>49904e13-0dd0-44c7-8ac0-81091a588a4f</t>
  </si>
  <si>
    <t>Фельдшерсько-акушерський пункт с.Козаківка</t>
  </si>
  <si>
    <t>КОЗАКІВКА</t>
  </si>
  <si>
    <t>ІВАНО-ФРАНКІВСЬКА область, село КОЗАКІВКА, вулиця Мандрика, 2</t>
  </si>
  <si>
    <t>49942d49-528b-4dec-8fee-d0415b923e84</t>
  </si>
  <si>
    <t>СОСНОВЕ</t>
  </si>
  <si>
    <t>РІВНЕНСЬКА область, БЕРЕЗНІВСЬКИЙ район, смт. СОСНОВЕ, вулиця Шкільна, 46</t>
  </si>
  <si>
    <t>4996a8be-a1c4-4199-8fc6-c139b31035c9</t>
  </si>
  <si>
    <t>Фельдшерський пункт с.Романівка</t>
  </si>
  <si>
    <t>РОМАНІВКА</t>
  </si>
  <si>
    <t>ТЕРНОПІЛЬСЬКА область, село РОМАНІВКА, вулиця Братів Бойчуків, 15</t>
  </si>
  <si>
    <t>499852a6-9b01-42a8-bf41-8970b29e24a0</t>
  </si>
  <si>
    <t>Радісненська амбулаторія загальної практики-сімейної медицини</t>
  </si>
  <si>
    <t>ОДЕСЬКА область, смт. РАДІСНЕ, вулиця Центральна, 1</t>
  </si>
  <si>
    <t>4998b50f-28e5-42d7-8a06-3ecd25082df1</t>
  </si>
  <si>
    <t>Комунальне некомерційне підприємство "Консультативно-діагностичний центр дитячий Дарницького району м. Києва" , філія</t>
  </si>
  <si>
    <t>М.КИЇВ, місто КИЇВ, вулиця Харківське Шосе, 121</t>
  </si>
  <si>
    <t>499b5995-ad9c-4a02-b973-2113c4a2d17b</t>
  </si>
  <si>
    <t>Нелипівська АЗПСМ</t>
  </si>
  <si>
    <t>НЕЛИПІВЦІ</t>
  </si>
  <si>
    <t>ЧЕРНІВЕЦЬКА область, КЕЛЬМЕНЕЦЬКИЙ район, село НЕЛИПІВЦІ, вулиця Заводська, 13</t>
  </si>
  <si>
    <t>499e4202-1af5-4cf2-adf6-f4a3eec53e18</t>
  </si>
  <si>
    <t>АЗПСМ  с. Горинка</t>
  </si>
  <si>
    <t>ГОРИНКА</t>
  </si>
  <si>
    <t>ТЕРНОПІЛЬСЬКА область, КРЕМЕНЕЦЬКИЙ район, село ГОРИНКА, вулиця Сонячна, 2</t>
  </si>
  <si>
    <t>499ee65c-56d3-42db-96c4-2f513d26f0cc</t>
  </si>
  <si>
    <t>Амбулаторія смт.Ясіня</t>
  </si>
  <si>
    <t>ЗАКАРПАТСЬКА область, РАХІВСЬКИЙ район, смт. ЯСІНЯ, вулиця Коцюбинського, 25</t>
  </si>
  <si>
    <t>49a01c86-35fc-4769-b228-56bae135657e</t>
  </si>
  <si>
    <t>6. Комунальне некомерційне підприємство Миколаївської міської ради «Міська дитяча лікарня № 2»</t>
  </si>
  <si>
    <t>МИКОЛАЇВСЬКА область, місто МИКОЛАЇВ, вулиця Спортивна, 29</t>
  </si>
  <si>
    <t>49a07acf-13af-48d9-9e76-03dafbb4f319</t>
  </si>
  <si>
    <t>Новолуганська амбулаторія</t>
  </si>
  <si>
    <t>НОВОЛУГАНСЬКЕ</t>
  </si>
  <si>
    <t>ДОНЕЦЬКА область, БАХМУТСЬКИЙ район, селище НОВОЛУГАНСЬКЕ, вулиця Шкільна, 25</t>
  </si>
  <si>
    <t>49a3493f-2984-4be4-8a64-a99d1480e90e</t>
  </si>
  <si>
    <t>ОЖЕНКІВСЬКИЙ МЕДИЧНИЙ ПУНКТ ТИМЧАСОВОГО БАЗУВАННЯ</t>
  </si>
  <si>
    <t>ОЖЕНКІВКА</t>
  </si>
  <si>
    <t>ДНІПРОПЕТРОВСЬКА область, ПАВЛОГРАДСЬКИЙ район, село ОЖЕНКІВКА, вулиця ЦЕНТРАЛЬНА, 24</t>
  </si>
  <si>
    <t>49a56ede-2edb-4d9a-a3bc-73639cb4e2a0</t>
  </si>
  <si>
    <t>Комунальне некомерційне підприємство "Центральна міська клінічна лікарня" Сумської міської ради м. Суми вулиця Привокзальна, 1</t>
  </si>
  <si>
    <t>СУМСЬКА область, місто СУМИ, площа Привокзальна, 1</t>
  </si>
  <si>
    <t>49aa34b6-ea4a-493f-9ca0-e37e937567b2</t>
  </si>
  <si>
    <t>Кротівський фельдшерсько-акушерський пункт</t>
  </si>
  <si>
    <t>КРОТИ</t>
  </si>
  <si>
    <t>ПОЛТАВСЬКА область, ПИРЯТИНСЬКИЙ район, село КРОТИ, вулиця З. Космодемянської, 19</t>
  </si>
  <si>
    <t>49c008cc-32d9-4daa-b992-327e4b6496d8</t>
  </si>
  <si>
    <t>ЛЬВІВСЬКА область, місто ЛЬВІВ, вулиця Богдана Хмельницького, 195</t>
  </si>
  <si>
    <t>49c5ad34-582d-4bda-a400-41532683d454</t>
  </si>
  <si>
    <t>Орлицька амбулаторія загальної практики-сімейної медицини</t>
  </si>
  <si>
    <t>49ccd172-eab0-4c4f-9985-33202575b227</t>
  </si>
  <si>
    <t>Пункт здоров'я с.Приозерне</t>
  </si>
  <si>
    <t>ПРИОЗЕРНЕ</t>
  </si>
  <si>
    <t>ІВАНО-ФРАНКІВСЬКА область, РОГАТИНСЬКИЙ район, село ПРИОЗЕРНЕ, вулиця Долішня, 3</t>
  </si>
  <si>
    <t>49d1f9ee-bede-433b-9db0-418cde4f95a3</t>
  </si>
  <si>
    <t>Амбулаторія загальної практики-сімейної медицини с. Квітки</t>
  </si>
  <si>
    <t>КВІТКИ</t>
  </si>
  <si>
    <t>ЧЕРКАСЬКА область, село КВІТКИ, вулиця Соборна, 45</t>
  </si>
  <si>
    <t>49d9b06c-4d79-46e3-9cef-8c469b7fe98e</t>
  </si>
  <si>
    <t>ЛЬВІВСЬКА область, САМБІРСЬКИЙ район, село СІДЕ, вулиця Самбірська, 140 а</t>
  </si>
  <si>
    <t>49e58896-d88e-4d01-bb7a-07b85e1b24b7</t>
  </si>
  <si>
    <t>Приютівська амбулаторія ЗПСМ</t>
  </si>
  <si>
    <t>ПРИЮТІВКА</t>
  </si>
  <si>
    <t>КІРОВОГРАДСЬКА область, ОЛЕКСАНДРІЙСЬКИЙ район, смт. ПРИЮТІВКА, вулиця Центральна, 1</t>
  </si>
  <si>
    <t>49e934d4-bfff-4e22-be24-c05c7505402d</t>
  </si>
  <si>
    <t>Акушерське відділення</t>
  </si>
  <si>
    <t>49f32e75-c642-4e5c-b0f7-da79688997af</t>
  </si>
  <si>
    <t>49f8156f-985d-4072-9c0a-247836bf4b65</t>
  </si>
  <si>
    <t>Хірургічні відділення, хіміотерапевтичне відділення, поліклінічне відділення</t>
  </si>
  <si>
    <t>ЛУГАНСЬКА область, КРЕМІНСЬКИЙ район, місто КРЕМІННА, вулиця Побєди, 1А</t>
  </si>
  <si>
    <t>49fb4f4e-d69a-4b5b-bf53-2d39e677869c</t>
  </si>
  <si>
    <t>Погорільська ЛА ЗПСМ</t>
  </si>
  <si>
    <t>ПОГОРІЛЬЦІ</t>
  </si>
  <si>
    <t>ЧЕРНІГІВСЬКА область, СЕМЕНІВСЬКИЙ район, село ПОГОРІЛЬЦІ, вулиця Коцюбинського, 25</t>
  </si>
  <si>
    <t>49fb8a18-536e-4a8a-9ecc-ba9ab86ecf06</t>
  </si>
  <si>
    <t>ДОНЕЦЬКА область, місто ТОРЕЦЬК, вулиця Центральна, 55Г</t>
  </si>
  <si>
    <t>49ff1f97-66e9-4fd9-968f-6b8ccc3ae774</t>
  </si>
  <si>
    <t>2-ге поліклінічне відділення</t>
  </si>
  <si>
    <t>4a005a17-1b2e-4342-9b3c-00d21de63e74</t>
  </si>
  <si>
    <t>Фельдшерсько-акушерський пункт села Антонівка</t>
  </si>
  <si>
    <t>ІВАНО-ФРАНКІВСЬКА область, ТЛУМАЦЬКИЙ район, село АНТОНІВКА, вулиця Лесі Українки, 11А</t>
  </si>
  <si>
    <t>4a07b75d-b895-47fb-9ab2-55b925d1673d</t>
  </si>
  <si>
    <t>КНП "Красноградська центральна районна лікарня" (Поліклінічне відділення, кожвен)</t>
  </si>
  <si>
    <t>ХАРКІВСЬКА область, КРАСНОГРАДСЬКИЙ район, місто КРАСНОГРАД, вулиця 19 вересня, 98</t>
  </si>
  <si>
    <t>4a07c781-368b-4c64-9ed2-49c1164f092a</t>
  </si>
  <si>
    <t>Інформаційно-аналітичний відділ медичної статистики, відділ кадрів</t>
  </si>
  <si>
    <t>СУМСЬКА область, місто СУМИ, вулиця Куликівська, 43</t>
  </si>
  <si>
    <t>4a1fc649-93e7-48ed-a203-6f30cfdd5510</t>
  </si>
  <si>
    <t>Дитячий медичний центр вул.І.Франка 30</t>
  </si>
  <si>
    <t>ХМЕЛЬНИЦЬКА область, місто КАМ'ЯНЕЦЬ-ПОДІЛЬСЬКИЙ, вулиця І.Франка, 30</t>
  </si>
  <si>
    <t>4a20395e-b24e-43ea-9494-a2eee7e2cce2</t>
  </si>
  <si>
    <t>Фельдшерсько-акушерський пункт села Мощаниця Острозької лікарської амбулаторії загальної практики сімейної медицини №2 "Острозького районного центру первинної медичної (медико-санітарної) допомоги" Острозької районної ради Рівненської області</t>
  </si>
  <si>
    <t>МОЩАНИЦЯ</t>
  </si>
  <si>
    <t>РІВНЕНСЬКА область, село МОЩАНИЦЯ, вулиця Шевченка, 39</t>
  </si>
  <si>
    <t>4a20d3da-6874-44d7-8057-ca9128c2ec2c</t>
  </si>
  <si>
    <t>Фельдшерсько-акушерський пункт с. Єрківці</t>
  </si>
  <si>
    <t>ПОЛТАВСЬКА область, ХОРОЛЬСЬКИЙ район, село ЄРКІВЦІ, вулиця П.Мирного, 12</t>
  </si>
  <si>
    <t>4a21a43b-2f72-4792-bbb9-8da08f2ac184</t>
  </si>
  <si>
    <t>Амбулаторія с. Данилово</t>
  </si>
  <si>
    <t>ДАНИЛОВО</t>
  </si>
  <si>
    <t>ЗАКАРПАТСЬКА область, ХУСТСЬКИЙ район, село ДАНИЛОВО, вулиця Миру, 55</t>
  </si>
  <si>
    <t>4a272e84-6cd5-44f1-bf74-1ee60e49392e</t>
  </si>
  <si>
    <t>Горишківський ФАП</t>
  </si>
  <si>
    <t>ГОРИШКІВКА</t>
  </si>
  <si>
    <t>ВІННИЦЬКА область, ТОМАШПІЛЬСЬКИЙ район, село ГОРИШКІВКА, вулиця Центральна, 75</t>
  </si>
  <si>
    <t>4a338a43-7426-49aa-b44b-b53c9c7ec88e</t>
  </si>
  <si>
    <t>Поліклінічне відділення комунального некомерційного підприємства "Міська поліклініка №1" Дніпровської міської ради</t>
  </si>
  <si>
    <t>ДНІПРОПЕТРОВСЬКА область, місто ДНІПРО, вулиця Івана Акінфієва, 12а</t>
  </si>
  <si>
    <t>4a39af48-573e-4a95-86d4-d7a872d181b5</t>
  </si>
  <si>
    <t>АЗПСМ с. Валер'янівка №8</t>
  </si>
  <si>
    <t>ВАЛЕР'ЯНІВКА</t>
  </si>
  <si>
    <t>ДОНЕЦЬКА область, ВОЛНОВАСЬКИЙ район, село ВАЛЕР'ЯНІВКА, вулиця Центральна, 35</t>
  </si>
  <si>
    <t>4a3aac8b-bf05-44b4-aec2-9d910a18f594</t>
  </si>
  <si>
    <t>Бужанівська АЗПСМ</t>
  </si>
  <si>
    <t>БУЖАНИ</t>
  </si>
  <si>
    <t>ВОЛИНСЬКА область, ГОРОХІВСЬКИЙ район, село БУЖАНИ, вулиця Млинова, 3</t>
  </si>
  <si>
    <t>4a40586a-d48d-4fef-b16d-a659cbbf87a1</t>
  </si>
  <si>
    <t>Дитина та Родина</t>
  </si>
  <si>
    <t>ОДЕСЬКА область, місто ОДЕСА, вулиця Фонтанська дорога, 67</t>
  </si>
  <si>
    <t>4a42260d-b3ef-4595-8500-c5438011a809</t>
  </si>
  <si>
    <t>Комунальне некомерційне підприємство "Вінницька міська клінічна лікарня 2Центр матері та дитини" Амбулаторно-діагностичне відділення</t>
  </si>
  <si>
    <t>4a4912e2-e5da-4c05-9b02-ab691ffa7a61</t>
  </si>
  <si>
    <t>ЧЕРНІВЕЦЬКА область, місто ЧЕРНІВЦІ, проспект Незалежності, 123</t>
  </si>
  <si>
    <t>4a4c4c3d-f9f7-49d5-b1e7-be0de864dfd0</t>
  </si>
  <si>
    <t>4a4c88b1-1f7d-4112-af7b-2a356f9a5ce4</t>
  </si>
  <si>
    <t>Амбулаторія ЗПСМ с. Приборжавське</t>
  </si>
  <si>
    <t>ПРИБОРЖАВСЬКЕ</t>
  </si>
  <si>
    <t>ЗАКАРПАТСЬКА область, ІРШАВСЬКИЙ район, село ПРИБОРЖАВСЬКЕ, вулиця Центральна, 98</t>
  </si>
  <si>
    <t>4a5305ce-911c-4f97-8db0-6871c7fbe179</t>
  </si>
  <si>
    <t>Амбулаторія ЗПСМ м. Пятихатки (КНП "П'ятихатський ЦПМСД" ПМР)</t>
  </si>
  <si>
    <t>ДНІПРОПЕТРОВСЬКА область, П'ЯТИХАТСЬКИЙ район, місто П'ЯТИХАТКИ, вулиця ПРОКОПЕНКО, 13</t>
  </si>
  <si>
    <t>4a538dcd-2658-40ff-b289-994492eada8b</t>
  </si>
  <si>
    <t>Українська амбулаторія ЗПСМ</t>
  </si>
  <si>
    <t>4a570339-33cf-44ac-b3df-6a247cd98ca2</t>
  </si>
  <si>
    <t>Прихідьківський фельдшерсько-акушерський пункт</t>
  </si>
  <si>
    <t>ПРИХІДЬКИ</t>
  </si>
  <si>
    <t>ПОЛТАВСЬКА область, ПИРЯТИНСЬКИЙ район, село ПРИХІДЬКИ, вулиця Григорія Кісіля, 41</t>
  </si>
  <si>
    <t>4a5c1f4f-7a2d-48c8-9744-8832ca634f5a</t>
  </si>
  <si>
    <t>ФП с. Ріжок</t>
  </si>
  <si>
    <t>РІЖОК</t>
  </si>
  <si>
    <t>ВІННИЦЬКА область, ЛІТИНСЬКИЙ район, село РІЖОК, вулиця ПЕРШОТРАВНЕВА, 18</t>
  </si>
  <si>
    <t>4a627fc1-d351-4259-b1b6-4cfabdb80ca3</t>
  </si>
  <si>
    <t>ФП с. Чернече</t>
  </si>
  <si>
    <t>ЧЕРНЕЧЕ</t>
  </si>
  <si>
    <t>ОДЕСЬКА область, БАЛТСЬКИЙ район, село ЧЕРНЕЧЕ, вулиця Шевченка, 15</t>
  </si>
  <si>
    <t>4a62de2c-499b-4017-b73d-abf50203cc8d</t>
  </si>
  <si>
    <t>Амбулаторія ЗПСМ №1 КНМП "ЦПМСД №1" міста Кременчука</t>
  </si>
  <si>
    <t>ПОЛТАВСЬКА область, місто КРЕМЕНЧУК, вулиця Івана Мазепи, 26</t>
  </si>
  <si>
    <t>4a6992b5-520c-4e71-9d91-c841c21b814b</t>
  </si>
  <si>
    <t>Фельдшерський пункт с. Михайло-Олександрівка</t>
  </si>
  <si>
    <t>МИХАЙЛО-ОЛЕКСАНДРІВКА</t>
  </si>
  <si>
    <t>ОДЕСЬКА область, БЕРЕЗІВСЬКИЙ район, село МИХАЙЛО-ОЛЕКСАНДРІВКА, вулиця Центральна, 44</t>
  </si>
  <si>
    <t>4a6b44b9-95ec-4832-9f63-6e800f469335</t>
  </si>
  <si>
    <t>Комунальне некомерційне підприємство "Вінницька міська клінічна лікарня "Центр матері та дитини" Амбулаторно-діагностичне відділення</t>
  </si>
  <si>
    <t>ВІННИЦЬКА область, місто ВІННИЦЯ, вулиця Замостянська, 49</t>
  </si>
  <si>
    <t>4a700738-c82c-4bfb-bdaa-03a6fc579264</t>
  </si>
  <si>
    <t>1 Комунальне підприємство "Волинська обласна клінічна лікарня" Волинської обласної ради</t>
  </si>
  <si>
    <t>ВОЛИНСЬКА область, місто ЛУЦЬК, проспект Президента Грушевського, 21</t>
  </si>
  <si>
    <t>4a74a173-523c-452a-8df7-b1df74557ae7</t>
  </si>
  <si>
    <t>Фельдшерський пункт с.Степівка</t>
  </si>
  <si>
    <t>СТЕПІВКА</t>
  </si>
  <si>
    <t>ЧЕРКАСЬКА область, МОНАСТИРИЩЕНСЬКИЙ район, село СТЕПІВКА, вулиця Центральна, 3</t>
  </si>
  <si>
    <t>4a74c44e-9416-43ac-85b0-01c9248dbb3c</t>
  </si>
  <si>
    <t>КНП ЛОР "Центр спортивної медицини і реабілітації"</t>
  </si>
  <si>
    <t>ЛЬВІВСЬКА область, місто ЛЬВІВ, вулиця Коновальця, 47</t>
  </si>
  <si>
    <t>4a78cd07-24a1-4233-9f5e-4824273f1e86</t>
  </si>
  <si>
    <t>Фельдшерсько-акушерський пункт села Жалин</t>
  </si>
  <si>
    <t>ЖАЛИН</t>
  </si>
  <si>
    <t>РІВНЕНСЬКА область, КОСТОПІЛЬСЬКИЙ район, село ЖАЛИН, вулиця Набережна, 65</t>
  </si>
  <si>
    <t>4a7f0cf5-c32a-4510-8f42-21229b321d87</t>
  </si>
  <si>
    <t>Фельдшерсько-акушерський пункт с.Монастирець</t>
  </si>
  <si>
    <t>ЛЬВІВСЬКА область, ЖИДАЧІВСЬКИЙ район, село МОНАСТИРЕЦЬ, вулиця Цетральна, 5</t>
  </si>
  <si>
    <t>4a8bee4d-f3d9-44fc-abe7-f489ad5f84aa</t>
  </si>
  <si>
    <t>ЛЬВІВСЬКА область, місто ЛЬВІВ, вулиця Тичини, 21</t>
  </si>
  <si>
    <t>4a8ea4fb-3e8a-4995-932b-e554c5149b88</t>
  </si>
  <si>
    <t>Верхньотерсянська АЗПСМ</t>
  </si>
  <si>
    <t>ВЕРХНЯ ТЕРСА</t>
  </si>
  <si>
    <t>ЗАПОРІЗЬКА область, село ВЕРХНЯ ТЕРСА, вулиця Центральна, 78</t>
  </si>
  <si>
    <t>4a96d530-cb19-4bd3-a03e-93b5ad11e6cc</t>
  </si>
  <si>
    <t>М.КИЇВ, місто КИЇВ, вулиця Пулюя, 5</t>
  </si>
  <si>
    <t>4a97244e-6ce5-4efe-a0c8-413f71d0c0ca</t>
  </si>
  <si>
    <t>Березнянська лікарська амбулаторія загальної практики-сімейної медицини</t>
  </si>
  <si>
    <t>БЕРЕЗНА</t>
  </si>
  <si>
    <t>ЧЕРНІГІВСЬКА область, МЕНСЬКИЙ район, смт. БЕРЕЗНА, вулиця Стольненська, 18</t>
  </si>
  <si>
    <t>4a98e7b3-c871-4281-a098-bd40aec05435</t>
  </si>
  <si>
    <t>Амбулаторія загальної практики-сімейної медицини №5 с. Сушки</t>
  </si>
  <si>
    <t>СУШКИ</t>
  </si>
  <si>
    <t>ЖИТОМИРСЬКА область, КОРОСТЕНСЬКИЙ район, село СУШКИ, вулиця Центральна, 63</t>
  </si>
  <si>
    <t>4a993c41-5047-4edc-97fe-06b55a743a97</t>
  </si>
  <si>
    <t>Андрівська АЗПСМ</t>
  </si>
  <si>
    <t>АНДРІВКА</t>
  </si>
  <si>
    <t>ЗАПОРІЗЬКА область, БЕРДЯНСЬКИЙ район, село АНДРІВКА, вулиця Шкільна, 59</t>
  </si>
  <si>
    <t>4a99475d-529d-4fd2-9ae6-162bb1bf4576</t>
  </si>
  <si>
    <t>Рибальська АЗПСМ № 3</t>
  </si>
  <si>
    <t>РИБАЛЬСЬКЕ</t>
  </si>
  <si>
    <t>СУМСЬКА область, ОХТИРСЬКИЙ район, село РИБАЛЬСЬКЕ, вулиця Миру, 5</t>
  </si>
  <si>
    <t>4a9accc8-311a-447f-a330-3fc307c11352</t>
  </si>
  <si>
    <t>ФП с. Орлинці</t>
  </si>
  <si>
    <t>ОРЛИНЦІ</t>
  </si>
  <si>
    <t>ХМЕЛЬНИЦЬКА область, село ОРЛИНЦІ, вулиця Садова , 24а</t>
  </si>
  <si>
    <t>4aa42032-f713-46c0-890e-e18565b4c607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</si>
  <si>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Дрогобицька Станція ЕМД, Підстанція ЕМД №2 пункт "Борислав"</t>
  </si>
  <si>
    <t>ЛЬВІВСЬКА область, місто БОРИСЛАВ, вулиця Весняна, 32</t>
  </si>
  <si>
    <t>4aad6944-de82-4092-bd38-e7d78f3e2a8a</t>
  </si>
  <si>
    <t>АЗПСМ ЦПМСД</t>
  </si>
  <si>
    <t>ЖИТОМИРСЬКА область, місто БЕРДИЧІВ, вулиця Житомирська, 85-А</t>
  </si>
  <si>
    <t>4aaf78c8-8dfc-4a75-9ead-3cfcb524a358</t>
  </si>
  <si>
    <t>Фельдшерський пункт  с. Затишок</t>
  </si>
  <si>
    <t>ЗАТИШОК</t>
  </si>
  <si>
    <t>ЧЕРКАСЬКА область, УМАНСЬКИЙ район, селище ЗАТИШОК, вулиця Шкільна, 2а</t>
  </si>
  <si>
    <t>4ab0dde8-e9a6-4bde-abdf-452b5cf7662e</t>
  </si>
  <si>
    <t>Амбулаторно-стаціонарні служби Мануйлівський 29</t>
  </si>
  <si>
    <t>ДНІПРОПЕТРОВСЬКА область, місто ДНІПРО, проспект Мануйлівський, 29</t>
  </si>
  <si>
    <t>4ab13cd3-885e-44f1-b6c3-2eb5d5944628</t>
  </si>
  <si>
    <t>Амбулаторія ЗПСМ с. Попасне (КНП "ЦПМСД" Черкаської селищної ради")</t>
  </si>
  <si>
    <t>ПОПАСНЕ</t>
  </si>
  <si>
    <t>ДНІПРОПЕТРОВСЬКА область, НОВОМОСКОВСЬКИЙ район, село ПОПАСНЕ, вулиця Зелена, 16</t>
  </si>
  <si>
    <t>4ab27549-2012-47f1-a45b-7b15e1268cdb</t>
  </si>
  <si>
    <t>Амбулаторія загальної практики-сімейної медицини с. Василівка</t>
  </si>
  <si>
    <t>ОДЕСЬКА область, БОЛГРАДСЬКИЙ район, село ВАСИЛІВКА, вулиця Болградська, 2</t>
  </si>
  <si>
    <t>4ab65e78-7f47-451b-8702-b9ea52184c00</t>
  </si>
  <si>
    <t>Місце надання послуг вул. Матросова 17</t>
  </si>
  <si>
    <t>4ab6b180-1b65-497a-89fb-3812d4e0b21c</t>
  </si>
  <si>
    <t>Амбулаторія загальної практики сімейної медицини с.Нова Дмитрівка</t>
  </si>
  <si>
    <t>НОВА ДМИТРІВКА</t>
  </si>
  <si>
    <t>ЧЕРКАСЬКА область, ЗОЛОТОНІСЬКИЙ район, село НОВА ДМИТРІВКА, вулиця Чернишевського, 19</t>
  </si>
  <si>
    <t>4ac0ffbe-4fc2-4b12-aedc-35c2dcc84831</t>
  </si>
  <si>
    <t>Інфекційно-боксове відділення</t>
  </si>
  <si>
    <t>4ac167db-aa70-40db-a17d-1d491f4a49be</t>
  </si>
  <si>
    <t>Яблунівський фельдшерсько- акушерський пункт</t>
  </si>
  <si>
    <t>ЯБЛУНЕВЕ</t>
  </si>
  <si>
    <t>ПОЛТАВСЬКА область, ОРЖИЦЬКИЙ район, село ЯБЛУНЕВЕ, вулиця Центральна, 61 А</t>
  </si>
  <si>
    <t>4ac741fc-7e3d-4061-95bb-c31025bf1436</t>
  </si>
  <si>
    <t>ДНІПРОПЕТРОВСЬКА область, ВАСИЛЬКІВСЬКИЙ район, смт. ВАСИЛЬКІВКА, вулиця Михайлівська, 76-д</t>
  </si>
  <si>
    <t>4ac783c2-8fb7-40c1-ba02-41c9edfa711d</t>
  </si>
  <si>
    <t>ХАРКІВСЬКА область, місто ХАРКІВ, проспект Ново-Баварський, 90</t>
  </si>
  <si>
    <t>4ac8e137-9c9a-42c0-9e89-4a380e37a3c5</t>
  </si>
  <si>
    <t>ФП с. Свириди</t>
  </si>
  <si>
    <t>СВИРИДИ</t>
  </si>
  <si>
    <t>ХМЕЛЬНИЦЬКА область, ІЗЯСЛАВСЬКИЙ район, село СВИРИДИ, вулиця Центральна, 6</t>
  </si>
  <si>
    <t>4ac9f221-9f93-4747-a050-38878701bd97</t>
  </si>
  <si>
    <t>Сільська лікарська амбулаторія с. Бистрик</t>
  </si>
  <si>
    <t>БИСТРИК</t>
  </si>
  <si>
    <t>СУМСЬКА область, КРОЛЕВЕЦЬКИЙ район, село БИСТРИК, вулиця Сайківська, 38 А</t>
  </si>
  <si>
    <t>4acd4066-9e00-4ae2-9dc4-1b7c72043ae2</t>
  </si>
  <si>
    <t>Амбулаторія загальної практики-сімейної медицини 2</t>
  </si>
  <si>
    <t>4ad1055e-f6a7-4097-9893-a551c5cf71a4</t>
  </si>
  <si>
    <t>Амбулаторія загальної практики сімейної медицини с. Гвіздівці</t>
  </si>
  <si>
    <t>ГВІЗДІВЦІ</t>
  </si>
  <si>
    <t>ЧЕРНІВЕЦЬКА область, СОКИРЯНСЬКИЙ район, село ГВІЗДІВЦІ, вулиця Шевченка, 9</t>
  </si>
  <si>
    <t>4ad47359-f7a2-40de-865c-fbaab7eed74e</t>
  </si>
  <si>
    <t>Лімнянська амбулаторія моно-практики сімейної медицини</t>
  </si>
  <si>
    <t>ЛІМНА</t>
  </si>
  <si>
    <t>ЛЬВІВСЬКА область, ТУРКІВСЬКИЙ район, село ЛІМНА, вулиця Центральна, 219</t>
  </si>
  <si>
    <t>4ad4a87b-3de5-4e62-b4af-425e59f0a63a</t>
  </si>
  <si>
    <t>Валео діагностик2</t>
  </si>
  <si>
    <t>ДНІПРОПЕТРОВСЬКА область, місто ДНІПРО, вулиця Титова, 18б</t>
  </si>
  <si>
    <t>4ae08202-910e-421c-b316-78cc16d02f64</t>
  </si>
  <si>
    <t>Римарівська амбулаторія загальної практики - сімейної медицини</t>
  </si>
  <si>
    <t>РИМАРІВКА</t>
  </si>
  <si>
    <t>ПОЛТАВСЬКА область, село РИМАРІВКА, вулиця Шкільна, 1а</t>
  </si>
  <si>
    <t>4ae67a05-eccc-4d93-986b-11f772ff57de</t>
  </si>
  <si>
    <t>Фельдшерський пункт село Йосипівка</t>
  </si>
  <si>
    <t>ЖИТОМИРСЬКА область, БАРАНІВСЬКИЙ район, село ЙОСИПІВКА, вулиця Польова, 3</t>
  </si>
  <si>
    <t>4aeba086-6942-432f-a81d-a98a593ed118</t>
  </si>
  <si>
    <t>Комунальне підприємство " Володимир-Волинська стоматологічна поліклініка"</t>
  </si>
  <si>
    <t>ВОЛИНСЬКА область, місто ВОЛОДИМИР-ВОЛИНСЬКИЙ, вулиця Драгоманова, 41</t>
  </si>
  <si>
    <t>4af7e8ef-418b-4ac9-a995-ac03bfd656b0</t>
  </si>
  <si>
    <t>Відокремлений структурний підрозділ №4 Комунальне некомерційне підприємство "Зміївська центральна районна лікарня" Зміївської районної ради Харківської області</t>
  </si>
  <si>
    <t>ТИМЧЕНКИ</t>
  </si>
  <si>
    <t>ХАРКІВСЬКА область, ЗМІЇВСЬКИЙ район, село ТИМЧЕНКИ, вулиця Миру, 28Г</t>
  </si>
  <si>
    <t>4af95428-4311-4281-9f31-23a27c0277f9</t>
  </si>
  <si>
    <t>Дермато-венерологічне відділення КНП "КДЦ" №6</t>
  </si>
  <si>
    <t>ОДЕСЬКА область, місто ОДЕСА, вулиця Сегедська, 17</t>
  </si>
  <si>
    <t>4af992ef-7e9b-4aea-b02d-b13c01fd51e3</t>
  </si>
  <si>
    <t>Амбулаторно-стаціонарні служби Мануйлівський 29а</t>
  </si>
  <si>
    <t>ДНІПРОПЕТРОВСЬКА область, місто ДНІПРО, проспект Мануйлівський, 29 а</t>
  </si>
  <si>
    <t>4b024e1a-b0ea-46b6-9f5c-8f99e78dc291</t>
  </si>
  <si>
    <t>Амбулаторія загальної практики-сімейної медицини с.Старичі</t>
  </si>
  <si>
    <t>СТАРИЧІ</t>
  </si>
  <si>
    <t>ЛЬВІВСЬКА область, ЯВОРІВСЬКИЙ район, село СТАРИЧІ, вулиця Шептицького, 21А</t>
  </si>
  <si>
    <t>4b044902-d8f8-416c-ac3b-75e84d40fd9d</t>
  </si>
  <si>
    <t>Амбулаторія загальної практики-сімейної медицини №13</t>
  </si>
  <si>
    <t>ХМЕЛЬНИЦЬКА область, місто ХМЕЛЬНИЦЬКИЙ, вулиця Трудова, 5-Ж</t>
  </si>
  <si>
    <t>4b0b9931-34d1-48d6-9d9e-69628a206619</t>
  </si>
  <si>
    <t>ДНІПРОПЕТРОВСЬКА область, місто КРИВИЙ РІГ, майдан 30-річчя Перемоги, 2</t>
  </si>
  <si>
    <t>4b1425e9-2974-4bf1-9824-737bc404bb5b</t>
  </si>
  <si>
    <t>ФАП с. Ценява</t>
  </si>
  <si>
    <t>ЦЕНЯВА</t>
  </si>
  <si>
    <t>ІВАНО-ФРАНКІВСЬКА область, КОЛОМИЙСЬКИЙ район, село ЦЕНЯВА, вулиця Зелена, 1</t>
  </si>
  <si>
    <t>4b15a332-7359-4e6d-8a4b-62d108c5bae5</t>
  </si>
  <si>
    <t>Фельдшерський пункт Ракош</t>
  </si>
  <si>
    <t>РАКОШ</t>
  </si>
  <si>
    <t>ЗАКАРПАТСЬКА область, ХУСТСЬКИЙ район, село РАКОШ, вулиця Грушова, 86</t>
  </si>
  <si>
    <t>4b1ab04b-0ba8-4bf6-8fb8-f5a2ea0b486c</t>
  </si>
  <si>
    <t>Відокремлений підрозділ Комунального некомерційного підприємства "Обласний клінічний заклад з надання психіатричної допомоги" Запорізької обласної ради у місті Гуляйполе</t>
  </si>
  <si>
    <t>ЗАПОРІЗЬКА область, місто ГУЛЯЙПОЛЕ, вулиця Дачна, 89</t>
  </si>
  <si>
    <t>4b2977ae-3669-4e27-ab83-d4a63ab7e1ab</t>
  </si>
  <si>
    <t>Амбулаторія ЗПСМ с. Широколанівка</t>
  </si>
  <si>
    <t>ШИРОКОЛАНІВКА</t>
  </si>
  <si>
    <t>МИКОЛАЇВСЬКА область, ВЕСЕЛИНІВСЬКИЙ район, село ШИРОКОЛАНІВКА, вулиця Центральна , 124</t>
  </si>
  <si>
    <t>4b2c6ce5-90dd-4708-b0fe-aee9c233687f</t>
  </si>
  <si>
    <t>Яхницька АЗПСМ</t>
  </si>
  <si>
    <t>ЯХНИКИ</t>
  </si>
  <si>
    <t>ПОЛТАВСЬКА область, ЛОХВИЦЬКИЙ район, село ЯХНИКИ, вулиця Ногіна, 20</t>
  </si>
  <si>
    <t>4b2d8f00-01f5-4c33-a668-e2b06337bdff</t>
  </si>
  <si>
    <t>Макіївська амбулаторія загальної практики сімейної медицини</t>
  </si>
  <si>
    <t>МАКІЇВКА</t>
  </si>
  <si>
    <t>ЧЕРКАСЬКА область, СМІЛЯНСЬКИЙ район, село МАКІЇВКА, вулиця Центральна, 23</t>
  </si>
  <si>
    <t>4b322a61-b426-4f53-9c4e-1e93b6cda33a</t>
  </si>
  <si>
    <t>ФП с.ІІ-Надеждівка</t>
  </si>
  <si>
    <t>ХАРКІВСЬКА область, БАРВІНКІВСЬКИЙ район, село НАДЕЖДІВКА, вулиця Польова, 8</t>
  </si>
  <si>
    <t>4b35ec74-d212-493c-8a3b-f8c5e1e6f7fc</t>
  </si>
  <si>
    <t>ФАП с.Поляни</t>
  </si>
  <si>
    <t>ПОЛЯНИ</t>
  </si>
  <si>
    <t>РІВНЕНСЬКА область, БЕРЕЗНІВСЬКИЙ район, село ПОЛЯНИ, вулиця Л. Українки, 105А</t>
  </si>
  <si>
    <t>4b37abe9-357e-46aa-9d7b-c011c88cb3de</t>
  </si>
  <si>
    <t>ФАП с. Малі Єрківці</t>
  </si>
  <si>
    <t>МАЛІ ЄРКІВЦІ</t>
  </si>
  <si>
    <t>КИЇВСЬКА область, БОРИСПІЛЬСЬКИЙ район, село МАЛІ ЄРКІВЦІ, вулиця Центральна, 10</t>
  </si>
  <si>
    <t>4b3a044e-e44e-415a-a033-aa4fd77e6aa9</t>
  </si>
  <si>
    <t>м. Житомир вул. Святослава Ріхтера, 23</t>
  </si>
  <si>
    <t>ЖИТОМИРСЬКА область, місто ЖИТОМИР, вулиця СВЯТОСЛАВА РІХТЕРА, 23</t>
  </si>
  <si>
    <t>4b3ddcab-621e-476e-bac9-0fa1229f7de5</t>
  </si>
  <si>
    <t>АМБУЛАТОРІЯ ЗАГАЛЬНОЇ ПРАКТИКИ-СІМЕЙНОЇ МЕДИЦИНИ с.Озерне</t>
  </si>
  <si>
    <t>ОЗЕРНЕ</t>
  </si>
  <si>
    <t>ОДЕСЬКА область, ІЗМАЇЛЬСЬКИЙ район, село ОЗЕРНЕ, вулиця Центральна, 29А</t>
  </si>
  <si>
    <t>4b3fac69-2d72-4920-9543-9ad0214b99a1</t>
  </si>
  <si>
    <t>Відділення ПМД КНП "ВЕРХІВЦЕВСЬКА МЛ" ВМР"</t>
  </si>
  <si>
    <t>ДНІПРОПЕТРОВСЬКА область, ВЕРХНЬОДНІПРОВСЬКИЙ район, місто ВЕРХІВЦЕВЕ, вулиця Покровська, 2</t>
  </si>
  <si>
    <t>4b465d2b-ad9b-4f8a-a241-a938a2eaf9d6</t>
  </si>
  <si>
    <t>АЗПСМ смт Нові Санжари</t>
  </si>
  <si>
    <t>ПОЛТАВСЬКА область, НОВОСАНЖАРСЬКИЙ район, смт. НОВІ САНЖАРИ, вулиця Шевченка, 51/49</t>
  </si>
  <si>
    <t>4b4edb8e-ba43-48fe-9b22-9979ef838bc8</t>
  </si>
  <si>
    <t>Смілівська  амбулаторія</t>
  </si>
  <si>
    <t>СМІЛЕ</t>
  </si>
  <si>
    <t>СУМСЬКА область, РОМЕНСЬКИЙ район, село СМІЛЕ, вулиця Соборна, 105 Б</t>
  </si>
  <si>
    <t>4b524317-1e93-46e4-9587-38a0dcecc866</t>
  </si>
  <si>
    <t>Амбулаторія загальної практики - сімейної медицини с.Великі Кринки</t>
  </si>
  <si>
    <t>ВЕЛИКІ КРИНКИ</t>
  </si>
  <si>
    <t>ПОЛТАВСЬКА область, ГЛОБИНСЬКИЙ район, село ВЕЛИКІ КРИНКИ, вулиця Богдана Хмельницького, 38</t>
  </si>
  <si>
    <t>4b52e369-e7bb-4fbd-9312-5c6fd623763a</t>
  </si>
  <si>
    <t>Амбулаторія №3 (Ревівка)</t>
  </si>
  <si>
    <t>КІРОВОГРАДСЬКА область, місто СВІТЛОВОДСЬК, вулиця Захисників України, 83</t>
  </si>
  <si>
    <t>4b53326e-a1a1-4987-a0e5-7a2b90678433</t>
  </si>
  <si>
    <t>Амбулаторія загальної практики-сімейної медицини № 3 КНП "ЦПМСД" Печерського району м. Києва</t>
  </si>
  <si>
    <t>М.КИЇВ, місто КИЇВ, вулиця Мечникова, 8</t>
  </si>
  <si>
    <t>4b5432c5-7819-473b-98ae-314764d01b30</t>
  </si>
  <si>
    <t>Комунальне некомерційне підприємство Білопільської районної ради "Білопільська центральна районна лікарня"</t>
  </si>
  <si>
    <t>СУМСЬКА область, БІЛОПІЛЬСЬКИЙ район, місто БІЛОПІЛЛЯ, вулиця Маяковського, 27</t>
  </si>
  <si>
    <t>4b5520bc-4186-4b68-9d78-7b5ebae341b1</t>
  </si>
  <si>
    <t>КОМУНАЛЬНЕ НЕКОМЕРЦІЙНЕ ПІДПРИЄМСТВО ГОРОДЕНКІВСЬКА БАГАТОПРОФІЛЬНА ЛІКАРНЯ ІНТЕНСИВНОГО ЛІКУВАННЯ ГОРОДЕНКІВСЬКОЇ МІСЬКОЇ РАДИ</t>
  </si>
  <si>
    <t>ІВАНО-ФРАНКІВСЬКА область, місто ГОРОДЕНКА, вулиця Андрія Шептицького , 24е</t>
  </si>
  <si>
    <t>4b5a8ea7-ce65-41f2-a774-91b5048a887b</t>
  </si>
  <si>
    <t>Амбулаторія загальної практики - сімейної медицини №7 , КНП"ДЦПМСД 9"ДМР  м. Дніпр</t>
  </si>
  <si>
    <t>ДНІПРОПЕТРОВСЬКА область, місто ДНІПРО, провулок Крушельницької, 20</t>
  </si>
  <si>
    <t>4b5c91e4-54ca-4311-bab8-942f7146a132</t>
  </si>
  <si>
    <t>КНП "ЦПМСД №4" Деснянського району м. Києва, Амбулаторія загальної практики - сімейної медицини №6</t>
  </si>
  <si>
    <t>4b5c9735-04ae-4eea-86f9-f8a14226c27e</t>
  </si>
  <si>
    <t>ФАП с. Виноградне</t>
  </si>
  <si>
    <t>ВІННИЦЬКА область, МУРОВАНОКУРИЛОВЕЦЬКИЙ район, село ВИНОГРАДНЕ, вулиця Набережна, 8</t>
  </si>
  <si>
    <t>4b5e00ce-aeaa-4435-9ce0-c400c853f5ae</t>
  </si>
  <si>
    <t>ЛУКАВЕЦЬКА АМБУЛАТОРІЯ ЗПСМ</t>
  </si>
  <si>
    <t>ЛУКАВЦІ</t>
  </si>
  <si>
    <t>ЧЕРНІВЕЦЬКА область, ВИЖНИЦЬКИЙ район, село ЛУКАВЦІ, вулиця ТЕПЛИЧНА, 1</t>
  </si>
  <si>
    <t>4b5e441f-5eff-49fd-875c-0572440aca3e</t>
  </si>
  <si>
    <t>Соснівський фельдшерсько-акушерський пункт</t>
  </si>
  <si>
    <t>ПОЛТАВСЬКА область, ГАДЯЦЬКИЙ район, село СОСНІВКА, вулиця Дружби, 15</t>
  </si>
  <si>
    <t>4b636728-f0da-49ab-96b2-06da8400d4e7</t>
  </si>
  <si>
    <t>Фельдшерський пункт село Мирославль</t>
  </si>
  <si>
    <t>МИРОСЛАВЛЬ</t>
  </si>
  <si>
    <t>ЖИТОМИРСЬКА область, БАРАНІВСЬКИЙ район, село МИРОСЛАВЛЬ, вулиця Суємецька, 1</t>
  </si>
  <si>
    <t>4b63bdcc-5191-4edb-97f4-90f7a4c4f7b2</t>
  </si>
  <si>
    <t>Амбулаторія загальної практики - сімейної медицини с. Межиріч</t>
  </si>
  <si>
    <t>ЧЕРКАСЬКА область, КАНІВСЬКИЙ район, село МЕЖИРІЧ, вулиця Педагогічна, 6</t>
  </si>
  <si>
    <t>4b63d5d0-f370-444c-9699-538cab3e1ed6</t>
  </si>
  <si>
    <t>Пункт здоров’я  с. Дмитрівка</t>
  </si>
  <si>
    <t>МИКОЛАЇВСЬКА область, ОЧАКІВСЬКИЙ район, село ДМИТРІВКА, вулиця Очаківська, 40</t>
  </si>
  <si>
    <t>4b670665-078d-4820-9696-0e070955dcf6</t>
  </si>
  <si>
    <t>ФОП Руденко Л.В.</t>
  </si>
  <si>
    <t>КИЇВСЬКА область, КИЄВО-СВЯТОШИНСЬКИЙ район, місто ВИШНЕВЕ, вулиця Машинобудівників, 17А</t>
  </si>
  <si>
    <t>4b6a3e7d-d4f1-4a94-b834-d99c672136b8</t>
  </si>
  <si>
    <t>КНП "Київська міська клінічна лікарня №6"</t>
  </si>
  <si>
    <t>М.КИЇВ, місто КИЇВ, проспект Любомира Гузара, 3</t>
  </si>
  <si>
    <t>4b6cb21f-bf48-4aa7-9dd1-9210f0b761c3</t>
  </si>
  <si>
    <t>ФП с. Козацьке</t>
  </si>
  <si>
    <t>ОДЕСЬКА область, БАЛТСЬКИЙ район, село КОЗАЦЬКЕ, вулиця Шкільна, 10/1</t>
  </si>
  <si>
    <t>4b71c2e8-2d8f-4421-9471-0e82d43a29ee</t>
  </si>
  <si>
    <t>ПЗ с.Лимани</t>
  </si>
  <si>
    <t>МИКОЛАЇВСЬКА область, БЕРЕЗАНСЬКИЙ район, село ЛИМАНИ, вулиця Шкільна, 33</t>
  </si>
  <si>
    <t>4b792c9f-3c8b-4b91-8ab8-0dde4f448f27</t>
  </si>
  <si>
    <t>Приватне підприємство "Медичні довідки 18"</t>
  </si>
  <si>
    <t>4b8292b1-3d81-44ec-9f82-8aa4d9adbecd</t>
  </si>
  <si>
    <t>Борівська АЗПСМ</t>
  </si>
  <si>
    <t>ВІННИЦЬКА область, ЧЕРНІВЕЦЬКИЙ район, село БОРІВКА, вулиця Шевченка, 15</t>
  </si>
  <si>
    <t>4b82a419-d809-48b9-a0c8-826d98c287fb</t>
  </si>
  <si>
    <t>Новоолександрівський ФП</t>
  </si>
  <si>
    <t>КІРОВОГРАДСЬКА область, ДОЛИНСЬКИЙ район, село НОВООЛЕКСАНДРІВКА, вулиця Степова, 52</t>
  </si>
  <si>
    <t>4b839c49-f1ea-4ed6-b2e1-4449b7eeb415</t>
  </si>
  <si>
    <t>Комунальне некомерційне підприємство "Шацька лікарня Шацької селищної ради"</t>
  </si>
  <si>
    <t>ВОЛИНСЬКА область, ШАЦЬКИЙ район, смт. ШАЦЬК, вулиця 50 років Перемоги, 53Б</t>
  </si>
  <si>
    <t>4b9319cd-c94b-4941-b188-c0dc1f110809</t>
  </si>
  <si>
    <t>Кожухівська амбулаторія загальної практики - сімейної медицини</t>
  </si>
  <si>
    <t>КОЖУХІВ</t>
  </si>
  <si>
    <t>ВІННИЦЬКА область, ЛІТИНСЬКИЙ район, село КОЖУХІВ, вулиця Шляхова, 25</t>
  </si>
  <si>
    <t>4b96e901-0009-466f-900c-b8982847f8d7</t>
  </si>
  <si>
    <t>Фельдшерський пункт с.Синягівка</t>
  </si>
  <si>
    <t>СИНЯГІВКА</t>
  </si>
  <si>
    <t>ТЕРНОПІЛЬСЬКА область, село СИНЯГІВКА, вулиця Л.Українки, 42</t>
  </si>
  <si>
    <t>4b9975ef-a7b7-4947-85c1-205462fca6e2</t>
  </si>
  <si>
    <t>АЗПСМ с. Лука-Барська</t>
  </si>
  <si>
    <t>ЛУКА-БАРСЬКА</t>
  </si>
  <si>
    <t>ВІННИЦЬКА область, БАРСЬКИЙ район, село ЛУКА-БАРСЬКА, вулиця Калинова, 15</t>
  </si>
  <si>
    <t>4ba1721f-0ad1-4f65-b74f-0dd3f6086521</t>
  </si>
  <si>
    <t>Амбулаторія ЗПСМ с. Довге</t>
  </si>
  <si>
    <t>ЗАКАРПАТСЬКА область, ІРШАВСЬКИЙ район, село ДОВГЕ, вулиця Січових Стрільців, 7</t>
  </si>
  <si>
    <t>4ba4ad2c-36ca-4995-bd81-ec861d8b44c2</t>
  </si>
  <si>
    <t>ТОВ МК "МРІЯ"</t>
  </si>
  <si>
    <t>М.КИЇВ, місто КИЇВ, вулиця Будіндустрії, 5А</t>
  </si>
  <si>
    <t>4ba5cf2a-2892-4818-9e29-08507c475b92</t>
  </si>
  <si>
    <t>Фельдшерський пункт с. Борисівка</t>
  </si>
  <si>
    <t>БОРИСІВКА</t>
  </si>
  <si>
    <t>ВІННИЦЬКА область, ІЛЛІНЕЦЬКИЙ район, село БОРИСІВКА, вулиця Гагаріна, 12</t>
  </si>
  <si>
    <t>4ba89888-2027-403b-ae79-30c9f6541326</t>
  </si>
  <si>
    <t>Амбулаторія загальної практики-сімейна медицина №10  с. Шкарівка КНП БМР "МЦПМСД №2"</t>
  </si>
  <si>
    <t>ШКАРІВКА</t>
  </si>
  <si>
    <t>КИЇВСЬКА область, село ШКАРІВКА, вулиця Весняна, 7</t>
  </si>
  <si>
    <t>4ba8efe8-9181-4b31-a490-74dde19f985b</t>
  </si>
  <si>
    <t>КНП "Херсонський міський психіатричний центр" ХМР</t>
  </si>
  <si>
    <t>ХЕРСОНСЬКА область, місто ХЕРСОН, вулиця Морська, 1</t>
  </si>
  <si>
    <t>4bac2b5a-f475-4e1c-a264-352f99807bb2</t>
  </si>
  <si>
    <t>Полівський фельдшерський пункт</t>
  </si>
  <si>
    <t>ПОЛІВСЬКЕ</t>
  </si>
  <si>
    <t>ДНІПРОПЕТРОВСЬКА область, ВЕРХНЬОДНІПРОВСЬКИЙ район, село ПОЛІВСЬКЕ, вулиця Сахалінська, 51</t>
  </si>
  <si>
    <t>4bac6670-722f-472f-9d94-c07ee3e03581</t>
  </si>
  <si>
    <t>Михнівська АЗПСМ</t>
  </si>
  <si>
    <t>МИХНІВ</t>
  </si>
  <si>
    <t>ХМЕЛЬНИЦЬКА область, ІЗЯСЛАВСЬКИЙ район, село МИХНІВ, вулиця Центральна, 37А</t>
  </si>
  <si>
    <t>4bb5bac2-5626-4ba7-899d-02f5d04240bc</t>
  </si>
  <si>
    <t>ЖИТОМИРСЬКА область, місто КОРОСТЕНЬ, вулиця Корольова, 23</t>
  </si>
  <si>
    <t>4bb66c6a-90e8-4255-8d63-5adc8d16fe20</t>
  </si>
  <si>
    <t>АЗПСМ Гавришівська</t>
  </si>
  <si>
    <t>ГАВРИШІВКА</t>
  </si>
  <si>
    <t>ВІННИЦЬКА область, ВІННИЦЬКИЙ район, село ГАВРИШІВКА, вулиця Гагаріна, 22-А</t>
  </si>
  <si>
    <t>4bb9597b-b398-4f01-8948-7d3989869673</t>
  </si>
  <si>
    <t>ОІКЛ</t>
  </si>
  <si>
    <t>ЗАПОРІЗЬКА область, місто ЗАПОРІЖЖЯ, бульвар Гвардійський, 142</t>
  </si>
  <si>
    <t>4bbd5171-c877-45d4-8fb6-2a92abaf6308</t>
  </si>
  <si>
    <t>Пункт здоров'я с.Мельникове</t>
  </si>
  <si>
    <t>МЕЛЬНИКОВЕ</t>
  </si>
  <si>
    <t>ХАРКІВСЬКА область, ВАЛКІВСЬКИЙ район, село МЕЛЬНИКОВЕ, вулиця Шкільна, 6</t>
  </si>
  <si>
    <t>4bbd6dbb-e988-4fff-966b-625921b54e76</t>
  </si>
  <si>
    <t>амбулаторія загальної практики - сімейної медицини місто Кам'янка</t>
  </si>
  <si>
    <t>ЧЕРКАСЬКА область, КАМ'ЯНСЬКИЙ район, місто КАМ'ЯНКА, вулиця ПОКРОВСЬКА, 90</t>
  </si>
  <si>
    <t>4bc00a50-a481-4ce7-85cb-b618107b9372</t>
  </si>
  <si>
    <t>АЗПСМ с. Липці</t>
  </si>
  <si>
    <t>ХАРКІВСЬКА область, ХАРКІВСЬКИЙ район, село ЛИПЦІ, вулиця Пушкінська, 109</t>
  </si>
  <si>
    <t>4bc2fc70-9425-4043-82dd-ecc626e0d1d7</t>
  </si>
  <si>
    <t>Козівська амбулаторія загальної практики сімейної медицини</t>
  </si>
  <si>
    <t>4bc4d443-92cc-4fef-bbe8-d3ee81795e22</t>
  </si>
  <si>
    <t>Сахнівщинська амбулаторія загальної практики-сімейної медицини</t>
  </si>
  <si>
    <t>САХНІВЩИНА</t>
  </si>
  <si>
    <t>ПОЛТАВСЬКА область, МАШІВСЬКИЙ район, село САХНІВЩИНА, вулиця Українська, 52</t>
  </si>
  <si>
    <t>4bc6fea1-f437-4a0a-8237-7dc5a4148776</t>
  </si>
  <si>
    <t>Відділення патології новонароджених</t>
  </si>
  <si>
    <t>4bd2cf1f-1d12-4a65-8e1c-379861147463</t>
  </si>
  <si>
    <t>ТЕРНОПІЛЬСЬКА область, ПІДГАЄЦЬКИЙ район, місто ПІДГАЙЦІ, вулиця Шевченка, 21</t>
  </si>
  <si>
    <t>4bd64709-f619-4086-ae88-7eb32015bedd</t>
  </si>
  <si>
    <t>Пальчиківська АЗП-СМ</t>
  </si>
  <si>
    <t>ПАЛЬЧИКІВКА</t>
  </si>
  <si>
    <t>ПОЛТАВСЬКА область, ПОЛТАВСЬКИЙ район, село ПАЛЬЧИКІВКА, вулиця Центральна, 6</t>
  </si>
  <si>
    <t>4bd7b177-fbba-4277-a01c-10eb2130fe66</t>
  </si>
  <si>
    <t>Ілляшівська ЛА ЗПСМ</t>
  </si>
  <si>
    <t>ІЛЛЯШІВКА</t>
  </si>
  <si>
    <t>ВІННИЦЬКА область, ТРОСТЯНЕЦЬКИЙ район, село ІЛЛЯШІВКА, вулиця Аграрна, 23</t>
  </si>
  <si>
    <t>4bd97b69-b4f5-4775-8e97-1745bd4588ac</t>
  </si>
  <si>
    <t>Комунальне некомерційне підприємство "Міський пологовий будинок №3" Харківської міської ради (вул.Чернишевська,буд.20)</t>
  </si>
  <si>
    <t>ХАРКІВСЬКА область, місто ХАРКІВ, вулиця Чернишевська, 20</t>
  </si>
  <si>
    <t>4bde542e-3c17-4da9-bf3c-d4ea55f1d16e</t>
  </si>
  <si>
    <t>ХЕРСОНСЬКА область, місто НОВА КАХОВКА, вулиця Таврійска, 3</t>
  </si>
  <si>
    <t>4be2fa98-bac9-48f0-bfb2-3c84165250b4</t>
  </si>
  <si>
    <t>Амбулаторія загальної практики - сімейної медицини село Сагунівка КНП "Черкаський районний центр ПМСД" Червонослобідської сільської ради</t>
  </si>
  <si>
    <t>САГУНІВКА</t>
  </si>
  <si>
    <t>ЧЕРКАСЬКА область, село САГУНІВКА, вулиця Набережна, 5е</t>
  </si>
  <si>
    <t>4be5c1c4-1eac-4d98-94a4-8d2cd431fd6d</t>
  </si>
  <si>
    <t>Фельдшерсько-акушерський пункт с. Клюсівка</t>
  </si>
  <si>
    <t>КЛЮСІВКА</t>
  </si>
  <si>
    <t>ПОЛТАВСЬКА область, НОВОСАНЖАРСЬКИЙ район, село КЛЮСІВКА, вулиця Центральна, 50а</t>
  </si>
  <si>
    <t>4be6b78e-c116-4c7c-9222-d0bb1fbb66cb</t>
  </si>
  <si>
    <t>ЗЕЛЕНІВСЬКИЙ МЕДИЧНИЙ ПУНКТ ТИМЧАСОВОГО БАЗУВАННЯ</t>
  </si>
  <si>
    <t>ДНІПРОПЕТРОВСЬКА область, ПАВЛОГРАДСЬКИЙ район, село ЗЕЛЕНЕ, вулиця МИРУ, 5-А</t>
  </si>
  <si>
    <t>4be9c08c-e8d9-4033-8d74-ee7f16902566</t>
  </si>
  <si>
    <t>ХАРКІВСЬКА область, місто ХАРКІВ, проспект Тракторобудівників, 142А</t>
  </si>
  <si>
    <t>4bef64de-21c5-4f6e-9c7c-8e5561edb87a</t>
  </si>
  <si>
    <t>Ганнівський ФП</t>
  </si>
  <si>
    <t>КІРОВОГРАДСЬКА область, ДОЛИНСЬКИЙ район, село ГАННІВКА, вулиця Гоголя, 101</t>
  </si>
  <si>
    <t>4bf3f580-1c9d-40ba-91a4-ffdda4260bda</t>
  </si>
  <si>
    <t>Рудківський фельдшерський пункт</t>
  </si>
  <si>
    <t>ЧЕРНІГІВСЬКА область, ЧЕРНІГІВСЬКИЙ район, село РУДКА, вулиця Миру, 67</t>
  </si>
  <si>
    <t>4bf3f9ae-eac8-4864-90fd-66e9d9ab269d</t>
  </si>
  <si>
    <t>Амбулаторія загальної практики-сімейної медицини № 4 м.Гірник</t>
  </si>
  <si>
    <t>ГІРНИК</t>
  </si>
  <si>
    <t>ДОНЕЦЬКА область, місто ГІРНИК, вулиця Свободи, 25</t>
  </si>
  <si>
    <t>4bff7abc-b619-41a7-b8ed-de8450abaa96</t>
  </si>
  <si>
    <t>Комунальне некомерційне підприємство "Дубівська лікарня" Дубівської селищної ради</t>
  </si>
  <si>
    <t>ЗАКАРПАТСЬКА область, ТЯЧІВСЬКИЙ район, смт. ДУБОВЕ, вулиця Миру, 131</t>
  </si>
  <si>
    <t>4c0397b6-b951-4d96-a627-93564b7c1681</t>
  </si>
  <si>
    <t>КП "Полтавський обласний центр  ЕМД та МК ПОР" (Підстанція СЕМД №3 Чорнухинського району)</t>
  </si>
  <si>
    <t>ПОЛТАВСЬКА область, ЧОРНУХИНСЬКИЙ район, смт. ЧОРНУХИ, вулиця Мележика, 14</t>
  </si>
  <si>
    <t>4c06bbc5-8735-4a50-9b05-0a046e0b5dba</t>
  </si>
  <si>
    <t>Луб'янська АЗПСМ (КНП \</t>
  </si>
  <si>
    <t>ДНІПРОПЕТРОВСЬКА область, СИНЕЛЬНИКІВСЬКИЙ район, село ЛУБ'ЯНКА, вулиця Центральна, 8-б</t>
  </si>
  <si>
    <t>4c169c43-df70-4be2-a03c-42cf3aa35b94</t>
  </si>
  <si>
    <t>ІВАНО-ФРАНКІВСЬКА область, місто КОЛОМИЯ, вулиця Привокзальна, 13</t>
  </si>
  <si>
    <t>4c1ca8ba-35ba-4604-bb36-f77bd50e5578</t>
  </si>
  <si>
    <t>КНП КМР "ЦПМСД № 3"  м. Кам'янське, проспект Свободи, 20-А</t>
  </si>
  <si>
    <t>ДНІПРОПЕТРОВСЬКА область, місто КАМ'ЯНСЬКЕ, проспект Свободи, 20-А</t>
  </si>
  <si>
    <t>4c1caf1a-70b0-40de-82b7-87e209e5eb18</t>
  </si>
  <si>
    <t>Амбулаторія загальної практики-сімейної медицини с. Велике Колодно</t>
  </si>
  <si>
    <t>ВЕЛИКЕ КОЛОДНО</t>
  </si>
  <si>
    <t>ЛЬВІВСЬКА область, КАМ'ЯНКА-БУЗЬКИЙ район, село ВЕЛИКЕ КОЛОДНО, вулиця Богдана Хмельницького, 39А</t>
  </si>
  <si>
    <t>4c1f20a3-ce85-45e6-bdd9-eb4b7791289e</t>
  </si>
  <si>
    <t>Великорублівська амбулаторія загальної практики - сімейної медицини</t>
  </si>
  <si>
    <t>ВЕЛИКА РУБЛІВКА</t>
  </si>
  <si>
    <t>ПОЛТАВСЬКА область, КОТЕЛЕВСЬКИЙ район, село ВЕЛИКА РУБЛІВКА, вулиця Брикеля, 4</t>
  </si>
  <si>
    <t>4c2553b6-f373-44ee-8195-081b56ba75ad</t>
  </si>
  <si>
    <t>КНП "Кобеляцька міська лікарня" Кобеляцької міської ради</t>
  </si>
  <si>
    <t>4c2a1450-009f-4e38-9be7-950677cea704</t>
  </si>
  <si>
    <t>ЛЬВІВСЬКА область, місто УГНІВ, вулиця Равська, 19</t>
  </si>
  <si>
    <t>4c2b5e10-8a57-4196-9a27-ac5a884c9077</t>
  </si>
  <si>
    <t>Амбулаторія загальної практики сімейної медицини с. Кияниця</t>
  </si>
  <si>
    <t>КИЯНИЦЯ</t>
  </si>
  <si>
    <t>СУМСЬКА область, СУМСЬКИЙ район, селище КИЯНИЦЯ, вулиця Центральна, 7</t>
  </si>
  <si>
    <t>4c2e0e8c-7deb-4ece-824e-1f1978c45259</t>
  </si>
  <si>
    <t>Бережанська станція, Монастириська підстанція, пункт базування бригади смт.Коропець</t>
  </si>
  <si>
    <t>ТЕРНОПІЛЬСЬКА область, смт. КОРОПЕЦЬ, вулиця Тараса Шевченка, 1</t>
  </si>
  <si>
    <t>4c330ab9-dbe0-472a-ad29-58b8249772cd</t>
  </si>
  <si>
    <t>Авангардівська АЗПСМ смт. Хлібодарське</t>
  </si>
  <si>
    <t>ОДЕСЬКА область, смт. ХЛІБОДАРСЬКЕ, вулиця Маякська дорога, 16</t>
  </si>
  <si>
    <t>4c333f5d-cded-4fa3-bd88-8c7544ec169d</t>
  </si>
  <si>
    <t>АМБУЛАТОРІЯ ЗАГАЛЬНОЇ ПРАКТИКИ-СІМЕЙНОЇ МЕДИЦИНИ с.Утконосівка</t>
  </si>
  <si>
    <t>УТКОНОСІВКА</t>
  </si>
  <si>
    <t>ОДЕСЬКА область, ІЗМАЇЛЬСЬКИЙ район, село УТКОНОСІВКА, вулиця Миру, 29</t>
  </si>
  <si>
    <t>4c35dccb-0cdf-4d7c-9062-e5d6d8a20645</t>
  </si>
  <si>
    <t>Валуйська сільська лікарська амбулаторія сімейної медицини</t>
  </si>
  <si>
    <t>ЛУГАНСЬКА область, СТАНИЧНО-ЛУГАНСЬКИЙ район, село ВАЛУЙСЬКЕ, вулиця Гусинівська, 4</t>
  </si>
  <si>
    <t>4c4518ce-db08-43ba-b2cd-f3e4f506214a</t>
  </si>
  <si>
    <t>Амбулаторія загальної практики - сімейного типу с. Більче КНП «Миколаївська МЛ»</t>
  </si>
  <si>
    <t>БІЛЬЧЕ</t>
  </si>
  <si>
    <t>ЛЬВІВСЬКА область, МИКОЛАЇВСЬКИЙ район, село БІЛЬЧЕ, вулиця І.Франка, 29</t>
  </si>
  <si>
    <t>4c4caf4c-2048-44f4-ac9d-f971c72b2089</t>
  </si>
  <si>
    <t>Пункт екстреної ( швидкої ) медичної допомоги " Перебиківці "</t>
  </si>
  <si>
    <t>ПЕРЕБИКІВЦІ</t>
  </si>
  <si>
    <t>ЧЕРНІВЕЦЬКА область, ХОТИНСЬКИЙ район, село ПЕРЕБИКІВЦІ, вулиця Шевченка, 50А</t>
  </si>
  <si>
    <t>4c4cf162-df85-47b8-a3c2-b9247d3b37b4</t>
  </si>
  <si>
    <t>Амбулаторія ЗПСМ №2 КНМП "ЦПМСД №1" міста Кременчука</t>
  </si>
  <si>
    <t>4c55cfe3-34c6-419c-ae99-f2a0399d51cd</t>
  </si>
  <si>
    <t>Обухівська АЗПСМ</t>
  </si>
  <si>
    <t>4c56084c-3099-4354-b84e-b77c6687372f</t>
  </si>
  <si>
    <t>Міська поліклініка №1</t>
  </si>
  <si>
    <t>ЧЕРНІВЕЦЬКА область, місто ЧЕРНІВЦІ, вулиця Шкільна, 6</t>
  </si>
  <si>
    <t>4c58b7ad-f321-4667-b012-cde0be300b5d</t>
  </si>
  <si>
    <t>ЗАПОРІЗЬКА область, ЯКИМІВСЬКИЙ район, смт. ЯКИМІВКА, вулиця Центральна, 30</t>
  </si>
  <si>
    <t>4c5d08c6-92af-4d02-bef3-c4b277b894b6</t>
  </si>
  <si>
    <t>4c5f72d0-132c-485f-806f-572e78c7aa92</t>
  </si>
  <si>
    <t>Мельниківська лікарська амбулаторія загальної практики сімейної медицини</t>
  </si>
  <si>
    <t>ЧЕРКАСЬКА область, ЧОРНОБАЇВСЬКИЙ район, село МЕЛЬНИКИ, вулиця Вознесенська, 105</t>
  </si>
  <si>
    <t>4c60ef66-31a9-497d-8f59-e9b3382d4107</t>
  </si>
  <si>
    <t>Фельдшерський пункт с.Чорний Ліс</t>
  </si>
  <si>
    <t>ЧОРНИЙ ЛІС</t>
  </si>
  <si>
    <t>ТЕРНОПІЛЬСЬКА область, село ЧОРНИЙ ЛІС, вулиця Ів.Франка, 30</t>
  </si>
  <si>
    <t>4c61f3d3-36fb-4f4a-b7ed-6f0109b1c0b7</t>
  </si>
  <si>
    <t>Патологоанатомічне відділення КНП "Міловська ЦРЛ"</t>
  </si>
  <si>
    <t>ЛУГАНСЬКА область, МІЛОВСЬКИЙ район, смт. МІЛОВЕ, вулиця Первомайська, 2з</t>
  </si>
  <si>
    <t>4c68a0c8-ae94-4670-8797-66fb5335a160</t>
  </si>
  <si>
    <t>Амбулаторія ЗПСМ №3 КНМП "ЦПМСД №1" міста Кременчука</t>
  </si>
  <si>
    <t>4c6b7f9c-9d33-4c23-aafc-129648f9e350</t>
  </si>
  <si>
    <t>СЛА с.Успенка</t>
  </si>
  <si>
    <t>УСПЕНКА</t>
  </si>
  <si>
    <t>СУМСЬКА область, БУРИНСЬКИЙ район, село УСПЕНКА, вулиця ШКІЛЬНА, 1/Б</t>
  </si>
  <si>
    <t>4c7275cf-35d9-4da3-8633-cd61023daef6</t>
  </si>
  <si>
    <t>амбулаторія №1</t>
  </si>
  <si>
    <t>ЧЕРКАСЬКА область, місто ЗОЛОТОНОША, вулиця Шевченка, 32</t>
  </si>
  <si>
    <t>4c73a601-de0b-45e3-b06a-093364dccf9f</t>
  </si>
  <si>
    <t>Опришенська АЗПСМ</t>
  </si>
  <si>
    <t>ЧЕРНІВЕЦЬКА область, ГЛИБОЦЬКИЙ район, село ОПРИШЕНИ, вулиця Головна, 37Б</t>
  </si>
  <si>
    <t>4c74728e-3fea-4854-b84a-8d602d36e304</t>
  </si>
  <si>
    <t>КНП "Черкаський обласний клінічний госпіталь ветеранів війни ЧОР" м.Черкаси, вул. Дахнівська Січ, 1</t>
  </si>
  <si>
    <t>ЧЕРКАСЬКА область, місто ЧЕРКАСИ, вулиця Дахнівська Січ, 1</t>
  </si>
  <si>
    <t>4c793ae9-a0d9-4e64-b15b-4bf0f66753ff</t>
  </si>
  <si>
    <t>Пункт екстреної ( швидкої ) медичної допомоги " Круглик "</t>
  </si>
  <si>
    <t>КРУГЛИК</t>
  </si>
  <si>
    <t>ЧЕРНІВЕЦЬКА область, ХОТИНСЬКИЙ район, село КРУГЛИК, вулиця Павла Величка, 10А</t>
  </si>
  <si>
    <t>4c7a6aa4-a346-46cc-8eaa-dee60622604d</t>
  </si>
  <si>
    <t>4c859b53-4b89-4852-8a2e-58c2e7dbdf1c</t>
  </si>
  <si>
    <t>Амбулаторія загальної практики сімейної-медицини с.Зав'язанці</t>
  </si>
  <si>
    <t>ЗАВ'ЯЗАНЦІ</t>
  </si>
  <si>
    <t>ЛЬВІВСЬКА область, МОСТИСЬКИЙ район, село ЗАВ'ЯЗАНЦІ, вулиця ЦЕНТРАЛЬНА, 2а</t>
  </si>
  <si>
    <t>4c8ffb6f-0676-4d7a-beff-6f4639ad3363</t>
  </si>
  <si>
    <t>Фельдшерсько - акушерський пункт с. Королівка</t>
  </si>
  <si>
    <t>КИЇВСЬКА область, МАКАРІВСЬКИЙ район, село КОРОЛІВКА, вулиця Львівська , 2</t>
  </si>
  <si>
    <t>4c9689af-0ebc-4e13-8703-8976c1c2fabc</t>
  </si>
  <si>
    <t>Татарівська лікарська амбулаторія загальної практики сімейної медицини КНП "ЯЦПМСД"м.Яремче</t>
  </si>
  <si>
    <t>ТАТАРІВ</t>
  </si>
  <si>
    <t>ІВАНО-ФРАНКІВСЬКА область, село ТАТАРІВ, вулиця Незалежності, 48</t>
  </si>
  <si>
    <t>4c9c9001-1ca4-4004-8de0-76a0c8a94b3e</t>
  </si>
  <si>
    <t>Амбулаторія загальної практики та сімейної медицини с.Тур'є</t>
  </si>
  <si>
    <t>ТУР'Є</t>
  </si>
  <si>
    <t>ЛЬВІВСЬКА область, СТАРОСАМБІРСЬКИЙ район, село ТУР'Є, вулиця Центральна, 111</t>
  </si>
  <si>
    <t>4c9cbf06-6c71-4582-bb46-0929cd1a4437</t>
  </si>
  <si>
    <t>Ваш Лікар</t>
  </si>
  <si>
    <t>4c9e903f-acea-40d0-a73d-4ccc0b379d08</t>
  </si>
  <si>
    <t>Фельдшерський пункт с.Деренівка</t>
  </si>
  <si>
    <t>ДЕРЕНІВКА</t>
  </si>
  <si>
    <t>ТЕРНОПІЛЬСЬКА область, село ДЕРЕНІВКА, вулиця Купчинського, 60</t>
  </si>
  <si>
    <t>4ca86e6e-bb25-4c85-ad3e-f69cf5e2e839</t>
  </si>
  <si>
    <t>ЧЕРНІВЕЦЬКА область, місто ЧЕРНІВЦІ, вулиця Руська, 3</t>
  </si>
  <si>
    <t>4caa94b9-3577-4692-8ee9-3bd2f694a081</t>
  </si>
  <si>
    <t>Медичний центр "Залишайся здоровим"</t>
  </si>
  <si>
    <t>ДНІПРОПЕТРОВСЬКА область, місто ДНІПРО, проспект Богдана Хмельницького, 110а</t>
  </si>
  <si>
    <t>4cb24508-91ad-4b7a-803c-de607afbb619</t>
  </si>
  <si>
    <t>Амбулаторія ЗПСМ №6</t>
  </si>
  <si>
    <t>ЗАПОРІЗЬКА область, місто МЕЛІТОПОЛЬ, вулиця Гагаріна, 1</t>
  </si>
  <si>
    <t>4cb7bd3f-745c-4442-a327-766614fa2fc2</t>
  </si>
  <si>
    <t>ОДЕСЬКА область, місто ОДЕСА, вулиця Фонтанська дорога, 30/32</t>
  </si>
  <si>
    <t>4cb83b91-9a01-4417-8f2e-860f7eaafb1b</t>
  </si>
  <si>
    <t>ЛІКУВАЛЬНО-ДІАГНОСТИЧНА СЛУЖБА</t>
  </si>
  <si>
    <t>4cb9d9d2-0a18-40fa-a8d4-3bf547d31f3d</t>
  </si>
  <si>
    <t>Свободнянський ФП</t>
  </si>
  <si>
    <t>СВОБОДНЕ</t>
  </si>
  <si>
    <t>ХЕРСОНСЬКА область, ВИСОКОПІЛЬСЬКИЙ район, село СВОБОДНЕ, вулиця Бахоніна, 40</t>
  </si>
  <si>
    <t>4cbf39c6-9b22-4134-8e84-335edd2b8ae1</t>
  </si>
  <si>
    <t>ПЗ с. Окіп</t>
  </si>
  <si>
    <t>ОКІП</t>
  </si>
  <si>
    <t>ПОЛТАВСЬКА область, село ОКІП, вулиця Перемоги, 9</t>
  </si>
  <si>
    <t>4cc69764-9b08-4fa9-a938-43e1bed7d4a7</t>
  </si>
  <si>
    <t>Амбулаторія загальної практики сімейної медицини с. Ожеве</t>
  </si>
  <si>
    <t>ОЖЕВЕ</t>
  </si>
  <si>
    <t>ЧЕРНІВЕЦЬКА область, СОКИРЯНСЬКИЙ район, село ОЖЕВЕ, вулиця Головна, 119</t>
  </si>
  <si>
    <t>4ccc1f99-5afa-4ebb-8a3b-aaec1bd5d6d7</t>
  </si>
  <si>
    <t>Петрівська амбулаторія загальної практики-сімейної медицини</t>
  </si>
  <si>
    <t>ОДЕСЬКА область, ІВАНІВСЬКИЙ район, смт. ПЕТРІВКА, вулиця Мічуріна, 4</t>
  </si>
  <si>
    <t>4cce83d7-84fe-4f66-b8eb-98d9c03dd534</t>
  </si>
  <si>
    <t>Комунальне некомерційне підприємство "Каховська центральна міська лікарня Каховської міської ради" (стаціонар)</t>
  </si>
  <si>
    <t>4cd869ac-d958-48e4-bc2f-fd77d54b5589</t>
  </si>
  <si>
    <t>Гіркополонківська амбулаторія загальної практики сімейної медицини</t>
  </si>
  <si>
    <t>ГІРКА ПОЛОНКА</t>
  </si>
  <si>
    <t>ВОЛИНСЬКА область, ЛУЦЬКИЙ район, село ГІРКА ПОЛОНКА, вулиця Горохівська, 63д</t>
  </si>
  <si>
    <t>4ce02182-2bf4-41d3-9e52-c07888fdc4c6</t>
  </si>
  <si>
    <t>Фельдшерсько-акушерський пункт села Країв  Оженинської лікарської амбулаторії загальної практики сімейної медицини "Острозького районного центру ПМСД"</t>
  </si>
  <si>
    <t>КРАЇВ</t>
  </si>
  <si>
    <t>РІВНЕНСЬКА область, село КРАЇВ, вулиця Тиха, 76</t>
  </si>
  <si>
    <t>4ce5cf3f-86d4-44d4-8731-8006bd7f331e</t>
  </si>
  <si>
    <t>Комунальне некомерційне медичне підприємство "Кременчуцька міська лікарня "Правобережна"</t>
  </si>
  <si>
    <t>ПОЛТАВСЬКА область, місто КРЕМЕНЧУК, вулиця Генерала Манагарова, 7</t>
  </si>
  <si>
    <t>4ce87c51-2e68-4516-9bcf-6441376adccf</t>
  </si>
  <si>
    <t>ФОП Таргоній Наталія Олексіївна</t>
  </si>
  <si>
    <t>4ceaa5f6-4382-41ac-9305-7c04c09b6bb1</t>
  </si>
  <si>
    <t>Фельдшерський пункт  с.Андріївка</t>
  </si>
  <si>
    <t>ЖИТОМИРСЬКА область, ОЛЕВСЬКИЙ район, село АНДРІЇВКА, вулиця Лесі Українки, 16</t>
  </si>
  <si>
    <t>4ceb2938-0428-4185-b462-e193d1c011df</t>
  </si>
  <si>
    <t>Амбулаторія загальноі практики-сімейноі медицини</t>
  </si>
  <si>
    <t>ЛЬВІВСЬКА область, ЖИДАЧІВСЬКИЙ район, місто ЖИДАЧІВ, вулиця ЯРОСЛАВА МУДРОГО, 29</t>
  </si>
  <si>
    <t>4cedfc22-53a6-45e6-8359-47ab7c0594e3</t>
  </si>
  <si>
    <t>Миколо-Гулаківська амбулаторія ЗПСМ</t>
  </si>
  <si>
    <t>КАЗАНКІВСЬКИЙ</t>
  </si>
  <si>
    <t>МИКОЛО-ГУЛАК</t>
  </si>
  <si>
    <t>МИКОЛАЇВСЬКА область, КАЗАНКІВСЬКИЙ район, село МИКОЛО-ГУЛАК, вулиця Лікарняна, 11</t>
  </si>
  <si>
    <t>4cf5db02-c211-45ec-a162-2a50f8d9e844</t>
  </si>
  <si>
    <t>Фельдшерсько-акушерський пункт с. Дудкин Гай</t>
  </si>
  <si>
    <t>ДУДКИН ГАЙ</t>
  </si>
  <si>
    <t>ПОЛТАВСЬКА область, НОВОСАНЖАРСЬКИЙ район, село ДУДКИН ГАЙ, вулиця Правди, 16</t>
  </si>
  <si>
    <t>4cff0ef5-fe3d-4ba3-b616-f0b9f259d2db</t>
  </si>
  <si>
    <t>Центр+Амбулаторія №1</t>
  </si>
  <si>
    <t>ЖИТОМИРСЬКА область, місто КОРОСТЕНЬ, вулиця Грушевського, 7</t>
  </si>
  <si>
    <t>4cff51c7-645b-47c4-bb97-b40caceb44a9</t>
  </si>
  <si>
    <t>Відділення Грабовець</t>
  </si>
  <si>
    <t>ГРАБОВЕЦЬ</t>
  </si>
  <si>
    <t>ЛЬВІВСЬКА область, село ГРАБОВЕЦЬ, вулиця Лопатинського, 85а</t>
  </si>
  <si>
    <t>4d05cc89-9255-4944-a6c5-add0fd936084</t>
  </si>
  <si>
    <t>ДОНЕЦЬКА область, місто КОСТЯНТИНІВКА, бульвар Космонавтів, 10</t>
  </si>
  <si>
    <t>4d11da98-df25-48a3-88d1-2ec011dcb9d3</t>
  </si>
  <si>
    <t>Перешпівський фельдшерсько-акушерський пункт</t>
  </si>
  <si>
    <t>ПЕРЕШПА</t>
  </si>
  <si>
    <t>ВОЛИНСЬКА область, ШАЦЬКИЙ район, село ПЕРЕШПА, вулиця Партизанська, 3</t>
  </si>
  <si>
    <t>4d16b504-a982-4d91-ad01-b70e887b862f</t>
  </si>
  <si>
    <t>Амбулаторія ЗПСМ с.Вікно</t>
  </si>
  <si>
    <t>ЧЕРНІВЕЦЬКА область, ЗАСТАВНІВСЬКИЙ район, село ВІКНО, вулиця Головна , 83Б</t>
  </si>
  <si>
    <t>4d17fed9-8e70-4b97-ae6d-fa09bfad69da</t>
  </si>
  <si>
    <t>Амбулаторія сімейної медицини № 5</t>
  </si>
  <si>
    <t>4d1f2463-645f-4a1e-be4b-6f0ccffadf41</t>
  </si>
  <si>
    <t>АЗПСМ с. Козіївка</t>
  </si>
  <si>
    <t>ХАРКІВСЬКА область, КРАСНОКУТСЬКИЙ район, село КОЗІЇВКА, вулиця Спортивна, 5</t>
  </si>
  <si>
    <t>4d212625-45da-4af8-96d2-981c6ef3d9f6</t>
  </si>
  <si>
    <t>Пункт здоров'я с.Чернів</t>
  </si>
  <si>
    <t>ЧЕРНІВ</t>
  </si>
  <si>
    <t>ІВАНО-ФРАНКІВСЬКА область, РОГАТИНСЬКИЙ район, село ЧЕРНІВ, вулиця Шевченка, 44а</t>
  </si>
  <si>
    <t>4d250205-d036-4b8d-be8b-66aef808dea3</t>
  </si>
  <si>
    <t>ФАП с. Климовиця</t>
  </si>
  <si>
    <t>КЛИМОВИЦЯ</t>
  </si>
  <si>
    <t>ЗАКАРПАТСЬКА область, ІРШАВСЬКИЙ район, село КЛИМОВИЦЯ, вулиця ,</t>
  </si>
  <si>
    <t>4d2f3f33-babc-4552-9a9d-5b0677783ba3</t>
  </si>
  <si>
    <t>АЗПСМ с. Кир`яківка</t>
  </si>
  <si>
    <t>КИР'ЯКІВКА</t>
  </si>
  <si>
    <t>МИКОЛАЇВСЬКА область, МИКОЛАЇВСЬКИЙ район, село КИР'ЯКІВКА, вулиця Новоселів, 34</t>
  </si>
  <si>
    <t>4d2f5160-e9a7-47c6-8a52-feeea22b4562</t>
  </si>
  <si>
    <t>ФАП Сліпорід-Іванівка</t>
  </si>
  <si>
    <t>СЛІПОРІД-ІВАНІВКА</t>
  </si>
  <si>
    <t>ПОЛТАВСЬКА область, ГРЕБІНКІВСЬКИЙ район, село СЛІПОРІД-ІВАНІВКА, вулиця Шкільна, 2</t>
  </si>
  <si>
    <t>4d30f7bc-080a-4ef1-96f6-681c0423bf02</t>
  </si>
  <si>
    <t>ІВАНО-ФРАНКІВСЬКА область, ГАЛИЦЬКИЙ район, село ПОДІЛЛЯ, вулиця Л.Українки, 56А</t>
  </si>
  <si>
    <t>4d313769-69ab-4d25-8798-cceaa5c21e86</t>
  </si>
  <si>
    <t>Лікар-педіатр</t>
  </si>
  <si>
    <t>ВІННИЦЬКА область, ПОГРЕБИЩЕНСЬКИЙ район, місто ПОГРЕБИЩЕ, вулиця Павла Тичини, 54</t>
  </si>
  <si>
    <t>4d37b1b7-7cae-4b1c-9d92-c9e634928520</t>
  </si>
  <si>
    <t>Білилівська амбулаторія групової практики</t>
  </si>
  <si>
    <t>БІЛИЛІВКА</t>
  </si>
  <si>
    <t>ЖИТОМИРСЬКА область, РУЖИНСЬКИЙ район, село БІЛИЛІВКА, прохід Медичний , 7</t>
  </si>
  <si>
    <t>4d37f590-9f38-4212-a934-144aa6c4a406</t>
  </si>
  <si>
    <t>ФП с. Пекарі</t>
  </si>
  <si>
    <t>ЧЕРКАСЬКА область, КАНІВСЬКИЙ район, село ПЕКАРІ, вулиця Шевченка, 46</t>
  </si>
  <si>
    <t>4d389fc6-be9e-4010-85a9-e8ae4ad85750</t>
  </si>
  <si>
    <t>Амбулаторія ЗПСМ №6 КНМП "ЦПМСД №1" міста Кременчука</t>
  </si>
  <si>
    <t>ПОЛТАВСЬКА область, місто КРЕМЕНЧУК, вулиця Кооперативна, 19</t>
  </si>
  <si>
    <t>4d412237-cb0c-4b45-ac5b-45994fd96bdd</t>
  </si>
  <si>
    <t>Комунальне некомерційне підприємство "Мелітопольська міська стоматологічна поліклініка" Мелітопольської міської ради Запорізької області</t>
  </si>
  <si>
    <t>ЗАПОРІЗЬКА область, ЗАПОРІЗЬКА район, місто МЕЛІТОПОЛЬ, вулиця Інтеркультурна, 70</t>
  </si>
  <si>
    <t>4d413b8f-330a-4aea-b2f0-fa57e884db23</t>
  </si>
  <si>
    <t>КНП "Красноградська центральна районна лікарня (Поліклінічне відділення, с.Хрестище)</t>
  </si>
  <si>
    <t>ХРЕСТИЩЕ</t>
  </si>
  <si>
    <t>ХАРКІВСЬКА область, КРАСНОГРАДСЬКИЙ район, село ХРЕСТИЩЕ, вулиця Шкільна, 21</t>
  </si>
  <si>
    <t>4d423150-c02a-4eec-93e3-c9932fc33fcb</t>
  </si>
  <si>
    <t>ЧЕРНІГІВСЬКА область, місто ЧЕРНІГІВ, вулиця Пирогова, 15</t>
  </si>
  <si>
    <t>4d49de7c-417b-4a1a-b947-72e0d648d762</t>
  </si>
  <si>
    <t>Київський міський протитуберкульозний диспансер № 1</t>
  </si>
  <si>
    <t>М.КИЇВ, місто КИЇВ, вулиця Автозаводська, 68</t>
  </si>
  <si>
    <t>4d4fc6bc-4951-44aa-9443-6a2b26e11cc0</t>
  </si>
  <si>
    <t>Промінський фельдшерський пунк (КНП "ЦПМСД" Криничанської СР №2)</t>
  </si>
  <si>
    <t>ПРОМІНЬ</t>
  </si>
  <si>
    <t>ДНІПРОПЕТРОВСЬКА область, КРИНИЧАНСЬКИЙ район, село ПРОМІНЬ, вулиця Кооперативна, 6</t>
  </si>
  <si>
    <t>4d547c54-ecad-4bba-a6fc-e0c6882d9fc8</t>
  </si>
  <si>
    <t>місце надання послуг 15</t>
  </si>
  <si>
    <t>ВЕЛИКИЙ МОЛОДЬКІВ</t>
  </si>
  <si>
    <t>ЖИТОМИРСЬКА область, НОВОГРАД-ВОЛИНСЬКИЙ район, село ВЕЛИКИЙ МОЛОДЬКІВ, вулиця Соборності, 2-Б</t>
  </si>
  <si>
    <t>4d77790c-d09f-44e7-9bc7-147848caa008</t>
  </si>
  <si>
    <t>Нижньоторгаївська АЗПСМ</t>
  </si>
  <si>
    <t>НИЖНІ ТОРГАЇ</t>
  </si>
  <si>
    <t>ХЕРСОНСЬКА область, НИЖНЬОСІРОГОЗЬКИЙ район, село НИЖНІ ТОРГАЇ, вулиця Центральна, 64</t>
  </si>
  <si>
    <t>4d7d0621-5b96-4cc4-b5fd-142e99af8ed2</t>
  </si>
  <si>
    <t>АЗПСМ смт. Брусилів (КЗ "ЦПМСД Брусилівської СР")</t>
  </si>
  <si>
    <t>4d7d29a4-4f64-42d4-877f-1a7d2ee12553</t>
  </si>
  <si>
    <t>2 терапевтичне відділення</t>
  </si>
  <si>
    <t>4d823797-5d0b-4717-aa6d-1047246552d5</t>
  </si>
  <si>
    <t>Долинська амбулаторія</t>
  </si>
  <si>
    <t>КІРОВОГРАДСЬКА область, ДОЛИНСЬКИЙ район, місто ДОЛИНСЬКА, вулиця Чкалова, 69</t>
  </si>
  <si>
    <t>4d88aeb1-9159-4906-8552-4a778a361029</t>
  </si>
  <si>
    <t>АЗПСМ с. Бугас №15</t>
  </si>
  <si>
    <t>БУГАС</t>
  </si>
  <si>
    <t>ДОНЕЦЬКА область, ВОЛНОВАСЬКИЙ район, село БУГАС, вулиця Центральна, 34</t>
  </si>
  <si>
    <t>4d8998c2-ff4e-4fc4-acea-818b976a5cea</t>
  </si>
  <si>
    <t>Глібівська амбулаторія загальної практики сімейної медицини</t>
  </si>
  <si>
    <t>ГЛІБІВ</t>
  </si>
  <si>
    <t>ХМЕЛЬНИЦЬКА область, село ГЛІБІВ, вулиця Центрнальна, 7/1</t>
  </si>
  <si>
    <t>4d8be0d4-83bc-4eb2-bd45-71ee86da5b0b</t>
  </si>
  <si>
    <t>Кременчуківська амбулаторія загальної практики-сімейної медицини с.Кременчуки Красилівського району</t>
  </si>
  <si>
    <t>КРЕМЕНЧУКИ</t>
  </si>
  <si>
    <t>ХМЕЛЬНИЦЬКА область, село КРЕМЕНЧУКИ, вулиця Каштанова, 23</t>
  </si>
  <si>
    <t>4d9847e7-61b1-4610-a207-5b3ca93636d0</t>
  </si>
  <si>
    <t>КНП "Міська лікарня екстреної та швидкої медичної допомоги" ЗМР</t>
  </si>
  <si>
    <t>ЗАПОРІЗЬКА область, місто ЗАПОРІЖЖЯ, вулиця Перемоги, 80</t>
  </si>
  <si>
    <t>4d99fab2-ad5f-4143-a28f-de88f159dd2d</t>
  </si>
  <si>
    <t>Лікарська амбулаторія селище Зелений Гай</t>
  </si>
  <si>
    <t>ДОНЕЦЬКА область, ВЕЛИКОНОВОСІЛКІВСЬКИЙ район, селище ЗЕЛЕНИЙ ГАЙ, вулиця Петровського, 1а</t>
  </si>
  <si>
    <t>4d9b0f37-1688-4c1b-b70e-08bdb453a274</t>
  </si>
  <si>
    <t>РІПНІВ</t>
  </si>
  <si>
    <t>ЛЬВІВСЬКА область, село РІПНІВ, вулиця Зелена, 12</t>
  </si>
  <si>
    <t>4d9b505b-f41f-4ce8-85a2-8e75b5b14e5e</t>
  </si>
  <si>
    <t>Місце надання послуги  № 2</t>
  </si>
  <si>
    <t>ДНІПРОПЕТРОВСЬКА область, місто КАМ'ЯНСЬКЕ, вулиця Костельна, 7</t>
  </si>
  <si>
    <t>4d9c41b4-9860-440c-bab8-43b188fef99e</t>
  </si>
  <si>
    <t>ФП с. Дарівка</t>
  </si>
  <si>
    <t>ДАРІВКА</t>
  </si>
  <si>
    <t>ЧЕРКАСЬКА область, КАНІВСЬКИЙ район, село ДАРІВКА, вулиця 206 Дивізії, 98</t>
  </si>
  <si>
    <t>4d9cdc55-3a48-47b3-9051-c32e58ea3d26</t>
  </si>
  <si>
    <t>ДНІПРОПЕТРОВСЬКА область, місто ДНІПРО, вулиця Гладкова, 29а</t>
  </si>
  <si>
    <t>4d9d0123-0a5f-4904-b634-8543333ed4aa</t>
  </si>
  <si>
    <t>Передмістянський фельдшерський пункт</t>
  </si>
  <si>
    <t>ПЕРЕДМІСТЯ</t>
  </si>
  <si>
    <t>ТЕРНОПІЛЬСЬКА область, БУЧАЦЬКИЙ район, село ПЕРЕДМІСТЯ, вулиця Сонячна, 1</t>
  </si>
  <si>
    <t>4d9f20d1-6697-44ae-8dc8-00409613c280</t>
  </si>
  <si>
    <t>Амбулаторія загальної практики-сімейної медицини с.В'язівок</t>
  </si>
  <si>
    <t>В'ЯЗІВОК</t>
  </si>
  <si>
    <t>ЧЕРКАСЬКА область, село В'ЯЗІВОК, вулиця Перемоги, 15а</t>
  </si>
  <si>
    <t>4da05ac4-2248-42f6-a379-c8f588b68d58</t>
  </si>
  <si>
    <t>4da78f16-a680-48db-b089-eff9213733d6</t>
  </si>
  <si>
    <t>Рожнівська амбулаторія загальної практики сімейної медицини</t>
  </si>
  <si>
    <t>ІВАНО-ФРАНКІВСЬКА область, КОСІВСЬКИЙ район, село РОЖНІВ, вулиця Шевченка, 124</t>
  </si>
  <si>
    <t>4db08907-deb4-428a-8c49-d28835c5fea8</t>
  </si>
  <si>
    <t>МИХАЙЛІВСЬКА  АМБУЛАТОРІЯ  ЗПСМ</t>
  </si>
  <si>
    <t>ДОНЕЦЬКА область, ОЛЕКСАНДРІВСЬКИЙ район, село МИХАЙЛІВКА, вулиця ШЕВЧЕНКО, 77А</t>
  </si>
  <si>
    <t>4db14475-f9da-4f17-9dc0-9987e6da7848</t>
  </si>
  <si>
    <t>Амбулаторія ЗПСМ № 1 м. Кривий Ріг (КНП \</t>
  </si>
  <si>
    <t>4db14d33-43b4-4382-8499-fe39077ee99d</t>
  </si>
  <si>
    <t>Амбулаторія №3 (вул.Діброви 77)</t>
  </si>
  <si>
    <t>КІРОВОГРАДСЬКА область, місто ОЛЕКСАНДРІЯ, вулиця Діброви, 77</t>
  </si>
  <si>
    <t>4db1842e-73c1-4aae-b40b-6ff2c56ac0fc</t>
  </si>
  <si>
    <t>Олександрівський ФП</t>
  </si>
  <si>
    <t>КІРОВОГРАДСЬКА область, УСТИНІВСЬКИЙ район, село ОЛЕКСАНДРІВКА, вулиця Гаркавого, 16</t>
  </si>
  <si>
    <t>4db34c14-b172-486e-9866-c1a695e953f3</t>
  </si>
  <si>
    <t>Фізеотерапевтичне відділення</t>
  </si>
  <si>
    <t>ХМЕЛЬНИЦЬКА область, місто КАМ'ЯНЕЦЬ-ПОДІЛЬСЬКИЙ, вулиця Івана Франка, 30</t>
  </si>
  <si>
    <t>4db428fd-ffb4-4aca-9888-3a96d570ab47</t>
  </si>
  <si>
    <t>Baby Clinic</t>
  </si>
  <si>
    <t>ЛЬВІВСЬКА область, ДРОГОБИЦЬКИЙ район, місто ДРОГОБИЧ, вулиця Шевченка, 11</t>
  </si>
  <si>
    <t>4db5f982-8395-49ad-a7d0-591972749ec1</t>
  </si>
  <si>
    <t>Машівська ЛА ЗПСМ</t>
  </si>
  <si>
    <t>МАШЕВЕ</t>
  </si>
  <si>
    <t>ЧЕРНІГІВСЬКА область, СЕМЕНІВСЬКИЙ район, село МАШЕВЕ, вулиця Лікарняна, 5</t>
  </si>
  <si>
    <t>4db6fa9c-5a02-4168-befd-3cbb7f1d1f47</t>
  </si>
  <si>
    <t>Шахівська амбулаторія загальної практики-сімейної медицини №1</t>
  </si>
  <si>
    <t>ДОНЕЦЬКА область, ДОБРОПІЛЬСЬКИЙ район, село ШАХОВЕ, вулиця М.Ф.Чернявського, 5</t>
  </si>
  <si>
    <t>4db764aa-9ca0-460d-88c8-55bd3a37bcc8</t>
  </si>
  <si>
    <t>СІННЕ</t>
  </si>
  <si>
    <t>СУМСЬКА область, КРАСНОПІЛЬСЬКИЙ район, село СІННЕ, вулиця Сабіна, 69а</t>
  </si>
  <si>
    <t>4dba72bf-b8f5-4501-877b-f1aa9cc4050f</t>
  </si>
  <si>
    <t>Амбулаторія загальної практики - сімейної медицини № 1</t>
  </si>
  <si>
    <t>ЖИТОМИРСЬКА область, місто НОВОГРАД-ВОЛИНСЬКИЙ, вулиця Леваневського, 24</t>
  </si>
  <si>
    <t>4dbb1614-35ac-4a0f-a125-1bcea49d0084</t>
  </si>
  <si>
    <t>Амбулаторія загальної практики - сімейної медицинис. Полкова Микитівка</t>
  </si>
  <si>
    <t>ПОЛКОВА МИКИТІВКА</t>
  </si>
  <si>
    <t>ХАРКІВСЬКА область, БОГОДУХІВСЬКИЙ район, село ПОЛКОВА МИКИТІВКА, вулиця Тельмана, 4</t>
  </si>
  <si>
    <t>4dc51381-202e-45cd-8c54-ca6e39231a75</t>
  </si>
  <si>
    <t>Консультативно-діагностичний центр провулок Верхівський, 5</t>
  </si>
  <si>
    <t>ХАРКІВСЬКА область, місто ХАРКІВ, провулок Верхівський, 5</t>
  </si>
  <si>
    <t>4dc68769-56a1-4125-bbc9-c1090f3825b3</t>
  </si>
  <si>
    <t>Голенищівська амбулаторія загальної практики-сімейної медицини</t>
  </si>
  <si>
    <t>ГОЛЕНИЩЕВЕ</t>
  </si>
  <si>
    <t>ХМЕЛЬНИЦЬКА область, село ГОЛЕНИЩЕВЕ, вулиця Присяжнюка Руслана, 54</t>
  </si>
  <si>
    <t>4dcc2f98-cdb5-4b8e-ab82-05dfb4476821</t>
  </si>
  <si>
    <t>Чомонинська амбулаторія загальної практики-сімейної медицини</t>
  </si>
  <si>
    <t>ЧОМОНИН</t>
  </si>
  <si>
    <t>ЗАКАРПАТСЬКА область, МУКАЧІВСЬКИЙ район, село ЧОМОНИН, вулиця Широка, 2</t>
  </si>
  <si>
    <t>4dcee0e3-2e22-4b94-b63c-4f5c94e79303</t>
  </si>
  <si>
    <t>Амбулаторія загальної практики-сімейної медицини м. Новий Калинів</t>
  </si>
  <si>
    <t>ЛЬВІВСЬКА область, місто НОВИЙ КАЛИНІВ, вулиця Зелена, 26</t>
  </si>
  <si>
    <t>4dd7fd90-885f-4acf-bb38-8f0252e32d78</t>
  </si>
  <si>
    <t>Відділення фізіотерапії та реабілітації (водолікарня)</t>
  </si>
  <si>
    <t>ЧЕРНІГІВСЬКА область, місто ПРИЛУКИ, вулиця Земська, 13</t>
  </si>
  <si>
    <t>4dd8cc3b-5bdf-4610-ba14-a902a1fd1d1f</t>
  </si>
  <si>
    <t>Харківська обл., Чугуївський р-н, м. Чугуїв, вул. Гагаріна 12Б</t>
  </si>
  <si>
    <t>ХАРКІВСЬКА область, місто ЧУГУЇВ, вулиця Гагаріна, 12-Б</t>
  </si>
  <si>
    <t>4dea294d-721c-42c5-8a61-2e9a2074c76a</t>
  </si>
  <si>
    <t>Красновставська АЗП-СМ</t>
  </si>
  <si>
    <t>КРАСНОСТАВ</t>
  </si>
  <si>
    <t>ХМЕЛЬНИЦЬКА область, село КРАСНОСТАВ, вулиця Михайлова, 15</t>
  </si>
  <si>
    <t>4dfcc638-8571-4b80-b617-34a94d09864a</t>
  </si>
  <si>
    <t>Фельдшерсько-акушерський пункт села Тишиця</t>
  </si>
  <si>
    <t>ТИШИЦЯ</t>
  </si>
  <si>
    <t>ЛЬВІВСЬКА область, КАМ'ЯНКА-БУЗЬКИЙ район, село ТИШИЦЯ, вулиця Івана Франка, 7</t>
  </si>
  <si>
    <t>4dfe64f5-fa7f-499c-9618-7bcf5ec225c4</t>
  </si>
  <si>
    <t>Амбулаторія  загальної практики сімейної медицини Б-Дністровського районого ЦПМСД  с. Шабо</t>
  </si>
  <si>
    <t>ОДЕСЬКА область, БІЛГОРОД-ДНІСТРОВСЬКИЙ район, село ШАБО, вулиця Шанцера, 48</t>
  </si>
  <si>
    <t>4e00724e-d533-419c-9e55-7a9569eb0c9a</t>
  </si>
  <si>
    <t>Поліклініка №1 комунального некомерційного підприємства «Херсонська міська клінічна лікарня ім. Є.Є.Карабелеша» Херсонської міської ради</t>
  </si>
  <si>
    <t>4e07f4a6-7cd7-4f8a-92e8-3606e5a72805</t>
  </si>
  <si>
    <t>КНП Заболотцівська сільська лікарня  Заболотцівської сільської ради Бродівського району Львівської області</t>
  </si>
  <si>
    <t>ЛЬВІВСЬКА область, БРОДІВСЬКИЙ район, село ЗАБОЛОТЦІ, вулиця Шпитальна, 15</t>
  </si>
  <si>
    <t>4e07fab8-4858-486e-a7f0-fde4d63b27bb</t>
  </si>
  <si>
    <t>ФОП Татарникова Олена Юріївна</t>
  </si>
  <si>
    <t>ДНІПРОПЕТРОВСЬКА область, місто ДНІПРО, вулиця Чапленко, 14</t>
  </si>
  <si>
    <t>4e0a3fba-8344-482d-81d0-a6a538665e0c</t>
  </si>
  <si>
    <t>Парасковіївська амбулаторія</t>
  </si>
  <si>
    <t>ПАРАСКОВІЇВКА</t>
  </si>
  <si>
    <t>ДОНЕЦЬКА область, БАХМУТСЬКИЙ район, село ПАРАСКОВІЇВКА, вулиця Гірників, 3</t>
  </si>
  <si>
    <t>4e0c3478-f5cb-4cea-8176-31207e62b555</t>
  </si>
  <si>
    <t>Ширмівська АЗПСМ</t>
  </si>
  <si>
    <t>ШИРМІВКА</t>
  </si>
  <si>
    <t>ВІННИЦЬКА область, ПОГРЕБИЩЕНСЬКИЙ район, село ШИРМІВКА, вулиця Трудова, 23</t>
  </si>
  <si>
    <t>4e12390e-73c9-405c-a21e-bba21eb84dae</t>
  </si>
  <si>
    <t>КНП "Уманська дитяча лікарня" корпус 1</t>
  </si>
  <si>
    <t>ЧЕРКАСЬКА область, місто УМАНЬ, вулиця ШЕВЧЕНКА, 46</t>
  </si>
  <si>
    <t>4e1387a5-00f4-4c45-9e74-3ae0c07a8599</t>
  </si>
  <si>
    <t>Слободороманівська АЗПСМ</t>
  </si>
  <si>
    <t>ЖИТОМИРСЬКА область, НОВОГРАД-ВОЛИНСЬКИЙ район, село СЛОБОДА-РОМАНІВСЬКА, вулиця 40 років Перемоги, 5</t>
  </si>
  <si>
    <t>4e1c2355-55d1-43c9-ad19-63b5150c45c1</t>
  </si>
  <si>
    <t>СУМСЬКА область, місто ШОСТКА, вулиця Січнева, 6</t>
  </si>
  <si>
    <t>4e1e5da3-efb9-491f-aeda-07bb76437c54</t>
  </si>
  <si>
    <t>Сигнаївська амбулаторія загальної практики сімейної медицини</t>
  </si>
  <si>
    <t>СИГНАЇВКА</t>
  </si>
  <si>
    <t>ЧЕРКАСЬКА область, ШПОЛЯНСЬКИЙ район, село СИГНАЇВКА, вулиця І.П. Шульги,</t>
  </si>
  <si>
    <t>4e22e8b0-bb01-42a0-b3c8-31e9d4cba5a9</t>
  </si>
  <si>
    <t>Пункт здоровя с. Томашівці</t>
  </si>
  <si>
    <t>ТОМАШІВЦІ</t>
  </si>
  <si>
    <t>ІВАНО-ФРАНКІВСЬКА область, село ТОМАШІВЦІ, вулиця Гургули, 31</t>
  </si>
  <si>
    <t>4e24b3a8-cb6c-4cd3-b37d-7b9c4b1edf4e</t>
  </si>
  <si>
    <t>Княжолуцька амбулаторія ЗПСМ</t>
  </si>
  <si>
    <t>КНЯЖОЛУКА</t>
  </si>
  <si>
    <t>ІВАНО-ФРАНКІВСЬКА область, ДОЛИНСЬКИЙ район, село КНЯЖОЛУКА, вулиця Кобринської, 2</t>
  </si>
  <si>
    <t>4e2666ed-58d4-4a0e-8a23-df3bc52d58d0</t>
  </si>
  <si>
    <t>Фельдшерсько Акушерський Пункт с. Волошкове</t>
  </si>
  <si>
    <t>ВОЛОШКОВЕ</t>
  </si>
  <si>
    <t>ЧЕРНІВЕЦЬКА область, СОКИРЯНСЬКИЙ район, село ВОЛОШКОВЕ, вулиця Шевченка, 39</t>
  </si>
  <si>
    <t>4e2bcf57-78e0-47b0-a20f-4238d6c92f60</t>
  </si>
  <si>
    <t>Комунальний заклад Остерської міської ради Остерська міська лікарня</t>
  </si>
  <si>
    <t>ЧЕРНІГІВСЬКА область, КОЗЕЛЕЦЬКИЙ район, місто ОСТЕР, вулиця Бондаренка, 32</t>
  </si>
  <si>
    <t>4e2da6cc-10a6-47c6-af03-06dc7b33f1ea</t>
  </si>
  <si>
    <t>амбулаторія №3</t>
  </si>
  <si>
    <t>ЧЕРКАСЬКА область, місто ЗОЛОТОНОША, вулиця Баха, 32 б</t>
  </si>
  <si>
    <t>4e302a7f-2788-4db8-95ba-9ececba74bdc</t>
  </si>
  <si>
    <t>4e32047b-ac6b-469e-bc29-f17a0453170c</t>
  </si>
  <si>
    <t>Комунальне некомерційне підприємство "Чопський центр первинної медико-санітарної допомоги" Чопської міської ради Закарпатської області</t>
  </si>
  <si>
    <t>ЗАКАРПАТСЬКА область, місто ЧОП, вулиця Молодіжна, 12</t>
  </si>
  <si>
    <t>4e33f210-38c9-4798-bdf5-9fb6e449fa4a</t>
  </si>
  <si>
    <t>АЗПСМ смт. Козацьке</t>
  </si>
  <si>
    <t>ХЕРСОНСЬКА область, БЕРИСЛАВСЬКИЙ район, смт. КОЗАЦЬКЕ, вулиця Степова, 29</t>
  </si>
  <si>
    <t>4e33f6e2-55a8-4361-b74c-9eb862cb453b</t>
  </si>
  <si>
    <t>Верхньотокмацька амбулаторія загальної практики сімейної медицини</t>
  </si>
  <si>
    <t>ВЕРХНІЙ ТОКМАК</t>
  </si>
  <si>
    <t>ЗАПОРІЗЬКА область, ЧЕРНІГІВСЬКИЙ район, село ВЕРХНІЙ ТОКМАК, вулиця Садова, 19а</t>
  </si>
  <si>
    <t>4e342779-7ff0-4fcf-aaeb-d0c2c9f7c6fc</t>
  </si>
  <si>
    <t>Амбулаторія загальної практики - сімейної медицини №19</t>
  </si>
  <si>
    <t>ЖИТОМИРСЬКА область, місто ЖИТОМИР, проспект Миру, 11</t>
  </si>
  <si>
    <t>4e38aff1-3db2-4350-82ba-c4c0dec4b4f8</t>
  </si>
  <si>
    <t>м. Житомир, вул Шевченка, 2</t>
  </si>
  <si>
    <t>ЖИТОМИРСЬКА область, місто ЖИТОМИР, вулиця Шевченка, 2</t>
  </si>
  <si>
    <t>4e403eea-3df0-4a92-ad06-39b2bf022e6c</t>
  </si>
  <si>
    <t>Пункт екстреної ( швидкої ) медичної допомоги " Михальча"</t>
  </si>
  <si>
    <t>МИХАЛЬЧА</t>
  </si>
  <si>
    <t>ЧЕРНІВЕЦЬКА область, СТОРОЖИНЕЦЬКИЙ район, село МИХАЛЬЧА, вулиця Шкільна, 2а</t>
  </si>
  <si>
    <t>4e40d1cd-c639-416f-bc55-0144c7f3036e</t>
  </si>
  <si>
    <t>ДНІПРОПЕТРОВСЬКА область, місто КАМ'ЯНСЬКЕ, проспект Аношкіна, 7В</t>
  </si>
  <si>
    <t>4e470afa-2e2e-489b-a719-c6049ec5b8e7</t>
  </si>
  <si>
    <t>Амбулаторія ЗПСМ с. Брід</t>
  </si>
  <si>
    <t>БРІД</t>
  </si>
  <si>
    <t>ЗАКАРПАТСЬКА область, ІРШАВСЬКИЙ район, село БРІД, вулиця Центральна, 92</t>
  </si>
  <si>
    <t>4e4f325a-59ec-4d64-ba1e-557c222ebabd</t>
  </si>
  <si>
    <t>Струзька амбулаторія загальної практики  сімейної медицини</t>
  </si>
  <si>
    <t>СТРУГА</t>
  </si>
  <si>
    <t>ХМЕЛЬНИЦЬКА область, село СТРУГА, вулиця Подільська, 37</t>
  </si>
  <si>
    <t>4e51caac-5ec0-4f8f-8f9e-3506e0a49ee0</t>
  </si>
  <si>
    <t>СУМСЬКА область, місто СУМИ, вулиця Привокзальна, 3-А</t>
  </si>
  <si>
    <t>4e558159-c860-4595-8400-0c5964e6d3b7</t>
  </si>
  <si>
    <t>КНП "КМЦ нефрології та діалізу" вул. Петра Запорожця, 26</t>
  </si>
  <si>
    <t>М.КИЇВ, місто КИЇВ, вулиця Петра Запорожця, 26</t>
  </si>
  <si>
    <t>4e59bacf-975c-414b-9157-82e701318bd2</t>
  </si>
  <si>
    <t>Комунальне некомерційне підприємство "Міська дитяча поліклініка №15" Харківської міської ради  Центр первинної медико-санітарної допомоги Амбулаторія первинної медичної допомоги №1</t>
  </si>
  <si>
    <t>4e623c7c-63c2-48a4-9db3-98641a79b6e2</t>
  </si>
  <si>
    <t>ЖИТОМИРСЬКА область, ПОПІЛЬНЯНСЬКИЙ район, смт. КОРНИН, вулиця Соборна, 8</t>
  </si>
  <si>
    <t>4e707e7a-727c-404f-8540-e0c717b9cbbb</t>
  </si>
  <si>
    <t>Дніпровська клінічна лікарня на залізничному транспорті</t>
  </si>
  <si>
    <t>ДНІПРОПЕТРОВСЬКА область, місто ДНІПРО, вулиця Кедріна, 55</t>
  </si>
  <si>
    <t>4e7811b3-200e-4f85-b4aa-6d8a52ba7670</t>
  </si>
  <si>
    <t>Лікарська амбулаторія загальної практики сімейної медицини с.Виноградівка</t>
  </si>
  <si>
    <t>ВИНОГРАДІВКА</t>
  </si>
  <si>
    <t>МИКОЛАЇВСЬКА область, БАШТАНСЬКИЙ район, село ВИНОГРАДІВКА, вулиця Миру, 70</t>
  </si>
  <si>
    <t>4e7b5567-5df0-4ae5-9d77-6e64808557f4</t>
  </si>
  <si>
    <t>Фельдшерський пункт с. Новий Бурлук</t>
  </si>
  <si>
    <t>НОВИЙ БУРЛУК</t>
  </si>
  <si>
    <t>ХАРКІВСЬКА область, ПЕЧЕНІЗЬКИЙ район, село НОВИЙ БУРЛУК, вулиця Центральна , 1</t>
  </si>
  <si>
    <t>4e80d3b5-9563-495a-9306-71412072aabb</t>
  </si>
  <si>
    <t>Підстанція міста Костянтинівка</t>
  </si>
  <si>
    <t>ДОНЕЦЬКА область, місто КОСТЯНТИНІВКА, вулиця Білоусова, 2б</t>
  </si>
  <si>
    <t>4e84491d-6718-4de2-aee8-27f3b3364a71</t>
  </si>
  <si>
    <t>місце надання послуг 9</t>
  </si>
  <si>
    <t>ЖИТОМИРСЬКА область, НОВОГРАД-ВОЛИНСЬКИЙ район, село ПИЛИПОВИЧІ, вулиця Довженка, 1</t>
  </si>
  <si>
    <t>4e9682c5-18bb-4f86-be6f-3df2d76f95da</t>
  </si>
  <si>
    <t>Амбулаторія моно-практики с.Щербані</t>
  </si>
  <si>
    <t>ЩЕРБАНІ</t>
  </si>
  <si>
    <t>МИКОЛАЇВСЬКА область, ВОЗНЕСЕНСЬКИЙ район, село ЩЕРБАНІ, вулиця Меліоративна, 14</t>
  </si>
  <si>
    <t>4e97fffb-69e7-4c86-96a8-474ff4499c39</t>
  </si>
  <si>
    <t>Фельдшерсько-акушерський пункт с.Каштаново</t>
  </si>
  <si>
    <t>КАШТАНОВО</t>
  </si>
  <si>
    <t>ЗАКАРПАТСЬКА область, БЕРЕГІВСЬКИЙ район, село КАШТАНОВО, вулиця Визволення, 41</t>
  </si>
  <si>
    <t>4e9d6daa-49f9-4e7e-a4be-9804cbc3628f</t>
  </si>
  <si>
    <t>Тернопільська станція, підстанція №3, пункт базування бригади с.Баворів</t>
  </si>
  <si>
    <t>ТЕРНОПІЛЬСЬКА область, село БАВОРІВ, вулиця Лесі Українки, 10</t>
  </si>
  <si>
    <t>4ea25a93-f4e9-4834-b998-97ec4b9d997f</t>
  </si>
  <si>
    <t>Лікувально-профілактичний підрозділ</t>
  </si>
  <si>
    <t>М.КИЇВ, місто КИЇВ, вулиця Бориса Гмирі, 14-Б</t>
  </si>
  <si>
    <t>4ea5b1f4-520e-4528-9745-088688380df1</t>
  </si>
  <si>
    <t>Відділення №1 лікувально-діагностичного центру приватного підприємства "Сіліцея"</t>
  </si>
  <si>
    <t>ХМЕЛЬНИЦЬКА область, місто ІЗЯСЛАВ, вулиця Шевченка, 10В</t>
  </si>
  <si>
    <t>4ea724d7-a688-4191-9e17-74355ace8d2b</t>
  </si>
  <si>
    <t>Комунальне підприємство "Волинський обласний центр екстреної медичної допомоги та медицини катастроф" Волинської обласної ради Любомльське відділення екстренної медичної допомоги  пункт ЕМД с.Рівне</t>
  </si>
  <si>
    <t>ВОЛИНСЬКА область, ЛЮБОМЛЬСЬКИЙ район, село РІВНЕ, вулиця Шкільна, 2</t>
  </si>
  <si>
    <t>4ea82c32-a974-479b-a61f-bde53f69e091</t>
  </si>
  <si>
    <t>Амбулаторія  с.Неветленфолу</t>
  </si>
  <si>
    <t>НЕВЕТЛЕНФОЛУ</t>
  </si>
  <si>
    <t>ЗАКАРПАТСЬКА область, ВИНОГРАДІВСЬКИЙ район, село НЕВЕТЛЕНФОЛУ, вулиця Фогодо, 58</t>
  </si>
  <si>
    <t>4eb1f1d8-758c-4fae-8803-926de8c6eb32</t>
  </si>
  <si>
    <t>Амбулаторія с.Костилівка</t>
  </si>
  <si>
    <t>КОСТИЛІВКА</t>
  </si>
  <si>
    <t>ЗАКАРПАТСЬКА область, РАХІВСЬКИЙ район, село КОСТИЛІВКА, вулиця Миру, 12</t>
  </si>
  <si>
    <t>4ebbc391-82bb-465a-8ee4-1752327f5a78</t>
  </si>
  <si>
    <t>Фельдшерсько - акушерський пункт с. Вавилове</t>
  </si>
  <si>
    <t>ВАВИЛОВЕ</t>
  </si>
  <si>
    <t>МИКОЛАЇВСЬКА область, СНІГУРІВСЬКИЙ район, село ВАВИЛОВЕ, вулиця 8-го Березня, 1</t>
  </si>
  <si>
    <t>4ec211e3-fbc0-4567-b18e-f12baf98688f</t>
  </si>
  <si>
    <t>Космиринський фельдшерсько-акушерський пункт</t>
  </si>
  <si>
    <t>КОСМИРИН</t>
  </si>
  <si>
    <t>ТЕРНОПІЛЬСЬКА область, БУЧАЦЬКИЙ район, село КОСМИРИН, вулиця Шевченка, 44б</t>
  </si>
  <si>
    <t>4ed04b77-9018-407f-b959-6dd8b2eb2ce1</t>
  </si>
  <si>
    <t>КП "ДОДКЛ" ДОР"</t>
  </si>
  <si>
    <t>ДНІПРОПЕТРОВСЬКА область, місто ДНІПРО, вулиця Космічна, 13</t>
  </si>
  <si>
    <t>4ed4e946-d08d-4e92-810f-1c9b3b1cebf0</t>
  </si>
  <si>
    <t>Розівська амбулаторія загальної практики -сімейної медицини</t>
  </si>
  <si>
    <t>ЗАПОРІЗЬКА область, ЯКИМІВСЬКИЙ район, село РОЗІВКА, вулиця Черняховського, 9</t>
  </si>
  <si>
    <t>4ee1bfb4-49c3-4f34-8c07-d75baac1c0e2</t>
  </si>
  <si>
    <t>КП "Рівненський обласний госпіталь ВВ"</t>
  </si>
  <si>
    <t>РІВНЕНСЬКА область, РІВНЕНСЬКИЙ район, смт. КЛЕВАНЬ, вулиця Деражненська, 39</t>
  </si>
  <si>
    <t>4ee1c50a-4d96-4529-9d6f-b499ea69aa6a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</si>
  <si>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"Буськ" Підстанція ЕМД "Камянка - Бузька" Пункт ЕМД "Добротвір"</t>
  </si>
  <si>
    <t>4eea2772-c3dd-4929-a018-24533f6d44b3</t>
  </si>
  <si>
    <t>Богодухівська сільська лікарська амбулаторія</t>
  </si>
  <si>
    <t>БОГОДУХІВКА</t>
  </si>
  <si>
    <t>ЧЕРКАСЬКА область, ЧОРНОБАЇВСЬКИЙ район, село БОГОДУХІВКА, вулиця Шевченка, 30 б</t>
  </si>
  <si>
    <t>4ef90ebf-b0e5-4424-a1ed-381172f2b496</t>
  </si>
  <si>
    <t>Комунальне підприємство "Волинський обласний центр екстреної медичної допомоги та медицини катастроф" Волинської обласної ради Ковельське  відділення екстренної медичної допомоги пункт ЕМД смт.Голоби</t>
  </si>
  <si>
    <t>4ef97507-ae7f-43f4-8f6b-ccd8d7b85b5c</t>
  </si>
  <si>
    <t>Комунальне підприємство «Комунальне некомерційне підприємство «Надвірнянська центральна районна лікарня» Надвірнянської районної ради»</t>
  </si>
  <si>
    <t>ІВАНО-ФРАНКІВСЬКА область, місто НАДВІРНА, вулиця Грушевського, 12</t>
  </si>
  <si>
    <t>4f056e04-1807-45ac-bf9e-a73ccefb788d</t>
  </si>
  <si>
    <t>АМБУЛАТОРІЯ ЗАГАЛЬНОЇ ПРАКТИКИ – СІМЕЙНОЇ МЕДИЦИНИ          С. СТЕПАНІВКА ПЕРША</t>
  </si>
  <si>
    <t>СТЕПАНІВКА ПЕРША</t>
  </si>
  <si>
    <t>ЗАПОРІЗЬКА область, ПРИАЗОВСЬКИЙ район, село СТЕПАНІВКА ПЕРША, вулиця Мартинова, 88</t>
  </si>
  <si>
    <t>4f066841-f5c1-4381-8bf6-3084d82a2543</t>
  </si>
  <si>
    <t>Фельдшерський пункт села Просторе</t>
  </si>
  <si>
    <t>ПРОСТОРЕ</t>
  </si>
  <si>
    <t>ЗАПОРІЗЬКА область, ЧЕРНІГІВСЬКИЙ район, село ПРОСТОРЕ, вулиця Перемоги, 89</t>
  </si>
  <si>
    <t>4f0bd000-91f2-418e-9b74-e76f4e1c37a4</t>
  </si>
  <si>
    <t>КНП "Дитячий медичний центр" КПМР</t>
  </si>
  <si>
    <t>ХМЕЛЬНИЦЬКА область, місто КАМ'ЯНЕЦЬ-ПОДІЛЬСЬКИЙ, вулиця Лесі Українки, 41</t>
  </si>
  <si>
    <t>4f0d71b4-afdd-473a-aaba-d7828f2b7da2</t>
  </si>
  <si>
    <t>Солов’ївський фельдшерсько-акушерський пункт</t>
  </si>
  <si>
    <t>СОЛОВ'Ї</t>
  </si>
  <si>
    <t>ВОЛИНСЬКА область, СТАРОВИЖІВСЬКИЙ район, село СОЛОВ'Ї, вулиця Незалежності, 6</t>
  </si>
  <si>
    <t>4f0df88c-f821-4277-b840-d1b504c1f636</t>
  </si>
  <si>
    <t>Комунальне некомерційне підприємство Львівської обласної ради «Львівський обласний державний клінічний лікувально-діагностичний ендокринологічний центр»</t>
  </si>
  <si>
    <t>ЛЬВІВСЬКА область, місто ЛЬВІВ, вулиця Острозького, 1</t>
  </si>
  <si>
    <t>4f0eba2d-84c5-4139-be77-e0ab4c8d7737</t>
  </si>
  <si>
    <t>місце надання послуг 10</t>
  </si>
  <si>
    <t>ТОКАРІВ</t>
  </si>
  <si>
    <t>ЖИТОМИРСЬКА область, НОВОГРАД-ВОЛИНСЬКИЙ район, село ТОКАРІВ, вулиця Шевченка, 23</t>
  </si>
  <si>
    <t>4f1044c8-74e7-4c0a-a434-300d45aa18bb</t>
  </si>
  <si>
    <t>Амбулаторія загальної практики - сімейної медицини с. Порошково</t>
  </si>
  <si>
    <t>ПОРОШКОВО</t>
  </si>
  <si>
    <t>ЗАКАРПАТСЬКА область, ПЕРЕЧИНСЬКИЙ район, село ПОРОШКОВО, вулиця Центральна, 87</t>
  </si>
  <si>
    <t>4f10cf1a-5d32-43bc-9929-6bc32c59e82e</t>
  </si>
  <si>
    <t>ЗАПОРІЗЬКА область, місто БЕРДЯНСЬК, проспект Перемоги, 8</t>
  </si>
  <si>
    <t>4f1846b2-bcfc-4690-99d4-6abe9c639961</t>
  </si>
  <si>
    <t>ТОВ "Багатопрофільна Клініка Святого Миколая"</t>
  </si>
  <si>
    <t>ЗАПОРІЗЬКА область, місто ЗАПОРІЖЖЯ, вулиця Святого Миколая, 53</t>
  </si>
  <si>
    <t>4f1b867a-f871-42a4-98fd-5e00301ae580</t>
  </si>
  <si>
    <t>Амбулаторія загальної практики - сімейної медицини № 14 КНП ЦПМСД Мукачівської міської територіальної громади</t>
  </si>
  <si>
    <t>ЗАВИДОВО</t>
  </si>
  <si>
    <t>ЗАКАРПАТСЬКА область, МУКАЧІВСЬКИЙ район, село ЗАВИДОВО, вулиця Миру, 99А</t>
  </si>
  <si>
    <t>4f1e21a6-ac86-48eb-9551-954bedaefd84</t>
  </si>
  <si>
    <t>Амбулаторія №10</t>
  </si>
  <si>
    <t>ЗАЙЦЕВЕ</t>
  </si>
  <si>
    <t>ДОНЕЦЬКА область, БАХМУТСЬКИЙ район, село ЗАЙЦЕВЕ, вулиця Кооперативна, 15а</t>
  </si>
  <si>
    <t>4f227925-9208-488b-b027-4d683836ff29</t>
  </si>
  <si>
    <t>ФОП Спасібо А.П. Кабінет №2</t>
  </si>
  <si>
    <t>ХАРКІВСЬКА область, ВОВЧАНСЬКИЙ район, місто ВОВЧАНСЬК, вулиця Соборна, 80/7</t>
  </si>
  <si>
    <t>4f232450-4840-4f35-b995-3fa8be2f7ed7</t>
  </si>
  <si>
    <t>Комунальне некомерційне підприємство "Вінницький обласний спеціалізований клінічний диспансер радіаційного захисту населення Вінницької обласної Ради"</t>
  </si>
  <si>
    <t>ВІННИЦЬКА область, місто ВІННИЦЯ, вулиця Василя Стуса, 11</t>
  </si>
  <si>
    <t>4f23644d-41f8-4a3c-a250-24efd9b73d0f</t>
  </si>
  <si>
    <t>Амбулаторія загальної практики-сімейної медицини с. Бригадирівка</t>
  </si>
  <si>
    <t>БРИГАДИРІВКА</t>
  </si>
  <si>
    <t>ПОЛТАВСЬКА область, ХОРОЛЬСЬКИЙ район, село БРИГАДИРІВКА, вулиця Шкільна, 13</t>
  </si>
  <si>
    <t>4f2a94ed-1648-418a-b50d-4691465cf655</t>
  </si>
  <si>
    <t>Пункт здоров'я с.Дубовиця</t>
  </si>
  <si>
    <t>ДУБОВИЦЯ</t>
  </si>
  <si>
    <t>ІВАНО-ФРАНКІВСЬКА область, село ДУБОВИЦЯ, вулиця Гаврилюка, 12</t>
  </si>
  <si>
    <t>4f378576-fca8-4c8f-8f5e-3f74ae7984f3</t>
  </si>
  <si>
    <t>амбулаторія загальної практики-сімейної медицини №3</t>
  </si>
  <si>
    <t>ЗАПОРІЗЬКА область, місто ЗАПОРІЖЖЯ, вулиця Дорошенко, 3</t>
  </si>
  <si>
    <t>4f3e641e-27cd-46a0-8d40-0e8e1ffe1556</t>
  </si>
  <si>
    <t>Озерська амбулаторія загальної практики-сімейної медицини</t>
  </si>
  <si>
    <t>ПОЛТАВСЬКА область, КОБЕЛЯЦЬКИЙ район, село ОЗЕРА, вулиця Миру, 4</t>
  </si>
  <si>
    <t>4f513620-2ada-463b-aa38-d26ababb25b7</t>
  </si>
  <si>
    <t>Фельдшерський пункт с.Карачіївці</t>
  </si>
  <si>
    <t>КАРАЧІЇВЦІ</t>
  </si>
  <si>
    <t>ХМЕЛЬНИЦЬКА область, село КАРАЧІЇВЦІ, вулиця Центральна, 55</t>
  </si>
  <si>
    <t>4f51d65f-da1e-47fc-b465-b3bb7da20855</t>
  </si>
  <si>
    <t>Амбулаторія ЗПСМ с. Копанки</t>
  </si>
  <si>
    <t>КОПАНКИ</t>
  </si>
  <si>
    <t>ІВАНО-ФРАНКІВСЬКА область, КАЛУСЬКИЙ район, село КОПАНКИ, вулиця С.Бандери, 14</t>
  </si>
  <si>
    <t>4f586ca1-92c2-421f-869e-f04dc5735ee7</t>
  </si>
  <si>
    <t>СУМСЬКА область, місто СУМИ, вулиця Марка Вовчка, 2</t>
  </si>
  <si>
    <t>4f5d03f0-8c11-49af-b967-094cc6aceb4f</t>
  </si>
  <si>
    <t>ФОП Лавренчук Ірина Олегівна Медичний Центр "СуперЛікар"</t>
  </si>
  <si>
    <t>ЖИТОМИРСЬКА область, ЧУДНІВСЬКИЙ район, місто ЧУДНІВ, вулиця Мала Житомирська, 2</t>
  </si>
  <si>
    <t>4f60652d-a70c-42d9-95b6-f87c0269a109</t>
  </si>
  <si>
    <t>Амбулаторії загальної практики-сімейної медицини №1</t>
  </si>
  <si>
    <t>ЗАКАРПАТСЬКА область, місто УЖГОРОД, вулиця Другетів, 79</t>
  </si>
  <si>
    <t>4f618f4f-5a4a-4cc5-bd3c-d3893326ddfa</t>
  </si>
  <si>
    <t>ФАП с.М.Геївці</t>
  </si>
  <si>
    <t>МАЛІ ГЕЇВЦІ</t>
  </si>
  <si>
    <t>ЗАКАРПАТСЬКА область, УЖГОРОДСЬКИЙ район, село МАЛІ ГЕЇВЦІ, вулиця Ф.ЕГРІ, 25</t>
  </si>
  <si>
    <t>4f676866-f2aa-48ae-8945-eb398c9194ee</t>
  </si>
  <si>
    <t>Амбулаторія загальної практики сімейної медицини   смт. Недригайлів</t>
  </si>
  <si>
    <t>СУМСЬКА область, НЕДРИГАЙЛІВСЬКИЙ район, смт. НЕДРИГАЙЛІВ, вулиця Шкільна, 12</t>
  </si>
  <si>
    <t>4f6f9561-e1be-4fe0-b5c5-a9f0cda62b8e</t>
  </si>
  <si>
    <t>Поліклінічне відділення Лисецької ЦРЛ</t>
  </si>
  <si>
    <t>ІВАНО-ФРАНКІВСЬКА область, смт. ЛИСЕЦЬ, вулиця Радчанська, 10</t>
  </si>
  <si>
    <t>4f71c406-f7be-4c47-85bb-01922ad26e2b</t>
  </si>
  <si>
    <t>Відділення нефрології та діалізу філія м.Звенигородка</t>
  </si>
  <si>
    <t>ЧЕРКАСЬКА область, ЗВЕНИГОРОДСЬКИЙ район, місто ЗВЕНИГОРОДКА, вулиця Героїв Небесної Сотні, 79</t>
  </si>
  <si>
    <t>4f7b778d-8192-4ce9-bc48-bc576c834669</t>
  </si>
  <si>
    <t>Амбулаторія загальної практики сімейної медицини с.Глушківка</t>
  </si>
  <si>
    <t>ГЛУШКІВКА</t>
  </si>
  <si>
    <t>ХАРКІВСЬКА область, КУП'ЯНСЬКИЙ район, село ГЛУШКІВКА, вулиця Соціалістична, 110</t>
  </si>
  <si>
    <t>4f9280de-9b61-4018-879b-0ac1e3b9345f</t>
  </si>
  <si>
    <t>Молодіжний 6А Поліклінічне відділення № 1 КНП "Добропільська ЛІЛ"</t>
  </si>
  <si>
    <t>ДОНЕЦЬКА область, місто ДОБРОПІЛЛЯ, мікрорайон Молодіжний, 6А</t>
  </si>
  <si>
    <t>4f986bb7-d8c4-41a1-b57b-ffe32180556a</t>
  </si>
  <si>
    <t>Амбулаторія ЗПСМ  с.Кам’янка</t>
  </si>
  <si>
    <t>ОДЕСЬКА область, БІЛЯЇВСЬКИЙ район, село КАМ'ЯНКА, вулиця ЦЕНТРАЛЬНА, 55</t>
  </si>
  <si>
    <t>4f9c2bd9-fa17-4156-b5ff-a2cd4742ef9a</t>
  </si>
  <si>
    <t>КОМУНАЛЬНЕ НЕКОМЕРЦІЙНЕ ПІДПРИЄМСТВО ГОРОДЕНКІВСЬКИЙ ПРОТИТУБЕРКУЛЬОЗНИЙ ДИСПАНСЕР" ГОРОДЕНКІВСЬКОЇ РАЙОННОЇ РАДИ"</t>
  </si>
  <si>
    <t>ІВАНО-ФРАНКІВСЬКА область, місто ГОРОДЕНКА, вулиця Володимира Великого, 80</t>
  </si>
  <si>
    <t>4f9ef12e-1e6e-4769-a828-ac1e5849f72c</t>
  </si>
  <si>
    <t>Криничанська ЛА ЗПСМ КНП "Центр ПМСД" Криничанської селищної ради</t>
  </si>
  <si>
    <t>4fa45d76-3316-4bdd-9457-70a18e1e3053</t>
  </si>
  <si>
    <t>Жовкинівська амбулаторія загальної практики - сімейної медицини</t>
  </si>
  <si>
    <t>ЖОВКИНІ</t>
  </si>
  <si>
    <t>РІВНЕНСЬКА область, ВОЛОДИМИРЕЦЬКИЙ район, село ЖОВКИНІ, провулок Медичний, 2</t>
  </si>
  <si>
    <t>4fa79058-bd58-4c6f-907e-a47b133ac2cb</t>
  </si>
  <si>
    <t>Пологово-гінекологічне відділення комунальне некомерційне підприємство «Слобожанська районна лікарня» Зміївської районної ради Харківської області</t>
  </si>
  <si>
    <t>ХАРКІВСЬКА область, ЗМІЇВСЬКИЙ район, смт. СЛОБОЖАНСЬКЕ, вулиця Оздоровча, 2</t>
  </si>
  <si>
    <t>4faa2fa5-1db8-4980-8497-7f8ccfd75313</t>
  </si>
  <si>
    <t>4faf5a4b-9266-42dc-99b9-5d81109f3566</t>
  </si>
  <si>
    <t>4fb60e14-9dc8-4c92-a465-b671aa815b04</t>
  </si>
  <si>
    <t>ФП Припруття</t>
  </si>
  <si>
    <t>ПРИПРУТТЯ</t>
  </si>
  <si>
    <t>ЧЕРНІВЕЦЬКА область, НОВОСЕЛИЦЬКИЙ район, село ПРИПРУТТЯ, вулиця Буковинська, 2</t>
  </si>
  <si>
    <t>4fb7fcff-be99-4152-9479-d5a2076a6ebe</t>
  </si>
  <si>
    <t>Фельдшерський пункт с. Нейкове</t>
  </si>
  <si>
    <t>НЕЙКОВЕ</t>
  </si>
  <si>
    <t>ОДЕСЬКА область, БЕРЕЗІВСЬКИЙ район, село НЕЙКОВЕ, вулиця Центральна, 67</t>
  </si>
  <si>
    <t>4fba89a1-c2d8-4a6b-a35a-7bfdf602105b</t>
  </si>
  <si>
    <t>ФОП Степанов Олександр Сергійович - КВ1</t>
  </si>
  <si>
    <t>ХАРКІВСЬКА область, місто ХАРКІВ, вулиця пр-т. Московський, 214/2</t>
  </si>
  <si>
    <t>4fbf3353-430c-41fb-a1f8-cf1507f04d98</t>
  </si>
  <si>
    <t>ОДЕСЬКА область, місто ОДЕСА, вулиця Фонтанська дорога, 114</t>
  </si>
  <si>
    <t>4fc14df8-5712-45c9-943c-2b06a8fe4eb3</t>
  </si>
  <si>
    <t>Поліклінічне відділення КНП "Біляївська ЦРЛ" с.Великий Дальник</t>
  </si>
  <si>
    <t>ОДЕСЬКА область, село ВЕЛИКИЙ ДАЛЬНИК, вулиця Безверхого, 33</t>
  </si>
  <si>
    <t>4fc2e014-769c-4348-a7ca-0d48297c4e32</t>
  </si>
  <si>
    <t>Амбулаторія загальної практики сімейної медицини   с. Коровинці</t>
  </si>
  <si>
    <t>КОРОВИНЦІ</t>
  </si>
  <si>
    <t>СУМСЬКА область, НЕДРИГАЙЛІВСЬКИЙ район, село КОРОВИНЦІ, вулиця Київська , 64</t>
  </si>
  <si>
    <t>4fca543e-a312-4ae7-ab71-6122dce893c6</t>
  </si>
  <si>
    <t>Багатопрофільний стаціонар</t>
  </si>
  <si>
    <t>ДНІПРОПЕТРОВСЬКА область, місто ЖОВТІ ВОДИ, провулок Капітальний, 1</t>
  </si>
  <si>
    <t>4fca814d-dad2-4c9b-850b-8fd47e92b533</t>
  </si>
  <si>
    <t>ДНІПРОПЕТРОВСЬКА область, місто ДНІПРО, вулиця Воскресенська, 2Д</t>
  </si>
  <si>
    <t>4fca8287-5662-44c8-a1d9-934b86a7fa16</t>
  </si>
  <si>
    <t>Амбулаторія загальної практики сімейної медицини смт.Первомайське</t>
  </si>
  <si>
    <t>МИКОЛАЇВСЬКА область, ВІТОВСЬКИЙ район, смт. ПЕРВОМАЙСЬКЕ, вулиця Ювілейна, 1</t>
  </si>
  <si>
    <t>4fcb714c-bacc-4240-8dfe-205d870ae0c4</t>
  </si>
  <si>
    <t>Дитячий медичний центр вул.Лесі Українки 41</t>
  </si>
  <si>
    <t>4fcbca01-de76-4c9b-84a5-c4adabf8e7a9</t>
  </si>
  <si>
    <t>Ратнівська АЗПСМ №2</t>
  </si>
  <si>
    <t>4fcd7be4-d5c0-4031-904e-8bd949517b74</t>
  </si>
  <si>
    <t>Фельдшерський пункт с. Малий Бузуків</t>
  </si>
  <si>
    <t>МАЛИЙ БУЗУКІВ</t>
  </si>
  <si>
    <t>ЧЕРКАСЬКА область, СМІЛЯНСЬКИЙ район, село МАЛИЙ БУЗУКІВ, вулиця Шевченка, 109</t>
  </si>
  <si>
    <t>4fcd8d97-8040-4c33-ade6-de84006842f4</t>
  </si>
  <si>
    <t>Фельдшерський пункт  с.Болярка</t>
  </si>
  <si>
    <t>БОЛЯРКА</t>
  </si>
  <si>
    <t>ЖИТОМИРСЬКА область, ОЛЕВСЬКИЙ район, село БОЛЯРКА, вулиця Матросова, 4</t>
  </si>
  <si>
    <t>4fcd908a-f5a8-4e53-b975-08f1688e6e4b</t>
  </si>
  <si>
    <t>Фельдшерсько-акушерський пункт с.Гуняди</t>
  </si>
  <si>
    <t>ГУНЯДІ</t>
  </si>
  <si>
    <t>ЗАКАРПАТСЬКА область, БЕРЕГІВСЬКИЙ район, село ГУНЯДІ, вулиця Лужанська, 13</t>
  </si>
  <si>
    <t>4fce4f1c-3d81-405d-8d2e-3906b83beb77</t>
  </si>
  <si>
    <t>Комунальне некомерційне підприємство "Амбулаторія загальної практики - сімейної медицини" Міської ради міста Кропивницького"</t>
  </si>
  <si>
    <t>КІРОВОГРАДСЬКА область, місто КРОПИВНИЦЬКИЙ, селище Гірниче, вул. Лінія 10-А, 61</t>
  </si>
  <si>
    <t>4fd013d0-002c-47c8-922d-5943162f8563</t>
  </si>
  <si>
    <t>Комунальне некомерційне підприємство " Старокозацька районна лікарня"</t>
  </si>
  <si>
    <t>ОДЕСЬКА область, село СТАРОКОЗАЧЕ, вулиця лікарняна, 1</t>
  </si>
  <si>
    <t>4fd26e3f-77d4-42d9-a0d5-c4a6d82394fa</t>
  </si>
  <si>
    <t>ХАРКІВСЬКА область, місто ХАРКІВ, шосе Салтівське, 266 корпус В</t>
  </si>
  <si>
    <t>4fd83410-3a22-4c63-9533-91872f72c2e9</t>
  </si>
  <si>
    <t>Амбулаторія загальної практики сімейної медицини м.Люботин</t>
  </si>
  <si>
    <t>4fe1c02a-1df6-4896-95bb-ff47bbd105d1</t>
  </si>
  <si>
    <t>Амбулаторія КНП "Херсонська міська клінічна лікарня ім. Є. Є. Карабелеша"</t>
  </si>
  <si>
    <t>ХЕРСОНСЬКА область, місто ХЕРСОН, вулиця Університетська, 2</t>
  </si>
  <si>
    <t>4fe27ab6-5005-4846-a531-07f6fe4bb09b</t>
  </si>
  <si>
    <t>Комунальне некомерційне підприємство "Липовецька обласна лікарня відновного лікування дітей з органічним ураженням центральної нервової системи, порушенням психіки і опорно-рухового апарату Вінницької обласної Ради"</t>
  </si>
  <si>
    <t>ВІННИЦЬКА область, місто ЛИПОВЕЦЬ, вулиця Пирогова, 36</t>
  </si>
  <si>
    <t>4fe61857-9cfa-4ef6-b9e4-73ad559c1ba9</t>
  </si>
  <si>
    <t>ФОП Лужецька Ольга Томашівна</t>
  </si>
  <si>
    <t>4fea7da6-921b-4e62-9d1f-e617386df569</t>
  </si>
  <si>
    <t>Амбулаторія загальної практики сімейної медицини села Мурахівка</t>
  </si>
  <si>
    <t>МУРАХІВКА</t>
  </si>
  <si>
    <t>МИКОЛАЇВСЬКА область, БЕРЕЗНЕГУВАТСЬКИЙ район, село МУРАХІВКА, вулиця Центральна, 20</t>
  </si>
  <si>
    <t>4fef307c-bfb0-4d37-babf-fb9e51360ec1</t>
  </si>
  <si>
    <t>Молдовська сільська лікарська амбулаторія</t>
  </si>
  <si>
    <t>МОЛДОВКА</t>
  </si>
  <si>
    <t>КІРОВОГРАДСЬКА область, ГОЛОВАНІВСЬКИЙ район, село МОЛДОВКА, вулиця Молодіжна, 54</t>
  </si>
  <si>
    <t>4fefbf52-320d-4515-9406-030a6a0e40b6</t>
  </si>
  <si>
    <t>Амбулаторія загальної практики - сімейної медицини с.Солонка</t>
  </si>
  <si>
    <t>ЛЬВІВСЬКА область, ПУСТОМИТІВСЬКИЙ район, село СОЛОНКА, вулиця Центральна, 2</t>
  </si>
  <si>
    <t>4ff1789b-8131-445d-9966-9cb13323cd69</t>
  </si>
  <si>
    <t>АЗПСМ смт Зеленівка-1</t>
  </si>
  <si>
    <t>ХЕРСОНСЬКА область, смт. ЗЕЛЕНІВКА, вулиця Степова, 1</t>
  </si>
  <si>
    <t>4ff59448-606a-44a8-b69d-848b0926821c</t>
  </si>
  <si>
    <t>Полянківська  АЗПСМ</t>
  </si>
  <si>
    <t>ПОЛЯНКА</t>
  </si>
  <si>
    <t>ЖИТОМИРСЬКА область, БАРАНІВСЬКИЙ район, смт. ПОЛЯНКА, вулиця Промислова, 8</t>
  </si>
  <si>
    <t>4ff61831-b996-4440-b456-1fbc4db578b9</t>
  </si>
  <si>
    <t>Фельдшерсько-акушерський пункт с.Которино</t>
  </si>
  <si>
    <t>КОТОРИНИ</t>
  </si>
  <si>
    <t>ЛЬВІВСЬКА область, ЖИДАЧІВСЬКИЙ район, село КОТОРИНИ, вулиця Зелена, 5</t>
  </si>
  <si>
    <t>4ffe01ab-56c4-4850-be13-df6e607584b4</t>
  </si>
  <si>
    <t>ЖИТОМИРСЬКА область, місто ЖИТОМИР, вулиця Домбровського, 16-а</t>
  </si>
  <si>
    <t>4fffb7a3-87cb-4ca6-bf5e-449d6f4269db</t>
  </si>
  <si>
    <t>ФП с. Грищинці</t>
  </si>
  <si>
    <t>ГРИЩИНЦІ</t>
  </si>
  <si>
    <t>ЧЕРКАСЬКА область, КАНІВСЬКИЙ район, село ГРИЩИНЦІ, вулиця Князя Святослава, 54</t>
  </si>
  <si>
    <t>5004e7b7-3286-4cdb-81fb-c8d24f7f6fed</t>
  </si>
  <si>
    <t>Радивонівська амбулаторія загальної практики -сімейної медицини</t>
  </si>
  <si>
    <t>ЗАПОРІЗЬКА область, ЯКИМІВСЬКИЙ район, село РАДИВОНІВКА, вулиця Центральна, 149</t>
  </si>
  <si>
    <t>500ab0a2-509b-40c4-9e8b-c56009e9f7ba</t>
  </si>
  <si>
    <t>комунальне некомерційне підприємство "Чернігівський медичний центр сучасної онкології" Чернігівської обласної ради</t>
  </si>
  <si>
    <t>ЧЕРНІГІВСЬКА область, місто ЧЕРНІГІВ, проспект Миру, 211-д</t>
  </si>
  <si>
    <t>50104230-ed0f-4802-97c3-18466e9e72a6</t>
  </si>
  <si>
    <t>МИКОЛАЇВСЬКА область, місто ЮЖНОУКРАЇНСЬК, проспект Незалежності, 2</t>
  </si>
  <si>
    <t>50147568-4eb8-4cad-a0b2-5d35d3582780</t>
  </si>
  <si>
    <t>Амбулаторія ЗПСМ с.Новоборисівка</t>
  </si>
  <si>
    <t>НОВОБОРИСІВКА</t>
  </si>
  <si>
    <t>ОДЕСЬКА область, ВЕЛИКОМИХАЙЛІВСЬКИЙ район, село НОВОБОРИСІВКА, вулиця Лермонтова, 10</t>
  </si>
  <si>
    <t>5019d4e4-4479-47db-8f3f-4df692a77f76</t>
  </si>
  <si>
    <t>Кривоозерський пункт постійного базування бригад екстреної (швидкої) медичної допомоги</t>
  </si>
  <si>
    <t>МИКОЛАЇВСЬКА область, смт. КРИВЕ ОЗЕРО, вулиця Шевченка, 59</t>
  </si>
  <si>
    <t>501db424-646b-4237-b7dd-a7b62d825fdc</t>
  </si>
  <si>
    <t>ЛЬВІВСЬКА область, місто ЛЬВІВ, вулиця Коновальця, 26</t>
  </si>
  <si>
    <t>5023f70c-0616-4ef0-bcf3-035b68fbd53e</t>
  </si>
  <si>
    <t>ЖИТОМИРСЬКА область, село НОВИЙ ЗАВОД, вулиця Шевченка, 2 г</t>
  </si>
  <si>
    <t>5024f716-5231-4195-a9a2-c6e892271696</t>
  </si>
  <si>
    <t>МИКОЛАЇВСЬКА область, місто МИКОЛАЇВ, вулиця Київська, 3</t>
  </si>
  <si>
    <t>50292162-192e-40a3-a2d7-4843357aae43</t>
  </si>
  <si>
    <t>Володьководівицька сільська лікарська амбулаторія</t>
  </si>
  <si>
    <t>ЧЕРНІГІВСЬКА область, НОСІВСЬКИЙ район, село ВОЛОДЬКОВА ДІВИЦЯ, вулиця Центральна, 89</t>
  </si>
  <si>
    <t>5029531f-9421-4467-a737-a7c02b0ba77f</t>
  </si>
  <si>
    <t>Амбулаторія №1 Центру первинної медичної допомоги</t>
  </si>
  <si>
    <t>ХАРКІВСЬКА область, місто ХАРКІВ, вулиця Полтавський Шлях, 153</t>
  </si>
  <si>
    <t>502d3e31-280b-4ea3-aac7-feed704094a6</t>
  </si>
  <si>
    <t>ДОНЕЦЬКА область, місто МАРІУПОЛЬ, проспект Перемоги, 38</t>
  </si>
  <si>
    <t>5030e3f1-212e-4aa3-9917-65cf2f77cb3f</t>
  </si>
  <si>
    <t>Амбулаторія загальної практики-сімейної медицини №2</t>
  </si>
  <si>
    <t>М.КИЇВ, місто КИЇВ, вулиця Бестужева Олександра, 32</t>
  </si>
  <si>
    <t>503a8d88-b374-40d1-afea-09fbe79ad25c</t>
  </si>
  <si>
    <t>Амбулаторія загальної практики – сімейної медицини № 2</t>
  </si>
  <si>
    <t>ДОНЕЦЬКА область, місто МАРІУПОЛЬ, вулиця Київська, 73</t>
  </si>
  <si>
    <t>503da336-6367-4ac8-bce5-8cdf9838cab1</t>
  </si>
  <si>
    <t>ФОП Ковальова Алла Олександрівна</t>
  </si>
  <si>
    <t>503e1c44-2acc-456e-82e8-89c7daa0d220</t>
  </si>
  <si>
    <t>Трьохізбенська сільська лікарська амбулаторія загальної практики сімейної медицини</t>
  </si>
  <si>
    <t>ТРЬОХІЗБЕНКА</t>
  </si>
  <si>
    <t>ЛУГАНСЬКА область, НОВОАЙДАРСЬКИЙ район, село ТРЬОХІЗБЕНКА, вулиця Булавіна, 1</t>
  </si>
  <si>
    <t>50454da9-a8bb-4981-9684-65c2a386c5d1</t>
  </si>
  <si>
    <t>фельдшерський пункт села Флярківка</t>
  </si>
  <si>
    <t>ФЛЯРКІВКА</t>
  </si>
  <si>
    <t>ЧЕРКАСЬКА область, КАМ'ЯНСЬКИЙ район, село ФЛЯРКІВКА, вулиця 8-го Березня, 36</t>
  </si>
  <si>
    <t>504dbc4a-2498-4b98-bed1-3716a480ab7d</t>
  </si>
  <si>
    <t>ФАП Папуженці</t>
  </si>
  <si>
    <t>ПАПУЖИНЦІ</t>
  </si>
  <si>
    <t>ЧЕРКАСЬКА область, ТАЛЬНІВСЬКИЙ район, село ПАПУЖИНЦІ, вулиця Перемоги, 4</t>
  </si>
  <si>
    <t>5056d69a-b770-4dcf-b640-6f7ca5fbc828</t>
  </si>
  <si>
    <t>Висоцька амбулаторія лікаря загальної практики сімейної медицини</t>
  </si>
  <si>
    <t>ТЕРНОПІЛЬСЬКА область, МОНАСТИРИСЬКИЙ район, село ВИСОКЕ, вулиця Шевченка, 26</t>
  </si>
  <si>
    <t>505c8094-ef5a-4e62-b1c9-db32ed1aefae</t>
  </si>
  <si>
    <t>Ягіднянський фельдшерський пункт</t>
  </si>
  <si>
    <t>ЧЕРНІГІВСЬКА область, ЧЕРНІГІВСЬКИЙ район, село ЯГІДНЕ, вулиця Дружби, 14</t>
  </si>
  <si>
    <t>50617c44-8bf0-4691-a20a-6b7c51758d7d</t>
  </si>
  <si>
    <t>ФІЛІЯ 1 ВІДДІЛЕННЯ 1 КНП "КОНСУЛЬТАТИВНО-ДІАГНОСТИЧНОГО ЦЕНТРУ" ПОДІЛЬСЬКОГО РАЙОНУ М.КИЄВА</t>
  </si>
  <si>
    <t>М.КИЇВ, місто КИЇВ, вулиця Волоська , 47</t>
  </si>
  <si>
    <t>5062a0b0-22a1-41e0-abba-d53d5ea4d7a0</t>
  </si>
  <si>
    <t>Амбулаторія загальної практики - сімейної медицини № 5, КНП "ЦПМСД №3" Святошинського району м. Києва</t>
  </si>
  <si>
    <t>М.КИЇВ, місто КИЇВ, вулиця Драй Хмари, 44</t>
  </si>
  <si>
    <t>5066232f-1c42-4330-98b3-6f914d9313ae</t>
  </si>
  <si>
    <t>Комунальне некомерційне підприємство "Івано-Франківська обласна дитяча клінічна лікарня Івано-Франківської обласної ради"</t>
  </si>
  <si>
    <t>ІВАНО-ФРАНКІВСЬКА область, місто ІВАНО-ФРАНКІВСЬК, вулиця Коновальця, 132</t>
  </si>
  <si>
    <t>506c7a25-d0a4-4951-b4ce-21d4d46966bd</t>
  </si>
  <si>
    <t>Фельдшерсько - акушерський пункт с. Суворе</t>
  </si>
  <si>
    <t>СУВОРЕ</t>
  </si>
  <si>
    <t>МИКОЛАЇВСЬКА область, СНІГУРІВСЬКИЙ район, село СУВОРЕ, вулиця Центральна, 30</t>
  </si>
  <si>
    <t>5072d86f-108a-4736-b253-2f0ba81c5427</t>
  </si>
  <si>
    <t>ТЕРНОПІЛЬСЬКА область, місто ТЕРНОПІЛЬ, вулиця Клінічна, 4</t>
  </si>
  <si>
    <t>5081a03e-2de0-4e64-ba05-bb760743b6de</t>
  </si>
  <si>
    <t>Консультативно-діагностична поліклініка, рентген</t>
  </si>
  <si>
    <t>ДОНЕЦЬКА область, місто СЛОВ'ЯНСЬК, вулиця ШЕВЧЕНКА, 40</t>
  </si>
  <si>
    <t>5083a1d1-05a8-4fe9-83e0-8a498262f918</t>
  </si>
  <si>
    <t>Варварівська  АЗПСМ</t>
  </si>
  <si>
    <t>ПОЛТАВСЬКА область, КАРЛІВСЬКИЙ район, село ВАРВАРІВКА, вулиця Лесі Українки, 14 А</t>
  </si>
  <si>
    <t>5087431d-c877-4227-a341-94afc24e822d</t>
  </si>
  <si>
    <t>Комунальне некомерційне підприємство Таращанської міської ради  «Таращанська міська лікарня» (Шевченка 66)</t>
  </si>
  <si>
    <t>КИЇВСЬКА область, ТАРАЩАНСЬКИЙ район, місто ТАРАЩА, вулиця Шевченка, 66</t>
  </si>
  <si>
    <t>50898c0a-166b-4744-ab25-efe5da81b4b8</t>
  </si>
  <si>
    <t>АМП с. Краснопілля</t>
  </si>
  <si>
    <t>МИКОЛАЇВСЬКА область, БЕРЕЗАНСЬКИЙ район, село КРАСНОПІЛЛЯ, вулиця Ветеранів, 35</t>
  </si>
  <si>
    <t>5091d015-2e0f-4ee5-b557-2c180894153f</t>
  </si>
  <si>
    <t>ФАП с.Адамівка</t>
  </si>
  <si>
    <t>РІВНЕНСЬКА область, БЕРЕЗНІВСЬКИЙ район, село АДАМІВКА, вулиця Березнівська, 70</t>
  </si>
  <si>
    <t>5095709b-64e8-44e5-b524-f742463425fa</t>
  </si>
  <si>
    <t>Фельдшерський пункт с.Крачківка</t>
  </si>
  <si>
    <t>КРАЧКІВКА</t>
  </si>
  <si>
    <t>ЧЕРКАСЬКА область, МАНЬКІВСЬКИЙ район, село КРАЧКІВКА, вулиця Лесі Українки, 20а</t>
  </si>
  <si>
    <t>5099265a-d501-4f5f-be5b-43e27d8dcb21</t>
  </si>
  <si>
    <t>АЗПСМ с. Чорномин</t>
  </si>
  <si>
    <t>ЧОРНОМИН</t>
  </si>
  <si>
    <t>ВІННИЦЬКА область, ПІЩАНСЬКИЙ район, село ЧОРНОМИН, вулиця Шкільна, 1</t>
  </si>
  <si>
    <t>5099a382-4498-448d-bfc3-40cb2d2b0efc</t>
  </si>
  <si>
    <t>АМБУЛАТОРІЯ ЗАГАЛЬНОЇ ПРАКТИКИ СІМЕЙНОЇ МЕДИЦИНИ с.ЯМНЕ</t>
  </si>
  <si>
    <t>ЯМНЕ</t>
  </si>
  <si>
    <t>СУМСЬКА область, ВЕЛИКОПИСАРІВСЬКИЙ район, село ЯМНЕ, вулиця Сумська, 22</t>
  </si>
  <si>
    <t>50a15b5c-bb06-4701-8eb5-6e65ff9e1f74</t>
  </si>
  <si>
    <t>ФАП с. Проців</t>
  </si>
  <si>
    <t>ПРОЦІВ</t>
  </si>
  <si>
    <t>КИЇВСЬКА область, БОРИСПІЛЬСЬКИЙ район, село ПРОЦІВ, вулиця Центральна, 1в</t>
  </si>
  <si>
    <t>50a1966b-f2bc-4126-91c2-03ef6a2e091f</t>
  </si>
  <si>
    <t>ФАП с. Староолексіївка</t>
  </si>
  <si>
    <t>СТАРООЛЕКСІЇВКА</t>
  </si>
  <si>
    <t>МИКОЛАЇВСЬКА область, ВЕСЕЛИНІВСЬКИЙ район, село СТАРООЛЕКСІЇВКА, вулиця Центральна , 58 В</t>
  </si>
  <si>
    <t>50a26562-8655-4f9a-b591-8a3c408cf596</t>
  </si>
  <si>
    <t>Ходорівська амбулаторія загальної практики – сімейної медицини</t>
  </si>
  <si>
    <t>ЛЬВІВСЬКА область, ЖИДАЧІВСЬКИЙ район, місто ХОДОРІВ, вулиця Богдана Хмельницького, 63</t>
  </si>
  <si>
    <t>50a34664-51e0-4979-9b6e-98d7650eea04</t>
  </si>
  <si>
    <t>50a52d95-4318-48e1-b37e-8f52fa1ca04c</t>
  </si>
  <si>
    <t>Консультативно-діагностичний ценр</t>
  </si>
  <si>
    <t>50a87ffa-a06f-47ac-b60a-bfd85e3a3dd8</t>
  </si>
  <si>
    <t>Фельдшерський пункт с. Плескачівка</t>
  </si>
  <si>
    <t>ПЛЕСКАЧІВКА</t>
  </si>
  <si>
    <t>ЧЕРКАСЬКА область, село ПЛЕСКАЧІВКА, вулиця Бондаренків 1 буд.3,</t>
  </si>
  <si>
    <t>50a89368-7cd4-4185-a577-1a54224ca447</t>
  </si>
  <si>
    <t>Бердянська АЗПСМ №1</t>
  </si>
  <si>
    <t>ЗАПОРІЗЬКА область, місто БЕРДЯНСЬК, проспект Азовський, 4</t>
  </si>
  <si>
    <t>50ad22f9-97bd-4b81-b77b-ddd947cbb1db</t>
  </si>
  <si>
    <t>Відділення №1</t>
  </si>
  <si>
    <t>ЖИТОМИРСЬКА область, місто ЖИТОМИР, вулиця Черняховського, 4</t>
  </si>
  <si>
    <t>50b1ee89-8a07-4ca8-a629-5aad917753af</t>
  </si>
  <si>
    <t>Комунальне підприємство "Волинський обласний центр екстреної медичної допомоги та медицини катастроф" Волинської обласної ради Рожищенське відділення екстренної медичної допомоги</t>
  </si>
  <si>
    <t>ВОЛИНСЬКА область, РОЖИЩЕНСЬКИЙ район, місто РОЖИЩЕ, вулиця Коте Шилокадзе, 19</t>
  </si>
  <si>
    <t>50bdeb5f-7654-4e9f-8f5b-dab36bc7bc14</t>
  </si>
  <si>
    <t>ЗАКАРПАТСЬКА область, СВАЛЯВСЬКИЙ район, місто СВАЛЯВА, вулиця Пирогова, 8</t>
  </si>
  <si>
    <t>50be7dd3-2dd4-4a73-84c1-cdcddda1abff</t>
  </si>
  <si>
    <t>50c5aa52-85a3-4cd2-960b-6f18a8a008ee</t>
  </si>
  <si>
    <t>Комунальне некомерційне підприємство "Мангушська центральна районна лікарня"</t>
  </si>
  <si>
    <t>ДОНЕЦЬКА область, смт. МАНГУШ, вулиця Поштова, 22</t>
  </si>
  <si>
    <t>50cf95aa-e3f8-45fd-a625-e13029ed16b2</t>
  </si>
  <si>
    <t>фельдшерсько-акушерський пункт села Талалаївка</t>
  </si>
  <si>
    <t>ЧЕРКАСЬКА область, ХРИСТИНІВСЬКИЙ район, село ТАЛАЛАЇВКА, вулиця Центральна, 23</t>
  </si>
  <si>
    <t>50d5d320-2b5a-4093-93fc-f9b2ffc3be2c</t>
  </si>
  <si>
    <t>Вінницький обласний центр екстреної медичної допомоги та медицини катастроф Вінницької обласної Ради</t>
  </si>
  <si>
    <t>ВІННИЦЬКА область, місто ВІННИЦЯ, вулиця Пирогова, 46-А</t>
  </si>
  <si>
    <t>50d5f81a-70be-4df9-afcc-0d51ee5098df</t>
  </si>
  <si>
    <t>50da539e-100a-474b-bd37-6d8fb6be3685</t>
  </si>
  <si>
    <t>ЛУГАНСЬКА область, КРЕМІНСЬКИЙ район, смт. КРАСНОРІЧЕНСЬКЕ, вулиця Калинова, 1</t>
  </si>
  <si>
    <t>50e58d57-005c-4487-b086-b27bca35197f</t>
  </si>
  <si>
    <t>Центральна районна поліклініка</t>
  </si>
  <si>
    <t>ЛУГАНСЬКА область, СТАРОБІЛЬСЬКИЙ район, місто СТАРОБІЛЬСЬК, вулиця І.М.Світличного, 5</t>
  </si>
  <si>
    <t>50e7d171-259b-4f59-801a-5f40a12c73c3</t>
  </si>
  <si>
    <t>Амбулаторія №3 КНП ЦПМСД №1 Дарницького району м. Києва</t>
  </si>
  <si>
    <t>М.КИЇВ, місто КИЇВ, вулиця Бориспільська, 30 А</t>
  </si>
  <si>
    <t>50e9bea9-2b50-40da-8bec-00d045443860</t>
  </si>
  <si>
    <t>КОМУНАЛЬНЕ НЕКОМЕРЦІЙНЕ ПІДПРИЄМСТВО КЕГИЧІВСЬКОЇ РАЙОННОЇ РАДИ "КЕГИЧІВСЬКА ЦЕНТРАЛЬНА РАЙОННА ЛІКАРНЯ" КЕГИЧІВСЬКОГО РАЙОНУ ХАРКІВСЬКОЇ ОБЛАСТІ</t>
  </si>
  <si>
    <t>ХАРКІВСЬКА область, КЕГИЧІВСЬКИЙ район, смт. КЕГИЧІВКА, вулиця КАЛИНОВА, 37</t>
  </si>
  <si>
    <t>50ecfa85-fe7a-41fa-970f-41008970239e</t>
  </si>
  <si>
    <t>Амбулаторія групової практики села Сасів</t>
  </si>
  <si>
    <t>САСІВ</t>
  </si>
  <si>
    <t>ЛЬВІВСЬКА область, ЗОЛОЧІВСЬКИЙ район, село САСІВ, вулиця Борівська-бічна, 1а</t>
  </si>
  <si>
    <t>50f19a0f-4c17-43cf-be99-439a14d0de09</t>
  </si>
  <si>
    <t>Фельдшерсько-акушерський пункт с. Заозерне КНП "АЗПСМ Тавричанської сільської ради"</t>
  </si>
  <si>
    <t>ЗАОЗЕРНЕ</t>
  </si>
  <si>
    <t>ХЕРСОНСЬКА область, КАХОВСЬКИЙ район, село ЗАОЗЕРНЕ, вулиця Гагаріна, 42</t>
  </si>
  <si>
    <t>50f7f685-b639-4836-9678-4fc36329f9f2</t>
  </si>
  <si>
    <t>Комуналне некомерційне підприємство "Міська клінічна лікарня № 30" Харківської міської ради</t>
  </si>
  <si>
    <t>ХАРКІВСЬКА область, місто ХАРКІВ, вулиця Гуданова, 5/7</t>
  </si>
  <si>
    <t>50f85025-b9a4-4be4-9d7d-09edb458d216</t>
  </si>
  <si>
    <t>Фельдшерсько-акушерський пункт села Домашин</t>
  </si>
  <si>
    <t>ДОМАШИН</t>
  </si>
  <si>
    <t>ЗАКАРПАТСЬКА область, ВЕЛИКОБЕРЕЗНЯНСЬКИЙ район, село ДОМАШИН, вулиця , 84</t>
  </si>
  <si>
    <t>50f9050a-a7d1-4b66-bd33-6018477dfcf5</t>
  </si>
  <si>
    <t>МИКОЛАЇВСЬКА область, місто МИКОЛАЇВ, вулиця Доктора Самойловича, 25а</t>
  </si>
  <si>
    <t>50fa56f5-89bc-46d9-8845-49dcaeca9b51</t>
  </si>
  <si>
    <t>КНП "Міська поліклініка №5" (корпус 1)</t>
  </si>
  <si>
    <t>ЧЕРНІВЕЦЬКА область, місто ЧЕРНІВЦІ, вулиця Щербанюка, 34 А</t>
  </si>
  <si>
    <t>5102f46f-481e-4142-aaa2-bbf6d92bff4c</t>
  </si>
  <si>
    <t>Амбулаторія ЗПСМ № 3 м. Кривий Ріг (КНП "ЦПМСД № 3" Криворізької МР)</t>
  </si>
  <si>
    <t>ДНІПРОПЕТРОВСЬКА область, місто КРИВИЙ РІГ, мікрорайон Індустріальний, 67/125</t>
  </si>
  <si>
    <t>510353b0-d07c-4003-ae0a-d4cc704bf60b</t>
  </si>
  <si>
    <t>Фельдшерський пункт с. Михнівка КНП \</t>
  </si>
  <si>
    <t>МИХНІВКА</t>
  </si>
  <si>
    <t>ПОЛТАВСЬКА область, РЕШЕТИЛІВСЬКИЙ район, село МИХНІВКА, провулок Шкільний, 1</t>
  </si>
  <si>
    <t>5109fd93-d6d8-4d87-a5a5-087a5ad67fbe</t>
  </si>
  <si>
    <t>Фельдшерсько-акушерський пункт с. Левків</t>
  </si>
  <si>
    <t>ВІННИЦЬКА область, КРИЖОПІЛЬСЬКИЙ район, село ЛЕВКІВ, вулиця Комарова, 42</t>
  </si>
  <si>
    <t>510b55c4-7f61-4a53-b940-efc8c1ed0002</t>
  </si>
  <si>
    <t>Пульмонологічне відділення для лікування дітей з загрозливими станами по туберкульозу</t>
  </si>
  <si>
    <t>51111a44-a94b-488e-9746-2ff03f93d21a</t>
  </si>
  <si>
    <t>Амбулаторія загальної практики - сімейної медицини с.Лука</t>
  </si>
  <si>
    <t>КИЇВСЬКА область, ТАРАЩАНСЬКИЙ район, село ЛУКА, вулиця Шкільна, 60</t>
  </si>
  <si>
    <t>5116cc65-b920-412f-9174-f4adaa597a02</t>
  </si>
  <si>
    <t>КНП "ЦМЛ м. Нова Каховка" Новокаховської МР Свєтлова 1</t>
  </si>
  <si>
    <t>ХЕРСОНСЬКА область, місто НОВА КАХОВКА, вулиця Свєтлова, 1</t>
  </si>
  <si>
    <t>511a4b93-4400-435c-9502-5c56fe54e9c9</t>
  </si>
  <si>
    <t>Будеразька АЗПСМ</t>
  </si>
  <si>
    <t>БУДЕРАЖ</t>
  </si>
  <si>
    <t>РІВНЕНСЬКА область, ЗДОЛБУНІВСЬКИЙ район, село БУДЕРАЖ, вулиця Центральна, 66</t>
  </si>
  <si>
    <t>511ffa35-d9f0-40e2-b18b-92a639e7cc6d</t>
  </si>
  <si>
    <t>П.П.Борщагівська АЗПСМ</t>
  </si>
  <si>
    <t>КИЇВСЬКА область, КИЄВО-СВЯТОШИНСЬКИЙ район, село ПЕТРОПАВЛІВСЬКА БОРЩАГІВКА, вулиця Шкільна, 23</t>
  </si>
  <si>
    <t>5121c055-824e-4b54-b657-478ed24529dd</t>
  </si>
  <si>
    <t>медико-санітарна частина ПАТ "ЗАВОД ПІВДЕНКАБЕЛЬ"</t>
  </si>
  <si>
    <t>5124ebdc-17aa-4b45-b0a7-c411627ffc47</t>
  </si>
  <si>
    <t>ФАП сел.Слобідське</t>
  </si>
  <si>
    <t>ХАРКІВСЬКА область, ПЕРВОМАЙСЬКИЙ район, селище СЛОБІДСЬКЕ, вулиця Садова, 6</t>
  </si>
  <si>
    <t>5125d4bf-4f07-447a-80a3-12d388cad459</t>
  </si>
  <si>
    <t>Здолбунівська АЗПСМ №2</t>
  </si>
  <si>
    <t>РІВНЕНСЬКА область, ЗДОЛБУНІВСЬКИЙ район, місто ЗДОЛБУНІВ, вулиця С.Бандери, 1</t>
  </si>
  <si>
    <t>51324e59-9b71-40f2-9b7d-6cdf148ccfee</t>
  </si>
  <si>
    <t>Комунальне некомерційне підприємство "Заставнівська багатопрофільна лікарня" Юрковецької сільської ради Чернівецького району Чернівецької області</t>
  </si>
  <si>
    <t>ЧЕРНІВЕЦЬКА область, місто ЗАСТАВНА, вулиця Незалежності, 111</t>
  </si>
  <si>
    <t>513e91b9-6e62-4eff-9e03-4501060e7dad</t>
  </si>
  <si>
    <t>Діагностичне відділення № 2</t>
  </si>
  <si>
    <t>ДНІПРОПЕТРОВСЬКА область, місто НОВОМОСКОВСЬК, вулиця СУЧКОВА, 40</t>
  </si>
  <si>
    <t>51416c62-00b5-4f19-9692-3ec3a5fbad64</t>
  </si>
  <si>
    <t>Юрківська АЗПСМ</t>
  </si>
  <si>
    <t>ВІННИЦЬКА область, ТУЛЬЧИНСЬКИЙ район, село ЮРКІВКА, вулиця Качури, 11</t>
  </si>
  <si>
    <t>5141c955-da5a-4b6b-8278-aa471577053a</t>
  </si>
  <si>
    <t>Фельдшерський пункт с. Кукобівка  КНП \</t>
  </si>
  <si>
    <t>КУКОБІВКА</t>
  </si>
  <si>
    <t>ПОЛТАВСЬКА область, РЕШЕТИЛІВСЬКИЙ район, село КУКОБІВКА, вулиця 40 - річчя Перемоги, 86</t>
  </si>
  <si>
    <t>5142605c-8667-4882-8c50-c14995bb568f</t>
  </si>
  <si>
    <t>51482f9f-b88c-4043-8f5d-0b5fc03d8a3a</t>
  </si>
  <si>
    <t>ДОНЕЦЬКА область, місто МАРІУПОЛЬ, вулиця Волгодонська, 18</t>
  </si>
  <si>
    <t>514c4129-f3f0-4aaf-965b-124cbcbc6877</t>
  </si>
  <si>
    <t>Фельдшерсько-акушерський пункт села Великий Мидськ</t>
  </si>
  <si>
    <t>ВЕЛИКИЙ МИДСЬК</t>
  </si>
  <si>
    <t>РІВНЕНСЬКА область, КОСТОПІЛЬСЬКИЙ район, село ВЕЛИКИЙ МИДСЬК, вулиця Центральна, 73</t>
  </si>
  <si>
    <t>51576954-13f1-429c-bfa5-80ec3d23361c</t>
  </si>
  <si>
    <t>ФАП с.Пришиб</t>
  </si>
  <si>
    <t>ПОЛТАВСЬКА область, ШИШАЦЬКИЙ район, село ПРИШИБ, вулиця Лісова, 2</t>
  </si>
  <si>
    <t>51667931-7dc0-48f4-a988-3c91d4e298b0</t>
  </si>
  <si>
    <t>Пишненський ФП</t>
  </si>
  <si>
    <t>ПИШНЕ</t>
  </si>
  <si>
    <t>КІРОВОГРАДСЬКА область, ДОЛИНСЬКИЙ район, село ПИШНЕ, вулиця Шкільна, 7/1</t>
  </si>
  <si>
    <t>51683249-6868-4f8c-a950-9961789278da</t>
  </si>
  <si>
    <t>Берізко-Бершадський ФАП</t>
  </si>
  <si>
    <t>БЕРІЗКИ-БЕРШАДСЬКІ</t>
  </si>
  <si>
    <t>ВІННИЦЬКА область, БЕРШАДСЬКИЙ район, село БЕРІЗКИ-БЕРШАДСЬКІ, вулиця Подільська, 1</t>
  </si>
  <si>
    <t>51705236-34c4-4710-acdd-ead70c432601</t>
  </si>
  <si>
    <t>Амбулаторія загальної практики -  сімейної медицини село Худяки КНП "Черкаський районний центр ПМСД" Червонослобідської сільської ради</t>
  </si>
  <si>
    <t>ХУДЯКИ</t>
  </si>
  <si>
    <t>ЧЕРКАСЬКА область, село ХУДЯКИ, вулиця Шевченка, 45а</t>
  </si>
  <si>
    <t>51719358-bf85-43df-8141-db987f156024</t>
  </si>
  <si>
    <t>Комунальне некомерційне підприємство "2-а міська поліклініка м.Львова"</t>
  </si>
  <si>
    <t>ЛЬВІВСЬКА область, місто ЛЬВІВ, вулиця В. Симоненка, 4</t>
  </si>
  <si>
    <t>5176aefb-68b3-4901-8735-bd53a06c6492</t>
  </si>
  <si>
    <t>Відділення променевої діагностики</t>
  </si>
  <si>
    <t>ЛУГАНСЬКА область, місто РУБІЖНЕ, вулиця Студентська, 19</t>
  </si>
  <si>
    <t>517888fa-0c84-4024-a356-e1892aa6f158</t>
  </si>
  <si>
    <t>ФП с.Карандинці</t>
  </si>
  <si>
    <t>КАРАНДИНЦІ</t>
  </si>
  <si>
    <t>КИЇВСЬКА область, БОГУСЛАВСЬКИЙ район, село КАРАНДИНЦІ, вулиця ОЗЕРНА, 10</t>
  </si>
  <si>
    <t>517a6dcd-1da4-43aa-a583-11d5d0222832</t>
  </si>
  <si>
    <t>Фельдшерський пункт с.Зюбриха</t>
  </si>
  <si>
    <t>ЗЮБРИХА</t>
  </si>
  <si>
    <t>ЧЕРКАСЬКА область, МОНАСТИРИЩЕНСЬКИЙ район, село ЗЮБРИХА, вулиця Центральна, 6</t>
  </si>
  <si>
    <t>517bdaf6-21a1-4f97-b319-6e2879885fb0</t>
  </si>
  <si>
    <t>КОНСУЛЬТАТИВНО-ДІАГНОСТИЧНИЙ ЦЕНТР АМБУЛАТОРІЯ №2</t>
  </si>
  <si>
    <t>ХАРКІВСЬКА область, місто ХАРКІВ, вулиця Героів Праці, 12Є</t>
  </si>
  <si>
    <t>51828bc3-e411-4746-8dea-498dbe5b645e</t>
  </si>
  <si>
    <t>Фельдшерський пункт с. Уланівка</t>
  </si>
  <si>
    <t>УЛАНІВКА</t>
  </si>
  <si>
    <t>ВІННИЦЬКА область, ІЛЛІНЕЦЬКИЙ район, село УЛАНІВКА, вулиця Чкалова, 9</t>
  </si>
  <si>
    <t>5185812a-78a0-4988-b7c4-f2fddb1c07f3</t>
  </si>
  <si>
    <t>Консультативно-діагностичний центр Основа</t>
  </si>
  <si>
    <t>518b68cb-cd67-479d-a3c1-3add47c8f453</t>
  </si>
  <si>
    <t>ФП с. Долоччя</t>
  </si>
  <si>
    <t>ДОЛОЧЧЯ</t>
  </si>
  <si>
    <t>ХМЕЛЬНИЦЬКА область, ІЗЯСЛАВСЬКИЙ район, село ДОЛОЧЧЯ, вулиця Островського, 17</t>
  </si>
  <si>
    <t>51913acc-37ca-407e-91d0-f0cfd4035732</t>
  </si>
  <si>
    <t>м.Ізмаїл, Хотинська, 52</t>
  </si>
  <si>
    <t>ОДЕСЬКА область, місто ІЗМАЇЛ, вулиця Хотинська, 52</t>
  </si>
  <si>
    <t>519311e2-c800-40da-b9e4-0d97a5df72f0</t>
  </si>
  <si>
    <t>Кабінет лікаря Гладишева Ксенія Вікторівна</t>
  </si>
  <si>
    <t>ДНІПРОПЕТРОВСЬКА область, місто КРИВИЙ РІГ, мікрорайон 5-й Зарічний, 4</t>
  </si>
  <si>
    <t>5195ad2c-9cd7-42ce-8eb5-35722700ab02</t>
  </si>
  <si>
    <t>Першотравнева 75 Поліклінічне віддідення № 1 КНП "Добропільська ЛІЛ"</t>
  </si>
  <si>
    <t>519c0ea1-6e06-4246-9446-85d8fdc8db06</t>
  </si>
  <si>
    <t>Амбулаторія загальної практики-сімейної медицини село Дубівка</t>
  </si>
  <si>
    <t>ДУБІВКА</t>
  </si>
  <si>
    <t>ХАРКІВСЬКА область, ДЕРГАЧІВСЬКИЙ район, село ДУБІВКА, вулиця Привокзальна, 22-А</t>
  </si>
  <si>
    <t>51a29740-87ed-47bb-91f8-509cb3a870e1</t>
  </si>
  <si>
    <t>КОМУНАЛЬНЕ НЕКОМЕРЦІЙНЕ ПІДПРИЄМСТВО ''МІСЬКИЙ ПЕРИНАТАЛЬНИЙ ЦЕНТР" ХАРКІВСЬКОЇ МІСЬКОЇ РАДИ</t>
  </si>
  <si>
    <t>ХАРКІВСЬКА область, місто ХАРКІВ, шосе Салтівське, 264</t>
  </si>
  <si>
    <t>51a54c29-d666-49a8-a869-856888808fc4</t>
  </si>
  <si>
    <t>Фельдшерсько-акушерський пункт село Капустине</t>
  </si>
  <si>
    <t>КАПУСТИНЕ</t>
  </si>
  <si>
    <t>ЧЕРКАСЬКА область, ШПОЛЯНСЬКИЙ район, село КАПУСТИНЕ, вулиця Новошкільна, 18</t>
  </si>
  <si>
    <t>51ac6884-6c82-4ca5-a73b-33495f1a6fa4</t>
  </si>
  <si>
    <t>Амбулаторія загальної практики сімейної медицини с. Тинне</t>
  </si>
  <si>
    <t>РІВНЕНСЬКА область, САРНЕНСЬКИЙ район, село ТИННЕ, вулиця Українська, 31</t>
  </si>
  <si>
    <t>51b4d881-cdc1-42ac-87ed-57f2a665ea02</t>
  </si>
  <si>
    <t>Фельдшерсько-акушерський пункт с. Зелений Кут</t>
  </si>
  <si>
    <t>ЗЕЛЕНИЙ КУТ</t>
  </si>
  <si>
    <t>ПОЛТАВСЬКА область, МИРГОРОДСЬКИЙ район, село ЗЕЛЕНИЙ КУТ, вулиця Шевченка, 24а</t>
  </si>
  <si>
    <t>51b684b6-5ec0-4d55-9bea-0b5f1df3c787</t>
  </si>
  <si>
    <t>Комунальне некомерційне підприємство "Консультативно-діагностичний центр №2 Дарницького району м. Києва"</t>
  </si>
  <si>
    <t>М.КИЇВ, місто КИЇВ, шосе Харківське, 121</t>
  </si>
  <si>
    <t>51bd3b90-64df-4a88-987c-eb3015898379</t>
  </si>
  <si>
    <t>АЗПСМ с. Білобожниця</t>
  </si>
  <si>
    <t>ТЕРНОПІЛЬСЬКА область, ЧОРТКІВСЬКИЙ район, село БІЛОБОЖНИЦЯ, вулиця Л. Українки, 9</t>
  </si>
  <si>
    <t>51bd8ceb-f3db-4241-a859-7dfde2dbaedc</t>
  </si>
  <si>
    <t>51becdb4-13a0-492e-82d3-7e77bea1aba3</t>
  </si>
  <si>
    <t>Другий корпус</t>
  </si>
  <si>
    <t>ЗАКАРПАТСЬКА область, місто УЖГОРОД, вулиця Електрозаводська, 39</t>
  </si>
  <si>
    <t>51bf9a92-bef1-466e-ac59-95818ee0c067</t>
  </si>
  <si>
    <t>Нижньосірогозька міська АЗПСМ</t>
  </si>
  <si>
    <t>51c16720-d80f-469d-a9de-a41a2e6afe61</t>
  </si>
  <si>
    <t>ФАП с.Молодинче</t>
  </si>
  <si>
    <t>МОЛОДИНЧЕ</t>
  </si>
  <si>
    <t>ЛЬВІВСЬКА область, ЖИДАЧІВСЬКИЙ район, село МОЛОДИНЧЕ, вулиця І.Франка, 28</t>
  </si>
  <si>
    <t>51c1a26b-1e73-4b74-99b6-3e884daaaf63</t>
  </si>
  <si>
    <t>Амбулаторія  с.Тросник</t>
  </si>
  <si>
    <t>ТРОСНИК</t>
  </si>
  <si>
    <t>ЗАКАРПАТСЬКА область, ВИНОГРАДІВСЬКИЙ район, село ТРОСНИК, вулиця Перемоги , 135</t>
  </si>
  <si>
    <t>51c361f8-1a2a-4141-ad07-719141a29f8c</t>
  </si>
  <si>
    <t>ЛЬВІВСЬКА область, КАМ'ЯНКА-БУЗЬКИЙ район, смт. НОВИЙ ЯРИЧІВ, вулиця Незалежності, 44</t>
  </si>
  <si>
    <t>51c86c0c-de10-45f1-958a-e3820292d1d5</t>
  </si>
  <si>
    <t>Фельдшерсько-акушерський пункт с. Малі Підліски</t>
  </si>
  <si>
    <t>МАЛІ ПІДЛІСКИ</t>
  </si>
  <si>
    <t>ЛЬВІВСЬКА область, ЖОВКІВСЬКИЙ район, село МАЛІ ПІДЛІСКИ, вулиця Київська, 23</t>
  </si>
  <si>
    <t>51d09921-6d92-4c4f-bd26-afa33deea408</t>
  </si>
  <si>
    <t>Комунальне некомерційне підприємство Білоцерківської міської ради "Білоцерківська міська лікарня №3"</t>
  </si>
  <si>
    <t>КИЇВСЬКА область, місто БІЛА ЦЕРКВА, вулиця Карбишева, 12</t>
  </si>
  <si>
    <t>51d3e44f-2ee5-4e49-9548-278eb48f33fd</t>
  </si>
  <si>
    <t>Фельдшерський пункт с. Жаб'янка</t>
  </si>
  <si>
    <t>ЖАБ'ЯНКА</t>
  </si>
  <si>
    <t>ЧЕРКАСЬКА область, ЛИСЯНСЬКИЙ район, село ЖАБ'ЯНКА, вулиця Шевченка, 7</t>
  </si>
  <si>
    <t>51db8726-8cea-4a37-9b6a-8005e22dc889</t>
  </si>
  <si>
    <t>ФОП Ткачов Олександр Семенович</t>
  </si>
  <si>
    <t>ХЕРСОНСЬКА область, місто НОВА КАХОВКА, площа сільських будівельників, 1</t>
  </si>
  <si>
    <t>51dc5e7f-7341-4e59-a056-b322f29bd498</t>
  </si>
  <si>
    <t>Підстанція № 1 КНП "Центр екстреної медичної допомоги та медицини катастроф у Кіровоградській області Кіровоградської обласної ради"</t>
  </si>
  <si>
    <t>КІРОВОГРАДСЬКА область, місто КРОПИВНИЦЬКИЙ, вулиця Комарова, 56</t>
  </si>
  <si>
    <t>51e25485-327f-4876-914f-98a891c8b735</t>
  </si>
  <si>
    <t>Амбулаторія загальної практики сімейної медицини №12</t>
  </si>
  <si>
    <t>ХМЕЛЬНИЦЬКА область, місто ХМЕЛЬНИЦЬКИЙ, вулиця ПОДІЛЬСЬКА, 171/1</t>
  </si>
  <si>
    <t>51e8d8e0-5eed-4f76-8501-ee7c04daf35a</t>
  </si>
  <si>
    <t>Сопачівська амбулаторія загальної практики-сімейної медицини</t>
  </si>
  <si>
    <t>СОПАЧІВ</t>
  </si>
  <si>
    <t>РІВНЕНСЬКА область, ВОЛОДИМИРЕЦЬКИЙ район, село СОПАЧІВ, вулиця Центральна, 16а</t>
  </si>
  <si>
    <t>51f270e8-475c-4de4-8d24-81c9e9f388a2</t>
  </si>
  <si>
    <t>ФП с. Добрин</t>
  </si>
  <si>
    <t>ДОБРИН</t>
  </si>
  <si>
    <t>ХМЕЛЬНИЦЬКА область, ІЗЯСЛАВСЬКИЙ район, село ДОБРИН, вулиця Центральна, 1</t>
  </si>
  <si>
    <t>51f3c457-6617-4bd5-b461-145a540afd7f</t>
  </si>
  <si>
    <t>Білинська амбулаторія загальної практики-сімейної медицини Центру первинної медико-санітарної допомоги Ковельського МТМО</t>
  </si>
  <si>
    <t>БІЛИН</t>
  </si>
  <si>
    <t>ВОЛИНСЬКА область, КОВЕЛЬСЬКИЙ район, село БІЛИН, вулиця 40 років Перемоги, 2 В</t>
  </si>
  <si>
    <t>51f6162a-8d92-47be-b2ff-5ba0fb979336</t>
  </si>
  <si>
    <t>ФАП с.Михалин</t>
  </si>
  <si>
    <t>МИХАЛИН</t>
  </si>
  <si>
    <t>РІВНЕНСЬКА область, БЕРЕЗНІВСЬКИЙ район, село МИХАЛИН, вулиця Незалежності, 15</t>
  </si>
  <si>
    <t>51f8ce9e-1d1e-412e-8b13-eda9672ccc69</t>
  </si>
  <si>
    <t>Перебиковецька амбулаторія загальної практики сімейної медицини</t>
  </si>
  <si>
    <t>ЧЕРНІВЕЦЬКА область, село ПЕРЕБИКІВЦІ, вулиця Шевченко, 50а</t>
  </si>
  <si>
    <t>520345d5-4245-4f52-b058-0e45cf46d181</t>
  </si>
  <si>
    <t>Фельдшерсько-акушерський пункт с.Розтоки-1</t>
  </si>
  <si>
    <t>РОЗТОКИ</t>
  </si>
  <si>
    <t>ІВАНО-ФРАНКІВСЬКА область, КОСІВСЬКИЙ район, село РОЗТОКИ, вулиця Село, 139</t>
  </si>
  <si>
    <t>52113971-5c4b-4992-8275-8d100841c8a0</t>
  </si>
  <si>
    <t>ХАРКІВСЬКА область, місто ПЕРВОМАЙСЬКИЙ, вулиця Світанкова, 3</t>
  </si>
  <si>
    <t>5211c68d-852c-4462-8922-b1553d2514f1</t>
  </si>
  <si>
    <t>Амбулаторія загальної практики-сімейної медицини №5</t>
  </si>
  <si>
    <t>5215771f-8b01-466b-a04d-def8fcd81afe</t>
  </si>
  <si>
    <t>Амбулаторія загальної практики сімейної медицини №2, КНП "ЗЦПМСД №1", Олександрівського району м. Запоріжжя</t>
  </si>
  <si>
    <t>5217e0e7-1633-4bba-9d44-e0717c663c8a</t>
  </si>
  <si>
    <t>Амбулаторія загальної практики сімейної медицини  №3</t>
  </si>
  <si>
    <t>52198b06-2540-48e3-bfa4-84d2e8712ad8</t>
  </si>
  <si>
    <t>Білянська  ФП</t>
  </si>
  <si>
    <t>БІЛЯНИ</t>
  </si>
  <si>
    <t>ВІННИЦЬКА область, ЧЕРНІВЕЦЬКИЙ район, село БІЛЯНИ, вулиця Івана Гонти, 2</t>
  </si>
  <si>
    <t>522651de-dd10-4192-aced-a88ca8d45d5d</t>
  </si>
  <si>
    <t>КНП ММР "ПБ № 1" вул. Мала Морська, 7, м. Миколаїв</t>
  </si>
  <si>
    <t>МИКОЛАЇВСЬКА область, місто МИКОЛАЇВ, вулиця Мала Морська, 7</t>
  </si>
  <si>
    <t>52285a49-bc82-4b8a-89bc-24be23ec3a61</t>
  </si>
  <si>
    <t>АЗПСМ смт. Лазурне</t>
  </si>
  <si>
    <t>ЛАЗУРНЕ</t>
  </si>
  <si>
    <t>ХЕРСОНСЬКА область, СКАДОВСЬКИЙ район, смт. ЛАЗУРНЕ, вулиця Центральна, 53</t>
  </si>
  <si>
    <t>522875ed-3baf-4dc7-a83a-00fcb13fc820</t>
  </si>
  <si>
    <t>Адміністративний підрозділ</t>
  </si>
  <si>
    <t>ЖИТОМИРСЬКА область, ЖИТОМИРСЬКИЙ район, село ЗАРІЧАНИ, прохід Шкільний, 8б</t>
  </si>
  <si>
    <t>522b1593-de01-4d2d-8d25-de6fa5982e75</t>
  </si>
  <si>
    <t>Фельдшерський пункт с.Леськове</t>
  </si>
  <si>
    <t>ЛЕСЬКОВЕ</t>
  </si>
  <si>
    <t>ЧЕРКАСЬКА область, МОНАСТИРИЩЕНСЬКИЙ район, село ЛЕСЬКОВЕ, вулиця Центральна , 7</t>
  </si>
  <si>
    <t>5233638f-84f2-418a-b6e0-7d3e81082eff</t>
  </si>
  <si>
    <t>КНП "ЦПСМД №1" Деснянського р-ну м.Києва, Амбулаторія загальної практики - сімейної медицини №5</t>
  </si>
  <si>
    <t>М.КИЇВ, місто КИЇВ, вулиця Закревського, 81/1</t>
  </si>
  <si>
    <t>52381074-28b2-4268-b4c7-271b230a1f77</t>
  </si>
  <si>
    <t>Амбулаторія моно-практики с.Бузьке</t>
  </si>
  <si>
    <t>МИКОЛАЇВСЬКА область, ВОЗНЕСЕНСЬКИЙ район, село БУЗЬКЕ, вулиця Атомана Григор’єва , 329</t>
  </si>
  <si>
    <t>5239a352-df8b-49a9-8cf0-d23be04a30dd</t>
  </si>
  <si>
    <t>фельдшерсько-акушерський пункт села Довге амбулаторії загальної практики сімейної медицини Тутовицької  дільниці комунального некомерційного підприємства "Сарненський  центр первинної медико-санітарно</t>
  </si>
  <si>
    <t>РІВНЕНСЬКА область, САРНЕНСЬКИЙ район, село ДОВГЕ, вулиця Центральна, 78а</t>
  </si>
  <si>
    <t>52404a91-9031-40fc-af6c-b73acd000920</t>
  </si>
  <si>
    <t>Фельдшерський пункт с-ща Золота Нива</t>
  </si>
  <si>
    <t>ЗОЛОТА НИВА</t>
  </si>
  <si>
    <t>ДОНЕЦЬКА область, ВЕЛИКОНОВОСІЛКІВСЬКИЙ район, селище ЗОЛОТА НИВА, вулиця Маяковського, 31</t>
  </si>
  <si>
    <t>5241fa16-33b9-4617-8772-8fde4cb4a189</t>
  </si>
  <si>
    <t>Сенчанська АЗПСМ</t>
  </si>
  <si>
    <t>СЕНЧА</t>
  </si>
  <si>
    <t>ПОЛТАВСЬКА область, ЛОХВИЦЬКИЙ район, село СЕНЧА, вулиця Партизанська, 1</t>
  </si>
  <si>
    <t>524a3a09-a82f-4a37-b05c-19979b9893c8</t>
  </si>
  <si>
    <t>ЗАПОРІЗЬКА область, місто ЗАПОРІЖЖЯ, вулиця Сталеварів, 17</t>
  </si>
  <si>
    <t>524e541c-b4f2-44c4-8a75-25bfdcf69394</t>
  </si>
  <si>
    <t>ФП с.Нова Миколаївка</t>
  </si>
  <si>
    <t>НОВА МИКОЛАЇВКА</t>
  </si>
  <si>
    <t>ХАРКІВСЬКА область, БАРВІНКІВСЬКИЙ район, село НОВА МИКОЛАЇВКА, вулиця Центральна, 15</t>
  </si>
  <si>
    <t>5251f0f3-40e5-4d8a-8c0f-2562a8de34a7</t>
  </si>
  <si>
    <t>Амбулаторія №5 КНП "ЦПМСД №2" Голосіївського району м. Києва</t>
  </si>
  <si>
    <t>М.КИЇВ, місто КИЇВ, вулиця Велика Васильківська, 104</t>
  </si>
  <si>
    <t>52520899-9be2-403f-b5cf-adce65e6370a</t>
  </si>
  <si>
    <t>525326dc-66ad-4529-a621-d940968c9918</t>
  </si>
  <si>
    <t>Центральна районна лікарня</t>
  </si>
  <si>
    <t>52621e71-1bfa-4a94-9a26-8ebaa642f670</t>
  </si>
  <si>
    <t>Удачненська лікарська селищна амбулаторія</t>
  </si>
  <si>
    <t>УДАЧНЕ</t>
  </si>
  <si>
    <t>ДОНЕЦЬКА область, ПОКРОВСЬКИЙ район, смт. УДАЧНЕ, вулиця Сєверна, 6</t>
  </si>
  <si>
    <t>5262396d-993e-4f6e-a7f9-d4660aa8e8e6</t>
  </si>
  <si>
    <t>Амбулаторія загальної практики сімейної медицини №2 смт. Млинів</t>
  </si>
  <si>
    <t>РІВНЕНСЬКА область, МЛИНІВСЬКИЙ район, смт. МЛИНІВ, вулиця Степана Бандери, 18</t>
  </si>
  <si>
    <t>526fea99-370f-4d76-9379-13ada3a9f2c7</t>
  </si>
  <si>
    <t>Амбулаторія загальної практики сімейної медицини с.Шахтарське</t>
  </si>
  <si>
    <t>ДОНЕЦЬКА область, ВЕЛИКОНОВОСІЛКІВСЬКИЙ район, село ШАХТАРСЬКЕ, вулиця Центральна, 26</t>
  </si>
  <si>
    <t>527da672-89af-42c4-8a98-24b1585ce806</t>
  </si>
  <si>
    <t>стоматологічне відділення</t>
  </si>
  <si>
    <t>КИЇВСЬКА область, КИЄВО-СВЯТОШИНСЬКИЙ район, місто ВИШНЕВЕ, вулиця Європейська, 21</t>
  </si>
  <si>
    <t>527f87bd-b8bb-4244-84bd-184f3d4afee2</t>
  </si>
  <si>
    <t>Чотирбоківська АЗПСМ</t>
  </si>
  <si>
    <t>ЧОТИРБОКИ</t>
  </si>
  <si>
    <t>ХМЕЛЬНИЦЬКА область, ШЕПЕТІВСЬКИЙ район, село ЧОТИРБОКИ, вулиця Центральна, 9</t>
  </si>
  <si>
    <t>5281e4cc-f2c7-4cfc-9321-4ad5fd8db16d</t>
  </si>
  <si>
    <t>Староостропільська амбулаторія загальної практики - сімейної медицини</t>
  </si>
  <si>
    <t>СТАРИЙ ОСТРОПІЛЬ</t>
  </si>
  <si>
    <t>ХМЕЛЬНИЦЬКА область, СТАРОКОСТЯНТИНІВСЬКИЙ район, село СТАРИЙ ОСТРОПІЛЬ, вулиця Л.Українки, 3</t>
  </si>
  <si>
    <t>5282807e-2302-48f4-9fa2-3a9087cd261b</t>
  </si>
  <si>
    <t>ФОП Степанов Євген Анатолійович</t>
  </si>
  <si>
    <t>52839540-6cea-43ba-8616-2981fb005dea</t>
  </si>
  <si>
    <t>АЗПСМ с. Криштопівка</t>
  </si>
  <si>
    <t>КРИШТОПІВКА</t>
  </si>
  <si>
    <t>ХАРКІВСЬКА область, БЛИЗНЮКІВСЬКИЙ район, село КРИШТОПІВКА, вулиця Центральна, 13</t>
  </si>
  <si>
    <t>5295cf68-f34e-4000-91d4-fd94fc55c335</t>
  </si>
  <si>
    <t>Амбулаторія загальної практики - сімейної медицини село Леськи КНП "Черкаський районний центр ПМСД" Червонослобідської сільської ради</t>
  </si>
  <si>
    <t>ЛЕСЬКИ</t>
  </si>
  <si>
    <t>ЧЕРКАСЬКА область, село ЛЕСЬКИ, вулиця Гоголя, 54</t>
  </si>
  <si>
    <t>52995109-e55c-4b81-aa5e-84ed2d4d7737</t>
  </si>
  <si>
    <t>Фельдшерсько-акушерський пункт село Лисогірка</t>
  </si>
  <si>
    <t>ЛИСОГІРКА</t>
  </si>
  <si>
    <t>ХМЕЛЬНИЦЬКА область, ДУНАЄВЕЦЬКИЙ район, село ЛИСОГІРКА, вулиця Соборна, 11</t>
  </si>
  <si>
    <t>529b1db7-af8d-4ff2-be27-49d8a4e5afdc</t>
  </si>
  <si>
    <t>Володимир-Волинська АЗПСМ №1</t>
  </si>
  <si>
    <t>ВОЛИНСЬКА область, місто ВОЛОДИМИР-ВОЛИНСЬКИЙ, вулиця Павлова, 20</t>
  </si>
  <si>
    <t>52a9bdea-a91c-4b5e-a281-50466f8608ff</t>
  </si>
  <si>
    <t>Бондарівська амбулаторія  загальної практики сімейної медицини</t>
  </si>
  <si>
    <t>ЖИТОМИРСЬКА область, ОВРУЦЬКИЙ район, село БОНДАРІ, вулиця Лікарняна, 1</t>
  </si>
  <si>
    <t>52aa34f2-097c-41f1-bb48-433ccce54ec6</t>
  </si>
  <si>
    <t>Амбулаторія загальної практики сімейної медицини №4 КНП БМР "МЦПМСД №2"</t>
  </si>
  <si>
    <t>КИЇВСЬКА область, місто БІЛА ЦЕРКВА, вулиця Івана Кожедуба, 155</t>
  </si>
  <si>
    <t>52b23965-6e18-4466-9509-aa65fe556cb1</t>
  </si>
  <si>
    <t>Григорівська амбулаторія ЗПСМ</t>
  </si>
  <si>
    <t>КИЇВСЬКА область, ОБУХІВСЬКИЙ район, село ГРИГОРІВКА, вулиця Соборна, 2д</t>
  </si>
  <si>
    <t>52b437ba-915b-40db-9085-7af74aa6b508</t>
  </si>
  <si>
    <t>52bb9423-d51d-4e42-aae4-76a11e9f5c4b</t>
  </si>
  <si>
    <t>ФП с.Пригоже</t>
  </si>
  <si>
    <t>ПРИГОЖЕ</t>
  </si>
  <si>
    <t>ХАРКІВСЬКА область, БАРВІНКІВСЬКИЙ район, село ПРИГОЖЕ, вулиця Садова, 7</t>
  </si>
  <si>
    <t>52bee1bc-3387-428a-84fc-bee70f914090</t>
  </si>
  <si>
    <t>Великобагачанська амбулаторія загальної практики сімейної медицина</t>
  </si>
  <si>
    <t>ПОЛТАВСЬКА область, ВЕЛИКОБАГАЧАНСЬКИЙ район, смт. ВЕЛИКА БАГАЧКА, вулиця Каштанова, 21</t>
  </si>
  <si>
    <t>52c3b6cf-6fc0-4976-bf6c-7299ef51ad72</t>
  </si>
  <si>
    <t>КІРОВОГРАДСЬКА область, УСТИНІВСЬКИЙ район, смт. УСТИНІВКА, вулиця Ювілейна, 15</t>
  </si>
  <si>
    <t>52c4311d-bef6-45c1-99c5-10e6b68891b9</t>
  </si>
  <si>
    <t>КНП "Стоматологічна поліклініка калуської міської ради"</t>
  </si>
  <si>
    <t>ІВАНО-ФРАНКІВСЬКА область, місто КАЛУШ, вулиця Михайла Грушевського, 88-А</t>
  </si>
  <si>
    <t>52d0ad9f-a796-475e-8f87-686b36dee097</t>
  </si>
  <si>
    <t>52d13613-cc2e-458f-bc06-d89adb1f0e6e</t>
  </si>
  <si>
    <t>ТОВ ''АЛЬФА-ВІТА''</t>
  </si>
  <si>
    <t>М.КИЇВ, місто КИЇВ, провулок Несторівський, 13/19</t>
  </si>
  <si>
    <t>52d45e87-0bad-45ca-be6d-dd06ac44cbcb</t>
  </si>
  <si>
    <t>ФОП Соколюк   Віра Михайлівна</t>
  </si>
  <si>
    <t>ІВАНО-ФРАНКІВСЬКА область, місто ЯРЕМЧЕ, вулиця Пушкіна , 60А</t>
  </si>
  <si>
    <t>52d9244c-2127-4be6-ba93-c303d6058d0a</t>
  </si>
  <si>
    <t>ФП с.Велика Козара</t>
  </si>
  <si>
    <t>ВЕЛИКА КОЗАРА</t>
  </si>
  <si>
    <t>ЖИТОМИРСЬКА область, РОМАНІВСЬКИЙ район, село ВЕЛИКА КОЗАРА, вулиця Врублівська, 1</t>
  </si>
  <si>
    <t>52ea45a4-ed44-4355-87b2-4b709ee7b419</t>
  </si>
  <si>
    <t>Двуреченський В.В.</t>
  </si>
  <si>
    <t>ДОНЕЦЬКА область, БАХМУТСЬКИЙ район, місто СОЛЕДАР, вулиця Преображенська, 4</t>
  </si>
  <si>
    <t>52eddba6-7244-4a2d-b3ef-7b59179e4748</t>
  </si>
  <si>
    <t>Амбулаторія загальної практики-сімейної медицини с.Дички</t>
  </si>
  <si>
    <t>ДИЧКИ</t>
  </si>
  <si>
    <t>ІВАНО-ФРАНКІВСЬКА область, РОГАТИНСЬКИЙ район, село ДИЧКИ, вулиця Шкільна, 2</t>
  </si>
  <si>
    <t>52f6165e-43cf-4e93-b0e7-2932444a6437</t>
  </si>
  <si>
    <t>1 - Стаціонар КП "Лікарня №2 ім. В.П.Павлусенка" ЖМР</t>
  </si>
  <si>
    <t>ЖИТОМИРСЬКА область, місто ЖИТОМИР, вулиця Романа Шухевича, 2а</t>
  </si>
  <si>
    <t>530384ca-e586-477e-8e31-fceb1964a80d</t>
  </si>
  <si>
    <t>РІВНЕНСЬКА область, РАДИВИЛІВСЬКИЙ район, село ХОТИН, вулиця Нова, 9А</t>
  </si>
  <si>
    <t>5310b865-1d5f-4138-9d2e-73b4a55bb8a2</t>
  </si>
  <si>
    <t>Козинцівська амбулаторія загальної практики сімейної медицини</t>
  </si>
  <si>
    <t>КОЗИНЦІ</t>
  </si>
  <si>
    <t>КИЇВСЬКА область, БОРОДЯНСЬКИЙ район, село КОЗИНЦІ, вулиця Шкільна, 35</t>
  </si>
  <si>
    <t>5313a16d-ab7f-4821-9b08-a294ae3fe08d</t>
  </si>
  <si>
    <t>Амбулаторія загальної практики-сімейної медицини с. Бугаївка</t>
  </si>
  <si>
    <t>ХАРКІВСЬКА область, ВОВЧАНСЬКИЙ район, село БУГАЇВКА, вулиця Перемоги, 14-А</t>
  </si>
  <si>
    <t>53152d4b-cfb1-470c-8aec-246abd70dabf</t>
  </si>
  <si>
    <t>ЛЬВІВСЬКА область, місто ВИННИКИ, вулиця Ринок, 1А</t>
  </si>
  <si>
    <t>53311879-a54d-491d-ae14-33778a6961e5</t>
  </si>
  <si>
    <t>відділення сімейної медицини №5 КНП "4-а міська поліклініка м. Львова"</t>
  </si>
  <si>
    <t>533440b3-20c2-4c67-bf67-5e0436ca9da7</t>
  </si>
  <si>
    <t>Амбулаторія загальної практики сімейної медицини Мурованської сільської ради об'єднаної територіальної громади Амбулаторія загальної практики сімейної медицини села Ямпіль</t>
  </si>
  <si>
    <t>ЛЬВІВСЬКА область, ПУСТОМИТІВСЬКИЙ район, село ЯМПІЛЬ, вулиця Івана Франка, 71</t>
  </si>
  <si>
    <t>5335e407-0457-47c6-9b8b-fde1f37d4f39</t>
  </si>
  <si>
    <t>Відділення інтенсивного лікування амбулаторних хворих</t>
  </si>
  <si>
    <t>М.КИЇВ, місто КИЇВ, вулиця Магістральна, 25</t>
  </si>
  <si>
    <t>5339d5c0-c3f2-4aa6-8336-e15b9eefada8</t>
  </si>
  <si>
    <t>Фельдшерсько-акушерський пункт села Підлужне</t>
  </si>
  <si>
    <t>ПІДЛУЖНЕ</t>
  </si>
  <si>
    <t>РІВНЕНСЬКА область, КОСТОПІЛЬСЬКИЙ район, село ПІДЛУЖНЕ, вулиця Юрія Жилки, 1</t>
  </si>
  <si>
    <t>533d1ce1-1a0b-4a47-b94d-96dfcd7d9460</t>
  </si>
  <si>
    <t>Амбулаторія ЗПСМ № 8</t>
  </si>
  <si>
    <t>ДНІПРОПЕТРОВСЬКА область, місто НОВОМОСКОВСЬК, вулиця Гетьманська, 238</t>
  </si>
  <si>
    <t>534d70bc-560e-4d94-8a39-47609fd484f2</t>
  </si>
  <si>
    <t>Амбулаторія м.Хуст</t>
  </si>
  <si>
    <t>53538e8c-19af-4866-85e9-cecb7b583e59</t>
  </si>
  <si>
    <t>Фельдшерський пунк села Велика Василівка</t>
  </si>
  <si>
    <t>ВЕЛИКА ВАСИЛІВКА</t>
  </si>
  <si>
    <t>ОДЕСЬКА область, ЛЮБАШІВСЬКИЙ район, село ВЕЛИКА ВАСИЛІВКА, вулиця Шевченко, 17</t>
  </si>
  <si>
    <t>53633bd0-d3dc-4102-afa5-2421a6e8beaf</t>
  </si>
  <si>
    <t>Місце  надання  послуг 2</t>
  </si>
  <si>
    <t>ОДЕСЬКА область, місто БІЛГОРОД-ДНІСТРОВСЬКИЙ, вулиця Московська, 2</t>
  </si>
  <si>
    <t>53639006-e5eb-4894-8083-00c4402806ef</t>
  </si>
  <si>
    <t>53692510-3cee-4660-8968-de2d6dc36042</t>
  </si>
  <si>
    <t>Чугинська сільська лікарська амбулаторія</t>
  </si>
  <si>
    <t>ЧУГИНКА</t>
  </si>
  <si>
    <t>ЛУГАНСЬКА область, СТАНИЧНО-ЛУГАНСЬКИЙ район, село ЧУГИНКА, вулиця Центральна-Нова, 20-а</t>
  </si>
  <si>
    <t>53697da0-b17f-46b1-92d3-d764978c06cb</t>
  </si>
  <si>
    <t>Комунальне некомерційне підприємство"Обласна офтальмологічна лікарня" Миколаївської обласної ради</t>
  </si>
  <si>
    <t>МИКОЛАЇВСЬКА область, місто МИКОЛАЇВ, вулиця Театральна, 10</t>
  </si>
  <si>
    <t>5370ee58-cc95-4102-b687-dcc023db9a09</t>
  </si>
  <si>
    <t>ПП "МедіАн" Маяковського</t>
  </si>
  <si>
    <t>М.КИЇВ, місто КИЇВ, проспект Володимира Маяковського, 79</t>
  </si>
  <si>
    <t>537e183c-cc74-4a02-8a9e-f1bbc7fa64fb</t>
  </si>
  <si>
    <t>Широкобалківський ФП</t>
  </si>
  <si>
    <t>КІРОВОГРАДСЬКА область, ДОЛИНСЬКИЙ район, село ШИРОКА БАЛКА, вулиця Космонавтів, 19</t>
  </si>
  <si>
    <t>5383992c-c749-4e32-baa0-1f3b02db3ec8</t>
  </si>
  <si>
    <t>Положевський фельдшерсько-акушерський пункт</t>
  </si>
  <si>
    <t>ПОЛОЖЕВЕ</t>
  </si>
  <si>
    <t>ВОЛИНСЬКА область, ШАЦЬКИЙ район, село ПОЛОЖЕВЕ, вулиця Нова, 2</t>
  </si>
  <si>
    <t>53844c52-f59c-4055-8d36-1ec6816db4e1</t>
  </si>
  <si>
    <t>Головний корпус КНП КДЦ Дніпровського району м. Києва</t>
  </si>
  <si>
    <t>53891aa4-bf14-4f11-9183-22d491c55fb3</t>
  </si>
  <si>
    <t>ФП с.  Дорожнє</t>
  </si>
  <si>
    <t>ДОРОЖНЕ</t>
  </si>
  <si>
    <t>ВІННИЦЬКА область, ВІННИЦЬКИЙ район, село ДОРОЖНЕ, вулиця Шевченка, 1</t>
  </si>
  <si>
    <t>538a34bb-1771-4f3a-a1c3-1f45ebd2c2b0</t>
  </si>
  <si>
    <t>ПОЛІКЛІНІКА КОМУНАЛЬНОГО НЕКОМЕРЦІЙНОГО ПІДПРИЄМСТВА КОНОТОПСЬКОЇ МІСЬКОЇ РАДИ "КОНОТОПСЬКА МІСЬКА ЛІКАРНЯ"</t>
  </si>
  <si>
    <t>СУМСЬКА область, місто КОНОТОП, вулиця Бориса Олійника, 88</t>
  </si>
  <si>
    <t>538e0bc2-694a-4cdb-b207-c648f78e8cd8</t>
  </si>
  <si>
    <t>Розбишівська амбулаторія загальної практики - сімейної медицини</t>
  </si>
  <si>
    <t>РОЗБИШІВКА</t>
  </si>
  <si>
    <t>ПОЛТАВСЬКА область, село РОЗБИШІВКА, вулиця Центральна, 18</t>
  </si>
  <si>
    <t>539041f4-aaeb-403d-b864-f3d8bfec8099</t>
  </si>
  <si>
    <t>ФАП с. Саражинка</t>
  </si>
  <si>
    <t>САРАЖИНКА</t>
  </si>
  <si>
    <t>ОДЕСЬКА область, БАЛТСЬКИЙ район, село САРАЖИНКА, вулиця Гагаріна, 51</t>
  </si>
  <si>
    <t>53974f53-560c-4360-8cac-d2809651a2b1</t>
  </si>
  <si>
    <t>Фельдшерсько-акушерський пункт с. Шишаки</t>
  </si>
  <si>
    <t>ПОЛТАВСЬКА область, ХОРОЛЬСЬКИЙ район, село ШИШАКИ, вулиця Шевченка, 35</t>
  </si>
  <si>
    <t>539c0673-50f2-4ddc-a5a2-aa3de5956564</t>
  </si>
  <si>
    <t>ФП с.Митаївка</t>
  </si>
  <si>
    <t>МИТАЇВКА</t>
  </si>
  <si>
    <t>КИЇВСЬКА область, БОГУСЛАВСЬКИЙ район, село МИТАЇВКА, вулиця ЦЕНТРАЛЬНА, 53А</t>
  </si>
  <si>
    <t>539e4a86-2edd-4f0f-bc0e-1ab81381a25b</t>
  </si>
  <si>
    <t>АЗПСМ № 3 КЗ "ЦПМСД № 3"</t>
  </si>
  <si>
    <t>53a05078-850b-4d9c-a7ad-0cbc56fce484</t>
  </si>
  <si>
    <t>Відокремлена дільниця амбулаторії загальної практики - сімейної медицини №2</t>
  </si>
  <si>
    <t>ЗАПОРІЗЬКА область, місто ЗАПОРІЖЖЯ, вулиця Наукового містечка, 14</t>
  </si>
  <si>
    <t>53a1701c-1832-4ab4-b576-901bf84512dd</t>
  </si>
  <si>
    <t>Комунальне некомерційне підприємство "Обласний перинатальний центр м. Краматорськ"</t>
  </si>
  <si>
    <t>ДОНЕЦЬКА область, місто КРАМАТОРСЬК, вулиця Олекси Тихого, 17-П</t>
  </si>
  <si>
    <t>53a39b40-cc5a-4345-a4be-14765285ae8e</t>
  </si>
  <si>
    <t>КНП "Зіньківська МЦЛ" (Опішня)</t>
  </si>
  <si>
    <t>ПОЛТАВСЬКА область, ЗІНЬКІВСЬКИЙ район, смт. ОПІШНЯ, вулиця Нова, 54</t>
  </si>
  <si>
    <t>53a4ef7c-317c-49aa-8874-a750ac06ab40</t>
  </si>
  <si>
    <t>М.КИЇВ, місто КИЇВ, вулиця Драйзера, 19</t>
  </si>
  <si>
    <t>53af8430-0db8-4fdd-87a3-7d6998c0c062</t>
  </si>
  <si>
    <t>Комунальне некомерційне підприємство Кам'янської міської ради "Міська поліклініка №6"</t>
  </si>
  <si>
    <t>ДНІПРОПЕТРОВСЬКА область, місто КАМ'ЯНСЬКЕ, проспект Аношкіна, 11</t>
  </si>
  <si>
    <t>53b538eb-ef8d-454d-a569-80fdfde39d1b</t>
  </si>
  <si>
    <t>КИЇВСЬКА область, місто ФАСТІВ, вулиця Л.Толстого, 28</t>
  </si>
  <si>
    <t>53b9da65-10e9-49d7-8215-c764cc9656dc</t>
  </si>
  <si>
    <t>Комунальне некомерційне підприємство " Вишнівецький центр первинної медико-санітарної допомоги"Вишнівецької селищної ради</t>
  </si>
  <si>
    <t>ТЕРНОПІЛЬСЬКА область, смт. ВИШНІВЕЦЬ, вулиця Замкова, 2</t>
  </si>
  <si>
    <t>53bf9618-0321-482a-b2d0-849ffd1bd892</t>
  </si>
  <si>
    <t>Володимирівський фельдшерський пункт</t>
  </si>
  <si>
    <t>ДОНЕЦЬКА область, БАХМУТСЬКИЙ район, село ВОЛОДИМИРІВКА, вулиця Гагаріна, 40</t>
  </si>
  <si>
    <t>53c55987-f916-425b-a882-4167f25f8cd1</t>
  </si>
  <si>
    <t>ТЕРНОПІЛЬСЬКА область, місто КРЕМЕНЕЦЬ, вулиця Дубенська, 2А</t>
  </si>
  <si>
    <t>53ca7039-b582-4830-ac5e-e45014caa91d</t>
  </si>
  <si>
    <t>АЗПСМ смт.Борова</t>
  </si>
  <si>
    <t>КИЇВСЬКА область, ФАСТІВСЬКИЙ район, смт. БОРОВА, вулиця Театральна, 5</t>
  </si>
  <si>
    <t>53ca88dd-4190-4e4f-83d1-88d936f335fa</t>
  </si>
  <si>
    <t>Ганнівська лікарська  амбулаторія загальної практики сімейної медицини</t>
  </si>
  <si>
    <t>КІРОВОГРАДСЬКА область, НОВОУКРАЇНСЬКИЙ район, село ГАННІВКА, вулиця Центральна, 1</t>
  </si>
  <si>
    <t>53cc3c98-f719-4fb4-88b4-d2d0ad7b64e0</t>
  </si>
  <si>
    <t>фельдшерський пункт села Вербівка</t>
  </si>
  <si>
    <t>ЧЕРКАСЬКА область, КАМ'ЯНСЬКИЙ район, село ВЕРБІВКА, вулиця Вербівська, 6</t>
  </si>
  <si>
    <t>53cf665a-b2da-4bd5-9781-94cc0e2e81c7</t>
  </si>
  <si>
    <t>Комунальне  некомерційне підприємство "Ічнянська центральна районна лікарня" Ічнянської районної ради Чернігівської області</t>
  </si>
  <si>
    <t>53d6b06b-700c-4ebf-8ef9-2633ea0b09e4</t>
  </si>
  <si>
    <t>КНП Баранинської сільської ради "Центр ПМСД" АЗПСМ с. ВЕЛИКІ Лази</t>
  </si>
  <si>
    <t>ВЕЛИКІ ЛАЗИ</t>
  </si>
  <si>
    <t>ЗАКАРПАТСЬКА область, УЖГОРОДСЬКИЙ район, село ВЕЛИКІ ЛАЗИ, вулиця Вознесенська, 42</t>
  </si>
  <si>
    <t>53da73ac-7199-4204-bb48-93d767f1f136</t>
  </si>
  <si>
    <t>КНП"Добропільська міська стоматологічна поліклініка" Добропільської міської ради</t>
  </si>
  <si>
    <t>ДОНЕЦЬКА область, місто ДОБРОПІЛЛЯ, мікрорайон Молодіжний, 6</t>
  </si>
  <si>
    <t>53db1ae7-0962-46a0-8a6c-12bcc7c967af</t>
  </si>
  <si>
    <t>ФАП с.Пісочки</t>
  </si>
  <si>
    <t>ПІСОЧКИ</t>
  </si>
  <si>
    <t>ПОЛТАВСЬКА область, ЛОХВИЦЬКИЙ район, село ПІСОЧКИ, вулиця Шкільна, 7</t>
  </si>
  <si>
    <t>53e75260-a9aa-42d1-a82c-ac2c8f9cf361</t>
  </si>
  <si>
    <t>Лищенська АЗПСМ</t>
  </si>
  <si>
    <t>ЛИЩЕ</t>
  </si>
  <si>
    <t>ВОЛИНСЬКА область, ЛУЦЬКИЙ район, село ЛИЩЕ, вулиця Центральна, 81</t>
  </si>
  <si>
    <t>53e9fe94-0f9f-4946-993b-f627fbf40cb4</t>
  </si>
  <si>
    <t>ФАПс.Пчани</t>
  </si>
  <si>
    <t>ПЧАНИ</t>
  </si>
  <si>
    <t>ЛЬВІВСЬКА область, ЖИДАЧІВСЬКИЙ район, село ПЧАНИ, вулиця Стуса, 5а</t>
  </si>
  <si>
    <t>53ec7e25-13b2-40c9-8cfb-72d97575f110</t>
  </si>
  <si>
    <t>Пришибська амбулаторія загальної практики-сімейної медицини</t>
  </si>
  <si>
    <t>ЗАПОРІЗЬКА область, МИХАЙЛІВСЬКИЙ район, смт. ПРИШИБ, вулиця Шкільна, 6в</t>
  </si>
  <si>
    <t>53ef23d8-5fc1-417d-9196-b4cc9d694a2d</t>
  </si>
  <si>
    <t>КІРОВОГРАДСЬКА область, місто КРОПИВНИЦЬКИЙ, вулиця Казанська, 12а</t>
  </si>
  <si>
    <t>53f03528-7ca2-47cd-b0a3-60c3365a2522</t>
  </si>
  <si>
    <t>Плехівський фельдшерсько-акушерський пункт</t>
  </si>
  <si>
    <t>ПЛЕХІВ</t>
  </si>
  <si>
    <t>ПОЛТАВСЬКА область, ОРЖИЦЬКИЙ район, село ПЛЕХІВ, вулиця Богдана Нестеренка, 18</t>
  </si>
  <si>
    <t>53fe50f2-131c-4c94-80ca-b65de4bc3dfa</t>
  </si>
  <si>
    <t>Амбулаторія ЗПСМ с.Товтри</t>
  </si>
  <si>
    <t>ТОВТРИ</t>
  </si>
  <si>
    <t>ЧЕРНІВЕЦЬКА область, ЗАСТАВНІВСЬКИЙ район, село ТОВТРИ, вулиця Головна, 13</t>
  </si>
  <si>
    <t>5404fed1-d53d-480a-abb1-ab6e045e6ec7</t>
  </si>
  <si>
    <t>Лікарня</t>
  </si>
  <si>
    <t>ХАРКІВСЬКА область, ШЕВЧЕНКІВСЬКИЙ район, смт. ШЕВЧЕНКОВЕ, вулиця Бубліченко, 15</t>
  </si>
  <si>
    <t>54051e18-6195-4289-bd40-8250a161b127</t>
  </si>
  <si>
    <t>Барська селищна амбулаторія  загальної практики сімейної медицини</t>
  </si>
  <si>
    <t>ВІННИЦЬКА область, БАРСЬКИЙ район, селище БАР, вулиця Кармелюка, 63</t>
  </si>
  <si>
    <t>5408c6d4-4300-4808-a2ad-f91e1022a668</t>
  </si>
  <si>
    <t>Амбулаторія загальної практики та сімейної медицини ТОВ "ГІПОКРАТ ЕНТАМ" у селі Вигода Біляївського району Одеської області</t>
  </si>
  <si>
    <t>ОДЕСЬКА область, село ВИГОДА, вулиця Комарова, 21</t>
  </si>
  <si>
    <t>540e8e46-e58b-4ecf-ba36-7a68cc2b3c40</t>
  </si>
  <si>
    <t>Званівська амбулаторія</t>
  </si>
  <si>
    <t>ЗВАНІВКА</t>
  </si>
  <si>
    <t>ДОНЕЦЬКА область, БАХМУТСЬКИЙ район, село ЗВАНІВКА, вулиця Зелена, 3</t>
  </si>
  <si>
    <t>541d0212-5590-4313-8b90-cfba0a91f082</t>
  </si>
  <si>
    <t>Лошкарівкська АЗПСМ (КНП "Нікопольський районний ЦПМСД")</t>
  </si>
  <si>
    <t>ЛОШКАРІВКА</t>
  </si>
  <si>
    <t>ДНІПРОПЕТРОВСЬКА область, НІКОПОЛЬСЬКИЙ район, село ЛОШКАРІВКА, вулиця Осіння, 6-а</t>
  </si>
  <si>
    <t>54241d6d-00fc-469b-9eb4-93dbc4a14fe4</t>
  </si>
  <si>
    <t>Великосолтанівська амбулаторія загальної практики - сімейної медицини</t>
  </si>
  <si>
    <t>ВЕЛИКА СОЛТАНІВКА</t>
  </si>
  <si>
    <t>КИЇВСЬКА область, ВАСИЛЬКІВСЬКИЙ район, село ВЕЛИКА СОЛТАНІВКА, вулиця Свободи, 34</t>
  </si>
  <si>
    <t>542a85f7-ceb6-454e-9c02-580f564f9319</t>
  </si>
  <si>
    <t>КНП ХОР Міжобласний спеціалізований медико-генетичний центр - центр рідкісних (орфанних) захворювань</t>
  </si>
  <si>
    <t>542f3c22-4da0-498c-987a-2d294320c7bf</t>
  </si>
  <si>
    <t>ФП с.Івки</t>
  </si>
  <si>
    <t>ІВКИ</t>
  </si>
  <si>
    <t>КИЇВСЬКА область, БОГУСЛАВСЬКИЙ район, село ІВКИ, вулиця ВИГІН, 32</t>
  </si>
  <si>
    <t>54300b11-0aa7-4b90-9f7d-f69b8f4ec79c</t>
  </si>
  <si>
    <t>ВІННИЦЬКА область, ЛИПОВЕЦЬКИЙ район, село РОСОША, вулиця Соборна, 31</t>
  </si>
  <si>
    <t>543caca1-ddc0-4d60-89e3-c821bd75ec02</t>
  </si>
  <si>
    <t>Амбулаторія загальної практики-сімейної медицини с. Мутин</t>
  </si>
  <si>
    <t>МУТИН</t>
  </si>
  <si>
    <t>СУМСЬКА область, КРОЛЕВЕЦЬКИЙ район, село МУТИН, вулиця Кролевецька, 12</t>
  </si>
  <si>
    <t>544ba930-067c-4749-9dcf-a201c32f0de7</t>
  </si>
  <si>
    <t>Амбулаторія загальної практики-сімейної медицини с.Колодисте</t>
  </si>
  <si>
    <t>ЧЕРКАСЬКА область, УМАНСЬКИЙ район, село КОЛОДИСТЕ, вулиця Спортивна, 11а</t>
  </si>
  <si>
    <t>544cd9eb-e9a2-4361-a5fb-5e418518cff1</t>
  </si>
  <si>
    <t>Максимівська  АЗПСМ</t>
  </si>
  <si>
    <t>ПОЛТАВСЬКА область, КАРЛІВСЬКИЙ район, село МАКСИМІВКА, вулиця Центральна, 40</t>
  </si>
  <si>
    <t>5450ea12-6eea-430e-9d06-0d59d22437b8</t>
  </si>
  <si>
    <t>ЧЕРКАСЬКА область, місто УМАНЬ, вулиця Небесної Сотні, 7</t>
  </si>
  <si>
    <t>54519a37-8b64-4cec-af1a-bc039c433346</t>
  </si>
  <si>
    <t>Амбулаторія с.Залом</t>
  </si>
  <si>
    <t>ЗАЛОМ</t>
  </si>
  <si>
    <t>ЗАКАРПАТСЬКА область, ХУСТСЬКИЙ район, село ЗАЛОМ, вулиця , 100</t>
  </si>
  <si>
    <t>5452ef22-4688-4d29-9f8a-16a76cc247f1</t>
  </si>
  <si>
    <t>Васюківський фельдшерський пункт</t>
  </si>
  <si>
    <t>ВАСЮКІВКА</t>
  </si>
  <si>
    <t>ДОНЕЦЬКА область, БАХМУТСЬКИЙ район, село ВАСЮКІВКА, вулиця Миру, 6</t>
  </si>
  <si>
    <t>5454ecd2-04d1-4c4e-ab3c-842c44e83ce4</t>
  </si>
  <si>
    <t>Відділення сімейної медицини №4</t>
  </si>
  <si>
    <t>ЛЬВІВСЬКА область, місто ЛЬВІВ, вулиця Гетьмана Мазепи, 25</t>
  </si>
  <si>
    <t>545d3922-0dc4-4204-a9e1-9bd0ae9388ce</t>
  </si>
  <si>
    <t>Амбулаторія загальної практики-сімейної медицини в с. Чумаки</t>
  </si>
  <si>
    <t>ДНІПРОПЕТРОВСЬКА область, ТОМАКІВСЬКИЙ район, село ЧУМАКИ, вулиця Гагаріна, 15</t>
  </si>
  <si>
    <t>5468f748-9265-492e-a4a9-396bddb8d415</t>
  </si>
  <si>
    <t>Великовисківська амбулаторія загальної практики сімейної медицини</t>
  </si>
  <si>
    <t>КІРОВОГРАДСЬКА область, МАЛОВИСКІВСЬКИЙ район, село ВЕЛИКА ВИСКА, вулиця Центральна, 63</t>
  </si>
  <si>
    <t>546a40f8-f1a8-4d7f-8389-9817ec3d59f3</t>
  </si>
  <si>
    <t>дитяче поліклінічне відділення</t>
  </si>
  <si>
    <t>546a84cb-11e3-4284-8e96-30ba6520a5a8</t>
  </si>
  <si>
    <t>Фельдшерський пункт с. Котлине</t>
  </si>
  <si>
    <t>КОТЛИНЕ</t>
  </si>
  <si>
    <t>ДОНЕЦЬКА область, ПОКРОВСЬКИЙ район, селище КОТЛИНЕ, вулиця Спортивна, 2/2</t>
  </si>
  <si>
    <t>546ae2f8-7602-4e51-9ce0-197a0ecd4bd4</t>
  </si>
  <si>
    <t>Сімейні лікарі</t>
  </si>
  <si>
    <t>ЧЕРНІВЕЦЬКА область, місто ЧЕРНІВЦІ, вулиця Рівненська, 5</t>
  </si>
  <si>
    <t>54741410-859d-4b1d-bd87-95afa9a61bd2</t>
  </si>
  <si>
    <t>ПОЛТАВСЬКА область, місто КРЕМЕНЧУК, вулиця Лікаря О.Богаєвського, 60-А</t>
  </si>
  <si>
    <t>54764b1e-5ad9-4da2-ae9c-1f0da372f795</t>
  </si>
  <si>
    <t>Амбулаторія ЗПСМ  с.Дачне</t>
  </si>
  <si>
    <t>ДАЧНЕ</t>
  </si>
  <si>
    <t>ОДЕСЬКА область, БІЛЯЇВСЬКИЙ район, село ДАЧНЕ, вулиця БОЛЬНИЧНА, 1А</t>
  </si>
  <si>
    <t>547730fd-a993-4bfa-aa4a-9f1c86c76dd1</t>
  </si>
  <si>
    <t>Амбулаторія загальної практики сімейної медицини м.Куп'янськ</t>
  </si>
  <si>
    <t>ХАРКІВСЬКА область, місто КУП'ЯНСЬК, вулиця 1 Травня, 41</t>
  </si>
  <si>
    <t>548031ce-ff90-417e-bfee-93d0bb8b68e3</t>
  </si>
  <si>
    <t>Фельдшерський пункт с.Княжики</t>
  </si>
  <si>
    <t>КНЯЖИКИ</t>
  </si>
  <si>
    <t>ЧЕРКАСЬКА область, МОНАСТИРИЩЕНСЬКИЙ район, село КНЯЖИКИ, вулиця Миру, 6</t>
  </si>
  <si>
    <t>54878054-c586-4361-85fd-8d2838b222a6</t>
  </si>
  <si>
    <t>ДНІПРОПЕТРОВСЬКА область, місто ПОКРОВ, вулиця Л. Чайкіної, 26</t>
  </si>
  <si>
    <t>549397a7-0d70-4b17-b1c9-79c9c81da57b</t>
  </si>
  <si>
    <t>ЛУГАНСЬКА область, місто РУБІЖНЕ, вулиця Менделєєва, 63 А</t>
  </si>
  <si>
    <t>54971c88-ec5f-4226-807b-ba963c90ce77</t>
  </si>
  <si>
    <t>Амбулаторія загальної практики-сімейної медицини с.Августівка</t>
  </si>
  <si>
    <t>АВГУСТІВКА</t>
  </si>
  <si>
    <t>ТЕРНОПІЛЬСЬКА область, село АВГУСТІВКА, вулиця Нова, 150</t>
  </si>
  <si>
    <t>5499ce57-bb99-4813-94a4-2fbf980b22c9</t>
  </si>
  <si>
    <t>Амбулаторія загальної практики - сімейної медицини № 3 м. Балаклія</t>
  </si>
  <si>
    <t>ХАРКІВСЬКА область, БАЛАКЛІЙСЬКИЙ район, місто БАЛАКЛІЯ, вулиця Перемоги, 100</t>
  </si>
  <si>
    <t>549c670f-08e9-44dd-8c21-413e6bd59cc2</t>
  </si>
  <si>
    <t>Амбулаторія загальної практики-сімейної медицини с. Соколівка</t>
  </si>
  <si>
    <t>ЛЬВІВСЬКА область, село СОКОЛІВКА, вулиця Бродівська, 11</t>
  </si>
  <si>
    <t>549d32c6-0199-4e80-a7a0-0ee55df5ed28</t>
  </si>
  <si>
    <t>Малодівицька амбулаторія загальної практики сімейної медицини КНП " ЦПМСД" ПРР ЧО</t>
  </si>
  <si>
    <t>МАЛА ДІВИЦЯ</t>
  </si>
  <si>
    <t>ЧЕРНІГІВСЬКА область, ПРИЛУЦЬКИЙ район, смт. МАЛА ДІВИЦЯ, вулиця Чернігівська, 27</t>
  </si>
  <si>
    <t>549e9383-0e54-4091-9f93-e05791056b66</t>
  </si>
  <si>
    <t>Трипільский фельдшерський пункт</t>
  </si>
  <si>
    <t>ТРИПІЛЛЯ</t>
  </si>
  <si>
    <t>ДОНЕЦЬКА область, БАХМУТСЬКИЙ район, село ТРИПІЛЛЯ, вулиця Миру, 17</t>
  </si>
  <si>
    <t>549f1606-66df-4c42-aa49-a7aea752f743</t>
  </si>
  <si>
    <t>Дмитрівський фельдшерський пункт</t>
  </si>
  <si>
    <t>ЛУГАНСЬКА область, НОВОАЙДАРСЬКИЙ район, село ДМИТРІВКА, вулиця Миру, 1</t>
  </si>
  <si>
    <t>54a7fd41-6f5e-4809-8cb8-66deecdbecf3</t>
  </si>
  <si>
    <t>АЗПСМ с. Качалівка</t>
  </si>
  <si>
    <t>КАЧАЛІВКА</t>
  </si>
  <si>
    <t>ХАРКІВСЬКА область, КРАСНОКУТСЬКИЙ район, село КАЧАЛІВКА, вулиця Шкільна, 2</t>
  </si>
  <si>
    <t>54abddfd-7a60-4ca1-8e03-f4c097438362</t>
  </si>
  <si>
    <t>Місце надання послуг №7</t>
  </si>
  <si>
    <t>ЗАКАРПАТСЬКА область, місто ХУСТ, вулиця Івана Франка, 59</t>
  </si>
  <si>
    <t>54abfcb4-30fb-42c1-ad7d-510e45a29869</t>
  </si>
  <si>
    <t>Теплицька амбулаторія загальної практики сімейної медицини</t>
  </si>
  <si>
    <t>ВІННИЦЬКА область, ТЕПЛИЦЬКИЙ район, смт. ТЕПЛИК, вулиця Незалежності, 2</t>
  </si>
  <si>
    <t>54b50c61-17ab-4972-ac78-10260c98261f</t>
  </si>
  <si>
    <t>ФП с.Жилинці</t>
  </si>
  <si>
    <t>ТЕРНОПІЛЬСЬКА область, БОРЩІВСЬКИЙ район, село ЖИЛИНЦІ, вулиця Центральна, 112 А</t>
  </si>
  <si>
    <t>54b8a129-d919-43cf-a35b-39c10cfe9bfa</t>
  </si>
  <si>
    <t>54b8ad80-8898-4029-8916-76d712e79392</t>
  </si>
  <si>
    <t>Амбулаторія загальної практики сімейної медицини с.Новосілка</t>
  </si>
  <si>
    <t>НОВОСІЛКА</t>
  </si>
  <si>
    <t>ТЕРНОПІЛЬСЬКА область, ПІДВОЛОЧИСЬКИЙ район, село НОВОСІЛКА, вулиця Колгоспна, 19А</t>
  </si>
  <si>
    <t>54baa379-f0ec-415e-b73a-e9abead1ba19</t>
  </si>
  <si>
    <t>Сторожівський ФП</t>
  </si>
  <si>
    <t>СТОРОЖОВЕ</t>
  </si>
  <si>
    <t>ПОЛТАВСЬКА область, ЧУТІВСЬКИЙ район, село СТОРОЖОВЕ, прохід Шкільний, 2</t>
  </si>
  <si>
    <t>54bba188-8cc3-4907-9ef1-9fe3c6408ecd</t>
  </si>
  <si>
    <t>Комунальне некомерційне підприємство "Центр первинної медико-санітарної допомоги" Сумської районної ради Сумської області</t>
  </si>
  <si>
    <t>54bf3b72-c814-4c5d-a24d-23adf307bbdd</t>
  </si>
  <si>
    <t>Верхівська ЛА ЗПСМ</t>
  </si>
  <si>
    <t>ВЕРХІВКА</t>
  </si>
  <si>
    <t>ВІННИЦЬКА область, ТРОСТЯНЕЦЬКИЙ район, село ВЕРХІВКА, вулиця Миру, 88</t>
  </si>
  <si>
    <t>54c1d060-c6c0-434c-b03a-f979e647d36e</t>
  </si>
  <si>
    <t>ФАП Олексіївка</t>
  </si>
  <si>
    <t>ПОЛТАВСЬКА область, ГРЕБІНКІВСЬКИЙ район, село ОЛЕКСІЇВКА, вулиця Броваря, 36</t>
  </si>
  <si>
    <t>54d19829-bad3-43ef-b085-0c9934e8aac2</t>
  </si>
  <si>
    <t>Ксаверівська амбулаторія загальної практики сімейної медицини</t>
  </si>
  <si>
    <t>ЖИТОМИРСЬКА область, ЧЕРНЯХІВСЬКИЙ район, село КСАВЕРІВКА, вулиця Миру, 1</t>
  </si>
  <si>
    <t>54d6ce7d-03da-478f-9f10-031bf1eaf0a3</t>
  </si>
  <si>
    <t>Улашанівська АЗП-СМ</t>
  </si>
  <si>
    <t>УЛАШАНІВКА</t>
  </si>
  <si>
    <t>ХМЕЛЬНИЦЬКА область, СЛАВУТСЬКИЙ район, село УЛАШАНІВКА, вулиця Шкільна, 2а</t>
  </si>
  <si>
    <t>54dc81df-37c0-4e22-a2d8-72761ff6cf46</t>
  </si>
  <si>
    <t>Терапевтичний відділ</t>
  </si>
  <si>
    <t>ТЕРНОПІЛЬСЬКА область, місто ЧОРТКІВ, вулиця Сліпого, 1</t>
  </si>
  <si>
    <t>54e19d1f-5816-49a0-82f8-dbdc6ce23530</t>
  </si>
  <si>
    <t>АЗПСМ с.Півні</t>
  </si>
  <si>
    <t>ПІВНІ</t>
  </si>
  <si>
    <t>КИЇВСЬКА область, ФАСТІВСЬКИЙ район, село ПІВНІ, вулиця Миру, 3</t>
  </si>
  <si>
    <t>54e6d578-df7f-4e6f-a805-e91d19a62656</t>
  </si>
  <si>
    <t>Амбулаторія № 2 м. Слов'янськ КНП Слов'янської міської Ради "ЦПМСД м. Слов'янська''</t>
  </si>
  <si>
    <t>ДОНЕЦЬКА область, місто СЛОВ'ЯНСЬК, вулиця Генерала Батюка, 25</t>
  </si>
  <si>
    <t>54f2482e-52f0-4b88-b460-a2370d934014</t>
  </si>
  <si>
    <t>54f4f86a-5ca8-4316-acc3-2188d898dbd3</t>
  </si>
  <si>
    <t>Комунальне підприємство «Центральна міська лікарня м. Олександрії» Олександрійської міської ради (вул. Діброви, 77)</t>
  </si>
  <si>
    <t>54f645d7-4fad-4249-b4b4-8f7c056eab09</t>
  </si>
  <si>
    <t>Купинська амбулаторія загальної практики-сімейної медицини</t>
  </si>
  <si>
    <t>КУПИН</t>
  </si>
  <si>
    <t>ХМЕЛЬНИЦЬКА область, ГОРОДОЦЬКИЙ район, село КУПИН, вулиця Чорновола, 26</t>
  </si>
  <si>
    <t>5500b584-3b1b-4aeb-b82a-ce0b5e76c702</t>
  </si>
  <si>
    <t>ФАП с.Голубин</t>
  </si>
  <si>
    <t>ГОЛУБИН</t>
  </si>
  <si>
    <t>ЖИТОМИРСЬКА область, РОМАНІВСЬКИЙ район, село ГОЛУБИН, вулиця Центральна, 29</t>
  </si>
  <si>
    <t>5500f920-b638-4966-b185-481b94f885c2</t>
  </si>
  <si>
    <t>Міжрегіональний тренінговий центр з питань протидії ВІЛ/СНІДу, туберкульозу та іншим соціально небезпечгим хворобам</t>
  </si>
  <si>
    <t>ЛЬВІВСЬКА область, місто ЛЬВІВ, вулиця К.Левицького, 14</t>
  </si>
  <si>
    <t>5503fd81-24e2-4138-b615-d895c587b0cf</t>
  </si>
  <si>
    <t>Амбулаторні умови Комунальне некомерційне підприємство "Міський клінічний шкірно-венерологічний диспансер №5" Харківської міської ради</t>
  </si>
  <si>
    <t>ХАРКІВСЬКА область, місто ХАРКІВ, вулиця Чернишевська, 27</t>
  </si>
  <si>
    <t>550499fd-4dd9-4a26-97ce-5458d1346687</t>
  </si>
  <si>
    <t>КОМУНАЛЬНЕ НЕКОМЕРЦІЙНЕ ПІДПРИЄМСТВО "ПРИАЗОВСЬКА ЦЕНТРАЛЬНА РАЙОННА ЛІКАРНЯ" ПРИАЗОВСЬКОЇ РАЙОННОЇ РАДИ ЗАПОРІЗЬКОЇ ОБЛАСТІ</t>
  </si>
  <si>
    <t>5505d019-14a9-46bd-802d-c6804658b61e</t>
  </si>
  <si>
    <t>ФАП с. Джурків</t>
  </si>
  <si>
    <t>ДЖУРКІВ</t>
  </si>
  <si>
    <t>ІВАНО-ФРАНКІВСЬКА область, КОЛОМИЙСЬКИЙ район, село ДЖУРКІВ, вулиця Українська, 73</t>
  </si>
  <si>
    <t>550ff8ad-674f-4799-aa7f-e8fc9729f9d7</t>
  </si>
  <si>
    <t>ПОЛТАВСЬКА область, місто ПОЛТАВА, вулиця Залізна, 17</t>
  </si>
  <si>
    <t>552d0dbf-3ae5-4b04-87ad-b8ce4139176d</t>
  </si>
  <si>
    <t>ОДЕСЬКА область, КІЛІЙСЬКИЙ район, місто КІЛІЯ, вулиця Перемоги, 67</t>
  </si>
  <si>
    <t>552d72a6-340d-41e5-bb7f-8ca675161aef</t>
  </si>
  <si>
    <t>Чортківська станція, Борщівська підстанція</t>
  </si>
  <si>
    <t>ТЕРНОПІЛЬСЬКА область, місто БОРЩІВ, вулиця Степана Бандери, 108</t>
  </si>
  <si>
    <t>552e41d2-b372-45c7-85be-b7c80251a03e</t>
  </si>
  <si>
    <t>Трацька амбулаторія ЗП-СМ</t>
  </si>
  <si>
    <t>ТРАЧ</t>
  </si>
  <si>
    <t>ІВАНО-ФРАНКІВСЬКА область, село ТРАЧ, вулиця Центр, 65А</t>
  </si>
  <si>
    <t>552f00a1-a94f-4181-95ce-55dc8833080a</t>
  </si>
  <si>
    <t>Поліклінічне відділення №5</t>
  </si>
  <si>
    <t>ДОНЕЦЬКА область, місто МАРІУПОЛЬ, проспект Металургів, 164</t>
  </si>
  <si>
    <t>5532df3f-fbef-4038-8515-ed6134af5503</t>
  </si>
  <si>
    <t>Фельдшерський пункт села Новоплатонівка</t>
  </si>
  <si>
    <t>НОВОПЛАТОНІВКА</t>
  </si>
  <si>
    <t>ХАРКІВСЬКА область, БОРІВСЬКИЙ район, село НОВОПЛАТОНІВКА, вулиця Лісова, 1а</t>
  </si>
  <si>
    <t>5535f0de-d116-4431-af5d-5f4cfe32e2c7</t>
  </si>
  <si>
    <t>Амбулаторія загальної практики - сімейної медицини с.Доброводи</t>
  </si>
  <si>
    <t>ДОБРОВОДИ</t>
  </si>
  <si>
    <t>ТЕРНОПІЛЬСЬКА область, село ДОБРОВОДИ, вулиця Шкільна, 1А</t>
  </si>
  <si>
    <t>5537b0e8-cb7e-4a51-8cfd-53dc9d07f6dc</t>
  </si>
  <si>
    <t>АЗПСМ смт. Бродецьке</t>
  </si>
  <si>
    <t>БРОДЕЦЬКЕ</t>
  </si>
  <si>
    <t>ВІННИЦЬКА область, КОЗЯТИНСЬКИЙ район, смт. БРОДЕЦЬКЕ, вулиця Робітнича, 70</t>
  </si>
  <si>
    <t>5537dbbb-ac46-4ca5-a23e-409feb9d1879</t>
  </si>
  <si>
    <t>Дружелюбівська амбулаторія загальної практики сімейної медицини</t>
  </si>
  <si>
    <t>ВІННИЦЬКА область, КАЛИНІВСЬКИЙ район, село ДРУЖЕЛЮБІВКА, вулиця Центральна, 50</t>
  </si>
  <si>
    <t>5543eb05-8933-4955-84d7-4633b4cd3a49</t>
  </si>
  <si>
    <t>Ясненський фельдшерсько-акушерський пункт</t>
  </si>
  <si>
    <t>ЯСНЕ</t>
  </si>
  <si>
    <t>ВОЛИНСЬКА область, ЛЮБОМЛЬСЬКИЙ район, село ЯСНЕ, вулиця Шкільна, 5</t>
  </si>
  <si>
    <t>554a9645-8266-4701-978e-242791964094</t>
  </si>
  <si>
    <t>АЗПСМ Нова Борова</t>
  </si>
  <si>
    <t>ЖИТОМИРСЬКА область, ХОРОШІВСЬКИЙ район, смт. НОВА БОРОВА, вулиця Казкова, 42</t>
  </si>
  <si>
    <t>554b7201-cd18-4db9-a80f-1ad782c98c77</t>
  </si>
  <si>
    <t>ФП  села Пузирі</t>
  </si>
  <si>
    <t>ПУЗИРІ</t>
  </si>
  <si>
    <t>ПОЛТАВСЬКА область, СЕМЕНІВСЬКИЙ район, село ПУЗИРІ, вулиця Центральна, 40</t>
  </si>
  <si>
    <t>554d3263-1501-4a4f-a1ff-f6972ae6d0fa</t>
  </si>
  <si>
    <t>Амбулаторія загальної практики сімейної медицини  с. Оскіл КНП "Оскільська АПМСД"</t>
  </si>
  <si>
    <t>ХАРКІВСЬКА область, ІЗЮМСЬКИЙ район, село ОСКІЛ, вулиця Слобідська, 69</t>
  </si>
  <si>
    <t>554e2258-d015-4ad2-9a64-acdb041c39a4</t>
  </si>
  <si>
    <t>М.КИЇВ, місто КИЇВ, вулиця Василя Кучера, 5</t>
  </si>
  <si>
    <t>554f88eb-404d-44a3-a89c-05c88e2fc39a</t>
  </si>
  <si>
    <t>Фельдшерсько-акушерський пункт с. Пастирське</t>
  </si>
  <si>
    <t>ПАСТИРСЬКЕ</t>
  </si>
  <si>
    <t>ЧЕРКАСЬКА область, СМІЛЯНСЬКИЙ район, село ПАСТИРСЬКЕ, вулиця Миру, 23</t>
  </si>
  <si>
    <t>5553bd0c-2e7b-4532-a023-0f5f663f7b8d</t>
  </si>
  <si>
    <t>Структурний підрозділ для надання первинної медичної (медико-санітарної) допомоги (Руставелі)</t>
  </si>
  <si>
    <t>ХАРКІВСЬКА область, місто ХАРКІВ, провулок Руставелі, 4А</t>
  </si>
  <si>
    <t>555af276-198f-4935-b06f-cc94cc9e382f</t>
  </si>
  <si>
    <t>Голишівська амбулаторія загальної практики-сімейної медицини</t>
  </si>
  <si>
    <t>РІВНЕНСЬКА область, РІВНЕНСЬКИЙ район, село ГОЛИШІВ, вулиця Молодіжна, 3Г</t>
  </si>
  <si>
    <t>555b0f7e-ef7d-4694-8f05-fc1f8462a385</t>
  </si>
  <si>
    <t>Сатанівська амбулаторія загальної практики сімейної-медицини</t>
  </si>
  <si>
    <t>ХМЕЛЬНИЦЬКА область, смт. САТАНІВ, вулиця Цісара Олександра , 6</t>
  </si>
  <si>
    <t>556732b5-6aaa-4885-a9dd-1d3e35b8acda</t>
  </si>
  <si>
    <t>ДОНЕЦЬКА область, місто МАРІУПОЛЬ, вулиця Пашковського, 7</t>
  </si>
  <si>
    <t>556d23b4-e967-4e24-9dc9-a4b2c199a45e</t>
  </si>
  <si>
    <t>КНП "СПБ"</t>
  </si>
  <si>
    <t>ЛЬВІВСЬКА область, місто СТРИЙ, вулиця Шашкевича, 17</t>
  </si>
  <si>
    <t>557201cc-5877-4d84-ad92-bc515f7063c0</t>
  </si>
  <si>
    <t>ТЕРНОПІЛЬСЬКА область, місто ТЕРНОПІЛЬ, вулиця Руська, 47</t>
  </si>
  <si>
    <t>55720298-b4f5-416d-bc01-d7971d5f32ae</t>
  </si>
  <si>
    <t>5573fc1a-e1d0-4a57-ae44-1b4d254b4206</t>
  </si>
  <si>
    <t>Амбулаторія  селище Королево</t>
  </si>
  <si>
    <t>КОРОЛЕВО</t>
  </si>
  <si>
    <t>ЗАКАРПАТСЬКА область, ВИНОГРАДІВСЬКИЙ район, смт. КОРОЛЕВО, вулиця Тисова, 3</t>
  </si>
  <si>
    <t>55744ce2-47b9-44ec-8320-02da1f1aaa20</t>
  </si>
  <si>
    <t>Шиловецька амбулаторія загальної практики сімейної медицини</t>
  </si>
  <si>
    <t>ШИЛІВЦІ</t>
  </si>
  <si>
    <t>ЧЕРНІВЕЦЬКА область, село ШИЛІВЦІ, вулиця Миру, 53-Б</t>
  </si>
  <si>
    <t>557515fd-a61a-4a8a-a19d-e3285490b665</t>
  </si>
  <si>
    <t>Фельдшерсько- акушерський пункт с.Чорнявка КНП "Черкаський районний центр ПМСД" Червонослобідської сільської ради</t>
  </si>
  <si>
    <t>ЧОРНЯВКА</t>
  </si>
  <si>
    <t>ЧЕРКАСЬКА область, село ЧОРНЯВКА, вулиця Гагаріна, 24</t>
  </si>
  <si>
    <t>55752da0-eda9-4668-b681-fc7058a706c9</t>
  </si>
  <si>
    <t>Криворізька амбулаторія загальної практики - сімейної медицини № 5</t>
  </si>
  <si>
    <t>КРИВОРІЖЖЯ</t>
  </si>
  <si>
    <t>ДОНЕЦЬКА область, ДОБРОПІЛЬСЬКИЙ район, село КРИВОРІЖЖЯ, вулиця Весела, 88</t>
  </si>
  <si>
    <t>557e9551-7945-4106-bdc2-8661181626bd</t>
  </si>
  <si>
    <t>Некомерційне комунальне підприємство "Амбулаторія загальної практики- сімейної медицини" Миколаївської селищної ради</t>
  </si>
  <si>
    <t>СУМСЬКА область, БІЛОПІЛЬСЬКИЙ район, смт. МИКОЛАЇВКА, вулиця Поповича, 33</t>
  </si>
  <si>
    <t>557fe4b7-c461-4731-8940-570fc8def3e2</t>
  </si>
  <si>
    <t>Фельдшерсько-акушерський пункт с. Нове Село</t>
  </si>
  <si>
    <t>ТЕРНОПІЛЬСЬКА область, ПІДВОЛОЧИСЬКИЙ район, село НОВЕ СЕЛО, вулиця Зелена, 75</t>
  </si>
  <si>
    <t>5582fd92-913b-41a9-9483-ecbb8a005c50</t>
  </si>
  <si>
    <t>Амбулаторія загальної практики сімейної медицини сел.Пісочин</t>
  </si>
  <si>
    <t>ХАРКІВСЬКА область, ХАРКІВСЬКИЙ район, смт. ПІСОЧИН, вулиця Квартальна, 3</t>
  </si>
  <si>
    <t>5586a03a-6de9-4787-8f3d-08e6245609ba</t>
  </si>
  <si>
    <t>Фурсівська амбулаторія загальної практики сімейної медицини</t>
  </si>
  <si>
    <t>КИЇВСЬКА область, село ФУРСИ, вулиця Ярослава Мудрого, 1-А</t>
  </si>
  <si>
    <t>558f12e4-5d4d-4b4c-a2a8-7df11f054825</t>
  </si>
  <si>
    <t>Новмедклініка</t>
  </si>
  <si>
    <t>ДНІПРОПЕТРОВСЬКА область, місто ДНІПРО, вулиця вул. Робоча, 172</t>
  </si>
  <si>
    <t>5598c15a-e453-4dac-b5e2-53d1f845e2f7</t>
  </si>
  <si>
    <t>М.КИЇВ, місто КИЇВ, вулиця Радосинська, 18</t>
  </si>
  <si>
    <t>55a03405-575d-4094-a0b1-265ca894e3cf</t>
  </si>
  <si>
    <t>Комунальне некомерційне підприємство "Центральна міська клінічна лікарня" Сумської міської ради</t>
  </si>
  <si>
    <t>СУМСЬКА область, місто СУМИ, вулиця 20 років Перемоги, 13</t>
  </si>
  <si>
    <t>55a0fcaf-6698-443f-9cf7-0f4f54d4f97a</t>
  </si>
  <si>
    <t>Славгородська АЗПСМ (КНП \</t>
  </si>
  <si>
    <t>СЛАВГОРОД</t>
  </si>
  <si>
    <t>ДНІПРОПЕТРОВСЬКА область, СИНЕЛЬНИКІВСЬКИЙ район, смт. СЛАВГОРОД, вулиця Космонавтів, 33</t>
  </si>
  <si>
    <t>55a1c76f-bc97-4158-a1d0-574543a2fea7</t>
  </si>
  <si>
    <t>Амбулаторія ЗПСМ с. Кушниця</t>
  </si>
  <si>
    <t>КУШНИЦЯ</t>
  </si>
  <si>
    <t>ЗАКАРПАТСЬКА область, ІРШАВСЬКИЙ район, село КУШНИЦЯ, вулиця Центральна, 60</t>
  </si>
  <si>
    <t>55a1d89f-5da3-4a68-a891-ae49021168e4</t>
  </si>
  <si>
    <t>Пункт здоров'я с.Минківка</t>
  </si>
  <si>
    <t>МИНКІВКА</t>
  </si>
  <si>
    <t>ХАРКІВСЬКА область, ВАЛКІВСЬКИЙ район, село МИНКІВКА, вулиця Центральна, 1</t>
  </si>
  <si>
    <t>55a2e936-74d8-4c29-ba00-9651a395730a</t>
  </si>
  <si>
    <t>Відокремлений структурний підрозділ - відділення дитячого оздоровлення санаторного типу "Дружба"</t>
  </si>
  <si>
    <t>ЧЕРНІГІВСЬКА область, місто ЧЕРНІГІВ, вулиця Гагаріна, 52ж</t>
  </si>
  <si>
    <t>55a40d06-0ed8-4697-a528-89651105e61a</t>
  </si>
  <si>
    <t>ПОЛТАВСЬКА область, місто ПОЛТАВА, вулиця Великотирнівська, 29/2</t>
  </si>
  <si>
    <t>55acc8b4-78f1-4b31-a7bd-a28dfb6bbdd8</t>
  </si>
  <si>
    <t>ФАП с. Михля</t>
  </si>
  <si>
    <t>МИХЛЯ</t>
  </si>
  <si>
    <t>ХМЕЛЬНИЦЬКА область, ІЗЯСЛАВСЬКИЙ район, село МИХЛЯ, вулиця Квітнева, 1</t>
  </si>
  <si>
    <t>55ade4a8-fcb1-47e4-8066-a970e927e6ac</t>
  </si>
  <si>
    <t>Остринська лікарська амбулаторія загальної практики - сімейної медицини КНП «Тлумацький центр первинної медичної допомоги» Тлумацької міської ради об'єднаної територіальної громади  Тлумацького району</t>
  </si>
  <si>
    <t>ОСТРИНЯ</t>
  </si>
  <si>
    <t>ІВАНО-ФРАНКІВСЬКА область, ТЛУМАЦЬКИЙ район, село ОСТРИНЯ, вулиця Січових Стрільців, 5А</t>
  </si>
  <si>
    <t>55ba1442-245b-4a43-a0bc-ba91955ff8bd</t>
  </si>
  <si>
    <t>Амбулаторна служба (С. Ковалевської 53а)</t>
  </si>
  <si>
    <t>ДНІПРОПЕТРОВСЬКА область, місто ДНІПРО, вулиця Софії Ковалевської, 53а</t>
  </si>
  <si>
    <t>55bb507e-99a3-412f-a640-bc766ef024ee</t>
  </si>
  <si>
    <t>ФАП с. Бочківці</t>
  </si>
  <si>
    <t>БОЧКІВЦІ</t>
  </si>
  <si>
    <t>ЧЕРНІВЕЦЬКА область, село БОЧКІВЦІ, вулиця Хотиснька, 21</t>
  </si>
  <si>
    <t>55be028e-392e-4b1c-93d0-12cfb28f6e58</t>
  </si>
  <si>
    <t>м.Новгород-Сіверський</t>
  </si>
  <si>
    <t>55bebedd-ba79-4b30-84a8-d45fdab12457</t>
  </si>
  <si>
    <t>Червоновершківська амбулаторія загальної практики - сімейної медицини</t>
  </si>
  <si>
    <t>ЧЕРВОНОВЕРШКА</t>
  </si>
  <si>
    <t>КІРОВОГРАДСЬКА область, КОМПАНІЇВСЬКИЙ район, село ЧЕРВОНОВЕРШКА, вулиця Центральна, 7а</t>
  </si>
  <si>
    <t>55c0ffdd-a882-4149-a958-7d85f5de96a6</t>
  </si>
  <si>
    <t>Фельдшерсько-акушерський пункт с. Остапівка</t>
  </si>
  <si>
    <t>ОСТАПІВКА</t>
  </si>
  <si>
    <t>ПОЛТАВСЬКА область, МИРГОРОДСЬКИЙ район, село ОСТАПІВКА, вулиця Шевченка, 30</t>
  </si>
  <si>
    <t>55c24805-3bf5-4ab8-8231-ffab7e09171b</t>
  </si>
  <si>
    <t>Яснополянський фельдшерський пункт</t>
  </si>
  <si>
    <t>ЗАПОРІЗЬКА область, ВЕСЕЛІВСЬКИЙ район, село ЯСНА ПОЛЯНА, вулиця Польова, 24А</t>
  </si>
  <si>
    <t>55cbfc50-15e6-42a4-8de1-d2a86a802199</t>
  </si>
  <si>
    <t>ФАП с.Млини</t>
  </si>
  <si>
    <t>МЛИНИ</t>
  </si>
  <si>
    <t>ПОЛТАВСЬКА область, ЛОХВИЦЬКИЙ район, село МЛИНИ, вулиця Роменська, 3-а</t>
  </si>
  <si>
    <t>55d01f10-77d5-42aa-bfbe-0db282042c07</t>
  </si>
  <si>
    <t>Шевченкіаський ФП</t>
  </si>
  <si>
    <t>ШЕВЧЕНКІВКА</t>
  </si>
  <si>
    <t>ПОЛТАВСЬКА область, ЧУТІВСЬКИЙ район, село ШЕВЧЕНКІВКА, вулиця Радгоспна, 2а</t>
  </si>
  <si>
    <t>55dde087-775d-492b-8dff-f31e98b69f44</t>
  </si>
  <si>
    <t>Амбулаторія загальної практики сімейної медицини с.Куп'янськ-Вузловий</t>
  </si>
  <si>
    <t>КУП'ЯНСЬК-ВУЗЛОВИЙ</t>
  </si>
  <si>
    <t>ХАРКІВСЬКА область, смт. КУП'ЯНСЬК-ВУЗЛОВИЙ, вулиця Сонячна, 26</t>
  </si>
  <si>
    <t>55de7687-5b43-4400-981a-4b106723cf9e</t>
  </si>
  <si>
    <t>Амбулаторія  с.Хижа</t>
  </si>
  <si>
    <t>ХИЖА</t>
  </si>
  <si>
    <t>ЗАКАРПАТСЬКА область, ВИНОГРАДІВСЬКИЙ район, село ХИЖА, вулиця Борканюка, 1а</t>
  </si>
  <si>
    <t>55dee74f-8304-406a-85e3-f555a42563e7</t>
  </si>
  <si>
    <t>ЧЕРНІГІВСЬКА область, місто НІЖИН, вулиця Московська, 21</t>
  </si>
  <si>
    <t>55e457b9-a690-4ac9-8c5c-5e59cdace5a2</t>
  </si>
  <si>
    <t>Комунальне некомерційне підприємство "Центральна міська лікарня" Гайворонської міської ради</t>
  </si>
  <si>
    <t>КІРОВОГРАДСЬКА область, ГАЙВОРОНСЬКИЙ район, місто ГАЙВОРОН, вулиця Свободи, 1/9</t>
  </si>
  <si>
    <t>55e5ac74-8cca-4d31-be2b-41d7e8557227</t>
  </si>
  <si>
    <t>РІВНЕНСЬКА область, місто РІВНЕ, вулиця Дніпровська, 4</t>
  </si>
  <si>
    <t>55e7d37f-0927-439a-9144-354a4c9f4165</t>
  </si>
  <si>
    <t>Плотинський фельдшерсько-акушерський пункт</t>
  </si>
  <si>
    <t>ПЛОТИНА</t>
  </si>
  <si>
    <t>ЛУГАНСЬКА область, село ПЛОТИНА, вулиця Першотравнева, 98</t>
  </si>
  <si>
    <t>55f0c042-2dfe-4dcf-87b3-b35676749140</t>
  </si>
  <si>
    <t>Брунетівський фельдшерсько-акушерський пункт</t>
  </si>
  <si>
    <t>БРУНЕТІВКА</t>
  </si>
  <si>
    <t>ВОЛИНСЬКА область, СТАРОВИЖІВСЬКИЙ район, село БРУНЕТІВКА, вулиця Незалежності, 2</t>
  </si>
  <si>
    <t>55f59340-b412-4173-ba20-89cd829bee1c</t>
  </si>
  <si>
    <t>Відділення КНП "Білгород - Дністровська ЦРЛ" у с. Шабо, вул. Шанцера, 48</t>
  </si>
  <si>
    <t>55feb9ab-1c2b-4100-a396-555237410d19</t>
  </si>
  <si>
    <t>Фельдшерський пункт  с.Рудня-Бистра</t>
  </si>
  <si>
    <t>РУДНЯ-БИСТРА</t>
  </si>
  <si>
    <t>ЖИТОМИРСЬКА область, ОЛЕВСЬКИЙ район, село РУДНЯ-БИСТРА, вулиця Житомирська, 1</t>
  </si>
  <si>
    <t>5609160b-e786-4cd7-af64-a46cb7c744df</t>
  </si>
  <si>
    <t>560a655b-5efa-4b85-b6bc-18069ba73d5e</t>
  </si>
  <si>
    <t>Білицька амбулаторія загальної практики-сімейної медицини</t>
  </si>
  <si>
    <t>ПОЛТАВСЬКА область, КОБЕЛЯЦЬКИЙ район, смт. БІЛИКИ, вулиця Миру, 6</t>
  </si>
  <si>
    <t>560a9497-bd54-44ce-83ca-0f4e87a2ee3a</t>
  </si>
  <si>
    <t>ФОП Пугач Алла Мар'янівна</t>
  </si>
  <si>
    <t>М.КИЇВ, місто КИЇВ, вулиця Єлизавети Чавдар, 8</t>
  </si>
  <si>
    <t>560ad3a1-8958-4054-8226-61c55452b9a7</t>
  </si>
  <si>
    <t>Зарічанський фельдшерський пункт</t>
  </si>
  <si>
    <t>ДНІПРОПЕТРОВСЬКА область, ВЕРХНЬОДНІПРОВСЬКИЙ район, село ЗАРІЧЧЯ, вулиця Кленова, 6</t>
  </si>
  <si>
    <t>560ce01e-7365-4434-ad7b-bd0be803cad6</t>
  </si>
  <si>
    <t>КНП "Міська лікарня №8" ОМР</t>
  </si>
  <si>
    <t>ОДЕСЬКА область, місто ОДЕСА, дорога Фонтанська, 110</t>
  </si>
  <si>
    <t>560d498a-c93d-4d8d-8be9-0c4de7c98d79</t>
  </si>
  <si>
    <t>Відділення первинної медичної допомоги</t>
  </si>
  <si>
    <t>560e17a5-6681-47fa-9ce6-6c970a642d58</t>
  </si>
  <si>
    <t>Лозно-Олександрівська амбулаторія ЗП-СМ КНП "Білокуракинський районний центр ПМСД"</t>
  </si>
  <si>
    <t>ЛОЗНО-ОЛЕКСАНДРІВКА</t>
  </si>
  <si>
    <t>ЛУГАНСЬКА область, БІЛОКУРАКИНСЬКИЙ район, смт. ЛОЗНО-ОЛЕКСАНДРІВКА, вулиця Магістральна, 34</t>
  </si>
  <si>
    <t>56112fc1-2dae-462d-83f9-98af0d41f199</t>
  </si>
  <si>
    <t>ЗАПОРІЗЬКА область, місто ЗАПОРІЖЖЯ, вулиця Оптимістична, 1</t>
  </si>
  <si>
    <t>561144de-ee62-4437-9177-2ec64508f2bb</t>
  </si>
  <si>
    <t>Комунальне некомерційне підприємство "Іванівська лікарня"</t>
  </si>
  <si>
    <t>561a47cb-1524-4e81-9043-1faeff804d1b</t>
  </si>
  <si>
    <t>ВІННИЦЬКА область, місто ХМІЛЬНИК, вулиця Шолом Алейхема, 8</t>
  </si>
  <si>
    <t>5622addf-7de9-4289-971a-676f342ae755</t>
  </si>
  <si>
    <t>ФП с.Кайтанівка</t>
  </si>
  <si>
    <t>КАЙТАНІВКА</t>
  </si>
  <si>
    <t>ЧЕРКАСЬКА область, село КАЙТАНІВКА, вулиця Миру, 100 А</t>
  </si>
  <si>
    <t>562568b2-b94f-463a-85cf-85240a0c53c9</t>
  </si>
  <si>
    <t>Амбулаторія загальної практики сімейної медицини с. Пасіка</t>
  </si>
  <si>
    <t>ПАСІКА</t>
  </si>
  <si>
    <t>ЗАКАРПАТСЬКА область, СВАЛЯВСЬКИЙ район, село ПАСІКА, вулиця , 32</t>
  </si>
  <si>
    <t>5629cc9e-c09d-4ed6-a6e3-952cc6e81122</t>
  </si>
  <si>
    <t>ЖИТОМИРСЬКА область, місто БЕРДИЧІВ, вулиця Житомирська, 42</t>
  </si>
  <si>
    <t>562d35b9-607c-4b28-b310-adf90a9a033c</t>
  </si>
  <si>
    <t>Говтвянська амбулаторія загальної практики сімейної медицини</t>
  </si>
  <si>
    <t>ГОВТВА</t>
  </si>
  <si>
    <t>ПОЛТАВСЬКА область, КОЗЕЛЬЩИНСЬКИЙ район, село ГОВТВА, вулиця Козацький шлях, 24а</t>
  </si>
  <si>
    <t>562fba3a-f3b2-4174-9a74-84e5804ff893</t>
  </si>
  <si>
    <t>АЗПСМ с. Веселе</t>
  </si>
  <si>
    <t>ХЕРСОНСЬКА область, БЕРИСЛАВСЬКИЙ район, селище ВЕСЕЛЕ, вулиця Наддніпрянська, 14</t>
  </si>
  <si>
    <t>5631628b-2b32-49f8-99e6-9c4ce6934c11</t>
  </si>
  <si>
    <t>НОВГОРОДКІВКА</t>
  </si>
  <si>
    <t>ЗАПОРІЗЬКА область, МЕЛІТОПОЛЬСЬКИЙ район, село НОВГОРОДКІВКА, вулиця Центральна, 8</t>
  </si>
  <si>
    <t>56428190-337a-4a09-a15d-d50d6ac1380f</t>
  </si>
  <si>
    <t>ЛЬВІВСЬКА область, ЗОЛОЧІВСЬКИЙ район, місто ЗОЛОЧІВ, вулиця Валова, 2</t>
  </si>
  <si>
    <t>564283b9-e02b-44b2-94b7-68aa04ed574e</t>
  </si>
  <si>
    <t>Амбулаторія загальної практики - сімейної медицини №2 Чечелівського району,  КНП "ДЦПМСД №7"ДМР</t>
  </si>
  <si>
    <t>ДНІПРОПЕТРОВСЬКА область, ДНІПРО район, місто ДНІПРО, вулиця Надії Алєксєєнко, 30</t>
  </si>
  <si>
    <t>5645c896-63a6-4839-b081-454d0e980918</t>
  </si>
  <si>
    <t>ДНІПРОПЕТРОВСЬКА область, місто КАМ'ЯНСЬКЕ, вулиця Сергія Слісаренка, 3</t>
  </si>
  <si>
    <t>5647a4d2-4527-4064-97bb-7e3625e80cb8</t>
  </si>
  <si>
    <t>ТЕРНОПІЛЬСЬКА область, ТЕРНОПІЛЬСЬКИЙ район, село ВЕЛИКИЙ ГЛИБОЧОК, вулиця Тараса Шевченка, 24</t>
  </si>
  <si>
    <t>5647ddc9-3846-4f67-915b-263dccfd0a04</t>
  </si>
  <si>
    <t>АЗПСМ с.Володимирівка</t>
  </si>
  <si>
    <t>ХАРКІВСЬКА область, КРАСНОГРАДСЬКИЙ район, село ВОЛОДИМИРІВКА, вулиця Центральна, 62</t>
  </si>
  <si>
    <t>564a1257-a8b0-44be-b36b-c0eb4515ce8c</t>
  </si>
  <si>
    <t>Багринівська АЗПСМ</t>
  </si>
  <si>
    <t>БАГРИНІВКА</t>
  </si>
  <si>
    <t>ЧЕРНІВЕЦЬКА область, ГЛИБОЦЬКИЙ район, село БАГРИНІВКА, вулиця головна, 41</t>
  </si>
  <si>
    <t>564fabad-cd87-4039-9321-059b43e9389d</t>
  </si>
  <si>
    <t>ПОЛТАВСЬКА область, місто ПОЛТАВА, вулиця Ветеринарна, 32</t>
  </si>
  <si>
    <t>565006d8-45c6-4c6f-8fa6-974f7de9a7c8</t>
  </si>
  <si>
    <t>Гнатовецька амбулаторія загальної практики сімейної медицини</t>
  </si>
  <si>
    <t>ГНАТІВЦІ</t>
  </si>
  <si>
    <t>ХМЕЛЬНИЦЬКА область, село ГНАТІВЦІ, вулиця Перемоги, 14</t>
  </si>
  <si>
    <t>5654a4cf-985e-4a0c-bf1a-1533a3d5160f</t>
  </si>
  <si>
    <t>Кузьминецька амбулаторія загальної практики сімейної медицини</t>
  </si>
  <si>
    <t>КУЗЬМИНЦІ</t>
  </si>
  <si>
    <t>ВІННИЦЬКА область, БАРСЬКИЙ район, село КУЗЬМИНЦІ, вулиця Івана Богослова, 6 А</t>
  </si>
  <si>
    <t>565ab5fc-9fc8-414e-ae3e-8ee1bc068bcc</t>
  </si>
  <si>
    <t>Комунальне підприємство "Волинський обласний центр екстреної медичної допомоги та медицини катастроф" Волинської обласної ради Турійське відділення екстренної медичної допомоги</t>
  </si>
  <si>
    <t>ВОЛИНСЬКА область, ТУРІЙСЬКИЙ район, смт. ТУРІЙСЬК, вулиця Лікарська, 22</t>
  </si>
  <si>
    <t>5669cbf8-bcff-49e3-926a-24e3e06da9e7</t>
  </si>
  <si>
    <t>Амбулаторія загальної практики-сімейної медицини с. Покровська Багачка</t>
  </si>
  <si>
    <t>ПОКРОВСЬКА БАГАЧКА</t>
  </si>
  <si>
    <t>ПОЛТАВСЬКА область, ХОРОЛЬСЬКИЙ район, село ПОКРОВСЬКА БАГАЧКА, вулиця Шкільна, 29</t>
  </si>
  <si>
    <t>5670c3f4-d794-47c7-b64f-c4698f6f8062</t>
  </si>
  <si>
    <t>Амбулаторія загальної практики - сімейної медицини с. Турички</t>
  </si>
  <si>
    <t>ТУРИЧКИ</t>
  </si>
  <si>
    <t>ЗАКАРПАТСЬКА область, ПЕРЕЧИНСЬКИЙ район, село ТУРИЧКИ, вулиця Центральна, 30</t>
  </si>
  <si>
    <t>567125ad-990a-4cbf-babe-9e0d98714d1d</t>
  </si>
  <si>
    <t>Фельдшерський пункт с. Ільмівка</t>
  </si>
  <si>
    <t>ІЛЬМІВКА</t>
  </si>
  <si>
    <t>ЧЕРНІГІВСЬКА область, ГОРОДНЯНСЬКИЙ район, село ІЛЬМІВКА, вулиця Миру, 70а</t>
  </si>
  <si>
    <t>5673e80a-848b-4cf1-9fc9-c6cd64f6bbbf</t>
  </si>
  <si>
    <t>Комунальне некомерційне підприємство "Максимівська лікарня" Збаразької районної ради</t>
  </si>
  <si>
    <t>ТЕРНОПІЛЬСЬКА область, село МАКСИМІВКА, вулиця Шевченка, 41</t>
  </si>
  <si>
    <t>567834b7-8a4f-4147-a7a9-04f5ba2787e6</t>
  </si>
  <si>
    <t>Амбулаторія № 3</t>
  </si>
  <si>
    <t>ОДЕСЬКА область, місто ІЗМАЇЛ, вулиця Клушина, 6</t>
  </si>
  <si>
    <t>5678d4a2-d39d-43bd-a42e-1f0499ae4c00</t>
  </si>
  <si>
    <t>Гематологічне відділення</t>
  </si>
  <si>
    <t>56814580-93ea-47e5-b777-bc5f57d7b9c7</t>
  </si>
  <si>
    <t>Амбулаторія загальної практики – сімейної медицини с. Солоне</t>
  </si>
  <si>
    <t>ЗАПОРІЗЬКА область, ВІЛЬНЯНСЬКИЙ район, село СОЛОНЕ, вулиця Миру, 21</t>
  </si>
  <si>
    <t>56839f6a-e844-45ac-bfd1-2011fc5af6e1</t>
  </si>
  <si>
    <t>ФП села Карпівка лікарської амбулаторії  смт Райгородок</t>
  </si>
  <si>
    <t>ДОНЕЦЬКА область, СЛОВ'ЯНСЬКИЙ район, село КАРПІВКА, вулиця Ясна, 47-а</t>
  </si>
  <si>
    <t>5691866c-f327-4036-9354-2cc43a50c7b5</t>
  </si>
  <si>
    <t>Обухівська амбулаторія загальної практики сімейної медицини № 5</t>
  </si>
  <si>
    <t>КИЇВСЬКА область, місто ОБУХІВ, вулиця Київська, 148</t>
  </si>
  <si>
    <t>56945a48-9dfd-4e21-82a0-3ea1a8280db5</t>
  </si>
  <si>
    <t>Фельдшерсько-акушерський пункт с. Дахталія</t>
  </si>
  <si>
    <t>ДАХТАЛІЯ</t>
  </si>
  <si>
    <t>ВІННИЦЬКА область, КРИЖОПІЛЬСЬКИЙ район, село ДАХТАЛІЯ, вулиця Миру, 43</t>
  </si>
  <si>
    <t>569884ab-5d8b-4c66-9e49-d82a6f7bacba</t>
  </si>
  <si>
    <t>Філія №1 КНП "Консультативно - діагностичний центр" Солом'янського району м.Києва</t>
  </si>
  <si>
    <t>5698b873-c4f9-48a8-9b2d-a43662809e48</t>
  </si>
  <si>
    <t>АЗПСМ с.Гвоздавка Друга</t>
  </si>
  <si>
    <t>ГВОЗДАВКА ДРУГА</t>
  </si>
  <si>
    <t>ОДЕСЬКА область, ЛЮБАШІВСЬКИЙ район, село ГВОЗДАВКА ДРУГА, вулиця Яблунева, 156</t>
  </si>
  <si>
    <t>569943e6-9d6b-4ad1-b567-036dc68c1c3c</t>
  </si>
  <si>
    <t>СУМСЬКА область, місто СУМИ, вулиця Олександра Аніщенка, 10</t>
  </si>
  <si>
    <t>569c597e-dae4-4cf9-b8ed-28fa6fe76714</t>
  </si>
  <si>
    <t>КОМУНАЛЬНЕ НЕКОМЕРЦІЙНЕ ПІДПРИЄМСТВО МАРІУПОЛЬСЬКОЇ МІСЬКОЇ РАДИ "ЦЕНТР ПЕРВИННОЇ МЕДИКО-САНІТАРНОЇ ДОПОМОГИ №1 М.МАРІУПОЛЯ"   Амбулаторія № 2</t>
  </si>
  <si>
    <t>569fabc8-5fc7-42e7-a1f2-8241f240ad29</t>
  </si>
  <si>
    <t>Амбулаторія загальної практики сімейної медицини Куп'янськ 2</t>
  </si>
  <si>
    <t>ХАРКІВСЬКА область, місто КУП'ЯНСЬК, вулиця 1-а Цукрозаводська, 1</t>
  </si>
  <si>
    <t>56a08894-07da-4a0c-b56d-28f5935fddcd</t>
  </si>
  <si>
    <t>КНП "Вишнівецька РКЛ", поліклінічне відділення</t>
  </si>
  <si>
    <t>56a22112-323e-446e-8b49-d151cd2616ba</t>
  </si>
  <si>
    <t>КОМУНАЛЬНЕ НЕКОМЕРЦІЙНЕ ПІДПРИЄМСТВО "ОНУФРІЇВСЬКА ЦЕНТРАЛЬНА РАЙОННА ЛІКАРНЯ" ОНУФРІЇВСЬКОЇ РАЙОННОЇ РАДИ КІРОВОГРАДСЬКОЇ ОБЛАСТІ</t>
  </si>
  <si>
    <t>КІРОВОГРАДСЬКА область, ОНУФРІЇВСЬКИЙ район, смт. ОНУФРІЇВКА, вулиця Графа, 90</t>
  </si>
  <si>
    <t>56acf7fa-d055-4cf0-9a0f-2eb4e37cfd83</t>
  </si>
  <si>
    <t>Амбулаторія загальної практики - сімейної медицини с.Тур’я Бистра</t>
  </si>
  <si>
    <t>ТУР'Я БИСТРА</t>
  </si>
  <si>
    <t>ЗАКАРПАТСЬКА область, ПЕРЕЧИНСЬКИЙ район, село ТУР'Я БИСТРА, вулиця Духновича, 110</t>
  </si>
  <si>
    <t>56b908c7-0ddd-451a-a04d-874b9abf36b7</t>
  </si>
  <si>
    <t>Фельдшерсько-акушерський пункт  с. Хильківка</t>
  </si>
  <si>
    <t>ХИЛЬКІВКА</t>
  </si>
  <si>
    <t>ПОЛТАВСЬКА область, ХОРОЛЬСЬКИЙ район, село ХИЛЬКІВКА, вулиця Шевченка, 61</t>
  </si>
  <si>
    <t>56babb4a-3019-4c32-8fd7-a2645fbdf32b</t>
  </si>
  <si>
    <t>Башарівська амбулаторія загальної практики-сімейної медицини</t>
  </si>
  <si>
    <t>БАШАРІВКА</t>
  </si>
  <si>
    <t>РІВНЕНСЬКА область, РАДИВИЛІВСЬКИЙ район, село БАШАРІВКА, вулиця Набережна, 8</t>
  </si>
  <si>
    <t>56badddb-4abe-47a0-bace-a6bffce04b82</t>
  </si>
  <si>
    <t>ЛЬВІВСЬКА область, місто ЛЬВІВ, вулиця вулиця Некрасова, 8</t>
  </si>
  <si>
    <t>56c281ae-f188-4658-97c4-e5cb46d7b3e7</t>
  </si>
  <si>
    <t>Чорнобаївська амбулаторія первинної медико-санітарної допомоги</t>
  </si>
  <si>
    <t>ЧЕРКАСЬКА область, ЧОРНОБАЇВСЬКИЙ район, смт. ЧОРНОБАЙ, вулиця Центральна, 221</t>
  </si>
  <si>
    <t>56c8c7bd-92bf-416d-bcdf-62b5be89edb8</t>
  </si>
  <si>
    <t>Амбулаторія загальної практики сімейної медицини № 1 м. Балаклія</t>
  </si>
  <si>
    <t>56cac034-3c95-49dc-b285-71b77626244e</t>
  </si>
  <si>
    <t>Юровецька амбулаторія  загальної практики сімейної медицини</t>
  </si>
  <si>
    <t>ЮРІВКА</t>
  </si>
  <si>
    <t>ХМЕЛЬНИЦЬКА область, БІЛОГІРСЬКИЙ район, село ЮРІВКА, вулиця Молодіжна, 1</t>
  </si>
  <si>
    <t>56d05a67-be8a-459a-9df8-5f6034de1cd3</t>
  </si>
  <si>
    <t>Тернопіль, Центр Відновлення Зору AS</t>
  </si>
  <si>
    <t>ТЕРНОПІЛЬСЬКА область, місто ТЕРНОПІЛЬ, вулиця Гетьмана Мазепи, 28</t>
  </si>
  <si>
    <t>56d0fea2-5e00-4346-8cc0-03276e38f90f</t>
  </si>
  <si>
    <t>амбулаторія загальної практики сімейної медицини села міського типу Верхнячка</t>
  </si>
  <si>
    <t>ВЕРХНЯЧКА</t>
  </si>
  <si>
    <t>ЧЕРКАСЬКА область, ХРИСТИНІВСЬКИЙ район, смт. ВЕРХНЯЧКА, вулиця Шкільна, 36 а</t>
  </si>
  <si>
    <t>56d2de38-ccc7-4a06-b352-c52030a52dad</t>
  </si>
  <si>
    <t>ДОНЕЦЬКА область, ВОЛНОВАСЬКИЙ район, місто ВОЛНОВАХА, вулиця Центральна, 25</t>
  </si>
  <si>
    <t>56d35732-454a-4b22-ba0a-1f1bde78ccbd</t>
  </si>
  <si>
    <t>Фельдшерський пункт Кічерели</t>
  </si>
  <si>
    <t>КІЧЕРЕЛИ</t>
  </si>
  <si>
    <t>ЗАКАРПАТСЬКА область, ХУСТСЬКИЙ район, село КІЧЕРЕЛИ, вулиця , 121</t>
  </si>
  <si>
    <t>56d6c925-2f62-482a-bd2b-dc89c810a115</t>
  </si>
  <si>
    <t>Амбулаторія загальної практики – сімейної медицини с. Васильківці</t>
  </si>
  <si>
    <t>ВАСИЛЬКІВЦІ</t>
  </si>
  <si>
    <t>ТЕРНОПІЛЬСЬКА область, ГУСЯТИНСЬКИЙ район, село ВАСИЛЬКІВЦІ, вулиця Незалежності, 28</t>
  </si>
  <si>
    <t>56e283d7-0047-4277-a63f-6a2b2e64d629</t>
  </si>
  <si>
    <t>Калинівська амбулаторія загальної практики сімейної медицини</t>
  </si>
  <si>
    <t>ВІННИЦЬКА область, КАЛИНІВСЬКИЙ район, місто КАЛИНІВКА, вулиця Чкалова, 6Д</t>
  </si>
  <si>
    <t>56e945e5-2904-44d4-9a7a-8c2b19991064</t>
  </si>
  <si>
    <t>фельдшерсько-акушерський пункт села Христинівка</t>
  </si>
  <si>
    <t>ЧЕРКАСЬКА область, ХРИСТИНІВСЬКИЙ район, село ХРИСТИНІВКА, вулиця Дружби, 2</t>
  </si>
  <si>
    <t>56f478ff-7a9a-4425-8f7f-2d91f7581449</t>
  </si>
  <si>
    <t>Філія №5 КНП "КДЦ" Шевченківського району м. Києва, вул. Данила Щербаківського, 70</t>
  </si>
  <si>
    <t>56f6326c-a3e5-4992-8736-8373b2f048e3</t>
  </si>
  <si>
    <t>Амбулаторія загальної практики сімейної медицини села Бердянка</t>
  </si>
  <si>
    <t>БЕРДЯНКА</t>
  </si>
  <si>
    <t>ХАРКІВСЬКА область, ЗАЧЕПИЛІВСЬКИЙ район, село БЕРДЯНКА, вулиця Центральна, 21</t>
  </si>
  <si>
    <t>56f6c716-d2cc-42f4-ac9b-085bd1d4936d</t>
  </si>
  <si>
    <t>Амбулаторія загальної практики сімейної медицини с.Довгеньке КНП "Оскільська АПМСД"</t>
  </si>
  <si>
    <t>ДОВГЕНЬКЕ</t>
  </si>
  <si>
    <t>ХАРКІВСЬКА область, ІЗЮМСЬКИЙ район, село ДОВГЕНЬКЕ, вулиця Борисова, 45</t>
  </si>
  <si>
    <t>56f72bb0-fe8c-4dfc-a116-38576215f3e7</t>
  </si>
  <si>
    <t>ФП с. Сасанівка</t>
  </si>
  <si>
    <t>САСАНІВКА</t>
  </si>
  <si>
    <t>ХМЕЛЬНИЦЬКА область, ПОЛОНСЬКИЙ район, село САСАНІВКА, вулиця Миру, 28</t>
  </si>
  <si>
    <t>56ffa6c4-2f56-4e1b-8b40-b30a89f03714</t>
  </si>
  <si>
    <t>Поліклінічне відділення 2</t>
  </si>
  <si>
    <t>ЧЕРНІВЕЦЬКА область, місто ЧЕРНІВЦІ, вулиця Героїв Майдану , 226</t>
  </si>
  <si>
    <t>57011fe3-f8d1-4eb5-9100-ecf1b57e6a4e</t>
  </si>
  <si>
    <t>57018df1-48ca-4043-80dc-8444beb73fbe</t>
  </si>
  <si>
    <t>Озерна АЗПСМ</t>
  </si>
  <si>
    <t>МИКОЛАЇВСЬКА область, НОВООДЕСЬКИЙ район, село ОЗЕРНЕ, вулиця Миру, 81 а</t>
  </si>
  <si>
    <t>5705045e-5a32-4b92-b5d2-fdba9cd299a5</t>
  </si>
  <si>
    <t>Амбулаторія загальної практики сімейної медицини с.Пугачівка</t>
  </si>
  <si>
    <t>ЧЕРКАСЬКА область, ЖАШКІВСЬКИЙ район, село ПУГАЧІВКА, вулиця Центральна, 94</t>
  </si>
  <si>
    <t>5706c6e7-bf21-4772-942a-f15d44b3c582</t>
  </si>
  <si>
    <t>Новогнідська АЗПСМ (КНП\</t>
  </si>
  <si>
    <t>ДНІПРОПЕТРОВСЬКА область, місто СИНЕЛЬНИКОВЕ, вулиця Гоголя, 19</t>
  </si>
  <si>
    <t>570c2914-3c55-49a5-b9dd-f5415fb053a6</t>
  </si>
  <si>
    <t>Турська АЗПСМ</t>
  </si>
  <si>
    <t>ТУР</t>
  </si>
  <si>
    <t>ВОЛИНСЬКА область, РАТНІВСЬКИЙ район, село ТУР, вулиця Л.Українки, 78</t>
  </si>
  <si>
    <t>5715896d-fb4a-40f3-b057-efba777fb198</t>
  </si>
  <si>
    <t>Комунальне некомерційне підприємство Старосамбірської районної ради "Добромильська районна лікарня". Хірургічне відділення</t>
  </si>
  <si>
    <t>ЛЬВІВСЬКА область, СТАРОСАМБІРСЬКИЙ район, місто ДОБРОМИЛЬ, вулиця Міцкевича, 17</t>
  </si>
  <si>
    <t>5718d380-5629-4a53-b54b-77a68a644b85</t>
  </si>
  <si>
    <t>Комунальне некомерційне підприємство "Кодимська лікарня" Кодимської міської ради Одеської області</t>
  </si>
  <si>
    <t>ОДЕСЬКА область, місто КОДИМА, вулиця Кривенцова, 1</t>
  </si>
  <si>
    <t>571d6bb1-010c-49c7-9310-777124a2734b</t>
  </si>
  <si>
    <t>Скулинська амбулаторія загальної практики-сімейної медицини Центру первинної медико-санітарної допомоги Ковельського МТМО</t>
  </si>
  <si>
    <t>СКУЛИН</t>
  </si>
  <si>
    <t>ВОЛИНСЬКА область, КОВЕЛЬСЬКИЙ район, село СКУЛИН, вулиця Центральна, 69</t>
  </si>
  <si>
    <t>5721ef09-729c-4dc1-8065-170a115ce775</t>
  </si>
  <si>
    <t>Диспансерно-поліклінічне відділення</t>
  </si>
  <si>
    <t>ЧЕРКАСЬКА область, місто ЧЕРКАСИ, вулиця Менделєєва, 3</t>
  </si>
  <si>
    <t>57236e27-0c62-44e8-93be-b725bd4c89bb</t>
  </si>
  <si>
    <t>Фельдшерський пункт с. Хрінівка</t>
  </si>
  <si>
    <t>ХРІНІВКА</t>
  </si>
  <si>
    <t>ВІННИЦЬКА область, ІЛЛІНЕЦЬКИЙ район, село ХРІНІВКА, вулиця Першотравнева, 92</t>
  </si>
  <si>
    <t>57314a86-281d-4a06-a214-e44a22eec771</t>
  </si>
  <si>
    <t>573481eb-4497-4581-9ae2-fe74782d34ba</t>
  </si>
  <si>
    <t>Волостківська амбулаторія загальної практики сімейної медицини</t>
  </si>
  <si>
    <t>ВОЛОСТКІВ</t>
  </si>
  <si>
    <t>ЛЬВІВСЬКА область, село ВОЛОСТКІВ, вулиця Центральна, 6</t>
  </si>
  <si>
    <t>57371b7f-5490-4757-b2ed-7ba92e192991</t>
  </si>
  <si>
    <t>5 КИЇВСЬКА МІСЬКА НАРКОЛОГІЧНА КЛІНІЧНА ЛІКАРНЯ "СОЦІОТЕРАПІЯ"</t>
  </si>
  <si>
    <t>М.КИЇВ, місто КИЇВ, проспект Визволітелів, 6</t>
  </si>
  <si>
    <t>57379a18-4bab-4559-9b78-73899fba2e3b</t>
  </si>
  <si>
    <t>Брусівський ФП</t>
  </si>
  <si>
    <t>КІРОВОГРАДСЬКА область, УСТИНІВСЬКИЙ район, село БРУСІВКА, вулиця Центральна, 9</t>
  </si>
  <si>
    <t>5738801d-16b8-433c-8172-c37f7fbf04d2</t>
  </si>
  <si>
    <t>Чортківська станція, Бучацька підстанція</t>
  </si>
  <si>
    <t>ТЕРНОПІЛЬСЬКА область, місто БУЧАЧ, вулиця Генерала Шухевича, 48</t>
  </si>
  <si>
    <t>57389e75-503e-430b-97a8-93c877cf893b</t>
  </si>
  <si>
    <t>Бірківський фельдшерсько-акушерський пункт</t>
  </si>
  <si>
    <t>ПОЛТАВСЬКА область, ГАДЯЦЬКИЙ район, село БІРКИ, вулиця Л. Українки, 78-а</t>
  </si>
  <si>
    <t>573acbc8-6094-4903-8623-b510a4e231dd</t>
  </si>
  <si>
    <t>Фельдшерсько-акушерський пункт села Вілія  Кутянківської лікарської амбулаторії загальної практики сімейної медицини "Острозького районного центру ПМСД"</t>
  </si>
  <si>
    <t>ВІЛІЯ</t>
  </si>
  <si>
    <t>РІВНЕНСЬКА область, село ВІЛІЯ, вулиця Незалежності, 3</t>
  </si>
  <si>
    <t>574c9daf-414f-49d2-8a48-294d00c99e5b</t>
  </si>
  <si>
    <t>Смоляри-Світязький фельдшерсько-акушерський пункт</t>
  </si>
  <si>
    <t>СМОЛЯРИ-СВІТЯЗЬКІ</t>
  </si>
  <si>
    <t>ВОЛИНСЬКА область, ШАЦЬКИЙ район, село СМОЛЯРИ-СВІТЯЗЬКІ, вулиця Шевченка, 14</t>
  </si>
  <si>
    <t>574cbd15-6767-4b27-843e-e21230dbdab7</t>
  </si>
  <si>
    <t>ФАП с. Байківці</t>
  </si>
  <si>
    <t>ТЕРНОПІЛЬСЬКА область, ТЕРНОПІЛЬСЬКИЙ район, село БАЙКІВЦІ, вулиця Січових Стрільців, 43</t>
  </si>
  <si>
    <t>574d3b0c-5862-472b-909e-8eaa0b23d30a</t>
  </si>
  <si>
    <t>ВІННИЦЬКА область, місто ВІННИЦЯ, вулиця Мічуріна, 34</t>
  </si>
  <si>
    <t>5750ff7e-14bc-4cb6-ad25-da1469cdddc4</t>
  </si>
  <si>
    <t>Фельдшерський пунк села Василівка</t>
  </si>
  <si>
    <t>ОДЕСЬКА область, ЛЮБАШІВСЬКИЙ район, село ВАСИЛІВКА, вулиця Молодіжна, 27</t>
  </si>
  <si>
    <t>575bda35-1a26-4d09-ae9e-26f95dcc1f91</t>
  </si>
  <si>
    <t>ФАП с. Михайлівці</t>
  </si>
  <si>
    <t>МИХАЙЛІВЦІ</t>
  </si>
  <si>
    <t>ВІННИЦЬКА область, МУРОВАНОКУРИЛОВЕЦЬКИЙ район, село МИХАЙЛІВЦІ, вулиця Центральна, 29</t>
  </si>
  <si>
    <t>57651de2-9d9b-4df9-8280-1c3fcf84edb5</t>
  </si>
  <si>
    <t>Самарівська АЗПСМ</t>
  </si>
  <si>
    <t>ВОЛИНСЬКА область, РАТНІВСЬКИЙ район, село САМАРИ, вулиця Молодіжна, 35</t>
  </si>
  <si>
    <t>5766bc47-6b5e-4090-b2be-3eb70287f685</t>
  </si>
  <si>
    <t>КНП "Перший Черкаський міський центр ПМСД" Амбулаторія №1</t>
  </si>
  <si>
    <t>ЧЕРКАСЬКА область, місто ЧЕРКАСИ, вулиця Благовісна, 148</t>
  </si>
  <si>
    <t>576ec597-aae4-4e0b-8038-27fb28fd7f40</t>
  </si>
  <si>
    <t>Амбулаторія ЗПСМ с. Павлівка (КЗ "Васильківський ЦПМСД")</t>
  </si>
  <si>
    <t>ДНІПРОПЕТРОВСЬКА область, ВАСИЛЬКІВСЬКИЙ район, село ПАВЛІВКА, вулиця пров.Нагорний, 4</t>
  </si>
  <si>
    <t>5774457d-b66f-42cb-bbcb-e32c8145d491</t>
  </si>
  <si>
    <t>АЗПСМ смт Костянтинівка</t>
  </si>
  <si>
    <t>ХАРКІВСЬКА область, КРАСНОКУТСЬКИЙ район, смт. КОСТЯНТИНІВКА, вулиця Центральна, 27а</t>
  </si>
  <si>
    <t>57752a57-7a01-4485-ad60-6dea8caf455e</t>
  </si>
  <si>
    <t>Амбулаторія загальної практики сімейної медицини с. Калинівка</t>
  </si>
  <si>
    <t>МИКОЛАЇВСЬКА область, ВІТОВСЬКИЙ район, село КАЛИНІВКА, вулиця Соборна, 20</t>
  </si>
  <si>
    <t>5778c5f6-46b3-4f65-88e1-ba97b0dd0d42</t>
  </si>
  <si>
    <t>КОМУНАЛЬНЕ НЕКОМЕРЦІЙНЕ ПІДПРИЄМСТВО "КОСМАЦЬКА ДІЛЬНИЧНА ЛІКАРНЯ" КОСМАЦЬКОЇ СІЛЬСЬКОЇ РАДИ ОБ'ЄДНАНОЇ ТЕРИТОРІАЛЬНОЇ ГРОМАДИ КОСІВСЬКОГО РАЙОНУ ІВАНО-ФРАНКІВСЬКОЇ ОБЛАСТІ</t>
  </si>
  <si>
    <t>ІВАНО-ФРАНКІВСЬКА область, село КОСМАЧ, вулиця Степана Бандери, 3</t>
  </si>
  <si>
    <t>577cdb5d-a260-4584-b364-fa47b73dd279</t>
  </si>
  <si>
    <t>РЕСПУБЛІКА</t>
  </si>
  <si>
    <t>ДОНЕЦЬКА область, НІКОЛЬСЬКИЙ район, село РЕСПУБЛІКА, вулиця Шкільна, 73</t>
  </si>
  <si>
    <t>57877219-1abe-4e4d-bcc7-1c102335ecac</t>
  </si>
  <si>
    <t>Поліклінічне відділення (с.Петрівка)</t>
  </si>
  <si>
    <t>578809c0-2647-4e34-91f3-3cbc0827e94e</t>
  </si>
  <si>
    <t>Амбулаторія загальної практики-сімейної медицини с. Бене</t>
  </si>
  <si>
    <t>БЕНЕ</t>
  </si>
  <si>
    <t>ЗАКАРПАТСЬКА область, БЕРЕГІВСЬКИЙ район, село БЕНЕ, вулиця Ракоці , 48</t>
  </si>
  <si>
    <t>578a2482-8fc3-406c-a4d0-2c68bf251983</t>
  </si>
  <si>
    <t>Блюдниківська амбулаторія ЗПСМ</t>
  </si>
  <si>
    <t>БЛЮДНИКИ</t>
  </si>
  <si>
    <t>ІВАНО-ФРАНКІВСЬКА область, ГАЛИЦЬКИЙ район, село БЛЮДНИКИ, вулиця Галицька, 18</t>
  </si>
  <si>
    <t>578a6412-c425-4f76-9c3d-f09785431e44</t>
  </si>
  <si>
    <t>Кобиловолоцька АЗПСМ</t>
  </si>
  <si>
    <t>КОБИЛОВОЛОКИ</t>
  </si>
  <si>
    <t>ТЕРНОПІЛЬСЬКА область, ТЕРЕБОВЛЯНСЬКИЙ район, село КОБИЛОВОЛОКИ, вулиця Гайова, 207</t>
  </si>
  <si>
    <t>579348ab-bca7-429a-9c69-45bfc348d982</t>
  </si>
  <si>
    <t>Лисівецька АЗПСМ</t>
  </si>
  <si>
    <t>ЛИСІВЦІ</t>
  </si>
  <si>
    <t>ТЕРНОПІЛЬСЬКА область, ЗАЛІЩИЦЬКИЙ район, село ЛИСІВЦІ, вулиця Церковна, 1</t>
  </si>
  <si>
    <t>579c30cf-b39e-4ece-98b0-d44e08e3711f</t>
  </si>
  <si>
    <t>АЗПСМ Пулино-Гута</t>
  </si>
  <si>
    <t>ПУЛИНСЬКИЙ</t>
  </si>
  <si>
    <t>ПУЛИНО-ГУТА</t>
  </si>
  <si>
    <t>ЖИТОМИРСЬКА область, ПУЛИНСЬКИЙ район, село ПУЛИНО-ГУТА, вулиця Квіткова, 2</t>
  </si>
  <si>
    <t>579fff47-60f4-4336-8659-996c704d20e5</t>
  </si>
  <si>
    <t>Комунальне некомерційне підприємство "Обласний заклад з надання психіатричної допомоги м.Берегова" Закарпатської обласної ради №3</t>
  </si>
  <si>
    <t>ЯНОШІ</t>
  </si>
  <si>
    <t>ЗАКАРПАТСЬКА область, БЕРЕГІВСЬКИЙ район, село ЯНОШІ, вулиця Батозі, містечко Чікош, 1</t>
  </si>
  <si>
    <t>57a28efb-edfa-4059-9639-76636a47fbbe</t>
  </si>
  <si>
    <t>Вачівський фельдшерський пункт</t>
  </si>
  <si>
    <t>ВАЧІВ</t>
  </si>
  <si>
    <t>ХМЕЛЬНИЦЬКА область, СЛАВУТСЬКИЙ район, село ВАЧІВ, вулиця Михайлова, 1</t>
  </si>
  <si>
    <t>57a9fa5e-010f-40d8-878e-fa40b83e6be2</t>
  </si>
  <si>
    <t>Амбулаторія загальної практики сімейної медицини №9 КНП БМР "МЦПМСД №2"</t>
  </si>
  <si>
    <t>КИЇВСЬКА область, місто БІЛА ЦЕРКВА, вулиця Некрасова, 80</t>
  </si>
  <si>
    <t>57ab244e-a450-4658-aa75-012713d40a25</t>
  </si>
  <si>
    <t>Ялтинська амбулаторія загальної практичної сімейної медицини</t>
  </si>
  <si>
    <t>ЯЛТА</t>
  </si>
  <si>
    <t>ДОНЕЦЬКА область, МАНГУШСЬКИЙ район, смт. ЯЛТА, прохід Радужна, 8</t>
  </si>
  <si>
    <t>57ae6116-8d05-4dd6-977d-d7ef0fc7493c</t>
  </si>
  <si>
    <t>Фельдшерський пункт с. Зоря</t>
  </si>
  <si>
    <t>ДОНЕЦЬКА область, ПОКРОВСЬКИЙ район, село ЗОРЯ, вулиця Центральна, 42</t>
  </si>
  <si>
    <t>57b0b1d5-06b8-4c57-895b-28e69a9f7ec8</t>
  </si>
  <si>
    <t>АЗПСМ №8 (ЦПМД)</t>
  </si>
  <si>
    <t>ЗМІЇНЕЦЬ</t>
  </si>
  <si>
    <t>ВОЛИНСЬКА область, ЛУЦЬКИЙ район, село ЗМІЇНЕЦЬ, вулиця Медична, 23-б</t>
  </si>
  <si>
    <t>57b17c1c-2a29-4343-8e55-c50a7ba8d099</t>
  </si>
  <si>
    <t>Копайгородська амбулаторія  загальної практики сімейної медицини</t>
  </si>
  <si>
    <t>КОПАЙГОРОД</t>
  </si>
  <si>
    <t>ВІННИЦЬКА область, БАРСЬКИЙ район, смт. КОПАЙГОРОД, вулиця Центральна, 64</t>
  </si>
  <si>
    <t>57b182f0-5e48-4867-b44d-4a25abef3dd4</t>
  </si>
  <si>
    <t>Ворокомлівський фельдшерсько-акушерський пункт</t>
  </si>
  <si>
    <t>ВОРОКОМЛЕ</t>
  </si>
  <si>
    <t>ВОЛИНСЬКА область, КАМІНЬ-КАШИРСЬКИЙ район, село ВОРОКОМЛЕ, вулиця Вишнева, 17</t>
  </si>
  <si>
    <t>57b541cc-f7bb-4215-b728-9bba26730b20</t>
  </si>
  <si>
    <t>Відділення КНП "Білгород - Дністровська ЦРЛ" за адресою с. Шабо, вул. Центральна 27</t>
  </si>
  <si>
    <t>ОДЕСЬКА область, БІЛГОРОД-ДНІСТРОВСЬКИЙ район, село ШАБО, вулиця Центральна, 27</t>
  </si>
  <si>
    <t>57b58997-1183-4081-83d4-e522c184105f</t>
  </si>
  <si>
    <t>ЛУГАНСЬКА область, СТАНИЧНО-ЛУГАНСЬКИЙ район, смт. СТАНИЦЯ ЛУГАНСЬКА, вулиця 5 Лінія, 39</t>
  </si>
  <si>
    <t>57b5e54c-df15-424d-8ba3-e9a982b6954b</t>
  </si>
  <si>
    <t>Фельдшерсько-акушерський пункт села Малий Стидин</t>
  </si>
  <si>
    <t>МАЛИЙ СТИДИН</t>
  </si>
  <si>
    <t>РІВНЕНСЬКА область, КОСТОПІЛЬСЬКИЙ район, село МАЛИЙ СТИДИН, вулиця Яполотська, 8</t>
  </si>
  <si>
    <t>57b8300d-f3bd-400e-9db9-405adb30c61f</t>
  </si>
  <si>
    <t>Новомихайлівський ФП</t>
  </si>
  <si>
    <t>КІРОВОГРАДСЬКА область, ДОЛИНСЬКИЙ район, село НОВОМИХАЙЛІВКА, вулиця Медова, 39</t>
  </si>
  <si>
    <t>57c0deb1-2e93-4940-8b19-16b07197e3d0</t>
  </si>
  <si>
    <t>Амбулаторія загальної практики сімейної медицини м. Куп'янськ-3</t>
  </si>
  <si>
    <t>ХАРКІВСЬКА область, місто КУП'ЯНСЬК, мікрорайон Ювілейний, 6/17</t>
  </si>
  <si>
    <t>57c1def7-17b0-428d-b069-48102a0f91b8</t>
  </si>
  <si>
    <t>ХАРКІВСЬКА область, місто ХАРКІВ, вулиця Миру, 11</t>
  </si>
  <si>
    <t>57c33930-6b4a-4be9-97cb-46e48ce101a4</t>
  </si>
  <si>
    <t>Розквітненський фельдшерський пункт</t>
  </si>
  <si>
    <t>РОЗКВІТ</t>
  </si>
  <si>
    <t>ЛУГАНСЬКА область, селище РОЗКВІТ, вулиця Степова, 6</t>
  </si>
  <si>
    <t>57c73c2c-b0f0-4d50-9ada-059537e4c0ae</t>
  </si>
  <si>
    <t>Давидівська амбулаторія загальної практики - сімейної медицини</t>
  </si>
  <si>
    <t>ЗАПОРІЗЬКА область, ЯКИМІВСЬКИЙ район, село ДАВИДІВКА, прохід Шкільний, 9</t>
  </si>
  <si>
    <t>57c78ef0-d48a-4685-bb09-a301933a6c8c</t>
  </si>
  <si>
    <t>Голубієвицька амбулаторія загальної практики - сімейної медицини</t>
  </si>
  <si>
    <t>ГОЛУБІЄВИЧІ</t>
  </si>
  <si>
    <t>КІРОВОГРАДСЬКА область, КОМПАНІЇВСЬКИЙ район, село ГОЛУБІЄВИЧІ, вулиця центральна, 18</t>
  </si>
  <si>
    <t>57ccab4d-5012-453e-b6c7-0284c9ba5f14</t>
  </si>
  <si>
    <t>ЗАПОРІЗЬКА область, ПРИАЗОВСЬКИЙ район, смт. НОВОВАСИЛІВКА, вулиця Поштова, 75</t>
  </si>
  <si>
    <t>57cce6f1-138a-496a-9102-882237d6647b</t>
  </si>
  <si>
    <t>Амбулаторія ЗПСМ м.Вільногірськ (КП "Вільногірський міський ЦПМСД")</t>
  </si>
  <si>
    <t>ДНІПРОПЕТРОВСЬКА область, місто ВІЛЬНОГІРСЬК, вулиця ім.Ю.М.Устенка, 19</t>
  </si>
  <si>
    <t>57dbcbbe-a1ca-4e10-94ba-0d0fbe6f0b81</t>
  </si>
  <si>
    <t>Адміністративно-управлінський підрозділ</t>
  </si>
  <si>
    <t>БОРЗНЯНСЬКИЙ</t>
  </si>
  <si>
    <t>ЧЕРНІГІВСЬКА область, БОРЗНЯНСЬКИЙ район, місто БОРЗНА, вулиця Семена Палія, 22</t>
  </si>
  <si>
    <t>57dbfb45-f889-4283-8361-374f6d1d6636</t>
  </si>
  <si>
    <t>Видертська амбулаторія загальної практики-сімейної медицини</t>
  </si>
  <si>
    <t>ВИДЕРТА</t>
  </si>
  <si>
    <t>ВОЛИНСЬКА область, КАМІНЬ-КАШИРСЬКИЙ район, село ВИДЕРТА, вулиця Ковельська, 118</t>
  </si>
  <si>
    <t>57e1681e-d7db-4096-b700-aa1dcdb3ea68</t>
  </si>
  <si>
    <t>Середняківський фельдшерсько-акушерський пункт</t>
  </si>
  <si>
    <t>СЕРЕДНЯКИ</t>
  </si>
  <si>
    <t>ПОЛТАВСЬКА область, ГАДЯЦЬКИЙ район, село СЕРЕДНЯКИ, вулиця Шляхова, 64</t>
  </si>
  <si>
    <t>57e4f57b-e9a8-4e91-bb93-ed460f577aff</t>
  </si>
  <si>
    <t>Амбулаторія загальної практики-сімейної медицини с. Тур'я</t>
  </si>
  <si>
    <t>ЧЕРНІГІВСЬКА область, СНОВСЬКИЙ район, село ТУР'Я, вулиця Перемоги, 4</t>
  </si>
  <si>
    <t>57e9be7c-8120-47f6-bc11-93e4bac74697</t>
  </si>
  <si>
    <t>ДНІПРОПЕТРОВСЬКА область, місто КРИВИЙ РІГ, вулиця Петра Калнишевського, 1-а</t>
  </si>
  <si>
    <t>57ec082a-ca32-4551-8e9b-019d34f1e4e9</t>
  </si>
  <si>
    <t>Комунальне некомерційне підприємство "Центр первинної медико-санітарної допомоги №2" Краматорської міської ради</t>
  </si>
  <si>
    <t>57eceda0-50ca-4036-bf3d-f6f34eed7003</t>
  </si>
  <si>
    <t>8. Комунальне некомерційне підприємство Миколаївської міської ради «Міська дитяча лікарня № 2»</t>
  </si>
  <si>
    <t>МИКОЛАЇВСЬКА область, місто МИКОЛАЇВ, проспект Богоявленський, 6</t>
  </si>
  <si>
    <t>57f056f1-5967-4796-a65d-2eea3fa60e02</t>
  </si>
  <si>
    <t>ФОП Дичка В.В.</t>
  </si>
  <si>
    <t>ЗАКАРПАТСЬКА область, село ЧОМОНИН, вулиця Широка, 2 кімната 2</t>
  </si>
  <si>
    <t>57f0bc88-3e63-4732-855a-f30da45d352e</t>
  </si>
  <si>
    <t>Відділення функціональної діагностики</t>
  </si>
  <si>
    <t>57f12c7c-e1f9-407c-9b70-dda39d042cbf</t>
  </si>
  <si>
    <t>Балтська міська АЗПСМ КНП "Балтський центр ПМСД" Балтської міської ради Одеської області</t>
  </si>
  <si>
    <t>ОДЕСЬКА область, місто БАЛТА, вулиця Ломоносова, 26</t>
  </si>
  <si>
    <t>57f51a2f-0afb-4d12-ae1e-3a11a004975b</t>
  </si>
  <si>
    <t>ПЗ с. Сойми</t>
  </si>
  <si>
    <t>СОЙМИ</t>
  </si>
  <si>
    <t>ЗАКАРПАТСЬКА область, МІЖГІРСЬКИЙ район, село СОЙМИ, вулиця без назви, 112</t>
  </si>
  <si>
    <t>57f69153-3200-4f07-b479-95d89a577e26</t>
  </si>
  <si>
    <t>Фельдшерсько-акушерський пункт с.Сороцьке</t>
  </si>
  <si>
    <t>СОРОЦЬКЕ</t>
  </si>
  <si>
    <t>ТЕРНОПІЛЬСЬКА область, ТЕРЕБОВЛЯНСЬКИЙ район, село СОРОЦЬКЕ, вулиця Нова, 36</t>
  </si>
  <si>
    <t>57f7be7b-4872-4d4e-9d33-f5a8473cab4b</t>
  </si>
  <si>
    <t>Курячівський ФП</t>
  </si>
  <si>
    <t>КУРЯЧІВКА</t>
  </si>
  <si>
    <t>ЛУГАНСЬКА область, СТАРОБІЛЬСЬКИЙ район, село КУРЯЧІВКА, вулиця Центральна, 58</t>
  </si>
  <si>
    <t>57fb7959-7195-4175-bf7a-3d2ea0cc4f78</t>
  </si>
  <si>
    <t>СЛА ЗПСМ с. Токівське (КНП "ЦПМСД Грушівської СР")</t>
  </si>
  <si>
    <t>ДНІПРОПЕТРОВСЬКА область, АПОСТОЛІВСЬКИЙ район, селище ТОКІВСЬКЕ, вулиця Верхня, 42</t>
  </si>
  <si>
    <t>5806e2cc-1c50-4898-b2f5-8ac4a402b99d</t>
  </si>
  <si>
    <t>ХАРКІВСЬКА область, ВАЛКІВСЬКИЙ район, місто ВАЛКИ, провулок МАЙСЬКИЙ, 34</t>
  </si>
  <si>
    <t>58071cef-3c47-4912-a9f2-0a38cace6768</t>
  </si>
  <si>
    <t>Гостівська лікарська амбулаторія загальної практики - сімейної медицини КНП «Тлумацький центр первинної медичної допомоги» Тлумацької міської ради об'єднаної територіальної громади  Тлумацького району</t>
  </si>
  <si>
    <t>ГОСТІВ</t>
  </si>
  <si>
    <t>ІВАНО-ФРАНКІВСЬКА область, ТЛУМАЦЬКИЙ район, село ГОСТІВ, вулиця Василенчука, 5А</t>
  </si>
  <si>
    <t>581927e0-9b97-4177-892f-1caf6dbdd109</t>
  </si>
  <si>
    <t>Місце надання послуг  3</t>
  </si>
  <si>
    <t>ОДЕСЬКА область, місто БІЛГОРОД-ДНІСТРОВСЬКИЙ, вулиця Незалежності, 35</t>
  </si>
  <si>
    <t>5821eaab-467e-4511-9442-ea8f5b7b10c1</t>
  </si>
  <si>
    <t>КОЗАРОВИЦЬКА АМБУЛАТОРІЯ ЗАГАЛЬНОЇ ПРАКТИКИ СІМЕЙНОЇ МЕДИЦИНИ</t>
  </si>
  <si>
    <t>КОЗАРОВИЧІ</t>
  </si>
  <si>
    <t>КИЇВСЬКА область, ВИШГОРОДСЬКИЙ район, село КОЗАРОВИЧІ, вулиця СОБОРНА, 27</t>
  </si>
  <si>
    <t>582a0b75-8980-42d6-a3fe-001387b721eb</t>
  </si>
  <si>
    <t>Амбулаторія №2 (вул.Діброви 77)</t>
  </si>
  <si>
    <t>58301554-b779-4d8a-a463-ffc7bd7636ff</t>
  </si>
  <si>
    <t>Амбулаторія загальної практики – сімейної медицини м. Хоростків</t>
  </si>
  <si>
    <t>ХОРОСТКІВ</t>
  </si>
  <si>
    <t>ТЕРНОПІЛЬСЬКА область, ГУСЯТИНСЬКИЙ район, місто ХОРОСТКІВ, вулиця Богдана Лепкого, 5</t>
  </si>
  <si>
    <t>583678ea-7a7a-47d3-83c6-ddc6099032f8</t>
  </si>
  <si>
    <t>АЗПСМ Пулини</t>
  </si>
  <si>
    <t>ЖИТОМИРСЬКА область, ПУЛИНСЬКИЙ район, смт. ПУЛИНИ, вулиця Шевченка, 95</t>
  </si>
  <si>
    <t>5841b4a4-7d25-4b58-bbbf-775700549f2a</t>
  </si>
  <si>
    <t>Амбулаторія загальної практики - сімейної медицини №1, КНП"ДЦПМСД 9"ДМР  м.Дніпро</t>
  </si>
  <si>
    <t>ДНІПРОПЕТРОВСЬКА область, місто ДНІПРО, провулок Фестивальний, 1</t>
  </si>
  <si>
    <t>5842340d-9fba-419e-a69d-afc755ad8f83</t>
  </si>
  <si>
    <t>Уховецька амбулаторія загальної практики-сімейної медицини Центру первинної медико-санітарної допомоги Ковельського МТМО</t>
  </si>
  <si>
    <t>УХОВЕЦЬК</t>
  </si>
  <si>
    <t>ВОЛИНСЬКА область, КОВЕЛЬСЬКИЙ район, село УХОВЕЦЬК, вулиця Центральна, 16</t>
  </si>
  <si>
    <t>584600e6-2727-43d1-bebe-65de426424ea</t>
  </si>
  <si>
    <t>Полянський фельдшерський пункт</t>
  </si>
  <si>
    <t>ХМЕЛЬНИЦЬКА область, місто СЛАВУТА, вулиця Шкільна, 1</t>
  </si>
  <si>
    <t>585a475a-8445-4ebc-aca4-9c9c632eb6ba</t>
  </si>
  <si>
    <t>Міська лікарська амбулаторія м. Путивль</t>
  </si>
  <si>
    <t>58694781-181c-4643-8bad-eeafa95804a3</t>
  </si>
  <si>
    <t>КОМУНАЛЬНЕ НЕКОМЕРЦІЙНЕ ПІДПРИЄМСТВО "НАРКОЛОГІЧНИЙ ДИСПАНСЕР М. МАРІУПОЛЬ"</t>
  </si>
  <si>
    <t>ДОНЕЦЬКА область, місто МАРІУПОЛЬ, вулиця Пашковського, 51</t>
  </si>
  <si>
    <t>586b0abe-c979-4366-aa74-2f4c30c4179a</t>
  </si>
  <si>
    <t>Амбулаторія с. Іванове</t>
  </si>
  <si>
    <t>ІВАНОВЕ</t>
  </si>
  <si>
    <t>ОДЕСЬКА область, ЛИМАНСЬКИЙ район, село ІВАНОВЕ, вулиця Шевченка, 3</t>
  </si>
  <si>
    <t>586df6cd-80a2-4a9b-8b9e-b9cde689bdcd</t>
  </si>
  <si>
    <t>58789fda-2f5b-498c-8349-e87b64d9172c</t>
  </si>
  <si>
    <t>Фельдшерсько - акушерський пункт с. Афанасіївка</t>
  </si>
  <si>
    <t>АФАНАСІЇВКА</t>
  </si>
  <si>
    <t>МИКОЛАЇВСЬКА область, СНІГУРІВСЬКИЙ район, село АФАНАСІЇВКА, вулиця Садова, 1</t>
  </si>
  <si>
    <t>587ac420-4b15-48ea-a294-dbf29a9e6af4</t>
  </si>
  <si>
    <t>Благовіщенська АЗПСМ</t>
  </si>
  <si>
    <t>КІРОВОГРАДСЬКА область, БЛАГОВІЩЕНСЬКИЙ район, місто БЛАГОВІЩЕНСЬКЕ, вулиця ОРЕСТА ГУМЕНЮКА, 2</t>
  </si>
  <si>
    <t>587d4993-ddba-4292-92fb-f533f3960191</t>
  </si>
  <si>
    <t>Фельдшерсько-акушерський пункт с.  Тибава</t>
  </si>
  <si>
    <t>ТИБАВА</t>
  </si>
  <si>
    <t>ЗАКАРПАТСЬКА область, СВАЛЯВСЬКИЙ район, село ТИБАВА, вулиця Тибава, 72 А</t>
  </si>
  <si>
    <t>58850f7c-4001-4f7a-a979-21cf4f98db80</t>
  </si>
  <si>
    <t>ДНІПРОПЕТРОВСЬКА область, місто КРИВИЙ РІГ, вулиця Тополина, 11А</t>
  </si>
  <si>
    <t>588c5e60-d014-497b-a9a5-14df90fb819e</t>
  </si>
  <si>
    <t>Амбулаторії загальної практики-сімейної медицини №2</t>
  </si>
  <si>
    <t>ЗАКАРПАТСЬКА область, місто УЖГОРОД, вулиця Гранітна, 8а</t>
  </si>
  <si>
    <t>5891f6fd-64f6-4d9a-acc6-da8d5f1209e7</t>
  </si>
  <si>
    <t>Амбулаторія загальної практики - сімейної медицини села Миколаївка</t>
  </si>
  <si>
    <t>ОДЕСЬКА область, ШИРЯЇВСЬКИЙ район, село МИКОЛАЇВКА, вулиця Кучеряби, 64</t>
  </si>
  <si>
    <t>589439a0-97e7-4c91-bbc8-6f65d6425af2</t>
  </si>
  <si>
    <t>Фельдшерсько-акушерський пункт села Гусний</t>
  </si>
  <si>
    <t>ГУСНИЙ</t>
  </si>
  <si>
    <t>ЗАКАРПАТСЬКА область, ВЕЛИКОБЕРЕЗНЯНСЬКИЙ район, село ГУСНИЙ, вулиця , 33</t>
  </si>
  <si>
    <t>589e1054-7321-4c50-bd6d-7c29fa3d7cb9</t>
  </si>
  <si>
    <t>СУМСЬКА область, місто ШОСТКА, вулиця Свободи, 14</t>
  </si>
  <si>
    <t>589ec852-d05d-43f9-83e7-d433ba28037f</t>
  </si>
  <si>
    <t>Фельдшерський пункт с. Приморське</t>
  </si>
  <si>
    <t>ХАРКІВСЬКА область, ПЕЧЕНІЗЬКИЙ район, село ПРИМОРСЬКЕ, вулиця Шкільна , 3</t>
  </si>
  <si>
    <t>58b07361-2a0a-4d2a-b2af-4aca07ecb892</t>
  </si>
  <si>
    <t>Амбулаторія 2 Відділення первинної медичної допомоги поліклініки комунального некомерційного підприємства "Чернігівська міська лікарня №2" Чернігівської міської ради</t>
  </si>
  <si>
    <t>ЧЕРНІГІВСЬКА область, місто ЧЕРНІГІВ, провулок 1-го Травня, 3-А</t>
  </si>
  <si>
    <t>58b713ff-d9e8-407b-9b8b-28421c64d7af</t>
  </si>
  <si>
    <t>Ямницька клінічна лікарська амбулаторія загальної практики сімейної медицини</t>
  </si>
  <si>
    <t>ІВАНО-ФРАНКІВСЬКА область, село ЯМНИЦЯ, вулиця Галицька, 36</t>
  </si>
  <si>
    <t>58b89174-df45-4313-bb41-6692c6d65383</t>
  </si>
  <si>
    <t>Відділення консультативно-діагностичного центру №29 КДП №1</t>
  </si>
  <si>
    <t>ОДЕСЬКА область, місто ОДЕСА, вулиця Героїв Оборони Одеси, 52</t>
  </si>
  <si>
    <t>58bb9fcc-40f9-4700-8827-a0fcbfce8932</t>
  </si>
  <si>
    <t>Ортопедо-травматологічне відділення</t>
  </si>
  <si>
    <t>КІРОВОГРАДСЬКА область, місто КРОПИВНИЦЬКИЙ, вулиця Салганні Піски, 14</t>
  </si>
  <si>
    <t>58c9b386-bca1-4663-a131-b0a446f35313</t>
  </si>
  <si>
    <t>Фельдшерсько-акушерський пункт с. Мальці</t>
  </si>
  <si>
    <t>МАЛЬЦІ</t>
  </si>
  <si>
    <t>ПОЛТАВСЬКА область, МИРГОРОДСЬКИЙ район, село МАЛЬЦІ, вулиця Шевченка, 48</t>
  </si>
  <si>
    <t>58d59f57-18eb-43e0-ab83-56460385c44c</t>
  </si>
  <si>
    <t>Фельдшерський пункт с. Романово-Хутір</t>
  </si>
  <si>
    <t>РОМАНОВО-ХУТІР</t>
  </si>
  <si>
    <t>ВІННИЦЬКА область, ІЛЛІНЕЦЬКИЙ район, село РОМАНОВО-ХУТІР, вулиця Миру, 40</t>
  </si>
  <si>
    <t>58d88a9d-a306-4e68-8e01-7a12c144a102</t>
  </si>
  <si>
    <t>ФП Щітки</t>
  </si>
  <si>
    <t>ЩІТКИ</t>
  </si>
  <si>
    <t>ВІННИЦЬКА область, ВІННИЦЬКИЙ район, село ЩІТКИ, вулиця Миру, 43</t>
  </si>
  <si>
    <t>58dc751c-ef0b-495f-bc6e-e84db42beb62</t>
  </si>
  <si>
    <t>Амбулаторія загальної практики-сімейної медицини смт. Казача Лопань</t>
  </si>
  <si>
    <t>КОЗАЧА ЛОПАНЬ</t>
  </si>
  <si>
    <t>ХАРКІВСЬКА область, ДЕРГАЧІВСЬКИЙ район, смт. КОЗАЧА ЛОПАНЬ, площа Центральна, 8</t>
  </si>
  <si>
    <t>58e2db1e-ca2e-4873-a98a-a622edaa7908</t>
  </si>
  <si>
    <t>Амбулаторія загальної практики - сімейної медицини №7</t>
  </si>
  <si>
    <t>ЖИТОМИРСЬКА область, місто ЖИТОМИР, вулиця Корольова, 46</t>
  </si>
  <si>
    <t>58e4985b-31ca-4bef-bc58-65c37737963f</t>
  </si>
  <si>
    <t>ТЕРНОПІЛЬСЬКА область, МОНАСТИРИСЬКИЙ район, місто МОНАСТИРИСЬКА, вулиця Шевченка, 64</t>
  </si>
  <si>
    <t>58ed04ad-c59d-4493-8019-88b0bdc998f7</t>
  </si>
  <si>
    <t>Нововоліївський фельдшерсько-акушерський пункт</t>
  </si>
  <si>
    <t>НОВА ВОЛЯ</t>
  </si>
  <si>
    <t>ВОЛИНСЬКА область, СТАРОВИЖІВСЬКИЙ район, село НОВА ВОЛЯ, вулиця Перемоги, 21</t>
  </si>
  <si>
    <t>58f08df0-a75b-4aac-84db-de208fcc02d6</t>
  </si>
  <si>
    <t>КП "Пирятинська лікарня Пирятинської міської ради" (фтизіатричний кабінет)</t>
  </si>
  <si>
    <t>ПОЛТАВСЬКА область, ПИРЯТИНСЬКИЙ район, місто ПИРЯТИН, вулиця Визволення, 5</t>
  </si>
  <si>
    <t>58f1110f-3c7c-4054-9c42-39237285271e</t>
  </si>
  <si>
    <t>Щасливський фельдшерський пункт</t>
  </si>
  <si>
    <t>ЗАПОРІЗЬКА область, ОРІХІВСЬКИЙ район, село ЩАСЛИВЕ, вулиця Запорізька, 33</t>
  </si>
  <si>
    <t>58f60afd-54b2-46f2-a4dd-70e0c040d3c9</t>
  </si>
  <si>
    <t>КНП ММР "ЦПМСД№3" СА №4</t>
  </si>
  <si>
    <t>МИКОЛАЇВСЬКА область, місто МИКОЛАЇВ, вулиця Чкалова, 93/2</t>
  </si>
  <si>
    <t>58fa740f-86b8-4ab3-9825-6d0f83eae368</t>
  </si>
  <si>
    <t>Трепівська амбулаторія загальної практики-сімейної медицини</t>
  </si>
  <si>
    <t>ТРЕПІВКА</t>
  </si>
  <si>
    <t>КІРОВОГРАДСЬКА область, ЗНАМ'ЯНСЬКИЙ район, село ТРЕПІВКА, вулиця Центральна, 69</t>
  </si>
  <si>
    <t>58fd0a47-0cd4-465e-9cf5-8c55edcddc95</t>
  </si>
  <si>
    <t>Медична мережа "ПУЛЬС"</t>
  </si>
  <si>
    <t>КИЇВСЬКА область, КИЄВО-СВЯТОШИНСЬКИЙ район, село СОФІЇВСЬКА БОРЩАГІВКА, вулиця Боголюбова, 26</t>
  </si>
  <si>
    <t>5904b502-4255-4d8a-b362-4086db3f2894</t>
  </si>
  <si>
    <t>АМБУЛАТОРІЯ ЗАГАЛЬНОЇ ПРАКТИКИ-СІМЕЙНОЇ МЕДИЦИНИ смт.Суворове</t>
  </si>
  <si>
    <t>СУВОРОВЕ</t>
  </si>
  <si>
    <t>ОДЕСЬКА область, ІЗМАЇЛЬСЬКИЙ район, смт. СУВОРОВЕ, вулиця Кутузова, 10</t>
  </si>
  <si>
    <t>590875ba-81f7-4550-8777-7a8dcfcb721d</t>
  </si>
  <si>
    <t>Покровська АЗПСМ (КНП "Нікопольський районний ЦПМСД")</t>
  </si>
  <si>
    <t>ДНІПРОПЕТРОВСЬКА область, НІКОПОЛЬСЬКИЙ район, село ПОКРОВСЬКЕ, вулиця Шевченко, 2</t>
  </si>
  <si>
    <t>5908bc59-bce9-4560-9b29-9c03280c172f</t>
  </si>
  <si>
    <t>Комунальне некомерційне підприємство "Областний клінічний протитуберкульозний диспансер"6</t>
  </si>
  <si>
    <t>ДОНЕЦЬКА область, місто БАХМУТ, вулиця Медова, 2</t>
  </si>
  <si>
    <t>590e045d-107c-4299-9a70-934a6cd191da</t>
  </si>
  <si>
    <t>Адміністративно-господарський підрозділ</t>
  </si>
  <si>
    <t>590f1c7d-0229-4a35-b1bc-ba56cacee8f3</t>
  </si>
  <si>
    <t>Фельдшерський пункт с.Івашківці</t>
  </si>
  <si>
    <t>ІВАШКІВЦІ</t>
  </si>
  <si>
    <t>ТЕРНОПІЛЬСЬКА область, ЗБАРАЗЬКИЙ район, село ІВАШКІВЦІ, вулиця Б.Вишнівецького, 50</t>
  </si>
  <si>
    <t>5914b670-6920-4857-9909-edb67f7715ca</t>
  </si>
  <si>
    <t>2.Комунальне некомерційне підприємство "Бучанський консультативно - діагностичний центр" БМР</t>
  </si>
  <si>
    <t>КИЇВСЬКА область, місто БУЧА, вулиця Богдана Хмельницького, 2</t>
  </si>
  <si>
    <t>591765f9-9a86-4056-a7d5-9dc71082f621</t>
  </si>
  <si>
    <t>71630, Запорізька область, Василівський район, м. Дніпрорудне, вул. Зелена, 2</t>
  </si>
  <si>
    <t>ЗАПОРІЗЬКА область, ВАСИЛІВСЬКИЙ район, місто ДНІПРОРУДНЕ, вулиця Зелена, 2</t>
  </si>
  <si>
    <t>5923569a-c30a-446b-8189-cd76a2845da5</t>
  </si>
  <si>
    <t>АЗПСМ с.Ставки</t>
  </si>
  <si>
    <t>ЖИТОМИРСЬКА область, ХОРОШІВСЬКИЙ район, село СТАВКИ, вулиця Папаніна, 41</t>
  </si>
  <si>
    <t>5927a140-6ce7-4481-a617-efef6f31cbbd</t>
  </si>
  <si>
    <t>ФАП с. Михайлівка</t>
  </si>
  <si>
    <t>ПОЛТАВСЬКА область, ВЕЛИКОБАГАЧАНСЬКИЙ район, село МИХАЙЛІВКА, вулиця Гагаріна, 15</t>
  </si>
  <si>
    <t>592ad28e-7bfb-4df1-99e3-fdfb8e519544</t>
  </si>
  <si>
    <t>АЗПСМ м. Берислав</t>
  </si>
  <si>
    <t>ХЕРСОНСЬКА область, БЕРИСЛАВСЬКИЙ район, місто БЕРИСЛАВ, вулиця 1 Травня, 124</t>
  </si>
  <si>
    <t>593f6688-9b5d-448e-b597-4dbdf1ccb475</t>
  </si>
  <si>
    <t>Городнєнський фельдшерський пункт</t>
  </si>
  <si>
    <t>ЛУГАНСЬКА область, БІЛОВОДСЬКИЙ район, село ГОРОДНЄ, вулиця Розмазніна, 3</t>
  </si>
  <si>
    <t>5944825d-dad2-4af0-8d0a-5937fea38150</t>
  </si>
  <si>
    <t>Драчинецька АЗПСМ</t>
  </si>
  <si>
    <t>ДРАЧИНЦІ</t>
  </si>
  <si>
    <t>ЧЕРНІВЕЦЬКА область, КІЦМАНСЬКИЙ район, село ДРАЧИНЦІ, вулиця Т. Шевченка, 53</t>
  </si>
  <si>
    <t>59457cf4-1432-46c2-9c4a-b83c0dd88924</t>
  </si>
  <si>
    <t>Фельдшерсько-акушерський пункт с. Козуби</t>
  </si>
  <si>
    <t>КОЗУБИ</t>
  </si>
  <si>
    <t>ПОЛТАВСЬКА область, НОВОСАНЖАРСЬКИЙ район, село КОЗУБИ, вулиця Шевченка, 30</t>
  </si>
  <si>
    <t>594af196-7605-478f-82cf-edfc45aaae20</t>
  </si>
  <si>
    <t>Стоматологія Степне</t>
  </si>
  <si>
    <t>СТЕПНЕ</t>
  </si>
  <si>
    <t>ДОНЕЦЬКА область, МАР'ЇНСЬКИЙ район, село СТЕПНЕ, вулиця Центральна, 2</t>
  </si>
  <si>
    <t>594dced7-c1d8-4f9d-a1b2-c68a53a58f9e</t>
  </si>
  <si>
    <t>КНП 'ЦПМСД № 3 м. Маріуполя' Амбулаторія № 5</t>
  </si>
  <si>
    <t>594e552d-1f7a-4ad2-bfd6-979527b7b127</t>
  </si>
  <si>
    <t>Відділення промоції здоров'я та комунікації</t>
  </si>
  <si>
    <t>ЛЬВІВСЬКА область, місто ЛЬВІВ, вулиця К. Левицького, 16</t>
  </si>
  <si>
    <t>595488e1-3ad6-4718-96fe-0d16b005a534</t>
  </si>
  <si>
    <t>ГРУНІВКА</t>
  </si>
  <si>
    <t>СУМСЬКА область, КРАСНОПІЛЬСЬКИЙ район, село ГРУНІВКА, вулиця Яр, 9а</t>
  </si>
  <si>
    <t>59614a3a-1393-4feb-a9e0-8fc1048283f6</t>
  </si>
  <si>
    <t>ФІЗІОТЕРАПЕВТИЧНЕ ВІДДІЛЕННЯ КОМУНАЛЬНОГО НЕКОМЕРЦІЙНОГО ПІДПРИЄМСТВА КОНОТОПСЬКОЇ МІСЬКОЇ РАДИ "КОНОТОПСЬКА МІСЬКА ЛІКАРНЯ"</t>
  </si>
  <si>
    <t>СУМСЬКА область, місто КОНОТОП, вулиця Свободи, 1</t>
  </si>
  <si>
    <t>5968b65d-69e1-4949-9fa8-54a0c686a1d8</t>
  </si>
  <si>
    <t>Лікарська амбулаторія с.Вороне</t>
  </si>
  <si>
    <t>ВОРОНЕ</t>
  </si>
  <si>
    <t>ЧЕРКАСЬКА область, ЖАШКІВСЬКИЙ район, село ВОРОНЕ, вулиця Миру, 66</t>
  </si>
  <si>
    <t>5968e6cd-a848-4e87-b0f6-50f2d99e927c</t>
  </si>
  <si>
    <t>Павлівська АЗПСМ</t>
  </si>
  <si>
    <t>ІВАНИЧІВСЬКИЙ</t>
  </si>
  <si>
    <t>ВОЛИНСЬКА область, ІВАНИЧІВСЬКИЙ район, село ПАВЛІВКА, вулиця Незалежності, 38</t>
  </si>
  <si>
    <t>59697ba8-9179-4e3e-9fa3-a814512a24be</t>
  </si>
  <si>
    <t>ЛЬВІВСЬКА область, МОСТИСЬКИЙ район, місто МОСТИСЬКА, вулиця Б.Хмельницького, 7</t>
  </si>
  <si>
    <t>59703b76-cea1-4ff1-b6b2-e305ee4bd48e</t>
  </si>
  <si>
    <t>Амбулаторія ЗПСМ с.Чуньків</t>
  </si>
  <si>
    <t>ЧУНЬКІВ</t>
  </si>
  <si>
    <t>ЧЕРНІВЕЦЬКА область, ЗАСТАВНІВСЬКИЙ район, село ЧУНЬКІВ, вулиця Головна , 36А</t>
  </si>
  <si>
    <t>5970c268-aacf-4436-9be0-6c3241ad2fb4</t>
  </si>
  <si>
    <t>Смідинська АЗПСМ</t>
  </si>
  <si>
    <t>СМІДИН</t>
  </si>
  <si>
    <t>ВОЛИНСЬКА область, СТАРОВИЖІВСЬКИЙ район, село СМІДИН, вулиця Незалежності, 31</t>
  </si>
  <si>
    <t>5979a01c-b45d-4ca5-893e-1b2c415eb18d</t>
  </si>
  <si>
    <t>черговий підрозділ</t>
  </si>
  <si>
    <t>598c2598-2571-4bcb-9168-dc5cadbfc38c</t>
  </si>
  <si>
    <t>Ласковецька АЗПСМ</t>
  </si>
  <si>
    <t>ЛАСКІВЦІ</t>
  </si>
  <si>
    <t>ТЕРНОПІЛЬСЬКА область, село ЛАСКІВЦІ, вулиця Центральна, 110</t>
  </si>
  <si>
    <t>5992101d-06c6-4750-b139-0f7a24cd5998</t>
  </si>
  <si>
    <t>ЛЬВІВСЬКА область, місто СТАРИЙ САМБІР, вулиця Лева Галицького, 140</t>
  </si>
  <si>
    <t>59939c04-273a-43bb-81b9-afe7b86ace96</t>
  </si>
  <si>
    <t>Маломихайлівська АЗПСМ</t>
  </si>
  <si>
    <t>МАЛОМИХАЙЛІВКА</t>
  </si>
  <si>
    <t>ДНІПРОПЕТРОВСЬКА область, ПОКРОВСЬКИЙ район, село МАЛОМИХАЙЛІВКА, вулиця Центральна, 26</t>
  </si>
  <si>
    <t>59940185-dac3-45fb-986c-12ed74529014</t>
  </si>
  <si>
    <t>Черговий кабінет АЗПСМ с.Снігурівка (Графік роботи в святкові дні - 9:00 до 12:00)</t>
  </si>
  <si>
    <t>599e4b9f-8433-4d60-91f5-f6f2f24cfe81</t>
  </si>
  <si>
    <t>Фельдшерсько-акушерський пункт села Смереково</t>
  </si>
  <si>
    <t>СМЕРЕКОВО</t>
  </si>
  <si>
    <t>ЗАКАРПАТСЬКА область, ВЕЛИКОБЕРЕЗНЯНСЬКИЙ район, село СМЕРЕКОВО, вулиця , 99</t>
  </si>
  <si>
    <t>599e9205-b8be-4b66-b483-7360a5ceecc9</t>
  </si>
  <si>
    <t>Стоматологія</t>
  </si>
  <si>
    <t>59a39279-5c25-4e38-a541-339803facc3b</t>
  </si>
  <si>
    <t>ЛЬВІВСЬКА область, МИКОЛАЇВСЬКИЙ район, село ЗАКЛАД, вулиця Січинського, 1Б</t>
  </si>
  <si>
    <t>59a6b5dc-190f-42d9-b469-ec9edaaaff21</t>
  </si>
  <si>
    <t>Комунальне некомерційне підприємство"Стоматологічна поліклініка №2"Запорізької міської ради</t>
  </si>
  <si>
    <t>ЗАПОРІЗЬКА область, місто ЗАПОРІЖЖЯ, вулиця Шкільна, 46</t>
  </si>
  <si>
    <t>59a95abf-fe82-4fbd-bdad-7e25615c8bf5</t>
  </si>
  <si>
    <t>Успенська амбулаторія загальної практики - сімейної медицини</t>
  </si>
  <si>
    <t>КІРОВОГРАДСЬКА область, ОНУФРІЇВСЬКИЙ район, село УСПЕНКА, вулиця Парадна, 40</t>
  </si>
  <si>
    <t>59a97a83-ec6f-430d-a39b-a947ad9c4f26</t>
  </si>
  <si>
    <t>Шарівська амбулаторія загальної практики сімейної медицини</t>
  </si>
  <si>
    <t>ХМЕЛЬНИЦЬКА область, ЯРМОЛИНЕЦЬКИЙ район, село ШАРІВКА, вулиця Шкільна, 11</t>
  </si>
  <si>
    <t>59a9bb3b-070f-471e-8672-24281249aa8b</t>
  </si>
  <si>
    <t>Педіатричне відділення №4 поліклінічного відділу</t>
  </si>
  <si>
    <t>ТЕРНОПІЛЬСЬКА область, місто ТЕРНОПІЛЬ, вулиця Київська, 12</t>
  </si>
  <si>
    <t>59aed5fc-0889-48f8-a960-bb226383ea56</t>
  </si>
  <si>
    <t>Амбулаторія загальної практики - сімейної медицини № 8 КНП ЦПМСД м.Мукачева</t>
  </si>
  <si>
    <t>ЗАКАРПАТСЬКА область, місто МУКАЧЕВЕ, вулиця Верді Джузеппе, 6/106</t>
  </si>
  <si>
    <t>59b1cab5-d4d7-4a90-aa23-a94fb8a51f7e</t>
  </si>
  <si>
    <t>Фельдшерсько-акушерський пункт села Шийківка</t>
  </si>
  <si>
    <t>ШИЙКІВКА</t>
  </si>
  <si>
    <t>ХАРКІВСЬКА область, БОРІВСЬКИЙ район, село ШИЙКІВКА, вулиця Центральна, 5</t>
  </si>
  <si>
    <t>59b31a87-09d0-41d9-aece-05f08103aad2</t>
  </si>
  <si>
    <t>КОМУНАЛЬНЕ НЕКОМЕРЦІЙНЕ ПІДПРИЄМСТВО ВАШКІВЕЦЬКОЇ МІСЬКОЇ РАДИ "ВАШКІВЕЦЬКА ЛІКАРНЯ РЕБІЛІТАЦІЇ ТА ПАЛІАТИВНОЇ ДОПОМОГИ З ПОЛІКЛІНІЧНИМ ВІДДІЛЕННЯМ"</t>
  </si>
  <si>
    <t>ЧЕРНІВЕЦЬКА область, ВИЖНИЦЬКИЙ район, місто ВАШКІВЦІ, вулиця Д.ЗАГУЛА, 6А</t>
  </si>
  <si>
    <t>59b34677-8653-44c4-b893-b7914ca47cc1</t>
  </si>
  <si>
    <t>Фельдшерський пункт  с. Острівець</t>
  </si>
  <si>
    <t>ОСТРІВЕЦЬ</t>
  </si>
  <si>
    <t>ЧЕРКАСЬКА область, УМАНСЬКИЙ район, село ОСТРІВЕЦЬ, вулиця Центральна, 10</t>
  </si>
  <si>
    <t>59b397b0-0940-45e2-808e-7e10f96c5c90</t>
  </si>
  <si>
    <t>Анисівська амбулаторія ЗПСМ</t>
  </si>
  <si>
    <t>АНИСІВ</t>
  </si>
  <si>
    <t>ЧЕРНІГІВСЬКА область, ЧЕРНІГІВСЬКИЙ район, село АНИСІВ, вулиця Герасименка , 20</t>
  </si>
  <si>
    <t>59be8b24-4833-4b3d-b5b7-d92a924113e3</t>
  </si>
  <si>
    <t>М.КИЇВ, місто КИЇВ, вулиця Багговутівська, 28</t>
  </si>
  <si>
    <t>59c2e2a9-5cf5-49f5-9120-ec496bbdccdd</t>
  </si>
  <si>
    <t>Переволоцька амбулаторія загальної практики-сімейної медицини</t>
  </si>
  <si>
    <t>ПЕРЕВОЛОКА</t>
  </si>
  <si>
    <t>ТЕРНОПІЛЬСЬКА область, БУЧАЦЬКИЙ район, село ПЕРЕВОЛОКА, вулиця Горбок, 19</t>
  </si>
  <si>
    <t>59c40331-d5b6-4ed9-af98-844698c9d5e5</t>
  </si>
  <si>
    <t>Фельдшерсько-акушерський пункт с. Виноград</t>
  </si>
  <si>
    <t>ВИНОГРАД</t>
  </si>
  <si>
    <t>ІВАНО-ФРАНКІВСЬКА область, ГОРОДЕНКІВСЬКИЙ район, село ВИНОГРАД, вулиця Миру, 1</t>
  </si>
  <si>
    <t>59cbcc08-9464-410d-aca1-c438af29bd5f</t>
  </si>
  <si>
    <t>Амбулаторія загальної практики сімейної медицини с. Грем'яч</t>
  </si>
  <si>
    <t>ГРЕМ'ЯЧ</t>
  </si>
  <si>
    <t>ЧЕРНІГІВСЬКА область, НОВГОРОД-СІВЕРСЬКИЙ район, село ГРЕМ'ЯЧ, вулиця миру, 190</t>
  </si>
  <si>
    <t>59cd42a0-a58c-4b79-97b2-cc837c996d2f</t>
  </si>
  <si>
    <t>АЗП-СМ с. Нестоїта</t>
  </si>
  <si>
    <t>НЕСТОЇТА</t>
  </si>
  <si>
    <t>ОДЕСЬКА область, село НЕСТОЇТА, вулиця Шкільна, 30 А</t>
  </si>
  <si>
    <t>59ceeef0-6035-4bfe-ad52-5d76ec6c9f71</t>
  </si>
  <si>
    <t>РІВНЕНСЬКА область, РІВНЕНСЬКИЙ район, село ВЕЛИКИЙ ОЛЕКСИН, вулиця Вербова, 2А</t>
  </si>
  <si>
    <t>59cf26ce-4b56-4ece-97b1-ebd01512baa5</t>
  </si>
  <si>
    <t>Фельдшерський пункт с.Заміське</t>
  </si>
  <si>
    <t>ЗАМІСЬКЕ</t>
  </si>
  <si>
    <t>ХАРКІВСЬКА область, ВАЛКІВСЬКИЙ район, село ЗАМІСЬКЕ, вулиця Центральна, 21</t>
  </si>
  <si>
    <t>59d0dd92-8cce-4ba9-8bf0-c2dea11ba9e1</t>
  </si>
  <si>
    <t>Деражнянська АЗПСМ</t>
  </si>
  <si>
    <t>ДЕРАЖНЯНСЬКИЙ</t>
  </si>
  <si>
    <t>ХМЕЛЬНИЦЬКА область, ДЕРАЖНЯНСЬКИЙ район, місто ДЕРАЖНЯ, вулиця Подільська, 1</t>
  </si>
  <si>
    <t>59d84164-9546-4aa9-9773-2a5248b046e9</t>
  </si>
  <si>
    <t>Чернігівська амбулаторія ЗПСМ</t>
  </si>
  <si>
    <t>59d982b9-ce69-4c41-8117-6ef8440eb54b</t>
  </si>
  <si>
    <t>Лікарська амбулаторія смт Билбасівка</t>
  </si>
  <si>
    <t>БИЛБАСІВКА</t>
  </si>
  <si>
    <t>ДОНЕЦЬКА область, СЛОВ'ЯНСЬКИЙ район, смт. БИЛБАСІВКА, вулиця Затишна, 6-а</t>
  </si>
  <si>
    <t>59d9e996-5f36-49bc-b709-49b19fa958c0</t>
  </si>
  <si>
    <t>Фельдшерський пункт с. Лиман Перший КНП "Центр ПМСД Решетилівської районної ради"</t>
  </si>
  <si>
    <t>ЛИМАН ПЕРШИЙ</t>
  </si>
  <si>
    <t>ПОЛТАВСЬКА область, РЕШЕТИЛІВСЬКИЙ район, село ЛИМАН ПЕРШИЙ, вулиця Решетилівська, 30</t>
  </si>
  <si>
    <t>59ea827c-a407-4169-9ac5-4fc37840e6a1</t>
  </si>
  <si>
    <t>Боровиківський фельдшерський пункт</t>
  </si>
  <si>
    <t>БОРОВИКИ</t>
  </si>
  <si>
    <t>ЧЕРНІГІВСЬКА область, ЧЕРНІГІВСЬКИЙ район, село БОРОВИКИ, вулиця Березна, 44</t>
  </si>
  <si>
    <t>59ec7d98-838a-441a-9280-f207a29cdf7b</t>
  </si>
  <si>
    <t>Амбулаторія ЗПСМ с. Сівка-Войнилівська</t>
  </si>
  <si>
    <t>СІВКА-ВОЙНИЛІВСЬКА</t>
  </si>
  <si>
    <t>ІВАНО-ФРАНКІВСЬКА область, КАЛУСЬКИЙ район, село СІВКА-ВОЙНИЛІВСЬКА, вулиця Івана Франка, 2А</t>
  </si>
  <si>
    <t>59f09c67-2142-4628-a08e-925f00857fd4</t>
  </si>
  <si>
    <t>АЗПСМ с. Львове</t>
  </si>
  <si>
    <t>ЛЬВОВЕ</t>
  </si>
  <si>
    <t>ХЕРСОНСЬКА область, БЕРИСЛАВСЬКИЙ район, село ЛЬВОВЕ, вулиця Нова, 48</t>
  </si>
  <si>
    <t>59fa842d-1b1a-4fb6-8bf7-45b348284138</t>
  </si>
  <si>
    <t>Підзамочківський фельдшерсько-акушерський пункт</t>
  </si>
  <si>
    <t>ПІДЗАМОЧОК</t>
  </si>
  <si>
    <t>ТЕРНОПІЛЬСЬКА область, БУЧАЦЬКИЙ район, село ПІДЗАМОЧОК, вулиця Тернопільська, 71</t>
  </si>
  <si>
    <t>59fb82fd-04ab-413a-9568-7f7f9eb4782e</t>
  </si>
  <si>
    <t>Фельдшерсько-акушерський пункт с. Гасенки</t>
  </si>
  <si>
    <t>ГАСЕНКИ</t>
  </si>
  <si>
    <t>ПОЛТАВСЬКА область, МИРГОРОДСЬКИЙ район, село ГАСЕНКИ, вулиця Центральна, 9</t>
  </si>
  <si>
    <t>59fdb1e2-5c7f-412a-922d-4367dd5235e7</t>
  </si>
  <si>
    <t>Ківерцівська АЗПСМ</t>
  </si>
  <si>
    <t>ВОЛИНСЬКА область, КІВЕРЦІВСЬКИЙ район, місто КІВЕРЦІ, вулиця Філатова, 6</t>
  </si>
  <si>
    <t>59fee9a4-9019-4640-acd3-356ea392d48b</t>
  </si>
  <si>
    <t>5a002585-d74a-42ac-ab60-935c4d02cce5</t>
  </si>
  <si>
    <t>5a042426-1ae0-40df-9a94-bccd75e222bd</t>
  </si>
  <si>
    <t>ФП с. Путринці</t>
  </si>
  <si>
    <t>ПУТРИНЦІ</t>
  </si>
  <si>
    <t>ХМЕЛЬНИЦЬКА область, ІЗЯСЛАВСЬКИЙ район, село ПУТРИНЦІ, вулиця Зелена , 21</t>
  </si>
  <si>
    <t>5a14052f-1ee5-461f-85a3-cd3f445a0903</t>
  </si>
  <si>
    <t>ДОНЕЦЬКА область, місто МАРІУПОЛЬ, проспект Металургів, 102</t>
  </si>
  <si>
    <t>5a164f7a-7c41-448d-95cc-d2122fd4ae5a</t>
  </si>
  <si>
    <t>Шосткинське відділення</t>
  </si>
  <si>
    <t>СУМСЬКА область, місто ШОСТКА, вулиця Вінниця, 64</t>
  </si>
  <si>
    <t>5a1849aa-fdfa-4b8e-bee6-8416ec583e3d</t>
  </si>
  <si>
    <t>ФАП с. Скопівка</t>
  </si>
  <si>
    <t>СКОПІВКА</t>
  </si>
  <si>
    <t>ІВАНО-ФРАНКІВСЬКА область, КОЛОМИЙСЬКИЙ район, село СКОПІВКА, вулиця Шевченка , 19а</t>
  </si>
  <si>
    <t>5a1fc537-c613-4d82-8aa0-308e402cd678</t>
  </si>
  <si>
    <t>Фельдшерсько-акушерський пункт с.Подорожне</t>
  </si>
  <si>
    <t>ЛЬВІВСЬКА область, ЖИДАЧІВСЬКИЙ район, село ПОДОРОЖНЄ, вулиця Головатого, 3</t>
  </si>
  <si>
    <t>5a2163dd-f6f3-4212-b06e-4befd81d0adc</t>
  </si>
  <si>
    <t>АЗПСМ смт Близнюки</t>
  </si>
  <si>
    <t>5a2baf01-343a-4b04-ab47-ac865d92a983</t>
  </si>
  <si>
    <t>Сухолиманський фельдшерсько-акушерський пункт</t>
  </si>
  <si>
    <t>СУХИЙ ЛИМАН</t>
  </si>
  <si>
    <t>ОДЕСЬКА область, ОВІДІОПОЛЬСЬКИЙ район, село СУХИЙ ЛИМАН, вулиця Чорноморців, 107а</t>
  </si>
  <si>
    <t>5a30fe7a-d8d8-48e0-a459-1db905db15a1</t>
  </si>
  <si>
    <t>5a3634c7-5ded-4935-9555-d40dc265dd3e</t>
  </si>
  <si>
    <t>ОДЕСЬКА область, місто ОДЕСА, вулиця Отамана Головатого, 60</t>
  </si>
  <si>
    <t>5a369c00-3c6b-47d3-8a73-bd63147adf54</t>
  </si>
  <si>
    <t>Кам'янський фельдшерсько-акушерський пункт</t>
  </si>
  <si>
    <t>ВОЛИНСЬКА область, ШАЦЬКИЙ район, село КАМ'ЯНКА, вулиця Весела, 5</t>
  </si>
  <si>
    <t>5a396eaa-14c7-4048-9b48-8c05ad74cd0b</t>
  </si>
  <si>
    <t>Щербанська амбулаторія сімейної медицини</t>
  </si>
  <si>
    <t>ЩЕРБАНКА</t>
  </si>
  <si>
    <t>ОДЕСЬКА область, РОЗДІЛЬНЯНСЬКИЙ район, село ЩЕРБАНКА, вулиця Шахтарська, 26 а</t>
  </si>
  <si>
    <t>5a3cd840-b1a6-443d-b9b1-1993cc678611</t>
  </si>
  <si>
    <t>Рудківська АЗПСМ</t>
  </si>
  <si>
    <t>ДНІПРОПЕТРОВСЬКА область, ЦАРИЧАНСЬКИЙ район, село РУДКА, вулиця Шевченка, 1</t>
  </si>
  <si>
    <t>5a405a81-d1be-41bf-b51c-c61c2efb1166</t>
  </si>
  <si>
    <t>медичний центр</t>
  </si>
  <si>
    <t>ДНІПРОПЕТРОВСЬКА область, місто ДНІПРО, вулиця Робоча, 65</t>
  </si>
  <si>
    <t>5a40c7fe-29e7-43d1-9166-a78ef183923a</t>
  </si>
  <si>
    <t>Київський міський пологовий будинок №5</t>
  </si>
  <si>
    <t>М.КИЇВ, СОЛОМ'ЯНСЬКИЙ район, місто КИЇВ, проспект Валерія Лобановського, 2</t>
  </si>
  <si>
    <t>5a40e3ae-baa1-43bd-8329-5e905bae7b14</t>
  </si>
  <si>
    <t>Комунальне підприємство "Острозька обласна психіатрична лікарня" Рівненської обласної ради</t>
  </si>
  <si>
    <t>РІВНЕНСЬКА область, місто ОСТРОГ, вулиця проспект Незалежності, 40 А</t>
  </si>
  <si>
    <t>5a4468e6-2135-47e5-988c-09f6a6a6c00b</t>
  </si>
  <si>
    <t>Амбулаторно-поліклінічне відділення КНП СОР "СОСДРЗН"</t>
  </si>
  <si>
    <t>СУМСЬКА область, місто СУМИ, площа Троїцька, 14</t>
  </si>
  <si>
    <t>5a49c847-951c-489a-82b0-6cc54a7a3b24</t>
  </si>
  <si>
    <t>ХАРКІВСЬКА область, місто ХАРКІВ, провулок Ювілейний, 2</t>
  </si>
  <si>
    <t>5a4a3069-c2b7-4da1-b2de-50ffad0bd62f</t>
  </si>
  <si>
    <t>Амбулаторія ЗПСМ № 13, Філія 4 КНП "ЦПМСД №1" Оболонського району м. Києва</t>
  </si>
  <si>
    <t>М.КИЇВ, місто КИЇВ, вулиця Йорданська, 26</t>
  </si>
  <si>
    <t>5a4e1549-40ad-42f3-b34e-29e6a06f8c24</t>
  </si>
  <si>
    <t>Пеньківська амбулаторія загальної практики - сімейної медицини</t>
  </si>
  <si>
    <t>ВІННИЦЬКА область, ЛІТИНСЬКИЙ район, село ПЕНЬКІВКА, вулиця Жовтнева, 83</t>
  </si>
  <si>
    <t>5a573279-a20b-4428-8582-701e823cc2aa</t>
  </si>
  <si>
    <t>Амбулаторія № 1</t>
  </si>
  <si>
    <t>ЗАПОРІЗЬКА область, село ЗАПОРІЖЖЯ, вулиця Лікарняна, 18</t>
  </si>
  <si>
    <t>5a591dd8-ba22-42d3-80c8-bc4c435987ef</t>
  </si>
  <si>
    <t>КНП "ВОМЦРД ВОР"</t>
  </si>
  <si>
    <t>ВІННИЦЬКА область, місто ВІННИЦЯ, вулиця Нагірна, 17</t>
  </si>
  <si>
    <t>5a5c50e4-da2c-4e81-a666-78f85f0d63c4</t>
  </si>
  <si>
    <t>Клеванська амбулаторія загальної практики - сімейної медицини</t>
  </si>
  <si>
    <t>РІВНЕНСЬКА область, РІВНЕНСЬКИЙ район, смт. КЛЕВАНЬ, вулиця Центральна, 1</t>
  </si>
  <si>
    <t>5a5f2a17-5cdb-4f44-ac7e-144af1ffb75b</t>
  </si>
  <si>
    <t>Войтівська АЗПСМ</t>
  </si>
  <si>
    <t>ВОЙТОВЕ</t>
  </si>
  <si>
    <t>КИЇВСЬКА область, ЗГУРІВСЬКИЙ район, село ВОЙТОВЕ, вулиця Миру, 42</t>
  </si>
  <si>
    <t>5a649ee0-500b-402f-8dab-293faa9c4de6</t>
  </si>
  <si>
    <t>Фельдшерський пункт с. Подівка</t>
  </si>
  <si>
    <t>ПОДІВКА</t>
  </si>
  <si>
    <t>ХЕРСОНСЬКА область, КАХОВСЬКИЙ район, село ПОДІВКА, вулиця Чехова, 26</t>
  </si>
  <si>
    <t>5a65955f-d625-4af7-8805-220d0531895a</t>
  </si>
  <si>
    <t>ФІЗИЧНА ОСОБА-ПІДПРИЄМЕЦЬ ІВАНОВ ДМИТРО ВАЛЕНТИНОВИЧ</t>
  </si>
  <si>
    <t>СУМСЬКА область, місто СУМИ, вулиця Харківська, 58А</t>
  </si>
  <si>
    <t>5a6a8116-1037-4efa-9f2e-4a19db3aeb64</t>
  </si>
  <si>
    <t>Інфекційне боксоване відділення</t>
  </si>
  <si>
    <t>5a6d2c62-5cf8-4e97-ab9a-289a32fd88d8</t>
  </si>
  <si>
    <t>5a6d56f2-7bd3-4541-8fa0-183da9ad1110</t>
  </si>
  <si>
    <t>Місце надання послуг № 2 (Широка 222)</t>
  </si>
  <si>
    <t>5a6ffa8b-f837-4adc-8168-db046b95fdf5</t>
  </si>
  <si>
    <t>Турчинецька амбулаторія загальної практики-сімейної медицини</t>
  </si>
  <si>
    <t>ТУРЧИНЦІ</t>
  </si>
  <si>
    <t>ХМЕЛЬНИЦЬКА область, ГОРОДОЦЬКИЙ район, село ТУРЧИНЦІ, вулиця Чорновола, 68</t>
  </si>
  <si>
    <t>5a76c548-bc5f-4c56-8e90-f9dad46b9552</t>
  </si>
  <si>
    <t>ФОП Корженко Ірина Василівна</t>
  </si>
  <si>
    <t>ЛУГАНСЬКА область, місто ЛИСИЧАНСЬК, вулиця Костромська, 37</t>
  </si>
  <si>
    <t>5a79c952-bfa0-4055-9817-b17a896e90dd</t>
  </si>
  <si>
    <t>місце надання послуг №2</t>
  </si>
  <si>
    <t>ОДЕСЬКА область, місто ІЗМАЇЛ, вулиця Шевченко, 8</t>
  </si>
  <si>
    <t>5a811184-547f-4873-bbba-a710858922bc</t>
  </si>
  <si>
    <t>Лікувально-діагностичний центр ТОВ "Лікувально-діагностичний центр "Альянс"</t>
  </si>
  <si>
    <t>5a8f2ef6-dc16-4499-94ea-87b307ca6839</t>
  </si>
  <si>
    <t>Амбулаторія загальної практики сімейної медицини м. Свалява</t>
  </si>
  <si>
    <t>ЗАКАРПАТСЬКА область, СВАЛЯВСЬКИЙ район, місто СВАЛЯВА, вулиця Шевченка, 22</t>
  </si>
  <si>
    <t>5a953887-0819-4fbe-a4af-63ca3eb54eb3</t>
  </si>
  <si>
    <t>ФП с. Черниші</t>
  </si>
  <si>
    <t>ЧЕРНИШІ</t>
  </si>
  <si>
    <t>ЧЕРКАСЬКА область, КАНІВСЬКИЙ район, село ЧЕРНИШІ, вулиця Гора, 48</t>
  </si>
  <si>
    <t>5a964926-1086-4041-9c72-ab81d34fb313</t>
  </si>
  <si>
    <t>5a9758a4-00bd-4df9-8128-6f29c142d1d8</t>
  </si>
  <si>
    <t>АЗПСМ С.Студениця</t>
  </si>
  <si>
    <t>СТУДЕНИЦЯ</t>
  </si>
  <si>
    <t>ЖИТОМИРСЬКА область, КОРОСТИШІВСЬКИЙ район, село СТУДЕНИЦЯ, вулиця Центральна, 7</t>
  </si>
  <si>
    <t>5a9837ef-493f-4d48-84f7-edcd8b6610ef</t>
  </si>
  <si>
    <t>ГОЛОВНИЙ КОРПУС КНП "КОНСУЛЬТАТИВНО-ДІАГНОСТИЧНОГО ЦЕНТРУ" ПОДІЛЬСЬКОГО РАЙОНУ М.КИЄВА</t>
  </si>
  <si>
    <t>5a992e75-6731-41d5-828f-4639906093f0</t>
  </si>
  <si>
    <t>АЗПСМ с.Широка Гребля</t>
  </si>
  <si>
    <t>ВІННИЦЬКА область, ХМІЛЬНИЦЬКИЙ район, село ШИРОКА ГРЕБЛЯ, вулиця Першотравнева, 80Б</t>
  </si>
  <si>
    <t>5a9c65ae-cee2-417e-a432-cfc8e551b14a</t>
  </si>
  <si>
    <t>Амбулаторія загальної практики - сімейної медицини с.Велика Губщина</t>
  </si>
  <si>
    <t>ВЕЛИКА ГУБЩИНА</t>
  </si>
  <si>
    <t>ХАРКІВСЬКА область, ВАЛКІВСЬКИЙ район, село ВЕЛИКА ГУБЩИНА, вулиця Сонячна, 2а</t>
  </si>
  <si>
    <t>5a9fd884-7549-47f2-9371-b2f4cb7cdcb7</t>
  </si>
  <si>
    <t>Мар'їнська амбулаторія загальної практики сімейної медицини</t>
  </si>
  <si>
    <t>ДОНЕЦЬКА область, МАР'ЇНСЬКИЙ район, місто МАР'ЇНКА, проспект Дружби, 22А</t>
  </si>
  <si>
    <t>5aab0cc3-65e9-40fc-bd44-8c0b62beaf08</t>
  </si>
  <si>
    <t>Амбулаторія загальної практики - сімейної медицини с. Кленове</t>
  </si>
  <si>
    <t>ХАРКІВСЬКА область, БОГОДУХІВСЬКИЙ район, село КЛЕНОВЕ, вулиця Центральна, 26</t>
  </si>
  <si>
    <t>5aabcc75-46f7-4128-b74b-7eec670af273</t>
  </si>
  <si>
    <t>Горицький   фельдшерський пункт</t>
  </si>
  <si>
    <t>ГОРИЦЯ</t>
  </si>
  <si>
    <t>ХМЕЛЬНИЦЬКА область, СЛАВУТСЬКИЙ район, село ГОРИЦЯ, вулиця Шкільна, 1</t>
  </si>
  <si>
    <t>5ab0e2b1-7af1-4229-86d4-efbdee08815d</t>
  </si>
  <si>
    <t>КНП "УМАНСЬКА СТОМАТОЛОГІЧНА ПОЛІКЛІНІКА"</t>
  </si>
  <si>
    <t>ЧЕРКАСЬКА область, ЧЕРКАСЬКА район, місто УМАНЬ, вулиця Незалежності, 72</t>
  </si>
  <si>
    <t>5ab4ea5a-83a4-4f2e-942e-07753540b4bc</t>
  </si>
  <si>
    <t>Амбулаторія загальної практики - сімейної медицини с. Хомутець</t>
  </si>
  <si>
    <t>ХОМУТЕЦЬ</t>
  </si>
  <si>
    <t>ПОЛТАВСЬКА область, МИРГОРОДСЬКИЙ район, село ХОМУТЕЦЬ, вулиця Шкільна, 5</t>
  </si>
  <si>
    <t>5abb8f99-eaa8-4ebe-9d89-b615d3b94c26</t>
  </si>
  <si>
    <t>Амбулаторія загальної практики - сімейної медицини с. Коробочкине</t>
  </si>
  <si>
    <t>КОРОБОЧКИНЕ</t>
  </si>
  <si>
    <t>ХАРКІВСЬКА область, ЧУГУЇВСЬКИЙ район, село КОРОБОЧКИНЕ, вулиця ЦЕНТРАЛЬНА, 8</t>
  </si>
  <si>
    <t>5ac4895f-cd69-4e02-b9e3-8119a9f1e13d</t>
  </si>
  <si>
    <t>Глинянський фельдшерсько-акушерський пункт</t>
  </si>
  <si>
    <t>ГЛИНЯНКА</t>
  </si>
  <si>
    <t>ВОЛИНСЬКА область, ЛЮБОМЛЬСЬКИЙ район, село ГЛИНЯНКА, вулиця Івана Франка, 10</t>
  </si>
  <si>
    <t>5ac60828-883e-4c35-9df3-7954dcf6d2b5</t>
  </si>
  <si>
    <t>ФОП Дяченко Роман Ігорович</t>
  </si>
  <si>
    <t>ЧЕРКАСЬКА область, ХРИСТИНІВСЬКИЙ район, місто ХРИСТИНІВКА, вулиця Першотравнева, 33 Б</t>
  </si>
  <si>
    <t>5ac64f56-c91a-48b8-b624-6753ccc08cde</t>
  </si>
  <si>
    <t>ЛЬВІВСЬКА область, місто ТРУСКАВЕЦЬ, вулиця Данилишиних , 62</t>
  </si>
  <si>
    <t>5ac69b10-0957-4fdb-aa30-d11f76a330a5</t>
  </si>
  <si>
    <t>Комунальне некомерційне підприємство "Центр первинної медико-санітарної допомоги № 8" Черговий кабінет</t>
  </si>
  <si>
    <t>ЗАПОРІЗЬКА область, місто ЗАПОРІЖЖЯ, вулиця Карпенко-Карого, 7</t>
  </si>
  <si>
    <t>5acb8dbe-ceca-4b65-b22e-5886095f10d3</t>
  </si>
  <si>
    <t>Амбулаторія загальної практики сімейної медицини комунального некомерційного підприємства "Центру первинної медико-санітарної допомоги міста Ромни" Роменської міської ради №2</t>
  </si>
  <si>
    <t>СУМСЬКА область, місто РОМНИ, вулиця Київська, 80</t>
  </si>
  <si>
    <t>5accb42c-762d-4e87-8716-19333923a321</t>
  </si>
  <si>
    <t>Фельдшерсько-акушерський пункт с.КРУЖИКИ</t>
  </si>
  <si>
    <t>КРУЖИКИ</t>
  </si>
  <si>
    <t>ЛЬВІВСЬКА область, САМБІРСЬКИЙ район, село КРУЖИКИ, вулиця Сагайдачного, 7</t>
  </si>
  <si>
    <t>5acd43d9-eaf8-4982-b0f9-e9ee4b93d3b5</t>
  </si>
  <si>
    <t>Відокремлений структурний підрозділ №3 Комунальне некомерційне підприємство "Зміївська центральна районна лікарня" Зміївської районної ради Харківської області</t>
  </si>
  <si>
    <t>ХАРКІВСЬКА область, ЗМІЇВСЬКИЙ район, село ТАРАНІВКА, вулиця Широнінців, 67А</t>
  </si>
  <si>
    <t>5ad0e878-002f-4343-a455-658b657e5091</t>
  </si>
  <si>
    <t>Сімейна амбулаторія №6</t>
  </si>
  <si>
    <t>МИКОЛАЇВСЬКА область, місто МИКОЛАЇВ, вулиця Велика Корениха, Гарнізонна, 1в</t>
  </si>
  <si>
    <t>5ad100f1-933e-483f-b893-7bdc39c7368a</t>
  </si>
  <si>
    <t>Мироцька АЗПСМ</t>
  </si>
  <si>
    <t>МИРОЦЬКЕ</t>
  </si>
  <si>
    <t>КИЇВСЬКА область, КИЄВО-СВЯТОШИНСЬКИЙ район, село МИРОЦЬКЕ, вулиця Центральна, 3</t>
  </si>
  <si>
    <t>5ad511e3-3ae7-4531-ac1e-ee1c87225ae4</t>
  </si>
  <si>
    <t>Фельдшерсько-акушерський пункт  с. Верин КНП "Центр первинної медико-санітарної допомоги Розвадівської сільської ради Стрийського району Львівської області "</t>
  </si>
  <si>
    <t>ВЕРИН</t>
  </si>
  <si>
    <t>ЛЬВІВСЬКА область, МИКОЛАЇВСЬКИЙ район, село ВЕРИН, вулиця Коновальця, 22</t>
  </si>
  <si>
    <t>5ae747e2-ef36-492d-af08-3a302100c8ce</t>
  </si>
  <si>
    <t>Баворівська амбулаторія загальної практики - сімейної медицини</t>
  </si>
  <si>
    <t>ТЕРНОПІЛЬСЬКА область, ТЕРНОПІЛЬСЬКИЙ район, село БАВОРІВ, вулиця Лесі Українки, 10</t>
  </si>
  <si>
    <t>5ae9649c-d7d1-4915-9d2d-4a79f1d1b537</t>
  </si>
  <si>
    <t>КНП Хмільницька районна стоматполіклініка</t>
  </si>
  <si>
    <t>ВІННИЦЬКА область, місто ХМІЛЬНИК, вулиця Пушкіна, 66</t>
  </si>
  <si>
    <t>5aedc7c3-db00-4b54-b018-d7c180503bae</t>
  </si>
  <si>
    <t>КНП "КМПБ №3"</t>
  </si>
  <si>
    <t>М.КИЇВ, СВЯТОШИНСЬКИЙ район, місто КИЇВ, вулиця Кучера Василя, 7</t>
  </si>
  <si>
    <t>5af091cb-1c70-4d1f-aacf-ff0544725104</t>
  </si>
  <si>
    <t>ПРОТИТУБЕРКУЛЬОЗНІЙ КАБІНЕТ КОМУНАЛЬНЕ НЕКОМЕРЦІЙНЕ ПІДПРИЄМСТВО "ПОЛОГІВСЬКА БАГАТОПРОФІЛЬНА ЛІКАРНЯ ІНТЕНСИВНОГО ЛІКУВАННЯ" ПОЛОГІВСЬКОЇ РАЙОННОЇ  РАДИ ЗАПОРІЗЬКОЇ ОБЛАСТІ</t>
  </si>
  <si>
    <t>ЗАПОРІЗЬКА область, ПОЛОГІВСЬКИЙ район, місто ПОЛОГИ, провулок В.Жуковського, 13</t>
  </si>
  <si>
    <t>5af232f0-ddc2-4876-9bc0-7d81befd75d5</t>
  </si>
  <si>
    <t>5af4fdc7-20e9-49b9-b3b3-1b3962af2ca0</t>
  </si>
  <si>
    <t>Рокитненська АЗПСМ</t>
  </si>
  <si>
    <t>ПОЛТАВСЬКА область, КРЕМЕНЧУЦЬКИЙ район, село РОКИТНЕ, вулиця Шевченка, 2</t>
  </si>
  <si>
    <t>5afbfa00-bf06-4536-9d30-8a7aeefac56e</t>
  </si>
  <si>
    <t>Комунальне некомерційне підприємство "Долинська багатопрофільна лікарня" Долинської районної ради Івано-Франківської області (Антоновича, 23)</t>
  </si>
  <si>
    <t>ІВАНО-ФРАНКІВСЬКА область, ДОЛИНСЬКИЙ район, місто ДОЛИНА, вулиця Антоновича, 23</t>
  </si>
  <si>
    <t>5b04c2b0-033c-4abb-b784-8faebd2ddf15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</si>
  <si>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"Жидачів" Пункт ЕМД "Нові Стрілища"</t>
  </si>
  <si>
    <t>ЛЬВІВСЬКА область, смт. НОВІ СТРІЛИЩА, вулиця Тараса Шевченка , 14</t>
  </si>
  <si>
    <t>5b07dc50-5478-4198-af1c-d79feea20a20</t>
  </si>
  <si>
    <t>Фельдшерський пунк села Шайтанка</t>
  </si>
  <si>
    <t>ШАЙТАНКА</t>
  </si>
  <si>
    <t>ОДЕСЬКА область, ЛЮБАШІВСЬКИЙ район, село ШАЙТАНКА, вулиця Богдана Хмельницького, 55</t>
  </si>
  <si>
    <t>5b0e32c9-8897-4d3c-a94d-816303534000</t>
  </si>
  <si>
    <t>АЗПСМ с.Тишиця</t>
  </si>
  <si>
    <t>РІВНЕНСЬКА область, БЕРЕЗНІВСЬКИЙ район, село ТИШИЦЯ, вулиця Незалежності, 185А</t>
  </si>
  <si>
    <t>5b0fe058-7e67-4d7a-8f13-c0b97241988d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</si>
  <si>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"Мостиська" пункт "Поповичі"</t>
  </si>
  <si>
    <t>ПОПОВИЧІ</t>
  </si>
  <si>
    <t>ЛЬВІВСЬКА область, село ПОПОВИЧІ, вулиця Шевченка, 84</t>
  </si>
  <si>
    <t>5b122cc1-0554-4efc-b2d6-24a002d58f2d</t>
  </si>
  <si>
    <t>АЗПСМ №6 вулиця Рогозівська, 6</t>
  </si>
  <si>
    <t>М.КИЇВ, місто КИЇВ, вулиця Рогозівська, 6</t>
  </si>
  <si>
    <t>5b1b979c-bfa2-4952-9bb8-393be13c0b36</t>
  </si>
  <si>
    <t>Новоободівська ЛА ЗПСМ</t>
  </si>
  <si>
    <t>НОВА ОБОДІВКА</t>
  </si>
  <si>
    <t>ВІННИЦЬКА область, ТРОСТЯНЕЦЬКИЙ район, село НОВА ОБОДІВКА, вулиця ЦЕНТРАЛЬНА, 52</t>
  </si>
  <si>
    <t>5b1c9695-55e3-42f6-9800-15d6d279d369</t>
  </si>
  <si>
    <t>ПОЛТАВСЬКА область, місто ПОЛТАВА, вулиця Сінна, 37</t>
  </si>
  <si>
    <t>5b2135b8-785e-4d3a-a20a-283fce3e28bb</t>
  </si>
  <si>
    <t>Світлодарська амбулаторія</t>
  </si>
  <si>
    <t>ДОНЕЦЬКА область, БАХМУТСЬКИЙ район, місто СВІТЛОДАРСЬК, вулиця Перемоги, 1</t>
  </si>
  <si>
    <t>5b25355e-7976-4c47-9814-d6221cfa9b11</t>
  </si>
  <si>
    <t>ФАП с.Іванківці</t>
  </si>
  <si>
    <t>ІВАНКІВЦІ</t>
  </si>
  <si>
    <t>ТЕРНОПІЛЬСЬКА область, ЛАНОВЕЦЬКИЙ район, село ІВАНКІВЦІ, вулиця ГАГАРІНА, 59А</t>
  </si>
  <si>
    <t>5b2696ad-2200-471f-bc17-62405b6416d0</t>
  </si>
  <si>
    <t>Амбулаторія № 5, КНП "ЦПМСД №2" Краматорської міської ради</t>
  </si>
  <si>
    <t>ДОНЕЦЬКА область, місто КРАМАТОРСЬК, вулиця Героїв України, 20</t>
  </si>
  <si>
    <t>5b26a3f4-73c4-4b27-8e92-462415121b5c</t>
  </si>
  <si>
    <t>Структурний підрозділ для надання первинної медичної (медико-санітарної) допомоги (Гагаріна)</t>
  </si>
  <si>
    <t>ХАРКІВСЬКА область, місто ХАРКІВ, проспект Гагаріна, 174/2</t>
  </si>
  <si>
    <t>5b26d3f5-0eee-4b78-abe8-5f91a54db554</t>
  </si>
  <si>
    <t>5b2a0533-c9e0-4334-b039-cd2606f18e1e</t>
  </si>
  <si>
    <t>Фельдшерсько-акушерський пункт с. Єрки</t>
  </si>
  <si>
    <t>ПОЛТАВСЬКА область, МИРГОРОДСЬКИЙ район, село ЄРКИ, вулиця Зубковського, 58</t>
  </si>
  <si>
    <t>5b332730-6b15-4cdb-9f8a-efa5b63a4da4</t>
  </si>
  <si>
    <t>Комунальне некомерційне підприємство "Ніжинська центральна районна лікарня" Ніжинської районної ради Чернігівської області</t>
  </si>
  <si>
    <t>ЧЕРНІГІВСЬКА область, місто НІЖИН, вулиця Академіка Амосова, 1</t>
  </si>
  <si>
    <t>5b34971e-8a10-486a-aaf5-b418cdb5c13d</t>
  </si>
  <si>
    <t>ЧЕРНІВЕЦЬКА область, місто ЧЕРНІВЦІ, вулиця Білоруська, 30</t>
  </si>
  <si>
    <t>5b415ac0-4c16-48f1-a60e-33a0e3f04978</t>
  </si>
  <si>
    <t>Хірургічний корпус</t>
  </si>
  <si>
    <t>ЗАПОРІЗЬКА область, ГУЛЯЙПІЛЬСЬКИЙ район, місто ГУЛЯЙПОЛЕ, вулиця Соборна, 107Б</t>
  </si>
  <si>
    <t>5b440939-a6a7-4b35-bf1e-35da3bb7bd11</t>
  </si>
  <si>
    <t>Фельдшерсько - акушерський пункт с. Костянтинопіль</t>
  </si>
  <si>
    <t>КОСТЯНТИНОПІЛЬ</t>
  </si>
  <si>
    <t>ДОНЕЦЬКА область, ВЕЛИКОНОВОСІЛКІВСЬКИЙ район, село КОСТЯНТИНОПІЛЬ, вулиця Мічуріна, 28</t>
  </si>
  <si>
    <t>5b494d68-7a13-4b73-9c92-f09bf0124f18</t>
  </si>
  <si>
    <t>Фельдшерсько-акушерський пункт с.В.Ремета</t>
  </si>
  <si>
    <t>ВЕРХНІ РЕМЕТИ</t>
  </si>
  <si>
    <t>ЗАКАРПАТСЬКА область, БЕРЕГІВСЬКИЙ район, село ВЕРХНІ РЕМЕТИ, вулиця Центральна, 39</t>
  </si>
  <si>
    <t>5b4d54ae-2889-423d-9664-bdcfe4d775f7</t>
  </si>
  <si>
    <t>Амбулаторія загальної практики - сімейної медицини №18</t>
  </si>
  <si>
    <t>ЖИТОМИРСЬКА область, місто ЖИТОМИР, вулиця Лесі Українки, 4</t>
  </si>
  <si>
    <t>5b4d66a8-8277-4523-867d-d977ef6d331f</t>
  </si>
  <si>
    <t>Фельдшерсько-акушерський пункт с. Кунцеве</t>
  </si>
  <si>
    <t>КУНЦЕВЕ</t>
  </si>
  <si>
    <t>ПОЛТАВСЬКА область, НОВОСАНЖАРСЬКИЙ район, село КУНЦЕВЕ, вулиця Центральна, 69/2</t>
  </si>
  <si>
    <t>5b5852b4-a42f-453f-b308-8ed13cc45140</t>
  </si>
  <si>
    <t>Комунальне  некомерційне підприємство"Міська дитяча стоматологічна поліклініка" Рівненської міської ради</t>
  </si>
  <si>
    <t>РІВНЕНСЬКА область, місто РІВНЕ, вулиця Марка Вовчка, 14</t>
  </si>
  <si>
    <t>5b586fbc-a212-4970-83ef-88dd93d2c2cb</t>
  </si>
  <si>
    <t>Жукотківський фельдшерський пункт</t>
  </si>
  <si>
    <t>ЖУКОТКИ</t>
  </si>
  <si>
    <t>ЧЕРНІГІВСЬКА область, ЧЕРНІГІВСЬКИЙ район, село ЖУКОТКИ, вулиця Незалежності, 35</t>
  </si>
  <si>
    <t>5b5989bc-c037-4133-8139-264d131bef40</t>
  </si>
  <si>
    <t>Шевченківська амбулаторія ЗПСМ</t>
  </si>
  <si>
    <t>ІВАНО-ФРАНКІВСЬКА область, ДОЛИНСЬКИЙ район, село ШЕВЧЕНКОВЕ, вулиця Шевченка, 34</t>
  </si>
  <si>
    <t>5b5a3957-94c8-4710-8872-e0d17cc9869c</t>
  </si>
  <si>
    <t>Фельдшерський пункт с. Буда-Макіївка</t>
  </si>
  <si>
    <t>БУДА-МАКІЇВКА</t>
  </si>
  <si>
    <t>ЧЕРКАСЬКА область, СМІЛЯНСЬКИЙ район, село БУДА-МАКІЇВКА, вулиця Красна, 103</t>
  </si>
  <si>
    <t>5b615a11-2308-4843-a479-db8925324290</t>
  </si>
  <si>
    <t>5b617a46-7d40-41b4-a09d-c09dfda408c4</t>
  </si>
  <si>
    <t>Фельдшерський пункт с.Халаїдове</t>
  </si>
  <si>
    <t>ХАЛАЇДОВЕ</t>
  </si>
  <si>
    <t>ЧЕРКАСЬКА область, МОНАСТИРИЩЕНСЬКИЙ район, село ХАЛАЇДОВЕ, вулиця Незалежна, 2</t>
  </si>
  <si>
    <t>5b6994bf-6f68-4c84-a7c0-9a1c7a0527f3</t>
  </si>
  <si>
    <t>Амбулаторія загальної практики сімейної медицини с. Зелений Гай</t>
  </si>
  <si>
    <t>ЧЕРНІВЕЦЬКА область, НОВОСЕЛИЦЬКИЙ район, село ЗЕЛЕНИЙ ГАЙ, вулиця Боженка, 1а</t>
  </si>
  <si>
    <t>5b74bbf5-f20c-4856-91a7-a42a2dfe57fe</t>
  </si>
  <si>
    <t>КНП "Чернігівський обласний медичний центр соціально значущих та небезпечних хвороб" ЧОР Бахмацький центр хоспісної допомоги хворим на туберкульоз</t>
  </si>
  <si>
    <t>ЧЕРНІГІВСЬКА область, БАХМАЦЬКИЙ район, місто БАХМАЧ, вулиця Південна, 20</t>
  </si>
  <si>
    <t>5b77b234-36cc-4a91-a126-e5e04cfa0dc1</t>
  </si>
  <si>
    <t>Плугатарський фельдшерський пункт</t>
  </si>
  <si>
    <t>ПЛУГАТАР</t>
  </si>
  <si>
    <t>ЛУГАНСЬКА область, БІЛОВОДСЬКИЙ район, село ПЛУГАТАР, вулиця Миру, 7</t>
  </si>
  <si>
    <t>5b7b5583-15bb-4b38-9061-03abfbc1d91c</t>
  </si>
  <si>
    <t>АЗПСМ с.Миколо-Комишувата</t>
  </si>
  <si>
    <t>МИКОЛО-КОМИШУВАТА</t>
  </si>
  <si>
    <t>ХАРКІВСЬКА область, КРАСНОГРАДСЬКИЙ район, село МИКОЛО-КОМИШУВАТА, вулиця Українська, 1</t>
  </si>
  <si>
    <t>5b85c52b-48c9-4a25-b4a5-fc544008cbd7</t>
  </si>
  <si>
    <t>Гродівська селищна лікарська амбулаторія</t>
  </si>
  <si>
    <t>ГРОДІВКА</t>
  </si>
  <si>
    <t>ДОНЕЦЬКА область, ПОКРОВСЬКИЙ район, смт. ГРОДІВКА, вулиця Шкільна, 31А</t>
  </si>
  <si>
    <t>5b901662-c7e7-40fe-a126-572424b93097</t>
  </si>
  <si>
    <t>Відділення для лікування шкірно - венерологічних</t>
  </si>
  <si>
    <t>ЖИТОМИРСЬКА область, місто ЖИТОМИР, вулиця Велика Бердичівська, 80</t>
  </si>
  <si>
    <t>5b9abe3c-11cb-49e4-9769-a59d0fdcab63</t>
  </si>
  <si>
    <t>ФАП села Дмитрівка лікарської амбулаторії  села Сергіївка</t>
  </si>
  <si>
    <t>ДОНЕЦЬКА область, СЛОВ'ЯНСЬКИЙ район, село ДМИТРІВКА, вулиця Пушкіна, 26-а</t>
  </si>
  <si>
    <t>5b9cc0f5-557c-4634-afb2-937d42df42e2</t>
  </si>
  <si>
    <t>Пункт здоров'я с. Давидівці</t>
  </si>
  <si>
    <t>ДАВИДІВЦІ</t>
  </si>
  <si>
    <t>ЧЕРНІВЕЦЬКА область, КІЦМАНСЬКИЙ район, село ДАВИДІВЦІ, вулиця Центральна, 8</t>
  </si>
  <si>
    <t>5ba28c53-e213-4401-85df-ee6243a1a73b</t>
  </si>
  <si>
    <t>БУГРУВАТСЬКИЙ ФЕЛЬДШЕРСЬКО-АКУШЕРСЬКИЙ ПУНКТ</t>
  </si>
  <si>
    <t>БУГРУВАТЕ</t>
  </si>
  <si>
    <t>СУМСЬКА область, ОХТИРСЬКИЙ район, село БУГРУВАТЕ, вулиця ЛИТОВЧЕНКА, 8</t>
  </si>
  <si>
    <t>5bb19f26-e6b1-44a8-ad3e-5956b3773ce9</t>
  </si>
  <si>
    <t>Малоянисольська амбулаторія загальної практики-сімейної медицини</t>
  </si>
  <si>
    <t>МАЛОЯНИСОЛЬ</t>
  </si>
  <si>
    <t>ДОНЕЦЬКА область, НІКОЛЬСЬКИЙ район, село МАЛОЯНИСОЛЬ, вулиця Больнічна, 2</t>
  </si>
  <si>
    <t>5bb2164f-e0ef-4b78-8514-0a0cbfc9ddec</t>
  </si>
  <si>
    <t>Комунальне підприємство "Волинський обласний центр екстреної медичної допомоги та медицини катастроф" Волинської обласної ради Ратнівське відділення екстренної медичної допомоги  пункт ЕМД с.Велимче</t>
  </si>
  <si>
    <t>5bb7b1ac-9c4b-4bca-8e06-52779c1b45f3</t>
  </si>
  <si>
    <t>5bbbe6f2-3adb-45b0-b41b-20360a523e53</t>
  </si>
  <si>
    <t>ФАП с.Яблунівка</t>
  </si>
  <si>
    <t>ПОЛТАВСЬКА область, ЛОХВИЦЬКИЙ район, село ЯБЛУНІВКА, вулиця Сенчанська, 25 а</t>
  </si>
  <si>
    <t>5bc10604-ac29-4e23-b731-1c5835714865</t>
  </si>
  <si>
    <t>АЗПСМ села Пигарівка</t>
  </si>
  <si>
    <t>ПИГАРІВКА</t>
  </si>
  <si>
    <t>СУМСЬКА область, СЕРЕДИНО-БУДСЬКИЙ район, село ПИГАРІВКА, вулиця Лісна, 8</t>
  </si>
  <si>
    <t>5bc4f39c-2f91-4626-aa9c-4bf8e5148501</t>
  </si>
  <si>
    <t>5bcc5248-0550-401e-9a10-0e8bdb599a46</t>
  </si>
  <si>
    <t>5bd9f768-7c66-4d24-84d3-c0ad98061d2c</t>
  </si>
  <si>
    <t>Фельдшерсько-акушерський пункт с.Повстанське</t>
  </si>
  <si>
    <t>ПОВСТАНСЬКЕ</t>
  </si>
  <si>
    <t>ОДЕСЬКА область, БІЛЯЇВСЬКИЙ район, село ПОВСТАНСЬКЕ, вулиця ПАРКОВА, 3</t>
  </si>
  <si>
    <t>5bdd7c1e-4661-446c-8e87-2fa5993ca419</t>
  </si>
  <si>
    <t>ФП с.Разіне</t>
  </si>
  <si>
    <t>РАЗІНЕ</t>
  </si>
  <si>
    <t>ЖИТОМИРСЬКА область, РОМАНІВСЬКИЙ район, село РАЗІНЕ, вулиця Медична, 4а</t>
  </si>
  <si>
    <t>5bed79de-04dc-41c0-a1c3-d47676d8c668</t>
  </si>
  <si>
    <t>5bee4d88-6339-4792-b798-e8655498261a</t>
  </si>
  <si>
    <t>НОВГОРОДСЬКЕ</t>
  </si>
  <si>
    <t>ДОНЕЦЬКА область, смт. НОВГОРОДСЬКЕ, вулиця Молодіжна, 7</t>
  </si>
  <si>
    <t>5beebc4e-53ee-47a8-a8ba-3d1a8c35b03f</t>
  </si>
  <si>
    <t>Центр первинної медичної (медико-санітарної) допомоги  АМБУЛАТОРІЯ №1</t>
  </si>
  <si>
    <t>5bf664d0-ffc2-4c75-a816-9cb7cdd86ce1</t>
  </si>
  <si>
    <t>АЗПСМ с.Одноробівка І</t>
  </si>
  <si>
    <t>ІВАШКИ</t>
  </si>
  <si>
    <t>ХАРКІВСЬКА область, ЗОЛОЧІВСЬКИЙ район, село ІВАШКИ, вулиця Центральна, 165</t>
  </si>
  <si>
    <t>5bf69b88-69ab-4746-84d9-a53fa1993a32</t>
  </si>
  <si>
    <t>Зорянська амбулаторія загальної практики  - сімейної медицини</t>
  </si>
  <si>
    <t>РІВНЕНСЬКА область, РІВНЕНСЬКИЙ район, село ЗОРЯ, вулиця Сморжівська, 45</t>
  </si>
  <si>
    <t>5bf75a78-9b9e-4a06-b877-94857937e4d2</t>
  </si>
  <si>
    <t>Амбулаторія загальної практики сімейної медицини с.Колодіївка</t>
  </si>
  <si>
    <t>КОЛОДІЇВКА</t>
  </si>
  <si>
    <t>ТЕРНОПІЛЬСЬКА область, ПІДВОЛОЧИСЬКИЙ район, село КОЛОДІЇВКА, вулиця Центральна, 22А</t>
  </si>
  <si>
    <t>5bf7708f-b7ef-4042-b547-cce735780cce</t>
  </si>
  <si>
    <t>ЦПМСД №3 Святошинського району м. Київ</t>
  </si>
  <si>
    <t>5bf84102-d14a-4857-8e26-da48f8868652</t>
  </si>
  <si>
    <t>Амбулаторне відділення №9</t>
  </si>
  <si>
    <t>М.КИЇВ, місто КИЇВ, вулиця Борщагівська, 145</t>
  </si>
  <si>
    <t>5bfc3c1f-6272-4a4c-8756-75e363cdf993</t>
  </si>
  <si>
    <t>Лящівська лікарська амбулаторія загальної практики сімейної медицини</t>
  </si>
  <si>
    <t>ЛЯЩІВКА</t>
  </si>
  <si>
    <t>ЧЕРКАСЬКА область, ЧОРНОБАЇВСЬКИЙ район, село ЛЯЩІВКА, вулиця Павлова, 25а</t>
  </si>
  <si>
    <t>5bfc51ab-a35c-4fe9-8453-3dc4286ce2dd</t>
  </si>
  <si>
    <t>ВІННИЦЬКА область, місто ВІННИЦЯ, вулиця Пирогова, 46</t>
  </si>
  <si>
    <t>5bfec518-fb76-42eb-b8e0-31028912486e</t>
  </si>
  <si>
    <t>2. Комунальне Некомерційне Підприємство "Хмільницька центральна районна лікарня" Хмільницької районної ради</t>
  </si>
  <si>
    <t>5bff7f30-79a9-4533-84cb-190294288378</t>
  </si>
  <si>
    <t>Амбулаторія №6 КНП "ЦПМСД №2" Голосіївського району м. Києва</t>
  </si>
  <si>
    <t>М.КИЇВ, місто КИЇВ, проспект Голосіївський, 59а</t>
  </si>
  <si>
    <t>5c018683-56b0-4fc7-8242-8dfa0520b043</t>
  </si>
  <si>
    <t>Комунальне Некомерційне Підприємство «Радомишльська лікарня» Радомишльської міської ради</t>
  </si>
  <si>
    <t>ЖИТОМИРСЬКА область, РАДОМИШЛЬСЬКИЙ район, місто РАДОМИШЛЬ, вулиця Присутственна, 9</t>
  </si>
  <si>
    <t>5c0963a3-906b-4ce1-9aad-0091a8238d52</t>
  </si>
  <si>
    <t>ДОНЕЦЬКА область, місто СЛОВ'ЯНСЬК, вулиця ШЕВЧЕНКА, 33</t>
  </si>
  <si>
    <t>5c09c1df-9457-4baf-9654-8b095df8992d</t>
  </si>
  <si>
    <t>ДНІПРОПЕТРОВСЬКА область, місто ДНІПРО, вулиця Казакова, 1а</t>
  </si>
  <si>
    <t>5c09c96d-7ab9-4381-9cac-8f0ffa39255a</t>
  </si>
  <si>
    <t>Амбулаторне відділення №13 МЦ ТОВ "Медикал Сервіс"</t>
  </si>
  <si>
    <t>М.КИЇВ, місто КИЇВ, вулиця Бориса Гмирі, 5А</t>
  </si>
  <si>
    <t>5c13584b-c150-46eb-9fd0-ba86dae043ff</t>
  </si>
  <si>
    <t>ФАП Шаулиха</t>
  </si>
  <si>
    <t>ШАУЛИХА</t>
  </si>
  <si>
    <t>ЧЕРКАСЬКА область, ТАЛЬНІВСЬКИЙ район, село ШАУЛИХА, вулиця Космонавтів, 1а</t>
  </si>
  <si>
    <t>5c14ee5a-6347-4e1d-9fde-4e47befa4a23</t>
  </si>
  <si>
    <t>ТОВАРИСТВО З ОБМЕЖЕНЮ ВІДПОВІДАЛЬНІСТЮ "ХЕЛСІ ЕНД ХЕПІ" ВМП №3</t>
  </si>
  <si>
    <t>М.КИЇВ, ДАРНИЦЬКИЙ район, місто КИЇВ, вулиця Драгоманова, 1Н</t>
  </si>
  <si>
    <t>5c175dce-97c5-4a38-b0b6-eba78b778f46</t>
  </si>
  <si>
    <t>Сазонівський фельдшерсько- акушерський пункт</t>
  </si>
  <si>
    <t>САЗОНІВКА</t>
  </si>
  <si>
    <t>ПОЛТАВСЬКА область, ОРЖИЦЬКИЙ район, село САЗОНІВКА, вулиця Центральна, 4</t>
  </si>
  <si>
    <t>5c198ed8-ada2-4b84-a180-b702851251c2</t>
  </si>
  <si>
    <t>ІВАНО-ФРАНКІВСЬКА область, КОЛОМИЙСЬКИЙ район, село ПІДГАЙЧИКИ, вулиця Гостинець, 12А</t>
  </si>
  <si>
    <t>5c1cbecc-10be-4070-a9c6-3536a8fc24fb</t>
  </si>
  <si>
    <t>Амбулаторія загальної практики-сімейної медицини с. Вербень</t>
  </si>
  <si>
    <t>ВЕРБЕНЬ</t>
  </si>
  <si>
    <t>РІВНЕНСЬКА область, ДЕМИДІВСЬКИЙ район, село ВЕРБЕНЬ, вулиця Зелена, 31</t>
  </si>
  <si>
    <t>5c1d41d7-f8dd-4515-babb-0e8ca3f05c8f</t>
  </si>
  <si>
    <t>КНП Баранинської сільської ради "Центр ПМСД" АЗПСМ с. Руські Комарівці</t>
  </si>
  <si>
    <t>РУСЬКІ КОМАРІВЦІ</t>
  </si>
  <si>
    <t>ЗАКАРПАТСЬКА область, село РУСЬКІ КОМАРІВЦІ, вулиця Лісова, 5</t>
  </si>
  <si>
    <t>5c1e32d8-0d79-4252-a589-113697b310f7</t>
  </si>
  <si>
    <t>ХМЕЛЬНИЦЬКА область, місто ХМЕЛЬНИЦЬКИЙ, вулиця Володимирська, 85</t>
  </si>
  <si>
    <t>5c22f1af-4bcb-4aeb-bc6b-7d68b0566c50</t>
  </si>
  <si>
    <t>Славутська АЗП-СМ №3</t>
  </si>
  <si>
    <t>ХМЕЛЬНИЦЬКА область, місто СЛАВУТА, вулиця Антона Сокола, 1а</t>
  </si>
  <si>
    <t>5c3492f0-c48d-4031-9e2f-f2db04c73ec2</t>
  </si>
  <si>
    <t>АЗПСМ с.Минай</t>
  </si>
  <si>
    <t>ЗАКАРПАТСЬКА область, УЖГОРОДСЬКИЙ район, село МИНАЙ, вулиця Борканюка, 12</t>
  </si>
  <si>
    <t>5c3865b2-f792-40e4-8f7f-7ee80b7c0b54</t>
  </si>
  <si>
    <t>Комунальне підприємство "Дитяча міська клінічна лікарня Полтавської м іської ради ДПВ№1</t>
  </si>
  <si>
    <t>ПОЛТАВСЬКА область, місто ПОЛТАВА, вулиця Олександра Бідного., 2</t>
  </si>
  <si>
    <t>5c40ac18-feed-4020-bdc1-9fcfbd9c1909</t>
  </si>
  <si>
    <t>Фельдшерський пункт с. Семенівка</t>
  </si>
  <si>
    <t>ЧЕРКАСЬКА область, ЛИСЯНСЬКИЙ район, село СЕМЕНІВКА, вулиця Тропотяги, 26</t>
  </si>
  <si>
    <t>5c4ca7b8-894f-4be3-a485-c5711cf31fac</t>
  </si>
  <si>
    <t>Амбулаторія загальної практики сімейної медицини  № 6</t>
  </si>
  <si>
    <t>5c4f19a9-8782-4974-8db8-c5b73dd90f09</t>
  </si>
  <si>
    <t>Відділення легеневого туберкульозу для дорослих № 3 КП "Кам'янський протитуберкульозний диспансер"ДОР"</t>
  </si>
  <si>
    <t>ДНІПРОПЕТРОВСЬКА область, ВЕРХНЬОДНІПРОВСЬКИЙ район, смт. НОВОМИКОЛАЇВКА, вулиця Волошкова, 2</t>
  </si>
  <si>
    <t>5c55e141-50f1-40b5-9433-38a8baf68055</t>
  </si>
  <si>
    <t>ФАП  села Паніванівка</t>
  </si>
  <si>
    <t>ПАНІВАНІВКА</t>
  </si>
  <si>
    <t>ПОЛТАВСЬКА область, СЕМЕНІВСЬКИЙ район, село ПАНІВАНІВКА, вулиця Перемоги, 59 а</t>
  </si>
  <si>
    <t>5c572b37-2641-4097-929e-584f0ffceac2</t>
  </si>
  <si>
    <t>ФАП с.Васильки</t>
  </si>
  <si>
    <t>ПОЛТАВСЬКА область, ЛОХВИЦЬКИЙ район, село ВАСИЛЬКИ, вулиця Шевченка, 42</t>
  </si>
  <si>
    <t>5c5779fd-a09a-4ca0-8cea-86b284ff6926</t>
  </si>
  <si>
    <t>Фельдшерський пункт с. Огульці</t>
  </si>
  <si>
    <t>ОГУЛЬЦІ</t>
  </si>
  <si>
    <t>ХАРКІВСЬКА область, ВАЛКІВСЬКИЙ район, село ОГУЛЬЦІ, вулиця Холодного, 26</t>
  </si>
  <si>
    <t>5c5af00e-6eef-4fd9-8e66-e07983a03a3a</t>
  </si>
  <si>
    <t>Фельдшерський пункт  с.Калинівка</t>
  </si>
  <si>
    <t>ЖИТОМИРСЬКА область, ОЛЕВСЬКИЙ район, село КАЛИНІВКА, вулиця Лесі Українки, 1</t>
  </si>
  <si>
    <t>5c5d70af-d1a1-436f-8d10-7b1f50301088</t>
  </si>
  <si>
    <t>Фельдшерсько акушерський пункт с. Нова-Олексіївка</t>
  </si>
  <si>
    <t>ЧЕРНІВЕЦЬКА область, СОКИРЯНСЬКИЙ район, село НОВООЛЕКСІЇВКА, вулиця Кобилянська, 16</t>
  </si>
  <si>
    <t>5c5f2684-9108-4e47-adaa-d5b2a984c532</t>
  </si>
  <si>
    <t>5c644a12-bd55-46c9-afde-d0e2b101c916</t>
  </si>
  <si>
    <t>Амбулаторія загальної практики - сімейної медицини села  Звенигород</t>
  </si>
  <si>
    <t>ЛЬВІВСЬКА область, ПУСТОМИТІВСЬКИЙ район, село ЗВЕНИГОРОД, площа Звенигородська, 1441/36</t>
  </si>
  <si>
    <t>5c68cbd9-bfc1-49f1-898f-7ea3982d5071</t>
  </si>
  <si>
    <t>Фельдшерський пункт с. Мемрик</t>
  </si>
  <si>
    <t>МЕМРИК</t>
  </si>
  <si>
    <t>ДОНЕЦЬКА область, ПОКРОВСЬКИЙ район, село МЕМРИК, вулиця Центральна, 1</t>
  </si>
  <si>
    <t>5c6a4512-33e6-44bc-9a18-38929f7909ce</t>
  </si>
  <si>
    <t>ЛЬВІВСЬКА область, БРОДІВСЬКИЙ район, місто БРОДИ, вулиця Гончарська, 14а</t>
  </si>
  <si>
    <t>5c6d51e9-d69a-4de4-8808-e063aced6f94</t>
  </si>
  <si>
    <t>Фельдшерський пункт с.Сухарівка</t>
  </si>
  <si>
    <t>СУХАРІВКА</t>
  </si>
  <si>
    <t>ЖИТОМИРСЬКА область, НАРОДИЦЬКИЙ район, село СУХАРІВКА, вулиця Визволителів, 46</t>
  </si>
  <si>
    <t>5c6df57c-2d1e-4fe9-b68f-5ad6f3691bab</t>
  </si>
  <si>
    <t>Амбулаторія с.Стеблівка</t>
  </si>
  <si>
    <t>СТЕБЛІВКА</t>
  </si>
  <si>
    <t>ЗАКАРПАТСЬКА область, ХУСТСЬКИЙ район, село СТЕБЛІВКА, вулиця Дружби, 5</t>
  </si>
  <si>
    <t>5c6f7b6f-e1f4-4dc9-b4f3-3f7320e4ebb1</t>
  </si>
  <si>
    <t>КНП 'ЦПМСД № 3 м. Маріуполя' Амбулаторія № 3</t>
  </si>
  <si>
    <t>5c7b8297-0b2c-4d4c-9322-c913cbbc9725</t>
  </si>
  <si>
    <t>Амбулаторія загальної практики - сімейної медицини №21</t>
  </si>
  <si>
    <t>ЖИТОМИРСЬКА область, місто ЖИТОМИР, вулиця Чуднівська, 102</t>
  </si>
  <si>
    <t>5c805e75-7d59-4c52-94be-5a30f946ee3f</t>
  </si>
  <si>
    <t>ХМЕЛЬНИЦЬКА область, місто КАМ'ЯНЕЦЬ-ПОДІЛЬСЬКИЙ, вулиця Л. Українки, 41</t>
  </si>
  <si>
    <t>5c83d190-e5dd-412f-b35a-203a788e351f</t>
  </si>
  <si>
    <t>Мобільна медична бригада №2</t>
  </si>
  <si>
    <t>ЛЬВІВСЬКА область, місто ЛЬВІВ, вулиця Снопківська, 22,</t>
  </si>
  <si>
    <t>5c84d658-ceda-46fc-b41c-dc6116456897</t>
  </si>
  <si>
    <t>ОДЕСЬКА область, КІЛІЙСЬКИЙ район, місто ВИЛКОВЕ, вулиця Різдвяна, 55</t>
  </si>
  <si>
    <t>5c884e25-16b6-44d1-8ee8-c7460d1ac4b9</t>
  </si>
  <si>
    <t>Фельдшерсько-акушерський пункт с. Пристанційне</t>
  </si>
  <si>
    <t>ПРИСТАНЦІЙНЕ</t>
  </si>
  <si>
    <t>ПОЛТАВСЬКА область, НОВОСАНЖАРСЬКИЙ район, село ПРИСТАНЦІЙНЕ, вулиця Миру, 2</t>
  </si>
  <si>
    <t>5c8938d8-637e-476d-a225-181db02b23a9</t>
  </si>
  <si>
    <t>Комунальне некомерційне підприємство "Олександрійська районна лікарня" Рівненської районної ради</t>
  </si>
  <si>
    <t>РІВНЕНСЬКА область, РІВНЕНСЬКИЙ район, село ОЛЕКСАНДРІЯ, вулиця Т.Грицюка, 1</t>
  </si>
  <si>
    <t>5c898d63-ebab-4c81-9797-7a49a60fdefd</t>
  </si>
  <si>
    <t>Філія №6 КНП "КДЦ" Шевченківського району м. Києва, вул. Симона Петлюри, 2/4</t>
  </si>
  <si>
    <t>М.КИЇВ, місто КИЇВ, вулиця Симона Петлюри, 2/4</t>
  </si>
  <si>
    <t>5c8a02d9-c7ed-42fb-91dc-1be68bfdc457</t>
  </si>
  <si>
    <t>5c8ddd6f-0949-4c7c-b631-38647751c5bb</t>
  </si>
  <si>
    <t>АМБУЛАТОРІЯ ЗАГАЛЬНОЇ ПРАКТИКИ СІМЕЙНОЇ МЕДИЦИНИ С. ПОПОВИЧІ ВІДОКРЕМЛЕНИЙ ПІДРОЗДІЛ КОМУНАЛЬНОГО НЕКОМЕРЦІЙНОГО ПІДПРИЄМСТВА "АМБУЛАТОРІЯ ЗАГАЛЬНОЇ ПРАКТИКИ СІМЕЙНОЇ МЕДИЦИНИ" ШЕГИНІВСЬКОЇ СІЛЬСЬКО</t>
  </si>
  <si>
    <t>ЛЬВІВСЬКА область, МОСТИСЬКИЙ район, село ПОПОВИЧІ, вулиця Шевченка, 84</t>
  </si>
  <si>
    <t>5c8e2b22-d039-4489-a75c-54dc37ccedeb</t>
  </si>
  <si>
    <t>РІВНЕНСЬКА область, місто ОСТРОГ, вулиця Татарська, 179б</t>
  </si>
  <si>
    <t>5c9030dc-9061-4b91-8800-22e6126498ab</t>
  </si>
  <si>
    <t>Кримненська АЗПСМ</t>
  </si>
  <si>
    <t>КРИМНЕ</t>
  </si>
  <si>
    <t>ВОЛИНСЬКА область, СТАРОВИЖІВСЬКИЙ район, село КРИМНЕ, вулиця Радянська, 9а</t>
  </si>
  <si>
    <t>5ca190d8-952f-4d31-b158-f20c7b8c62a9</t>
  </si>
  <si>
    <t>Таїровська амбулаторія загальної практики сімейної медицини</t>
  </si>
  <si>
    <t>ОДЕСЬКА область, ОВІДІОПОЛЬСЬКИЙ район, смт. ТАЇРОВЕ, вулиця 40 років Перемоги, 17</t>
  </si>
  <si>
    <t>5ca6efd4-cf22-4e91-889a-e88e9d757489</t>
  </si>
  <si>
    <t>Фельдшерсько - акушерський пункт с. Новосілки</t>
  </si>
  <si>
    <t>НОВОСІЛКИ</t>
  </si>
  <si>
    <t>КИЇВСЬКА область, МАКАРІВСЬКИЙ район, село НОВОСІЛКИ, вулиця Кучеренка, 43</t>
  </si>
  <si>
    <t>5ca8187f-d695-4632-aded-a2ba149ed62a</t>
  </si>
  <si>
    <t>Комунальне некомерційне підприємство "Городнянська міська лікарня" Городнянської міської ради (інфекційне та паліативне відділення)</t>
  </si>
  <si>
    <t>ЧЕРНІГІВСЬКА область, місто ГОРОДНЯ, вулиця Лісова, 2б</t>
  </si>
  <si>
    <t>5ca9670a-e3ef-44b1-be03-9b9f0065253c</t>
  </si>
  <si>
    <t>Амбулаторія загальної практики – сімейної медицини с. Новий Нижбірок</t>
  </si>
  <si>
    <t>НИЖБІРОК</t>
  </si>
  <si>
    <t>ТЕРНОПІЛЬСЬКА область, ГУСЯТИНСЬКИЙ район, село НИЖБІРОК, вулиця Пастівник, 20</t>
  </si>
  <si>
    <t>5caac968-c431-4648-b2ff-1fe970ad3cbf</t>
  </si>
  <si>
    <t>Амбулаторія загальної практики сімейної медицини с. Павлівка</t>
  </si>
  <si>
    <t>СУМСЬКА область, БІЛОПІЛЬСЬКИЙ район, село ПАВЛІВКА, вулиця Хілкова, 1</t>
  </si>
  <si>
    <t>5cafbe41-138a-47c5-901e-882f835ab275</t>
  </si>
  <si>
    <t>Приватне підприємство "Тибет-Меділ"</t>
  </si>
  <si>
    <t>ДОНЕЦЬКА область, місто МАРІУПОЛЬ, вулиця Лавицького, 23</t>
  </si>
  <si>
    <t>5cb0ba36-f171-4b5a-a1f9-de5e3a3ee1fd</t>
  </si>
  <si>
    <t>Долинська сільська   амбулаторія загальної практики  сімейної медицини</t>
  </si>
  <si>
    <t>ОДЕСЬКА область, РЕНІЙСЬКИЙ район, село ДОЛИНСЬКЕ, вулиця Центральна, 87</t>
  </si>
  <si>
    <t>5cb77d6f-c6e9-47c8-b2e0-1f3de7fb011f</t>
  </si>
  <si>
    <t>РІВНЕНСЬКА область, місто ВАРАШ, мікрорайон Перемоги, 23/1</t>
  </si>
  <si>
    <t>5cb89121-7920-4cc3-a0c0-9dca56cdf225</t>
  </si>
  <si>
    <t>Комунальне некомерційне підприємство Гніздичівська амбулаторія  загальної практики - сімейної медицини Гніздичівської селищної ради (Лівчиці)</t>
  </si>
  <si>
    <t>ЛІВЧИЦІ</t>
  </si>
  <si>
    <t>ЛЬВІВСЬКА область, ЖИДАЧІВСЬКИЙ район, село ЛІВЧИЦІ, вулиця Середня, 18</t>
  </si>
  <si>
    <t>5cbc659e-02bf-49ef-8067-f0e05c6ce13d</t>
  </si>
  <si>
    <t>Скомороський фельдшерсько-акушерський пункт</t>
  </si>
  <si>
    <t>СКОМОРОХИ</t>
  </si>
  <si>
    <t>ТЕРНОПІЛЬСЬКА область, БУЧАЦЬКИЙ район, село СКОМОРОХИ, вулиця Центральна, 75</t>
  </si>
  <si>
    <t>5cc594f1-810d-4a31-8fa0-38bc80b91b81</t>
  </si>
  <si>
    <t>Товаривство з обмеженою відповідальністю "Центр сімейної медицини "АМЕДИКА"</t>
  </si>
  <si>
    <t>ОДЕСЬКА область, місто ОДЕСА, вулиця Семена Палія, 103Б</t>
  </si>
  <si>
    <t>5ccfd17c-861e-4821-9907-ad308e031140</t>
  </si>
  <si>
    <t>Комунальне некомерційне підприємство "Донецький обласний центр з профілактики та боротьби із СНІДом"</t>
  </si>
  <si>
    <t>ДОНЕЦЬКА область, місто СЛОВ'ЯНСЬК, вулиця Ярослава Мудрого, 13</t>
  </si>
  <si>
    <t>5cd3390e-68bb-4440-8639-4bb53d19bc79</t>
  </si>
  <si>
    <t>Веселівська амбулаторія загальної практики-сімейної медицини №3</t>
  </si>
  <si>
    <t>ЗАПОРІЗЬКА область, ВЕСЕЛІВСЬКИЙ район, смт. ВЕСЕЛЕ, вулиця Чкалова, 2</t>
  </si>
  <si>
    <t>5cd42070-cfdd-45c3-86d1-a31448ff445c</t>
  </si>
  <si>
    <t>Кантемирівський ФП</t>
  </si>
  <si>
    <t>КАНТЕМИРІВКА</t>
  </si>
  <si>
    <t>ПОЛТАВСЬКА область, ЧУТІВСЬКИЙ район, село КАНТЕМИРІВКА, вулиця Миру, 1</t>
  </si>
  <si>
    <t>5cdb984b-5cfb-4734-9167-0c1f9203f275</t>
  </si>
  <si>
    <t>ФАП с.Гвіздярня</t>
  </si>
  <si>
    <t>ГВІЗДЯРНЯ</t>
  </si>
  <si>
    <t>ЖИТОМИРСЬКА область, РОМАНІВСЬКИЙ район, село ГВІЗДЯРНЯ, вулиця Лісова, 1</t>
  </si>
  <si>
    <t>5ce9c2c1-927e-4386-a3c5-edeeceaaa26d</t>
  </si>
  <si>
    <t>Красноїльська АЗПСМ</t>
  </si>
  <si>
    <t>5cec09cf-0794-4579-b6e5-8f4dc770c5c9</t>
  </si>
  <si>
    <t>Фельдшерсько-акушерський пункт с. Мушина Гребля</t>
  </si>
  <si>
    <t>МУШИНА ГРЕБЛЯ</t>
  </si>
  <si>
    <t>ПОЛТАВСЬКА область, НОВОСАНЖАРСЬКИЙ район, село МУШИНА ГРЕБЛЯ, провулок Колгоспний, 1</t>
  </si>
  <si>
    <t>5cec9df0-2c7f-4f83-b3cf-54a5cf2fa42f</t>
  </si>
  <si>
    <t>СЛА с.Чернеча Слобода</t>
  </si>
  <si>
    <t>ЧЕРНЕЧА СЛОБОДА</t>
  </si>
  <si>
    <t>СУМСЬКА область, БУРИНСЬКИЙ район, село ЧЕРНЕЧА СЛОБОДА, вулиця ПЕРЕМОГИ, 8</t>
  </si>
  <si>
    <t>5cedf3db-ff4b-49cc-bbb7-017e89fb800d</t>
  </si>
  <si>
    <t>Сімейний Лікар +</t>
  </si>
  <si>
    <t>КИЇВСЬКА область, СКВИРСЬКИЙ район, місто СКВИРА, вулиця Київська, 5а</t>
  </si>
  <si>
    <t>5cf15a59-50af-4d0e-9a61-05dd4302cc90</t>
  </si>
  <si>
    <t>Амбулаторія загальної практики сімейної медиини смт. Мала Данилівка</t>
  </si>
  <si>
    <t>МАЛА ДАНИЛІВКА</t>
  </si>
  <si>
    <t>ХАРКІВСЬКА область, ДЕРГАЧІВСЬКИЙ район, смт. МАЛА ДАНИЛІВКА, вулиця Академічна, 13</t>
  </si>
  <si>
    <t>5cf4806d-e220-4aa3-99dc-a8d1e6bd9789</t>
  </si>
  <si>
    <t>ФОП БЕРЕЗНЮК ТЕТЯНА ПАВЛІВНА</t>
  </si>
  <si>
    <t>ЛЬВІВСЬКА область, КАМ'ЯНКА-БУЗЬКИЙ район, село РЕМЕНІВ, вулиця Куземського, 12</t>
  </si>
  <si>
    <t>5cf5b9a4-992d-47d2-af7b-62efab1d7cf0</t>
  </si>
  <si>
    <t>Амбулаторія загальної практики та сімейної медицини м.Старий Самбір</t>
  </si>
  <si>
    <t>ЛЬВІВСЬКА область, СТАРОСАМБІРСЬКИЙ район, місто СТАРИЙ САМБІР, вулиця Лева Галицького, 86</t>
  </si>
  <si>
    <t>5cf64212-38b7-442c-b097-c552399c4c36</t>
  </si>
  <si>
    <t>Липовецька АЗПСМ</t>
  </si>
  <si>
    <t>ВІННИЦЬКА область, ЛИПОВЕЦЬКИЙ район, місто ЛИПОВЕЦЬ, вулиця Пирогова, 9</t>
  </si>
  <si>
    <t>5cfe0b6d-560f-47d0-8268-f31596e606ba</t>
  </si>
  <si>
    <t>Старотроянська амбулаторія загальної практики сімейної медицини</t>
  </si>
  <si>
    <t>СТАРІ ТРОЯНИ</t>
  </si>
  <si>
    <t>ОДЕСЬКА область, КІЛІЙСЬКИЙ район, село СТАРІ ТРОЯНИ, вулиця 28 Червня, 54</t>
  </si>
  <si>
    <t>5cff8f1c-b945-4a90-8168-35cf79cdf967</t>
  </si>
  <si>
    <t>Красилівська амбулаторія загальної практики-сімейної медицини №1 м.Красилів</t>
  </si>
  <si>
    <t>ХМЕЛЬНИЦЬКА область, місто КРАСИЛІВ, вулиця Центральна, 32</t>
  </si>
  <si>
    <t>5d00e4df-0896-4bb9-b058-23b5324ea83a</t>
  </si>
  <si>
    <t>Амбулаторія загальної практики - сімейної медицини м.Валки</t>
  </si>
  <si>
    <t>ХАРКІВСЬКА область, ВАЛКІВСЬКИЙ район, місто ВАЛКИ, прохід Майський, 34</t>
  </si>
  <si>
    <t>5d018a6c-d9aa-46c8-8656-e12f2256e93b</t>
  </si>
  <si>
    <t>ВОЛИНСЬКА область, ЛЮБЕШІВСЬКИЙ район, село РУДКА, вулиця Вишнева, 3</t>
  </si>
  <si>
    <t>5d0412b2-c34e-4934-b3bd-a7a15cabaf6b</t>
  </si>
  <si>
    <t>НОВОКРАСНІВКА</t>
  </si>
  <si>
    <t>ДОНЕЦЬКА область, НІКОЛЬСЬКИЙ район, село НОВОКРАСНІВКА, вулиця Лісна, 3а</t>
  </si>
  <si>
    <t>5d04e4a7-3243-48c9-a86c-b399ab6da685</t>
  </si>
  <si>
    <t>ЗАПОРІЗЬКА область, місто БЕРДЯНСЬК, мікрорайон ВІЙСЬКОВЕ МІСТЕЧКО 2, 23</t>
  </si>
  <si>
    <t>5d0ca417-9b12-4266-826f-35948e3db29f</t>
  </si>
  <si>
    <t>ОДЕСЬКА область, місто ОДЕСА, вулиця Канатна, 27</t>
  </si>
  <si>
    <t>5d0cef44-5a58-4d88-af2d-c1af3eb91ed9</t>
  </si>
  <si>
    <t>Фельдшерсько - акушерський пункт с. Нові Опачичі</t>
  </si>
  <si>
    <t>НОВІ ОПАЧИЧІ</t>
  </si>
  <si>
    <t>КИЇВСЬКА область, МАКАРІВСЬКИЙ район, село НОВІ ОПАЧИЧІ, вулиця Карцевої, 2</t>
  </si>
  <si>
    <t>5d11fd82-315b-486c-ac4c-509c91d48fdb</t>
  </si>
  <si>
    <t>Амбулаторія загальної практики сімейної медицини с. Ясенів-Пільний</t>
  </si>
  <si>
    <t>ЯСЕНІВ-ПІЛЬНИЙ</t>
  </si>
  <si>
    <t>ІВАНО-ФРАНКІВСЬКА область, ГОРОДЕНКІВСЬКИЙ район, село ЯСЕНІВ-ПІЛЬНИЙ, вулиця Січових Стрільців, 60</t>
  </si>
  <si>
    <t>5d121165-1d63-47cc-a5a4-c2526d594411</t>
  </si>
  <si>
    <t>ДНІПРОПЕТРОВСЬКА область, місто ДНІПРО, вулиця Доблесна, 217</t>
  </si>
  <si>
    <t>5d16f8a9-a6e0-4fd4-9762-9d34de3cfabc</t>
  </si>
  <si>
    <t>АЗПСМ с. Дениші Житомирського району</t>
  </si>
  <si>
    <t>ДЕНИШІ</t>
  </si>
  <si>
    <t>ЖИТОМИРСЬКА область, ЖИТОМИРСЬКИЙ район, село ДЕНИШІ, вулиця Вишнева, 3</t>
  </si>
  <si>
    <t>5d1e20a0-f314-4f99-a382-50d681e5adf1</t>
  </si>
  <si>
    <t>Амбулаторія ЗПСМ с. Шульгівка  (КНП "Петриківський ЦПМСД")</t>
  </si>
  <si>
    <t>ШУЛЬГІВКА</t>
  </si>
  <si>
    <t>ДНІПРОПЕТРОВСЬКА область, ПЕТРИКІВСЬКИЙ район, село ШУЛЬГІВКА, вулиця Калинова, 50</t>
  </si>
  <si>
    <t>5d21988d-118a-4780-92ac-0226df6e7f6c</t>
  </si>
  <si>
    <t>Комунальне некомерційне підприємство "Вінницька міська клінічна лікарня "Центр матері та дитини"</t>
  </si>
  <si>
    <t>5d23c57c-92b1-46fb-a212-742a958d41ba</t>
  </si>
  <si>
    <t>АЗПСМ с.Стрижівка</t>
  </si>
  <si>
    <t>СТРИЖІВКА</t>
  </si>
  <si>
    <t>ЖИТОМИРСЬКА область, КОРОСТИШІВСЬКИЙ район, село СТРИЖІВКА, вулиця Мікаберідзе, 23</t>
  </si>
  <si>
    <t>5d2519b4-9a51-49f1-8d93-fc16d851d3e3</t>
  </si>
  <si>
    <t>амбулаторія загальної практики сімейної медицини с.Рогізно Яворівського району</t>
  </si>
  <si>
    <t>ЛЬВІВСЬКА область, ЯВОРІВСЬКИЙ район, село РОГІЗНО, вулиця Молодіжна, 2а</t>
  </si>
  <si>
    <t>5d271840-8357-4bc3-ab02-b86f9f908235</t>
  </si>
  <si>
    <t>Кам'янкька амбулаторія сімейної медицини</t>
  </si>
  <si>
    <t>ОДЕСЬКА область, РОЗДІЛЬНЯНСЬКИЙ район, село КАМ'ЯНКА, вулиця Першого Травня, 13</t>
  </si>
  <si>
    <t>5d2b74bb-42ea-405c-9840-f4871f6a8dc2</t>
  </si>
  <si>
    <t>Амбулаторія загальної практики-сімейної медицини № 4 КНП "ЦПМСД" Печерського району м. Києва</t>
  </si>
  <si>
    <t>М.КИЇВ, місто КИЇВ, вулиця Цитадельна, 5/9</t>
  </si>
  <si>
    <t>5d2d9200-4a96-4bf1-a4a0-e76b1f5ca90b</t>
  </si>
  <si>
    <t>Амбулаторія загальної практики - сімейної медицини села Липники</t>
  </si>
  <si>
    <t>ЛИПНИКИ</t>
  </si>
  <si>
    <t>ЛЬВІВСЬКА область, ПУСТОМИТІВСЬКИЙ район, село ЛИПНИКИ, вулиця Поршнянська, 5</t>
  </si>
  <si>
    <t>5d3088d4-893a-4db3-8fe6-79d9e2b64b6b</t>
  </si>
  <si>
    <t>АЗПСМ с. Славгород</t>
  </si>
  <si>
    <t>СУМСЬКА область, КРАСНОПІЛЬСЬКИЙ район, село СЛАВГОРОД, вулиця Веригіна, 1</t>
  </si>
  <si>
    <t>5d355dca-e8a9-4f56-a4e2-44e06d2477cd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</si>
  <si>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"Миколаїв" Пункт ЕМД "Новий Розділ"</t>
  </si>
  <si>
    <t>НОВИЙ РОЗДІЛ</t>
  </si>
  <si>
    <t>ЛЬВІВСЬКА область, місто НОВИЙ РОЗДІЛ, вулиця Винниченка, 37</t>
  </si>
  <si>
    <t>5d357659-6f65-4ef7-8c1f-053f393b4bfd</t>
  </si>
  <si>
    <t>Фельдшерсько-акушерський пункт село Іскрене</t>
  </si>
  <si>
    <t>ІСКРЕНЕ</t>
  </si>
  <si>
    <t>ЧЕРКАСЬКА область, ШПОЛЯНСЬКИЙ район, село ІСКРЕНЕ, вулиця Хрещатик, 30</t>
  </si>
  <si>
    <t>5d3e9fd9-1cc7-42b0-8342-403757f3175b</t>
  </si>
  <si>
    <t>КНП БМР "Бердянське ТМО" (пр. Праці, буд 6)</t>
  </si>
  <si>
    <t>ЗАПОРІЗЬКА область, місто БЕРДЯНСЬК, проспект Праці, 6</t>
  </si>
  <si>
    <t>5d42910d-c31b-454a-8795-b82a53a61d27</t>
  </si>
  <si>
    <t>КНП "ММЛ №9</t>
  </si>
  <si>
    <t>ДОНЕЦЬКА область, місто МАРІУПОЛЬ, вулиця Гагарина, 114 /116</t>
  </si>
  <si>
    <t>5d4951e0-d868-4ff2-b812-9e7f1ae5d2f8</t>
  </si>
  <si>
    <t>Амбулаторія ЗПСМ с. Вербівське (КЗ "Васильківський ЦПМСД")</t>
  </si>
  <si>
    <t>ВЕРБІВСЬКЕ</t>
  </si>
  <si>
    <t>ДНІПРОПЕТРОВСЬКА область, ВАСИЛЬКІВСЬКИЙ район, село ВЕРБІВСЬКЕ, вулиця Медична, 20</t>
  </si>
  <si>
    <t>5d4f3676-56d0-4527-b59e-25949151d49c</t>
  </si>
  <si>
    <t>Комунальне некомерційне підприємство Білоцерківської міської ради "Білоцерківський пологовий будинок"</t>
  </si>
  <si>
    <t>КИЇВСЬКА область, місто БІЛА ЦЕРКВА, вулиця Семашко, 7</t>
  </si>
  <si>
    <t>5d54b4b7-f13c-4e1b-82d4-3369c0410d57</t>
  </si>
  <si>
    <t>Чернігівська обласна лікарня</t>
  </si>
  <si>
    <t>ЧЕРНІГІВСЬКА область, місто ЧЕРНІГІВ, вулиця Волковича, 25</t>
  </si>
  <si>
    <t>5d5e18af-7d93-4999-96ef-d67db5d8a805</t>
  </si>
  <si>
    <t>МНП №2 - Стаціонарні відділення</t>
  </si>
  <si>
    <t>ОДЕСЬКА область, місто ОДЕСА, вулиця Леонтовича, 11</t>
  </si>
  <si>
    <t>5d5f0531-a323-477e-b2c5-0b655482cdb3</t>
  </si>
  <si>
    <t>Консультативне відділення дитячого профілю</t>
  </si>
  <si>
    <t>5d5f41cd-8b6e-4a90-b81b-9aefdf1e0380</t>
  </si>
  <si>
    <t>АЗПСМ с. Якимівці</t>
  </si>
  <si>
    <t>5d60ffc5-d2de-4f0a-9bbd-7f7d2fe13f31</t>
  </si>
  <si>
    <t>Відокремлений структурний підрозділ №4 Лікувально-діагностичного центру</t>
  </si>
  <si>
    <t>ДНІПРОПЕТРОВСЬКА область, місто ДНІПРО, проспект Гагаріна, 99</t>
  </si>
  <si>
    <t>5d641a53-c35d-4941-8897-fe4120193b50</t>
  </si>
  <si>
    <t>Консультативна поліклініка  (КНП «Чутівська ЦЛ»)</t>
  </si>
  <si>
    <t>ПОЛТАВСЬКА область, ЧУТІВСЬКИЙ район, смт. ЧУТОВЕ, вулиця Полтавський Шлях, 23</t>
  </si>
  <si>
    <t>5d69f8b3-dfe3-487d-9399-399367b77446</t>
  </si>
  <si>
    <t>Амбулаторія ЗПСМ №3</t>
  </si>
  <si>
    <t>ПОЛТАВСЬКА область, місто ЛУБНИ, вулиця Монастирська, 78</t>
  </si>
  <si>
    <t>5d6c8b76-8924-49ec-91a5-966b7e6aad22</t>
  </si>
  <si>
    <t>ФАП с. Хом'яківка</t>
  </si>
  <si>
    <t>ХОМ'ЯКІВКА</t>
  </si>
  <si>
    <t>ІВАНО-ФРАНКІВСЬКА область, село ХОМ'ЯКІВКА, вулиця Івана Франка, 97</t>
  </si>
  <si>
    <t>5d74fcf7-0bd6-4917-86e6-744d6f792dd4</t>
  </si>
  <si>
    <t>Любитівський фельдшерський пункт</t>
  </si>
  <si>
    <t>ЛЮБИТОВЕ</t>
  </si>
  <si>
    <t>СУМСЬКА область, КРОЛЕВЕЦЬКИЙ район, село ЛЮБИТОВЕ, вулиця Широка, 15</t>
  </si>
  <si>
    <t>5d78d922-a0ca-4931-8b0c-e8b2f4aa6892</t>
  </si>
  <si>
    <t>РАФАЛІВКА</t>
  </si>
  <si>
    <t>РІВНЕНСЬКА область, ВОЛОДИМИРЕЦЬКИЙ район, смт. РАФАЛІВКА, вулиця Петро-Павлівська, 35</t>
  </si>
  <si>
    <t>5d7937d4-9cca-4fa7-a7ac-3312f0c8a0a7</t>
  </si>
  <si>
    <t>ФАП с. Огирівка</t>
  </si>
  <si>
    <t>ОГИРІВКА</t>
  </si>
  <si>
    <t>ПОЛТАВСЬКА область, ВЕЛИКОБАГАЧАНСЬКИЙ район, село ОГИРІВКА, вулиця Ватутіна, 3</t>
  </si>
  <si>
    <t>5d7ac0e9-929b-489c-8d9f-cb7b5dafa248</t>
  </si>
  <si>
    <t>ФП с.Тарасо-Григорівка (СЛА ЗПСМ с.Кам'янка)</t>
  </si>
  <si>
    <t>ТАРАСО-ГРИГОРІВКА</t>
  </si>
  <si>
    <t>ДНІПРОПЕТРОВСЬКА область, АПОСТОЛІВСЬКИЙ район, село ТАРАСО-ГРИГОРІВКА, вулиця Центральна, 5</t>
  </si>
  <si>
    <t>5d7b76f2-72f7-463a-beb2-d4cb711616d0</t>
  </si>
  <si>
    <t>Амбулаторія ЗПСМ с. Олександропіль (КНП "Петропавлівський ЦПМСД"ПРР")</t>
  </si>
  <si>
    <t>ДНІПРОПЕТРОВСЬКА область, ПЕТРОПАВЛІВСЬКИЙ район, село ОЛЕКСАНДРОПІЛЬ, вулиця Центральна, 4</t>
  </si>
  <si>
    <t>5d7db431-0e33-4a7f-9be3-8c61d8b43b7f</t>
  </si>
  <si>
    <t>Мохнатинська амбулаторія ЗПСМ</t>
  </si>
  <si>
    <t>МОХНАТИН</t>
  </si>
  <si>
    <t>ЧЕРНІГІВСЬКА область, ЧЕРНІГІВСЬКИЙ район, село МОХНАТИН, вулиця Перемоги, 19</t>
  </si>
  <si>
    <t>5d814f59-c38b-42e6-b318-695223fa6011</t>
  </si>
  <si>
    <t>5d8c7fe2-01ab-485f-bb06-56a12377e291</t>
  </si>
  <si>
    <t>Луцьк, Центр Відновлення Зору AS</t>
  </si>
  <si>
    <t>ВОЛИНСЬКА область, місто ЛУЦЬК, проспект Волі, 52</t>
  </si>
  <si>
    <t>5d984066-7dad-4657-8cf7-c2ca85cbfeb6</t>
  </si>
  <si>
    <t>ТОВ "МЕДИЧНИЙ ЦЕНТР ФАМІЛІЯ МЕДІКУС"</t>
  </si>
  <si>
    <t>СУМСЬКА область, місто СУМИ, вулиця Петропавлівська, 70</t>
  </si>
  <si>
    <t>5d9861f9-0577-46dc-a11a-801bc71d7e0d</t>
  </si>
  <si>
    <t>Количівський фельдшерсько-акушерський пункт</t>
  </si>
  <si>
    <t>КОЛИЧІВКА</t>
  </si>
  <si>
    <t>ЧЕРНІГІВСЬКА область, ЧЕРНІГІВСЬКИЙ район, село КОЛИЧІВКА, вулиця Дьошина, 1</t>
  </si>
  <si>
    <t>5d9e2d15-c152-4ae7-8315-3a8cf7cef787</t>
  </si>
  <si>
    <t>Охрімівська амбулаторія загальної практики сімейної медицини</t>
  </si>
  <si>
    <t>ОХРІМІВКА</t>
  </si>
  <si>
    <t>ЗАПОРІЗЬКА область, ЯКИМІВСЬКИЙ район, село ОХРІМІВКА, вулиця Шкільна, 43</t>
  </si>
  <si>
    <t>5da41170-bf25-4a38-9f00-19676d3388d0</t>
  </si>
  <si>
    <t>АЗПСМ смт. Глухівці</t>
  </si>
  <si>
    <t>ВІННИЦЬКА область, КОЗЯТИНСЬКИЙ район, смт. ГЛУХІВЦІ, вулиця Кар'єрна, 49</t>
  </si>
  <si>
    <t>5dabd7fa-7ebd-48b2-af40-5abebb3935c6</t>
  </si>
  <si>
    <t>5dc3f92f-a0d7-4dae-891c-eeef02d7a433</t>
  </si>
  <si>
    <t>АЗПСМ с.Озерна</t>
  </si>
  <si>
    <t>КИЇВСЬКА область, село ОЗЕРНА, вулиця Паркова, 1а</t>
  </si>
  <si>
    <t>5dc94fa9-ccd4-42bf-9866-30da8036887b</t>
  </si>
  <si>
    <t>РІВНЕНСЬКА область, місто РІВНЕ, вулиця Олександра Олеся, 13</t>
  </si>
  <si>
    <t>5dd1717f-2557-433b-88aa-35c2694c3a76</t>
  </si>
  <si>
    <t>Строганівська АЗПСМ</t>
  </si>
  <si>
    <t>СТРОГАНІВКА</t>
  </si>
  <si>
    <t>ХЕРСОНСЬКА область, ЧАПЛИНСЬКИЙ район, село СТРОГАНІВКА, вулиця Механізаторів, 19</t>
  </si>
  <si>
    <t>5dd3e69b-d860-4cae-a1aa-851a7179c72f</t>
  </si>
  <si>
    <t>ЛЬВІВСЬКА область, МИКОЛАЇВСЬКИЙ район, село ДРОГОВИЖ, вулиця Федьковича, 1А</t>
  </si>
  <si>
    <t>5dd54b9b-f5d8-44ef-bfe9-5a048223c86a</t>
  </si>
  <si>
    <t>Комаргородська СЛА ЗПСМ</t>
  </si>
  <si>
    <t>КОМАРГОРОД</t>
  </si>
  <si>
    <t>ВІННИЦЬКА область, ТОМАШПІЛЬСЬКИЙ район, село КОМАРГОРОД, вулиця Пирогова, 22</t>
  </si>
  <si>
    <t>5dd63bad-6bd0-40f4-b7df-e17cda54dd83</t>
  </si>
  <si>
    <t>ІВАНО-ФРАНКІВСЬКА область, смт. КУТИ, вулиця Павлика, 1б</t>
  </si>
  <si>
    <t>5dda52da-8905-48fb-9cb2-d7641b50bbca</t>
  </si>
  <si>
    <t>ЛЬВІВСЬКА область, місто ЛЬВІВ, вулиця Мечнікова, 8</t>
  </si>
  <si>
    <t>5de1e166-3aaf-444b-b449-884eeb6208bc</t>
  </si>
  <si>
    <t>ТОВАРИСТВО З ОБМЕЖЕНОЮ ВІДПОВІДАЛЬНІСТЮ МЕДИКГРУП</t>
  </si>
  <si>
    <t>ХЕРСОНСЬКА область, місто ХЕРСОН, вулиця Потьомкінська, 85/13</t>
  </si>
  <si>
    <t>5de91d25-077c-493b-88ea-29b940de96d7</t>
  </si>
  <si>
    <t>Амбулаторія присілку Добрік</t>
  </si>
  <si>
    <t>СЕРЕДНЄ ВОДЯНЕ</t>
  </si>
  <si>
    <t>ЗАКАРПАТСЬКА область, РАХІВСЬКИЙ район, село СЕРЕДНЄ ВОДЯНЕ, вулиця Добрік, 79</t>
  </si>
  <si>
    <t>5decc282-b606-429b-b390-5b2fd04362be</t>
  </si>
  <si>
    <t>Покровська амбулаторія загальної практики сімейної медицини</t>
  </si>
  <si>
    <t>ЛУГАНСЬКА область, ТРОЇЦЬКИЙ район, село ПОКРОВСЬКЕ, вулиця Слобожанська, 69</t>
  </si>
  <si>
    <t>5df0c474-7a8c-4ca9-ab5c-79ea3a937f0a</t>
  </si>
  <si>
    <t>Фельдшерський пунк села Мала Василівка</t>
  </si>
  <si>
    <t>МАЛА ВАСИЛІВКА</t>
  </si>
  <si>
    <t>ОДЕСЬКА область, ЛЮБАШІВСЬКИЙ район, село МАЛА ВАСИЛІВКА, прохід Промисловий, 3</t>
  </si>
  <si>
    <t>5df5ef44-9e70-4947-add9-9ec9e26221c6</t>
  </si>
  <si>
    <t>Фельдшерсько-акушерський пункт с.Гетєн</t>
  </si>
  <si>
    <t>ГЕТЕН</t>
  </si>
  <si>
    <t>ЗАКАРПАТСЬКА область, БЕРЕГІВСЬКИЙ район, село ГЕТЕН, вулиця Миру, 48</t>
  </si>
  <si>
    <t>5df945da-bb05-4239-8e60-489c64885a7e</t>
  </si>
  <si>
    <t>Протитуберкульозне відділення</t>
  </si>
  <si>
    <t>ЧЕРКАСЬКА область, місто СМІЛА, вулиця Севастопольська, 17</t>
  </si>
  <si>
    <t>5df9769d-0025-441d-b8fc-577f41a1d628</t>
  </si>
  <si>
    <t>Амбулаторія загальної практики-сімейної медицини с.Бунакове</t>
  </si>
  <si>
    <t>БУНАКОВЕ</t>
  </si>
  <si>
    <t>ХАРКІВСЬКА область, ЛОЗІВСЬКИЙ район, село БУНАКОВЕ, вулиця Ковальова, 106-а</t>
  </si>
  <si>
    <t>5dfacea6-9d01-4ea1-8bb0-756e64916b59</t>
  </si>
  <si>
    <t>5dfbca06-86ea-42d5-bda9-1afca530b824</t>
  </si>
  <si>
    <t>Поворська  амбулаторія загальної практики-сімейної медицини Центру первинної медико-санітарної допомоги Ковельського МТМО</t>
  </si>
  <si>
    <t>ПОВОРСЬК</t>
  </si>
  <si>
    <t>ВОЛИНСЬКА область, КОВЕЛЬСЬКИЙ район, село ПОВОРСЬК, вулиця Робітнича, 30</t>
  </si>
  <si>
    <t>5e02b38b-c3e9-4857-a1c5-654201a1fe5e</t>
  </si>
  <si>
    <t>1Комунальне некомерційне підприємство "Сокирянська стоматологія"</t>
  </si>
  <si>
    <t>ЧЕРНІВЕЦЬКА область, СОКИРЯНСЬКИЙ район, місто СОКИРЯНИ, вулиця О.Кобилянської, 43</t>
  </si>
  <si>
    <t>5e0a6854-8dfa-4b18-95ae-e51133b3daeb</t>
  </si>
  <si>
    <t>Амбулаторія загальної практики сімейної медицини смт.Підгородна</t>
  </si>
  <si>
    <t>ПІДГОРОДНА</t>
  </si>
  <si>
    <t>МИКОЛАЇВСЬКА область, ПЕРВОМАЙСЬКИЙ район, смт. ПІДГОРОДНА, вулиця Соборна, 8</t>
  </si>
  <si>
    <t>5e0d3c9b-a957-4a65-9a92-da4b2cca887f</t>
  </si>
  <si>
    <t>Білинська АЗПСМ КНП "Балтський центр ПМСД" Балтської міської ради Одеської області</t>
  </si>
  <si>
    <t>БІЛИНЕ</t>
  </si>
  <si>
    <t>ОДЕСЬКА область, БАЛТСЬКИЙ район, село БІЛИНЕ, вулиця Привокзальна, 28</t>
  </si>
  <si>
    <t>5e0e8b0c-893f-4021-a0b6-d32822154be7</t>
  </si>
  <si>
    <t>Адміністративний персонал</t>
  </si>
  <si>
    <t>ЗАКАРПАТСЬКА область, смт. ВОЛОВЕЦЬ, вулиця Карпатська, 23</t>
  </si>
  <si>
    <t>5e13e377-49c6-4906-b3ae-36b6753044ab</t>
  </si>
  <si>
    <t>ФАП с.Стегниківці</t>
  </si>
  <si>
    <t>СТЕГНИКІВЦІ</t>
  </si>
  <si>
    <t>ТЕРНОПІЛЬСЬКА область, ТЕРНОПІЛЬСЬКИЙ район, село СТЕГНИКІВЦІ, вулиця І. Франка, 115А</t>
  </si>
  <si>
    <t>5e160dbd-281d-42c1-ad69-18a52a45543a</t>
  </si>
  <si>
    <t>Комунальне некомерційне підприємство "Поліклінічне об'єднання" Міської ради міста Кропивницького"</t>
  </si>
  <si>
    <t>5e19511c-74bb-4499-8de1-d17259a095fc</t>
  </si>
  <si>
    <t>СУМСЬКА область, місто КОНОТОП, вулиця Бориса Олійника, 90</t>
  </si>
  <si>
    <t>5e1e1f66-0cbe-49f6-ab8e-eb755d23233c</t>
  </si>
  <si>
    <t>Хмельницька область, Чемеровецький район, смт. Чемерівці, вул. Пирогова, 1</t>
  </si>
  <si>
    <t>ХМЕЛЬНИЦЬКА область, ЧЕМЕРОВЕЦЬКИЙ район, смт. ЧЕМЕРІВЦІ, вулиця Пирогова, 1</t>
  </si>
  <si>
    <t>5e1f35c8-cc5d-46aa-b97c-d28f66d96422</t>
  </si>
  <si>
    <t>Пункт здоров'я с.Северинівка</t>
  </si>
  <si>
    <t>СУМСЬКА область, СУМСЬКИЙ район, село СЕВЕРИНІВКА, вулиця Шевченка, 7</t>
  </si>
  <si>
    <t>5e218956-3292-4cd9-ab8f-207c2a939084</t>
  </si>
  <si>
    <t>ДОНЕЦЬКА область, місто НОВОГРОДІВКА, вулиця 10-річчя Незалежності України, 4</t>
  </si>
  <si>
    <t>5e253b05-ed5b-4dc5-a2ae-628b8823cad1</t>
  </si>
  <si>
    <t>ЛЬВІВСЬКА область, місто ЛЬВІВ, вулиця О.Басараб, 2</t>
  </si>
  <si>
    <t>5e2641e3-24e1-4f82-9647-e2cd2c51ef43</t>
  </si>
  <si>
    <t>АЗПСМ м.Чоп</t>
  </si>
  <si>
    <t>5e269f57-ee48-4b7b-9f42-96529119c6a5</t>
  </si>
  <si>
    <t>ХМЕЛЬНИЦЬКА область, місто СТАРОКОСТЯНТИНІВ, вулиця Франка, 27/1</t>
  </si>
  <si>
    <t>5e274037-9a5c-4f88-97e8-81cca16c6ca9</t>
  </si>
  <si>
    <t>Фельдшерсько-акушерський пункт с. Тарасівка</t>
  </si>
  <si>
    <t>ПОЛТАВСЬКА область, ХОРОЛЬСЬКИЙ район, село ТАРАСІВКА, вулиця Фестивальна, 3</t>
  </si>
  <si>
    <t>5e293a9e-e770-428b-a68b-5e52b400c033</t>
  </si>
  <si>
    <t>ФОП Веліані Ніно Сергіївна</t>
  </si>
  <si>
    <t>5e2d6ed8-1b6b-4e26-94b7-a0febbe419df</t>
  </si>
  <si>
    <t>АЗПСМ села Драниця Мамалигівської сільської ради</t>
  </si>
  <si>
    <t>ЧЕРНІВЕЦЬКА область, НОВОСЕЛИЦЬКИЙ район, село ДРАНИЦЯ, вулиця Центральна, 151</t>
  </si>
  <si>
    <t>5e339864-6add-4ad9-91af-49db0d55becb</t>
  </si>
  <si>
    <t>ФАП с.Соболівка</t>
  </si>
  <si>
    <t>ЖИТОМИРСЬКА область, РОМАНІВСЬКИЙ район, село СОБОЛІВКА, вулиця Путиліна, 67</t>
  </si>
  <si>
    <t>5e35f878-39e5-4328-aaa0-5fcb34288e52</t>
  </si>
  <si>
    <t>5e36c8b1-e466-47de-a287-589cd421f1d4</t>
  </si>
  <si>
    <t>ФП с. Конотоп</t>
  </si>
  <si>
    <t>ХМЕЛЬНИЦЬКА область, ШЕПЕТІВСЬКИЙ район, село КОНОТОП, вулиця Набережна, 7</t>
  </si>
  <si>
    <t>5e4272ba-30d5-497b-bf72-311a3c64d7c1</t>
  </si>
  <si>
    <t>ФАП Піщана</t>
  </si>
  <si>
    <t>ПІЩАНА</t>
  </si>
  <si>
    <t>ЧЕРКАСЬКА область, ТАЛЬНІВСЬКИЙ район, село ПІЩАНА, вулиця Горовенка, 15</t>
  </si>
  <si>
    <t>5e4b236d-ee39-472a-9a40-9f884390b959</t>
  </si>
  <si>
    <t>Фельдшерсько-акушерський пункт с.Дихтинець</t>
  </si>
  <si>
    <t>ДИХТИНЕЦЬ</t>
  </si>
  <si>
    <t>ЧЕРНІВЕЦЬКА область, ПУТИЛЬСЬКИЙ район, село ДИХТИНЕЦЬ, вулиця Головна, 114</t>
  </si>
  <si>
    <t>5e4b6929-8b48-4020-88d8-513f5e2d878b</t>
  </si>
  <si>
    <t>КОМУНАЛЬНЕ НЕКОМЕРЦІЙНЕ ПІДПРИЄМСТВО БУРИНСЬКОЇ РАЙОННОЇ РАДИ "БУРИНСЬКА ЦЕНТРАЛЬНА РАЙОННА ЛІКАРНЯ ІМ. ПРОФ. М.П.НОВАЧЕНКА"</t>
  </si>
  <si>
    <t>СУМСЬКА область, місто БУРИНЬ, вулиця Кутузова, 15</t>
  </si>
  <si>
    <t>5e4cc4cc-8d57-4099-a7dc-84e05ea21605</t>
  </si>
  <si>
    <t>Фельдшерсько-акушерський пункт села Білів</t>
  </si>
  <si>
    <t>БІЛІВ</t>
  </si>
  <si>
    <t>РІВНЕНСЬКА область, РІВНЕНСЬКИЙ район, село БІЛІВ, вулиця Шевченка, 43/1</t>
  </si>
  <si>
    <t>5e4d332d-20d9-4fc8-a52f-2041665670f0</t>
  </si>
  <si>
    <t>Філія №4 КНП "Консультативно - діагностичний центр" Солом'янського району м.Києва</t>
  </si>
  <si>
    <t>5e64259a-8185-4e1d-a9cc-d685d818308d</t>
  </si>
  <si>
    <t>ДОНЕЦЬКА область, місто НОВОГРОДІВКА, вулиця Водоп'янова, 22</t>
  </si>
  <si>
    <t>5e667872-5d0e-4813-a6f7-5210f8c9f249</t>
  </si>
  <si>
    <t>Амбулаторія ЗПСМ с. Богинівка (КНП "Петропавлівський ЦПМСД"ПРР")</t>
  </si>
  <si>
    <t>БОГИНІВКА</t>
  </si>
  <si>
    <t>ДНІПРОПЕТРОВСЬКА область, ПЕТРОПАВЛІВСЬКИЙ район, село БОГИНІВКА, вулиця Шкільна, 531</t>
  </si>
  <si>
    <t>5e73bce2-827f-4562-88b6-a637a3208ec4</t>
  </si>
  <si>
    <t>Комунальне некомерційне підприємство "Центр первинної медико-санітарної допомоги № 1" Шевченківського району міста Києва амбулаторія ЗПСМ № 3</t>
  </si>
  <si>
    <t>М.КИЇВ, місто КИЇВ, вулиця Коперника, 29</t>
  </si>
  <si>
    <t>5e7d1f2f-2a0b-4eef-9ab8-0ccf2eb6536c</t>
  </si>
  <si>
    <t>АЗПСМ с. Новоберислав</t>
  </si>
  <si>
    <t>НОВОБЕРИСЛАВ</t>
  </si>
  <si>
    <t>ХЕРСОНСЬКА область, БЕРИСЛАВСЬКИЙ район, село НОВОБЕРИСЛАВ, вулиця Дніпровська, 3</t>
  </si>
  <si>
    <t>5e7fc53b-26b2-4742-a61d-de2ebd9c32bc</t>
  </si>
  <si>
    <t>Комунальне некомерційне підприємство Таращанської міської ради  «Таращанська міська лікарня» (Шевченка 68)</t>
  </si>
  <si>
    <t>КИЇВСЬКА область, ТАРАЩАНСЬКИЙ район, місто ТАРАЩА, вулиця Шевченка, 68</t>
  </si>
  <si>
    <t>5e8501ef-51ec-4441-8152-14ccaf2bf849</t>
  </si>
  <si>
    <t>Обухівська амбулаторія загальної практики сімейної медицини № 4</t>
  </si>
  <si>
    <t>КИЇВСЬКА область, місто ОБУХІВ, вулиця Київська, 164</t>
  </si>
  <si>
    <t>5e85b525-f4cd-4ac8-94d4-a3d13dc2065a</t>
  </si>
  <si>
    <t>місце надання послуг №3 (Філософська,62)</t>
  </si>
  <si>
    <t>5e8d65e5-00ee-4f9f-a529-9bdc6f59629e</t>
  </si>
  <si>
    <t>Комунальне некомерційне підприємство "Хорольська міська лікарня" Хорольської міської ради Лубенського району Полтавської області вул.Михайла Полонського 11/1б</t>
  </si>
  <si>
    <t>ПОЛТАВСЬКА область, ХОРОЛЬСЬКИЙ район, місто ХОРОЛ, вулиця Михайла Полонського, 11/1б</t>
  </si>
  <si>
    <t>5e90c87b-b10d-431b-a9d2-51e10e70cd93</t>
  </si>
  <si>
    <t>5e915b22-b214-4920-a9aa-887f36906fa4</t>
  </si>
  <si>
    <t>Амбулаторія загальної практики сімейної медицини м. Решетилівка КНП \</t>
  </si>
  <si>
    <t>5ea8121e-1e05-4d21-a3df-cfc146ae0c09</t>
  </si>
  <si>
    <t>ФАП  с.Дубове</t>
  </si>
  <si>
    <t>ЧЕРНІВЕЦЬКА область, село ДУБОВЕ, вулиця Героїв Майдану, 50</t>
  </si>
  <si>
    <t>5eaef004-5572-46ed-aec4-8c080fc75726</t>
  </si>
  <si>
    <t>ФАП с. Вербовець</t>
  </si>
  <si>
    <t>ВІННИЦЬКА область, МУРОВАНОКУРИЛОВЕЦЬКИЙ район, село ВЕРБОВЕЦЬ, вулиця Шевченка, 42</t>
  </si>
  <si>
    <t>5eb10855-12c3-426a-abf2-f4c04fe8ac4d</t>
  </si>
  <si>
    <t>МИКОЛАЇВСЬКА область, місто ПЕРВОМАЙСЬК, бульвар Миру, 53</t>
  </si>
  <si>
    <t>5eb6265e-7d1a-4bae-9e2a-e63f50aec969</t>
  </si>
  <si>
    <t>ТОМАХІВКА</t>
  </si>
  <si>
    <t>ХАРКІВСЬКА область, ВОВЧАНСЬКИЙ район, село ТОМАХІВКА, вулиця Перемоги, 17</t>
  </si>
  <si>
    <t>5ec07df0-088e-4733-aaea-c2ea52fa1a3d</t>
  </si>
  <si>
    <t>ФП с. Траулин</t>
  </si>
  <si>
    <t>ТРАУЛИН</t>
  </si>
  <si>
    <t>ХМЕЛЬНИЦЬКА область, село ТРАУЛИН, вулиця Центральна, 14а/1</t>
  </si>
  <si>
    <t>5ec776a9-59c2-47b8-a70e-1cd685af2443</t>
  </si>
  <si>
    <t>Амбулаторія загальної практики сімейної медицини с. Романківці</t>
  </si>
  <si>
    <t>ЧЕРНІВЕЦЬКА область, СОКИРЯНСЬКИЙ район, село РОМАНКІВЦІ, вулиця Першотравнева, 41</t>
  </si>
  <si>
    <t>5ed64d9e-620a-4c14-9d39-881dfbedd2d1</t>
  </si>
  <si>
    <t>Фельдшерський пункт с.Коршемки</t>
  </si>
  <si>
    <t>ДІБРОВА</t>
  </si>
  <si>
    <t>ТЕРНОПІЛЬСЬКА область, село ДІБРОВА, вулиця Ковпака, 15</t>
  </si>
  <si>
    <t>5edcd033-f55e-4c59-b6ec-32e084e3842c</t>
  </si>
  <si>
    <t>АЗПСМ сел. Рогань</t>
  </si>
  <si>
    <t>ХАРКІВСЬКА область, ХАРКІВСЬКИЙ район, смт. РОГАНЬ, вулиця Культури, 62</t>
  </si>
  <si>
    <t>5edfa49f-2306-4bd2-a6fb-9606bf2ad901</t>
  </si>
  <si>
    <t>РІВНЕНСЬКА область, місто РІВНЕ, вулиця Миколи Карнаухова, 25а</t>
  </si>
  <si>
    <t>5ee048d8-7f66-47a5-b4bf-50bb8701d470</t>
  </si>
  <si>
    <t>Фельдшерсько-акушерський пункт с.Первомайське</t>
  </si>
  <si>
    <t>СУМСЬКА область, ГЛУХІВСЬКИЙ район, село ПЕРВОМАЙСЬКЕ, вулиця Братів Нарбутів, 70А</t>
  </si>
  <si>
    <t>5ee0cc59-43c6-4f6b-96d1-dce29f0572f1</t>
  </si>
  <si>
    <t>Жеведьський фельдшерський пункт</t>
  </si>
  <si>
    <t>ЖЕВЕДЬ</t>
  </si>
  <si>
    <t>ЧЕРНІГІВСЬКА область, ЧЕРНІГІВСЬКИЙ район, село ЖЕВЕДЬ, вулиця Київська, 2</t>
  </si>
  <si>
    <t>5ee403df-5d49-45c3-a99e-9ff7482e4725</t>
  </si>
  <si>
    <t>Комунальне некомерційне підприємство "Херсонський обласний госпіталь ветеранів війни" Херсонської обласної ради</t>
  </si>
  <si>
    <t>ХЕРСОНСЬКА область, місто ХЕРСОН, проспект Ушакова, 65</t>
  </si>
  <si>
    <t>5ee41c34-6ed9-4a31-bd85-25ef0a30abaa</t>
  </si>
  <si>
    <t>АЗПСМ с. Глибоке</t>
  </si>
  <si>
    <t>ХАРКІВСЬКА область, ХАРКІВСЬКИЙ район, селище ГЛИБОКЕ, вулиця Шкільна, 4</t>
  </si>
  <si>
    <t>5ef1861b-dc7a-4d78-b6e6-694a5ad0841f</t>
  </si>
  <si>
    <t>Медичний центр</t>
  </si>
  <si>
    <t>ЗАПОРІЗЬКА область, ВЕСЕЛІВСЬКИЙ район, смт. ВЕСЕЛЕ, вулиця Будівельна, 1</t>
  </si>
  <si>
    <t>5efae310-3b58-4842-89d1-2a818b3ae90b</t>
  </si>
  <si>
    <t>Фельдшерський пункт Лунка</t>
  </si>
  <si>
    <t>ЛУНКА</t>
  </si>
  <si>
    <t>ЗАКАРПАТСЬКА область, ХУСТСЬКИЙ район, село ЛУНКА, вулиця Мала Лунка, 35</t>
  </si>
  <si>
    <t>5f087b92-3cb7-48f6-9148-7917ec95e6c4</t>
  </si>
  <si>
    <t>КОМУНАЛЬНЕ НЕКОМЕРЦІЙНЕ ПІДПРИЄМСТВО " ВОЛНОВАСЬКА ЛІКАРНЯ ПЛАНОВОГО ЛІКУВАННЯ ВОЛНОВАСЬКОЇ РАЙОННОЇ РАДИ"</t>
  </si>
  <si>
    <t>ДОНЕЦЬКА область, ВОЛНОВАСЬКИЙ район, місто ВОЛНОВАХА, провулок Залізничний, 23</t>
  </si>
  <si>
    <t>5f0b032a-354b-47f5-9520-78d67084dce9</t>
  </si>
  <si>
    <t>Бабайківська АЗПСМ</t>
  </si>
  <si>
    <t>БАБАЙКІВКА</t>
  </si>
  <si>
    <t>ДНІПРОПЕТРОВСЬКА область, ЦАРИЧАНСЬКИЙ район, село БАБАЙКІВКА, вулиця Центральна, 46</t>
  </si>
  <si>
    <t>5f0ff155-afe7-4408-af69-a01266ea3035</t>
  </si>
  <si>
    <t>Амбулаторія загальної практики -сімейної медицини с. Козирка</t>
  </si>
  <si>
    <t>КОЗИРКА</t>
  </si>
  <si>
    <t>МИКОЛАЇВСЬКА область, ОЧАКІВСЬКИЙ район, село КОЗИРКА, вулиця Очаківська, 50а</t>
  </si>
  <si>
    <t>5f1033b8-42dc-49a1-a90a-2c4815a94ab9</t>
  </si>
  <si>
    <t>Вітрівський фельдшерський пункт (КНП "ЦПМСД" Криничанської СР №2)</t>
  </si>
  <si>
    <t>ВІТРІВКА</t>
  </si>
  <si>
    <t>ДНІПРОПЕТРОВСЬКА область, КРИНИЧАНСЬКИЙ район, село ВІТРІВКА, вулиця Нова, 1</t>
  </si>
  <si>
    <t>5f1b5677-09fb-4dd5-9c77-397396b8edc3</t>
  </si>
  <si>
    <t>Комунальне некомерційне підприємство "Центральна міська клінічна лікарня" Сумської міської ради м. Суми вулиця 20 років Перемоги, 13</t>
  </si>
  <si>
    <t>5f1ebe02-83a1-4e43-bd13-204998767756</t>
  </si>
  <si>
    <t>Гільчанська АЗПСМ</t>
  </si>
  <si>
    <t>ГІЛЬЧА ДРУГА</t>
  </si>
  <si>
    <t>РІВНЕНСЬКА область, ЗДОЛБУНІВСЬКИЙ район, село ГІЛЬЧА ДРУГА, вулиця Чеська, 11б</t>
  </si>
  <si>
    <t>5f260c81-1f2a-4b40-a06b-a6e2ce9b4c35</t>
  </si>
  <si>
    <t>Фельдшерсько - акушерський пункт с. Лиманці</t>
  </si>
  <si>
    <t>ЛИМАНЦІ</t>
  </si>
  <si>
    <t>МИКОЛАЇВСЬКА область, СНІГУРІВСЬКИЙ район, село ЛИМАНЦІ, вулиця Центральна, 2</t>
  </si>
  <si>
    <t>5f288d40-4ea6-4188-aef5-98e8c8d8fa1a</t>
  </si>
  <si>
    <t>КНП "Коломийська інфекційна лікарня Коломийської міської ради Івано-Франківської області"</t>
  </si>
  <si>
    <t>ІВАНО-ФРАНКІВСЬКА область, місто КОЛОМИЯ, вулиця Симона Петлюри, 66</t>
  </si>
  <si>
    <t>5f2c5002-4649-48bb-a32f-a7f88a814e66</t>
  </si>
  <si>
    <t>Пункт екстреної ( швидкої ) медичної допомоги " Романківці"</t>
  </si>
  <si>
    <t>ЧЕРНІВЕЦЬКА область, СОКИРЯНСЬКИЙ район, село РОМАНКІВЦІ, вулиця Першотравнева, 52</t>
  </si>
  <si>
    <t>5f3756b1-12f2-4b93-8430-304df2ec1b93</t>
  </si>
  <si>
    <t>КОМУНАЛЬНЕ НЕКОМЕРЦІЙНЕ ПІДПРИЄМСТВО "КОНСУЛЬТАТИВНО-ДІАГНОСТИЧНИЙ ЦЕНТР" ДЕСНЯНСЬКОГО РАЙОНУ М. КИЄВА, ФІЛІЯ №5</t>
  </si>
  <si>
    <t>М.КИЇВ, місто КИЇВ, проспект Володимира Маяковського, 18А</t>
  </si>
  <si>
    <t>5f379842-7dc7-4cc6-a9f8-7e167b0b9964</t>
  </si>
  <si>
    <t>Луковицька АЗПСМ</t>
  </si>
  <si>
    <t>ЛУКОВИЦЯ</t>
  </si>
  <si>
    <t>ЧЕРНІВЕЦЬКА область, ГЛИБОЦЬКИЙ район, село ЛУКОВИЦЯ, вулиця Головна, 85</t>
  </si>
  <si>
    <t>5f3843b3-e010-4ac5-80b7-9f6ebf3109ca</t>
  </si>
  <si>
    <t>ДНІПРОПЕТРОВСЬКА область, місто КРИВИЙ РІГ, мікрорайон Сонячний, 13</t>
  </si>
  <si>
    <t>5f391de0-eba5-4129-9dd3-0275533529a5</t>
  </si>
  <si>
    <t>Буртівська амбулаторія загальної практики сімейної медицини</t>
  </si>
  <si>
    <t>КИЇВСЬКА область, КАГАРЛИЦЬКИЙ район, село БУРТИ, вулиця Центральна, 3а</t>
  </si>
  <si>
    <t>5f4082c5-9510-4f9f-80e2-63800755c710</t>
  </si>
  <si>
    <t>Маріямпільска амбулаторія ЗПМС</t>
  </si>
  <si>
    <t>МАРІЯМПІЛЬ</t>
  </si>
  <si>
    <t>ІВАНО-ФРАНКІВСЬКА область, ГАЛИЦЬКИЙ район, село МАРІЯМПІЛЬ, вулиця Галицька, 2</t>
  </si>
  <si>
    <t>5f4d713d-750c-4a50-92a9-880423090a31</t>
  </si>
  <si>
    <t>Фельдшерсько-акушерський пункт с. Вільхівці</t>
  </si>
  <si>
    <t>ІВАНО-ФРАНКІВСЬКА область, ГОРОДЕНКІВСЬКИЙ район, село ВІЛЬХІВЦІ, вулиця Незалежності, 9а</t>
  </si>
  <si>
    <t>5f4e4507-3a23-4280-a14d-560d3eb02c0f</t>
  </si>
  <si>
    <t>Стаціонар комунального некомерційного підприємства «Херсонська міська клінічна лікарня ім. Є.Є.Карабелеша» Херсонської міської ради</t>
  </si>
  <si>
    <t>ХЕРСОНСЬКА область, місто ХЕРСОН, проспект Ушакова, 22/1</t>
  </si>
  <si>
    <t>5f66eca3-f9b7-4345-b65b-8e38855f6589</t>
  </si>
  <si>
    <t>Пункт здоров'я с.Слобідка</t>
  </si>
  <si>
    <t>ІВАНО-ФРАНКІВСЬКА область, село СЛОБІДКА, вулиця Шевченка, 6</t>
  </si>
  <si>
    <t>5f6a9283-02b2-4dfb-9feb-5f7b0b98c054</t>
  </si>
  <si>
    <t>Рокитянська амбулаторія загальної практики сімейної медицини</t>
  </si>
  <si>
    <t>РОКИТА</t>
  </si>
  <si>
    <t>ПОЛТАВСЬКА область, ВЕЛИКОБАГАЧАНСЬКИЙ район, село РОКИТА, вулиця Центральна, 38</t>
  </si>
  <si>
    <t>5f71101c-1f8d-42f9-9a37-79a433a67dd5</t>
  </si>
  <si>
    <t>Коломийцівська АЗПСМ</t>
  </si>
  <si>
    <t>КОЛОМІЙЦІ</t>
  </si>
  <si>
    <t>ДНІПРОПЕТРОВСЬКА область, ПОКРОВСЬКИЙ район, село КОЛОМІЙЦІ, вулиця Набережна, 33</t>
  </si>
  <si>
    <t>5f7c8d49-d95d-43f2-86ba-e267f3ae1c8f</t>
  </si>
  <si>
    <t>КОМУНАЛЬНЕ НЕКОМЕРЦІЙНЕ ПІДПРИЄМСТВО ВОЛОДАРСЬКОЇ СЕЛИЩНОЇ РАДИ "ВОЛОДАРСЬКА  ЛІКАРНЯ"</t>
  </si>
  <si>
    <t>КИЇВСЬКА область, ВОЛОДАРСЬКИЙ район, смт. ВОЛОДАРКА, вулиця Коцюбинського, 25</t>
  </si>
  <si>
    <t>5f7d331b-cb05-4573-bcb9-e1a6c6d01fdc</t>
  </si>
  <si>
    <t>Мелекінська амбулаторія загальної практичної сімейної медицини</t>
  </si>
  <si>
    <t>МЕЛЕКІНЕ</t>
  </si>
  <si>
    <t>ДОНЕЦЬКА область, МАНГУШСЬКИЙ район, село МЕЛЕКІНЕ, вулиця Набережна, 6</t>
  </si>
  <si>
    <t>5f7d556c-e626-496a-9b0e-a9b5df503fb3</t>
  </si>
  <si>
    <t>Черемошноволянський фельдшерський пункт</t>
  </si>
  <si>
    <t>ЧЕРЕМОШНА ВОЛЯ</t>
  </si>
  <si>
    <t>ВОЛИНСЬКА область, ЛЮБОМЛЬСЬКИЙ район, село ЧЕРЕМОШНА ВОЛЯ, вулиця Шкільна, 3</t>
  </si>
  <si>
    <t>5f7e7cf6-f3fb-4025-9ab1-0f65d9445b89</t>
  </si>
  <si>
    <t>АЗПСМ с. Закутнівка</t>
  </si>
  <si>
    <t>ЗАКУТНІВКА</t>
  </si>
  <si>
    <t>ХАРКІВСЬКА область, ПЕРВОМАЙСЬКИЙ район, село ЗАКУТНІВКА, вулиця Миру, 3</t>
  </si>
  <si>
    <t>5f80b960-adb6-4210-944a-405312b9212d</t>
  </si>
  <si>
    <t>Фельдшерсько-акушерський пункт  с. Карашина</t>
  </si>
  <si>
    <t>КАРАШИНА</t>
  </si>
  <si>
    <t>ЧЕРКАСЬКА область, КОРСУНЬ-ШЕВЧЕНКІВСЬКИЙ район, село КАРАШИНА, вулиця Центральна, 3</t>
  </si>
  <si>
    <t>5f81c4e2-42fb-4edf-86c8-f43042c20a5d</t>
  </si>
  <si>
    <t>Вирішальненська АЗПСМ №2</t>
  </si>
  <si>
    <t>ПОЛТАВСЬКА область, ЛОХВИЦЬКИЙ район, село ВИРІШАЛЬНЕ, вулиця Миргородська, 32</t>
  </si>
  <si>
    <t>5f81d42f-c4e0-43d4-91fe-b596c24f874b</t>
  </si>
  <si>
    <t>КОМУНАЛЬНЕ 3Б НЕКОМЕРЦІЙНЕ ПІДПРИЄМСТВО "ОРЖИЦЬКА  ЛІКАРНЯ" ОРЖИЦЬКОЇ СЕЛИЩНОЇ  РАДИ ПОЛТАВСЬКОЇ ОБЛАСТІ  смт. ОРЖИЦЯ, вул, ЦЕНТРАЛЬНА, буд, 3Б</t>
  </si>
  <si>
    <t>ПОЛТАВСЬКА область, смт. ОРЖИЦЯ, вулиця ЦЕНТРАЛЬНА, 3Б</t>
  </si>
  <si>
    <t>5f89041f-784b-4450-a574-f3562b7a429f</t>
  </si>
  <si>
    <t>Радушненська амбулаторія ЗПСМ (КНП "Криворізький районний ЦПМСД" Новопільської СР)</t>
  </si>
  <si>
    <t>РАДУШНЕ</t>
  </si>
  <si>
    <t>ДНІПРОПЕТРОВСЬКА область, КРИВОРІЗЬКИЙ район, смт. РАДУШНЕ, вулиця Лікарняна, 20</t>
  </si>
  <si>
    <t>5f912768-f511-4c52-960e-039248baf232</t>
  </si>
  <si>
    <t>ФАП с. Черемхів</t>
  </si>
  <si>
    <t>ЧЕРЕМХІВ</t>
  </si>
  <si>
    <t>ІВАНО-ФРАНКІВСЬКА область, КОЛОМИЙСЬКИЙ район, село ЧЕРЕМХІВ, вулиця Ураїнська, 66</t>
  </si>
  <si>
    <t>5f920e37-7198-41b3-bcbd-e335ebbd87de</t>
  </si>
  <si>
    <t>Тернопільська станція, підстанція №3, пункт базування бригади с.Велика Березовиця</t>
  </si>
  <si>
    <t>ВЕЛИКА БЕРЕЗОВИЦЯ</t>
  </si>
  <si>
    <t>ТЕРНОПІЛЬСЬКА область, смт. ВЕЛИКА БЕРЕЗОВИЦЯ, вулиця Подільська, 28</t>
  </si>
  <si>
    <t>5f978731-ffe2-40c8-a287-277e219a1f5e</t>
  </si>
  <si>
    <t>Амбулаторія загальної практики - сімейної медицини с. Бобриця</t>
  </si>
  <si>
    <t>БОБРИЦЯ</t>
  </si>
  <si>
    <t>ЧЕРКАСЬКА область, КАНІВСЬКИЙ район, село БОБРИЦЯ, вулиця Дружби, 25</t>
  </si>
  <si>
    <t>5f97c690-450f-45c5-91ee-2bbe50c63a15</t>
  </si>
  <si>
    <t>Комунальне некомерційне підприємство «Криворізька міська поліклініка №5» Криворізької міської ради</t>
  </si>
  <si>
    <t>ДНІПРОПЕТРОВСЬКА область, місто КРИВИЙ РІГ, площа Визволення, 2/1</t>
  </si>
  <si>
    <t>5fa2587e-5e88-434f-a76b-c2d70d7f2115</t>
  </si>
  <si>
    <t>ЛУГАНСЬКА область, місто СЄВЄРОДОНЕЦЬК, вулиця Гагарина, 78 Б</t>
  </si>
  <si>
    <t>5fa2afce-3834-4c24-89b5-61f30ec2c2ee</t>
  </si>
  <si>
    <t>Тернопільська станція, підстанція №3, пункт базування бригади смт.Великі Бірки</t>
  </si>
  <si>
    <t>ТЕРНОПІЛЬСЬКА область, смт. ВЕЛИКІ БІРКИ, вулиця Грушевського, 51</t>
  </si>
  <si>
    <t>5fa67232-0ee9-43f2-80cf-56c4320d8bcf</t>
  </si>
  <si>
    <t>Івано-Франківська станція ЕШМД</t>
  </si>
  <si>
    <t>ІВАНО-ФРАНКІВСЬКА область, місто ІВАНО-ФРАНКІВСЬК, вулиця Вовчинецька, 221</t>
  </si>
  <si>
    <t>5fa71ed4-8d35-4a90-aa7b-6c30bb38e0cc</t>
  </si>
  <si>
    <t>Лікарська амбулаторія загальної практики-сімейної медицини смт. Бориня</t>
  </si>
  <si>
    <t>ЛЬВІВСЬКА область, ТУРКІВСЬКИЙ район, смт. БОРИНЯ, вулиця Миколайчука, 90</t>
  </si>
  <si>
    <t>5fad6f4b-75b6-45b8-a429-c75c046a8765</t>
  </si>
  <si>
    <t>Новоставський фельдшерський пункт</t>
  </si>
  <si>
    <t>НОВОСТАВЦІ</t>
  </si>
  <si>
    <t>ТЕРНОПІЛЬСЬКА область, БУЧАЦЬКИЙ район, село НОВОСТАВЦІ, вулиця Центральна, 95</t>
  </si>
  <si>
    <t>5fae0b62-ba8a-4ba4-8fbd-33e357661351</t>
  </si>
  <si>
    <t>СЛОБОДА-СЕЛЕЦЬ</t>
  </si>
  <si>
    <t>ЖИТОМИРСЬКА область, ЖИТОМИРСЬКИЙ район, село СЛОБОДА-СЕЛЕЦЬ, вулиця Свідерської, 27</t>
  </si>
  <si>
    <t>5fb3e994-79fc-4689-82ab-58e70520204d</t>
  </si>
  <si>
    <t>КП "Полтавський обласний центр  ЕМД та МК ПОР" (Підстанція СЕМД №2 Глобинського району)</t>
  </si>
  <si>
    <t>ПОЛТАВСЬКА область, ГЛОБИНСЬКИЙ район, місто ГЛОБИНЕ, тупик Лікарняний, 1</t>
  </si>
  <si>
    <t>5fb41a1e-0c57-4a2b-92e5-521f5e77b35e</t>
  </si>
  <si>
    <t>Фельдшерсько-акушерський пункт с. Велика Воля</t>
  </si>
  <si>
    <t>ВЕЛИКА ВОЛЯ</t>
  </si>
  <si>
    <t>ЛЬВІВСЬКА область, МИКОЛАЇВСЬКИЙ район, село ВЕЛИКА ВОЛЯ, вулиця Зелена, 63</t>
  </si>
  <si>
    <t>5fc21f64-ac26-4246-82b8-a234a0e9b9e6</t>
  </si>
  <si>
    <t>Новопавлівська АЗПМС</t>
  </si>
  <si>
    <t>ПРИМОРСЬКИЙ</t>
  </si>
  <si>
    <t>ЗАПОРІЗЬКА область, ПРИМОРСЬКИЙ район, село НОВОПАВЛІВКА, вулиця Петрагригоренка, 69-в</t>
  </si>
  <si>
    <t>5fca41a7-b8c9-41eb-87ba-261c610651ab</t>
  </si>
  <si>
    <t>Пункт здоров'я с. Остра</t>
  </si>
  <si>
    <t>ОСТРА</t>
  </si>
  <si>
    <t>ЧЕРНІВЕЦЬКА область, КІЦМАНСЬКИЙ район, село ОСТРА, вулиця Т. Шевченка, 12</t>
  </si>
  <si>
    <t>5fd16738-42cd-48b6-8dea-a42f68250404</t>
  </si>
  <si>
    <t>Київська клінічна лікарня на залізничному транспорті №3</t>
  </si>
  <si>
    <t>М.КИЇВ, ДАРНИЦЬКИЙ район, місто КИЇВ, вулиця Сімферопольська, 8</t>
  </si>
  <si>
    <t>5fd62b87-9dc6-4f30-a845-df50bafd4b44</t>
  </si>
  <si>
    <t>Кам`янець-Подільський, Центр Відновлення Зору AS</t>
  </si>
  <si>
    <t>ХМЕЛЬНИЦЬКА область, місто КАМ'ЯНЕЦЬ-ПОДІЛЬСЬКИЙ, вулиця Данила Галицького, 11/1</t>
  </si>
  <si>
    <t>5fde1862-f2b5-4fc7-bac7-504a2b4d06d1</t>
  </si>
  <si>
    <t>Фп с.Софійка</t>
  </si>
  <si>
    <t>СОФІЙКА</t>
  </si>
  <si>
    <t>КИЇВСЬКА область, БОГУСЛАВСЬКИЙ район, село СОФІЙКА, вулиця ТРАВНЕВА, 53</t>
  </si>
  <si>
    <t>5fe09ab6-41b9-4a8d-b92e-5f942b8f2b2b</t>
  </si>
  <si>
    <t>Відокремлений структурний підрозділ № 1  Медичного центру ТОВ «МЕДЦЕНТР СВ. ПАРАСКЕВИ»</t>
  </si>
  <si>
    <t>ЛЬВІВСЬКА область, місто ЛЬВІВ, вулиця вулиця Кульпарківська, 135</t>
  </si>
  <si>
    <t>5fe9fee1-525b-48cc-ac4c-c7cc7aca2a85</t>
  </si>
  <si>
    <t>Долинський ФП</t>
  </si>
  <si>
    <t>ЗАПОРІЗЬКА область, БЕРДЯНСЬКИЙ район, село ДОЛИНСЬКЕ, вулиця Центральна, 73</t>
  </si>
  <si>
    <t>5fea83fc-ff00-4c8d-8454-f28ac395ff01</t>
  </si>
  <si>
    <t>Чайківщинський фельдшерсько-акушерський пункт</t>
  </si>
  <si>
    <t>ЧАЙКІВЩИНА</t>
  </si>
  <si>
    <t>ПОЛТАВСЬКА область, ОРЖИЦЬКИЙ район, село ЧАЙКІВЩИНА, вулиця Шкільна, 48</t>
  </si>
  <si>
    <t>5feef7da-bb53-4351-98f2-f5eab7f55bc1</t>
  </si>
  <si>
    <t>Хотешівська амбулаторія загальної практики-сімейної медицини</t>
  </si>
  <si>
    <t>ХОТЕШІВ</t>
  </si>
  <si>
    <t>ВОЛИНСЬКА область, КАМІНЬ-КАШИРСЬКИЙ район, село ХОТЕШІВ, вулиця Гніван, 8</t>
  </si>
  <si>
    <t>5ff0f3d3-fa06-4c2e-82da-1bb9258d5a02</t>
  </si>
  <si>
    <t>ЛЬВІВСЬКА область, ЗОЛОЧІВСЬКИЙ район, місто ЗОЛОЧІВ, вулиця Кука, 8</t>
  </si>
  <si>
    <t>60047372-f920-419e-8255-2359168cc489</t>
  </si>
  <si>
    <t>П’ятківська АЗПСМ</t>
  </si>
  <si>
    <t>П'ЯТКІВКА</t>
  </si>
  <si>
    <t>ВІННИЦЬКА область, БЕРШАДСЬКИЙ район, село П'ЯТКІВКА, вулиця Миру, 202</t>
  </si>
  <si>
    <t>6006634c-27fe-429a-8995-0e72c745e46e</t>
  </si>
  <si>
    <t>Фельдшерський пункт с. Володимирівка</t>
  </si>
  <si>
    <t>ЧЕРНІГІВСЬКА область, ГОРОДНЯНСЬКИЙ район, село ВОЛОДИМИРІВКА, вулиця Миру, 184</t>
  </si>
  <si>
    <t>60218761-cfce-41b8-821b-c6b6d7d773ee</t>
  </si>
  <si>
    <t>Пониковицька СЛА ЗПСМ</t>
  </si>
  <si>
    <t>ПОНИКОВИЦЯ</t>
  </si>
  <si>
    <t>ЛЬВІВСЬКА область, БРОДІВСЬКИЙ район, село ПОНИКОВИЦЯ, вулиця Задвір, 20</t>
  </si>
  <si>
    <t>60270e66-6be1-4d78-b307-051cb27bcba1</t>
  </si>
  <si>
    <t>Амбулаторія загальної практики - сімейної медицини № 3, КНП"ДЦПМСД 9"ДМР  м. Дніпро</t>
  </si>
  <si>
    <t>ДНІПРОПЕТРОВСЬКА область, місто ДНІПРО, вулиця Батумська, 13</t>
  </si>
  <si>
    <t>602718d7-1cc5-4996-9a2b-8ede220273d8</t>
  </si>
  <si>
    <t>Консультативно-діагностична поліклініка КНП "Лисичанська багатопрофільна лікарня"</t>
  </si>
  <si>
    <t>ЛУГАНСЬКА область, місто ЛИСИЧАНСЬК, квартал Центральний, 17</t>
  </si>
  <si>
    <t>6028bbc6-92ab-422a-aa9a-32be1c6b3555</t>
  </si>
  <si>
    <t>АЗПСМ Лісний Хлібичин</t>
  </si>
  <si>
    <t>ЛІСНИЙ ХЛІБИЧИН</t>
  </si>
  <si>
    <t>ІВАНО-ФРАНКІВСЬКА область, КОЛОМИЙСЬКИЙ район, село ЛІСНИЙ ХЛІБИЧИН, вулиця Жовтнева, 33</t>
  </si>
  <si>
    <t>602ab921-d02b-49e1-8546-227eb53abf3e</t>
  </si>
  <si>
    <t>Відділення сімейної медицини №2</t>
  </si>
  <si>
    <t>ЛЬВІВСЬКА область, місто ЛЬВІВ, вулиця Я.Стецька, 3</t>
  </si>
  <si>
    <t>602b8963-0b3c-42d7-aaaa-f7cb827beaee</t>
  </si>
  <si>
    <t>АЗПСМ с. Високе</t>
  </si>
  <si>
    <t>ХЕРСОНСЬКА область, БЕРИСЛАВСЬКИЙ район, село ВИСОКЕ, вулиця Приозерна, 6</t>
  </si>
  <si>
    <t>60304567-e9e4-4799-8c80-e3ad49638a33</t>
  </si>
  <si>
    <t>6034e7c9-b38b-43df-a7f9-8f545ffe46e3</t>
  </si>
  <si>
    <t>Фельдшерсько-акушерський пункт с.Нечаївка КНП "Черкаський районний центр ПМСД" Червонослобідської сільської ради</t>
  </si>
  <si>
    <t>НЕЧАЇВКА</t>
  </si>
  <si>
    <t>ЧЕРКАСЬКА область, село НЕЧАЇВКА, вулиця Б.Хмельницького, 47/1</t>
  </si>
  <si>
    <t>6036dfe3-bc80-42bd-9aaa-c6750b259b4e</t>
  </si>
  <si>
    <t>Комунальне підприємство "Волинський обласний центр екстреної медичної допомоги та медицини катастроф" Волинської обласної ради Іваничівське відділення екстренної медичної допомоги</t>
  </si>
  <si>
    <t>ВОЛИНСЬКА область, ІВАНИЧІВСЬКИЙ район, смт. ІВАНИЧІ, вулиця Грушевського, 45</t>
  </si>
  <si>
    <t>60394516-a59b-4e00-bece-1d519470eaaa</t>
  </si>
  <si>
    <t>Амбулаторія загальної практики сімейної медицини с. Юнаківка</t>
  </si>
  <si>
    <t>ЮНАКІВКА</t>
  </si>
  <si>
    <t>СУМСЬКА область, СУМСЬКИЙ район, село ЮНАКІВКА, вулиця Новоселівка, 58</t>
  </si>
  <si>
    <t>603f02ef-2383-49c4-90c7-83c2104f3b31</t>
  </si>
  <si>
    <t>Боярська амбулаторія загальної практики - сімейної медицини</t>
  </si>
  <si>
    <t>ЧЕРКАСЬКА область, ЛИСЯНСЬКИЙ район, село БОЯРКА, вулиця 1 Травня, 12</t>
  </si>
  <si>
    <t>603f152a-de72-40d1-a2ad-ad263009a7fe</t>
  </si>
  <si>
    <t>Амбулаторія загальної практики-сімейної медицини селище Лісне</t>
  </si>
  <si>
    <t>ЛІСНЕ</t>
  </si>
  <si>
    <t>ХАРКІВСЬКА область, ДЕРГАЧІВСЬКИЙ район, селище ЛІСНЕ, вулиця Ліснянська, 17</t>
  </si>
  <si>
    <t>60466a4c-1799-4fe7-8753-c8b83689daef</t>
  </si>
  <si>
    <t>60497bb5-83f6-4ebb-919b-2858a8038fc9</t>
  </si>
  <si>
    <t>Комунальне некомерційне підприємство "Центр первинної медико-санітарної допомоги № 1" Шевченківського району  міста Києва  амбулаторія ЗПСМ № 4</t>
  </si>
  <si>
    <t>М.КИЇВ, місто КИЇВ, вулиця Богдана Хмельницького , 46</t>
  </si>
  <si>
    <t>6054a0b7-d701-4706-a8fe-c1105e4e1e07</t>
  </si>
  <si>
    <t>Ст.Жадівська АЗПСМ</t>
  </si>
  <si>
    <t>ЧЕРНІВЕЦЬКА область, СТОРОЖИНЕЦЬКИЙ район, село СТАРА ЖАДОВА, вулиця Головна, 18А</t>
  </si>
  <si>
    <t>60569a61-ae17-4a97-80a7-d36373bb368c</t>
  </si>
  <si>
    <t>Вербівська АЗПСМ</t>
  </si>
  <si>
    <t>ВЕРБИ</t>
  </si>
  <si>
    <t>ХЕРСОНСЬКА область, НИЖНЬОСІРОГОЗЬКИЙ район, село ВЕРБИ, вулиця Зелена, 1</t>
  </si>
  <si>
    <t>605c1aef-9746-4281-8f9c-7131999220a5</t>
  </si>
  <si>
    <t>Меліоративненська амбулаторія</t>
  </si>
  <si>
    <t>МЕЛІОРАТИВНЕ</t>
  </si>
  <si>
    <t>ДНІПРОПЕТРОВСЬКА область, НОВОМОСКОВСЬКИЙ район, смт. МЕЛІОРАТИВНЕ, вулиця Молодіжна, 25</t>
  </si>
  <si>
    <t>605cdc4d-2ec2-43a5-9ec2-1a02d84a3400</t>
  </si>
  <si>
    <t>Амбулаторія ЗПСМ с. Великоолександрівка (КЗ "Васильківський ЦПМСД")</t>
  </si>
  <si>
    <t>ВЕЛИКООЛЕКСАНДРІВКА</t>
  </si>
  <si>
    <t>ДНІПРОПЕТРОВСЬКА область, ВАСИЛЬКІВСЬКИЙ район, село ВЕЛИКООЛЕКСАНДРІВКА, вулиця Центральна, 27</t>
  </si>
  <si>
    <t>605ce80f-b7b3-4d51-af4e-af9c61e41b23</t>
  </si>
  <si>
    <t>ЖУРАВНЕНСЬКИЙ ФЕЛЬДШЕРСЬКО-АКУШЕРСЬКИЙ ПУНКТ</t>
  </si>
  <si>
    <t>ЖУРАВНЕ</t>
  </si>
  <si>
    <t>СУМСЬКА область, ОХТИРСЬКИЙ район, село ЖУРАВНЕ, вулиця ПЕРШОТРАВНЕВА, 19</t>
  </si>
  <si>
    <t>605ea463-8f26-4413-9583-995c33de2dd8</t>
  </si>
  <si>
    <t>Амбулаторія загальної практики-сімейної медицини с.Загір'я</t>
  </si>
  <si>
    <t>ТЕРНОПІЛЬСЬКА область, село ЗАГІР'Я, вулиця Молодіжна, 56</t>
  </si>
  <si>
    <t>60635486-10c7-4ade-a834-15d0bad2afc0</t>
  </si>
  <si>
    <t>Городищенська амбулаторія загальної практики - сімейної медицини</t>
  </si>
  <si>
    <t>РІВНЕНСЬКА область, РІВНЕНСЬКИЙ район, село ГОРОДИЩЕ, вулиця Рівненська, 64</t>
  </si>
  <si>
    <t>60641c98-1c61-4fda-9ef5-146b8aacdaf4</t>
  </si>
  <si>
    <t>Аркадіївська АЗПСМ</t>
  </si>
  <si>
    <t>АРКАДІЇВКА</t>
  </si>
  <si>
    <t>КИЇВСЬКА область, ЗГУРІВСЬКИЙ район, село АРКАДІЇВКА, вулиця віл. Лесі Українки, 29</t>
  </si>
  <si>
    <t>6066be3c-487d-48e4-82be-af9bedfbc2a2</t>
  </si>
  <si>
    <t>Сільська лікарська амбулаторія с.Тавричанка</t>
  </si>
  <si>
    <t>ХЕРСОНСЬКА область, КАХОВСЬКИЙ район, село ТАВРИЧАНКА, вулиця Соборна, 1А</t>
  </si>
  <si>
    <t>606cd4e7-26d5-4f87-97f9-d1c331ab36a2</t>
  </si>
  <si>
    <t>Майдан-Олександрівська амбулаторія загальної практики-сімейної медицини</t>
  </si>
  <si>
    <t>МАЙДАН-ОЛЕКСАНДРІВСЬКИЙ</t>
  </si>
  <si>
    <t>ХМЕЛЬНИЦЬКА область, ВІНЬКОВЕЦЬКИЙ район, село МАЙДАН-ОЛЕКСАНДРІВСЬКИЙ, вулиця Гагаріна, 31</t>
  </si>
  <si>
    <t>606df585-7730-4f3f-9b32-36e8da096104</t>
  </si>
  <si>
    <t>М.Коцюбинська амбулаторія ЗПСМ</t>
  </si>
  <si>
    <t>МИХАЙЛО-КОЦЮБИНСЬКЕ</t>
  </si>
  <si>
    <t>ЧЕРНІГІВСЬКА область, ЧЕРНІГІВСЬКИЙ район, смт. МИХАЙЛО-КОЦЮБИНСЬКЕ, вулиця Миру, 3</t>
  </si>
  <si>
    <t>608b7883-b936-4366-98bf-942be215b1a2</t>
  </si>
  <si>
    <t>ФП с. Вербівці</t>
  </si>
  <si>
    <t>ХМЕЛЬНИЦЬКА область, село ВЕРБІВЦІ, вулиця Садова , 2а</t>
  </si>
  <si>
    <t>608ddc0b-ff1d-41f0-b90f-6bd053e44762</t>
  </si>
  <si>
    <t>ОДЕСЬКА область, місто ЮЖНЕ, вулиця Хіміків, 1</t>
  </si>
  <si>
    <t>60901116-db74-49e1-93ed-f6f78b19474f</t>
  </si>
  <si>
    <t>ЛЬВІВСЬКА область, місто ЛЬВІВ, вулиця вулиця Некрасова, 35</t>
  </si>
  <si>
    <t>609b65e0-ca6e-47b5-8643-893a5aee57c3</t>
  </si>
  <si>
    <t>Фельдшерсько-акушерський пункт села Борисівка</t>
  </si>
  <si>
    <t>ОДЕСЬКА область, село БОРИСІВКА, вулиця Вишнева, 78</t>
  </si>
  <si>
    <t>60a7f702-204a-4b65-9828-cde7918319e5</t>
  </si>
  <si>
    <t>Відділення патології вагітних</t>
  </si>
  <si>
    <t>60aaf25d-ed5a-4bc1-9e57-dd1cb17bf4a3</t>
  </si>
  <si>
    <t>Млинківський фельдшерський пункт</t>
  </si>
  <si>
    <t>МЛИНКИ</t>
  </si>
  <si>
    <t>ТЕРНОПІЛЬСЬКА область, БУЧАЦЬКИЙ район, село МЛИНКИ, вулиця Центральна, 39</t>
  </si>
  <si>
    <t>60aafe28-54a4-4a61-9b28-f68189b85b5a</t>
  </si>
  <si>
    <t>Філія амбулаторія №2(вул.Кібальчича, 29)</t>
  </si>
  <si>
    <t>ХАРКІВСЬКА область, місто ХАРКІВ, вулиця Кібальчича, 29</t>
  </si>
  <si>
    <t>60aeac0a-cbcd-4beb-b896-23909ba0d56d</t>
  </si>
  <si>
    <t>Амбулаторія ЗПСМ №1, КНП "ЦПМСД №2" Оболонського району м. Києва</t>
  </si>
  <si>
    <t>60b0592c-c148-411f-999a-6c2137b2ac7f</t>
  </si>
  <si>
    <t>Амбулаторія загальної практики - сімейної медицини с. Сілець</t>
  </si>
  <si>
    <t>СОКАЛЬСЬКИЙ</t>
  </si>
  <si>
    <t>ЛЬВІВСЬКА область, СОКАЛЬСЬКИЙ район, село СІЛЕЦЬ, вулиця Підберезина присілок, 26</t>
  </si>
  <si>
    <t>60b7c50a-9f42-4c96-a793-0505540d9a95</t>
  </si>
  <si>
    <t>ФАП с.Ліски</t>
  </si>
  <si>
    <t>ІВАНО-ФРАНКІВСЬКА область, КОЛОМИЙСЬКИЙ район, село ЛІСКИ, вулиця Сагайдачного , 3</t>
  </si>
  <si>
    <t>60be7c01-ebfc-4f1e-9793-62376320d67d</t>
  </si>
  <si>
    <t>Фельдшерсько-акушерський пункт село Кримки</t>
  </si>
  <si>
    <t>КРИМКИ</t>
  </si>
  <si>
    <t>ЧЕРКАСЬКА область, ШПОЛЯНСЬКИЙ район, село КРИМКИ, вулиця Центральна, 37</t>
  </si>
  <si>
    <t>60c9ca09-9eb6-4250-9b22-1e02d45efa8c</t>
  </si>
  <si>
    <t>Норинцівська амбулаторія загальної практики сімейної медицини</t>
  </si>
  <si>
    <t>НОРИНЦІ</t>
  </si>
  <si>
    <t>ЖИТОМИРСЬКА область, НАРОДИЦЬКИЙ район, село НОРИНЦІ, вулиця Нова, 29</t>
  </si>
  <si>
    <t>60cde1f7-6c57-4f02-93e1-c83018835ed4</t>
  </si>
  <si>
    <t>ФП с.Сергіївка (Лікарська амбулаторія ЗПСМ м.Апостолове)</t>
  </si>
  <si>
    <t>ДНІПРОПЕТРОВСЬКА область, АПОСТОЛІВСЬКИЙ район, село СЕРГІЇВКА, вулиця Шкільна, 3</t>
  </si>
  <si>
    <t>60d1979e-65de-48ac-ba18-82b4b0734b30</t>
  </si>
  <si>
    <t>Білухівська  АЗПСМ</t>
  </si>
  <si>
    <t>БІЛУХІВКА</t>
  </si>
  <si>
    <t>ПОЛТАВСЬКА область, КАРЛІВСЬКИЙ район, село БІЛУХІВКА, вулиця Шкільна, 7</t>
  </si>
  <si>
    <t>60e1efa3-3868-4e7a-981f-434a5d82bb43</t>
  </si>
  <si>
    <t>Медичний центр приватного підприємства "ЛДЦ "ВАШЕ ЗДОРОВ'Я"</t>
  </si>
  <si>
    <t>ДОНЕЦЬКА область, місто КОСТЯНТИНІВКА, проспект Ломоносова, 161а</t>
  </si>
  <si>
    <t>60e634c8-778a-4b7a-83c5-6d81a9317753</t>
  </si>
  <si>
    <t>КНП "Херсонський міський геріатричний центр" Херсонської міської ради</t>
  </si>
  <si>
    <t>ХЕРСОНСЬКА область, село СТЕПАНІВКА, вулиця Джона Говарда, 63</t>
  </si>
  <si>
    <t>60eda236-652e-4200-bd17-fce5de3588ef</t>
  </si>
  <si>
    <t>60f90bdd-060d-4ea8-af5e-2d3db834fca5</t>
  </si>
  <si>
    <t>Хорішківська амбулаторія загальної практики сімейної медицини</t>
  </si>
  <si>
    <t>ХОРІШКИ</t>
  </si>
  <si>
    <t>ПОЛТАВСЬКА область, КОЗЕЛЬЩИНСЬКИЙ район, село ХОРІШКИ, вулиця Олеся Гончара, 16</t>
  </si>
  <si>
    <t>60f98c14-4097-49ef-af0a-4f1975a3fa92</t>
  </si>
  <si>
    <t>Більська амбулаторія загальної практики - сімейної медицини</t>
  </si>
  <si>
    <t>БІЛЬСЬК</t>
  </si>
  <si>
    <t>ПОЛТАВСЬКА область, КОТЕЛЕВСЬКИЙ район, село БІЛЬСЬК, вулиця Куземенська, 20</t>
  </si>
  <si>
    <t>60fd444c-c1e5-4999-93fc-5f71b39d4a74</t>
  </si>
  <si>
    <t>амбулаторія загальної практики -сімейної медицини №1</t>
  </si>
  <si>
    <t>610396f2-5c8d-4f17-bf93-ae590de160f4</t>
  </si>
  <si>
    <t>Амбулаторія загальної практики сімейної медицини села Синюхин Брід</t>
  </si>
  <si>
    <t>СИНЮХИН БРІД</t>
  </si>
  <si>
    <t>МИКОЛАЇВСЬКА область, ПЕРВОМАЙСЬКИЙ район, село СИНЮХИН БРІД, вулиця Центральна, 18а</t>
  </si>
  <si>
    <t>611393f5-1815-49f9-8bc2-503c2902042f</t>
  </si>
  <si>
    <t>Амбулаторія загальної практики - сімейної медицини с-ще Градизьк</t>
  </si>
  <si>
    <t>ПОЛТАВСЬКА область, ГЛОБИНСЬКИЙ район, смт. ГРАДИЗЬК, вулиця Гвардійська, 71</t>
  </si>
  <si>
    <t>6116b49b-48ad-49b3-9e57-e83a2bb621c1</t>
  </si>
  <si>
    <t>АЗПСМ с.Ридомиль</t>
  </si>
  <si>
    <t>РИДОМИЛЬ</t>
  </si>
  <si>
    <t>ТЕРНОПІЛЬСЬКА область, КРЕМЕНЕЦЬКИЙ район, село РИДОМИЛЬ, вулиця Криворукова, 12</t>
  </si>
  <si>
    <t>611bca4a-dd38-4599-aae1-2862d9ed7238</t>
  </si>
  <si>
    <t>відділення ПМСД</t>
  </si>
  <si>
    <t>61262e80-3385-4df2-9701-5035993851d4</t>
  </si>
  <si>
    <t>Фельдшерсько-акушерський пункт с.Дубравка</t>
  </si>
  <si>
    <t>ДУБРАВКА</t>
  </si>
  <si>
    <t>ЛЬВІВСЬКА область, ЖИДАЧІВСЬКИЙ район, село ДУБРАВКА, вулиця Чорновола, 4</t>
  </si>
  <si>
    <t>61266d61-7cff-40f2-9cca-3d9710175464</t>
  </si>
  <si>
    <t>Амбулаторія ЗПСМ №2  КНП "ЦПМСД №1" Голосіївського району міста Києва</t>
  </si>
  <si>
    <t>М.КИЇВ, місто КИЇВ, вулиця Маршала Якубовського , 6</t>
  </si>
  <si>
    <t>612dd11d-0613-4d2e-962d-b8e642e61304</t>
  </si>
  <si>
    <t>Амбулаторія с.Росішка</t>
  </si>
  <si>
    <t>РОСІШКА</t>
  </si>
  <si>
    <t>ЗАКАРПАТСЬКА область, РАХІВСЬКИЙ район, село РОСІШКА, вулиця Росішка, 136</t>
  </si>
  <si>
    <t>61384fc4-469b-4d1c-9bd4-0bacd41ee752</t>
  </si>
  <si>
    <t>Фельдшерсько – акушерський пункт с. Маковище</t>
  </si>
  <si>
    <t>МАКОВИЩЕ</t>
  </si>
  <si>
    <t>КИЇВСЬКА область, МАКАРІВСЬКИЙ район, село МАКОВИЩЕ, вулиця Центральна, 59</t>
  </si>
  <si>
    <t>6146f5d0-79cf-4a6f-b10c-5d285259f396</t>
  </si>
  <si>
    <t>Комунальне некомерційне підприємство "Ратнівська центральна районна лікарня" Ратнівської районної ради</t>
  </si>
  <si>
    <t>614b8d3b-4882-4cce-8136-a13ea98b7725</t>
  </si>
  <si>
    <t>Фельдшерсько-акушерський пункт села Підвисоке</t>
  </si>
  <si>
    <t>ПІДВИСОКЕ</t>
  </si>
  <si>
    <t>ХАРКІВСЬКА область, БОРІВСЬКИЙ район, село ПІДВИСОКЕ, вулиця Григорія Запорожченко, 71</t>
  </si>
  <si>
    <t>6156ae77-ace0-4f57-8bfa-2b46166230e8</t>
  </si>
  <si>
    <t>Зарудчівський фельдшерсько-акушерський пункт</t>
  </si>
  <si>
    <t>ЗАРУДЧІ</t>
  </si>
  <si>
    <t>ВОЛИНСЬКА область, ЛЮБЕШІВСЬКИЙ район, село ЗАРУДЧІ, вулиця Берегова, 52</t>
  </si>
  <si>
    <t>61626ada-67e5-4326-b755-05831d1e7f6b</t>
  </si>
  <si>
    <t>ЗАКАРПАТСЬКА область, місто УЖГОРОД, вулиця Швабська, 43</t>
  </si>
  <si>
    <t>6163078c-c99c-4305-94fa-f8a574a8c6ec</t>
  </si>
  <si>
    <t>Підлісський фельдшерсько-акушерський пункт</t>
  </si>
  <si>
    <t>ВОЛИНСЬКА область, ЛЮБОМЛЬСЬКИЙ район, село ПІДЛІССЯ, вулиця Центральна, 2</t>
  </si>
  <si>
    <t>61714706-f650-42be-8454-5769ced6ed70</t>
  </si>
  <si>
    <t>Амбулаторія загальної практики-сімейної медицини с.Мильне</t>
  </si>
  <si>
    <t>МИЛЬНЕ</t>
  </si>
  <si>
    <t>ТЕРНОПІЛЬСЬКА область, село МИЛЬНЕ, вулиця Красовеччина, 56</t>
  </si>
  <si>
    <t>61764f15-06de-4fa9-b03a-1f964e46b586</t>
  </si>
  <si>
    <t>Амбулаторія  с.ВЕЛИКА ПАЛАДЬ</t>
  </si>
  <si>
    <t>ВЕЛИКА ПАЛАДЬ</t>
  </si>
  <si>
    <t>ЗАКАРПАТСЬКА область, ВИНОГРАДІВСЬКИЙ район, село ВЕЛИКА ПАЛАДЬ, вулиця Кошута, 48</t>
  </si>
  <si>
    <t>617a5b19-71a8-4698-b99e-5a948401deb0</t>
  </si>
  <si>
    <t>ХАРКІВСЬКА область, місто ХАРКІВ, проспект Людвига Свободи, 48В</t>
  </si>
  <si>
    <t>617c9476-a059-4baa-80ac-42f1944e25be</t>
  </si>
  <si>
    <t>ХАРКІВСЬКА область, місто ХАРКІВ, проспект Московський, 153</t>
  </si>
  <si>
    <t>617f2dbf-20b4-49cc-b020-bb6987997f29</t>
  </si>
  <si>
    <t>Іваннівська АЗПСМ</t>
  </si>
  <si>
    <t>РІВНЕНСЬКА область, ДУБЕНСЬКИЙ район, село ІВАННЄ, вулиця Колгоспна , 7</t>
  </si>
  <si>
    <t>6184a4b5-5f56-4d6e-ad3a-2736b9f4e42b</t>
  </si>
  <si>
    <t>Копанівський фельдшерський пункт</t>
  </si>
  <si>
    <t>КОПАНІ</t>
  </si>
  <si>
    <t>ЗАПОРІЗЬКА область, ОРІХІВСЬКИЙ район, село КОПАНІ, вулиця Центральна, 2</t>
  </si>
  <si>
    <t>6184e292-f304-4fb5-a341-b3f53da57cf8</t>
  </si>
  <si>
    <t>Овруцька амбулаторія  загальної практики сімейної медицини № 1</t>
  </si>
  <si>
    <t>ЖИТОМИРСЬКА область, ОВРУЦЬКИЙ район, місто ОВРУЧ, вулиця Т. Шевченка, 41</t>
  </si>
  <si>
    <t>61858bef-9e6d-4c86-a85f-b62ccab70c10</t>
  </si>
  <si>
    <t>АЗПСМ смт Запитів</t>
  </si>
  <si>
    <t>ЗАПИТІВ</t>
  </si>
  <si>
    <t>ЛЬВІВСЬКА область, КАМ'ЯНКА-БУЗЬКИЙ район, смт. ЗАПИТІВ, вулиця Київська, 160</t>
  </si>
  <si>
    <t>6191de89-3d3a-4a3a-ade3-c5451dd07971</t>
  </si>
  <si>
    <t>ФАП с. Богородичин</t>
  </si>
  <si>
    <t>БОГОРОДИЧИН</t>
  </si>
  <si>
    <t>ІВАНО-ФРАНКІВСЬКА область, КОЛОМИЙСЬКИЙ район, село БОГОРОДИЧИН, вулиця Шевченка, 20</t>
  </si>
  <si>
    <t>61947f2d-b95b-4c14-be6d-bbbec3538410</t>
  </si>
  <si>
    <t>Амбулаторія  с.Широке</t>
  </si>
  <si>
    <t>ЗАКАРПАТСЬКА область, ВИНОГРАДІВСЬКИЙ район, село ШИРОКЕ, вулиця Миру, 4</t>
  </si>
  <si>
    <t>61956b26-a05e-4cb9-b474-8fbc50edbab0</t>
  </si>
  <si>
    <t>Військова амбулаторія ЗПСМ (КНП "Солонянський ЦПМСД" ССР)</t>
  </si>
  <si>
    <t>СОЛОНЯНСЬКИЙ</t>
  </si>
  <si>
    <t>ВІЙСЬКОВЕ</t>
  </si>
  <si>
    <t>ДНІПРОПЕТРОВСЬКА область, СОЛОНЯНСЬКИЙ район, село ВІЙСЬКОВЕ, вулиця Миронова, 8а</t>
  </si>
  <si>
    <t>619742f0-4059-4666-bc0f-f3cb4cf8a81c</t>
  </si>
  <si>
    <t>61998a0f-2073-48ef-8621-148528444c65</t>
  </si>
  <si>
    <t>Амбулаторія загальної практики-сімейної медицини с.Перемога</t>
  </si>
  <si>
    <t>ХАРКІВСЬКА область, ЛОЗІВСЬКИЙ район, село ПЕРЕМОГА, вулиця Слави, 2</t>
  </si>
  <si>
    <t>61ac61ac-156c-4543-8fcc-7374f84fa88a</t>
  </si>
  <si>
    <t>Ставищанська амбулаторія загальної практики - сімейної медицини</t>
  </si>
  <si>
    <t>СТАВИЩАНИ</t>
  </si>
  <si>
    <t>ХМЕЛЬНИЦЬКА область, БІЛОГІРСЬКИЙ район, село СТАВИЩАНИ, провулок Молодіжний, 5</t>
  </si>
  <si>
    <t>61b062bb-fb42-4d64-9634-e5be6cf0c846</t>
  </si>
  <si>
    <t>ПП ЛОК "Біла Акація"</t>
  </si>
  <si>
    <t>ОДЕСЬКА область, місто ОДЕСА, бульвар Французський, 59</t>
  </si>
  <si>
    <t>61b57bbd-6cd8-4375-b4bc-9255eef4073f</t>
  </si>
  <si>
    <t>СЛА ЗПСМ с. Грушівка (КНП "ЦПМСД Грушівської СР")</t>
  </si>
  <si>
    <t>ДНІПРОПЕТРОВСЬКА область, АПОСТОЛІВСЬКИЙ район, село ГРУШІВКА, вулиця Приморська, 47</t>
  </si>
  <si>
    <t>61b7ef95-338b-404d-8f93-93bf0a59c449</t>
  </si>
  <si>
    <t>Пункт здоров'я с.Руда</t>
  </si>
  <si>
    <t>ІВАНО-ФРАНКІВСЬКА область, РОГАТИНСЬКИЙ район, село РУДА, вулиця Франка, 59</t>
  </si>
  <si>
    <t>61b8424f-3b62-49a3-9322-36e836e2e5b8</t>
  </si>
  <si>
    <t>ХАРКІВСЬКА область, місто ХАРКІВ, проспект Людвіга Свободи, 48В</t>
  </si>
  <si>
    <t>61b90914-f33a-4549-a248-fb6d1cc06564</t>
  </si>
  <si>
    <t>Бобрицька амбулаторія комунального некомерційного підприємства "Центру первинної медико-санітарної допомоги міста Ромни" Роменської міської ради</t>
  </si>
  <si>
    <t>СУМСЬКА область, РОМЕНСЬКИЙ район, село БОБРИК, вулиця Київська, 56</t>
  </si>
  <si>
    <t>61b99ef7-813a-49cc-add1-be11ffc8e814</t>
  </si>
  <si>
    <t>КОМУНАЛЬНЕ НЕКОМЕРЦІЙНЕ ПІДПРИЄМСТВО "КИЇВСЬКА СТОМАТОЛОГІЯ"</t>
  </si>
  <si>
    <t>М.КИЇВ, місто КИЇВ, вулиця Миколи Пимоненка, 10А</t>
  </si>
  <si>
    <t>61c06c68-80a7-4232-ac73-e172135d007c</t>
  </si>
  <si>
    <t>Фельдшерсько - акушерський пункт с. Гавронщина</t>
  </si>
  <si>
    <t>ГАВРОНЩИНА</t>
  </si>
  <si>
    <t>КИЇВСЬКА область, МАКАРІВСЬКИЙ район, село ГАВРОНЩИНА, вулиця Першотравнева, 23А</t>
  </si>
  <si>
    <t>61c22b72-16a2-45e2-bcdd-5b4c542057f8</t>
  </si>
  <si>
    <t>ЗАПОРІЗЬКА область, ОРІХІВСЬКИЙ район, село ЯСНА ПОЛЯНА, прохід Жовтневий, 10</t>
  </si>
  <si>
    <t>61c27e86-db6b-4e56-b7a0-9b974209c514</t>
  </si>
  <si>
    <t>Дубровицька лікарська амбулаторія №2</t>
  </si>
  <si>
    <t>РІВНЕНСЬКА область, ДУБРОВИЦЬКИЙ район, місто ДУБРОВИЦЯ, вулиця Улянії та Анастасії Гольшанських, 25</t>
  </si>
  <si>
    <t>61cd69c8-b5c2-4643-ab8a-cf47bc1a12af</t>
  </si>
  <si>
    <t>Вишнівська амбулаторія</t>
  </si>
  <si>
    <t>ВОЛИНСЬКА область, ЛЮБОМЛЬСЬКИЙ район, село ВИШНІВ, вулиця Незалежності, 70</t>
  </si>
  <si>
    <t>61cffc02-1256-4218-a3ef-b8ef60a695a1</t>
  </si>
  <si>
    <t>АЗПСМ с.Кам'яниця</t>
  </si>
  <si>
    <t>КАМ'ЯНИЦЯ</t>
  </si>
  <si>
    <t>ЗАКАРПАТСЬКА область, УЖГОРОДСЬКИЙ район, село КАМ'ЯНИЦЯ, вулиця Ужанська, 103</t>
  </si>
  <si>
    <t>61d5172c-f59d-49c1-8e23-3e7ea64c17ae</t>
  </si>
  <si>
    <t>Амбулаторія загальної практики - сімейної медицини села Новоєлизаветівка</t>
  </si>
  <si>
    <t>НОВОЄЛИЗАВЕТІВКА</t>
  </si>
  <si>
    <t>ОДЕСЬКА область, ШИРЯЇВСЬКИЙ район, село НОВОЄЛИЗАВЕТІВКА, вулиця Чкалова, 47</t>
  </si>
  <si>
    <t>61d9860d-0d31-427d-859e-8662a8e251e5</t>
  </si>
  <si>
    <t>АЗПСМ м.Кременець</t>
  </si>
  <si>
    <t>61e5f016-17c2-476c-b476-628fbde9880e</t>
  </si>
  <si>
    <t>Амбулаторія загальної практики-сімейної медицини с. Обтове</t>
  </si>
  <si>
    <t>ОБТОВЕ</t>
  </si>
  <si>
    <t>СУМСЬКА область, КРОЛЕВЕЦЬКИЙ район, село ОБТОВЕ, вулиця Центральна, 60</t>
  </si>
  <si>
    <t>61e8f98b-2a2c-4a26-8fce-449eb721e2ca</t>
  </si>
  <si>
    <t>Новоолександрівська амбулаторія загальної практики - сімейної медицини</t>
  </si>
  <si>
    <t>ДОНЕЦЬКА область, ПОКРОВСЬКИЙ район, село НОВООЛЕКСАНДРІВКА, вулиця Гагаріна, 52</t>
  </si>
  <si>
    <t>61ec189c-cb54-456b-ba3d-d77723d6e725</t>
  </si>
  <si>
    <t>Таврійська лікарська амбулаторія загальної практики – сімейної медицини</t>
  </si>
  <si>
    <t>ХЕРСОНСЬКА область, ГОЛОПРИСТАНСЬКИЙ район, село ТАВРІЙСЬКЕ, вулиця Лісна, 72</t>
  </si>
  <si>
    <t>61eebc43-06da-4dcf-85c0-4778d48cc556</t>
  </si>
  <si>
    <t>КИЇВСЬКА область, КИЄВО-СВЯТОШИНСЬКИЙ район, село СОФІЇВСЬКА БОРЩАГІВКА, вулиця Соборна, 53 Б</t>
  </si>
  <si>
    <t>61f0e33f-db03-4b30-abe7-89311a07cbb8</t>
  </si>
  <si>
    <t>Абулаторія загальної практики-сімейної медицини № 2</t>
  </si>
  <si>
    <t>ДОНЕЦЬКА область, місто ВУГЛЕДАР, вулиця 13 Десантників, 3</t>
  </si>
  <si>
    <t>620441de-750d-49b0-83b7-e625784211d8</t>
  </si>
  <si>
    <t>ЛЬВІВСЬКА область, місто ЛЬВІВ, вулиця Ужгородська, 1</t>
  </si>
  <si>
    <t>6205c0ba-c359-4855-afb3-c122b46dc66d</t>
  </si>
  <si>
    <t>КІРОВОГРАДСЬКА область, ГАЙВОРОНСЬКИЙ район, місто ГАЙВОРОН, вулиця Василя Стуса, 9</t>
  </si>
  <si>
    <t>6205dd59-4841-4df3-8858-7d86ad37af0c</t>
  </si>
  <si>
    <t>Адміністрація КНП БРР ЦПМСД (Комунальне некомерційне підприємство "Броварський районний центр первинної медико-санітарної допомоги")</t>
  </si>
  <si>
    <t>КИЇВСЬКА область, місто БРОВАРИ, вулиця Шевченка, 14</t>
  </si>
  <si>
    <t>621074cc-94a8-4b4e-867e-23a715d8207c</t>
  </si>
  <si>
    <t>ЗАТОКА</t>
  </si>
  <si>
    <t>ОДЕСЬКА область, смт. ЗАТОКА, вулиця Виноградна, 68</t>
  </si>
  <si>
    <t>6210e9d6-8708-4348-a5f7-a8556e97dfc3</t>
  </si>
  <si>
    <t>Лікарська амбулаторія загальної практики сімейної медицини с. Кунин</t>
  </si>
  <si>
    <t>КУНИН</t>
  </si>
  <si>
    <t>ЛЬВІВСЬКА область, ЖОВКІВСЬКИЙ район, село КУНИН, вулиця Богдана Хмельницького, 72</t>
  </si>
  <si>
    <t>621223b2-6fa5-4489-842e-ba46359eed1c</t>
  </si>
  <si>
    <t>6215634f-4f07-43e4-8508-aa74cb63dd3b</t>
  </si>
  <si>
    <t>Костобобрівська ЛА ЗПСМ</t>
  </si>
  <si>
    <t>КОСТОБОБРІВ</t>
  </si>
  <si>
    <t>ЧЕРНІГІВСЬКА область, СЕМЕНІВСЬКИЙ район, село КОСТОБОБРІВ, вулиця Новий План, 2</t>
  </si>
  <si>
    <t>621ff2ab-7993-474e-97fd-696fdee6ff2d</t>
  </si>
  <si>
    <t>ЧЕРКАСЬКА область, ЛИСЯНСЬКИЙ район, смт. ЛИСЯНКА, вулиця Грушевського, 51</t>
  </si>
  <si>
    <t>6222ab2b-b4f7-4d89-a525-b0293783bf83</t>
  </si>
  <si>
    <t>ДНІПРОПЕТРОВСЬКА область, місто ПОКРОВ, вулиця Осипенко Поліни, 34</t>
  </si>
  <si>
    <t>62292737-1f88-4322-a6f0-8eae01ce1a24</t>
  </si>
  <si>
    <t>Амбулаторія загальної практики-сімейної медицини с.Озерна</t>
  </si>
  <si>
    <t>ТЕРНОПІЛЬСЬКА область, село ОЗЕРНА, вулиця Шевченка, 33 а</t>
  </si>
  <si>
    <t>62295030-8ea3-4b02-997d-f542599dc906</t>
  </si>
  <si>
    <t>Семикозівський фельдшерський пункт</t>
  </si>
  <si>
    <t>СЕМИКОЗІВКА</t>
  </si>
  <si>
    <t>ЛУГАНСЬКА область, БІЛОВОДСЬКИЙ район, село СЕМИКОЗІВКА, вулиця Уманського, 75</t>
  </si>
  <si>
    <t>622abf21-15e5-4c65-acbb-ace502195030</t>
  </si>
  <si>
    <t>Білчанський  пункт здоров'я</t>
  </si>
  <si>
    <t>ОДЕСЬКА область, село БІЛКА, вулиця Ладожська, 17</t>
  </si>
  <si>
    <t>6234e4b7-c488-47f0-a67f-f1c71e02a3b4</t>
  </si>
  <si>
    <t>ЗАКАРПАТСЬКА область, місто УЖГОРОД, вулиця Перемоги, 28</t>
  </si>
  <si>
    <t>62361b50-4ef1-4693-8293-43e27b0d3243</t>
  </si>
  <si>
    <t>Амбулаторія №3 Центру первинної медичної допомоги</t>
  </si>
  <si>
    <t>62388ad9-af3f-4e5e-a3b9-a4aa8a335c84</t>
  </si>
  <si>
    <t>ФП с. Ракулове</t>
  </si>
  <si>
    <t>РАКУЛОВЕ</t>
  </si>
  <si>
    <t>ОДЕСЬКА область, БАЛТСЬКИЙ район, село РАКУЛОВЕ, вулиця Тараса Шевченка, 16/1</t>
  </si>
  <si>
    <t>623a62f2-4c97-4de8-9e94-8bf348c43846</t>
  </si>
  <si>
    <t>Клишківська амбулаторія загальної практики-сімейної медицини</t>
  </si>
  <si>
    <t>СУМСЬКА область, ШОСТКИНСЬКИЙ район, село КЛИШКИ, вулиця Бойко, 9</t>
  </si>
  <si>
    <t>623b5390-04cb-4c74-8f5d-eaf15b1e4036</t>
  </si>
  <si>
    <t>Вижницька міська лікарня</t>
  </si>
  <si>
    <t>ЧЕРНІВЕЦЬКА область, ВИЖНИЦЬКИЙ район, місто ВИЖНИЦЯ, вулиця Й. Бурга, 5</t>
  </si>
  <si>
    <t>623e3beb-b934-417a-8390-888b32eb8fee</t>
  </si>
  <si>
    <t>ХАРКІВСЬКА область, БАРВІНКІВСЬКИЙ район, село ІВАНІВКА, вулиця Гагаріна , 3</t>
  </si>
  <si>
    <t>62425631-0aae-4d6a-9e80-5985388b9b64</t>
  </si>
  <si>
    <t>Фельдшерсько-акушерський пункт села Сіль</t>
  </si>
  <si>
    <t>СІЛЬ</t>
  </si>
  <si>
    <t>ЗАКАРПАТСЬКА область, ВЕЛИКОБЕРЕЗНЯНСЬКИЙ район, село СІЛЬ, вулиця , 69</t>
  </si>
  <si>
    <t>6249b904-dc38-4ba7-a9f1-acf4e242ce95</t>
  </si>
  <si>
    <t>ЛЬВІВСЬКА область, місто ДРОГОБИЧ, вулиця Козловського, 1</t>
  </si>
  <si>
    <t>624d28fa-03a2-496c-9716-0880a1c4143f</t>
  </si>
  <si>
    <t>Комунальне підприємство "Кролевецька центральна районна лікарня" Кролевецької районної ради</t>
  </si>
  <si>
    <t>СУМСЬКА область, КРОЛЕВЕЦЬКИЙ район, місто КРОЛЕВЕЦЬ, бульвар Шевченка, 57</t>
  </si>
  <si>
    <t>624e0122-2de8-483c-a11b-c7fc2cd6b557</t>
  </si>
  <si>
    <t>ФАП с.Князівка</t>
  </si>
  <si>
    <t>РІВНЕНСЬКА область, БЕРЕЗНІВСЬКИЙ район, село КНЯЗІВКА, вулиця Незалежності, 24</t>
  </si>
  <si>
    <t>625171a9-76a3-4d2a-be18-4999e2263288</t>
  </si>
  <si>
    <t>Відокремлений структурний підрозділ № 4 Медичного центру ТОВ «МЕДИЧНИЙ ЦЕНТР СВЯТОЇ ПАРАСКЕВИ»</t>
  </si>
  <si>
    <t>ЛЬВІВСЬКА область, місто ЛЬВІВ, вулиця , 21 Б</t>
  </si>
  <si>
    <t>625c0005-b10a-4b7f-999c-c5ed03ab2b2d</t>
  </si>
  <si>
    <t>Амбулаторія № 10 м. Слов'янськ КНП Слов'янської міської Ради ''ЦПМСД м. Слов'янська''</t>
  </si>
  <si>
    <t>625c166e-fb8d-40b1-9a78-f46ae96d6503</t>
  </si>
  <si>
    <t>Лікувально-діагностичний центр "Медичний центр "Мій лікар" офіс 3</t>
  </si>
  <si>
    <t>ПОЛТАВСЬКА область, місто ПОЛТАВА, вулиця Олександра Бідного, 16</t>
  </si>
  <si>
    <t>625f1fd8-80c7-4af6-9b29-5358a46a17ee</t>
  </si>
  <si>
    <t>Фельдшерський пункт Ряпідь</t>
  </si>
  <si>
    <t>РЯПІДЬ</t>
  </si>
  <si>
    <t>ЗАКАРПАТСЬКА область, ХУСТСЬКИЙ район, село РЯПІДЬ, вулиця -, 569</t>
  </si>
  <si>
    <t>62679b3e-731d-4527-a810-61cc39a1ba06</t>
  </si>
  <si>
    <t>КОМУНАЛЬНЕ НЕКОМЕРЦІЙНЕ ПІДПРИЄМСТВО "ГОЩАНСЬКА ЦЕНТРАЛЬНА РАЙОННА ЛІКАРНЯ" ГОЩАНСЬКОЇ РАЙОННОЇ РАДИ ГОЩАНСЬКОГО РАЙОНУ</t>
  </si>
  <si>
    <t>626a85f1-8885-4253-af5a-05cb2d70d456</t>
  </si>
  <si>
    <t>Звиняченська АЗПСМ</t>
  </si>
  <si>
    <t>ЗВИНЯЧЕ</t>
  </si>
  <si>
    <t>ВОЛИНСЬКА область, ГОРОХІВСЬКИЙ район, село ЗВИНЯЧЕ, вулиця Шевченка, 38</t>
  </si>
  <si>
    <t>626b741f-ef8d-4d5c-81f8-63b834499852</t>
  </si>
  <si>
    <t>Центр первинної медичної (медико-санітарної) допомоги АМБУЛАТОРІЯ №4</t>
  </si>
  <si>
    <t>ХАРКІВСЬКА область, місто ХАРКІВ, провулок ІІ Лісопарківський, 13</t>
  </si>
  <si>
    <t>626ceecc-8cfc-433a-8264-1f8c16aa7c5f</t>
  </si>
  <si>
    <t>Авангардівська АЗПСМ</t>
  </si>
  <si>
    <t>ОДЕСЬКА область, ОВІДІОПОЛЬСЬКИЙ район, смт. АВАНГАРД, вулиця Фруктова, 7</t>
  </si>
  <si>
    <t>626e1257-97ee-45ab-8ca2-8b7d945c18d9</t>
  </si>
  <si>
    <t>Відокремлений підрозділ Куп'янська центральна міська лікарня КНП "Куп'янське ТМО" , вул.1 Травня, 22</t>
  </si>
  <si>
    <t>ХАРКІВСЬКА область, ХАРКІВСЬКА район, місто КУП'ЯНСЬК, вулиця Першого Травня, 22</t>
  </si>
  <si>
    <t>62704c4d-3a61-4084-839d-8ae98f332f11</t>
  </si>
  <si>
    <t>Фельдшерський пункт  с. Малий Затишок</t>
  </si>
  <si>
    <t>МАЛИЙ ЗАТИШОК</t>
  </si>
  <si>
    <t>ЧЕРКАСЬКА область, УМАНСЬКИЙ район, селище МАЛИЙ ЗАТИШОК, вулиця Центральна, 1а</t>
  </si>
  <si>
    <t>6273ca20-7ee3-45ef-9959-818082de382f</t>
  </si>
  <si>
    <t>Тульчинська амбулаторія загальної практики сімейної-медицини</t>
  </si>
  <si>
    <t>ВІННИЦЬКА область, місто ТУЛЬЧИН, вулиця Миколи Леонтовича, 92б</t>
  </si>
  <si>
    <t>62759911-40b0-4761-b42a-1440ed8e25cd</t>
  </si>
  <si>
    <t>Черговий кабінет КНП "Яремчанський ЦПМСД"</t>
  </si>
  <si>
    <t>ІВАНО-ФРАНКІВСЬКА область, село МИКУЛИЧИН, вулиця Грушевського, 91</t>
  </si>
  <si>
    <t>6278d52a-215a-4dd1-9764-c9c4a18f25e4</t>
  </si>
  <si>
    <t>КНП"Заліщицький дитячий центр медичної реабілітації"ТОР Стаціонарне відділення</t>
  </si>
  <si>
    <t>ТЕРНОПІЛЬСЬКА область, місто ЗАЛІЩИКИ, вулиця Грушевського, 12</t>
  </si>
  <si>
    <t>627b5ffd-6517-4c58-9113-8beef071a704</t>
  </si>
  <si>
    <t>КНП "Макарівська центральна районна лікарня" МРР</t>
  </si>
  <si>
    <t>КИЇВСЬКА область, МАКАРІВСЬКИЙ район, смт. МАКАРІВ, вулиця Богдана Хмельницького, 62-А</t>
  </si>
  <si>
    <t>627c5c77-4e9b-4aad-879d-20de4755e1e7</t>
  </si>
  <si>
    <t>Амбулаторія ЗПСМ с. Бородаївка (КНП "Верхньодніпровський ЦПМСД" ВМР)</t>
  </si>
  <si>
    <t>БОРОДАЇВКА</t>
  </si>
  <si>
    <t>ДНІПРОПЕТРОВСЬКА область, ВЕРХНЬОДНІПРОВСЬКИЙ район, село БОРОДАЇВКА, вулиця Центральна, 12</t>
  </si>
  <si>
    <t>627d2378-37c2-4a70-a709-6f2a7c9633af</t>
  </si>
  <si>
    <t>ФАП с. Заболотне</t>
  </si>
  <si>
    <t>ЗАБОЛОТНЕ</t>
  </si>
  <si>
    <t>ЗАКАРПАТСЬКА область, ІРШАВСЬКИЙ район, село ЗАБОЛОТНЕ, вулиця , 32</t>
  </si>
  <si>
    <t>62811d6b-18ef-4cb7-ba43-511ce4e67276</t>
  </si>
  <si>
    <t>Купчинецька амбулаторія загальної практики сімейної медицини</t>
  </si>
  <si>
    <t>КУПЧИНЦІ</t>
  </si>
  <si>
    <t>ТЕРНОПІЛЬСЬКА область, КОЗІВСЬКИЙ район, село КУПЧИНЦІ, вулиця Франка, 57</t>
  </si>
  <si>
    <t>62870ac5-8baa-4b00-ac65-47bdfe683c35</t>
  </si>
  <si>
    <t>КИЇВСЬКА область, місто БУЧА, вулиця Польова, 19</t>
  </si>
  <si>
    <t>6288d8d4-b691-4233-a747-e5156de49cef</t>
  </si>
  <si>
    <t>Амбулаторія загальної практики сімейної медицини № 5</t>
  </si>
  <si>
    <t>ХАРКІВСЬКА область, місто ЧУГУЇВ, вулиця Горішного, 142</t>
  </si>
  <si>
    <t>628e510a-3f29-4775-9915-87d239b52dd1</t>
  </si>
  <si>
    <t>ЛЬВІВСЬКА область, ГОРОДОЦЬКИЙ район, місто КОМАРНО, вулиця Січових Стрільців, 16/1</t>
  </si>
  <si>
    <t>628f65c1-69f1-4e7e-a275-fe3c9f2b221a</t>
  </si>
  <si>
    <t>Гощанська амбулаторія ЗПСМ №1</t>
  </si>
  <si>
    <t>62917a33-5955-45b5-805d-22763af76ba8</t>
  </si>
  <si>
    <t>Медичний центер "КОЛІБРІ"</t>
  </si>
  <si>
    <t>М.КИЇВ, місто КИЇВ, проспект Петра Григоренка, 15</t>
  </si>
  <si>
    <t>62918e56-1391-42aa-8e5a-7d4fb541334b</t>
  </si>
  <si>
    <t>Амбулаторія загальної практики  сімейної медицини  № 6</t>
  </si>
  <si>
    <t>ДНІПРОПЕТРОВСЬКА область, ДНІПРО район, місто ДНІПРО, вулиця Миколи Руденко, 112</t>
  </si>
  <si>
    <t>62926d69-d44e-4e18-8dc2-ff852cd798a1</t>
  </si>
  <si>
    <t>КНП Долинська ЦРЛ</t>
  </si>
  <si>
    <t>62953081-3e6a-4b3a-8016-f3d1e9ca085c</t>
  </si>
  <si>
    <t>Амбулаторія загальної практики сімейної медицини смт. Воскресенське</t>
  </si>
  <si>
    <t>ВОСКРЕСЕНСЬКЕ</t>
  </si>
  <si>
    <t>МИКОЛАЇВСЬКА область, смт. ВОСКРЕСЕНСЬКЕ, вулиця Соборна, 92</t>
  </si>
  <si>
    <t>629983f9-9e36-4626-ab61-d2f9a4026d22</t>
  </si>
  <si>
    <t>Амбулаторія загальної практики – сімейної медицини м. Копичинці</t>
  </si>
  <si>
    <t>ТЕРНОПІЛЬСЬКА область, ГУСЯТИНСЬКИЙ район, місто КОПИЧИНЦІ, вулиця Шевченка, 106</t>
  </si>
  <si>
    <t>629dd490-1a3d-4540-be42-4f1014c14762</t>
  </si>
  <si>
    <t>Лікарська амбулаторія смт Донське №3</t>
  </si>
  <si>
    <t>ДОНЕЦЬКА область, ВОЛНОВАСЬКИЙ район, смт. ДОНСЬКЕ, вулиця Спортивна, 1</t>
  </si>
  <si>
    <t>629f381f-26b6-4982-a7d3-be8aa567ed97</t>
  </si>
  <si>
    <t>Фельдшерсько-акушерський пункт села Осова</t>
  </si>
  <si>
    <t>ОСОВА</t>
  </si>
  <si>
    <t>РІВНЕНСЬКА область, КОСТОПІЛЬСЬКИЙ район, село ОСОВА, вулиця 8 березня, 2а</t>
  </si>
  <si>
    <t>62a30ad0-c3d5-483d-b46f-15211b7ead47</t>
  </si>
  <si>
    <t>Фельдшерсько-акушерський пункт с. Плоске</t>
  </si>
  <si>
    <t>ЧЕРКАСЬКА область, СМІЛЯНСЬКИЙ район, село ПЛОСКЕ, вулиця Польова, 21</t>
  </si>
  <si>
    <t>62a683d3-10d4-4145-8870-e1c719d11dcb</t>
  </si>
  <si>
    <t>КНП "Перший Черкаський міський центр ПМСД"</t>
  </si>
  <si>
    <t>62b170b0-7c4f-43b8-8d99-14ded7f5b959</t>
  </si>
  <si>
    <t>ФАП с.Козина</t>
  </si>
  <si>
    <t>КОЗИНА</t>
  </si>
  <si>
    <t>ІВАНО-ФРАНКІВСЬКА область, ТИСМЕНИЦЬКИЙ район, село КОЗИНА, вулиця Незалежності, 25</t>
  </si>
  <si>
    <t>62b48d11-e442-41ca-8a6e-ddd76719507e</t>
  </si>
  <si>
    <t>КНП "Яблуницька АЗПСМ"</t>
  </si>
  <si>
    <t>ЧЕРНІВЕЦЬКА область, ПУТИЛЬСЬКИЙ район, село ЯБЛУНИЦЯ, вулиця Головна, 50</t>
  </si>
  <si>
    <t>62b5a89e-45d9-4976-ad85-a449a3ec457e</t>
  </si>
  <si>
    <t>Відділення сімейної медицини №3</t>
  </si>
  <si>
    <t>62b6480c-6505-4b7e-9abc-0a93efe2868c</t>
  </si>
  <si>
    <t>М.КИЇВ, місто КИЇВ, вулиця Полкова, 57</t>
  </si>
  <si>
    <t>62c02493-dda2-4849-a36b-47084637bb8b</t>
  </si>
  <si>
    <t>Амбулаторія загальної практики сімейної медицини с.Піщане</t>
  </si>
  <si>
    <t>ПІЩАНЕ</t>
  </si>
  <si>
    <t>ЧЕРКАСЬКА область, ЗОЛОТОНІСЬКИЙ район, село ПІЩАНЕ, вулиця Шевченка, 28а</t>
  </si>
  <si>
    <t>62cbd289-b0a1-4dff-8f8c-94fd1a8bb30f</t>
  </si>
  <si>
    <t>Жабківська АЗПСМ</t>
  </si>
  <si>
    <t>ЖАБКИ</t>
  </si>
  <si>
    <t>ПОЛТАВСЬКА область, ЛОХВИЦЬКИЙ район, село ЖАБКИ, вулиця Шкільна, 4</t>
  </si>
  <si>
    <t>62d45302-fb59-4e3d-852d-dffd8e326e30</t>
  </si>
  <si>
    <t>АЗПСМ с.В.Снітинка</t>
  </si>
  <si>
    <t>ВЕЛИКА СНІТИНКА</t>
  </si>
  <si>
    <t>КИЇВСЬКА область, ФАСТІВСЬКИЙ район, село ВЕЛИКА СНІТИНКА, вулиця Центральна, 58</t>
  </si>
  <si>
    <t>62d80b19-53ae-4159-ae15-5be7597712ca</t>
  </si>
  <si>
    <t>Структурний підрозділ "Міська поліклініка №1"</t>
  </si>
  <si>
    <t>ІВАНО-ФРАНКІВСЬКА область, місто ІВАНО-ФРАНКІВСЬК, вулиця Чорновола, 59 А</t>
  </si>
  <si>
    <t>62d9bab9-04d5-46bd-8c23-fdc38d16e6c9</t>
  </si>
  <si>
    <t>Лікарська амбулаторія с. Рибинське №11</t>
  </si>
  <si>
    <t>РИБИНСЬКЕ</t>
  </si>
  <si>
    <t>ДОНЕЦЬКА область, ВОЛНОВАСЬКИЙ район, село РИБИНСЬКЕ, вулиця Старікова, 40</t>
  </si>
  <si>
    <t>62e2d213-7adc-40cd-beac-6c87aea89e00</t>
  </si>
  <si>
    <t>Любешівська АЗПСМ</t>
  </si>
  <si>
    <t>ВОЛИНСЬКА область, ЛЮБЕШІВСЬКИЙ район, смт. ЛЮБЕШІВ, вулиця Незалежності, 3</t>
  </si>
  <si>
    <t>62e56218-6304-4ab4-b41b-956c27c6707a</t>
  </si>
  <si>
    <t>Великохутірська амбулаторія загальної практики сімейної медицини КНП "Драбівський ЦПМСД"</t>
  </si>
  <si>
    <t>ВЕЛИКИЙ ХУТІР</t>
  </si>
  <si>
    <t>ЧЕРКАСЬКА область, ДРАБІВСЬКИЙ район, село ВЕЛИКИЙ ХУТІР, вулиця Куниці, 24</t>
  </si>
  <si>
    <t>62e61a8c-21f0-4b63-ba09-f613cbaa3fa7</t>
  </si>
  <si>
    <t>Амбулаторія ЗПСМ с.Кадубівці</t>
  </si>
  <si>
    <t>КАДУБІВЦІ</t>
  </si>
  <si>
    <t>ЧЕРНІВЕЦЬКА область, ЗАСТАВНІВСЬКИЙ район, село КАДУБІВЦІ, вулиця Українська, 50</t>
  </si>
  <si>
    <t>62e88f2c-3193-4748-88f5-bb054d602a52</t>
  </si>
  <si>
    <t>фельдшерсько-акушерський пункт с.Шпиківка</t>
  </si>
  <si>
    <t>ШПИКІВКА</t>
  </si>
  <si>
    <t>ВІННИЦЬКА область, ТУЛЬЧИНСЬКИЙ район, село ШПИКІВКА, вулиця Ковпака, 37</t>
  </si>
  <si>
    <t>62ea2498-5096-480a-bbc0-d4f9fd3bd666</t>
  </si>
  <si>
    <t>Комунальне некомерційне підприємство Кам"янської міської ради "Міська лікарня №4"</t>
  </si>
  <si>
    <t>ДНІПРОПЕТРОВСЬКА область, місто КАМ'ЯНСЬКЕ, вулиця Колеусівська, 12</t>
  </si>
  <si>
    <t>62ee67f6-dd67-487f-9d7c-03f6b6bb4820</t>
  </si>
  <si>
    <t>Фельдшерський пункт с. Новопетрівка</t>
  </si>
  <si>
    <t>НОВОПЕТРІВКА</t>
  </si>
  <si>
    <t>ОДЕСЬКА область, ВЕЛИКОМИХАЙЛІВСЬКИЙ район, село НОВОПЕТРІВКА, вулиця Центральна, 37</t>
  </si>
  <si>
    <t>62efcb46-9ab6-48ea-9953-00112455ee23</t>
  </si>
  <si>
    <t>Медичний центр ТОВ "Фрезеніус Медикал Кер Україна" у м. Черкаси</t>
  </si>
  <si>
    <t>ЧЕРКАСЬКА область, місто ЧЕРКАСИ, вулиця Дахнівська, 32/пров. Медичний, 2, 32/2</t>
  </si>
  <si>
    <t>62f03c48-882a-44cf-8471-33ce79240723</t>
  </si>
  <si>
    <t>Зеленогайський фельдшерський пункт</t>
  </si>
  <si>
    <t>ДНІПРОПЕТРОВСЬКА область, ШИРОКІВСЬКИЙ район, село ЗЕЛЕНИЙ ГАЙ, вулиця Центральна, 27</t>
  </si>
  <si>
    <t>62f956fd-9206-4887-87f3-cdad25bee21a</t>
  </si>
  <si>
    <t>Амбулаторія загальної практики-сімейної медицини с.Діброва</t>
  </si>
  <si>
    <t>ІВАНО-ФРАНКІВСЬКА область, РОГАТИНСЬКИЙ район, село ДІБРОВА, вулиця Центральна, 89</t>
  </si>
  <si>
    <t>62f9f3b4-9f61-43ed-85fd-c1a0576b0ea2</t>
  </si>
  <si>
    <t>Приписна АЗПСМ</t>
  </si>
  <si>
    <t>63062e00-2713-4a58-b4bf-067cdba0c7f4</t>
  </si>
  <si>
    <t>Комунальне некомерційне підприємство "Консультативно-діагностичний центр" Святошинського району м. Києва</t>
  </si>
  <si>
    <t>63085614-9773-4804-a79b-22370e452c6b</t>
  </si>
  <si>
    <t>Фельдшерсько-акушерський пункт с. Леміщиха</t>
  </si>
  <si>
    <t>ЛЕМІЩИХА</t>
  </si>
  <si>
    <t>ЧЕРКАСЬКА область, ЖАШКІВСЬКИЙ район, село ЛЕМІЩИХА, вулиця Слави, 13</t>
  </si>
  <si>
    <t>630f4a65-43a2-4158-88cb-8fc4ef07e635</t>
  </si>
  <si>
    <t>Фельдшерсько-акушерський пункт с.Старі Шомполи</t>
  </si>
  <si>
    <t>СТАРІ ШОМПОЛИ</t>
  </si>
  <si>
    <t>ОДЕСЬКА область, ЛИМАНСЬКИЙ район, село СТАРІ ШОМПОЛИ, вулиця Центральна, 16а</t>
  </si>
  <si>
    <t>631204a8-0778-49d8-a903-a3049c8845f7</t>
  </si>
  <si>
    <t>Фельдшерський пункт с.Шили</t>
  </si>
  <si>
    <t>ШИЛИ</t>
  </si>
  <si>
    <t>ТЕРНОПІЛЬСЬКА область, село ШИЛИ, вулиця Шевченка, 42</t>
  </si>
  <si>
    <t>63132c56-6d76-4cda-830b-12c5dd44beb5</t>
  </si>
  <si>
    <t>АЗПСМ Писарівська</t>
  </si>
  <si>
    <t>ВІННИЦЬКА область, ВІННИЦЬКИЙ район, село ПИСАРІВКА, вулиця Покровського, 108</t>
  </si>
  <si>
    <t>63159202-87b1-46e3-82e2-4920d5efcfaa</t>
  </si>
  <si>
    <t>ФАП с.Пречистівка</t>
  </si>
  <si>
    <t>ПРЕЧИСТІВКА</t>
  </si>
  <si>
    <t>ДОНЕЦЬКА область, село ПРЕЧИСТІВКА, вулиця Центральна, 90</t>
  </si>
  <si>
    <t>631702e1-7af4-463e-bf03-af474b0e6dff</t>
  </si>
  <si>
    <t>ЛОРЛДЦ</t>
  </si>
  <si>
    <t>ЛЬВІВСЬКА область, місто ЛЬВІВ, вулиця Гашека, 2а</t>
  </si>
  <si>
    <t>631bb48f-b236-470d-b9ca-0f2dbc1ae680</t>
  </si>
  <si>
    <t>ЛЬВІВСЬКА область, місто СТЕБНИК, вулиця вулиця Січових Стрільців, 2</t>
  </si>
  <si>
    <t>631d9ac4-4369-42ab-8cd9-7adf7696798b</t>
  </si>
  <si>
    <t>ФП с. Тополине</t>
  </si>
  <si>
    <t>ТОПОЛИНЕ</t>
  </si>
  <si>
    <t>ОДЕСЬКА область, БОЛГРАДСЬКИЙ район, село ТОПОЛИНЕ, вулиця Ялпугська, 2</t>
  </si>
  <si>
    <t>632490a3-c990-4797-9c0c-82ffeebb44e6</t>
  </si>
  <si>
    <t>Лікарська амбулаторія загальної практики сімейної медицини с. Зіболки</t>
  </si>
  <si>
    <t>ЗІБОЛКИ</t>
  </si>
  <si>
    <t>ЛЬВІВСЬКА область, ЖОВКІВСЬКИЙ район, село ЗІБОЛКИ, вулиця 600-річчя Зіболок, 5</t>
  </si>
  <si>
    <t>6325c23c-0bfc-4f4e-bc38-da4df949cc74</t>
  </si>
  <si>
    <t>ЧЕРКАСЬКА область, ГОРОДИЩЕНСЬКИЙ район, село КАЛИНІВКА, вулиця Центральна, 41</t>
  </si>
  <si>
    <t>6328b0e6-7c3d-49f1-a636-0a0c90be9caf</t>
  </si>
  <si>
    <t>Двірцівська амбулаторія загальної практики - сімейної медицини</t>
  </si>
  <si>
    <t>ДВІРЦІ</t>
  </si>
  <si>
    <t>ЛЬВІВСЬКА область, СОКАЛЬСЬКИЙ район, село ДВІРЦІ, вулиця незалежності, 12</t>
  </si>
  <si>
    <t>632d2360-8e46-4570-aa5e-9fdcdd5f07cc</t>
  </si>
  <si>
    <t>ФАП с.Загірочко</t>
  </si>
  <si>
    <t>ЗАГІРОЧКО</t>
  </si>
  <si>
    <t>ЛЬВІВСЬКА область, ЖИДАЧІВСЬКИЙ район, село ЗАГІРОЧКО, вулиця В.Чорновола, 5</t>
  </si>
  <si>
    <t>6335d051-8b94-470e-a8df-77cbed1ea9b2</t>
  </si>
  <si>
    <t>ІВАНО-ФРАНКІВСЬКА область, ДОЛИНСЬКИЙ район, місто ДОЛИНА, вулиця Міцкевича, 67</t>
  </si>
  <si>
    <t>633ac57d-a40a-46a5-97a7-2bfe88fc44ed</t>
  </si>
  <si>
    <t>Олександрівська амбулаторія загальної практики сімейної медицини</t>
  </si>
  <si>
    <t>КІРОВОГРАДСЬКА область, ОЛЕКСАНДРІВСЬКИЙ район, смт. ОЛЕКСАНДРІВКА, вулиця Шевченка, 57</t>
  </si>
  <si>
    <t>63421b1a-6668-4f82-baf9-c77455adf03d</t>
  </si>
  <si>
    <t>Обарівська амбулаторія загальної практики - сімейної медицини</t>
  </si>
  <si>
    <t>РІВНЕНСЬКА область, РІВНЕНСЬКИЙ район, село ОБАРІВ, вулиця Шкільна, 52</t>
  </si>
  <si>
    <t>6345b91a-d83c-4603-a384-c3c3be000b51</t>
  </si>
  <si>
    <t>Крикливська АЗПСМ</t>
  </si>
  <si>
    <t>КРИКЛИВЕЦЬ</t>
  </si>
  <si>
    <t>ВІННИЦЬКА область, КРИЖОПІЛЬСЬКИЙ район, село КРИКЛИВЕЦЬ, вулиця Центральна, 63</t>
  </si>
  <si>
    <t>634bab4b-6c0e-48f0-9652-bbc7acfeca45</t>
  </si>
  <si>
    <t>Консультативне відділення діагностичного профілю</t>
  </si>
  <si>
    <t>634e32b0-cddf-4953-8f36-eb2eebd278b1</t>
  </si>
  <si>
    <t>ФАП с. Хутір</t>
  </si>
  <si>
    <t>ХУТІР</t>
  </si>
  <si>
    <t>ХМЕЛЬНИЦЬКА область, ШЕПЕТІВСЬКИЙ район, село ХУТІР, вулиця Островського, 1</t>
  </si>
  <si>
    <t>6354c790-8707-493d-ab5a-55759adab113</t>
  </si>
  <si>
    <t>Фельдшерський пункт с. Новосергіївка</t>
  </si>
  <si>
    <t>НОВОСЕРГІЇВКА</t>
  </si>
  <si>
    <t>ДОНЕЦЬКА область, ПОКРОВСЬКИЙ район, село НОВОСЕРГІЇВКА, вулиця без назви, 1</t>
  </si>
  <si>
    <t>635b9aa7-ee2f-484f-a675-300a76bc4aaf</t>
  </si>
  <si>
    <t>Філія амбулаторії загальної практики-сімейної медицини №8</t>
  </si>
  <si>
    <t>ЗАПОРІЗЬКА область, місто ЗАПОРІЖЖЯ, вулиця Панфьорова, 146А</t>
  </si>
  <si>
    <t>635f98b6-219c-4806-9823-511e5087114d</t>
  </si>
  <si>
    <t>Відділення амбулаторного діалізу</t>
  </si>
  <si>
    <t>ОДЕСЬКА область, місто ОДЕСА, вулиця Малиновського, 71/1</t>
  </si>
  <si>
    <t>636365de-9ba8-459e-af59-513153cdb7f1</t>
  </si>
  <si>
    <t>АЗПСМ с.Невицьке</t>
  </si>
  <si>
    <t>НЕВИЦЬКЕ</t>
  </si>
  <si>
    <t>ЗАКАРПАТСЬКА область, УЖГОРОДСЬКИЙ район, село НЕВИЦЬКЕ, вулиця Центральна, 24</t>
  </si>
  <si>
    <t>6364e65a-2c5c-4462-a92b-c815cf5cbf48</t>
  </si>
  <si>
    <t>Амбулаторія ЗПСМ м.Біляївка</t>
  </si>
  <si>
    <t>ОДЕСЬКА область, місто БІЛЯЇВКА, вулиця МОСКОВСЬКА, 30-Б</t>
  </si>
  <si>
    <t>63687d09-4259-439e-a0ed-d605b0a5b5d7</t>
  </si>
  <si>
    <t>Амбулаторія загальної практики сімейної медицини села Романова Балка</t>
  </si>
  <si>
    <t>РОМАНОВА БАЛКА</t>
  </si>
  <si>
    <t>МИКОЛАЇВСЬКА область, ПЕРВОМАЙСЬКИЙ район, село РОМАНОВА БАЛКА, вулиця Генерала Богданова, 9</t>
  </si>
  <si>
    <t>636c095f-1030-4a70-95a5-1a23e29953b7</t>
  </si>
  <si>
    <t>Амбулаторія загальної практики-сімейної медицини с.Кочержинці</t>
  </si>
  <si>
    <t>КОЧЕРЖИНЦІ</t>
  </si>
  <si>
    <t>ЧЕРКАСЬКА область, УМАНСЬКИЙ район, село КОЧЕРЖИНЦІ, вулиця Центральна, 1-а</t>
  </si>
  <si>
    <t>63743f2c-9c23-4d6e-91b8-5cc8caeaeaae</t>
  </si>
  <si>
    <t>ФОП Філатов Олександр Володимирович</t>
  </si>
  <si>
    <t>63752558-5e9d-4071-9d95-c91fd5b270b5</t>
  </si>
  <si>
    <t>Амбулаторія загальної практики - сімейної медицини "Фрегат-1"</t>
  </si>
  <si>
    <t>МИКОЛАЇВСЬКА область, місто ПЕРВОМАЙСЬК, вулиця Корабельна, 29</t>
  </si>
  <si>
    <t>63760c16-35ad-4ab9-adb2-3469c370a571</t>
  </si>
  <si>
    <t>Клітицький фельдшерсько-акушерський пункт</t>
  </si>
  <si>
    <t>КЛІТИЦЬК</t>
  </si>
  <si>
    <t>ВОЛИНСЬКА область, КАМІНЬ-КАШИРСЬКИЙ район, село КЛІТИЦЬК, вулиця 8 Березня, 2</t>
  </si>
  <si>
    <t>637b45ff-ff5c-42aa-8ea6-950c361ca55b</t>
  </si>
  <si>
    <t>АЗПСМ с.Вознесенське</t>
  </si>
  <si>
    <t>ХАРКІВСЬКА область, КРАСНОГРАДСЬКИЙ район, село ВОЗНЕСЕНСЬКЕ, вулиця Садова, 6/1</t>
  </si>
  <si>
    <t>638716dd-9f47-4399-b7c9-9e65d11ec577</t>
  </si>
  <si>
    <t>Фельдшерсько-акушерський пункт с. Топорівці</t>
  </si>
  <si>
    <t>ТОПОРІВЦІ</t>
  </si>
  <si>
    <t>ІВАНО-ФРАНКІВСЬКА область, ГОРОДЕНКІВСЬКИЙ район, село ТОПОРІВЦІ, вулиця Шевченка, 1</t>
  </si>
  <si>
    <t>6388b69a-e02b-4440-b9fb-386e437242d1</t>
  </si>
  <si>
    <t>КНП "ЦПМСД № 3 Дарницького р-ну м. Києва" Амбулаторія ЗПСМ № 5</t>
  </si>
  <si>
    <t>6389c461-f65f-4791-a945-45703a999612</t>
  </si>
  <si>
    <t>ЧЕРНІВЕЦЬКА область, місто ХОТИН, вулиця Богдана Хмельницького, 4</t>
  </si>
  <si>
    <t>63927d4b-4e51-47bb-91f9-08e195c08905</t>
  </si>
  <si>
    <t>Комунальне некомерційне підприємство "Центр первинної медико-санітарної допомоги № 1" Шевченківського району міста Києва  амбулаторія ЗПСМ № 7</t>
  </si>
  <si>
    <t>М.КИЇВ, місто КИЇВ, вулиця Ярославів Вал, 6</t>
  </si>
  <si>
    <t>639457f3-abc3-4847-bee4-d4d941fc5c6f</t>
  </si>
  <si>
    <t>ФП Маркеєв</t>
  </si>
  <si>
    <t>МАРКЕЄВ</t>
  </si>
  <si>
    <t>ХЕРСОНСЬКА область, ЧАПЛИНСЬКИЙ район, селище МАРКЕЄВ, вулиця Шевченко, 10</t>
  </si>
  <si>
    <t>63948653-4a9a-4d4c-b68a-9aec961f0678</t>
  </si>
  <si>
    <t>КОМУНАЛЬНЕ НЕКОМЕРЦІЙНЕ ПІДПРИЄМСТВО "БЕРЕЗІВСЬКА ЦЕНТРАЛЬНА РАЙОННА ЛІКАРНЯ"БЕРЕЗІВСЬКОЇ РАЙОННОЇ РАДИ ОДЕСЬКОЇ ОБЛАСТІ"</t>
  </si>
  <si>
    <t>ОДЕСЬКА область, БЕРЕЗІВСЬКИЙ район, місто БЕРЕЗІВКА,  БОЛЬНИЧНА, 6</t>
  </si>
  <si>
    <t>63961ce2-794f-477e-be87-3d98ac9e767b</t>
  </si>
  <si>
    <t>КНП КМР "КОНОТОПСЬКА ЦРЛ ІМ. АК. М.ДАВИДОВА" гінекологічне, офтальмологічне, клініко-діагностична лабораторія, жіноча консультація, приймальне відділення</t>
  </si>
  <si>
    <t>СУМСЬКА область, місто КОНОТОП, вулиця Миколи Амосова, 7</t>
  </si>
  <si>
    <t>639d249d-fcd8-4475-9181-6273e5194276</t>
  </si>
  <si>
    <t>639f6b84-a4ff-4c05-a2ec-1b2d89c88e56</t>
  </si>
  <si>
    <t>ДНІПРОПЕТРОВСЬКА область, місто КРИВИЙ РІГ, вулиця Широковское шоссе, 62</t>
  </si>
  <si>
    <t>63a537a5-e4bb-4cb5-9a93-a1ed526d85bc</t>
  </si>
  <si>
    <t>Роздольненська АЗПСМ</t>
  </si>
  <si>
    <t>ХЕРСОНСЬКА область, КАЛАНЧАЦЬКИЙ район, селище РОЗДОЛЬНЕ, прохід Поштовий, 11</t>
  </si>
  <si>
    <t>63ab5ef1-c8f3-4eb4-b201-7dcf19e62d87</t>
  </si>
  <si>
    <t>Іванівська амбулаторія ЗПСМ</t>
  </si>
  <si>
    <t>ЧЕРНІГІВСЬКА область, ЧЕРНІГІВСЬКИЙ район, село ІВАНІВКА, вулиця Самойловича, 1</t>
  </si>
  <si>
    <t>63cc94be-e546-4723-8c57-86d166e9059c</t>
  </si>
  <si>
    <t>Амбулаторія загальної практики сімейної медицини села Нове Мажарове</t>
  </si>
  <si>
    <t>НОВЕ МАЖАРОВЕ</t>
  </si>
  <si>
    <t>ХАРКІВСЬКА область, ЗАЧЕПИЛІВСЬКИЙ район, село НОВЕ МАЖАРОВЕ, вулиця Центральна,</t>
  </si>
  <si>
    <t>63ccfc33-9688-4ff0-a548-0e867a542ee3</t>
  </si>
  <si>
    <t>ЗАПОРІЗЬКА область, місто Мелітополь, вулиця Брів ла Гайярд, 6</t>
  </si>
  <si>
    <t>63ce5238-a7e8-4194-a300-6a8aef5b14df</t>
  </si>
  <si>
    <t>Амбулаторія загальної практики сімейної медицини с.Бузівка</t>
  </si>
  <si>
    <t>БУЗІВКА</t>
  </si>
  <si>
    <t>ЧЕРКАСЬКА область, ЖАШКІВСЬКИЙ район, село БУЗІВКА, вулиця Ватутіна, 97 а</t>
  </si>
  <si>
    <t>63cec44d-c45a-4f28-a880-c6b37002be8a</t>
  </si>
  <si>
    <t>Терехівський фельдшерський пункт</t>
  </si>
  <si>
    <t>ТЕРЕХІВКА</t>
  </si>
  <si>
    <t>ЧЕРНІГІВСЬКА область, ЧЕРНІГІВСЬКИЙ район, село ТЕРЕХІВКА, вулиця Миру, 5</t>
  </si>
  <si>
    <t>63d019d6-9c9f-4db3-b2e6-29b1f2532588</t>
  </si>
  <si>
    <t>Красненська амбулаторія загальної практики-сімейної медицини</t>
  </si>
  <si>
    <t>ЛЬВІВСЬКА область, БУСЬКИЙ район, смт. КРАСНЕ, вулиця Золочівська, 10</t>
  </si>
  <si>
    <t>63d4e971-0894-4326-b8cf-16649e474a30</t>
  </si>
  <si>
    <t>Структурний підрозділ "Стаціонар"</t>
  </si>
  <si>
    <t>ІВАНО-ФРАНКІВСЬКА область, місто КОЛОМИЯ, вулиця Родини Крушельницьких, 26</t>
  </si>
  <si>
    <t>63d87af0-e8bb-4c31-babb-f2e51d06d7eb</t>
  </si>
  <si>
    <t>ФАП с.Оклі</t>
  </si>
  <si>
    <t>ОКЛІ</t>
  </si>
  <si>
    <t>ЗАКАРПАТСЬКА область, ВИНОГРАДІВСЬКИЙ район, село ОКЛІ, вулиця Горького, 5</t>
  </si>
  <si>
    <t>63e33cd0-8fec-4dc1-a6c3-9250611bebe8</t>
  </si>
  <si>
    <t>Амбулаторія загальної практики – сімейної медицини смт. Гримайлів</t>
  </si>
  <si>
    <t>ТЕРНОПІЛЬСЬКА область, ГУСЯТИНСЬКИЙ район, смт. ГРИМАЙЛІВ, вулиця Полуботка, 14</t>
  </si>
  <si>
    <t>63e85a97-35f5-428a-a98c-0382e360a3bb</t>
  </si>
  <si>
    <t>Підвисоцька лікарська амбулаторія загальної практики сімейної медицини</t>
  </si>
  <si>
    <t>КІРОВОГРАДСЬКА область, НОВОАРХАНГЕЛЬСЬКИЙ район, село ПІДВИСОКЕ, вулиця Центральна, 4</t>
  </si>
  <si>
    <t>63ec32e4-bbed-476f-a4df-47ed0e84b942</t>
  </si>
  <si>
    <t>АЗПСМ с.Мисайлівка</t>
  </si>
  <si>
    <t>МИСАЙЛІВКА</t>
  </si>
  <si>
    <t>КИЇВСЬКА область, БОГУСЛАВСЬКИЙ район, село МИСАЙЛІВКА, вулиця ГРИГОРІЯ БОНДАРЕНКА, 2</t>
  </si>
  <si>
    <t>63f11a04-8e9c-40f7-a490-8423156216f4</t>
  </si>
  <si>
    <t>КИЇВСЬКА область, КИЄВО-СВЯТОШИНСЬКИЙ район, місто БОЯРКА, вулиця Соборності, 51</t>
  </si>
  <si>
    <t>63f1856a-218c-4860-8068-98b7ae1eb3b5</t>
  </si>
  <si>
    <t>ПП "Медичний центр "Гармонія" м. Мукачеве</t>
  </si>
  <si>
    <t>ЗАКАРПАТСЬКА область, місто МУКАЧЕВЕ, вулиця Ярослава Мудрого, 23а</t>
  </si>
  <si>
    <t>63f3bd80-38ce-40cf-9065-9326b141535c</t>
  </si>
  <si>
    <t>Одеська обласна клінічна лікарня</t>
  </si>
  <si>
    <t>ОДЕСЬКА область, місто ОДЕСА, вулиця Академіка Заболотного, 26</t>
  </si>
  <si>
    <t>63f63a14-4ae5-43f7-b18d-a9e450832fde</t>
  </si>
  <si>
    <t>Фельдшерсько - акушерський пункт села Нова Любомирка</t>
  </si>
  <si>
    <t>НОВА ЛЮБОМИРКА</t>
  </si>
  <si>
    <t>РІВНЕНСЬКА область, РІВНЕНСЬКИЙ район, село НОВА ЛЮБОМИРКА, вулиця Нафтовиків, 6</t>
  </si>
  <si>
    <t>64004d5a-5b9d-446f-8bf7-aebf65a4e48b</t>
  </si>
  <si>
    <t>ДОНЕЦЬКА область, місто КРАМАТОРСЬК, вулиця ОЛЕКСИ ТИХОГО, 17</t>
  </si>
  <si>
    <t>6407100c-e5b6-4fb6-8b89-80c95bc02d89</t>
  </si>
  <si>
    <t>ДНІПРОПЕТРОВСЬКА область, ДНІПРО район, місто ДНІПРО, вулиця Караваєва, 68</t>
  </si>
  <si>
    <t>64076eb9-f682-41c2-827b-21dde6e60fb3</t>
  </si>
  <si>
    <t>ФАП Чеснопіль</t>
  </si>
  <si>
    <t>ЧЕСНОПІЛЬ</t>
  </si>
  <si>
    <t>ЧЕРКАСЬКА область, ТАЛЬНІВСЬКИЙ район, село ЧЕСНОПІЛЬ, вулиця М.Залізняка, 14а</t>
  </si>
  <si>
    <t>640ffe12-470b-41b2-8a99-59eae850be9b</t>
  </si>
  <si>
    <t>КОМУНАЛЬНЕ НЕКОМЕРЦІЙНЕ ПІДПРИЄМСТВО МАРІУПОЛЬСЬКОЇ МІСЬКОЇ РАДИ "ЦЕНТР ПЕРВИННОЇ МЕДИКО-САНІТАРНОЇ ДОПОМОГИ №1 М.МАРІУПОЛЯ"   Амбулаторія № 8</t>
  </si>
  <si>
    <t>6410c38b-9672-49be-b453-decc7cb496c0</t>
  </si>
  <si>
    <t>ФАП с. Снітків</t>
  </si>
  <si>
    <t>СНІТКІВ</t>
  </si>
  <si>
    <t>ВІННИЦЬКА область, МУРОВАНОКУРИЛОВЕЦЬКИЙ район, село СНІТКІВ, вулиця Шевченка, 57</t>
  </si>
  <si>
    <t>641601e2-0200-4aed-9944-07e9393252f8</t>
  </si>
  <si>
    <t>Керівний склад центру</t>
  </si>
  <si>
    <t>641ac7ff-6153-49e6-81da-2b4e378bc011</t>
  </si>
  <si>
    <t>Амбулаторія загальної практики-сімейної медицини смт. Букачівці</t>
  </si>
  <si>
    <t>ІВАНО-ФРАНКІВСЬКА область, РОГАТИНСЬКИЙ район, смт. БУКАЧІВЦІ, вулиця В.Чорновола, 44</t>
  </si>
  <si>
    <t>641b07e9-df0c-4370-a6c7-fcd205a46b70</t>
  </si>
  <si>
    <t>ФАП с. Котюжани</t>
  </si>
  <si>
    <t>КОТЮЖАНИ</t>
  </si>
  <si>
    <t>ВІННИЦЬКА область, МУРОВАНОКУРИЛОВЕЦЬКИЙ район, село КОТЮЖАНИ, вулиця Центральна, 65</t>
  </si>
  <si>
    <t>641e0bbf-e996-49f4-9477-8ec275f4ad80</t>
  </si>
  <si>
    <t>Нестерварська амбулаторія загальної практики сімейної медицини</t>
  </si>
  <si>
    <t>НЕСТЕРВАРКА</t>
  </si>
  <si>
    <t>ВІННИЦЬКА область, ТУЛЬЧИНСЬКИЙ район, село НЕСТЕРВАРКА, вулиця Леонтовича, 9</t>
  </si>
  <si>
    <t>642bb52e-fce4-4bf3-8c1f-c188a625ee06</t>
  </si>
  <si>
    <t>ХМЕЛЬНИЦЬКА область, місто ХМЕЛЬНИЦЬКИЙ, вулиця Володимирська, 66</t>
  </si>
  <si>
    <t>64331709-764e-466f-9b67-03a4203c7fab</t>
  </si>
  <si>
    <t>Куцеволівська лікарська амбулаторія</t>
  </si>
  <si>
    <t>КУЦЕВОЛІВКА</t>
  </si>
  <si>
    <t>КІРОВОГРАДСЬКА область, ОНУФРІЇВСЬКИЙ район, село КУЦЕВОЛІВКА, вулиця Центральна, 96</t>
  </si>
  <si>
    <t>644042ad-509e-478d-8885-814cbb1eafcd</t>
  </si>
  <si>
    <t>644547e0-e175-4dcb-8542-85ad3229fabe</t>
  </si>
  <si>
    <t>Комунальне некомерційне підприємство "Словечанська районна лікарня" Словечанської сільської ради Житомирської області</t>
  </si>
  <si>
    <t>6449eeac-0e5d-459d-a9bd-ee7ae4609210</t>
  </si>
  <si>
    <t>ФАП с.Піддністряни</t>
  </si>
  <si>
    <t>ПІДДНІСТРЯНИ</t>
  </si>
  <si>
    <t>ЛЬВІВСЬКА область, ЖИДАЧІВСЬКИЙ район, село ПІДДНІСТРЯНИ, вулиця Ходорівська, 50</t>
  </si>
  <si>
    <t>644d1b0f-2ffc-4cfb-afc4-afa94a49898f</t>
  </si>
  <si>
    <t>Пункт здоров'я с.Литвинівка</t>
  </si>
  <si>
    <t>ХАРКІВСЬКА область, ВАЛКІВСЬКИЙ район, село ЛИТВИНІВКА, вулиця Центральна, 34</t>
  </si>
  <si>
    <t>6456dae7-e961-4418-9683-ae8e64296ea7</t>
  </si>
  <si>
    <t>КОМУНАЛЬНЕ НЕКОМЕРЦІЙНЕ ПІДПРИЄМСТВО  "БЕРШАДСЬКА ОКРУЖНА ЛІКАРНЯ ІНТЕНСИВНОГО ЛІКУВАННЯ"(32)</t>
  </si>
  <si>
    <t>ВІННИЦЬКА область, БЕРШАДСЬКИЙ район, місто БЕРШАДЬ, вулиця Шевченка, 32</t>
  </si>
  <si>
    <t>6457aa72-090c-4921-9993-a1002ac5da10</t>
  </si>
  <si>
    <t>Київський міський клінчний госпіталь ветеранів війни</t>
  </si>
  <si>
    <t>М.КИЇВ, місто КИЇВ, вулиця Федора Максименка, 26</t>
  </si>
  <si>
    <t>645a677b-233f-4419-81c4-7dab08740c58</t>
  </si>
  <si>
    <t>Комунальне некомерційне підприємство "Чернігівська обласна стоматологічна поліклініка" Чернігівської обласної ради</t>
  </si>
  <si>
    <t>ЧЕРНІГІВСЬКА область, місто ЧЕРНІГІВ, вулиця Магістратська, 19</t>
  </si>
  <si>
    <t>645efd7f-a332-4c3a-9cce-cd96b5401f2b</t>
  </si>
  <si>
    <t>ФП с.Слов'янка (СЛА ЗПСМ с.Кам'янка)</t>
  </si>
  <si>
    <t>СЛОВ'ЯНКА</t>
  </si>
  <si>
    <t>ДНІПРОПЕТРОВСЬКА область, АПОСТОЛІВСЬКИЙ район, село СЛОВ'ЯНКА, вулиця Центральна, 5</t>
  </si>
  <si>
    <t>64610783-4417-4e43-9d4a-9eeb18a5185d</t>
  </si>
  <si>
    <t>Амбулаторія загальної практики – сімейної медицини с. Михайло-Лукашеве</t>
  </si>
  <si>
    <t>МИХАЙЛО-ЛУКАШЕВЕ</t>
  </si>
  <si>
    <t>ЗАПОРІЗЬКА область, ВІЛЬНЯНСЬКИЙ район, село МИХАЙЛО-ЛУКАШЕВЕ, вулиця Дальня, 1</t>
  </si>
  <si>
    <t>6461393c-bdf5-4291-97cb-38733ad87b86</t>
  </si>
  <si>
    <t>6465cebb-cf92-4698-8734-16a4317e3b64</t>
  </si>
  <si>
    <t>Амбулаторія №7</t>
  </si>
  <si>
    <t>ДОНЕЦЬКА область, місто БАХМУТ, вулиця Чайковського, 28</t>
  </si>
  <si>
    <t>646d7b1e-57ae-4211-a6a8-0c2f6e89d8ad</t>
  </si>
  <si>
    <t>РІВНЕНСЬКА область, місто РІВНЕ, вулиця Поштова, 11</t>
  </si>
  <si>
    <t>6472616d-761e-412a-9f76-9efb73518b6a</t>
  </si>
  <si>
    <t>Фельдшерсько-акушерський пункт села Буківцьово</t>
  </si>
  <si>
    <t>БУКІВЦЬОВО</t>
  </si>
  <si>
    <t>ЗАКАРПАТСЬКА область, ВЕЛИКОБЕРЕЗНЯНСЬКИЙ район, село БУКІВЦЬОВО, вулиця , 46</t>
  </si>
  <si>
    <t>64754747-9bdd-4989-bc6d-f5ae41d1b366</t>
  </si>
  <si>
    <t>ФП с.  Лаврівка</t>
  </si>
  <si>
    <t>ВІННИЦЬКА область, ВІННИЦЬКИЙ район, село ЛАВРІВКА, вулиця Незалежності, 1-б</t>
  </si>
  <si>
    <t>6476be41-1e25-4055-ada8-2bea4e093562</t>
  </si>
  <si>
    <t>Чистопільська амбулаторія ЗПСМ (КНП "Нікопольський районний ЦПМСД")</t>
  </si>
  <si>
    <t>ЧИСТОПІЛЬ</t>
  </si>
  <si>
    <t>ДНІПРОПЕТРОВСЬКА область, НІКОПОЛЬСЬКИЙ район, село ЧИСТОПІЛЬ, вулиця Соборна, 5</t>
  </si>
  <si>
    <t>64781ba8-dec5-4ec5-9f2e-e1ff611829b8</t>
  </si>
  <si>
    <t>Амбулаторія ЗПСМ  с.Великий Дальник</t>
  </si>
  <si>
    <t>ОДЕСЬКА область, БІЛЯЇВСЬКИЙ район, село ВЕЛИКИЙ ДАЛЬНИК, вулиця БЕЗВЕРХОГО, 32</t>
  </si>
  <si>
    <t>647ba886-860f-440d-9845-83e9be250581</t>
  </si>
  <si>
    <t>Кунівська АЗПСМ</t>
  </si>
  <si>
    <t>КУНІВ</t>
  </si>
  <si>
    <t>ХМЕЛЬНИЦЬКА область, ІЗЯСЛАВСЬКИЙ район, село КУНІВ, вулиця Прикордонна, 15</t>
  </si>
  <si>
    <t>647bcf8d-bb1d-4237-a13c-4f9155cea634</t>
  </si>
  <si>
    <t>Амбулаторія  с.Мала Копаня</t>
  </si>
  <si>
    <t>МАЛА КОПАНЯ</t>
  </si>
  <si>
    <t>ЗАКАРПАТСЬКА область, ВИНОГРАДІВСЬКИЙ район, село МАЛА КОПАНЯ, вулиця Центральна, 49</t>
  </si>
  <si>
    <t>64812535-23e8-4de0-bfdc-22e7f4f6bf3b</t>
  </si>
  <si>
    <t>Серетське відділення екстреної ( швидкої ) медичної допомоги</t>
  </si>
  <si>
    <t>64872a54-f413-4d18-bd9d-9aee9506b9c2</t>
  </si>
  <si>
    <t>ЧЕРНІВЕЦЬКА область, смт. ГЛИБОКА, вулиця Шевченко, 14</t>
  </si>
  <si>
    <t>64892b31-5666-409a-8cef-6af1afcb2ec3</t>
  </si>
  <si>
    <t>Амбулаторія 10</t>
  </si>
  <si>
    <t>ДОНЕЦЬКА область, місто ПОКРОВСЬК, вулиця Захисників України, 33</t>
  </si>
  <si>
    <t>648c565e-e08b-4445-bcb1-69e38b82a858</t>
  </si>
  <si>
    <t>ВОЛИНСЬКА область, ЛЮБЕШІВСЬКИЙ район, село СЕДЛИЩЕ, вулиця В. Григорука, 29</t>
  </si>
  <si>
    <t>649202fd-c30b-4142-ba7e-c53cd34b76e6</t>
  </si>
  <si>
    <t>КНП ММР "Міська стоматологічна полікліника"</t>
  </si>
  <si>
    <t>МИКОЛАЇВСЬКА область, місто МИКОЛАЇВ, вулиця Лягіна, 29-А</t>
  </si>
  <si>
    <t>649be2ad-6852-4339-ac04-ce3268deee5f</t>
  </si>
  <si>
    <t>Комунальне некомерційне підприємство "Почаївська обласна психоневрологічна лікарня" Тернопільської обласної ради</t>
  </si>
  <si>
    <t>ТЕРНОПІЛЬСЬКА область, місто ПОЧАЇВ, вулиця Фабрична, 17</t>
  </si>
  <si>
    <t>649c56c9-a431-49cb-b261-6765fefbee8f</t>
  </si>
  <si>
    <t>Користовецька АЗПСМ</t>
  </si>
  <si>
    <t>КОРИСТОВА</t>
  </si>
  <si>
    <t>ХМЕЛЬНИЦЬКА область, село КОРИСТОВА, вулиця Незалежності, 30</t>
  </si>
  <si>
    <t>649f9828-3918-44fc-8a37-70f18aabe923</t>
  </si>
  <si>
    <t>Тойкутська амбулаторія загальної практики-сімейної медицини Центру первинної медико-санітарної допомоги Ковельського МТМО</t>
  </si>
  <si>
    <t>ТОЙКУТ</t>
  </si>
  <si>
    <t>ВОЛИНСЬКА область, КОВЕЛЬСЬКИЙ район, село ТОЙКУТ, вулиця Садова, 3</t>
  </si>
  <si>
    <t>64a3e507-5aba-4c0b-84ae-03213c18c9df</t>
  </si>
  <si>
    <t>Пункт здоров'я с.Заланів</t>
  </si>
  <si>
    <t>ЗАЛАНІВ</t>
  </si>
  <si>
    <t>ІВАНО-ФРАНКІВСЬКА область, РОГАТИНСЬКИЙ район, село ЗАЛАНІВ, вулиця Центральна, 32а</t>
  </si>
  <si>
    <t>64a5d388-8aee-41ef-bd85-fc54296d0d00</t>
  </si>
  <si>
    <t>Черніївська амбулаторія загальної практики сімейної медицини</t>
  </si>
  <si>
    <t>ЧЕРНІЇВ</t>
  </si>
  <si>
    <t>ІВАНО-ФРАНКІВСЬКА область, село ЧЕРНІЇВ, вулиця Злуки, 1</t>
  </si>
  <si>
    <t>64a62464-244c-4def-9cf9-096d5c692358</t>
  </si>
  <si>
    <t>СЛА ЗПСМ с. Нива Трудова (КНП "Апостолівський ЦПМСД")</t>
  </si>
  <si>
    <t>НИВА ТРУДОВА</t>
  </si>
  <si>
    <t>ДНІПРОПЕТРОВСЬКА область, АПОСТОЛІВСЬКИЙ район, село НИВА ТРУДОВА, вулиця Шевченка, 3</t>
  </si>
  <si>
    <t>64a7ab43-4560-4232-8cd7-0c4670fc0453</t>
  </si>
  <si>
    <t>ЛЬВІВСЬКА область, місто БІБРКА, вулиця Галицька, 144в</t>
  </si>
  <si>
    <t>64a7ec93-8dbc-432e-b0b8-00fba1e4649a</t>
  </si>
  <si>
    <t>Бондарівська сільська лікарська амбулаторія</t>
  </si>
  <si>
    <t>МАРКІВСЬКИЙ</t>
  </si>
  <si>
    <t>БОНДАРІВКА</t>
  </si>
  <si>
    <t>ЛУГАНСЬКА область, МАРКІВСЬКИЙ район, село БОНДАРІВКА, прохід Центральний, 2б</t>
  </si>
  <si>
    <t>64b99789-455a-4a00-9db7-f5ebcf300d2a</t>
  </si>
  <si>
    <t>КП "ЦПМСД №1 ПМР" Амбулаторія ЗПСМ №5</t>
  </si>
  <si>
    <t>ПОЛТАВСЬКА область, місто ПОЛТАВА, бульвар Нестерова, 6</t>
  </si>
  <si>
    <t>64bf7594-452d-41cd-b881-187845e65d8f</t>
  </si>
  <si>
    <t>Амбулаторія ЗПСМ №4  КНП "ЦПМСД №1" Голосіївського району міста Києва</t>
  </si>
  <si>
    <t>М.КИЇВ, місто КИЇВ, вулиця Набережно-Корчуватська, 56/66</t>
  </si>
  <si>
    <t>64c7a1af-ebe6-48f8-a70f-29ba905db832</t>
  </si>
  <si>
    <t>Чемерська сільська лікарська амбулаторія загальної практики сімейної медицини</t>
  </si>
  <si>
    <t>ЧЕМЕР</t>
  </si>
  <si>
    <t>ЧЕРНІГІВСЬКА область, КОЗЕЛЕЦЬКИЙ район, село ЧЕМЕР, вулиця Грушевського, 44</t>
  </si>
  <si>
    <t>64ca7049-5b6c-4c36-99a6-43aabecaa2bf</t>
  </si>
  <si>
    <t>1,Комунальне некомерційне підприємство "Криворізька міська лікарня № 16" Криворізької міської ради</t>
  </si>
  <si>
    <t>ДНІПРОПЕТРОВСЬКА область, місто КРИВИЙ РІГ, вулиця Мусоргського, 32 А</t>
  </si>
  <si>
    <t>64d415ee-03b6-4153-895e-1961f4bcb3a3</t>
  </si>
  <si>
    <t>Добрянська сільська лікарська амбулаторія загальної практики сімейної медицини</t>
  </si>
  <si>
    <t>ВІЛЬШАНСЬКИЙ</t>
  </si>
  <si>
    <t>ДОБРЯНКА</t>
  </si>
  <si>
    <t>КІРОВОГРАДСЬКА область, ВІЛЬШАНСЬКИЙ район, село ДОБРЯНКА, вулиця Петровського, 1</t>
  </si>
  <si>
    <t>64d50b71-fcbf-4c84-a9d5-adaa9ed81702</t>
  </si>
  <si>
    <t>Амбулаторія загальної практики сімейної медицини с. Олієво-Королівка</t>
  </si>
  <si>
    <t>ОЛІЄВО-КОРОЛІВКА</t>
  </si>
  <si>
    <t>ІВАНО-ФРАНКІВСЬКА область, ГОРОДЕНКІВСЬКИЙ район, село ОЛІЄВО-КОРОЛІВКА, вулиця Галицька , 66А</t>
  </si>
  <si>
    <t>64dcb81e-f134-4126-af56-8ebc4f717e72</t>
  </si>
  <si>
    <t>МЦ Благомед</t>
  </si>
  <si>
    <t>ВОЛИНСЬКА область, місто ЛУЦЬК, проспект Волі, 17а</t>
  </si>
  <si>
    <t>64e13dce-44b1-4a4a-8c3e-28c580367c66</t>
  </si>
  <si>
    <t>АМБУЛАТОРІЯ МОНО ПРАКТИКИ С. ОЛЕКСАНДРІВКА</t>
  </si>
  <si>
    <t>ЗАПОРІЗЬКА область, ПРИАЗОВСЬКИЙ район, село ОЛЕКСАНДРІВКА, вулиця Насонова, 1</t>
  </si>
  <si>
    <t>64ea19ea-c3d5-49ab-8298-24c1c49c673f</t>
  </si>
  <si>
    <t>Мньовський фельдшерський пункт</t>
  </si>
  <si>
    <t>МНЬОВ</t>
  </si>
  <si>
    <t>ЧЕРНІГІВСЬКА область, ЧЕРНІГІВСЬКИЙ район, село МНЬОВ, вулиця Травнева, 3</t>
  </si>
  <si>
    <t>64f56513-4954-4c72-973a-9d63fede0089</t>
  </si>
  <si>
    <t>ПОЛТАВСЬКА область, місто ПОЛТАВА, вулиця Олеся Гончара, 27А</t>
  </si>
  <si>
    <t>64f70b44-ed38-4479-9c91-57d6c8142700</t>
  </si>
  <si>
    <t>ДАНИЛОВОБАЛКІВСЬКА АЗПСМ</t>
  </si>
  <si>
    <t>ДАНИЛОВА БАЛКА</t>
  </si>
  <si>
    <t>КІРОВОГРАДСЬКА область, БЛАГОВІЩЕНСЬКИЙ район, село ДАНИЛОВА БАЛКА, вулиця ЦЕНТРАЛЬНА, 4</t>
  </si>
  <si>
    <t>64f7b5e9-846c-4b49-aa48-990e51b31aa9</t>
  </si>
  <si>
    <t>Амбулаторія сімейної медицини № 2</t>
  </si>
  <si>
    <t>65067e45-ccbc-4007-8ca1-e4a93918d88a</t>
  </si>
  <si>
    <t>Мильський  фельдшерський пункт</t>
  </si>
  <si>
    <t>МИЛЬСЬК</t>
  </si>
  <si>
    <t>ВОЛИНСЬКА область, РОЖИЩЕНСЬКИЙ район, село МИЛЬСЬК, вулиця 1-го Травня, 18</t>
  </si>
  <si>
    <t>650ae1cb-1ab3-40b2-88fd-d4bbcbcd9c5b</t>
  </si>
  <si>
    <t>Амбулаторія загальної практики - сімейної медицини №2 КНП ЦПМСД м.Мукачева</t>
  </si>
  <si>
    <t>ЗАКАРПАТСЬКА область, місто МУКАЧЕВЕ, вулиця Стуса Василя, 3</t>
  </si>
  <si>
    <t>651a6954-4945-4e90-87a3-8766e2a6ab30</t>
  </si>
  <si>
    <t>Амбулаторія загальної  практики-сімейної медицини № 7</t>
  </si>
  <si>
    <t>ДНІПРОПЕТРОВСЬКА область, місто ДНІПРО, проспект Героїв, 22</t>
  </si>
  <si>
    <t>651cd759-4125-4306-bb14-35789b0f9450</t>
  </si>
  <si>
    <t>ФАП с.Бербениці</t>
  </si>
  <si>
    <t>БЕРБЕНИЦІ</t>
  </si>
  <si>
    <t>ПОЛТАВСЬКА область, ЛОХВИЦЬКИЙ район, село БЕРБЕНИЦІ, вулиця Комсомольська, 2</t>
  </si>
  <si>
    <t>652069da-c717-41c7-b8b2-63469154cf47</t>
  </si>
  <si>
    <t>В’язівненський фельдшерський пункт</t>
  </si>
  <si>
    <t>В'ЯЗІВНЕ</t>
  </si>
  <si>
    <t>ВОЛИНСЬКА область, ЛЮБЕШІВСЬКИЙ район, село В'ЯЗІВНЕ, вулиця Т.Шевченка, 12</t>
  </si>
  <si>
    <t>65215a6e-f8da-4a7a-b545-a88c92c63a6f</t>
  </si>
  <si>
    <t>Журавлинівський фельдшерсько-акушерський пункт</t>
  </si>
  <si>
    <t>ЖУРАВЛИНЕ</t>
  </si>
  <si>
    <t>ВОЛИНСЬКА область, СТАРОВИЖІВСЬКИЙ район, село ЖУРАВЛИНЕ, вулиця Перемоги, 96</t>
  </si>
  <si>
    <t>6524b800-3006-46b7-875f-a4be998f3581</t>
  </si>
  <si>
    <t>Фельдшерський пункт селеща Черняхівка</t>
  </si>
  <si>
    <t>ЧЕРНЯХІВКА</t>
  </si>
  <si>
    <t>КИЇВСЬКА область, ЯГОТИНСЬКИЙ район, селище ЧЕРНЯХІВКА, вулиця Центральна, 10</t>
  </si>
  <si>
    <t>652b2caa-70e1-4629-a207-aabaafe2d81e</t>
  </si>
  <si>
    <t>Відокремлений структурний підрозділ лікувально-діагностичного центру ТОВ "СВЯТА КАТЕРИНА-ОДЕСА"</t>
  </si>
  <si>
    <t>ОДЕСЬКА область, місто ОДЕСА, вулиця ПРОСПЕКТ ШЕВЧЕНКА, 12/1</t>
  </si>
  <si>
    <t>65373ab3-ec51-4ea6-8b90-4a7eec3bcacf</t>
  </si>
  <si>
    <t>ХМЕЛЬНИЦЬКА область, місто КАМ'ЯНЕЦЬ-ПОДІЛЬСЬКИЙ, вулиця Миру, 2</t>
  </si>
  <si>
    <t>65398235-5de1-4d89-b967-752a374260b8</t>
  </si>
  <si>
    <t>КОМУНАЛЬНЕ НЕКОМЕРЦІЙНЕ ПІДПРИЄМСТВО  "ВОВЧАНСЬКА ЦЕНТРАЛЬНА РАЙОННА ЛІКАРНЯ" ВОВЧАНСЬКОЇ  МІСЬКОЇ РАДИ ( 1 Травня,1А)</t>
  </si>
  <si>
    <t>ХАРКІВСЬКА область, ВОВЧАНСЬКИЙ район, місто ВОВЧАНСЬК, вулиця 1 Травня, 1-А</t>
  </si>
  <si>
    <t>653d0035-4dda-4432-a937-b900200616a0</t>
  </si>
  <si>
    <t>Амбулаторія с. Першотравневе</t>
  </si>
  <si>
    <t>ОДЕСЬКА область, ЛИМАНСЬКИЙ район, село ПЕРШОТРАВНЕВЕ, вулиця 108 Гвардійської дивізії, 5</t>
  </si>
  <si>
    <t>6541242a-7dce-4033-b40b-1e3d054fb988</t>
  </si>
  <si>
    <t>КНП КОР "КОДЛ"</t>
  </si>
  <si>
    <t>КИЇВСЬКА область, КИЄВО-СВЯТОШИНСЬКИЙ район, місто БОЯРКА, вулиця Хрещатик, 83</t>
  </si>
  <si>
    <t>65443a43-0a3d-4583-bba5-e3805d0d2048</t>
  </si>
  <si>
    <t>Комунальне некомерційне підприємство "Талалаївська центральна районна лікарня Талалаївської районної ради Чернігівської області"</t>
  </si>
  <si>
    <t>ТАЛАЛАЇВСЬКИЙ</t>
  </si>
  <si>
    <t>ЧЕРНІГІВСЬКА область, ТАЛАЛАЇВСЬКИЙ район, смт. ТАЛАЛАЇВКА, вулиця Центральна, 63</t>
  </si>
  <si>
    <t>6546e904-0e06-4a83-8303-1a830f5abbd7</t>
  </si>
  <si>
    <t>Місце надання послуг Перемоги 113</t>
  </si>
  <si>
    <t>ДНІПРОПЕТРОВСЬКА область, місто ДНІПРО, вулиця Перемоги, 113</t>
  </si>
  <si>
    <t>65476647-2d16-4b80-b2e5-769101266655</t>
  </si>
  <si>
    <t>Фельдшерсько-акушерський пункт с. Макишин</t>
  </si>
  <si>
    <t>МАКИШИН</t>
  </si>
  <si>
    <t>ЧЕРНІГІВСЬКА область, ГОРОДНЯНСЬКИЙ район, село МАКИШИН, вулиця Незалежності, 6</t>
  </si>
  <si>
    <t>6547dc2a-1919-49de-b831-53c29d9119a5</t>
  </si>
  <si>
    <t>Самійличівський фельдшерсько-акушерський пункт</t>
  </si>
  <si>
    <t>САМІЙЛИЧІ</t>
  </si>
  <si>
    <t>ВОЛИНСЬКА область, ШАЦЬКИЙ район, село САМІЙЛИЧІ, вулиця Зелена, 4</t>
  </si>
  <si>
    <t>654cc244-5492-463b-918e-43d49bc9be52</t>
  </si>
  <si>
    <t>Лікарська амбулаторія загальної практики сімейної медицини с.Привільне</t>
  </si>
  <si>
    <t>МИКОЛАЇВСЬКА область, БАШТАНСЬКИЙ район, село ПРИВІЛЬНЕ, вулиця Пегова, 27</t>
  </si>
  <si>
    <t>65514a9e-ce33-4c99-b50d-90b5dacda60f</t>
  </si>
  <si>
    <t>КНП "Київська міська клінична лікарня №1"</t>
  </si>
  <si>
    <t>М.КИЇВ, ДАРНИЦЬКИЙ район, місто КИЇВ, вулиця Харківське шосе, 121</t>
  </si>
  <si>
    <t>6557848f-40e6-4a0e-b05b-0fc87c4c0442</t>
  </si>
  <si>
    <t>РІВНЕНСЬКА область, місто ЗДОЛБУНІВ, вулиця Степана Бандери, 1</t>
  </si>
  <si>
    <t>655841d2-7ee3-4e5a-a816-39ecc026c185</t>
  </si>
  <si>
    <t>Ладиньський фельдшерсько-акушерський пункт</t>
  </si>
  <si>
    <t>ЛАДИНЬ</t>
  </si>
  <si>
    <t>ВОЛИНСЬКА область, ЛЮБОМЛЬСЬКИЙ район, село ЛАДИНЬ, вулиця Перемоги, 31</t>
  </si>
  <si>
    <t>655f6423-690b-41b7-b3f4-e6975549ffa5</t>
  </si>
  <si>
    <t>Амбулаторія загальної практики сімейної медицини села Миколаївка</t>
  </si>
  <si>
    <t>ХАРКІВСЬКА область, ЗАЧЕПИЛІВСЬКИЙ район, село МИКОЛАЇВКА, вулиця Харківська, 1</t>
  </si>
  <si>
    <t>657e48d4-dd2c-485f-b3a8-aaab0e95b741</t>
  </si>
  <si>
    <t>Клішковецька амбулаторія ЗПСМ</t>
  </si>
  <si>
    <t>ЧЕРНІВЕЦЬКА область, ХОТИНСЬКИЙ район, село КЛІШКІВЦІ, вулиця Струмінського , 7</t>
  </si>
  <si>
    <t>6585c4ad-4da9-4d6b-a675-e3982d6cb7ee</t>
  </si>
  <si>
    <t>Комунальне підприємство "Обласний центр екстреної медичної допомоги та медицини катастроф"Дніпропетровської обласної ради"</t>
  </si>
  <si>
    <t>ДНІПРОПЕТРОВСЬКА область, ДНІПРО район, місто ДНІПРО, площа Соборна, 14</t>
  </si>
  <si>
    <t>6588f9d4-b2b6-421a-9b74-454f16ef0b4f</t>
  </si>
  <si>
    <t>Ленінський ФП</t>
  </si>
  <si>
    <t>КІРОВОГРАДСЬКА область, УСТИНІВСЬКИЙ район, село СТЕПОВЕ, вулиця Мазуренка, 7</t>
  </si>
  <si>
    <t>6593d18c-76f3-4044-af71-58510f0e4e97</t>
  </si>
  <si>
    <t>ФОП Ільніцька Ірина Олегівна (Київ)</t>
  </si>
  <si>
    <t>М.КИЇВ, місто КИЇВ, вулиця Оноре Де Бальзака, 4А</t>
  </si>
  <si>
    <t>659ba52d-29d5-491b-b073-b07f5056d6a7</t>
  </si>
  <si>
    <t>659f20db-3bd0-4b15-aec0-e063f2f7fd3c</t>
  </si>
  <si>
    <t>ВОЛИНСЬКА область, ЛУЦЬКИЙ район, село ЛИПИНИ, вулиця Теремнівська, 98</t>
  </si>
  <si>
    <t>659f6f3b-db61-4f0b-b677-ffd62aa6cab4</t>
  </si>
  <si>
    <t>Оржицька амбулаторія ЗПСМ</t>
  </si>
  <si>
    <t>ПОЛТАВСЬКА область, ОРЖИЦЬКИЙ район, смт. ОРЖИЦЯ, вулиця Центральна , 1 А</t>
  </si>
  <si>
    <t>659fe4c0-eeb5-46a1-9072-e7b5b293e78d</t>
  </si>
  <si>
    <t>Мар`янівська АЗПСМ</t>
  </si>
  <si>
    <t>ВОЛИНСЬКА область, ГОРОХІВСЬКИЙ район, смт. МАР'ЯНІВКА, вулиця Шкільна, 2</t>
  </si>
  <si>
    <t>65a2e0f7-10ab-4194-a9e7-1ffd8155d515</t>
  </si>
  <si>
    <t>Амбулаторія ЗПСМ с. Сокологірне</t>
  </si>
  <si>
    <t>СОКОЛОГІРНЕ</t>
  </si>
  <si>
    <t>ХЕРСОНСЬКА область, ГЕНІЧЕСЬКИЙ район, село СОКОЛОГІРНЕ, вулиця Центральна, 9</t>
  </si>
  <si>
    <t>65ac9047-8812-4be2-9399-28bd69b03a42</t>
  </si>
  <si>
    <t>Фізична особа-підприємець  Корнєєва Аріна</t>
  </si>
  <si>
    <t>КИЇВСЬКА область, КИЄВО-СВЯТОШИНСЬКИЙ район, село ЧАЙКИ, вулиця лобановського, 29</t>
  </si>
  <si>
    <t>65adb370-6f72-40f6-b08d-98a13fd65167</t>
  </si>
  <si>
    <t>Казанківська амбулаторія ЗПСМ</t>
  </si>
  <si>
    <t>МИКОЛАЇВСЬКА область, КАЗАНКІВСЬКИЙ район, смт. КАЗАНКА, вулиця Центральна, 36</t>
  </si>
  <si>
    <t>65b138bf-a208-4d74-8931-4c7f4a2c9882</t>
  </si>
  <si>
    <t>КОМУНАЛЬНЕ НЕКОМЕРЦІЙНЕ ПІДПРИЄМСТВО  КАГАРЛИЦЬКОЇ МІСЬКОЇ РАДИ "КАГАРЛИЦЬКА БАГАТОПРОФІЛЬНА ЛІКАРНЯ"</t>
  </si>
  <si>
    <t>65b3f37d-c538-42af-afcc-403f9d22de25</t>
  </si>
  <si>
    <t>65b97e8d-fd93-4e59-a5c1-4fa40fcfba9c</t>
  </si>
  <si>
    <t>Слободо-Підлісівська амбулаторія загальної практики сімейної медицини</t>
  </si>
  <si>
    <t>СЛОБОДА-ПІДЛІСІВСЬКА</t>
  </si>
  <si>
    <t>ВІННИЦЬКА область, ЯМПІЛЬСЬКИЙ район, село СЛОБОДА-ПІДЛІСІВСЬКА, вулиця Шевченка, 31</t>
  </si>
  <si>
    <t>65c40ff3-f591-4389-be63-a42113adbe0b</t>
  </si>
  <si>
    <t>Комунальне некомерційне підприємство "Олександрійська психіатрична лікарня Кіровоградської обласної ради"</t>
  </si>
  <si>
    <t>КІРОВОГРАДСЬКА область, місто ОЛЕКСАНДРІЯ, вулиця Дружби народів, 10</t>
  </si>
  <si>
    <t>65c434d1-fe71-4c47-ac49-954b473f2f0f</t>
  </si>
  <si>
    <t>Новозаліська амбулаторія загальної практики сімейної медицини</t>
  </si>
  <si>
    <t>НОВЕ ЗАЛІССЯ</t>
  </si>
  <si>
    <t>КИЇВСЬКА область, БОРОДЯНСЬКИЙ район, село НОВЕ ЗАЛІССЯ, вулиця Чорноморська, 1</t>
  </si>
  <si>
    <t>65c85a51-2ff3-4a7b-82ba-a7e70ef6484f</t>
  </si>
  <si>
    <t>Відділення медико-економічної статистики</t>
  </si>
  <si>
    <t>ЛЬВІВСЬКА область, місто ЛЬВІВ, вулиця Некрасова, 4</t>
  </si>
  <si>
    <t>65cf8435-46df-4e89-97c0-fbee241a1c36</t>
  </si>
  <si>
    <t>Лебедівська АЗПСМ</t>
  </si>
  <si>
    <t>ЖИТОМИРСЬКА область, село ЛЕБЕДІВКА, вулиця Центральна, 42</t>
  </si>
  <si>
    <t>65d86cd6-9f05-4f5a-ba45-3544650184d6</t>
  </si>
  <si>
    <t>ФАП с.Гайдош</t>
  </si>
  <si>
    <t>ГАЙДОШ</t>
  </si>
  <si>
    <t>ЗАКАРПАТСЬКА область, УЖГОРОДСЬКИЙ район, село ГАЙДОШ, вулиця Гайдош, 15</t>
  </si>
  <si>
    <t>65dc515b-5513-40a9-9415-82a375ff096b</t>
  </si>
  <si>
    <t>Відділення спортивної медицини</t>
  </si>
  <si>
    <t>ЧЕРКАСЬКА область, місто ЧЕРКАСИ, вулиця Дахнівська, 25а</t>
  </si>
  <si>
    <t>65e990b6-7964-4c4a-bb5a-566c7333f333</t>
  </si>
  <si>
    <t>ЗАПОРІЗЬКА область, місто ЗАПОРІЖЖЯ, вулиця Професора Толока, 32</t>
  </si>
  <si>
    <t>65ebed17-26de-4bc4-a10a-17e044f48d50</t>
  </si>
  <si>
    <t>КОМУНАЛЬНЕ НЕКОМЕРЦІЙНЕ  ПІДПРИЄМСТВО "САМАРІВСЬКА  ЛІКАРНЯ"  САМАРІВСЬКОЇ  СІЛЬСЬКОЇ  РАДИ РАТНІВСЬКОГО РАЙОНУ ВОЛИНСЬКОЇ ОБЛАСТІ</t>
  </si>
  <si>
    <t>65f1c8ce-7b99-4c6a-8e67-ea28b75ab339</t>
  </si>
  <si>
    <t>АЗПСМ №3</t>
  </si>
  <si>
    <t>65f49249-6012-409e-8ecd-dfd6a052c802</t>
  </si>
  <si>
    <t>ДПО №1</t>
  </si>
  <si>
    <t>ОДЕСЬКА область, місто ОДЕСА, вулиця Генерала Бочарова, 59</t>
  </si>
  <si>
    <t>65f58da1-4032-4d7e-94b1-57140b80f98f</t>
  </si>
  <si>
    <t>Амбулаторія загальної практики - сімейної медицини с. Ліпляве</t>
  </si>
  <si>
    <t>ЛІПЛЯВЕ</t>
  </si>
  <si>
    <t>ЧЕРКАСЬКА область, КАНІВСЬКИЙ район, село ЛІПЛЯВЕ, вулиця Голубця, 2</t>
  </si>
  <si>
    <t>65fa05fa-bbd6-4dad-af7d-07243fb1f92e</t>
  </si>
  <si>
    <t>АЗПСМ с. Вишевичі</t>
  </si>
  <si>
    <t>65fb1e49-71bb-42a3-b3c5-3b4fa73f94af</t>
  </si>
  <si>
    <t>Халтуринська АЗПСМ</t>
  </si>
  <si>
    <t>ПОЛТАВСЬКА область, КАРЛІВСЬКИЙ район, село МАРТИНІВКА, вулиця Богдана Хмельницького, 18</t>
  </si>
  <si>
    <t>65fb4b12-71f3-429a-8884-05e4b43a417e</t>
  </si>
  <si>
    <t>66043c1e-b5b7-463b-bbba-2809ceb72590</t>
  </si>
  <si>
    <t>6608e396-0d0c-4e87-9149-f50084e91c5a</t>
  </si>
  <si>
    <t>АЗПСМ смт.Катеринопіль</t>
  </si>
  <si>
    <t>ЧЕРКАСЬКА область, КАТЕРИНОПІЛЬСЬКИЙ район, смт. КАТЕРИНОПІЛЬ, вулиця Комарова, 1</t>
  </si>
  <si>
    <t>6609d66d-8e33-4d92-b3f2-6cdce8d70fc1</t>
  </si>
  <si>
    <t>Фельдшерсько-акушерський пункт с.Катеринівка</t>
  </si>
  <si>
    <t>РІВНЕНСЬКА область, САРНЕНСЬКИЙ район, село КАТЕРИНІВКА, вулиця Лісна, 7</t>
  </si>
  <si>
    <t>660b7df5-f65c-4427-abaa-f82ff8c6e060</t>
  </si>
  <si>
    <t>Черговий кабінет Амбулаторія загальної практики - сімейної медицини с. Зарічани</t>
  </si>
  <si>
    <t>ЖИТОМИРСЬКА область, ЖИТОМИРСЬКИЙ район, село ЗАРІЧАНИ, вулиця Бориса Тена, 72</t>
  </si>
  <si>
    <t>660c0c85-ba57-4d0c-88fa-ac131569ca9b</t>
  </si>
  <si>
    <t>ТЕРНОПІЛЬСЬКА область, місто ТЕРНОПІЛЬ, вулиця Академіка Сахарова, 2</t>
  </si>
  <si>
    <t>660e571c-aaaf-4514-abc2-eaa5e7c69363</t>
  </si>
  <si>
    <t>КНП "ЦПМСД" Веснянської сільської ради</t>
  </si>
  <si>
    <t>МИКОЛАЇВСЬКА область, МИКОЛАЇВСЬКИЙ район, селище ВЕСНЯНЕ, вулиця Степова, 36</t>
  </si>
  <si>
    <t>66106555-a085-416b-871c-2a3ea9a197fe</t>
  </si>
  <si>
    <t>Кабінет сімейного лікаря ФОП Касян Анна Ігорівна</t>
  </si>
  <si>
    <t>ДНІПРОПЕТРОВСЬКА область, місто КРИВИЙ РІГ, вулиця Свято Миколаєвська, 28</t>
  </si>
  <si>
    <t>66107b2e-93e2-4959-9846-19a33a0ba711</t>
  </si>
  <si>
    <t>Тупичівська сільська лікарська амбулаторія</t>
  </si>
  <si>
    <t>ЧЕРНІГІВСЬКА область, ГОРОДНЯНСЬКИЙ район, село ТУПИЧІВ, вулиця ЧЕРНІГІВСЬКА, 75</t>
  </si>
  <si>
    <t>66135111-c9ca-4dee-b4b9-9964d0dbdbc7</t>
  </si>
  <si>
    <t>Лікарська амбулаторія с. Свободне №14</t>
  </si>
  <si>
    <t>ДОНЕЦЬКА область, ВОЛНОВАСЬКИЙ район, село СВОБОДНЕ, вулиця Садова, 98</t>
  </si>
  <si>
    <t>661489ee-b60e-4343-ac4d-f543bd2eae1f</t>
  </si>
  <si>
    <t>КОМУНАЛЬНЕ НЕКОМЕРЦІЙНЕ ПІДПРИЄМСТВО «Центр первинної медико-санітарної допомоги Пришибської сільської ради»</t>
  </si>
  <si>
    <t>ПОЛТАВСЬКА область, КРЕМЕНЧУЦЬКИЙ район, село ПРИШИБ, вулиця Центральна, 29</t>
  </si>
  <si>
    <t>6614cc9d-a7af-484e-8e30-b0bfb41a31ac</t>
  </si>
  <si>
    <t>Лікарська амбулаторія загальної практики сімейної медицини с. Лоцкине</t>
  </si>
  <si>
    <t>МИКОЛАЇВСЬКА область, БАШТАНСЬКИЙ район, селище ЛОЦКИНЕ, вулиця Ювілейна, 23</t>
  </si>
  <si>
    <t>6618d4dd-defc-4cf3-9461-81587b559bfd</t>
  </si>
  <si>
    <t>Тернопільська станція, підстанція №3, пункт базування бригади с.Великий Глибочок</t>
  </si>
  <si>
    <t>ТЕРНОПІЛЬСЬКА область, село ВЕЛИКИЙ ГЛИБОЧОК, проспект Тараса Шевченка, 22</t>
  </si>
  <si>
    <t>661e6c10-57b2-4b72-bc5d-825be9fc4eab</t>
  </si>
  <si>
    <t>Комунальне некомерційне підприємство "Миколаївська обласна клінічна лікарня" Миколаївської обласної ради</t>
  </si>
  <si>
    <t>МИКОЛАЇВСЬКА область, місто ВОЗНЕСЕНСЬК, вулиця 228-ї Стрілецької Дивізії, 26</t>
  </si>
  <si>
    <t>662695b6-d857-49d5-912f-67a07da02762</t>
  </si>
  <si>
    <t>Відокремлений структурний підрозділ №8 Комунальне некомерційне підприємство "Зміївська центральна районна лікарня" Зміївської районної ради Харківської області</t>
  </si>
  <si>
    <t>ХАРКІВСЬКА область, ЗМІЇВСЬКИЙ район, село ГЕНІЇВКА, вулиця Вишнева, 32А</t>
  </si>
  <si>
    <t>66384e7b-a956-47cf-a6e7-ee3a5bc1fb1a</t>
  </si>
  <si>
    <t>Амбулаторія загальної практики-сімейної медицини "Південний"</t>
  </si>
  <si>
    <t>ДОНЕЦЬКА область, місто ЛИМАН, вулиця К.Гасиєва, 36а</t>
  </si>
  <si>
    <t>663edadc-28ce-4568-961b-eac35072cb05</t>
  </si>
  <si>
    <t>Комунальне некомерційне підприємство "Черкаська міська стоматологічна поліклініка"</t>
  </si>
  <si>
    <t>ЧЕРКАСЬКА область, місто ЧЕРКАСИ, бульвар Шевченка, 325</t>
  </si>
  <si>
    <t>66404bd6-61b7-452b-836e-0a817ac01209</t>
  </si>
  <si>
    <t>фельдшерський пункт села Радиванівка</t>
  </si>
  <si>
    <t>РАДИВАНІВКА</t>
  </si>
  <si>
    <t>ЧЕРКАСЬКА область, КАМ'ЯНСЬКИЙ район, село РАДИВАНІВКА, вулиця Покровська, 10</t>
  </si>
  <si>
    <t>664c12a6-a3a2-4a2b-904c-3d02f401642c</t>
  </si>
  <si>
    <t>Поліклініка для дорослих</t>
  </si>
  <si>
    <t>ЛЬВІВСЬКА область, місто ЛЬВІВ, вулиця Фредра,, 2</t>
  </si>
  <si>
    <t>664f5ac2-c78b-442b-8ffa-8df1fff20fbd</t>
  </si>
  <si>
    <t>Набережнянський фельдшерський пункт</t>
  </si>
  <si>
    <t>НАБЕРЕЖНЕ</t>
  </si>
  <si>
    <t>ТЕРНОПІЛЬСЬКА область, БУЧАЦЬКИЙ район, село НАБЕРЕЖНЕ, вулиця Молодіжна, 1</t>
  </si>
  <si>
    <t>665409ad-e39d-4e1c-af55-2aea887afc46</t>
  </si>
  <si>
    <t>ВОЛИНСЬКА область, місто КОВЕЛЬ, вулиця Незалежності, 75</t>
  </si>
  <si>
    <t>66562a07-5b24-4719-8384-fc728339b217</t>
  </si>
  <si>
    <t>АЗПСМ с. Борщовичі</t>
  </si>
  <si>
    <t>ЛЬВІВСЬКА область, ПУСТОМИТІВСЬКИЙ район, село БОРЩОВИЧІ, вулиця І. Франка, 60а</t>
  </si>
  <si>
    <t>6656644a-45cc-4ab7-9850-3d5b5d4f607c</t>
  </si>
  <si>
    <t>Оснягівський фельдшерсько-акушерський пункт</t>
  </si>
  <si>
    <t>ОСНЯГИ</t>
  </si>
  <si>
    <t>ПОЛТАВСЬКА область, ГАДЯЦЬКИЙ район, село ОСНЯГИ, вулиця Комарова, 38а</t>
  </si>
  <si>
    <t>6656f6f4-e8c7-49a1-be85-53f31f88d1eb</t>
  </si>
  <si>
    <t>КИЇВСЬКА МІСЬКА КЛІНІЧНА ЛІКАРНЯ №11 ДНІПРОВСЬКОГО РАЙОНУ М.КИЄВА</t>
  </si>
  <si>
    <t>665abe9a-d03c-4559-977e-4d444ed79482</t>
  </si>
  <si>
    <t>ПМСД Світловодськ 2</t>
  </si>
  <si>
    <t>КІРОВОГРАДСЬКА область, місто СВІТЛОВОДСЬК, вулиця Героїв України, 21</t>
  </si>
  <si>
    <t>665d7f9f-f64f-4a50-a600-d46151315c38</t>
  </si>
  <si>
    <t>665e8cc4-ee1c-4a35-873c-baf0654e5e07</t>
  </si>
  <si>
    <t>Фельдшерсько-акушерський пункт с.Маюрки</t>
  </si>
  <si>
    <t>МАЮРКИ</t>
  </si>
  <si>
    <t>ЗАКАРПАТСЬКА область, ПЕРЕЧИНСЬКИЙ район, село МАЮРКИ, вулиця Маюрки, 23</t>
  </si>
  <si>
    <t>66612c63-738c-45d5-80cb-623e2bcafee6</t>
  </si>
  <si>
    <t>ФАП с.Звенячин</t>
  </si>
  <si>
    <t>ЗВЕНЯЧИН</t>
  </si>
  <si>
    <t>ЧЕРНІВЕЦЬКА область, ЗАСТАВНІВСЬКИЙ район, село ЗВЕНЯЧИН, вулиця Л. Українки, 1А</t>
  </si>
  <si>
    <t>666532eb-4707-4011-8bc8-206db8903739</t>
  </si>
  <si>
    <t>Лебединська амбулаторія загальної практики сімейної медицини</t>
  </si>
  <si>
    <t>ЧЕРКАСЬКА область, ШПОЛЯНСЬКИЙ район, село ЛЕБЕДИН, вулиця В.Кравченка, 17</t>
  </si>
  <si>
    <t>666d19e1-0e57-4999-8c6d-1c25fe7be06a</t>
  </si>
  <si>
    <t>Пункт здоров'я с.Благодатне</t>
  </si>
  <si>
    <t>БЛАГОДАТНЕ</t>
  </si>
  <si>
    <t>ХАРКІВСЬКА область, ВАЛКІВСЬКИЙ район, село БЛАГОДАТНЕ, вулиця Перемоги, 12</t>
  </si>
  <si>
    <t>6670bbc5-5b8c-4371-b1a4-dd6bcb8fcccc</t>
  </si>
  <si>
    <t>АЗПСМ смт.Приколотне</t>
  </si>
  <si>
    <t>ВЕЛИКОБУРЛУЦЬКИЙ</t>
  </si>
  <si>
    <t>ПРИКОЛОТНЕ</t>
  </si>
  <si>
    <t>ХАРКІВСЬКА область, ВЕЛИКОБУРЛУЦЬКИЙ район, смт. ПРИКОЛОТНЕ, вулиця Шевченка, 1</t>
  </si>
  <si>
    <t>66715643-80da-4e9b-b199-01a0c8b9182b</t>
  </si>
  <si>
    <t>Амбулаторія загальної практики сімейної-медицини с.Малнів</t>
  </si>
  <si>
    <t>МАЛНІВ</t>
  </si>
  <si>
    <t>ЛЬВІВСЬКА область, МОСТИСЬКИЙ район, село МАЛНІВ, вулиця ЦЕНТРАЛЬНА, 19</t>
  </si>
  <si>
    <t>6676a20f-5a0a-4cb7-b7c9-c008bd6e8f12</t>
  </si>
  <si>
    <t>66772bb1-6bb7-49d8-814c-2eea72826aba</t>
  </si>
  <si>
    <t>Фельдшерський пункт с. Шевченкове</t>
  </si>
  <si>
    <t>ОДЕСЬКА область, БЕРЕЗІВСЬКИЙ район, село ШЕВЧЕНКОВЕ, вулиця Маркевича, 2</t>
  </si>
  <si>
    <t>6677ec05-ea77-4c8b-9dad-8aa95cec8d06</t>
  </si>
  <si>
    <t>Медичний центр "Центр сімейного здоров'я"</t>
  </si>
  <si>
    <t>ВОЛИНСЬКА область, місто ЛУЦЬК, вулиця Грушевського, 14</t>
  </si>
  <si>
    <t>66947909-8028-48ba-b3f5-e2130c2fa3d2</t>
  </si>
  <si>
    <t>Возилівський фельдшерсько-акушерський пункт</t>
  </si>
  <si>
    <t>ВОЗИЛІВ</t>
  </si>
  <si>
    <t>ТЕРНОПІЛЬСЬКА область, БУЧАЦЬКИЙ район, село ВОЗИЛІВ, вулиця Шевченка, 4</t>
  </si>
  <si>
    <t>66960fa3-c045-4e98-8bea-1d6b8c86d014</t>
  </si>
  <si>
    <t>Ліщанецький фельдшерсько-акушерський пункт</t>
  </si>
  <si>
    <t>ЛІЩАНЦІ</t>
  </si>
  <si>
    <t>ТЕРНОПІЛЬСЬКА область, БУЧАЦЬКИЙ район, село ЛІЩАНЦІ, вулиця Ковалева Гора, 2</t>
  </si>
  <si>
    <t>669b2c22-ea56-41d4-865c-ad98b76f9eec</t>
  </si>
  <si>
    <t>Амбулаторія ЗПСМ с. Василівка (КНП "ЦПМСД" Черкаської селищної ради")</t>
  </si>
  <si>
    <t>ДНІПРОПЕТРОВСЬКА область, НОВОМОСКОВСЬКИЙ район, село ВАСИЛІВКА, вулиця Садова, 5</t>
  </si>
  <si>
    <t>669fb5b6-b78b-4973-aefb-a32ac73854af</t>
  </si>
  <si>
    <t>ЖИТОМИРСЬКА область, АНДРУШІВСЬКИЙ район, смт. ЧЕРВОНЕ, вулиця Заводська, 6а</t>
  </si>
  <si>
    <t>66a13231-2413-4f3f-9411-53ac0131d457</t>
  </si>
  <si>
    <t>ФОП Мельник Катерина Олександрівна (Вишневе)</t>
  </si>
  <si>
    <t>КИЇВСЬКА область, КИЄВО-СВЯТОШИНСЬКИЙ район, місто ВИШНЕВЕ, вулиця Освіти, 19</t>
  </si>
  <si>
    <t>66adb966-3ece-48f7-8dbe-aff821f454f8</t>
  </si>
  <si>
    <t>Затишський фельдшерсько-акушерський пункт</t>
  </si>
  <si>
    <t>ВОЛИНСЬКА область, ШАЦЬКИЙ район, село ЗАТИШШЯ, вулиця Центральна, 32б</t>
  </si>
  <si>
    <t>66b8bf57-126a-4b80-a3e1-d0f3e19c2a31</t>
  </si>
  <si>
    <t>Комунальне Підприємство "Волинське обласне териториальне об'єднання захисту материнства і дитинства" Волинської обласної ради</t>
  </si>
  <si>
    <t>ВОЛИНСЬКА область, місто ЛУЦЬК, вулиця Загородня, 20</t>
  </si>
  <si>
    <t>66ba11f2-164f-46fc-ae00-4d4ffc8c5610</t>
  </si>
  <si>
    <t>Амбулаторія загальної практики сімейної медицини  с.Капитолівка КНП "Оскільська АПМСД"</t>
  </si>
  <si>
    <t>КАПИТОЛІВКА</t>
  </si>
  <si>
    <t>ХАРКІВСЬКА область, ІЗЮМСЬКИЙ район, село КАПИТОЛІВКА, вулиця Мира, 2</t>
  </si>
  <si>
    <t>66bc5487-ffa8-4e50-b21b-4af2d44622f0</t>
  </si>
  <si>
    <t>Новосілківська амбулаторія загальної практики - сімейної медицини</t>
  </si>
  <si>
    <t>ТЕРНОПІЛЬСЬКА область, ПІДГАЄЦЬКИЙ район, село НОВОСІЛКА, вулиця Центральна, 73а</t>
  </si>
  <si>
    <t>66c28a7e-ab10-4cf4-96cf-19127cc25500</t>
  </si>
  <si>
    <t>ФАП с. Палатки</t>
  </si>
  <si>
    <t>ПАЛАТКИ</t>
  </si>
  <si>
    <t>ХАРКІВСЬКА область, НОВОВОДОЛАЗЬКИЙ район, селище ПАЛАТКИ, провулок Парковий, 1</t>
  </si>
  <si>
    <t>66c511f0-2a79-4eb3-9846-d785acf2ee5f</t>
  </si>
  <si>
    <t>Комунальне некомерційне підприємство "Міська дитяча клінічна лікарня Івано-Франківської міської ради"</t>
  </si>
  <si>
    <t>ІВАНО-ФРАНКІВСЬКА область, місто ІВАНО-ФРАНКІВСЬК, вулиця Чорновола, 44</t>
  </si>
  <si>
    <t>66c99a2b-0020-4b1f-b4b1-969f2c58e4dc</t>
  </si>
  <si>
    <t>сімейна медицина КНП "Теплодарська центральна міська лікарня" ТМР м.Теплодар</t>
  </si>
  <si>
    <t>ОДЕСЬКА область, місто ТЕПЛОДАР, вулиця Польова , 2</t>
  </si>
  <si>
    <t>66c9cd4f-3737-41c3-bea6-19ad3b1051f3</t>
  </si>
  <si>
    <t>Амбулаторія загальної практики- сімейної медицини №3</t>
  </si>
  <si>
    <t>КИЇВСЬКА область, місто БІЛА ЦЕРКВА, бульвар Олександрійський, 159</t>
  </si>
  <si>
    <t>66ce4c40-86be-4064-bc58-eac7daec82fc</t>
  </si>
  <si>
    <t>Апарат управління</t>
  </si>
  <si>
    <t>66d639ff-af1d-4f30-9b0f-17e5d1b901e7</t>
  </si>
  <si>
    <t>Амбулаторія ЗПСМ № 2 м. Кривий Ріг (КНП "ЦПМСД № 2" Криворізької МР)</t>
  </si>
  <si>
    <t>ДНІПРОПЕТРОВСЬКА область, місто КРИВИЙ РІГ, вулиця Сергія Колачевського, 55 а</t>
  </si>
  <si>
    <t>66d87f77-64e7-4df5-8750-30bbe90a0538</t>
  </si>
  <si>
    <t>ЧЕРНІВЕЦЬКА область, місто ЧЕРНІВЦІ, вулиця Федьковича Юрія, 29</t>
  </si>
  <si>
    <t>66d886b7-ff61-42cb-b131-38be6b41b007</t>
  </si>
  <si>
    <t>І терапевтичне відділення</t>
  </si>
  <si>
    <t>66dbeef2-6407-4c40-ac43-7c778eb72fb6</t>
  </si>
  <si>
    <t>Амбулаторія  с.Букове</t>
  </si>
  <si>
    <t>БУКОВЕ</t>
  </si>
  <si>
    <t>ЗАКАРПАТСЬКА область, ВИНОГРАДІВСЬКИЙ район, село БУКОВЕ, вулиця Миру, 96</t>
  </si>
  <si>
    <t>66dca322-82b7-41cc-ad6d-2e9e83edee16</t>
  </si>
  <si>
    <t>Амбулаторія ЗПСМ № 11, Філія 3 КНП "ЦПМСД №1" Оболонського району м. Києва</t>
  </si>
  <si>
    <t>66df9e38-54d1-41ec-8424-6ad06c420d4b</t>
  </si>
  <si>
    <t>Локницька лікарська амбулаторія загальної практики- сімейної медицини</t>
  </si>
  <si>
    <t>ЗАРІЧНЕНСЬКИЙ</t>
  </si>
  <si>
    <t>РІВНЕНСЬКА область, ЗАРІЧНЕНСЬКИЙ район, село ЛОКНИЦЯ, вулиця Центральна, 55</t>
  </si>
  <si>
    <t>66e07b05-22e7-4e02-8d1b-638ef8f2b61f</t>
  </si>
  <si>
    <t>ПЗ Ромське населення</t>
  </si>
  <si>
    <t>ЗАКАРПАТСЬКА область, МІЖГІРСЬКИЙ район, смт. МІЖГІР'Я, вулиця Промислова, 2 А</t>
  </si>
  <si>
    <t>66e10b26-5f9f-4c8f-95ff-8a39fc22d293</t>
  </si>
  <si>
    <t>СКЕЛІВКА</t>
  </si>
  <si>
    <t>ЛЬВІВСЬКА область, село СКЕЛІВКА, вулиця Центральна, 97</t>
  </si>
  <si>
    <t>66e31b26-dfc0-4f2f-82d9-21cf0d698bef</t>
  </si>
  <si>
    <t>ФП с. Перейма</t>
  </si>
  <si>
    <t>ПЕРЕЙМА</t>
  </si>
  <si>
    <t>ОДЕСЬКА область, БАЛТСЬКИЙ район, село ПЕРЕЙМА, вулиця Миру, 23</t>
  </si>
  <si>
    <t>66e5131f-1831-4b02-81bb-6a178ae69214</t>
  </si>
  <si>
    <t>Смотрицька амбулаторія загальної практики сімейної медицини</t>
  </si>
  <si>
    <t>ХМЕЛЬНИЦЬКА область, ДУНАЄВЕЦЬКИЙ район, смт. СМОТРИЧ, вулиця Дмитра Бачинського, 2</t>
  </si>
  <si>
    <t>66e87db0-2938-4430-9b6f-039f97f090d4</t>
  </si>
  <si>
    <t>ФОП СЕМКО МАР'ЯНА БОГДАНІВНА</t>
  </si>
  <si>
    <t>ІВАНО-ФРАНКІВСЬКА область, РОЖНЯТІВСЬКИЙ район, смт. ПЕРЕГІНСЬКЕ, вулиця Довбуша, 11</t>
  </si>
  <si>
    <t>66eb080e-6a7a-4275-ade8-1b3aa3c787c5</t>
  </si>
  <si>
    <t>ЧЕРНІГІВСЬКА область, місто Чернігів, вулиця Івана Мазепи, 3</t>
  </si>
  <si>
    <t>66f5527a-6a8d-4011-86e1-5297579af60b</t>
  </si>
  <si>
    <t>Амбулаторія загальної практики-сімейної медицини №1 м.Гайсин</t>
  </si>
  <si>
    <t>ВІННИЦЬКА область, ГАЙСИНСЬКИЙ район, місто ГАЙСИН, вулиця В'ячеслава Чорновола, 1</t>
  </si>
  <si>
    <t>6700f9ec-d3ba-4f58-b16b-7f0b29066ac7</t>
  </si>
  <si>
    <t>Амбулаторія загальної практики-сімейної медицини село Черкаська Лозова</t>
  </si>
  <si>
    <t>ЧЕРКАСЬКА ЛОЗОВА</t>
  </si>
  <si>
    <t>ХАРКІВСЬКА область, ДЕРГАЧІВСЬКИЙ район, село ЧЕРКАСЬКА ЛОЗОВА, вулиця Колективистів, 3-А</t>
  </si>
  <si>
    <t>6704555d-3dec-4255-8643-6a6467406f19</t>
  </si>
  <si>
    <t>Комунальне підприємство "Обласний госпіталь для ветеранів війни" Дніпропетровської обласної ради"</t>
  </si>
  <si>
    <t>ДНІПРОПЕТРОВСЬКА область, СИНЕЛЬНИКІВСЬКИЙ район, смт. РОЗДОРИ, вулиця Виконкомівська, 9</t>
  </si>
  <si>
    <t>6708b1ae-4a8e-4d52-a8b4-7feb6bfed57e</t>
  </si>
  <si>
    <t>КНП "Криворізька МСКП №2"КМР</t>
  </si>
  <si>
    <t>ДНІПРОПЕТРОВСЬКА область, місто КРИВИЙ РІГ, проспект Металургів, приміщення 101, 12</t>
  </si>
  <si>
    <t>670b716e-5c80-4496-8050-10fb28ef9c6c</t>
  </si>
  <si>
    <t>Амбулаторія ЗПСМ №8,  КНП "ЦПМСД №2" Оболонського району м. Києва</t>
  </si>
  <si>
    <t>М.КИЇВ, місто КИЇВ, вулиця Дніпроводська, 13/1</t>
  </si>
  <si>
    <t>670f275e-12cd-4c17-b781-fd9fdad5227c</t>
  </si>
  <si>
    <t>Осіївська АЗПСМ</t>
  </si>
  <si>
    <t>ОСІЇВКА</t>
  </si>
  <si>
    <t>ВІННИЦЬКА область, БЕРШАДСЬКИЙ район, село ОСІЇВКА, вулиця Центральна, 110</t>
  </si>
  <si>
    <t>6710179e-d6f6-44e2-a0e5-76c91a16fce3</t>
  </si>
  <si>
    <t>Осівецька амбулаторія загальної практики-сімейної медицини</t>
  </si>
  <si>
    <t>ОСІВЦІ</t>
  </si>
  <si>
    <t>ТЕРНОПІЛЬСЬКА область, БУЧАЦЬКИЙ район, село ОСІВЦІ, вулиця Центральна, 75</t>
  </si>
  <si>
    <t>6710554b-787b-410e-811a-9592f2e36362</t>
  </si>
  <si>
    <t>Вижгівський фельдшерський пункт</t>
  </si>
  <si>
    <t>ВИЖГІВ</t>
  </si>
  <si>
    <t>ВОЛИНСЬКА область, ЛЮБОМЛЬСЬКИЙ район, село ВИЖГІВ, вулиця Шевченка, 15</t>
  </si>
  <si>
    <t>6713f7ae-5310-411a-a941-2b898d4f597e</t>
  </si>
  <si>
    <t>ОДЕСЬКА область, ОВІДІОПОЛЬСЬКИЙ район, смт. ОВІДІОПОЛЬ, вулиця Тараса Шевченка, 422</t>
  </si>
  <si>
    <t>67158ab0-e9fe-406f-ace4-e2d2c44e2c66</t>
  </si>
  <si>
    <t>амбулаторія загальної практики сімейної медицини села Заячківка</t>
  </si>
  <si>
    <t>ЧЕРКАСЬКА область, ХРИСТИНІВСЬКИЙ район, село ЗАЯЧКІВКА, вулиця Дружби, 35</t>
  </si>
  <si>
    <t>6716e839-3014-4b68-a1cf-206e252fbf14</t>
  </si>
  <si>
    <t>ФАП с. Абрикосівка</t>
  </si>
  <si>
    <t>АБРИКОСІВКА</t>
  </si>
  <si>
    <t>ХЕРСОНСЬКА область, ОЛЕШКІВСЬКИЙ район, селище АБРИКОСІВКА, вулиця Козацька, 4</t>
  </si>
  <si>
    <t>6729445a-ba47-4b7c-b288-d6cf3af7f9e2</t>
  </si>
  <si>
    <t>Структурний підрозділ КОМУНАЛЬНЕ НЕКОМЕРЦІЙНЕ ПІДПРИЄМСТВО МЕРЕФ'ЯНСЬКОЇ МІСЬКОЇ РАДИ " МЕРЕФ'ЯНСЬКА ЦЕНТРАЛЬНА РАЙОННА ЛІКАРНЯ "смт. Бабаї</t>
  </si>
  <si>
    <t>БАБАЇ</t>
  </si>
  <si>
    <t>ХАРКІВСЬКА область, ХАРКІВСЬКИЙ район, смт. БАБАЇ, вулиця Командарма Шумілова,</t>
  </si>
  <si>
    <t>672a2e99-56da-48c8-ac97-542c21773a80</t>
  </si>
  <si>
    <t>672c2270-8508-4230-8867-c7c1557d7370</t>
  </si>
  <si>
    <t>КНП "ЦПМСД №3 Дніпровського району м. Києва" Амбулаторія загальної практики - сімейної медицини №3</t>
  </si>
  <si>
    <t>М.КИЇВ, місто КИЇВ, вулиця Анатолія Солов'яненка, 4а</t>
  </si>
  <si>
    <t>672e99e6-d09a-47ce-a6cf-505731ee8a0d</t>
  </si>
  <si>
    <t>Ріпкинська амбулаторія  загальної практики - сімейної медицини</t>
  </si>
  <si>
    <t>673ecd47-a349-4ebb-a0d4-2456e9ef2e6c</t>
  </si>
  <si>
    <t>Виноградівська сільська лікарська амбулаторія загальної практики - сімейної медицини</t>
  </si>
  <si>
    <t>ОДЕСЬКА область, АРЦИЗЬКИЙ район, село ВИНОГРАДІВКА, вулиця 8 Березня, 84</t>
  </si>
  <si>
    <t>673f2d72-890b-4fe1-b596-c4fbcf7faa51</t>
  </si>
  <si>
    <t>Фельдшерський пункт с. Новосавицьке</t>
  </si>
  <si>
    <t>НОВОСАВИЦЬКЕ</t>
  </si>
  <si>
    <t>ОДЕСЬКА область, ВЕЛИКОМИХАЙЛІВСЬКИЙ район, село НОВОСАВИЦЬКЕ, вулиця Центральна , 14</t>
  </si>
  <si>
    <t>67479007-7834-41a2-90de-e8df1f0769e7</t>
  </si>
  <si>
    <t>Моївська АЗПСМ</t>
  </si>
  <si>
    <t>МОЇВКА</t>
  </si>
  <si>
    <t>ВІННИЦЬКА область, ЧЕРНІВЕЦЬКИЙ район, село МОЇВКА, вулиця І.К.Рудика, 3-б</t>
  </si>
  <si>
    <t>6749a00a-e734-421e-a7e4-123948d3c38e</t>
  </si>
  <si>
    <t>Амбулаторія загальної практики-сімейної медицини   м. Корсунь-Шевченківський</t>
  </si>
  <si>
    <t>ЧЕРКАСЬКА область, місто КОРСУНЬ-ШЕВЧЕНКІВСЬКИЙ, вулиця Ярослава Мудрого, 120</t>
  </si>
  <si>
    <t>674deaaa-5049-4c34-9a8c-ab67e21d7d08</t>
  </si>
  <si>
    <t>ІВАНО-ФРАНКІВСЬКА область, ТИСМЕНИЦЬКИЙ район, смт. ЄЗУПІЛЬ, вулиця С.Бандери, 26 та 5</t>
  </si>
  <si>
    <t>6753daaa-7a4b-4bd4-9574-0907f17206e5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</si>
  <si>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"Турка" Пункт ЕМД "Бориня"</t>
  </si>
  <si>
    <t>ЛЬВІВСЬКА область, смт. БОРИНЯ, вулиця Миколайчука, 90</t>
  </si>
  <si>
    <t>675dbf37-58f9-4932-96a8-c559c1f86801</t>
  </si>
  <si>
    <t>Фельдшерський пункт с.Чеснівський Раковець</t>
  </si>
  <si>
    <t>ЧЕСНІВСЬКИЙ РАКОВЕЦЬ</t>
  </si>
  <si>
    <t>ТЕРНОПІЛЬСЬКА область, село ЧЕСНІВСЬКИЙ РАКОВЕЦЬ, вулиця Центральна, 49</t>
  </si>
  <si>
    <t>675e3d90-1136-43af-abe7-00d086821d88</t>
  </si>
  <si>
    <t>Фізична особа - підприємець Кравчук Світлана Миколаївна</t>
  </si>
  <si>
    <t>ЗАКАРПАТСЬКА область, ВИНОГРАДІВСЬКИЙ район, місто ВИНОГРАДІВ, вулиця О.Гандери, 34</t>
  </si>
  <si>
    <t>67625e46-f6be-4a22-8053-53e8a8603c2e</t>
  </si>
  <si>
    <t>Амбулаторія загальної практики - сімейної медицини с.Ківшовата</t>
  </si>
  <si>
    <t>КІВШОВАТА</t>
  </si>
  <si>
    <t>КИЇВСЬКА область, ТАРАЩАНСЬКИЙ район, село КІВШОВАТА, вулиця Свободи, 3</t>
  </si>
  <si>
    <t>67628fd5-9565-40cf-948d-a8ab404d69ef</t>
  </si>
  <si>
    <t>676760e7-991b-43bc-9bd4-a5330f979e15</t>
  </si>
  <si>
    <t>3. Комунальне некомерційне підприємство "Маріупольський міський протитуберкульозний диспансер"</t>
  </si>
  <si>
    <t>ДОНЕЦЬКА область, місто МАРІУПОЛЬ, вулиця Георгіївська, 72</t>
  </si>
  <si>
    <t>677b5f60-e2e5-4c15-89c2-e5ff78709fdf</t>
  </si>
  <si>
    <t>ФАП с. Богаревиця</t>
  </si>
  <si>
    <t>БОГАРЕВИЦЯ</t>
  </si>
  <si>
    <t>ЗАКАРПАТСЬКА область, ІРШАВСЬКИЙ район, село БОГАРЕВИЦЯ, вулиця , 50</t>
  </si>
  <si>
    <t>677cfb96-2b27-45c3-959a-5d3f7df40f4d</t>
  </si>
  <si>
    <t>Берестовецька амбулаторія загальної практики сімейної медицини</t>
  </si>
  <si>
    <t>БЕРЕСТОВЕЦЬ</t>
  </si>
  <si>
    <t>РІВНЕНСЬКА область, КОСТОПІЛЬСЬКИЙ район, село БЕРЕСТОВЕЦЬ, вулиця Центральна, 53</t>
  </si>
  <si>
    <t>678ca435-196e-47ce-b475-2bef431e8ccb</t>
  </si>
  <si>
    <t>Фельдшерсько-акушерський пункт Бурти-2</t>
  </si>
  <si>
    <t>ЧЕРКАСЬКА область, ШПОЛЯНСЬКИЙ район, село БУРТИ, вулиця 40-річчя Перемоги, 4</t>
  </si>
  <si>
    <t>678f5575-7388-460d-b432-dabe0e682b97</t>
  </si>
  <si>
    <t>ПЗ с. Лісковець</t>
  </si>
  <si>
    <t>ЛІСКОВЕЦЬ</t>
  </si>
  <si>
    <t>ЗАКАРПАТСЬКА область, МІЖГІРСЬКИЙ район, село ЛІСКОВЕЦЬ, вулиця без назви, 12</t>
  </si>
  <si>
    <t>6791f3f6-419a-474d-aca6-bfaaefcfcfd2</t>
  </si>
  <si>
    <t>ФАП с.Гордіївка</t>
  </si>
  <si>
    <t>ГОРДІЇВКА</t>
  </si>
  <si>
    <t>ЖИТОМИРСЬКА область, РОМАНІВСЬКИЙ район, село ГОРДІЇВКА, вулиця Сільська, 2</t>
  </si>
  <si>
    <t>679f28be-f44a-4ffb-8d7c-1d1bae1cd424</t>
  </si>
  <si>
    <t>ФАП с.Яремівщина</t>
  </si>
  <si>
    <t>ЯРЕМІВЩИНА</t>
  </si>
  <si>
    <t>ПОЛТАВСЬКА область, ЛОХВИЦЬКИЙ район, село ЯРЕМІВЩИНА, вулиця Шкільна, 5</t>
  </si>
  <si>
    <t>67a96d21-d983-4c06-b293-93f298f22778</t>
  </si>
  <si>
    <t>Амбулаторія ЗПСМ №1 м. Марганець (КНП "Марганецький ЦПМСД")</t>
  </si>
  <si>
    <t>67af674c-379a-4c67-a0a1-ece8c800df0a</t>
  </si>
  <si>
    <t>ФП с.Піски</t>
  </si>
  <si>
    <t>ПІСКИ</t>
  </si>
  <si>
    <t>ХАРКІВСЬКА область, ДВОРІЧАНСЬКИЙ район, село ПІСКИ, вулиця Центральна, 27</t>
  </si>
  <si>
    <t>67b13d70-a4cd-4d0d-b75f-4ee1caf249a4</t>
  </si>
  <si>
    <t>Амбулаторія загальної практики сімейної медицини м.Судова Вишня</t>
  </si>
  <si>
    <t>67b4faa3-447a-492b-ad00-4dd06bab17a4</t>
  </si>
  <si>
    <t>Павлівський фельдшерський пункт</t>
  </si>
  <si>
    <t>ЧЕРНІГІВСЬКА область, ЧЕРНІГІВСЬКИЙ район, село ПАВЛІВКА, вулиця Кільцева, 5А/2</t>
  </si>
  <si>
    <t>67b76fd0-6447-46dd-97a0-72c0e1662f27</t>
  </si>
  <si>
    <t>Амбулаторія № 2 КНП "ЦПМСД м. Тернівки"</t>
  </si>
  <si>
    <t>ДНІПРОПЕТРОВСЬКА область, місто ТЕРНІВКА, вулиця Мяковського, 22</t>
  </si>
  <si>
    <t>67b7f31f-dc4c-4002-80c6-4b3a2562920e</t>
  </si>
  <si>
    <t>КДЦ (Волі, 66а)</t>
  </si>
  <si>
    <t>67b84455-0e0f-4a7d-97fb-3a2e15eabc46</t>
  </si>
  <si>
    <t>67b8fb74-9569-4756-8389-0e7333c80c46</t>
  </si>
  <si>
    <t>Амбулаторія ЗПСМ с.Гребеники</t>
  </si>
  <si>
    <t>ГРЕБЕНИКИ</t>
  </si>
  <si>
    <t>ОДЕСЬКА область, ВЕЛИКОМИХАЙЛІВСЬКИЙ район, село ГРЕБЕНИКИ, провулок Больничний, 1</t>
  </si>
  <si>
    <t>67bafc25-88e9-453f-bd25-4d924f713fe7</t>
  </si>
  <si>
    <t>Сиваська амбулаторія ЗПСМ</t>
  </si>
  <si>
    <t>СИВАСЬКЕ</t>
  </si>
  <si>
    <t>ХЕРСОНСЬКА область, НОВОТРОЇЦЬКИЙ район, смт. СИВАСЬКЕ, вулиця Шевченка, 31а</t>
  </si>
  <si>
    <t>67bb2235-78fc-4cf3-b5b8-e267a4641eaf</t>
  </si>
  <si>
    <t>ТЕРНОПІЛЬСЬКА область, місто ТЕРНОПІЛЬ, вулиця Клінічна, 1</t>
  </si>
  <si>
    <t>67bf4a33-8b41-4ff3-b0ee-c321974df43d</t>
  </si>
  <si>
    <t>Оріхівська амбулаторія загальної практики сімейної медицини</t>
  </si>
  <si>
    <t>ЗАПОРІЗЬКА область, ОРІХІВСЬКИЙ район, місто ОРІХІВ, вулиця Академіка Вернадського, 111</t>
  </si>
  <si>
    <t>67c2272c-74de-4ab1-85f1-209c761a3423</t>
  </si>
  <si>
    <t>КНП "Слов'янська ЦРЛ"</t>
  </si>
  <si>
    <t>ДОНЕЦЬКА область, СЛОВ'ЯНСЬКИЙ район, місто МИКОЛАЇВКА, вулиця Миру, 13</t>
  </si>
  <si>
    <t>67c8f5a1-e409-4b68-9075-bd93c59eb6a8</t>
  </si>
  <si>
    <t>Фельдшерський пунк села Новотроіцьке</t>
  </si>
  <si>
    <t>ОДЕСЬКА область, ЛЮБАШІВСЬКИЙ район, село НОВОТРОЇЦЬКЕ, вулиця Садова, 6</t>
  </si>
  <si>
    <t>67c91761-b392-4900-9080-175848b2ebd0</t>
  </si>
  <si>
    <t>67ca359f-1aa8-43d2-a281-15cd1957195d</t>
  </si>
  <si>
    <t>Мангушська амбулаторія загальної практичної сімейної медицини</t>
  </si>
  <si>
    <t>ДОНЕЦЬКА область, МАНГУШСЬКИЙ район, смт. МАНГУШ, вулиця Поштова, 22</t>
  </si>
  <si>
    <t>67cfea1f-0eb0-4651-aa55-78bc209325e8</t>
  </si>
  <si>
    <t>Багринівська амбулаторія загальної практики - сімейної медицини</t>
  </si>
  <si>
    <t>БАГРИНІВЦІ</t>
  </si>
  <si>
    <t>ВІННИЦЬКА область, ЛІТИНСЬКИЙ район, село БАГРИНІВЦІ, вулиця Центральна, 52а</t>
  </si>
  <si>
    <t>67d031cb-3ff1-414b-8345-78e4e3006461</t>
  </si>
  <si>
    <t>Фельдшерсько-акушерський пункт смт. Бучмани</t>
  </si>
  <si>
    <t>БУЧМАНИ</t>
  </si>
  <si>
    <t>ЖИТОМИРСЬКА область, ОЛЕВСЬКИЙ район, смт. БУЧМАНИ, вулиця Ювілейна , 21</t>
  </si>
  <si>
    <t>67d342b7-376d-4136-801c-8db3f026c058</t>
  </si>
  <si>
    <t>ПОЛТАВСЬКА область, село СЕРГІЇВКА, вулиця Центральна, 41</t>
  </si>
  <si>
    <t>67d34b16-ff7d-4aef-a366-ce7d8df99ab8</t>
  </si>
  <si>
    <t>Краснодеркульський фельдшерський пункт</t>
  </si>
  <si>
    <t>КРАСНИЙ ДЕРКУЛ</t>
  </si>
  <si>
    <t>ЛУГАНСЬКА область, село КРАСНИЙ ДЕРКУЛ, вулиця Миру, 45</t>
  </si>
  <si>
    <t>67d88697-7d5f-402d-9b86-11506b65e812</t>
  </si>
  <si>
    <t>Фельдшерсько-акушерський пункт с. Олексіївка</t>
  </si>
  <si>
    <t>СУМСЬКА область, село ОЛЕКСІЇВКА, вулиця Шкільна, 32</t>
  </si>
  <si>
    <t>67d94c48-10b8-4207-ac39-16299fabddb7</t>
  </si>
  <si>
    <t>Амбулаторія загальної практики сімейної медицини с.Тинівка</t>
  </si>
  <si>
    <t>ТИНІВКА</t>
  </si>
  <si>
    <t>ЧЕРКАСЬКА область, ЖАШКІВСЬКИЙ район, село ТИНІВКА, вулиця Центральна, 17</t>
  </si>
  <si>
    <t>67daaf56-549f-43f3-b940-0438826aa51a</t>
  </si>
  <si>
    <t>Фельдшерсько-акушерський пункт села Точевики  Острозької лікарської амбулаторії загальної практики сімейної медицини №2 "Острозького районного центру ПМСД"</t>
  </si>
  <si>
    <t>ТОЧЕВИКИ</t>
  </si>
  <si>
    <t>РІВНЕНСЬКА область, село ТОЧЕВИКИ, вулиця Шевченка, 30</t>
  </si>
  <si>
    <t>67dc21e8-ee9e-44e7-bbf0-dcda46e0c16f</t>
  </si>
  <si>
    <t>Фельдшерський пункт с.Ксаверове</t>
  </si>
  <si>
    <t>КСАВЕРОВЕ</t>
  </si>
  <si>
    <t>ЧЕРКАСЬКА область, село КСАВЕРОВЕ, вулиця Центральна, 45</t>
  </si>
  <si>
    <t>67dcb997-65b1-4a67-9d94-5ba12d514b36</t>
  </si>
  <si>
    <t>Колківська амбулаторія загальної практики-сімейної медицини</t>
  </si>
  <si>
    <t>ВОЛИНСЬКА область, МАНЕВИЦЬКИЙ район, смт. КОЛКИ, вулиця Грушевського, 36</t>
  </si>
  <si>
    <t>67e3c722-9fdb-4551-ac8a-4ef71e2e6b69</t>
  </si>
  <si>
    <t>АЗПСМ с.Лосятин</t>
  </si>
  <si>
    <t>ЛОСЯТИН</t>
  </si>
  <si>
    <t>ТЕРНОПІЛЬСЬКА область, КРЕМЕНЕЦЬКИЙ район, село ЛОСЯТИН, вулиця Варшавська, 21</t>
  </si>
  <si>
    <t>67e87df6-ca6e-49ca-ad8e-cb4507722dad</t>
  </si>
  <si>
    <t>ЛЬВІВСЬКА область, місто МОРШИН, вулиця І.Франка, 76</t>
  </si>
  <si>
    <t>67ee52b2-7352-4c50-ad9b-c8d2a37b2a7d</t>
  </si>
  <si>
    <t>ФАП с.Рож-Поле Комунального некомерційного підприємства   «Заболотівська районна лікарня» Заболотівської селищної ради об'єднаної територіальної громади</t>
  </si>
  <si>
    <t>РОЖНЕВІ ПОЛЯ</t>
  </si>
  <si>
    <t>ІВАНО-ФРАНКІВСЬКА область, село РОЖНЕВІ ПОЛЯ, вулиця Незалежності, 14 а</t>
  </si>
  <si>
    <t>67f2057c-1216-4705-a304-5838f330b7ba</t>
  </si>
  <si>
    <t>Гороховищенський фельдшерсько-акушерський пункт</t>
  </si>
  <si>
    <t>ГОРОХОВИЩЕ</t>
  </si>
  <si>
    <t>ВОЛИНСЬКА область, ЛЮБОМЛЬСЬКИЙ район, село ГОРОХОВИЩЕ, вулиця Центральна, 52</t>
  </si>
  <si>
    <t>67f48c16-e89c-4728-9605-405a6f4f10c8</t>
  </si>
  <si>
    <t>ХМЕЛЬНИЦЬКА область, ІЗЯСЛАВСЬКИЙ район, село БІЛОГОРОДКА, вулиця Лікарняна, 10</t>
  </si>
  <si>
    <t>67f7dd83-37ef-411d-b035-43236d933335</t>
  </si>
  <si>
    <t>КНП "Дитяча клінічна лікарня №6 Шевченківського району м. Києва" (стаціонар)</t>
  </si>
  <si>
    <t>680123fb-80a7-488c-b376-f1e1c8ccbfd4</t>
  </si>
  <si>
    <t>ФАП с. Поляна</t>
  </si>
  <si>
    <t>ХМЕЛЬНИЦЬКА область, село ПОЛЯНА, вулиця Шкільна, 18г</t>
  </si>
  <si>
    <t>680431ba-d91c-4ca2-8d80-fadcc5662fc5</t>
  </si>
  <si>
    <t>Амбулаторія с-ща Чаплине (КЗ "Васильківський ЦПМСД")</t>
  </si>
  <si>
    <t>ЧАПЛИНЕ</t>
  </si>
  <si>
    <t>ДНІПРОПЕТРОВСЬКА область, ВАСИЛЬКІВСЬКИЙ район, смт. ЧАПЛИНЕ, вулиця Лікарняна, 8</t>
  </si>
  <si>
    <t>680a08a5-c767-49ab-81b4-145959a79a00</t>
  </si>
  <si>
    <t>ПРИВАТНЕ ПІДПРИЄМСТВО "МЕДИЧНИЙ ЦЕНТР  підрозділ</t>
  </si>
  <si>
    <t>ЗАКАРПАТСЬКА область, місто МУКАЧЕВЕ, вулиця Недецеї, 10</t>
  </si>
  <si>
    <t>680cd15c-126b-43e3-84f0-6f5c78a2c644</t>
  </si>
  <si>
    <t>Кабінет сімейного лікаря Тригубенко Юлії Миколаївни</t>
  </si>
  <si>
    <t>КІРОВОГРАДСЬКА область, місто СВІТЛОВОДСЬК, вулиця Дружби, 7А</t>
  </si>
  <si>
    <t>68102fe6-7bec-41b0-9f27-053cf542fc32</t>
  </si>
  <si>
    <t>ФП с. Оленівка</t>
  </si>
  <si>
    <t>ОДЕСЬКА область, БАЛТСЬКИЙ район, село ОЛЕНІВКА, вулиця А. Висоцького, 97/5</t>
  </si>
  <si>
    <t>68109814-0027-4e5a-b7a7-48fc19b00c42</t>
  </si>
  <si>
    <t>ЖИТОМИРСЬКА область, місто НОВОГРАД-ВОЛИНСЬКИЙ, вулиця Житомирська, 91</t>
  </si>
  <si>
    <t>6814da65-b16d-4e81-8d1a-01c6e488d14b</t>
  </si>
  <si>
    <t>Фельдшерський пункт с. Паріївка</t>
  </si>
  <si>
    <t>ПАРІЇВКА</t>
  </si>
  <si>
    <t>ВІННИЦЬКА область, ІЛЛІНЕЦЬКИЙ район, село ПАРІЇВКА, вулиця М. Грушевського, 58</t>
  </si>
  <si>
    <t>681a0913-44cd-402f-80b7-961eb2f2304c</t>
  </si>
  <si>
    <t>Фізична особа-підприємець Нагорний Дмитро Валерійович</t>
  </si>
  <si>
    <t>ЧЕРНІГІВСЬКА область, місто ЧЕРНІГІВ, вулиця 1-го Травня, 166Б</t>
  </si>
  <si>
    <t>6821900b-4600-43d0-93c9-76c4e4303ba5</t>
  </si>
  <si>
    <t>Відокремлений підрозділ Куп'янська центральна міська лікарня КНП "Куп'янське ТМО" , пров.Зелений, 2</t>
  </si>
  <si>
    <t>ХАРКІВСЬКА область, ХАРКІВСЬКА район, місто КУП'ЯНСЬК, прохід Зелений, 2</t>
  </si>
  <si>
    <t>682d85f3-2587-4240-83e5-68bbcba2770a</t>
  </si>
  <si>
    <t>Амбулаторія загальної практики - сімейної медицини № 5 КНП «Бучанський ЦПМСД» БМР</t>
  </si>
  <si>
    <t>КИЇВСЬКА область, місто БУЧА, вулиця Катерини Білокур, 1а</t>
  </si>
  <si>
    <t>682f232a-d3bf-45e0-9868-fd4728609c68</t>
  </si>
  <si>
    <t>Консультативно-діагностичний центр №29</t>
  </si>
  <si>
    <t>ОДЕСЬКА область, місто ОДЕСА, вулиця Ак.Заболотного, 32А</t>
  </si>
  <si>
    <t>68334cca-9c43-448b-9b72-4ef9060ab654</t>
  </si>
  <si>
    <t>Лунківська амбулаторії загальної практики сімейної медицини</t>
  </si>
  <si>
    <t>ЧЕРНІВЕЦЬКА область, ГЕРЦАЇВСЬКИЙ район, село ЛУНКА, вулиця Центральна, 46</t>
  </si>
  <si>
    <t>6837139d-135a-48f8-9cd7-dd6059edfad4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</si>
  <si>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"Яворів" пункт "Краковець"</t>
  </si>
  <si>
    <t>ПЕРЕДВІР'Я</t>
  </si>
  <si>
    <t>ЛЬВІВСЬКА область, село ПЕРЕДВІР'Я, вулиця площа Ринок, 11</t>
  </si>
  <si>
    <t>683cb252-028e-464e-a7da-a611ad0c5cee</t>
  </si>
  <si>
    <t>КНП "Здолбунівська стоматполіклініка"</t>
  </si>
  <si>
    <t>РІВНЕНСЬКА область, місто ЗДОЛБУНІВ, вулиця Степана Бандери, 1А</t>
  </si>
  <si>
    <t>6849a06c-7ed9-4446-86d1-c6c40e5e2576</t>
  </si>
  <si>
    <t>ЖИТОМИРСЬКА область, ЛЮБАРСЬКИЙ район, село СТАРИЙ ЛЮБАР, вулиця Медична, 5</t>
  </si>
  <si>
    <t>684ae976-8db3-43f0-b574-476cdc95065c</t>
  </si>
  <si>
    <t>КОМУНАЛЬНЕ НЕКОМЕРЦІЙНЕ ПІДПРИЄМСТВО ЛОХВИЦЬКА МІСЬКА ЛІКАРНЯ, Лохвиця</t>
  </si>
  <si>
    <t>ПОЛТАВСЬКА область, ЛОХВИЦЬКИЙ район, місто ЛОХВИЦЯ, вулиця Незалежності, 4</t>
  </si>
  <si>
    <t>685aa0a1-165c-4465-bae4-8638fd2eade4</t>
  </si>
  <si>
    <t>Чевельський фельдшерсько-акушерський пункт</t>
  </si>
  <si>
    <t>ЧЕВЕЛЬ</t>
  </si>
  <si>
    <t>ВОЛИНСЬКА область, СТАРОВИЖІВСЬКИЙ район, село ЧЕВЕЛЬ, вулиця Польова, 24</t>
  </si>
  <si>
    <t>685aeabf-e73e-4f18-a35d-c7f8d8bb3505</t>
  </si>
  <si>
    <t>685cdf71-b9da-4208-b790-9e8a33be237b</t>
  </si>
  <si>
    <t>Поляхівська амбулаторія загальної практики сімейної медиицини</t>
  </si>
  <si>
    <t>ПОЛЯХОВА</t>
  </si>
  <si>
    <t>ХМЕЛЬНИЦЬКА область, ТЕОФІПОЛЬСЬКИЙ район, село ПОЛЯХОВА, вулиця Бойцуна, 6</t>
  </si>
  <si>
    <t>687045bb-e0b4-412d-aee6-0b71527d21e8</t>
  </si>
  <si>
    <t>Консультативно-діагностичне відділення № 3</t>
  </si>
  <si>
    <t>ОДЕСЬКА область, місто ОДЕСА, вулиця Академіка Гаркавого, 2</t>
  </si>
  <si>
    <t>68765e2d-993f-45aa-bcb8-f3731b2baa30</t>
  </si>
  <si>
    <t>Лікарська амбулаторія с.Володимирівка №4</t>
  </si>
  <si>
    <t>ДОНЕЦЬКА область, ВОЛНОВАСЬКИЙ район, смт. ВОЛОДИМИРІВКА, вулиця Проценко, 10</t>
  </si>
  <si>
    <t>68799697-dae5-4a5b-ae54-e1a1f6fe94cb</t>
  </si>
  <si>
    <t>3. Відділення гемодіалізу м. Хотин</t>
  </si>
  <si>
    <t>687a2d0f-b10d-4370-b167-8080dbda00bf</t>
  </si>
  <si>
    <t>Комунальне некомерційне підприємство "Міська дитяча клінічна лікарня № 19" Харківської міської ради, Центр первинної медичної допомоги, філія № 3</t>
  </si>
  <si>
    <t>6883bef8-0f96-4f01-affc-83f5b356278b</t>
  </si>
  <si>
    <t>ПОЛТАВСЬКА область, місто ПОЛТАВА, вулиця Європейська, 101</t>
  </si>
  <si>
    <t>68847f55-3c3e-4546-806f-4533a7682d9f</t>
  </si>
  <si>
    <t>Амбулаторія ЗПСМ с.Васловівці</t>
  </si>
  <si>
    <t>ВАСЛОВІВЦІ</t>
  </si>
  <si>
    <t>ЧЕРНІВЕЦЬКА область, ЗАСТАВНІВСЬКИЙ район, село ВАСЛОВІВЦІ, вулиця Головна , 35</t>
  </si>
  <si>
    <t>68901515-1405-4808-ba28-8e0aead2745d</t>
  </si>
  <si>
    <t>ЧЕРКАСЬКА область, місто ШПОЛА, вулиця Соборна, 58</t>
  </si>
  <si>
    <t>689315bb-9760-4d5d-9fd8-5ccd634288a1</t>
  </si>
  <si>
    <t>Комунальне некомерційне підприємство " Центр первинної медико-санітарної допомоги" Андрушівської міської ради</t>
  </si>
  <si>
    <t>ЖИТОМИРСЬКА область, місто АНДРУШІВКА, вулиця Тітова, 34</t>
  </si>
  <si>
    <t>689473d7-51df-4ba4-9c0e-1d2dbce76c65</t>
  </si>
  <si>
    <t>689511df-90dd-4a8b-90de-ab2458e2c871</t>
  </si>
  <si>
    <t>АЗПСМ с.Сторожниця</t>
  </si>
  <si>
    <t>СТОРОЖНИЦЯ</t>
  </si>
  <si>
    <t>ЗАКАРПАТСЬКА область, УЖГОРОДСЬКИЙ район, село СТОРОЖНИЦЯ, вулиця Ужанська, 44</t>
  </si>
  <si>
    <t>689b1d85-1185-424f-9ad4-b37343438977</t>
  </si>
  <si>
    <t>АЗПСМ с. Гетьманівка</t>
  </si>
  <si>
    <t>ГЕТЬМАНІВКА</t>
  </si>
  <si>
    <t>ХАРКІВСЬКА область, ШЕВЧЕНКІВСЬКИЙ район, село ГЕТЬМАНІВКА, вулиця шкільна, 22 Б</t>
  </si>
  <si>
    <t>68ad153d-7ca5-440a-bb04-ba356e42ac2e</t>
  </si>
  <si>
    <t>Амбулаторія загальної практики сімейної медицини с. Миколаївське</t>
  </si>
  <si>
    <t>МИКОЛАЇВСЬКЕ</t>
  </si>
  <si>
    <t>МИКОЛАЇВСЬКА область, ВІТОВСЬКИЙ район, село МИКОЛАЇВСЬКЕ, вулиця Центральна, 57</t>
  </si>
  <si>
    <t>68b57e50-b50f-47e7-9eb1-744d4fe12b7b</t>
  </si>
  <si>
    <t>Діагностичний центр</t>
  </si>
  <si>
    <t>СУМСЬКА область, місто ШОСТКА, вулиця Весняна, 10</t>
  </si>
  <si>
    <t>68b5cb4d-3547-48b6-a5f8-99a8c564ef06</t>
  </si>
  <si>
    <t>КНП "ЦПМСД" ЮЖНЕНСЬКОЇ МІСЬКОЇ РАДИ</t>
  </si>
  <si>
    <t>68bcb2aa-81cd-4c98-8a9e-6c71760834e5</t>
  </si>
  <si>
    <t>Петрівська АЗП-СМ</t>
  </si>
  <si>
    <t>ПОЛТАВСЬКА область, ПОЛТАВСЬКИЙ район, село ПЕТРІВКА, вулиця Кондратка, 27А</t>
  </si>
  <si>
    <t>68be9993-d157-45df-a19b-8d283211051f</t>
  </si>
  <si>
    <t>68c413a2-31d7-4c20-b28f-30ae1924f9bc</t>
  </si>
  <si>
    <t>Володарська амбулаторія загальної практики-сімейної медицини</t>
  </si>
  <si>
    <t>68ca0aa5-5663-4511-8f34-3d31942fc266</t>
  </si>
  <si>
    <t>Відокремлене відділення №3 Медичного центру</t>
  </si>
  <si>
    <t>СУМСЬКА область, смт. МИКОЛАЇВКА, вулиця Поповича, 33</t>
  </si>
  <si>
    <t>68d4c92e-818d-429b-bc22-d34dc87637c4</t>
  </si>
  <si>
    <t>68db0625-07d0-4528-82bc-d3bd0554c56f</t>
  </si>
  <si>
    <t>Львівська клінічна лікарня на залізничному траспорті</t>
  </si>
  <si>
    <t>68dcc654-dce6-4973-9db4-8fa7bbcf871d</t>
  </si>
  <si>
    <t>Комунальне некомерційне підприємство "Міський пологовий будинок №3" Харківської міської ради (вул.Метробудівників,буд.19)</t>
  </si>
  <si>
    <t>ХАРКІВСЬКА область, місто ХАРКІВ, вулиця Метробудівників, 19</t>
  </si>
  <si>
    <t>68e51be1-60aa-4d7f-9c3b-c85e4f5f2a2c</t>
  </si>
  <si>
    <t>Фельдшерський пункт с. Першотравневе</t>
  </si>
  <si>
    <t>ОДЕСЬКА область, ВЕЛИКОМИХАЙЛІВСЬКИЙ район, село ПЕРШОТРАВНЕВЕ, вулиця Шевченка, 67</t>
  </si>
  <si>
    <t>68e68447-9340-4f57-acdf-e1eb9be32067</t>
  </si>
  <si>
    <t>КОМУНАЛЬНЕ НЕКОМЕРЦІЙНЕ ПІДПРИЄМСТВО "3-Я МІСЬКА ПОЛІКЛІНІКА М.ЛЬВОВА"</t>
  </si>
  <si>
    <t>68e8a3ed-e07e-41ad-b2d2-6839a356369b</t>
  </si>
  <si>
    <t>Амбулаторія загальної практики сімейної медицини с. Березівка</t>
  </si>
  <si>
    <t>ЖИТОМИРСЬКА область, ЖИТОМИРСЬКИЙ район, село БЕРЕЗІВКА, вулиця Богуславська, 31</t>
  </si>
  <si>
    <t>68ebdbf8-9279-443b-b282-d6c912c5529c</t>
  </si>
  <si>
    <t>Фельдшерсько-акушерський пункт  с. Саморідня</t>
  </si>
  <si>
    <t>САМОРІДНЯ</t>
  </si>
  <si>
    <t>ЧЕРКАСЬКА область, КОРСУНЬ-ШЕВЧЕНКІВСЬКИЙ район, село САМОРІДНЯ, вулиця Толстого, 15</t>
  </si>
  <si>
    <t>68ee72bf-a862-4160-8f7b-1ff1283f9765</t>
  </si>
  <si>
    <t>АЗПСМ с.Троїцьке</t>
  </si>
  <si>
    <t>ОДЕСЬКА область, ЛЮБАШІВСЬКИЙ район, село ТРОЇЦЬКЕ, вулиця Виноградна, 29</t>
  </si>
  <si>
    <t>68f30b81-cfc8-41db-849e-3a4a4c9fa0be</t>
  </si>
  <si>
    <t>Бабинецька амбулаторія загальної практики-сімейної медицини</t>
  </si>
  <si>
    <t>БАБИНЦІ</t>
  </si>
  <si>
    <t>КИЇВСЬКА область, БОРОДЯНСЬКИЙ район, смт. БАБИНЦІ, вулиця І.Франка, 80</t>
  </si>
  <si>
    <t>68f4c74e-e4c3-4d52-b6b7-f09163081ff3</t>
  </si>
  <si>
    <t>Амбулаторія загальної практики - сімейної медицини м. Глобине</t>
  </si>
  <si>
    <t>68f691f4-e9f8-4049-b05a-26759c72e8a0</t>
  </si>
  <si>
    <t>Філія гемодіалізу КНП"Обласна клінічна ліканя ім.О.Ф.Гербачевського" Житомиської обласної ради м.Овруч</t>
  </si>
  <si>
    <t>ЖИТОМИРСЬКА область, ОВРУЦЬКИЙ район, місто ОВРУЧ, вулиця Прикордонна, 6а</t>
  </si>
  <si>
    <t>68fa5f55-163e-4084-a8bb-349b49a79379</t>
  </si>
  <si>
    <t>ЛЬВІВСЬКА область, місто ЛЬВІВ, вулиця Івана Виговського, 41</t>
  </si>
  <si>
    <t>6906af04-4f90-4492-bedb-fb556cac8bbe</t>
  </si>
  <si>
    <t>Лиманська амбулаторія сімейної медицини</t>
  </si>
  <si>
    <t>ОДЕСЬКА область, РОЗДІЛЬНЯНСЬКИЙ район, смт. ЛИМАНСЬКЕ, вулиця Лиманна, 15</t>
  </si>
  <si>
    <t>690e7aec-7540-47ee-a08c-6fc202a9a044</t>
  </si>
  <si>
    <t>Попівецька АЗПСМ</t>
  </si>
  <si>
    <t>ПОПІВЦІ</t>
  </si>
  <si>
    <t>ТЕРНОПІЛЬСЬКА область, ЗАЛІЩИЦЬКИЙ район, село ПОПІВЦІ, вулиця Незалежності, 57</t>
  </si>
  <si>
    <t>690f7ac4-5efa-48f7-8d3a-ed5e28043ce9</t>
  </si>
  <si>
    <t>Майорівський фельдшерський пункт</t>
  </si>
  <si>
    <t>МАЙОРІВКА</t>
  </si>
  <si>
    <t>СУМСЬКА область, КРОЛЕВЕЦЬКИЙ район, село МАЙОРІВКА, вулиця Спортивна, 8</t>
  </si>
  <si>
    <t>691199a1-136a-485d-b32d-b799b0e54f0c</t>
  </si>
  <si>
    <t>ТЕРНОПІЛЬСЬКА область, ЗБОРІВСЬКИЙ район, місто ЗБОРІВ, вулиця Паркова, 1</t>
  </si>
  <si>
    <t>691d7f1c-464c-4994-a2a7-ca41d2ec1d46</t>
  </si>
  <si>
    <t>Комунальне некомерційне підприємство"Київська міська клінічна лікарня № 7" виконавчого органу Київської міської ради (Київської міської державної адміністрації)</t>
  </si>
  <si>
    <t>М.КИЇВ, місто КИЇВ,  МИХАЙЛА КОТЕЛЬНИКОВА, 95</t>
  </si>
  <si>
    <t>69301bc7-ba7c-48c3-86e7-1c7cb3c4452f</t>
  </si>
  <si>
    <t>Фельдшерсько-акушерський пункт село Нечаєве</t>
  </si>
  <si>
    <t>НЕЧАЄВЕ</t>
  </si>
  <si>
    <t>ЧЕРКАСЬКА область, ШПОЛЯНСЬКИЙ район, село НЕЧАЄВЕ, вулиця Центральна, 77</t>
  </si>
  <si>
    <t>69305adf-65f2-4ff1-b786-419ba860b38e</t>
  </si>
  <si>
    <t>Поліклініка 2</t>
  </si>
  <si>
    <t>ДОНЕЦЬК</t>
  </si>
  <si>
    <t>ДОНЕЦЬКА область, місто ДОНЕЦЬК,  МАЛОГОРОДСЬКА, 142</t>
  </si>
  <si>
    <t>693b68bc-df6f-4ba4-b17a-5d593ab79e4a</t>
  </si>
  <si>
    <t>с.Валки</t>
  </si>
  <si>
    <t>ЧЕРНІГІВСЬКА область, ПРИЛУЦЬКИЙ район, село ВАЛКИ, вулиця Молодіжна, 34</t>
  </si>
  <si>
    <t>693c8cec-429c-445d-a7b0-c161fba53c17</t>
  </si>
  <si>
    <t>Застав’єнський фельдшерсько-акушерський пункт</t>
  </si>
  <si>
    <t>ЗАСТАВ'Є</t>
  </si>
  <si>
    <t>ВОЛИНСЬКА область, ЛЮБОМЛЬСЬКИЙ район, село ЗАСТАВ'Є, вулиця Заславська, 23</t>
  </si>
  <si>
    <t>693e4e89-b1d8-46af-ac23-081bdfe72787</t>
  </si>
  <si>
    <t>М.КИЇВ, ШЕВЧЕНКІВСЬКИЙ район, місто КИЇВ, вулиця Гончара, 65</t>
  </si>
  <si>
    <t>69484699-be61-43fa-9da7-79e8d8ccf97b</t>
  </si>
  <si>
    <t>Пункт здоров'я с. Суховерхів</t>
  </si>
  <si>
    <t>СУХОВЕРХІВ</t>
  </si>
  <si>
    <t>ЧЕРНІВЕЦЬКА область, КІЦМАНСЬКИЙ район, село СУХОВЕРХІВ, прохід Крутий, 2</t>
  </si>
  <si>
    <t>694aaf53-e98c-487e-aafc-0c4a09cae37b</t>
  </si>
  <si>
    <t>Амбулаторія загальної практики сімейної медицини с.Новоселівка</t>
  </si>
  <si>
    <t>РІВНЕНСЬКА область, МЛИНІВСЬКИЙ район, село НОВОСЕЛІВКА, вулиця Набережна, 7</t>
  </si>
  <si>
    <t>69520064-584f-4fa1-bce3-9edb30e6df6a</t>
  </si>
  <si>
    <t>ФП с.Мечнікове</t>
  </si>
  <si>
    <t>МЕЧНІКОВЕ</t>
  </si>
  <si>
    <t>ХАРКІВСЬКА область, ДВОРІЧАНСЬКИЙ район, село МЕЧНІКОВЕ, вулиця Центральна, 20</t>
  </si>
  <si>
    <t>6959e1f8-3e1f-447c-afa4-dbeeaf085f08</t>
  </si>
  <si>
    <t>КНП "Чернігівська обласна дитяча лікарня" Чернігівської обласної ради</t>
  </si>
  <si>
    <t>ЧЕРНІГІВСЬКА область, місто ЧЕРНІГІВ, вулиця Пирогова, 16</t>
  </si>
  <si>
    <t>695b665c-b53a-4151-b966-a3188374ad58</t>
  </si>
  <si>
    <t>ЧЕРНІВЕЦЬКА область, місто ЧЕРНІВЦІ, бульвар Героїв Крут, 11</t>
  </si>
  <si>
    <t>696cfff6-9546-45d9-ac5b-0222779de014</t>
  </si>
  <si>
    <t>Комунальне некомерційне підприємство "Черкаський обласний наркологічний диспансер Черкаської обласної ради"</t>
  </si>
  <si>
    <t>ЧЕРКАСЬКА область, місто ЧЕРКАСИ, проспект Хіміків, 62</t>
  </si>
  <si>
    <t>696d838f-4d4d-43d3-9b04-96ef5084ca16</t>
  </si>
  <si>
    <t>ФП с. Тернавка</t>
  </si>
  <si>
    <t>ТЕРНАВКА</t>
  </si>
  <si>
    <t>ХМЕЛЬНИЦЬКА область, ІЗЯСЛАВСЬКИЙ район, село ТЕРНАВКА, вулиця Квітнева , 10</t>
  </si>
  <si>
    <t>698174b1-3da0-435b-80ed-36e264a6f32e</t>
  </si>
  <si>
    <t>Комунальне некомерційне підприємство Воютицької сільської ради Воютицька амбулаторія загальної практики - сімейної медицини АЗПСМ с.Сусідовичі</t>
  </si>
  <si>
    <t>СУСІДОВИЧІ</t>
  </si>
  <si>
    <t>ЛЬВІВСЬКА область, СТАРОСАМБІРСЬКИЙ район, село СУСІДОВИЧІ, вулиця Центральна, 1А</t>
  </si>
  <si>
    <t>6989fa4d-40c6-410b-8b8f-39b528e0c650</t>
  </si>
  <si>
    <t>СУМСЬКА область, місто ШОСТКА, вулиця Січнева, 8</t>
  </si>
  <si>
    <t>698ab0ab-5758-4518-b250-58f7c53c30cb</t>
  </si>
  <si>
    <t>ФОП ФЕДЕНКО Н.Р  ВІДДІЛЕННЯ №2</t>
  </si>
  <si>
    <t>ЛЬВІВСЬКА область, СКОЛІВСЬКИЙ район, місто СКОЛЕ, вулиця ОЛЕГА УШНЕВИЧА, 17Г</t>
  </si>
  <si>
    <t>698f9362-cac8-436f-a172-60ceb1828662</t>
  </si>
  <si>
    <t>ЛЬВІВСЬКА область, КАМ'ЯНКА-БУЗЬКИЙ район, смт. ДОБРОТВІР, вулиця Шевченка, 10</t>
  </si>
  <si>
    <t>69910c75-a065-4530-bf9e-9ea62e21d7be</t>
  </si>
  <si>
    <t>КНП " Ярмолинецька багатопрофільна лікарня""</t>
  </si>
  <si>
    <t>6992c7a2-631d-4dae-815e-794f879e0a81</t>
  </si>
  <si>
    <t>ФАП села Малинівка лікарської амбулаторії села Рай-Олександрівка</t>
  </si>
  <si>
    <t>ДОНЕЦЬКА область, СЛОВ'ЯНСЬКИЙ район, село МАЛИНІВКА, вулиця Мороза, 4</t>
  </si>
  <si>
    <t>6994305a-7910-4b15-aebc-603e1be22aa9</t>
  </si>
  <si>
    <t>Амбулаторія загальної практики сімейної медицини м.Скалат</t>
  </si>
  <si>
    <t>ТЕРНОПІЛЬСЬКА область, ПІДВОЛОЧИСЬКИЙ район, місто СКАЛАТ, вулиця Л.Українки, 3</t>
  </si>
  <si>
    <t>6995baa4-a29b-431e-878e-a1a042231286</t>
  </si>
  <si>
    <t>Веселівська амбулаторія ЗПСМ (КНП "Нікопольський районний ЦПМСД")</t>
  </si>
  <si>
    <t>ДНІПРОПЕТРОВСЬКА область, НІКОПОЛЬСЬКИЙ район, село ВЕСЕЛЕ, вулиця 40р.Перемоги, 1</t>
  </si>
  <si>
    <t>699605e6-c687-4729-924a-d00ecbcda185</t>
  </si>
  <si>
    <t>Кривинська АЗП-СМ</t>
  </si>
  <si>
    <t>СТАРИЙ КРИВИН</t>
  </si>
  <si>
    <t>ХМЕЛЬНИЦЬКА область, СЛАВУТСЬКИЙ район, село СТАРИЙ КРИВИН, вулиця Перемоги, 72</t>
  </si>
  <si>
    <t>699642fe-4e97-41d1-9be7-68476a58e203</t>
  </si>
  <si>
    <t>Берестівська амбулаторія загальної практики сімейної медицини</t>
  </si>
  <si>
    <t>ЗАПОРІЗЬКА область, БЕРДЯНСЬКИЙ район, село БЕРЕСТОВЕ, вулиця Матросова, 6</t>
  </si>
  <si>
    <t>69980949-b3b7-4802-909d-f2a13153142b</t>
  </si>
  <si>
    <t>КИЇВСЬКА область, місто БІЛА ЦЕРКВА, вулиця Карбишева, 63</t>
  </si>
  <si>
    <t>69a03689-e393-4b23-b548-bc94d8f4c94c</t>
  </si>
  <si>
    <t>Фізична Особа-Підприємець Усенко Володимир Миколайович</t>
  </si>
  <si>
    <t>69a640c6-c767-4279-8609-1bc56ceef2e3</t>
  </si>
  <si>
    <t>Фельдшерсько-акушерський пункт с. Єньки</t>
  </si>
  <si>
    <t>ЄНЬКИ</t>
  </si>
  <si>
    <t>ПОЛТАВСЬКА область, ХОРОЛЬСЬКИЙ район, село ЄНЬКИ, вулиця Вишнева, 42</t>
  </si>
  <si>
    <t>69aba59e-b01b-4961-9da3-01991d4433e0</t>
  </si>
  <si>
    <t>Медичний центр "БОГОРОДЧАНИ"</t>
  </si>
  <si>
    <t>ІВАНО-ФРАНКІВСЬКА область, БОГОРОДЧАНСЬКИЙ район, смт. БОГОРОДЧАНИ, вулиця Шевченка, 35</t>
  </si>
  <si>
    <t>69b139af-c6b0-40f4-b8a7-f1a76c66d467</t>
  </si>
  <si>
    <t>КОМУНАЛЬНЕ НЕКОМЕРЦІЙНЕ ПІДПРИЄМСТВО СКВИРСЬКОЇ  РАЙОННОЇ РАДИ "СКВИРСЬКА ЦЕНТРАЛЬНА РАЙОННА ЛІКАРНЯ"</t>
  </si>
  <si>
    <t>69b33a1a-b7cf-4ffe-918a-9d01049e6a5e</t>
  </si>
  <si>
    <t>Фельдшерсько-акушерський пункт села Баштанівка</t>
  </si>
  <si>
    <t>БАШТАНІВКА</t>
  </si>
  <si>
    <t>ОДЕСЬКА область, село БАШТАНІВКА, вулиця Джерельна, 25 А</t>
  </si>
  <si>
    <t>69bfa5ef-a070-4348-ba59-ad8f1260c8f3</t>
  </si>
  <si>
    <t>ФП с.Товща</t>
  </si>
  <si>
    <t>ТОВЩА</t>
  </si>
  <si>
    <t>ЖИТОМИРСЬКА область, РОМАНІВСЬКИЙ район, село ТОВЩА, вулиця Шкільна, 49</t>
  </si>
  <si>
    <t>69c5943d-7b03-46db-8555-374d0581e268</t>
  </si>
  <si>
    <t>КАРАБИНІВСЬКИЙ ФЕЛЬДШЕРСЬКО-АКУШЕРСЬКИЙ ПУНКТ</t>
  </si>
  <si>
    <t>КАРАБИНІВКА</t>
  </si>
  <si>
    <t>ДНІПРОПЕТРОВСЬКА область, ПАВЛОГРАДСЬКИЙ район, село КАРАБИНІВКА, вулиця ШЕВЧЕНКА, 69/2</t>
  </si>
  <si>
    <t>69c89745-30b4-4e62-ad30-4b12533a1942</t>
  </si>
  <si>
    <t>АЗПСМ с.Зелений Під</t>
  </si>
  <si>
    <t>ХЕРСОНСЬКА область, КАХОВСЬКИЙ район, селище ЗЕЛЕНИЙ ПІД, вулиця Перекопська, 1а</t>
  </si>
  <si>
    <t>69ca2467-51c4-4c40-8e28-25adf17b482d</t>
  </si>
  <si>
    <t>АМБУЛАТОРІЯ ЗАГАЛЬНОЇ ПРАКТИКИ-СІМЕЙНОЇ МЕДИЦИНИ с.Матроска</t>
  </si>
  <si>
    <t>МАТРОСКА</t>
  </si>
  <si>
    <t>ОДЕСЬКА область, ІЗМАЇЛЬСЬКИЙ район, село МАТРОСКА, вулиця Гагаріна, 33</t>
  </si>
  <si>
    <t>69d24904-d12b-4e30-9e80-29ab1fabc816</t>
  </si>
  <si>
    <t>ФАП с. Долиняни</t>
  </si>
  <si>
    <t>ДОЛИНЯНИ</t>
  </si>
  <si>
    <t>ВІННИЦЬКА область, МУРОВАНОКУРИЛОВЕЦЬКИЙ район, село ДОЛИНЯНИ, вулиця мічуріна, 11</t>
  </si>
  <si>
    <t>69d32f44-9782-4c9a-8efa-8084fd7d03d7</t>
  </si>
  <si>
    <t>АЗПСМ с.Ратівці</t>
  </si>
  <si>
    <t>РАТІВЦІ</t>
  </si>
  <si>
    <t>ЗАКАРПАТСЬКА область, УЖГОРОДСЬКИЙ район, село РАТІВЦІ, вулиця Ракоці, 43</t>
  </si>
  <si>
    <t>69d54372-7c5c-4ea0-821a-c8b5834349ac</t>
  </si>
  <si>
    <t>Центральна АЗПСМ (Педіатричне відділення)</t>
  </si>
  <si>
    <t>КИЇВСЬКА область, місто ФАСТІВ, вулиця І.Ступака, 11</t>
  </si>
  <si>
    <t>69dcc4fe-0a8a-4108-a7ff-70f8c525e2d6</t>
  </si>
  <si>
    <t>Амбулаторія загальної практики  сімейної медицини смт. Новогуйвинське</t>
  </si>
  <si>
    <t>НОВОГУЙВИНСЬКЕ</t>
  </si>
  <si>
    <t>ЖИТОМИРСЬКА область, ЖИТОМИРСЬКИЙ район, смт. НОВОГУЙВИНСЬКЕ, вулиця Дружби Народів, 5</t>
  </si>
  <si>
    <t>69e0b197-2d6f-4a31-a780-e874d470632b</t>
  </si>
  <si>
    <t>Гвардійська амбулаторія загальної практики сімейної медицини</t>
  </si>
  <si>
    <t>ХМЕЛЬНИЦЬКА область, село ГВАРДІЙСЬКЕ, вулиця Соборна, 34/1</t>
  </si>
  <si>
    <t>69e7dc01-b1a6-4b0d-84a6-d0110fe7e341</t>
  </si>
  <si>
    <t>ДНІПРОПЕТРОВСЬКА область, місто КРИВИЙ РІГ, вулиця Добролюбова, 2А</t>
  </si>
  <si>
    <t>69e87954-a949-4a6e-8e2f-10c7edd151f9</t>
  </si>
  <si>
    <t>Клініка "Здорова сім'я"</t>
  </si>
  <si>
    <t>М.КИЇВ, місто КИЇВ, вулиця КРУГЛОУНІВЕРСИТЕТСЬКА, 3/5</t>
  </si>
  <si>
    <t>69eb69a7-491f-4fdd-84c2-85e6f391e6d2</t>
  </si>
  <si>
    <t>Амбулаторія групової практики с.Дорошівка</t>
  </si>
  <si>
    <t>МИКОЛАЇВСЬКА область, село ДОРОШІВКА, вулиця Лісова, 2</t>
  </si>
  <si>
    <t>69edd909-8af9-49ba-bdb7-7d990283380c</t>
  </si>
  <si>
    <t>ОДЕСЬКА область, місто ОДЕСА, вулиця Ільфа та Петрова, 63/1</t>
  </si>
  <si>
    <t>69f64270-164c-44f8-8b0c-1e29603e7147</t>
  </si>
  <si>
    <t>фельдшерсько-акушерський пункт села Углуватка</t>
  </si>
  <si>
    <t>УГЛУВАТКА</t>
  </si>
  <si>
    <t>ЧЕРКАСЬКА область, ХРИСТИНІВСЬКИЙ район, село УГЛУВАТКА, вулиця Забенкова, 1</t>
  </si>
  <si>
    <t>69fee52a-dc2c-4bd9-ba52-338cfd6d3433</t>
  </si>
  <si>
    <t>Сухомлинівський пункт здоров'я</t>
  </si>
  <si>
    <t>СУХОМЛИНОВЕ</t>
  </si>
  <si>
    <t>ОДЕСЬКА область, село СУХОМЛИНОВЕ, вулиця Заводська, 42</t>
  </si>
  <si>
    <t>6a0115c6-d646-4101-9992-638dca8cfdae</t>
  </si>
  <si>
    <t>Фельдшерсько-акушерський пункт с.Малий Дихтинець</t>
  </si>
  <si>
    <t>МАЛИЙ ДИХТИНЕЦЬ</t>
  </si>
  <si>
    <t>ЧЕРНІВЕЦЬКА область, ПУТИЛЬСЬКИЙ район, село МАЛИЙ ДИХТИНЕЦЬ, вулиця Малодихтинецька, 5</t>
  </si>
  <si>
    <t>6a042d31-5dee-4d19-b692-ab08199ac448</t>
  </si>
  <si>
    <t>Великокучурівська АЗПСМ Снячівське відділення</t>
  </si>
  <si>
    <t>СНЯЧІВ</t>
  </si>
  <si>
    <t>ЧЕРНІВЕЦЬКА область, СТОРОЖИНЕЦЬКИЙ район, село СНЯЧІВ, вулиця Головна, 3</t>
  </si>
  <si>
    <t>6a05ce05-a293-4cae-b362-448757d540fe</t>
  </si>
  <si>
    <t>Амбулаторія загальної практики - сімейної медицини № 4 КНП «Бучанський ЦПМСД» БМР</t>
  </si>
  <si>
    <t>КИЇВСЬКА область, місто БУЧА, вулиця Бориса Гмирі, 11/5</t>
  </si>
  <si>
    <t>6a09acb6-43da-4572-9694-3dd390c68df4</t>
  </si>
  <si>
    <t>Тисменицька станція ЕШМД</t>
  </si>
  <si>
    <t>ІВАНО-ФРАНКІВСЬКА область, ТИСМЕНИЦЬКИЙ район, місто ТИСМЕНИЦЯ, площа Ринок, 30</t>
  </si>
  <si>
    <t>6a09c6b1-fe70-4631-9c36-b058028c45c9</t>
  </si>
  <si>
    <t>КНП "Одеський обласний медичний центр психічного здоров'я" ООР"</t>
  </si>
  <si>
    <t>ОДЕСЬКА область, місто ОДЕСА, вулиця Академіка Воробйова, 9</t>
  </si>
  <si>
    <t>6a1970e0-5259-4d3a-b678-5c0e987f49f8</t>
  </si>
  <si>
    <t>Комунальне некомерційне підприємство "Корюківська центральна районна лікарня" Корюківської міської ради</t>
  </si>
  <si>
    <t>ЧЕРНІГІВСЬКА область, КОРЮКІВСЬКИЙ район, місто КОРЮКІВКА, вулиця Шевченко, 101</t>
  </si>
  <si>
    <t>6a258439-a18d-4481-8c84-8732b7db9b81</t>
  </si>
  <si>
    <t>ФП с. Микулин</t>
  </si>
  <si>
    <t>МИКУЛИН</t>
  </si>
  <si>
    <t>ХМЕЛЬНИЦЬКА область, село МИКУЛИН, вулиця Миру, 4</t>
  </si>
  <si>
    <t>6a29b7f2-3b75-42e6-88a2-bdc08f2162be</t>
  </si>
  <si>
    <t>Рівківський фельдшерський пункт</t>
  </si>
  <si>
    <t>РІВКИ</t>
  </si>
  <si>
    <t>ХМЕЛЬНИЦЬКА область, СЛАВУТСЬКИЙ район, село РІВКИ, вулиця Церковна, 77</t>
  </si>
  <si>
    <t>6a36aef7-ad7f-4806-9246-b0a96a8a3e46</t>
  </si>
  <si>
    <t>АЗПСМ смт. Гранітне</t>
  </si>
  <si>
    <t>ЖИТОМИРСЬКА область, МАЛИНСЬКИЙ район, смт. ГРАНІТНЕ, вулиця Чехова, 4</t>
  </si>
  <si>
    <t>6a3889bc-4b38-412a-b514-e5a780abb58d</t>
  </si>
  <si>
    <t>Київська клінічна лікарня на залізничному транспорті №1</t>
  </si>
  <si>
    <t>М.КИЇВ, ШЕВЧЕНКІВСЬКИЙ район, місто КИЇВ, вулиця Михайла Коцюбинського, 8а</t>
  </si>
  <si>
    <t>6a462480-794d-48c1-8275-38d318e16fff</t>
  </si>
  <si>
    <t>Фельдшерсько-акушерський пункт села Завосина</t>
  </si>
  <si>
    <t>ЗАВОСИНА</t>
  </si>
  <si>
    <t>ЗАКАРПАТСЬКА область, ВЕЛИКОБЕРЕЗНЯНСЬКИЙ район, село ЗАВОСИНА, вулиця , 14</t>
  </si>
  <si>
    <t>6a491d72-921c-4a68-8f60-f7c156779208</t>
  </si>
  <si>
    <t>ФАП с. Атаки</t>
  </si>
  <si>
    <t>АТАКИ</t>
  </si>
  <si>
    <t>ЧЕРНІВЕЦЬКА область, село АТАКИ, вулиця Терешкової, 4</t>
  </si>
  <si>
    <t>6a4f4d58-d244-409c-a567-fbae5639f9a3</t>
  </si>
  <si>
    <t>Соколівська лікарська амбулаторія загальної практики сімейної медицини</t>
  </si>
  <si>
    <t>СОКОЛІВСЬКЕ</t>
  </si>
  <si>
    <t>КІРОВОГРАДСЬКА область, КІРОВОГРАДСЬКИЙ район, село СОКОЛІВСЬКЕ, вулиця Центральна, 44</t>
  </si>
  <si>
    <t>6a5788d5-4964-4a63-8dd2-285a1b817643</t>
  </si>
  <si>
    <t>Амбулаторія №1 (Бехтерський ЦПМСД)</t>
  </si>
  <si>
    <t>ХЕРСОНСЬКА область, ГОЛОПРИСТАНСЬКИЙ район, село БЕХТЕРИ, вулиця Шкільна, 21</t>
  </si>
  <si>
    <t>6a595dde-f549-4d6a-aea4-765650065b5c</t>
  </si>
  <si>
    <t>АЗПСМ с. Преображенка</t>
  </si>
  <si>
    <t>ХЕРСОНСЬКА область, КАЛАНЧАЦЬКИЙ район, село ПРЕОБРАЖЕНКА, вулиця Шевченко, 21</t>
  </si>
  <si>
    <t>6a5cbcec-72b9-4b92-84b0-71c624c1b1d9</t>
  </si>
  <si>
    <t>Терапевтичне відділення 3 поліклінічного відділення 1</t>
  </si>
  <si>
    <t>6a5e40d8-b126-4659-bbb9-78ff783f138e</t>
  </si>
  <si>
    <t>ХАРКІВСЬКА область, місто ЛОЗОВА, вулиця Благовіщенська, 8</t>
  </si>
  <si>
    <t>6a7b8065-faee-435a-b8c0-d4888e663601</t>
  </si>
  <si>
    <t>Ніжинська міська стоматологічна поліклініка</t>
  </si>
  <si>
    <t>ЧЕРНІГІВСЬКА область, місто НІЖИН, вулиця Батюка, 7</t>
  </si>
  <si>
    <t>6a7b99da-6024-4883-8758-fc3b93904288</t>
  </si>
  <si>
    <t>Перківська АЗПСМ</t>
  </si>
  <si>
    <t>ПЕРКІВЦІ</t>
  </si>
  <si>
    <t>ЧЕРНІВЕЦЬКА область, КЕЛЬМЕНЕЦЬКИЙ район, село ПЕРКІВЦІ, вулиця Головна, 1</t>
  </si>
  <si>
    <t>6a8abc02-c91b-4f4b-b623-c223878e47ef</t>
  </si>
  <si>
    <t>Слобідський фельдшерський пункт</t>
  </si>
  <si>
    <t>ЧЕРНІГІВСЬКА область, ЧЕРНІГІВСЬКИЙ район, село СЛОБОДА, вулиця Яблунева, 2А</t>
  </si>
  <si>
    <t>6a90fd46-bc60-4525-b387-f8a9c6aef03a</t>
  </si>
  <si>
    <t>Фельдшерсько - акушерський пункт с. Мостище</t>
  </si>
  <si>
    <t>МОСТИЩЕ</t>
  </si>
  <si>
    <t>КИЇВСЬКА область, МАКАРІВСЬКИЙ район, село МОСТИЩЕ, вулиця Шевченка, 3</t>
  </si>
  <si>
    <t>6a98e69e-7a40-424a-bed0-5fce1ac29b1d</t>
  </si>
  <si>
    <t>Комунальне некомерційне підприємство "Обласний медичний центр вертебрології і реабілітації" Житомирської обласної ради</t>
  </si>
  <si>
    <t>ЖИТОМИРСЬКА область, місто ЖИТОМИР, вулиця Жуйка, 41</t>
  </si>
  <si>
    <t>6aa15714-3486-46c2-845b-263b8a77aa75</t>
  </si>
  <si>
    <t>ЗАКАРПАТСЬКА область, РАХІВСЬКИЙ район, місто РАХІВ, вулиця Героїв АТО, 5</t>
  </si>
  <si>
    <t>6aa20c74-2053-4673-9a70-e0a3d56ac162</t>
  </si>
  <si>
    <t>Августинівський ФАП</t>
  </si>
  <si>
    <t>АВГУСТИНІВКА</t>
  </si>
  <si>
    <t>ЗАПОРІЗЬКА область, ЗАПОРІЗЬКИЙ район, село АВГУСТИНІВКА, вулиця Молодіжна, 63</t>
  </si>
  <si>
    <t>6aa2936b-c2ec-4078-9906-bcbbe3553f63</t>
  </si>
  <si>
    <t>Амбулаторія ЗПСМ с.Дорошівці</t>
  </si>
  <si>
    <t>ДОРОШІВЦІ</t>
  </si>
  <si>
    <t>ЧЕРНІВЕЦЬКА область, ЗАСТАВНІВСЬКИЙ район, село ДОРОШІВЦІ, вулиця Дмитра Звізди, 2Б</t>
  </si>
  <si>
    <t>6aa30e3b-64f4-418d-bd87-91d2709ac798</t>
  </si>
  <si>
    <t>Маківська амбулаторія загальної практики сімейної медицини</t>
  </si>
  <si>
    <t>МАКІВ</t>
  </si>
  <si>
    <t>ХМЕЛЬНИЦЬКА область, ДУНАЄВЕЦЬКИЙ район, село МАКІВ, вулиця Лікарняна, 85</t>
  </si>
  <si>
    <t>6aa695c2-04c6-4b79-a4aa-f418b03c7cab</t>
  </si>
  <si>
    <t>ДОНЕЦЬКА область, НІКОЛЬСЬКИЙ район, село ФЕДОРІВКА, вулиця Центральна, 3</t>
  </si>
  <si>
    <t>6aa8bba4-c66b-4638-9dfb-508a8607572a</t>
  </si>
  <si>
    <t>Фельдшерський пункт  с.Пояски</t>
  </si>
  <si>
    <t>ПОЯСКИ</t>
  </si>
  <si>
    <t>ЖИТОМИРСЬКА область, ОЛЕВСЬКИЙ район, село ПОЯСКИ, вулиця Київська, 7</t>
  </si>
  <si>
    <t>6aab3a86-3f7e-45d7-974d-0a50edb6cce5</t>
  </si>
  <si>
    <t>Печерська АЗПСМ</t>
  </si>
  <si>
    <t>ВІННИЦЬКА область, ТУЛЬЧИНСЬКИЙ район, село ПЕЧЕРА, вулиця Кальніцького, 4</t>
  </si>
  <si>
    <t>6aac8128-709b-4481-b791-3dec776a2411</t>
  </si>
  <si>
    <t>Лип'янська амбулаторія загальної практики сімейної медицини</t>
  </si>
  <si>
    <t>ЛИП'ЯНКА</t>
  </si>
  <si>
    <t>ЧЕРКАСЬКА область, ШПОЛЯНСЬКИЙ район, село ЛИП'ЯНКА, вулиця І.Гончара, 1Б</t>
  </si>
  <si>
    <t>6ab1033c-3322-4064-abc8-8fa1edf2a2ba</t>
  </si>
  <si>
    <t>ІВАНО-ФРАНКІВСЬКА область, місто КОЛОМИЯ, вулиця Замкова, 74 б</t>
  </si>
  <si>
    <t>6ab289e9-4bc0-47a6-a3b3-3cdc6dc57498</t>
  </si>
  <si>
    <t>РІВНЕНСЬКА область, місто РІВНЕ, вулиця Київська, 78г</t>
  </si>
  <si>
    <t>6ab90c69-ee30-436b-b01d-9c1eb8ee1760</t>
  </si>
  <si>
    <t>Консультативно-діагностичний центр  Гагаріна</t>
  </si>
  <si>
    <t>6aba8b10-3ff4-448e-96a3-d957a71214ef</t>
  </si>
  <si>
    <t>Комунальне некомерційне підприємство "Центр первинної медико-санітарної допомоги № 1" Сумської міської ради</t>
  </si>
  <si>
    <t>6abd7d28-68d8-49a3-a614-94a690dc4980</t>
  </si>
  <si>
    <t>Фельдшерсько-акушерський пункт с. Грушине</t>
  </si>
  <si>
    <t>ГРУШИНЕ</t>
  </si>
  <si>
    <t>ПОЛТАВСЬКА область, ХОРОЛЬСЬКИЙ район, село ГРУШИНЕ, вулиця Шевченка, 38</t>
  </si>
  <si>
    <t>6ac2d0da-2476-4764-b966-90224bfe127e</t>
  </si>
  <si>
    <t>ТЕРНОПІЛЬСЬКА область, КРЕМЕНЕЦЬКИЙ район, село КАТЕРИНІВКА, вулиця Лікарняна, 4</t>
  </si>
  <si>
    <t>6ac94479-1e99-4278-af71-657ff4aa0f98</t>
  </si>
  <si>
    <t>ЗАПОРІЗЬКА область, смт. НОВОМИКОЛАЇВКА, вулиця СОБОРНОСТІ, 106</t>
  </si>
  <si>
    <t>6ac9f688-a723-454c-b761-b6e7cd5a642f</t>
  </si>
  <si>
    <t>ФП с. Вишняки</t>
  </si>
  <si>
    <t>ВИШНЯКИ</t>
  </si>
  <si>
    <t>ОДЕСЬКА область, АРЦИЗЬКИЙ район, село ВИШНЯКИ, вулиця 28 червня, 50</t>
  </si>
  <si>
    <t>6ae49548-ce96-4606-b503-6ff180d6d10e</t>
  </si>
  <si>
    <t>ТОВ "ЕНДОТЕХНОМЕД"</t>
  </si>
  <si>
    <t>ДНІПРОПЕТРОВСЬКА область, місто ДНІПРО, вулиця Батумська, 7А</t>
  </si>
  <si>
    <t>6ae51dd3-fd8f-4f9b-948e-2ff9513dd07a</t>
  </si>
  <si>
    <t>Комунальне підприємство "Волинський обласний центр екстреної медичної допомоги та медицини катастроф" Волинської обласної ради Маневицьке відділення екстренної медичної допомоги</t>
  </si>
  <si>
    <t>6ae7aa81-dbdf-4d53-8f4c-a0fc8d08bbf6</t>
  </si>
  <si>
    <t>Амбулаторія загальної практики – сімейної медицини № 4</t>
  </si>
  <si>
    <t>ДОНЕЦЬКА область, місто МАРІУПОЛЬ, вулиця Українського Козацтва, 56</t>
  </si>
  <si>
    <t>6af7bfd2-d935-4fbc-ab4e-be0e2c9a75bb</t>
  </si>
  <si>
    <t>ІВАНО-ФРАНКІВСЬКА область, місто ІВАНО-ФРАНКІВСЬК, вулиця Вячеслава Чорновола, 49</t>
  </si>
  <si>
    <t>6afb4ea2-b936-40f3-95cd-d49f1dced7bd</t>
  </si>
  <si>
    <t>КНП "Любомльське ТМО Любомльської РР", Незалежності 55</t>
  </si>
  <si>
    <t>ВОЛИНСЬКА область, ЛЮБОМЛЬСЬКИЙ район, місто ЛЮБОМЛЬ, вулиця Незалежності, 55</t>
  </si>
  <si>
    <t>6afbe77c-4dec-4375-b4c0-5a9ca3e819f3</t>
  </si>
  <si>
    <t>Амбулаторія загальної практики - сімейної медицини с.Шарівка</t>
  </si>
  <si>
    <t>ХАРКІВСЬКА область, ВАЛКІВСЬКИЙ район, село ШАРІВКА, вулиця Центральна, 22</t>
  </si>
  <si>
    <t>6afeb7f3-1374-42cb-bdd0-72ca9485ffe1</t>
  </si>
  <si>
    <t>6b0b744c-bdfb-432b-a28d-fbd348c06089</t>
  </si>
  <si>
    <t>2. Комунальне некомерційне підприємство Миколаївської міської ради "Міська дитяча лікарня № 2"</t>
  </si>
  <si>
    <t>МИКОЛАЇВСЬКА область, місто МИКОЛАЇВ, вулиця Декабристів, 23-а</t>
  </si>
  <si>
    <t>6b1249cf-98f4-4c7b-a818-281d81e5e479</t>
  </si>
  <si>
    <t>6b1357d8-712b-40a1-a12e-9909d0453f83</t>
  </si>
  <si>
    <t>Боярська АЗПСМ №1</t>
  </si>
  <si>
    <t>6b15e2ff-045e-4631-ac8f-19568375b830</t>
  </si>
  <si>
    <t>Поляницька АЗПСМ</t>
  </si>
  <si>
    <t>ПОЛЯНИЦЯ</t>
  </si>
  <si>
    <t>ІВАНО-ФРАНКІВСЬКА область, село ПОЛЯНИЦЯ, вулиця І.Франка, 189</t>
  </si>
  <si>
    <t>6b2041f5-edc3-485a-9ccb-b9387ef6c0a9</t>
  </si>
  <si>
    <t>ФП с.Березове</t>
  </si>
  <si>
    <t>ДОНЕЦЬКА область, село БЕРЕЗОВЕ, вулиця Трудова, 2 а</t>
  </si>
  <si>
    <t>6b23281f-4780-49b8-988f-d8317cd82c2f</t>
  </si>
  <si>
    <t>ВОЛИНСЬКА область, місто КОВЕЛЬ, вулиця Богдана Хмельницького, 17</t>
  </si>
  <si>
    <t>6b2a05bc-682d-480c-b6a6-fb363bff5916</t>
  </si>
  <si>
    <t>ЛЬВІВСЬКА область, місто ВИННИКИ, вулиця Винна Гора, 7</t>
  </si>
  <si>
    <t>6b2c33c2-4cbb-4418-9e9a-ce2641b613b8</t>
  </si>
  <si>
    <t>Тарасівська амбулаторія загальної практики – сімейної медицини (КНП БРР ЦПМСД)</t>
  </si>
  <si>
    <t>КИЇВСЬКА область, БРОВАРСЬКИЙ район, село ТАРАСІВКА, вулиця Садова , 19</t>
  </si>
  <si>
    <t>6b2c4f53-1ddb-4352-a6cb-0d016bcce5a7</t>
  </si>
  <si>
    <t>Бердянська АЗПСМ №3</t>
  </si>
  <si>
    <t>ЗАПОРІЗЬКА область, місто БЕРДЯНСЬК, вулиця Північна, 10Б</t>
  </si>
  <si>
    <t>6b31a33c-203d-40e0-b1b8-8b74b234e0d0</t>
  </si>
  <si>
    <t>ІВАНО-ФРАНКІВСЬКА область, місто ІВАНО-ФРАНКІВСЬК, вулиця Млинарська, 21</t>
  </si>
  <si>
    <t>6b335341-1ad1-485f-b2b1-00667b567c34</t>
  </si>
  <si>
    <t>6b335538-4b56-40e0-a835-fa484829f85f</t>
  </si>
  <si>
    <t>Броницький фельдшерсько-акушерський пункт</t>
  </si>
  <si>
    <t>ВОЛИНСЬКА область, КАМІНЬ-КАШИРСЬКИЙ район, село КРИМНЕ, вулиця Шевченка, 5</t>
  </si>
  <si>
    <t>6b354886-9da0-4a21-85e3-23a0c51cd32e</t>
  </si>
  <si>
    <t>Слюсар Галина Володимиріна</t>
  </si>
  <si>
    <t>6b3a702e-95f4-4981-9875-ef553782d2ca</t>
  </si>
  <si>
    <t>Новомлинівська амбулаторія загальної практики-сімейної медицини</t>
  </si>
  <si>
    <t>НОВІ МЛИНИ</t>
  </si>
  <si>
    <t>ЧЕРНІГІВСЬКА область, БОРЗНЯНСЬКИЙ район, село НОВІ МЛИНИ, вулиця Миру, 7б</t>
  </si>
  <si>
    <t>6b432c47-e9d1-40d4-b611-d5a5d66aa2ea</t>
  </si>
  <si>
    <t>Амбулаторна служба (пр.Фестивальний 1)</t>
  </si>
  <si>
    <t>ДНІПРОПЕТРОВСЬКА область, місто ДНІПРО, провулок Фестивальний , 1</t>
  </si>
  <si>
    <t>6b477935-13c1-4408-a775-e469f7d094dd</t>
  </si>
  <si>
    <t>Фельдшерський пункт Шаян</t>
  </si>
  <si>
    <t>ШАЯН</t>
  </si>
  <si>
    <t>ЗАКАРПАТСЬКА область, ХУСТСЬКИЙ район, село ШАЯН, вулиця , 17</t>
  </si>
  <si>
    <t>6b4b6f67-d50f-4c50-874a-4d3b7cf75e4f</t>
  </si>
  <si>
    <t>Амбулаторія загальної практики-сімейної медицини села Паволоч КНП "Попільнянський центр ПМСД" попільнянської селищної ради</t>
  </si>
  <si>
    <t>ПАВОЛОЧ</t>
  </si>
  <si>
    <t>ЖИТОМИРСЬКА область, ПОПІЛЬНЯНСЬКИЙ район, село ПАВОЛОЧ, вулиця Містечко, 14</t>
  </si>
  <si>
    <t>6b4e364f-f39c-48b1-a552-c9c91159f5ac</t>
  </si>
  <si>
    <t>Структурний підрозділ 'Міська поліклініка №4'</t>
  </si>
  <si>
    <t>ІВАНО-ФРАНКІВСЬКА область, місто ІВАНО-ФРАНКІВСЬК, вулиця Вовчинецька, 196А</t>
  </si>
  <si>
    <t>6b52a6ab-b0de-4cd2-9177-6cd8bb6f36aa</t>
  </si>
  <si>
    <t>Поліклінічне наркологічне відділення, м.Нікополь</t>
  </si>
  <si>
    <t>ДНІПРОПЕТРОВСЬКА область, місто НІКОПОЛЬ, вулиця Лапинська, 49</t>
  </si>
  <si>
    <t>6b5b0e92-f5fd-447d-8686-42052f7812b2</t>
  </si>
  <si>
    <t>Київський міський пологовий будинок №1</t>
  </si>
  <si>
    <t>М.КИЇВ, КИЇВ район, місто КИЇВ, вулиця Арсенальна, 5</t>
  </si>
  <si>
    <t>6b5c00e8-3124-4730-8982-e7504055ebf5</t>
  </si>
  <si>
    <t>Міце надання послуги 6</t>
  </si>
  <si>
    <t>6b5ef778-58d6-4f35-909c-b3de2d655ef1</t>
  </si>
  <si>
    <t>Ляшківський ФАП</t>
  </si>
  <si>
    <t>ЛЯШКІВКА</t>
  </si>
  <si>
    <t>ДНІПРОПЕТРОВСЬКА область, ЦАРИЧАНСЬКИЙ район, село ЛЯШКІВКА, вулиця Соборна, 1</t>
  </si>
  <si>
    <t>6b63bb45-28d7-4be0-a216-b658ab24587a</t>
  </si>
  <si>
    <t>Комунальне підприємство «Ківерцівська центральна лікарня Ківерцівської міської ради»</t>
  </si>
  <si>
    <t>6b67489f-0ae5-4c26-8f8f-3b9db1d7a67b</t>
  </si>
  <si>
    <t>АЗПСМ смт. Рожнятів</t>
  </si>
  <si>
    <t>ІВАНО-ФРАНКІВСЬКА область, смт. РОЖНЯТІВ, вулиця ШКІЛЬНА, 17</t>
  </si>
  <si>
    <t>6b77ffbe-6a80-4341-983c-facaf6c9088e</t>
  </si>
  <si>
    <t>Комунальне некомерційне підприємство "Київська міська дитяча клінічна лікарня 2" виконавчого органу Київської міської ради (Київської міської державної адміністрації)</t>
  </si>
  <si>
    <t>М.КИЇВ, ДНІПРОВСЬКИЙ район, місто КИЇВ, проспект Алішера Навої, 3</t>
  </si>
  <si>
    <t>6b7c01ad-4dfe-40ce-b4a1-40d35250d30c</t>
  </si>
  <si>
    <t>КНП "ЦПМСД №4" Деснянського району м. Києва, Амбулаторія загальної практики - сімейної медицини №1</t>
  </si>
  <si>
    <t>6b87a4c7-4660-4ede-b165-d01d1a963550</t>
  </si>
  <si>
    <t>Дитяча стоматологічна поліклініка</t>
  </si>
  <si>
    <t>КІРОВОГРАДСЬКА область, місто КРОПИВНИЦЬКИЙ, вулиця Вокзальна, 31</t>
  </si>
  <si>
    <t>6b8828ba-86af-4616-a239-5417c0430160</t>
  </si>
  <si>
    <t>Івашківський фельдшерський пункт</t>
  </si>
  <si>
    <t>ІВАШКОВЕ</t>
  </si>
  <si>
    <t>ДНІПРОПЕТРОВСЬКА область, ВЕРХНЬОДНІПРОВСЬКИЙ район, село ІВАШКОВЕ, вулиця Київська, 3</t>
  </si>
  <si>
    <t>6b94a074-bd3b-462b-9565-1b221865d6e2</t>
  </si>
  <si>
    <t>Фельдшерсько – акушерський пункт с. Соснівка</t>
  </si>
  <si>
    <t>КИЇВСЬКА область, МАКАРІВСЬКИЙ район, село СОСНІВКА, вулиця Соборна, 40</t>
  </si>
  <si>
    <t>6b98e02f-2cb3-4233-9637-79ffd46bf59d</t>
  </si>
  <si>
    <t>Фельдшерсько-акушерський пункт смт.Ірдинь</t>
  </si>
  <si>
    <t>ІРДИНЬ</t>
  </si>
  <si>
    <t>ЧЕРКАСЬКА область, ЧЕРКАСЬКИЙ район, смт. ІРДИНЬ, вулиця Дорошенка, 9</t>
  </si>
  <si>
    <t>6b9c63f7-2ac1-40e7-bb26-0be8d597a795</t>
  </si>
  <si>
    <t>ІВАНО-ФРАНКІВСЬКА область, місто ІВАНО-ФРАНКІВСЬК, вулиця Пашницького, 40</t>
  </si>
  <si>
    <t>6b9c6bc3-6e25-4d33-a318-9fa2d80de26c</t>
  </si>
  <si>
    <t>ФП с. Хмелівка</t>
  </si>
  <si>
    <t>СУМСЬКА область, КРАСНОПІЛЬСЬКИЙ район, село ХМЕЛІВКА, вулиця Хмелівська, 8</t>
  </si>
  <si>
    <t>6ba0decc-75da-4672-b23d-83a1e5422d6e</t>
  </si>
  <si>
    <t>Береговий 3</t>
  </si>
  <si>
    <t>ХЕРСОНСЬКА область, місто ХЕРСОН, проїзд Береговий, 3</t>
  </si>
  <si>
    <t>6ba30398-8f9f-45fc-b55f-74f2faaaa151</t>
  </si>
  <si>
    <t>Деснянський фельдшерський пункт</t>
  </si>
  <si>
    <t>ДЕСНЯНКА</t>
  </si>
  <si>
    <t>ЧЕРНІГІВСЬКА область, ЧЕРНІГІВСЬКИЙ район, село ДЕСНЯНКА, вулиця Ніцая, 21</t>
  </si>
  <si>
    <t>6ba866dc-64a4-426a-8082-b8dce782678d</t>
  </si>
  <si>
    <t>Диспансерне наркологічне відділення м.Торецьк КНП "МЦПЛЗ   М. КРАМАТОРСЬК" у м.Костянтинівка</t>
  </si>
  <si>
    <t>ДОНЕЦЬКА область, місто ТОРЕЦЬК, вулиця Дружби, 34</t>
  </si>
  <si>
    <t>6ba968ca-20d0-4eff-9126-ac4ce4523b1c</t>
  </si>
  <si>
    <t>АЗПСМ с. Нижній Студений</t>
  </si>
  <si>
    <t>НИЖНІЙ СТУДЕНИЙ</t>
  </si>
  <si>
    <t>ЗАКАРПАТСЬКА область, МІЖГІРСЬКИЙ район, село НИЖНІЙ СТУДЕНИЙ, вулиця без назви, 360 А</t>
  </si>
  <si>
    <t>6bad11d4-2f24-4ace-99a0-2d569e5c50cd</t>
  </si>
  <si>
    <t>Фельдшерський пункт с.Іванчани</t>
  </si>
  <si>
    <t>ІВАНЧАНИ</t>
  </si>
  <si>
    <t>ТЕРНОПІЛЬСЬКА область, ЗБАРАЗЬКИЙ район, село ІВАНЧАНИ, вулиця Нова, 2</t>
  </si>
  <si>
    <t>6bb9a903-58bb-4f89-9494-2260807f2a8c</t>
  </si>
  <si>
    <t>Л.-Будищанська АЗПСМ КНП "Зіньківського ЦПМСД"</t>
  </si>
  <si>
    <t>ЛЮТЕНСЬКІ БУДИЩА</t>
  </si>
  <si>
    <t>ПОЛТАВСЬКА область, ЗІНЬКІВСЬКИЙ район, село ЛЮТЕНСЬКІ БУДИЩА, вулиця Садова, 66</t>
  </si>
  <si>
    <t>6bbcbb45-b237-437c-b9a5-7284e1dbe26c</t>
  </si>
  <si>
    <t>Сімейний доктор 5 Слобожанський</t>
  </si>
  <si>
    <t>ДНІПРОПЕТРОВСЬКА область, місто ДНІПРО, проспект Слобожанський, 109А</t>
  </si>
  <si>
    <t>6bbe547a-4db8-4773-ab2a-556291a3ec89</t>
  </si>
  <si>
    <t>Качанівський фельдшерсько-акушерський пункт</t>
  </si>
  <si>
    <t>КАЧАНОВЕ</t>
  </si>
  <si>
    <t>ПОЛТАВСЬКА область, ГАДЯЦЬКИЙ район, село КАЧАНОВЕ, вулиця Перемоги, 3а</t>
  </si>
  <si>
    <t>6bbf1374-898a-4fe6-bce5-b64c5760a6aa</t>
  </si>
  <si>
    <t>Фельдшерсько-акушерський пункт с. Звертів</t>
  </si>
  <si>
    <t>ЗВЕРТІВ</t>
  </si>
  <si>
    <t>ЛЬВІВСЬКА область, ЖОВКІВСЬКИЙ район, село ЗВЕРТІВ, вулиця Сонячна, 1</t>
  </si>
  <si>
    <t>6bc348b0-76d3-45ef-9e38-882eea019c39</t>
  </si>
  <si>
    <t>ФП с. Велика Мотовилівка</t>
  </si>
  <si>
    <t>ВЕЛИКА МОТОВИЛІВКА</t>
  </si>
  <si>
    <t>КИЇВСЬКА область, село ВЕЛИКА МОТОВИЛІВКА, вулиця Шкільна, 4</t>
  </si>
  <si>
    <t>6bc50ebd-2800-486e-96bd-c2a66d5c1350</t>
  </si>
  <si>
    <t>АЗПСМ с. Малий Кобелячок</t>
  </si>
  <si>
    <t>МАЛИЙ КОБЕЛЯЧОК</t>
  </si>
  <si>
    <t>ПОЛТАВСЬКА область, НОВОСАНЖАРСЬКИЙ район, село МАЛИЙ КОБЕЛЯЧОК, вулиця Миру, 2</t>
  </si>
  <si>
    <t>6bc8d03d-489a-4c7a-a24c-9f94e0ff4622</t>
  </si>
  <si>
    <t>Павлівський ФАП</t>
  </si>
  <si>
    <t>ПОЛТАВСЬКА область, МАШІВСЬКИЙ район, село ПАВЛІВКА, вулиця Єретика, 44</t>
  </si>
  <si>
    <t>6bcad8f3-14b2-46c3-b474-9a88b4abddc1</t>
  </si>
  <si>
    <t>АЗПСМ</t>
  </si>
  <si>
    <t>ЗАКАРПАТСЬКА область, місто УЖГОРОД, вулиця Минайська, 71</t>
  </si>
  <si>
    <t>6bd3af9c-ac09-4206-a220-f293f3f152d5</t>
  </si>
  <si>
    <t>Фельдшерсько - акушерський пункт с. Галаганівка</t>
  </si>
  <si>
    <t>ГАЛАГАНІВКА</t>
  </si>
  <si>
    <t>МИКОЛАЇВСЬКА область, СНІГУРІВСЬКИЙ район, село ГАЛАГАНІВКА, вулиця Центральна, 5</t>
  </si>
  <si>
    <t>6bd666c7-13dc-4714-8032-0b2d34628bba</t>
  </si>
  <si>
    <t>Амбулаторія загальної практики сімейної медицини с.Радовель</t>
  </si>
  <si>
    <t>РАДОВЕЛЬ</t>
  </si>
  <si>
    <t>ЖИТОМИРСЬКА область, ОЛЕВСЬКИЙ район, село РАДОВЕЛЬ, вулиця Миколи Хоречка, 4</t>
  </si>
  <si>
    <t>6be2dad7-c3b8-45df-9896-a9f82feae0e1</t>
  </si>
  <si>
    <t>ДНІПРОПЕТРОВСЬКА область, місто ДНІПРО, вулиця Яхненьківська, 39</t>
  </si>
  <si>
    <t>6be60f29-cfae-4d56-b7b8-7fdcece402b9</t>
  </si>
  <si>
    <t>Медичний центр "Пліч-О-Пліч" - паліативна допомога</t>
  </si>
  <si>
    <t>ЛЬВІВСЬКА область, місто ЛЬВІВ, вулиця Куликівська, 18А</t>
  </si>
  <si>
    <t>6be90063-0a07-4054-92bb-e3d8f9ab8d1c</t>
  </si>
  <si>
    <t>ЗАКАРПАТСЬКА область, ВИНОГРАДІВСЬКИЙ район, село ВЕЛИКІ КОМ'ЯТИ, вулиця Ватутіна, 201</t>
  </si>
  <si>
    <t>6be99688-bcf1-414d-82ef-ac2497736d17</t>
  </si>
  <si>
    <t>Загальноосвітня школа № 1</t>
  </si>
  <si>
    <t>ОДЕСЬКА область, місто ЧОРНОМОРСЬК, провулок Шкільний, 8</t>
  </si>
  <si>
    <t>6beb1007-8527-4c25-9496-beeafb1338f3</t>
  </si>
  <si>
    <t>КНП КОР "Київський обласний центр екстреної медичної допомоги та медицини катастроф" Вишгородська станція екстреної медичної допомоги</t>
  </si>
  <si>
    <t>КИЇВСЬКА область, місто ВИШГОРОД, вулиця Кургузова, 1</t>
  </si>
  <si>
    <t>6bed3590-d7f8-48df-b808-933a322a142e</t>
  </si>
  <si>
    <t>ФП с.Вербівка</t>
  </si>
  <si>
    <t>ВІННИЦЬКА область, ЛІТИНСЬКИЙ район, село ВЕРБІВКА, вулиця Ювілейна, 1</t>
  </si>
  <si>
    <t>6bf22037-e303-415f-9cbe-4d44d26d5956</t>
  </si>
  <si>
    <t>Амбулаторія сімейної медицини №8</t>
  </si>
  <si>
    <t>ЧЕРНІГІВСЬКА область, місто НІЖИН, вулиця Шекерогринівська, 54А</t>
  </si>
  <si>
    <t>6bf631ff-2ca4-4dba-ab35-985a24d36220</t>
  </si>
  <si>
    <t>Чуківська ЛА ЗПСМ</t>
  </si>
  <si>
    <t>ЧУКІВ</t>
  </si>
  <si>
    <t>ВІННИЦЬКА область, НЕМИРІВСЬКИЙ район, село ЧУКІВ, вулиця Хижняка, 3</t>
  </si>
  <si>
    <t>6bf70937-14cd-4d90-8461-070f802a01fd</t>
  </si>
  <si>
    <t>Фельдшерсько-акушерський пункт с. Великі Передримихи</t>
  </si>
  <si>
    <t>ВЕЛИКІ ПЕРЕДРИМИХИ</t>
  </si>
  <si>
    <t>ЛЬВІВСЬКА область, ЖОВКІВСЬКИЙ район, село ВЕЛИКІ ПЕРЕДРИМИХИ, вулиця Незалежності, 54</t>
  </si>
  <si>
    <t>6bf770a6-14bc-4603-b6bb-082c88b7a5bf</t>
  </si>
  <si>
    <t>АЗПСМ с. Маячка</t>
  </si>
  <si>
    <t>МАЯЧКА</t>
  </si>
  <si>
    <t>ПОЛТАВСЬКА область, НОВОСАНЖАРСЬКИЙ район, село МАЯЧКА, вулиця Центральна, 3</t>
  </si>
  <si>
    <t>6bf7952f-045c-4c1b-a85c-be297f03d4a1</t>
  </si>
  <si>
    <t>Орлівська сільська лікарська амбулаторія загальної  практики  сімейної  медицини</t>
  </si>
  <si>
    <t>ОДЕСЬКА область, РЕНІЙСЬКИЙ район, село ОРЛІВКА, вулиця Суворова, 111</t>
  </si>
  <si>
    <t>6bfc1c3c-4b8f-4623-9ac4-391c49e4d7f8</t>
  </si>
  <si>
    <t>амбулаторія ЗПСМ с.Перерісль</t>
  </si>
  <si>
    <t>ІВАНО-ФРАНКІВСЬКА область, НАДВІРНЯНСЬКИЙ район, село ПЕРЕРІСЛЬ, вулиця С.Стрільців, 20</t>
  </si>
  <si>
    <t>6bff405c-1e26-450c-a7c5-4c07621edba2</t>
  </si>
  <si>
    <t>Комунальне некомерційне підприємство "Інфекційна лікарня м. Костянтинівка"</t>
  </si>
  <si>
    <t>6bff725e-f8a4-4819-bb9c-03d9c4aed08d</t>
  </si>
  <si>
    <t>амбулаторія загальної практики -сімейної медицини №3</t>
  </si>
  <si>
    <t>6c032f5a-fb50-4644-9e60-1da829ee37af</t>
  </si>
  <si>
    <t>Головківська амбулаторія ЗПСМ</t>
  </si>
  <si>
    <t>ГОЛОВКІВКА</t>
  </si>
  <si>
    <t>КІРОВОГРАДСЬКА область, ОЛЕКСАНДРІЙСЬКИЙ район, село ГОЛОВКІВКА, вулиця Центральна, 193</t>
  </si>
  <si>
    <t>6c03417c-9c05-4c65-b5c1-a9b22ed76b3e</t>
  </si>
  <si>
    <t>Відокремлений підрозділ Куп'янська міська лікарня КНП "Куп'янське ТМО", смт.Ківшарівка, 3</t>
  </si>
  <si>
    <t>ХАРКІВСЬКА область, ХАРКІВСЬКА район, смт. КІВШАРІВКА, селище Ківшарівка, 3</t>
  </si>
  <si>
    <t>6c0648f9-f6d6-4f11-9bb5-c07bc6875987</t>
  </si>
  <si>
    <t>ФО-П Король Оксана Дмитрівна</t>
  </si>
  <si>
    <t>6c0aa708-d473-495c-9b0e-3c20adf11ee3</t>
  </si>
  <si>
    <t>ФП с.Туники</t>
  </si>
  <si>
    <t>ТУНИКИ</t>
  </si>
  <si>
    <t>КИЇВСЬКА область, БОГУСЛАВСЬКИЙ район, село ТУНИКИ, вулиця ШЕВЧЕНКА, 2</t>
  </si>
  <si>
    <t>6c1015f5-45c1-4583-a211-d5865e565893</t>
  </si>
  <si>
    <t>ЧЕРНІГІВСЬКА область, місто ПРИЛУКИ, вулиця Земська, 7</t>
  </si>
  <si>
    <t>6c1064ba-9a16-4714-b64e-a1fad0ed9656</t>
  </si>
  <si>
    <t>Фельдшерсько-акушерський пункт с. Синьковичі</t>
  </si>
  <si>
    <t>СИНЬКОВИЧІ</t>
  </si>
  <si>
    <t>ЛЬВІВСЬКА область, ЖОВКІВСЬКИЙ район, село СИНЬКОВИЧІ, вулиця Клубна, 19</t>
  </si>
  <si>
    <t>6c19c091-24c2-45c5-a1fc-fe6b68e01d6c</t>
  </si>
  <si>
    <t>ТОВ "Амбулаторія сімейного лікаря" №5</t>
  </si>
  <si>
    <t>6c19ef5f-aa87-4e2b-99ed-2884dd56fac9</t>
  </si>
  <si>
    <t>ФП с.Порозок</t>
  </si>
  <si>
    <t>ПОРОЗОК</t>
  </si>
  <si>
    <t>СУМСЬКА область, КРАСНОПІЛЬСЬКИЙ район, село ПОРОЗОК, вулиця Гора, 4</t>
  </si>
  <si>
    <t>6c1c41f9-2099-46a3-afbe-cab0287b78cf</t>
  </si>
  <si>
    <t>ФП с. Просяне</t>
  </si>
  <si>
    <t>ХАРКІВСЬКА область, НОВОВОДОЛАЗЬКИЙ район, село ПРОСЯНЕ, проспект Московський, 45</t>
  </si>
  <si>
    <t>6c24eea4-3f2e-43a5-8e10-0cac12c4ac15</t>
  </si>
  <si>
    <t>Чернігівська амбулаторія загальної практики сімейної медицини</t>
  </si>
  <si>
    <t>ЗАПОРІЗЬКА область, смт. ЧЕРНІГІВКА, вулиця Соборна, 434</t>
  </si>
  <si>
    <t>6c27220f-502f-4f9a-84d3-a7e6645527fb</t>
  </si>
  <si>
    <t>Пункт здоров'я с.Мельна</t>
  </si>
  <si>
    <t>МЕЛЬНА</t>
  </si>
  <si>
    <t>ІВАНО-ФРАНКІВСЬКА область, РОГАТИНСЬКИЙ район, село МЕЛЬНА, вулиця Золота, 9а</t>
  </si>
  <si>
    <t>6c29fedf-d2b9-4634-9df5-5f3037b6c755</t>
  </si>
  <si>
    <t>КНП "ОРИНИНСЬКА РЛ №2 "</t>
  </si>
  <si>
    <t>ХМЕЛЬНИЦЬКА область, село ОРИНИН, вулиця Тараса Шевченка, 2</t>
  </si>
  <si>
    <t>6c2adf13-a9d6-49a0-94e2-59d75e7d631e</t>
  </si>
  <si>
    <t>Амбулаторія загальної практики сімейної медицини с. Виноградівка</t>
  </si>
  <si>
    <t>ОДЕСЬКА область, ТАРУТИНСЬКИЙ район, село ВИНОГРАДІВКА, вулиця Лісова, 15</t>
  </si>
  <si>
    <t>6c2e73fd-acdc-440f-89cb-314c6dd33b0c</t>
  </si>
  <si>
    <t>Гопчицька АЗПСМ</t>
  </si>
  <si>
    <t>ГОПЧИЦЯ</t>
  </si>
  <si>
    <t>ВІННИЦЬКА область, ПОГРЕБИЩЕНСЬКИЙ район, село ГОПЧИЦЯ, вулиця Центральна, 5</t>
  </si>
  <si>
    <t>6c2f3a8a-a510-459e-a8fa-2b016db9398e</t>
  </si>
  <si>
    <t>Куликівська міська поліклініка</t>
  </si>
  <si>
    <t>6c3b71ca-28ca-4322-8ec5-5206ed1807a4</t>
  </si>
  <si>
    <t>Урманська АЗП-СМ</t>
  </si>
  <si>
    <t>БЕРЕЖАНСЬКИЙ</t>
  </si>
  <si>
    <t>УРМАНЬ</t>
  </si>
  <si>
    <t>ТЕРНОПІЛЬСЬКА область, БЕРЕЖАНСЬКИЙ район, село УРМАНЬ, вулиця Сонячна, 17</t>
  </si>
  <si>
    <t>6c43c24e-5240-45b1-9784-aa1d2d01fd26</t>
  </si>
  <si>
    <t>6c453fba-8eb1-437f-9ff3-bb7d5141498a</t>
  </si>
  <si>
    <t>Фельдшерсько-акушерський пункт села Кустин</t>
  </si>
  <si>
    <t>КУСТИН</t>
  </si>
  <si>
    <t>РІВНЕНСЬКА область, РІВНЕНСЬКИЙ район, село КУСТИН, вулиця Шевченка, 19</t>
  </si>
  <si>
    <t>6c456a1c-e7b3-4654-a64b-bf65aeb70f2e</t>
  </si>
  <si>
    <t>Віділення загальної практики-сімейної медицини м. Болград</t>
  </si>
  <si>
    <t>ОДЕСЬКА область, БОЛГРАДСЬКИЙ район, місто БОЛГРАД, вулиця Інзовська, 164</t>
  </si>
  <si>
    <t>6c46b196-5bfb-475a-b8f8-13f2b84e89e5</t>
  </si>
  <si>
    <t>Місце надання послуги №3</t>
  </si>
  <si>
    <t>ДНІПРОПЕТРОВСЬКА область, місто КРИВИЙ РІГ, вулиця Ватутіна, 12</t>
  </si>
  <si>
    <t>6c482528-ceee-493c-8355-4b455d12278f</t>
  </si>
  <si>
    <t>КНП 'ЦПМСД № 3 м. Маріуполя' Амбулаторія № 7</t>
  </si>
  <si>
    <t>ДОНЕЦЬКА область, місто МАРІУПОЛЬ, вулиця Грецька, 230</t>
  </si>
  <si>
    <t>6c4a9775-eff8-41b0-afc6-740b7b4b08c1</t>
  </si>
  <si>
    <t>Товариство з обмеженою відповідальністю "Ліберті Медікал Груп" філія "Козацька"</t>
  </si>
  <si>
    <t>ХЕРСОНСЬКА область, місто ХЕРСОН, вулиця пров.Козацький, 10</t>
  </si>
  <si>
    <t>6c4af610-9ea6-4819-aa83-d071481c7195</t>
  </si>
  <si>
    <t>ФАП с.Галоч</t>
  </si>
  <si>
    <t>ГАЛОЧ</t>
  </si>
  <si>
    <t>ЗАКАРПАТСЬКА область, УЖГОРОДСЬКИЙ район, село ГАЛОЧ, вулиця Галоч, 10</t>
  </si>
  <si>
    <t>6c57ddb5-4f6a-4101-ba17-cbceedf5ec94</t>
  </si>
  <si>
    <t>Лосятинська амбулаторія загальної практики - сімейної медицини</t>
  </si>
  <si>
    <t>КИЇВСЬКА область, ВАСИЛЬКІВСЬКИЙ район, село ЛОСЯТИН, вулиця Центральна, 7</t>
  </si>
  <si>
    <t>6c63c65a-93ec-4cf1-9eb0-a7b8e971576d</t>
  </si>
  <si>
    <t>КНП "Дитяча міська поліклініка № 4 "</t>
  </si>
  <si>
    <t>6c69c8d4-f1c2-4e2f-9aaa-5583fda15bc9</t>
  </si>
  <si>
    <t>Фельдшерсько-акушерський пункт с.Вищі Луб’янки</t>
  </si>
  <si>
    <t>ВИЩІ ЛУБ'ЯНКИ</t>
  </si>
  <si>
    <t>ТЕРНОПІЛЬСЬКА область, село ВИЩІ ЛУБ'ЯНКИ, вулиця Ів.Франка, 73</t>
  </si>
  <si>
    <t>6c6e9c07-966e-45dd-9b54-7a9050988bc7</t>
  </si>
  <si>
    <t>Волинківська амбулаторія загальної практики сімейної медицини</t>
  </si>
  <si>
    <t>СОСНИЦЬКИЙ</t>
  </si>
  <si>
    <t>ВОЛИНКА</t>
  </si>
  <si>
    <t>ЧЕРНІГІВСЬКА область, СОСНИЦЬКИЙ район, село ВОЛИНКА, вулиця Розумієнка, 60</t>
  </si>
  <si>
    <t>6c76e300-7055-4404-a3e4-b20ddfeeadeb</t>
  </si>
  <si>
    <t>Фельдшерсько - акушерський пункт села Метків</t>
  </si>
  <si>
    <t>МЕТКІВ</t>
  </si>
  <si>
    <t>РІВНЕНСЬКА область, РІВНЕНСЬКИЙ район, село МЕТКІВ, вулиця Центральна, 22а</t>
  </si>
  <si>
    <t>6c7cf2f7-f1db-45cd-9ee4-1311d3bc1f5f</t>
  </si>
  <si>
    <t>КНП "Збаразька ЦЛ" ЗМР</t>
  </si>
  <si>
    <t>ТЕРНОПІЛЬСЬКА область, ЗБАРАЗЬКИЙ район, місто ЗБАРАЖ, вулиця Павлова, 2</t>
  </si>
  <si>
    <t>6c7dda8b-c4ea-4242-9fdc-a40f99338f25</t>
  </si>
  <si>
    <t>РІВНЕНСЬКА область, місто КОРЕЦЬ, вулиця Володимирська, 14а</t>
  </si>
  <si>
    <t>6c866143-7075-4c49-bfb6-adf8fe40956e</t>
  </si>
  <si>
    <t>Клепацький фельдшерський   пункт</t>
  </si>
  <si>
    <t>ХМЕЛЬНИЦЬКА область, СЛАВУТСЬКИЙ район, село КЛЕПАЧІ, вулиця Миру, 1</t>
  </si>
  <si>
    <t>6c8e2665-56ea-4326-a4a2-9cc89df08413</t>
  </si>
  <si>
    <t>Косівська амбулаторія ЗПСМ</t>
  </si>
  <si>
    <t>КОСІВКА</t>
  </si>
  <si>
    <t>КІРОВОГРАДСЬКА область, ОЛЕКСАНДРІЙСЬКИЙ район, село КОСІВКА, вулиця Центральна, 23</t>
  </si>
  <si>
    <t>6c8f19c6-7816-4581-8305-94ec31d7b5e8</t>
  </si>
  <si>
    <t>Амбулаторія загальної практики сімейної медицини села Лозовий Яр</t>
  </si>
  <si>
    <t>ЛОЗОВИЙ ЯР</t>
  </si>
  <si>
    <t>КИЇВСЬКА область, ЯГОТИНСЬКИЙ район, село ЛОЗОВИЙ ЯР, вулиця Лесі Українки , 1</t>
  </si>
  <si>
    <t>6c93adf1-ba19-454c-b7bd-df9d462c15f5</t>
  </si>
  <si>
    <t>ЗАПОРІЗЬКА область, місто ЗАПОРІЖЖЯ, вулиця Сєдова, 10</t>
  </si>
  <si>
    <t>6c993e6b-1e4f-4802-9fcb-d361b71e7a3e</t>
  </si>
  <si>
    <t>Амбулаторія загальної практики - сімейної медицини с. Косівщина</t>
  </si>
  <si>
    <t>СУМСЬКА область, СУМСЬКИЙ район, село КОСІВЩИНА, вулиця Шкільна, 16А</t>
  </si>
  <si>
    <t>6ca0ec11-434a-4451-b5af-0312092218da</t>
  </si>
  <si>
    <t>ФП с.Новоукраїнське (СЛА ЗПСМ с.Нива Трудова)</t>
  </si>
  <si>
    <t>НОВОУКРАЇНСЬКЕ</t>
  </si>
  <si>
    <t>ДНІПРОПЕТРОВСЬКА область, АПОСТОЛІВСЬКИЙ район, село НОВОУКРАЇНСЬКЕ, вулиця Шкільна, 63</t>
  </si>
  <si>
    <t>6ca2e237-b81d-4fad-af22-49cfe89f140f</t>
  </si>
  <si>
    <t>ЗАПОРІЗЬКА область, село МИХАЙЛІВСЬКЕ, вулиця СТАДІОННА, 2</t>
  </si>
  <si>
    <t>6ca89105-bf07-4ff3-9075-7dc7f7068927</t>
  </si>
  <si>
    <t>Суботцівська амбулаторія загальної практики-сімейної медицини</t>
  </si>
  <si>
    <t>СУБОТЦІ</t>
  </si>
  <si>
    <t>КІРОВОГРАДСЬКА область, ЗНАМ'ЯНСЬКИЙ район, село СУБОТЦІ, вулиця Центральна, 21</t>
  </si>
  <si>
    <t>6caa3ee1-dfac-44d2-875c-9f3c09edcd76</t>
  </si>
  <si>
    <t>ФП с. Добросілля</t>
  </si>
  <si>
    <t>ДОБРОСІЛЛЯ</t>
  </si>
  <si>
    <t>ХЕРСОНСЬКА область, ОЛЕШКІВСЬКИЙ район, село ДОБРОСІЛЛЯ, вулиця Щаслива, 27</t>
  </si>
  <si>
    <t>6cabb6b5-c5e4-40b5-b847-bbb81f5e1689</t>
  </si>
  <si>
    <t>Фельдшерсько-акушерський пункт с.Шахворостівка</t>
  </si>
  <si>
    <t>ШАХВОРОСТІВКА</t>
  </si>
  <si>
    <t>ПОЛТАВСЬКА область, МИРГОРОДСЬКИЙ район, село ШАХВОРОСТІВКА, вулиця Центральна, 75</t>
  </si>
  <si>
    <t>6cb53924-d38f-4adc-9aa4-dcddcceb60cd</t>
  </si>
  <si>
    <t>ХАРКІВСЬКА область, ХАРКІВСЬКИЙ район, місто МЕРЕФА, вулиця Дніпровська, 148</t>
  </si>
  <si>
    <t>6cb6e01b-6a84-4d14-aa74-a3b724884ff1</t>
  </si>
  <si>
    <t>ФАП с. Федунка</t>
  </si>
  <si>
    <t>ФЕДУНКА</t>
  </si>
  <si>
    <t>ПОЛТАВСЬКА область, ШИШАЦЬКИЙ район, село ФЕДУНКА, вулиця Лісна, 5</t>
  </si>
  <si>
    <t>6cbb114a-c1d5-46ba-96fb-5d33361fb7e2</t>
  </si>
  <si>
    <t>ОДЕСЬКА область, місто ОДЕСА, вулиця Академіка Заболотного, 32</t>
  </si>
  <si>
    <t>6cbc0d5a-fd09-4e27-a1c5-a7bb29c38e8e</t>
  </si>
  <si>
    <t>Олександропільська АЗПСМ (КНП "Солонянський ЦПМСД" ССР)</t>
  </si>
  <si>
    <t>ДНІПРОПЕТРОВСЬКА область, СОЛОНЯНСЬКИЙ район, село ОЛЕКСАНДРОПІЛЬ, вулиця Паркова, 6</t>
  </si>
  <si>
    <t>6cc3b40b-58d3-4014-8df1-65062157ceb9</t>
  </si>
  <si>
    <t>Фельдшерсько - акушерський пункт с. Новопавлівка</t>
  </si>
  <si>
    <t>НОВОПАВЛІВСЬКЕ</t>
  </si>
  <si>
    <t>МИКОЛАЇВСЬКА область, СНІГУРІВСЬКИЙ район, село НОВОПАВЛІВСЬКЕ, вулиця Центральна, 6</t>
  </si>
  <si>
    <t>6cd304d3-201d-4bfe-b480-c25ebe7ce3fc</t>
  </si>
  <si>
    <t>Кухченська лікарська амбулаторія загальної практики- сімейної медицини</t>
  </si>
  <si>
    <t>КУХЧЕ</t>
  </si>
  <si>
    <t>РІВНЕНСЬКА область, ЗАРІЧНЕНСЬКИЙ район, село КУХЧЕ, вулиця Центральна, 1</t>
  </si>
  <si>
    <t>6cdf3be3-2487-4a43-9d07-1bab01daf4c2</t>
  </si>
  <si>
    <t>КОМУНАЛЬНЕ НЕКОМЕРЦІЙНЕ ПІДПРИЄМСТВО "КОНСУЛЬТАТИВНО-ДІАГНОСТИЧНИЙ ЦЕНТР" ДЕСНЯНСЬКОГО РАЙОНУ М. КИЄВА, ФІЛІЯ №6</t>
  </si>
  <si>
    <t>М.КИЇВ, місто КИЇВ, вулиця Академіка Курчатова, 18А</t>
  </si>
  <si>
    <t>6ce29a61-bead-4288-b99b-84542b539470</t>
  </si>
  <si>
    <t>6cf5e0f6-2714-4ab6-96fc-73bb1c0773e0</t>
  </si>
  <si>
    <t>6cf7727c-83b3-40f4-8830-f74d9c29f6bb</t>
  </si>
  <si>
    <t>6cfa3f3d-65eb-4b0d-bb6f-30acfea28ca6</t>
  </si>
  <si>
    <t>Комарівська амбулаторія загальної практики-сімейної медицини</t>
  </si>
  <si>
    <t>ЧЕРНІГІВСЬКА область, БОРЗНЯНСЬКИЙ район, село КОМАРІВКА, вулиця Шевченка, 40а</t>
  </si>
  <si>
    <t>6cfa8727-d806-4354-9b1e-93cd7ec40bb0</t>
  </si>
  <si>
    <t>Фельдшерсько - акушерський пункт с. Юрів</t>
  </si>
  <si>
    <t>ЮРІВ</t>
  </si>
  <si>
    <t>КИЇВСЬКА область, МАКАРІВСЬКИЙ район, село ЮРІВ, вулиця Вишнева, 66</t>
  </si>
  <si>
    <t>6cff6675-1e26-42c2-b876-a134c7ef2044</t>
  </si>
  <si>
    <t>Київська міська клінічна лікарня № 17 (корпус 2)</t>
  </si>
  <si>
    <t>М.КИЇВ, місто КИЇВ, провулок Лабораторний, 16</t>
  </si>
  <si>
    <t>6d02e135-8f31-44e1-90b3-893cee3907f0</t>
  </si>
  <si>
    <t>ФП с. Горбівці</t>
  </si>
  <si>
    <t>ВІННИЦЬКА область, ЛІТИНСЬКИЙ район, село ГОРБІВЦІ, вулиця Сонячна, 65А</t>
  </si>
  <si>
    <t>6d034c06-68cb-4806-bc19-94f50237fa49</t>
  </si>
  <si>
    <t>Підгайчицька АЗПСМ</t>
  </si>
  <si>
    <t>ТЕРНОПІЛЬСЬКА область, ТЕРЕБОВЛЯНСЬКИЙ район, село ПІДГАЙЧИКИ, вулиця Паркова, 3</t>
  </si>
  <si>
    <t>6d036558-74b6-447a-8bed-f1cede1b59a2</t>
  </si>
  <si>
    <t>АЗПСМ с. Елітне</t>
  </si>
  <si>
    <t>ЕЛІТНЕ</t>
  </si>
  <si>
    <t>ХАРКІВСЬКА область, ХАРКІВСЬКИЙ район, селище ЕЛІТНЕ, вулиця Шкільна, 19</t>
  </si>
  <si>
    <t>6d055d7f-59e1-487b-9506-d490f05198e8</t>
  </si>
  <si>
    <t>Ювільнянська АЗПСМ</t>
  </si>
  <si>
    <t>ЮВІЛЕЙНЕ</t>
  </si>
  <si>
    <t>ХЕРСОНСЬКА область, ОЛЕШКІВСЬКИЙ район, селище ЮВІЛЕЙНЕ, вулиця Молодіжна, 18</t>
  </si>
  <si>
    <t>6d077bf8-02a0-4716-a346-8db1a121fe2b</t>
  </si>
  <si>
    <t>Центр медико-санітарної допомоги</t>
  </si>
  <si>
    <t>ПОЛТАВСЬКА область, місто ПОЛТАВА, вулиця Соборності, 60 А</t>
  </si>
  <si>
    <t>6d0f2ca3-c716-43ea-a04a-cc4bbe8319c3</t>
  </si>
  <si>
    <t>Амбулаторія №5 Центру первинної медичної допомоги</t>
  </si>
  <si>
    <t>ХАРКІВСЬКА область, місто ХАРКІВ, вулиця Велика Панасівська, 142</t>
  </si>
  <si>
    <t>6d12d7ce-b533-4702-8c39-c6ff225b73a1</t>
  </si>
  <si>
    <t>Костільницький фельдшерсько-акушерський пункт</t>
  </si>
  <si>
    <t>КОСТІЛЬНИКИ</t>
  </si>
  <si>
    <t>ТЕРНОПІЛЬСЬКА область, БУЧАЦЬКИЙ район, село КОСТІЛЬНИКИ, вулиця Макухова, 19</t>
  </si>
  <si>
    <t>6d2088f6-ebd6-4d4e-a890-94256f2eac2d</t>
  </si>
  <si>
    <t>КНП "ЦПМСД №2 м. Лисичанськ" Амбулаторія №1</t>
  </si>
  <si>
    <t>6d217599-6c1e-4fc5-9bf3-4ece499b3188</t>
  </si>
  <si>
    <t>Амбулаторія загальної практики сімейної медицини №2 КНП "ЦПМСД№2" Шевченківського району м. Києва</t>
  </si>
  <si>
    <t>6d23cbb0-909c-4647-b5c9-67f671abf687</t>
  </si>
  <si>
    <t>Фельдшерсько-акушерський пункт села Руський Мочар</t>
  </si>
  <si>
    <t>РУСЬКИЙ МОЧАР</t>
  </si>
  <si>
    <t>ЗАКАРПАТСЬКА область, ВЕЛИКОБЕРЕЗНЯНСЬКИЙ район, село РУСЬКИЙ МОЧАР, вулиця , 4</t>
  </si>
  <si>
    <t>6d2ced00-be46-4682-b3a1-d1bfa87dce65</t>
  </si>
  <si>
    <t>Відділення для лікування та боротьби з ВІЛ/СНІДом - інфекції Комунального некомерційного підприємства "Обласний медичний спеціалізований центр" Житомирської обласної ради</t>
  </si>
  <si>
    <t>ЖИТОМИРСЬКА область, місто ЖИТОМИР, вулиця Покровська, 28</t>
  </si>
  <si>
    <t>6d2db8e3-c310-46e3-b824-3bcfa6573ba2</t>
  </si>
  <si>
    <t>Персомед</t>
  </si>
  <si>
    <t>М.КИЇВ, місто КИЇВ, вулиця Оноре де Бальзака, 4</t>
  </si>
  <si>
    <t>6d3f56cb-6bd7-4866-92b8-d3c59008a08b</t>
  </si>
  <si>
    <t>КНП КМР "ЦПМСД № 3" м.Кам'янське, вул. С.Слісаренка, 3Е</t>
  </si>
  <si>
    <t>6d41b0a6-6de3-4f62-8e1a-7fb96ef36389</t>
  </si>
  <si>
    <t>Відділення Замісної підтримувальної терапії</t>
  </si>
  <si>
    <t>ДНІПРОПЕТРОВСЬКА область, місто ДНІПРО, вулиця Краснопільська, 6Б</t>
  </si>
  <si>
    <t>6d46bb0f-759b-43ab-a673-09a9dc3f2b75</t>
  </si>
  <si>
    <t>Амбулаторія загальної практики - сімейної медицини "Цукровий завод"</t>
  </si>
  <si>
    <t>МИКОЛАЇВСЬКА область, місто ПЕРВОМАЙСЬК, вулиця Бульвар Миру, 49</t>
  </si>
  <si>
    <t>6d4870bd-98a2-40b0-a5ea-d4af916997db</t>
  </si>
  <si>
    <t>Медичний центр " Моє здоров'я"</t>
  </si>
  <si>
    <t>ВІННИЦЬКА область, місто ВІННИЦЯ, вулиця Хмельницьке шосе, 92</t>
  </si>
  <si>
    <t>6d5572f1-9d1a-4cb5-a1c1-1b63c494f0ca</t>
  </si>
  <si>
    <t>Відділення сімейної медицини №5</t>
  </si>
  <si>
    <t>6d560706-b692-4c56-93df-283616a43270</t>
  </si>
  <si>
    <t>Амбулаторія ЗПСМ с.Малий Кучурів</t>
  </si>
  <si>
    <t>МАЛИЙ КУЧУРІВ</t>
  </si>
  <si>
    <t>ЧЕРНІВЕЦЬКА область, ЗАСТАВНІВСЬКИЙ район, село МАЛИЙ КУЧУРІВ, вулиця Ольги Кобилянської , 49</t>
  </si>
  <si>
    <t>6d5806ee-ae24-4201-a322-4bafa2d4a4a2</t>
  </si>
  <si>
    <t>Амбулаторія загальної практики - сімейної медицини смт. Свеса</t>
  </si>
  <si>
    <t>СВЕСА</t>
  </si>
  <si>
    <t>СУМСЬКА область, ЯМПІЛЬСЬКИЙ район, смт. СВЕСА, вулиця Пушкіна, 25</t>
  </si>
  <si>
    <t>6d5853ce-65ad-4024-b633-6c809315fb42</t>
  </si>
  <si>
    <t>АМБУЛАТОРІЯ ЗАГАЛЬНОЇ ПРАКТИКИ-СІМЕЙНОЇ МЕДИЦИНИ с.Саф'яни</t>
  </si>
  <si>
    <t>САФ'ЯНИ</t>
  </si>
  <si>
    <t>ОДЕСЬКА область, ІЗМАЇЛЬСЬКИЙ район, село САФ'ЯНИ, вулиця Грушевського, 108</t>
  </si>
  <si>
    <t>6d5bf7e8-a2e9-4d7f-9406-61279a75eb03</t>
  </si>
  <si>
    <t>Комунальне некомерційне підприємство "Шишацька лікарня планового лікування" Шишацької селищної ради Полтавської області</t>
  </si>
  <si>
    <t>ПОЛТАВСЬКА область, ШИШАЦЬКИЙ район, смт. ШИШАКИ, вулиця Легейди, 50</t>
  </si>
  <si>
    <t>6d676d49-41bf-4f4b-932f-36171148199e</t>
  </si>
  <si>
    <t>ТЕРНОПІЛЬСЬКА область, ПІДГАЄЦЬКИЙ район, місто ПІДГАЙЦІ, вулиця Т.ШЕВЧЕНКА, 11</t>
  </si>
  <si>
    <t>6d69070f-aa64-49ce-991d-0b7085da5f9e</t>
  </si>
  <si>
    <t>Амбулаторія моно-практики с.Прибужани</t>
  </si>
  <si>
    <t>ПРИБУЖАНИ</t>
  </si>
  <si>
    <t>МИКОЛАЇВСЬКА область, ВОЗНЕСЕНСЬКИЙ район, село ПРИБУЖАНИ, вулиця Одеська, 2</t>
  </si>
  <si>
    <t>6d696f6c-55c0-408e-bb64-8f9d950954e2</t>
  </si>
  <si>
    <t>6d72e6e9-72de-435b-88af-1e6bf4d47a69</t>
  </si>
  <si>
    <t>КНП "МШВД №1" (адміністративно-управлінський персонал,диспансерне шкірно-венерологічне відділення,клініко-діагностична лабораторія)</t>
  </si>
  <si>
    <t>ХАРКІВСЬКА область, місто ХАРКІВ, вулиця Цілиноградська, 50</t>
  </si>
  <si>
    <t>6d73993f-b5bc-433a-92c3-a09d53b75015</t>
  </si>
  <si>
    <t>ПЗ с. Буковець</t>
  </si>
  <si>
    <t>БУКОВЕЦЬ</t>
  </si>
  <si>
    <t>ЗАКАРПАТСЬКА область, МІЖГІРСЬКИЙ район, село БУКОВЕЦЬ, вулиця без назви, 21</t>
  </si>
  <si>
    <t>6d75cda8-a8d6-4adf-a4ec-7bddbd386b9c</t>
  </si>
  <si>
    <t>КНП Баранинської сільської ради "Центр ПМСД" АЗПСМ с. Барвінок</t>
  </si>
  <si>
    <t>БАРВІНОК</t>
  </si>
  <si>
    <t>ЗАКАРПАТСЬКА область, УЖГОРОДСЬКИЙ район, село БАРВІНОК, вулиця Егана Едмунда, 28</t>
  </si>
  <si>
    <t>6d769bb1-aad6-4685-b857-d4bb9c9a1bdc</t>
  </si>
  <si>
    <t>Новосавицький ФП</t>
  </si>
  <si>
    <t>КІРОВОГРАДСЬКА область, ДОЛИНСЬКИЙ район, село НОВОСАВИЦЬКЕ, вулиця Ляшенка, 10</t>
  </si>
  <si>
    <t>6d7702c0-7259-48f2-a07b-419cf72be3c2</t>
  </si>
  <si>
    <t>ФАП Корніївка</t>
  </si>
  <si>
    <t>КОРНІЇВКА</t>
  </si>
  <si>
    <t>ПОЛТАВСЬКА область, ГРЕБІНКІВСЬКИЙ район, село КОРНІЇВКА, вулиця Перемоги, 91</t>
  </si>
  <si>
    <t>6d7eb3d3-7351-4eb1-98b4-585812b43aaf</t>
  </si>
  <si>
    <t>ФАП С. Заріччя</t>
  </si>
  <si>
    <t>ЛЬВІВСЬКА область, ЖИДАЧІВСЬКИЙ район, село ЗАРІЧЧЯ, вулиця Січових Стрільців, 27</t>
  </si>
  <si>
    <t>6d7ed8cd-aba1-4c56-a1d2-584dadea447b</t>
  </si>
  <si>
    <t>Комунальне некомерційне підприємство "Чернігівська міська лікарня №1" Чернігівської міської ради</t>
  </si>
  <si>
    <t>6d8616b1-83ac-40cf-bd15-2c5cda63986a</t>
  </si>
  <si>
    <t>АЗПСМ с. Насташка</t>
  </si>
  <si>
    <t>НАСТАШКА</t>
  </si>
  <si>
    <t>КИЇВСЬКА область, РОКИТНЯНСЬКИЙ район, село НАСТАШКА, вулиця Центральна, 4</t>
  </si>
  <si>
    <t>6d8b1ea7-7712-4b80-9187-ef79021e4ec9</t>
  </si>
  <si>
    <t>Комунальне некомерційне підприємство "Міський клінічний пологовий будинок №2 імені М.Х. Гельферіха" Харківської міської ради (акушерський  корпус)</t>
  </si>
  <si>
    <t>ХАРКІВСЬКА область, місто ХАРКІВ, вулиця Чигирина Юлія, 7</t>
  </si>
  <si>
    <t>6d8f90ae-06aa-48fe-9371-4ebf942eb83f</t>
  </si>
  <si>
    <t>Фельдшерський пункт села Рижавка</t>
  </si>
  <si>
    <t>РИЖАВКА</t>
  </si>
  <si>
    <t>ЧЕРКАСЬКА область, УМАНСЬКИЙ район, село РИЖАВКА, вулиця Дружби, 8а</t>
  </si>
  <si>
    <t>6d900140-3582-4251-a814-7194b747a534</t>
  </si>
  <si>
    <t>Амбулаторія загальної практики - сімейної медицини село Хутори КНП "Черкаський районний центр ПМСД" Червонослобідської сільської ради</t>
  </si>
  <si>
    <t>ХУТОРИ</t>
  </si>
  <si>
    <t>ЧЕРКАСЬКА область, село ХУТОРИ, прохід Шкільний, 13</t>
  </si>
  <si>
    <t>6d996c3e-2025-4e39-9788-1f1061b7105c</t>
  </si>
  <si>
    <t>АМБУЛАТОРІЯ ЗАГАЛЬНОЇ ПРАКТИКИ СІМЕЙНОЇ МЕДИЦИНИ селища Велика Писарівка (базова)</t>
  </si>
  <si>
    <t>СУМСЬКА область, ВЕЛИКОПИСАРІВСЬКИЙ район, смт. ВЕЛИКА ПИСАРІВКА, вулиця Ярослава Мудрого, 10</t>
  </si>
  <si>
    <t>6da06dbf-7364-4632-a22b-2c22e540a1a0</t>
  </si>
  <si>
    <t>Фельдшерский пункт с. Весела Слобода</t>
  </si>
  <si>
    <t>ВЕСЕЛА СЛОБІДКА</t>
  </si>
  <si>
    <t>КИЇВСЬКА область, МАКАРІВСЬКИЙ район, село ВЕСЕЛА СЛОБІДКА, вулиця Київська , 14В</t>
  </si>
  <si>
    <t>6da0cf68-1f73-434d-ad05-fedd35d8dee3</t>
  </si>
  <si>
    <t>Сасинівський фельдшерсько-акушерський пункт</t>
  </si>
  <si>
    <t>САСИНІВКА</t>
  </si>
  <si>
    <t>ПОЛТАВСЬКА область, ПИРЯТИНСЬКИЙ район, село САСИНІВКА, вулиця Набережна, 38</t>
  </si>
  <si>
    <t>6dab2544-34b9-462d-9979-3ff880a2b062</t>
  </si>
  <si>
    <t>Лупарівська амбулаторія загальної практики-сімейної медицини</t>
  </si>
  <si>
    <t>ЛУПАРЕВЕ</t>
  </si>
  <si>
    <t>МИКОЛАЇВСЬКА область, село ЛУПАРЕВЕ, вулиця Кооперативна, 16</t>
  </si>
  <si>
    <t>6dacaf3b-bf6d-4a5e-a9ee-5ef777f311d9</t>
  </si>
  <si>
    <t>сімейна амбулаторія №8</t>
  </si>
  <si>
    <t>МИКОЛАЇВСЬКА область, місто МИКОЛАЇВ, вулиця Казарського, 1/5</t>
  </si>
  <si>
    <t>6daed799-5602-42d4-b7f4-de1c3112b378</t>
  </si>
  <si>
    <t>ФАП с.Онут</t>
  </si>
  <si>
    <t>ОНУТ</t>
  </si>
  <si>
    <t>ЧЕРНІВЕЦЬКА область, ЗАСТАВНІВСЬКИЙ район, село ОНУТ, вулиця Головна, 33А</t>
  </si>
  <si>
    <t>6db115f5-0f51-4bc1-b185-da9922ff30d4</t>
  </si>
  <si>
    <t>СУМСЬКА область, місто СУМИ, вулиця Ковпака, 24</t>
  </si>
  <si>
    <t>6dbf4e4c-64c8-4bbd-a33f-2368144a3ec1</t>
  </si>
  <si>
    <t>Богородчанська амбулаторія загальної практики сімейної медицини КНП 'Центру первинної медичної допомоги' Богородчанської районної ради Івано-Франківської області</t>
  </si>
  <si>
    <t>ІВАНО-ФРАНКІВСЬКА область, смт. БОГОРОДЧАНИ, вулиця Шевченка, 35</t>
  </si>
  <si>
    <t>6dc28205-060b-48b7-95a9-df0641260f41</t>
  </si>
  <si>
    <t>Фельдшерський пункт с.Новокарбівка</t>
  </si>
  <si>
    <t>НОВОКАРБІВКА</t>
  </si>
  <si>
    <t>ОДЕСЬКА область, ЛЮБАШІВСЬКИЙ район, село НОВОКАРБІВКА, вулиця І.Франка, 25</t>
  </si>
  <si>
    <t>6dc2be28-94dd-4657-ba09-d06a19fca38c</t>
  </si>
  <si>
    <t>Комунальне некомерційне підприємство "Херсонський обласний онкологічний диспансер" Херсонської обласної ради (В'ячеслва Чорновола)</t>
  </si>
  <si>
    <t>ХЕРСОНСЬКА область, місто ХЕРСОН, шосе В'ячеслва Чорновола, 26Б</t>
  </si>
  <si>
    <t>6dc3eded-4a9a-43a6-8b6a-ebc73b065cad</t>
  </si>
  <si>
    <t>ІВАНО-ФРАНКІВСЬКА область, місто КАЛУШ, вулиця Медична, 6</t>
  </si>
  <si>
    <t>6dc44daf-8765-47c8-85ca-e6d7ac3e2148</t>
  </si>
  <si>
    <t>ІВАНО-ФРАНКІВСЬКА область, місто ІВАНО-ФРАНКІВСЬК, вулиця Желехівського, 6</t>
  </si>
  <si>
    <t>6ddcba32-00f8-4cfe-a26b-ee943775ccf5</t>
  </si>
  <si>
    <t>місце надання послуг 19</t>
  </si>
  <si>
    <t>БРОНИЦЬКА ГУТА</t>
  </si>
  <si>
    <t>ЖИТОМИРСЬКА область, НОВОГРАД-ВОЛИНСЬКИЙ район, село БРОНИЦЬКА ГУТА, вулиця Шевченка, 1</t>
  </si>
  <si>
    <t>6de0f073-4e16-4f18-8762-c40fe72d5fd3</t>
  </si>
  <si>
    <t>Фельдшерсько-акушерський пункт с. Смереків</t>
  </si>
  <si>
    <t>СМЕРЕКІВ</t>
  </si>
  <si>
    <t>ЛЬВІВСЬКА область, ЖОВКІВСЬКИЙ район, село СМЕРЕКІВ, вулиця Шептицького, 9</t>
  </si>
  <si>
    <t>6de42b9f-8aa5-43ae-9833-3bbe3dc240b7</t>
  </si>
  <si>
    <t>АЗПСМ с.Донець</t>
  </si>
  <si>
    <t>ДОНЕЦЬ</t>
  </si>
  <si>
    <t>ХАРКІВСЬКА область, ЗМІЇВСЬКИЙ район, селище ДОНЕЦЬ, вулиця Привокзальна, 14а</t>
  </si>
  <si>
    <t>6dfca089-6fca-45f1-8468-e2937d460e5f</t>
  </si>
  <si>
    <t>Берездівська АЗП-СМ</t>
  </si>
  <si>
    <t>БЕРЕЗДІВ</t>
  </si>
  <si>
    <t>ХМЕЛЬНИЦЬКА область, СЛАВУТСЬКИЙ район, село БЕРЕЗДІВ, вулиця Островського , 34</t>
  </si>
  <si>
    <t>6dfd79e2-d2bb-4ab2-b23a-47465d1488e0</t>
  </si>
  <si>
    <t>ФОП Буснюк Валентин Васильович</t>
  </si>
  <si>
    <t>6e01b526-8c25-4704-a643-9e8de1f71e80</t>
  </si>
  <si>
    <t>Комунальне некомерційне підприємство Львівської обласної Ради "Західноукраїнський спеціалізований дитячий медичний центр"</t>
  </si>
  <si>
    <t>ЛЬВІВСЬКА область, місто ЛЬВІВ, вулиця Дністерська , 27</t>
  </si>
  <si>
    <t>6e0211d9-8ba5-469e-b561-a5029a431530</t>
  </si>
  <si>
    <t>ДНІПРОПЕТРОВСЬКА область, місто НОВОМОСКОВСЬК, вулиця Космонавтів, 20</t>
  </si>
  <si>
    <t>6e0492cb-daff-4f64-aa43-bbea31b040fa</t>
  </si>
  <si>
    <t>Смолинський фельдшерський пункт</t>
  </si>
  <si>
    <t>СМОЛИН</t>
  </si>
  <si>
    <t>ЧЕРНІГІВСЬКА область, ЧЕРНІГІВСЬКИЙ район, село СМОЛИН, вулиця Нова, 19</t>
  </si>
  <si>
    <t>6e0c689c-0405-431d-afef-664ae6473be8</t>
  </si>
  <si>
    <t>Озерянська амбулаторія загальної практики-сімейної медицини</t>
  </si>
  <si>
    <t>ТЕРНОПІЛЬСЬКА область, БУЧАЦЬКИЙ район, село ОЗЕРЯНИ, вулиця Шевченка, 28</t>
  </si>
  <si>
    <t>6e0e4999-46be-4711-965a-fa63329d544c</t>
  </si>
  <si>
    <t>ФП с. Кармалюківка</t>
  </si>
  <si>
    <t>КАРМАЛЮКІВКА</t>
  </si>
  <si>
    <t>ОДЕСЬКА область, БАЛТСЬКИЙ район, село КАРМАЛЮКІВКА, вулиця Л. Українки, 3</t>
  </si>
  <si>
    <t>6e0e91b2-2048-43a0-b223-2f2d46205601</t>
  </si>
  <si>
    <t>ВІДОКРЕМЛЕНИЙ ПІДРОЗДІЛ ЛІКАРСЬКА АМБУЛАТОРІЯ ЗАГАЛЬНОЇ ПРАКТИКИ - СІМЕЙНОЇ МЕДИЦИНИ С. ПІДГОРОДЦІ КОМУНАЛЬНОГО НЕКОМЕРЦІЙНОГО ПІДПРИЄМСТВА СКОЛІВСЬКИЙ ЦЕНТР ПЕРВИННОЇ МЕДИЧНОЇ ДОПОМОГИ СКОЛІВСЬКОЇ РА</t>
  </si>
  <si>
    <t>ПІДГОРОДЦІ</t>
  </si>
  <si>
    <t>ЛЬВІВСЬКА область, СКОЛІВСЬКИЙ район, село ПІДГОРОДЦІ, вулиця Миру, 21</t>
  </si>
  <si>
    <t>6e103fd4-d6a8-4d9d-a003-75072218d909</t>
  </si>
  <si>
    <t>Фельдшерсько-акушерський пункт села Ужок</t>
  </si>
  <si>
    <t>УЖОК</t>
  </si>
  <si>
    <t>ЗАКАРПАТСЬКА область, ВЕЛИКОБЕРЕЗНЯНСЬКИЙ район, село УЖОК, вулиця , 156</t>
  </si>
  <si>
    <t>6e1041d5-81dd-47c4-ab8a-fd1582f7fc14</t>
  </si>
  <si>
    <t>Комунальне некомерційне підприємство Луганської обласної ради "Луганський регіональний центр екстреної медичної допомоги та медицини катасроф"</t>
  </si>
  <si>
    <t>ЛУГАНСЬКА область, місто ЛИСИЧАНСЬК, вулиця ім.В.Сосюри, 430</t>
  </si>
  <si>
    <t>6e12eb9a-e15d-486c-875f-80b9f6ffcdf0</t>
  </si>
  <si>
    <t>Теребовлянська станція, Гусятинська підстанція</t>
  </si>
  <si>
    <t>ТЕРНОПІЛЬСЬКА область, смт. ГУСЯТИН, вулиця Богдана Лепкого, 1</t>
  </si>
  <si>
    <t>6e132cb4-0409-45b8-9ced-faa99818cb2c</t>
  </si>
  <si>
    <t>Фельдшерсько Акушерський Пункт с. Галиця</t>
  </si>
  <si>
    <t>ГАЛИЦЯ</t>
  </si>
  <si>
    <t>ЧЕРНІВЕЦЬКА область, СОКИРЯНСЬКИЙ район, село ГАЛИЦЯ, вулиця Перемоги, 13</t>
  </si>
  <si>
    <t>6e144fb1-7f54-4812-9a08-66601da28b5a</t>
  </si>
  <si>
    <t>Гончарівська амбулаторія ЗПСМ</t>
  </si>
  <si>
    <t>ГОНЧАРІВСЬКЕ</t>
  </si>
  <si>
    <t>ЧЕРНІГІВСЬКА область, ЧЕРНІГІВСЬКИЙ район, смт. ГОНЧАРІВСЬКЕ, вулиця Танкістів, 1-а</t>
  </si>
  <si>
    <t>6e16335d-1aa9-498a-aff9-70fae7ff3d45</t>
  </si>
  <si>
    <t>Врадіївська амбулаторія  ЗПСМ</t>
  </si>
  <si>
    <t>6e235cd7-dc97-4ad3-bded-975cb8623042</t>
  </si>
  <si>
    <t>фельдшерсько - акушерський пункт села Юрчиха</t>
  </si>
  <si>
    <t>ЮРЧИХА</t>
  </si>
  <si>
    <t>ЧЕРКАСЬКА область, КАМ'ЯНСЬКИЙ район, село ЮРЧИХА, вулиця Центральна, 113</t>
  </si>
  <si>
    <t>6e28de58-6cb4-4276-94d0-dbd09cc440fc</t>
  </si>
  <si>
    <t>Горондівська амбулаторія загальної практики-сімейної медицини</t>
  </si>
  <si>
    <t>ГОРОНДА</t>
  </si>
  <si>
    <t>ЗАКАРПАТСЬКА область, МУКАЧІВСЬКИЙ район, село ГОРОНДА, вулиця Пирогова, 39</t>
  </si>
  <si>
    <t>6e2dfcd4-449a-4424-a521-03136b3ba494</t>
  </si>
  <si>
    <t>Кухарська АЗПСМ (КНП Іванківської селищної ради Іванківський ЦПМСД)</t>
  </si>
  <si>
    <t>КУХАРІ</t>
  </si>
  <si>
    <t>КИЇВСЬКА область, ІВАНКІВСЬКИЙ район, село КУХАРІ, вулиця Ніни Сосніної, 44</t>
  </si>
  <si>
    <t>6e2ffe51-96e5-46da-b902-b74b1b13a899</t>
  </si>
  <si>
    <t>КНП "Міська лікарня №1" Краматорської міської ради</t>
  </si>
  <si>
    <t>6e3246cd-f129-4c40-963e-392ad273395a</t>
  </si>
  <si>
    <t>Консультативно--діагностичний центр</t>
  </si>
  <si>
    <t>КИЇВСЬКА область, місто ФАСТІВ, вулиця Київська, 57</t>
  </si>
  <si>
    <t>6e3a7503-804b-4862-b015-07121a6d7c7e</t>
  </si>
  <si>
    <t>структурний підрозділ №4 ТОВ "Амбулаторія сімейного лікаря"</t>
  </si>
  <si>
    <t>6e409e98-d23f-42a8-aa52-25ef91ebe780</t>
  </si>
  <si>
    <t>КІРОВОГРАДСЬКА область, СВІТЛОВОДСЬКИЙ район, село ПАВЛІВКА, вулиця Дружби, 21</t>
  </si>
  <si>
    <t>6e41819c-c06f-40dd-9395-0e33ade6db17</t>
  </si>
  <si>
    <t>Фельдшерсько-акушерський пункт села Будо-Орловецької</t>
  </si>
  <si>
    <t>БУДО-ОРЛОВЕЦЬКА</t>
  </si>
  <si>
    <t>ЧЕРКАСЬКА область, ГОРОДИЩЕНСЬКИЙ район, село БУДО-ОРЛОВЕЦЬКА, вулиця Франка, 49</t>
  </si>
  <si>
    <t>6e44c20b-64a8-46b7-b1f1-fc651a0840e9</t>
  </si>
  <si>
    <t>Амбулаторія загальної практики - сімейної медицини с.Центральне</t>
  </si>
  <si>
    <t>ЦЕНТРАЛЬНЕ</t>
  </si>
  <si>
    <t>КИЇВСЬКА область, МИРОНІВСЬКИЙ район, село ЦЕНТРАЛЬНЕ, вулиця Центральна, 58</t>
  </si>
  <si>
    <t>6e483e7c-445b-4f76-adc7-340863f8f8d5</t>
  </si>
  <si>
    <t>Фельдшерсько-акушерський пункт с. Березняки</t>
  </si>
  <si>
    <t>ПОЛТАВСЬКА область, ХОРОЛЬСЬКИЙ район, село БЕРЕЗНЯКИ, вулиця Лесі Українки, 21</t>
  </si>
  <si>
    <t>6e51dc18-05d4-4dd3-8a95-a92b86847549</t>
  </si>
  <si>
    <t>Філія №1 Комунальне некомерційне підприємство "Консультативно-діагностичний центр" Святошинського району м. Києва</t>
  </si>
  <si>
    <t>6e553b0b-d165-4c16-b5c5-eeca823796b8</t>
  </si>
  <si>
    <t>ФП с.Степок</t>
  </si>
  <si>
    <t>СТЕПОК</t>
  </si>
  <si>
    <t>ХАРКІВСЬКА область, БАРВІНКІВСЬКИЙ район, село СТЕПОК, вулиця Київська, 36</t>
  </si>
  <si>
    <t>6e5a9664-0b3e-42e8-b03c-d874e4957266</t>
  </si>
  <si>
    <t>7. Комунальне некомерційне підприємство Миколаївської міської ради «Міська дитяча лікарня № 2»</t>
  </si>
  <si>
    <t>МИКОЛАЇВСЬКА область, місто МИКОЛАЇВ, вулиця Чкалова, 93</t>
  </si>
  <si>
    <t>6e61bb70-b886-4f37-9233-446cb88f1346</t>
  </si>
  <si>
    <t>Головний корпус - Комунальне некомерційне підприємство "Спеціалізована медіко-санітарна частина" Енергодарської міської ради Запорізької області</t>
  </si>
  <si>
    <t>ЗАПОРІЗЬКА область, місто ЕНЕРГОДАР, проспект Будівельників, 33</t>
  </si>
  <si>
    <t>6e6afec3-e79b-4083-a34a-14f234e30db6</t>
  </si>
  <si>
    <t>Фельдшерсько – акушерський пункт с.Дзензелівка</t>
  </si>
  <si>
    <t>ДЗЕНЗЕЛІВКА</t>
  </si>
  <si>
    <t>ЧЕРКАСЬКА область, МАНЬКІВСЬКИЙ район, село ДЗЕНЗЕЛІВКА, вулиця Мічуріна, 6</t>
  </si>
  <si>
    <t>6e6f7822-bd58-46ff-8b6d-660a661c2455</t>
  </si>
  <si>
    <t>Консультативно-Діагностичне Відділення</t>
  </si>
  <si>
    <t>ЛЬВІВСЬКА область, місто СТРИЙ, вулиця Коссака, 11а</t>
  </si>
  <si>
    <t>6e753d99-d8e0-47f4-a7eb-b16995693897</t>
  </si>
  <si>
    <t>ДНІПРОПЕТРОВСЬКА область, місто ДНІПРО, вулиця Новосільна, 1</t>
  </si>
  <si>
    <t>6e78f270-6263-48f2-9991-b99570629d18</t>
  </si>
  <si>
    <t>Фельдшерський пункт с. Ріпки</t>
  </si>
  <si>
    <t>ЧЕРКАСЬКА область, ЛИСЯНСЬКИЙ район, село РІПКИ, вулиця Центральна, 9</t>
  </si>
  <si>
    <t>6e79c89d-482a-44a9-b8e6-10e27c3b799f</t>
  </si>
  <si>
    <t>Фельдшерсько-акушерський пункт с. Михальче</t>
  </si>
  <si>
    <t>МИХАЛЬЧЕ</t>
  </si>
  <si>
    <t>ІВАНО-ФРАНКІВСЬКА область, ГОРОДЕНКІВСЬКИЙ район, село МИХАЛЬЧЕ, вулиця Грушевського, 27</t>
  </si>
  <si>
    <t>6e7a04cd-eaba-448d-99c7-3123d8c7584b</t>
  </si>
  <si>
    <t>Смородчинський ФП</t>
  </si>
  <si>
    <t>СМОРОДЩИНА</t>
  </si>
  <si>
    <t>ПОЛТАВСЬКА область, ЧУТІВСЬКИЙ район, село СМОРОДЩИНА, вулиця Нова, 1</t>
  </si>
  <si>
    <t>6e7a66ae-216f-4089-a4ff-c5399efb08ec</t>
  </si>
  <si>
    <t>ХМЕЛЬНИЦЬКА область, СТАРОКОСТЯНТИНІВСЬКИЙ район, село ПІДГІРНЕ, вулиця Пiдгiрне, 1</t>
  </si>
  <si>
    <t>6e7cce5f-315d-411e-afb1-16697984e39a</t>
  </si>
  <si>
    <t>Балківська АЗПСМ КНП "Василівський ЦПМСД" ВМР ЗО</t>
  </si>
  <si>
    <t>БАЛКИ</t>
  </si>
  <si>
    <t>ЗАПОРІЗЬКА область, село БАЛКИ, вулиця Садова, 121</t>
  </si>
  <si>
    <t>6e8326f7-ebba-4f2c-b975-32f6c30dc34d</t>
  </si>
  <si>
    <t>Консультативне відділення хірургічного профілю</t>
  </si>
  <si>
    <t>6e8fa924-202e-40d0-a681-1d16bdea4883</t>
  </si>
  <si>
    <t>Відділення анестезіології та інтенсивної терапії</t>
  </si>
  <si>
    <t>6e95404c-4732-4877-9c66-295576f5ce0c</t>
  </si>
  <si>
    <t>Ободівська ЛА ЗПСМ</t>
  </si>
  <si>
    <t>ОБОДІВКА</t>
  </si>
  <si>
    <t>ВІННИЦЬКА область, ТРОСТЯНЕЦЬКИЙ район, село ОБОДІВКА, вулиця ДРУЖБИ, 20</t>
  </si>
  <si>
    <t>6e9f1ec9-3701-4b27-8298-a6b1f576ac97</t>
  </si>
  <si>
    <t>КНП"Чернігівська міська лікарня №4"</t>
  </si>
  <si>
    <t>6ea44a49-9e6f-4b2a-9ffa-1e234779b105</t>
  </si>
  <si>
    <t>ЗАПОРІЗЬКА область, місто БЕРДЯНСЬК, вулиця Коцюбинського, 57</t>
  </si>
  <si>
    <t>6ea6029e-0e48-422f-8398-3aa6d3dbc8c2</t>
  </si>
  <si>
    <t>сімейна амбулаторія №4</t>
  </si>
  <si>
    <t>МИКОЛАЇВСЬКА область, місто МИКОЛАЇВ, вулиця 11 поздовжня, 45</t>
  </si>
  <si>
    <t>6ea651f8-4920-4560-bafa-81b74800daa5</t>
  </si>
  <si>
    <t>Фельдшерсько -акушерський пункт с. Георгіївка</t>
  </si>
  <si>
    <t>ГЕОРГІЇВКА</t>
  </si>
  <si>
    <t>ДОНЕЦЬКА область, ВЕЛИКОНОВОСІЛКІВСЬКИЙ район, село ГЕОРГІЇВКА, вулиця Новоселів, 10</t>
  </si>
  <si>
    <t>6ea763e5-51ef-40c6-a853-217516b2f937</t>
  </si>
  <si>
    <t>ХМЕЛЬНИЦЬКА область, місто КАМ'ЯНЕЦЬ-ПОДІЛЬСЬКИЙ, вулиця Космонавтів, 8</t>
  </si>
  <si>
    <t>6ea8ded7-0b14-4707-8004-2a1856353bca</t>
  </si>
  <si>
    <t>САЛІВКА</t>
  </si>
  <si>
    <t>ПОЛТАВСЬКА область, КРЕМЕНЧУЦЬКИЙ район, село САЛІВКА, вулиця Пушкіна, 9</t>
  </si>
  <si>
    <t>6eab1cfe-faf9-401d-9afd-fcc9c4eef7e1</t>
  </si>
  <si>
    <t>Про здоров`я</t>
  </si>
  <si>
    <t>ДНІПРОПЕТРОВСЬКА область, місто НІКОПОЛЬ, вулиця Героїв Чорнобиля, 17-ІІ</t>
  </si>
  <si>
    <t>6eaee739-0522-4fd3-a661-4a1e96cab1be</t>
  </si>
  <si>
    <t>КІРОВОГРАДСЬКА область, місто КРОПИВНИЦЬКИЙ, вулиця Генерала Жадова, 21/2</t>
  </si>
  <si>
    <t>6eb7a485-12e0-4cf7-9f50-bb3f9eca820f</t>
  </si>
  <si>
    <t>Яблунівська амбулаторія загальної практики сімейної медицини КНП "ЦПМСД" ПРР ЧО</t>
  </si>
  <si>
    <t>ЧЕРНІГІВСЬКА область, ПРИЛУЦЬКИЙ район, село ЯБЛУНІВКА, вулиця Ярмаркова, 1</t>
  </si>
  <si>
    <t>6ebb2721-7d9a-4e31-b27e-58b319a26c14</t>
  </si>
  <si>
    <t>Стоматологічний кабінет с.Новоградівка</t>
  </si>
  <si>
    <t>НОВОГРАДКІВКА</t>
  </si>
  <si>
    <t>ОДЕСЬКА область, ОВІДІОПОЛЬСЬКИЙ район, село НОВОГРАДКІВКА, вулиця Центральна, 15</t>
  </si>
  <si>
    <t>6ebd57f5-dd30-4e75-97ad-72cd2154c7e8</t>
  </si>
  <si>
    <t>Приватне Підприємство "ТИБЕТ-МЕДІЛ"</t>
  </si>
  <si>
    <t>6ec3811e-ccc4-4ebe-9870-b778645f5d0d</t>
  </si>
  <si>
    <t>Смотриківський фельдшерсько-акушерський пункт</t>
  </si>
  <si>
    <t>СМОТРИКИ</t>
  </si>
  <si>
    <t>ПОЛТАВСЬКА область, ПИРЯТИНСЬКИЙ район, село СМОТРИКИ, вулиця Київська, 39</t>
  </si>
  <si>
    <t>6ed05cdc-2514-4239-8750-bb7d471a45df</t>
  </si>
  <si>
    <t>Ставчанська амбулаторія загальної практики сімейної медицини</t>
  </si>
  <si>
    <t>ЧЕРНІВЕЦЬКА область, ХОТИНСЬКИЙ район, село СТАВЧАНИ, вулиця Адажія, 42</t>
  </si>
  <si>
    <t>6ed22a6d-407e-4ad9-9b6f-26b1715c2fdd</t>
  </si>
  <si>
    <t>Фельдшерсько-акушерський пункт села Білашів  Острозької лікарської амбулаторії загальної практики сімейної медицини №2 "Острозького районного центру ПМСД"</t>
  </si>
  <si>
    <t>БІЛАШІВ</t>
  </si>
  <si>
    <t>РІВНЕНСЬКА область, село БІЛАШІВ, вулиця Центральна, 37</t>
  </si>
  <si>
    <t>6ed24410-108a-4e0c-8565-dd1ff91a4688</t>
  </si>
  <si>
    <t>Прибузька амбулаторія загальної практики сімейної медицини</t>
  </si>
  <si>
    <t>ПРИБУЖЖЯ</t>
  </si>
  <si>
    <t>МИКОЛАЇВСЬКА область, ДОМАНІВСЬКИЙ район, село ПРИБУЖЖЯ, вулиця Соборна, 51</t>
  </si>
  <si>
    <t>6ed342f6-3f84-4681-a73f-b2e94d137f1e</t>
  </si>
  <si>
    <t>Амбулаторія загальної практики - сімейної медицини с. Красилівка</t>
  </si>
  <si>
    <t>КРАСИЛІВКА</t>
  </si>
  <si>
    <t>КИЇВСЬКА область, СТАВИЩЕНСЬКИЙ район, село КРАСИЛІВКА, вулиця Центральна , 84</t>
  </si>
  <si>
    <t>6ed5a44c-aa9a-4a2b-9faf-ba5897f16530</t>
  </si>
  <si>
    <t>6ed8c99a-eda0-4b34-9dbc-e2f81176ec04</t>
  </si>
  <si>
    <t>Миколаївська АЗПСМ (КЗ \</t>
  </si>
  <si>
    <t>ДНІПРОПЕТРОВСЬКА область, ДНІПРОВСЬКИЙ район, село МИКОЛАЇВКА, вулиця Генерала Пушкіна, 7а</t>
  </si>
  <si>
    <t>6edc77bd-e7fa-4d77-8399-1b1796940054</t>
  </si>
  <si>
    <t>ЛЬВІВСЬКА область, місто САМБІР, вулиця Євгена Коновальця, 87А/1</t>
  </si>
  <si>
    <t>6ee5b114-ee4c-4f90-8c13-88f712d1ac25</t>
  </si>
  <si>
    <t>місце надання послуги 5</t>
  </si>
  <si>
    <t>РІВНЕНСЬКА область, смт. РОКИТНЕ, вулиця Міцкевича, 57</t>
  </si>
  <si>
    <t>6ee6018e-a72e-4357-ae19-4474c6cd95bd</t>
  </si>
  <si>
    <t>КНП "Київський міський центр дитячої нейрохірургії"</t>
  </si>
  <si>
    <t>М.КИЇВ, місто КИЇВ, вулиця Професора Підвисоцького, 4Б</t>
  </si>
  <si>
    <t>6eec5451-435b-4f18-a6a0-a9da6cb83e85</t>
  </si>
  <si>
    <t>ПП Поліклініка</t>
  </si>
  <si>
    <t>ІВАНО-ФРАНКІВСЬКА область, місто КОЛОМИЯ, вулиця Миколи Лисенка, 3</t>
  </si>
  <si>
    <t>6eee1003-dc15-490b-83ad-14a03e1da6c2</t>
  </si>
  <si>
    <t>КОМУНАЛЬНЕ НЕКОМЕРЦІЙНЕ ПІДПРИЄМСТВО МАРІУПОЛЬСЬКОЇ МІСЬКОЇ РАДИ "ЦЕНТР ПЕРВИННОЇ МЕДИКО-САНІТАРНОЇ ДОПОМОГИ №1 М.МАРІУПОЛЯ"   Амбулаторія № 10</t>
  </si>
  <si>
    <t>ДОНЕЦЬКА область, місто МАРІУПОЛЬ, вулиця Курчатова, 33а</t>
  </si>
  <si>
    <t>6eef4c3c-7379-46b8-8d76-827560829cad</t>
  </si>
  <si>
    <t>Комунальне некомерційне підприємство Сумської обласної ради "Обласна дитяча клінічна лікарня"</t>
  </si>
  <si>
    <t>СУМСЬКА область, місто СУМИ, вулиця Ковпака, 22</t>
  </si>
  <si>
    <t>6ef0963f-c9c6-4246-b771-b3781cd762f0</t>
  </si>
  <si>
    <t>Кутинська амбулаторія загальної практики - сімейної медицини</t>
  </si>
  <si>
    <t>КУТИН</t>
  </si>
  <si>
    <t>РІВНЕНСЬКА область, ЗАРІЧНЕНСЬКИЙ район, село КУТИН, вулиця Центральна, 36а</t>
  </si>
  <si>
    <t>6ef25dc4-cd92-4940-bec4-87ac57a98425</t>
  </si>
  <si>
    <t>ГАСТРОЦЕНТР "СЛАВМЕД"</t>
  </si>
  <si>
    <t>СУМСЬКА область, місто СУМИ, вулиця Троїцька, 28 А</t>
  </si>
  <si>
    <t>6ef3ab85-10da-43aa-89a6-0e2c10aa505f</t>
  </si>
  <si>
    <t>ЗАПОРІЗЬКА область, місто ЗАПОРІЖЖЯ, проспект Металургів, 9</t>
  </si>
  <si>
    <t>6ef5090e-c8c7-4718-9c09-579fdce8b645</t>
  </si>
  <si>
    <t>ФАП с.Кибляри</t>
  </si>
  <si>
    <t>КИБЛЯРИ</t>
  </si>
  <si>
    <t>ЗАКАРПАТСЬКА область, УЖГОРОДСЬКИЙ район, село КИБЛЯРИ, вулиця Кибляри, 165</t>
  </si>
  <si>
    <t>6f0235c4-de6c-435b-8c3a-c9ea24d5f67c</t>
  </si>
  <si>
    <t>Амбулаторія загальної практики - сімейної медицини №1 м.Збараж</t>
  </si>
  <si>
    <t>6f06cf5f-548a-433b-a41a-8aa4f6828042</t>
  </si>
  <si>
    <t>Попельнастівська амбулаторія ЗПСМ</t>
  </si>
  <si>
    <t>ПОПЕЛЬНАСТЕ</t>
  </si>
  <si>
    <t>КІРОВОГРАДСЬКА область, ОЛЕКСАНДРІЙСЬКИЙ район, село ПОПЕЛЬНАСТЕ, вулиця Соборна, 2</t>
  </si>
  <si>
    <t>6f0b1615-96bc-49a7-8c45-6f3d1f357493</t>
  </si>
  <si>
    <t>Фельдшерський пунк села Заплази</t>
  </si>
  <si>
    <t>ЗАПЛАЗИ</t>
  </si>
  <si>
    <t>ОДЕСЬКА область, ЛЮБАШІВСЬКИЙ район, село ЗАПЛАЗИ, вулиця Степова, 12</t>
  </si>
  <si>
    <t>6f0bae35-c0ab-4912-970b-c60f2f08583a</t>
  </si>
  <si>
    <t>ОДЕСЬКА область, село КАМ'ЯНКА, вулиця Успенська, 95/А</t>
  </si>
  <si>
    <t>6f147978-2ce0-404e-bb55-34e139473c43</t>
  </si>
  <si>
    <t>Фельдшерський пункт с. Красний Лиман</t>
  </si>
  <si>
    <t>КРАСНИЙ ЛИМАН</t>
  </si>
  <si>
    <t>ДОНЕЦЬКА область, ПОКРОВСЬКИЙ район, село КРАСНИЙ ЛИМАН, вулиця Контемирова, 1</t>
  </si>
  <si>
    <t>6f1ca4da-99da-476e-9d6c-c1cf62a0ab29</t>
  </si>
  <si>
    <t>КНП "Великобурлуцька ЦРЛ" (поліклініка)</t>
  </si>
  <si>
    <t>ХАРКІВСЬКА область, ВЕЛИКОБУРЛУЦЬКИЙ район, смт. ВЕЛИКИЙ БУРЛУК, вулиця Виноградна, 2а</t>
  </si>
  <si>
    <t>6f1d5d0d-0c14-4827-b690-f698192e30c1</t>
  </si>
  <si>
    <t>АЗПСМ с.Дорогинка</t>
  </si>
  <si>
    <t>КИЇВСЬКА область, ФАСТІВСЬКИЙ район, село ДОРОГИНКА, вулиця Шкільна, 2а</t>
  </si>
  <si>
    <t>6f1f9c4f-12dc-45d0-876d-f40bb7b6d3a3</t>
  </si>
  <si>
    <t>6f210d73-61b6-416e-a64d-82e8223a5f35</t>
  </si>
  <si>
    <t>Черговий підрозділ</t>
  </si>
  <si>
    <t>6f23ff9d-f9a9-4d51-81a5-f3908032084e</t>
  </si>
  <si>
    <t>Фельдшерський пунк села Комарівка</t>
  </si>
  <si>
    <t>ОДЕСЬКА область, ЛЮБАШІВСЬКИЙ район, село КОМАРІВКА, вулиця Степана Олійника, 10</t>
  </si>
  <si>
    <t>6f240df4-0334-490d-ae4a-52fb5df5fb5b</t>
  </si>
  <si>
    <t>Комунальне некомерційне підприємство "Покровська міська лікарня" Покровської міської ради Донецької області</t>
  </si>
  <si>
    <t>ДОНЕЦЬКА область, місто ПОКРОВСЬК, вулиця Степана Бовкуна, 20</t>
  </si>
  <si>
    <t>6f271e94-66ae-42a0-b747-79e06cbda999</t>
  </si>
  <si>
    <t>6f292d5b-9cdc-4ec6-afcb-26c8df690a27</t>
  </si>
  <si>
    <t>Нижнівська лікарська амбулаторія загальної практики - сімейної медицини КНП «Тлумацький центр первинної медичної допомоги» Тлумацької міської ради об'єднаної територіальної громади  Тлумацького району</t>
  </si>
  <si>
    <t>НИЖНІВ</t>
  </si>
  <si>
    <t>ІВАНО-ФРАНКІВСЬКА область, ТЛУМАЦЬКИЙ район, село НИЖНІВ, вулиця Дністровська, 12</t>
  </si>
  <si>
    <t>6f40846a-eebd-45c2-8a7b-a8a11f7b829a</t>
  </si>
  <si>
    <t>Ендокринологічне відділення</t>
  </si>
  <si>
    <t>ДНІПРОПЕТРОВСЬКА область, місто КАМ'ЯНСЬКЕ, проспект Аношкіна , 72</t>
  </si>
  <si>
    <t>6f43d387-e83c-40ed-a44d-b8607eabd140</t>
  </si>
  <si>
    <t>Амбулаторія ЗПСМ с.Баничі</t>
  </si>
  <si>
    <t>БАНИЧІ</t>
  </si>
  <si>
    <t>СУМСЬКА область, ГЛУХІВСЬКИЙ район, село БАНИЧІ, вулиця Мурашка, 54д</t>
  </si>
  <si>
    <t>6f46bf69-4504-47f3-95b2-e9e1ad86c5b5</t>
  </si>
  <si>
    <t>Варварівський фельдшерсько-акушерський пункт</t>
  </si>
  <si>
    <t>ХМЕЛЬНИЦЬКА область, СЛАВУТСЬКИЙ район, село ВАРВАРІВКА, вулиця Шкільна, 48</t>
  </si>
  <si>
    <t>6f4ebe10-3c5b-4c9b-8390-dafd575551b6</t>
  </si>
  <si>
    <t>Комунальне некомерційне підприємство Старосамбірської районної ради "Добромильська районна лікарня" Хирівська міська лікарня. Терапевтичне відділення</t>
  </si>
  <si>
    <t>ЛЬВІВСЬКА область, СТАРОСАМБІРСЬКИЙ район, місто ХИРІВ, вулиця Богдана Хмельницького, 12</t>
  </si>
  <si>
    <t>6f53745d-056c-46e9-9e8d-f78f14878d9b</t>
  </si>
  <si>
    <t>89300, Закарпатська обл., Свалявський р-н, м.Свалява, вул. Визволення, 184</t>
  </si>
  <si>
    <t>ЗАКАРПАТСЬКА область, СВАЛЯВСЬКИЙ район, місто СВАЛЯВА, вулиця Визволення, 184</t>
  </si>
  <si>
    <t>6f566c72-261e-499c-bcb6-bad3692db390</t>
  </si>
  <si>
    <t>ФП с. Сохужинці</t>
  </si>
  <si>
    <t>СОХУЖИНЦІ</t>
  </si>
  <si>
    <t>ХМЕЛЬНИЦЬКА область, ІЗЯСЛАВСЬКИЙ район, село СОХУЖИНЦІ, вулиця Жовтнева , 2а</t>
  </si>
  <si>
    <t>6f5a870f-f973-40b7-8ef0-d9485ec83f83</t>
  </si>
  <si>
    <t>ЛДЦ ТОВ Цнтр травматології та ортопедії"  - Ортопедо-травматологічне відділення №2</t>
  </si>
  <si>
    <t>ЧЕРНІВЕЦЬКА область, місто ЧЕРНІВЦІ, вулиця Героїв Майдану, 226</t>
  </si>
  <si>
    <t>6f67100b-5e89-478c-80a8-d6f251cc372f</t>
  </si>
  <si>
    <t>КИЇВСЬКА область, місто БІЛА ЦЕРКВА, вулиця Івана Мазепи , 65 а</t>
  </si>
  <si>
    <t>6f702285-dad1-408e-ab2d-b6a8f25330d9</t>
  </si>
  <si>
    <t>ДОНЕЦЬКА область, місто СЛОВ'ЯНСЬК,  СВОБОДИ, 37</t>
  </si>
  <si>
    <t>6f77a0c7-be1e-4cc5-9c5e-d7feb979bde6</t>
  </si>
  <si>
    <t>Амбулаторія загальної практики сімейної медицини с.Саї</t>
  </si>
  <si>
    <t>САЇ</t>
  </si>
  <si>
    <t>СУМСЬКА область, ЛИПОВОДОЛИНСЬКИЙ район, село САЇ, вулиця Шкільна, 60</t>
  </si>
  <si>
    <t>6f79fecb-fa80-4139-9141-6797e8f06ea0</t>
  </si>
  <si>
    <t>Амбулаторія ЗПСМ №4 КНМП "ЦПМСД №1" міста Кременчука</t>
  </si>
  <si>
    <t>ПОЛТАВСЬКА область, місто КРЕМЕНЧУК, вулиця Мічуріна, 76</t>
  </si>
  <si>
    <t>6f824441-1624-4138-a471-f91c99ff0696</t>
  </si>
  <si>
    <t>6f84cd73-b3c2-4d85-932a-6d19724649f8</t>
  </si>
  <si>
    <t>МАКЕДОНИ</t>
  </si>
  <si>
    <t>КИЇВСЬКА область, МИРОНІВСЬКИЙ район, село МАКЕДОНИ, вулиця Центральна, 4а</t>
  </si>
  <si>
    <t>6f87083b-e57a-4542-a297-47b15685b4c3</t>
  </si>
  <si>
    <t>АЗПСМ с. Довжик</t>
  </si>
  <si>
    <t>ДОВЖИК</t>
  </si>
  <si>
    <t>ХАРКІВСЬКА область, ЗОЛОЧІВСЬКИЙ район, село ДОВЖИК, вулиця Миру, 89Б</t>
  </si>
  <si>
    <t>6f885580-786f-4d87-9c2c-948d65d9d4a5</t>
  </si>
  <si>
    <t>ФАП с. Широка Долина</t>
  </si>
  <si>
    <t>ШИРОКА ДОЛИНА</t>
  </si>
  <si>
    <t>ПОЛТАВСЬКА область, ВЕЛИКОБАГАЧАНСЬКИЙ район, село ШИРОКА ДОЛИНА, вулиця Миру, 65</t>
  </si>
  <si>
    <t>6f8890af-f23a-498c-b92d-5cd8988161cc</t>
  </si>
  <si>
    <t>ЗАХАРІВСЬКИЙ</t>
  </si>
  <si>
    <t>ОДЕСЬКА область, ЗАХАРІВСЬКИЙ район, смт. ЗАТИШШЯ, вулиця Суворова, 37</t>
  </si>
  <si>
    <t>6f8ada76-4699-4ea3-9591-eaef098cc376</t>
  </si>
  <si>
    <t>6f8c9c04-599a-47b4-8516-b3f308022677</t>
  </si>
  <si>
    <t>Централізована бактеріологічна лабораторія</t>
  </si>
  <si>
    <t>6f8e40fc-779a-403a-90d8-b7a0287448df</t>
  </si>
  <si>
    <t>ФАП с.Гетиня</t>
  </si>
  <si>
    <t>ГЕТИНЯ</t>
  </si>
  <si>
    <t>ЗАКАРПАТСЬКА область, ВИНОГРАДІВСЬКИЙ район, село ГЕТИНЯ, вулиця Терешковоі, 34</t>
  </si>
  <si>
    <t>6f96e6b8-4178-4301-9d9e-16e2093d5ff9</t>
  </si>
  <si>
    <t>Прилуцька амбулаторія загальної практики сімейної медицини КНП "ЦПМСД" ПРР ЧО</t>
  </si>
  <si>
    <t>ЧЕРНІГІВСЬКА область, місто ПРИЛУКИ, вулиця Київська, 98</t>
  </si>
  <si>
    <t>6f9b07b8-9910-4a2e-9c37-03238b54cbfe</t>
  </si>
  <si>
    <t>АЗПСМ с. Пасіка</t>
  </si>
  <si>
    <t>ЗАКАРПАТСЬКА область, СВАЛЯВСЬКИЙ район, село ПАСІКА, вулиця , 32а</t>
  </si>
  <si>
    <t>6f9cb6f6-5feb-49d4-84d3-3915b212ef54</t>
  </si>
  <si>
    <t>Відділення профмедоглядів госп-розрахункового центру</t>
  </si>
  <si>
    <t>ЧЕРНІГІВСЬКА область, місто ЧЕРНІГІВ, провулок 1 травня, 3а</t>
  </si>
  <si>
    <t>6fa06c32-bf85-4143-b350-bf9044cf74c3</t>
  </si>
  <si>
    <t>Фельдшерський пункт с.Набоків</t>
  </si>
  <si>
    <t>НАБОКІВ</t>
  </si>
  <si>
    <t>ЧЕРКАСЬКА область, село НАБОКІВ, вулиця Сивирина Наливайка, 17</t>
  </si>
  <si>
    <t>6fa1daa1-9f63-47fb-ae5c-b0eb97901eb9</t>
  </si>
  <si>
    <t>Тиманівська амбулаторія загальної практики сімейної-медицини</t>
  </si>
  <si>
    <t>ВІННИЦЬКА область, село ТИМАНІВКА, вулиця Незалежності, 12а</t>
  </si>
  <si>
    <t>6fb4958c-05b9-41d7-b65c-7c521c23f280</t>
  </si>
  <si>
    <t>Амбулаторія ЗПСМ с. Чаплинка (КНП "Петриківський ЦПМСД")</t>
  </si>
  <si>
    <t>ДНІПРОПЕТРОВСЬКА область, ПЕТРИКІВСЬКИЙ район, село ЧАПЛИНКА, провулок Тихий, 7</t>
  </si>
  <si>
    <t>6fb681f8-866a-4404-bda3-f13bf2c03fb0</t>
  </si>
  <si>
    <t>Комунальне підприємство "Волинський обласний центр екстреної медичної допомоги та медицини катастроф" Волинської обласної ради Ківерцівське  відділення екстренної медичної допомоги пункт ЕМД смт.Цумань</t>
  </si>
  <si>
    <t>6fb72c53-c8ca-4569-a1ca-7fca940211d0</t>
  </si>
  <si>
    <t>Краснолуцька амбулаторія загальної практики - сімейної медицини</t>
  </si>
  <si>
    <t>КРАСНА ЛУКА</t>
  </si>
  <si>
    <t>ПОЛТАВСЬКА область, село КРАСНА ЛУКА, вулиця Першотравнева, 7</t>
  </si>
  <si>
    <t>6fb8b5f1-6bdc-4199-a27f-92958f6f1027</t>
  </si>
  <si>
    <t>Фельдшерсько - акушерський пункт с. Новотимофіївка</t>
  </si>
  <si>
    <t>НОВОТИМОФІЇВКА</t>
  </si>
  <si>
    <t>МИКОЛАЇВСЬКА область, СНІГУРІВСЬКИЙ район, село НОВОТИМОФІЇВКА, вулиця Садова, 17</t>
  </si>
  <si>
    <t>6fb9445d-3778-4ee6-bb82-eb97632a5549</t>
  </si>
  <si>
    <t>КНП "Стоматологічна поліклініка №3" ЗМР, Запорізького козацтва 25</t>
  </si>
  <si>
    <t>ЗАПОРІЗЬКА область, місто ЗАПОРІЖЖЯ, вулиця Запорізького козацтва, 25</t>
  </si>
  <si>
    <t>6fbcf917-1048-44a5-bd23-46d0c9946111</t>
  </si>
  <si>
    <t>м. Житомир, проспект Миру, 11</t>
  </si>
  <si>
    <t>6fc4a577-eebf-43a4-9ecf-2f79951fd27a</t>
  </si>
  <si>
    <t>КНП"Черкаський обласний центр планування сім'ї та репродукції людини ЧОР"</t>
  </si>
  <si>
    <t>6fc7cc15-3de1-480f-988c-3fb448bdc00c</t>
  </si>
  <si>
    <t>ОДЕСЬКА область, місто ОДЕСА, вулиця Єврейська, 11</t>
  </si>
  <si>
    <t>6fcc2b09-d3af-4970-bbe3-ca86c9b6df4f</t>
  </si>
  <si>
    <t>Солонобалківський ФАП</t>
  </si>
  <si>
    <t>СОЛОНА БАЛКА</t>
  </si>
  <si>
    <t>ПОЛТАВСЬКА область, КАРЛІВСЬКИЙ район, селище СОЛОНА БАЛКА, вулиця Басарабової, 8</t>
  </si>
  <si>
    <t>6fcf3292-a084-4ec6-9205-18bfc00ee2d7</t>
  </si>
  <si>
    <t>Комунальне некомерційне підприємство Міська стоматологічна поліклініка м.Торецька</t>
  </si>
  <si>
    <t>ДОНЕЦЬКА область, місто ТОРЕЦЬК, вулиця МАЯКОВСЬКОГО, 5</t>
  </si>
  <si>
    <t>6fd0a4b0-6b90-47ca-9629-02854cd96fae</t>
  </si>
  <si>
    <t>Ялинцівська АЗПСМ</t>
  </si>
  <si>
    <t>ЯЛИНЦІ</t>
  </si>
  <si>
    <t>ПОЛТАВСЬКА область, КРЕМЕНЧУЦЬКИЙ район, село ЯЛИНЦІ, вулиця Шкільна, 8</t>
  </si>
  <si>
    <t>6fd64c2d-ae66-40f1-afa5-2bfae10d0b9b</t>
  </si>
  <si>
    <t>Березівська АЗПСМ</t>
  </si>
  <si>
    <t>КІРОВОГРАДСЬКА область, УСТИНІВСЬКИЙ район, село БЕРЕЗІВКА, вулиця Поштова, 2</t>
  </si>
  <si>
    <t>6fd88e5f-2ca0-437c-9034-ec0be8ff4620</t>
  </si>
  <si>
    <t>АМБУЛАТОРІЯ ЗАГАЛЬНОЇ ПРАКТИКИ-СІМЕЙНОЇ МЕДИЦИНИ с.Кам'янка</t>
  </si>
  <si>
    <t>ОДЕСЬКА область, ІЗМАЇЛЬСЬКИЙ район, село КАМ'ЯНКА, вулиця Успенська, 95А</t>
  </si>
  <si>
    <t>6fdc4f44-b721-4aa2-89bb-bd9d6901560a</t>
  </si>
  <si>
    <t>Комунальне некомерційне підприємство "Середино-Будська амбулаторія загальної практики сімейної медицини" Середино-Будської міської ради"</t>
  </si>
  <si>
    <t>6fe20617-5547-4607-b7c3-97a4c81fff8e</t>
  </si>
  <si>
    <t>АЗПСМ Дослідно селекційна станція</t>
  </si>
  <si>
    <t>БІЛОЦЕРКІВСЬКИЙ</t>
  </si>
  <si>
    <t>МАЛА ВІЛЬШАНКА</t>
  </si>
  <si>
    <t>КИЇВСЬКА область, БІЛОЦЕРКІВСЬКИЙ район, село МАЛА ВІЛЬШАНКА, вулиця Молодіжна, 5</t>
  </si>
  <si>
    <t>6fe601b3-1605-434a-9396-f8889a26941f</t>
  </si>
  <si>
    <t>КНП "Друга Черкаська міська лікарня відновного лікування"</t>
  </si>
  <si>
    <t>ЧЕРКАСЬКА область, місто ЧЕРКАСИ, вулиця Золотоніська, 2</t>
  </si>
  <si>
    <t>6feceba7-f30b-4465-a4a7-31917e751d4d</t>
  </si>
  <si>
    <t>Комунальне некомерційне підприємство "Модрицька амбулаторія загальної практики сімейної медицини" Модрицької сільської ради</t>
  </si>
  <si>
    <t>ЛЬВІВСЬКА область, ДРОГОБИЦЬКИЙ район, село МОДРИЧІ, вулиця шкільна, 53</t>
  </si>
  <si>
    <t>6ff12bbd-64b2-46ea-bf99-b8f730ab5cb7</t>
  </si>
  <si>
    <t>Комунальне некомерційне підприємство Сумської обласної ради "Обласна клінічна спеціалізована лікарня" (підрозділ м.Охтирка)</t>
  </si>
  <si>
    <t>СУМСЬКА область, місто ОХТИРКА, вулиця Сумська, 57</t>
  </si>
  <si>
    <t>6ff33878-6a90-49a6-97b8-ee6b2bbe5e4c</t>
  </si>
  <si>
    <t>АЗПСМ с. Новонадеждине</t>
  </si>
  <si>
    <t>НОВОНАДЕЖДИНЕ</t>
  </si>
  <si>
    <t>ХАРКІВСЬКА область, БЛИЗНЮКІВСЬКИЙ район, село НОВОНАДЕЖДИНЕ, вулиця Заводська, 37</t>
  </si>
  <si>
    <t>6ff3e999-dcf7-4848-be93-64b63232df74</t>
  </si>
  <si>
    <t>АЗПСМ сел. Безлюдівка</t>
  </si>
  <si>
    <t>БЕЗЛЮДІВКА</t>
  </si>
  <si>
    <t>ХАРКІВСЬКА область, ХАРКІВСЬКИЙ район, смт. БЕЗЛЮДІВКА, вулиця Кооперативна, 32</t>
  </si>
  <si>
    <t>6ff92c0d-e5c1-4152-a597-005f3f97fb19</t>
  </si>
  <si>
    <t>ТЕРНОПІЛЬСЬКА область, місто ТЕРНОПІЛЬ, вулиця Князя Острозького, 37</t>
  </si>
  <si>
    <t>6ffc0a66-c5b6-42b7-8dbb-69d855a4ec09</t>
  </si>
  <si>
    <t>Кабінет цілодобового надання первинної медичної допомоги</t>
  </si>
  <si>
    <t>6ffe5145-898b-4aa1-accc-5731d30a8f1d</t>
  </si>
  <si>
    <t>ОКНП " Чернівецький клінічний кардіологічний центр"</t>
  </si>
  <si>
    <t>ЧЕРНІВЕЦЬКА область, місто ЧЕРНІВЦІ, вулиця Героїв Майдану, 230</t>
  </si>
  <si>
    <t>70060207-ab16-4fc1-8f2b-6dc2137543df</t>
  </si>
  <si>
    <t>Терапевтичний відділ 3</t>
  </si>
  <si>
    <t>ІВАНО-ФРАНКІВСЬКА область, місто КАЛУШ, вулиця Богдана Хмельницького, 32</t>
  </si>
  <si>
    <t>7007ac7f-e5c9-437c-91f2-07540a12aba6</t>
  </si>
  <si>
    <t>АмбулаторіяЗПСМ с. Копанки</t>
  </si>
  <si>
    <t>ІВАНО-ФРАНКІВСЬКА область, КАЛУСЬКИЙ район, село КОПАНКИ, вулиця Степана Бандери, 15</t>
  </si>
  <si>
    <t>700fe232-ce52-4463-9b9e-3fc8cf0efff7</t>
  </si>
  <si>
    <t>Амбулаторія загальної практики-сімейної медицини с. Носківці</t>
  </si>
  <si>
    <t>НОСКІВЦІ</t>
  </si>
  <si>
    <t>ВІННИЦЬКА область, ЖМЕРИНСЬКИЙ район, село НОСКІВЦІ, вулиця Центральна, 7</t>
  </si>
  <si>
    <t>70123e36-30a6-49f6-bfa4-e79a2cfc5174</t>
  </si>
  <si>
    <t>Мокренський фельдшерсько-акушерський пункт</t>
  </si>
  <si>
    <t>ВОЛИНСЬКА область, СТАРОВИЖІВСЬКИЙ район, село МОКРЕ, вулиця Незалежності, 23а</t>
  </si>
  <si>
    <t>702979b2-ee10-4020-bb15-e12c3fba7548</t>
  </si>
  <si>
    <t>Краснянський ФАП</t>
  </si>
  <si>
    <t>ПОЛТАВСЬКА область, КАРЛІВСЬКИЙ район, селище КРАСНЕ, вулиця Першотравнева, 2</t>
  </si>
  <si>
    <t>7030fa5e-bd8e-4efa-a6bb-62ac447e412a</t>
  </si>
  <si>
    <t>Поліклінічне відділення  №2 (Євгена Коновальця, 1)</t>
  </si>
  <si>
    <t>ЛЬВІВСЬКА область, місто ЛЬВІВ, вулиця Євгена Коновальця, 1</t>
  </si>
  <si>
    <t>7032d11a-90d2-4844-906a-023cfff8e32a</t>
  </si>
  <si>
    <t>Бутівська амбулаторія ЗПСМ</t>
  </si>
  <si>
    <t>БУТІВСЬКЕ</t>
  </si>
  <si>
    <t>КІРОВОГРАДСЬКА область, ОЛЕКСАНДРІЙСЬКИЙ район, село БУТІВСЬКЕ, вулиця Шевченка, 21</t>
  </si>
  <si>
    <t>7034a081-2045-4861-b781-785d3103a4d4</t>
  </si>
  <si>
    <t>амбулаторія ЗПСМ №2</t>
  </si>
  <si>
    <t>ЧЕРКАСЬКА область, місто ВАТУТІНЕ, вулиця Чайковського, 11</t>
  </si>
  <si>
    <t>70481a44-0422-4c70-b0fe-971737106c28</t>
  </si>
  <si>
    <t>АЗПСМ м.Коростишів</t>
  </si>
  <si>
    <t>ЖИТОМИРСЬКА область, КОРОСТИШІВСЬКИЙ район, місто КОРОСТИШІВ, вулиця Героїв Небесної Сотні, 58</t>
  </si>
  <si>
    <t>70492254-9f22-41bf-a9e7-fd8647f273ac</t>
  </si>
  <si>
    <t>Дернівська АЗПСМ</t>
  </si>
  <si>
    <t>ДЕРНО</t>
  </si>
  <si>
    <t>ВОЛИНСЬКА область, КІВЕРЦІВСЬКИЙ район, село ДЕРНО, вулиця Спеціалістів, 17а</t>
  </si>
  <si>
    <t>70496796-4f17-4ccf-b593-feef02ca36d8</t>
  </si>
  <si>
    <t>КНП "Красноградська центральна районна лікарня"</t>
  </si>
  <si>
    <t>ХАРКІВСЬКА область, КРАСНОГРАДСЬКИЙ район, місто КРАСНОГРАД, вулиця Шиндлера, 87</t>
  </si>
  <si>
    <t>704b292b-d19e-4120-a68c-175d10a65202</t>
  </si>
  <si>
    <t>Амбулаторія № 3 м. Слов'янськ КНП Слов'янської міської Ради ''ЦПМСД м. Слов'янська''</t>
  </si>
  <si>
    <t>ДОНЕЦЬКА область, місто СЛОВ'ЯНСЬК, вулиця Свободи, 37</t>
  </si>
  <si>
    <t>705595c5-1ad6-4efc-b7c8-b081ed14a4bf</t>
  </si>
  <si>
    <t>Фельдшерсько-акушерський пункт село Журавка</t>
  </si>
  <si>
    <t>ЧЕРКАСЬКА область, ШПОЛЯНСЬКИЙ район, село ЖУРАВКА, вулиця Краєвидна, 139</t>
  </si>
  <si>
    <t>7058c727-611c-4962-b324-5ea18e75a919</t>
  </si>
  <si>
    <t>ХМЕЛЬНИЦЬКА область, місто СТАРОКОСТЯНТИНІВ, вулиця Кожедуба, 8/1</t>
  </si>
  <si>
    <t>706111af-5af0-4ff6-89c1-f293ac3ac390</t>
  </si>
  <si>
    <t>ФІЗИЧНА ОСОБА - ПІДПРИЄМЕЦЬ  ГРИНЬКО ЛІЛІЯ ІВАНІВНА</t>
  </si>
  <si>
    <t>ЧЕРНІВЕЦЬКА область, КЕЛЬМЕНЕЦЬКИЙ район, смт. КЕЛЬМЕНЦІ, вулиця Довженка, 36 А</t>
  </si>
  <si>
    <t>70641941-8697-44cb-9005-232966ff256b</t>
  </si>
  <si>
    <t>Місце наданняпослуг 2</t>
  </si>
  <si>
    <t>РІВНЕНСЬКА область, місто РІВНЕ, вулиця Князя Володимира, 17</t>
  </si>
  <si>
    <t>70642d6c-a568-495b-9d06-397ee7ec5a63</t>
  </si>
  <si>
    <t>ОДЕСЬКА область, місто ОДЕСА, вулиця Семінарська , 7</t>
  </si>
  <si>
    <t>706471f2-aed1-4fc4-9060-fe893c8e3aaf</t>
  </si>
  <si>
    <t>СУМСЬКА область, СЕРЕДИНО-БУДСЬКИЙ район, смт. ЗНОБ-НОВГОРОДСЬКЕ, вулиця Шкiльна, 17</t>
  </si>
  <si>
    <t>7064b242-8506-4573-8477-b246690e26e2</t>
  </si>
  <si>
    <t>Дашківецька амбулаторія загальної практики - сімейної медицини</t>
  </si>
  <si>
    <t>ДАШКІВЦІ</t>
  </si>
  <si>
    <t>ВІННИЦЬКА область, ЛІТИНСЬКИЙ район, село ДАШКІВЦІ, вулиця Центральна, 5А</t>
  </si>
  <si>
    <t>7068aded-4561-4ded-828b-244e0e9018ec</t>
  </si>
  <si>
    <t>Тростянецьке відділення ЕМД</t>
  </si>
  <si>
    <t>ВІННИЦЬКА область, смт. ТРОСТЯНЕЦЬ, вулиця Мічуріна, 60</t>
  </si>
  <si>
    <t>7068b10a-61b5-4ab3-9e6c-f32e329dab1f</t>
  </si>
  <si>
    <t>Сокиринська сільська лікарська амбулаторія</t>
  </si>
  <si>
    <t>ЧЕРНІГІВСЬКА область, СРІБНЯНСЬКИЙ район, село СОКИРИНЦІ, вулиця О.Вересая, 4</t>
  </si>
  <si>
    <t>7078da32-3479-48d2-b150-1073477b927b</t>
  </si>
  <si>
    <t>Відокремлений структурний підрозділ №2 Комунального  некомерційного підприємства «Кобеляцька центральна районна    лікарня» Кобеляцької районної ради Полтавської області</t>
  </si>
  <si>
    <t>СВІТЛОГІРСЬКЕ</t>
  </si>
  <si>
    <t>ПОЛТАВСЬКА область, КОБЕЛЯЦЬКИЙ район, село СВІТЛОГІРСЬКЕ, вулиця Пирогова, 23</t>
  </si>
  <si>
    <t>707b2010-f896-41b5-bcbe-b73a27ebe77b</t>
  </si>
  <si>
    <t>Орлівський ФП</t>
  </si>
  <si>
    <t>ОРЛИ</t>
  </si>
  <si>
    <t>ДНІПРОПЕТРОВСЬКА область, ПОКРОВСЬКИЙ район, село ОРЛИ, вулиця Світанкова, 11-А</t>
  </si>
  <si>
    <t>707f7a6c-e6c6-472a-8fd8-294e2e7e6dd7</t>
  </si>
  <si>
    <t>Фельдшерський пункт с.Добромірка</t>
  </si>
  <si>
    <t>ДОБРОМІРКА</t>
  </si>
  <si>
    <t>ТЕРНОПІЛЬСЬКА область, ЗБАРАЗЬКИЙ район, село ДОБРОМІРКА, вулиця Лесі Українки, 42</t>
  </si>
  <si>
    <t>7089e0b7-7fb1-4bb5-950c-e06a8e45e51f</t>
  </si>
  <si>
    <t>Пункт здоров'я с. Борівці</t>
  </si>
  <si>
    <t>БОРІВЦІ</t>
  </si>
  <si>
    <t>ЧЕРНІВЕЦЬКА область, КІЦМАНСЬКИЙ район, село БОРІВЦІ, вулиця Головна, 56</t>
  </si>
  <si>
    <t>708bd6bc-4010-49f4-a71d-51eb28a350f6</t>
  </si>
  <si>
    <t>фельдшерсько-акушерський пункт села Одринки амбулаторії загальної практики сімейної медицини Коростської дільниці комунального некомерційного підприємства "Сарненський  центр первинної медико-санітарн</t>
  </si>
  <si>
    <t>ОДРИНКИ</t>
  </si>
  <si>
    <t>РІВНЕНСЬКА область, САРНЕНСЬКИЙ район, село ОДРИНКИ, вулиця Шкільна, 11а</t>
  </si>
  <si>
    <t>708bda52-2b35-48b7-8e1d-e36739395dab</t>
  </si>
  <si>
    <t>ФП с. Мирони</t>
  </si>
  <si>
    <t>МИРОНИ</t>
  </si>
  <si>
    <t>ОДЕСЬКА область, БАЛТСЬКИЙ район, село МИРОНИ, вулиця Миру, 23</t>
  </si>
  <si>
    <t>708f2a5a-d11f-4617-ac57-2ee2aa5093e1</t>
  </si>
  <si>
    <t>Комунальне некомерційне підприємство "Срібнянська центральна  лікарня" Срібнянської селищної ради Чернігівської області</t>
  </si>
  <si>
    <t>ЧЕРНІГІВСЬКА область, СРІБНЯНСЬКИЙ район, смт. СРІБНЕ, вулиця Миру, 19</t>
  </si>
  <si>
    <t>7091d2f6-c13c-4ec4-8c31-e67d15ef13bc</t>
  </si>
  <si>
    <t>Амбулаторія ЗПСМ №6  КНП "ЦПМСД №1" Голосіївського району міста Києва</t>
  </si>
  <si>
    <t>М.КИЇВ, місто КИЇВ, вулиця Михайла Ломоносова, 52а</t>
  </si>
  <si>
    <t>709200e0-1224-421a-b769-2adffd63db81</t>
  </si>
  <si>
    <t>ВІДОКРЕМЛЕНИЙ ПІДРОЗДІЛ ЛІКАРСЬКА АМБУЛАТОРІЯ ЗАГАЛЬНОЇ ПРАКТИКИ - СІМЕЙНОЇ МЕДИЦИНИ С. ТУХОЛЬКА КОМУНАЛЬНОГО НЕКОМЕРЦІЙНОГО ПІДПРИЄМСТВА СКОЛІВСЬКИЙ ЦЕНТР ПЕРВИННОЇ МЕДИЧНОЇ ДОПОМОГИ СКОЛІВСЬКОЇ РАЙО</t>
  </si>
  <si>
    <t>ТУХОЛЬКА</t>
  </si>
  <si>
    <t>ЛЬВІВСЬКА область, СКОЛІВСЬКИЙ район, село ТУХОЛЬКА, вулиця Зелена, 2</t>
  </si>
  <si>
    <t>70954cd3-bff5-40f6-b1ad-9fa83841a607</t>
  </si>
  <si>
    <t>КНП Баранинської сільської ради "Центр ПМСД" АЗПСМ с. Ярок</t>
  </si>
  <si>
    <t>ЯРОК</t>
  </si>
  <si>
    <t>ЗАКАРПАТСЬКА область, село ЯРОК, вулиця вулиця, 23а</t>
  </si>
  <si>
    <t>7096fa4f-be38-4abf-bc2a-f896fc7611c7</t>
  </si>
  <si>
    <t>Центр первинної медичної (медико-санітарної) допомоги АМБУЛАТОРІЯ №2</t>
  </si>
  <si>
    <t>ХАРКІВСЬКА область, місто ХАРКІВ, вулиця Героїв Праці, 12Є</t>
  </si>
  <si>
    <t>709cf070-ca51-49b3-a509-53b94ecc0055</t>
  </si>
  <si>
    <t>Первомаївська АЗПСМ</t>
  </si>
  <si>
    <t>ПЕРВОМАЇВКА</t>
  </si>
  <si>
    <t>ХЕРСОНСЬКА область, ВЕРХНЬОРОГАЧИЦЬКИЙ район, село ПЕРВОМАЇВКА, вулиця Центральна, 2</t>
  </si>
  <si>
    <t>70a60db2-7776-4cde-9c72-104af7d9debd</t>
  </si>
  <si>
    <t>АЗПСМ с.Рідне</t>
  </si>
  <si>
    <t>РІДНЕ</t>
  </si>
  <si>
    <t>ХАРКІВСЬКА область, БАРВІНКІВСЬКИЙ район, село РІДНЕ, вулиця Центральна, 60</t>
  </si>
  <si>
    <t>70adf81c-8f2b-4ab6-adb9-b2222c7659a6</t>
  </si>
  <si>
    <t>Амбулаторія загальної практики – сімейної медицини с. Оришківці</t>
  </si>
  <si>
    <t>ОРИШКІВЦІ</t>
  </si>
  <si>
    <t>ТЕРНОПІЛЬСЬКА область, ГУСЯТИНСЬКИЙ район, село ОРИШКІВЦІ, вулиця Лесі Українки, 27</t>
  </si>
  <si>
    <t>70be9fb3-0039-404d-a25c-56680576fe5c</t>
  </si>
  <si>
    <t>Мій Лікар</t>
  </si>
  <si>
    <t>ВІННИЦЬКА область, ПОГРЕБИЩЕНСЬКИЙ район, місто ПОГРЕБИЩЕ, вулиця Базарна, 7</t>
  </si>
  <si>
    <t>70bed02e-a334-47f8-b62c-ea2ef64648c5</t>
  </si>
  <si>
    <t>АЗПСМ с.Велика Рача</t>
  </si>
  <si>
    <t>ВЕЛИКА РАЧА</t>
  </si>
  <si>
    <t>ЖИТОМИРСЬКА область, РАДОМИШЛЬСЬКИЙ район, село ВЕЛИКА РАЧА, вулиця Центральна, 72</t>
  </si>
  <si>
    <t>70c74367-9bea-4cbc-a5df-e65dc4d5fd5d</t>
  </si>
  <si>
    <t>70c772b6-52d8-4b8b-b749-ddcf91d2ba54</t>
  </si>
  <si>
    <t>АЗПСМ с.Велика Сушиця</t>
  </si>
  <si>
    <t>ВЕЛИКА СУШИЦЯ</t>
  </si>
  <si>
    <t>ЛЬВІВСЬКА область, СТАРОСАМБІРСЬКИЙ район, село ВЕЛИКА СУШИЦЯ, вулиця Центральна, 63</t>
  </si>
  <si>
    <t>70c8804c-969a-49b7-a522-ca3482742487</t>
  </si>
  <si>
    <t>КАРДАШІВСЬКА АМБУЛАТОРІЯ ЗАГАЛЬНОЇ ПРАКТИКИ-СІМЕЙНОЇ МЕДИЦИНИ</t>
  </si>
  <si>
    <t>КАРДАШІВКА</t>
  </si>
  <si>
    <t>СУМСЬКА область, ОХТИРСЬКИЙ район, село КАРДАШІВКА, вулиця КАРДАШІВСЬКА, 4</t>
  </si>
  <si>
    <t>70c8a25a-19f2-4204-b177-740e1c2db481</t>
  </si>
  <si>
    <t>Амбулаторія  загальної практики сімейної медицини Б-Дністровського районого ЦПМСД  с. Бритівка</t>
  </si>
  <si>
    <t>БРИТІВКА</t>
  </si>
  <si>
    <t>ОДЕСЬКА область, БІЛГОРОД-ДНІСТРОВСЬКИЙ район, село БРИТІВКА, вулиця Миру, 7</t>
  </si>
  <si>
    <t>70d1b12e-b874-46e4-9309-63eb69764e33</t>
  </si>
  <si>
    <t>Піщанобрідська амбулаторія загальної практики-сімейної медицини</t>
  </si>
  <si>
    <t>ПІЩАНИЙ БРІД</t>
  </si>
  <si>
    <t>КІРОВОГРАДСЬКА область, ДОБРОВЕЛИЧКІВСЬКИЙ район, село ПІЩАНИЙ БРІД, вулиця Незалежності, 1</t>
  </si>
  <si>
    <t>70d1d339-89c5-4df5-996e-d59b25de899b</t>
  </si>
  <si>
    <t>70db416b-5ab4-4eb6-8c80-2ad19060a4b3</t>
  </si>
  <si>
    <t>Рубанська амбулаторія загальної практики сімейної медицини</t>
  </si>
  <si>
    <t>70dbff8b-8d44-4a67-9618-749ce09167d7</t>
  </si>
  <si>
    <t>ФП с.Червона Поляна</t>
  </si>
  <si>
    <t>ЧЕРВОНА ПОЛЯНА</t>
  </si>
  <si>
    <t>ХАРКІВСЬКА область, БАРВІНКІВСЬКИЙ район, село ЧЕРВОНА ПОЛЯНА, вулиця Центральна, 5</t>
  </si>
  <si>
    <t>70e99e05-6764-4396-a9ba-49f4fecd6e48</t>
  </si>
  <si>
    <t>Поліклінічне відділення КНП "Рава-Руська  лікарня"</t>
  </si>
  <si>
    <t>ЛЬВІВСЬКА область, ЖОВКІВСЬКИЙ район, місто РАВА-РУСЬКА, вулиця Грушевського, 34</t>
  </si>
  <si>
    <t>70ece273-4f5d-45c4-b6b2-91cad0710c6f</t>
  </si>
  <si>
    <t>Комунальне некомерційне підприємство "ГОЛОВАНІВСЬКА ЦЕНТРАЛЬНА РАЙОННА ЛІКАРНЯ" Голованівської селищної ради</t>
  </si>
  <si>
    <t>Голованівський</t>
  </si>
  <si>
    <t>Голованівськ</t>
  </si>
  <si>
    <t>КІРОВОГРАДСЬКА область, Голованівський район, смт. Голованівськ, вулиця Незалежності, 2</t>
  </si>
  <si>
    <t>70f8936b-3e49-4721-a6b3-71672e6f2404</t>
  </si>
  <si>
    <t>Амбулаторія загальної практики - сімейної медицина №8</t>
  </si>
  <si>
    <t>М.КИЇВ, місто КИЇВ, вулиця Вербицького Архітектора, 5</t>
  </si>
  <si>
    <t>7102250e-7dd9-4f06-8df2-13d2226f5ad8</t>
  </si>
  <si>
    <t>Філія №3 Черкаської міської консультативно-діагностичної поліклініки</t>
  </si>
  <si>
    <t>71079ec6-5cf7-49b7-b2d3-e50286e48f8c</t>
  </si>
  <si>
    <t>Комунальне підприємство Перемишлянська центральна районна лікарня</t>
  </si>
  <si>
    <t>ЛЬВІВСЬКА область, місто ПЕРЕМИШЛЯНИ, вулиця Галицька, 12</t>
  </si>
  <si>
    <t>7108f34c-03af-407e-9b9e-f753d0c72eed</t>
  </si>
  <si>
    <t>Ситковецька ЛА ЗПСМ</t>
  </si>
  <si>
    <t>СИТКІВЦІ</t>
  </si>
  <si>
    <t>ВІННИЦЬКА область, НЕМИРІВСЬКИЙ район, смт. СИТКІВЦІ, вулиця Пирогова, 1</t>
  </si>
  <si>
    <t>710ba292-49ad-41f6-9d3f-8fe5fbff060e</t>
  </si>
  <si>
    <t>АЗПМС с. Хлібодарівка №24</t>
  </si>
  <si>
    <t>ДОНЕЦЬКА область, ВОЛНОВАСЬКИЙ район, село ХЛІБОДАРІВКА, вулиця Заводська, 13</t>
  </si>
  <si>
    <t>7111fb2a-04a4-46b5-9590-e17bb0e4a195</t>
  </si>
  <si>
    <t>Лікарська амбулаторія №2</t>
  </si>
  <si>
    <t>7115612a-3c75-468e-9896-379f26a1f6d2</t>
  </si>
  <si>
    <t>Амбулаторія загальної практики сімейної медицини м.Новодністровськ</t>
  </si>
  <si>
    <t>НОВОДНІСТРОВСЬК</t>
  </si>
  <si>
    <t>ЧЕРНІВЕЦЬКА область, місто НОВОДНІСТРОВСЬК, мікрорайон Сонячний, 1</t>
  </si>
  <si>
    <t>711af2da-9148-4df1-bb44-15a1a62eb591</t>
  </si>
  <si>
    <t>Поліклінічне відділення №4 комунальне некомерційне підприємство "Міська дитяча лікарня №5" Запорізької міської ради</t>
  </si>
  <si>
    <t>71203ab5-529a-4b71-a415-ba05120e3f37</t>
  </si>
  <si>
    <t>АЗПСМ с. Гущинці</t>
  </si>
  <si>
    <t>ГУЩИНЦІ</t>
  </si>
  <si>
    <t>ВІННИЦЬКА область, КАЛИНІВСЬКИЙ район, село ГУЩИНЦІ, вулиця Шевченка, 35</t>
  </si>
  <si>
    <t>7121d49e-8b3e-4013-b475-dc72655542cf</t>
  </si>
  <si>
    <t>Сотенський фельдшерсько-акушерський пункт</t>
  </si>
  <si>
    <t>СОТЕННЕ</t>
  </si>
  <si>
    <t>ЛУГАНСЬКА область, село СОТЕННЕ, вулиця Садова, 114</t>
  </si>
  <si>
    <t>7128d45b-4c3a-4e8d-b310-d8afd220618f</t>
  </si>
  <si>
    <t>Пункт екстреної ( швидкої ) медичної допомоги " Тереблече"</t>
  </si>
  <si>
    <t>ТЕРЕБЛЕЧЕ</t>
  </si>
  <si>
    <t>ЧЕРНІВЕЦЬКА область, ГЛИБОЦЬКИЙ район, село ТЕРЕБЛЕЧЕ, вулиця Головна, 60</t>
  </si>
  <si>
    <t>7129d7a6-ccb2-467f-bcea-62240e3c6a51</t>
  </si>
  <si>
    <t>КЗ СОР "Сумський обласний клінічний кардіологічний диспансер"</t>
  </si>
  <si>
    <t>СУМСЬКА область, місто СУМИ, вулиця Ковпака, 30</t>
  </si>
  <si>
    <t>712bf5a9-b6cb-4f3c-9cec-6d18911799ca</t>
  </si>
  <si>
    <t>2 КНП "Скадовська ЦМЛ"</t>
  </si>
  <si>
    <t>ХЕРСОНСЬКА область, СКАДОВСЬКИЙ район, місто СКАДОВСЬК, вулиця Сергіївська, 20</t>
  </si>
  <si>
    <t>712ff03c-b73d-4633-9391-838b3b319f45</t>
  </si>
  <si>
    <t>КНП КОР "Київський обласний центр екстреної медичної допомоги та медицини катастроф" Бориспільська станція екстреної медичної допомоги</t>
  </si>
  <si>
    <t>71375353-e438-482d-9d99-ac27fda2ce37</t>
  </si>
  <si>
    <t>Комунальне некомерційне підприємство "Ріпкинська центральна  лікарня" Ріпкинської селищної ради</t>
  </si>
  <si>
    <t>СУМСЬКА область, РОМЕНСЬКИЙ район, село РІПКИ, вулиця Соборна, 9</t>
  </si>
  <si>
    <t>713c42f9-2ad9-4c81-a06d-af6d3c8a2acc</t>
  </si>
  <si>
    <t>Фельдшерський пункт с. Червона Діброва Центру ПМСД Глибоцької селищної ОТГ</t>
  </si>
  <si>
    <t>ЧЕРВОНА ДІБРОВА</t>
  </si>
  <si>
    <t>ЧЕРНІВЕЦЬКА область, ГЛИБОЦЬКИЙ район, село ЧЕРВОНА ДІБРОВА, вулиця Центральна, 54</t>
  </si>
  <si>
    <t>713faa31-049c-44b1-a833-012a9cecf5f4</t>
  </si>
  <si>
    <t>Фельдшерський пункт с.Адамівка</t>
  </si>
  <si>
    <t>ХМЕЛЬНИЦЬКА область, село АДАМІВКА, вулиця Зарічанська, 52</t>
  </si>
  <si>
    <t>7145b68d-eaa2-4d38-a362-7e2f659f1e3d</t>
  </si>
  <si>
    <t>АЗПСМ №5</t>
  </si>
  <si>
    <t>ХМЕЛЬНИЦЬКА область, місто ШЕПЕТІВКА, вулиця Залізнична, 55</t>
  </si>
  <si>
    <t>71483f33-13e3-4dc6-82bd-a884202c3cbc</t>
  </si>
  <si>
    <t>амбулаторія №8</t>
  </si>
  <si>
    <t>ДНІПРОПЕТРОВСЬКА область, місто НІКОПОЛЬ, вулиця Запорізька, 41</t>
  </si>
  <si>
    <t>714c6823-6992-4cfc-902a-a026a2a425c1</t>
  </si>
  <si>
    <t>Каланчацька АЗПСМ</t>
  </si>
  <si>
    <t>ХЕРСОНСЬКА область, КАЛАНЧАЦЬКИЙ район, смт. КАЛАНЧАК, прохід Зарічний, 14</t>
  </si>
  <si>
    <t>714e69fe-7cdb-40e7-94dc-834f148ee98b</t>
  </si>
  <si>
    <t>ФП с. Дубіївка</t>
  </si>
  <si>
    <t>ДУБІЇВКА</t>
  </si>
  <si>
    <t>ХМЕЛЬНИЦЬКА область, село ДУБІЇВКА, вулиця Центральна, 17а</t>
  </si>
  <si>
    <t>7153378e-1a8a-47e4-b1e0-53c6f0103342</t>
  </si>
  <si>
    <t>АЗПСМ с.Мелихівка</t>
  </si>
  <si>
    <t>МЕЛИХІВКА</t>
  </si>
  <si>
    <t>ХАРКІВСЬКА область, НОВОВОДОЛАЗЬКИЙ район, село МЕЛИХІВКА, вулиця Центральна, 7</t>
  </si>
  <si>
    <t>7155ccf4-83d0-4a99-9ccc-1ccc85b385bc</t>
  </si>
  <si>
    <t>715f8eef-7df3-4500-9b9c-0f8335895329</t>
  </si>
  <si>
    <t>Комунальне некомерційне підприємство "Центральна міська клінічна лікарня" Сумської міської ради м. Суми вулиця Герасима Кондратьєва, 165/71</t>
  </si>
  <si>
    <t>СУМСЬКА область, місто СУМИ, вулиця Герасима Кондратьєва, 165/71</t>
  </si>
  <si>
    <t>7168be22-03f4-4239-ac82-2d1431561501</t>
  </si>
  <si>
    <t>Амбулаторія загальної практики сімейної практики № 2 м. Балаклія</t>
  </si>
  <si>
    <t>ХАРКІВСЬКА область, БАЛАКЛІЙСЬКИЙ район, місто БАЛАКЛІЯ, вулиця Соборна, 98</t>
  </si>
  <si>
    <t>71712502-2fb5-47b6-af13-a7704711841d</t>
  </si>
  <si>
    <t>Амбулаторія загальної практики-сімейної медицини смт.Вільшана</t>
  </si>
  <si>
    <t>ЧЕРКАСЬКА область, ГОРОДИЩЕНСЬКИЙ район, смт. ВІЛЬШАНА, вулиця Шевченка, 65</t>
  </si>
  <si>
    <t>717f0f08-e956-4de4-ae79-140c47bac0a3</t>
  </si>
  <si>
    <t>Більська амбулаторія загальної практики-сімейної медицини</t>
  </si>
  <si>
    <t>ХМЕЛЬНИЦЬКА область, ЧЕМЕРОВЕЦЬКИЙ район, село БІЛА, вулиця Богдана Хмельницького, 1</t>
  </si>
  <si>
    <t>71884f7f-b602-4e94-b572-0691742da853</t>
  </si>
  <si>
    <t>Бабчинецька АЗПСМ</t>
  </si>
  <si>
    <t>ВІННИЦЬКА область, ЧЕРНІВЕЦЬКИЙ район, село БАБЧИНЦІ, вулиця Соборна, 57</t>
  </si>
  <si>
    <t>718da3ee-843d-442a-b007-f856f980f4d6</t>
  </si>
  <si>
    <t>Іванковецька амбулаторія загальної практики-сімейної медицини</t>
  </si>
  <si>
    <t>КІРОВОГРАДСЬКА область, ЗНАМ'ЯНСЬКИЙ район, село ІВАНКІВЦІ, вулиця Шевченка, 1 А</t>
  </si>
  <si>
    <t>71913273-7d24-4b80-a569-eabd34cf4bae</t>
  </si>
  <si>
    <t>ФОП БІЛОШИЦЬКИЙ ОЛЕКСАНДР МИХАЙЛОВИЧ</t>
  </si>
  <si>
    <t>ОДЕСЬКА область, місто БАЛТА, вулиця Пролетарська, 30А</t>
  </si>
  <si>
    <t>719740d2-586b-4c7d-b0d3-68620b65ef29</t>
  </si>
  <si>
    <t>Ряськівська амбулаторія загальної практики-сімейної медицини</t>
  </si>
  <si>
    <t>РЯСЬКЕ</t>
  </si>
  <si>
    <t>ПОЛТАВСЬКА область, МАШІВСЬКИЙ район, село РЯСЬКЕ, вулиця Богдана Хмельницького, 3</t>
  </si>
  <si>
    <t>71a21706-c610-47f7-90b5-e8c3609b3176</t>
  </si>
  <si>
    <t>амбулаторія  №9</t>
  </si>
  <si>
    <t>ЗАПОРІЗЬКА область, місто ЗАПОРІЖЖЯ, вулиця Новгородська, 28а</t>
  </si>
  <si>
    <t>71a3fcdb-4f04-4751-b3c4-fd5c6cc7c94f</t>
  </si>
  <si>
    <t>Першотравнева амбулаторія  загальної практики сімейної медицини</t>
  </si>
  <si>
    <t>ЖИТОМИРСЬКА область, ОВРУЦЬКИЙ район, смт. ПЕРШОТРАВНЕВЕ, вулиця Мічуріна, 13</t>
  </si>
  <si>
    <t>71a6335a-38b9-4398-8bed-407a42561471</t>
  </si>
  <si>
    <t>Стаціонар терапевтичний</t>
  </si>
  <si>
    <t>СУМСЬКА область, місто СУМИ, вулиця Троїцька, 48</t>
  </si>
  <si>
    <t>71adde09-1176-4841-a8ba-8994cbe78d2c</t>
  </si>
  <si>
    <t>ФП с. Кулига</t>
  </si>
  <si>
    <t>КУЛИГА</t>
  </si>
  <si>
    <t>ВІННИЦЬКА область, ЛІТИНСЬКИЙ район, село КУЛИГА, вулиця ШЕВЧЕНКА, 78</t>
  </si>
  <si>
    <t>71ae9738-3f44-45c2-af10-d822bea3cc64</t>
  </si>
  <si>
    <t>МИКОЛАЇВСЬКА область, місто МИКОЛАЇВ, вулиця Верхня, 2</t>
  </si>
  <si>
    <t>71af635f-a6df-45c8-aa08-2fc4c22eb8b8</t>
  </si>
  <si>
    <t>Амбулаторія с.Луги</t>
  </si>
  <si>
    <t>ЛУГИ</t>
  </si>
  <si>
    <t>ЗАКАРПАТСЬКА область, РАХІВСЬКИЙ район, село ЛУГИ, вулиця буд., 150</t>
  </si>
  <si>
    <t>71b70926-239b-429a-b52c-987ebe86c2fa</t>
  </si>
  <si>
    <t>Комунальне некомерційне підприємство "Веселинівська  районна лікарня" Веселинівської селищної ради, відділення невідкладних станів</t>
  </si>
  <si>
    <t>71baa9f6-fee7-4747-bafa-1ec1da9d5be5</t>
  </si>
  <si>
    <t>71bd1f65-f36c-4e17-9528-8ad42d3df7e8</t>
  </si>
  <si>
    <t>ХАРКІВСЬКА область, БАРВІНКІВСЬКИЙ район, місто БАРВІНКОВЕ, вулиця Надеждівська, 115</t>
  </si>
  <si>
    <t>71bf15ee-8d1c-4611-8b98-c05aac564fe2</t>
  </si>
  <si>
    <t>ХАРКІВСЬКА область, місто ХАРКІВ, вулиця Маліновського, 4</t>
  </si>
  <si>
    <t>71c69296-4e6a-4ea0-88a5-3f679d29f2e8</t>
  </si>
  <si>
    <t>Чорнухинська АЗПСМ</t>
  </si>
  <si>
    <t>71c997e8-3647-4d0c-b2d6-e1277eb2176c</t>
  </si>
  <si>
    <t>Амбулаторія групової практики № 2 КНП «Бучанський ЦПМСД» БМР</t>
  </si>
  <si>
    <t>КИЇВСЬКА область, місто БУЧА, вулиця Польова, 21/10</t>
  </si>
  <si>
    <t>71d12001-00f5-4579-9b8b-bb767b074c16</t>
  </si>
  <si>
    <t>Ревнівська амбулаторія ЗПСМ</t>
  </si>
  <si>
    <t>РЕВНЕ</t>
  </si>
  <si>
    <t>КИЇВСЬКА область, БОРИСПІЛЬСЬКИЙ район, село РЕВНЕ, вулиця Жовтнева, 8</t>
  </si>
  <si>
    <t>71d2f489-664d-43f4-a2ef-04d010f0864d</t>
  </si>
  <si>
    <t>Фельдшерсько-акушерський пункт с.Конятин</t>
  </si>
  <si>
    <t>КОНЯТИН</t>
  </si>
  <si>
    <t>ЧЕРНІВЕЦЬКА область, ПУТИЛЬСЬКИЙ район, село КОНЯТИН, вулиця Центральна, 181</t>
  </si>
  <si>
    <t>71d986ff-20a3-4242-aacd-1a584f29a94c</t>
  </si>
  <si>
    <t>Філія КП "Міловський центр ПМСД" "Великоцька сільська лікарська амбулаторія загальної практики-сімейної медицини"</t>
  </si>
  <si>
    <t>ВЕЛИКОЦЬК</t>
  </si>
  <si>
    <t>ЛУГАНСЬКА область, село ВЕЛИКОЦЬК, вулиця Міловська, 15</t>
  </si>
  <si>
    <t>71f045ea-c07e-4b2b-bc77-6fc7fa31519b</t>
  </si>
  <si>
    <t>Добровеличківська амбулаторія загальної практики-сімейної медицини</t>
  </si>
  <si>
    <t>КІРОВОГРАДСЬКА область, ДОБРОВЕЛИЧКІВСЬКИЙ район, смт. ДОБРОВЕЛИЧКІВКА, вулиця Аркадія Артюха, 10</t>
  </si>
  <si>
    <t>71f1e8a9-017f-4ead-8f29-c78c9e6b530b</t>
  </si>
  <si>
    <t>Привільська амбулаторія загальної практики сімейної медицини</t>
  </si>
  <si>
    <t>ЛУГАНСЬКА область, ТРОЇЦЬКИЙ район, село ПРИВІЛЛЯ, вулиця Центральна , 9</t>
  </si>
  <si>
    <t>71f42113-ab85-423b-8b26-53e8f3217e02</t>
  </si>
  <si>
    <t>БОГДАНІВСЬКА АМБУЛАТОРІЯ ЗАГАЛЬНОЇ ПРАКТИКИ СІМЕЙНОЇ МЕДИЦИНИ</t>
  </si>
  <si>
    <t>71f537e5-cd48-4f60-831a-b983ba06a269</t>
  </si>
  <si>
    <t>МИКОЛАЇВСЬКА область, МИКОЛАЇВСЬКИЙ район, село КОВАЛІВКА, вулиця Перемоги, 53</t>
  </si>
  <si>
    <t>71f58464-d1ae-4027-ba09-ff3ad0692c68</t>
  </si>
  <si>
    <t>Амбулаторія загальної практики сімейної медицини села Леб'яже</t>
  </si>
  <si>
    <t>ХАРКІВСЬКА область, ЗАЧЕПИЛІВСЬКИЙ район, село ЛЕБ'ЯЖЕ, вулиця Центральна, 199</t>
  </si>
  <si>
    <t>71f90a1b-df59-45ca-ba70-6f88df8f87b6</t>
  </si>
  <si>
    <t>Фельдшерський пунк села Іванівка</t>
  </si>
  <si>
    <t>ОДЕСЬКА область, ЛЮБАШІВСЬКИЙ район, село ІВАНІВКА, вулиця Польова, 40</t>
  </si>
  <si>
    <t>71fbc83e-0285-41c0-baf8-900092075d3e</t>
  </si>
  <si>
    <t>м.Запоріжжя, вул. Лікарняна, буд. 18</t>
  </si>
  <si>
    <t>71ff8c0b-90d5-4261-9f50-5b464765d9d8</t>
  </si>
  <si>
    <t>ХМЕЛЬНИЦЬКА область, місто КАМ'ЯНЕЦЬ-ПОДІЛЬСЬКИЙ, вулиця Васільєва, 15</t>
  </si>
  <si>
    <t>72022d47-d8c4-4f0b-a907-7c2c3f8a234d</t>
  </si>
  <si>
    <t>Фельдшерський пункт с.Шабастівка</t>
  </si>
  <si>
    <t>ШАБАСТІВКА</t>
  </si>
  <si>
    <t>ЧЕРКАСЬКА область, МОНАСТИРИЩЕНСЬКИЙ район, село ШАБАСТІВКА, вулиця Центральна, 3</t>
  </si>
  <si>
    <t>72077663-168b-4baa-b7c9-4f8ca980f11c</t>
  </si>
  <si>
    <t>ХАРКІВСЬКА область, місто ЧУГУЇВ, вулиця Гагаріна, 12</t>
  </si>
  <si>
    <t>720f23e5-063a-4ecb-881e-bbef96de1794</t>
  </si>
  <si>
    <t>кабінет чергового лікаря (корпус І)</t>
  </si>
  <si>
    <t>7219c894-1142-440c-aa08-a5c2caad7a43</t>
  </si>
  <si>
    <t>амбулаторія ЗПСМ с.Сновидовичі</t>
  </si>
  <si>
    <t>СНОВИДОВИЧІ</t>
  </si>
  <si>
    <t>РІВНЕНСЬКА область, РОКИТНІВСЬКИЙ район, село СНОВИДОВИЧІ, вулиця Сонячна, 7</t>
  </si>
  <si>
    <t>721c30a1-964b-411c-8a30-62e8e37df75e</t>
  </si>
  <si>
    <t>Пункт екстреної ( швидкої ) медичної допомоги " Селятин"</t>
  </si>
  <si>
    <t>ЧЕРНІВЕЦЬКА область, ПУТИЛЬСЬКИЙ район, село СЕЛЯТИН, вулиця Шкільна, 3А</t>
  </si>
  <si>
    <t>721edd26-9dac-4228-88c2-bd20df71a7c9</t>
  </si>
  <si>
    <t>Кремінська міська лікарська амбулаторія загальної практики - сімейної медицини №3</t>
  </si>
  <si>
    <t>ЛУГАНСЬКА область, КРЕМІНСЬКИЙ район, місто КРЕМІННА, вулиця Донецька, 108</t>
  </si>
  <si>
    <t>7221a3c0-19d3-40c4-86ee-b6062a09ec41</t>
  </si>
  <si>
    <t>КНП "Болехівська АЗПСМ"</t>
  </si>
  <si>
    <t>ЛЬВІВСЬКА область, ДРОГОБИЦЬКИЙ район, село БОЛЕХІВЦІ, вулиця В.Лівого, 111</t>
  </si>
  <si>
    <t>722828e5-5901-4184-8190-6f49b084e48e</t>
  </si>
  <si>
    <t>Зачернечцький фельдшерсько-акушерський пункт</t>
  </si>
  <si>
    <t>ЗАЧЕРНЕЧЧЯ</t>
  </si>
  <si>
    <t>ВОЛИНСЬКА область, ЛЮБОМЛЬСЬКИЙ район, село ЗАЧЕРНЕЧЧЯ, вулиця Радянська, 30а</t>
  </si>
  <si>
    <t>7232c4a2-7b99-4eac-8373-a78a75615b2a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</si>
  <si>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"Сокаль" пункт "Великі Мости"</t>
  </si>
  <si>
    <t>ЛЬВІВСЬКА область, місто ВЕЛИКІ МОСТИ, вулиця Сагайдачного, 39</t>
  </si>
  <si>
    <t>7239eeb5-0a66-4d6e-99d7-8009b3f82f4b</t>
  </si>
  <si>
    <t>КОМУНАЛЬНЕ НЕКОМЕРЦІЙНЕ ПІДПРИЄМСТВО "ЦЕНТР ПЕРВИННОЇ МЕДИКО-САНІТАРНОЇ ДОПОМОГИ №2" ПОДІЛЬСЬКОГО РАЙОНУ м.КИЄВА</t>
  </si>
  <si>
    <t>723b33d2-ff4f-492a-9228-2247a17ad2cd</t>
  </si>
  <si>
    <t>ДНІПРОПЕТРОВСЬКА область, місто ДНІПРО, проспект Олександра Поля, 76</t>
  </si>
  <si>
    <t>723f6546-281f-4f77-b6ee-eb35522aae12</t>
  </si>
  <si>
    <t>Труженський ФП</t>
  </si>
  <si>
    <t>ТРУЖЕНКА</t>
  </si>
  <si>
    <t>ЗАПОРІЗЬКА область, БІЛЬМАЦЬКИЙ район, село ТРУЖЕНКА, вулиця Чкалова, 3</t>
  </si>
  <si>
    <t>7241a8f9-51e7-4a6b-8b93-3d177aa30780</t>
  </si>
  <si>
    <t>КНП "Боринська РЛ"</t>
  </si>
  <si>
    <t>7242871e-2eb2-401f-9978-f340c5333e9f</t>
  </si>
  <si>
    <t>Великоозерянська лікарська амбулаторія</t>
  </si>
  <si>
    <t>ВЕЛИКІ ОЗЕРА</t>
  </si>
  <si>
    <t>РІВНЕНСЬКА область, ДУБРОВИЦЬКИЙ район, село ВЕЛИКІ ОЗЕРА, вулиця Бегми, 69</t>
  </si>
  <si>
    <t>7245f1a8-531b-4ddb-bc4c-aace8bb8ff37</t>
  </si>
  <si>
    <t>КП "Обласний центр профілактики та боротьби з ВІЛ/СНІД ПОР"</t>
  </si>
  <si>
    <t>ПОЛТАВСЬКА область, місто ПОЛТАВА, вулиця Клінкерна, 1 д</t>
  </si>
  <si>
    <t>7247e2d4-e41d-424b-971a-1956e891ff98</t>
  </si>
  <si>
    <t>відділ надання первинної медико-санітарної допомоги</t>
  </si>
  <si>
    <t>РІВНЕНСЬКА область, ЗАРІЧНЕНСЬКИЙ район, смт. ЗАРІЧНЕ, вулиця Аерофлотська, 15</t>
  </si>
  <si>
    <t>724a19be-2d0b-4144-a7a5-7d80d7f429ce</t>
  </si>
  <si>
    <t>Демуринська АЗПСМ</t>
  </si>
  <si>
    <t>ДЕМУРИНЕ</t>
  </si>
  <si>
    <t>ДНІПРОПЕТРОВСЬКА область, МЕЖІВСЬКИЙ район, смт. ДЕМУРИНЕ, вулиця Центральна, 3</t>
  </si>
  <si>
    <t>724a8052-1688-4984-adbf-384eb534dabb</t>
  </si>
  <si>
    <t>АМБУЛАТОРІЯ ЗАГАЛЬНОЇ ПРАКТИКИ-СІМЕЙНОЇ МЕДИЦИНИ с.Кирнички</t>
  </si>
  <si>
    <t>КИРНИЧКИ</t>
  </si>
  <si>
    <t>ОДЕСЬКА область, ІЗМАЇЛЬСЬКИЙ район, село КИРНИЧКИ, вулиця Центральна, 93</t>
  </si>
  <si>
    <t>72572ba0-cad8-4d4b-9deb-7f7734eaa353</t>
  </si>
  <si>
    <t>ТЕРНОПІЛЬСЬКА область, місто ПОЧАЇВ, вулиця Возз'єднання, 19</t>
  </si>
  <si>
    <t>7259e80f-0368-4ac0-a0d5-99ef7c91d7fc</t>
  </si>
  <si>
    <t>ФОП НОВАКОВСЬКИЙ МИХАЙЛО МИКОЛАЙОВИЧ</t>
  </si>
  <si>
    <t>ПОЛТАВСЬКА область, ЛУБЕНСЬКИЙ район, село ЗАСУЛЛЯ, вулиця Молодіжна, 63</t>
  </si>
  <si>
    <t>725e47d1-b0de-4ae5-941d-ff7c4958ac47</t>
  </si>
  <si>
    <t>Відокремлений структурний підрозділ 2 медичного центру ТОВ "Медичний центр "ВЕРУМ"</t>
  </si>
  <si>
    <t>М.КИЇВ, ДАРНИЦЬКИЙ район, місто КИЇВ, вулиця Єлизавети Чавдар, 13</t>
  </si>
  <si>
    <t>726349b4-44e5-422c-aaa5-9528dcdaa08f</t>
  </si>
  <si>
    <t>Фельдшерський пункт с. Мушти КНП "Центр ПМСД Решетилівської районної ради"</t>
  </si>
  <si>
    <t>МУШТИ</t>
  </si>
  <si>
    <t>ПОЛТАВСЬКА область, РЕШЕТИЛІВСЬКИЙ район, село МУШТИ, провулок Клубний, 2</t>
  </si>
  <si>
    <t>72656098-105c-4aec-b4d4-33e7e0acf9a2</t>
  </si>
  <si>
    <t>Амбулаторія загальної практики сімейної медицини села Новомар'ївка</t>
  </si>
  <si>
    <t>НОВОМАР'ЇВКА</t>
  </si>
  <si>
    <t>МИКОЛАЇВСЬКА область, БРАТСЬКИЙ район, село НОВОМАР'ЇВКА, вулиця Данила Галицького, 15</t>
  </si>
  <si>
    <t>726963b9-fd94-41bd-abc1-82bcb4a10a91</t>
  </si>
  <si>
    <t>амбулаторія № 2</t>
  </si>
  <si>
    <t>726ed837-6c0f-4a83-aa1d-3f7773afbaf8</t>
  </si>
  <si>
    <t>Івановецька амбулаторія  загальної практики сімейної медицини</t>
  </si>
  <si>
    <t>ВІННИЦЬКА область, БАРСЬКИЙ район, село ІВАНІВЦІ, вулиця Ватутіна, 5</t>
  </si>
  <si>
    <t>726f03ea-84fd-4079-b1a4-f979d7c768bc</t>
  </si>
  <si>
    <t>Рафалівська амбулаторія загальної практики-сімейної медицини</t>
  </si>
  <si>
    <t>72727a45-ad96-4068-bb8f-ad09f8acab85</t>
  </si>
  <si>
    <t>Путильська амбулаторія ЗПСМ</t>
  </si>
  <si>
    <t>ЧЕРНІВЕЦЬКА область, ПУТИЛЬСЬКИЙ район, смт. ПУТИЛА, вулиця Українська , 38</t>
  </si>
  <si>
    <t>727d3e6e-75f8-4941-9eec-a799e9b2c047</t>
  </si>
  <si>
    <t>ЛЬВІВСЬКА область, місто САМБІР, вулиця Шпитальна, 14</t>
  </si>
  <si>
    <t>727da3e1-049e-4bdc-9b02-3537ffd02eaa</t>
  </si>
  <si>
    <t>Бережанська станція, Зборівська підстанція, пункт базування бригади смт.Залізці</t>
  </si>
  <si>
    <t>ТЕРНОПІЛЬСЬКА область, смт. ЗАЛІЗЦІ, вулиця Тараса Шевченка, 67</t>
  </si>
  <si>
    <t>727f5877-27df-4fa9-b90f-56ad7165ed53</t>
  </si>
  <si>
    <t>Амбулаторія  загальної практики сімейної медицини Б-Дністровського районого ЦПМСД  с. Руськоіванівка</t>
  </si>
  <si>
    <t>РУСЬКОІВАНІВКА</t>
  </si>
  <si>
    <t>ОДЕСЬКА область, БІЛГОРОД-ДНІСТРОВСЬКИЙ район, село РУСЬКОІВАНІВКА, вулиця Першотравнева, 78</t>
  </si>
  <si>
    <t>72809a1d-2028-4379-b253-ca3f4d6eeab2</t>
  </si>
  <si>
    <t>Первомайський пункт постійного базування бригад екстреної (швидкої) медичної допомоги, птб Лиса Гора</t>
  </si>
  <si>
    <t>ЛИСА ГОРА</t>
  </si>
  <si>
    <t>МИКОЛАЇВСЬКА область, село ЛИСА ГОРА, вулиця Шевченка, 1</t>
  </si>
  <si>
    <t>7285c708-581a-4bcd-8c25-d57c19552bbf</t>
  </si>
  <si>
    <t>4. Комунальне некомерційне підприємство Миколаївської міської ради «Міська дитяча лікарня № 2»</t>
  </si>
  <si>
    <t>МИКОЛАЇВСЬКА область, місто МИКОЛАЇВ, вулиця Садова, 30</t>
  </si>
  <si>
    <t>728aab9a-df85-4b27-a971-22b02e527b0d</t>
  </si>
  <si>
    <t>КНП "Благовіщенська ЦРЛ"</t>
  </si>
  <si>
    <t>728b91fb-221a-45ae-80da-e7778c30a3de</t>
  </si>
  <si>
    <t>Відокремлений структурний підрозділ №5 Комунального некомерційного підприємства «Машівська лікарня» Машівської селищної ради Полтавської області</t>
  </si>
  <si>
    <t>728daf2c-bc28-457a-878a-583279a26ba0</t>
  </si>
  <si>
    <t>ДНІПРОПЕТРОВСЬКА область, місто ДНІПРО, вулиця Шмідта, 26</t>
  </si>
  <si>
    <t>729357d5-f1bb-41d0-9741-4131b84219b5</t>
  </si>
  <si>
    <t>Рудівська амбулаторія загальної практики сімейної медицини КНП "ЦПМСД" ПРР ЧО</t>
  </si>
  <si>
    <t>РУДІВКА</t>
  </si>
  <si>
    <t>ЧЕРНІГІВСЬКА область, ПРИЛУЦЬКИЙ район, село РУДІВКА, вулиця Кисленка, 4</t>
  </si>
  <si>
    <t>729428a9-500c-41cc-9970-35ed78d82768</t>
  </si>
  <si>
    <t>ДНІПРОПЕТРОВСЬКА область, місто МАРГАНЕЦЬ, проспект КИЇВСЬКА, 172А</t>
  </si>
  <si>
    <t>72a1b992-d73f-44a2-954b-135fe299d3af</t>
  </si>
  <si>
    <t>Амбулаторія загальної практики-сімейної медицини  с. Андріївка</t>
  </si>
  <si>
    <t>ПОЛТАВСЬКА область, ХОРОЛЬСЬКИЙ район, село АНДРІЇВКА, вулиця Миру, 33</t>
  </si>
  <si>
    <t>72a3f808-5364-4db0-8493-a9ac1eb34d12</t>
  </si>
  <si>
    <t>Котелевська амбулаторія загальної практики - сімейної медицини № 1</t>
  </si>
  <si>
    <t>ПОЛТАВСЬКА область, КОТЕЛЕВСЬКИЙ район, смт. КОТЕЛЬВА, вулиця Полтавський шлях, 204</t>
  </si>
  <si>
    <t>72a4f634-ce7d-467d-b09b-04352867b424</t>
  </si>
  <si>
    <t>ФАП с.Новий Моквин</t>
  </si>
  <si>
    <t>НОВИЙ МОКВИН</t>
  </si>
  <si>
    <t>РІВНЕНСЬКА область, БЕРЕЗНІВСЬКИЙ район, село НОВИЙ МОКВИН, вулиця Кірова, 47</t>
  </si>
  <si>
    <t>72a60d69-4ca6-496a-b634-f98c31037f19</t>
  </si>
  <si>
    <t>КНП "ОТМО м. Краматорськ"  1</t>
  </si>
  <si>
    <t>ДОНЕЦЬКА область, місто КРАМАТОРСЬК, вулиця Олекси Тихого, 31</t>
  </si>
  <si>
    <t>72ae203b-c113-4d76-979a-b70fc20a0035</t>
  </si>
  <si>
    <t>АЗПМС с. Чермалик №23</t>
  </si>
  <si>
    <t>ЧЕРМАЛИК</t>
  </si>
  <si>
    <t>ДОНЕЦЬКА область, ВОЛНОВАСЬКИЙ район, село ЧЕРМАЛИК, вулиця Торгова, 27</t>
  </si>
  <si>
    <t>72b1e880-c75f-4598-9fd0-130014fd3fcb</t>
  </si>
  <si>
    <t>Лікарська амбулаторія ЗПСМ м. Апостолове (КНП "АЦ ПМСД")</t>
  </si>
  <si>
    <t>ДНІПРОПЕТРОВСЬКА область, АПОСТОЛІВСЬКИЙ район, місто АПОСТОЛОВЕ, вулиця Медична, 63</t>
  </si>
  <si>
    <t>72b2d67b-048c-4b33-8d0d-518b39814372</t>
  </si>
  <si>
    <t>Віньковецька амбулаторія загальної практики-сімейної медицини</t>
  </si>
  <si>
    <t>72b5516e-fcf8-47fd-92ed-785ce252b80e</t>
  </si>
  <si>
    <t>Бахмутський фельдшерський пункт</t>
  </si>
  <si>
    <t>БАХМУТСЬКЕ</t>
  </si>
  <si>
    <t>ДОНЕЦЬКА область, БАХМУТСЬКИЙ район, село БАХМУТСЬКЕ, вулиця Дружби, 29</t>
  </si>
  <si>
    <t>72b670a3-7918-484c-9774-a72d7cd63aec</t>
  </si>
  <si>
    <t>КП "Новомосковська ЦРЛІЛ"</t>
  </si>
  <si>
    <t>72b9c69e-8e80-4a29-ac43-c937f6ce45cb</t>
  </si>
  <si>
    <t>Амбулаторія загальної практики - сімейної медицини смт. Врубівка</t>
  </si>
  <si>
    <t>ВРУБІВКА</t>
  </si>
  <si>
    <t>ЛУГАНСЬКА область, ПОПАСНЯНСЬКИЙ район, смт. ВРУБІВКА, вулиця Шкільна, 11</t>
  </si>
  <si>
    <t>72cdd95b-d3ac-40a6-9918-613d8b245f96</t>
  </si>
  <si>
    <t>ЗАКАРПАТСЬКА область, УЖГОРОДСЬКИЙ район, смт. СЕРЕДНЄ, вулиця Лікарняна, 6а</t>
  </si>
  <si>
    <t>72de62fd-5148-4b2e-9eee-b8cf6201dd48</t>
  </si>
  <si>
    <t>Амбулаторія ЗПСМ с. Мишурин Ріг (КНП "Верхньодніпровський ЦПМСД" ВМР)</t>
  </si>
  <si>
    <t>МИШУРИН РІГ</t>
  </si>
  <si>
    <t>ДНІПРОПЕТРОВСЬКА область, ВЕРХНЬОДНІПРОВСЬКИЙ район, село МИШУРИН РІГ, вулиця Зелена, 3</t>
  </si>
  <si>
    <t>72e10564-fcb3-446f-b138-57558f78f267</t>
  </si>
  <si>
    <t>БОГУСЛАВСЬКА АМБУЛАТОРІЯ ЗАГАЛЬНОЇ ПРАКТИКИ СІМЕЙНОЇ МЕДИЦИНИ</t>
  </si>
  <si>
    <t>ДНІПРОПЕТРОВСЬКА область, ПАВЛОГРАДСЬКИЙ район, село БОГУСЛАВ, вулиця ПЕРШОТРАВНЕВА,, 335</t>
  </si>
  <si>
    <t>72e362df-f5aa-4598-be6e-fdb2e0023766</t>
  </si>
  <si>
    <t>Пологове відділення</t>
  </si>
  <si>
    <t>72e53bd4-6286-42cf-89ba-e415df7d6bcd</t>
  </si>
  <si>
    <t>Дитяча поліклініка Яворівської центральної районної лікарні</t>
  </si>
  <si>
    <t>ЛЬВІВСЬКА область, ЯВОРІВСЬКИЙ район, місто ЯВОРІВ, вулиця Львівська, 29</t>
  </si>
  <si>
    <t>72e58e76-d320-4b73-8990-05e3e1926e73</t>
  </si>
  <si>
    <t>ЛЬВІВСЬКА область, місто ЛЬВІВ, вулиця Олександра Мишуги, 13</t>
  </si>
  <si>
    <t>72eeb16f-c851-4157-9de1-0af20859af55</t>
  </si>
  <si>
    <t>Бодаквянська АЗПСМ</t>
  </si>
  <si>
    <t>БОДАКВА</t>
  </si>
  <si>
    <t>ПОЛТАВСЬКА область, ЛОХВИЦЬКИЙ район, село БОДАКВА, вулиця Шевченка Тараса, 4</t>
  </si>
  <si>
    <t>72f1cff5-c5ba-4953-afbc-2d52d821db8e</t>
  </si>
  <si>
    <t>КНП КМР "ЦПМСД № 3" м.Кам'янське, вул.Дальня, буд.3</t>
  </si>
  <si>
    <t>72f40eb0-afff-4d04-9112-329a66770281</t>
  </si>
  <si>
    <t>ДОНЕЦЬКА область, місто МАРІУПОЛЬ, вулиця Переможна, 36</t>
  </si>
  <si>
    <t>72f66334-4371-4e7c-9427-8c50a8680939</t>
  </si>
  <si>
    <t>Новоукраїнська лікарська амбулаторія загальної практики сімейної медицини № 2</t>
  </si>
  <si>
    <t>КІРОВОГРАДСЬКА область, НОВОУКРАЇНСЬКИЙ район, місто НОВОУКРАЇНКА, вулиця Курчатова, 3</t>
  </si>
  <si>
    <t>730265fb-13ba-481f-a846-862ea220383f</t>
  </si>
  <si>
    <t>ІВАНО-ФРАНКІВСЬКА область, смт. КУТИ, вулиця Павлика, 2</t>
  </si>
  <si>
    <t>730b523d-bbcb-4521-9f28-5183709c9493</t>
  </si>
  <si>
    <t>КНП "ЦПСМД №1" Деснянського р-ну м.Києва, Амбулаторія загальної практики - сімейної медицини №1</t>
  </si>
  <si>
    <t>731c5097-346b-49b9-8e91-8ce66c95242f</t>
  </si>
  <si>
    <t>ФАП с.Глибочок- Кам’янський</t>
  </si>
  <si>
    <t>ЧЕРНІВЕЦЬКА область, СТОРОЖИНЕЦЬКИЙ район, село ГЛИБОЧОК, вулиця Яремчука, 1</t>
  </si>
  <si>
    <t>73246369-d229-40b6-8fa4-b70e1319796a</t>
  </si>
  <si>
    <t>Філія №5 Комунальне некомерційне підприємство "Консультативно-діагностичний центр" Святошинського району м. Києва</t>
  </si>
  <si>
    <t>732ab4ef-6286-4a93-94d2-e46e259f8225</t>
  </si>
  <si>
    <t>АЗПСМ с. Агаймани</t>
  </si>
  <si>
    <t>АГАЙМАНИ</t>
  </si>
  <si>
    <t>ХЕРСОНСЬКА область, ІВАНІВСЬКИЙ район, село АГАЙМАНИ, вулиця Спартака, 5</t>
  </si>
  <si>
    <t>732acc64-df9c-47b8-8350-cec2e8ab4117</t>
  </si>
  <si>
    <t>Амбулаторія сімейної медицини Центру первинної медичної допомоги</t>
  </si>
  <si>
    <t>ХАРКІВСЬКА область, місто ХАРКІВ, вулиця Доватора, 7</t>
  </si>
  <si>
    <t>732d6c07-482f-4397-ac33-0b6c515a886c</t>
  </si>
  <si>
    <t>місце надання послуг №1</t>
  </si>
  <si>
    <t>ОДЕСЬКА область, місто ІЗМАЇЛ, проспект Суворова, 68</t>
  </si>
  <si>
    <t>732fd49e-356d-4bb7-8f25-90a54dbf2ede</t>
  </si>
  <si>
    <t>Чагорська АЗПСМ</t>
  </si>
  <si>
    <t>ЧАГОР</t>
  </si>
  <si>
    <t>ЧЕРНІВЕЦЬКА область, ГЛИБОЦЬКИЙ район, село ЧАГОР, вулиця незалежності, 38</t>
  </si>
  <si>
    <t>7332cc21-ac36-4392-b0eb-9e85c7ba420e</t>
  </si>
  <si>
    <t>ФАП с.ВЕЛИКЕ</t>
  </si>
  <si>
    <t>ВЕЛИКЕ</t>
  </si>
  <si>
    <t>ЧЕРНІВЕЦЬКА область, ВИЖНИЦЬКИЙ район, село ВЕЛИКЕ, вулиця ЦЕНТРАЛЬНА, 54 А</t>
  </si>
  <si>
    <t>7336bbf6-5b68-4c73-bf11-c3250f62c8a3</t>
  </si>
  <si>
    <t>АЗПСМ с.Іванків</t>
  </si>
  <si>
    <t>ТЕРНОПІЛЬСЬКА область, БОРЩІВСЬКИЙ район, село ІВАНКІВ, вулиця Центральна, 4</t>
  </si>
  <si>
    <t>733768bd-eabd-4bcf-a716-ef7b8e9716a3</t>
  </si>
  <si>
    <t>Підстанція лівобережного району</t>
  </si>
  <si>
    <t>ДОНЕЦЬКА область, місто МАРІУПОЛЬ, вулиця Коксохімічна, 3</t>
  </si>
  <si>
    <t>734417cc-6f2d-4cd3-a81b-e00293b3efc5</t>
  </si>
  <si>
    <t>Поліклініка №4</t>
  </si>
  <si>
    <t>ДОНЕЦЬКА область, місто МАРІУПОЛЬ, вулиця Українського Козацтва, 54</t>
  </si>
  <si>
    <t>7347b33a-0508-4b20-a86e-adc45399da5a</t>
  </si>
  <si>
    <t>АЗПСМ м.Ланівці</t>
  </si>
  <si>
    <t>734af147-1e40-4d62-bad7-3cb01082b1d4</t>
  </si>
  <si>
    <t>ДНІПРОПЕТРОВСЬКА область, село МИРОНІВКА, вулиця Шкільна, 7</t>
  </si>
  <si>
    <t>734c7d2f-ead7-4219-ba57-3440843d2fe2</t>
  </si>
  <si>
    <t>Амбулаторія с.Стримба</t>
  </si>
  <si>
    <t>ВЕРХНЄ ВОДЯНЕ</t>
  </si>
  <si>
    <t>ЗАКАРПАТСЬКА область, РАХІВСЬКИЙ район, село ВЕРХНЄ ВОДЯНЕ, вулиця Першотравнева, 28</t>
  </si>
  <si>
    <t>734f043f-8065-42a2-8994-f4220e512c9c</t>
  </si>
  <si>
    <t>Варварівський Другий ФП</t>
  </si>
  <si>
    <t>КІРОВОГРАДСЬКА область, ДОЛИНСЬКИЙ район, село ВАРВАРІВКА, вулиця Садова, 6</t>
  </si>
  <si>
    <t>7355159a-c595-4ec3-aec3-ea88df7e6530</t>
  </si>
  <si>
    <t>ПЗ с.Василівка</t>
  </si>
  <si>
    <t>МИКОЛАЇВСЬКА область, БЕРЕЗАНСЬКИЙ район, село ВАСИЛІВКА, вулиця Центральна, 54а</t>
  </si>
  <si>
    <t>7355d420-ed53-4ff0-8361-3332a92d1162</t>
  </si>
  <si>
    <t>СЛА ЗПСМ с. Кам`янка (КНП "Апостолівський ЦПМСД")</t>
  </si>
  <si>
    <t>ДНІПРОПЕТРОВСЬКА область, АПОСТОЛІВСЬКИЙ район, село КАМ'ЯНКА, прохід Шкільний, 1А</t>
  </si>
  <si>
    <t>7358981e-c85a-4917-8c71-8244ccd898a9</t>
  </si>
  <si>
    <t>ФАП с. Долинівка</t>
  </si>
  <si>
    <t>ДОЛИНІВКА</t>
  </si>
  <si>
    <t>ОДЕСЬКА область, АРЦИЗЬКИЙ район, село ДОЛИНІВКА, вулиця Богданова, 44</t>
  </si>
  <si>
    <t>7363ce9e-2e1c-4a19-b6ae-78e1142b8c64</t>
  </si>
  <si>
    <t>Фізична особа-підприємець Орлецька Юлія Ігорівна</t>
  </si>
  <si>
    <t>ЧЕРНІВЕЦЬКА область, місто ЧЕРНІВЦІ, вулиця Шевченка, 30</t>
  </si>
  <si>
    <t>736af3c6-36d6-474b-b0dd-7bdcc528828f</t>
  </si>
  <si>
    <t>Шамраївська амбулаторія загальної практики сімейної медицини</t>
  </si>
  <si>
    <t>ШАМРАЇВКА</t>
  </si>
  <si>
    <t>КИЇВСЬКА область, СКВИРСЬКИЙ район, село ШАМРАЇВКА, вулиця Медична, 14</t>
  </si>
  <si>
    <t>736c1c14-e0dc-4390-99c2-a225451ecf24</t>
  </si>
  <si>
    <t>Надлацька лікарська амбулаторія загальної практики сімейної медицини</t>
  </si>
  <si>
    <t>НАДЛАК</t>
  </si>
  <si>
    <t>КІРОВОГРАДСЬКА область, НОВОАРХАНГЕЛЬСЬКИЙ район, село НАДЛАК, вулиця Адміністративна, 7</t>
  </si>
  <si>
    <t>736f6000-b689-4828-9206-c79f8a458c27</t>
  </si>
  <si>
    <t>ПОЛТАВСЬКА область, ПОЛТАВА район, місто ПОЛТАВА, вулиця Короленка, 3</t>
  </si>
  <si>
    <t>7370c00e-3576-4723-bcf0-a45e787ee191</t>
  </si>
  <si>
    <t>Фельдшерсько-акушерський пункт с. Репужинці</t>
  </si>
  <si>
    <t>РЕПУЖИНЦІ</t>
  </si>
  <si>
    <t>ІВАНО-ФРАНКІВСЬКА область, ГОРОДЕНКІВСЬКИЙ район, село РЕПУЖИНЦІ, вулиця Грушевського, 1</t>
  </si>
  <si>
    <t>73835e2a-29a5-4e7c-af6e-e7d39b76c3fc</t>
  </si>
  <si>
    <t>Комунальне некомерційне підприємство "Кіцманська центральна районна лікарня" Кіцманської районної ради</t>
  </si>
  <si>
    <t>ЧЕРНІВЕЦЬКА область, місто КІЦМАНЬ, вулиця Незалежності, 1</t>
  </si>
  <si>
    <t>7385f086-e763-4c37-9e5a-601671ef59f3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</si>
  <si>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"Старий Самбір"</t>
  </si>
  <si>
    <t>ЛЬВІВСЬКА область, місто СТАРИЙ САМБІР, вулиця площа Ринок, 1</t>
  </si>
  <si>
    <t>738932a8-18ca-4faa-b0dc-77e6a967e7cb</t>
  </si>
  <si>
    <t>ФАП с. Пушкареве</t>
  </si>
  <si>
    <t>ПУШКАРЕВЕ</t>
  </si>
  <si>
    <t>ПОЛТАВСЬКА область, ВЕЛИКОБАГАЧАНСЬКИЙ район, село ПУШКАРЕВЕ, вулиця Комарова, 16а</t>
  </si>
  <si>
    <t>738a7fb4-c370-4d77-92b0-c43c57d8208c</t>
  </si>
  <si>
    <t>Комунальне некомерційне підприємство "Добропільська лікарня інтенсивного лікування"</t>
  </si>
  <si>
    <t>ДОНЕЦЬКА область, місто ДОБРОПІЛЛЯ, вулиця Гагаріна, 3</t>
  </si>
  <si>
    <t>738bf76b-7a4d-4ad1-9533-e4ac65d5d105</t>
  </si>
  <si>
    <t>КНП «Клеванська лікарня імені Михайла Вервеги»</t>
  </si>
  <si>
    <t>738cb763-28b2-480e-9eb4-87ef72f12cd1</t>
  </si>
  <si>
    <t>Фельдшерсько-акушерський пункт села Українка Плосківської лікарської амбулаторії загальної практики сімейної медицини "Острозького районного центру ПМСД"</t>
  </si>
  <si>
    <t>РІВНЕНСЬКА область, село УКРАЇНКА, вулиця Островського, 11</t>
  </si>
  <si>
    <t>738cf91c-bcd4-42db-9eb2-cee8b405484f</t>
  </si>
  <si>
    <t>КІРОВОГРАДСЬКА область, смт. НОВЕ, вулиця Металургів, 2А</t>
  </si>
  <si>
    <t>738d580f-6171-499e-8a5a-0d28a375b8f0</t>
  </si>
  <si>
    <t>Демківська амбулаторія загальної практики сімейної медицини КНП "Драбівський ЦПМСД"</t>
  </si>
  <si>
    <t>ДЕМКИ</t>
  </si>
  <si>
    <t>ЧЕРКАСЬКА область, ДРАБІВСЬКИЙ район, село ДЕМКИ, вулиця Центральна, 76</t>
  </si>
  <si>
    <t>7392f553-1c92-40d8-a32b-9140d8f595b0</t>
  </si>
  <si>
    <t>Комунальне некомерційне підприємство "Вінницький міський клінічний пологовий будинок№2" Жіноча консультація</t>
  </si>
  <si>
    <t>ВІННИЦЬКА область, місто ВІННИЦЯ, вулиця Замостянська, 20а</t>
  </si>
  <si>
    <t>73967022-6233-4342-a582-db03a6f8d863</t>
  </si>
  <si>
    <t>739956b3-8ef9-473f-99ee-1f53b65d2715</t>
  </si>
  <si>
    <t>Дубищенська АЗПСМ</t>
  </si>
  <si>
    <t>ДУБИЩЕ</t>
  </si>
  <si>
    <t>ВОЛИНСЬКА область, РОЖИЩЕНСЬКИЙ район, смт. ДУБИЩЕ, вулиця Зелена, 46</t>
  </si>
  <si>
    <t>739f1bc4-3138-42b8-b95f-77f8279cad49</t>
  </si>
  <si>
    <t>КИЇВСЬКА область, місто БІЛА ЦЕРКВА, вулиця Василя Стуса, 34</t>
  </si>
  <si>
    <t>739fff51-b859-4cc2-9995-1f30d8c941da</t>
  </si>
  <si>
    <t>Русилівський фельдшерський пункт</t>
  </si>
  <si>
    <t>РУСИЛІВ</t>
  </si>
  <si>
    <t>ТЕРНОПІЛЬСЬКА область, БУЧАЦЬКИЙ район, село РУСИЛІВ, вулиця Центральна, 26а</t>
  </si>
  <si>
    <t>73a4c19b-b77f-4af8-9ecd-97bdb007aeaa</t>
  </si>
  <si>
    <t>Іркліївська лікарська амбулаторія</t>
  </si>
  <si>
    <t>ІРКЛІЇВ</t>
  </si>
  <si>
    <t>ЧЕРКАСЬКА область, ЧОРНОБАЇВСЬКИЙ район, село ІРКЛІЇВ, вулиця Соборності, 2</t>
  </si>
  <si>
    <t>73a724f5-05f7-494f-aad2-88b4ee6d7f83</t>
  </si>
  <si>
    <t>ПОЛТАВСЬКА область, місто ПОЛТАВА, вулиця Івана Мазепи, 36</t>
  </si>
  <si>
    <t>73ab28d2-6a43-4a80-8f51-8bb4b7cf7b66</t>
  </si>
  <si>
    <t>Амбулаторія загальної практики-сімейної медицини с. Смирнівка</t>
  </si>
  <si>
    <t>СМИРНІВКА</t>
  </si>
  <si>
    <t>ХАРКІВСЬКА область, ЛОЗІВСЬКИЙ район, село СМИРНІВКА, вулиця Перемоги, 39</t>
  </si>
  <si>
    <t>73ab52df-d360-4a68-bd15-c28e3fbe720a</t>
  </si>
  <si>
    <t>Клініко-діагностичне відділення КП "Нікопольський пологовий будинок" НМР"</t>
  </si>
  <si>
    <t>ДНІПРОПЕТРОВСЬКА область, ДНІПРОПЕТРОВСЬКА район, місто НІКОПОЛЬ, вулиця Гагаріна, 66</t>
  </si>
  <si>
    <t>73ad6148-d515-43ea-83bf-0b01fde88c40</t>
  </si>
  <si>
    <t>ЛЬВІВСЬКА область, ЖОВКІВСЬКИЙ район, місто ЖОВКВА, вулиця Львівська, 78</t>
  </si>
  <si>
    <t>73b2db52-86ed-4fb0-a4e5-1df175fb2642</t>
  </si>
  <si>
    <t>Амбулаторія загальної практики сімейної медицини с. Вереси</t>
  </si>
  <si>
    <t>ВЕРЕСИ</t>
  </si>
  <si>
    <t>ЖИТОМИРСЬКА область, ЖИТОМИРСЬКИЙ район, село ВЕРЕСИ, вулиця Покровська, 14</t>
  </si>
  <si>
    <t>73b33e6d-2f81-4091-8ba6-6960e122a762</t>
  </si>
  <si>
    <t>ПОЛТАВСЬКА область, місто ПОЛТАВА, вулиця Станіславського, 2/14</t>
  </si>
  <si>
    <t>73b98bbd-5503-4328-be7f-f63fd81f24ff</t>
  </si>
  <si>
    <t>Фельдшерський пункт с.Красносільці</t>
  </si>
  <si>
    <t>КРАСНОСІЛЬЦІ</t>
  </si>
  <si>
    <t>ТЕРНОПІЛЬСЬКА область, село КРАСНОСІЛЬЦІ, вулиця Кирикова, 27</t>
  </si>
  <si>
    <t>73c229c7-ca16-4033-abff-caeafbf0945e</t>
  </si>
  <si>
    <t>3 Поліклінічне відділення смт Солоницівка</t>
  </si>
  <si>
    <t>СОЛОНИЦІВКА</t>
  </si>
  <si>
    <t>ХАРКІВСЬКА область, ДЕРГАЧІВСЬКИЙ район, смт. СОЛОНИЦІВКА, вулиця Енергетична, 4</t>
  </si>
  <si>
    <t>73c6cc74-8e14-417e-a59e-07950481ec99</t>
  </si>
  <si>
    <t>Фельдшерський пункт с. Новоолексіївка</t>
  </si>
  <si>
    <t>ДОНЕЦЬКА область, ПОКРОВСЬКИЙ район, село НОВООЛЕКСІЇВКА, вулиця Донецька, 16</t>
  </si>
  <si>
    <t>73d24e7c-ba04-4502-bb23-57678b562d31</t>
  </si>
  <si>
    <t>Амбулаторія загальної практики сімейної медицини Цепцевицької дільниці комунального некомерційного підприємства "Сарненський центр первинної медико-санітарної допомоги" Сарненської  міської ради</t>
  </si>
  <si>
    <t>ЦЕПЦЕВИЧІ</t>
  </si>
  <si>
    <t>РІВНЕНСЬКА область, САРНЕНСЬКИЙ район, село ЦЕПЦЕВИЧІ, вулиця Центральна, 59а</t>
  </si>
  <si>
    <t>73d4c813-eeae-4685-8154-d23ccbf0326a</t>
  </si>
  <si>
    <t>АЗПСМ с. Люлинці</t>
  </si>
  <si>
    <t>ЛЮЛИНЦІ</t>
  </si>
  <si>
    <t>ВІННИЦЬКА область, КАЛИНІВСЬКИЙ район, село ЛЮЛИНЦІ, вулиця Калинова, 1</t>
  </si>
  <si>
    <t>73d51317-27e5-4fbd-ba16-e7e4894ec2ec</t>
  </si>
  <si>
    <t>АЗПСМ с. Попівці</t>
  </si>
  <si>
    <t>ВІННИЦЬКА область, БАРСЬКИЙ район, село ПОПІВЦІ, вулиця Юності, 7/2</t>
  </si>
  <si>
    <t>73d5507b-ded9-4526-bf67-774c64d48576</t>
  </si>
  <si>
    <t>Амбулаторія загальної практики сімейної медицини с. Динівці</t>
  </si>
  <si>
    <t>ДИНІВЦІ</t>
  </si>
  <si>
    <t>ЧЕРНІВЕЦЬКА область, НОВОСЕЛИЦЬКИЙ район, село ДИНІВЦІ, вулиця Лікарняна, 1</t>
  </si>
  <si>
    <t>73d99dc5-2243-44c1-99b3-ecfd1e9dd2bc</t>
  </si>
  <si>
    <t>Фельдшерський пункт с. Хижинці</t>
  </si>
  <si>
    <t>ЧЕРКАСЬКА область, ЛИСЯНСЬКИЙ район, село ХИЖИНЦІ, вулиця Юрія Лавріненка, 7б</t>
  </si>
  <si>
    <t>73dc08f9-8015-40a2-9c4f-1e3be7abddde</t>
  </si>
  <si>
    <t>Медичний центр "АЗПСМ ЄВРО-МЕДСТАР"</t>
  </si>
  <si>
    <t>ЖИТОМИРСЬКА область, місто ЖИТОМИР, вулиця Героїв Десантників, 25</t>
  </si>
  <si>
    <t>73de0407-4a05-420b-be6c-9d68ad7c038d</t>
  </si>
  <si>
    <t>ЗАКАРПАТСЬКА область, місто УЖГОРОД, набережна Незалежності, 8</t>
  </si>
  <si>
    <t>73e7c71c-f5aa-40df-ad32-d968b05c0c06</t>
  </si>
  <si>
    <t>Відокремлений структурний підрозділ Вороблевицька амбулаторія загальної практики сімейної медицини КНП "ДРЛ" ДРР</t>
  </si>
  <si>
    <t>ВОРОБЛЕВИЧІ</t>
  </si>
  <si>
    <t>ЛЬВІВСЬКА область, ДРОГОБИЦЬКИЙ район, село ВОРОБЛЕВИЧІ, вулиця Ів. Франка, 7</t>
  </si>
  <si>
    <t>73ec349d-58fa-4da1-bf95-9fe86023a53c</t>
  </si>
  <si>
    <t>Новоборовський ФП</t>
  </si>
  <si>
    <t>НОВОБОРОВЕ</t>
  </si>
  <si>
    <t>ЛУГАНСЬКА область, СТАРОБІЛЬСЬКИЙ район, село НОВОБОРОВЕ, вулиця Аграрна, 49</t>
  </si>
  <si>
    <t>73f3ee9a-be8a-4324-bd1b-b1887b0f646a</t>
  </si>
  <si>
    <t>АЗПСМ с. Чупира</t>
  </si>
  <si>
    <t>ЧУПИРА</t>
  </si>
  <si>
    <t>КИЇВСЬКА область, село ЧУПИРА, вулиця Шевченка, 18</t>
  </si>
  <si>
    <t>73f4265e-4978-4d41-b75a-7d7916f55db7</t>
  </si>
  <si>
    <t>КОМУНАЛЬНЕ НЕКОМЕРЦІЙНЕ ПІДПРИЄМСТВО "ЦЕНТР ПЕРВИННОЇ МЕДИКО-САНІТАРНОЇ ДОПОМОГИ М. ГОРІШНІ ПЛАВНІ ГОРІШНЬОПЛАВНІВСЬКОЇ МІСЬКОЇ РАДИ ПОЛТАВСЬКОЇ ОБЛАСТІ" (вул. Строни, буд. 2А)</t>
  </si>
  <si>
    <t>ПОЛТАВСЬКА область, місто ГОРІШНІ ПЛАВНІ, вулиця Строни, 2А</t>
  </si>
  <si>
    <t>73f8e3de-a1fd-40b8-9781-e072fa9e0b87</t>
  </si>
  <si>
    <t>Консультативно-діагностичний центр Комунального підприємства «Комунальне некомерційне підприємство «Надвірнянська центральна районна лікарня» Надвірнянської районної ради»</t>
  </si>
  <si>
    <t>ІВАНО-ФРАНКІВСЬКА область, місто НАДВІРНА, вулиця Грушевського, 12а</t>
  </si>
  <si>
    <t>7401fe47-fe71-49ff-8e34-77bb75d4ae5d</t>
  </si>
  <si>
    <t>Амбулаторія ЗПСМ № 14, Філія 4 КНП "ЦПМСД №1" Оболонського району м. Києва</t>
  </si>
  <si>
    <t>7407e42b-c3f5-49bd-8750-9a84505cd8ac</t>
  </si>
  <si>
    <t>Зіньківська амбулаторія загальної практики-сімейної медицини</t>
  </si>
  <si>
    <t>ХМЕЛЬНИЦЬКА область, село ЗІНЬКІВ, вулиця Писаренка, 48а</t>
  </si>
  <si>
    <t>7407e589-31c7-4304-8e17-48fde688e190</t>
  </si>
  <si>
    <t>КНП "Якимівська ЦРЛ"</t>
  </si>
  <si>
    <t>74094f9a-296a-49fe-b530-bcc88611697a</t>
  </si>
  <si>
    <t>Амбулаторія загальної практики - сімейної медицини м. Південне</t>
  </si>
  <si>
    <t>ПІВДЕННЕ</t>
  </si>
  <si>
    <t>ХАРКІВСЬКА область, ХАРКІВСЬКИЙ район, місто ПІВДЕННЕ, вулиця 1 Травня/Кнорозова, 104/60</t>
  </si>
  <si>
    <t>74187e27-dc71-4393-9e88-6656277cc0e9</t>
  </si>
  <si>
    <t>Фельдшерсько-акушерський пункт с. Княжа Лука</t>
  </si>
  <si>
    <t>КНЯЖА ЛУКА</t>
  </si>
  <si>
    <t>ПОЛТАВСЬКА область, ХОРОЛЬСЬКИЙ район, село КНЯЖА ЛУКА, вулиця Незалежності, 4</t>
  </si>
  <si>
    <t>74196b80-a151-4faf-993e-25bc838ae807</t>
  </si>
  <si>
    <t>Фельдшерський пункт с. Чорногірка</t>
  </si>
  <si>
    <t>ЧОРНОГІРКА</t>
  </si>
  <si>
    <t>ОДЕСЬКА область, БЕРЕЗІВСЬКИЙ район, село ЧОРНОГІРКА, вулиця Центральна, 53 а</t>
  </si>
  <si>
    <t>742b80f4-c440-4849-a01f-fbfb8a7b72e2</t>
  </si>
  <si>
    <t>ВІННИЦЬКА область, місто ВІННИЦЯ, провулок 4-й Комарова, 2</t>
  </si>
  <si>
    <t>742dca6c-829c-41ec-ae2c-9c4518b19fac</t>
  </si>
  <si>
    <t>Вижницька АЗПСМ смт Берегомет</t>
  </si>
  <si>
    <t>ЧЕРНІВЕЦЬКА область, ВИЖНИЦЬКИЙ район, смт. БЕРЕГОМЕТ, вулиця Центральна, 113</t>
  </si>
  <si>
    <t>742eb55f-ec1f-429f-b6d7-e1e0dac0d83f</t>
  </si>
  <si>
    <t>КОМУНАЛЬНЕ НЕКОМЕРЦІЙНЕ ПІДПРИЄМСТВО "ЦЕНТР ПЕРВИННОЇ МЕДИКО_САНІТАРНОЇ ДОПОМОГИ № 4" ДЕСНЯНСЬКОГО РАЙОНУ М. КИЄВА</t>
  </si>
  <si>
    <t>М.КИЇВ, місто КИЇВ, бульвар ВИГУРІВСЬКИЙ, 4</t>
  </si>
  <si>
    <t>7430fdf5-c62b-476b-8abf-70647a8c339e</t>
  </si>
  <si>
    <t>ДОНЕЦЬКА область, БАХМУТСЬКИЙ район, селище НОВОЛУГАНСЬКЕ, вулиця Шкілна, 25</t>
  </si>
  <si>
    <t>743280f5-920c-4c5f-9ae2-d15a34897ea7</t>
  </si>
  <si>
    <t>Михайлівський фельдшерський пункт №2</t>
  </si>
  <si>
    <t>ЗАПОРІЗЬКА область, МИХАЙЛІВСЬКИЙ район, смт. МИХАЙЛІВКА, вулиця Таврійська, 106а</t>
  </si>
  <si>
    <t>743653ad-d1b8-469f-96e8-b620ab409906</t>
  </si>
  <si>
    <t>Амбулаторія загальної практики-сімейної медицини с. Прилісне</t>
  </si>
  <si>
    <t>ВОЛИНСЬКА область, МАНЕВИЦЬКИЙ район, село ПРИЛІСНЕ, вулиця Сойне, 6А</t>
  </si>
  <si>
    <t>7436bbdb-c9a1-4a9a-a833-c3dbc44d4152</t>
  </si>
  <si>
    <t>Амбулаторія загальної практики сімейної медицини с. Стройне</t>
  </si>
  <si>
    <t>СТРОЙНЕ</t>
  </si>
  <si>
    <t>ЗАКАРПАТСЬКА область, СВАЛЯВСЬКИЙ район, село СТРОЙНЕ, вулиця , 203</t>
  </si>
  <si>
    <t>743b20a2-58bd-4c09-bd88-f88ebf0fbdeb</t>
  </si>
  <si>
    <t>МИКОЛАЇВСЬКА область, місто МИКОЛАЇВ, проспект Богоявленський, 336</t>
  </si>
  <si>
    <t>74402134-0ba7-4e34-a93d-b93072b328ac</t>
  </si>
  <si>
    <t>Консультаційно-діагностичний центр</t>
  </si>
  <si>
    <t>7442034c-5915-4064-a297-561b5934a694</t>
  </si>
  <si>
    <t>АЗПСМ смт.Дворічна</t>
  </si>
  <si>
    <t>74438fbf-0000-43c5-8c51-48486b4c91eb</t>
  </si>
  <si>
    <t>7443d1f6-0682-4dda-84f6-5b37b3d57b6c</t>
  </si>
  <si>
    <t>Центральна амбулаторія загальної практики сімейної медицини КНП "Білокуракинський районний центр ПМСД"</t>
  </si>
  <si>
    <t>744646f6-042e-4aa3-9150-c0ab5b8be0fd</t>
  </si>
  <si>
    <t>Щасливська АЗПСМ</t>
  </si>
  <si>
    <t>ХЕРСОНСЬКА область, ОЛЕШКІВСЬКИЙ район, селище ЩАСЛИВЕ, вулиця Центральна, 15</t>
  </si>
  <si>
    <t>744b9b56-0a10-4513-a178-ef937774e5f5</t>
  </si>
  <si>
    <t>Реабілітаційний центр комунального некомерційного підприємства "Херсонська дитяча обласна клінічна лікарня" Херсонської обласної ради</t>
  </si>
  <si>
    <t>ХЕРСОНСЬКА область, місто НОВА КАХОВКА, проспект Дніпровський, 34</t>
  </si>
  <si>
    <t>744f0972-1d5c-4e0a-baab-9f87ff0fadff</t>
  </si>
  <si>
    <t>ФП с. Старикове</t>
  </si>
  <si>
    <t>СТАРИКОВЕ</t>
  </si>
  <si>
    <t>СУМСЬКА область, ГЛУХІВСЬКИЙ район, село СТАРИКОВЕ, вулиця Центральна, 51</t>
  </si>
  <si>
    <t>745390b1-29e4-4686-9fca-2259e603b0a8</t>
  </si>
  <si>
    <t>ЧЕРНІГІВСЬКА область, місто НІЖИН, вулиця Мигалівська, 15</t>
  </si>
  <si>
    <t>74633291-e4ae-422f-b287-00490395cf36</t>
  </si>
  <si>
    <t>Амбулаторія  с.Дюла</t>
  </si>
  <si>
    <t>ДЮЛА</t>
  </si>
  <si>
    <t>ЗАКАРПАТСЬКА область, ВИНОГРАДІВСЬКИЙ район, село ДЮЛА, вулиця Садова, 2</t>
  </si>
  <si>
    <t>7479e482-c9f3-4efb-8c5f-2429cc1657fe</t>
  </si>
  <si>
    <t>ЛЬВІВСЬКА область, ГОРОДОЦЬКИЙ район, місто ГОРОДОК, вулиця Шкільна, 4</t>
  </si>
  <si>
    <t>748902a4-deac-43cc-b4fc-face4636a9f7</t>
  </si>
  <si>
    <t>ІВАНІВСЬКЕ</t>
  </si>
  <si>
    <t>ДОНЕЦЬКА область, БАХМУТСЬКИЙ район, село ІВАНІВСЬКЕ, вулиця Освітня, 2</t>
  </si>
  <si>
    <t>748ab57a-ae0d-44e6-9a06-18b971800911</t>
  </si>
  <si>
    <t>Детство РТИ - Комунальне некомерційне підприємство Лисичанської міської ради "Міська стоматологічна поліклініка"</t>
  </si>
  <si>
    <t>ЛУГАНСЬКА область, місто ЛИСИЧАНСЬК, квартал 40 років Перемоги, 12А</t>
  </si>
  <si>
    <t>748fc012-aaad-4d51-a649-8a01fe532a9a</t>
  </si>
  <si>
    <t>ФАП с.Затисівка</t>
  </si>
  <si>
    <t>ЗАТИСІВКА</t>
  </si>
  <si>
    <t>ЗАКАРПАТСЬКА область, ВИНОГРАДІВСЬКИЙ район, село ЗАТИСІВКА, вулиця Миру, 2</t>
  </si>
  <si>
    <t>7493c5b4-9d21-43fc-a571-829c8db496e8</t>
  </si>
  <si>
    <t>Філія амбулаторії "Західний"</t>
  </si>
  <si>
    <t>ДОНЕЦЬКА область, місто МИРНОГРАД, вулиця Гірнична, 7</t>
  </si>
  <si>
    <t>749d82eb-19de-423b-8923-6af463046dad</t>
  </si>
  <si>
    <t>Кислянська АЗПСМ (КНП \</t>
  </si>
  <si>
    <t>КИСЛЯНКА</t>
  </si>
  <si>
    <t>ДНІПРОПЕТРОВСЬКА область, СИНЕЛЬНИКІВСЬКИЙ район, село КИСЛЯНКА, вулиця Виконкомівська, 2</t>
  </si>
  <si>
    <t>74a1afb6-2f50-4e34-9563-588afb4a9812</t>
  </si>
  <si>
    <t>ФАПс.Демянка Лісна</t>
  </si>
  <si>
    <t>ДЕМ'ЯНКА-ЛІСНА</t>
  </si>
  <si>
    <t>ЛЬВІВСЬКА область, ЖИДАЧІВСЬКИЙ район, село ДЕМ'ЯНКА-ЛІСНА, вулиця Шевченка, 6</t>
  </si>
  <si>
    <t>74a8f69e-5a72-4f8c-a72e-377f349539df</t>
  </si>
  <si>
    <t>Миколаївська АЗПСМ</t>
  </si>
  <si>
    <t>ЗАПОРІЗЬКА область, БЕРДЯНСЬКИЙ район, село МИКОЛАЇВКА, вулиця Торгова , 3</t>
  </si>
  <si>
    <t>74a96b8b-41e4-4b5a-b90f-f1e6e15090ed</t>
  </si>
  <si>
    <t>диспансерне відділення, стаціонарне відділення</t>
  </si>
  <si>
    <t>КІРОВОГРАДСЬКА область, місто ОЛЕКСАНДРІЯ, вулиця Міліцейська, 76</t>
  </si>
  <si>
    <t>74b001bc-67fa-4816-b0ea-5bacd08182b4</t>
  </si>
  <si>
    <t>ФП с. Сосни</t>
  </si>
  <si>
    <t>СОСНИ</t>
  </si>
  <si>
    <t>ВІННИЦЬКА область, ЛІТИНСЬКИЙ район, село СОСНИ, вулиця ЦЕНТРАЛЬНА, 10</t>
  </si>
  <si>
    <t>74b57004-79d6-41f6-929c-396ccde171db</t>
  </si>
  <si>
    <t>Комунальне некомерційне підприємство Добромильської міської ради "Амбулаторія загальної практики сімейної медицини смт. Нижанковичі Самбірського району Львівської області"</t>
  </si>
  <si>
    <t>ЛЬВІВСЬКА область, СТАРОСАМБІРСЬКИЙ район, смт. НИЖАНКОВИЧІ, вулиця шевченка, 4</t>
  </si>
  <si>
    <t>74b7583d-9b1e-49df-b465-d2d6dc41b57b</t>
  </si>
  <si>
    <t>74c1e96b-3e37-45a6-983b-3b094ce83b44</t>
  </si>
  <si>
    <t>ЗАПОРІЗЬКА область, МЕЛІТОПОЛЬСЬКИЙ район, селище НОВЕ, вулиця Продольна, 4</t>
  </si>
  <si>
    <t>74c2186b-0ed1-477f-bc1f-d6043c528f6b</t>
  </si>
  <si>
    <t xml:space="preserve">Комунальне некомерційне  підприємство "Житомирське обласне стоматологічне медичне об"єднання " Житомирської обласної ради								</t>
  </si>
  <si>
    <t>ЖИТОМИРСЬКА область, місто ЖИТОМИР, вулиця М.Грушевського, 33 А</t>
  </si>
  <si>
    <t>74c8d0a7-fbc6-41c9-81a1-d0805d6f2582</t>
  </si>
  <si>
    <t>Гущанська амбулаторія монопрактики</t>
  </si>
  <si>
    <t>ГУЩА</t>
  </si>
  <si>
    <t>ВОЛИНСЬКА область, ЛЮБОМЛЬСЬКИЙ район, село ГУЩА, вулиця Прикордонників, 68</t>
  </si>
  <si>
    <t>74e35036-e5fd-4af9-ba9f-072577edda15</t>
  </si>
  <si>
    <t>ІВАНО-ФРАНКІВСЬКА область, місто ІВАНО-ФРАНКІВСЬК, вулиця Героїв УПА, 1</t>
  </si>
  <si>
    <t>74e728ee-876b-425d-8650-238c8cf6b38c</t>
  </si>
  <si>
    <t>Степова АЗПСМ (КЗ ""ЦПМСД" Дніпровської районної ради Дніпропетровської області"")</t>
  </si>
  <si>
    <t>ДНІПРОПЕТРОВСЬКА область, ДНІПРОВСЬКИЙ район, село СТЕПОВЕ, вулиця Весняна, 17</t>
  </si>
  <si>
    <t>74e8b237-d19a-4f3b-be79-d0afb44ce925</t>
  </si>
  <si>
    <t>ЖИТОМИРСЬКА область, місто КОРОСТЕНЬ, вулиця Шевченка, 66</t>
  </si>
  <si>
    <t>74ecb840-f935-4f19-8e9c-6fadc908a472</t>
  </si>
  <si>
    <t>КИЇВСЬКА область, МИРОНІВСЬКИЙ район, село ОЛЕКСАНДРІВКА, вулиця Центральна, 66</t>
  </si>
  <si>
    <t>74f55ed1-7260-4c60-b568-edc76c687a05</t>
  </si>
  <si>
    <t>Фельдшерський пунк села Червоний Яр</t>
  </si>
  <si>
    <t>ЧЕРВОНИЙ ЯР</t>
  </si>
  <si>
    <t>ОДЕСЬКА область, ЛЮБАШІВСЬКИЙ район, село ЧЕРВОНИЙ ЯР, вулиця Шевченко, 33</t>
  </si>
  <si>
    <t>74f5d132-36e6-4860-9707-b7d9e36a1e53</t>
  </si>
  <si>
    <t>Фельшерський пункт с. Слобідка</t>
  </si>
  <si>
    <t>ЧЕРНІВЕЦЬКА область, село СЛОБІДКА, вулиця Центральна, 10а</t>
  </si>
  <si>
    <t>74f89018-742b-4994-9fd1-19bd821713b8</t>
  </si>
  <si>
    <t>КНП ЦПМСД №5 м. Вінниці АЗПСМ №1</t>
  </si>
  <si>
    <t>75109ce1-d425-48fd-8f6f-d04a345115f5</t>
  </si>
  <si>
    <t>Томашпільська АЗПСМ</t>
  </si>
  <si>
    <t>ВІННИЦЬКА область, ТОМАШПІЛЬСЬКИЙ район, смт. ТОМАШПІЛЬ, вулиця Ігоря Гаврилюка, 135</t>
  </si>
  <si>
    <t>751941b7-e5cc-4c6f-bfb9-093ae3c20101</t>
  </si>
  <si>
    <t>Комунальне некомерційне підприємство Балаклійської міської ради Харквської області "Балаклійська клінічна багатопрофільна лікарня інтенсивного лікування" стаціонар</t>
  </si>
  <si>
    <t>ХАРКІВСЬКА область, БАЛАКЛІЙСЬКИЙ район, місто БАЛАКЛІЯ, вулиця Партизанська, 25</t>
  </si>
  <si>
    <t>751bbc9b-8563-4f75-a5e6-cf9a2b188c70</t>
  </si>
  <si>
    <t>Виїзне/консультативне відділення КНП</t>
  </si>
  <si>
    <t>ІВАНО-ФРАНКІВСЬКА область, ІВАНО-ФРАНКІВСЬКА район, місто ІВАНО-ФРАНКІВСЬК, вулиця Нова, 19Б</t>
  </si>
  <si>
    <t>751bfce0-3441-46fa-b1a4-838b80a6fc3e</t>
  </si>
  <si>
    <t>751ef158-4ce0-4e2f-8bcb-7d01c5ad584b</t>
  </si>
  <si>
    <t>Амбулаторія загальної практики сімейної медицини с. Бояни</t>
  </si>
  <si>
    <t>ЧЕРНІВЕЦЬКА область, НОВОСЕЛИЦЬКИЙ район, село БОЯНИ, вулиця І. Мороза, 8</t>
  </si>
  <si>
    <t>751ffcc6-a351-4691-aaea-029ff973d40a</t>
  </si>
  <si>
    <t>Амбулаторія загальної практики - сімейної медицини м. Миргород № 1</t>
  </si>
  <si>
    <t>ПОЛТАВСЬКА область, місто МИРГОРОД, вулиця Старосвітська, 22/5</t>
  </si>
  <si>
    <t>7522bb0e-cc31-45a0-ad49-e764a5a63619</t>
  </si>
  <si>
    <t>Амбулаторія загальної практики - сімейної медицини с. Торчиця</t>
  </si>
  <si>
    <t>ТОРЧИЦЯ</t>
  </si>
  <si>
    <t>КИЇВСЬКА область, СТАВИЩЕНСЬКИЙ район, село ТОРЧИЦЯ, вулиця Хліборобська, 12</t>
  </si>
  <si>
    <t>752efb29-ad53-4610-9531-d57cbf890d37</t>
  </si>
  <si>
    <t>КНП « СУМСЬКА ЦРКЛ» СРР СО м. СУМИ, Марка Вовчка, 2</t>
  </si>
  <si>
    <t>75349143-e57a-42bd-be1c-da8828e4cdc4</t>
  </si>
  <si>
    <t>Філія КНП ЦПМСД Дарницького району Амбулаторія №4</t>
  </si>
  <si>
    <t>75370117-ac77-4222-beb9-7e00d702818e</t>
  </si>
  <si>
    <t>Структурний підрозділ 'Міська дитяча поліклініка' Педіатричне відділення №7</t>
  </si>
  <si>
    <t>ІВАНО-ФРАНКІВСЬКА область, місто ІВАНО-ФРАНКІВСЬК, вулиця Галицька, 124а</t>
  </si>
  <si>
    <t>753e56c8-48f8-4d9c-96f6-398ddc1a11a7</t>
  </si>
  <si>
    <t>Відокремлений структурний підрозділ №2 Комунальне некомерційне підприємство "Зміївська центральна районна лікарня" Зміївської районної ради Харківської області</t>
  </si>
  <si>
    <t>ШЕЛУДЬКІВКА</t>
  </si>
  <si>
    <t>ХАРКІВСЬКА область, ЗМІЇВСЬКИЙ район, село ШЕЛУДЬКІВКА, вулиця Горького, 65</t>
  </si>
  <si>
    <t>753fbc5f-ca55-4ce6-8d4b-3610c6305053</t>
  </si>
  <si>
    <t>Грушевського</t>
  </si>
  <si>
    <t>МИКОЛАЇВСЬКА область, місто ПЕРВОМАЙСЬК, вулиця Грушевського, 36</t>
  </si>
  <si>
    <t>75478da2-eba9-428a-a91f-eb385de6c9cc</t>
  </si>
  <si>
    <t>ЛЬВІВСЬКА область, місто ЛЬВІВ, вулиця Короленка, 9</t>
  </si>
  <si>
    <t>754d05ba-2c88-473c-83f5-f3c7e846978c</t>
  </si>
  <si>
    <t>Хролинська АЗПСМ</t>
  </si>
  <si>
    <t>ХРОЛИН</t>
  </si>
  <si>
    <t>ХМЕЛЬНИЦЬКА область, ШЕПЕТІВСЬКИЙ район, село ХРОЛИН, вулиця Ватутіна, 15</t>
  </si>
  <si>
    <t>754e0bea-5463-4474-8709-3b5887d7c4ab</t>
  </si>
  <si>
    <t>Фельдшерський пункт с.Петрики</t>
  </si>
  <si>
    <t>ПЕТРИКИ</t>
  </si>
  <si>
    <t>ЧЕРКАСЬКА область, ГОРОДИЩЕНСЬКИЙ район, село ПЕТРИКИ, вулиця Грушевського, 7</t>
  </si>
  <si>
    <t>754ea87b-c40a-44a4-ac3a-77df592cbdc4</t>
  </si>
  <si>
    <t>ЧЕРНІГІВСЬКА область, місто ПРИЛУКИ, вулиця Гвардійська, 88/2</t>
  </si>
  <si>
    <t>755438e0-cbb1-4562-80fb-8da05f10ff1c</t>
  </si>
  <si>
    <t>Фельдшерський пункт  с. Гродзеве</t>
  </si>
  <si>
    <t>ГРОДЗЕВЕ</t>
  </si>
  <si>
    <t>ЧЕРКАСЬКА область, УМАНСЬКИЙ район, село ГРОДЗЕВЕ, вулиця Шевченка, 3</t>
  </si>
  <si>
    <t>7558b98c-d3ff-4af0-9916-ddf4d89905e2</t>
  </si>
  <si>
    <t>РІВНЕНСЬКА область, КОСТОПІЛЬСЬКИЙ район, село МИРНЕ, вулиця Омеляненка, 1</t>
  </si>
  <si>
    <t>755da9ac-53ce-433d-ba80-ee58b59521d4</t>
  </si>
  <si>
    <t>Амбулаторія сімейної медицини №9</t>
  </si>
  <si>
    <t>ЧЕРНІГІВСЬКА область, місто НІЖИН, вулиця Успенська, 2</t>
  </si>
  <si>
    <t>755f61de-b576-4912-83f4-2603f0790058</t>
  </si>
  <si>
    <t>7563962b-3b80-4022-9b66-760dc41f48b5</t>
  </si>
  <si>
    <t>Фельдшерський пунк села Олександрівка</t>
  </si>
  <si>
    <t>ОДЕСЬКА область, ЛЮБАШІВСЬКИЙ район, село ОЛЕКСАНДРІВКА, вулиця Шевченко, 21</t>
  </si>
  <si>
    <t>7564fea1-1f20-4c3f-90ed-569febfd866a</t>
  </si>
  <si>
    <t>ТЕРНОПІЛЬСЬКА область, місто ЧОРТКІВ, вулиця Дмитра Пігута, 31 Б</t>
  </si>
  <si>
    <t>75659d43-9b3c-46ac-afab-b11df0d98737</t>
  </si>
  <si>
    <t>Комунальне некомерційне підприємство "Міська лікарня № 28" Харківської міської ради. Центр надання первинної медичної допомоги</t>
  </si>
  <si>
    <t>756c9a36-72b6-4555-bfe7-3f2b018e08da</t>
  </si>
  <si>
    <t>Амбулаторія с.Коробівка</t>
  </si>
  <si>
    <t>КОРОБІВКА</t>
  </si>
  <si>
    <t>ЧЕРКАСЬКА область, село КОРОБІВКА, вулиця Чайки , 12</t>
  </si>
  <si>
    <t>756ec64b-515b-4399-87aa-d70b6cca7bfa</t>
  </si>
  <si>
    <t>КНП "Міська поліклініка №5" (корпус 2)</t>
  </si>
  <si>
    <t>ЧЕРНІВЕЦЬКА область, місто ЧЕРНІВЦІ, вулиця Стеценка, 5</t>
  </si>
  <si>
    <t>75747940-62ce-420a-afd4-161496048e09</t>
  </si>
  <si>
    <t>ТЗОВ " ОЛТОН"</t>
  </si>
  <si>
    <t>ХМЕЛЬНИЦЬКА область, місто ХМЕЛЬНИЦЬКИЙ, вулиця Проскурівського підпілля, 112</t>
  </si>
  <si>
    <t>7577d754-e7d7-459a-ae1c-5154e7fe76a0</t>
  </si>
  <si>
    <t>Фельдшерський пункт с. Сердюківка</t>
  </si>
  <si>
    <t>СЕРДЮКІВКА</t>
  </si>
  <si>
    <t>ЧЕРКАСЬКА область, СМІЛЯНСЬКИЙ район, село СЕРДЮКІВКА, вулиця Лопатко, 59</t>
  </si>
  <si>
    <t>758149ec-2401-4dbb-9157-34456b4755ce</t>
  </si>
  <si>
    <t>Софіївська лікарська амбулаторія ЗПСМ</t>
  </si>
  <si>
    <t>7582d8ef-0ac7-44a2-b8d5-66884fa487d8</t>
  </si>
  <si>
    <t>Жеребківська амбулаторія загальної практики сімейної медицини</t>
  </si>
  <si>
    <t>ЖЕРЕБКОВЕ</t>
  </si>
  <si>
    <t>ОДЕСЬКА область, АНАНЬЇВСЬКИЙ район, село ЖЕРЕБКОВЕ, вулиця Привокзальна, 7</t>
  </si>
  <si>
    <t>7584f22e-772e-41e6-bc6e-19df32f91f8b</t>
  </si>
  <si>
    <t>Комунальне некомерційне підприємство "Хорольська міська лікарня" Хорольської міської ради Лубенського району Полтавської області вул.Михайла Полонського 11/1а</t>
  </si>
  <si>
    <t>ПОЛТАВСЬКА область, ХОРОЛЬСЬКИЙ район, місто ХОРОЛ, вулиця Михайла Полонського, 11/1а</t>
  </si>
  <si>
    <t>758d9cf7-0680-446e-9d43-35bcc3770cc8</t>
  </si>
  <si>
    <t>ПОЛТАВСЬКА область, місто ПОЛТАВА, вулиця 1100-річчя Полтави, 9</t>
  </si>
  <si>
    <t>758ef1b1-18ee-48f9-99e9-42b560692572</t>
  </si>
  <si>
    <t>Амбулаторія загальної практики - сімейної медицини села  Лисиничі</t>
  </si>
  <si>
    <t>ЛИСИНИЧІ</t>
  </si>
  <si>
    <t>ЛЬВІВСЬКА область, ПУСТОМИТІВСЬКИЙ район, село ЛИСИНИЧІ, вулиця Львівська, 1</t>
  </si>
  <si>
    <t>75904ee9-7e3b-420d-9e80-21f0a5f2fd0a</t>
  </si>
  <si>
    <t>Загальцівська амбулаторія загальної практики-сімейної медицини</t>
  </si>
  <si>
    <t>ЗАГАЛЬЦІ</t>
  </si>
  <si>
    <t>КИЇВСЬКА область, БОРОДЯНСЬКИЙ район, село ЗАГАЛЬЦІ, вулиця Гідності, 2</t>
  </si>
  <si>
    <t>75927b8f-6334-47e1-b77f-4a01f21afaf4</t>
  </si>
  <si>
    <t>КОМУНАЛЬНЕ НЕКОМЕРЦІЙНЕ ПІДПРИЄМСТВО "КОНСУЛЬТАТИВНО-ДІАГНОСТИЧНИЙ ЦЕНТР" ОБОЛОНСЬКОГО РАЙОНУ М. КИЄВА, вул. Юрія Кондратюка, 6</t>
  </si>
  <si>
    <t>М.КИЇВ, місто КИЇВ, вулиця Юрія Кондратюка, 6</t>
  </si>
  <si>
    <t>75996741-1cb9-4dcc-a4ac-0a66da21b3dd</t>
  </si>
  <si>
    <t>КНП "Микулинецька обласна фізіотерапевтична лікарня реабілітації" ТОР</t>
  </si>
  <si>
    <t>ТЕРНОПІЛЬСЬКА область, ТЕРЕБОВЛЯНСЬКИЙ район, смт. МИКУЛИНЦІ, вулиця Галицька, 2</t>
  </si>
  <si>
    <t>759babd9-2e5f-43ed-b24f-3da5a00d2446</t>
  </si>
  <si>
    <t>Поліклінічне відділення 1</t>
  </si>
  <si>
    <t>75a1b561-d95a-48ce-9991-7f1bf78aea03</t>
  </si>
  <si>
    <t>Амбулаторія загальної практики сімейної медицини с . Івахни</t>
  </si>
  <si>
    <t>ІВАХНИ</t>
  </si>
  <si>
    <t>ЧЕРКАСЬКА область, МОНАСТИРИЩЕНСЬКИЙ район, село ІВАХНИ, вулиця Л .Українки, 3</t>
  </si>
  <si>
    <t>75a41904-01d1-43c8-9548-c2e5926bb95b</t>
  </si>
  <si>
    <t>ФАП села Селезнівка лікарської амбулаторії  смт Райгородок</t>
  </si>
  <si>
    <t>СЕЛЕЗНІВКА</t>
  </si>
  <si>
    <t>ДОНЕЦЬКА область, СЛОВ'ЯНСЬКИЙ район, село СЕЛЕЗНІВКА, вулиця Садова, 37-а</t>
  </si>
  <si>
    <t>75a6246f-824a-45be-b0bd-ff2727de27fc</t>
  </si>
  <si>
    <t>АЗПСМ м. Скадовська</t>
  </si>
  <si>
    <t>75a6c795-d4d4-4449-adae-d960f7b443b4</t>
  </si>
  <si>
    <t>Пункт здоров'я с.Обельниця</t>
  </si>
  <si>
    <t>ОБЕЛЬНИЦЯ</t>
  </si>
  <si>
    <t>ІВАНО-ФРАНКІВСЬКА область, РОГАТИНСЬКИЙ район, село ОБЕЛЬНИЦЯ, вулиця Шевченка, 28</t>
  </si>
  <si>
    <t>75a899a7-c9be-41ad-881d-4d15b65fd8b9</t>
  </si>
  <si>
    <t>Городищенська сільська лікарська амбулаторія</t>
  </si>
  <si>
    <t>ЛУГАНСЬКА область, БІЛОВОДСЬКИЙ район, село ГОРОДИЩЕ, вулиця Шкільна, 1</t>
  </si>
  <si>
    <t>75b0a748-e2d7-4b2a-907d-6de646f79921</t>
  </si>
  <si>
    <t>Безсалівська АЗПСМ</t>
  </si>
  <si>
    <t>БЕЗСАЛИ</t>
  </si>
  <si>
    <t>ПОЛТАВСЬКА область, ЛОХВИЦЬКИЙ район, село БЕЗСАЛИ, вулиця Перемоги, 28</t>
  </si>
  <si>
    <t>75b70a8b-fd7f-4644-9078-7e80e4148bfb</t>
  </si>
  <si>
    <t>Амбулаторія ЗПСМ с. Новиця</t>
  </si>
  <si>
    <t>ІВАНО-ФРАНКІВСЬКА область, КАЛУСЬКИЙ район, село НОВИЦЯ, вулиця Шевченка, 115</t>
  </si>
  <si>
    <t>75b7b211-6cf9-4be9-bef9-2fed7bd3fe3a</t>
  </si>
  <si>
    <t>Пункт здоров'я с.Павликівка</t>
  </si>
  <si>
    <t>ПАВЛИКІВКА</t>
  </si>
  <si>
    <t>ІВАНО-ФРАНКІВСЬКА область, село ПАВЛИКІВКА, вулиця Миру, 18</t>
  </si>
  <si>
    <t>75ba489e-487d-4d39-a3db-d0c6be08db91</t>
  </si>
  <si>
    <t>Амбулаторія №6 КНП ЦПМСД №1 Дарницького району м. Києва</t>
  </si>
  <si>
    <t>75bad235-e8f3-463a-8830-30df9eecb47d</t>
  </si>
  <si>
    <t>Фельдшерський пункт с.Подолянське</t>
  </si>
  <si>
    <t>ПОДОЛЯНСЬКЕ</t>
  </si>
  <si>
    <t>ХМЕЛЬНИЦЬКА область, село ПОДОЛЯНСЬКЕ, вулиця Козацька, 63/1</t>
  </si>
  <si>
    <t>75bc28ea-ae45-4298-9018-049f54bd2d17</t>
  </si>
  <si>
    <t>РІВНЕНСЬКА область, місто РІВНЕ, вулиця Пересопницька, 7</t>
  </si>
  <si>
    <t>75bc7ea8-6434-4cf8-82b4-deeec7a1b8dd</t>
  </si>
  <si>
    <t>Головний підрозділ</t>
  </si>
  <si>
    <t>ХАРКІВСЬКА область, ВОВЧАНСЬКИЙ район, місто ВОВЧАНСЬК, вулиця Олеся Досвітнього, 24/1</t>
  </si>
  <si>
    <t>75c30198-68f8-4456-8a65-7b9e67dc38c2</t>
  </si>
  <si>
    <t>ЖИДИЧИН</t>
  </si>
  <si>
    <t>ВОЛИНСЬКА область, КІВЕРЦІВСЬКИЙ район, село ЖИДИЧИН, вулиця Учительська, 18</t>
  </si>
  <si>
    <t>75c3aa07-8307-4ad1-bc35-ac621b42b374</t>
  </si>
  <si>
    <t>Жденіївська амбулаторія загальної практики-сімейної медицини</t>
  </si>
  <si>
    <t>ВОЛОВЕЦЬКИЙ</t>
  </si>
  <si>
    <t>ЖДЕНІЄВО</t>
  </si>
  <si>
    <t>ЗАКАРПАТСЬКА область, ВОЛОВЕЦЬКИЙ район, смт. ЖДЕНІЄВО, вулиця Шевченка, 127</t>
  </si>
  <si>
    <t>75c8d151-51b3-481c-80fb-ef265dcc9ae8</t>
  </si>
  <si>
    <t>Амбулаторія загальної практики-сімейної медицини с.Боржава</t>
  </si>
  <si>
    <t>БОРЖАВА</t>
  </si>
  <si>
    <t>ЗАКАРПАТСЬКА область, БЕРЕГІВСЬКИЙ район, село БОРЖАВА, вулиця Кошута, 175</t>
  </si>
  <si>
    <t>75d18b3e-b716-400e-8cb5-2734518a98aa</t>
  </si>
  <si>
    <t>Седнівська амбулаторія ЗПСМ</t>
  </si>
  <si>
    <t>СЕДНІВ</t>
  </si>
  <si>
    <t>ЧЕРНІГІВСЬКА область, ЧЕРНІГІВСЬКИЙ район, смт. СЕДНІВ, вулиця Якова Лизогуба, 4-е</t>
  </si>
  <si>
    <t>75d2a982-60f3-4365-9f4d-d2ba3987fb13</t>
  </si>
  <si>
    <t>Кортеліська АЗПСМ</t>
  </si>
  <si>
    <t>КОРТЕЛІСИ</t>
  </si>
  <si>
    <t>ВОЛИНСЬКА область, РАТНІВСЬКИЙ район, село КОРТЕЛІСИ, вулиця Михайлевського, 1</t>
  </si>
  <si>
    <t>75d664cb-63e4-46e1-8596-6189d9e26d18</t>
  </si>
  <si>
    <t>Гнилицький фельдшерський пункт</t>
  </si>
  <si>
    <t>ГНИЛИЦЯ</t>
  </si>
  <si>
    <t>СУМСЬКА область, ОХТИРСЬКИЙ район, село ГНИЛИЦЯ, вулиця Молодіжна, 56</t>
  </si>
  <si>
    <t>75dfca0f-e467-45ec-9cef-b31ba7ebab02</t>
  </si>
  <si>
    <t>Фельдшерський пункт с.Радча</t>
  </si>
  <si>
    <t>РАДЧА</t>
  </si>
  <si>
    <t>ЖИТОМИРСЬКА область, НАРОДИЦЬКИЙ район, село РАДЧА, вулиця 40-річчя Перемоги, 6</t>
  </si>
  <si>
    <t>75e54d02-f317-4f93-8e0d-7e13d15e8fc6</t>
  </si>
  <si>
    <t>Амбулаторія загальної практики-сімейної медицини с. Гординя</t>
  </si>
  <si>
    <t>ГОРДИНЯ</t>
  </si>
  <si>
    <t>ЛЬВІВСЬКА область, село ГОРДИНЯ, вулиця Івана Франка, 61</t>
  </si>
  <si>
    <t>75f93667-7ab1-4d7a-9c12-b13fa92cb3f0</t>
  </si>
  <si>
    <t>Амбулаторія  с.Чорнотисів</t>
  </si>
  <si>
    <t>ЧОРНОТИСІВ</t>
  </si>
  <si>
    <t>ЗАКАРПАТСЬКА область, ВИНОГРАДІВСЬКИЙ район, село ЧОРНОТИСІВ, вулиця Шевченка, 10</t>
  </si>
  <si>
    <t>7605eff6-2c2d-4d2d-87ab-7fbce5878c6d</t>
  </si>
  <si>
    <t>76082878-809d-4dc8-b285-6d8da0f2a6b8</t>
  </si>
  <si>
    <t>Амбулаторія загальної практики-сімейної медицини смт. Велика Березовиця</t>
  </si>
  <si>
    <t>ТЕРНОПІЛЬСЬКА область, ТЕРНОПІЛЬСЬКИЙ район, смт. ВЕЛИКА БЕРЕЗОВИЦЯ, вулиця Микулинецька, 40 а</t>
  </si>
  <si>
    <t>760d0608-c213-4779-8c36-407375f17e4d</t>
  </si>
  <si>
    <t>Кабінет лікаря</t>
  </si>
  <si>
    <t>760f68f5-f283-49ba-b389-e4961503bfe6</t>
  </si>
  <si>
    <t>Фельдшерсько-акушерський пункт с. Острівець</t>
  </si>
  <si>
    <t>ІВАНО-ФРАНКІВСЬКА область, ГОРОДЕНКІВСЬКИЙ район, село ОСТРІВЕЦЬ, вулиця Шевченка , 1</t>
  </si>
  <si>
    <t>7619fab4-7789-4cf6-a2ea-3e39ac26a790</t>
  </si>
  <si>
    <t>Кабінет медичної практики</t>
  </si>
  <si>
    <t>ІВАНО-ФРАНКІВСЬКА область, місто ІВАНО-ФРАНКІВСЬК, вулиця Довга, 42</t>
  </si>
  <si>
    <t>761d741f-cad4-415c-b78a-713955523ab6</t>
  </si>
  <si>
    <t>Рожнівська амбулаторія загальної практики – сімейної медицини (КНП БРР ЦПМСД)</t>
  </si>
  <si>
    <t>РОЖНИ</t>
  </si>
  <si>
    <t>КИЇВСЬКА область, БРОВАРСЬКИЙ район, село РОЖНИ, вулиця Свободи, 41а</t>
  </si>
  <si>
    <t>7620a429-2b50-492c-b160-a0c64afecf84</t>
  </si>
  <si>
    <t>Світлогірська ЛА ЗПСМ (КНП "ЦПМСД" Криничанської СР №2)</t>
  </si>
  <si>
    <t>ДНІПРОПЕТРОВСЬКА область, КРИНИЧАНСЬКИЙ район, село СВІТЛОГІРСЬКЕ, вулиця Сонячна, 27</t>
  </si>
  <si>
    <t>7620d60d-5dd2-454e-be87-41ff125d8b45</t>
  </si>
  <si>
    <t>Відокремлене відділення №1 лікувально-діагностичного центру ТОВ "МЕДІКОМ КРИВБАС"</t>
  </si>
  <si>
    <t>ДНІПРОПЕТРОВСЬКА область, місто КРИВИЙ РІГ, мікрорайон Сонячний, 59</t>
  </si>
  <si>
    <t>7622a174-e329-435f-9394-2f3ef62e31fa</t>
  </si>
  <si>
    <t>Комарівська амбулаторія ЗПСМ</t>
  </si>
  <si>
    <t>ІВАНО-ФРАНКІВСЬКА область, ГАЛИЦЬКИЙ район, село КОМАРІВ, вулиця Левицького, 268</t>
  </si>
  <si>
    <t>76274f30-523b-490d-a96b-583fabeec9ff</t>
  </si>
  <si>
    <t>ФІЛІЯ 2 КНП "КОНСУЛЬТАТИВНО-ДІАГНОСТИЧНОГО ЦЕНТРУ" ПОДІЛЬСЬКОГО РАЙОНУ М.КИЄВА</t>
  </si>
  <si>
    <t>762e6f70-0f0c-4962-8ca4-bfbeacf8cf2f</t>
  </si>
  <si>
    <t>Амбулаторія загальної практики - сімейної медицини с. Розкішна</t>
  </si>
  <si>
    <t>РОЗКІШНА</t>
  </si>
  <si>
    <t>КИЇВСЬКА область, СТАВИЩЕНСЬКИЙ район, село РОЗКІШНА, вулиця Шкільна , 2а</t>
  </si>
  <si>
    <t>764a0623-398f-48b7-b6e9-35b2574d976b</t>
  </si>
  <si>
    <t>Старобілоуська амбулаторія ЗПСМ</t>
  </si>
  <si>
    <t>СТАРИЙ БІЛОУС</t>
  </si>
  <si>
    <t>ЧЕРНІГІВСЬКА область, ЧЕРНІГІВСЬКИЙ район, село СТАРИЙ БІЛОУС, вулиця 30 років перемоги, 18-б</t>
  </si>
  <si>
    <t>764a090b-b364-45f0-b769-6cfc568aa059</t>
  </si>
  <si>
    <t>Лікарська амбулаторія загальної практики сімейної медицини с.Боремель</t>
  </si>
  <si>
    <t>БОРЕМЕЛЬ</t>
  </si>
  <si>
    <t>РІВНЕНСЬКА область, ДЕМИДІВСЬКИЙ район, село БОРЕМЕЛЬ, вулиця Набережна, 20Б</t>
  </si>
  <si>
    <t>764a0da7-d881-48ae-8d3a-95bc4b1800c1</t>
  </si>
  <si>
    <t>764bd1a2-5db6-4313-8cad-e40bbd029bc0</t>
  </si>
  <si>
    <t>ФАП с. Болган</t>
  </si>
  <si>
    <t>БОЛГАН</t>
  </si>
  <si>
    <t>ВІННИЦЬКА область, ПІЩАНСЬКИЙ район, село БОЛГАН, вулиця Коцюбинського, 1</t>
  </si>
  <si>
    <t>764dd9ea-7b57-43c3-91d2-225c32a0630a</t>
  </si>
  <si>
    <t>ІВАНО-ФРАНКІВСЬКА область, смт. ДЕЛЯТИН, вулиця Луги, 5</t>
  </si>
  <si>
    <t>764fca21-39d0-43dd-9d16-5834ea28f371</t>
  </si>
  <si>
    <t>НОВОПИЛИПІВКА</t>
  </si>
  <si>
    <t>ЗАПОРІЗЬКА область, МЕЛІТОПОЛЬСЬКИЙ район, село НОВОПИЛИПІВКА, вулиця Центральна, 27</t>
  </si>
  <si>
    <t>76551a62-74de-4752-a9ef-40e93cb83052</t>
  </si>
  <si>
    <t>Нововоронцовська лікарська АЗПСМ</t>
  </si>
  <si>
    <t>ХЕРСОНСЬКА область, НОВОВОРОНЦОВСЬКИЙ район, смт. НОВОВОРОНЦОВКА, вулиця Гагаріна, 64 а</t>
  </si>
  <si>
    <t>76631331-8b8d-4e48-b620-826c6aacb5a2</t>
  </si>
  <si>
    <t>Комунальне підприємство "Полтавський обласний клінічний шкірно-венерологічний диспансер Полтавської обласної ради</t>
  </si>
  <si>
    <t>ПОЛТАВСЬКА область, місто ПОЛТАВА, вулиця Олеся Гончара, 12</t>
  </si>
  <si>
    <t>766481ae-87d1-40e3-82cd-6372f2d68c81</t>
  </si>
  <si>
    <t>КНП "Черкаський обласний протитуберкульозний диспансер ЧОР", Черкаська область, Черкаський район, с. Геронимівка, вул. Диспансерна, 1</t>
  </si>
  <si>
    <t>ЧЕРКАСЬКА область, ЧЕРКАСЬКИЙ район, село ГЕРОНИМІВКА, вулиця Диспансерна, 1</t>
  </si>
  <si>
    <t>7664b4c2-2f08-4be3-8849-cccfd0cd5e91</t>
  </si>
  <si>
    <t>Центр первинної медичної (медико-санітарної) допомоги</t>
  </si>
  <si>
    <t>ХАРКІВСЬКА область, місто ХАРКІВ, вулиця Бакуліна, 4</t>
  </si>
  <si>
    <t>766a28d4-1178-4728-b81d-8d9360730015</t>
  </si>
  <si>
    <t>КП "Полтавський обласний центр  ЕМД та МК ПОР" (СЕМД №1 м.Полтава)</t>
  </si>
  <si>
    <t>ПОЛТАВСЬКА область, місто ПОЛТАВА, вулиця Миколи Дмітрієва, 6</t>
  </si>
  <si>
    <t>766b893e-14d5-46df-ad06-3b97f6c1bcba</t>
  </si>
  <si>
    <t>Воронківська амбулаторія загальної практики-сімейної медицини</t>
  </si>
  <si>
    <t>ВОРОНКИ</t>
  </si>
  <si>
    <t>РІВНЕНСЬКА область, село ВОРОНКИ, вулиця Поліська, 7</t>
  </si>
  <si>
    <t>766cc88b-2a4b-4c79-8cb5-bc72214bbcae</t>
  </si>
  <si>
    <t>КОМУНАЛЬНЕ НЕКОМЕРЦІЙНЕ ПІДПРИЄМСТВО "КОНСУЛЬТАТИВНО-ДІАГНОСТИЧНИЙ ЦЕНТР" ОБОЛОНСЬКОГО РАЙОНУ М. КИЄВА, вул. Північна, 4-А</t>
  </si>
  <si>
    <t>М.КИЇВ, місто КИЇВ, вулиця Північна, 4-А</t>
  </si>
  <si>
    <t>766d7aaa-aea9-4bf4-9613-740469a48f54</t>
  </si>
  <si>
    <t>М.КИЇВ, місто КИЇВ, вулиця Червоноткацька, 31</t>
  </si>
  <si>
    <t>7674cee8-322f-4ad0-bff7-5655b094a732</t>
  </si>
  <si>
    <t>ДНІПРОПЕТРОВСЬКА область, ПАВЛОГРАДСЬКИЙ район, село ЗЕЛЕНЕ, вулиця МИРУ, 5-а</t>
  </si>
  <si>
    <t>7679771b-80a0-4b21-b451-c8febf0ad836</t>
  </si>
  <si>
    <t>Баранівський пункт здоров'я</t>
  </si>
  <si>
    <t>БАРАНОВЕ</t>
  </si>
  <si>
    <t>ОДЕСЬКА область, село БАРАНОВЕ, вулиця Центральна, 45</t>
  </si>
  <si>
    <t>767f2b1e-237c-4160-80e7-8f8e3047193b</t>
  </si>
  <si>
    <t>ФП с. Шляхове</t>
  </si>
  <si>
    <t>ШЛЯХОВЕ</t>
  </si>
  <si>
    <t>ОДЕСЬКА область, БАЛТСЬКИЙ район, село ШЛЯХОВЕ, вулиця Центральна, 18</t>
  </si>
  <si>
    <t>76897bda-95c9-4d45-81cd-9c13250c74c3</t>
  </si>
  <si>
    <t>Консультативно-діагностичний центр  Руставелі</t>
  </si>
  <si>
    <t>768b5ae8-9629-432d-8a39-de38219d89cd</t>
  </si>
  <si>
    <t>Чорнобаївська амбулаторія ЗПСМ</t>
  </si>
  <si>
    <t>ЧОРНОБАЇВКА</t>
  </si>
  <si>
    <t>ХЕРСОНСЬКА область, БІЛОЗЕРСЬКИЙ район, село ЧОРНОБАЇВКА, вулиця Покровська, 43</t>
  </si>
  <si>
    <t>7699de76-e0a8-41aa-8809-525924213185</t>
  </si>
  <si>
    <t>Відділення первинної медичної допомоги АПО 4</t>
  </si>
  <si>
    <t>ОДЕСЬКА область, місто ЮЖНЕ, вулиця Шевченка Т.Г. (проспект Леніна), 18/4</t>
  </si>
  <si>
    <t>769b95d6-065c-4eba-96e0-0954a104b3b2</t>
  </si>
  <si>
    <t>ДОНЕЦЬКА область, МАР'ЇНСЬКИЙ район, місто КУРАХОВЕ, вулиця Мечникова, 14</t>
  </si>
  <si>
    <t>76a0eb60-5d2f-44f5-b8fa-4678ad8e9756</t>
  </si>
  <si>
    <t>Комунальне некомерційне підприємство "Міська клінічна дитяча лікарня № 16" Харківської міської ради</t>
  </si>
  <si>
    <t>ХАРКІВСЬКА область, місто ХАРКІВ, вулиця Луї Пастера, 2</t>
  </si>
  <si>
    <t>76a2556c-51d4-4d96-9b80-74537b7aefd7</t>
  </si>
  <si>
    <t>Амбулаторія ЗПСМ с. Вовчківці</t>
  </si>
  <si>
    <t>ВОВЧКІВЦІ</t>
  </si>
  <si>
    <t>ІВАНО-ФРАНКІВСЬКА область, СНЯТИНСЬКИЙ район, село ВОВЧКІВЦІ, вулиця Зелена, 13</t>
  </si>
  <si>
    <t>76a3efa0-edd2-4a54-8d7b-2ca218a6ec2d</t>
  </si>
  <si>
    <t>Козелецька селищна амбулаторія загальної практики сімейної медицини</t>
  </si>
  <si>
    <t>ЧЕРНІГІВСЬКА область, КОЗЕЛЕЦЬКИЙ район, смт. КОЗЕЛЕЦЬ, вулиця Соборності, 24</t>
  </si>
  <si>
    <t>76aebd3e-d11b-44e3-81db-7afba04dfa30</t>
  </si>
  <si>
    <t>КНП " Тячівська КП " будівля № 1</t>
  </si>
  <si>
    <t>ЗАКАРПАТСЬКА область, ТЯЧІВСЬКИЙ район, місто ТЯЧІВ, вулиця Голлоші, 1</t>
  </si>
  <si>
    <t>76aedabd-5e17-47d2-8b51-f55dfa1052a1</t>
  </si>
  <si>
    <t>Амбулаторія сімейної медицини № 2 центру первинної медичної допомоги Комунального некомерційного підприємства  "5-а міська клінічна поліклініка м.Львова"</t>
  </si>
  <si>
    <t>РУДНЕ</t>
  </si>
  <si>
    <t>ЛЬВІВСЬКА область, смт. РУДНЕ, вулиця Шевченка, 64</t>
  </si>
  <si>
    <t>76afc757-ea59-40ca-ace4-60e0ea37d6e8</t>
  </si>
  <si>
    <t>ЧЕРКАСЬКА область, місто ЧЕРКАСИ, вулиця НЕЧУЯ-ЛЕВИЦЬКОГО, 22</t>
  </si>
  <si>
    <t>76c5c44b-514f-48f0-af99-a093bf4be178</t>
  </si>
  <si>
    <t>Міська лікарська амбулаторія   №1</t>
  </si>
  <si>
    <t>76c80342-c503-47cb-8d48-c62c964ef627</t>
  </si>
  <si>
    <t>ФП с. Хотень Перший</t>
  </si>
  <si>
    <t>ХОТЕНЬ ПЕРШИЙ</t>
  </si>
  <si>
    <t>ХМЕЛЬНИЦЬКА область, ІЗЯСЛАВСЬКИЙ район, село ХОТЕНЬ ПЕРШИЙ, вулиця Центральна, 74</t>
  </si>
  <si>
    <t>76cf35db-d11c-46cd-b863-dcf642787412</t>
  </si>
  <si>
    <t>Новостроївський ФАП</t>
  </si>
  <si>
    <t>НОВОСТРОЇВКА</t>
  </si>
  <si>
    <t>ДНІПРОПЕТРОВСЬКА область, ЦАРИЧАНСЬКИЙ район, село НОВОСТРОЇВКА, вулиця Новостроївська , 7</t>
  </si>
  <si>
    <t>76d56830-ba66-4559-9b8d-e06eed5fb34b</t>
  </si>
  <si>
    <t>Теребовлянська станція, Копичинецька підстанція</t>
  </si>
  <si>
    <t>ТЕРНОПІЛЬСЬКА область, місто КОПИЧИНЦІ, вулиця Тараса Шевченка, 106</t>
  </si>
  <si>
    <t>76d90a96-7b95-4be8-80a7-00adb60d9fa4</t>
  </si>
  <si>
    <t>Медичний Центр ТОВ "Центр Нової Медицини "Мідас"</t>
  </si>
  <si>
    <t>СУМСЬКА область, місто СУМИ, вулиця Троїцька, 18/4</t>
  </si>
  <si>
    <t>76dcdd9e-3c35-4557-9069-4407d190983d</t>
  </si>
  <si>
    <t>ОРЖІВ</t>
  </si>
  <si>
    <t>РІВНЕНСЬКА область, РІВНЕНСЬКИЙ район, смт. ОРЖІВ, вулиця Заводська, 5</t>
  </si>
  <si>
    <t>76e36707-b71e-48fb-ac05-c8ac084c232e</t>
  </si>
  <si>
    <t>Комунальне підприємство "Волинський обласний центр екстреної медичної допомоги та медицини катастроф" Волинської обласної ради Ратнівське відділення екстренної медичної допомоги  пункт ЕМД смт.Заболоття</t>
  </si>
  <si>
    <t>ВОЛИНСЬКА область, РАТНІВСЬКИЙ район, смт. ЗАБОЛОТТЯ, вулиця Стадіонна, 38</t>
  </si>
  <si>
    <t>76e5069d-68a2-4ef3-9cfb-351166e8fa05</t>
  </si>
  <si>
    <t>Нікольська амбулаторія загальної практики-сімейної медицини</t>
  </si>
  <si>
    <t>76e51d19-c04c-4b9f-93c0-787796ee25b3</t>
  </si>
  <si>
    <t>Фельдшерський пункт с. Птиче</t>
  </si>
  <si>
    <t>ПТИЧЕ</t>
  </si>
  <si>
    <t>ДОНЕЦЬКА область, ПОКРОВСЬКИЙ район, селище ПТИЧЕ, вулиця Толбухіна, 38</t>
  </si>
  <si>
    <t>76e5e931-3f58-4066-bea6-ba7fb325fc60</t>
  </si>
  <si>
    <t>ФП с. Пасат</t>
  </si>
  <si>
    <t>ПАСАТ</t>
  </si>
  <si>
    <t>ОДЕСЬКА область, БАЛТСЬКИЙ район, село ПАСАТ, вулиця Д. Мазура, 62</t>
  </si>
  <si>
    <t>76eb0627-5e3f-4139-bbfe-5cd8af539612</t>
  </si>
  <si>
    <t>Болградська центральна районна лікарня відділення загальної практики -сімейної медицини</t>
  </si>
  <si>
    <t>ОДЕСЬКА область, БОЛГРАДСЬКИЙ район, місто БОЛГРАД, вулиця Ізмаїльська, 71/75</t>
  </si>
  <si>
    <t>76ee89d7-4210-4a17-bb44-f76ce63688ae</t>
  </si>
  <si>
    <t>ФП с. Івашинівка</t>
  </si>
  <si>
    <t>ІВАШИНІВКА</t>
  </si>
  <si>
    <t>ДНІПРОПЕТРОВСЬКА область, П'ЯТИХАТСЬКИЙ район, село ІВАШИНІВКА, вулиця Центральна, 3</t>
  </si>
  <si>
    <t>76f7e429-cc5e-4bec-83b7-ca6c5e826c00</t>
  </si>
  <si>
    <t>Маневицька амбулаторія загальної практики-сімейної медицини</t>
  </si>
  <si>
    <t>ВОЛИНСЬКА область, МАНЕВИЦЬКИЙ район, смт. МАНЕВИЧІ, вулиця Незалежності, 3</t>
  </si>
  <si>
    <t>76fda327-742e-4395-a7a1-fb00d14169b0</t>
  </si>
  <si>
    <t>АЗПСМ с. Дідилів</t>
  </si>
  <si>
    <t>ДІДИЛІВ</t>
  </si>
  <si>
    <t>ЛЬВІВСЬКА область, КАМ'ЯНКА-БУЗЬКИЙ район, село ДІДИЛІВ, вулиця Шевченка, 30</t>
  </si>
  <si>
    <t>77075bdd-a20b-4ceb-b90b-bbbc9328f5ef</t>
  </si>
  <si>
    <t>Теребовлянська станція, Теребовлянська підстанція, пункт базування бригади смт.Микулинці</t>
  </si>
  <si>
    <t>ТЕРНОПІЛЬСЬКА область, смт. МИКУЛИНЦІ, вулиця Набережна, 3</t>
  </si>
  <si>
    <t>770c8522-5bde-43f0-90d5-a364c438cd4e</t>
  </si>
  <si>
    <t>Кам'янська АЗПСМ</t>
  </si>
  <si>
    <t>КАМ'ЯНА</t>
  </si>
  <si>
    <t>ЧЕРНІВЕЦЬКА область, село КАМ'ЯНА, вулиця Шкільна, 1А</t>
  </si>
  <si>
    <t>771566d1-0d47-4add-a106-b3ea9faabd9e</t>
  </si>
  <si>
    <t>Прядівська АЗПСМ</t>
  </si>
  <si>
    <t>ПРЯДІВКА</t>
  </si>
  <si>
    <t>ДНІПРОПЕТРОВСЬКА область, ЦАРИЧАНСЬКИЙ район, село ПРЯДІВКА, вулиця Центральна, 41б</t>
  </si>
  <si>
    <t>771b55c2-01ca-43b4-8815-849ef348f15b</t>
  </si>
  <si>
    <t>Фельдшерсько-акушерський пункт села Майдан</t>
  </si>
  <si>
    <t>РІВНЕНСЬКА область, КОСТОПІЛЬСЬКИЙ район, село МАЙДАН, вулиця Липненська, 2</t>
  </si>
  <si>
    <t>7722aced-f842-4c8d-a85e-8ba2deb19eba</t>
  </si>
  <si>
    <t>Амбулаторія ЗПСМ м.Снятин№1</t>
  </si>
  <si>
    <t>ІВАНО-ФРАНКІВСЬКА область, СНЯТИНСЬКИЙ район, місто СНЯТИН, вулиця Шевченка, 75</t>
  </si>
  <si>
    <t>77249b13-4472-47b4-84e6-5365105dea47</t>
  </si>
  <si>
    <t>ЗАКАРПАТСЬКА область, місто МУКАЧЕВЕ, вулиця Пирогова, 28</t>
  </si>
  <si>
    <t>772aba20-2309-466b-b076-0f6ce2a99214</t>
  </si>
  <si>
    <t>Амбулаторія ЗПСМ №6 м. Кривий Ріг (КНП "ЦПМСД №4" КМР)</t>
  </si>
  <si>
    <t>ДНІПРОПЕТРОВСЬКА область, місто КРИВИЙ РІГ, вулиця Катеринівська, 5А</t>
  </si>
  <si>
    <t>77320b84-1791-434a-90e7-8cecfc3369c8</t>
  </si>
  <si>
    <t>АЗПСМ с.Гуляйпільське</t>
  </si>
  <si>
    <t>ГУЛЯЙПІЛЬСЬКЕ</t>
  </si>
  <si>
    <t>ЗАПОРІЗЬКА область, ГУЛЯЙПІЛЬСЬКИЙ район, село ГУЛЯЙПІЛЬСЬКЕ, вулиця Лаврінкова, 24</t>
  </si>
  <si>
    <t>7734c6c4-8969-47e3-99a2-82f9e7c8fa6a</t>
  </si>
  <si>
    <t>Амбулаторія селища Борщі</t>
  </si>
  <si>
    <t>ПОДІЛЬСЬКИЙ</t>
  </si>
  <si>
    <t>БОРЩІ</t>
  </si>
  <si>
    <t>ОДЕСЬКА область, ПОДІЛЬСЬКИЙ район, селище БОРЩІ, вулиця Подільська, 11</t>
  </si>
  <si>
    <t>773cb178-5d1d-4623-9f65-c56606a41b03</t>
  </si>
  <si>
    <t>Фельдшерсько-акушерський пункт с. Волиця</t>
  </si>
  <si>
    <t>ЛЬВІВСЬКА область, ЖОВКІВСЬКИЙ район, село ВОЛИЦЯ, вулиця Шкільна, 35</t>
  </si>
  <si>
    <t>773eb31d-3db2-41d3-b581-ae2d13611911</t>
  </si>
  <si>
    <t>м.Запоріжжя, вул. Вільного козацтва, буд. 1А</t>
  </si>
  <si>
    <t>ЗАПОРІЗЬКА область, місто ЗАПОРІЖЖЯ, вулиця Вільного козацтва, 1А</t>
  </si>
  <si>
    <t>7743dfe8-eafb-4f4f-b9f6-aff22af7c3ee</t>
  </si>
  <si>
    <t>Грузьківська лікарська амбулаторія загальної практики сімейної медицини</t>
  </si>
  <si>
    <t>КІРОВОГРАДСЬКА область, КІРОВОГРАДСЬКИЙ район, село ГРУЗЬКЕ, вулиця Мухамедієва, 26</t>
  </si>
  <si>
    <t>77472c84-7c5e-4c21-8c9e-8e93ce0986d3</t>
  </si>
  <si>
    <t>відокремлений структурнй підрозділ КНП "СПБР" ГРИШКОВЕЦЬКОЇ СЕЛИЩНОЇ, РАЙГОРОДОЦЬКОЇ, СЕМЕНІВСЬКОЇ ТА ШВАЙКІВСЬКОЇ СІЛЬСЬКИХ РАД ЗА АДРЕСОЮ С. МИРОСЛАВКА</t>
  </si>
  <si>
    <t>МИРОСЛАВКА</t>
  </si>
  <si>
    <t>ЖИТОМИРСЬКА область, село МИРОСЛАВКА, вулиця Лікарняна, 68 В</t>
  </si>
  <si>
    <t>774d21e2-923e-4fdc-87e5-5d1a700e4434</t>
  </si>
  <si>
    <t>Собичівський фельдшерсько-акушерський пункт</t>
  </si>
  <si>
    <t>СОБИЧЕВЕ</t>
  </si>
  <si>
    <t>СУМСЬКА область, ШОСТКИНСЬКИЙ район, село СОБИЧЕВЕ, провулок Молодіжний, 1</t>
  </si>
  <si>
    <t>774db12d-055d-40f6-9f6b-29e0921c9d42</t>
  </si>
  <si>
    <t>ФАП с. Кукільники</t>
  </si>
  <si>
    <t>КУКІЛЬНИКИ</t>
  </si>
  <si>
    <t>ІВАНО-ФРАНКІВСЬКА область, ГАЛИЦЬКИЙ район, село КУКІЛЬНИКИ, вулиця Галицька, 32А</t>
  </si>
  <si>
    <t>7750ef82-a1c4-48f9-849e-37c75ff969b6</t>
  </si>
  <si>
    <t>Структурний підрозділ № 2 (Доросла поліклініка)</t>
  </si>
  <si>
    <t>775f9bea-bc9c-4551-8bdb-be20a8a5420e</t>
  </si>
  <si>
    <t>77798ef9-4f41-4407-b345-9c42d2855633</t>
  </si>
  <si>
    <t>ФАП с.Новобахмутівка</t>
  </si>
  <si>
    <t>НОВОБАХМУТІВКА</t>
  </si>
  <si>
    <t>ДОНЕЦЬКА область, ЯСИНУВАТСЬКИЙ район, село НОВОБАХМУТІВКА, вулиця Миру, 3</t>
  </si>
  <si>
    <t>777f4c8a-b112-4cdb-8044-abcf4647b7e0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</si>
  <si>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"Золочів", Пункт ЕМД "Поморяни"</t>
  </si>
  <si>
    <t>ПОМОРЯНИ</t>
  </si>
  <si>
    <t>ЛЬВІВСЬКА область, смт. ПОМОРЯНИ, вулиця Верхній Підгай, 3</t>
  </si>
  <si>
    <t>7783c0d1-2053-4dd2-9c84-1ae4b046e59e</t>
  </si>
  <si>
    <t>Тернуватська АЗПСМ</t>
  </si>
  <si>
    <t>ТЕРНУВАТЕ</t>
  </si>
  <si>
    <t>ЗАПОРІЗЬКА область, НОВОМИКОЛАЇВСЬКИЙ район, смт. ТЕРНУВАТЕ, вулиця Елеваторна , 12</t>
  </si>
  <si>
    <t>77847af3-00c2-4455-81ee-36d56de6b969</t>
  </si>
  <si>
    <t>КОМУНАЛЬНЕ  НЕКОМЕРЦІЙНЕ ПІДПРИЄМСТВО "ОРЖИЦЬКА  ЛІКАРНЯ" ОРЖИЦЬКОЇ СЕЛИЩНОЇ РАДИ  ПОЛТАВСЬКОЇ ОБЛАСТІ смт.ОРЖИЦЯ  вул,ЦЕНТРАЛЬНА  1А</t>
  </si>
  <si>
    <t>ПОЛТАВСЬКА область, смт. ОРЖИЦЯ, вулиця ЦЕНТРАЛЬНА, 1А</t>
  </si>
  <si>
    <t>778aa52a-adc5-4c7f-a26d-88a1ed1edfa9</t>
  </si>
  <si>
    <t>Стоматологічна  поліклініка</t>
  </si>
  <si>
    <t>ПОЛТАВСЬКА область, ЗІНЬКІВСЬКИЙ район, місто ЗІНЬКІВ, вулиця Івана Петровського, 3</t>
  </si>
  <si>
    <t>778c1e9d-04b8-4e87-af38-6bdb3442927e</t>
  </si>
  <si>
    <t>ФАП Пиріжна</t>
  </si>
  <si>
    <t>ПИРІЖНА</t>
  </si>
  <si>
    <t>ОДЕСЬКА область, КОДИМСЬКИЙ район, село ПИРІЖНА, вулиця Шевченка, 25 А</t>
  </si>
  <si>
    <t>778c4d45-1bf3-4ac5-8fe8-096dc2e12f03</t>
  </si>
  <si>
    <t>АЗПСМ с.Ясеново Друге</t>
  </si>
  <si>
    <t>ЯСЕНОВЕ ДРУГЕ</t>
  </si>
  <si>
    <t>ОДЕСЬКА область, ЛЮБАШІВСЬКИЙ район, село ЯСЕНОВЕ ДРУГЕ, вулиця Кобися, 28</t>
  </si>
  <si>
    <t>77925980-c8c8-471f-a76e-bb08ea5308e8</t>
  </si>
  <si>
    <t>Стінчанський ФП</t>
  </si>
  <si>
    <t>СТІНКА</t>
  </si>
  <si>
    <t>ПОЛТАВСЬКА область, ЧУТІВСЬКИЙ район, село СТІНКА, вулиця Центральна, 1</t>
  </si>
  <si>
    <t>779f8e03-2f42-4cb5-80cf-71e25dd721d3</t>
  </si>
  <si>
    <t>Жабокрицька АЗПСМ</t>
  </si>
  <si>
    <t>ЖАБОКРИЧ</t>
  </si>
  <si>
    <t>ВІННИЦЬКА область, КРИЖОПІЛЬСЬКИЙ район, село ЖАБОКРИЧ, вулиця Шкільна, 1а</t>
  </si>
  <si>
    <t>77a153fe-3a27-40db-9887-73cc90f4a0e8</t>
  </si>
  <si>
    <t>ЧЕРКАСЬКА область, МОНАСТИРИЩЕНСЬКИЙ район, місто МОНАСТИРИЩЕ, вулиця Соборна, 1</t>
  </si>
  <si>
    <t>77b28988-10d9-4995-a9b6-009451793e8c</t>
  </si>
  <si>
    <t>Амбулаторно-поліклінічне відділення ПМД №4</t>
  </si>
  <si>
    <t>77ba2d39-ce21-4f89-ac4c-2df634b3b5cf</t>
  </si>
  <si>
    <t>77bb92a1-758c-4f21-84e8-ff61c0db8ee9</t>
  </si>
  <si>
    <t>Амбулаторія загальної практики - сімейної медицини с. Селекційне</t>
  </si>
  <si>
    <t>СЕЛЕКЦІЙНЕ</t>
  </si>
  <si>
    <t>ХАРКІВСЬКА область, ХАРКІВСЬКИЙ район, селище СЕЛЕКЦІЙНЕ, вулиця Овочевників, 21</t>
  </si>
  <si>
    <t>77c09ded-d108-4beb-842e-9bff6f68145b</t>
  </si>
  <si>
    <t>амбулаторія ЗПСМ с.Парище</t>
  </si>
  <si>
    <t>ПАРИЩЕ</t>
  </si>
  <si>
    <t>ІВАНО-ФРАНКІВСЬКА область, НАДВІРНЯНСЬКИЙ район, село ПАРИЩЕ, вулиця Шевченка, 96</t>
  </si>
  <si>
    <t>77c227de-3c60-4c60-b37d-23bf6c5a8dab</t>
  </si>
  <si>
    <t>Амбулаторія ЗПСМ с. Великий Раковець</t>
  </si>
  <si>
    <t>ВЕЛИКИЙ РАКОВЕЦЬ</t>
  </si>
  <si>
    <t>ЗАКАРПАТСЬКА область, ІРШАВСЬКИЙ район, село ВЕЛИКИЙ РАКОВЕЦЬ, вулиця Шевченка, 16-а</t>
  </si>
  <si>
    <t>77c86e58-5cb9-4f74-9d61-d057a60c329a</t>
  </si>
  <si>
    <t>77cc7570-68f1-4b5b-b2bd-07d0eccce494</t>
  </si>
  <si>
    <t>Чортківська станція, Борщівська підстанція, пункт базування бригади смт.Мельниця-Подільська</t>
  </si>
  <si>
    <t>ТЕРНОПІЛЬСЬКА область, смт. МЕЛЬНИЦЯ-ПОДІЛЬСЬКА, вулиця Незалежності, 24</t>
  </si>
  <si>
    <t>77ce0ea2-cb9a-4b5a-be23-a7b28a0cfb12</t>
  </si>
  <si>
    <t>АЗПСМ № 2 КЗ "ЦПМСД № 3"</t>
  </si>
  <si>
    <t>ПОЛТАВСЬКА область, місто КРЕМЕНЧУК, вулиця Павлова, 2</t>
  </si>
  <si>
    <t>77d22409-455b-443a-903c-830e3ea404ae</t>
  </si>
  <si>
    <t>КНП "Дитяча міська поліклініка №5" ОМР</t>
  </si>
  <si>
    <t>ОДЕСЬКА область, місто ОДЕСА, вулиця Генерала Петрова, 80</t>
  </si>
  <si>
    <t>77d60b3c-cd03-4e65-ad9c-a9135fc24e52</t>
  </si>
  <si>
    <t>ДНІПРОПЕТРОВСЬКА область, місто КРИВИЙ РІГ, мікрорайон Всебратське-2, 65А</t>
  </si>
  <si>
    <t>77da8e2c-2ca3-4000-800c-be9da3d6dcba</t>
  </si>
  <si>
    <t>Відокремлений підрозділ ТОВ "Комерційний центр охорони здоров'я 911"</t>
  </si>
  <si>
    <t>ХАРКІВСЬКА область, місто ХАРКІВ, вулиця Ахсарова, 18</t>
  </si>
  <si>
    <t>77ddb844-a453-494c-899c-f1d22833ee41</t>
  </si>
  <si>
    <t>Амбулаторії загальної практики-сімейної медицини №6</t>
  </si>
  <si>
    <t>ЗАКАРПАТСЬКА область, місто УЖГОРОД, вулиця О.Гошовського, 4</t>
  </si>
  <si>
    <t>77e599ba-8ec8-4ecc-8855-0340004de235</t>
  </si>
  <si>
    <t>Вовченська амбулаторія моно-практики сімейної медицини</t>
  </si>
  <si>
    <t>ВОВЧЕ</t>
  </si>
  <si>
    <t>ЛЬВІВСЬКА область, ТУРКІВСЬКИЙ район, село ВОВЧЕ, вулиця Центральна, 70-А</t>
  </si>
  <si>
    <t>77ea6cbb-1911-4c1f-ae71-99c3d3db4d27</t>
  </si>
  <si>
    <t>ФАП с.Лінчин</t>
  </si>
  <si>
    <t>ЛІНЧИН</t>
  </si>
  <si>
    <t>РІВНЕНСЬКА область, БЕРЕЗНІВСЬКИЙ район, село ЛІНЧИН, вулиця Незалежності, 61</t>
  </si>
  <si>
    <t>77edc519-e707-408b-a260-9165ac6f8502</t>
  </si>
  <si>
    <t>КОМУНАЛЬНЕ НЕКОМЕРЦІЙНЕ ПІДПРИЄМСТВО ЛИСИЧАНСЬКОЇ МІСЬКОЇ РАДИ ЛУГАНСЬКОЇ ОБЛАСТІ "ЦЕНТР ПЕРВИННОЇ МЕДИКО-САНІТАРНОЇ ДОПОМОГИ №1" Амбулаторія №1</t>
  </si>
  <si>
    <t>77f220f3-0cc3-43b2-998c-428f18afa09e</t>
  </si>
  <si>
    <t>Болехівська міська АЗПСМ</t>
  </si>
  <si>
    <t>ІВАНО-ФРАНКІВСЬКА область, місто БОЛЕХІВ, вулиця Коновальця, 2</t>
  </si>
  <si>
    <t>77f224e9-35ec-47e3-bdf4-dea327535d05</t>
  </si>
  <si>
    <t>Відокремлене відділення №2 лікувально-діагностичного центру ТОВ "МЕДІКОМ КРИВБАС"</t>
  </si>
  <si>
    <t>77f4c2aa-360a-43e0-8725-c88648b9c226</t>
  </si>
  <si>
    <t>Фельдшерсько - акушерський пункт села Новожуків</t>
  </si>
  <si>
    <t>НОВОЖУКІВ</t>
  </si>
  <si>
    <t>РІВНЕНСЬКА область, РІВНЕНСЬКИЙ район, село НОВОЖУКІВ, вулиця Івана Франка, 9</t>
  </si>
  <si>
    <t>77f53012-e9c2-4ef2-844a-a845e59f58c9</t>
  </si>
  <si>
    <t>АЗПСМ с. Зелене</t>
  </si>
  <si>
    <t>ІВАНО-ФРАНКІВСЬКА область, село ЗЕЛЕНЕ, присілок Центр, 2</t>
  </si>
  <si>
    <t>77f9f9c1-53b4-444a-8eeb-6d9054335e52</t>
  </si>
  <si>
    <t>ФАП с. Веселий Кут</t>
  </si>
  <si>
    <t>ОДЕСЬКА область, АРЦИЗЬКИЙ район, село ВЕСЕЛИЙ КУТ, вулиця Кутузова, 154</t>
  </si>
  <si>
    <t>78040043-d17f-4cb9-87dd-728a42e8a922</t>
  </si>
  <si>
    <t>Пункт здоров'я с. Шипинці-Луг</t>
  </si>
  <si>
    <t>ШИПИНЦІ</t>
  </si>
  <si>
    <t>ЧЕРНІВЕЦЬКА область, КІЦМАНСЬКИЙ район, село ШИПИНЦІ, вулиця Лугова, 2</t>
  </si>
  <si>
    <t>78106410-4a7b-4689-aa2f-f29890772ebc</t>
  </si>
  <si>
    <t>781210f3-505f-4431-a279-913741c7f978</t>
  </si>
  <si>
    <t>Амбулаторія №4 Центру первинної медичної допомоги</t>
  </si>
  <si>
    <t>7816d4b2-d343-42bc-9b31-dd870d59d5b2</t>
  </si>
  <si>
    <t>Амбулаторія №4 КНП "ЦПМСД №2" Голосіївського району м. Києва</t>
  </si>
  <si>
    <t>781ee877-cb2a-4d42-a7d9-1e0481dbef0e</t>
  </si>
  <si>
    <t>Червоненська амбулаторія ЗПСМ (КНП "Криворізький районний ЦПМСД" Новопільської СР)</t>
  </si>
  <si>
    <t>ДНІПРОПЕТРОВСЬКА область, КРИВОРІЗЬКИЙ район, село ЧЕРВОНЕ, вулиця Гагаріна, 14</t>
  </si>
  <si>
    <t>781f70ea-a3e7-4aa8-9d4a-59aa9c6340da</t>
  </si>
  <si>
    <t>Амбулаторія ЗПСМ № 12, Філія 3 КНП "ЦПМСД №1" Оболонського району м. Києва</t>
  </si>
  <si>
    <t>7824ef11-c48c-4582-adb8-4302b97992e5</t>
  </si>
  <si>
    <t>Комунальне некомерційне підприємство "Центр первинної медико-санітарної допомоги №3" Шевченківського району міста Києва амбулаторія №1 (активний)</t>
  </si>
  <si>
    <t>783c2248-062a-4352-812f-073e2f4b699e</t>
  </si>
  <si>
    <t>КНП "ЦПМСД №3" Деснянського району м.Києва, черговий кабінет</t>
  </si>
  <si>
    <t>7840e0b6-0274-4162-aec1-01bbe1473c5f</t>
  </si>
  <si>
    <t>КНП "Коростенська ЦМЛ КМР" (Консультативно-діагностичний відділ для дітей)</t>
  </si>
  <si>
    <t>784234c4-f6d6-4eb8-992b-e8e3b063ebf0</t>
  </si>
  <si>
    <t>комунальне некомерційне підприємство "Черкаська обласна стоматологічна поліклініка Черкаської обласної ради"</t>
  </si>
  <si>
    <t>ЧЕРКАСЬКА область, місто ЧЕРКАСИ, вулиця Грузиненка, 6/1</t>
  </si>
  <si>
    <t>784a14f9-f503-4d31-b9d1-c2323379f9b8</t>
  </si>
  <si>
    <t>Амбулаторія загальної практики - сімейної медицини с.Ріжки</t>
  </si>
  <si>
    <t>РІЖКИ</t>
  </si>
  <si>
    <t>КИЇВСЬКА область, ТАРАЩАНСЬКИЙ район, село РІЖКИ, вулиця шкільна, 2а</t>
  </si>
  <si>
    <t>78500b3a-9640-43ef-8206-a1c122e0173c</t>
  </si>
  <si>
    <t>Амбулаторія с. Дубівці</t>
  </si>
  <si>
    <t>ЧЕРНІВЕЦЬКА область, КІЦМАНСЬКИЙ район, село ДУБІВЦІ, вулиця Шевченка, 6</t>
  </si>
  <si>
    <t>7850a931-252c-401a-b6ee-1a7849f5241f</t>
  </si>
  <si>
    <t>ЛЬВІВСЬКА область, ЖОВКІВСЬКИЙ район, місто ЖОВКВА, вулиця Львівська, 82</t>
  </si>
  <si>
    <t>7853c730-c11e-433b-8b92-abcf58ba76af</t>
  </si>
  <si>
    <t>ФП с.Русава</t>
  </si>
  <si>
    <t>РУСАВА</t>
  </si>
  <si>
    <t>ВІННИЦЬКА область, ЯМПІЛЬСЬКИЙ район, село РУСАВА, вулиця Виноградна, 1</t>
  </si>
  <si>
    <t>78550aab-0f0f-4969-a34f-6507a22320ae</t>
  </si>
  <si>
    <t>Комунальне некомерційне підприємство Миколаївської міської ради «Міська лікарня №4»</t>
  </si>
  <si>
    <t>МИКОЛАЇВСЬКА область, місто МИКОЛАЇВ, вулиця Адмірала Макарова, 1</t>
  </si>
  <si>
    <t>78550fb2-6733-490d-8a0a-b91ea61dd756</t>
  </si>
  <si>
    <t>Фельдшерсько-акушерський пункт с. Ганьковиця</t>
  </si>
  <si>
    <t>ГАНЬКОВИЦЯ</t>
  </si>
  <si>
    <t>ЗАКАРПАТСЬКА область, СВАЛЯВСЬКИЙ район, село ГАНЬКОВИЦЯ, вулиця без назви, 31</t>
  </si>
  <si>
    <t>7859e598-8a6a-42ab-855a-775f5b841225</t>
  </si>
  <si>
    <t>філія № 1 Центру первинної медичної допомоги</t>
  </si>
  <si>
    <t>786048bc-7523-4f78-962e-b2319a5d0a35</t>
  </si>
  <si>
    <t>Амбулаторія ЗПСМ с. Спаське (КНП "ЦПМСД" Черкаської селищної ради")</t>
  </si>
  <si>
    <t>ДНІПРОПЕТРОВСЬКА область, НОВОМОСКОВСЬКИЙ район, село СПАСЬКЕ, вулиця Козинця, 91Б</t>
  </si>
  <si>
    <t>78692d90-53ea-4e22-8c27-ff1c2a1c1a5c</t>
  </si>
  <si>
    <t>Верхньосірогозька АЗПСМ</t>
  </si>
  <si>
    <t>ВЕРХНІ СІРОГОЗИ</t>
  </si>
  <si>
    <t>ХЕРСОНСЬКА область, НИЖНЬОСІРОГОЗЬКИЙ район, село ВЕРХНІ СІРОГОЗИ, вулиця Молодіжна, 2</t>
  </si>
  <si>
    <t>786ac803-d668-4cd2-ab92-449bce366311</t>
  </si>
  <si>
    <t>Пункт здоров'я с.Козарі</t>
  </si>
  <si>
    <t>КОЗАРІ</t>
  </si>
  <si>
    <t>ІВАНО-ФРАНКІВСЬКА область, РОГАТИНСЬКИЙ район, село КОЗАРІ, вулиця Центральна, 94</t>
  </si>
  <si>
    <t>786e2b16-bf6c-48ab-8e9a-b33f66c94cf1</t>
  </si>
  <si>
    <t>місце надання послуг №8</t>
  </si>
  <si>
    <t>78704251-ea72-439c-9696-b88df1128d6f</t>
  </si>
  <si>
    <t>Сутисківська амбулаторія загальної практики - сімейної медицини</t>
  </si>
  <si>
    <t>СУТИСКИ</t>
  </si>
  <si>
    <t>ВІННИЦЬКА область, ТИВРІВСЬКИЙ район, смт. СУТИСКИ, площа Перемоги, 16</t>
  </si>
  <si>
    <t>78719a64-090c-47ff-b712-a4318475c694</t>
  </si>
  <si>
    <t>Прибірська АЗПСМ (КНП Іванківської селищної ради "Іванківський ЦПМСД")</t>
  </si>
  <si>
    <t>ПРИБІРСЬК</t>
  </si>
  <si>
    <t>КИЇВСЬКА область, ІВАНКІВСЬКИЙ район, село ПРИБІРСЬК, вулиця Шевченка, 20</t>
  </si>
  <si>
    <t>7873fdc4-c1d8-435c-a808-5f457f395006</t>
  </si>
  <si>
    <t>Комунальне некомерційне підприємство «Міська клінічна лікарня швидкої та невідкладної медичної допомоги ім. проф. О.І. Мещанінова» Харківської міської ради</t>
  </si>
  <si>
    <t>ХАРКІВСЬКА область, місто ХАРКІВ, провулок Балакірєва, 3А</t>
  </si>
  <si>
    <t>7876829f-a580-4649-8e2d-5349790759b5</t>
  </si>
  <si>
    <t>ЗАКАРПАТСЬКА область, місто УЖГОРОД, вулиця Капушанська, 24</t>
  </si>
  <si>
    <t>7884816c-ba92-40c7-9f26-77168b4aa106</t>
  </si>
  <si>
    <t>Фельдшерсько-акушерський пункт села Підвербці</t>
  </si>
  <si>
    <t>ПІДВЕРБЦІ</t>
  </si>
  <si>
    <t>ІВАНО-ФРАНКІВСЬКА область, ТЛУМАЦЬКИЙ район, село ПІДВЕРБЦІ, вулиця шевченка, 75</t>
  </si>
  <si>
    <t>78924f6b-1d36-465f-b696-7c8c3d925371</t>
  </si>
  <si>
    <t>ХЕРСОНСЬКА область, НОВОТРОЇЦЬКИЙ район, смт. НОВОТРОЇЦЬКЕ, вулиця Соборна, 105</t>
  </si>
  <si>
    <t>78971b41-31e7-4422-90b4-777c0d55ff24</t>
  </si>
  <si>
    <t>Амбулаторія загальної практики сімейної медицини с. Лобачі КНП \</t>
  </si>
  <si>
    <t>ЛОБАЧІ</t>
  </si>
  <si>
    <t>ПОЛТАВСЬКА область, РЕШЕТИЛІВСЬКИЙ район, село ЛОБАЧІ, вулиця Молодіжна, 18</t>
  </si>
  <si>
    <t>789ea519-12b6-4e36-a8e8-78ed09dba204</t>
  </si>
  <si>
    <t>Приміська амбулаторія ЗПСМ (КНП "Нікопольський районний ЦПМСД")</t>
  </si>
  <si>
    <t>ПРИМІСЬКЕ</t>
  </si>
  <si>
    <t>ДНІПРОПЕТРОВСЬКА область, НІКОПОЛЬСЬКИЙ район, село ПРИМІСЬКЕ, вулиця Шкільна, 33</t>
  </si>
  <si>
    <t>789f4a3f-93ac-4e91-81d1-e2e39e46fc56</t>
  </si>
  <si>
    <t>НОВОПОЛТАВСЬКА  АМБУЛАТОРІЯ  ЗПСМ</t>
  </si>
  <si>
    <t>НОВОПОЛТАВКА</t>
  </si>
  <si>
    <t>ДОНЕЦЬКА область, ОЛЕКСАНДРІВСЬКИЙ район, село НОВОПОЛТАВКА, вулиця ЦЕНТРАЛЬНА, 83А</t>
  </si>
  <si>
    <t>78a08f3b-829a-4688-a423-ff7912c72ac4</t>
  </si>
  <si>
    <t>Фельдшерський пункт с.Бачкурине</t>
  </si>
  <si>
    <t>БАЧКУРИНЕ</t>
  </si>
  <si>
    <t>ЧЕРКАСЬКА область, МОНАСТИРИЩЕНСЬКИЙ район, село БАЧКУРИНЕ, вулиця Садова, 3</t>
  </si>
  <si>
    <t>78a142ac-b0a5-4f72-b760-58e416adcda0</t>
  </si>
  <si>
    <t>РІВНЕНСЬКА область, БЕРЕЗНІВСЬКИЙ район, смт. СОСНОВЕ, вулиця Шкільна, 43</t>
  </si>
  <si>
    <t>78a79f89-8e5f-4f4b-b658-c1dc0e41fd66</t>
  </si>
  <si>
    <t>Комунальне некомерційне підприємство "Олександрійський наркологічний диспансер Кіровоградської обласної ради"</t>
  </si>
  <si>
    <t>КІРОВОГРАДСЬКА область, місто ОЛЕКСАНДРІЯ, провулок Банний, 4</t>
  </si>
  <si>
    <t>78adc704-51c7-4b43-8858-5043efd77d8e</t>
  </si>
  <si>
    <t>Фельдшерський пункт  с.Варварівка</t>
  </si>
  <si>
    <t>ЖИТОМИРСЬКА область, ОЛЕВСЬКИЙ район, село ВАРВАРІВКА, вулиця Зарічна, 1</t>
  </si>
  <si>
    <t>78b1e701-d05b-4b4b-b12d-25d7f8a768f9</t>
  </si>
  <si>
    <t>Амбулаторія  загальної практики сімейної медицини с.Воєводське</t>
  </si>
  <si>
    <t>ВОЄВОДСЬКЕ</t>
  </si>
  <si>
    <t>МИКОЛАЇВСЬКА область, АРБУЗИНСЬКИЙ район, село ВОЄВОДСЬКЕ, вулиця Приймака, 1</t>
  </si>
  <si>
    <t>78b40340-0dda-42ce-9656-951353cf01cb</t>
  </si>
  <si>
    <t>ТОВАРИСТВО З ОБМЕЖЕНОЮ ВІДПОВІДАЛЬНІСТЮ "МЕДИЧНИЙ ЦЕНТР ЗДОРОВ"Я ТА РЕАБІЛІТАЦІІ "100 ВІДСОТКІВ ЖИТТЯ"</t>
  </si>
  <si>
    <t>М.КИЇВ, місто КИЇВ, вулиця Межигірська, 87-а літера Б</t>
  </si>
  <si>
    <t>78b40ce7-e09c-4007-9fbc-6ca519de8229</t>
  </si>
  <si>
    <t>Римачівський   пункт здоров’я</t>
  </si>
  <si>
    <t>РИМАЧІ</t>
  </si>
  <si>
    <t>ВОЛИНСЬКА область, ЛЮБОМЛЬСЬКИЙ район, село РИМАЧІ, вулиця Призалізнична, 20</t>
  </si>
  <si>
    <t>78b4299c-91a8-45b0-bef1-9988e8935bc7</t>
  </si>
  <si>
    <t>Амбулаторія загальної практики сімейної медицини комунального некомерційного підприємства "Центру первинної медико-санітарної допомоги міста Ромни" Роменської міської ради - базова</t>
  </si>
  <si>
    <t>СУМСЬКА область, місто РОМНИ, прохід 1-й Коржівської, 7</t>
  </si>
  <si>
    <t>78b6d015-435a-4264-b13a-b407fc0439d9</t>
  </si>
  <si>
    <t>ФП с. Білопіль</t>
  </si>
  <si>
    <t>БІЛОПІЛЬ</t>
  </si>
  <si>
    <t>ХМЕЛЬНИЦЬКА область, село БІЛОПІЛЬ, вулиця Центральна, 36</t>
  </si>
  <si>
    <t>78b73d1a-8e8a-4c5f-9625-54a5fd028e02</t>
  </si>
  <si>
    <t>Фельдшерський пункт  с. Хильки</t>
  </si>
  <si>
    <t>ХИЛЬКИ</t>
  </si>
  <si>
    <t>ЧЕРКАСЬКА область, КОРСУНЬ-ШЕВЧЕНКІВСЬКИЙ район, село ХИЛЬКИ, вулиця Благовісна, 21/2</t>
  </si>
  <si>
    <t>78bbca16-cac4-4df7-83ed-9f2fad255c53</t>
  </si>
  <si>
    <t>Черговий кабінет №1</t>
  </si>
  <si>
    <t>ОДЕСЬКА область, місто ОДЕСА, вулиця Леонтовича, 9/11</t>
  </si>
  <si>
    <t>78bc5961-f342-4e39-80b4-5a6ce12b6671</t>
  </si>
  <si>
    <t>Терапія та сімейна медицина</t>
  </si>
  <si>
    <t>ІВАНО-ФРАНКІВСЬКА область, місто ІВАНО-ФРАНКІВСЬК, вулиця Гарбарська, 22</t>
  </si>
  <si>
    <t>78c3816e-ecb2-4b6a-a67b-ff524bce1f32</t>
  </si>
  <si>
    <t>Фельдшерсько-акушерський пункт село Маслове</t>
  </si>
  <si>
    <t>МАСЛОВЕ</t>
  </si>
  <si>
    <t>ЧЕРКАСЬКА область, ШПОЛЯНСЬКИЙ район, село МАСЛОВЕ, вулиця Центральна, 30</t>
  </si>
  <si>
    <t>78c704b9-df91-4cb2-8142-ea3d1a58314a</t>
  </si>
  <si>
    <t>КНП "Уманська дитяча лікарня" корпус 2</t>
  </si>
  <si>
    <t>ЧЕРКАСЬКА область, місто УМАНЬ, вулиця Шевченка, 2</t>
  </si>
  <si>
    <t>78c91a5f-845c-4031-9cbf-0f215de5113c</t>
  </si>
  <si>
    <t>РІВНЕНСЬКА область, ДУБРОВИЦЬКИЙ район, село ВИСОЦЬК, вулиця Богдана Хмельницького, 21а</t>
  </si>
  <si>
    <t>78cad3a5-fcb1-4bd6-b760-271c58801546</t>
  </si>
  <si>
    <t>Новотроїцька амбулаторія загальної практики - сімейної медицини</t>
  </si>
  <si>
    <t>ДОНЕЦЬКА область, ПОКРОВСЬКИЙ район, село НОВОТРОЇЦЬКЕ, вулиця Центральна, 25Ж</t>
  </si>
  <si>
    <t>78cbb477-00a5-4a82-b6bf-661e02b7dd88</t>
  </si>
  <si>
    <t>амбулаторія загальної практики сімейної медицини села Ліщинівка</t>
  </si>
  <si>
    <t>ЛІЩИНІВКА</t>
  </si>
  <si>
    <t>ЧЕРКАСЬКА область, ХРИСТИНІВСЬКИЙ район, село ЛІЩИНІВКА, вулиця Уманська, 14 а</t>
  </si>
  <si>
    <t>78d10bc0-7f7f-4a7c-b0bd-95aeec5735b7</t>
  </si>
  <si>
    <t>КНП "Первомайська ЦРЛ"</t>
  </si>
  <si>
    <t>78d2f860-b5c5-4e76-8fa9-5f4ec33e1d25</t>
  </si>
  <si>
    <t>Фельдшерсько-акушерський пункт село Ялишів</t>
  </si>
  <si>
    <t>ЯЛИШІВ</t>
  </si>
  <si>
    <t>ЖИТОМИРСЬКА область, БАРАНІВСЬКИЙ район, село ЯЛИШІВ, вулиця Першотравнева, 33</t>
  </si>
  <si>
    <t>78d4b8e9-a34e-4b50-856d-be6ab650a98c</t>
  </si>
  <si>
    <t>ФАП с.Добрівляни</t>
  </si>
  <si>
    <t>ДОБРІВЛЯНИ</t>
  </si>
  <si>
    <t>ЛЬВІВСЬКА область, ЖИДАЧІВСЬКИЙ район, село ДОБРІВЛЯНИ, вулиця Грушевського, 7</t>
  </si>
  <si>
    <t>78d64fba-73b6-4284-acd1-f868af9cac6f</t>
  </si>
  <si>
    <t>Комунальне підприємство "Криворізький шкірно-венерологічний диспансер" Дніпропетровської обласної ради</t>
  </si>
  <si>
    <t>ДНІПРОПЕТРОВСЬКА область, місто КРИВИЙ РІГ, вулиця Володимира Великого, 25</t>
  </si>
  <si>
    <t>78d71998-a155-442e-8256-d19941d38804</t>
  </si>
  <si>
    <t>ФП с.Гута</t>
  </si>
  <si>
    <t>ГУТА</t>
  </si>
  <si>
    <t>КИЇВСЬКА область, БОГУСЛАВСЬКИЙ район, село ГУТА, вулиця ДЯЧЕНКО, 1</t>
  </si>
  <si>
    <t>78e31fc2-ec3b-434e-9779-46a0e254f355</t>
  </si>
  <si>
    <t>ХМЕЛЬНИЦЬКА область, місто ХМЕЛЬНИЦЬКИЙ, вулиця Майборського, 16</t>
  </si>
  <si>
    <t>78e5c8af-301b-4613-bf34-5af4dae3223d</t>
  </si>
  <si>
    <t>Нехайківська амбулаторія загальної практики сімейної медицини КНП "Драбівський ЦПМСД"</t>
  </si>
  <si>
    <t>НЕХАЙКИ</t>
  </si>
  <si>
    <t>ЧЕРКАСЬКА область, ДРАБІВСЬКИЙ район, село НЕХАЙКИ, вулиця Б.Хмельницького, 6</t>
  </si>
  <si>
    <t>78e9296e-1fd7-45e3-b28a-fbdfbf10e0e7</t>
  </si>
  <si>
    <t>Комунальне некомерційне підприємство "Радомишльська стоматологічна поліклініка"</t>
  </si>
  <si>
    <t>ЖИТОМИРСЬКА область, місто РАДОМИШЛЬ, вулиця Мала Житомирська, 13</t>
  </si>
  <si>
    <t>78eb14ee-a23a-4870-a091-f41b6a93c028</t>
  </si>
  <si>
    <t>Амбулаторія загальної практики сімейної медицини Ясногірської дільниці комунального некомерційного підприємства "Сарненський  центр первинної медико-санітарної допомоги" Сарненської міської  ради</t>
  </si>
  <si>
    <t>ЯСНОГІРКА</t>
  </si>
  <si>
    <t>РІВНЕНСЬКА область, САРНЕНСЬКИЙ район, село ЯСНОГІРКА, вулиця Заводська, 7а</t>
  </si>
  <si>
    <t>78f14393-3306-44df-aeb8-06c254aba466</t>
  </si>
  <si>
    <t>ЧЕРНІВЕЦЬКА область, місто ЧЕРНІВЦІ, вулиця Федьковича, 50</t>
  </si>
  <si>
    <t>78f74a29-8bc7-48eb-b3d2-de6c50f1de3f</t>
  </si>
  <si>
    <t>78febf0f-1866-46ca-bb3c-64fc1dfed4c0</t>
  </si>
  <si>
    <t>Шляхівська АЗПСМ</t>
  </si>
  <si>
    <t>ШЛЯХОВА</t>
  </si>
  <si>
    <t>ВІННИЦЬКА область, БЕРШАДСЬКИЙ район, село ШЛЯХОВА, вулиця В.М.Кавуна, 32</t>
  </si>
  <si>
    <t>78ff80b8-5e45-4aad-9eca-29378b4ac031</t>
  </si>
  <si>
    <t>Федорошулічинський ФП</t>
  </si>
  <si>
    <t>ФЕДОРО-ШУЛІЧИНЕ</t>
  </si>
  <si>
    <t>КІРОВОГРАДСЬКА область, ДОЛИНСЬКИЙ район, село ФЕДОРО-ШУЛІЧИНЕ, вулиця Степова, 43</t>
  </si>
  <si>
    <t>78ffd164-6cd8-48ea-a144-76f4217f68b4</t>
  </si>
  <si>
    <t>Сільська лікарська амбулаторія загальної практики-сімейної медицини с. Потелич</t>
  </si>
  <si>
    <t>ПОТЕЛИЧ</t>
  </si>
  <si>
    <t>ЛЬВІВСЬКА область, ЖОВКІВСЬКИЙ район, село ПОТЕЛИЧ, вулиця Центральна, 118 Г</t>
  </si>
  <si>
    <t>7903e700-bab5-4e5f-8e04-512bca9fadd3</t>
  </si>
  <si>
    <t>Амбулаторія ЗПСМ № 1 м. Кривий Ріг (КНП "ЦПМСД № 2" Криворізької МР)</t>
  </si>
  <si>
    <t>ДНІПРОПЕТРОВСЬКА область, місто КРИВИЙ РІГ, вулиця Мусорського, 32 А</t>
  </si>
  <si>
    <t>790dea7e-fd9d-4a39-88f2-3f6e65fcad29</t>
  </si>
  <si>
    <t>Ланнівська  АЗПСМ</t>
  </si>
  <si>
    <t>ЛАННА</t>
  </si>
  <si>
    <t>ПОЛТАВСЬКА область, КАРЛІВСЬКИЙ район, селище ЛАННА, вулиця Миру , 13А</t>
  </si>
  <si>
    <t>790fa2d0-d0a3-4962-9fb0-f4a0f218df91</t>
  </si>
  <si>
    <t>Амбулаторія ЗПСМ смт. Новомиколаївка (КНП "Верхньодніпровський ЦПМСД" ВМР)</t>
  </si>
  <si>
    <t>ДНІПРОПЕТРОВСЬКА область, ВЕРХНЬОДНІПРОВСЬКИЙ район, смт. НОВОМИКОЛАЇВКА, вулиця Шкільна, 1а</t>
  </si>
  <si>
    <t>7910f1d1-2aba-4c11-ad38-1b70337c8e1a</t>
  </si>
  <si>
    <t>ДНІПРОПЕТРОВСЬКА область, місто ДНІПРО, вулиця Ближня, 31</t>
  </si>
  <si>
    <t>79119286-5032-4171-b5f0-b778bab34b7b</t>
  </si>
  <si>
    <t>Фельдшерсько-акушерський пункт с. Черевки</t>
  </si>
  <si>
    <t>ЧЕРЕВКИ</t>
  </si>
  <si>
    <t>ПОЛТАВСЬКА область, МИРГОРОДСЬКИЙ район, село ЧЕРЕВКИ, вулиця Шевченка, 24</t>
  </si>
  <si>
    <t>7914b865-ff72-4ee0-8bb5-0909e67dc62b</t>
  </si>
  <si>
    <t>Загальноосвітня школа № 2</t>
  </si>
  <si>
    <t>ОДЕСЬКА область, місто ЧОРНОМОРСЬК, проспект Миру, 17-а</t>
  </si>
  <si>
    <t>79256c46-7ce3-4e54-bbb5-559b5098b00a</t>
  </si>
  <si>
    <t>Калинівська медична амбулаторія загальної практики - сімейної медицини</t>
  </si>
  <si>
    <t>КИЇВСЬКА область, МАКАРІВСЬКИЙ район, село КАЛИНІВКА, вулиця Київська, 117</t>
  </si>
  <si>
    <t>792792a5-098d-45ba-a045-71878774bd76</t>
  </si>
  <si>
    <t>Фельдшерський пункт с.Папірня</t>
  </si>
  <si>
    <t>ПАПІРНЯ</t>
  </si>
  <si>
    <t>ТЕРНОПІЛЬСЬКА область, село ПАПІРНЯ, вулиця Ровниська, 55А</t>
  </si>
  <si>
    <t>792c1c0f-535e-4627-955d-0bb2eb815aa2</t>
  </si>
  <si>
    <t>792e6d61-6166-454d-97ca-cf4df3d3ea4f</t>
  </si>
  <si>
    <t>Перемишельський фельдшерсько-акушерський пункт</t>
  </si>
  <si>
    <t>ПЕРЕМИШЕЛЬ</t>
  </si>
  <si>
    <t>ХМЕЛЬНИЦЬКА область, СЛАВУТСЬКИЙ район, село ПЕРЕМИШЕЛЬ, вулиця Молодіжна, 84</t>
  </si>
  <si>
    <t>79359c77-2d0f-4668-ac13-02ed3336604c</t>
  </si>
  <si>
    <t>ФАП Лащова</t>
  </si>
  <si>
    <t>ЛАЩОВА</t>
  </si>
  <si>
    <t>ЧЕРКАСЬКА область, ТАЛЬНІВСЬКИЙ район, село ЛАЩОВА, вулиця Шкільна, 50</t>
  </si>
  <si>
    <t>793c2694-1022-4598-a6e5-fe657ea53371</t>
  </si>
  <si>
    <t>Буденецька АЗПСМ</t>
  </si>
  <si>
    <t>БУДЕНЕЦЬ</t>
  </si>
  <si>
    <t>ЧЕРНІВЕЦЬКА область, СТОРОЖИНЕЦЬКИЙ район, село БУДЕНЕЦЬ, вулиця Центральна, 11</t>
  </si>
  <si>
    <t>794328c8-200e-424c-b3d9-e593788b6ea9</t>
  </si>
  <si>
    <t>Амбулаторія загальної практики - сімейної медицини с.Тюдів</t>
  </si>
  <si>
    <t>ТЮДІВ</t>
  </si>
  <si>
    <t>ІВАНО-ФРАНКІВСЬКА область, село ТЮДІВ, вулиця Шевченка, 391б</t>
  </si>
  <si>
    <t>7946ce54-4573-41d9-a3dd-ec3294522308</t>
  </si>
  <si>
    <t>КНП "КМДКЛ №2" ( Запорожця 26)</t>
  </si>
  <si>
    <t>М.КИЇВ, М.КИЇВ район, місто КИЇВ, вулиця Петра Запорожця, 26</t>
  </si>
  <si>
    <t>794e3e02-09e1-45f6-827b-6e6e9bd021c3</t>
  </si>
  <si>
    <t>ФП сел.Дворічна</t>
  </si>
  <si>
    <t>ТАВІЛЬЖАНКА</t>
  </si>
  <si>
    <t>ХАРКІВСЬКА область, ДВОРІЧАНСЬКИЙ район, село ТАВІЛЬЖАНКА, вулиця Перемоги, 46</t>
  </si>
  <si>
    <t>7950dceb-2a11-46db-9a64-dd1b44e54307</t>
  </si>
  <si>
    <t>Фельдшерсько-акушерський пункт с.Завадка</t>
  </si>
  <si>
    <t>ЗАВАДКА</t>
  </si>
  <si>
    <t>ІВАНО-ФРАНКІВСЬКА область, село ЗАВАДКА, вулиця Івана Франка, 26а</t>
  </si>
  <si>
    <t>795161e1-ae46-4b0d-b286-c7e99e6536ad</t>
  </si>
  <si>
    <t>Фельдшерський пункт с. Синівці</t>
  </si>
  <si>
    <t>СИНІВЦІ</t>
  </si>
  <si>
    <t>ТЕРНОПІЛЬСЬКА область, ЛАНОВЕЦЬКИЙ район, село СИНІВЦІ, вулиця Шевченка, 5</t>
  </si>
  <si>
    <t>79649458-1852-40de-8eff-1ab0e22d0338</t>
  </si>
  <si>
    <t>ФАП с. Ходине</t>
  </si>
  <si>
    <t>СУМСЬКА область, ГЛУХІВСЬКИЙ район, село ХОДИНЕ, вулиця Золотіна, 1</t>
  </si>
  <si>
    <t>7968b541-f4db-4fab-a112-451742983b4d</t>
  </si>
  <si>
    <t>Чорноплеський  фельдшерсько-акушерський пункт</t>
  </si>
  <si>
    <t>ЧОРНОПЛЕСИ</t>
  </si>
  <si>
    <t>ВОЛИНСЬКА область, ЛЮБОМЛЬСЬКИЙ район, село ЧОРНОПЛЕСИ, вулиця Волинська, 57</t>
  </si>
  <si>
    <t>7975449d-ff8c-4b80-9d7a-d5a8f1d10436</t>
  </si>
  <si>
    <t>Амбулаторія загальної практики-сімейної медицини № 12</t>
  </si>
  <si>
    <t>797a39e3-ac31-4c6f-bf31-ebab209d0e72</t>
  </si>
  <si>
    <t>797b06c5-c0fe-404c-8b2f-57a613b60394</t>
  </si>
  <si>
    <t>Фельдшерсько-акушерський пункт с. Рашків</t>
  </si>
  <si>
    <t>РАШКІВ</t>
  </si>
  <si>
    <t>ІВАНО-ФРАНКІВСЬКА область, ГОРОДЕНКІВСЬКИЙ район, село РАШКІВ, вулиця Шевченка, 15</t>
  </si>
  <si>
    <t>797f214f-ba2b-4583-b55a-b60a58fff0cf</t>
  </si>
  <si>
    <t>Комунальне некомерційне підприємство "Центральна міська клінічна лікарня" Сумської міської ради м. Суми вулиця Курська 18/18а</t>
  </si>
  <si>
    <t>СУМСЬКА область, місто СУМИ, вулиця Курська, 18/18а</t>
  </si>
  <si>
    <t>798971c8-c64d-4c54-85f9-85a6c5b25d16</t>
  </si>
  <si>
    <t>ПОЛТАВСЬКА область, КРЕМЕНЧУК район, місто КРЕМЕНЧУК, вулиця Івана Мазепи, 14</t>
  </si>
  <si>
    <t>798fa173-dd00-48cb-89c0-b3a00acf8f1a</t>
  </si>
  <si>
    <t>КИЇВСЬКА область, ОБУХІВСЬКИЙ район, місто УКРАЇНКА, вулиця Соснова, 6</t>
  </si>
  <si>
    <t>7991d0b0-6f7b-45d4-af0a-ab2c8ec5a10d</t>
  </si>
  <si>
    <t>Новопсковська амбулаторія ЗПСМ</t>
  </si>
  <si>
    <t>ЛУГАНСЬКА область, НОВОПСКОВСЬКИЙ район, смт. НОВОПСКОВ, вулиця Українська, 101А</t>
  </si>
  <si>
    <t>7992ce1d-d1a8-4415-8c5b-82930b285743</t>
  </si>
  <si>
    <t>АЗПСМ с.Кам'янка</t>
  </si>
  <si>
    <t>ХАРКІВСЬКА область, ДВОРІЧАНСЬКИЙ район, село КАМ'ЯНКА, вулиця Центральна, 5</t>
  </si>
  <si>
    <t>79942d04-40f6-4633-ad2e-acee0308bb72</t>
  </si>
  <si>
    <t>КНП 'ЦПМСД № 3 м. Маріуполя' Амбулаторія № 8</t>
  </si>
  <si>
    <t>ДОНЕЦЬКА область, місто МАРІУПОЛЬ, вулиця 2-на Слободка, 104</t>
  </si>
  <si>
    <t>79997037-06e1-4ea6-9c96-279f8f8b4e68</t>
  </si>
  <si>
    <t>Амбулаторія загальної практики - сімейної медицини с. Таганча</t>
  </si>
  <si>
    <t>ТАГАНЧА</t>
  </si>
  <si>
    <t>ЧЕРКАСЬКА область, КАНІВСЬКИЙ район, село ТАГАНЧА, вулиця Центральна, 70/3</t>
  </si>
  <si>
    <t>799aacf4-9b33-43f1-881d-89d8a6e5d3dc</t>
  </si>
  <si>
    <t>Ницівський  фельдшерсько-акушерський пункт</t>
  </si>
  <si>
    <t>НИЦІ</t>
  </si>
  <si>
    <t>ВОЛИНСЬКА область, СТАРОВИЖІВСЬКИЙ район, село НИЦІ, вулиця Богатирьова, 34</t>
  </si>
  <si>
    <t>799e70c6-4f77-4e36-b7db-f16d02744821</t>
  </si>
  <si>
    <t>Медична мережа "ПУЛЬС" (м. Вишневе)</t>
  </si>
  <si>
    <t>КИЇВСЬКА область, місто ВИШНЕВЕ, вулиця Освіти, 19</t>
  </si>
  <si>
    <t>799fee16-2408-43c8-9f94-b2a714668630</t>
  </si>
  <si>
    <t>Фельдшерсько-акушерський пункт с.Міжброди</t>
  </si>
  <si>
    <t>МІЖБРОДИ</t>
  </si>
  <si>
    <t>ЧЕРНІВЕЦЬКА область, ПУТИЛЬСЬКИЙ район, село МІЖБРОДИ, вулиця Шевченка, 1А</t>
  </si>
  <si>
    <t>79ab80c7-6bbd-4909-beb2-4efa144d079d</t>
  </si>
  <si>
    <t>Комунальна установа "Мелітопольський психіатричний диспансер" Запорізької обласної ради</t>
  </si>
  <si>
    <t>ЗАПОРІЗЬКА область, місто МЕЛІТОПОЛЬ, вулиця Кізіярська, 31</t>
  </si>
  <si>
    <t>79b85ae9-9530-4d4a-a74c-8db50dc7840f</t>
  </si>
  <si>
    <t>ТЕРНОПІЛЬСЬКА область, БУЧАЦЬКИЙ район, місто БУЧАЧ, вулиця Генерала Шухевича, 48</t>
  </si>
  <si>
    <t>79b9ae5b-8de5-4bd2-b0d2-288afb9befc2</t>
  </si>
  <si>
    <t>Маломихайлівська амбулаторія загальної практики-сімейної медицини</t>
  </si>
  <si>
    <t>МАЛА МИХАЙЛІВКА</t>
  </si>
  <si>
    <t>ЗАПОРІЗЬКА область, ВЕСЕЛІВСЬКИЙ район, село МАЛА МИХАЙЛІВКА, вулиця Зелена, 20</t>
  </si>
  <si>
    <t>79c11671-f1d9-4239-96f3-5c3e8aff5ac5</t>
  </si>
  <si>
    <t>Фельдшерський пункт с. Конельські Хутори</t>
  </si>
  <si>
    <t>КОНЕЛЬСЬКІ ХУТОРИ</t>
  </si>
  <si>
    <t>ЧЕРКАСЬКА область, ЖАШКІВСЬКИЙ район, село КОНЕЛЬСЬКІ ХУТОРИ, вулиця Шкільна, 3а</t>
  </si>
  <si>
    <t>79cc474b-1a07-441c-992d-a590b80125f5</t>
  </si>
  <si>
    <t>79cd1501-4c6c-4212-954c-0844c2790a36</t>
  </si>
  <si>
    <t>Ладичинська АЗПСМ</t>
  </si>
  <si>
    <t>ЛАДИЧИН</t>
  </si>
  <si>
    <t>ТЕРНОПІЛЬСЬКА область, село ЛАДИЧИН, вулиця Шевченка, 4а</t>
  </si>
  <si>
    <t>79cffe73-60b5-490c-8835-01613c9e3589</t>
  </si>
  <si>
    <t>Комунальне некомерційне підприємство "Немирівська міська лікарня" Немирівської міської ради Вінницької області</t>
  </si>
  <si>
    <t>ВІННИЦЬКА область, НЕМИРІВСЬКИЙ район, місто НЕМИРІВ, вулиця Шевченка, 26</t>
  </si>
  <si>
    <t>79d979a1-a915-4d9b-8bc0-6d6e57366923</t>
  </si>
  <si>
    <t>РІВНЕНСЬКА область, САРНЕНСЬКИЙ район, місто САРНИ, вулиця Я.Мудрого, 3</t>
  </si>
  <si>
    <t>79da2d0e-4843-451e-82db-bde7077893d7</t>
  </si>
  <si>
    <t>АЗПСМ с. Лютівка</t>
  </si>
  <si>
    <t>ЛЮТІВКА</t>
  </si>
  <si>
    <t>ХАРКІВСЬКА область, ЗОЛОЧІВСЬКИЙ район, село ЛЮТІВКА, вулиця больнична, 2</t>
  </si>
  <si>
    <t>79dd5e59-e3b6-4188-9259-5a7a789190a8</t>
  </si>
  <si>
    <t>КНП "ЦЕНТР ПЕРВИННОЇ МЕДИКО-САНІТАРНОЇ ДОПОМОГИ №3" ОДЕСЬКОЇ МІСЬКОЇ РАДИ</t>
  </si>
  <si>
    <t>79dd841b-ce35-4668-8932-c0bf66ef3e37</t>
  </si>
  <si>
    <t>Амбулаторія загальної практики сімейної медицини с. Мішково-Погорілове</t>
  </si>
  <si>
    <t>МІШКОВО-ПОГОРІЛОВЕ</t>
  </si>
  <si>
    <t>МИКОЛАЇВСЬКА область, ВІТОВСЬКИЙ район, село МІШКОВО-ПОГОРІЛОВЕ, вулиця Лесі Українки, 4</t>
  </si>
  <si>
    <t>79e2cd37-e286-4246-8cc5-b6c31cefb689</t>
  </si>
  <si>
    <t>Сімейне відділення №6 Комунального некомерційного підприємства «2-а міська поліклініка м.Львова»</t>
  </si>
  <si>
    <t>79e2cde5-da3b-4902-b57f-e238b30f96df</t>
  </si>
  <si>
    <t>Фельдшерсько-акушерський пункт с. Нападівка</t>
  </si>
  <si>
    <t>НАПАДІВКА</t>
  </si>
  <si>
    <t>ТЕРНОПІЛЬСЬКА область, ЛАНОВЕЦЬКИЙ район, село НАПАДІВКА, вулиця Шкільна, 4</t>
  </si>
  <si>
    <t>79e4127a-bbf1-4e85-8162-1f051dbfb430</t>
  </si>
  <si>
    <t>Старобільська міська лікарська амбулаторія загальної практики – сімейної медицини №2</t>
  </si>
  <si>
    <t>ЛУГАНСЬКА область, СТАРОБІЛЬСЬКИЙ район, місто СТАРОБІЛЬСЬК, вулиця Набережна, 20</t>
  </si>
  <si>
    <t>79eaa284-e459-4a21-8686-a5c30f239565</t>
  </si>
  <si>
    <t>Сосницька амбулаторія загальної практики сімейної медицини</t>
  </si>
  <si>
    <t>ЧЕРНІГІВСЬКА область, СОСНИЦЬКИЙ район, смт. СОСНИЦЯ, вулиця Якова Скидана, 5/4</t>
  </si>
  <si>
    <t>79eedf94-6a13-4ce4-b8a8-326ca028c485</t>
  </si>
  <si>
    <t>ФАП села Андріївка лікарської амбулаторії  села Сергіїївка</t>
  </si>
  <si>
    <t>ДОНЕЦЬКА область, СЛОВ'ЯНСЬКИЙ район, село АНДРІЇВКА, вулиця Труда, 45</t>
  </si>
  <si>
    <t>79f3e3c1-7116-466e-8a06-8f55b1f439d8</t>
  </si>
  <si>
    <t>Пилявська амбулаторія загальної практики-сімейної медицини</t>
  </si>
  <si>
    <t>ПИЛЯВА</t>
  </si>
  <si>
    <t>ТЕРНОПІЛЬСЬКА область, БУЧАЦЬКИЙ район, село ПИЛЯВА, вулиця Центральна, 70</t>
  </si>
  <si>
    <t>79f49401-f56e-493e-b216-9bb5c3b083d6</t>
  </si>
  <si>
    <t>Медичний центр 'Марія'</t>
  </si>
  <si>
    <t>7a041a68-8314-45f5-a9dd-80f2af9b341f</t>
  </si>
  <si>
    <t>Жуківська АЗП-СМ</t>
  </si>
  <si>
    <t>ЖУКІВ</t>
  </si>
  <si>
    <t>ТЕРНОПІЛЬСЬКА область, село ЖУКІВ, вулиця Богдана Лепкого, 30</t>
  </si>
  <si>
    <t>7a0cfe23-4577-45ee-ad70-3a2bdb8bbeb6</t>
  </si>
  <si>
    <t>АЗПСМ с.Прислуч</t>
  </si>
  <si>
    <t>ПРИСЛУЧ</t>
  </si>
  <si>
    <t>РІВНЕНСЬКА область, БЕРЕЗНІВСЬКИЙ район, село ПРИСЛУЧ, вулиця Андріївська, 10</t>
  </si>
  <si>
    <t>7a114c84-7012-4903-8edf-364bb82bb60b</t>
  </si>
  <si>
    <t>Теофіпольська амбулаторія загальної практики сімейної медицини</t>
  </si>
  <si>
    <t>ХМЕЛЬНИЦЬКА область, ТЕОФІПОЛЬСЬКИЙ район, смт. ТЕОФІПОЛЬ, вулиця заводська, 2</t>
  </si>
  <si>
    <t>7a1cb150-8c4b-4dfb-99f1-483188530d3d</t>
  </si>
  <si>
    <t>Поліклініка КНП "Лисичанська багатопрофільна лікарня"</t>
  </si>
  <si>
    <t>7a23782e-c740-4d25-86a2-14fe2eaab629</t>
  </si>
  <si>
    <t>БРЮХОВИЦЬКА АМБУЛАТОРІЯ ЗАГАЛЬНОЇ ПРАКТИКИ СІМЕЙНОЇ МЕДИЦИНИ</t>
  </si>
  <si>
    <t>БРЮХОВИЧІ</t>
  </si>
  <si>
    <t>ЛЬВІВСЬКА область, ПЕРЕМИШЛЯНСЬКИЙ район, село БРЮХОВИЧІ, вулиця Зелена, 29а</t>
  </si>
  <si>
    <t>7a290605-c2a8-48ac-98e4-cd978a961a72</t>
  </si>
  <si>
    <t>ЛЬВІВСЬКА область, село КРАСНЕ, вулиця Золочівська, 10</t>
  </si>
  <si>
    <t>7a2cd0d4-e5f1-4db3-8ada-8eb913af4fa6</t>
  </si>
  <si>
    <t>ЛЬВІВСЬКА область, ГОРОДОЦЬКИЙ район, смт. ВЕЛИКИЙ ЛЮБІНЬ, вулиця Львівська, 64</t>
  </si>
  <si>
    <t>7a30b78c-56d6-438f-89dc-287461234283</t>
  </si>
  <si>
    <t>послуга №1</t>
  </si>
  <si>
    <t>РІВНЕНСЬКА область, САРНЕНСЬКИЙ район, село ОРЛІВКА, вулиця Миру, 36-А</t>
  </si>
  <si>
    <t>7a33941e-9250-4c6c-9e5d-df59eb98f63d</t>
  </si>
  <si>
    <t>Амбулаторія загальної практики сімейної медицини м. Жашків</t>
  </si>
  <si>
    <t>ЧЕРКАСЬКА область, ЖАШКІВСЬКИЙ район, місто ЖАШКІВ, вулиця Лікарняна , 19а</t>
  </si>
  <si>
    <t>7a34afd6-ce75-4947-913f-89a1d9979cf5</t>
  </si>
  <si>
    <t>Лисичанський  фельдшерський пункт</t>
  </si>
  <si>
    <t>ЛИСИЧЕ</t>
  </si>
  <si>
    <t>ХМЕЛЬНИЦЬКА область, СЛАВУТСЬКИЙ район, село ЛИСИЧЕ, вулиця Дружби, 4</t>
  </si>
  <si>
    <t>7a386ea2-91b7-48c0-ac73-6811de2b0d86</t>
  </si>
  <si>
    <t>Бутенківська амбулаторія загальної практики-сімейної медицини</t>
  </si>
  <si>
    <t>БУТЕНКИ</t>
  </si>
  <si>
    <t>ПОЛТАВСЬКА область, КОБЕЛЯЦЬКИЙ район, село БУТЕНКИ, вулиця Братів Хряпів, 2</t>
  </si>
  <si>
    <t>7a402974-c2bf-4704-b7ba-4ac245eabc84</t>
  </si>
  <si>
    <t>7a40911d-f18b-4d45-b1dc-059df73ecf7d</t>
  </si>
  <si>
    <t>ФОП Чернецький В.М.</t>
  </si>
  <si>
    <t>КІРОВОГРАДСЬКА область, ГАЙВОРОНСЬКИЙ район, місто ГАЙВОРОН, вулиця Свободи, 6 б</t>
  </si>
  <si>
    <t>7a444815-ba81-4200-b7c0-a87f017efcdb</t>
  </si>
  <si>
    <t>Комунальне некомерційне підприємство "Краснокутська центральна районна лікарня" Краснокутської селищної ради (с.Колонтаїв)</t>
  </si>
  <si>
    <t>КОЛОНТАЇВ</t>
  </si>
  <si>
    <t>ХАРКІВСЬКА область, КРАСНОКУТСЬКИЙ район, село КОЛОНТАЇВ, вулиця Сербіновової, 16</t>
  </si>
  <si>
    <t>7a49f00e-562e-4751-9b26-b9efa04005d0</t>
  </si>
  <si>
    <t>АЗПСМ с.Тарнівці</t>
  </si>
  <si>
    <t>ШИШЛІВЦІ</t>
  </si>
  <si>
    <t>ЗАКАРПАТСЬКА область, УЖГОРОДСЬКИЙ район, село ШИШЛІВЦІ, вулиця Д.Іштвана, 4</t>
  </si>
  <si>
    <t>7a4b207f-d104-4d61-bfa7-8b66b17bffb0</t>
  </si>
  <si>
    <t>АЗПСМ с. Ольгине</t>
  </si>
  <si>
    <t>ОЛЬГИНЕ</t>
  </si>
  <si>
    <t>ХЕРСОНСЬКА область, ГОРНОСТАЇВСЬКИЙ район, село ОЛЬГИНЕ, вулиця Сонячна, 19</t>
  </si>
  <si>
    <t>7a4b2ac0-9f55-4254-bb45-e4c466b10aad</t>
  </si>
  <si>
    <t>Фельдшерський пункт с. Неменка</t>
  </si>
  <si>
    <t>НЕМЕНКА</t>
  </si>
  <si>
    <t>ВІННИЦЬКА область, ІЛЛІНЕЦЬКИЙ район, село НЕМЕНКА, вулиця Перемоги, 1</t>
  </si>
  <si>
    <t>7a56dcc8-64ab-47b1-b925-c23b11cb7360</t>
  </si>
  <si>
    <t>ХМЕЛЬНИЦЬКА область, ХМЕЛЬНИЦЬКИЙ район, село РУЖИЧАНКА, вулиця Визволителів, 1</t>
  </si>
  <si>
    <t>7a5da32b-8a51-4435-b73f-49ad25c5c705</t>
  </si>
  <si>
    <t>Бортятинська амбулаторія загальної практики сімейної медицини</t>
  </si>
  <si>
    <t>БОРТЯТИН</t>
  </si>
  <si>
    <t>ЛЬВІВСЬКА область, село БОРТЯТИН, вулиця Антонича, 2Б</t>
  </si>
  <si>
    <t>7a637cd9-55da-4a16-b650-de0b1fc1f19d</t>
  </si>
  <si>
    <t>ЗАКАРПАТСЬКА область, ТЯЧІВСЬКИЙ район, смт. ТЕРЕСВА, вулиця Народна, 99</t>
  </si>
  <si>
    <t>7a66f5c6-a142-4dcd-a726-38665cd0591c</t>
  </si>
  <si>
    <t>Диспансерне відділення Комунального некомерційного підприємства "Обласний медичний спеціалізований центр" Житомирської обласної ради</t>
  </si>
  <si>
    <t>ЖИТОМИРСЬКА область, місто ЖИТОМИР, вулиця Велика Бердичівська, 70</t>
  </si>
  <si>
    <t>7a67a025-86b8-4b94-8ede-13fe550634c4</t>
  </si>
  <si>
    <t>Лікувально – діагностичний центр «Нейро Глобал»  ТОВАРИСТВА З ОБМЕЖЕНОЮ ВІДПОВІДАЛЬНІСТЮ «НЕЙРО ГЛОБАЛ»</t>
  </si>
  <si>
    <t>ІВАНО-ФРАНКІВСЬКА область, місто ІВАНО-ФРАНКІВСЬК, вулиця Слобідська, 8</t>
  </si>
  <si>
    <t>7a6a1163-5c3f-4161-907c-2366bec3a00a</t>
  </si>
  <si>
    <t>Амбулаторія загальної практики - сімейної медицини №11 с. Піщана КНП БМР "МЦПМСД №2"</t>
  </si>
  <si>
    <t>КИЇВСЬКА область, село ПІЩАНА, вулиця Замкова, 71</t>
  </si>
  <si>
    <t>7a7ae2d5-09f7-4be9-a6af-af70c7498d5f</t>
  </si>
  <si>
    <t>Амбулаторія загальної практики/сімейної медицини с.Красів</t>
  </si>
  <si>
    <t>КРАСІВ</t>
  </si>
  <si>
    <t>ЛЬВІВСЬКА область, МИКОЛАЇВСЬКИЙ район, село КРАСІВ, вулиця Шевченка, 26</t>
  </si>
  <si>
    <t>7a82f6ed-b973-469f-96a4-9d9925634cf6</t>
  </si>
  <si>
    <t>ФП с.Прутівка</t>
  </si>
  <si>
    <t>ПРУТІВКА</t>
  </si>
  <si>
    <t>ЖИТОМИРСЬКА область, РОМАНІВСЬКИЙ район, село ПРУТІВКА, вулиця Центральна, 4</t>
  </si>
  <si>
    <t>7a844b1a-080d-40eb-a574-3c10fc1a2fec</t>
  </si>
  <si>
    <t>Глинська АЗПСМ</t>
  </si>
  <si>
    <t>КІРОВОГРАДСЬКА область, СВІТЛОВОДСЬКИЙ район, село ГЛИНСЬК, вулиця Центральна, 32</t>
  </si>
  <si>
    <t>7a8692a9-3867-44e8-bcb9-0f54ff70c43e</t>
  </si>
  <si>
    <t>Єлизаветівський фельдшерсько-акушерський пункт</t>
  </si>
  <si>
    <t>ЄЛИЗАВЕТІВКА</t>
  </si>
  <si>
    <t>ЗАПОРІЗЬКА область, ВЕСЕЛІВСЬКИЙ район, село ЄЛИЗАВЕТІВКА, вулиця Культурна, 20/2</t>
  </si>
  <si>
    <t>7a8e5045-99c4-4278-809f-e5b24931c5ac</t>
  </si>
  <si>
    <t>ФП  села Устимівка</t>
  </si>
  <si>
    <t>УСТИМІВКА</t>
  </si>
  <si>
    <t>ПОЛТАВСЬКА область, СЕМЕНІВСЬКИЙ район, село УСТИМІВКА, вулиця Спортивна, 3</t>
  </si>
  <si>
    <t>7a9364e8-938b-4ecd-8060-23157860f437</t>
  </si>
  <si>
    <t>Комунальне некомерційне підприємство Вараської міської ради "Вараська багатопрофільна лікарня""</t>
  </si>
  <si>
    <t>РІВНЕНСЬКА область, місто ВАРАШ, вулиця Енергетиків, 23</t>
  </si>
  <si>
    <t>7a93f286-bbed-40c6-91f0-76cbb8de3089</t>
  </si>
  <si>
    <t>Амбулаторія загальної практики/сімейної медицини с.Демня</t>
  </si>
  <si>
    <t>ДЕМНЯ</t>
  </si>
  <si>
    <t>ЛЬВІВСЬКА область, МИКОЛАЇВСЬКИЙ район, село ДЕМНЯ, вулиця Б.Хмельницького, 4</t>
  </si>
  <si>
    <t>7a94dcd5-5c5f-4991-a4e2-d084e2ec4a41</t>
  </si>
  <si>
    <t>АЗПСМ В.Добронь</t>
  </si>
  <si>
    <t>ВЕЛИКА ДОБРОНЬ</t>
  </si>
  <si>
    <t>ЗАКАРПАТСЬКА область, УЖГОРОДСЬКИЙ район, село ВЕЛИКА ДОБРОНЬ, вулиця Малодобронська, 129</t>
  </si>
  <si>
    <t>7a979ff0-58a4-4193-a510-a03be2c7c0c0</t>
  </si>
  <si>
    <t>Фельдшерсько-акушерський пункт с.Набережне</t>
  </si>
  <si>
    <t>ОДЕСЬКА область, БІЛЯЇВСЬКИЙ район, селище НАБЕРЕЖНЕ, вулиця ЄЛІСЄЄВА, 16</t>
  </si>
  <si>
    <t>7a98b6b6-4f56-44a6-9b09-723d444547ed</t>
  </si>
  <si>
    <t>Зеленокуриловецька амбулаторія загальної практики сімейної медицини</t>
  </si>
  <si>
    <t>ЗЕЛЕНІ КУРИЛІВЦІ</t>
  </si>
  <si>
    <t>ХМЕЛЬНИЦЬКА область, село ЗЕЛЕНІ КУРИЛІВЦІ, вулиця Шевченка, 1</t>
  </si>
  <si>
    <t>7ab07a80-7e6e-4220-bf33-cbc9742d583d</t>
  </si>
  <si>
    <t>Фельдшерсько-акушерський пункт с. Староаврамівка</t>
  </si>
  <si>
    <t>СТАРОАВРАМІВКА</t>
  </si>
  <si>
    <t>ПОЛТАВСЬКА область, ХОРОЛЬСЬКИЙ район, село СТАРОАВРАМІВКА, вулиця Шевченка, 14</t>
  </si>
  <si>
    <t>7ab6a703-3154-43a8-ad1d-7b810b488162</t>
  </si>
  <si>
    <t>Амбулаторія загальної практики - сімейної медицини село Байбузи КНП "Черкаський районний центр ПМСД" Червонослобідської сільської ради</t>
  </si>
  <si>
    <t>БАЙБУЗИ</t>
  </si>
  <si>
    <t>ЧЕРКАСЬКА область, село БАЙБУЗИ, вулиця Рябоконя, 100</t>
  </si>
  <si>
    <t>7ab8b95d-ada4-46c4-89eb-66b8e5bb4978</t>
  </si>
  <si>
    <t>ДОНЕЦЬКА область, село КІНДРАТІВКА, вулиця Заборського, 134</t>
  </si>
  <si>
    <t>7ac25730-cff4-4be1-b4dd-ef8953135496</t>
  </si>
  <si>
    <t>ФАП Романівка</t>
  </si>
  <si>
    <t>ЧЕРКАСЬКА область, ТАЛЬНІВСЬКИЙ район, село РОМАНІВКА, вулиця Шидловського, 8</t>
  </si>
  <si>
    <t>7acea790-43c0-474e-b2d8-add7febd1b09</t>
  </si>
  <si>
    <t>АЗПСМ смт. Перегінське</t>
  </si>
  <si>
    <t>ІВАНО-ФРАНКІВСЬКА область, смт. ПЕРЕГІНСЬКЕ, вулиця СОТЕННОГО ДОВБУША, 11 А</t>
  </si>
  <si>
    <t>7ad276bb-469c-4af1-9880-f03ec58e9738</t>
  </si>
  <si>
    <t>7ad33a56-a709-42ce-939f-a252227ef3e2</t>
  </si>
  <si>
    <t>Фельдшерсько-акушерський пункт села Слобідка  Острозької лікарської амбулаторії загальної практики сімейної медицини №2 "Острозького районного центру ПМСД"</t>
  </si>
  <si>
    <t>РІВНЕНСЬКА область, село СЛОБІДКА, вулиця Велика Слобідка, 92</t>
  </si>
  <si>
    <t>7ad7f7e3-65de-4590-8550-11dc8d6b8841</t>
  </si>
  <si>
    <t>ФАП с.Рудківці</t>
  </si>
  <si>
    <t>РУДКІВЦІ</t>
  </si>
  <si>
    <t>ЛЬВІВСЬКА область, ЖИДАЧІВСЬКИЙ район, село РУДКІВЦІ, вулиця Просвіти, 53</t>
  </si>
  <si>
    <t>7ad971e8-9aa8-4e7b-9259-9d11ad416136</t>
  </si>
  <si>
    <t>Лікувальний корпус</t>
  </si>
  <si>
    <t>ДНІПРОПЕТРОВСЬКА область, НОВОМОСКОВСЬКИЙ район, село НОВОТРОЇЦЬКЕ, вулиця Герасименка, 94</t>
  </si>
  <si>
    <t>7addd3e9-b983-4704-897e-6fa413d2d493</t>
  </si>
  <si>
    <t>КОМУНАЛЬНЕ НЕКОМЕРЦІЙНЕ ПІДПРИЄМСТВО МАРІУПОЛЬСЬКОЇ МІСЬКОЇ РАДИ "ЦЕНТР ПЕРВИННОЇ МЕДИКО-САНІТАРНОЇ ДОПОМОГИ №1 М.МАРІУПОЛЯ"   Амбулаторія № 3</t>
  </si>
  <si>
    <t>7addf98e-c952-4b33-bd0c-452abb69260d</t>
  </si>
  <si>
    <t>М.КИЇВ, місто КИЇВ, шосе ХАРКІВСЬКЕ ШОСЕ, 121/3</t>
  </si>
  <si>
    <t>7adff875-9600-4c5c-bca6-628074b5c217</t>
  </si>
  <si>
    <t>КОМУНАЛЬНЕ НЕКОМЕРЦІЙНЕ ПІДПРИЄМСТВО ЛИСИЧАНСЬКОЇ МІСЬКОЇ РАДИ ЛУГАНСЬКОЇ ОБЛАСТІ "ЦЕНТР ПЕРВИННОЇ МЕДИКО-САНІТАРНОЇ ДОПОМОГИ №1" Амбулаторія №6</t>
  </si>
  <si>
    <t>ЛУГАНСЬКА область, місто ЛИСИЧАНСЬК, проспект Перемоги, 54</t>
  </si>
  <si>
    <t>7ae66afe-b0cb-4931-9e56-e9b5cf2aac70</t>
  </si>
  <si>
    <t>Добротівський фельдшерсько-акушерський пункт</t>
  </si>
  <si>
    <t>ДОБРОТОВЕ</t>
  </si>
  <si>
    <t>СУМСЬКА область, КРОЛЕВЕЦЬКИЙ район, село ДОБРОТОВЕ, вулиця Мічуріна, 3</t>
  </si>
  <si>
    <t>7aec1772-27a6-4b64-94a0-d6e2811defcd</t>
  </si>
  <si>
    <t>М.КИЇВ, місто КИЇВ, вулиця Бальзака Оноре, 22</t>
  </si>
  <si>
    <t>7af038c8-e216-461c-940b-3dfff0c06cc4</t>
  </si>
  <si>
    <t>Амбулаторія загальної практики сімейної медицини №10</t>
  </si>
  <si>
    <t>7af63f41-78b8-4962-8f61-f1c4d866220f</t>
  </si>
  <si>
    <t>ФАП Нова Жадова</t>
  </si>
  <si>
    <t>ДІБРІВКА</t>
  </si>
  <si>
    <t>ЧЕРНІВЕЦЬКА область, село ДІБРІВКА, вулиця Головна, 41</t>
  </si>
  <si>
    <t>7af65ede-2bcf-489c-a1ff-57e718b44fc4</t>
  </si>
  <si>
    <t>АЗПСМ с. Ірша</t>
  </si>
  <si>
    <t>ІРША</t>
  </si>
  <si>
    <t>ЖИТОМИРСЬКА область, РАДОМИШЛЬСЬКИЙ район, село ІРША, вулиця Миру, 9</t>
  </si>
  <si>
    <t>7af76142-2ebe-4c47-9838-5d08f0192cf7</t>
  </si>
  <si>
    <t>Володимирецька амбулаторія загальної практики-сімейної медицини</t>
  </si>
  <si>
    <t>РІВНЕНСЬКА область, ВОЛОДИМИРЕЦЬКИЙ район, смт. ВОЛОДИМИРЕЦЬ, вулиця Грушевського, 39</t>
  </si>
  <si>
    <t>7af78eb5-79d1-4592-9de5-0c5ca748f308</t>
  </si>
  <si>
    <t>7afda073-dfd9-4833-80a8-4b2b2f73ee80</t>
  </si>
  <si>
    <t>Фельдшерсько-акушерський пункт с. Біле</t>
  </si>
  <si>
    <t>БІЛЕ</t>
  </si>
  <si>
    <t>РІВНЕНСЬКА область, село БІЛЕ, вулиця 17 Вересня, 27</t>
  </si>
  <si>
    <t>7afe2051-63b9-4360-ad52-8a9004388249</t>
  </si>
  <si>
    <t>1 Комунальне некомерційне підприємство "Скадовська ЦМЛ"</t>
  </si>
  <si>
    <t>ХЕРСОНСЬКА область, СКАДОВСЬКИЙ район, місто СКАДОВСЬК, вулиця Шмідта, 24</t>
  </si>
  <si>
    <t>7b06e5ba-1679-4457-ac8b-ff11d4c3b119</t>
  </si>
  <si>
    <t>ЧЕРНІВЕЦЬКА область, місто ЧЕРНІВЦІ, вулиця Шептицького, 20</t>
  </si>
  <si>
    <t>7b07ced2-a46c-4c87-9297-03f96aecdba5</t>
  </si>
  <si>
    <t>Амбулаторія загальної практики сімейної медицини с. Фронтівка</t>
  </si>
  <si>
    <t>ФРОНТІВКА</t>
  </si>
  <si>
    <t>ВІННИЦЬКА область, ОРАТІВСЬКИЙ район, село ФРОНТІВКА, вулиця Центральна, 35</t>
  </si>
  <si>
    <t>7b088a7c-7208-4616-9787-71b269cf1459</t>
  </si>
  <si>
    <t>Фельдшерсько-акушерський пункт с. Тихий Хутір</t>
  </si>
  <si>
    <t>ТИХИЙ ХУТІР</t>
  </si>
  <si>
    <t>ЧЕРКАСЬКА область, ЖАШКІВСЬКИЙ район, село ТИХИЙ ХУТІР, вулиця Центральна, 39</t>
  </si>
  <si>
    <t>7b0b7c67-d199-4385-97df-45009aac6d59</t>
  </si>
  <si>
    <t>Комунальне некомерційне підприємство "Дитяча поліклініка №2" Чернігівської міської ради. Денний стаціонар</t>
  </si>
  <si>
    <t>ЧЕРНІГІВСЬКА область, місто ЧЕРНІГІВ, вулиця Рокоссовського, 30</t>
  </si>
  <si>
    <t>7b12d6c2-ef01-4c24-9452-e95d58d63dbc</t>
  </si>
  <si>
    <t>Амбулаторія загальної практики сімейної медицини с. Куянівка</t>
  </si>
  <si>
    <t>КУЯНІВКА</t>
  </si>
  <si>
    <t>СУМСЬКА область, БІЛОПІЛЬСЬКИЙ район, село КУЯНІВКА, вулиця Кайдаша, 22</t>
  </si>
  <si>
    <t>7b161de9-415b-4320-8cef-d60ddfe111d7</t>
  </si>
  <si>
    <t>Чинадіївська амбулаторія загальної практики-сімейної медицини</t>
  </si>
  <si>
    <t>ЧИНАДІЙОВО</t>
  </si>
  <si>
    <t>ЗАКАРПАТСЬКА область, МУКАЧІВСЬКИЙ район, смт. ЧИНАДІЙОВО, вулиця Волошина, 115</t>
  </si>
  <si>
    <t>7b1b7922-980c-4191-a7dd-66ab4ace5750</t>
  </si>
  <si>
    <t>КП "ЦПМСД №1ПМР" Амбулаторія ЗПСМ №11</t>
  </si>
  <si>
    <t>ПОЛТАВСЬКА область, місто ПОЛТАВА, вулиця Петра Юрченка, 1в</t>
  </si>
  <si>
    <t>7b218d6f-39c4-434f-8930-3f35161c18c3</t>
  </si>
  <si>
    <t>Амбулаторія загальної практики-сімейної медицини смт. Стеблів</t>
  </si>
  <si>
    <t>СТЕБЛІВ</t>
  </si>
  <si>
    <t>ЧЕРКАСЬКА область, смт. СТЕБЛІВ, вулиця Н.Левицького, 5</t>
  </si>
  <si>
    <t>7b283e73-7dee-48d1-a81a-d5fb9cff299d</t>
  </si>
  <si>
    <t>Фельдшерський пункт Забереж</t>
  </si>
  <si>
    <t>ЗАБЕРЕЖ</t>
  </si>
  <si>
    <t>ЗАКАРПАТСЬКА область, ХУСТСЬКИЙ район, село ЗАБЕРЕЖ, вулиця В.Івасюка, 22</t>
  </si>
  <si>
    <t>7b28ee73-1039-4a09-a22b-94aa25908164</t>
  </si>
  <si>
    <t>ДНІПРОПЕТРОВСЬКА область, місто КРИВИЙ РІГ, вулиця Рудна, 47-03</t>
  </si>
  <si>
    <t>7b293ab0-1f9c-4562-9efc-2caa005df220</t>
  </si>
  <si>
    <t>Амбулаторія загальної практики сімейної медицини села Будилка</t>
  </si>
  <si>
    <t>БУДИЛКА</t>
  </si>
  <si>
    <t>СУМСЬКА область, ЛЕБЕДИНСЬКИЙ район, село БУДИЛКА, вулиця Миру, 32</t>
  </si>
  <si>
    <t>7b2b4909-82c6-43d9-96c2-304e35512d85</t>
  </si>
  <si>
    <t>Амбулаторія загальної практики – сімейної медицини № 7</t>
  </si>
  <si>
    <t>7b393084-3fd5-42d0-9ca6-251f616baaa6</t>
  </si>
  <si>
    <t>філія №2 Центру первинної  медичної допомоги</t>
  </si>
  <si>
    <t>ХАРКІВСЬКА область, місто ХАРКІВ, вулиця Залізнична, 37</t>
  </si>
  <si>
    <t>7b48e083-2d16-41cb-8923-42c180a266e5</t>
  </si>
  <si>
    <t>БЕБІ ДОКТОР</t>
  </si>
  <si>
    <t>ПОЛТАВСЬКА область, місто КРЕМЕНЧУК, вулиця Перемоги, 10</t>
  </si>
  <si>
    <t>7b4ac511-6fd2-4a34-8007-480caaf35a22</t>
  </si>
  <si>
    <t>КНП "Стоматологічна поліклініка № 2" КМР</t>
  </si>
  <si>
    <t>ДОНЕЦЬКА область, місто КРАМАТОРСЬК, вулиця Велика Садова, 74</t>
  </si>
  <si>
    <t>7b4c10aa-c9b3-43ff-acc8-eaf3805d2bd6</t>
  </si>
  <si>
    <t>Фельдшерський пункт села Ятранівка</t>
  </si>
  <si>
    <t>ЯТРАНІВКА</t>
  </si>
  <si>
    <t>ЧЕРКАСЬКА область, УМАНСЬКИЙ район, село ЯТРАНІВКА, вулиця Івана Богуна, 2а</t>
  </si>
  <si>
    <t>7b4e5b76-0a8f-4e0d-a25b-9dcb8274e2d0</t>
  </si>
  <si>
    <t>АЗПСМ с. Самотоївка</t>
  </si>
  <si>
    <t>САМОТОЇВКА</t>
  </si>
  <si>
    <t>СУМСЬКА область, КРАСНОПІЛЬСЬКИЙ район, село САМОТОЇВКА, вулиця Макаренка, 30</t>
  </si>
  <si>
    <t>7b530677-ab40-45eb-8b4c-e94a47f6ba7f</t>
  </si>
  <si>
    <t>КНП КМР "КОНОТОПСЬКА ЦРЛ ІМ. АК. М.ДАВИДОВА", терапевтичне, кардіологічне, неврологічне, отоларингологічне, дермато-венерологічне відділення, статистичний відділ, фізіотерапевтичне відділення, приймальне відділення</t>
  </si>
  <si>
    <t>7b551a94-373c-4252-b423-34420736fd45</t>
  </si>
  <si>
    <t>Амбулаторія загальної практики - сімейної медицини с.Максимівка</t>
  </si>
  <si>
    <t>7b556754-e6ad-4106-a9dd-28a128e69c16</t>
  </si>
  <si>
    <t>ЛІКУВАЛЬНО-КОНСУЛЬТАТИВНЕ  ВІДДІЛЕННЯ №2</t>
  </si>
  <si>
    <t>ЛЬВІВСЬКА область, місто ЛЬВІВ, вулиця СТРИЙСЬКА, 204</t>
  </si>
  <si>
    <t>7b55805f-78d9-4ea4-8d55-3bc10c6774ea</t>
  </si>
  <si>
    <t>Котелевська амбулаторія загальної практики - сімейної медицини № 2</t>
  </si>
  <si>
    <t>ПОЛТАВСЬКА область, смт. КОТЕЛЬВА, вулиця Миколаївська, 169а</t>
  </si>
  <si>
    <t>7b660046-a061-4563-90c4-d9941e9a8235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</si>
  <si>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 Станція ЕМД "Львів", Підстанція ЕМД №2</t>
  </si>
  <si>
    <t>7b6b2b99-cc7d-42ed-82ec-8713b416ca88</t>
  </si>
  <si>
    <t>Синівський фельдшерсько-акушерський пункт</t>
  </si>
  <si>
    <t>СИНОВЕ</t>
  </si>
  <si>
    <t>ВОЛИНСЬКА область, СТАРОВИЖІВСЬКИЙ район, село СИНОВЕ, вулиця Волі, 34</t>
  </si>
  <si>
    <t>7b6e5111-74f2-430f-8dbb-f7acf2f4806c</t>
  </si>
  <si>
    <t>Славненський ФП</t>
  </si>
  <si>
    <t>СЛАВНЕ</t>
  </si>
  <si>
    <t>КІРОВОГРАДСЬКА область, ДОЛИНСЬКИЙ район, село СЛАВНЕ, вулиця Весняна, 51</t>
  </si>
  <si>
    <t>7b74e3e4-8063-4877-88be-f04f11223a7d</t>
  </si>
  <si>
    <t>7b7c2513-5c98-48a5-a305-91d0c1eab291</t>
  </si>
  <si>
    <t>Межиситівська АЗПСМ</t>
  </si>
  <si>
    <t>МЕЖИСИТЬ</t>
  </si>
  <si>
    <t>ВОЛИНСЬКА область, РАТНІВСЬКИЙ район, село МЕЖИСИТЬ, вулиця Центральна, 48</t>
  </si>
  <si>
    <t>7b7e3cfa-af7a-4629-87d4-50b36c245a63</t>
  </si>
  <si>
    <t>Амбулаторія загальної практики-сімейної медицини  №5</t>
  </si>
  <si>
    <t>ДНІПРОПЕТРОВСЬКА область, місто ДНІПРО, вулиця Данила Галицького, 12</t>
  </si>
  <si>
    <t>7b83d0cd-2971-41e7-a3fa-f31c051ed6ec</t>
  </si>
  <si>
    <t>Фельдшерсько - акушерський пункт села Дворовичі</t>
  </si>
  <si>
    <t>ДВОРОВИЧІ</t>
  </si>
  <si>
    <t>РІВНЕНСЬКА область, РІВНЕНСЬКИЙ район, село ДВОРОВИЧІ, вулиця Садова, 26</t>
  </si>
  <si>
    <t>7b8df787-1ce9-4e37-b4a4-14e52db85deb</t>
  </si>
  <si>
    <t>Фельдшерсько - акушерський пункт с. Чорногородка</t>
  </si>
  <si>
    <t>ЧОРНОГОРОДКА</t>
  </si>
  <si>
    <t>КИЇВСЬКА область, МАКАРІВСЬКИЙ район, село ЧОРНОГОРОДКА, вулиця Ірпінська, 78</t>
  </si>
  <si>
    <t>7b92e742-7de3-400e-9451-678a568aab40</t>
  </si>
  <si>
    <t>7b94208c-40c0-49a6-8655-d8d0fee5aee1</t>
  </si>
  <si>
    <t>Амбулаторія загальної практики-сімейної медицини № 8 с.Саджавка</t>
  </si>
  <si>
    <t>ІВАНО-ФРАНКІВСЬКА область, село САДЖАВКА, вулиця Українська, 68</t>
  </si>
  <si>
    <t>7b99e378-c486-475a-b6e4-5e46d3a862d0</t>
  </si>
  <si>
    <t>Амбулаторія загальної практики сімейної медицини Любиковицької дільниці комунального некомерційного підприємства "Сарненський центр первинної медико-санітарної допомоги" Сарненської міської ради</t>
  </si>
  <si>
    <t>ЛЮБИКОВИЧІ</t>
  </si>
  <si>
    <t>РІВНЕНСЬКА область, САРНЕНСЬКИЙ район, село ЛЮБИКОВИЧІ, вулиця Перецілля, 23</t>
  </si>
  <si>
    <t>7b9b07e7-c6d3-4136-b369-37528804d268</t>
  </si>
  <si>
    <t>Лікарська амбулаторія загальної практики - сімейної медицини с.Користь</t>
  </si>
  <si>
    <t>КОРИСТЬ</t>
  </si>
  <si>
    <t>РІВНЕНСЬКА область, КОРЕЦЬКИЙ район, село КОРИСТЬ, вулиця Київська, 49</t>
  </si>
  <si>
    <t>7ba3fa77-e669-4943-aeb3-4d6902596672</t>
  </si>
  <si>
    <t>Амбулаторія загальної практики-сімейної медицини с. Берегуйфалу</t>
  </si>
  <si>
    <t>БЕРЕГУЙФАЛУ</t>
  </si>
  <si>
    <t>ЗАКАРПАТСЬКА область, БЕРЕГІВСЬКИЙ район, село БЕРЕГУЙФАЛУ, вулиця Ференца Ракоці, 214</t>
  </si>
  <si>
    <t>7ba435df-3760-4ad9-af6a-c941b8174cb3</t>
  </si>
  <si>
    <t>ХАРКІВСЬКА область, ХАРКІВСЬКИЙ район, село ВЕСЕЛЕ, вулиця Харазія, 10</t>
  </si>
  <si>
    <t>7ba4be2a-e8bb-451e-987b-549c7c267444</t>
  </si>
  <si>
    <t>Івчанська амбулаторія загальної практики - сімейної медицини</t>
  </si>
  <si>
    <t>ІВЧА</t>
  </si>
  <si>
    <t>ВІННИЦЬКА область, ЛІТИНСЬКИЙ район, село ІВЧА, вулиця Центральна, 2</t>
  </si>
  <si>
    <t>7ba4ca13-25bc-4569-8da0-79d636f5cb77</t>
  </si>
  <si>
    <t>Коноплянська амбулаторія загальної практики-сімейної медицини</t>
  </si>
  <si>
    <t>КОНОПЛЯНЕ</t>
  </si>
  <si>
    <t>ОДЕСЬКА область, ІВАНІВСЬКИЙ район, село КОНОПЛЯНЕ, вулиця Дружби, 13</t>
  </si>
  <si>
    <t>7ba974fd-7f39-4764-a57f-4d36c7a5f3f4</t>
  </si>
  <si>
    <t>Терапевтичне відділення КНП "Міловська ЦРЛ"</t>
  </si>
  <si>
    <t>ЛУГАНСЬКА область, МІЛОВСЬКИЙ район, смт. МІЛОВЕ, вулиця Первомайська, 2г</t>
  </si>
  <si>
    <t>7bb1b142-9932-4db2-890e-f58128aafe7e</t>
  </si>
  <si>
    <t>Дитяча клінічна лікарня № 3 Солом'янського району м.Києва (поліклінічна частина)</t>
  </si>
  <si>
    <t>М.КИЇВ, місто КИЇВ, вулиця Левка Мацієвича , 12</t>
  </si>
  <si>
    <t>7bb2dc3f-0ea0-46f7-9f46-f4a794ebcbda</t>
  </si>
  <si>
    <t>ЛЬВІВСЬКА область, ЗОЛОЧІВСЬКИЙ район, місто ЗОЛОЧІВ, вулиця Пачовського, 1</t>
  </si>
  <si>
    <t>7bba430a-c126-4ee3-8ff7-591dcdf55b18</t>
  </si>
  <si>
    <t>Фельдшерсько-акушерський пункт с. Будки</t>
  </si>
  <si>
    <t>БУДКИ</t>
  </si>
  <si>
    <t>ЧЕРКАСЬКА область, СМІЛЯНСЬКИЙ район, село БУДКИ, вулиця Калінова, 26</t>
  </si>
  <si>
    <t>7bbcaab4-54f5-46fd-8ccb-4df98469c424</t>
  </si>
  <si>
    <t>ПОЛТАВСЬКА область, місто ГОРІШНІ ПЛАВНІ, проспект Героїв Дніпра, 102</t>
  </si>
  <si>
    <t>7bd2604b-4d65-44f2-afa3-2e5198eb155b</t>
  </si>
  <si>
    <t>Операційний блок</t>
  </si>
  <si>
    <t>7bd8de0e-bee9-490f-b8b1-c78de3a4b987</t>
  </si>
  <si>
    <t>7bda3f6a-b4df-44b7-b9f8-c89d45faeacd</t>
  </si>
  <si>
    <t>Галиновільський фельдшерсько-акушерський пункт</t>
  </si>
  <si>
    <t>ГАЛИНА ВОЛЯ</t>
  </si>
  <si>
    <t>ВОЛИНСЬКА область, СТАРОВИЖІВСЬКИЙ район, село ГАЛИНА ВОЛЯ, вулиця Підрічна, 1</t>
  </si>
  <si>
    <t>7bdc687d-99c5-4abf-89a6-c2d6d29dc48e</t>
  </si>
  <si>
    <t>Амбулаторія  загальної  практики сімейної медицини с.Новокрасне</t>
  </si>
  <si>
    <t>НОВОКРАСНЕ</t>
  </si>
  <si>
    <t>МИКОЛАЇВСЬКА область, АРБУЗИНСЬКИЙ район, село НОВОКРАСНЕ, вулиця Соборна, 10</t>
  </si>
  <si>
    <t>7bdc8d5a-2d5a-4a23-8817-aff323dca690</t>
  </si>
  <si>
    <t>Очеретуватівська АЗПСМ (КНП \"Магдалинівський ЦПМСД"</t>
  </si>
  <si>
    <t>ДНІПРОПЕТРОВСЬКА область, МАГДАЛИНІВСЬКИЙ район, село ОЧЕРЕТУВАТЕ, вулиця Акопяна, 34</t>
  </si>
  <si>
    <t>7bddf011-d0cc-489a-9eab-c60042a653f8</t>
  </si>
  <si>
    <t>Торчинська амбулаторія загальної практики сімейної медицини</t>
  </si>
  <si>
    <t>ВОЛИНСЬКА область, ЛУЦЬКИЙ район, смт. ТОРЧИН, вулиця Незалежності, 57</t>
  </si>
  <si>
    <t>7be12a26-8baf-40da-91ca-2530e6a9bc45</t>
  </si>
  <si>
    <t>Черговий кабінет  ПМД</t>
  </si>
  <si>
    <t>7be46b0f-8f50-46bf-919f-533d881c882a</t>
  </si>
  <si>
    <t>Амбулаторія загальної практики - сімейної медицини с. Дібрівка</t>
  </si>
  <si>
    <t>ПОЛТАВСЬКА область, МИРГОРОДСЬКИЙ район, село ДІБРІВКА, вулиця Першотравнева, 2/1</t>
  </si>
  <si>
    <t>7be84042-f834-4f53-bb60-302ec557e25c</t>
  </si>
  <si>
    <t>Амбулаторно-поліклінічне відділення ПМД №3</t>
  </si>
  <si>
    <t>ЧЕРНІВЕЦЬКА область, місто ЧЕРНІВЦІ, вулиця Головна, 218</t>
  </si>
  <si>
    <t>7be873c4-6cce-466d-9ac9-e94fda69c37b</t>
  </si>
  <si>
    <t>АЗПСМ Полянецьке</t>
  </si>
  <si>
    <t>ПОЛЯНЕЦЬКЕ</t>
  </si>
  <si>
    <t>ОДЕСЬКА область, САВРАНСЬКИЙ район, село ПОЛЯНЕЦЬКЕ, вулиця Шевченка, 6</t>
  </si>
  <si>
    <t>7bebf9a0-13ae-48fd-b396-d24773809e2c</t>
  </si>
  <si>
    <t>Юрківська амбулаторія загальної практики-сімейної медицини</t>
  </si>
  <si>
    <t>ЗАПОРІЗЬКА область, ОРІХІВСЬКИЙ район, село ЮРКІВКА, вулиця Спартака, 12а</t>
  </si>
  <si>
    <t>7bedec1b-27b6-42ed-90ea-6bc1237059f2</t>
  </si>
  <si>
    <t>ЛЬВІВСЬКА область, місто СОКАЛЬ, вулиця Я. Мудрого, 26</t>
  </si>
  <si>
    <t>7bf006a2-e03c-4181-a4a3-ac0a91066542</t>
  </si>
  <si>
    <t>КНП БМР "Дитяча стоматологічна поліклініка"</t>
  </si>
  <si>
    <t>КИЇВСЬКА область, місто БІЛА ЦЕРКВА, вулиця Січневого прориву, 2</t>
  </si>
  <si>
    <t>7bf0f78a-2931-458d-9d80-112281069ad6</t>
  </si>
  <si>
    <t>ПРИВОВЧАНСЬКА АМБУЛАТОРІЯ ЗАГАЛЬНОЇ ПРАКТИКИ СІМЕЙНОЇ МЕДИЦИНИ</t>
  </si>
  <si>
    <t>ПРИВОВЧАНСЬКЕ</t>
  </si>
  <si>
    <t>ДНІПРОПЕТРОВСЬКА область, ПАВЛОГРАДСЬКИЙ район, село ПРИВОВЧАНСЬКЕ, вулиця ПЕРЕМОГИ, 14</t>
  </si>
  <si>
    <t>7bf2045e-6ef6-45c5-84e9-acf964c8b4b3</t>
  </si>
  <si>
    <t>Очаківський пункт постійного базування бригад екстреної (швидкої) медичної допомоги</t>
  </si>
  <si>
    <t>МИКОЛАЇВСЬКА область, місто ОЧАКІВ, вулиця Першотравнева, 1</t>
  </si>
  <si>
    <t>7bf3c73d-21e7-4c54-aaf8-8c6f72c58f5a</t>
  </si>
  <si>
    <t>4 КИЇВСЬКА МІСЬКА НАРКОЛОГІЧНА КЛІНІЧНА ЛІКАРНЯ "СОЦІОТЕРАПІЯ"</t>
  </si>
  <si>
    <t>М.КИЇВ, місто КИЇВ, вулиця Відпочинку, 18</t>
  </si>
  <si>
    <t>7bf3db1b-8deb-4942-b197-5971ca8bffa3</t>
  </si>
  <si>
    <t>Хмельницька амбулаторія загальної практики сімейної медицини</t>
  </si>
  <si>
    <t>ХМЕЛЬНИЦЬКА область, місто ХМЕЛЬНИЦЬКИЙ, вулиця Львівське шосе, 1</t>
  </si>
  <si>
    <t>7bf63d3e-059d-4364-a0c8-bb3a2b2c6bfc</t>
  </si>
  <si>
    <t>Амбулаторія ЗПСМ с. Гребля</t>
  </si>
  <si>
    <t>ГРЕБЛЯ</t>
  </si>
  <si>
    <t>ЗАКАРПАТСЬКА область, ІРШАВСЬКИЙ район, село ГРЕБЛЯ, вулиця , 130</t>
  </si>
  <si>
    <t>7bf836bd-df7a-4fb8-9ff0-2496a4c1d23a</t>
  </si>
  <si>
    <t>ДНІПРОПЕТРОВСЬКА область, місто ПАВЛОГРАД, вулиця Челюскінців, 23а</t>
  </si>
  <si>
    <t>7bfc9221-6fc5-44f3-9b3a-2e585cc7b5e5</t>
  </si>
  <si>
    <t>Галицинівська амбулаторія загальної практики-сімейної медицини</t>
  </si>
  <si>
    <t>МИКОЛАЇВСЬКА область, село ГАЛИЦИНОВЕ, вулиця Центральна, 1</t>
  </si>
  <si>
    <t>7c06cb4f-d743-44c6-8895-3177e85aff54</t>
  </si>
  <si>
    <t>Комунальне некомерціне підприємство " Козельщинська центральна лікарння" Козельщинської селищної ради</t>
  </si>
  <si>
    <t>ПОЛТАВСЬКА область, КОЗЕЛЬЩИНСЬКИЙ район, смт. КОЗЕЛЬЩИНА, вулиця Остроградська, 81/10</t>
  </si>
  <si>
    <t>7c0e5cd7-15fd-4bc0-ac07-29539d7ae981</t>
  </si>
  <si>
    <t>Веприцька амбулаторія загальної практики - сімейної медицини</t>
  </si>
  <si>
    <t>ВЕПРИК</t>
  </si>
  <si>
    <t>ПОЛТАВСЬКА область, село ВЕПРИК, вулиця Травнева, 15</t>
  </si>
  <si>
    <t>7c114df2-a4c7-4245-85e6-d829c265d544</t>
  </si>
  <si>
    <t>Сошниківська амбулаторія ЗПСМ</t>
  </si>
  <si>
    <t>СОШНИКІВ</t>
  </si>
  <si>
    <t>КИЇВСЬКА область, БОРИСПІЛЬСЬКИЙ район, село СОШНИКІВ, вулиця Іванова, 6</t>
  </si>
  <si>
    <t>7c130785-5022-4f90-a3f0-d62f9ef29d60</t>
  </si>
  <si>
    <t>ФП с. Комини</t>
  </si>
  <si>
    <t>КОМИНИ</t>
  </si>
  <si>
    <t>ХМЕЛЬНИЦЬКА область, ІЗЯСЛАВСЬКИЙ район, село КОМИНИ, вулиця Центральна, 13</t>
  </si>
  <si>
    <t>7c131eb5-c6c5-4961-a018-2ba3757cdbc5</t>
  </si>
  <si>
    <t>Дібрівський фельдшерсько-акушеоський пункт</t>
  </si>
  <si>
    <t>СУМСЬКА область, ШОСТКИНСЬКИЙ район, село ДІБРІВКА, вулиця Першотравнева, 64</t>
  </si>
  <si>
    <t>7c176c4e-5011-4928-b720-e2ca7d221395</t>
  </si>
  <si>
    <t>Теребовлянська станція, Теребовлянська підстанція, пункт базування бригади с.Буданів</t>
  </si>
  <si>
    <t>ТЕРНОПІЛЬСЬКА область, село БУДАНІВ, вулиця Міцкевича, 10</t>
  </si>
  <si>
    <t>7c1b4d3d-79ef-4e1d-8199-557a2834059d</t>
  </si>
  <si>
    <t>Амбулаторія загальної практики-сімейної медицини с.Верхня Липиця</t>
  </si>
  <si>
    <t>ВЕРХНЯ ЛИПИЦЯ</t>
  </si>
  <si>
    <t>ІВАНО-ФРАНКІВСЬКА область, РОГАТИНСЬКИЙ район, село ВЕРХНЯ ЛИПИЦЯ, вулиця Шевченка, 17а</t>
  </si>
  <si>
    <t>7c22de7a-1505-4f69-bc98-b0e075e1bc28</t>
  </si>
  <si>
    <t>Фельдшерський пунк с.Первомайське  КНП "Черкаський районний центр "Червонослобідської сільської ради</t>
  </si>
  <si>
    <t>ЧЕРКАСЬКА область, село ПЕРВОМАЙСЬКЕ, вулиця Черкаська, 30</t>
  </si>
  <si>
    <t>7c28a937-aec9-44e1-bea7-9bf0805e4516</t>
  </si>
  <si>
    <t>Тульчинське відділення ЕМД</t>
  </si>
  <si>
    <t>ВІННИЦЬКА область, місто ТУЛЬЧИН, вулиця Леонтовича, 114</t>
  </si>
  <si>
    <t>7c33bd32-c370-4e94-a0e1-a8284737ead3</t>
  </si>
  <si>
    <t>Відокремлений структурний підрозділ Амбулаторія загальної практики сімейної медицини с. Попелі КНП "ДРЛ" ДРР</t>
  </si>
  <si>
    <t>ПОПЕЛІ</t>
  </si>
  <si>
    <t>ЛЬВІВСЬКА область, ДРОГОБИЦЬКИЙ район, село ПОПЕЛІ, вулиця Сонячна, 4</t>
  </si>
  <si>
    <t>7c39cdbf-d37d-49e7-8745-9e434e8c69d7</t>
  </si>
  <si>
    <t>Амбулаторія загальної практики сімейної медицини №4 КНП "Центр ПМСД "Північний " РМР</t>
  </si>
  <si>
    <t>РІВНЕНСЬКА область, місто РІВНЕ, вулиця Академіка Грушевського, 11</t>
  </si>
  <si>
    <t>7c3acee8-3309-426f-b19c-cb1ee72d097d</t>
  </si>
  <si>
    <t>ОДЕСЬКА область, місто ОДЕСА, вулиця Старопортофранківська, 24</t>
  </si>
  <si>
    <t>7c3f36ec-bb2c-4681-a6cb-acd64454b959</t>
  </si>
  <si>
    <t>Амбулаторія загальної практики - сімейної медицини с. Острів</t>
  </si>
  <si>
    <t>ЛЬВІВСЬКА область, СОКАЛЬСЬКИЙ район, село ОСТРІВ, вулиця Івана Франка, 4А</t>
  </si>
  <si>
    <t>7c4ed533-e180-4fb0-8b29-2b251cd0a209</t>
  </si>
  <si>
    <t>Ілавченська АЗПСМ</t>
  </si>
  <si>
    <t>ІЛАВЧЕ</t>
  </si>
  <si>
    <t>ТЕРНОПІЛЬСЬКА область, село ІЛАВЧЕ, вулиця Йосипа Райха, 2</t>
  </si>
  <si>
    <t>7c50ba4d-712a-4a22-a498-b8a90415d74d</t>
  </si>
  <si>
    <t>Комарівська АЗПСМ</t>
  </si>
  <si>
    <t>ЧЕРНІВЕЦЬКА область, КЕЛЬМЕНЕЦЬКИЙ район, село КОМАРІВ, вулиця Головна, 6 б</t>
  </si>
  <si>
    <t>7c5b4283-16ab-49d5-a681-55a82cd7647e</t>
  </si>
  <si>
    <t>Фельдшерсько-акушерський пункт с. Заводівка</t>
  </si>
  <si>
    <t>ОДЕСЬКА область, БЕРЕЗІВСЬКИЙ район, село ЗАВОДІВКА, вулиця Шевченка , 34</t>
  </si>
  <si>
    <t>7c5b880f-b3b2-4114-94d2-6465c2caba41</t>
  </si>
  <si>
    <t>Калинівський пункт здоров'я</t>
  </si>
  <si>
    <t>ОДЕСЬКА область, село КАЛИНІВКА, вулиця 30 років Перемоги, 14</t>
  </si>
  <si>
    <t>7c5f0950-604a-45e4-9c93-61dd1b50e337</t>
  </si>
  <si>
    <t>КОМУНАЛЬНЕ НЕКОМЕРЦІЙНЕ ПІДПРИЄМСТВО "ТУЛЬЧИНСЬКА ЦЕНТРАЛЬНА РАЙОННА ЛІКАРНЯ" ТУЛЬЧИНСЬКОЇ  МІСЬКОЇ РАДИ</t>
  </si>
  <si>
    <t>ВІННИЦЬКА область, ТУЛЬЧИНСЬКИЙ район, місто ТУЛЬЧИН, вулиця Миколи Леонтовича, 114</t>
  </si>
  <si>
    <t>7c71903d-bd02-4c34-958e-a16404eabfad</t>
  </si>
  <si>
    <t>Семиполківська медична амбулаторія загальної практики - сімейної медицини</t>
  </si>
  <si>
    <t>КИЇВСЬКА область, БРОВАРСЬКИЙ район, село СЕМИПОЛКИ, вулиця Остерське шосе, 32</t>
  </si>
  <si>
    <t>7c725571-0de5-4da8-a83d-a7ac60ae52f1</t>
  </si>
  <si>
    <t>Порохівський фельдшерський пункт</t>
  </si>
  <si>
    <t>ПОРОХОВА</t>
  </si>
  <si>
    <t>ТЕРНОПІЛЬСЬКА область, БУЧАЦЬКИЙ район, село ПОРОХОВА, вулиця Центральна, 7</t>
  </si>
  <si>
    <t>7c72c3d8-cefd-4332-9697-95622fd5a632</t>
  </si>
  <si>
    <t>АЗПСМ с. Струпків</t>
  </si>
  <si>
    <t>СТРУПКІВ</t>
  </si>
  <si>
    <t>ІВАНО-ФРАНКІВСЬКА область, КОЛОМИЙСЬКИЙ район, село СТРУПКІВ, вулиця Перемоги, 2б</t>
  </si>
  <si>
    <t>7c7a6b09-f152-4c47-99e2-723ceb513608</t>
  </si>
  <si>
    <t>Рощахівська сільська лікарська амбулаторія практики - сімейної медицини</t>
  </si>
  <si>
    <t>РОЩАХІВКА</t>
  </si>
  <si>
    <t>КІРОВОГРАДСЬКА область, БОБРИНЕЦЬКИЙ район, село РОЩАХІВКА, вулиця Центральна, 58А</t>
  </si>
  <si>
    <t>7c7c190a-c975-412d-a659-efbb0c2bfac8</t>
  </si>
  <si>
    <t>ЛЬВІВСЬКА область, місто ЛЬВІВ, вулиця Коциловського, 32</t>
  </si>
  <si>
    <t>7c7d58db-351e-4387-856a-97941c35b7b3</t>
  </si>
  <si>
    <t>Амбулаторія загальної практики-сімейної медицини с.Ватутіне</t>
  </si>
  <si>
    <t>ХАРКІВСЬКА область, НОВОВОДОЛАЗЬКИЙ район, село ВАТУТІНЕ, вулиця Шкільна, 14</t>
  </si>
  <si>
    <t>7c8cd772-6771-47c9-8cfc-69f9aa9c02e9</t>
  </si>
  <si>
    <t>Амбулаторія загальної практики - сімейної медицини села Романів</t>
  </si>
  <si>
    <t>ЛЬВІВСЬКА область, ПЕРЕМИШЛЯНСЬКИЙ район, село РОМАНІВ, вулиця Надрічна, 2</t>
  </si>
  <si>
    <t>7c8d9fb1-993b-4ca7-8ba7-c074ff10e876</t>
  </si>
  <si>
    <t>ФАП Олександрівка</t>
  </si>
  <si>
    <t>ПОЛТАВСЬКА область, ГРЕБІНКІВСЬКИЙ район, село ОЛЕКСАНДРІВКА, вулиця Свободи, 19</t>
  </si>
  <si>
    <t>7c8e86e4-bb07-4aa8-9fb8-c52f23dd9941</t>
  </si>
  <si>
    <t>КП "Обласний центр профілактики та боротьби з ВІЛ/СНІД Полтавської обласної ради"</t>
  </si>
  <si>
    <t>ПОЛТАВСЬКА область, місто ПОЛТАВА, провулок Госпітальний, 5</t>
  </si>
  <si>
    <t>7c970988-d988-4fce-a555-93af8468b50b</t>
  </si>
  <si>
    <t>ФОП Зітинюк А.П.</t>
  </si>
  <si>
    <t>ІВАНО-ФРАНКІВСЬКА область, смт. ВЕРХОВИНА, вулиця Грушевського, 3ж</t>
  </si>
  <si>
    <t>7c9c7084-0a04-45c9-a549-233d154b69d9</t>
  </si>
  <si>
    <t>Неврологічне відділення відновного лікування для хворих з порушенням мозкового кровообігу стаціонару №2</t>
  </si>
  <si>
    <t>КІРОВОГРАДСЬКА область, місто КРОПИВНИЦЬКИЙ, вулиця Велика Перспективна, 28</t>
  </si>
  <si>
    <t>7c9d0cb4-2ac1-47bd-9c55-09fc71bfa09a</t>
  </si>
  <si>
    <t>Войнилівський центр ПМСД</t>
  </si>
  <si>
    <t>ІВАНО-ФРАНКІВСЬКА область, смт. ВОЙНИЛІВ, вулиця Богдана Хмельницького, 6</t>
  </si>
  <si>
    <t>7c9d540b-fb7a-4862-a7ae-c1b58b1b22d4</t>
  </si>
  <si>
    <t>ФАП с.Червоні Хатки</t>
  </si>
  <si>
    <t>ЧЕРВОНІ ХАТКИ</t>
  </si>
  <si>
    <t>ЖИТОМИРСЬКА область, РОМАНІВСЬКИЙ район, село ЧЕРВОНІ ХАТКИ, вулиця Польова, 6</t>
  </si>
  <si>
    <t>7c9f4800-24e2-4c5e-a979-e48b063fece2</t>
  </si>
  <si>
    <t>Тузлівська сільська лікарська амбулаторія</t>
  </si>
  <si>
    <t>ОДЕСЬКА область, ТАТАРБУНАРСЬКИЙ район, село ТУЗЛИ, вулиця Чорноморська, 96</t>
  </si>
  <si>
    <t>7ca249d9-6b89-4af0-a909-638d108fb2ec</t>
  </si>
  <si>
    <t>Комунальне некомерційне підприємство «Світлодарська багатопрофільна лікарня планового лікування Бахмутської районної ради».</t>
  </si>
  <si>
    <t>ДОНЕЦЬКА область, місто СВІТЛОДАРСЬК, проспект Перемоги, 1</t>
  </si>
  <si>
    <t>7ca6584d-9def-4369-ae69-f77cfbfc1f23</t>
  </si>
  <si>
    <t>ЧЕРНІВЕЦЬКА область, місто ЧЕРНІВЦІ, вулиця Хотинська, 49Б</t>
  </si>
  <si>
    <t>7cab8537-1927-42ec-a09f-95d9e104b150</t>
  </si>
  <si>
    <t>Фельдшерський пункт с. Тростянець</t>
  </si>
  <si>
    <t>ОДЕСЬКА область, ВЕЛИКОМИХАЙЛІВСЬКИЙ район, село ТРОСТЯНЕЦЬ, вулиця Центральна, 42</t>
  </si>
  <si>
    <t>7cabd3c3-9ffc-4526-8812-63641ae23dfe</t>
  </si>
  <si>
    <t>Козинецька амбулаторія загальної практики сімейної медицини</t>
  </si>
  <si>
    <t>КИЇВСЬКА область, село КОЗИНЦІ, вулиця Шкільна, 35</t>
  </si>
  <si>
    <t>7caf96d8-0948-4a56-8f88-92fe46f65b7f</t>
  </si>
  <si>
    <t>ІВАНО-ФРАНКІВСЬКА область, місто КОЛОМИЯ, вулиця Шевченка, 38</t>
  </si>
  <si>
    <t>7cbb3042-b305-4845-9af1-c40eb262f595</t>
  </si>
  <si>
    <t>Ігнатпільська амбулаторія  загальної практики сімейної медицини</t>
  </si>
  <si>
    <t>ІГНАТПІЛЬ</t>
  </si>
  <si>
    <t>ЖИТОМИРСЬКА область, ОВРУЦЬКИЙ район, село ІГНАТПІЛЬ, вулиця Олександра Василенка, 4</t>
  </si>
  <si>
    <t>7cc17e73-437a-4db1-be63-4cb981b8fa9f</t>
  </si>
  <si>
    <t>Обласний центр паліативної допомоги</t>
  </si>
  <si>
    <t>ІВАНО-ФРАНКІВСЬКА область, ІВАНО-ФРАНКІВСЬКА район, місто ІВАНО-ФРАНКІВСЬК, вулиця Новаківського, 8</t>
  </si>
  <si>
    <t>7cc22728-6132-4a47-a034-4a69343b1b82</t>
  </si>
  <si>
    <t>Фельдшерсько-акушерський пункт села Звіздівка</t>
  </si>
  <si>
    <t>ЗВІЗДІВКА</t>
  </si>
  <si>
    <t>РІВНЕНСЬКА область, КОСТОПІЛЬСЬКИЙ район, село ЗВІЗДІВКА, вулиця Набережна, 14</t>
  </si>
  <si>
    <t>7cc24a72-3173-405b-9759-7a4dd9b0c33d</t>
  </si>
  <si>
    <t>АЗПСМ с.Ватутіне</t>
  </si>
  <si>
    <t>7cc55319-02ab-4976-8961-3d88b65da804</t>
  </si>
  <si>
    <t>Філія КП "Міловський центр ПМСД" "Морозівська сільська лікарська амбулаторія загальної практики-сімейної медицини"</t>
  </si>
  <si>
    <t>ЛУГАНСЬКА область, село МОРОЗІВКА, провулок Шкільний, 4</t>
  </si>
  <si>
    <t>7cc6fcff-df43-4eac-bd77-00407632cbef</t>
  </si>
  <si>
    <t>Сімейна амбулаторія №3 Комунального некомерційного підприємства Миколаївської міської ради "Центр первинної медико-санітарної допомоги №7"</t>
  </si>
  <si>
    <t>МИКОЛАЇВСЬКА область, місто МИКОЛАЇВ, проспект Корабелів, 12</t>
  </si>
  <si>
    <t>7cc81002-0ec5-4d88-b95c-f5c276dab98a</t>
  </si>
  <si>
    <t>Фельдшерський пунтк с. Макарівка</t>
  </si>
  <si>
    <t>МАКАРІВКА</t>
  </si>
  <si>
    <t>ДОНЕЦЬКА область, ВЕЛИКОНОВОСІЛКІВСЬКИЙ район, село МАКАРІВКА, вулиця Миру, 1</t>
  </si>
  <si>
    <t>7cc9c8a8-5cc8-4db1-a7f8-3d8fd8321411</t>
  </si>
  <si>
    <t>Ревматологічне відділення</t>
  </si>
  <si>
    <t>ЛЬВІВСЬКА область, місто ЛЬВІВ, вулиця Свенціцького, 3</t>
  </si>
  <si>
    <t>7ccb8807-3850-472f-b5b5-fb361c4fef7b</t>
  </si>
  <si>
    <t>Амбулаторія загальної практики - сімейної медицини села Пасіки-Зубрицькі</t>
  </si>
  <si>
    <t>ПАСІКИ-ЗУБРИЦЬКІ</t>
  </si>
  <si>
    <t>ЛЬВІВСЬКА область, ПУСТОМИТІВСЬКИЙ район, село ПАСІКИ-ЗУБРИЦЬКІ, вулиця пл. Незалежності, 9</t>
  </si>
  <si>
    <t>7cd7027c-260c-4809-a131-45d9ed8f5637</t>
  </si>
  <si>
    <t>Амбулаторія загальної практики сімейної медицини №6а</t>
  </si>
  <si>
    <t>КИЇВСЬКА область, місто БІЛА ЦЕРКВА, вулиця Ярослава Мудрого , 49</t>
  </si>
  <si>
    <t>7cdef3e6-b797-4ded-9319-36057130882c</t>
  </si>
  <si>
    <t>Великокучурівська АЗПСМ Тисовецьке відділення</t>
  </si>
  <si>
    <t>ТИСОВЕЦЬ</t>
  </si>
  <si>
    <t>ЧЕРНІВЕЦЬКА область, СТОРОЖИНЕЦЬКИЙ район, село ТИСОВЕЦЬ, вулиця Пантівська, 56</t>
  </si>
  <si>
    <t>7cdf0e7a-d749-4691-b74d-1dac02468987</t>
  </si>
  <si>
    <t>7ce9a0c1-0600-4980-865e-ed4669f21148</t>
  </si>
  <si>
    <t>Інфекційне відділення для лікування пацієнтів з підозрою та підтвердженим випадком КОВІД-19 з ліжками інтенсивної терапії</t>
  </si>
  <si>
    <t>ВІННИЦЬКА область, місто ІЛЛІНЦІ, вулиця Вільшанська , 48</t>
  </si>
  <si>
    <t>7cf815e2-f1ed-47b9-ad36-1ae0e6b12453</t>
  </si>
  <si>
    <t>Погребищенська АЗПСМ № 2</t>
  </si>
  <si>
    <t>ВІННИЦЬКА область, ПОГРЕБИЩЕНСЬКИЙ район, місто ПОГРЕБИЩЕ, вулиця Привокзальна, 47</t>
  </si>
  <si>
    <t>7cfd0426-e538-47e8-b49a-ec5be838624c</t>
  </si>
  <si>
    <t>Стасівська амбулаторія загальної практики сімейної медицини</t>
  </si>
  <si>
    <t>7d018c63-24d6-4b0b-b7a0-0c727db9e5f9</t>
  </si>
  <si>
    <t>Амбулаторія загальної практики-сімейної медицини м.Городище</t>
  </si>
  <si>
    <t>7d028321-8d94-4799-8002-baa37359792e</t>
  </si>
  <si>
    <t>Кордишівська АЗПСМ</t>
  </si>
  <si>
    <t>ВІННИЦЬКА область, КОЗЯТИНСЬКИЙ район, село КОРДИШІВКА, вулиця Героїв Майдану, 3</t>
  </si>
  <si>
    <t>7d08a1eb-30eb-4bc6-b012-a887f6e22056</t>
  </si>
  <si>
    <t>Гречаноподівський фельдшерський пункт</t>
  </si>
  <si>
    <t>ГРЕЧАНІ ПОДИ</t>
  </si>
  <si>
    <t>ДНІПРОПЕТРОВСЬКА область, ШИРОКІВСЬКИЙ район, село ГРЕЧАНІ ПОДИ, вулиця Степова, 1</t>
  </si>
  <si>
    <t>7d0ec171-6b24-419a-a4d3-9ac55cf42f4a</t>
  </si>
  <si>
    <t>Нуйнівська АЗПСМ</t>
  </si>
  <si>
    <t>НУЙНО</t>
  </si>
  <si>
    <t>ВОЛИНСЬКА область, КАМІНЬ-КАШИРСЬКИЙ район, село НУЙНО, вулиця Лесі Українки, 89</t>
  </si>
  <si>
    <t>7d0f92be-5801-47b9-94bd-bd1ebee64958</t>
  </si>
  <si>
    <t>Новомайська амбулаторія ЗПСМ (КНП "Криворізький районний ЦПМСД" Новопільської СР)</t>
  </si>
  <si>
    <t>ДНІПРОПЕТРОВСЬКА область, КРИВОРІЗЬКИЙ район, село НОВОМАЙСЬКЕ, вулиця Вишнева, 1 а</t>
  </si>
  <si>
    <t>7d100b84-535f-4df8-9374-82dfa616e76e</t>
  </si>
  <si>
    <t>ВОЛИНСЬКА область, ГОРОХІВСЬКИЙ район, місто БЕРЕСТЕЧКО, вулиця Незалежності, 71</t>
  </si>
  <si>
    <t>7d3bd8ad-675c-4142-8e59-5a7b505b0ace</t>
  </si>
  <si>
    <t>АЗПСМ с.Вільня</t>
  </si>
  <si>
    <t>ВІЛЬНЯ</t>
  </si>
  <si>
    <t>ЖИТОМИРСЬКА область, КОРОСТИШІВСЬКИЙ район, село ВІЛЬНЯ, вулиця Центральна, 5а</t>
  </si>
  <si>
    <t>7d3c6ef8-f7d9-456c-8218-0abd4a6cbf69</t>
  </si>
  <si>
    <t>стаціонарна допомога</t>
  </si>
  <si>
    <t>ДОНЕЦЬКА область, місто КРАМАТОРСЬК, вулиця Героїв України, 17</t>
  </si>
  <si>
    <t>7d40d771-a70e-4b3e-a7a2-e57eccb3679a</t>
  </si>
  <si>
    <t>Буштинська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</si>
  <si>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БУШТИНО</t>
  </si>
  <si>
    <t>ЗАКАРПАТСЬКА область, ТЯЧІВСЬКИЙ район, смт. БУШТИНО, вулиця Б. Хмельницького, 29</t>
  </si>
  <si>
    <t>7d45b87f-3901-4a84-bd66-e1a921625d49</t>
  </si>
  <si>
    <t>ФП с. Щербинці</t>
  </si>
  <si>
    <t>ЩЕРБИНЦІ</t>
  </si>
  <si>
    <t>ЧЕРНІВЕЦЬКА область, НОВОСЕЛИЦЬКИЙ район, село ЩЕРБИНЦІ, вулиця Центральна, 15</t>
  </si>
  <si>
    <t>7d4f4cc1-0c91-447c-9326-c047eeb264c2</t>
  </si>
  <si>
    <t>Маловодянський ФАП</t>
  </si>
  <si>
    <t>МАЛОВОДЯНЕ</t>
  </si>
  <si>
    <t>КІРОВОГРАДСЬКА область, ДОЛИНСЬКИЙ район, село МАЛОВОДЯНЕ, провулок Новий, 1</t>
  </si>
  <si>
    <t>7d529b3a-a526-4972-a851-f8d97e1ff381</t>
  </si>
  <si>
    <t>7d5615f6-ab01-41ff-b5eb-cfe7214a4775</t>
  </si>
  <si>
    <t>ПЗ с. Литвяки</t>
  </si>
  <si>
    <t>ЛИТВЯКИ</t>
  </si>
  <si>
    <t>ПОЛТАВСЬКА область, ЛУБЕНСЬКИЙ район, село ЛИТВЯКИ, вулиця Миру, 11</t>
  </si>
  <si>
    <t>7d56aab7-5cf1-4667-9bdd-33511abb4160</t>
  </si>
  <si>
    <t>Амбулаторія загальної практики - сімейної медицини № 13 КНП ЦПМСД Мукачівської міської територіальної громади</t>
  </si>
  <si>
    <t>ДОРОБРАТОВО</t>
  </si>
  <si>
    <t>ЗАКАРПАТСЬКА область, ІРШАВСЬКИЙ район, село ДОРОБРАТОВО, вулиця Миру, 12</t>
  </si>
  <si>
    <t>7d638eb1-ef6b-4b46-9017-cd0784277831</t>
  </si>
  <si>
    <t>Відділення Мліївської амбулаторії загальної практики сімейної медицини №1</t>
  </si>
  <si>
    <t>ЧЕРКАСЬКА область, село МЛІЇВ, вулиця Симиренка, 19</t>
  </si>
  <si>
    <t>7d6be8c4-f47d-4e5f-b69c-b807c8da144e</t>
  </si>
  <si>
    <t>Комунальне некомерційне підприємство "Новоукраїнська центральна районна лікарня" Новоукраїнської районної ради</t>
  </si>
  <si>
    <t>7d6f063a-fe16-4297-bc0b-40ce9cba19dc</t>
  </si>
  <si>
    <t>Товариство з обмеженою відповідальністю "Центр сімейної медицини Путильщини"</t>
  </si>
  <si>
    <t>ЧЕРНІВЕЦЬКА область, смт. ПУТИЛА, вулиця Українська, 38</t>
  </si>
  <si>
    <t>7d711d6b-8c7c-4228-ba81-a006b51abb33</t>
  </si>
  <si>
    <t>Фельдшерсько-акушерський пункт с. Вербовець - 2</t>
  </si>
  <si>
    <t>7d7311cd-733e-45c7-9c0f-23c75cf38c58</t>
  </si>
  <si>
    <t>Амбулаторія загальної практики-сімейної медицини №1 м.Золоте</t>
  </si>
  <si>
    <t>ЛУГАНСЬКА область, ПОПАСНЯНСЬКИЙ район, місто ЗОЛОТЕ, вулиця Медична, 11</t>
  </si>
  <si>
    <t>7d73ae16-f05d-448d-b3ac-81a60fa5e88c</t>
  </si>
  <si>
    <t>Амбулаторія загальної практики сімейної медицини №6</t>
  </si>
  <si>
    <t>ХМЕЛЬНИЦЬКА область, місто ХМЕЛЬНИЦЬКИЙ, вулиця Маршала Гречка, 12</t>
  </si>
  <si>
    <t>7d7cf9ef-7c97-47ae-8c89-9b8b0b208ce4</t>
  </si>
  <si>
    <t>АЗПСМ с. Уплатне</t>
  </si>
  <si>
    <t>УПЛАТНЕ</t>
  </si>
  <si>
    <t>ХАРКІВСЬКА область, БЛИЗНЮКІВСЬКИЙ район, село УПЛАТНЕ, вулиця Шумовського, 2а</t>
  </si>
  <si>
    <t>7d8439fc-0ac8-41f5-8e86-994134511aab</t>
  </si>
  <si>
    <t>Фельдшерсько-акушерський пункт с.Станькова</t>
  </si>
  <si>
    <t>СТАНЬКОВА</t>
  </si>
  <si>
    <t>ІВАНО-ФРАНКІВСЬКА область, село СТАНЬКОВА, вулиця Галицька, 215</t>
  </si>
  <si>
    <t>7d8d4de4-4e1f-468c-b4e1-18ac56851ed1</t>
  </si>
  <si>
    <t>Полицівський фельдшерсько-акушерський пункт</t>
  </si>
  <si>
    <t>ВОЛИНСЬКА область, КАМІНЬ-КАШИРСЬКИЙ район, село ПОЛИЦІ, вулиця Волі, 1а</t>
  </si>
  <si>
    <t>7d8e8dc5-10a7-4642-ac9a-4f2900f6c816</t>
  </si>
  <si>
    <t>АЗПСМ с.Нечаяне</t>
  </si>
  <si>
    <t>МИКОЛАЇВСЬКА область, МИКОЛАЇВСЬКИЙ район, село НЕЧАЯНЕ, вулиця Одеська, 42</t>
  </si>
  <si>
    <t>7d903fe8-9ca2-4a8d-bbc9-d983889b9596</t>
  </si>
  <si>
    <t>Амбулаторія загальної практики-сімейної медицини село Подвірки</t>
  </si>
  <si>
    <t>ПОДВІРКИ</t>
  </si>
  <si>
    <t>ХАРКІВСЬКА область, ДЕРГАЧІВСЬКИЙ район, село ПОДВІРКИ, вулиця Макаренка, 3</t>
  </si>
  <si>
    <t>7d90baaf-f758-4e22-93ae-f0ebec4c93d7</t>
  </si>
  <si>
    <t>ФП с.Малинівка</t>
  </si>
  <si>
    <t>ХАРКІВСЬКА область, БАРВІНКІВСЬКИЙ район, село МАЛИНІВКА, вулиця Миру, 51</t>
  </si>
  <si>
    <t>7d993834-84db-47bf-a033-6a2137ed6652</t>
  </si>
  <si>
    <t>ЗАПОРІЗЬКА область, місто МЕЛІТОПОЛЬ, вулиця Михайла Грушевського, 41А</t>
  </si>
  <si>
    <t>7da00e75-4a3e-4154-a2a4-d94b2af9d9bc</t>
  </si>
  <si>
    <t>Дулібський фельдшерсько-акушерський пункт</t>
  </si>
  <si>
    <t>ТЕРНОПІЛЬСЬКА область, БУЧАЦЬКИЙ район, село ДУЛІБИ, вулиця Центральна, 52</t>
  </si>
  <si>
    <t>7da4b4ca-26e3-4643-a5f0-15b5b720f89e</t>
  </si>
  <si>
    <t>Великобуялицька амбулаторія загальної практики-сімейної медицини</t>
  </si>
  <si>
    <t>ВЕЛИКИЙ БУЯЛИК</t>
  </si>
  <si>
    <t>ОДЕСЬКА область, село ВЕЛИКИЙ БУЯЛИК, вулиця Шкільна, 5 Б</t>
  </si>
  <si>
    <t>7da97ac9-81c8-40ae-962a-467f5b6aac4b</t>
  </si>
  <si>
    <t>Комунальне некомерційне підприємство "Веселинівська  районна лікарня" Веселинівської селищної ради, терапевтичне відділення</t>
  </si>
  <si>
    <t>7dabfd64-a59d-4c5a-9cc4-a2b3d87b8978</t>
  </si>
  <si>
    <t>7dac3e84-136f-4bbe-b518-4c9b8d54e2be</t>
  </si>
  <si>
    <t>Кіровоградська обласна лікарня Кіровоградської обласної ради</t>
  </si>
  <si>
    <t>КІРОВОГРАДСЬКА область, місто КРОПИВНИЦЬКИЙ, проспект Університетський, 2/5</t>
  </si>
  <si>
    <t>7dacdff3-8f86-42a6-8494-13103c43afac</t>
  </si>
  <si>
    <t>поліклініка (реєстратура) КНП "Теплодарська центральна міська лікарня " ТМР</t>
  </si>
  <si>
    <t>7daf5c27-cd6c-4d6d-9abe-eef325467616</t>
  </si>
  <si>
    <t>Амбулаторія загальної практики сімейної медицини с.Сінгури</t>
  </si>
  <si>
    <t>СІНГУРИ</t>
  </si>
  <si>
    <t>ЖИТОМИРСЬКА область, ЖИТОМИРСЬКИЙ район, село СІНГУРИ, вулиця Шкільна, 5</t>
  </si>
  <si>
    <t>7daf855e-5dc0-419f-984d-b468ab5eb184</t>
  </si>
  <si>
    <t>Фельдшерсько-акушерський пункт села Вікняни</t>
  </si>
  <si>
    <t>ВІКНЯНИ</t>
  </si>
  <si>
    <t>ІВАНО-ФРАНКІВСЬКА область, ТЛУМАЦЬКИЙ район, село ВІКНЯНИ, вулиця Підгірянки, 69</t>
  </si>
  <si>
    <t>7dba13ec-826a-406a-9f03-165d29d86013</t>
  </si>
  <si>
    <t>Філія 4 (на базі МКЛ №3)</t>
  </si>
  <si>
    <t>7dbaae55-94ca-4378-b8cf-dc04516183fc</t>
  </si>
  <si>
    <t>7dbe1a55-da17-4b14-89d7-99fb35cea796</t>
  </si>
  <si>
    <t>Баловненська АЗПСМ</t>
  </si>
  <si>
    <t>БАЛОВНЕ</t>
  </si>
  <si>
    <t>МИКОЛАЇВСЬКА область, НОВООДЕСЬКИЙ район, село БАЛОВНЕ, вулиця Миру, 87а</t>
  </si>
  <si>
    <t>7dbe86d6-7a4c-49e4-8897-a49591398fef</t>
  </si>
  <si>
    <t>ФП с. Новохолмське</t>
  </si>
  <si>
    <t>НОВОХОЛМСЬКЕ</t>
  </si>
  <si>
    <t>ОДЕСЬКА область, АРЦИЗЬКИЙ район, селище НОВОХОЛМСЬКЕ, вулиця Зернова, 5</t>
  </si>
  <si>
    <t>7dc0c0af-50d8-4615-931c-268fc2f63e31</t>
  </si>
  <si>
    <t>Страбичівська амбулаторія загальної практики-сімейної медицини</t>
  </si>
  <si>
    <t>СТРАБИЧОВО</t>
  </si>
  <si>
    <t>ЗАКАРПАТСЬКА область, МУКАЧІВСЬКИЙ район, село СТРАБИЧОВО, вулиця Центральна, 224</t>
  </si>
  <si>
    <t>7dc18ae0-b2d3-4738-8a18-ea7e2489be4f</t>
  </si>
  <si>
    <t>ФП села Пришиб лікарської амбулаторії села Маяки</t>
  </si>
  <si>
    <t>ДОНЕЦЬКА область, СЛОВ'ЯНСЬКИЙ район, село ПРИШИБ, вулиця Партизанська, 51</t>
  </si>
  <si>
    <t>7dc6259e-729f-4469-b634-811edbfde228</t>
  </si>
  <si>
    <t>Магдалинівський фельдшерський пункт</t>
  </si>
  <si>
    <t>ЗАПОРІЗЬКА область, ОРІХІВСЬКИЙ район, село МАГДАЛИНІВКА, вулиця Шевченка, 78</t>
  </si>
  <si>
    <t>7dddf6e2-626d-456b-8b31-84232400cb98</t>
  </si>
  <si>
    <t>7de02630-4196-4241-8865-80d89b072866</t>
  </si>
  <si>
    <t>КНП "ООЛФД"ООР"</t>
  </si>
  <si>
    <t>ОДЕСЬКА область, місто ОДЕСА, провулок 2-й Куліковський, 4</t>
  </si>
  <si>
    <t>7de0372c-eaa0-4ce2-85d6-fdb56a9edba7</t>
  </si>
  <si>
    <t>Амбулаторія загальної практики сімейної медицини Сарненської дільниці №2 комунального некомерційного підприємства "Сарненський  центр первинної медико-санітарної допомоги" Сарненської  міської ради</t>
  </si>
  <si>
    <t>РІВНЕНСЬКА область, САРНЕНСЬКИЙ район, місто САРНИ, вулиця Я. Мудрого, 3</t>
  </si>
  <si>
    <t>7de0e410-b08a-41c9-b193-ad5fdcbe6164</t>
  </si>
  <si>
    <t>Фельдшерсько-акушерський пункт с. Вишневе</t>
  </si>
  <si>
    <t>ПОЛТАВСЬКА область, ХОРОЛЬСЬКИЙ район, село ВИШНЕВЕ, вулиця Центральна, 14</t>
  </si>
  <si>
    <t>7dec2238-bc34-435f-8667-05c85b9128c0</t>
  </si>
  <si>
    <t>Іваниківська амбулаторія загальної практики сімейної медицини КНП 'Центру первинної медичної допомоги' Богородчанської районної ради Івано-Франківської області</t>
  </si>
  <si>
    <t>ІВАНИКІВКА</t>
  </si>
  <si>
    <t>ІВАНО-ФРАНКІВСЬКА область, село ІВАНИКІВКА, вулиця Івана Франка, 48</t>
  </si>
  <si>
    <t>7dec363b-b04c-45be-8ea0-f88f26277a88</t>
  </si>
  <si>
    <t>Комунальне некомерційне підприємство «Херсонська міська клінічна лікарня ім. Є.Є.Карабелеша» Херсонської міської ради поліклініка №3 (з відділеннями, які надають первинну медико-санітарну допомогу, та іншими лікувально-діагностичними відділеннями)</t>
  </si>
  <si>
    <t>ХЕРСОНСЬКА область, місто ХЕРСОН, проспект 200-річчя Херсону, 25</t>
  </si>
  <si>
    <t>7defc045-95a1-47c3-b6c2-d7647cdf8719</t>
  </si>
  <si>
    <t>ХМЕЛЬНИЦЬКА область, ГОРОДОЦЬКИЙ район, місто ГОРОДОК, вулиця Шевченка, 40</t>
  </si>
  <si>
    <t>7df1d809-b8dc-4cb1-aad2-a63dbfcb7738</t>
  </si>
  <si>
    <t>Бабурський ФП</t>
  </si>
  <si>
    <t>БАБУРКА</t>
  </si>
  <si>
    <t>ЗАПОРІЗЬКА область, ЗАПОРІЗЬКИЙ район, село БАБУРКА, вулиця Дружна, 13</t>
  </si>
  <si>
    <t>7df4cbec-45dc-414c-be4c-f214407f24b4</t>
  </si>
  <si>
    <t>Фельдшерсько-акушерський пункт с. Мала Білина</t>
  </si>
  <si>
    <t>ЛЬВІВСЬКА область, село МАЛА БІЛИНА, вулиця Т. Шевченка, 86</t>
  </si>
  <si>
    <t>7dfc34e0-339d-4b46-ba09-5fc144ab25a8</t>
  </si>
  <si>
    <t>ФП с.Великий Виселок</t>
  </si>
  <si>
    <t>ВЕЛИКИЙ ВИСЕЛОК</t>
  </si>
  <si>
    <t>ХАРКІВСЬКА область, ДВОРІЧАНСЬКИЙ район, село ВЕЛИКИЙ ВИСЕЛОК, вулиця Центральна, 29</t>
  </si>
  <si>
    <t>7dffdbf3-243f-47b1-96ba-c085a600e280</t>
  </si>
  <si>
    <t>Фельдшерський пункт с.Мала Березовиця</t>
  </si>
  <si>
    <t>МАЛА БЕРЕЗОВИЦЯ</t>
  </si>
  <si>
    <t>ТЕРНОПІЛЬСЬКА область, ЗБАРАЗЬКИЙ район, село МАЛА БЕРЕЗОВИЦЯ, вулиця Центральна, 55</t>
  </si>
  <si>
    <t>7e010788-d3e6-4024-be79-83235c179ac1</t>
  </si>
  <si>
    <t>РІВНЕНСЬКА область, РІВНЕНСЬКИЙ район, смт. КВАСИЛІВ, вулиця Молодіжна, 22/а</t>
  </si>
  <si>
    <t>7e0156bf-ac8b-4876-82f6-7789c0533439</t>
  </si>
  <si>
    <t>Амбулаторія загальної практики-сімейної медицини с.Краснопілка</t>
  </si>
  <si>
    <t>ВІННИЦЬКА область, ГАЙСИНСЬКИЙ район, село КРАСНОПІЛКА, вулиця Центральна, 10Б</t>
  </si>
  <si>
    <t>7e03c2f4-0011-45cc-9e56-9172058646d6</t>
  </si>
  <si>
    <t>ФАП с. Кийданці</t>
  </si>
  <si>
    <t>КИЙДАНЦІ</t>
  </si>
  <si>
    <t>ІВАНО-ФРАНКІВСЬКА область, КОЛОМИЙСЬКИЙ район, село КИЙДАНЦІ, вулиця Шевченка , 53б</t>
  </si>
  <si>
    <t>7e161371-036c-4b49-a9e5-407362bf3437</t>
  </si>
  <si>
    <t>Фельдшерсько-акушерський пункт с. Солонці</t>
  </si>
  <si>
    <t>СОЛОНЦІ</t>
  </si>
  <si>
    <t>ПОЛТАВСЬКА область, МИРГОРОДСЬКИЙ район, село СОЛОНЦІ, вулиця Молодіжна, 43</t>
  </si>
  <si>
    <t>7e17c017-2c27-44fd-bf81-1ba25a501746</t>
  </si>
  <si>
    <t>Медичний центр "Медком"</t>
  </si>
  <si>
    <t>РІВНЕНСЬКА область, місто КОСТОПІЛЬ, вулиця Рівненська, 107</t>
  </si>
  <si>
    <t>7e190fff-a981-45d1-ac0d-5e4d5d143296</t>
  </si>
  <si>
    <t>Деленська сільська лікарська амбулаторія загальної практики - сімейної медицини</t>
  </si>
  <si>
    <t>ДЕЛЕНЬ</t>
  </si>
  <si>
    <t>ОДЕСЬКА область, АРЦИЗЬКИЙ район, село ДЕЛЕНЬ, вулиця Торгівельна, 2</t>
  </si>
  <si>
    <t>7e1b011e-3779-4efc-8552-a7f8923ddc8d</t>
  </si>
  <si>
    <t>Фельдшерсько-акушерський пункт  с. Яблунівка</t>
  </si>
  <si>
    <t>ЧЕРКАСЬКА область, КОРСУНЬ-ШЕВЧЕНКІВСЬКИЙ район, село ЯБЛУНІВКА, вулиця Чіковані, 45</t>
  </si>
  <si>
    <t>7e2978e4-d5f1-470e-8e6c-6e54884d628e</t>
  </si>
  <si>
    <t>Амбулаторія загальної практики-сімейної медицини село Протопопівка</t>
  </si>
  <si>
    <t>ПРОТОПОПІВКА</t>
  </si>
  <si>
    <t>ХАРКІВСЬКА область, ДЕРГАЧІВСЬКИЙ район, село ПРОТОПОПІВКА, вулиця Центральна, 1</t>
  </si>
  <si>
    <t>7e2ec504-2297-490c-abd2-2bd7d21773a8</t>
  </si>
  <si>
    <t>Амбулаторія ЗПСМ  с.Василівка</t>
  </si>
  <si>
    <t>ОДЕСЬКА область, БІЛЯЇВСЬКИЙ район, село ВАСИЛІВКА, вулиця ЛЕНІНА, 64</t>
  </si>
  <si>
    <t>7e304436-cf0d-4694-abdb-a392fa9fa5ee</t>
  </si>
  <si>
    <t>ФОП Карпенко Тетяна Анатоліївна</t>
  </si>
  <si>
    <t>7e3cfc99-a77d-4635-9a03-c6dee49cac24</t>
  </si>
  <si>
    <t>Амбулаторія загальної практики сімейної медицини № 4 м. Балаклія</t>
  </si>
  <si>
    <t>ХАРКІВСЬКА область, БАЛАКЛІЙСЬКИЙ район, місто БАЛАКЛІЯ, вулиця Гагаріна, 14</t>
  </si>
  <si>
    <t>7e406655-9be3-4e86-ba12-94bfa8009776</t>
  </si>
  <si>
    <t>Фельдшерський пункт с.Дослідне</t>
  </si>
  <si>
    <t>ХАРКІВСЬКА область, ХАРКІВСЬКИЙ район, смт. РОГАНЬ, вулиця Дослідна, 31</t>
  </si>
  <si>
    <t>7e439f6e-0aef-42fd-8d79-a3bd333b530a</t>
  </si>
  <si>
    <t>ФАП села Санжійка</t>
  </si>
  <si>
    <t>САНЖІЙКА</t>
  </si>
  <si>
    <t>ОДЕСЬКА область, ОВІДІОПОЛЬСЬКИЙ район, село САНЖІЙКА, вулиця Приморська, 6</t>
  </si>
  <si>
    <t>7e517711-e5ea-4625-a315-9853d5e41f0c</t>
  </si>
  <si>
    <t>Лікарська амбулаторія загальної практики сімейної медицини с.Малеве</t>
  </si>
  <si>
    <t>РІВНЕНСЬКА область, ДЕМИДІВСЬКИЙ район, село МАЛЕВЕ, вулиця Тернова, 32</t>
  </si>
  <si>
    <t>7e59fce9-c548-4f32-b923-6c3c0e0f5ea0</t>
  </si>
  <si>
    <t>Полтавська обл., Диканський р-н., смт Диканька, вул. Медична, буд. 42</t>
  </si>
  <si>
    <t>ПОЛТАВСЬКА область, ДИКАНСЬКИЙ район, смт. ДИКАНЬКА, вулиця Медична, 42</t>
  </si>
  <si>
    <t>7e5eecd8-d719-47dc-a084-7b3b9a28005f</t>
  </si>
  <si>
    <t>ЗАКАРПАТСЬКА область, місто УЖГОРОД, вулиця С. Мартина, 4</t>
  </si>
  <si>
    <t>7e641237-dc96-44b4-91fa-bb7a99855719</t>
  </si>
  <si>
    <t>Гоголівська амбулаторія загальної практики сімейної медицини</t>
  </si>
  <si>
    <t>ПОЛТАВСЬКА область, ВЕЛИКОБАГАЧАНСЬКИЙ район, смт. ГОГОЛЕВЕ, вулиця С.Горева, 30</t>
  </si>
  <si>
    <t>7e69e5ce-f7f1-4c9c-a36c-3015430f6687</t>
  </si>
  <si>
    <t>Широколузька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</si>
  <si>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ШИРОКИЙ ЛУГ</t>
  </si>
  <si>
    <t>ЗАКАРПАТСЬКА область, ТЯЧІВСЬКИЙ район, село ШИРОКИЙ ЛУГ, вулиця І. Франка, 3</t>
  </si>
  <si>
    <t>7e6b31fc-65cf-4ca4-9be2-f4d5d05683b0</t>
  </si>
  <si>
    <t>Медична мережа "ПУЛЬС" (вул. С. Данченка 1)</t>
  </si>
  <si>
    <t>М.КИЇВ, місто КИЇВ, вулиця Сергея Данченко, 1</t>
  </si>
  <si>
    <t>7e6e659b-a313-47ad-8998-a87fe9af068f</t>
  </si>
  <si>
    <t>РІВНЕНСЬКА область, смт. РОКИТНЕ, вулиця Руслана Дубовця , 30</t>
  </si>
  <si>
    <t>7e71dca5-c05d-4116-aa22-90cdf49a3690</t>
  </si>
  <si>
    <t>ФОП Кемпінська Є.М.</t>
  </si>
  <si>
    <t>М.КИЇВ, місто КИЇВ, вулиця Єфремова, 8а</t>
  </si>
  <si>
    <t>7e7f45d0-1e3b-4ae0-b399-655910b89dce</t>
  </si>
  <si>
    <t>АЗПСМ с. Колонтаїв</t>
  </si>
  <si>
    <t>ХАРКІВСЬКА область, КРАСНОКУТСЬКИЙ район, село КОЛОНТАЇВ, вулиця Центральна, 72а</t>
  </si>
  <si>
    <t>7e8041a9-18dd-4e60-b56c-8d0a35346869</t>
  </si>
  <si>
    <t>Фельдшерсько-акушерський пункт села Розтоцька Пастіль</t>
  </si>
  <si>
    <t>РОЗТОЦЬКА ПАСТІЛЬ</t>
  </si>
  <si>
    <t>ЗАКАРПАТСЬКА область, ВЕЛИКОБЕРЕЗНЯНСЬКИЙ район, село РОЗТОЦЬКА ПАСТІЛЬ, вулиця , 44</t>
  </si>
  <si>
    <t>7e83f491-693a-497a-9aaa-8aeb1961da42</t>
  </si>
  <si>
    <t>Пункт екстреної ( швидкої ) медичної допомоги "Неполоківці"</t>
  </si>
  <si>
    <t>НЕПОЛОКІВЦІ</t>
  </si>
  <si>
    <t>ЧЕРНІВЕЦЬКА область, КІЦМАНСЬКИЙ район, смт. НЕПОЛОКІВЦІ, вулиця Шевченка, 34</t>
  </si>
  <si>
    <t>7e84cefc-d47e-4660-94d1-4b6c47e10a74</t>
  </si>
  <si>
    <t>Амбулаторія ЗПСМ № 1 с-ща Васильківка (КЗ "Васильківський ЦПМСД")</t>
  </si>
  <si>
    <t>ДНІПРОПЕТРОВСЬКА область, ВАСИЛЬКІВСЬКИЙ район, смт. ВАСИЛЬКІВКА, вулиця Михайлівська, 76В</t>
  </si>
  <si>
    <t>7e863a3e-16c3-43a8-843c-7ccc58746865</t>
  </si>
  <si>
    <t>Буцька амбулаторія</t>
  </si>
  <si>
    <t>ЧЕРКАСЬКА область, МАНЬКІВСЬКИЙ район, смт. БУКИ, вулиця Пушкіна, 1</t>
  </si>
  <si>
    <t>7e89df14-b4cf-4c2f-96c8-445f9f0c8cc1</t>
  </si>
  <si>
    <t>ВІДОКРЕМЛЕНИЙ ПІДРОЗДІЛ ЛІКАРСЬКА АМБУЛАТОРІЯ ЗАГАЛЬНОЇ ПРАКТИКИ - СІМЕЙНОЇ МЕДИЦИНИ С. КРУШЕЛЬНИЦЯ КОМУНАЛЬНОГО НЕКОМЕРЦІЙНОГО ПІДПРИЄМСТВА СКОЛІВСЬКИЙ ЦЕНТР ПЕРВИННОЇ МЕДИЧНОЇ ДОПОМОГИ СКОЛІВСЬКОЇ Р</t>
  </si>
  <si>
    <t>КРУШЕЛЬНИЦЯ</t>
  </si>
  <si>
    <t>ЛЬВІВСЬКА область, СКОЛІВСЬКИЙ район, село КРУШЕЛЬНИЦЯ, вулиця Богдана Хмельницького, 121</t>
  </si>
  <si>
    <t>7e8d5811-bdb6-4cb5-9fe5-1a2ff47b632a</t>
  </si>
  <si>
    <t>Комунальне підприємство "Дитяча міська клінічна лікарня Полтавської м іської ради ДПВ№2</t>
  </si>
  <si>
    <t>ПОЛТАВСЬКА область, ПОЛТАВА район, місто ПОЛТАВА, вулиця Нікітченко, 2</t>
  </si>
  <si>
    <t>7e8dd251-b0a0-4833-800d-15772374be3c</t>
  </si>
  <si>
    <t>7e9132b5-6b7f-48e0-8743-0d16b52b10be</t>
  </si>
  <si>
    <t>Фельдшерсько-акушерський пункт с. Колінки</t>
  </si>
  <si>
    <t>КОЛІНКИ</t>
  </si>
  <si>
    <t>ІВАНО-ФРАНКІВСЬКА область, ГОРОДЕНКІВСЬКИЙ район, село КОЛІНКИ, вулиця Стефаника, 1</t>
  </si>
  <si>
    <t>7e92ea4f-aa41-4d62-9af3-1348bcf6fae8</t>
  </si>
  <si>
    <t>Вільська амбулаторія загальної практики сімейної медицини</t>
  </si>
  <si>
    <t>ЖИТОМИРСЬКА область, ЧЕРНЯХІВСЬКИЙ район, село ВІЛЬСЬК, вулиця Житомирська, 35</t>
  </si>
  <si>
    <t>7e9da92f-a23f-454f-8b7a-a67b42222995</t>
  </si>
  <si>
    <t>МИКОЛАЇВСЬКА область, місто ВОЗНЕСЕНСЬК, вулиця Короленка, 5</t>
  </si>
  <si>
    <t>7e9fe2a1-2dc0-47b5-921b-cd62589df230</t>
  </si>
  <si>
    <t>Амбулаторія загальної практики-сімейної медицини с.Лагідне</t>
  </si>
  <si>
    <t>ЛАГІДНЕ</t>
  </si>
  <si>
    <t>ЗАПОРІЗЬКА область, ТОКМАЦЬКИЙ район, село ЛАГІДНЕ, вулиця Мостова, 10</t>
  </si>
  <si>
    <t>7eb0a062-a4cf-41cc-b876-3690c7437855</t>
  </si>
  <si>
    <t>Відділення первинної медичної допомоги АПО 3</t>
  </si>
  <si>
    <t>ОДЕСЬКА область, місто ЧОРНОМОРСЬК, вулиця 1-го Травня, 23</t>
  </si>
  <si>
    <t>7eb4781b-4bdd-4fe3-9c21-59f83eeea3c6</t>
  </si>
  <si>
    <t>Фельдшерський пункт  с.Хмелівка</t>
  </si>
  <si>
    <t>ЖИТОМИРСЬКА область, село ХМЕЛІВКА, вулиця Лісова, 101 Б</t>
  </si>
  <si>
    <t>7ec84597-49ab-4692-863d-b1c48d801e73</t>
  </si>
  <si>
    <t>ФОП Іванюк Інна Андріївна</t>
  </si>
  <si>
    <t>РІВНЕНСЬКА область, КОРЕЦЬКИЙ район, місто КОРЕЦЬ, вулиця Володимирська, 14А</t>
  </si>
  <si>
    <t>7ec8bdfa-65a5-4814-9364-ad9bdc8a25c0</t>
  </si>
  <si>
    <t>Амбулаторія загальної практики - сімейної медицини м. Мерефа</t>
  </si>
  <si>
    <t>7ec982cd-248b-475e-9307-959ede108c96</t>
  </si>
  <si>
    <t>Пункт здоров'я села Григорівка</t>
  </si>
  <si>
    <t>МИКОЛАЇВСЬКА область, БРАТСЬКИЙ район, село ГРИГОРІВКА, вулиця Першотравнева, 61</t>
  </si>
  <si>
    <t>7ecc1f8c-8c82-4ef8-b707-420212920e9b</t>
  </si>
  <si>
    <t>Амбулаторія загальної практики сімейної медицини м.Снігурівка</t>
  </si>
  <si>
    <t>МИКОЛАЇВСЬКА область, СНІГУРІВСЬКИЙ район, місто СНІГУРІВКА, вулиця Жовтнева, 1</t>
  </si>
  <si>
    <t>7eccd88f-8af1-4048-a9f5-9206fb6d4326</t>
  </si>
  <si>
    <t>ФАП с. Старий Гвіздець</t>
  </si>
  <si>
    <t>СТАРИЙ ГВІЗДЕЦЬ</t>
  </si>
  <si>
    <t>ІВАНО-ФРАНКІВСЬКА область, КОЛОМИЙСЬКИЙ район, село СТАРИЙ ГВІЗДЕЦЬ, вулиця Січових Стрільців, 11</t>
  </si>
  <si>
    <t>7ed110a1-20f3-4b2b-a6aa-abd4e11e759d</t>
  </si>
  <si>
    <t>КИЇВСЬКА область, ПЕРЕЯСЛАВ-ХМЕЛЬНИЦЬКИЙ район, село ЄРКІВЦІ, вулиця провулок Зоряний, 1а</t>
  </si>
  <si>
    <t>7ed941f7-75de-4229-8ffc-7b2dccecf277</t>
  </si>
  <si>
    <t>ФОП Товт Надія Андріївна</t>
  </si>
  <si>
    <t>ЗАКАРПАТСЬКА область, місто ХУСТ, вулиця Дружби, 18 Б</t>
  </si>
  <si>
    <t>7edb1f6d-7fa1-4bed-9251-d6fd06e6c4d6</t>
  </si>
  <si>
    <t>КНП "ВІННИЦЬКИЙ КЛІНІЧНИЙ ЦЕНТР СНІДУ ВОР"</t>
  </si>
  <si>
    <t>ВІННИЦЬКА область, ВІННИЦЬКИЙ район, селище БЕРЕЗИНА, селище Березина, 5</t>
  </si>
  <si>
    <t>7ee3703f-9b84-48a2-86ca-438ea23266c5</t>
  </si>
  <si>
    <t>ФАП с.Роздолля</t>
  </si>
  <si>
    <t>РОЗДОЛЛЯ</t>
  </si>
  <si>
    <t>ХАРКІВСЬКА область, ПЕРВОМАЙСЬКИЙ район, село РОЗДОЛЛЯ, вулиця Центральна, 126</t>
  </si>
  <si>
    <t>7eea578c-b204-430f-8017-2dd49cf7b0f9</t>
  </si>
  <si>
    <t>Фельдшерський пункт с.Переможне</t>
  </si>
  <si>
    <t>ОДЕСЬКА область, ЛИМАНСЬКИЙ район, село ПЕРЕМОЖНЕ, вулиця Центральна, 8</t>
  </si>
  <si>
    <t>7eec635d-30e9-4880-b843-2a77d342b96b</t>
  </si>
  <si>
    <t>ЛЬВІВСЬКА область, ГОРОДОЦЬКИЙ район, місто ГОРОДОК, вулиця Я.Мудрого, 2</t>
  </si>
  <si>
    <t>7ef0a8c8-6377-4d30-a9a4-10a7e9216b7d</t>
  </si>
  <si>
    <t>Комунальне некомерційне підприємство "Томашпільська центральна районна лікарня" Акушерсько-гінекологічне відділення та жіноча консультація</t>
  </si>
  <si>
    <t>ВІННИЦЬКА область, ТОМАШПІЛЬСЬКИЙ район, смт. ТОМАШПІЛЬ, вулиця Ігоря Гаврилюка, 27</t>
  </si>
  <si>
    <t>7ef683d3-f21e-4bd3-8014-d64c42caa9b9</t>
  </si>
  <si>
    <t>7efb3ff4-a6d5-4a7b-9f66-4b0f33f13ff5</t>
  </si>
  <si>
    <t>Локнянський фельдшерсько-акушерський пункт</t>
  </si>
  <si>
    <t>ЛОКНЯ</t>
  </si>
  <si>
    <t>СУМСЬКА область, КРОЛЕВЕЦЬКИЙ район, село ЛОКНЯ, вулиця Алєксєєва, 24</t>
  </si>
  <si>
    <t>7efc9a13-9695-426f-b19a-e3d8ad17dfc3</t>
  </si>
  <si>
    <t>Філія №2 Комунальне некомерційне підприємство "Консультативно-діагностичний центр" Святошинського району м. Києва</t>
  </si>
  <si>
    <t>7f02a66d-699a-4281-a5f1-1a3af40339a0</t>
  </si>
  <si>
    <t>ФП с.Вікнине</t>
  </si>
  <si>
    <t>ВІКНИНЕ</t>
  </si>
  <si>
    <t>ЧЕРКАСЬКА область, село ВІКНИНЕ, вулиця Третяка, 45 а</t>
  </si>
  <si>
    <t>7f0b427f-94c2-420a-aaab-dc24c5eceb7e</t>
  </si>
  <si>
    <t>Черговий кабінет КНП "Білокоровицька АЗПСМ"</t>
  </si>
  <si>
    <t>ЖИТОМИРСЬКА область, ОЛЕВСЬКИЙ район, село БІЛОКОРОВИЧІ, вулиця Шкільна, 34А</t>
  </si>
  <si>
    <t>7f0b7d29-21a7-4155-b060-a1e33e531d16</t>
  </si>
  <si>
    <t>Комунальне некомерційне підприємство "Хорольська міська лікарня" Хорольської міської ради Лубенського району Полтавської області вул.Михайла Полонського 11/1д</t>
  </si>
  <si>
    <t>ПОЛТАВСЬКА область, ХОРОЛЬСЬКИЙ район, місто ХОРОЛ, вулиця Михайла Полонського, 11/1д</t>
  </si>
  <si>
    <t>7f0fff72-a68f-4a51-8101-0cb40fd68ce9</t>
  </si>
  <si>
    <t>ФАП с.Грабовське</t>
  </si>
  <si>
    <t>ГРАБОВСЬКЕ</t>
  </si>
  <si>
    <t>СУМСЬКА область, КРАСНОПІЛЬСЬКИЙ район, село ГРАБОВСЬКЕ, вулиця Грабовського, 20</t>
  </si>
  <si>
    <t>7f248290-986f-41da-9d29-fb8e41baeafc</t>
  </si>
  <si>
    <t>ФАП с. Вільхуватка</t>
  </si>
  <si>
    <t>ВІЛЬХУВАТКА</t>
  </si>
  <si>
    <t>ХАРКІВСЬКА область, НОВОВОДОЛАЗЬКИЙ район, село ВІЛЬХУВАТКА, вулиця Слобожанська, 194</t>
  </si>
  <si>
    <t>7f25fe17-59c4-4702-b0fc-fcf133825a77</t>
  </si>
  <si>
    <t>ЛЬВІВСЬКА область, МОСТИСЬКИЙ район, місто МОСТИСЬКА, вулиця Зелена, 2</t>
  </si>
  <si>
    <t>7f2b345e-fb20-4b41-a300-9cbe0b01595d</t>
  </si>
  <si>
    <t>Баївська амбулаторія загальної практики сімейної медицини</t>
  </si>
  <si>
    <t>БАЇВ</t>
  </si>
  <si>
    <t>ВОЛИНСЬКА область, ЛУЦЬКИЙ район, село БАЇВ, вулиця Перемоги, 1а</t>
  </si>
  <si>
    <t>7f2c23dd-4139-49b7-91e4-97db92c52f3f</t>
  </si>
  <si>
    <t>Амбулаторія загальної практики - сімейної медицини с. Гейсиха</t>
  </si>
  <si>
    <t>ГЕЙСИХА</t>
  </si>
  <si>
    <t>КИЇВСЬКА область, СТАВИЩЕНСЬКИЙ район, село ГЕЙСИХА, вулиця Гагаріна , 13</t>
  </si>
  <si>
    <t>7f33637e-2070-4dc7-91e0-82789807d0a6</t>
  </si>
  <si>
    <t>ФАП селище Донецьке лікарської амбулаторії  смт Райгородок</t>
  </si>
  <si>
    <t>ДОНЕЦЬКЕ</t>
  </si>
  <si>
    <t>ДОНЕЦЬКА область, СЛОВ'ЯНСЬКИЙ район, смт. ДОНЕЦЬКЕ, вулиця Миру, 1</t>
  </si>
  <si>
    <t>7f338909-7426-4c9d-97e2-37e855d35c77</t>
  </si>
  <si>
    <t>Ренійська міська лікарська амбулаторія загальної практики сімейної медицини</t>
  </si>
  <si>
    <t>7f35957f-1217-4379-baa3-c530f98b51fe</t>
  </si>
  <si>
    <t>Маяківський ЦПМСД</t>
  </si>
  <si>
    <t>ОДЕСЬКА область, БІЛЯЇВСЬКИЙ район, село МАЯКИ, вулиця Богачова, 98</t>
  </si>
  <si>
    <t>7f3a7a30-ce38-423c-b279-153002c7d7d0</t>
  </si>
  <si>
    <t>Амбулаторія загальної практики - сімейної медицинис. Улянівка</t>
  </si>
  <si>
    <t>УЛЯНІВКА</t>
  </si>
  <si>
    <t>ХАРКІВСЬКА область, БОГОДУХІВСЬКИЙ район, селище УЛЯНІВКА, вулиця Фомічова, 2</t>
  </si>
  <si>
    <t>7f3b0d7a-e768-4a33-a782-0ca359c3602d</t>
  </si>
  <si>
    <t>Амбулаторія загальної практики - сімейної медицини смт. Білогорівка</t>
  </si>
  <si>
    <t>БІЛОГОРІВКА</t>
  </si>
  <si>
    <t>ЛУГАНСЬКА область, ПОПАСНЯНСЬКИЙ район, смт. БІЛОГОРІВКА, вулиця Зелена, 11</t>
  </si>
  <si>
    <t>7f3d8d06-fa36-4841-a8e3-fde38cfa7a45</t>
  </si>
  <si>
    <t>ФОП Козяр Ольга Віталіївна</t>
  </si>
  <si>
    <t>ХМЕЛЬНИЦЬКА область, ГОРОДОЦЬКИЙ район, місто ГОРОДОК, вулиця ОЛЕСЯ ГОНЧАРА, 4</t>
  </si>
  <si>
    <t>7f45e651-55f0-4bbe-810a-2b668ffdb13c</t>
  </si>
  <si>
    <t>Амбулаторія загальної практики-сімейної медицини смт.ЗАРІЧНЕ</t>
  </si>
  <si>
    <t>ДОНЕЦЬКА область, ЛИМАНСЬКИЙ район, смт. ЗАРІЧНЕ, вулиця Центральна, 104</t>
  </si>
  <si>
    <t>7f48b5c0-6978-49cc-8aba-43d789cf4787</t>
  </si>
  <si>
    <t>Кремінська лікарська амбулаторія загальної практики - сімейної медицини №2</t>
  </si>
  <si>
    <t>ЛУГАНСЬКА область, КРЕМІНСЬКИЙ район, місто КРЕМІННА, площа Паркова, 60А</t>
  </si>
  <si>
    <t>7f4be1d4-0ac9-406a-b015-c7e0cba00429</t>
  </si>
  <si>
    <t>Бігунська амбулаторія  загальної практики сімейної медицини</t>
  </si>
  <si>
    <t>БІГУНЬ</t>
  </si>
  <si>
    <t>ЖИТОМИРСЬКА область, ОВРУЦЬКИЙ район, село БІГУНЬ, вулиця Механізаторів, 10</t>
  </si>
  <si>
    <t>7f53398e-9b3d-45a7-a623-80bcfff01148</t>
  </si>
  <si>
    <t>ШУБКІВ</t>
  </si>
  <si>
    <t>РІВНЕНСЬКА область, РІВНЕНСЬКИЙ район, село ШУБКІВ, вулиця Молодіжна, 35</t>
  </si>
  <si>
    <t>7f53611f-d63e-4e40-a50f-7d7557b31ae0</t>
  </si>
  <si>
    <t>КНП 'ЦПМСД № 3 м. Маріуполя' Амбулаторія № 4</t>
  </si>
  <si>
    <t>7f58bd7b-e664-4af9-ab34-2f4993fb467e</t>
  </si>
  <si>
    <t>Комунальне некомерційне підприємство "Центр первинної медико-санітарної допомоги Глибоцької селищної об'єднаної територіальної громади"</t>
  </si>
  <si>
    <t>7f5cab9d-1d9c-42b3-87f6-b21ba206a918</t>
  </si>
  <si>
    <t>ФАП  села Крива Руда</t>
  </si>
  <si>
    <t>КРИВА РУДА</t>
  </si>
  <si>
    <t>ПОЛТАВСЬКА область, СЕМЕНІВСЬКИЙ район, село КРИВА РУДА, вулиця Центральна, 1в</t>
  </si>
  <si>
    <t>7f5f8c72-f522-479a-88b6-d8a722f151cf</t>
  </si>
  <si>
    <t>Фельдшерський пункт с. Невкля</t>
  </si>
  <si>
    <t>НЕВКЛЯ</t>
  </si>
  <si>
    <t>ЧЕРНІГІВСЬКА область, ГОРОДНЯНСЬКИЙ район, село НЕВКЛЯ, вулиця Вознесенська, 32</t>
  </si>
  <si>
    <t>7f65c3bf-b8c1-4583-9f8d-024a4a82112a</t>
  </si>
  <si>
    <t>АЗПСМ сел. Біляївка</t>
  </si>
  <si>
    <t>ХАРКІВСЬКА область, ПЕРВОМАЙСЬКИЙ район, селище БІЛЯЇВКА, вулиця Соборна, 1</t>
  </si>
  <si>
    <t>7f6c7a2d-8b0c-47d5-9ee6-a3a380568167</t>
  </si>
  <si>
    <t>Комунальне некомерційне підприємство «Херсонська міська клінічна лікарня ім. Є.Є.Карабелеша» Херсонської міської ради поліклініка № 2 (з відділеннями, які надають первинну медико-санітарну допомогу, та іншими лікувально-діагностичними відділеннями)</t>
  </si>
  <si>
    <t>7f6ddae4-c45b-41b9-b820-6807551c412c</t>
  </si>
  <si>
    <t>АЗПСМ м.Красноград відділення 1</t>
  </si>
  <si>
    <t>7f74002e-ac1d-4f3b-936b-501a6f81907f</t>
  </si>
  <si>
    <t>Кустолово-Суходільська амбулаторія загальної практики-сімейної медицини</t>
  </si>
  <si>
    <t>КУСТОЛОВО-СУХОДІЛКА</t>
  </si>
  <si>
    <t>ПОЛТАВСЬКА область, МАШІВСЬКИЙ район, село КУСТОЛОВО-СУХОДІЛКА, вулиця Вишнева, 11</t>
  </si>
  <si>
    <t>7f74b6b5-f29d-4802-bb50-51d9ec9f40e1</t>
  </si>
  <si>
    <t>Великомостівська амбулаторія загальної практики - сімейної медицини</t>
  </si>
  <si>
    <t>ЛЬВІВСЬКА область, СОКАЛЬСЬКИЙ район, місто ВЕЛИКІ МОСТИ, вулиця львівська, 25</t>
  </si>
  <si>
    <t>7f74fb3b-b554-48a2-9df0-a267a7416434</t>
  </si>
  <si>
    <t>Амбулаторія загальної практики - сімейної медицини с. Берездівці</t>
  </si>
  <si>
    <t>БЕРЕЗДІВЦІ</t>
  </si>
  <si>
    <t>ЛЬВІВСЬКА область, МИКОЛАЇВСЬКИЙ район, село БЕРЕЗДІВЦІ, вулиця Травнева, 11а</t>
  </si>
  <si>
    <t>7f809559-69e3-43c6-9b34-03ed6236b750</t>
  </si>
  <si>
    <t>Фельдшерський пункт с. Калинівка</t>
  </si>
  <si>
    <t>ХЕРСОНСЬКА область, КАХОВСЬКИЙ район, село КАЛИНІВКА, вулиця Космонавтів, 49</t>
  </si>
  <si>
    <t>7f8a1bc9-b7d7-4d87-8a6f-d5d69c4d04f9</t>
  </si>
  <si>
    <t>ДОНЕЦЬКА область, місто БАХМУТ, вулиця Незалежності, 73</t>
  </si>
  <si>
    <t>7f8e08ac-e0f1-44ab-ab7e-ef09ee988943</t>
  </si>
  <si>
    <t>Радехівський фельдшерсько-акушерський пункт</t>
  </si>
  <si>
    <t>ВОЛИНСЬКА область, ЛЮБОМЛЬСЬКИЙ район, село РАДЕХІВ, вулиця Незалежності, 37</t>
  </si>
  <si>
    <t>7f8e584b-c9ce-4054-a916-27207ab1cea7</t>
  </si>
  <si>
    <t>фельдшерський пункт села Баландине</t>
  </si>
  <si>
    <t>БАЛАНДИНЕ</t>
  </si>
  <si>
    <t>ЧЕРКАСЬКА область, КАМ'ЯНСЬКИЙ район, село БАЛАНДИНЕ, вулиця Шевченка, 19</t>
  </si>
  <si>
    <t>7f910caa-da04-4d8c-903c-26bf12a71a89</t>
  </si>
  <si>
    <t>Орепівська АЗПСМ</t>
  </si>
  <si>
    <t>ОРЕПИ</t>
  </si>
  <si>
    <t>ЖИТОМИРСЬКА область, НОВОГРАД-ВОЛИНСЬКИЙ район, село ОРЕПИ, вулиця Степана Демянчука, 25</t>
  </si>
  <si>
    <t>7f95a8ca-6289-4f7f-adf8-98af00744363</t>
  </si>
  <si>
    <t>Рожнятівська СЛА ЗПСМ</t>
  </si>
  <si>
    <t>РОЖНЯТІВКА</t>
  </si>
  <si>
    <t>ВІННИЦЬКА область, ТОМАШПІЛЬСЬКИЙ район, село РОЖНЯТІВКА, вулиця Миру, 33</t>
  </si>
  <si>
    <t>7f9c183f-f1f6-41bd-8e42-12ccf2e1fe57</t>
  </si>
  <si>
    <t>Поліклініка ТОВ 'Медекс плюс'</t>
  </si>
  <si>
    <t>ІВАНО-ФРАНКІВСЬКА область, місто ІВАНО-ФРАНКІВСЬК, вулиця Військових Ветеранів, 10</t>
  </si>
  <si>
    <t>7f9d7df4-aadb-46ad-b9bb-28b10c8b700f</t>
  </si>
  <si>
    <t>Амбулаторія загальної практики - сімейної медицини № 2</t>
  </si>
  <si>
    <t>ЖИТОМИРСЬКА область, місто НОВОГРАД-ВОЛИНСЬКИЙ, вулиця Леваневського, 14</t>
  </si>
  <si>
    <t>7f9eb292-d3be-4ac4-8492-2fad7454087a</t>
  </si>
  <si>
    <t>Амбулаторія загальної практики сімейної медицини с. Тарасівці</t>
  </si>
  <si>
    <t>ТАРАСІВЦІ</t>
  </si>
  <si>
    <t>ЧЕРНІВЕЦЬКА область, НОВОСЕЛИЦЬКИЙ район, село ТАРАСІВЦІ, вулиця Пирогова, 30</t>
  </si>
  <si>
    <t>7f9fd35c-16ba-4f68-bb6d-08585aace5f7</t>
  </si>
  <si>
    <t>В-Павлівська АЗПСМ КНП "Зіньківського ЦПМСД"</t>
  </si>
  <si>
    <t>ВЕЛИКА ПАВЛІВКА</t>
  </si>
  <si>
    <t>ПОЛТАВСЬКА область, ЗІНЬКІВСЬКИЙ район, село ВЕЛИКА ПАВЛІВКА, вулиця Кошового, 134а</t>
  </si>
  <si>
    <t>7fa342ef-df9f-430f-a799-021906d6464d</t>
  </si>
  <si>
    <t>Родатицька амбулаторія загальної практики  сімейної медицини</t>
  </si>
  <si>
    <t>РОДАТИЧІ</t>
  </si>
  <si>
    <t>ЛЬВІВСЬКА область, ГОРОДОЦЬКИЙ район, село РОДАТИЧІ, вулиця Зелена, 1а</t>
  </si>
  <si>
    <t>7fa5bd1f-c6dc-403f-b7f5-a73d1b2585b5</t>
  </si>
  <si>
    <t>Подільське відділення діалізу</t>
  </si>
  <si>
    <t>ОДЕСЬКА область, місто ПОДІЛЬСЬК, вулиця проспект Перемоги, 23</t>
  </si>
  <si>
    <t>7fae1be1-f048-4955-ae0e-1be580c46b72</t>
  </si>
  <si>
    <t>КНП "Коростенська ЦМЛ КМР" (Акушерсько-гінекологічне відділення)</t>
  </si>
  <si>
    <t>ЖИТОМИРСЬКА область, місто КОРОСТЕНЬ,  ЖМАЧЕНКА, 46</t>
  </si>
  <si>
    <t>7fae7ae8-5a9f-4860-8412-fe8e3fd2393f</t>
  </si>
  <si>
    <t>Головлівська АЗП-СМ</t>
  </si>
  <si>
    <t>ГОЛОВЛІ</t>
  </si>
  <si>
    <t>ХМЕЛЬНИЦЬКА область, СЛАВУТСЬКИЙ район, село ГОЛОВЛІ, вулиця Ветеранів, 31</t>
  </si>
  <si>
    <t>7fb682a8-e421-4bec-aa6b-5c507c1e1e1d</t>
  </si>
  <si>
    <t>Пункт здоров'я с. Біла</t>
  </si>
  <si>
    <t>ЧЕРНІВЕЦЬКА область, КІЦМАНСЬКИЙ район, село БІЛА, вулиця Центральна, 1</t>
  </si>
  <si>
    <t>7fb6a684-13c2-4286-93ab-46273de86b3d</t>
  </si>
  <si>
    <t>Пункт здоров'я с.Кліщівна</t>
  </si>
  <si>
    <t>КЛІЩІВНА</t>
  </si>
  <si>
    <t>ІВАНО-ФРАНКІВСЬКА область, РОГАТИНСЬКИЙ район, село КЛІЩІВНА, вулиця Шевченка, 140а</t>
  </si>
  <si>
    <t>7fbea8e6-dedb-4893-aedf-355f5f316c92</t>
  </si>
  <si>
    <t>Відділення №7 Медичного Центру</t>
  </si>
  <si>
    <t>ЖИТОМИРСЬКА область, місто ЖИТОМИР, вулиця Покровська, 31</t>
  </si>
  <si>
    <t>7fbf08b7-a28d-4144-8b34-86d94789a436</t>
  </si>
  <si>
    <t>7fc13916-e843-4586-af13-07500172a114</t>
  </si>
  <si>
    <t>Фельдшерсько-акушерський пункт с. Раково</t>
  </si>
  <si>
    <t>РАКОВО</t>
  </si>
  <si>
    <t>ЗАКАРПАТСЬКА область, ПЕРЕЧИНСЬКИЙ район, село РАКОВО, вулиця Центральна, 21</t>
  </si>
  <si>
    <t>7fc348bd-8799-48ee-82a1-c373e04f3ccd</t>
  </si>
  <si>
    <t>Фельдшерсько-акушерський пункт с.Галабор</t>
  </si>
  <si>
    <t>ГАЛАБОР</t>
  </si>
  <si>
    <t>ЗАКАРПАТСЬКА область, БЕРЕГІВСЬКИЙ район, село ГАЛАБОР, вулиця Велика, 109</t>
  </si>
  <si>
    <t>7fc4b1d9-2188-4482-9aa1-0dd0561342d3</t>
  </si>
  <si>
    <t>Фельдшерсько-акушерський пункт с.Гринява</t>
  </si>
  <si>
    <t>ГРИНЯВА</t>
  </si>
  <si>
    <t>ІВАНО-ФРАНКІВСЬКА область, село ГРИНЯВА, урочище Центральна, 3</t>
  </si>
  <si>
    <t>7fc4cb33-f184-4977-a88f-2389f19652f6</t>
  </si>
  <si>
    <t>Консультативно діагностична поліклініка КНП "Малинська міська лікарня" ММР</t>
  </si>
  <si>
    <t>ЖИТОМИРСЬКА область, місто МАЛИН, вулиця Суворова, 83</t>
  </si>
  <si>
    <t>7fc647a0-f96c-45fa-b24a-415634323ba5</t>
  </si>
  <si>
    <t>Монастирищенська сільська лікарська амбулаторія загальної практики - сімейної медицини</t>
  </si>
  <si>
    <t>ЧЕРНІГІВСЬКА область, ІЧНЯНСЬКИЙ район, село МОНАСТИРИЩЕ, вулиця Садова, 1</t>
  </si>
  <si>
    <t>7fcb0795-0377-47b6-aae9-54971c5a1474</t>
  </si>
  <si>
    <t>ФОП Кузьмін М.В.</t>
  </si>
  <si>
    <t>ДНІПРОПЕТРОВСЬКА область, місто ДНІПРО, вулиця Чернишевського, 23</t>
  </si>
  <si>
    <t>7fcfa507-0121-4d51-8ca4-da9fdaa86f5d</t>
  </si>
  <si>
    <t>Філія амбулаторії загальної практики - сімейної медицини №5</t>
  </si>
  <si>
    <t>ДНІПРОПЕТРОВСЬКА область, місто ДНІПРО, вулиця Данила Нечая, 5</t>
  </si>
  <si>
    <t>7fd022a5-9c53-4ef8-be33-57b7a37cd193</t>
  </si>
  <si>
    <t>ЛЬВІВСЬКА область, місто ЛЬВІВ, вулиця вулиця Некрасова, 6</t>
  </si>
  <si>
    <t>7fd56ab6-acd9-44b0-acf9-bb70abdda274</t>
  </si>
  <si>
    <t>Сирівська амбулаторія ЗПСМ</t>
  </si>
  <si>
    <t>СИРОВЕ</t>
  </si>
  <si>
    <t>МИКОЛАЇВСЬКА область, ВРАДІЇВСЬКИЙ район, село СИРОВЕ, вулиця Центральна, 151А</t>
  </si>
  <si>
    <t>7fd92773-293b-4731-a73b-cc39ed1b59d6</t>
  </si>
  <si>
    <t>Великознам'янська амбулаторія загальної практики-сімейної медицини №1</t>
  </si>
  <si>
    <t>КАМ'ЯНСЬКО-ДНІПРОВСЬКИЙ</t>
  </si>
  <si>
    <t>ВЕЛИКА ЗНАМ'ЯНКА</t>
  </si>
  <si>
    <t>ЗАПОРІЗЬКА область, КАМ'ЯНСЬКО-ДНІПРОВСЬКИЙ район, село ВЕЛИКА ЗНАМ'ЯНКА, вулиця Центральна, 335</t>
  </si>
  <si>
    <t>7fe304b6-090d-45f9-8447-3a184774fcd2</t>
  </si>
  <si>
    <t>Відділення медико - соціальної та трудової реабілітації психічно хворих</t>
  </si>
  <si>
    <t>М.КИЇВ, місто КИЇВ, вулиця Олекси Тихого, 95</t>
  </si>
  <si>
    <t>7fe38da0-c6e7-4db1-ad7e-01d7f75fde2f</t>
  </si>
  <si>
    <t>Соколівська амбулаторія загальної практики-сімейної медицини</t>
  </si>
  <si>
    <t>ТЕРНОПІЛЬСЬКА область, БУЧАЦЬКИЙ район, село СОКОЛІВ, вулиця Івана Франка, 7</t>
  </si>
  <si>
    <t>7fe694c9-27db-4b0c-a357-1ea3855ebcd5</t>
  </si>
  <si>
    <t>Великоселечанський фельдшерсько-акушерський пункт</t>
  </si>
  <si>
    <t>ВЕЛИКОСЕЛЕЦЬКЕ</t>
  </si>
  <si>
    <t>ПОЛТАВСЬКА область, ОРЖИЦЬКИЙ район, село ВЕЛИКОСЕЛЕЦЬКЕ, вулиця Сульська, 8</t>
  </si>
  <si>
    <t>7fea76e1-4d39-48da-bd49-7c2738009fc4</t>
  </si>
  <si>
    <t>Комунальне некомерційне підприємство "Іллінецька міська лікарня" Іллінецької міської ради</t>
  </si>
  <si>
    <t>ВІННИЦЬКА область, місто ІЛЛІНЦІ, вулиця Вільшанська, 48</t>
  </si>
  <si>
    <t>7fef36f6-0e68-48e1-9858-c81e2738a385</t>
  </si>
  <si>
    <t>7fef5a4f-6aab-4581-a8f3-a75bdfcb4fc8</t>
  </si>
  <si>
    <t>Філія 2 (на базі ЦПМСД №3 та МКЛ №1)</t>
  </si>
  <si>
    <t>7ffac82a-0f68-451d-b3bd-9179759663a4</t>
  </si>
  <si>
    <t>АЗПСМ с. Мала Рогань</t>
  </si>
  <si>
    <t>МАЛА РОГАНЬ</t>
  </si>
  <si>
    <t>ХАРКІВСЬКА область, ХАРКІВСЬКИЙ район, село МАЛА РОГАНЬ, вулиця Західна, 2-б</t>
  </si>
  <si>
    <t>7ffdaf44-cef2-45c4-aad1-01dfaef8fd55</t>
  </si>
  <si>
    <t>Амбулаторія №3 КНП БМР «Броварський міський центр первинної медико-санітарної допомоги»</t>
  </si>
  <si>
    <t>КИЇВСЬКА область, місто БРОВАРИ,  Володимира Великого вул., 10</t>
  </si>
  <si>
    <t>7fff724c-e249-4dfe-b876-d8e2231169e3</t>
  </si>
  <si>
    <t>Підгородненський фельдшерський пункт</t>
  </si>
  <si>
    <t>ДОНЕЦЬКА область, БАХМУТСЬКИЙ район, селище ПІДГОРОДНЕ, вулиця Садова, 8а</t>
  </si>
  <si>
    <t>7fff7866-cd43-41fc-bd7e-2efd0a59059c</t>
  </si>
  <si>
    <t>Філія №4 КНП "КДЦ" Шевченківського району м. Києва, вул.  Зоологічна, 3</t>
  </si>
  <si>
    <t>8004cdf1-73c3-4d65-98e5-15d16cb3f80d</t>
  </si>
  <si>
    <t>ПЗ с. Верхній Бистрий</t>
  </si>
  <si>
    <t>ВЕРХНІЙ БИСТРИЙ</t>
  </si>
  <si>
    <t>ЗАКАРПАТСЬКА область, МІЖГІРСЬКИЙ район, село ВЕРХНІЙ БИСТРИЙ, вулиця Гагаріна, 139</t>
  </si>
  <si>
    <t>800574c6-1688-4399-a744-c6bcfc1b3d20</t>
  </si>
  <si>
    <t>Пункт здоров'я с.Підвиння</t>
  </si>
  <si>
    <t>ПІДВИННЯ</t>
  </si>
  <si>
    <t>ІВАНО-ФРАНКІВСЬКА область, РОГАТИНСЬКИЙ район, село ПІДВИННЯ, вулиця Шевченка, 28</t>
  </si>
  <si>
    <t>800ec6ee-7b43-4a82-9974-81ef35f78ce7</t>
  </si>
  <si>
    <t>Комунальне некомерційне підприємство "Іршавська районна лікарня" (3)</t>
  </si>
  <si>
    <t>ЗАКАРПАТСЬКА область, ІРШАВСЬКИЙ район, місто ІРШАВА, провулок Шевченка, 3</t>
  </si>
  <si>
    <t>80134392-d602-40c1-9d04-1d713b33d722</t>
  </si>
  <si>
    <t>Амбулаторія загальної практики сімейної медицини №4</t>
  </si>
  <si>
    <t>ХМЕЛЬНИЦЬКА область, місто ХМЕЛЬНИЦЬКИЙ, вулиця ЗАЛІЗНЯКА, 14</t>
  </si>
  <si>
    <t>8014b16e-dce5-462e-946a-3b68e3be5fe2</t>
  </si>
  <si>
    <t>Комунальне некомерційне підприємство "Сахновщинська центральна районна лікарня Сахновщинської районної ради Харківської області"</t>
  </si>
  <si>
    <t>80169d07-5b51-4dcd-9c8b-05fcbb30929d</t>
  </si>
  <si>
    <t>80213465-3cf7-4435-8f15-0c99a46b9da7</t>
  </si>
  <si>
    <t>Фельдшерський пункт с. Ясинове</t>
  </si>
  <si>
    <t>ЯСЕНОВЕ</t>
  </si>
  <si>
    <t>ДОНЕЦЬКА область, ПОКРОВСЬКИЙ район, село ЯСЕНОВЕ, вулиця Світанку, 104</t>
  </si>
  <si>
    <t>802b3818-01d5-4793-810f-1ec25d0f5a16</t>
  </si>
  <si>
    <t>Бодро Клінік</t>
  </si>
  <si>
    <t>Нововолинськ</t>
  </si>
  <si>
    <t>ВОЛИНСЬКА область, Нововолинськ район, місто Нововолинськ, вулиця вул. Луцька, 19Б</t>
  </si>
  <si>
    <t>8033648d-0aee-44a8-b47d-73e51ac725cf</t>
  </si>
  <si>
    <t>Відокремлений підрозділ"Кабінет сімейної медицини на Богомольця"</t>
  </si>
  <si>
    <t>ЗАКАРПАТСЬКА область, місто УЖГОРОД, вулиця Богомольця, 22</t>
  </si>
  <si>
    <t>8035540f-78d1-474c-b008-e80f490971fb</t>
  </si>
  <si>
    <t>Пункт здоров'я с. Дубівці</t>
  </si>
  <si>
    <t>ЧЕРНІВЕЦЬКА область, КІЦМАНСЬКИЙ район, село ДУБІВЦІ, вулиця Т. Шевченка, 49</t>
  </si>
  <si>
    <t>803559e3-97b3-4cb4-bc50-5286c4688685</t>
  </si>
  <si>
    <t>Чмикоський фельдшерсько-акушерський пункт</t>
  </si>
  <si>
    <t>ЧМИКОС</t>
  </si>
  <si>
    <t>ВОЛИНСЬКА область, ЛЮБОМЛЬСЬКИЙ район, село ЧМИКОС, вулиця Рум'янцева, 26</t>
  </si>
  <si>
    <t>8037c7d6-ffb6-4135-b597-07193179539c</t>
  </si>
  <si>
    <t>Адміністративно-управлінська частина</t>
  </si>
  <si>
    <t>8037e9ae-df92-4c72-bcb1-ed9fefb18b0d</t>
  </si>
  <si>
    <t>КНП "Олевська ЦЛ" ОМР</t>
  </si>
  <si>
    <t>ЖИТОМИРСЬКА область, ОЛЕВСЬКИЙ район, місто ОЛЕВСЬК, провулок Промисловий, 2</t>
  </si>
  <si>
    <t>803a5956-3d39-45d6-ac24-d5f042ae0b1b</t>
  </si>
  <si>
    <t>Структурний підрозділ № 11 (Петрівці)</t>
  </si>
  <si>
    <t>803a6cb2-0a02-4c87-8ffe-8115a191d84b</t>
  </si>
  <si>
    <t>Фельдшерсько-акушерський пункт с. Звірове</t>
  </si>
  <si>
    <t>ЗВІРОВЕ</t>
  </si>
  <si>
    <t>ДОНЕЦЬКА область, ПОКРОВСЬКИЙ район, село ЗВІРОВЕ, вулиця Сазонова, 89</t>
  </si>
  <si>
    <t>803ae932-a211-4f03-ac01-bb9f3b914e92</t>
  </si>
  <si>
    <t>ФАП с.  Старовірівка-2</t>
  </si>
  <si>
    <t>ХАРКІВСЬКА область, НОВОВОДОЛАЗЬКИЙ район, село СТАРОВІРІВКА, вулиця Гагаріна, 35</t>
  </si>
  <si>
    <t>803bee86-dac6-4ecd-9f83-e39cb3a6d713</t>
  </si>
  <si>
    <t>ФАП с. Сімерки</t>
  </si>
  <si>
    <t>СІМЕРКИ</t>
  </si>
  <si>
    <t>ЗАКАРПАТСЬКА область, ПЕРЕЧИНСЬКИЙ район, село СІМЕРКИ, вулиця Центральна, 114</t>
  </si>
  <si>
    <t>803e9db4-25fa-4476-a253-fb3144d388fb</t>
  </si>
  <si>
    <t>Фізична особа-підприємець Дуда Надія Богданівна</t>
  </si>
  <si>
    <t>ЛЬВІВСЬКА область, МОСТИСЬКИЙ район, місто МОСТИСЬКА, вулиця Перемишльська, 3</t>
  </si>
  <si>
    <t>80417126-4865-4930-a472-3ad1b120654d</t>
  </si>
  <si>
    <t>Фельдшерсько-акушерський пункт с.Великий Байрак</t>
  </si>
  <si>
    <t>ВЕЛИКИЙ БАЙРАК</t>
  </si>
  <si>
    <t>ПОЛТАВСЬКА область, МИРГОРОДСЬКИЙ район, село ВЕЛИКИЙ БАЙРАК, вулиця Бригадна, 1</t>
  </si>
  <si>
    <t>8044bbbd-5617-4427-a12a-dbab1c464e95</t>
  </si>
  <si>
    <t>фельдшерсько- акушерський пункт</t>
  </si>
  <si>
    <t>ВІКТОРІВКА</t>
  </si>
  <si>
    <t>КИЇВСЬКА область, МИРОНІВСЬКИЙ район, село ВІКТОРІВКА, вулиця НЕзалежності, 25</t>
  </si>
  <si>
    <t>804817d2-12f4-499c-b333-e8f616bd84fa</t>
  </si>
  <si>
    <t>Амбулатория ОПСМ №1</t>
  </si>
  <si>
    <t>80485b66-98fb-46cc-aa17-32064cd8f94b</t>
  </si>
  <si>
    <t>Амбулаторія с. Бороняво</t>
  </si>
  <si>
    <t>БОРОНЯВА</t>
  </si>
  <si>
    <t>ЗАКАРПАТСЬКА область, ХУСТСЬКИЙ район, село БОРОНЯВА, вулиця Центральна, 156</t>
  </si>
  <si>
    <t>8048c4fa-f7d0-41e6-bf5f-120fa42b96c7</t>
  </si>
  <si>
    <t>804a4a30-78f9-4f4a-8267-092d090f5c30</t>
  </si>
  <si>
    <t>АМБУЛАТОРІЯ ЗАГАЛЬНОЇ ПРАКТИКИ-СІМЕЙНОЇ МЕДИЦИНИ с.Першотравневе</t>
  </si>
  <si>
    <t>ОДЕСЬКА область, ІЗМАЇЛЬСЬКИЙ район, село ПЕРШОТРАВНЕВЕ, вулиця Шкільна, 112</t>
  </si>
  <si>
    <t>8052ee53-4915-491d-867c-faf96aebd9bc</t>
  </si>
  <si>
    <t>Амбулаторія ЗПСМ с.Шубранець</t>
  </si>
  <si>
    <t>ШУБРАНЕЦЬ</t>
  </si>
  <si>
    <t>ЧЕРНІВЕЦЬКА область, ЗАСТАВНІВСЬКИЙ район, село ШУБРАНЕЦЬ, вулиця Головна , 80Б</t>
  </si>
  <si>
    <t>8056c542-a18c-4a3f-94f2-9d007dc6345c</t>
  </si>
  <si>
    <t>КНП "Міська лікарня №12"ДМР, м.Дніпро, вул.Електрична,15</t>
  </si>
  <si>
    <t>806f71fe-d301-4c8f-b3d8-9e37bbee57ea</t>
  </si>
  <si>
    <t>КНП "МІСЬКА ДИТЯЧА КЛІНІЧНА ЛІКАРНЯ"</t>
  </si>
  <si>
    <t>ЧЕРНІВЕЦЬКА область, місто ЧЕРНІВЦІ, вулиця Буковинська, 4</t>
  </si>
  <si>
    <t>807bc060-8baa-4585-96eb-bee40b6cab2b</t>
  </si>
  <si>
    <t>ХМЕЛЬНИЦЬКА область, ІЗЯСЛАВСЬКИЙ район, місто ІЗЯСЛАВ, вулиця Богдана Хмельницького, 47</t>
  </si>
  <si>
    <t>8084db66-4390-43ea-9842-bb482456fdec</t>
  </si>
  <si>
    <t>Комунальне некомерційне підприємство Ізюмської міської ради "Центральна міська лікарня Піщанської Богоматері" СТАЦІОНАРНИЙ КОРПУС; КЛІНІКО-ДІАГНОСТИЧНА ЛАБОРАТОРІЯ; ІНФЕКЦІЙНЕ ВІДДІЛЕННЯ; АКУШЕРСЬКО-ГІНЕКОЛОГІЧНЕ ВІДДІЛЕННЯ;</t>
  </si>
  <si>
    <t>ХАРКІВСЬКА область, місто ІЗЮМ, вулиця Залікарняна/провулок Залікарняний, 5/4</t>
  </si>
  <si>
    <t>80860370-cfcf-4dab-b40a-660f78bd9506</t>
  </si>
  <si>
    <t>Коплекс№2</t>
  </si>
  <si>
    <t>ЧЕРНІГІВСЬКА область, місто ЧЕРНІГІВ, шосе 4-й кілометр Гомельского, 6</t>
  </si>
  <si>
    <t>808dd02a-13ec-41cc-b609-fe55ac6ff58f</t>
  </si>
  <si>
    <t>АЗПСМ с.Моквин</t>
  </si>
  <si>
    <t>МОКВИН</t>
  </si>
  <si>
    <t>РІВНЕНСЬКА область, БЕРЕЗНІВСЬКИЙ район, село МОКВИН, вулиця Надслучанська, 91А</t>
  </si>
  <si>
    <t>80904c4a-80e9-4680-9101-3c8d87bad1ba</t>
  </si>
  <si>
    <t>809328b0-6c46-4972-9ecf-fd5c9391348c</t>
  </si>
  <si>
    <t>Великомихайлівська АЗПСМ</t>
  </si>
  <si>
    <t>ВЕЛИКОМИХАЙЛІВКА</t>
  </si>
  <si>
    <t>ДНІПРОПЕТРОВСЬКА область, ПОКРОВСЬКИЙ район, село ВЕЛИКОМИХАЙЛІВКА, вулиця Біла, 21</t>
  </si>
  <si>
    <t>809414f3-96a8-469a-8612-d7a93f8a816d</t>
  </si>
  <si>
    <t>Зорянська АЗПСМ (КЗ ""ЦПМСД" Дніпровської районної ради Дніпропетровської області"")</t>
  </si>
  <si>
    <t>ДНІПРОПЕТРОВСЬКА область, ДНІПРОВСЬКИЙ район, селище ЗОРЯ, вулиця Центральна, 1а</t>
  </si>
  <si>
    <t>80955681-dc80-43e4-ba34-5f3b5ac3360d</t>
  </si>
  <si>
    <t>підрозділ №2 консультативно-діагностичного відділення КНП  « Міська лікарня №12» ДМР   м. Дніпро, вул. Липнева, буд. 30</t>
  </si>
  <si>
    <t>809ac856-a4ea-4251-8ad3-29eb72aa9ae2</t>
  </si>
  <si>
    <t>ІВАНО-ФРАНКІВСЬКА область, місто ІВАНО-ФРАНКІВСЬК, вулиця Короля Данила, 8</t>
  </si>
  <si>
    <t>80a04809-414b-4f36-ab9e-3826e78a3ab8</t>
  </si>
  <si>
    <t>КОМУНАЛЬНЕ ПІДПРИЄМСТВО "СОЛОНЯНСЬКА ЦЕНТРАЛЬНА РАЙОННА ЛІКАРНЯ" ДНІПРОПЕТРОВСЬКОЇ ОБЛАСНОЇ РАДИ"</t>
  </si>
  <si>
    <t>ДНІПРОПЕТРОВСЬКА область, СОЛОНЯНСЬКИЙ район, смт. СОЛОНЕ, вулиця Усенко, 13А</t>
  </si>
  <si>
    <t>80ab5587-6a99-45c9-a2c7-8f42bb13834f</t>
  </si>
  <si>
    <t>ТЕРНОПІЛЬСЬКА область, ТЕРНОПІЛЬСЬКА район, місто ЧОРТКІВ, вулиця І. Хічія, 14</t>
  </si>
  <si>
    <t>80bd59c0-7f27-4d30-8741-41056867f38f</t>
  </si>
  <si>
    <t>Могилівська амбулаторія загальної практики сімейної медицини</t>
  </si>
  <si>
    <t>МОГИЛІВКА</t>
  </si>
  <si>
    <t>ВІННИЦЬКА область, ЖМЕРИНСЬКИЙ район, село МОГИЛІВКА, площа Перемоги, 2</t>
  </si>
  <si>
    <t>80ca88d4-9e53-442c-909b-f1b0443fd885</t>
  </si>
  <si>
    <t>Довжицький фельдшерський пункт</t>
  </si>
  <si>
    <t>ЧЕРНІГІВСЬКА область, ЧЕРНІГІВСЬКИЙ район, село ДОВЖИК, вулиця Лісова, 1А</t>
  </si>
  <si>
    <t>80cab2b6-e77a-4355-b8b5-e0a49065c156</t>
  </si>
  <si>
    <t>Берестечківська АЗПСМ</t>
  </si>
  <si>
    <t>80ccdde5-d201-4d1d-8a10-e598af1357ab</t>
  </si>
  <si>
    <t>АЗПСМ с. Новокаїри</t>
  </si>
  <si>
    <t>НОВОКАЇРИ</t>
  </si>
  <si>
    <t>ХЕРСОНСЬКА область, БЕРИСЛАВСЬКИЙ район, село НОВОКАЇРИ, вулиця Баргутова, 77</t>
  </si>
  <si>
    <t>80cce8bb-ec4c-45c9-b361-9d609297977f</t>
  </si>
  <si>
    <t>ФОП Краєвська Валентина Яківна</t>
  </si>
  <si>
    <t>ЖИТОМИРСЬКА область, місто КОРОСТЕНЬ,  ГРУШЕВСЬКОГО, 7-г</t>
  </si>
  <si>
    <t>80d672d6-0c68-40bd-a6e0-1d14321e1bea</t>
  </si>
  <si>
    <t>Підгорівська сільська лікарська амбулаторія загальної практики – сімейної медицини</t>
  </si>
  <si>
    <t>ПІДГОРІВКА</t>
  </si>
  <si>
    <t>ЛУГАНСЬКА область, СТАРОБІЛЬСЬКИЙ район, село ПІДГОРІВКА, вулиця Чкалова, 64б</t>
  </si>
  <si>
    <t>80d7d242-bbf9-44a8-b815-ff5c61d90f3a</t>
  </si>
  <si>
    <t>СеніМед</t>
  </si>
  <si>
    <t>ЗАКАРПАТСЬКА область, ІРШАВСЬКИЙ район, місто ІРШАВА, вулиця Білецька, 20</t>
  </si>
  <si>
    <t>80d9bfe0-89eb-428b-8305-b6e0821c2737</t>
  </si>
  <si>
    <t>Комунальне некомерційне підприємство Харківської обласної ради "Обласна клінічна психіатрична лікарня №3"</t>
  </si>
  <si>
    <t>ХАРКІВСЬКА область, місто ХАРКІВ, вулиця Академіка Павлова, 46</t>
  </si>
  <si>
    <t>80dbd003-5a88-4394-86e3-b53962d07a75</t>
  </si>
  <si>
    <t>Малоглушанський фельдшерський пункт</t>
  </si>
  <si>
    <t>МАЛА ГЛУША</t>
  </si>
  <si>
    <t>ВОЛИНСЬКА область, ЛЮБЕШІВСЬКИЙ район, село МАЛА ГЛУША, вулиця Л.Українки, 33</t>
  </si>
  <si>
    <t>80dd3bea-26c8-41af-bb20-09cde73416ee</t>
  </si>
  <si>
    <t>Амбулаторія  с.Олешник</t>
  </si>
  <si>
    <t>ОЛЕШНИК</t>
  </si>
  <si>
    <t>ЗАКАРПАТСЬКА область, ВИНОГРАДІВСЬКИЙ район, село ОЛЕШНИК, вулиця Тюльпанів, 1</t>
  </si>
  <si>
    <t>80e74741-6284-440d-88a0-c23acaefa558</t>
  </si>
  <si>
    <t>ТЕРНОПІЛЬСЬКА область, ПІДГАЄЦЬКИЙ район, місто ПІДГАЙЦІ, вулиця Шевченка, 5а</t>
  </si>
  <si>
    <t>80e8e0cb-0337-47bf-a960-bb9231c65a79</t>
  </si>
  <si>
    <t>Амбулаторія  с.Пушкіно</t>
  </si>
  <si>
    <t>ПУШКІНО</t>
  </si>
  <si>
    <t>ЗАКАРПАТСЬКА область, ВИНОГРАДІВСЬКИЙ район, село ПУШКІНО, вулиця Тиха, 29</t>
  </si>
  <si>
    <t>80eacfc4-38a7-47e8-8ce7-dc4b580f887e</t>
  </si>
  <si>
    <t>КП "ЦПМСД №1 ПМР" Амбулаторія ЗПСМ №10</t>
  </si>
  <si>
    <t>80ed094e-dcdf-4c1f-850e-0d27304b8116</t>
  </si>
  <si>
    <t>Калитянська медична амбулаторія загальної практики - сімейної медицини</t>
  </si>
  <si>
    <t>КАЛИТА</t>
  </si>
  <si>
    <t>КИЇВСЬКА область, БРОВАРСЬКИЙ район, смт. КАЛИТА, вулиця Миру, 53</t>
  </si>
  <si>
    <t>80efa0b2-e5f8-4410-bab2-4dd971106015</t>
  </si>
  <si>
    <t>Фельдшерський пункт с. Орли</t>
  </si>
  <si>
    <t>ЧЕРКАСЬКА область, ЛИСЯНСЬКИЙ район, село ОРЛИ, вулиця Садова, 1а</t>
  </si>
  <si>
    <t>80f2c9ed-9ef5-44bf-9a3e-770d959ef122</t>
  </si>
  <si>
    <t>Черговий кабінет №2 (кабінет №100)</t>
  </si>
  <si>
    <t>М.КИЇВ, місто КИЇВ, вулиця вул. Єфремова, 11</t>
  </si>
  <si>
    <t>810e5f60-7e42-427d-bb4c-c6380d907bcd</t>
  </si>
  <si>
    <t>ФАП с.Ясногород</t>
  </si>
  <si>
    <t>ЯСНОГОРОД</t>
  </si>
  <si>
    <t>ЖИТОМИРСЬКА область, РОМАНІВСЬКИЙ район, село ЯСНОГОРОД, вулиця Тютіна, 1</t>
  </si>
  <si>
    <t>811099e5-1df4-49d3-94be-c1f24c2bba03</t>
  </si>
  <si>
    <t>Фельдшерсько-акушерський пункт села Вигівка</t>
  </si>
  <si>
    <t>ВИГІВКА</t>
  </si>
  <si>
    <t>ІВАНО-ФРАНКІВСЬКА область, село ВИГІВКА, вулиця Перемоги,</t>
  </si>
  <si>
    <t>81146d3e-6eb8-4113-8464-d8cb7e54ba78</t>
  </si>
  <si>
    <t>Нововодянська амбулаторія загальної практики сімейної медицини</t>
  </si>
  <si>
    <t>НОВОВОДЯНЕ</t>
  </si>
  <si>
    <t>ЗАПОРІЗЬКА область, КАМ'ЯНСЬКО-ДНІПРОВСЬКИЙ район, село НОВОВОДЯНЕ, вулиця Стрельнікова, 7а</t>
  </si>
  <si>
    <t>81170056-4856-4b59-909c-54fc8e27e539</t>
  </si>
  <si>
    <t>Любимівська сільська лікарська амбулаторія загальної практики - сімейної медицини</t>
  </si>
  <si>
    <t>ХЕРСОНСЬКА область, КАХОВСЬКИЙ район, смт. ЛЮБИМІВКА, вулиця Лесі Українки, 67</t>
  </si>
  <si>
    <t>811a42a8-5d94-496f-adf2-3599b15bc548</t>
  </si>
  <si>
    <t>АЗПСМ смт Краснокутськ</t>
  </si>
  <si>
    <t>ХАРКІВСЬКА область, КРАСНОКУТСЬКИЙ район, смт. КРАСНОКУТСЬК, вулиця Миру, 139</t>
  </si>
  <si>
    <t>811db9fc-0357-4559-9e00-8089ce053bac</t>
  </si>
  <si>
    <t>811f3d66-7e99-41b0-8f66-d7a91fd91c9e</t>
  </si>
  <si>
    <t>Терапевтичне відділення з ліжками надання паліативної допомоги КНП "Новояричівська районна лікарня"</t>
  </si>
  <si>
    <t>812585ec-1619-4668-a98a-c00206e7b007</t>
  </si>
  <si>
    <t>Довжоцька амбулаторія загальної практики сімейної медицини</t>
  </si>
  <si>
    <t>ВІННИЦЬКА область, ЯМПІЛЬСЬКИЙ район, село ДОВЖОК, вулиця Калинова, 6</t>
  </si>
  <si>
    <t>812f9299-9daf-476a-b106-8d11431b4ba1</t>
  </si>
  <si>
    <t>Комунальне некомерційне підприємство "Міський клінічний пологовий будинок № 7" Харківської міської ради</t>
  </si>
  <si>
    <t>ХАРКІВСЬКА область, місто ХАРКІВ, вулиця Руставелі, 12</t>
  </si>
  <si>
    <t>8135ffd3-0a0f-4c53-a721-9ca4ed918329</t>
  </si>
  <si>
    <t>КІРОВОГРАДСЬКА область, місто КРОПИВНИЦЬКИЙ, вулиця Академіка Корольова, 34/19</t>
  </si>
  <si>
    <t>81360cae-4634-46e6-9f6f-9a2b211027bb</t>
  </si>
  <si>
    <t>Фельдшерсько-акушерський пункт с.Рижа</t>
  </si>
  <si>
    <t>РИЖА</t>
  </si>
  <si>
    <t>ЧЕРНІВЕЦЬКА область, ПУТИЛЬСЬКИЙ район, село РИЖА, вулиця Сторонецький Потік, 94</t>
  </si>
  <si>
    <t>8138a61a-01b1-4840-8743-30f4fe06c228</t>
  </si>
  <si>
    <t>КНП ЦПМСД Ланчинської селищної ради</t>
  </si>
  <si>
    <t>ІВАНО-ФРАНКІВСЬКА область, смт. ЛАНЧИН, вулиця Незалежності, 140</t>
  </si>
  <si>
    <t>813e4aa0-f516-4ae7-aa16-f5dcbb983a4f</t>
  </si>
  <si>
    <t>Волинська обласна дитяча клінічна лікарня</t>
  </si>
  <si>
    <t>ВОЛИНСЬКА область, місто ЛУЦЬК, проспект Відродження, 30</t>
  </si>
  <si>
    <t>814687cc-9e73-461c-85cd-0f97c66f24eb</t>
  </si>
  <si>
    <t>КОМУНАЛЬНЕ НЕКОМЕРЦІЙНЕ ПІДПРИЄМСТВО «ЦЕНТРАЛЬНА РАЙОННА ЛІКАРНЯ ПОДІЛЬСЬКОГО РАЙОНУ КУЯЛЬНИЦЬКОЇ СІЛЬСЬКОЇ  РАДИ»</t>
  </si>
  <si>
    <t>ОДЕСЬКА область, місто ПОДІЛЬСЬК, вулиця Каштанова, 76</t>
  </si>
  <si>
    <t>81490752-d022-4709-8f5f-8f85117808b8</t>
  </si>
  <si>
    <t>81557ed8-a7a2-4caf-9240-af376e4ddb59</t>
  </si>
  <si>
    <t>81559eeb-3764-45c3-b63f-300f349f38e6</t>
  </si>
  <si>
    <t>Амбулаторія загальної практики-сімейної медицини №6 с. Горщик</t>
  </si>
  <si>
    <t>ГОРЩИК</t>
  </si>
  <si>
    <t>ЖИТОМИРСЬКА область, КОРОСТЕНСЬКИЙ район, село ГОРЩИК, вулиця Садова, 8</t>
  </si>
  <si>
    <t>815885fe-17e3-4132-84fd-18175055be0a</t>
  </si>
  <si>
    <t>Цирський фельдшерський пункт</t>
  </si>
  <si>
    <t>ЦИР</t>
  </si>
  <si>
    <t>ВОЛИНСЬКА область, ЛЮБЕШІВСЬКИЙ район, село ЦИР, вулиця Героїв Майдану, 7</t>
  </si>
  <si>
    <t>815b2c12-f1af-466c-8d9b-87f0aea2e4b0</t>
  </si>
  <si>
    <t>Патологоанатомічне відділення</t>
  </si>
  <si>
    <t>815f13ed-d847-4303-a74a-1d69768509fb</t>
  </si>
  <si>
    <t>ФП с. Тишевичі</t>
  </si>
  <si>
    <t>ТИШЕВИЧІ</t>
  </si>
  <si>
    <t>ХМЕЛЬНИЦЬКА область, ІЗЯСЛАВСЬКИЙ район, село ТИШЕВИЧІ, вулиця Молодіжна , 12</t>
  </si>
  <si>
    <t>8161af95-79a1-49fe-aa89-dc2995e0b3ed</t>
  </si>
  <si>
    <t>Лешнівська СЛА ЗПСМ</t>
  </si>
  <si>
    <t>ЛЕШНІВ</t>
  </si>
  <si>
    <t>ЛЬВІВСЬКА область, БРОДІВСЬКИЙ район, село ЛЕШНІВ, вулиця Бічна-Крайня, 2</t>
  </si>
  <si>
    <t>8168bfe8-11f1-4ff0-bde5-a7840923bdc5</t>
  </si>
  <si>
    <t>КНП "Ужгородська міська поліклініка" Ужгородської міської ради, С. Мартина 2</t>
  </si>
  <si>
    <t>81694bd6-9158-4036-adf5-37e1d2be8089</t>
  </si>
  <si>
    <t>Комунальне підприємство «Волинська обласна інфекційна лікарня»  Волинської обласної ради</t>
  </si>
  <si>
    <t>ВОЛИНСЬКА область, місто ЛУЦЬК, вулиця Шевченка, 30</t>
  </si>
  <si>
    <t>8172cf64-f16d-411e-a34b-2b5c3fe636d8</t>
  </si>
  <si>
    <t>817505ab-a71f-473c-86ec-a95db3150ae2</t>
  </si>
  <si>
    <t>Амбулаторія загальної практики сімейної медицини с. Сатанівка</t>
  </si>
  <si>
    <t>САТАНІВКА</t>
  </si>
  <si>
    <t>ЧЕРКАСЬКА область, МОНАСТИРИЩЕНСЬКИЙ район, село САТАНІВКА, вулиця Центральна, 45</t>
  </si>
  <si>
    <t>817e8712-353f-47ab-a9e9-a4edac076c5f</t>
  </si>
  <si>
    <t>Медична студія "ЛЕВЕНЯТКО"</t>
  </si>
  <si>
    <t>РІВНЕНСЬКА область, РОКИТНІВСЬКИЙ район, смт. РОКИТНЕ, вулиця Руслана Дубовця, 22</t>
  </si>
  <si>
    <t>8180c054-7240-453e-a75c-2de6961c82c4</t>
  </si>
  <si>
    <t>ТОВ "СЛАОМЕД"</t>
  </si>
  <si>
    <t>ВІННИЦЬКА область, місто ВІННИЦЯ, вулиця Хмельницьке шосе, 96а</t>
  </si>
  <si>
    <t>81815b46-c4db-474b-be73-f3dc60fda1da</t>
  </si>
  <si>
    <t>Амбулаторія ЗПСМ №9</t>
  </si>
  <si>
    <t>ХМЕЛЬНИЦЬКА область, місто КАМ'ЯНЕЦЬ-ПОДІЛЬСЬКИЙ, вулиця Князів Коріатовичів, 25</t>
  </si>
  <si>
    <t>8186e669-1a5c-4a73-b2ca-0d8fecd5c914</t>
  </si>
  <si>
    <t>ФП с. Гостинне</t>
  </si>
  <si>
    <t>ГОСТИННЕ</t>
  </si>
  <si>
    <t>ВІННИЦЬКА область, НЕМИРІВСЬКИЙ район, село ГОСТИННЕ, вулиця Незалежності, 6</t>
  </si>
  <si>
    <t>81879cc6-189f-4d5e-8700-6663838d9691</t>
  </si>
  <si>
    <t>ДОНЕЦЬКА область, місто КОСТЯНТИНІВКА, вулиця Інженерна, 23</t>
  </si>
  <si>
    <t>8189d56f-c708-4236-acf4-50865415b0a3</t>
  </si>
  <si>
    <t>ТЕРНОПІЛЬСЬКА область, місто ТЕРНОПІЛЬ, вулиця 15-го Квітня, 1</t>
  </si>
  <si>
    <t>8198a1dd-3386-4220-8c28-727ffea34492</t>
  </si>
  <si>
    <t>81a502fb-c34c-4127-8979-24de90a75977</t>
  </si>
  <si>
    <t>Фельдшерсько-акушерський пункт с.Мала Грожанна КНП «Миколаївська МЛ»</t>
  </si>
  <si>
    <t>МАЛА ГОРОЖАННА</t>
  </si>
  <si>
    <t>ЛЬВІВСЬКА область, МИКОЛАЇВСЬКИЙ район, село МАЛА ГОРОЖАННА, вулиця Січових Стрільців, 54</t>
  </si>
  <si>
    <t>81a96896-f161-4109-9b1d-79aeae3fe503</t>
  </si>
  <si>
    <t>Пункт здоров'я с.Григорів</t>
  </si>
  <si>
    <t>ГРИГОРІВ</t>
  </si>
  <si>
    <t>ІВАНО-ФРАНКІВСЬКА область, РОГАТИНСЬКИЙ район, село ГРИГОРІВ, вулиця Шевченка, 10а</t>
  </si>
  <si>
    <t>81a9f074-54b5-4f08-88a7-3c1389f843db</t>
  </si>
  <si>
    <t>Фельдшерсько-акушерський пункт  с. Держів  КНП «Миколаївська ЦРЛ»</t>
  </si>
  <si>
    <t>ДЕРЖІВ</t>
  </si>
  <si>
    <t>ЛЬВІВСЬКА область, МИКОЛАЇВСЬКИЙ район, село ДЕРЖІВ, вулиця Л.Українки, 155</t>
  </si>
  <si>
    <t>81afb990-eba7-4186-b414-093e981aa8bf</t>
  </si>
  <si>
    <t>81b02fa1-b5b5-48b1-90b6-ea3cf4baa1a0</t>
  </si>
  <si>
    <t>81b15751-3ce5-4aeb-89b7-2b45012250eb</t>
  </si>
  <si>
    <t>КАБІНЕТ СІМЕЙНОГО ЛІКАРЯ</t>
  </si>
  <si>
    <t>81b33d6f-64d7-4242-a7be-196d7206f4ff</t>
  </si>
  <si>
    <t>Комунальне некомерційне підприємство "Хмельницький обласний заклад з надання психіатричної допомоги" Хмельницької обласної ради" с. Яблунівка</t>
  </si>
  <si>
    <t>ХМЕЛЬНИЦЬКА область, село ЯБЛУНІВКА, вулиця Ватутіна, 44</t>
  </si>
  <si>
    <t>81b5b4b8-e4ee-4347-a3f2-d76b8672a23c</t>
  </si>
  <si>
    <t>Пункт екстреної ( швидкої ) медичної допомоги "Кострижівка"</t>
  </si>
  <si>
    <t>КОСТРИЖІВКА</t>
  </si>
  <si>
    <t>ЧЕРНІВЕЦЬКА область, ЗАСТАВНІВСЬКИЙ район, смт. КОСТРИЖІВКА, вулиця Буковинська,</t>
  </si>
  <si>
    <t>81c2307d-9888-4216-a035-9e14f6c8651d</t>
  </si>
  <si>
    <t>Фельдшерсько-акушерський пункт села Підгірці</t>
  </si>
  <si>
    <t>ПІДГІРЦІ</t>
  </si>
  <si>
    <t>РІВНЕНСЬКА область, РІВНЕНСЬКИЙ район, село ПІДГІРЦІ, вулиця Лесі Українки, 1</t>
  </si>
  <si>
    <t>81d9149e-3a21-4261-b22f-61aa79688964</t>
  </si>
  <si>
    <t>Амбулаторія загальної практики-сімейної медицини № 13, філія 2 КНП "ЦПМСД №1" Святошинського району м.Києва</t>
  </si>
  <si>
    <t>М.КИЇВ, місто КИЇВ, вулиця Генерала Наумова, 31</t>
  </si>
  <si>
    <t>81e8f3fb-09e3-4269-9a93-47ef0ba8ff30</t>
  </si>
  <si>
    <t>Амбулаторія загальної практики - сімейної медицини село Зарічани</t>
  </si>
  <si>
    <t>ЖИТОМИРСЬКА область, ЖИТОМИРСЬКИЙ район, село ЗАРІЧАНИ, вулиця Бориса Тена , 72</t>
  </si>
  <si>
    <t>81ebb1ce-634c-455a-b839-550c5e20aa65</t>
  </si>
  <si>
    <t>ТОВАРИСТВО З ОБМЕЖЕНОЮ ВІДПОВІДАЛЬНІСТЮ "МЕДИЧНИЙ ЦЕНТР"БІО ПЛЮС"</t>
  </si>
  <si>
    <t>КИЇВСЬКА область, місто ВАСИЛЬКІВ, вулиця Декабристів, 151/1</t>
  </si>
  <si>
    <t>81eeeffa-db31-4c8a-81c1-661ba117fd6e</t>
  </si>
  <si>
    <t>Забуянська медична амбулаторія загальної практики - сімейної медицини</t>
  </si>
  <si>
    <t>ЗАБУЯННЯ</t>
  </si>
  <si>
    <t>КИЇВСЬКА область, МАКАРІВСЬКИЙ район, село ЗАБУЯННЯ, вулиця Лесі Українки, 3</t>
  </si>
  <si>
    <t>81f13988-7c01-4f56-8d29-95e4b8360881</t>
  </si>
  <si>
    <t>комунальне некомерційне підприємство "Ватутінська міська лікарня Ватутінської міської ради"</t>
  </si>
  <si>
    <t>81f558c5-b504-4851-853a-3b44f7a444fa</t>
  </si>
  <si>
    <t>Семенівська ЛА ЗПСМ</t>
  </si>
  <si>
    <t>81fa6b10-c98e-4234-a511-e6becce90d54</t>
  </si>
  <si>
    <t>Білявинський фельдшерський пункт</t>
  </si>
  <si>
    <t>БІЛЯВИНЦІ</t>
  </si>
  <si>
    <t>ТЕРНОПІЛЬСЬКА область, БУЧАЦЬКИЙ район, село БІЛЯВИНЦІ, вулиця Горішня, 16</t>
  </si>
  <si>
    <t>81ff0ddc-17d8-4106-9266-964375dff8fd</t>
  </si>
  <si>
    <t>Амбулаторія загальної практики - сімейної медицини с. Сад</t>
  </si>
  <si>
    <t>СУМСЬКА область, СУМСЬКИЙ район, селище САД, вулиця Паркова, 2А</t>
  </si>
  <si>
    <t>8204d10d-ccb5-455c-810b-fcade783283f</t>
  </si>
  <si>
    <t>Вишеньківська МАЗПСМ</t>
  </si>
  <si>
    <t>ВИШЕНЬКИ</t>
  </si>
  <si>
    <t>КИЇВСЬКА область, БОРИСПІЛЬСЬКИЙ район, село ВИШЕНЬКИ, вулиця Храмова, 30</t>
  </si>
  <si>
    <t>820bea17-66b5-43dc-a750-a6f18d0b34a3</t>
  </si>
  <si>
    <t>Комунальне некомерційне підприємство "Київська міська туберкульозна лікарня № 2" ВОКМР (КМДА)</t>
  </si>
  <si>
    <t>М.КИЇВ, місто КИЇВ, вулиця Гостомельське шосе, 8</t>
  </si>
  <si>
    <t>820cb692-80dd-453b-875c-791d66fc6351</t>
  </si>
  <si>
    <t>820d3538-a2a0-4d2b-b986-b7fd47bf96d2</t>
  </si>
  <si>
    <t>ФП с.Тимкове</t>
  </si>
  <si>
    <t>ТИМКОВЕ</t>
  </si>
  <si>
    <t>ОДЕСЬКА область, село ТИМКОВЕ, вулиця Центральна, 4</t>
  </si>
  <si>
    <t>820e85b5-4c1b-4cc6-89d0-337e612b4fd5</t>
  </si>
  <si>
    <t>с.Тридуби СЛА ЗПСМ</t>
  </si>
  <si>
    <t>ТРИДУБИ</t>
  </si>
  <si>
    <t>МИКОЛАЇВСЬКА область, КРИВООЗЕРСЬКИЙ район, село ТРИДУБИ, вулиця Центральна, 41</t>
  </si>
  <si>
    <t>820fcea5-5d42-48bf-8d2c-ba79d8b30778</t>
  </si>
  <si>
    <t>КОМУНАЛЬНЕ ПІДПРИЄМСТВО "АПОСТОЛІВСЬКА ЦЕНТРАЛЬНА РАЙОННА ЛІКАРНЯ" ДНІПРОПЕТРОВСЬКОЇ ОБЛАСНОЇ РАДИ" вул.Медична, будинок 63</t>
  </si>
  <si>
    <t>8214f315-27a4-4b88-8c18-0d03127eb574</t>
  </si>
  <si>
    <t>Амбулаторія загальної практики сімейної медицини с. Росохач</t>
  </si>
  <si>
    <t>РОСОХАЧ</t>
  </si>
  <si>
    <t>ІВАНО-ФРАНКІВСЬКА область, ГОРОДЕНКІВСЬКИЙ район, село РОСОХАЧ, вулиця Українська, 80а</t>
  </si>
  <si>
    <t>82171d53-cb4c-47e9-a63e-ac9b1db4b781</t>
  </si>
  <si>
    <t>Фельдшерський пункт с. Писарівка</t>
  </si>
  <si>
    <t>ЧЕРКАСЬКА область, ЛИСЯНСЬКИЙ район, село ПИСАРІВКА, провулок Механізатора, 4</t>
  </si>
  <si>
    <t>8221d6d7-f6ed-44b6-a2b0-aa287d42619a</t>
  </si>
  <si>
    <t>Амбулаторія ЗПСМ с. Троїцьке (КНП "П'ятихатський ЦПМСД" ПМР)</t>
  </si>
  <si>
    <t>ДНІПРОПЕТРОВСЬКА область, П'ЯТИХАТСЬКИЙ район, село ТРОЇЦЬКЕ, вулиця Центральна, 43</t>
  </si>
  <si>
    <t>822532ba-04cb-4994-afe2-c4c87a5f0ecf</t>
  </si>
  <si>
    <t>Амбулаторія загальної практики- сімейної медицини смт Шалигине</t>
  </si>
  <si>
    <t>ШАЛИГИНЕ</t>
  </si>
  <si>
    <t>СУМСЬКА область, ГЛУХІВСЬКИЙ район, смт. ШАЛИГИНЕ, вулиця 40 Років Перемоги, 10</t>
  </si>
  <si>
    <t>822f7480-9953-469a-a6a3-4b177bb1d0a6</t>
  </si>
  <si>
    <t>823123d1-2080-41c2-b8fc-79389614fc27</t>
  </si>
  <si>
    <t>Амбулаторія загальної практики-сімейної медицини № 9, філія 1 КНП "ЦПМСД №1" Святошинського району м.Києва</t>
  </si>
  <si>
    <t>М.КИЇВ, місто КИЇВ, вулиця Академіка Булаховського, 26</t>
  </si>
  <si>
    <t>82347a76-ca94-4760-8eb4-2f93e1ea566b</t>
  </si>
  <si>
    <t>КНП "МІСЬКА ЛІКАРНЯ №8" ЗМР ,вул.Авраменко, буд. 4</t>
  </si>
  <si>
    <t>82399556-fb14-48ec-b39b-816669a5a989</t>
  </si>
  <si>
    <t>Лісняківський фельдшерсько-акушерський пункт</t>
  </si>
  <si>
    <t>ЛІСНЯКИ</t>
  </si>
  <si>
    <t>ВОЛИНСЬКА область, СТАРОВИЖІВСЬКИЙ район, село ЛІСНЯКИ, вулиця Дубова, 70</t>
  </si>
  <si>
    <t>8240b9ec-8b51-4987-8d01-22cb8b105930</t>
  </si>
  <si>
    <t>Комунальне підприємство "Волинська обласна лікарня "Хоспіс" м. Ковель" Волинської обласної ради</t>
  </si>
  <si>
    <t>8241b570-c028-4254-8e52-1db84485d78f</t>
  </si>
  <si>
    <t>ОДЕСЬКА область, місто АНАНЬЇВ, вулиця Героїв України, 7</t>
  </si>
  <si>
    <t>8246406d-5f7c-45ee-b9b6-cc22e1419135</t>
  </si>
  <si>
    <t>ІВАНО-ФРАНКІВСЬКА область, смт. КУТИ, вулиця Павлика, 1</t>
  </si>
  <si>
    <t>824d185c-adeb-403a-9c49-1668bf39fedc</t>
  </si>
  <si>
    <t>Філія №4 Черкаської міської консультативно-діагностичної поліклініки</t>
  </si>
  <si>
    <t>ЧЕРКАСЬКА область, місто ЧЕРКАСИ, вулиця Байди Вишневецького, 61</t>
  </si>
  <si>
    <t>8252617c-7370-4d09-a7d6-944d7e43fbbf</t>
  </si>
  <si>
    <t>КНП "Обласна клінічна лікарня ім.О.Ф.Гербачевського" Житомирської обласної ради</t>
  </si>
  <si>
    <t>ЖИТОМИРСЬКА область, місто ЖИТОМИР, вулиця Червоного Хреста, 3</t>
  </si>
  <si>
    <t>82555451-08fc-4ae3-b826-69e2be50ff49</t>
  </si>
  <si>
    <t>Великодимирська амбулаторія загальної практики – сімейної медицини (КНП БРР ЦПМСД)</t>
  </si>
  <si>
    <t>ВЕЛИКА ДИМЕРКА</t>
  </si>
  <si>
    <t>КИЇВСЬКА область, БРОВАРСЬКИЙ район, смт. ВЕЛИКА ДИМЕРКА, вулиця Соборна, 15 А</t>
  </si>
  <si>
    <t>826cb3c8-abe3-4353-a7c8-13d2bdd48bda</t>
  </si>
  <si>
    <t>Мала Петриківка АЗПСМ (КНП \</t>
  </si>
  <si>
    <t>827398ca-33c5-4e3d-8420-09212d04dd2a</t>
  </si>
  <si>
    <t>ЛЬВІВСЬКА область, місто СТРИЙ, вулиця Шевченка, 59</t>
  </si>
  <si>
    <t>8276b428-aef9-4a42-8cd3-95e95a1772be</t>
  </si>
  <si>
    <t>ФП с.Новоіванівка (СЛА ЗПСМ с.Кам'янка)</t>
  </si>
  <si>
    <t>ДНІПРОПЕТРОВСЬКА область, АПОСТОЛІВСЬКИЙ район, село НОВОІВАНІВКА, вулиця Центральна, 37б</t>
  </si>
  <si>
    <t>82777ccd-ccc1-4133-8e39-1f45b6f0e634</t>
  </si>
  <si>
    <t>Фельдшерсько-акушерський пункт с.Бобрик-2</t>
  </si>
  <si>
    <t>БОБРИК ДРУГИЙ</t>
  </si>
  <si>
    <t>ОДЕСЬКА область, ЛЮБАШІВСЬКИЙ район, село БОБРИК ДРУГИЙ, прохід Шкільний, 2</t>
  </si>
  <si>
    <t>827afa20-1016-4b7e-b78f-6aeaec4136d6</t>
  </si>
  <si>
    <t>Жежелівська АЗПСМ</t>
  </si>
  <si>
    <t>ЖЕЖЕЛІВ</t>
  </si>
  <si>
    <t>ВІННИЦЬКА область, КОЗЯТИНСЬКИЙ район, село ЖЕЖЕЛІВ, вулиця Київська, 56</t>
  </si>
  <si>
    <t>827ca298-ff3b-442f-891f-fc4bf70a8812</t>
  </si>
  <si>
    <t>Обласний центр екстреної медичної допомоги</t>
  </si>
  <si>
    <t>ЧЕРКАСЬКА область, місто ЧЕРКАСИ, вулиця Академіка Корольова, 15</t>
  </si>
  <si>
    <t>827df6b4-7fd6-4fed-ad55-ffd246e6c842</t>
  </si>
  <si>
    <t>ФП с.Щербашенці</t>
  </si>
  <si>
    <t>ЩЕРБАШИНЦІ</t>
  </si>
  <si>
    <t>КИЇВСЬКА область, БОГУСЛАВСЬКИЙ район, село ЩЕРБАШИНЦІ, вулиця 9 ТРАВНЯ, 1А</t>
  </si>
  <si>
    <t>827fe05e-5a93-42e0-8d6b-9b68c5392d50</t>
  </si>
  <si>
    <t>Черговий кабінет (вихідні та святкові дні)</t>
  </si>
  <si>
    <t>82845e17-22b7-4ee9-8a9b-08f2c0d3b245</t>
  </si>
  <si>
    <t>Крижопільське відділення ЕМД</t>
  </si>
  <si>
    <t>ВІННИЦЬКА область, смт. КРИЖОПІЛЬ, вулиця Данила Нечая, 10</t>
  </si>
  <si>
    <t>82853b12-4df5-4749-a033-e8a208797b30</t>
  </si>
  <si>
    <t>Амбулаторія загальної практики сімейної медицини смт. Низи</t>
  </si>
  <si>
    <t>НИЗИ</t>
  </si>
  <si>
    <t>СУМСЬКА область, СУМСЬКИЙ район, смт. НИЗИ, вулиця Цукровиків, 32</t>
  </si>
  <si>
    <t>828be26f-1fc9-4688-b056-c985ad7b6173</t>
  </si>
  <si>
    <t>Фельдшерсько-акушерський пункт села Радухівка</t>
  </si>
  <si>
    <t>РАДУХІВКА</t>
  </si>
  <si>
    <t>РІВНЕНСЬКА область, РІВНЕНСЬКИЙ район, село РАДУХІВКА, вулиця Незалежності, 27</t>
  </si>
  <si>
    <t>82941530-59f2-4f7b-8f38-8035b23c6f07</t>
  </si>
  <si>
    <t>ФП с. Садове</t>
  </si>
  <si>
    <t>ВІННИЦЬКА область, ЛІТИНСЬКИЙ район, село САДОВЕ, вулиця ІВАНА ФРАНКА, 4</t>
  </si>
  <si>
    <t>8299fe59-ee8c-4551-b6de-78014a601c18</t>
  </si>
  <si>
    <t>Фельдшерсько-акушерський пункт с. Річки</t>
  </si>
  <si>
    <t>ЛЬВІВСЬКА область, ЖОВКІВСЬКИЙ район, село РІЧКИ, вулиця Космічна, 42/А</t>
  </si>
  <si>
    <t>829e19ff-db19-42c6-8d4d-b675f6965208</t>
  </si>
  <si>
    <t>Печиводський фельдшерський пункт</t>
  </si>
  <si>
    <t>ПЕЧИВОДИ</t>
  </si>
  <si>
    <t>ХМЕЛЬНИЦЬКА область, СЛАВУТСЬКИЙ район, село ПЕЧИВОДИ, вулиця Пархоменка, 1а</t>
  </si>
  <si>
    <t>829f4df6-5345-4379-948e-605390d39d59</t>
  </si>
  <si>
    <t>ФАП с. Павлівка</t>
  </si>
  <si>
    <t>ОДЕСЬКА область, АРЦИЗЬКИЙ район, село ПАВЛІВКА, вулиця Центральна, 97</t>
  </si>
  <si>
    <t>82a4ef22-c68d-42d6-a1f8-87d024a1e1f5</t>
  </si>
  <si>
    <t>Фельдшерсько-акушерський пункт с.Грамотне</t>
  </si>
  <si>
    <t>ГРАМОТНЕ</t>
  </si>
  <si>
    <t>ІВАНО-ФРАНКІВСЬКА область, село ГРАМОТНЕ, урочище Центр, 40</t>
  </si>
  <si>
    <t>82a61c16-e680-477b-80fe-797cc4f25f65</t>
  </si>
  <si>
    <t>Скоморохівська амбулаторія загальної практики - сімейної медицини</t>
  </si>
  <si>
    <t>ЛЬВІВСЬКА область, село СКОМОРОХИ, вулиця Коробка, 9</t>
  </si>
  <si>
    <t>82a682e3-c2de-45df-a1eb-50bd8aeddec2</t>
  </si>
  <si>
    <t>ФП с.Курулька</t>
  </si>
  <si>
    <t>КУРУЛЬКА</t>
  </si>
  <si>
    <t>ХАРКІВСЬКА область, БАРВІНКІВСЬКИЙ район, село КУРУЛЬКА, вулиця Миру, 6</t>
  </si>
  <si>
    <t>82aa4be5-cd12-464e-ae8a-de8d2886f9f3</t>
  </si>
  <si>
    <t>СУМСЬКА область, смт. КРАСНОПІЛЛЯ, вулиця Перемоги, 26</t>
  </si>
  <si>
    <t>82abe81b-9348-4f9f-8f98-490c5a7bb482</t>
  </si>
  <si>
    <t>АЗПСМ № 7 КЗ "ЦПМСД № 3"</t>
  </si>
  <si>
    <t>ПОЛТАВСЬКА область, місто КРЕМЕНЧУК, вулиця Володимира Великого, 62</t>
  </si>
  <si>
    <t>82ad02ef-d1dd-4c67-8434-943b8230b25f</t>
  </si>
  <si>
    <t>Амбулаторія № 5 КУ "ЦПМСД № 2"</t>
  </si>
  <si>
    <t>82b138c3-b5cc-4130-a82e-002c0b028a5f</t>
  </si>
  <si>
    <t>Рунівщинська АЗП-СМ</t>
  </si>
  <si>
    <t>РУНІВЩИНА</t>
  </si>
  <si>
    <t>ПОЛТАВСЬКА область, ПОЛТАВСЬКИЙ район, село РУНІВЩИНА, вулиця Михайла Гаврилка, 23</t>
  </si>
  <si>
    <t>82b50405-bd9a-486b-805a-f7c25ba2221a</t>
  </si>
  <si>
    <t>Пункт здоров'я с.Добропілля</t>
  </si>
  <si>
    <t>ХАРКІВСЬКА область, ВАЛКІВСЬКИЙ район, село ДОБРОПІЛЛЯ, вулиця Зарічна, 9</t>
  </si>
  <si>
    <t>82bd871e-ee1a-4b49-b87b-ff9376efa6f6</t>
  </si>
  <si>
    <t>Консультативно-діагностичний центр.</t>
  </si>
  <si>
    <t>82bde4b9-0b71-4186-85f1-fec0c298cc4a</t>
  </si>
  <si>
    <t>Володимир-Волинська АЗПСМ №2</t>
  </si>
  <si>
    <t>82be07ba-41dd-49dc-9c98-67707a1ca183</t>
  </si>
  <si>
    <t>АЗПСМ с. Солтанівка</t>
  </si>
  <si>
    <t>СОЛТАНІВКА</t>
  </si>
  <si>
    <t>ОДЕСЬКА область, ЛЮБАШІВСЬКИЙ район, село СОЛТАНІВКА, вулиця Шевченко, 6</t>
  </si>
  <si>
    <t>82cba068-f696-4633-b99d-9d377816f9b8</t>
  </si>
  <si>
    <t>Миколаївська амбулаторія загальної практики -сімейної медицини</t>
  </si>
  <si>
    <t>ДОНЕЦЬКА область, ПОКРОВСЬКИЙ район, село МИКОЛАЇВКА, вулиця Гагаріна, 1</t>
  </si>
  <si>
    <t>82cbcbb2-6f51-4f27-9cdc-647c4b4b21ba</t>
  </si>
  <si>
    <t>Михайлівська АЗПСМ (КНП \</t>
  </si>
  <si>
    <t>ДНІПРОПЕТРОВСЬКА область, СИНЕЛЬНИКІВСЬКИЙ район, село МИХАЙЛІВКА, вулиця Гоголя, 52</t>
  </si>
  <si>
    <t>82d170b5-062d-47f8-af80-f149a26c0c49</t>
  </si>
  <si>
    <t>Панчівська амбулаторія загальної практики-сімейної медицини</t>
  </si>
  <si>
    <t>ПАНЧЕВЕ</t>
  </si>
  <si>
    <t>КІРОВОГРАДСЬКА область, НОВОМИРГОРОДСЬКИЙ район, село ПАНЧЕВЕ, вулиця Центральна, 2а</t>
  </si>
  <si>
    <t>82d3608a-499c-4d12-98b0-795fbac22369</t>
  </si>
  <si>
    <t>Клінічний центр 'БРАСС'</t>
  </si>
  <si>
    <t>ІВАНО-ФРАНКІВСЬКА область, місто ІВАНО-ФРАНКІВСЬК, вулиця Січових Стрільців, 28</t>
  </si>
  <si>
    <t>82d6417e-1319-4620-ad3f-7620dbb5e464</t>
  </si>
  <si>
    <t>Адміністративно-господарський відділ</t>
  </si>
  <si>
    <t>82d7bffc-e7fe-4956-9b5c-6466981e61fd</t>
  </si>
  <si>
    <t>Приймальне відділення КНП "Люботинська міська лікарня" ЛМР ХО</t>
  </si>
  <si>
    <t>ХАРКІВСЬКА область, місто ЛЮБОТИН, вулиця Громова, 3</t>
  </si>
  <si>
    <t>82d80c46-6363-4a76-a7a1-bdfeadec2f3f</t>
  </si>
  <si>
    <t>КОМУНАЛЬНЕ НЕКОМЕРЦІЙНЕ ПІДПРИЄМСТВО МАРІУПОЛЬСЬКОЇ МІСЬКОЇ РАДИ "ЦЕНТР ПЕРВИННОЇ МЕДИКО-САНІТАРНОЇ ДОПОМОГИ №1 М.МАРІУПОЛЯ"  Амбулаторія № 4</t>
  </si>
  <si>
    <t>ДОНЕЦЬКА область, місто МАРІУПОЛЬ, вулиця Челюскинців, 44</t>
  </si>
  <si>
    <t>82dbd8e7-aaec-4750-9008-be1986218820</t>
  </si>
  <si>
    <t>Бедевлянська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</si>
  <si>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БЕДЕВЛЯ</t>
  </si>
  <si>
    <t>ЗАКАРПАТСЬКА область, ТЯЧІВСЬКИЙ район, село БЕДЕВЛЯ, вулиця Волошина, 63</t>
  </si>
  <si>
    <t>82dc3e94-d98a-4cdc-b7f5-9885349471a2</t>
  </si>
  <si>
    <t>Вертіївська АЗПСМ</t>
  </si>
  <si>
    <t>ВЕРТІЇВКА</t>
  </si>
  <si>
    <t>ЧЕРНІГІВСЬКА область, НІЖИНСЬКИЙ район, село ВЕРТІЇВКА, вулиця Миру, 128</t>
  </si>
  <si>
    <t>82df4688-0140-45fc-8932-a6ccf8bd5b68</t>
  </si>
  <si>
    <t>Фельдшерсько-акушерський пункт села Хотинь</t>
  </si>
  <si>
    <t>РІВНЕНСЬКА область, РІВНЕНСЬКИЙ район, село ХОТИН, вулиця Радгоспна, 15а</t>
  </si>
  <si>
    <t>82df4cb9-102a-4538-8009-ab1064a1e6db</t>
  </si>
  <si>
    <t>КНП ЦПМСД №5 м. Вінниці АЗПСМ №2</t>
  </si>
  <si>
    <t>82e060eb-b082-432c-91f5-276e0b1d915f</t>
  </si>
  <si>
    <t>Фельдшерський пункт с.Острівець</t>
  </si>
  <si>
    <t>ТЕРНОПІЛЬСЬКА область, село ОСТРІВЕЦЬ, вулиця Центральна, 44</t>
  </si>
  <si>
    <t>82e5f252-38f3-4ff8-aa70-2794c2b2e80a</t>
  </si>
  <si>
    <t>ХМЕЛЬНИЦЬКА область, місто КАМ'ЯНЕЦЬ-ПОДІЛЬСЬКИЙ, вулиця Гагаріна, 13</t>
  </si>
  <si>
    <t>82e9fe2d-f2e4-44e6-ab8f-5e23357dd388</t>
  </si>
  <si>
    <t>Амбулаторія загальної  практики-сімейної медицини № 9</t>
  </si>
  <si>
    <t>ДНІПРОПЕТРОВСЬКА область, місто ДНІПРО, вулиця Набережна Перемоги , 94а</t>
  </si>
  <si>
    <t>82ebb690-84de-4c59-a54f-ec076f870a45</t>
  </si>
  <si>
    <t>ФОП Феденко Н.Р.</t>
  </si>
  <si>
    <t>ЛЬВІВСЬКА область, СКОЛІВСЬКИЙ район, місто СКОЛЕ, вулиця ГАЙДАМАЦЬКА, 17</t>
  </si>
  <si>
    <t>82ef6d83-9627-4ccb-834e-35195e5754ac</t>
  </si>
  <si>
    <t>Амбулаторія загальної практики</t>
  </si>
  <si>
    <t>82f6277b-f51f-443f-ac3a-6a2d086eefce</t>
  </si>
  <si>
    <t>Летичівська амбулаторія загальної практики-сімейної медицини</t>
  </si>
  <si>
    <t>82fc4c70-5d6c-4d3b-82ad-2e0c5f88a676</t>
  </si>
  <si>
    <t>Черговий кабінет АЗПСМ с.Буглів (Графік роботи в святкові дні - 9:00 до 12:00)</t>
  </si>
  <si>
    <t>ТЕРНОПІЛЬСЬКА область, ЛАНОВЕЦЬКИЙ район, село БУГЛІВ, вулиця Вітрука, 1</t>
  </si>
  <si>
    <t>82fdc204-d131-4597-a023-94a2ffc17fdb</t>
  </si>
  <si>
    <t>КІРОВОГРАДСЬКА область, ГАЙВОРОНСЬКИЙ район, місто ГАЙВОРОН, вулиця Київська, 7</t>
  </si>
  <si>
    <t>83047f65-42ce-4a39-b74c-9c8d1d9f4ed3</t>
  </si>
  <si>
    <t>1 КИЇВСЬКА МІСЬКА НАРКОЛОГІЧНА КЛІНІЧНА ЛІКАРНЯ "СОЦІОТЕРАПІЯ"</t>
  </si>
  <si>
    <t>М.КИЇВ, місто КИЇВ, провулок Деміївський, 5а</t>
  </si>
  <si>
    <t>830b3916-fa74-45fc-a35a-28399079b58e</t>
  </si>
  <si>
    <t>Пункт здоров'я с. Брусенки</t>
  </si>
  <si>
    <t>БРУСЕНКИ</t>
  </si>
  <si>
    <t>ЧЕРНІВЕЦЬКА область, КІЦМАНСЬКИЙ район, село БРУСЕНКИ, вулиця Б. Хмельницького, 105</t>
  </si>
  <si>
    <t>830bd28f-ed48-4e03-b3bf-08ae746acc30</t>
  </si>
  <si>
    <t>Черговий кабінет 2</t>
  </si>
  <si>
    <t>ЛАЗІРКИ</t>
  </si>
  <si>
    <t>ПОЛТАВСЬКА область, ОРЖИЦЬКИЙ район, село ЛАЗІРКИ, вулиця Медова, 61</t>
  </si>
  <si>
    <t>83157f72-ed5f-4fb4-91ec-f48284f2a802</t>
  </si>
  <si>
    <t>Комунальне некомерційне підприємство "Краснокутська центральна районна лікарня" Краснокутської селищної ради (вул.Миру, 136)</t>
  </si>
  <si>
    <t>8316f7d1-f50b-4036-804b-becf25810fea</t>
  </si>
  <si>
    <t>Амбулаторія загальної практики - сімейної медицини села Чишки</t>
  </si>
  <si>
    <t>ЧИШКИ</t>
  </si>
  <si>
    <t>ЛЬВІВСЬКА область, ПУСТОМИТІВСЬКИЙ район, село ЧИШКИ, вулиця Шевченка, 211</t>
  </si>
  <si>
    <t>831dee36-a51b-435b-9dd8-4b18b9b27d8f</t>
  </si>
  <si>
    <t>Чудейська АЗПСМ</t>
  </si>
  <si>
    <t>ЧЕРНІВЕЦЬКА область, СТОРОЖИНЕЦЬКИЙ район, село ЧУДЕЙ, вулиця перший провулок Святого Миколая, 1</t>
  </si>
  <si>
    <t>831e0c0b-e5ef-444f-86c7-88796eb377bc</t>
  </si>
  <si>
    <t>Рівнянська лікарська амбулаторія загальної практики сімейної медицини</t>
  </si>
  <si>
    <t>КІРОВОГРАДСЬКА область, НОВОУКРАЇНСЬКИЙ район, село РІВНЕ, вулиця Гагаріна, 30</t>
  </si>
  <si>
    <t>832a1d5a-0b16-4a7d-808b-f0fca8fc27c3</t>
  </si>
  <si>
    <t>Борзнянська амбулаторія загальної практики - сімейної медицини</t>
  </si>
  <si>
    <t>ЧЕРНІГІВСЬКА область, місто БОРЗНА, вулиця Семена Палія, 22</t>
  </si>
  <si>
    <t>832d8c08-9892-4c28-95cc-415b192f14df</t>
  </si>
  <si>
    <t>Амбулаторія загальної практики сімейної медицини с.Комар</t>
  </si>
  <si>
    <t>КОМАР</t>
  </si>
  <si>
    <t>ДОНЕЦЬКА область, село КОМАР, вулиця Фролова, 1</t>
  </si>
  <si>
    <t>833824c7-b238-4203-83b4-1dab23cf0753</t>
  </si>
  <si>
    <t>Комунальне некомерційне підприємство "Міський клінічний пологовий будинок №2 імені М.Х. Гельферіха" Харківської міської ради (гінекологічний корпус)</t>
  </si>
  <si>
    <t>ХАРКІВСЬКА область, місто ХАРКІВ, проспект Московський, 145</t>
  </si>
  <si>
    <t>833acd34-a4ef-478a-bbc4-ea5928cbef62</t>
  </si>
  <si>
    <t>Шишацька АЗПСМ</t>
  </si>
  <si>
    <t>833fc90f-aa4b-4534-ad3f-0849306e68df</t>
  </si>
  <si>
    <t>Фельдшерсько-акушерський пункт с.Литвинівка</t>
  </si>
  <si>
    <t>ЧЕРКАСЬКА область, ЖАШКІВСЬКИЙ район, село ЛИТВИНІВКА, вулиця Ентузіастів, 4</t>
  </si>
  <si>
    <t>8342dc49-1021-4f87-a7f2-a7afc8d0b8a9</t>
  </si>
  <si>
    <t>Кошманівська амбулаторія загальної практики-сімейної медицини</t>
  </si>
  <si>
    <t>КОШМАНІВКА</t>
  </si>
  <si>
    <t>ПОЛТАВСЬКА область, МАШІВСЬКИЙ район, село КОШМАНІВКА, вулиця Пушкіна, 17</t>
  </si>
  <si>
    <t>8343825a-c90b-476a-98a2-fd7934af0ee1</t>
  </si>
  <si>
    <t>КНП "ЦПМСД №3" Деснянського району м. Києва, амбулаторія загальної практики - сімейної медицини №7</t>
  </si>
  <si>
    <t>83474f09-7a73-425f-b02b-9c5776f402fa</t>
  </si>
  <si>
    <t>ЧЕРНІГІВСЬКА область, ГОРОДНЯНСЬКИЙ район, місто ГОРОДНЯ, вулиця Чернігівська, 26</t>
  </si>
  <si>
    <t>834b2ad0-1dd7-4912-b3ac-1871b879f8ca</t>
  </si>
  <si>
    <t>Вибранівська амбулаторія загальної практики – сімейної медицини</t>
  </si>
  <si>
    <t>ВИБРАНІВКА</t>
  </si>
  <si>
    <t>ЛЬВІВСЬКА область, ЖИДАЧІВСЬКИЙ район, село ВИБРАНІВКА, вулиця Зарічна, 22</t>
  </si>
  <si>
    <t>834d62fa-7a2a-41d5-9e4a-978fe7b88ce1</t>
  </si>
  <si>
    <t>Микільська  АЗП-СМ</t>
  </si>
  <si>
    <t>МИКІЛЬСЬКЕ</t>
  </si>
  <si>
    <t>ПОЛТАВСЬКА область, ПОЛТАВСЬКИЙ район, село МИКІЛЬСЬКЕ, вулиця Шевченка, 3а</t>
  </si>
  <si>
    <t>835126ce-7774-473e-92a0-afdddb72e8b0</t>
  </si>
  <si>
    <t>Інформаційно-аналітичний кабінет</t>
  </si>
  <si>
    <t>8351380f-3375-4555-b3a1-3c3ac0e8fa1a</t>
  </si>
  <si>
    <t>КНП "ЦРЛ"Пулинської районної ради</t>
  </si>
  <si>
    <t>ЖИТОМИРСЬКА область, ПУЛИНСЬКИЙ район, смт. ПУЛИНИ, вулиця Незалежності, 44</t>
  </si>
  <si>
    <t>8352ca38-b1c9-4b56-bdfc-f89c94783063</t>
  </si>
  <si>
    <t>Амбулаторія загальної практики-сімейної медицини  № 5</t>
  </si>
  <si>
    <t>ДНІПРОПЕТРОВСЬКА область, місто ДНІПРО, вулиця Передова, 671В</t>
  </si>
  <si>
    <t>8357290e-b03f-4eff-900d-70211da17656</t>
  </si>
  <si>
    <t>ДНІПРОПЕТРОВСЬКА область, місто ДНІПРО, проспект Мануйлівський, 29а</t>
  </si>
  <si>
    <t>835d0fcd-cda3-49f3-83c8-0bfe61eac9fc</t>
  </si>
  <si>
    <t>ЗАКАРПАТСЬКА область, місто ХУСТ, вулиця Івана Франка, 113</t>
  </si>
  <si>
    <t>835d9299-a92c-45f9-95cb-35d299ddc9a6</t>
  </si>
  <si>
    <t>Амбулаторія ЗПСМ № 2 с-ща Васильківка (КЗ "Васильківський ЦПМСД")</t>
  </si>
  <si>
    <t>ДНІПРОПЕТРОВСЬКА область, ВАСИЛЬКІВСЬКИЙ район, смт. ВАСИЛЬКІВКА, вулиця Соборна, 249</t>
  </si>
  <si>
    <t>836476dc-963a-4a85-9b1d-4530756f873b</t>
  </si>
  <si>
    <t>КНП "ЛУГАНСЬКА ОБЛАСНА КЛІНІЧНА ЛІКАРНЯ" КЛІНІКО-ДІАГНОСТИЧНА ЛАБОРАТОРІЯ</t>
  </si>
  <si>
    <t>ЛУГАНСЬКА область, місто ЛИСИЧАНСЬК, проспект Перемоги, 134</t>
  </si>
  <si>
    <t>836c7f90-0944-466b-96bf-6214cbf81d09</t>
  </si>
  <si>
    <t>ФАП с. Довгалівка</t>
  </si>
  <si>
    <t>ДОВГАЛІВКА</t>
  </si>
  <si>
    <t>ПОЛТАВСЬКА область, ВЕЛИКОБАГАЧАНСЬКИЙ район, село ДОВГАЛІВКА, вулиця Молодіжна, 26</t>
  </si>
  <si>
    <t>836d1084-ea86-4343-85d3-6684f7b197c3</t>
  </si>
  <si>
    <t>ТАВРІЙСЬК</t>
  </si>
  <si>
    <t>ХЕРСОНСЬКА область, місто ТАВРІЙСЬК, вулиця Івана Франка, 11</t>
  </si>
  <si>
    <t>8371910e-dea6-4bfe-a590-0d4a2b268ff8</t>
  </si>
  <si>
    <t>1.Комунальне некомерційне підприємство Сумської обласної ради "Обласна клінічна спеціалізована лікарня"</t>
  </si>
  <si>
    <t>СУМСЬКА область, місто РОМНИ,  МОСКОВСЬКИЙ, 29</t>
  </si>
  <si>
    <t>837470cf-bf5c-4b74-bc56-eae244060058</t>
  </si>
  <si>
    <t>Фельдшерсько-акушерський пункт с.Замогила</t>
  </si>
  <si>
    <t>ЗАМОГИЛА</t>
  </si>
  <si>
    <t>ЧЕРНІВЕЦЬКА область, ПУТИЛЬСЬКИЙ район, село ЗАМОГИЛА, вулиця Замогильна, 10</t>
  </si>
  <si>
    <t>837af7d0-4aa1-48c7-b27d-476b3e3e1e3c</t>
  </si>
  <si>
    <t>Амбулаторія загальної практики - сімейної медицини "Скала"</t>
  </si>
  <si>
    <t>МИКОЛАЇВСЬКА область, місто ПЕРВОМАЙСЬК, вулиця Широка, 47</t>
  </si>
  <si>
    <t>837b8802-1568-42f1-9977-50f43b696561</t>
  </si>
  <si>
    <t>фельдшерсько-акушерський пункт села Ягубець</t>
  </si>
  <si>
    <t>ЯГУБЕЦЬ</t>
  </si>
  <si>
    <t>ЧЕРКАСЬКА область, ХРИСТИНІВСЬКИЙ район, село ЯГУБЕЦЬ, вулиця Соборна, 5</t>
  </si>
  <si>
    <t>83832729-47a7-423e-a407-89504e239030</t>
  </si>
  <si>
    <t>Поліклінічне відділення  КНП «Менська ЦРЛ»  та Клініко-діагностична лабораторія  КНП «Менська ЦРЛ»</t>
  </si>
  <si>
    <t>83885420-c3dc-4afa-8dc1-7d7d932b46e6</t>
  </si>
  <si>
    <t>Амбулаторія ЗПСМ с.Петрівка</t>
  </si>
  <si>
    <t>ХЕРСОНСЬКА область, ГЕНІЧЕСЬКИЙ район, село ПЕТРІВКА, вулиця Кужелєва, 20</t>
  </si>
  <si>
    <t>8390fc33-4062-4f70-a40f-2228512dd269</t>
  </si>
  <si>
    <t>Амбулаторія загальної практики-сімейної медицини смт.ДРОБИШЕВЕ</t>
  </si>
  <si>
    <t>ДРОБИШЕВЕ</t>
  </si>
  <si>
    <t>ДОНЕЦЬКА область, ЛИМАНСЬКИЙ район, смт. ДРОБИШЕВЕ, вулиця Державна, 115</t>
  </si>
  <si>
    <t>8396b9a6-8a03-444b-a868-1138dbc45723</t>
  </si>
  <si>
    <t>Димитрівська АЗПСМ</t>
  </si>
  <si>
    <t>НОВОІГОРІВКА</t>
  </si>
  <si>
    <t>КІРОВОГРАДСЬКА область, УСТИНІВСЬКИЙ район, село НОВОІГОРІВКА, вулиця Димитрівська, 7а</t>
  </si>
  <si>
    <t>839b3012-b24c-4f49-b010-7e84830a720b</t>
  </si>
  <si>
    <t>Месце надання послуг 3</t>
  </si>
  <si>
    <t>КИЇВСЬКА область, місто ІРПІНЬ, вулиця Давидчука, 63Ж</t>
  </si>
  <si>
    <t>83a20148-8632-4e68-a5e2-9f754e372271</t>
  </si>
  <si>
    <t>Фельдшерський пункт сел. Богунове</t>
  </si>
  <si>
    <t>БОГУНОВЕ</t>
  </si>
  <si>
    <t>ЧЕРКАСЬКА область, СМІЛЯНСЬКИЙ район, селище БОГУНОВЕ, вулиця Богуна, 6</t>
  </si>
  <si>
    <t>83a2d379-e3b0-4b1c-956b-ff0318f1c7c2</t>
  </si>
  <si>
    <t>Фельдшерський пункт с.Лукашівка</t>
  </si>
  <si>
    <t>ЛУКАШІВКА</t>
  </si>
  <si>
    <t>ЧЕРКАСЬКА область, МОНАСТИРИЩЕНСЬКИЙ район, село ЛУКАШІВКА, вулиця Бастракова, 29</t>
  </si>
  <si>
    <t>83a48e6f-8348-4f68-b381-b177c52166cf</t>
  </si>
  <si>
    <t>Білгород-Дністровське відділення діалізу</t>
  </si>
  <si>
    <t>ОДЕСЬКА область, місто БІЛГОРОД-ДНІСТРОВСЬКИЙ, вулиця Московська, 1</t>
  </si>
  <si>
    <t>83a528bb-26f0-450b-920c-5d7e2b1f655c</t>
  </si>
  <si>
    <t>Комунальне некомерційне підприємство Харківської Обласної Ради „Обласний клінічний спеціалізований диспансер радіаційного захисту населення“</t>
  </si>
  <si>
    <t>ХАРКІВСЬКА область, місто ХАРКІВ, вулиця Новгородська, 85</t>
  </si>
  <si>
    <t>83a7f934-b696-47d7-92f6-199049f37fe4</t>
  </si>
  <si>
    <t>Спеціалізований пункт щеплення від COVID-19</t>
  </si>
  <si>
    <t>МИКОЛАЇВСЬКА область, місто МИКОЛАЇВ, вулиця Адміральська, 6</t>
  </si>
  <si>
    <t>83a956b2-fca6-42d1-9a1d-117f4af7a15b</t>
  </si>
  <si>
    <t>Амбулаторія загальної практики-сімейної медицини с.Жванець</t>
  </si>
  <si>
    <t>ЖВАНЕЦЬ</t>
  </si>
  <si>
    <t>ХМЕЛЬНИЦЬКА область, село ЖВАНЕЦЬ, вулиця Центральна, 63</t>
  </si>
  <si>
    <t>83a9cf6d-baed-4e4b-9292-33bd4c3c2bd0</t>
  </si>
  <si>
    <t>МЕДLIFE</t>
  </si>
  <si>
    <t>ЗАПОРІЗЬКА область, місто МЕЛІТОПОЛЬ, вулиця Брів ла Гайярд, 8а</t>
  </si>
  <si>
    <t>83abbc2f-b09e-4864-9b26-e8e4ce5e569c</t>
  </si>
  <si>
    <t>Фельдшерський пункт с. Шкурупіївка КНП "Центр ПМСД Решетилівської районної ради"</t>
  </si>
  <si>
    <t>ШКУРУПІЇВКА</t>
  </si>
  <si>
    <t>ПОЛТАВСЬКА область, РЕШЕТИЛІВСЬКИЙ район, село ШКУРУПІЇВКА, вулиця Огія, 10</t>
  </si>
  <si>
    <t>83adca82-3ef0-4a5d-a5ce-293305fd2266</t>
  </si>
  <si>
    <t>83b565e2-4d8a-43e4-873d-e30eafd6f45b</t>
  </si>
  <si>
    <t>Комунальне  некомерційне підприємство"Амбулаторія первинної медичної допомоги"Фурсівської сільської ради Білоцерківського району Київської області</t>
  </si>
  <si>
    <t>КИЇВСЬКА область, село ФУРСИ, вулиця Ярослава Мудрого , 1-А,</t>
  </si>
  <si>
    <t>83bc34f6-63ad-4b0f-871e-fbce84d8804b</t>
  </si>
  <si>
    <t>АЗПСМ №4</t>
  </si>
  <si>
    <t>КРЮКІВЩИНА</t>
  </si>
  <si>
    <t>КИЇВСЬКА область, КИЄВО-СВЯТОШИНСЬКИЙ район, село КРЮКІВЩИНА, вулиця ленінградська, 38</t>
  </si>
  <si>
    <t>83bf0ae0-4a24-478d-82ac-db6c0a968325</t>
  </si>
  <si>
    <t>Фельдшерський пункт село Гриньки</t>
  </si>
  <si>
    <t>ГРИНЬКИ</t>
  </si>
  <si>
    <t>ЖИТОМИРСЬКА область, БАРАНІВСЬКИЙ район, село ГРИНЬКИ, вулиця Корольова, 26</t>
  </si>
  <si>
    <t>83bfa0aa-d1d5-4169-bfdf-9b2fde849442</t>
  </si>
  <si>
    <t>Володимирівська амбулаторія ЗПСМ</t>
  </si>
  <si>
    <t>МИКОЛАЇВСЬКА область, КАЗАНКІВСЬКИЙ район, село ВОЛОДИМИРІВКА, вулиця Лікарняна, 17</t>
  </si>
  <si>
    <t>83c61af2-8d70-4b5d-b79b-a45eab8188d8</t>
  </si>
  <si>
    <t>ДОНЕЦЬКА область, місто ДРУЖКІВКА, вулиця Машинобудівників, 56</t>
  </si>
  <si>
    <t>83cab359-18c7-400a-a422-672a6cc0a5fe</t>
  </si>
  <si>
    <t>Комунальне некомерційне підприємство "Обласний міжрайонний діагностичний центр у м. Коростені" Житомирської обласної ради</t>
  </si>
  <si>
    <t>ЖИТОМИРСЬКА область, ЖИТОМИРСЬКА район, місто КОРОСТЕНЬ, вулиця Київська, 21Б</t>
  </si>
  <si>
    <t>83cea565-b783-464f-bc39-b8d50d7fa11b</t>
  </si>
  <si>
    <t>Амбулаторія загальної практики-сімейної медицини № 4 Комунального некомерційного підприємства "Центр первинної медико-санітарної допомоги № 1" Дніпровського району м. Києва</t>
  </si>
  <si>
    <t>М.КИЇВ, місто КИЇВ, вулиця Курнатовського, 5</t>
  </si>
  <si>
    <t>83d35b4e-eba8-406e-9089-1a508b1ee15c</t>
  </si>
  <si>
    <t>2_КНП "ДРУЖБІВСЬКИЙ ЦЕНТР ПЕРВИННОЇ МЕДИКО-САНІТАРНОЇ ДОПОМОГИ " ДРУЖБІВСЬКОЇ МІСЬКОЇ РАДИ ШОСТКИНСЬКОГО РАЙОНУ СУМСЬКОЇ ОБЛАСТІ</t>
  </si>
  <si>
    <t>СУМСЬКА область, ЯМПІЛЬСЬКИЙ район, місто ДРУЖБА, вулиця Михайлівська, 44</t>
  </si>
  <si>
    <t>83d3a09d-2df9-4a63-bf7a-7f94e2281aa9</t>
  </si>
  <si>
    <t>ФП с.Новий Олексинець</t>
  </si>
  <si>
    <t>НОВИЙ ОЛЕКСИНЕЦЬ</t>
  </si>
  <si>
    <t>ТЕРНОПІЛЬСЬКА область, село НОВИЙ ОЛЕКСИНЕЦЬ, вулиця Героїв Небесної Сотні, 20</t>
  </si>
  <si>
    <t>83dd2e6d-5772-4c55-bd1c-452ac48a7adc</t>
  </si>
  <si>
    <t>Фельдшерський пункт с. Лемешівка</t>
  </si>
  <si>
    <t>ЛЕМЕШІВКА</t>
  </si>
  <si>
    <t>ЧЕРНІГІВСЬКА область, ГОРОДНЯНСЬКИЙ район, село ЛЕМЕШІВКА, вулиця Попудренка, 60</t>
  </si>
  <si>
    <t>83ddecda-ac4a-45f1-a85e-f9a4b3304ce4</t>
  </si>
  <si>
    <t>Бутівська сільська лікарська амбулаторія загальної практики-сімейної медицини</t>
  </si>
  <si>
    <t>БУТОВЕ</t>
  </si>
  <si>
    <t>ЛУГАНСЬКА область, СТАРОБІЛЬСЬКИЙ район, село БУТОВЕ, вулиця Чернишевського, 11д</t>
  </si>
  <si>
    <t>83e76489-28e8-4444-82e7-7106fb18ed1f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</si>
  <si>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"Львів" Підстанція №1</t>
  </si>
  <si>
    <t>ЛЬВІВСЬКА область, місто ЛЬВІВ, вулиця Київська, 31</t>
  </si>
  <si>
    <t>83eddf61-ca57-4100-9fb1-91f3062a4a57</t>
  </si>
  <si>
    <t>Обласне комунальне некомерційне підприємство " Чернівецький обласний центр екстреної медичної допомоги та медицини катастроф"</t>
  </si>
  <si>
    <t>83fdc490-ebe9-4255-8994-45fab5d98de2</t>
  </si>
  <si>
    <t>Стаціонарні відділення</t>
  </si>
  <si>
    <t>ХАРКІВСЬКА область, місто ХАРКІВ, провулок Плетнівський, 7</t>
  </si>
  <si>
    <t>840266a9-ba5b-4353-83f9-421a9c601ad4</t>
  </si>
  <si>
    <t>Світлівський ФП</t>
  </si>
  <si>
    <t>СВІТЛЕ</t>
  </si>
  <si>
    <t>ЛУГАНСЬКА область, СТАРОБІЛЬСЬКИЙ район, село СВІТЛЕ, вулиця Центральна, 1</t>
  </si>
  <si>
    <t>841d6f9d-1331-4062-9ac1-b8a7deb8b3bf</t>
  </si>
  <si>
    <t>ЗАПОРІЗЬКА область, ВАСИЛІВСЬКИЙ район, місто ВАСИЛІВКА, вулиця Лікарняна, 5</t>
  </si>
  <si>
    <t>841dec68-a4a9-4af3-bfa0-8d2b56d7f5d4</t>
  </si>
  <si>
    <t>Гореницька АЗПСМ</t>
  </si>
  <si>
    <t>ГОРЕНИЧІ</t>
  </si>
  <si>
    <t>КИЇВСЬКА область, КИЄВО-СВЯТОШИНСЬКИЙ район, село ГОРЕНИЧІ, вулиця Нова, 3</t>
  </si>
  <si>
    <t>841f4ba4-5b0e-4f9f-bce7-95acfea21ebb</t>
  </si>
  <si>
    <t>Амбулаторія №2 КНП БМР «Броварський міський центр первинної медико-санітарної допомоги»</t>
  </si>
  <si>
    <t>КИЇВСЬКА область, місто БРОВАРИ,  Незалежності вул., 12</t>
  </si>
  <si>
    <t>842134c6-a361-4dbb-959e-25a0c06cf69d</t>
  </si>
  <si>
    <t>КОМУНАЛЬНЕ НЕКОМЕРЦІЙНЕ ПІДПРИЕМСТВО "ТЕРИТОРІАЛЬНЕ СТОМАТОЛОГІЧНЕ ОБ"ЄДНАННЯ" МІСЬКОЇ РАДИ МІСТА КРОПИВНИЦЬКОГО"</t>
  </si>
  <si>
    <t>КІРОВОГРАДСЬКА область, місто КРОПИВНИЦЬКИЙ, вулиця Шевченка, 36</t>
  </si>
  <si>
    <t>842540b5-ad4f-4d7a-bb49-f6e2a8b6de79</t>
  </si>
  <si>
    <t>Підстанція Приморського району</t>
  </si>
  <si>
    <t>ДОНЕЦЬКА область, місто МАРІУПОЛЬ, вулиця Кронштадтська, 11</t>
  </si>
  <si>
    <t>842a35c1-6ecb-43bc-9d67-2a8a175bd3bc</t>
  </si>
  <si>
    <t>Філія №2 комунального некомерційного підприємства "Міська поліклініка №1" Дніпровської міської ради</t>
  </si>
  <si>
    <t>ДНІПРОПЕТРОВСЬКА область, місто ДНІПРО, провулок Універсальний, 6</t>
  </si>
  <si>
    <t>842e704c-0424-452c-bb79-db33ac364cfb</t>
  </si>
  <si>
    <t>Структурний підрозділ КОМУНАЛЬНЕ НЕКОМЕРЦІЙНЕ ПІДПРИЄМСТВО МЕРЕФ'ЯНСЬКОЇ МІСЬКОЇ РАДИ " МЕРЕФ'ЯНСЬКА ЦЕНТРАЛЬНА РАЙОННА ЛІКАРНЯ " с. Південне</t>
  </si>
  <si>
    <t>ХАРКІВСЬКА область, ХАРКІВСЬКИЙ район, місто ПІВДЕННЕ, вулиця 1 Травня, 104</t>
  </si>
  <si>
    <t>84388837-6ef0-4330-92f2-63fba0c1aaad</t>
  </si>
  <si>
    <t>Щасливецька АЗПСМ</t>
  </si>
  <si>
    <t>ЩАСЛИВА</t>
  </si>
  <si>
    <t>ВІННИЦЬКА область, ЛИПОВЕЦЬКИЙ район, село ЩАСЛИВА, вулиця Богдана Хмельницького, 1а</t>
  </si>
  <si>
    <t>8439ae23-4f47-41ab-9d7e-fa801da70035</t>
  </si>
  <si>
    <t>ФП с.Мала Слобідка</t>
  </si>
  <si>
    <t>МАЛА СЛОБІДКА</t>
  </si>
  <si>
    <t>ОДЕСЬКА область, КОДИМСЬКИЙ район, село МАЛА СЛОБІДКА, вулиця Маліхова, 32</t>
  </si>
  <si>
    <t>8444dda4-0e7a-40d6-8db3-5dd56345786e</t>
  </si>
  <si>
    <t>ТОВ "УКРАЇНСЬКИЙ ПІВНІЧНО-СХІДНИЙ ІНСТИТУТ ПРИКЛАДНОЇ ТА КЛІНІЧНОЇ МЕДИЦИНИ"</t>
  </si>
  <si>
    <t>СУМСЬКА область, місто СУМИ, проспект МИХАЙЛА ЛУШПИ, 54</t>
  </si>
  <si>
    <t>8447e148-2d9f-4e8c-8150-fb0a18c0118d</t>
  </si>
  <si>
    <t>844acb27-6779-4b81-8c1e-3777856b65d3</t>
  </si>
  <si>
    <t>Дібрівська  ЛАЗПСМ</t>
  </si>
  <si>
    <t>ДІБРІВСЬК</t>
  </si>
  <si>
    <t>РІВНЕНСЬКА область, село ДІБРІВСЬК, вулиця центральна, 60</t>
  </si>
  <si>
    <t>844ef1a1-f5d8-474d-a18b-6abf54bc26a7</t>
  </si>
  <si>
    <t>Амбулаторія загальної практики сімейної медицини с. Слоут</t>
  </si>
  <si>
    <t>СЛОУТ</t>
  </si>
  <si>
    <t>СУМСЬКА область, ГЛУХІВСЬКИЙ район, село СЛОУТ, вулиця Шкільна, 18</t>
  </si>
  <si>
    <t>8454ef6e-2ee2-4f6f-84bf-cfa05ce709e8</t>
  </si>
  <si>
    <t>Біличівський фельдшерсько-акушерський пункт</t>
  </si>
  <si>
    <t>БІЛИЧІ</t>
  </si>
  <si>
    <t>ВОЛИНСЬКА область, ЛЮБОМЛЬСЬКИЙ район, село БІЛИЧІ, вулиця Залізнична, 19</t>
  </si>
  <si>
    <t>8459e8b8-1115-4ad2-b9fe-3b9de6528325</t>
  </si>
  <si>
    <t>Комунальне некомерційне підприємство Київської обласної ради "Київський обласний центр громадського здоров'я"</t>
  </si>
  <si>
    <t>845b46a9-ab4f-4286-ba52-4a49f87f0516</t>
  </si>
  <si>
    <t>Амбулаторія загальної практики-сімейної медицини с. Мартинівка</t>
  </si>
  <si>
    <t>ВІННИЦЬКА область, ЖМЕРИНСЬКИЙ район, село МАРТИНІВКА, вулиця Яжука, 38</t>
  </si>
  <si>
    <t>845e3954-6cb6-422b-8c8e-75053bf68118</t>
  </si>
  <si>
    <t>Місце надання послуг проспект Героїв</t>
  </si>
  <si>
    <t>84629548-22d9-46e6-a1ec-37e36788368f</t>
  </si>
  <si>
    <t>Комунальне некомерційне підприємство  Миронівської районної ради  «Миронівська центральна районна лікарня» стоматологічне відділення</t>
  </si>
  <si>
    <t>КИЇВСЬКА область, МИРОНІВСЬКИЙ район, місто МИРОНІВКА, вулиця Пироженка, 5</t>
  </si>
  <si>
    <t>8465610d-bd2c-4249-a5b6-a920c9c997ef</t>
  </si>
  <si>
    <t>ПОЛТАВСЬКА область, ЛУБНИ район, місто ЛУБНИ, вулиця Пушкіна, 21</t>
  </si>
  <si>
    <t>846719a3-4c40-431b-b0d5-5982e76b006d</t>
  </si>
  <si>
    <t>Амбулаторія №2 КНП "СЦПМСД" м.Сєвєродонецьк</t>
  </si>
  <si>
    <t>ЛУГАНСЬКА область, місто СЄВЄРОДОНЕЦЬК, вулиця Федоренко, 16Б</t>
  </si>
  <si>
    <t>846ce84a-5056-4a89-80e9-6987830be1df</t>
  </si>
  <si>
    <t>Амбулаторія загальної практики-сімейної медицини с.Орловець</t>
  </si>
  <si>
    <t>ОРЛОВЕЦЬ</t>
  </si>
  <si>
    <t>ЧЕРКАСЬКА область, село ОРЛОВЕЦЬ, вулиця Цвітківська, 19</t>
  </si>
  <si>
    <t>84710d25-5ee6-41ed-8c79-7e1b2f90541f</t>
  </si>
  <si>
    <t>КНП «ОБЛАСНИЙ ЗАКЛАД З НАДАННЯ ПСИХІАТРИЧНОЇ ДОПОМОГИ ІВАНО-ФРАНКІВСЬКОЇ ОБЛАСНОЇ РАДИ»</t>
  </si>
  <si>
    <t>ІВАНО-ФРАНКІВСЬКА область, ІВАНО-ФРАНКІВСЬКА район, місто ІВАНО-ФРАНКІВСЬК, вулиця Млинарська, 21</t>
  </si>
  <si>
    <t>8476d6f6-33cf-43b2-b146-7646dbf5d78c</t>
  </si>
  <si>
    <t>Фап с,Сілець</t>
  </si>
  <si>
    <t>ІВАНО-ФРАНКІВСЬКА область, село СІЛЕЦЬ, вулиця Зузука, 7</t>
  </si>
  <si>
    <t>847a2023-cdb2-43b5-97cd-7d90ff3b2d6c</t>
  </si>
  <si>
    <t>847de9af-1feb-44a3-83db-e3389d503fc9</t>
  </si>
  <si>
    <t>Фельдшерський пункт с.Надвисся</t>
  </si>
  <si>
    <t>НАДВИССЯ</t>
  </si>
  <si>
    <t>ЧЕРКАСЬКА область, КАТЕРИНОПІЛЬСЬКИЙ район, село НАДВИССЯ, вулиця Надвисся, 3</t>
  </si>
  <si>
    <t>847dea00-f8fe-4346-b6b5-8c4ca32aa5d3</t>
  </si>
  <si>
    <t>Комунальне некомерційне підприємство "Центр первинної медико-санітарної допомоги № 1" Солом'янського району м. Києва, амбулаторія загальної практики-сімейної медицини №4</t>
  </si>
  <si>
    <t>М.КИЇВ, місто КИЇВ, вулиця Гарматна, 36</t>
  </si>
  <si>
    <t>84927c2d-b30e-4f10-a022-bce9c64330c7</t>
  </si>
  <si>
    <t>ДНІПРОПЕТРОВСЬКА область, місто КРИВИЙ РІГ, вулиця Дніпровське шосе, 41</t>
  </si>
  <si>
    <t>84937c90-4c3c-4b8f-99f0-e6ea838fda2b</t>
  </si>
  <si>
    <t>Амбулаторія загальної практики - сімейної медицини село Ліщин</t>
  </si>
  <si>
    <t>ЛІЩИН</t>
  </si>
  <si>
    <t>ЖИТОМИРСЬКА область, ЖИТОМИРСЬКИЙ район, село ЛІЩИН, вулиця Лесі Українки, 3 А</t>
  </si>
  <si>
    <t>84947522-e9b3-4906-a458-1070250971d4</t>
  </si>
  <si>
    <t>Місце надання послуг 3 (ПАВЛОГРАД, Зелена, 10)</t>
  </si>
  <si>
    <t>ДНІПРОПЕТРОВСЬКА область, місто ПАВЛОГРАД, вулиця Зелена, 10</t>
  </si>
  <si>
    <t>8499b57a-afc9-47c3-a57e-8fa8756389d5</t>
  </si>
  <si>
    <t>Комунальне некомерційне підприємство Маріупольської міської ради "Маріупольська міська лікарня швидкої медичної допомоги"</t>
  </si>
  <si>
    <t>ДОНЕЦЬКА область, місто МАРІУПОЛЬ, вулиця Бахмутська, 20а</t>
  </si>
  <si>
    <t>849a4993-c851-49d3-bf6e-f448dc8287ae</t>
  </si>
  <si>
    <t>Люб’язівський фельдшерсько-акушерський пункт</t>
  </si>
  <si>
    <t>ЛЮБ'ЯЗЬ</t>
  </si>
  <si>
    <t>ВОЛИНСЬКА область, ЛЮБЕШІВСЬКИЙ район, село ЛЮБ'ЯЗЬ, вулиця Перемоги, 5</t>
  </si>
  <si>
    <t>849afec7-8b95-41cb-b73c-2a2e5962875f</t>
  </si>
  <si>
    <t>Амбулаторія загальної практики - сімейної медицини № 3 КНП «Бучанський ЦПМСД» БМР</t>
  </si>
  <si>
    <t>КИЇВСЬКА область, місто БУЧА, вулиця Склозаводська, 7</t>
  </si>
  <si>
    <t>84a0ceca-b943-4125-ae6c-084baf577d3d</t>
  </si>
  <si>
    <t>ФАП с. Христанівка</t>
  </si>
  <si>
    <t>ХРИСТАНІВКА</t>
  </si>
  <si>
    <t>ПОЛТАВСЬКА область, ЛОХВИЦЬКИЙ район, село ХРИСТАНІВКА, вулиця Христини Литвиненко, 25</t>
  </si>
  <si>
    <t>84a81659-d335-4760-ac9d-ba660ce7a91e</t>
  </si>
  <si>
    <t>Шаргородська АЗПСМ №2</t>
  </si>
  <si>
    <t>ВІННИЦЬКА область, ШАРГОРОДСЬКИЙ район, місто ШАРГОРОД, вулиця В.Чорновола, 9А</t>
  </si>
  <si>
    <t>84a8c277-f011-4198-a874-89235cc943b1</t>
  </si>
  <si>
    <t>ФАП с.Єфремівка</t>
  </si>
  <si>
    <t>ЄФРЕМІВКА</t>
  </si>
  <si>
    <t>ХАРКІВСЬКА область, ПЕРВОМАЙСЬКИЙ район, село ЄФРЕМІВКА, вулиця Красна, 30</t>
  </si>
  <si>
    <t>84acc6e3-17e4-44fe-a46f-3643ec696438</t>
  </si>
  <si>
    <t>Фельдшерсько-акушерський пункт с.Дуброва</t>
  </si>
  <si>
    <t>ДУБРОВА</t>
  </si>
  <si>
    <t>ЛЬВІВСЬКА область, МИКОЛАЇВСЬКИЙ район, село ДУБРОВА, вулиця Зелена, 1</t>
  </si>
  <si>
    <t>84ae4574-41d9-499a-adfe-f14c1ea6bdd9</t>
  </si>
  <si>
    <t>Біласовицька амбулаторія загальної практики-сімейної медицини</t>
  </si>
  <si>
    <t>БІЛАСОВИЦЯ</t>
  </si>
  <si>
    <t>ЗАКАРПАТСЬКА область, ВОЛОВЕЦЬКИЙ район, село БІЛАСОВИЦЯ, вулиця Центральна, 25</t>
  </si>
  <si>
    <t>84bf7814-e11d-4fca-90b6-92fc05b15880</t>
  </si>
  <si>
    <t>Амбулатрія с.Забрідь</t>
  </si>
  <si>
    <t>ЗАБРІДЬ</t>
  </si>
  <si>
    <t>ЗАКАРПАТСЬКА область, ХУСТСЬКИЙ район, село ЗАБРІДЬ, вулиця Грушевського, 173</t>
  </si>
  <si>
    <t>84c7e65c-10be-4334-abef-3dbd27c5d59e</t>
  </si>
  <si>
    <t>КНП Болградська центральна районна лікарня відділення загальної практики-сімейної медицини</t>
  </si>
  <si>
    <t>84c80927-9ad9-4b2c-b10e-c9d7b35647be</t>
  </si>
  <si>
    <t>Вишневецька амбулаторія загальної практики - сімейної медицини</t>
  </si>
  <si>
    <t>ПОЛТАВСЬКА область, ПИРЯТИНСЬКИЙ район, село ВИШНЕВЕ, вулиця Миру, 2</t>
  </si>
  <si>
    <t>84cf13e8-6d28-4f42-8fa0-2ff3b3317806</t>
  </si>
  <si>
    <t>84cf3d8d-08bf-4b1f-b39a-6d84c45c2d9e</t>
  </si>
  <si>
    <t>ФАП с. Верещаки</t>
  </si>
  <si>
    <t>ВЕРЕЩАКИ</t>
  </si>
  <si>
    <t>ТЕРНОПІЛЬСЬКА область, ЛАНОВЕЦЬКИЙ район, село ВЕРЕЩАКИ, вулиця САДОВА, 42</t>
  </si>
  <si>
    <t>84d24569-e630-4403-b72a-0e22853be0e8</t>
  </si>
  <si>
    <t>Амбулаторія  с.Черна</t>
  </si>
  <si>
    <t>ЧЕРНА</t>
  </si>
  <si>
    <t>ЗАКАРПАТСЬКА область, ВИНОГРАДІВСЬКИЙ район, село ЧЕРНА, вулиця Миру , 96</t>
  </si>
  <si>
    <t>84d762e4-c2d2-4a9c-826c-31fa9768703c</t>
  </si>
  <si>
    <t>КНП "Центр первинної медико-санітарної допомоги Зимноводівської сільської ради Львівського району Львівської області" Амбулаторія загальної практики - сімейної медицини села Зимна Вода</t>
  </si>
  <si>
    <t>ЛЬВІВСЬКА область, ПУСТОМИТІВСЬКИЙ район, село ЗИМНА ВОДА, вулиця М.Вовчка, 1</t>
  </si>
  <si>
    <t>84db8bd6-6c03-404f-aa23-4baa8e3a0242</t>
  </si>
  <si>
    <t>84dcc2d1-069b-410c-b591-0639460bf67e</t>
  </si>
  <si>
    <t>84e13871-48e6-4b6f-894b-34514c4f69c1</t>
  </si>
  <si>
    <t>ІВАНО-ФРАНКІВСЬКА область, місто КОЛОМИЯ, вулиця Шкрумеляка, 26</t>
  </si>
  <si>
    <t>84e92922-2516-4c64-87f6-7750a3039ba0</t>
  </si>
  <si>
    <t>Великофоснянська амбулаторія  загальної практики сімейної медицини</t>
  </si>
  <si>
    <t>ВЕЛИКА ФОСНЯ</t>
  </si>
  <si>
    <t>ЖИТОМИРСЬКА область, ОВРУЦЬКИЙ район, село ВЕЛИКА ФОСНЯ, вулиця Сонячна, 52а</t>
  </si>
  <si>
    <t>84f11376-cbaf-4354-a8bb-717ed2edd27f</t>
  </si>
  <si>
    <t>Терапевтичне відділення №2 (м.Батурин) з паліативними ліжками КНП ''Бахмацька ЦРЛ''</t>
  </si>
  <si>
    <t>ЧЕРНІГІВСЬКА область, БАХМАЦЬКИЙ район, місто БАТУРИН, вулиця Ющенка, 54</t>
  </si>
  <si>
    <t>84f303cc-e525-4ba6-b0bb-8992bb835f7e</t>
  </si>
  <si>
    <t>Комунальне некомерційне підприємство "Нововолинська центральна міська лікарня"</t>
  </si>
  <si>
    <t>84f9e1f1-0c1f-447b-9e25-c67b5f8c84dd</t>
  </si>
  <si>
    <t>Джугастрівський пункт здоров'я</t>
  </si>
  <si>
    <t>ДЖУГАСТРОВЕ</t>
  </si>
  <si>
    <t>ОДЕСЬКА область, село ДЖУГАСТРОВЕ, вулиця Новоселів, 24</t>
  </si>
  <si>
    <t>84fb9c03-d46e-4374-aa6b-48dfea6729b0</t>
  </si>
  <si>
    <t>АЗПСМ смт Романів</t>
  </si>
  <si>
    <t>84fc5a95-b25b-48db-9576-b6d6148d2f83</t>
  </si>
  <si>
    <t>Кабінет КТ</t>
  </si>
  <si>
    <t>84fc849f-39b8-4413-80d4-c40c3cb673af</t>
  </si>
  <si>
    <t>Фельдшерсько-акушерський пункт с.Плай</t>
  </si>
  <si>
    <t>ПЛАЙ</t>
  </si>
  <si>
    <t>ЧЕРНІВЕЦЬКА область, ПУТИЛЬСЬКИЙ район, село ПЛАЙ, вулиця Черемоська, 34</t>
  </si>
  <si>
    <t>85004814-09d6-43da-8fff-12914d875555</t>
  </si>
  <si>
    <t>фельдшерський пункт села Грушківка</t>
  </si>
  <si>
    <t>ЧЕРКАСЬКА область, КАМ'ЯНСЬКИЙ район, село ГРУШКІВКА, вулиця Холодноярська, 123</t>
  </si>
  <si>
    <t>85067cfa-570f-4ee3-8261-70ebd12019ee</t>
  </si>
  <si>
    <t>АЗПСМ с Запереділля</t>
  </si>
  <si>
    <t>ЗАПЕРЕДІЛЛЯ</t>
  </si>
  <si>
    <t>ЗАКАРПАТСЬКА область, МІЖГІРСЬКИЙ район, село ЗАПЕРЕДІЛЛЯ, вулиця без назви, 59</t>
  </si>
  <si>
    <t>850ed774-b3b8-41bf-bf51-7475b63e88df</t>
  </si>
  <si>
    <t>Амбулаторія ЗПСМ с.Довгий Войнилів</t>
  </si>
  <si>
    <t>ДОВГИЙ ВОЙНИЛІВ</t>
  </si>
  <si>
    <t>ІВАНО-ФРАНКІВСЬКА область, село ДОВГИЙ ВОЙНИЛІВ, вулиця Зарічна, 29а</t>
  </si>
  <si>
    <t>851f304b-8be5-43fd-a07f-2e9479ae8417</t>
  </si>
  <si>
    <t>Понорницька амбулаторія загальної практики - сімейної медицини</t>
  </si>
  <si>
    <t>ПОНОРНИЦЯ</t>
  </si>
  <si>
    <t>ЧЕРНІГІВСЬКА область, смт. ПОНОРНИЦЯ, вулиця Свириденка, 10</t>
  </si>
  <si>
    <t>8523a78c-2cb3-473c-946b-3d137d0bcaaa</t>
  </si>
  <si>
    <t>Мотижинська медична амбулаторія загальної практики - сімейної медицини</t>
  </si>
  <si>
    <t>МОТИЖИН</t>
  </si>
  <si>
    <t>КИЇВСЬКА область, село МОТИЖИН, вулиця Довгича Василя, 1А</t>
  </si>
  <si>
    <t>852685b7-b895-4215-a00b-ed0e1a28d9c4</t>
  </si>
  <si>
    <t>МОШЕНКІВСЬКИЙ ФЕЛЬДШЕРСЬКИЙ ПУНКТ</t>
  </si>
  <si>
    <t>МОШЕНКА</t>
  </si>
  <si>
    <t>СУМСЬКА область, ОХТИРСЬКИЙ район, село МОШЕНКА, вулиця МОШЕНСЬКА, 2</t>
  </si>
  <si>
    <t>8540ab2d-c3ad-4ce1-88c8-09c66dd04724</t>
  </si>
  <si>
    <t>5. Комунальне некомерційне підприємство Миколаївської міської ради «Міська дитяча лікарня № 2»</t>
  </si>
  <si>
    <t>МИКОЛАЇВСЬКА область, місто МИКОЛАЇВ, вулиця Курортна, 3/1</t>
  </si>
  <si>
    <t>854165bb-533c-475f-9c1d-1cb3362ee3be</t>
  </si>
  <si>
    <t>Зазірківський  фельдшерсько-акушерський пункт</t>
  </si>
  <si>
    <t>ЗАЗІРКИ</t>
  </si>
  <si>
    <t>СУМСЬКА область, КРОЛЕВЕЦЬКИЙ район, село ЗАЗІРКИ, вулиця Рубанівка, 85</t>
  </si>
  <si>
    <t>854fe289-97f0-4565-b937-8c4a30cc8421</t>
  </si>
  <si>
    <t>Комунальне некомерційне підприємство "Областний клінічний протитуберкульозний диспансер"4</t>
  </si>
  <si>
    <t>ДОНЕЦЬКА область, СЛОВ'ЯНСЬКИЙ район, смт. РАЙГОРОДОК, провулок Ювілейний, 2 Г</t>
  </si>
  <si>
    <t>8551eff6-a8c9-441a-b813-9a427ab19a76</t>
  </si>
  <si>
    <t>ЛЬВІВСЬКА область, САМБІРСЬКИЙ район, місто РУДКИ, вулиця Шевченка, 15А</t>
  </si>
  <si>
    <t>85571b41-355c-4e4c-97e4-67f3d069cf6a</t>
  </si>
  <si>
    <t>АЗП-СМ с. Новоселівка</t>
  </si>
  <si>
    <t>ОДЕСЬКА область, ПОДІЛЬСЬКИЙ район, село НОВОСЕЛІВКА, вулиця Садова, 24</t>
  </si>
  <si>
    <t>8557e1ad-4ea5-4af8-bab3-bcea6ab52487</t>
  </si>
  <si>
    <t>Комунальне некомерційне підприємство "Краснокутська центральна районна лікарня" Краснокутської селищної ради (вул.Миру, 139)</t>
  </si>
  <si>
    <t>855bf5c4-aa08-4dc1-a7ad-7ec08c1abd12</t>
  </si>
  <si>
    <t>ФАП с. Жван</t>
  </si>
  <si>
    <t>ЖВАН</t>
  </si>
  <si>
    <t>ВІННИЦЬКА область, МУРОВАНОКУРИЛОВЕЦЬКИЙ район, село ЖВАН, вулиця Соборна, 4</t>
  </si>
  <si>
    <t>855daa4c-00eb-4e20-a520-a35b246a2868</t>
  </si>
  <si>
    <t>Наумівська  сільська  лікарська  амбулаторія  загальної  практики - сімейної  медицини</t>
  </si>
  <si>
    <t>НАУМІВКА</t>
  </si>
  <si>
    <t>ЧЕРНІГІВСЬКА область, КОРЮКІВСЬКИЙ район, село НАУМІВКА, вулиця Бородавка, 2-А</t>
  </si>
  <si>
    <t>85634131-57e7-43c1-947f-ed2466a59985</t>
  </si>
  <si>
    <t>Фельдшерсько - акушерський пункт с. Олексіївка</t>
  </si>
  <si>
    <t>ДОНЕЦЬКА область, ВЕЛИКОНОВОСІЛКІВСЬКИЙ район, село ОЛЕКСІЇВКА, вулиця Миру, 3</t>
  </si>
  <si>
    <t>856376ac-1047-4320-ac93-9f1867d98b7b</t>
  </si>
  <si>
    <t>Хотинська амбулаторія загальної практики сімейної медицини</t>
  </si>
  <si>
    <t>ЧЕРНІВЕЦЬКА область, ХОТИНСЬКИЙ район, місто ХОТИН, вулиця Богдана Хмельницького, 4</t>
  </si>
  <si>
    <t>8568a855-ff53-4444-9c98-e82e7117a071</t>
  </si>
  <si>
    <t>Новопетрівка АЗПСМ (КНП \"Магдалинівський ЦПМСД")</t>
  </si>
  <si>
    <t>ДНІПРОПЕТРОВСЬКА область, МАГДАЛИНІВСЬКИЙ район, село НОВОПЕТРІВКА, вулиця Миру, 23</t>
  </si>
  <si>
    <t>8570e0c3-5fd6-4223-b56c-6d103a54fcaa</t>
  </si>
  <si>
    <t>Фельдшерсько-акушерський пункт с.Гуменів</t>
  </si>
  <si>
    <t>ГУМЕНІВ</t>
  </si>
  <si>
    <t>ІВАНО-ФРАНКІВСЬКА область, село ГУМЕНІВ, вулиця Чорновола, 64</t>
  </si>
  <si>
    <t>85731a82-46c7-4e48-8e10-5a240c8f0ef2</t>
  </si>
  <si>
    <t>Лукашівська лікарська амбулаторія</t>
  </si>
  <si>
    <t>ЧЕРКАСЬКА область, ЧОРНОБАЇВСЬКИЙ район, село ЛУКАШІВКА, вулиця Мироненка, 35</t>
  </si>
  <si>
    <t>8576e94c-567a-45a9-b3c9-36c91a4060e8</t>
  </si>
  <si>
    <t>Комунальне некомерційне підприємство "Центр первинної медико-санітарної допомоги" Веселинівської селищної ради</t>
  </si>
  <si>
    <t>МИКОЛАЇВСЬКА область, ВЕСЕЛИНІВСЬКИЙ район, смт. ВЕСЕЛИНОВЕ, вулиця Одеська, 82-В</t>
  </si>
  <si>
    <t>857acda2-779d-4ed1-a657-fc8b90237e5d</t>
  </si>
  <si>
    <t>ФАП  х.Зруб- Старі Бросківці</t>
  </si>
  <si>
    <t>ЧЕРНІВЕЦЬКА область, село СТАРІ БРОСКІВЦІ, вулиця Миколайчука, 1</t>
  </si>
  <si>
    <t>85801079-092d-4aaa-bb89-cfa76925604b</t>
  </si>
  <si>
    <t>ЛЬВІВСЬКА область, місто ДРОГОБИЧ, вулиця Шептицького, 11</t>
  </si>
  <si>
    <t>85837449-d53e-42d7-83e8-21202ae05a5b</t>
  </si>
  <si>
    <t>Пункт екстреної ( швидкої ) медичної допомоги " Роша "</t>
  </si>
  <si>
    <t>8589ee30-46a0-48a1-b22c-144116597765</t>
  </si>
  <si>
    <t>Амбулаторія № 1, КНП "ЦПМСД №2" Краматорської міської ради</t>
  </si>
  <si>
    <t>858ced4b-7790-4aa9-9c51-f177340a6701</t>
  </si>
  <si>
    <t>Комунальне некомерційне  підприємство "Великомихайлівська багатопрофільна  лікарня" Великомихайлівської селищної ради Одеської області</t>
  </si>
  <si>
    <t>ОДЕСЬКА область, смт. ВЕЛИКА МИХАЙЛІВКА, вулиця Центральна, 248</t>
  </si>
  <si>
    <t>859b307c-5bb7-48b5-8051-571200bc990c</t>
  </si>
  <si>
    <t>Гнідинська амбулаторія ЗПСМ</t>
  </si>
  <si>
    <t>ГНІДИН</t>
  </si>
  <si>
    <t>КИЇВСЬКА область, БОРИСПІЛЬСЬКИЙ район, село ГНІДИН, вулиця Центральна, 41</t>
  </si>
  <si>
    <t>85a1d169-75ef-48ad-abbd-998349fce21a</t>
  </si>
  <si>
    <t>ФАП Здобуток</t>
  </si>
  <si>
    <t>ЗДОБУТОК</t>
  </si>
  <si>
    <t>ЧЕРКАСЬКА область, ТАЛЬНІВСЬКИЙ район, селище ЗДОБУТОК, вулиця Дубковецького, 36</t>
  </si>
  <si>
    <t>85b5407e-1e5a-4873-9feb-f1a53f39f143</t>
  </si>
  <si>
    <t>Джуринська АЗПСМ</t>
  </si>
  <si>
    <t>ДЖУРИН</t>
  </si>
  <si>
    <t>ВІННИЦЬКА область, ШАРГОРОДСЬКИЙ район, село ДЖУРИН, вулиця Свободи, 13</t>
  </si>
  <si>
    <t>85c12b5e-cc7a-469b-b630-643e385f38a2</t>
  </si>
  <si>
    <t>ДНІПРОПЕТРОВСЬКА область, місто КРИВИЙ РІГ, вулиця Пушкіна, 13 О</t>
  </si>
  <si>
    <t>85c17e44-d5eb-44ae-aae0-f0a3e59e60f8</t>
  </si>
  <si>
    <t>Рубанська ЛА ЗПСМ</t>
  </si>
  <si>
    <t>РУБАНЬ</t>
  </si>
  <si>
    <t>ВІННИЦЬКА область, НЕМИРІВСЬКИЙ район, село РУБАНЬ, вулиця Центральна, 22</t>
  </si>
  <si>
    <t>85cd38f2-c9b7-4158-a583-c37637d85ac6</t>
  </si>
  <si>
    <t>Троянська сільська лікарська амбулаторія загальної практики-сімейної медицини</t>
  </si>
  <si>
    <t>ТРОЯНКА</t>
  </si>
  <si>
    <t>КІРОВОГРАДСЬКА область, ГОЛОВАНІВСЬКИЙ район, село ТРОЯНКА, вулиця Центральна, 37</t>
  </si>
  <si>
    <t>85cf9b98-2571-41a2-a9b0-1a4f0e42f05d</t>
  </si>
  <si>
    <t>Структурний підрозділ КОМУНАЛЬНЕ НЕКОМЕРЦІЙНЕ ПІДПРИЄМСТВО МЕРЕФ'ЯНСЬКОЇ МІСЬКОЇ РАДИ " МЕРЕФ'ЯНСЬКА ЦЕНТРАЛЬНА РАЙОННА ЛІКАРНЯ "смт. Пісочин</t>
  </si>
  <si>
    <t>ХАРКІВСЬКА область, ХАРКІВСЬКИЙ район, смт. ПІСОЧИН, провулок Транспортний, 4а</t>
  </si>
  <si>
    <t>85db4634-9096-450e-8810-189d784ed821</t>
  </si>
  <si>
    <t>Амбулаторія ЗПСМ с. Королівка (КНП "ЦПМСД" Черкаської селищної ради")</t>
  </si>
  <si>
    <t>ДНІПРОПЕТРОВСЬКА область, НОВОМОСКОВСЬКИЙ район, село КОРОЛІВКА, вулиця Рахівнича, 36А</t>
  </si>
  <si>
    <t>85dbe2f7-f425-4610-804a-9b60b8adae32</t>
  </si>
  <si>
    <t>ЛЬВІВСЬКА область, місто ЛЬВІВ, вулиця Глинянський Тракт, 154</t>
  </si>
  <si>
    <t>85e19930-678f-44cc-a4c1-b379622ad9d5</t>
  </si>
  <si>
    <t>ФАП с.В.Солотвино</t>
  </si>
  <si>
    <t>ВЕРХНЯ СОЛОТВИНА</t>
  </si>
  <si>
    <t>ЗАКАРПАТСЬКА область, УЖГОРОДСЬКИЙ район, село ВЕРХНЯ СОЛОТВИНА, вулиця Верхня Солотвина, 68</t>
  </si>
  <si>
    <t>85e63dca-4f24-4346-8795-10c0eeb4511e</t>
  </si>
  <si>
    <t>ФП с. Бейзими</t>
  </si>
  <si>
    <t>БЕЙЗИМИ</t>
  </si>
  <si>
    <t>ХМЕЛЬНИЦЬКА область, ІЗЯСЛАВСЬКИЙ район, село БЕЙЗИМИ, вулиця Пушкіна , 3</t>
  </si>
  <si>
    <t>85ed7b6e-dff1-4fb7-824e-bd1a8b49a229</t>
  </si>
  <si>
    <t>Степненська амбулаторія загальної практики - сімейної медицини</t>
  </si>
  <si>
    <t>ДОНЕЦЬКА область, село СТЕПНЕ, вулиця Центральна, 2</t>
  </si>
  <si>
    <t>85ee4943-19c6-4b3c-8be5-e88b138d832f</t>
  </si>
  <si>
    <t>Одеський обласний діагностичний центр</t>
  </si>
  <si>
    <t>ОДЕСЬКА область, місто ОДЕСА, вулиця суднобудівна, 1</t>
  </si>
  <si>
    <t>85ef2620-59a1-4d9d-b9f7-8fd1d832c447</t>
  </si>
  <si>
    <t>Амбулаторія загальної практики сімейної медицини КП "Привільненська АЗПСМ"</t>
  </si>
  <si>
    <t>РІВНЕНСЬКА область, ДУБЕНСЬКИЙ район, село ПРИВІЛЬНЕ, вулиця Шкільна, 5</t>
  </si>
  <si>
    <t>85f31554-8640-4eab-8c05-01dca8d2fc2a</t>
  </si>
  <si>
    <t>Білоліська сільська лікарська амбулаторія загальної практики сімейної медицини</t>
  </si>
  <si>
    <t>БІЛОЛІССЯ</t>
  </si>
  <si>
    <t>ОДЕСЬКА область, село БІЛОЛІССЯ, прохід Шкільний, 3</t>
  </si>
  <si>
    <t>8600599e-51b7-4fb0-9700-92b35b2248ca</t>
  </si>
  <si>
    <t>ФАП с. Нараївка</t>
  </si>
  <si>
    <t>НАРАЇВКА</t>
  </si>
  <si>
    <t>ІВАНО-ФРАНКІВСЬКА область, ГАЛИЦЬКИЙ район, село НАРАЇВКА, вулиця Шкільна, 13</t>
  </si>
  <si>
    <t>8610feab-b299-410a-9017-394c91c9ef77</t>
  </si>
  <si>
    <t>Комунальний заклад охорони здоров'я "Обласний клінічний шкірно-венерологічний диспансер м.Краматорськ" диспансерне відділення в м.Бахмут</t>
  </si>
  <si>
    <t>ДОНЕЦЬКА область, місто БАХМУТ, вулиця Маріупольська, 73</t>
  </si>
  <si>
    <t>861728a5-98a5-4212-ac05-9619a5e50da0</t>
  </si>
  <si>
    <t>АЗПСМ № 1 м. Могилів-Подільський</t>
  </si>
  <si>
    <t>ВІННИЦЬКА область, місто МОГИЛІВ-ПОДІЛЬСЬКИЙ, проспект Незалежності, 287</t>
  </si>
  <si>
    <t>861ff135-cf75-4495-b23d-958d99042de1</t>
  </si>
  <si>
    <t>Амбулаторія ЗПСМ с. Гнатівка (КНП "ЦПМСД" Черкаської селищної ради")</t>
  </si>
  <si>
    <t>ГНАТІВКА</t>
  </si>
  <si>
    <t>ДНІПРОПЕТРОВСЬКА область, НОВОМОСКОВСЬКИЙ район, село ГНАТІВКА, вулиця Центральна, 53</t>
  </si>
  <si>
    <t>86212745-d9fd-463b-8ece-1321ead99408</t>
  </si>
  <si>
    <t>АЗПСМ с. Молодіжне</t>
  </si>
  <si>
    <t>ХЕРСОНСЬКА область, селище МОЛОДІЖНЕ, вулиця Мічуріна, 6</t>
  </si>
  <si>
    <t>8624199e-dbe3-48b7-903c-ac40ea225a27</t>
  </si>
  <si>
    <t>Амбулаторія загальної практики-сімейної медицини  с. Кам'янка</t>
  </si>
  <si>
    <t>ХМЕЛЬНИЦЬКА область, село КАМ'ЯНКА, вулиця Шкільна, 6а</t>
  </si>
  <si>
    <t>862b2d53-373c-4742-9730-5d6993dde162</t>
  </si>
  <si>
    <t>АЗПСМ Печеніжин</t>
  </si>
  <si>
    <t>ПЕЧЕНІЖИН</t>
  </si>
  <si>
    <t>ІВАНО-ФРАНКІВСЬКА область, КОЛОМИЙСЬКИЙ район, смт. ПЕЧЕНІЖИН, вулиця Франка, 8а</t>
  </si>
  <si>
    <t>862cde1c-88a1-46ee-99bf-40706b625fa2</t>
  </si>
  <si>
    <t>Амбулаторія ЗПСМ № 8, Філія 2 КНП "ЦПМСД №1" Оболонського району м. Києва</t>
  </si>
  <si>
    <t>М.КИЇВ, місто КИЇВ, вулиця Тимошенка, 4 б</t>
  </si>
  <si>
    <t>86372a01-ef97-4fbb-bec3-80a9708ad713</t>
  </si>
  <si>
    <t>Фельдшерсько-акушерський пункт с. Джугастра</t>
  </si>
  <si>
    <t>ДЖУГАСТРА</t>
  </si>
  <si>
    <t>ВІННИЦЬКА область, КРИЖОПІЛЬСЬКИЙ район, село ДЖУГАСТРА, вулиця Лесі Українки, 115</t>
  </si>
  <si>
    <t>863a882c-3198-4315-be7d-6b7882cab747</t>
  </si>
  <si>
    <t>Амбулаторія загальної практики-сімейної медицини м. Сновськ</t>
  </si>
  <si>
    <t>ЧЕРНІГІВСЬКА область, СНОВСЬКИЙ район, місто СНОВСЬК, вулиця Спортивна, 21</t>
  </si>
  <si>
    <t>86410413-f03e-4c7f-935b-18bf0011806a</t>
  </si>
  <si>
    <t>ФОП М'ягков Вадим Олександрович</t>
  </si>
  <si>
    <t>86428152-502d-4a21-8aff-41bacf3892bc</t>
  </si>
  <si>
    <t>Міньківська амбулаторія</t>
  </si>
  <si>
    <t>МІНЬКІВКА</t>
  </si>
  <si>
    <t>ДОНЕЦЬКА область, БАХМУТСЬКИЙ район, село МІНЬКІВКА, вулиця Центральна, 2</t>
  </si>
  <si>
    <t>8642eec5-ce31-4733-999a-150f75f27791</t>
  </si>
  <si>
    <t>ФП с. Мельники</t>
  </si>
  <si>
    <t>ЧЕРКАСЬКА область, КАНІВСЬКИЙ район, село МЕЛЬНИКИ, вулиця Шкільна, 2</t>
  </si>
  <si>
    <t>8645a0bf-d6fc-4645-aab8-64813c0d6b11</t>
  </si>
  <si>
    <t>Білозерська амбулаторія ЗПСМ</t>
  </si>
  <si>
    <t>ХЕРСОНСЬКА область, БІЛОЗЕРСЬКИЙ район, смт. БІЛОЗЕРКА, прохід Торговий, 17</t>
  </si>
  <si>
    <t>864bc857-2edb-46dd-9d0a-c4bcd65b7f87</t>
  </si>
  <si>
    <t>Фельдшерсько-акушерський пункт с. Хмелева</t>
  </si>
  <si>
    <t>ХМЕЛЕВА</t>
  </si>
  <si>
    <t>ІВАНО-ФРАНКІВСЬКА область, ГОРОДЕНКІВСЬКИЙ район, село ХМЕЛЕВА, вулиця Незалежності, 1</t>
  </si>
  <si>
    <t>864c34d5-69b6-43dc-b8ca-095a279e2497</t>
  </si>
  <si>
    <t>ХМЕЛЬНИЦЬКА область, місто ХМЕЛЬНИЦЬКИЙ, вулиця ПОДІЛЬСЬКА, 54</t>
  </si>
  <si>
    <t>8657647d-bcbb-4c00-9acb-42ee62ac9a94</t>
  </si>
  <si>
    <t>ТЕРНОПІЛЬСЬКА область, БОРЩІВСЬКИЙ район, місто БОРЩІВ, вулиця Степана Бандери, 95</t>
  </si>
  <si>
    <t>8665127c-a221-431a-8d54-49bffb80f535</t>
  </si>
  <si>
    <t>АЗПСМ с.Рижани</t>
  </si>
  <si>
    <t>РИЖАНИ</t>
  </si>
  <si>
    <t>ЖИТОМИРСЬКА область, ХОРОШІВСЬКИЙ район, село РИЖАНИ, вулиця Кутузова, 49</t>
  </si>
  <si>
    <t>8666f920-fef6-4e02-addd-6dde3779f405</t>
  </si>
  <si>
    <t>Фельдшерський пункт с. Солоне</t>
  </si>
  <si>
    <t>ДОНЕЦЬКА область, ПОКРОВСЬКИЙ район, село СОЛОНЕ, вулиця Центральна, 52</t>
  </si>
  <si>
    <t>8669099e-e2a8-456d-b881-7119265bde51</t>
  </si>
  <si>
    <t>Фельдшерський пункт  с.Джерело</t>
  </si>
  <si>
    <t>ДЖЕРЕЛО</t>
  </si>
  <si>
    <t>ЖИТОМИРСЬКА область, ОЛЕВСЬКИЙ район, село ДЖЕРЕЛО, вулиця М.Курильчука, 15</t>
  </si>
  <si>
    <t>866f085e-bf22-44c9-955d-165f1e77d010</t>
  </si>
  <si>
    <t>ЛЬВІВСЬКА область, місто ВИННИКИ, вулиця Ринок, 1а</t>
  </si>
  <si>
    <t>86705e67-f12c-4db0-82a0-e146193b7895</t>
  </si>
  <si>
    <t>ФАП с.Грусятичі</t>
  </si>
  <si>
    <t>ГРУСЯТИЧІ</t>
  </si>
  <si>
    <t>ЛЬВІВСЬКА область, ЖИДАЧІВСЬКИЙ район, село ГРУСЯТИЧІ, вулиця Центральна, 41</t>
  </si>
  <si>
    <t>8671b6f4-b4c2-41f4-ab1a-c40d840ec550</t>
  </si>
  <si>
    <t>Фельдшерський пункт с. Розкошівка</t>
  </si>
  <si>
    <t>РОЗКОШІВКА</t>
  </si>
  <si>
    <t>ЧЕРКАСЬКА область, ЛИСЯНСЬКИЙ район, село РОЗКОШІВКА, вулиця Адама Рокицького, 60</t>
  </si>
  <si>
    <t>867c9ed9-73bb-432f-a72f-9dac00a9f343</t>
  </si>
  <si>
    <t>АЗПСМ с.Соломоново</t>
  </si>
  <si>
    <t>СОЛОМОНОВО</t>
  </si>
  <si>
    <t>ЗАКАРПАТСЬКА область, УЖГОРОДСЬКИЙ район, село СОЛОМОНОВО, вулиця Яблунева, 38</t>
  </si>
  <si>
    <t>8688e257-4266-4fde-8e5b-959411d6e24b</t>
  </si>
  <si>
    <t>ХАРКІВСЬКА область, ЗМІЇВСЬКИЙ район, село БІРКИ, вулиця Шкільна, 22</t>
  </si>
  <si>
    <t>868af6c6-21ff-408c-a1f5-42329f518986</t>
  </si>
  <si>
    <t>Маниковецька АЗПСМ</t>
  </si>
  <si>
    <t>МАНИКІВЦІ</t>
  </si>
  <si>
    <t>ХМЕЛЬНИЦЬКА область, ДЕРАЖНЯНСЬКИЙ район, село МАНИКІВЦІ, вулиця Яна Ольшанського, 14</t>
  </si>
  <si>
    <t>8693899d-1881-4de7-8ba4-5d0dbdb60a32</t>
  </si>
  <si>
    <t>КНП "ЦПМСД №2 м. Лисичанськ" Амбулаторія №3</t>
  </si>
  <si>
    <t>869efe1b-1f1b-4e8f-b5d1-c538d158a65b</t>
  </si>
  <si>
    <t>Амбулаторія загальної практики – сімейної медицини с. Гадинківці</t>
  </si>
  <si>
    <t>ГАДИНКІВЦІ</t>
  </si>
  <si>
    <t>ТЕРНОПІЛЬСЬКА область, ГУСЯТИНСЬКИЙ район, село ГАДИНКІВЦІ, вулиця Надрічна, 5А</t>
  </si>
  <si>
    <t>86a1aff3-011b-47a4-85f5-ab13b4c80735</t>
  </si>
  <si>
    <t>Набережна Перемоги</t>
  </si>
  <si>
    <t>ДНІПРОПЕТРОВСЬКА область, місто ДНІПРО, набережна Перемоги, 120</t>
  </si>
  <si>
    <t>86a61d88-d795-4178-ae87-4e3fdaf54bb3</t>
  </si>
  <si>
    <t>Комунальне підприемство "Полтавська обласна клінічна інфекційна лікарня Полтавської обласної ради"</t>
  </si>
  <si>
    <t>ПОЛТАВСЬКА область, ПОЛТАВА район, місто ПОЛТАВА, проспект Першотравневий, 22</t>
  </si>
  <si>
    <t>86aba62c-711a-479c-8f95-d0469a0f127c</t>
  </si>
  <si>
    <t>Відділення екстреної невідкладної допомоги</t>
  </si>
  <si>
    <t>86af69a4-ab1b-4238-934c-b84e2abe5645</t>
  </si>
  <si>
    <t>ФАП с.ЛОПУШНА</t>
  </si>
  <si>
    <t>ЛОПУШНА</t>
  </si>
  <si>
    <t>ЧЕРНІВЕЦЬКА область, ВИЖНИЦЬКИЙ район, село ЛОПУШНА, вулиця ГОЛОВНА, 75В</t>
  </si>
  <si>
    <t>86b09c53-d857-4fc6-b67f-3838a8924d6e</t>
  </si>
  <si>
    <t>ФАП Кулажинці</t>
  </si>
  <si>
    <t>КУЛАЖИНЦІ</t>
  </si>
  <si>
    <t>ПОЛТАВСЬКА область, ГРЕБІНКІВСЬКИЙ район, село КУЛАЖИНЦІ, вулиця Шкільна, 14б</t>
  </si>
  <si>
    <t>86c1dff3-b1fe-4ac5-9118-6c64c5a008e2</t>
  </si>
  <si>
    <t>РІВНЕНСЬКА область, РОКИТНІВСЬКИЙ район, смт. РОКИТНЕ, вулиця Руслана Дубовця, 26</t>
  </si>
  <si>
    <t>86c24321-bbd6-45f7-a5b9-e5949b070017</t>
  </si>
  <si>
    <t>Комунальне некомерційне підприємство "Іваничівська центральна районна лікарня"</t>
  </si>
  <si>
    <t>86c5d4b3-b575-45b3-9db0-e6af6efb420a</t>
  </si>
  <si>
    <t>ФАП с. Перекоринці</t>
  </si>
  <si>
    <t>ПЕРЕКОРИНЦІ</t>
  </si>
  <si>
    <t>ВІННИЦЬКА область, МУРОВАНОКУРИЛОВЕЦЬКИЙ район, село ПЕРЕКОРИНЦІ, вулиця Соборна, 34</t>
  </si>
  <si>
    <t>86cba92f-ae13-4726-a5e7-e55f2cfaa8c0</t>
  </si>
  <si>
    <t>Амбулаторія загальної практики-сімейної медицини села Тилявка</t>
  </si>
  <si>
    <t>ТЕРНОПІЛЬСЬКА область, ШУМСЬКИЙ район, село ТИЛЯВКА, вулиця Лесі Українки, 73</t>
  </si>
  <si>
    <t>86cd2e45-6aa6-43dc-b65e-262d15009363</t>
  </si>
  <si>
    <t>Добрянська амбулаторія загальної практики  сімейної медицини</t>
  </si>
  <si>
    <t>ДОБРЯНИ</t>
  </si>
  <si>
    <t>ЛЬВІВСЬКА область, ГОРОДОЦЬКИЙ район, село ДОБРЯНИ, вулиця Зелена, 6</t>
  </si>
  <si>
    <t>86d19658-b8e0-46ca-af10-0a61905a97b5</t>
  </si>
  <si>
    <t>Центральна АЗПСМ</t>
  </si>
  <si>
    <t>КИЇВСЬКА область, місто ФАСТІВ, вулиця Толстого, 28</t>
  </si>
  <si>
    <t>86d2bffd-c5cb-4f89-a14d-24fc8d6e5e54</t>
  </si>
  <si>
    <t>Лужанська АЗПСМ</t>
  </si>
  <si>
    <t>ЛУЖАНИ</t>
  </si>
  <si>
    <t>ЧЕРНІВЕЦЬКА область, КІЦМАНСЬКИЙ район, смт. ЛУЖАНИ, вулиця Центральна , 50</t>
  </si>
  <si>
    <t>86d4effb-23d7-4ecc-8896-d9e6ca172c80</t>
  </si>
  <si>
    <t>фельдшерський пункт села Лебедівка</t>
  </si>
  <si>
    <t>ЧЕРКАСЬКА область, КАМ'ЯНСЬКИЙ район, село ЛЕБЕДІВКА, вулиця Центральна, 1</t>
  </si>
  <si>
    <t>86da5609-5337-4572-b0a6-e9199754963e</t>
  </si>
  <si>
    <t>АЗПСМ смт.Підволочиськ</t>
  </si>
  <si>
    <t>ТЕРНОПІЛЬСЬКА область, ПІДВОЛОЧИСЬКИЙ район, смт. ПІДВОЛОЧИСЬК, вулиця Патріарха Мстислава , 102</t>
  </si>
  <si>
    <t>86dcd652-9c2b-4374-a95a-58819da7ccb5</t>
  </si>
  <si>
    <t>Амбулаторне відділення №3 МЦ ТОВ "Медикал Сервіс"</t>
  </si>
  <si>
    <t>КИЇВСЬКА область, місто БІЛА ЦЕРКВА, вулиця Запорізька, 2А</t>
  </si>
  <si>
    <t>86ea30f1-5d08-4f95-a9e7-763575eb579d</t>
  </si>
  <si>
    <t>Комунальне некомерційне підприємство Старосамбірської районної ради "Добромильська районна лікарня". Педіатричне відділення</t>
  </si>
  <si>
    <t>ЛЬВІВСЬКА область, СТАРОСАМБІРСЬКИЙ район, місто ДОБРОМИЛЬ, вулиця Галицького, 26</t>
  </si>
  <si>
    <t>86ea48df-b848-48c8-8e09-e6a403034c6d</t>
  </si>
  <si>
    <t>Перевалівська АЗПСМ</t>
  </si>
  <si>
    <t>ПЕРЕВАЛИ</t>
  </si>
  <si>
    <t>ВОЛИНСЬКА область, ТУРІЙСЬКИЙ район, село ПЕРЕВАЛИ, вулиця Центральна, 5</t>
  </si>
  <si>
    <t>86ed7f88-9d16-48e9-beba-ad9ddd59656a</t>
  </si>
  <si>
    <t>Соснівська амбулаторія загальної практики-сімейної медицини</t>
  </si>
  <si>
    <t>СУМСЬКА область, КОНОТОПСЬКИЙ район, село СОСНІВКА, вулиця Шкільна, 1</t>
  </si>
  <si>
    <t>86ef9779-f4a3-4155-b64d-41bdfb9d771a</t>
  </si>
  <si>
    <t>Хоростоцький   фельдшерський пункт</t>
  </si>
  <si>
    <t>ХОРОСТОК</t>
  </si>
  <si>
    <t>ХМЕЛЬНИЦЬКА область, СЛАВУТСЬКИЙ район, село ХОРОСТОК, вулиця Зарічна, 50</t>
  </si>
  <si>
    <t>86f012f3-e406-4e3d-a0b0-ed089edacc3c</t>
  </si>
  <si>
    <t>Ружичанська сільська лікарська амбулаторія</t>
  </si>
  <si>
    <t>ХМЕЛЬНИЦЬКА область, село РУЖИЧАНКА, вулиця Шкільна, 2</t>
  </si>
  <si>
    <t>86f0540f-7838-4aad-b10e-d6ad7397e922</t>
  </si>
  <si>
    <t>Ганичівська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</si>
  <si>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ГАНИЧІ</t>
  </si>
  <si>
    <t>ЗАКАРПАТСЬКА область, ТЯЧІВСЬКИЙ район, село ГАНИЧІ, вулиця Народна, 125</t>
  </si>
  <si>
    <t>86f283d3-cb15-4a4c-9af9-893887575b27</t>
  </si>
  <si>
    <t>Стаціонарне відділення №1</t>
  </si>
  <si>
    <t>ХАРКІВСЬКА область, ЛОЗІВСЬКИЙ район, село КАТЕРИНІВКА, вулиця Живописна, 42</t>
  </si>
  <si>
    <t>86f3b64d-52a4-4be2-9a87-1429d6555033</t>
  </si>
  <si>
    <t>Відокремлений структурний підрозділ Нагуєвицька сільська лікарська амбулаторія сімейної медицини КНП "ДРЛ" ДРР</t>
  </si>
  <si>
    <t>НАГУЄВИЧІ</t>
  </si>
  <si>
    <t>ЛЬВІВСЬКА область, ДРОГОБИЦЬКИЙ район, село НАГУЄВИЧІ, вулиця Ів. Франка, 258</t>
  </si>
  <si>
    <t>86f4328a-fe8e-4121-b9c3-9fc9f7a00d89</t>
  </si>
  <si>
    <t>Пункт здоров’я  с. Солончаки</t>
  </si>
  <si>
    <t>СОЛОНЧАКИ</t>
  </si>
  <si>
    <t>МИКОЛАЇВСЬКА область, ОЧАКІВСЬКИЙ район, село СОЛОНЧАКИ, вулиця Очаківська, 21</t>
  </si>
  <si>
    <t>86f54b76-9ebb-4d34-9ded-a9fde3b14e19</t>
  </si>
  <si>
    <t>КНП "Старосинявська ЦРЛ"</t>
  </si>
  <si>
    <t>86f76a77-1f43-4e57-b3c2-c2774c73aac7</t>
  </si>
  <si>
    <t>АЗПСМ с.Макіївка</t>
  </si>
  <si>
    <t>КИЇВСЬКА область, село МАКІЇВКА, вулиця Космонавтів, 9</t>
  </si>
  <si>
    <t>86f7bb18-d476-45b8-ba82-3f36203fcff6</t>
  </si>
  <si>
    <t>Пункт здоров'я с. Бурдей</t>
  </si>
  <si>
    <t>БУРДЕЙ</t>
  </si>
  <si>
    <t>ЧЕРНІВЕЦЬКА область, КІЦМАНСЬКИЙ район, село БУРДЕЙ, вулиця Шкільна, 3</t>
  </si>
  <si>
    <t>870692d7-50ab-4c63-b76c-6db854aa238e</t>
  </si>
  <si>
    <t>Помічнянська сільська амбулаторія загальної практики – сімейної медицини КНП «Помічнянський центр ПМСД»</t>
  </si>
  <si>
    <t>КІРОВОГРАДСЬКА область, НОВОУКРАЇНСЬКИЙ район, село ПОМІЧНА, вулиця Ткаченка, 65а</t>
  </si>
  <si>
    <t>870e701d-ac17-4710-b3ca-ad001be9d9bf</t>
  </si>
  <si>
    <t>КНП КМР "ЦПМСД № 3", м. Кам'янське, проспект Аношкіна 7В</t>
  </si>
  <si>
    <t>8711f5a3-1db8-4724-990d-f2be1a14dd63</t>
  </si>
  <si>
    <t>ЗАПОРІЗЬКА область, місто ЗАПОРІЖЖЯ, вулиця Леоніда Жаботинського, 32</t>
  </si>
  <si>
    <t>8714b3cc-dfc8-41c0-b9f7-b95ab667ee3b</t>
  </si>
  <si>
    <t>АЗПСМ с. Іванів</t>
  </si>
  <si>
    <t>ВІННИЦЬКА область, КАЛИНІВСЬКИЙ район, село ІВАНІВ, вулиця Почтова, 2</t>
  </si>
  <si>
    <t>87162ad8-4abf-4fcd-9e81-5ac98a0c8f89</t>
  </si>
  <si>
    <t>Фельдшерський пункт с. Малий Бакай  КНП \</t>
  </si>
  <si>
    <t>МАЛИЙ БАКАЙ</t>
  </si>
  <si>
    <t>ПОЛТАВСЬКА область, РЕШЕТИЛІВСЬКИЙ район, село МАЛИЙ БАКАЙ, вулиця Козацька, 6</t>
  </si>
  <si>
    <t>871a854b-ffb6-4945-9738-4ce28238ce97</t>
  </si>
  <si>
    <t>ХМЕЛЬНИЦЬКА область, місто ВОЛОЧИСЬК, вулиця Незалежності, 64</t>
  </si>
  <si>
    <t>8724d9ed-4e82-423c-a07e-fa870e2e6b52</t>
  </si>
  <si>
    <t>Амбулаторія загальної практики-сімейної медицини смт.Прудянка</t>
  </si>
  <si>
    <t>ПРУДЯНКА</t>
  </si>
  <si>
    <t>ХАРКІВСЬКА область, ДЕРГАЧІВСЬКИЙ район, смт. ПРУДЯНКА, вулиця Магістральна, 1</t>
  </si>
  <si>
    <t>872cfe30-767a-4176-bed3-f420e5519294</t>
  </si>
  <si>
    <t>Фельдшерський пункт с.Великий Олександрів</t>
  </si>
  <si>
    <t>ВЕЛИКИЙ ОЛЕКСАНДРІВ</t>
  </si>
  <si>
    <t>ХМЕЛЬНИЦЬКА область, село ВЕЛИКИЙ ОЛЕКСАНДРІВ, вулиця Молодіжна, 1</t>
  </si>
  <si>
    <t>8731e756-38ec-4be3-aab5-b45367c1a56c</t>
  </si>
  <si>
    <t>Комунальне некомерційне підприємство "Криворізька міська лікарня №14" Криворізької міської ради</t>
  </si>
  <si>
    <t>ДНІПРОПЕТРОВСЬКА область, місто КРИВИЙ РІГ, вулиця Матросова, 82</t>
  </si>
  <si>
    <t>873918bc-25cf-4caa-9032-003c4758df6f</t>
  </si>
  <si>
    <t>ХАРКІВСЬКА область, місто ХАРКІВ, проспект Любові Малої, 2Б</t>
  </si>
  <si>
    <t>873d3a5b-db46-4fa9-ba71-f86e96279e03</t>
  </si>
  <si>
    <t>8740a767-a47c-40cf-8b82-fa097a607caf</t>
  </si>
  <si>
    <t>Устинівська лікарська амбулаторія</t>
  </si>
  <si>
    <t>8744ff60-4970-4a5f-954f-fb66b242cb00</t>
  </si>
  <si>
    <t>ФП с.Северинівка</t>
  </si>
  <si>
    <t>ВІННИЦЬКА область, ЯМПІЛЬСЬКИЙ район, село СЕВЕРИНІВКА, вулиця Центральна, 3</t>
  </si>
  <si>
    <t>87455612-8c80-4e31-9a53-c198561bb76e</t>
  </si>
  <si>
    <t>Лікарська амбулаторія загальної практики сімейної медицини с. Добросин</t>
  </si>
  <si>
    <t>ДОБРОСИН</t>
  </si>
  <si>
    <t>ЛЬВІВСЬКА область, ЖОВКІВСЬКИЙ район, село ДОБРОСИН, вулиця Учительська, 8</t>
  </si>
  <si>
    <t>8751d9ad-02ec-4ec4-b13f-31d674264c50</t>
  </si>
  <si>
    <t>Комунальне некомерційне підприємство "Южноукраїнська міська багатопрофільна лікарня"</t>
  </si>
  <si>
    <t>МИКОЛАЇВСЬКА область, місто ЮЖНОУКРАЇНСЬК, вулиця Миру, 3</t>
  </si>
  <si>
    <t>8758fdfa-033d-498c-850e-39e2cac89bc9</t>
  </si>
  <si>
    <t>КНП КМР "Міський консультативно-діагностичний центр" проспект Аношкіна 67</t>
  </si>
  <si>
    <t>ДНІПРОПЕТРОВСЬКА область, місто КАМ'ЯНСЬКЕ, проспект Аношкіна, 67</t>
  </si>
  <si>
    <t>8767e9c2-9742-4fbb-b702-8325c76e4a97</t>
  </si>
  <si>
    <t>Амбулаторія №8</t>
  </si>
  <si>
    <t>ДОНЕЦЬКА область, місто МАРІУПОЛЬ, проспект Металургів, 121</t>
  </si>
  <si>
    <t>87680d4d-930f-4a6f-8a8f-3f7b7af6f307</t>
  </si>
  <si>
    <t>Комунальне некомерційне підприємство "Міський клінічний пологовий будинок № 6 " Харківської міської ради</t>
  </si>
  <si>
    <t>877114da-b6ff-4973-a247-493e1a97602b</t>
  </si>
  <si>
    <t>КНП "Стоматологічна поліклініка" Дубенської міської ради</t>
  </si>
  <si>
    <t>РІВНЕНСЬКА область, місто ДУБНО, вулиця Скарбова, 4</t>
  </si>
  <si>
    <t>8771da6d-18da-410f-8381-dd8e2d901686</t>
  </si>
  <si>
    <t>Фельдшерський пункт село Радулин</t>
  </si>
  <si>
    <t>РАДУЛИН</t>
  </si>
  <si>
    <t>ЖИТОМИРСЬКА область, БАРАНІВСЬКИЙ район, село РАДУЛИН, вулиця Шевченка, 19</t>
  </si>
  <si>
    <t>87758171-294e-4ce6-b4dd-17ef369efd3d</t>
  </si>
  <si>
    <t>Новоселівська  АЗП-СМ</t>
  </si>
  <si>
    <t>ПОЛТАВСЬКА область, ПОЛТАВСЬКИЙ район, село НОВОСЕЛІВКА, вулиця Олени Пчілки, 37</t>
  </si>
  <si>
    <t>877883c7-49f3-4a50-986f-c992c81cf462</t>
  </si>
  <si>
    <t>ВЕРБКА</t>
  </si>
  <si>
    <t>ВІННИЦЬКА область, КРИЖОПІЛЬСЬКИЙ район, село ВЕРБКА, вулиця Подільська, 60</t>
  </si>
  <si>
    <t>877da69d-4318-4ebd-8c58-cf0de8cf85b4</t>
  </si>
  <si>
    <t>Берестівський фельдшерський пункт</t>
  </si>
  <si>
    <t>ДОНЕЦЬКА область, БАХМУТСЬКИЙ район, село БЕРЕСТОВЕ, вулиця Садова, 8</t>
  </si>
  <si>
    <t>87821a95-52c8-4366-8912-5de17a9f11de</t>
  </si>
  <si>
    <t>Лікарська амбулаторія загальної практики сімейної  медицини с. Забір'я</t>
  </si>
  <si>
    <t>ЛЬВІВСЬКА область, ЖОВКІВСЬКИЙ район, село ЗАБІР'Я, вулиця Центральна, 3Б</t>
  </si>
  <si>
    <t>878c9eae-00f1-4b5e-9f3c-64b377020c0b</t>
  </si>
  <si>
    <t>ЗАПОРІЗЬКА область, місто ЗАПОРІЖЖЯ, вулиця Харчова, 2</t>
  </si>
  <si>
    <t>878d15b4-3c8b-4f2d-ade4-a30ff63c5a2a</t>
  </si>
  <si>
    <t>ІВАНОПІЛЛЯ</t>
  </si>
  <si>
    <t>ДОНЕЦЬКА область, КОСТЯНТИНІВСЬКИЙ район, село ІВАНОПІЛЛЯ, вулиця Садова, 36Б</t>
  </si>
  <si>
    <t>8799a374-4967-42b8-8e89-9fbaa8dc99d7</t>
  </si>
  <si>
    <t>Петрашівська амбулаторія загальної практики-сімейної медицини</t>
  </si>
  <si>
    <t>ПЕТРАШІВКА</t>
  </si>
  <si>
    <t>ХМЕЛЬНИЦЬКА область, село ПЕТРАШІВКА, вулиця Перемоги, 106б</t>
  </si>
  <si>
    <t>87aa3a42-2c85-4459-8fd4-444c29bb6e40</t>
  </si>
  <si>
    <t>ФП с. Підлісне</t>
  </si>
  <si>
    <t>ПІДЛІСНЕ</t>
  </si>
  <si>
    <t>ВІННИЦЬКА область, ЛІТИНСЬКИЙ район, село ПІДЛІСНЕ, вулиця Київська, 7</t>
  </si>
  <si>
    <t>87adf9b5-cdb7-4b8e-a2b6-c0d478182af8</t>
  </si>
  <si>
    <t>Пункт здоров'я с. Гострий Кілок</t>
  </si>
  <si>
    <t>ЧЕРНІВЕЦЬКА область, КІЦМАНСЬКИЙ район, село ВЕРХНІ СТАНІВЦІ, вулиця М. Рильського, 21</t>
  </si>
  <si>
    <t>87b2cdb8-23ca-4946-9637-014ef9ae1c8c</t>
  </si>
  <si>
    <t>Рівненський пункт здоров’я</t>
  </si>
  <si>
    <t>87b51d4f-c1a5-4d0e-8faa-ed15368ec5b8</t>
  </si>
  <si>
    <t>ФОП Степанов Олександр Сергійович - МК3</t>
  </si>
  <si>
    <t>МИКОЛАЇВСЬКА область, місто МИКОЛАЇВ, вулиця Генерала Карпенка, 29</t>
  </si>
  <si>
    <t>87bbd8f8-969d-4c29-96c6-e0b0bafba2df</t>
  </si>
  <si>
    <t>Бережанська станція, Зборівська підстанція</t>
  </si>
  <si>
    <t>ТЕРНОПІЛЬСЬКА область, місто ЗБОРІВ, вулиця Богдана Хмельницького, 17</t>
  </si>
  <si>
    <t>87bc53bf-8650-47b8-83d2-d6b066a1a53d</t>
  </si>
  <si>
    <t>Фельдшерсько - акушерський пункт с.  Івано-Кепине</t>
  </si>
  <si>
    <t>ІВАНО-КЕПИНЕ</t>
  </si>
  <si>
    <t>МИКОЛАЇВСЬКА область, СНІГУРІВСЬКИЙ район, село ІВАНО-КЕПИНЕ, вулиця Центральна, 5</t>
  </si>
  <si>
    <t>87c184d4-c6be-42b9-b10d-497c111b6adc</t>
  </si>
  <si>
    <t>ДУНАЇВСЬКА АМБУЛАТОРІЯ ЗАГАЛЬНОЇ ПРАКТИКИ СІМЕЙНОЇ МЕДИЦИНИ</t>
  </si>
  <si>
    <t>ЛЬВІВСЬКА область, ПЕРЕМИШЛЯНСЬКИЙ район, село ДУНАЇВ, площа Шевченка, 18</t>
  </si>
  <si>
    <t>87c3cb89-f2a1-400b-ac1d-75c354d5d083</t>
  </si>
  <si>
    <t>Зняцівська амбулаторія загальної практики сімейної медицини</t>
  </si>
  <si>
    <t>ЗНЯЦЬОВО</t>
  </si>
  <si>
    <t>ЗАКАРПАТСЬКА область, МУКАЧІВСЬКИЙ район, село ЗНЯЦЬОВО, вулиця Центральна, 141</t>
  </si>
  <si>
    <t>87cb1443-0ca3-4466-afa4-cb5867e0a3ab</t>
  </si>
  <si>
    <t>87cca6eb-2ee5-4ccf-984a-2a38b2070d5f</t>
  </si>
  <si>
    <t>Адміністративний відділ</t>
  </si>
  <si>
    <t>ІВАНО-ФРАНКІВСЬКА область, ТЛУМАЦЬКИЙ район, смт. ОБЕРТИН, вулиця Б.Хмельницького, 14А</t>
  </si>
  <si>
    <t>87cca86d-7eaa-4989-9386-307eea939d44</t>
  </si>
  <si>
    <t>Амбулаторія ЗПСМ с. Суха</t>
  </si>
  <si>
    <t>СУХА</t>
  </si>
  <si>
    <t>ЗАКАРПАТСЬКА область, ІРШАВСЬКИЙ район, село СУХА, вулиця , 123</t>
  </si>
  <si>
    <t>87d193db-3861-4461-961d-839c14e2c4f4</t>
  </si>
  <si>
    <t>КНП "Болехівська центральна міська лікарня"</t>
  </si>
  <si>
    <t>87daae08-05b8-427d-b8cd-b3f2440f8183</t>
  </si>
  <si>
    <t>Фельдшерсько-акушерський пункт с.Великий Рожин-1</t>
  </si>
  <si>
    <t>ІВАНО-ФРАНКІВСЬКА область, КОСІВСЬКИЙ район, село ВЕЛИКИЙ РОЖИН, вулиця Н.Яремчука, 31</t>
  </si>
  <si>
    <t>87ec2cb4-5ead-4f22-a9bf-4888bef181c0</t>
  </si>
  <si>
    <t>Амбулаторія ЗПСМ №1 Дніпропетровська обл., місто кривий ріг, вулиця, Володимира Великого, 21</t>
  </si>
  <si>
    <t>87eec291-291f-45a3-847e-cbc79e05c530</t>
  </si>
  <si>
    <t>Лікарська амбулаторія загальної практики - сімейної медицини с.Крилів</t>
  </si>
  <si>
    <t>КРИЛІВ</t>
  </si>
  <si>
    <t>РІВНЕНСЬКА область, КОРЕЦЬКИЙ район, село КРИЛІВ, вулиця Молодіжна, 9-а</t>
  </si>
  <si>
    <t>87f230ec-6632-4131-831f-7fc0a15a8714</t>
  </si>
  <si>
    <t>Потьомкинська лікарська амбулаторія загальної практики сімейної медицини</t>
  </si>
  <si>
    <t>ПОТЬОМКИНЕ</t>
  </si>
  <si>
    <t>ХЕРСОНСЬКА область, ВИСОКОПІЛЬСЬКИЙ район, село ПОТЬОМКИНЕ, вулиця Молодіжна, 13</t>
  </si>
  <si>
    <t>88052c68-8332-4e14-9174-5a0c7952ab58</t>
  </si>
  <si>
    <t>КОМУНАЛЬНЕ НЕКОМЕРЦІЙНЕ ПІДПРИЄМСТВО "ЦЕНТР ПЕРВИННОЇ МЕДИКО-САНІТАРНОЇ ДОПОМОГИ М. ГОРІШНІ ПЛАВНІ ГОРІШНЬОПЛАВНІВСЬКОЇ МІСЬКОЇ РАДИ ПОЛТАВСЬКОЇ ОБЛАСТІ" (просп. Героїв Дніпра, буд. 102)</t>
  </si>
  <si>
    <t>8808cc88-f60f-41be-b58c-47cab46f13e9</t>
  </si>
  <si>
    <t>Амбулаторія загальної практики - сімейної медицини "Коротченко"</t>
  </si>
  <si>
    <t>880e498f-7da8-4bf9-94e2-d8a20e17d443</t>
  </si>
  <si>
    <t>Товариство з обмеженою відповідальністю "Оксфорд Медікал-Одеса"</t>
  </si>
  <si>
    <t>ОДЕСЬКА область, місто ОДЕСА, вулиця Жуковського, 33</t>
  </si>
  <si>
    <t>881108ed-2210-4179-9145-5663a35fee9a</t>
  </si>
  <si>
    <t>ДОМАШАНСЬКИЙ МЕДИЧНИЙ ПУНКТ ТИМЧАСОВОГО БАЗУВАННЯ</t>
  </si>
  <si>
    <t>ДОМАХА</t>
  </si>
  <si>
    <t>ДНІПРОПЕТРОВСЬКА область, ПАВЛОГРАДСЬКИЙ район, село ДОМАХА, вулиця ДНІПРОВСЬКА, 38</t>
  </si>
  <si>
    <t>881222c1-73a1-4446-b91f-c577d20022db</t>
  </si>
  <si>
    <t>АЗПСМ сел. Троїцьке</t>
  </si>
  <si>
    <t>ХАРКІВСЬКА область, ПЕРВОМАЙСЬКИЙ район, селище ТРОЇЦЬКЕ, вулиця Будівників, 1</t>
  </si>
  <si>
    <t>883357c4-64ba-4ff4-92a2-fa68f5d0cf23</t>
  </si>
  <si>
    <t>Амбулаторія ЗПСМ с. Майорщина</t>
  </si>
  <si>
    <t>МАЙОРЩИНА</t>
  </si>
  <si>
    <t>ПОЛТАВСЬКА область, ГРЕБІНКІВСЬКИЙ район, село МАЙОРЩИНА, прохід Світанковий, 15</t>
  </si>
  <si>
    <t>8839c1f9-010e-4b31-b434-ea411bedd9b4</t>
  </si>
  <si>
    <t>Фельдшерський пункт с. Дашуківка</t>
  </si>
  <si>
    <t>ДАШУКІВКА</t>
  </si>
  <si>
    <t>ЧЕРКАСЬКА область, ЛИСЯНСЬКИЙ район, село ДАШУКІВКА, вулиця Ювілейна, 30</t>
  </si>
  <si>
    <t>8840ba09-00c1-4e7a-975f-9013cac057ae</t>
  </si>
  <si>
    <t>Фельдшерсько Акушерський Пункт с. Струмок</t>
  </si>
  <si>
    <t>СТРУМОК</t>
  </si>
  <si>
    <t>ЧЕРНІВЕЦЬКА область, СОКИРЯНСЬКИЙ район, село СТРУМОК, вулиця Республіканська, 10</t>
  </si>
  <si>
    <t>8845018e-72a1-4d7b-8803-ee5d044f1d97</t>
  </si>
  <si>
    <t>Романівська АЗПСМ</t>
  </si>
  <si>
    <t>ЖИТОМИРСЬКА область, НОВОГРАД-ВОЛИНСЬКИЙ район, село РОМАНІВКА, вулиця Шкільна, 22</t>
  </si>
  <si>
    <t>884744b9-3e6c-467f-9020-05f3586718d0</t>
  </si>
  <si>
    <t>Фельдшерсько-акушерський пункт с. Лелюхівка</t>
  </si>
  <si>
    <t>ЛЕЛЮХІВКА</t>
  </si>
  <si>
    <t>ПОЛТАВСЬКА область, НОВОСАНЖАРСЬКИЙ район, село ЛЕЛЮХІВКА, вулиця Жовтнева, 33</t>
  </si>
  <si>
    <t>8849362d-9bbe-409b-ab2a-f6df0d4d05ac</t>
  </si>
  <si>
    <t>КОМУНАЛЬНЕ НЕКОМЕРЦІЙНЕ ПІДПРИЄМСТВО \</t>
  </si>
  <si>
    <t>ЧЕРНІВЕЦЬКА область, НОВОСЕЛИЦЬКИЙ район, село МАГАЛА, вулиця Григорія Нандриша, 59А</t>
  </si>
  <si>
    <t>884a4018-4543-4024-af58-15911af05fce</t>
  </si>
  <si>
    <t>Комунальне некомерційне підприємство "Центральна міська клінічна лікарня" Сумської міської ради м. Суми вулиця Герасима Кондратьєва, 160</t>
  </si>
  <si>
    <t>СУМСЬКА область, місто СУМИ, вулиця Герасима Кондратьєва, 160</t>
  </si>
  <si>
    <t>884ac8d7-73e5-4dc7-87a2-62bf6143e85e</t>
  </si>
  <si>
    <t>Опішнянська АЗПСМ КНП "Зіньківського ЦПМСД"</t>
  </si>
  <si>
    <t>884da727-fbb5-4e23-a9a7-dc9916a2d087</t>
  </si>
  <si>
    <t>Місце надання послуг №1 ( Володимира Антоновича 29)</t>
  </si>
  <si>
    <t>884e1ac2-7fd5-4c02-857f-16b6eb6bee4d</t>
  </si>
  <si>
    <t>ФАП с. Мала Стариця</t>
  </si>
  <si>
    <t>МАЛА СТАРИЦЯ</t>
  </si>
  <si>
    <t>КИЇВСЬКА область, БОРИСПІЛЬСЬКИЙ район, село МАЛА СТАРИЦЯ, вулиця Михайлівська, 38а</t>
  </si>
  <si>
    <t>8853fd2e-d0bc-4e5a-ad74-3fc6808936be</t>
  </si>
  <si>
    <t>ЛЬВІВСЬКА область, ЖОВКІВСЬКИЙ район, місто ЖОВКВА, вулиця Воїнів УПА, 19</t>
  </si>
  <si>
    <t>88564201-dcbf-46d7-b06f-56a13a7d4d15</t>
  </si>
  <si>
    <t>Комунальне некомерційне підприємство "Хорольська міська лікарня" Хорольської міської ради Лубенського району Полтавської області  вул.Михайла Полонського 11/1</t>
  </si>
  <si>
    <t>ПОЛТАВСЬКА область, ХОРОЛЬСЬКИЙ район, місто ХОРОЛ, вулиця Михайла Полонського, 11/1</t>
  </si>
  <si>
    <t>8859cbe2-318a-446b-8c6b-77e5c0a4a985</t>
  </si>
  <si>
    <t>ЗАПОРІЗЬКА область, ЗАПОРІЗЬКИЙ район, село ДОЛИНСЬКЕ, вулиця 8 березня, 2а</t>
  </si>
  <si>
    <t>885a4130-9c27-4c19-9172-fc905e689538</t>
  </si>
  <si>
    <t>Центр екстреної медичної допомоги та медицини катастроф міста Києва</t>
  </si>
  <si>
    <t>М.КИЇВ, місто КИЇВ, вулиця Б.Хмельницького, 37-Б</t>
  </si>
  <si>
    <t>885b0599-89ac-4e70-b72d-48aceb13a4c2</t>
  </si>
  <si>
    <t>Світлогірська амбулаторія загальної практики-сімейної медицини</t>
  </si>
  <si>
    <t>ПОЛТАВСЬКА область, КОБЕЛЯЦЬКИЙ район, село СВІТЛОГІРСЬКЕ, вулиця Шевченка, 12</t>
  </si>
  <si>
    <t>885e03f6-5ff1-487e-8909-fe4d4568c05f</t>
  </si>
  <si>
    <t>Фельдшерський пункт с.Шимківці</t>
  </si>
  <si>
    <t>ШИМКІВЦІ</t>
  </si>
  <si>
    <t>ТЕРНОПІЛЬСЬКА область, село ШИМКІВЦІ, вулиця Миру, 23</t>
  </si>
  <si>
    <t>88680123-4478-4c3e-8198-fa8a451e89e3</t>
  </si>
  <si>
    <t>КНП"ДМП №2"ОМР.(ДПО №2)</t>
  </si>
  <si>
    <t>ОДЕСЬКА область, місто ОДЕСА, вулиця Добровольського, 67</t>
  </si>
  <si>
    <t>886988e2-c1c4-466b-94f0-ce30d67218da</t>
  </si>
  <si>
    <t>Комунальне підприємство "Новомосковська міська стоматологічна поліклініка" Новомосковської міської ради"</t>
  </si>
  <si>
    <t>ДНІПРОПЕТРОВСЬКА область, місто НОВОМОСКОВСЬК, вулиця Велика Ковалівка, 26</t>
  </si>
  <si>
    <t>886db64c-4cb0-49df-b50d-2db9615e3271</t>
  </si>
  <si>
    <t>Товариство з обмеженою відповідальністю "Ліберті Медікал Груп" філія "Шуменська"</t>
  </si>
  <si>
    <t>ХЕРСОНСЬКА область, місто ХЕРСОН, вулиця проспект св. Кирила та Мефодія, 19</t>
  </si>
  <si>
    <t>88766941-cb89-4a40-8d4a-f0b8dd25a883</t>
  </si>
  <si>
    <t>Тирлово-Балківський ФП</t>
  </si>
  <si>
    <t>ТИРЛОВА БАЛКА</t>
  </si>
  <si>
    <t>КІРОВОГРАДСЬКА область, УСТИНІВСЬКИЙ район, село ТИРЛОВА БАЛКА, вулиця Шевченка, 73а</t>
  </si>
  <si>
    <t>88799c4b-f138-4248-954e-ef0fb49c4177</t>
  </si>
  <si>
    <t>ФАП с. Тищенки</t>
  </si>
  <si>
    <t>ТИЩЕНКИ</t>
  </si>
  <si>
    <t>ПОЛТАВСЬКА область, ШИШАЦЬКИЙ район, село ТИЩЕНКИ, вулиця Миру, 2</t>
  </si>
  <si>
    <t>8882b4d4-2dd7-4b98-bb90-7ea4b27c0fb8</t>
  </si>
  <si>
    <t>Амбулаторія загальної практики - сімейної медицини с.Карапиші</t>
  </si>
  <si>
    <t>КАРАПИШІ</t>
  </si>
  <si>
    <t>КИЇВСЬКА область, МИРОНІВСЬКИЙ район, село КАРАПИШІ, вулиця Шевченка, 63</t>
  </si>
  <si>
    <t>888d90c6-bc2c-419b-80ce-94a3fca1b6ff</t>
  </si>
  <si>
    <t>Тиврівське відділення ЕМД</t>
  </si>
  <si>
    <t>ВІННИЦЬКА область, смт. СУТИСКИ, вулиця Перемоги, 16</t>
  </si>
  <si>
    <t>888f26aa-c6a4-4fb6-9549-40427a1aee28</t>
  </si>
  <si>
    <t>8890b0b2-b44a-438a-9a71-34a87b3f0b90</t>
  </si>
  <si>
    <t>КНП "Чернігівський обласний кардіологічний центр" ЧОР</t>
  </si>
  <si>
    <t>ЧЕРНІГІВСЬКА область, місто ЧЕРНІГІВ, вулиця В'ячеслава Чорновола, 24</t>
  </si>
  <si>
    <t>88913f99-1a95-42f7-8838-a692e21bccc2</t>
  </si>
  <si>
    <t>889ca901-33db-4294-8f5e-82b6b4be8975</t>
  </si>
  <si>
    <t>КИЇВСЬКА область, місто БІЛА ЦЕРКВА, вулиця ТІМІРЯЗЄВА, 6</t>
  </si>
  <si>
    <t>889d82f9-4a0d-46af-b890-48018b288409</t>
  </si>
  <si>
    <t>ДОНЕЦЬКА область, місто МАРІУПОЛЬ, вулиця Коксохіма, 3</t>
  </si>
  <si>
    <t>889ec7fb-606c-4fb6-942c-9b42508383d5</t>
  </si>
  <si>
    <t>КИЇВСЬКА область, місто ІРПІНЬ, вулиця Северинівська, 105К</t>
  </si>
  <si>
    <t>88a14313-0481-4d89-873e-e2ef2fb089f8</t>
  </si>
  <si>
    <t>Білоцерківська амбулаторія загальної практики-сімейної медицини</t>
  </si>
  <si>
    <t>БІЛОЦЕРКІВКА</t>
  </si>
  <si>
    <t>ЗАПОРІЗЬКА область, БІЛЬМАЦЬКИЙ район, село БІЛОЦЕРКІВКА, вулиця Петра Ребра, 8</t>
  </si>
  <si>
    <t>88a55dad-55b9-4256-b131-e1b8ae8cf91b</t>
  </si>
  <si>
    <t>ФП с. Білокриниччя</t>
  </si>
  <si>
    <t>БІЛОКРИНИЧЧЯ</t>
  </si>
  <si>
    <t>ХМЕЛЬНИЦЬКА область, село БІЛОКРИНИЧЧЯ, вулиця Шкільна, 2</t>
  </si>
  <si>
    <t>88a76757-7458-4ccc-81fc-46f5453fb1d0</t>
  </si>
  <si>
    <t>Реєстратура</t>
  </si>
  <si>
    <t>РІВНЕНСЬКА область, місто ОСТРОГ, вулиця Татарська, 179</t>
  </si>
  <si>
    <t>88b11458-d2f4-41ae-b0b3-fee2fef4ec42</t>
  </si>
  <si>
    <t>ТЕРНОПІЛЬСЬКА область, село ДОЛИНА, вулиця Янівська, 10а</t>
  </si>
  <si>
    <t>88b15eaa-3806-41bb-9ecf-48f7df357094</t>
  </si>
  <si>
    <t>88b35294-a5f1-4989-8a06-cd84887b9ccc</t>
  </si>
  <si>
    <t>Андріяшівська амбулаторія</t>
  </si>
  <si>
    <t>АНДРІЯШІВКА</t>
  </si>
  <si>
    <t>СУМСЬКА область, РОМЕНСЬКИЙ район, село АНДРІЯШІВКА, вулиця Шкільна, 32 Б</t>
  </si>
  <si>
    <t>88c280de-83af-47fd-a4bd-faf223597d71</t>
  </si>
  <si>
    <t>ФАП с.Петрівка</t>
  </si>
  <si>
    <t>ОДЕСЬКА область, КОДИМСЬКИЙ район, село ПЕТРІВКА, вулиця Озерна, 50</t>
  </si>
  <si>
    <t>88c2bfbf-c012-4082-8d66-2be9ecddf593</t>
  </si>
  <si>
    <t>88c41dbc-9d24-43e9-9c81-5910e3c1c021</t>
  </si>
  <si>
    <t>Городківська амбулаторія загальної практики сімейної медицини</t>
  </si>
  <si>
    <t>ГОРОДКІВКА</t>
  </si>
  <si>
    <t>ЖИТОМИРСЬКА область, АНДРУШІВСЬКИЙ район, село ГОРОДКІВКА, вулиця Романівського, 26</t>
  </si>
  <si>
    <t>88c60264-0d79-4ec2-933c-280090700699</t>
  </si>
  <si>
    <t>КНП ММР "ПБ № 1" вул. 2 Екіпажна, 5, м. Миколаїв</t>
  </si>
  <si>
    <t>МИКОЛАЇВСЬКА область, місто МИКОЛАЇВ, вулиця 2 Екіпажна, 5</t>
  </si>
  <si>
    <t>88c687cd-b726-4453-aab9-7444a7a05871</t>
  </si>
  <si>
    <t>Запорізька обл., Розівський р-н., смт.Розівка, Центральна, 122</t>
  </si>
  <si>
    <t>РОЗІВСЬКИЙ</t>
  </si>
  <si>
    <t>ЗАПОРІЗЬКА область, РОЗІВСЬКИЙ район, смт. РОЗІВКА, вулиця Центральна, 122</t>
  </si>
  <si>
    <t>88ccb981-89cb-4500-a398-00ba26d25c2a</t>
  </si>
  <si>
    <t>Комунальне некомерційне підприємство "Криворізький перинатальний центр зі стаціонаром" Криворізької міської ради</t>
  </si>
  <si>
    <t>88cf18a9-0031-4284-963b-175b9a78f8d1</t>
  </si>
  <si>
    <t>Фельдшерсько-акушерський пункт села Діброва</t>
  </si>
  <si>
    <t>ІВАНО-ФРАНКІВСЬКА область, ТЛУМАЦЬКИЙ район, село ДІБРОВА, вулиця Тернопільська, 2</t>
  </si>
  <si>
    <t>88cf8253-0572-40b5-af83-88a6e0dbf208</t>
  </si>
  <si>
    <t>Рихальська АЗПСМ</t>
  </si>
  <si>
    <t>РИХАЛЬСЬКЕ</t>
  </si>
  <si>
    <t>ЖИТОМИРСЬКА область, ЄМІЛЬЧИНСЬКИЙ район, село РИХАЛЬСЬКЕ, вулиця Соборна, 8</t>
  </si>
  <si>
    <t>88d015a7-2411-4ee9-8fae-a72211102d27</t>
  </si>
  <si>
    <t>Амбулаторія № 3 КНП "ЦПМСД № 5" ОМР</t>
  </si>
  <si>
    <t>ОДЕСЬКА область, місто ОДЕСА, вулиця Семена Палія, 88</t>
  </si>
  <si>
    <t>88d03ec3-c59e-4cdd-b260-24108f91de2d</t>
  </si>
  <si>
    <t>комунальне підприємство "Луцька міська клінічна стоматологічна поліклініка"</t>
  </si>
  <si>
    <t>ВОЛИНСЬКА область, місто ЛУЦЬК, проспект Волі, 39</t>
  </si>
  <si>
    <t>88d6e914-a3e6-4822-877f-c07b1a9c0343</t>
  </si>
  <si>
    <t>Фельдшерсько - акушерський пункт с.Тамарине</t>
  </si>
  <si>
    <t>ТАМАРИНЕ</t>
  </si>
  <si>
    <t>МИКОЛАЇВСЬКА область, СНІГУРІВСЬКИЙ район, село ТАМАРИНЕ, вулиця Шкільна, 4</t>
  </si>
  <si>
    <t>88e66dae-a505-4f68-a833-f5a295aa7bde</t>
  </si>
  <si>
    <t>Деребчинська АЗПСМ</t>
  </si>
  <si>
    <t>ДЕРЕБЧИН</t>
  </si>
  <si>
    <t>ВІННИЦЬКА область, ШАРГОРОДСЬКИЙ район, село ДЕРЕБЧИН, вулиця М.Пирогова, 17</t>
  </si>
  <si>
    <t>88e6d3c2-ec89-4b72-a8ed-bebe2b4bafb5</t>
  </si>
  <si>
    <t>АЗПСМ с. Косів</t>
  </si>
  <si>
    <t>ТЕРНОПІЛЬСЬКА область, ЧОРТКІВСЬКИЙ район, село КОСІВ, вулиця Хом'яківка, 1</t>
  </si>
  <si>
    <t>88ee96c8-78a2-4db1-a184-58d2cbf9c467</t>
  </si>
  <si>
    <t>Мринська сільська лікарська амбулаторія ЗПСМ</t>
  </si>
  <si>
    <t>МРИН</t>
  </si>
  <si>
    <t>ЧЕРНІГІВСЬКА область, НОСІВСЬКИЙ район, село МРИН, вулиця Малінка, 15</t>
  </si>
  <si>
    <t>88ef65fd-5fca-4a38-9815-395f2ce76393</t>
  </si>
  <si>
    <t>Антонівська амбулаторія загальної практики - сімейної медицини</t>
  </si>
  <si>
    <t>РІВНЕНСЬКА область, ВОЛОДИМИРЕЦЬКИЙ район, село АНТОНІВКА, вулиця Залізнична, 6</t>
  </si>
  <si>
    <t>890068e7-b1c4-4a9d-947f-6de5dfefed49</t>
  </si>
  <si>
    <t>89009e49-43d4-47cb-a27b-f31fefd18ee5</t>
  </si>
  <si>
    <t>Фельдшерський пункт с. Андріївка</t>
  </si>
  <si>
    <t>ЧЕРНІГІВСЬКА область, ГОРОДНЯНСЬКИЙ район, село АНДРІЇВКА, вулиця Набережна, 5</t>
  </si>
  <si>
    <t>8901f452-8339-4231-9bab-6b5d4629217e</t>
  </si>
  <si>
    <t>Консультативно-діагностична поліклініка комунального некомерційного підприємства Козелецької районної ради "Козелецька центральна районна лікарня"</t>
  </si>
  <si>
    <t>ЧЕРНІГІВСЬКА область, КОЗЕЛЕЦЬКИЙ район, смт. КОЗЕЛЕЦЬ, вулиця ФРАНКА, 2</t>
  </si>
  <si>
    <t>890bd695-412c-44a6-a45a-6d9d714c8105</t>
  </si>
  <si>
    <t>ФАП с. Рівне</t>
  </si>
  <si>
    <t>ВІННИЦЬКА область, МУРОВАНОКУРИЛОВЕЦЬКИЙ район, село РІВНЕ, вулиця Центральна, 2</t>
  </si>
  <si>
    <t>890da0e7-b140-4b8b-bf44-70f12cd304b0</t>
  </si>
  <si>
    <t>КНП ММР "Пологовий будинок №2" жіноча консультація №2-місце надання послуг 3</t>
  </si>
  <si>
    <t>МИКОЛАЇВСЬКА область, місто МИКОЛАЇВ, вулиця Космонавтів, 57</t>
  </si>
  <si>
    <t>891110b6-2643-43db-bbbb-37e7d66a9dd6</t>
  </si>
  <si>
    <t>ФП с. М'якоти</t>
  </si>
  <si>
    <t>М'ЯКОТИ</t>
  </si>
  <si>
    <t>ХМЕЛЬНИЦЬКА область, ІЗЯСЛАВСЬКИЙ район, село М'ЯКОТИ, вулиця Чулкова , 5</t>
  </si>
  <si>
    <t>891692d7-609c-4acb-b7b3-308a4e373807</t>
  </si>
  <si>
    <t>Озерська амбулаторія загальної практики - сімейної медицини</t>
  </si>
  <si>
    <t>ОЗЕРО</t>
  </si>
  <si>
    <t>РІВНЕНСЬКА область, ВОЛОДИМИРЕЦЬКИЙ район, село ОЗЕРО, вулиця Перемоги, 27</t>
  </si>
  <si>
    <t>89201bfa-a91c-4c9a-a457-23a9678b298d</t>
  </si>
  <si>
    <t>МИКОЛАЇВСЬКА область, НОВОБУЗЬКИЙ район, місто НОВИЙ БУГ, вулиця Івана Огієнка, 14</t>
  </si>
  <si>
    <t>89223921-ffd3-43d5-8726-9bbc6b432e69</t>
  </si>
  <si>
    <t>КОМУНАЛЬНЕ НЕКОМЕРЦІЙНЕ ПІДПРИЄМСТВО ЛИСИЧАНСЬКОЇ МІСЬКОЇ РАДИ ЛУГАНСЬКОЇ ОБЛАСТІ "ЦЕНТР ПЕРВИННОЇ МЕДИКО-САНІТАРНОЇ ДОПОМОГИ №1" Амбулаторія №4</t>
  </si>
  <si>
    <t>НОВОДРУЖЕСЬК</t>
  </si>
  <si>
    <t>ЛУГАНСЬКА область, місто НОВОДРУЖЕСЬК, вулиця Нова, 5</t>
  </si>
  <si>
    <t>8922f8ad-63ee-4b29-9d29-f17858607610</t>
  </si>
  <si>
    <t>ДОНЕЦЬКА область, місто КОСТЯНТИНІВКА, проспект Ломоносова, 161 а</t>
  </si>
  <si>
    <t>89236155-13a2-4a0e-8bcb-e410fefadda9</t>
  </si>
  <si>
    <t>с.Берізки СЛА ЗПСМ</t>
  </si>
  <si>
    <t>БЕРІЗКИ</t>
  </si>
  <si>
    <t>МИКОЛАЇВСЬКА область, КРИВООЗЕРСЬКИЙ район, село БЕРІЗКИ, дорога 45 років Перемоги, 10</t>
  </si>
  <si>
    <t>892d6b3c-93fd-47b3-9da6-b6ee407ac8e4</t>
  </si>
  <si>
    <t>Іванківська амбулаторія ЗПСМ</t>
  </si>
  <si>
    <t>КИЇВСЬКА область, БОРИСПІЛЬСЬКИЙ район, село ІВАНКІВ, вулиця Братуся , 4а</t>
  </si>
  <si>
    <t>892ed972-3e0e-4b0d-b540-8134d52f611d</t>
  </si>
  <si>
    <t>Амбулаторія  с.Фертешолмаш</t>
  </si>
  <si>
    <t>ФЕРТЕШОЛМАШ</t>
  </si>
  <si>
    <t>ЗАКАРПАТСЬКА область, ВИНОГРАДІВСЬКИЙ район, село ФЕРТЕШОЛМАШ, вулиця Молодіжна , 26</t>
  </si>
  <si>
    <t>89300242-f029-4e37-baad-d03965b249fb</t>
  </si>
  <si>
    <t>ХАРКІВСЬКА область, місто ХАРКІВ, вулиця Благовіщенська, 17</t>
  </si>
  <si>
    <t>893473a0-b6c6-4264-b7ac-ae95f20ef693</t>
  </si>
  <si>
    <t>Фельдшерсько-акушерський пункт с. Раковець</t>
  </si>
  <si>
    <t>РАКОВЕЦЬ</t>
  </si>
  <si>
    <t>ІВАНО-ФРАНКІВСЬКА область, ГОРОДЕНКІВСЬКИЙ район, село РАКОВЕЦЬ, вулиця Шевченка, 1</t>
  </si>
  <si>
    <t>8935e34d-7522-4c48-8ebd-e9dba8153104</t>
  </si>
  <si>
    <t>Фельдшерсько-акушерський пункт с. Город</t>
  </si>
  <si>
    <t>ГОРОД</t>
  </si>
  <si>
    <t>ІВАНО-ФРАНКІВСЬКА область, КОСІВСЬКИЙ район, село ГОРОД, вулиця без назви, 1</t>
  </si>
  <si>
    <t>89400343-4de0-4ed7-a97a-fbbeb923adc2</t>
  </si>
  <si>
    <t>Фельдшерсько-акушерський пункт с.Кагарлик</t>
  </si>
  <si>
    <t>ОДЕСЬКА область, БІЛЯЇВСЬКИЙ район, село КАГАРЛИК, вулиця ЦЕНТРАЛЬНА, 16</t>
  </si>
  <si>
    <t>8942ca67-f9cf-481d-a0c5-c311237f24aa</t>
  </si>
  <si>
    <t>МИКОЛАЇВСЬКА область, місто МИКОЛАЇВ, вулиця Океанівська, 30а</t>
  </si>
  <si>
    <t>89444aa0-1cfe-45d7-907a-55ac229cb235</t>
  </si>
  <si>
    <t>Фельдшерський пункт с.Калюсик</t>
  </si>
  <si>
    <t>КАЛЮСИК</t>
  </si>
  <si>
    <t>ХМЕЛЬНИЦЬКА область, село КАЛЮСИК, вулиця Центральна, 35</t>
  </si>
  <si>
    <t>8947b556-dcb0-45eb-b2c6-521613660441</t>
  </si>
  <si>
    <t>комунальне некомерційне підприемство Сумської обласної ради "Обласна клінічна спеціалізована лікарня " (підрозділ місто Охтирка)</t>
  </si>
  <si>
    <t>СУМСЬКА область, місто ОХТИРКА, провулок Киріківський, 8</t>
  </si>
  <si>
    <t>8947eea2-5aad-44a0-ade2-88510615cbc6</t>
  </si>
  <si>
    <t>КИЇВСЬКА область, БОРОДЯНСЬКИЙ район, смт. КЛАВДІЄВО-ТАРАСОВЕ, вулиця ІВАНА ФРАНКА, 75</t>
  </si>
  <si>
    <t>894b9426-8b03-40f1-802e-8d0bf48c081c</t>
  </si>
  <si>
    <t>894e364a-121b-411d-9b06-f7229a6796fe</t>
  </si>
  <si>
    <t>Амбулаторія загальної практики сімейної медицини с. Лука</t>
  </si>
  <si>
    <t>ІВАНО-ФРАНКІВСЬКА область, ГОРОДЕНКІВСЬКИЙ район, село ЛУКА, вулиця Галицька, 70/2</t>
  </si>
  <si>
    <t>8958ba90-09c3-4cc5-b674-f46de0a4b946</t>
  </si>
  <si>
    <t>Білоусівська амбулаторія загальної практики сімейної медицини</t>
  </si>
  <si>
    <t>ВІННИЦЬКА область, ТУЛЬЧИНСЬКИЙ район, село БІЛОУСІВКА, вулиця Набережна, 86</t>
  </si>
  <si>
    <t>89686cc2-031f-45d2-9d56-5e0d4fa97900</t>
  </si>
  <si>
    <t>ТОВАРИСТВО З ОБМЕЖЕНОЮ ВІДПОВІДАЛЬНІСТЮ "ХЕЛСІ ЕНД ХЕПІ" ЛДЦ</t>
  </si>
  <si>
    <t>М.КИЇВ, ГОЛОСІЇВСЬКИЙ район, місто КИЇВ, вулиця Саксаганського, 39А</t>
  </si>
  <si>
    <t>897130ef-6f23-46a7-9052-cc66ec47bc1e</t>
  </si>
  <si>
    <t>амбулаторія ЗПСМ №1</t>
  </si>
  <si>
    <t>ІВАНО-ФРАНКІВСЬКА область, місто НАДВІРНА, вулиця Федьковича, 4</t>
  </si>
  <si>
    <t>897d37ab-1aeb-434f-9476-96c931ba1264</t>
  </si>
  <si>
    <t>ОДЕСЬКА область, місто ОДЕСА, вулиця Люстдорфська дорога , 170а</t>
  </si>
  <si>
    <t>897ef801-872c-40e4-bc10-14d98570dfb1</t>
  </si>
  <si>
    <t>Комунальне підприємство "Піщанська центральна районна лікарня" Піщанської районної ради</t>
  </si>
  <si>
    <t>ВІННИЦЬКА область, ПІЩАНСЬКИЙ район, смт. ПІЩАНКА, вулиця Центральна, 42</t>
  </si>
  <si>
    <t>8982b680-2920-49f0-ac11-a6d239d1d6f0</t>
  </si>
  <si>
    <t>ЗАПОРІЗЬКА область, місто ЗАПОРІЖЖЯ, вулиця Чумаченка, 21А</t>
  </si>
  <si>
    <t>8982ecbb-0761-4e42-a5b3-e54902fc3aab</t>
  </si>
  <si>
    <t>Шевченківська  амбулаторія загальної практики-сімейної медицини</t>
  </si>
  <si>
    <t>ЗАПОРІЗЬКА область, село ШЕВЧЕНКІВСЬКЕ, вулиця Шевченка, 21</t>
  </si>
  <si>
    <t>8986d2ca-b4a9-44fb-99c5-2e95048c1dc8</t>
  </si>
  <si>
    <t>Амбулаторія загальної практики - сімейної медицини №9 КНП "ЦПМСД №5" КМР</t>
  </si>
  <si>
    <t>ДНІПРОПЕТРОВСЬКА область, місто КРИВИЙ РІГ, вулиця Шиферна, 35А</t>
  </si>
  <si>
    <t>898b8ecc-467f-4d69-b7e8-682ca26e8924</t>
  </si>
  <si>
    <t>898bbacc-bc77-495a-bd11-0f81059a7ce1</t>
  </si>
  <si>
    <t>Хірургічне відділення № 2, Травматологія, Кардіологія, Фізіотерапевтичне</t>
  </si>
  <si>
    <t>ДОНЕЦЬКА область, місто СЛОВ'ЯНСЬК, вулиця ШЕВЧЕНКА, 38</t>
  </si>
  <si>
    <t>89956499-1aa2-4d20-bf21-7b80cf7381ff</t>
  </si>
  <si>
    <t>Відокремлений структурний підрозділ 1 медичного центру ТОВ "Медичний центр "ВЕРУМ"</t>
  </si>
  <si>
    <t>М.КИЇВ, СОЛОМ'ЯНСЬКИЙ район, місто КИЇВ, вулиця Липківського Василя Митрополита, 16-Г</t>
  </si>
  <si>
    <t>899811e3-5680-4bb6-8bd3-a579c5283062</t>
  </si>
  <si>
    <t>ЛЬВІВСЬКА область, ЯВОРІВСЬКИЙ район, місто ЯВОРІВ, вулиця Лозинського, 4</t>
  </si>
  <si>
    <t>899a3e5e-c32d-4953-9529-ce2b0823f919</t>
  </si>
  <si>
    <t>ФАП с. Орестівка</t>
  </si>
  <si>
    <t>ОРЕСТІВКА</t>
  </si>
  <si>
    <t>ЧЕРНІВЕЦЬКА область, село ОРЕСТІВКА, вулиця Річна, 7А</t>
  </si>
  <si>
    <t>89a35b18-344f-4cec-a9e0-4ef154897d88</t>
  </si>
  <si>
    <t>Амбулаторія загальної практики-сімейної медицини с. Новоаврамівка</t>
  </si>
  <si>
    <t>НОВОАВРАМІВКА</t>
  </si>
  <si>
    <t>ПОЛТАВСЬКА область, село НОВОАВРАМІВКА, вулиця Шкільна, 34а</t>
  </si>
  <si>
    <t>89aa4866-3ff6-4033-aaec-caeb4e22b1c1</t>
  </si>
  <si>
    <t>АЗПСМ Турка</t>
  </si>
  <si>
    <t>ІВАНО-ФРАНКІВСЬКА область, КОЛОМИЙСЬКИЙ район, село ТУРКА, вулиця Січових Стрільців, 12</t>
  </si>
  <si>
    <t>89b2facc-3d35-4db4-8b10-2ba9f0f138aa</t>
  </si>
  <si>
    <t>Фельдшерсько-акушерський пункт  с. Гонятичі КНП «Миколаївська ЦРЛ»</t>
  </si>
  <si>
    <t>ГОНЯТИЧІ</t>
  </si>
  <si>
    <t>ЛЬВІВСЬКА область, МИКОЛАЇВСЬКИЙ район, село ГОНЯТИЧІ, вулиця 24-серпня, 60</t>
  </si>
  <si>
    <t>89b3a701-0eaf-483c-b862-89e317822a7e</t>
  </si>
  <si>
    <t>ФАП с. Острівне</t>
  </si>
  <si>
    <t>ОСТРІВНЕ</t>
  </si>
  <si>
    <t>ОДЕСЬКА область, АРЦИЗЬКИЙ район, село ОСТРІВНЕ, вулиця Бурлака Волканова, 179</t>
  </si>
  <si>
    <t>89b481ca-c741-478c-96eb-de69c938b2e1</t>
  </si>
  <si>
    <t>с.Курячі Лози СЛА ЗПСМ</t>
  </si>
  <si>
    <t>КУРЯЧІ ЛОЗИ</t>
  </si>
  <si>
    <t>МИКОЛАЇВСЬКА область, КРИВООЗЕРСЬКИЙ район, село КУРЯЧІ ЛОЗИ, вулиця ШЕВЧЕНКА, 24</t>
  </si>
  <si>
    <t>89c45ecf-66d1-4e39-b9f2-93c464b4c065</t>
  </si>
  <si>
    <t>89cc4f6c-41f2-47ff-b220-c1988f1f6dce</t>
  </si>
  <si>
    <t>КНП  "ЦРЛ Києво-Святошинської райради"</t>
  </si>
  <si>
    <t>КИЇВСЬКА область, КИЄВО-СВЯТОШИНСЬКИЙ район, місто БОЯРКА, вулиця Євгена Коновальця, 23</t>
  </si>
  <si>
    <t>89cc50a8-a529-4667-abcb-09fb7fad699e</t>
  </si>
  <si>
    <t>Амблаторія с.Креховичі</t>
  </si>
  <si>
    <t>КРЕХОВИЧІ</t>
  </si>
  <si>
    <t>ІВАНО-ФРАНКІВСЬКА область, село КРЕХОВИЧІ, вулиця Шевченка, 95А</t>
  </si>
  <si>
    <t>89d05c73-db89-4cec-bfaa-5874b21befd9</t>
  </si>
  <si>
    <t>Амбулаторія загальної практики сімейної медицини с. Сусково</t>
  </si>
  <si>
    <t>СУСКОВО</t>
  </si>
  <si>
    <t>ЗАКАРПАТСЬКА область, СВАЛЯВСЬКИЙ район, село СУСКОВО, вулиця , 108</t>
  </si>
  <si>
    <t>89d2da81-16e7-4104-84de-2c02ddaecce3</t>
  </si>
  <si>
    <t>ФП с. Борсуки</t>
  </si>
  <si>
    <t>ОДЕСЬКА область, БАЛТСЬКИЙ район, село БОРСУКИ, вулиця Центральна, 1</t>
  </si>
  <si>
    <t>89d5bab0-4d0d-422f-8d29-d38b4b300f69</t>
  </si>
  <si>
    <t>Амбулаторія загальної практики сімейної медицини м. Косів</t>
  </si>
  <si>
    <t>89d981d0-fe46-408c-b72d-ebe0261ba2e8</t>
  </si>
  <si>
    <t>Язлівецька амбулаторія загальної практики-сімейної медицини</t>
  </si>
  <si>
    <t>ЯЗЛОВЕЦЬ</t>
  </si>
  <si>
    <t>ТЕРНОПІЛЬСЬКА область, БУЧАЦЬКИЙ район, село ЯЗЛОВЕЦЬ, вулиця Медична, 9</t>
  </si>
  <si>
    <t>89eaa716-c84b-46c0-ab9f-a8e8b1f53f52</t>
  </si>
  <si>
    <t>Амбулаторія загальної практики-сімейної медицини с. Мусіївка</t>
  </si>
  <si>
    <t>МУСІЇВКА</t>
  </si>
  <si>
    <t>ПОЛТАВСЬКА область, ХОРОЛЬСЬКИЙ район, село МУСІЇВКА, вулиця Молодіжна, 7</t>
  </si>
  <si>
    <t>89eb2dc7-cf3b-486b-a7aa-09a915acc72f</t>
  </si>
  <si>
    <t>Коломацька АЗП-СМ</t>
  </si>
  <si>
    <t>КОЛОМАЦЬКЕ</t>
  </si>
  <si>
    <t>ПОЛТАВСЬКА область, ПОЛТАВСЬКИЙ район, село КОЛОМАЦЬКЕ, вулиця Центральна, 43</t>
  </si>
  <si>
    <t>89ee23ee-5009-45b6-b710-8b18c1de0567</t>
  </si>
  <si>
    <t>Бурчацька амбулаторія загальної практики-сімейної медицини</t>
  </si>
  <si>
    <t>БУРЧАК</t>
  </si>
  <si>
    <t>ЗАПОРІЗЬКА область, МИХАЙЛІВСЬКИЙ район, село БУРЧАК, прохід Шкільний, 5а</t>
  </si>
  <si>
    <t>89f7ec98-1bed-448c-b243-44e0b74bf1e0</t>
  </si>
  <si>
    <t>89f963bc-dbe3-405e-89c1-332d4d1f5e3d</t>
  </si>
  <si>
    <t>Лікарська амбулаторія с. Сергіївка</t>
  </si>
  <si>
    <t>ДОНЕЦЬКА область, СЛОВ'ЯНСЬКИЙ район, село СЕРГІЇВКА, вулиця Больнична, 1</t>
  </si>
  <si>
    <t>8a05f85d-2ff2-4cce-a2b9-ebb5dd8541a1</t>
  </si>
  <si>
    <t>Сімейна амбулаторія №3</t>
  </si>
  <si>
    <t>МИКОЛАЇВСЬКА область, місто МИКОЛАЇВ, вулиця Чкалова, 78</t>
  </si>
  <si>
    <t>8a17754a-fa13-4f10-b0c5-e2c4d70341e1</t>
  </si>
  <si>
    <t>Милованьський фельдшерсько-акушерський пункт</t>
  </si>
  <si>
    <t>МИЛОВАНЬ</t>
  </si>
  <si>
    <t>ВОЛИНСЬКА область, ЛЮБОМЛЬСЬКИЙ район, село МИЛОВАНЬ, вулиця Дружби, 21</t>
  </si>
  <si>
    <t>8a1cedf2-084d-4f17-9c97-6dc15bb69a45</t>
  </si>
  <si>
    <t>Фельдшерський пункт села Райківщина</t>
  </si>
  <si>
    <t>РАЙКІВЩИНА</t>
  </si>
  <si>
    <t>КИЇВСЬКА область, ЯГОТИНСЬКИЙ район, село РАЙКІВЩИНА, вулиця Освіти, 24</t>
  </si>
  <si>
    <t>8a209588-c1f5-4de4-b1f5-ace117416386</t>
  </si>
  <si>
    <t>Комунальне некомерційне підприємство Броварської міської ради Київської області "Броварська стоматологічна поліклініка" дитяча</t>
  </si>
  <si>
    <t>КИЇВСЬКА область, місто БРОВАРИ, вулиця Ярослава Мудрого, 47</t>
  </si>
  <si>
    <t>8a26cb35-06b3-4e99-90d7-1c8a99d42ac6</t>
  </si>
  <si>
    <t>Ваш сімейний лікар</t>
  </si>
  <si>
    <t>РІВНЕНСЬКА область, місто ВАРАШ, вулиця Поліська, 8</t>
  </si>
  <si>
    <t>8a2d262a-114a-4f49-bb95-db113393e0c5</t>
  </si>
  <si>
    <t>АЗПСМ смт Овідіополь</t>
  </si>
  <si>
    <t>ОДЕСЬКА область, ОВІДІОПОЛЬСЬКИЙ район, смт. ОВІДІОПОЛЬ, вулиця Вертелецького, 24</t>
  </si>
  <si>
    <t>8a2f393a-f791-404f-a8ef-586a242447ac</t>
  </si>
  <si>
    <t>ФП с. Форосна</t>
  </si>
  <si>
    <t>ФОРОСНА</t>
  </si>
  <si>
    <t>ЧЕРНІВЕЦЬКА область, НОВОСЕЛИЦЬКИЙ район, село ФОРОСНА, вулиця Центральна, 23</t>
  </si>
  <si>
    <t>8a30686e-5790-4f76-80b7-2441ba9727b4</t>
  </si>
  <si>
    <t>Педіатричне відділення Комунального некомерційного підприємства «2-а міська поліклініка м.Львова»</t>
  </si>
  <si>
    <t>ЛЬВІВСЬКА область, місто ЛЬВІВ, вулиця Стрийська, 61</t>
  </si>
  <si>
    <t>8a3584be-2f38-46ec-9583-1b26778aa2ab</t>
  </si>
  <si>
    <t>Дитяча поліклініка комунального некомерційного підприємства Конотопської міської ради "Конотопська міська лікарня"</t>
  </si>
  <si>
    <t>8a4a04c1-8c4b-4059-9f87-69e65c9ec9f5</t>
  </si>
  <si>
    <t>Кривушівська АЗПСМ</t>
  </si>
  <si>
    <t>КРИВУШІ</t>
  </si>
  <si>
    <t>ПОЛТАВСЬКА область, КРЕМЕНЧУЦЬКИЙ район, село КРИВУШІ, вулиця Б.Хмельницького, 32-А</t>
  </si>
  <si>
    <t>8a4a2dac-2365-4511-8839-dff4fa1cac4c</t>
  </si>
  <si>
    <t>ЧЕРНІГІВСЬКА область, місто ПРИЛУКИ, вулиця Земська, 7/1</t>
  </si>
  <si>
    <t>8a4e35db-8063-4376-a27b-56657c4e17d4</t>
  </si>
  <si>
    <t>Велико - Рудківська амбулаторія загальної практики сімейної медицини</t>
  </si>
  <si>
    <t>ВЕЛИКА РУДКА</t>
  </si>
  <si>
    <t>ПОЛТАВСЬКА область, ДИКАНСЬКИЙ район, село ВЕЛИКА РУДКА, вулиця Диканський шлях, 2</t>
  </si>
  <si>
    <t>8a509c14-1e09-4bcc-b3b2-fd6d5ee66b9e</t>
  </si>
  <si>
    <t>Комунальне підпиємство "Лубенський обласний госпіталь для ветеранів війни Полтавської обласної ради"</t>
  </si>
  <si>
    <t>ПОЛТАВСЬКА область, місто ЛУБНИ, вулиця Старотроїцька, 18/32</t>
  </si>
  <si>
    <t>8a5d1534-4d7c-4277-bf32-d1f6d31cf7c1</t>
  </si>
  <si>
    <t>Комунальне некомерційне підприємство "Київський міський консультативно-діагностичний центр" виконавчого органу Київської міської ради (Київської міської державної адміністрації), вул. Юрія Кондратюка, 6</t>
  </si>
  <si>
    <t>Київ</t>
  </si>
  <si>
    <t>М.КИЇВ, місто Київ, вулиця Юрія Кондратюка, 6</t>
  </si>
  <si>
    <t>8a6683ba-93ef-4a5e-9a62-a1f9bde32444</t>
  </si>
  <si>
    <t>Пункт екстреної ( швидкої ) медичної допомоги " Герца "</t>
  </si>
  <si>
    <t>8a6d13fe-3cf5-4cb6-b50c-0b6a961d07b4</t>
  </si>
  <si>
    <t>ФАП с.Ольшанка</t>
  </si>
  <si>
    <t>ОЛЬШАНКА</t>
  </si>
  <si>
    <t>ЖИТОМИРСЬКА область, РОМАНІВСЬКИЙ район, село ОЛЬШАНКА, вулиця Лесі Українки, 1</t>
  </si>
  <si>
    <t>8a729194-ec34-4aee-903d-2543de4d3126</t>
  </si>
  <si>
    <t>Амбулаторія загальної практики-сімейної медицини м. Перечин</t>
  </si>
  <si>
    <t>ЗАКАРПАТСЬКА область, ПЕРЕЧИНСЬКИЙ район, місто ПЕРЕЧИН, вулиця Ужанська, 8</t>
  </si>
  <si>
    <t>8a7304d5-9123-4eb5-a61a-d67d86d87daf</t>
  </si>
  <si>
    <t>КП Ковельська поліклініка ВОР</t>
  </si>
  <si>
    <t>ВОЛИНСЬКА область, місто КОВЕЛЬ, вулиця Б.Хмельницького, 17</t>
  </si>
  <si>
    <t>8a748e2e-266e-4fcb-875b-1c3312ff546c</t>
  </si>
  <si>
    <t>Реутинський фельдшерсько-акушерський пункт</t>
  </si>
  <si>
    <t>РЕУТИНЦІ</t>
  </si>
  <si>
    <t>СУМСЬКА область, КРОЛЕВЕЦЬКИЙ район, село РЕУТИНЦІ, вулиця Перемоги, 19 А</t>
  </si>
  <si>
    <t>8a7582f4-35bf-4a60-92ec-a621eae583bc</t>
  </si>
  <si>
    <t>Куземинська АЗПСМ № 2</t>
  </si>
  <si>
    <t>КУЗЕМИН</t>
  </si>
  <si>
    <t>СУМСЬКА область, ОХТИРСЬКИЙ район, село КУЗЕМИН, вулиця Кушніренка, 55</t>
  </si>
  <si>
    <t>8a7a391b-5fe7-48f7-b710-19315e956d1f</t>
  </si>
  <si>
    <t>Михайлівська амбулаторія загальної практики-сімейної медицини</t>
  </si>
  <si>
    <t>ЖИРКІВКА</t>
  </si>
  <si>
    <t>ПОЛТАВСЬКА область, МАШІВСЬКИЙ район, село ЖИРКІВКА, вулиця Липянська, 35</t>
  </si>
  <si>
    <t>8a824cd7-9a1e-4b65-a018-7b96d8b06154</t>
  </si>
  <si>
    <t>8a909695-835c-4313-a0f1-7f3d66ae5f62</t>
  </si>
  <si>
    <t>Місце надання послуг2</t>
  </si>
  <si>
    <t>ОСТАШКИ</t>
  </si>
  <si>
    <t>ХМЕЛЬНИЦЬКА область, ХМЕЛЬНИЦЬКИЙ район, село ОСТАШКИ, вулиця Затишна, 2</t>
  </si>
  <si>
    <t>8a9156d9-7e29-46e4-a776-74ffd6dff3f7</t>
  </si>
  <si>
    <t>ФП с.Лютарі</t>
  </si>
  <si>
    <t>ЛЮТАРІ</t>
  </si>
  <si>
    <t>КИЇВСЬКА область, БОГУСЛАВСЬКИЙ район, село ЛЮТАРІ, вулиця РОСЬОВА, 5</t>
  </si>
  <si>
    <t>8a94bef6-e6d9-4285-ba91-52a5201f3608</t>
  </si>
  <si>
    <t>ІВАНО-ФРАНКІВСЬКА область, місто КАЛУШ, вулиця Коновальця, 1</t>
  </si>
  <si>
    <t>8a9532f1-716a-4292-a4e6-aa08e7c2a5f7</t>
  </si>
  <si>
    <t>Калинівська амбулаторія загальної практики – сімейної медицини (КНП БРР ЦПМСД)</t>
  </si>
  <si>
    <t>КИЇВСЬКА область, БРОВАРСЬКИЙ район, смт. КАЛИНІВКА, вулиця Травнева, 10</t>
  </si>
  <si>
    <t>8a9af7af-1f31-4272-a78b-e3044869e7c2</t>
  </si>
  <si>
    <t>Новодачинська амбулаторія загальної практики сімейної медицина</t>
  </si>
  <si>
    <t>ДНІПРОПЕТРОВСЬКА область, ПАВЛОГРАДСЬКИЙ район, село НОВА ДАЧА, вулиця Молодіжна, 22</t>
  </si>
  <si>
    <t>8a9b1740-cb17-467c-b6db-0955492fbefb</t>
  </si>
  <si>
    <t>АЗПСМ с. Пилипець</t>
  </si>
  <si>
    <t>ПИЛИПЕЦЬ</t>
  </si>
  <si>
    <t>ЗАКАРПАТСЬКА область, МІЖГІРСЬКИЙ район, село ПИЛИПЕЦЬ, вулиця без назви, 87</t>
  </si>
  <si>
    <t>8aa02c66-2b54-430d-bde5-8f4e7b2e42d0</t>
  </si>
  <si>
    <t>Фельдшерський пункт села Нижче Солоне</t>
  </si>
  <si>
    <t>НИЖЧЕ СОЛОНЕ</t>
  </si>
  <si>
    <t>ХАРКІВСЬКА область, БОРІВСЬКИЙ район, село НИЖЧЕ СОЛОНЕ, вулиця Центральна, 56а</t>
  </si>
  <si>
    <t>8aa05e19-eb9a-4e2a-8269-7d48fa98fc3e</t>
  </si>
  <si>
    <t>ТОВ "МЕДІАКОМ ПЛЮС"</t>
  </si>
  <si>
    <t>ОДЕСЬКА область, місто ОДЕСА, вулиця Академіка Вільямса, 59к</t>
  </si>
  <si>
    <t>8aa292d0-caff-4afe-852d-e890cfb2c63e</t>
  </si>
  <si>
    <t>ЗАКАРПАТСЬКА область, місто ХУСТ, вулиця Карпатської Січі, 57</t>
  </si>
  <si>
    <t>8abcc960-55ce-4b79-98c9-d5aaa19ec972</t>
  </si>
  <si>
    <t>Комунальне некомерційне підприємство Таращанської міської ради  «Таращанська міська лікарня» (Шевченка 72)</t>
  </si>
  <si>
    <t>КИЇВСЬКА область, ТАРАЩАНСЬКИЙ район, місто ТАРАЩА, вулиця Шевченка, 72</t>
  </si>
  <si>
    <t>8ac709f0-5f62-4f80-9b79-5facd58a4e16</t>
  </si>
  <si>
    <t>КНП "ДРЛ" ДРР</t>
  </si>
  <si>
    <t>ЛЬВІВСЬКА область, місто ДРОГОБИЧ, вулиця Стрийська, 443/2</t>
  </si>
  <si>
    <t>8ac97923-ff4f-4e81-896c-621e85fb14e7</t>
  </si>
  <si>
    <t>ПАТОЛОГОАНАТОМІЧНЕ ВІДДІЛЕННЯ</t>
  </si>
  <si>
    <t>8acdbcc2-ae53-4c25-bf51-f412e458f847</t>
  </si>
  <si>
    <t>Фельдшерсько Акушерський Пункт с. Лопатів</t>
  </si>
  <si>
    <t>ЛОПАТІВ</t>
  </si>
  <si>
    <t>ЧЕРНІВЕЦЬКА область, СОКИРЯНСЬКИЙ район, село ЛОПАТІВ, вулиця Шевченка, 18</t>
  </si>
  <si>
    <t>8adb2f08-b1c2-4156-ba60-183e71d89306</t>
  </si>
  <si>
    <t>Вільховецька амбулаторія загальної практики-сімейної медицини</t>
  </si>
  <si>
    <t>ХМЕЛЬНИЦЬКА область, ЧЕМЕРОВЕЦЬКИЙ район, село ВІЛЬХІВЦІ, вулиця Горького, 3а</t>
  </si>
  <si>
    <t>8ae14eaf-ba23-4f70-855a-eb93ec184ec0</t>
  </si>
  <si>
    <t>Центр здоров'я родини</t>
  </si>
  <si>
    <t>СУМСЬКА область, місто СУМИ, вулиця Героїв Небесної Сотні, 3</t>
  </si>
  <si>
    <t>8ae73611-818d-4f6e-8355-cb47ba4e0b50</t>
  </si>
  <si>
    <t>Фельдшерський пунк села Новоселівка</t>
  </si>
  <si>
    <t>ОДЕСЬКА область, ЛЮБАШІВСЬКИЙ район, село НОВОСЕЛІВКА, вулиця Кіценка, 2</t>
  </si>
  <si>
    <t>8ae8185b-dabc-411c-abc6-1d960c340dba</t>
  </si>
  <si>
    <t>Онопріївська АЗПСМ</t>
  </si>
  <si>
    <t>ОНОПРІЇВКА</t>
  </si>
  <si>
    <t>ЧЕРКАСЬКА область, ТАЛЬНІВСЬКИЙ район, село ОНОПРІЇВКА, вулиця Шкільна, 10а</t>
  </si>
  <si>
    <t>8aeb26d8-56b0-492f-9443-fcf000d4baeb</t>
  </si>
  <si>
    <t>Докучаєвська сільська лікарська амбулаторія</t>
  </si>
  <si>
    <t>ДОКУЧАЄВЕ</t>
  </si>
  <si>
    <t>КІРОВОГРАДСЬКА область, УСТИНІВСЬКИЙ район, село ДОКУЧАЄВЕ, вулиця Докучаєвська, 7</t>
  </si>
  <si>
    <t>8aedbd61-3b1b-4954-9306-eb4f1cff8747</t>
  </si>
  <si>
    <t>Нижньохортицький ФП</t>
  </si>
  <si>
    <t>НИЖНЯ ХОРТИЦЯ</t>
  </si>
  <si>
    <t>ЗАПОРІЗЬКА область, ЗАПОРІЗЬКИЙ район, село НИЖНЯ ХОРТИЦЯ, вулиця Поштова, 1</t>
  </si>
  <si>
    <t>8af45de8-65ac-4ab2-87c6-3024d0fd5805</t>
  </si>
  <si>
    <t>КНП КОР "Київський обласний центр екстреної медичної допомоги та медицини катастроф" Богуславська станція екстреної медичної допомоги</t>
  </si>
  <si>
    <t>КИЇВСЬКА область, місто БОГУСЛАВ, вулиця Івана Франка, 27</t>
  </si>
  <si>
    <t>8af7ebd9-f50a-4eef-a2ce-3ef685b71658</t>
  </si>
  <si>
    <t>Консультативно-діагностична поліклініка КНП "Міська лікарня №5" ОМР</t>
  </si>
  <si>
    <t>ОДЕСЬКА область, місто ОДЕСА, вулиця Троїцька, 38</t>
  </si>
  <si>
    <t>8b0b3d9e-097c-4f61-bc0b-5492dc3a1fc7</t>
  </si>
  <si>
    <t>Фізична особа-підприємець Клочко Тарас Миколайович</t>
  </si>
  <si>
    <t>КИЇВСЬКА область, місто БІЛА ЦЕРКВА, вулиця Леваневського, 53Г</t>
  </si>
  <si>
    <t>8b0c6948-05b2-48c9-b96a-d3ad9a40b2c4</t>
  </si>
  <si>
    <t>8b0d6308-6c8b-44ad-8c9f-b74059fa6cd4</t>
  </si>
  <si>
    <t>Личківська АЗПСМ (КНП \"Магдалинівський ЦПМСД"</t>
  </si>
  <si>
    <t>ЛИЧКОВЕ</t>
  </si>
  <si>
    <t>ДНІПРОПЕТРОВСЬКА область, МАГДАЛИНІВСЬКИЙ район, село ЛИЧКОВЕ, вулиця Лікарська, 1</t>
  </si>
  <si>
    <t>8b0e3fb3-10e0-4dcf-9409-041182bb7dab</t>
  </si>
  <si>
    <t>СУМСЬКА область, місто ЛЕБЕДИН, вулиця Першогвардійська, 17</t>
  </si>
  <si>
    <t>8b0f000e-4097-4b12-9bb9-3d7ee5f8dc98</t>
  </si>
  <si>
    <t>Верхньоворітська амбулаторія загальної практики - сімейної медицини</t>
  </si>
  <si>
    <t>ВЕРХНІ ВОРОТА</t>
  </si>
  <si>
    <t>ЗАКАРПАТСЬКА область, ВОЛОВЕЦЬКИЙ район, село ВЕРХНІ ВОРОТА, вулиця Верховинська, 2</t>
  </si>
  <si>
    <t>8b0fbc12-30d0-468e-ba06-034543edba25</t>
  </si>
  <si>
    <t>ФАП Корсунка</t>
  </si>
  <si>
    <t>КОРСУНКА</t>
  </si>
  <si>
    <t>ЧЕРКАСЬКА область, ТАЛЬНІВСЬКИЙ район, село КОРСУНКА, вулиця Миру, 4</t>
  </si>
  <si>
    <t>8b19e68d-3af1-4ecc-9fb5-f9b9b0b7f3e7</t>
  </si>
  <si>
    <t>ФП с. Придністрянське</t>
  </si>
  <si>
    <t>ПРИДНІСТРЯНСЬКЕ</t>
  </si>
  <si>
    <t>ВІННИЦЬКА область, ЯМПІЛЬСЬКИЙ район, село ПРИДНІСТРЯНСЬКЕ, вулиця Дружби, 49</t>
  </si>
  <si>
    <t>8b1bd74d-6df0-4fc4-bc80-889e64c9f587</t>
  </si>
  <si>
    <t>АЗПСМ с.Охоче</t>
  </si>
  <si>
    <t>ОХОЧЕ</t>
  </si>
  <si>
    <t>ХАРКІВСЬКА область, НОВОВОДОЛАЗЬКИЙ район, село ОХОЧЕ, вулиця Ювілейна, 8</t>
  </si>
  <si>
    <t>8b1c0054-35fa-43c0-9058-e9c5e75c0e4f</t>
  </si>
  <si>
    <t>КИЇВСЬКА область, місто БІЛА ЦЕРКВА, вулиця Академіка Кримського, 6</t>
  </si>
  <si>
    <t>8b1c26ed-9954-42df-b080-a52d7372fdde</t>
  </si>
  <si>
    <t>МЦ "Імеда"</t>
  </si>
  <si>
    <t>ВІННИЦЬКА область, місто ВІННИЦЯ, вулиця Соборна, 20</t>
  </si>
  <si>
    <t>8b1fe4c9-ba50-436e-9662-e3e7bd249928</t>
  </si>
  <si>
    <t>Новодружеськ - Комунальне некомерційне підприємство Лисичанської міської ради "Міська стоматологічна поліклініка"</t>
  </si>
  <si>
    <t>8b21d1a1-2876-440b-8c5f-16dd1484b87b</t>
  </si>
  <si>
    <t>Барське відділення ЕМД</t>
  </si>
  <si>
    <t>ВІННИЦЬКА область, місто БАР, вулиця Каштанова, 34</t>
  </si>
  <si>
    <t>8b22a3c9-0933-4976-b87a-bf27381ff005</t>
  </si>
  <si>
    <t>Новомиколаївська амбулаторія загальної практики-сімейної медицини</t>
  </si>
  <si>
    <t>8b26ad11-c975-43ae-b876-cb20a3ed343f</t>
  </si>
  <si>
    <t>Заводська АЗПСМ №2</t>
  </si>
  <si>
    <t>ПОЛТАВСЬКА область, ЛОХВИЦЬКИЙ район, місто ЗАВОДСЬКЕ, вулиця Озерна, 1</t>
  </si>
  <si>
    <t>8b35b369-a2ba-4530-9373-e1ed991aab62</t>
  </si>
  <si>
    <t>Комунальне некомерційне підприємство "Білокуракинська багатопрофільна лікарня"</t>
  </si>
  <si>
    <t>8b44c821-b7f6-4a72-a9dc-94c59048557c</t>
  </si>
  <si>
    <t>Амбулаторія ЗПСМ с. Кропивник</t>
  </si>
  <si>
    <t>КРОПИВНИК</t>
  </si>
  <si>
    <t>ІВАНО-ФРАНКІВСЬКА область, КАЛУСЬКИЙ район, село КРОПИВНИК, вулиця Січових Стрільців, 2</t>
  </si>
  <si>
    <t>8b458d2f-4d26-419f-8ea3-01ece38a012f</t>
  </si>
  <si>
    <t>Сільська лікарська амбулаторія Миропільської сільської ради</t>
  </si>
  <si>
    <t>СУМСЬКА область, КРАСНОПІЛЬСЬКИЙ район, село МИРОПІЛЛЯ, вулиця Сумська, 44</t>
  </si>
  <si>
    <t>8b4d0a81-430b-4ab8-81c9-5611b2de935e</t>
  </si>
  <si>
    <t>Попівська  АЗПСМ</t>
  </si>
  <si>
    <t>ПОЛТАВСЬКА область, КАРЛІВСЬКИЙ район, село ПОПІВКА, вулиця Поповича, 17</t>
  </si>
  <si>
    <t>8b58fc68-94e2-4b02-8ce7-03761fb5cf6a</t>
  </si>
  <si>
    <t>Фельдшерський пункт с. Паланка</t>
  </si>
  <si>
    <t>ПАЛАНКА</t>
  </si>
  <si>
    <t>ЧЕРКАСЬКА область, УМАНСЬКИЙ район, село ПАЛАНКА, вулиця Молодіжна, 21а</t>
  </si>
  <si>
    <t>8b5e2d63-52dc-4001-a23d-8addec7f7d02</t>
  </si>
  <si>
    <t>Варварівський Перший ФП</t>
  </si>
  <si>
    <t>КІРОВОГРАДСЬКА область, ДОЛИНСЬКИЙ район, село ВАРВАРІВКА, вулиця Центральна, 59</t>
  </si>
  <si>
    <t>8b5e6bc6-fbbd-482c-9f76-94b6a86ab5eb</t>
  </si>
  <si>
    <t>Бережинська лікарська амбулаторія загальної практики сімейної медицини</t>
  </si>
  <si>
    <t>БЕРЕЖИНКА</t>
  </si>
  <si>
    <t>КІРОВОГРАДСЬКА область, КІРОВОГРАДСЬКИЙ район, село БЕРЕЖИНКА, провулок Садовий, 1а</t>
  </si>
  <si>
    <t>8b5e7360-3dae-4dd6-abc3-bade07e7af7d</t>
  </si>
  <si>
    <t>Амбулаторія №9</t>
  </si>
  <si>
    <t>ДОНЕЦЬКА область, місто БАХМУТ, вулиця Глинки, 1-а</t>
  </si>
  <si>
    <t>8b5f61f0-abb4-4b58-a846-bec3b8006ea7</t>
  </si>
  <si>
    <t>Фельдшерський пункт с. Пушкіне</t>
  </si>
  <si>
    <t>ПУШКІНЕ</t>
  </si>
  <si>
    <t>ДОНЕЦЬКА область, ПОКРОВСЬКИЙ район, селище ПУШКІНЕ, вулиця Гагаріна, 20</t>
  </si>
  <si>
    <t>8b659404-4580-446e-a653-3cab53cb9267</t>
  </si>
  <si>
    <t>ЖИТОМИРСЬКА область, місто ЖИТОМИР, вулиця Героїв Десантників, 23</t>
  </si>
  <si>
    <t>8b672103-41d2-4111-a86a-3f532038316b</t>
  </si>
  <si>
    <t>АЗПСМ с.Чемужівка</t>
  </si>
  <si>
    <t>ЧЕМУЖІВКА</t>
  </si>
  <si>
    <t>ХАРКІВСЬКА область, ЗМІЇВСЬКИЙ район, село ЧЕМУЖІВКА, вулиця Мжанська, 2</t>
  </si>
  <si>
    <t>8b70356f-e4b8-4f44-a7b2-32b6d571d6a3</t>
  </si>
  <si>
    <t>Маньківська АЗПСМ</t>
  </si>
  <si>
    <t>ВІННИЦЬКА область, БЕРШАДСЬКИЙ район, село МАНЬКІВКА, вулиця Шкільна, 24а</t>
  </si>
  <si>
    <t>8b712e93-23f7-45f2-adb1-598253d8ecee</t>
  </si>
  <si>
    <t>Відокремлене відділення №4 лікувально-діагностичного центру ТОВ "МЕДІКОМ КРИВБАС"</t>
  </si>
  <si>
    <t>8b7174d0-4118-4311-9c36-958c9c585607</t>
  </si>
  <si>
    <t>ФАП с.Орлівка</t>
  </si>
  <si>
    <t>РІВНЕНСЬКА область, БЕРЕЗНІВСЬКИЙ район, село ОРЛІВКА, вулиця Незалежності, 47А</t>
  </si>
  <si>
    <t>8b75bfff-4f97-48aa-8ed9-88da67458e0d</t>
  </si>
  <si>
    <t>8b7785c3-738d-422b-b972-350025637cf4</t>
  </si>
  <si>
    <t>АЗПСМ с. Старі Санжари</t>
  </si>
  <si>
    <t>СТАРІ САНЖАРИ</t>
  </si>
  <si>
    <t>ПОЛТАВСЬКА область, НОВОСАНЖАРСЬКИЙ район, село СТАРІ САНЖАРИ, провулок Молодіжний, 3</t>
  </si>
  <si>
    <t>8b7b9c6e-36f5-4f41-ba9a-116f9d1fa0ba</t>
  </si>
  <si>
    <t>Фельдшерський пункт  с.Соснівка</t>
  </si>
  <si>
    <t>ЖИТОМИРСЬКА область, ОЛЕВСЬКИЙ район, село СОСНІВКА, вулиця Центральна, 26 Б</t>
  </si>
  <si>
    <t>8b840d09-93fe-4c24-a771-f87b4e346be4</t>
  </si>
  <si>
    <t>Амбулаторія ЗПСМ с. Загаття</t>
  </si>
  <si>
    <t>ЗАКАРПАТСЬКА область, ІРШАВСЬКИЙ район, село ЗАГАТТЯ, вулиця Миру, 119</t>
  </si>
  <si>
    <t>8b87bc4f-73cf-4d7d-837d-e1b0dc402d0d</t>
  </si>
  <si>
    <t>ПОЛТАВСЬКА область, місто КРЕМЕНЧУК, вулиця Лікаря О.Богаєвського, 60/1</t>
  </si>
  <si>
    <t>8b8a2030-3dce-400f-99f6-52d23f9b9a7c</t>
  </si>
  <si>
    <t>Леляківський фельдшерсько-акушерський пункт</t>
  </si>
  <si>
    <t>ЛЕЛЯКИ</t>
  </si>
  <si>
    <t>ПОЛТАВСЬКА область, ПИРЯТИНСЬКИЙ район, село ЛЕЛЯКИ, вулиця Жовинева, 20/1</t>
  </si>
  <si>
    <t>8b8a567e-b465-47c1-b7df-4fee3dae5146</t>
  </si>
  <si>
    <t>Амбулаторія загальної практики сімейної медицини с. Пилява</t>
  </si>
  <si>
    <t>ХМЕЛЬНИЦЬКА область, село ПИЛЯВА, вулиця Жукова, 1Б</t>
  </si>
  <si>
    <t>8b8af518-ec07-464d-93d2-445afbea6924</t>
  </si>
  <si>
    <t>ЧЕРНІГІВСЬКА область, місто НІЖИН, вулиця Шевченка, 83</t>
  </si>
  <si>
    <t>8b932936-ce67-4b9d-9a8e-f527a85a5d38</t>
  </si>
  <si>
    <t>ЖИТОМИРСЬКА область, місто КОРОСТЕНЬ, вулиця Київська, 17</t>
  </si>
  <si>
    <t>8b93728d-d49d-4582-a3c9-fc9ee3f40945</t>
  </si>
  <si>
    <t>Бачманівський фельдшерський пункт</t>
  </si>
  <si>
    <t>БАЧМАНІВКА</t>
  </si>
  <si>
    <t>ХМЕЛЬНИЦЬКА область, СЛАВУТСЬКИЙ район, село БАЧМАНІВКА, вулиця Сонячна, 8</t>
  </si>
  <si>
    <t>8ba36b42-7cd8-4742-bf46-c126373dde7a</t>
  </si>
  <si>
    <t>Фельдшерсько-акушерський пункт с.Киселиці</t>
  </si>
  <si>
    <t>КИСЕЛИЦІ</t>
  </si>
  <si>
    <t>ЧЕРНІВЕЦЬКА область, ПУТИЛЬСЬКИЙ район, село КИСЕЛИЦІ, вулиця Головна, 63</t>
  </si>
  <si>
    <t>8ba825ae-bbf1-435f-b006-88458b65586c</t>
  </si>
  <si>
    <t>Амбулаторія ЗПСМ м. Іршава</t>
  </si>
  <si>
    <t>ЗАКАРПАТСЬКА область, ІРШАВСЬКИЙ район, місто ІРШАВА, провулок Шевченка, 9</t>
  </si>
  <si>
    <t>8ba8ccbe-bc9b-4f3d-80c5-4a0bdcd84329</t>
  </si>
  <si>
    <t>КНП "Миколаївський центр медико-санітаронї допомоги" Миколаївської сільської ради</t>
  </si>
  <si>
    <t>ДНІПРОПЕТРОВСЬКА область, ПЕТРОПАВЛІВСЬКИЙ район, село МИКОЛАЇВКА, вулиця Шкільна , 9</t>
  </si>
  <si>
    <t>8baaaebc-bce7-405d-ab6b-63181f98932a</t>
  </si>
  <si>
    <t>Фельдшерський пункт с. Великозименове</t>
  </si>
  <si>
    <t>ВЕЛИКОЗИМЕНОВЕ</t>
  </si>
  <si>
    <t>ОДЕСЬКА область, ВЕЛИКОМИХАЙЛІВСЬКИЙ район, село ВЕЛИКОЗИМЕНОВЕ, вулиця Марціянівська, 12</t>
  </si>
  <si>
    <t>8bacee93-bd07-452b-8d95-8251de0df29e</t>
  </si>
  <si>
    <t>Комунальне некомерційне підприємство "Волноваська центральна районна лікарня"</t>
  </si>
  <si>
    <t>ДОНЕЦЬКА область, ВОЛНОВАСЬКИЙ район, місто ВОЛНОВАХА, провулок Матросова, 5</t>
  </si>
  <si>
    <t>8baea962-e657-4e02-87a6-0c867690404e</t>
  </si>
  <si>
    <t>Луганська амбулаторія (1)</t>
  </si>
  <si>
    <t>ЛУГАНСЬКЕ</t>
  </si>
  <si>
    <t>ДОНЕЦЬКА область, БАХМУТСЬКИЙ район, смт. ЛУГАНСЬКЕ, вулиця Миру, 2</t>
  </si>
  <si>
    <t>8bb24372-dfb2-4904-bcc5-6ba42388280e</t>
  </si>
  <si>
    <t>АЗПСМ с.Надніпрянське</t>
  </si>
  <si>
    <t>НАДДНІПРЯНСЬКЕ</t>
  </si>
  <si>
    <t>ХЕРСОНСЬКА область, смт. НАДДНІПРЯНСЬКЕ, вулиця , 7</t>
  </si>
  <si>
    <t>8bb3df7a-6060-470a-95cf-74bdaafbb12b</t>
  </si>
  <si>
    <t>Фельдшерсько-акушерський пункт села Верхівськ</t>
  </si>
  <si>
    <t>ВЕРХІВСЬК</t>
  </si>
  <si>
    <t>РІВНЕНСЬКА область, РІВНЕНСЬКИЙ район, село ВЕРХІВСЬК, вулиця Лесі Українки, 5</t>
  </si>
  <si>
    <t>8bb3e187-d549-4253-a82c-c3eda8fbb293</t>
  </si>
  <si>
    <t>ФП с.Лиман Другий</t>
  </si>
  <si>
    <t>ЛИМАН ДРУГИЙ</t>
  </si>
  <si>
    <t>ХАРКІВСЬКА область, ДВОРІЧАНСЬКИЙ район, село ЛИМАН ДРУГИЙ, вулиця Центральна, 31</t>
  </si>
  <si>
    <t>8bb9b4d0-679e-4a12-9817-e1ccb26c55e9</t>
  </si>
  <si>
    <t>КНП КМР "КОНОТОПСЬКА ЦРЛ ІМ. АК. М.ДАВИДОВА" патологоанатомічне відділення, бактеріологічна лабораторія</t>
  </si>
  <si>
    <t>СУМСЬКА область, місто КОНОТОП, вулиця Миколи Амосова, 20</t>
  </si>
  <si>
    <t>8bbcfce1-d45d-4b86-8771-e378549287c7</t>
  </si>
  <si>
    <t>Фельдшерсько Акушерський Пункт с. Кормань</t>
  </si>
  <si>
    <t>КОРМАНЬ</t>
  </si>
  <si>
    <t>ЧЕРНІВЕЦЬКА область, СОКИРЯНСЬКИЙ район, село КОРМАНЬ, вулиця Шкільна, 11</t>
  </si>
  <si>
    <t>8bc63fd2-621f-4e0c-978d-1d98b397c563</t>
  </si>
  <si>
    <t>Новознам`янська АЗПСМ</t>
  </si>
  <si>
    <t>НОВА ЗНАМ'ЯНКА</t>
  </si>
  <si>
    <t>ПОЛТАВСЬКА область, КРЕМЕНЧУЦЬКИЙ район, село НОВА ЗНАМ'ЯНКА, вулиця Великий шлях, 151А</t>
  </si>
  <si>
    <t>8bc8e3e3-779e-4b39-97ea-347303abf43d</t>
  </si>
  <si>
    <t>Дитяча клінічна лікарня № 3 Солом'янського району м.Києва</t>
  </si>
  <si>
    <t>М.КИЇВ, місто КИЇВ, вулиця Волинська , 21</t>
  </si>
  <si>
    <t>8bcfc8df-ce59-4159-bd59-78718d92b472</t>
  </si>
  <si>
    <t>Тернівська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</si>
  <si>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ТЕРНОВО</t>
  </si>
  <si>
    <t>ЗАКАРПАТСЬКА область, ТЯЧІВСЬКИЙ район, село ТЕРНОВО, вулиця Центральна, 236</t>
  </si>
  <si>
    <t>8be08835-539b-410f-8960-847449e957f6</t>
  </si>
  <si>
    <t>8be1923f-5420-47cf-bfbe-8cbe76010caa</t>
  </si>
  <si>
    <t>Григоренко Михайло Михайлович - Каховка</t>
  </si>
  <si>
    <t>ХЕРСОНСЬКА область, місто КАХОВКА, вулиця Велика Куликовська, 108/1</t>
  </si>
  <si>
    <t>8be2554e-1033-45de-98c2-553494243a6b</t>
  </si>
  <si>
    <t>Бережанська станція, Козівська підстанція</t>
  </si>
  <si>
    <t>ТЕРНОПІЛЬСЬКА область, смт. КОЗОВА, вулиця Зелена, 19</t>
  </si>
  <si>
    <t>8be45186-a3a7-4130-bd78-24cb6d364e62</t>
  </si>
  <si>
    <t>Амбулаторія № 3 КНП "ЦПМСД м. Тернівки"</t>
  </si>
  <si>
    <t>ДНІПРОПЕТРОВСЬКА область, місто ТЕРНІВКА, вулиця І. Петрова, 7</t>
  </si>
  <si>
    <t>8be72de7-566d-46c5-8e39-957dcda3361d</t>
  </si>
  <si>
    <t>ФАП с.Погорилівка</t>
  </si>
  <si>
    <t>ЧЕРНІВЕЦЬКА область, ЗАСТАВНІВСЬКИЙ район, село ПОГОРІЛІВКА, вулиця Грушевського, 24</t>
  </si>
  <si>
    <t>8bec269f-77be-4f89-a6f0-d442ead1a39d</t>
  </si>
  <si>
    <t>ФАП с. Берлядка</t>
  </si>
  <si>
    <t>БЕРЛЯДКА</t>
  </si>
  <si>
    <t>ВІННИЦЬКА область, МУРОВАНОКУРИЛОВЕЦЬКИЙ район, село БЕРЛЯДКА, вулиця Покровська, 35</t>
  </si>
  <si>
    <t>8bf00619-ffbb-4772-96af-07e6c55c124b</t>
  </si>
  <si>
    <t>Фельдшерсько-акушерський пункт с.Лисків</t>
  </si>
  <si>
    <t>ЛИСКІВ</t>
  </si>
  <si>
    <t>ЛЬВІВСЬКА область, ЖИДАЧІВСЬКИЙ район, село ЛИСКІВ, вулиця Ключика, 16</t>
  </si>
  <si>
    <t>8bf99ba2-9d16-4f8b-bc6b-b2c3b219a86b</t>
  </si>
  <si>
    <t>Раївська АЗПСМ (КНП \</t>
  </si>
  <si>
    <t>ДНІПРОПЕТРОВСЬКА область, СИНЕЛЬНИКІВСЬКИЙ район, село РАЇВКА, вулиця Квітнева, 15а</t>
  </si>
  <si>
    <t>8bfa7d56-c43d-4324-bb38-4cc55a293c18</t>
  </si>
  <si>
    <t>Одеська клінічна лікарня на залізничному транспорті</t>
  </si>
  <si>
    <t>ОДЕСЬКА область, місто ОДЕСА, вулиця Шклярука, 4а</t>
  </si>
  <si>
    <t>8c020245-3f9c-469c-a5ef-78d1187e12f1</t>
  </si>
  <si>
    <t>КНП КОР "Київський обласний центр екстреної медичної допомоги та медицини катастроф" Фастівська станція екстреної медичної допомоги</t>
  </si>
  <si>
    <t>КИЇВСЬКА область, місто ФАСТІВ, вулиця Шевченка, 37</t>
  </si>
  <si>
    <t>8c04bbdb-729e-486f-be22-009025168680</t>
  </si>
  <si>
    <t>Амбулаторія №2 (КП "Вільногірський міський ЦПМСД")</t>
  </si>
  <si>
    <t>ДНІПРОПЕТРОВСЬКА область, місто ВІЛЬНОГІРСЬК, вулиця Молодіжна, 53</t>
  </si>
  <si>
    <t>8c089a42-1b21-49a1-a370-f27cf0aeff48</t>
  </si>
  <si>
    <t>АЗПСМ с.Качанівка</t>
  </si>
  <si>
    <t>ТЕРНОПІЛЬСЬКА область, ПІДВОЛОЧИСЬКИЙ район, село КАЧАНІВКА, вулиця Шкільна, 5</t>
  </si>
  <si>
    <t>8c096882-8b18-4442-8f6a-e4cede3fb462</t>
  </si>
  <si>
    <t>Літогощенський  фельдшерський пункт</t>
  </si>
  <si>
    <t>ЛІТОГОЩА</t>
  </si>
  <si>
    <t>ВОЛИНСЬКА область, РОЖИЩЕНСЬКИЙ район, село ЛІТОГОЩА, вулиця І.Франка, 19б</t>
  </si>
  <si>
    <t>8c14b1b8-a788-4646-a55c-1370eed94483</t>
  </si>
  <si>
    <t>Комунальне некомерційне підприємство Кам'янської міської ради "Міська дитяча лікарня"</t>
  </si>
  <si>
    <t>ДНІПРОПЕТРОВСЬКА область, місто КАМ'ЯНСЬКЕ, вулиця Йосипа Манаєнкова, 24</t>
  </si>
  <si>
    <t>8c15d7fe-5a5c-43b8-b135-2ee8a7e002e2</t>
  </si>
  <si>
    <t>Фельдшерсько-акушерський пункт села Ставок</t>
  </si>
  <si>
    <t>СТАВОК</t>
  </si>
  <si>
    <t>РІВНЕНСЬКА область, КОСТОПІЛЬСЬКИЙ район, село СТАВОК, вулиця Шевченка, 11а</t>
  </si>
  <si>
    <t>8c262bbb-35e6-4065-8b60-01850fde1dc0</t>
  </si>
  <si>
    <t>Первомайська станція екстреної (швидкої) медичної допомоги</t>
  </si>
  <si>
    <t>МИКОЛАЇВСЬКА область, місто ПЕРВОМАЙСЬК, вулиця Київська, 2</t>
  </si>
  <si>
    <t>8c26e098-202e-4dc1-909f-c8fef8c376d3</t>
  </si>
  <si>
    <t>РІВНЕНСЬКА область, місто РІВНЕ, вулиця Міцкевича, 30</t>
  </si>
  <si>
    <t>8c36a988-2789-482c-8dab-8f2797ef4aef</t>
  </si>
  <si>
    <t>амбулаторія загальної практики-сімейної медицини №6</t>
  </si>
  <si>
    <t>ЗАПОРІЗЬКА область, місто ЗАПОРІЖЖЯ, бульвар Будівельників, 7</t>
  </si>
  <si>
    <t>8c38dcba-0113-4468-b06d-18024890393c</t>
  </si>
  <si>
    <t>Амбулаторія ЗПСМ с.Сівка-Войнилівська</t>
  </si>
  <si>
    <t>ІВАНО-ФРАНКІВСЬКА область, село СІВКА-ВОЙНИЛІВСЬКА, вулиця Івана-Франка, 2б</t>
  </si>
  <si>
    <t>8c42e76d-9886-400e-9e71-409f38f281f2</t>
  </si>
  <si>
    <t>ОДЕСЬКА область, місто АНАНЬЇВ, вулиця Героїв України , 45</t>
  </si>
  <si>
    <t>8c465c37-ad73-4992-a819-fc26d0343c03</t>
  </si>
  <si>
    <t>Підстанція міста Миколаївка</t>
  </si>
  <si>
    <t>ДОНЕЦЬКА область, СЛОВ'ЯНСЬКИЙ район, місто МИКОЛАЇВКА, вулиця Михайла Петренка, 17</t>
  </si>
  <si>
    <t>8c500019-f4ae-45d5-b84a-bcb6ce551529</t>
  </si>
  <si>
    <t>Амбулаторія загальної практики - сімейної медицини м. Миргород</t>
  </si>
  <si>
    <t>ПОЛТАВСЬКА область, місто МИРГОРОД, вулиця Лікарняна, 1</t>
  </si>
  <si>
    <t>8c5278b0-c94f-4d21-9797-696cf9b17975</t>
  </si>
  <si>
    <t>Заворсклянська АЗП-СМ</t>
  </si>
  <si>
    <t>ЗАВОРСКЛО</t>
  </si>
  <si>
    <t>ПОЛТАВСЬКА область, ПОЛТАВСЬКИЙ район, село ЗАВОРСКЛО, вулиця Соборна, 11</t>
  </si>
  <si>
    <t>8c5f2bde-28d9-41dc-a6bf-dedaa6dd634d</t>
  </si>
  <si>
    <t>ЛУГАНСЬКА область, СВАТІВСЬКИЙ район, місто СВАТОВЕ, вулиця Дружби, 5</t>
  </si>
  <si>
    <t>8c76c723-ddf3-471d-9292-eb58ff9e9859</t>
  </si>
  <si>
    <t>Амбулаторія загальної практики-сімейної медицини села Попільня КНП "Попільнянський центр ПМСД" попільнянської селищної ради</t>
  </si>
  <si>
    <t>ЖИТОМИРСЬКА область, ПОПІЛЬНЯНСЬКИЙ район, село ПОПІЛЬНЯ, вулиця Прикордонників, 2</t>
  </si>
  <si>
    <t>8c7e7a05-ff69-4fe7-8aaa-6dc4bb2e5754</t>
  </si>
  <si>
    <t>ФАП с.Олешків Комунального некомерційного підприємства   «Заболотівська районна лікарня» Заболотівської селищної ради об'єднаної територіальної громади</t>
  </si>
  <si>
    <t>ОЛЕШКІВ</t>
  </si>
  <si>
    <t>ІВАНО-ФРАНКІВСЬКА область, село ОЛЕШКІВ, вулиця Головна, 1</t>
  </si>
  <si>
    <t>8c84d9e6-af0e-487e-947c-e4f5f6c48029</t>
  </si>
  <si>
    <t>Орлівська АЗПСМ</t>
  </si>
  <si>
    <t>ДОНЕЦЬКА область, ЯСИНУВАТСЬКИЙ район, село ОРЛІВКА, вулиця Єлагіна, 21б</t>
  </si>
  <si>
    <t>8c863db1-b05c-4c60-a1be-2b65b2f71087</t>
  </si>
  <si>
    <t>сімейна амбулаторія №1</t>
  </si>
  <si>
    <t>8c87a30d-1f45-49aa-95e1-4dcdfbac49aa</t>
  </si>
  <si>
    <t>АЗПСМ  с. Сапанів</t>
  </si>
  <si>
    <t>САПАНІВ</t>
  </si>
  <si>
    <t>ТЕРНОПІЛЬСЬКА область, КРЕМЕНЕЦЬКИЙ район, село САПАНІВ, вулиця Шкільна, 5</t>
  </si>
  <si>
    <t>8c885fa7-c8fa-421e-824b-25f56d208c5b</t>
  </si>
  <si>
    <t>ЗАПОРІЗЬКА область, ВІЛЬНЯНСЬКИЙ район, місто ВІЛЬНЯНСЬК, провулок Гнаровської, 6</t>
  </si>
  <si>
    <t>8c8c1d55-e1ca-41a3-bba4-269cdecf2105</t>
  </si>
  <si>
    <t>кабінет терапевта</t>
  </si>
  <si>
    <t>8c8fa105-17b9-4aba-82b5-f68281072b28</t>
  </si>
  <si>
    <t>8c8fd95a-df13-48de-8e4a-74e40b52c30b</t>
  </si>
  <si>
    <t>Столенськосмолярський фельдшерсько-акушерський пункт</t>
  </si>
  <si>
    <t>СТОЛИНСЬКІ СМОЛЯРИ</t>
  </si>
  <si>
    <t>ВОЛИНСЬКА область, ЛЮБОМЛЬСЬКИЙ район, село СТОЛИНСЬКІ СМОЛЯРИ, вулиця Володимирська, 24</t>
  </si>
  <si>
    <t>8c972e73-e836-454f-92f0-f10b4d5822df</t>
  </si>
  <si>
    <t>Фельдшерський пунк села Гвоздавка Перша</t>
  </si>
  <si>
    <t>ГВОЗДАВКА ПЕРША</t>
  </si>
  <si>
    <t>ОДЕСЬКА область, ЛЮБАШІВСЬКИЙ район, село ГВОЗДАВКА ПЕРША, вулиця Одеська, 6</t>
  </si>
  <si>
    <t>8c97356f-e11d-4660-93c8-e75f6c299a28</t>
  </si>
  <si>
    <t>Лікарська амбулаторія смт Ольгинка №13</t>
  </si>
  <si>
    <t>ОЛЬГИНКА</t>
  </si>
  <si>
    <t>ДОНЕЦЬКА область, ВОЛНОВАСЬКИЙ район, смт. ОЛЬГИНКА, вулиця Шкільна, 41</t>
  </si>
  <si>
    <t>8ca204ec-c22c-47ef-a70a-d49cfea69929</t>
  </si>
  <si>
    <t>Амбулаторія загальної практики сімейної медицини с.Вербівка</t>
  </si>
  <si>
    <t>ХАРКІВСЬКА область, БАЛАКЛІЙСЬКИЙ район, село ВЕРБІВКА, вулиця Тернова, 43</t>
  </si>
  <si>
    <t>8cbf89b7-77ce-4ffc-a5fb-23de138f1998</t>
  </si>
  <si>
    <t>Амбулаторія присілку Ріка</t>
  </si>
  <si>
    <t>ЗАКАРПАТСЬКА область, РАХІВСЬКИЙ район, село ВЕРХНЄ ВОДЯНЕ, вулиця Лісова, 5а</t>
  </si>
  <si>
    <t>8cc2770e-b236-4c16-824c-ac51ee4cad38</t>
  </si>
  <si>
    <t>М.КИЇВ, місто КИЇВ, вулиця Теодора Драйзера, 19</t>
  </si>
  <si>
    <t>8cc54cf9-3372-4360-9029-93b540d12094</t>
  </si>
  <si>
    <t>АЗПСМ с.Гермаківка КНП "ЦПМСД" Борщівської МР Тернопільської області</t>
  </si>
  <si>
    <t>ГЕРМАКІВКА</t>
  </si>
  <si>
    <t>ТЕРНОПІЛЬСЬКА область, БОРЩІВСЬКИЙ район, село ГЕРМАКІВКА, вулиця Дохторівка, 39</t>
  </si>
  <si>
    <t>8ccbd549-0990-463b-9921-e62d32db1c89</t>
  </si>
  <si>
    <t>8cd03f59-b04c-4d26-af4d-fe018a6c2a2b</t>
  </si>
  <si>
    <t>ОДЕСЬКА область, місто ОДЕСА, вулиця Академіка Заболотного, 13 а</t>
  </si>
  <si>
    <t>8cd172b9-c0d6-4db0-babd-0135f20b1e9a</t>
  </si>
  <si>
    <t>Нижньо-Апшанська амбулаторія загальної практики–сімейної медицини Комунального некомерційного підприємства Тячівської районної ради Центр первинної медико-санітарної допомоги</t>
  </si>
  <si>
    <t>ЗАКАРПАТСЬКА область, ТЯЧІВСЬКИЙ район, село НИЖНЯ АПША, вулиця Дібрівська, 165 А</t>
  </si>
  <si>
    <t>8cd45c76-d14b-4b48-abd9-7a0916e79909</t>
  </si>
  <si>
    <t>Фельдшерсько - акушерський пункт села Мартинівка</t>
  </si>
  <si>
    <t>РІВНЕНСЬКА область, РІВНЕНСЬКИЙ район, село МАРТИНІВКА, вулиця Лісова, 47а</t>
  </si>
  <si>
    <t>8cdafb93-207d-4c91-bd40-b7085103df36</t>
  </si>
  <si>
    <t>ФАП хутір Аршиця</t>
  </si>
  <si>
    <t>АРШИЦА</t>
  </si>
  <si>
    <t>ЧЕРНІВЕЦЬКА область, село АРШИЦА, вулиця Іоанна Павла , 19</t>
  </si>
  <si>
    <t>8ce2ce4e-e8ab-4962-b786-cffde960da70</t>
  </si>
  <si>
    <t>АЗПСМ смт Шевченкове</t>
  </si>
  <si>
    <t>8cea7b3b-7d83-403a-ad89-7f84d66a0dad</t>
  </si>
  <si>
    <t>Амбулаторія ЗПСМ №2, КНП "ЦПМСД №2" Оболонського району м. Києва</t>
  </si>
  <si>
    <t>8cf2214c-8166-415f-b19a-a4993c47c198</t>
  </si>
  <si>
    <t>Пункт здоров'я с.Пуків</t>
  </si>
  <si>
    <t>ПУКІВ</t>
  </si>
  <si>
    <t>ІВАНО-ФРАНКІВСЬКА область, РОГАТИНСЬКИЙ район, село ПУКІВ, вулиця Шевченка, 408</t>
  </si>
  <si>
    <t>8cf3917c-78f1-4915-b6ec-27fef1d8c226</t>
  </si>
  <si>
    <t>Серединський фельдшерський пункт</t>
  </si>
  <si>
    <t>СЕРЕДИНКА</t>
  </si>
  <si>
    <t>ЧЕРНІГІВСЬКА область, ЧЕРНІГІВСЬКИЙ район, село СЕРЕДИНКА, вулиця Шевченка, 20</t>
  </si>
  <si>
    <t>8cf460df-7a85-4616-90cc-efc7bc4521ad</t>
  </si>
  <si>
    <t>Комунальне підприємство "5-а міська клінічна лікарня Полтавської міської ради"</t>
  </si>
  <si>
    <t>ПОЛТАВСЬКА область, місто ПОЛТАВА, вулиця ГЕНЕРАЛА ДУХОВА, 6Б</t>
  </si>
  <si>
    <t>8cf6af20-5330-4f30-ba6c-2039fc216cdc</t>
  </si>
  <si>
    <t>АЗПСМ № 2 м. Могилів-Подільський</t>
  </si>
  <si>
    <t>8cfd6dd3-b73c-419c-9d09-22bdd4da52a0</t>
  </si>
  <si>
    <t>КНП "Київський міський клінічний ендокринологічний центр" р</t>
  </si>
  <si>
    <t>М.КИЇВ, місто КИЇВ, вулиця Рейтарська, 22</t>
  </si>
  <si>
    <t>8cff7abb-9560-41e2-bf62-0fb6724f2c1f</t>
  </si>
  <si>
    <t>Хиноцька амбулаторія загальної практики-сімейної медицини</t>
  </si>
  <si>
    <t>ХИНОЧІ</t>
  </si>
  <si>
    <t>РІВНЕНСЬКА область, село ХИНОЧІ, вулиця Центральна, 17</t>
  </si>
  <si>
    <t>8cffb0bb-f404-4cad-8d3e-83736f8f1a66</t>
  </si>
  <si>
    <t>Амбулаторія ЗПСМ Підкамінської МЛ</t>
  </si>
  <si>
    <t>ЛЬВІВСЬКА область, БРОДІВСЬКИЙ район, смт. ПІДКАМІНЬ, вулиця Незалежності, 75</t>
  </si>
  <si>
    <t>8cfff030-fafb-4608-9ebd-ac6a3bacb21b</t>
  </si>
  <si>
    <t>8d074b6b-a0f7-45b8-a552-f8fd3bf66308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</si>
  <si>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"Львів" Підстанція №5</t>
  </si>
  <si>
    <t>ЛЬВІВСЬКА область, місто ЛЬВІВ, вулиця Біберовича, 9</t>
  </si>
  <si>
    <t>8d094ebe-7e8a-45a5-9c71-5488f0adc5ba</t>
  </si>
  <si>
    <t>Водянська амбулаторія загальної практики сімейної медицини</t>
  </si>
  <si>
    <t>ЧЕРКАСЬКА область, ШПОЛЯНСЬКИЙ район, село ВОДЯНЕ, вулиця Лікарняна, 10</t>
  </si>
  <si>
    <t>8d0cce02-7f5a-4c13-9b0a-04400ab005c1</t>
  </si>
  <si>
    <t>Фельдшерсько-акушерський пункт  с. Сухини</t>
  </si>
  <si>
    <t>СУХИНИ</t>
  </si>
  <si>
    <t>ЧЕРКАСЬКА область, КОРСУНЬ-ШЕВЧЕНКІВСЬКИЙ район, село СУХИНИ, прохід Вишневий, 13</t>
  </si>
  <si>
    <t>8d0f7c23-51e3-4bfb-b797-1669df2eddbf</t>
  </si>
  <si>
    <t>Фельдшерсько-акушерський пункт с.Ковалівка</t>
  </si>
  <si>
    <t>ОДЕСЬКА область, БІЛЯЇВСЬКИЙ район, село КОВАЛІВКА, вулиця Пушкіна, 1-А</t>
  </si>
  <si>
    <t>8d132d21-afbe-4fa8-9b28-061c9b26f37b</t>
  </si>
  <si>
    <t>Новоселівський фельдшерсько-акушерський пункт</t>
  </si>
  <si>
    <t>ПОЛТАВСЬКА область, ГАДЯЦЬКИЙ район, село НОВОСЕЛІВКА, вулиця Шкільна, 5а</t>
  </si>
  <si>
    <t>8d13ae4c-0d39-4952-8998-a3f57e0d9565</t>
  </si>
  <si>
    <t>ЧЕРНІВЕЦЬКА область, село КОНЯТИН, вулиця Центральна, 187</t>
  </si>
  <si>
    <t>8d196aa6-5538-4c8e-b0cb-65ef0b6c6970</t>
  </si>
  <si>
    <t>Відділення гемодіалізу на базі Нововолинської ЦМЛ</t>
  </si>
  <si>
    <t>8d1e1120-f88f-4f74-afe7-65962aff051a</t>
  </si>
  <si>
    <t>АЗПСМ с. Новоселиця</t>
  </si>
  <si>
    <t>ЗАКАРПАТСЬКА область, МІЖГІРСЬКИЙ район, село НОВОСЕЛИЦЯ, вулиця -без назви, 40</t>
  </si>
  <si>
    <t>8d1f6da1-790d-4fe3-b7db-6ab272e40d25</t>
  </si>
  <si>
    <t>Медичний Центр ТОВ "ЛТС"</t>
  </si>
  <si>
    <t>ПЕЧЕРСЬКИЙ</t>
  </si>
  <si>
    <t>М.КИЇВ, ПЕЧЕРСЬКИЙ район, місто КИЇВ, вулиця Михайла Бойчука, 1/2</t>
  </si>
  <si>
    <t>8d201c3d-980a-43ac-9891-675c7c209077</t>
  </si>
  <si>
    <t>Іскрівська СЛА</t>
  </si>
  <si>
    <t>ІСКРІВКА</t>
  </si>
  <si>
    <t>КІРОВОГРАДСЬКА область, ПЕТРІВСЬКИЙ район, село ІСКРІВКА, вулиця Прибережна , 6</t>
  </si>
  <si>
    <t>8d20e53d-0693-4d5f-a79e-7a5c52690c5e</t>
  </si>
  <si>
    <t>ХАРКІВСЬКА область, село ЛИПЦІ, вулиця Кооперативна, 20</t>
  </si>
  <si>
    <t>8d22a52b-7f90-4661-a75d-73690f8e333c</t>
  </si>
  <si>
    <t>ФАП с.Заболотівці</t>
  </si>
  <si>
    <t>ЗАБОЛОТІВЦІ</t>
  </si>
  <si>
    <t>ЛЬВІВСЬКА область, ЖИДАЧІВСЬКИЙ район, село ЗАБОЛОТІВЦІ, вулиця Миру, 128 а</t>
  </si>
  <si>
    <t>8d247484-2408-483f-adec-1abedd80a311</t>
  </si>
  <si>
    <t>Гордіївська ЛА ЗПСМ</t>
  </si>
  <si>
    <t>ВІННИЦЬКА область, ТРОСТЯНЕЦЬКИЙ район, село ГОРДІЇВКА, вулиця Центральна, 63</t>
  </si>
  <si>
    <t>8d2a9b3f-ba94-4f72-9734-459e11bdb62b</t>
  </si>
  <si>
    <t>Амбулаторія с.Середнє Водяне</t>
  </si>
  <si>
    <t>ЗАКАРПАТСЬКА область, РАХІВСЬКИЙ район, село СЕРЕДНЄ ВОДЯНЕ, вулиця Дечебан, 102</t>
  </si>
  <si>
    <t>8d33d8f5-2949-4d6b-a57e-ba00589db96e</t>
  </si>
  <si>
    <t>Дніпрорудненська АЗПСМ КНП "Василівський ЦПМСД" ВМР ЗО</t>
  </si>
  <si>
    <t>ЗАПОРІЗЬКА область, місто ДНІПРОРУДНЕ, вулиця Зелена, 2/4</t>
  </si>
  <si>
    <t>8d372eae-d2db-4e62-be76-bc4fb6474de0</t>
  </si>
  <si>
    <t>Місце надання послуг проспект Богдана Хмельницького,19</t>
  </si>
  <si>
    <t>ДНІПРОПЕТРОВСЬКА область, місто ДНІПРО, проспект Богдана Хмельницького, 19</t>
  </si>
  <si>
    <t>8d3bd5db-48de-4ece-a60b-dd527ad830b7</t>
  </si>
  <si>
    <t>Судилківська АЗПСМ</t>
  </si>
  <si>
    <t>СУДИЛКІВ</t>
  </si>
  <si>
    <t>ХМЕЛЬНИЦЬКА область, село СУДИЛКІВ, вулиця Героїв Майдану, 71а</t>
  </si>
  <si>
    <t>8d3ffedd-bb23-4c51-be67-89b1a50aa5af</t>
  </si>
  <si>
    <t>ХАРКІВСЬКА область, місто ХАРКІВ, вулиця Рибалка, 12</t>
  </si>
  <si>
    <t>8d474a8b-2c00-477b-b31c-6077c1a90f96</t>
  </si>
  <si>
    <t>Амбулаторія загальної практики сімейної медицини №1 м. Городенка</t>
  </si>
  <si>
    <t>ІВАНО-ФРАНКІВСЬКА область, ГОРОДЕНКІВСЬКИЙ район, місто ГОРОДЕНКА, вулиця Шептицького , 24-Е</t>
  </si>
  <si>
    <t>8d4ff6db-b0dc-4628-b376-e922ab73cb01</t>
  </si>
  <si>
    <t>ДНІПРОПЕТРОВСЬКА область, місто ДНІПРО, вулиця Воскресенська, 2</t>
  </si>
  <si>
    <t>8d560332-6dd2-48a9-8137-f86c254e5063</t>
  </si>
  <si>
    <t>Василівська сільська лікарська амбулаторія загальної практики - сімейної медицини</t>
  </si>
  <si>
    <t>ХЕРСОНСЬКА область, КАХОВСЬКИЙ район, село ВАСИЛІВКА, провулок Сонячний, 12</t>
  </si>
  <si>
    <t>8d65d21c-10f7-4434-9d1d-3f0402991752</t>
  </si>
  <si>
    <t>КНП КМР "КОНОТОПСЬКА ЦРЛ ІМ. АК. М.ДАВИДОВА" стоматологія</t>
  </si>
  <si>
    <t>СУМСЬКА область, місто КОНОТОП, вулиця Успенсько-Троїцька, 140</t>
  </si>
  <si>
    <t>8d668afd-b3a3-49d4-b2ef-019b3823b7d7</t>
  </si>
  <si>
    <t>Шаргородська АЗПСМ №1</t>
  </si>
  <si>
    <t>8d66f410-2d58-4e8b-b361-b3d1bce50a98</t>
  </si>
  <si>
    <t>Амбулаторія загальної практики сімейної медицини село Левківка</t>
  </si>
  <si>
    <t>ЛЕВКІВКА</t>
  </si>
  <si>
    <t>ХАРКІВСЬКА область, ІЗЮМСЬКИЙ район, село ЛЕВКІВКА, вулиця Сонячна, 2</t>
  </si>
  <si>
    <t>8d686e00-ab36-41d2-9229-330b8c9a69a4</t>
  </si>
  <si>
    <t>Рубіжне стац.відділення для лікування хв.на ВІЛ/СНІД №3</t>
  </si>
  <si>
    <t>8d6a6dd4-15c1-48c6-b63d-3c646e5b8aca</t>
  </si>
  <si>
    <t>КП"Медичний лікувально-діагностичний центр"</t>
  </si>
  <si>
    <t>ОДЕСЬКА область, САРАТСЬКИЙ район, село КУЛЕВЧА, вулиця Перемоги, 2 -А</t>
  </si>
  <si>
    <t>8d6ac71f-cf39-4eb2-be9e-b6098426484a</t>
  </si>
  <si>
    <t>Федорівська амбулаторія загальної практики-сімейної медицини с.Федорівка Красилівського району</t>
  </si>
  <si>
    <t>ХМЕЛЬНИЦЬКА область, село ФЕДОРІВКА, вулиця Центральна, 32 а</t>
  </si>
  <si>
    <t>8d790aec-02fc-406b-913b-8926e6ef3760</t>
  </si>
  <si>
    <t>АЗПСМ с. Семенівка</t>
  </si>
  <si>
    <t>ХЕРСОНСЬКА область, КАХОВСЬКИЙ район, село СЕМЕНІВКА, вулиця Шкільна, 24</t>
  </si>
  <si>
    <t>8d794be2-d662-4140-9263-ace0f11c30a6</t>
  </si>
  <si>
    <t>Відокремлений структурний підрозділ №1 Комунальне некомерційне підприємство "Зміївська центральна районна лікарня" Зміївської районної ради Харківської області</t>
  </si>
  <si>
    <t>8d7ca94b-c49a-48df-8118-c955ce89cf21</t>
  </si>
  <si>
    <t>АЗПСМ с.Скригалівка</t>
  </si>
  <si>
    <t>СКРИГАЛІВКА</t>
  </si>
  <si>
    <t>КИЇВСЬКА область, ФАСТІВСЬКИЙ район, село СКРИГАЛІВКА, вулиця Шкільна, 5</t>
  </si>
  <si>
    <t>8d7d48d0-93bb-4637-b7fd-be32760bce3c</t>
  </si>
  <si>
    <t>Амбулаторія №5 (Центру первинної медичної допомоги )</t>
  </si>
  <si>
    <t>8d87a0a9-f3fd-440b-ade1-700950e0d5a1</t>
  </si>
  <si>
    <t>СЛА смт. Краснопілля</t>
  </si>
  <si>
    <t>СУМСЬКА область, КРАСНОПІЛЬСЬКИЙ район, смт. КРАСНОПІЛЛЯ, вулиця Перемоги, 24 б</t>
  </si>
  <si>
    <t>8d8a9bb9-06a5-4ce4-a773-3156ef79ce29</t>
  </si>
  <si>
    <t>ФП с. Яблунів</t>
  </si>
  <si>
    <t>ЧЕРКАСЬКА область, КАНІВСЬКИЙ район, село ЯБЛУНІВ, вулиця Канівська, 6</t>
  </si>
  <si>
    <t>8d8ab25d-26c2-477b-bd2c-46b189acf53d</t>
  </si>
  <si>
    <t>Баранівська АЗПСМ</t>
  </si>
  <si>
    <t>ПОЛТАВСЬКА область, ШИШАЦЬКИЙ район, село БАРАНІВКА, вулиця Центральна, 3</t>
  </si>
  <si>
    <t>8d8dc0ed-fac5-4ef1-9342-f538a8af1c1d</t>
  </si>
  <si>
    <t>Корпус 2 (вул.Ю.Камінського 4а)</t>
  </si>
  <si>
    <t>ДНІПРОПЕТРОВСЬКА область, місто КРИВИЙ РІГ, вулиця Ю.Камінського, 4а</t>
  </si>
  <si>
    <t>8d9125ad-39e3-4478-91f5-78854df71612</t>
  </si>
  <si>
    <t>Базилівщинська амбулаторія загальної практики-сімейної медицини</t>
  </si>
  <si>
    <t>БАЗИЛІВЩИНА</t>
  </si>
  <si>
    <t>ПОЛТАВСЬКА область, МАШІВСЬКИЙ район, село БАЗИЛІВЩИНА, вулиця Незалежності, 27</t>
  </si>
  <si>
    <t>8d919b64-980e-4a6e-b05b-516888b2151d</t>
  </si>
  <si>
    <t>Комунальне некомерційне підприємство "Краснокутська центральна районна лікарня" Краснокутської селищної ради (смт.Костянтинівка)</t>
  </si>
  <si>
    <t>8d978a9d-916d-4262-bd02-b40c142484fe</t>
  </si>
  <si>
    <t>ІВАНО-ФРАНКІВСЬКА область, НАДВІРНЯНСЬКИЙ район, смт. ДЕЛЯТИН, вулиця Луги, 5</t>
  </si>
  <si>
    <t>8d9d82f3-3ff4-4818-b9b8-7e494cea6fcc</t>
  </si>
  <si>
    <t>Комунальне підприємство "Волинський обласний центр екстреної медичної допомоги та медицини катастроф" Волинської обласної ради Камінь-Каширське відділення екстренної медичної допомоги пункт ЕМД с.Піщане</t>
  </si>
  <si>
    <t>ВОЛИНСЬКА область, КАМІНЬ-КАШИРСЬКИЙ район, село ПІЩАНЕ, вулиця Центральна, 90</t>
  </si>
  <si>
    <t>8da95b80-483b-403e-b5c6-f1c5a309ef92</t>
  </si>
  <si>
    <t>Комунальне некомерційне підприємство Воютицької сільської ради Воютицька амбулаторія загальної практики-сімейної медицини</t>
  </si>
  <si>
    <t>ЛЬВІВСЬКА область, САМБІРСЬКИЙ район, село ВОЮТИЧІ, вулиця Шкільна, 19</t>
  </si>
  <si>
    <t>8dabf74b-1265-4035-a1a9-6a761836b62d</t>
  </si>
  <si>
    <t>кабінет лікаря ЗПСЛ амбулаторії загальної практики сімейної медицини № 2</t>
  </si>
  <si>
    <t>ДНІПРОПЕТРОВСЬКА область, ДНІПРО район, місто ДНІПРО, вулиця Менахем-Мендл Шнеєрсона, 19</t>
  </si>
  <si>
    <t>8db036bd-1f67-4823-b7fc-01c67929764a</t>
  </si>
  <si>
    <t>ФП с. Лукашівка</t>
  </si>
  <si>
    <t>ВІННИЦЬКА область, ЛІТИНСЬКИЙ район, село ЛУКАШІВКА, вулиця Комарова, 6</t>
  </si>
  <si>
    <t>8db2ae1d-a445-4126-843b-961f1b8abf2e</t>
  </si>
  <si>
    <t>Амбулаторія загальної практики-сімейної медицини  с.Розквіт</t>
  </si>
  <si>
    <t>ОДЕСЬКА область, БЕРЕЗІВСЬКИЙ район, село РОЗКВІТ, вулиця Санаторна , 1б</t>
  </si>
  <si>
    <t>8db2f975-c512-4b80-b0fb-8d2de9d9afd9</t>
  </si>
  <si>
    <t>Рашівська амбулаторія загальної практики - сімейної медицини</t>
  </si>
  <si>
    <t>РАШІВКА</t>
  </si>
  <si>
    <t>ПОЛТАВСЬКА область, село РАШІВКА, вулиця Миру, 68</t>
  </si>
  <si>
    <t>8db92758-9e0d-4912-9ded-b9d59a482e37</t>
  </si>
  <si>
    <t>АЗПСМ с. Малинівка</t>
  </si>
  <si>
    <t>ЖИТОМИРСЬКА область, МАЛИНСЬКИЙ район, село МАЛИНІВКА, вулиця Аграрна, 5</t>
  </si>
  <si>
    <t>8db93ad2-bfde-416c-8656-ed8c46d1bcce</t>
  </si>
  <si>
    <t>АЗПСМ №1 вул. Сергієнка,23</t>
  </si>
  <si>
    <t>М.КИЇВ, місто КИЇВ, вулиця Сергієнка, 23</t>
  </si>
  <si>
    <t>8dc0deee-6047-4b52-a808-9065d9a97561</t>
  </si>
  <si>
    <t>Комунальне некомерційне медичне підприємство "Кременчуцький міський стоматологічний центр" (відокремлений структурний підрозділ №1)</t>
  </si>
  <si>
    <t>8dc43394-3b44-4f60-afa1-7a379418bb7b</t>
  </si>
  <si>
    <t>Сукачівська АЗПСМ (КНП Іванківської селищної ради Іванківський ЦПМСД)</t>
  </si>
  <si>
    <t>СУКАЧІ</t>
  </si>
  <si>
    <t>КИЇВСЬКА область, ІВАНКІВСЬКИЙ район, село СУКАЧІ, вулиця Соборна, 81</t>
  </si>
  <si>
    <t>8dc8cc3c-a3af-46e1-8b1e-8dd4da5fc0b6</t>
  </si>
  <si>
    <t>Педіатричний кабінет</t>
  </si>
  <si>
    <t>ТЕРНОПІЛЬСЬКА область, БОРЩІВСЬКИЙ район, місто БОРЩІВ, вулиця Степана Бандери, 98</t>
  </si>
  <si>
    <t>8dcb71f6-3b78-4f7a-b554-01377e929853</t>
  </si>
  <si>
    <t>8dcbee8e-ef23-4e04-adb9-2f96ba4e52a1</t>
  </si>
  <si>
    <t>Амбулаторія ЗПСМ  с.Августівка</t>
  </si>
  <si>
    <t>ОДЕСЬКА область, БІЛЯЇВСЬКИЙ район, село АВГУСТІВКА, вулиця ШКІЛЬНА, 5Б</t>
  </si>
  <si>
    <t>8dd5b4bc-68c2-40ad-bc3c-edb3cfaa1050</t>
  </si>
  <si>
    <t>Інфекційне відділення для дітей</t>
  </si>
  <si>
    <t>8dd754a3-ec76-42bc-9bb3-e7ce54c9bdcb</t>
  </si>
  <si>
    <t>Амбулаторія №3 ТОВ "Новітній медичний простір"</t>
  </si>
  <si>
    <t>ОДЕСЬКА область, місто ОДЕСА, вулиця Старопортофранківська, 93</t>
  </si>
  <si>
    <t>8dd8fb75-0a9c-4e89-894f-4aa848cecedc</t>
  </si>
  <si>
    <t>Амбулаторія загальної практики – сімейної медицини с. Перемилів</t>
  </si>
  <si>
    <t>ПЕРЕМИЛІВ</t>
  </si>
  <si>
    <t>ТЕРНОПІЛЬСЬКА область, ГУСЯТИНСЬКИЙ район, село ПЕРЕМИЛІВ, вулиця Незалежності, 1</t>
  </si>
  <si>
    <t>8dd9fb94-1708-41d9-bc7e-793191166ce8</t>
  </si>
  <si>
    <t>Фельдшерсько-акушерський пункт села Малий Шпаків</t>
  </si>
  <si>
    <t>МАЛИЙ ШПАКІВ</t>
  </si>
  <si>
    <t>РІВНЕНСЬКА область, РІВНЕНСЬКИЙ район, село МАЛИЙ ШПАКІВ, вулиця Шевченка, 9</t>
  </si>
  <si>
    <t>8ddc6289-3f8d-47f1-b5af-6b04ede74178</t>
  </si>
  <si>
    <t>Амбулаторія загальної практики-сімейної медицини с.Липкуватівка</t>
  </si>
  <si>
    <t>ЛИПКУВАТІВКА</t>
  </si>
  <si>
    <t>ХАРКІВСЬКА область, НОВОВОДОЛАЗЬКИЙ район, село ЛИПКУВАТІВКА, вулиця Даценка, 5</t>
  </si>
  <si>
    <t>8de3cc72-d778-4ca8-ab77-e8f696d3ff27</t>
  </si>
  <si>
    <t>Комунальне некомерційне підприємство "Воскресенський центр первинної медичної допомоги" Кінськороздорівська амбулаторія загальної практики сімейної медицини Воскресенської сільської ради Пологівського району Запорізької області</t>
  </si>
  <si>
    <t>КІНСЬКІ РОЗДОРИ</t>
  </si>
  <si>
    <t>ЗАПОРІЗЬКА область, ПОЛОГІВСЬКИЙ район, село КІНСЬКІ РОЗДОРИ, вулиця Бердянська, 142</t>
  </si>
  <si>
    <t>8dee4e55-8e1e-46bc-ae41-ff8af024a2f0</t>
  </si>
  <si>
    <t>ОДЕСЬКА область, місто ОДЕСА, вулиця Юхима Геллера, 43</t>
  </si>
  <si>
    <t>8df07103-5b70-427f-994f-e64bf2331944</t>
  </si>
  <si>
    <t>ЗАПОРІЗЬКА область, місто ЗАПОРІЖЖЯ, вулиця Ленська, 45</t>
  </si>
  <si>
    <t>8df69bba-b4b1-46c4-9ad4-c511c80ded64</t>
  </si>
  <si>
    <t>КИЇВСЬКА область, місто ФАСТІВ, вулиця Івана Ступака, 11</t>
  </si>
  <si>
    <t>8dfd503e-1642-4a90-a6c7-3e8f54723fba</t>
  </si>
  <si>
    <t>Грузчанський фельдшерсько-акушерський пункт</t>
  </si>
  <si>
    <t>СУМСЬКА область, КРОЛЕВЕЦЬКИЙ район, село ГРУЗЬКЕ, вулиця Садова, 24</t>
  </si>
  <si>
    <t>8e0725f1-7a60-4f18-a755-2f8d1778db56</t>
  </si>
  <si>
    <t>Стаціонар КНП "Дитяча клінічна лікарня Святої Зінаїди"</t>
  </si>
  <si>
    <t>СУМСЬКА область, місто СУМИ, вулиця Троїцька, 28</t>
  </si>
  <si>
    <t>8e079ca9-567d-4df3-bf0f-902162efcba6</t>
  </si>
  <si>
    <t>Амбулаторія загальної практики - сімейної медицини с.Заруддя</t>
  </si>
  <si>
    <t>ЗАРУДДЯ</t>
  </si>
  <si>
    <t>ТЕРНОПІЛЬСЬКА область, ЗБАРАЗЬКИЙ район, село ЗАРУДДЯ, вулиця Грушевського, 20А</t>
  </si>
  <si>
    <t>8e07a1d6-d091-4f16-b480-a54702db1f60</t>
  </si>
  <si>
    <t>Фельдшерський пункт с.Степове</t>
  </si>
  <si>
    <t>ОДЕСЬКА область, ЛИМАНСЬКИЙ район, селище СТЕПОВЕ, вулиця Центральна, 8</t>
  </si>
  <si>
    <t>8e08e2d1-ea72-48a3-b04e-8096fc48ed1e</t>
  </si>
  <si>
    <t>Комунальне некомерційне підприємство "Іршавська міська лікарня" (1)</t>
  </si>
  <si>
    <t>ЗАКАРПАТСЬКА область, ІРШАВСЬКИЙ район, місто ІРШАВА, вулиця Комарова, 16</t>
  </si>
  <si>
    <t>8e0bdfcb-e99d-43ce-a92c-8dcab9ed12c2</t>
  </si>
  <si>
    <t>Амбулаторія загальної практики сімейної медицини с. Шевченкове</t>
  </si>
  <si>
    <t>МИКОЛАЇВСЬКА область, ВІТОВСЬКИЙ район, село ШЕВЧЕНКОВЕ, вулиця Софіївська, 1</t>
  </si>
  <si>
    <t>8e11237f-2d68-44b7-975a-5c7de2a56e61</t>
  </si>
  <si>
    <t>Амбулаторія загальної практики сімейної медицини   с. Хоружівка</t>
  </si>
  <si>
    <t>ХОРУЖІВКА</t>
  </si>
  <si>
    <t>СУМСЬКА область, НЕДРИГАЙЛІВСЬКИЙ район, село ХОРУЖІВКА, прохід Першотравневий, 4</t>
  </si>
  <si>
    <t>8e116b47-a5e0-4793-ae02-2f1ac1592078</t>
  </si>
  <si>
    <t>АЗПСМ с.Новоіванівка</t>
  </si>
  <si>
    <t>Коломак</t>
  </si>
  <si>
    <t>ХАРКІВСЬКА область, КОЛОМАЦЬКИЙ район, смт. Коломак, вулиця Спортивна, 12</t>
  </si>
  <si>
    <t>8e16624e-7306-4c26-85df-eaaeec9df984</t>
  </si>
  <si>
    <t>Комунальне некомерційне підприємство "Зміївська центральна районна лікарня" Зміївської районної ради Харківської області</t>
  </si>
  <si>
    <t>ХАРКІВСЬКА область, ЗМІЇВСЬКИЙ район, місто ЗМІЇВ, шосе Таранівське, 1-Б</t>
  </si>
  <si>
    <t>8e180908-722e-407c-85e0-3335930eb8ff</t>
  </si>
  <si>
    <t>Фельдшерсько-акушерський пункт села Дерев'яне</t>
  </si>
  <si>
    <t>ДЕРЕВ'ЯНЕ</t>
  </si>
  <si>
    <t>РІВНЕНСЬКА область, РІВНЕНСЬКИЙ район, село ДЕРЕВ'ЯНЕ, вулиця Кузнєцова, 122а</t>
  </si>
  <si>
    <t>8e1d32c2-f66e-4fb1-9118-312d63f41d41</t>
  </si>
  <si>
    <t>Відділення невідкладної медичної допомоги</t>
  </si>
  <si>
    <t>ЗАПОРІЗЬКА область, МИХАЙЛІВСЬКИЙ район, смт. МИХАЙЛІВКА, вулиця Пушкіна, 95</t>
  </si>
  <si>
    <t>8e327231-30e8-4394-97f3-51279f4965b2</t>
  </si>
  <si>
    <t>Новоселицька АЗПСМ</t>
  </si>
  <si>
    <t>КІРОВОГРАДСЬКА область, БЛАГОВІЩЕНСЬКИЙ район, село НОВОСЕЛИЦЯ, вулиця ГОРЬКОГО, 5</t>
  </si>
  <si>
    <t>8e35c528-5ee0-4a19-bb97-3f5d74f80ba8</t>
  </si>
  <si>
    <t>Фельдшерсько - акушерський пункт с. Горохівське</t>
  </si>
  <si>
    <t>ГОРОХІВСЬКЕ</t>
  </si>
  <si>
    <t>МИКОЛАЇВСЬКА область, СНІГУРІВСЬКИЙ район, село ГОРОХІВСЬКЕ, вулиця Нова, 63</t>
  </si>
  <si>
    <t>8e3d44cb-e220-4489-a345-a528479a96f4</t>
  </si>
  <si>
    <t>8e47dd6d-94ed-4475-850e-10edb4eb25e4</t>
  </si>
  <si>
    <t>МНП №7 - Стаціонарні відділення</t>
  </si>
  <si>
    <t>ОДЕСЬКА область, місто БІЛГОРОД-ДНІСТРОВСЬКИЙ, вулиця Військової Слави, 17</t>
  </si>
  <si>
    <t>8e4beae0-5053-49bc-8f98-79f1eea1ac06</t>
  </si>
  <si>
    <t>Фельдшерський пункт с. Воздвиженка</t>
  </si>
  <si>
    <t>ВОЗДВИЖЕНКА</t>
  </si>
  <si>
    <t>ДОНЕЦЬКА область, ПОКРОВСЬКИЙ район, село ВОЗДВИЖЕНКА, вулиця Садова, 20</t>
  </si>
  <si>
    <t>8e50a396-2617-4639-877b-401ff1f92548</t>
  </si>
  <si>
    <t>Амбулаторія загальної практики сімейної медицини села Висунськ</t>
  </si>
  <si>
    <t>ВИСУНСЬК</t>
  </si>
  <si>
    <t>МИКОЛАЇВСЬКА область, БЕРЕЗНЕГУВАТСЬКИЙ район, село ВИСУНСЬК, вулиця Шевченка, 1а</t>
  </si>
  <si>
    <t>8e550ea7-28b6-499b-bafc-9cae32d42ec6</t>
  </si>
  <si>
    <t>Фельдшерсько-акушерський пункт с. Бабин</t>
  </si>
  <si>
    <t>ІВАНО-ФРАНКІВСЬКА область, КОСІВСЬКИЙ район, село БАБИН, вулиця без назви, 1</t>
  </si>
  <si>
    <t>8e57b54e-9dc8-41e4-a6a1-c2a40849b669</t>
  </si>
  <si>
    <t>Зарізький фельдшерсько-акушерський пункт</t>
  </si>
  <si>
    <t>ЗАРІГ</t>
  </si>
  <si>
    <t>ПОЛТАВСЬКА область, ОРЖИЦЬКИЙ район, село ЗАРІГ, вулиця Миру, 155</t>
  </si>
  <si>
    <t>8e5a0d51-59c5-406a-b91c-82b27fcd44a0</t>
  </si>
  <si>
    <t>8e5dc407-1cdf-4e26-b379-8d0bbd56a5d1</t>
  </si>
  <si>
    <t>ЖИТОМИРСЬКА область, ЖИТОМИРСЬКИЙ район, село СКОМОРОХИ, вулиця Дружби, 7</t>
  </si>
  <si>
    <t>8e743b1d-bb7e-4ec2-9468-31b41a9c940e</t>
  </si>
  <si>
    <t>КНП ММР "Пологовий будинок №2" жіноча консультація №2-місце надання послуг 2</t>
  </si>
  <si>
    <t>МИКОЛАЇВСЬКА область, місто МИКОЛАЇВ, вулиця Електронна, 61-а</t>
  </si>
  <si>
    <t>8e74f967-1331-4bc2-af83-a785806d6d3f</t>
  </si>
  <si>
    <t>ФП с.Дмитренки</t>
  </si>
  <si>
    <t>ДМИТРЕНКИ</t>
  </si>
  <si>
    <t>КИЇВСЬКА область, БОГУСЛАВСЬКИЙ район, село ДМИТРЕНКИ, вулиця Л. УКРАЇНКИ, 18</t>
  </si>
  <si>
    <t>8e7a7ec6-ab57-4242-8e04-026cd96d65ec</t>
  </si>
  <si>
    <t>Амбулаторія загальної практики – сімейної медицини смт. Кам’яне</t>
  </si>
  <si>
    <t>ЗАПОРІЗЬКА область, ВІЛЬНЯНСЬКИЙ район, смт. КАМ'ЯНЕ, вулиця Горького, 18</t>
  </si>
  <si>
    <t>8e7c5dcf-54e0-4d51-b6a6-cc72c0a8c975</t>
  </si>
  <si>
    <t>ДОНЕЦЬКА область, НІКОЛЬСЬКИЙ район, село НОВОГРИГОРІВКА, вулиця Центральна, 1б</t>
  </si>
  <si>
    <t>8e7effa9-d299-411f-9c6d-45415adf35bc</t>
  </si>
  <si>
    <t>КІРОВОГРАДСЬКА область, місто КРОПИВНИЦЬКИЙ, вулиця Короленка, 56</t>
  </si>
  <si>
    <t>8e7ff9ca-5f16-418a-8706-abb71872a063</t>
  </si>
  <si>
    <t>Олешинська амбулаторія загальної практики сімейної медицини</t>
  </si>
  <si>
    <t>ОЛЕШИН</t>
  </si>
  <si>
    <t>ХМЕЛЬНИЦЬКА область, село ОЛЕШИН, вулиця Козацька, 6</t>
  </si>
  <si>
    <t>8e8097f3-23d6-4e0d-9ad8-cca15e57d699</t>
  </si>
  <si>
    <t>Амбулаторія ЗПСМ № 13 м. Кривий Ріг (КНП "ЦПМСД №4" КМР)</t>
  </si>
  <si>
    <t>ДНІПРОПЕТРОВСЬКА область, місто КРИВИЙ РІГ, мікрорайон Ювілейний, 8а</t>
  </si>
  <si>
    <t>8e88a619-49f4-4b89-975b-21bd5af4be91</t>
  </si>
  <si>
    <t>Княжицька амбулаторія загальної практики – сімейної медицини (КНП БРР ЦПМСД)</t>
  </si>
  <si>
    <t>КНЯЖИЧІ</t>
  </si>
  <si>
    <t>КИЇВСЬКА область, БРОВАРСЬКИЙ район, село КНЯЖИЧІ, вулиця Шкільна, 8-А</t>
  </si>
  <si>
    <t>8e88d410-566f-47cf-8a65-d14ed29b6163</t>
  </si>
  <si>
    <t>Фельдшерсько-акушерський пункт с. Купичволя</t>
  </si>
  <si>
    <t>КУПИЧВОЛЯ</t>
  </si>
  <si>
    <t>ЛЬВІВСЬКА область, ЖОВКІВСЬКИЙ район, село КУПИЧВОЛЯ, вулиця Зелена, 18а</t>
  </si>
  <si>
    <t>8e8d5ca9-2382-46c8-a44c-9855f821f0ee</t>
  </si>
  <si>
    <t>Амбулаторія загальної практики-сімейної медицини  с.Демидове</t>
  </si>
  <si>
    <t>ДЕМИДОВЕ</t>
  </si>
  <si>
    <t>ОДЕСЬКА область, БЕРЕЗІВСЬКИЙ район, село ДЕМИДОВЕ, вулиця Першотравнева, 30</t>
  </si>
  <si>
    <t>8e957f8f-4cf2-432d-bcfb-a557cd3c6ef3</t>
  </si>
  <si>
    <t>Новоандріївська амбулаторія загальної практики сімейної медицини</t>
  </si>
  <si>
    <t>НОВОАНДРІЇВКА</t>
  </si>
  <si>
    <t>ЗАПОРІЗЬКА область, ОРІХІВСЬКИЙ район, село НОВОАНДРІЇВКА, прохід Шкільний, 4</t>
  </si>
  <si>
    <t>8e9760e5-3bf7-40f6-bbe8-56b25ae3c178</t>
  </si>
  <si>
    <t>Міська амбулаторія загальної практики сімейної медицини №3 Центру первинної медико-санітарної допомоги Ковельського МТМО</t>
  </si>
  <si>
    <t>ВОЛИНСЬКА область, місто КОВЕЛЬ, вулиця Відродження, 12 Г</t>
  </si>
  <si>
    <t>8e9fe0de-659e-4255-bd47-28df428b2400</t>
  </si>
  <si>
    <t>Стаціонар хірургічний</t>
  </si>
  <si>
    <t>8ea37966-c4e9-4985-bea7-f17c253173a4</t>
  </si>
  <si>
    <t>АЗПСМ с. Гуштин</t>
  </si>
  <si>
    <t>ГУШТИН</t>
  </si>
  <si>
    <t>ТЕРНОПІЛЬСЬКА область, БОРЩІВСЬКИЙ район, село ГУШТИН, вулиця Пісні, 22</t>
  </si>
  <si>
    <t>8ea6a3a1-b330-470f-b6ca-edbcbba2b4c0</t>
  </si>
  <si>
    <t>Комунальне підприємство "Центральна міська лікарня Покровської міської ради Дніпропетровської області"</t>
  </si>
  <si>
    <t>8eb4e2b6-b3a0-42bd-8a8d-7b47b1069b89</t>
  </si>
  <si>
    <t>Фельдшерсько -акушерський пункт с. Старомайорське</t>
  </si>
  <si>
    <t>СТАРОМАЙОРСЬКЕ</t>
  </si>
  <si>
    <t>ДОНЕЦЬКА область, ВЕЛИКОНОВОСІЛКІВСЬКИЙ район, село СТАРОМАЙОРСЬКЕ, вулиця Кооперативна, 20</t>
  </si>
  <si>
    <t>8eb5e471-3b3f-44a9-ac38-bb7fcfdb8147</t>
  </si>
  <si>
    <t>КП "ДСКМЦМД ІМ. ПРОФ. М.Ф. РУДНЄВА" ДОР" №1</t>
  </si>
  <si>
    <t>ДНІПРОПЕТРОВСЬКА область, ДНІПРО район, місто ДНІПРО, проспект Пушкіна, 26</t>
  </si>
  <si>
    <t>8eb8baa2-84b3-4d4f-96b1-eb8b91af644b</t>
  </si>
  <si>
    <t>ЛЬВІВСЬКА область, місто ЛЬВІВ, вулиця Щирецька, 36/5</t>
  </si>
  <si>
    <t>8ebc71fc-dfcc-41c5-b884-5db19631070f</t>
  </si>
  <si>
    <t>Фельдшерсько-акушерський пункт с. Дмитрівка</t>
  </si>
  <si>
    <t>ХЕРСОНСЬКА область, КАХОВСЬКИЙ район, село ДМИТРІВКА, вулиця Белинського, 22</t>
  </si>
  <si>
    <t>8ecf879c-85d6-4fd4-b3d4-8a7db2cbeb03</t>
  </si>
  <si>
    <t>ПОЛТАВСЬКА область, КРЕМЕНЧУК район, місто КРЕМЕНЧУК, вулиця Ціолковського, 76</t>
  </si>
  <si>
    <t>8ede7e9f-0ce5-4844-a131-8c8bee44eff6</t>
  </si>
  <si>
    <t>Комунальне некомерційне підприємство "Областний клінічний протитуберкульозний диспансер"3</t>
  </si>
  <si>
    <t>ДОНЕЦЬКА область, місто ТОРЕЦЬК, вулиця Гайдара, 25</t>
  </si>
  <si>
    <t>8ee11b0f-b339-456f-8327-99d25af4e940</t>
  </si>
  <si>
    <t>Комунальне некомерційне підприємство "Драбівська багатопрофільна лікарня" Драбівської селищної ради</t>
  </si>
  <si>
    <t>8ee652e8-e9b4-476a-b2b2-469a3d58bf46</t>
  </si>
  <si>
    <t>Климівська  АЗПСМ</t>
  </si>
  <si>
    <t>КЛИМІВКА</t>
  </si>
  <si>
    <t>ПОЛТАВСЬКА область, КАРЛІВСЬКИЙ район, село КЛИМІВКА, вулиця Центральна, 45</t>
  </si>
  <si>
    <t>8eef82d3-6889-4645-b385-e4073eda3fa5</t>
  </si>
  <si>
    <t>Фізична особа - підприємець Білик Роман Павлович, педіатрія та сестринська справа</t>
  </si>
  <si>
    <t>ІВАНО-ФРАНКІВСЬКА область, СНЯТИНСЬКИЙ район, смт. ЗАБОЛОТІВ, вулиця Відродження, 14</t>
  </si>
  <si>
    <t>8ef04950-6e9a-4df6-825f-2ab1b2ec957c</t>
  </si>
  <si>
    <t>Консультативно-діагностичне відділення №1 КНП "КДЦ" Сєвєродонецької міської ради</t>
  </si>
  <si>
    <t>ЛУГАНСЬКА область, місто СЄВЄРОДОНЕЦЬК, вулиця Сметаніна, 5</t>
  </si>
  <si>
    <t>8ef72782-e5bd-42ce-a98d-1b00c1af5ddd</t>
  </si>
  <si>
    <t>Добропільський фельдшерсько-акушерський пункт</t>
  </si>
  <si>
    <t>ДОБРОПОЛЕ</t>
  </si>
  <si>
    <t>ТЕРНОПІЛЬСЬКА область, БУЧАЦЬКИЙ район, село ДОБРОПОЛЕ, вулиця Центральна, 1</t>
  </si>
  <si>
    <t>8efb7f79-0a8e-4c8a-9a81-0b6e8a6e9269</t>
  </si>
  <si>
    <t>Великодирчинська сільська лікарська амбулаторія</t>
  </si>
  <si>
    <t>ВЕЛИКИЙ ДИРЧИН</t>
  </si>
  <si>
    <t>ЧЕРНІГІВСЬКА область, ГОРОДНЯНСЬКИЙ район, село ВЕЛИКИЙ ДИРЧИН, вулиця ЦЕНТРАЛЬНА, 79</t>
  </si>
  <si>
    <t>8effc2cb-1672-4c61-a21d-fd79b339ee68</t>
  </si>
  <si>
    <t>ФАП Глибочок</t>
  </si>
  <si>
    <t>ЧЕРКАСЬКА область, ТАЛЬНІВСЬКИЙ район, село ГЛИБОЧОК, вулиця Героїв Небесної Сотні, 18а</t>
  </si>
  <si>
    <t>8f06b415-c0da-4c73-aaf4-734e074c8718</t>
  </si>
  <si>
    <t>Дніпропетровське відділення ТОВ "МЕДІКУМ-ЛП"</t>
  </si>
  <si>
    <t>ДНІПРОПЕТРОВСЬКА область, місто ДНІПРО, вулиця Ламана, 4</t>
  </si>
  <si>
    <t>8f09703e-d88e-4d9a-842a-8f52d80c2d1b</t>
  </si>
  <si>
    <t>КНП " ЦПМСД" Гайворонської районної ради ( амбулаторія №1 )</t>
  </si>
  <si>
    <t>КІРОВОГРАДСЬКА область, ГАЙВОРОНСЬКИЙ район, місто ГАЙВОРОН, площа Героїв Майдану, 3</t>
  </si>
  <si>
    <t>8f21bd37-761c-4594-be7e-312fbdd0737b</t>
  </si>
  <si>
    <t>Амбулаторія загальної практики - сімейної медицини с. Тур’я Поляна</t>
  </si>
  <si>
    <t>ТУР'Я ПОЛЯНА</t>
  </si>
  <si>
    <t>ЗАКАРПАТСЬКА область, ПЕРЕЧИНСЬКИЙ район, село ТУР'Я ПОЛЯНА, вулиця Зелена, 80</t>
  </si>
  <si>
    <t>8f22249e-e6aa-4086-9050-4c05c1649daa</t>
  </si>
  <si>
    <t>ЛЬВІВСЬКА область, місто ЛЬВІВ, вулиця Фредра, 2</t>
  </si>
  <si>
    <t>8f225f33-07a9-4813-9749-1bba15822fef</t>
  </si>
  <si>
    <t>ЗАПОРІЗЬКА область, місто Мелітополь, проспект Хмельницького, 46</t>
  </si>
  <si>
    <t>8f29f281-1d41-4e12-9a6b-127fb9d4ffcc</t>
  </si>
  <si>
    <t>Амбулаторія №1 КНП "ЦПМСД №2" Голосіївського району м. Києва</t>
  </si>
  <si>
    <t>8f2b3141-ccc5-403d-ac4e-e7eb6a11925d</t>
  </si>
  <si>
    <t>Лікувальний комплекс за вул. Федора Толбухіна 105</t>
  </si>
  <si>
    <t>МИКОЛАЇВСЬКА область, місто ПЕРВОМАЙСЬК, вулиця Федора Толбухіна, 105</t>
  </si>
  <si>
    <t>8f3dbfbb-3cd9-4f3f-ac61-8587384b7381</t>
  </si>
  <si>
    <t>8f4a4f85-5811-450c-9582-2dceb2dc6aaa</t>
  </si>
  <si>
    <t>Перемога. Пр. Героїв 12</t>
  </si>
  <si>
    <t>ДНІПРОПЕТРОВСЬКА область, місто ДНІПРО, проспект Героїв, 12</t>
  </si>
  <si>
    <t>8f4a7b94-e85e-4940-b504-2a2506637e87</t>
  </si>
  <si>
    <t>Кабінет прийому сімейного лікаря</t>
  </si>
  <si>
    <t>СУМСЬКА область, ПУТИВЛЬСЬКИЙ район, місто ПУТИВЛЬ, проспект Іоана Путивльського, 37</t>
  </si>
  <si>
    <t>8f4f9fcd-a8cf-4dec-8bb8-16c92b972d78</t>
  </si>
  <si>
    <t>Стоматологічний кабінет с.Нова Долина</t>
  </si>
  <si>
    <t>НОВА ДОЛИНА</t>
  </si>
  <si>
    <t>ОДЕСЬКА область, ОВІДІОПОЛЬСЬКИЙ район, село НОВА ДОЛИНА, вулиця Шкільна, 3</t>
  </si>
  <si>
    <t>8f528ff3-6253-4a96-8896-8a64f0e5c9e5</t>
  </si>
  <si>
    <t>Амбулатория ОПСМ №5</t>
  </si>
  <si>
    <t>8f5805a5-6c2a-4c15-889a-e3e30cba0f24</t>
  </si>
  <si>
    <t>Амбулаторія загальної практики сімейної медицини № 8</t>
  </si>
  <si>
    <t>ЗАПОРІЗЬКА область, місто ЗАПОРІЖЖЯ, вулиця Автодорожна, 5</t>
  </si>
  <si>
    <t>8f5dca48-dd61-4585-bfb1-971dd332df90</t>
  </si>
  <si>
    <t>Вчорайшенська амбулаторія групової практики</t>
  </si>
  <si>
    <t>ВЧОРАЙШЕ</t>
  </si>
  <si>
    <t>ЖИТОМИРСЬКА область, РУЖИНСЬКИЙ район, село ВЧОРАЙШЕ, вулиця Каштанова , 43</t>
  </si>
  <si>
    <t>8f5f35b0-7cd6-4891-ae37-cddc7445dc32</t>
  </si>
  <si>
    <t>Мобільна бригада по вакцинуванню від Covid-19</t>
  </si>
  <si>
    <t>МИКОЛАЇВСЬКА область, місто МИКОЛАЇВ, вулиця адміральська, 6</t>
  </si>
  <si>
    <t>8f64ed70-dcfb-42a5-88a7-57083797f21d</t>
  </si>
  <si>
    <t>Фельдшерсько - акушерський пункт с. Романово Булгакове</t>
  </si>
  <si>
    <t>РОМАНОВО-БУЛГАКОВЕ</t>
  </si>
  <si>
    <t>МИКОЛАЇВСЬКА область, СНІГУРІВСЬКИЙ район, село РОМАНОВО-БУЛГАКОВЕ, вулиця Центральна, 25 а</t>
  </si>
  <si>
    <t>8f667dc5-da04-453c-b599-e88e27a99890</t>
  </si>
  <si>
    <t>Кідрівська амбулаторія загальної практики-сімейної медицини</t>
  </si>
  <si>
    <t>КІДРИ</t>
  </si>
  <si>
    <t>РІВНЕНСЬКА область, ВОЛОДИМИРЕЦЬКИЙ район, село КІДРИ, вулиця Шкільна, 33а</t>
  </si>
  <si>
    <t>8f68cbe5-6d33-4ef0-bd59-ff8a0a11d0ea</t>
  </si>
  <si>
    <t>амбулаторія загальної практики сімейної медицини села Любині Яворівського району</t>
  </si>
  <si>
    <t>ЛЮБИНІ</t>
  </si>
  <si>
    <t>ЛЬВІВСЬКА область, ЯВОРІВСЬКИЙ район, село ЛЮБИНІ, вулиця Центральна, 1</t>
  </si>
  <si>
    <t>8f6aafd1-7340-4ea0-b73d-e19cf3d2fed4</t>
  </si>
  <si>
    <t>М.КИЇВ, місто КИЇВ, вулиця Світла, 3Д</t>
  </si>
  <si>
    <t>8f7ad943-959d-4f20-b95f-e48e0f5f46ef</t>
  </si>
  <si>
    <t>КНП "Марківська багатопрофільна лікарня МCР"</t>
  </si>
  <si>
    <t>ЛУГАНСЬКА область, смт. МАРКІВКА, вулиця Центральна, 6</t>
  </si>
  <si>
    <t>8f7ebc5f-06fa-4390-b604-862639b315ca</t>
  </si>
  <si>
    <t>Комунальне некомерційне  підприємство  « Бобринецька центральна районна лікарня”   Бобринецької районної ради</t>
  </si>
  <si>
    <t>КІРОВОГРАДСЬКА область, БОБРИНЕЦЬКИЙ район, місто БОБРИНЕЦЬ, вулиця 16 Березня, 82</t>
  </si>
  <si>
    <t>8f81243e-ada7-451c-8608-a89ecab64ddb</t>
  </si>
  <si>
    <t>Фельдшерсько-акушерський пункт с. Корнів</t>
  </si>
  <si>
    <t>КОРНІВ</t>
  </si>
  <si>
    <t>ІВАНО-ФРАНКІВСЬКА область, ГОРОДЕНКІВСЬКИЙ район, село КОРНІВ, вулиця Шкільна, 34</t>
  </si>
  <si>
    <t>8f8b9148-ec7f-4bb6-9acb-322bec07fe83</t>
  </si>
  <si>
    <t>Консультативна поліклініка для дітей</t>
  </si>
  <si>
    <t>ДОНЕЦЬКА область, місто СЛОВ'ЯНСЬК, вулиця Ярослава Мудрого, 14</t>
  </si>
  <si>
    <t>8f8d367f-4333-41bb-b912-434dd3ac34a7</t>
  </si>
  <si>
    <t>Баркасівська амбулаторія загальної практики-сімейної медицини</t>
  </si>
  <si>
    <t>БАРКАСОВО</t>
  </si>
  <si>
    <t>ЗАКАРПАТСЬКА область, МУКАЧІВСЬКИЙ район, село БАРКАСОВО, вулиця Мункачі Мигаля, 5</t>
  </si>
  <si>
    <t>8f9031ad-df1e-4d6b-a1f8-94997d641793</t>
  </si>
  <si>
    <t>Богунівський пункт здоров'я</t>
  </si>
  <si>
    <t>ОДЕСЬКА область, село БОГУНОВЕ, вулиця Центральна, 80</t>
  </si>
  <si>
    <t>8f927aa0-8f07-4f09-9002-54655503d70e</t>
  </si>
  <si>
    <t>ДНІПРОПЕТРОВСЬКА область, місто ЖОВТІ ВОДИ, вулиця Кропоткіна, 16</t>
  </si>
  <si>
    <t>8f9c5ca8-167a-4a68-9361-4b1773371ef8</t>
  </si>
  <si>
    <t>8fa0a7f6-b223-4a7a-9a2c-5c75e86932de</t>
  </si>
  <si>
    <t>Амбулаторія загальної практики сімейної медицини с.Кислівка</t>
  </si>
  <si>
    <t>КИСЛІВКА</t>
  </si>
  <si>
    <t>ХАРКІВСЬКА область, КУП'ЯНСЬКИЙ район, село КИСЛІВКА, вулиця без вулиці, 1</t>
  </si>
  <si>
    <t>8fa164ee-3648-4df3-9326-0fc88c820d0d</t>
  </si>
  <si>
    <t>Відділення педіатрії МЦ БоМед</t>
  </si>
  <si>
    <t>8fa3d6e7-3995-456d-bed9-f6f7d72c15c3</t>
  </si>
  <si>
    <t>Амбулаторія загальної практики-сімейної медицини село Замірці</t>
  </si>
  <si>
    <t>ХАРКІВСЬКА область, ДЕРГАЧІВСЬКИЙ район, місто ДЕРГАЧІ, вулиця 23 Серпня, 12</t>
  </si>
  <si>
    <t>8fb3d026-dfb3-4bf4-81b1-32c4c5b67f0f</t>
  </si>
  <si>
    <t>Фельдшерсько-акушерський пункт с. Андріївка</t>
  </si>
  <si>
    <t>ПОЛТАВСЬКА область, НОВОСАНЖАРСЬКИЙ район, село АНДРІЇВКА, вулиця Центральна, 4а</t>
  </si>
  <si>
    <t>8fb7f97f-551d-4bd2-ad3c-5f35e987b5ba</t>
  </si>
  <si>
    <t>Загальноосвітня школа № 3</t>
  </si>
  <si>
    <t>ОДЕСЬКА область, місто ЧОРНОМОРСЬК, вулиця Паркова, 10-а</t>
  </si>
  <si>
    <t>8fba342b-2c28-41d4-af6e-8be725d9f002</t>
  </si>
  <si>
    <t>АЗПСМ с. Демівка</t>
  </si>
  <si>
    <t>ДЕМІВКА</t>
  </si>
  <si>
    <t>ВІННИЦЬКА область, ЧЕЧЕЛЬНИЦЬКИЙ район, село ДЕМІВКА, вулиця Героїв Майдану, 27</t>
  </si>
  <si>
    <t>8fc8cb4e-aca5-40d5-9274-08b19b9825b2</t>
  </si>
  <si>
    <t>ФОП ОЛЕЩЕНКО ВІТА ІВАНІВНА</t>
  </si>
  <si>
    <t>М.КИЇВ, місто КИЇВ, вулиця Тургенєвська, 29</t>
  </si>
  <si>
    <t>8fce3eac-2a25-476a-b1f5-2eac1cc193ff</t>
  </si>
  <si>
    <t>Структурний підрозділ № 6 (Зубівка)</t>
  </si>
  <si>
    <t>8fd11211-e30d-4395-ba7b-05371d329d07</t>
  </si>
  <si>
    <t>ПОЛТАВСЬКА область, МИРГОРОДСЬКИЙ район, село СЛОБІДКА, вулиця Шевченка, 11</t>
  </si>
  <si>
    <t>8fd2c5fe-036e-4fb1-955b-999577e8c46b</t>
  </si>
  <si>
    <t>Хоцьківська амбулаторія КНП "Переяславський ЦПМСД" с. Хоцьки</t>
  </si>
  <si>
    <t>ХОЦЬКИ</t>
  </si>
  <si>
    <t>КИЇВСЬКА область, село ХОЦЬКИ, вулиця Жовтнева, 89</t>
  </si>
  <si>
    <t>8fdadb2b-e19c-4052-ac81-07c446617814</t>
  </si>
  <si>
    <t>Лікарська амбулаторія с. Микільське №6</t>
  </si>
  <si>
    <t>ДОНЕЦЬКА область, ВОЛНОВАСЬКИЙ район, село МИКІЛЬСЬКЕ, вулиця Центральна, 83</t>
  </si>
  <si>
    <t>8fe0db01-253a-4743-87bc-80d4015235ac</t>
  </si>
  <si>
    <t>КНП ЦПМСД 2 АЗПСМ №7</t>
  </si>
  <si>
    <t>ВІННИЦЬКА область, місто ВІННИЦЯ, вулиця Тимофіївська, 8</t>
  </si>
  <si>
    <t>8fe63a6f-24aa-4e45-abd1-2b691f9da795</t>
  </si>
  <si>
    <t>Піщанська амбулаторія</t>
  </si>
  <si>
    <t>ДНІПРОПЕТРОВСЬКА область, НОВОМОСКОВСЬКИЙ район, село ПІЩАНКА, вулиця Центральна, 12</t>
  </si>
  <si>
    <t>8ffa4e93-7ca8-4138-be21-87b10230af65</t>
  </si>
  <si>
    <t>ДНІПРОПЕТРОВСЬКА область, місто КРИВИЙ РІГ, вулиця Качалова, 12</t>
  </si>
  <si>
    <t>9002a083-92b3-49a2-b05b-afc33a1c9b37</t>
  </si>
  <si>
    <t>78621, Івано-Франківска обл., Косівський р-н, смт Яблунів, вул. Лісова, буд. 5</t>
  </si>
  <si>
    <t>ІВАНО-ФРАНКІВСЬКА область, смт. ЯБЛУНІВ, вулиця Лісова, 5</t>
  </si>
  <si>
    <t>901a43ec-0c16-4bcf-8722-29f8cc0e628d</t>
  </si>
  <si>
    <t>ФП с. Топори</t>
  </si>
  <si>
    <t>ТОПОРИ</t>
  </si>
  <si>
    <t>ХМЕЛЬНИЦЬКА область, ІЗЯСЛАВСЬКИЙ район, село ТОПОРИ, вулиця Шкільна , 20</t>
  </si>
  <si>
    <t>901beaa9-242c-4324-9da2-156ba86efd8e</t>
  </si>
  <si>
    <t>Фельдшерсько-акушерський пункт села Ставки</t>
  </si>
  <si>
    <t>РІВНЕНСЬКА область, РІВНЕНСЬКИЙ район, село СТАВКИ, вулиця Гагаріна, 11</t>
  </si>
  <si>
    <t>901e109c-cf17-4217-8876-037b77cc2fb4</t>
  </si>
  <si>
    <t>Амбулаторія загальної практики - сімейної медицини №4 КНП "ЦПМСД №5" КМР</t>
  </si>
  <si>
    <t>ДНІПРОПЕТРОВСЬКА область, місто КРИВИЙ РІГ, вулиця Степана Тільги, 71Б</t>
  </si>
  <si>
    <t>902ad7e5-9ffb-4acd-83af-341254138c3b</t>
  </si>
  <si>
    <t>Гришинська амбулаторія загальної практики  - сімейної медицини</t>
  </si>
  <si>
    <t>ГРИШИНЕ</t>
  </si>
  <si>
    <t>ДОНЕЦЬКА область, ПОКРОВСЬКИЙ район, село ГРИШИНЕ, вулиця Гагаріна, 16</t>
  </si>
  <si>
    <t>902b3a64-65eb-43b9-9797-97137fc78582</t>
  </si>
  <si>
    <t>ЛЬВІВСЬКА область, місто ЛЬВІВ, вулиця Бойківська, 1</t>
  </si>
  <si>
    <t>902f88c5-f557-46a2-9c07-698000be6f46</t>
  </si>
  <si>
    <t>Стрийська  АЗПСМ</t>
  </si>
  <si>
    <t>ЛЬВІВСЬКА область, місто СТРИЙ, вулиця О.Басараб, 15</t>
  </si>
  <si>
    <t>90309e69-6d07-4c04-be29-ae1b93c00a88</t>
  </si>
  <si>
    <t>Фельдшерсько-акушерський пункт с.Шуляки</t>
  </si>
  <si>
    <t>ШУЛЯКИ</t>
  </si>
  <si>
    <t>ЧЕРКАСЬКА область, ЖАШКІВСЬКИЙ район, село ШУЛЯКИ, вулиця Ватутіна, 54</t>
  </si>
  <si>
    <t>9031bfa9-576d-46b4-8ba4-314c5920e100</t>
  </si>
  <si>
    <t>ФП Бохоники</t>
  </si>
  <si>
    <t>ВІННИЦЬКА область, ВІННИЦЬКИЙ район, село БОХОНИКИ, вулиця Гагаріна, 43</t>
  </si>
  <si>
    <t>90350174-f0f6-4fde-84bd-2c53af60b95b</t>
  </si>
  <si>
    <t>ХМЕЛЬНИЦЬКА область, місто ХМЕЛЬНИЦЬКИЙ, проспект Миру, 61</t>
  </si>
  <si>
    <t>903593bd-ef61-48d4-b7b0-b274402f7e66</t>
  </si>
  <si>
    <t>Комунальне підприємство "Волинський обласний центр екстреної медичної допомоги та медицини катастроф" Волинської обласної ради Ковельське  відділення екстренної медичної допомоги пункт ЕМД с.Поворськ</t>
  </si>
  <si>
    <t>ВОЛИНСЬКА область, КОВЕЛЬСЬКИЙ район, село ПОВОРСЬК, вулиця Київська, 50</t>
  </si>
  <si>
    <t>90391009-c0d4-4087-bb2d-ba477af5b1c0</t>
  </si>
  <si>
    <t>ФАП  х.Тражани</t>
  </si>
  <si>
    <t>ЧЕРНІВЕЦЬКА область, смт. КРАСНОЇЛЬСЬК, вулиця Василя Александрі, 56</t>
  </si>
  <si>
    <t>903c7ad2-7e8b-41d4-91f7-c4645a91fffc</t>
  </si>
  <si>
    <t>Амбулаторія загальної практики-сімейної медицини с.Артільне</t>
  </si>
  <si>
    <t>АРТІЛЬНЕ</t>
  </si>
  <si>
    <t>ХАРКІВСЬКА область, ЛОЗІВСЬКИЙ район, село АРТІЛЬНЕ, вулиця Молодіжна, 15</t>
  </si>
  <si>
    <t>903d0f4b-94f0-42ee-9794-d652d1ce1f89</t>
  </si>
  <si>
    <t>Відокремлений структурний підрозділ Медичного центру ТОВ "ЛДЦ"Здорова родина"</t>
  </si>
  <si>
    <t>ЛЬВІВСЬКА область, місто БРОДИ, площа Ринок, 15</t>
  </si>
  <si>
    <t>903f496b-77f0-4001-a76c-17ef7f1adbda</t>
  </si>
  <si>
    <t>Амбулаторія загальної практики - сімейної медицини с. Бобрик</t>
  </si>
  <si>
    <t>СУМСЬКА область, БІЛОПІЛЬСЬКИЙ район, село БОБРИК, вулиця Кондюшенка, 5</t>
  </si>
  <si>
    <t>904431df-4d62-4626-a8f8-1a032024e414</t>
  </si>
  <si>
    <t>Консультаційно-діагностичне поліклінічне відділення</t>
  </si>
  <si>
    <t>90465250-925c-479b-91ca-309405e2bf8a</t>
  </si>
  <si>
    <t>Амбулаторія загальної практики - сімейної медицини №2 м. Малин</t>
  </si>
  <si>
    <t>ЖИТОМИРСЬКА область, місто МАЛИН, вулиця Суворова, 83 Б/1</t>
  </si>
  <si>
    <t>904eb48c-66b7-4b18-ae99-edbaf849247e</t>
  </si>
  <si>
    <t>КОМУНАЛЬНЕ НЕКОМЕРЦІЙНЕ ПІДПРИЕМСТВО "ОБЛАСНИЙ НАРКОЛОГІЧНИЙ ДИСПАНСЕР", вул. Миколи Михновського, 66</t>
  </si>
  <si>
    <t>ХАРКІВСЬКА область, місто ХАРКІВ, вулиця Миколи Міхновського, 66</t>
  </si>
  <si>
    <t>9066db87-1085-498d-a397-c58f52298509</t>
  </si>
  <si>
    <t>Місце надання послуг 1 (ДНІПРО, Бехтерева, 12)</t>
  </si>
  <si>
    <t>90681efd-aa43-4a81-a5c6-08a390a3cbd5</t>
  </si>
  <si>
    <t>ТОВ "ОКСФОРД МЕДИКАЛ ДНІПРО" (вулиця Набережна Перемоги, 110)</t>
  </si>
  <si>
    <t>ДНІПРОПЕТРОВСЬКА область, місто ДНІПРО, вулиця Набережна Перемоги, 110</t>
  </si>
  <si>
    <t>906c7924-4ed7-4795-87a2-5f864c56d517</t>
  </si>
  <si>
    <t>АЗПСМ с.Богуші</t>
  </si>
  <si>
    <t>БОГУШІ</t>
  </si>
  <si>
    <t>РІВНЕНСЬКА область, БЕРЕЗНІВСЬКИЙ район, село БОГУШІ, вулиця Лісова, 8</t>
  </si>
  <si>
    <t>90735ba2-1c76-4802-b229-6c53e99dccb0</t>
  </si>
  <si>
    <t>Фельдшерський пункт с.Травневе</t>
  </si>
  <si>
    <t>ТЕРНОПІЛЬСЬКА область, село ТРАВНЕВЕ, вулиця Дружби, 70</t>
  </si>
  <si>
    <t>907728ed-ad2a-45ed-8737-7cb0f8539455</t>
  </si>
  <si>
    <t>Фельдшерсько-акушерський пункт с.Хижня</t>
  </si>
  <si>
    <t>ХИЖНЯ</t>
  </si>
  <si>
    <t>ЧЕРКАСЬКА область, ЖАШКІВСЬКИЙ район, село ХИЖНЯ, вулиця Миру, 34б</t>
  </si>
  <si>
    <t>9078e168-84d0-41d6-b689-c33b5f5045f0</t>
  </si>
  <si>
    <t>Машівський  пункт здоров’я</t>
  </si>
  <si>
    <t>МАШІВ</t>
  </si>
  <si>
    <t>ВОЛИНСЬКА область, ЛЮБОМЛЬСЬКИЙ район, село МАШІВ, вулиця Жовтнева, 3</t>
  </si>
  <si>
    <t>90843e71-8aaa-42c1-aa63-43cd6acc3d80</t>
  </si>
  <si>
    <t>Гайсинське відділення ЕМД</t>
  </si>
  <si>
    <t>ВІННИЦЬКА область, місто ГАЙСИН, вулиця В'ячеслава Чорновола, 1</t>
  </si>
  <si>
    <t>9087ffe4-35e5-4095-9e82-20676b631998</t>
  </si>
  <si>
    <t>Комунальний некомерційний заклад Амбулаторія загальної практики - сімейної медицини села Чуква</t>
  </si>
  <si>
    <t>ЛЬВІВСЬКА область, САМБІРСЬКИЙ район, село ЧУКВА, вулиця Самбірська, 172</t>
  </si>
  <si>
    <t>908a3683-24a8-4058-af67-da02ab878245</t>
  </si>
  <si>
    <t>АЗПСМ 1</t>
  </si>
  <si>
    <t>908c1bd8-8b9e-45c3-9a55-51779faf47e7</t>
  </si>
  <si>
    <t>Комунальне   некомерційне   підприємство «Криворізька  міська  лікарня  №5»  Криворізької міської  ради</t>
  </si>
  <si>
    <t>ДНІПРОПЕТРОВСЬКА область, місто КРИВИЙ РІГ, вулиця Поперечна, 1 А</t>
  </si>
  <si>
    <t>9092e04b-9ea5-4064-bbfa-7e108cfb0d34</t>
  </si>
  <si>
    <t>ФАП с.Юсківці</t>
  </si>
  <si>
    <t>ЮСКІВЦІ</t>
  </si>
  <si>
    <t>ПОЛТАВСЬКА область, ЛОХВИЦЬКИЙ район, село ЮСКІВЦІ, вулиця Привокзальна, 7</t>
  </si>
  <si>
    <t>90961319-5178-41b9-ab4d-171f6d7592c1</t>
  </si>
  <si>
    <t>Єлизаветградківська амбулаторія загальної практи сімейної медецини</t>
  </si>
  <si>
    <t>ЄЛИЗАВЕТГРАДКА</t>
  </si>
  <si>
    <t>КІРОВОГРАДСЬКА область, ОЛЕКСАНДРІВСЬКИЙ район, смт. ЄЛИЗАВЕТГРАДКА, вулиця Снісаренка, 1</t>
  </si>
  <si>
    <t>909e7594-5223-4932-8810-07a2f5ac20ac</t>
  </si>
  <si>
    <t>Каліївський фельдшерський пункт</t>
  </si>
  <si>
    <t>КАЛІЇВКА</t>
  </si>
  <si>
    <t>СУМСЬКА область, ШОСТКИНСЬКИЙ район, село КАЛІЇВКА, вулиця Садова, 16</t>
  </si>
  <si>
    <t>90a25942-c306-4094-9a64-39d40106c6a4</t>
  </si>
  <si>
    <t>АЗПСМ с. Репинне</t>
  </si>
  <si>
    <t>РЕПИННЕ</t>
  </si>
  <si>
    <t>ЗАКАРПАТСЬКА область, МІЖГІРСЬКИЙ район, село РЕПИННЕ, вулиця без назви, 139</t>
  </si>
  <si>
    <t>90a3d8b5-fc0d-4f6d-a47c-46fac302386c</t>
  </si>
  <si>
    <t>Амбулаторія ЗПСМ с.Короваї</t>
  </si>
  <si>
    <t>КОРОВАЇ</t>
  </si>
  <si>
    <t>ПОЛТАВСЬКА область, ГРЕБІНКІВСЬКИЙ район, село КОРОВАЇ, вулиця Перемоги, 61А</t>
  </si>
  <si>
    <t>90a6eed9-e943-476f-9fda-df22acce1fca</t>
  </si>
  <si>
    <t>Фельдшерський пункт с.Дирдин</t>
  </si>
  <si>
    <t>ДИРДИН</t>
  </si>
  <si>
    <t>ЧЕРКАСЬКА область, село ДИРДИН, вулиця Жука Устима, 63</t>
  </si>
  <si>
    <t>90a70e42-487d-4b7b-a15c-1a1bb325f0fb</t>
  </si>
  <si>
    <t>Фельдшерсько-акушерський пункт с Скибин</t>
  </si>
  <si>
    <t>СКИБИН</t>
  </si>
  <si>
    <t>ЧЕРКАСЬКА область, ЖАШКІВСЬКИЙ район, село СКИБИН, вулиця Героїв Небесної Сотні, 23</t>
  </si>
  <si>
    <t>90a89b7c-13e9-4e9b-9b57-03746b115180</t>
  </si>
  <si>
    <t>Скорінецький фельдшерський пункт</t>
  </si>
  <si>
    <t>СКОРІНЕЦЬ</t>
  </si>
  <si>
    <t>ЧЕРНІГІВСЬКА область, ЧЕРНІГІВСЬКИЙ район, село СКОРІНЕЦЬ, вулиця Лозова, 2А</t>
  </si>
  <si>
    <t>90abe76d-a1f9-4173-b725-c477a7c8d761</t>
  </si>
  <si>
    <t>ФАП с.Вербиця</t>
  </si>
  <si>
    <t>ВЕРБИЦЯ</t>
  </si>
  <si>
    <t>ЛЬВІВСЬКА область, ЖИДАЧІВСЬКИЙ район, село ВЕРБИЦЯ, вулиця Грушевського, 5</t>
  </si>
  <si>
    <t>90b214f9-55d0-4d41-a13a-ba09a588fa7f</t>
  </si>
  <si>
    <t>90b80426-b98e-460a-88c3-d151df6a81eb</t>
  </si>
  <si>
    <t>Фельдшерський пункт  с.Сарнівка</t>
  </si>
  <si>
    <t>САРНІВКА</t>
  </si>
  <si>
    <t>ЖИТОМИРСЬКА область, ОЛЕВСЬКИЙ район, село САРНІВКА, вулиця Л.Ступницького, 12 Б</t>
  </si>
  <si>
    <t>90caf83c-1018-421a-a3f1-d4a698b569fc</t>
  </si>
  <si>
    <t>Відділення загальної практики-сімейної медицини №3 і №4</t>
  </si>
  <si>
    <t>90cb59bb-54ca-43b8-8c49-ab168cb3becb</t>
  </si>
  <si>
    <t>Волочиська АЗПСМ</t>
  </si>
  <si>
    <t>90ced747-1db6-486f-8542-a1d69ae9e22b</t>
  </si>
  <si>
    <t>Фельдшерсько-акушерський пункт с.Нова Гребля</t>
  </si>
  <si>
    <t>НОВА ГРЕБЛЯ</t>
  </si>
  <si>
    <t>ЧЕРКАСЬКА область, ЖАШКІВСЬКИЙ район, село НОВА ГРЕБЛЯ, вулиця Незалежності, 3</t>
  </si>
  <si>
    <t>90d10e2e-0504-4e9e-8e2f-16e0f2d66ab9</t>
  </si>
  <si>
    <t>Фельдшерський пункт с.Старий Дорогинь</t>
  </si>
  <si>
    <t>СТАРИЙ ДОРОГИНЬ</t>
  </si>
  <si>
    <t>ЖИТОМИРСЬКА область, НАРОДИЦЬКИЙ район, село СТАРИЙ ДОРОГИНЬ, вулиця Корольова, 54</t>
  </si>
  <si>
    <t>90d6c12f-9a3d-47cb-86e8-4f8ff6e6f7d7</t>
  </si>
  <si>
    <t>ООМЦПЗ адреса Добровольського</t>
  </si>
  <si>
    <t>ОДЕСЬКА область, місто ОДЕСА, вулиця Добровольського, 147/1А</t>
  </si>
  <si>
    <t>90da30a2-56fe-4212-9e82-39af5e61e262</t>
  </si>
  <si>
    <t>Амбулаторія ЗПСМ №7 м. Кривий Ріг (КНП "ЦПМСД №4" КМР)</t>
  </si>
  <si>
    <t>ДНІПРОПЕТРОВСЬКА область, місто КРИВИЙ РІГ, вулиця В’ячеслава Чорновола, 15</t>
  </si>
  <si>
    <t>90df296b-b483-47bd-b97f-6ba332e0bbe0</t>
  </si>
  <si>
    <t>Степова амбулаторія сімейної медицини</t>
  </si>
  <si>
    <t>ОДЕСЬКА область, РОЗДІЛЬНЯНСЬКИЙ район, село СТЕПОВЕ, вулиця Чернишова, 12</t>
  </si>
  <si>
    <t>90e2a8e3-4a39-485e-a665-f1469f1576db</t>
  </si>
  <si>
    <t>Комунальне некомерційне підприємство "Дитяча міська поліклініка №1" Амбулаторія</t>
  </si>
  <si>
    <t>ОДЕСЬКА область, місто ОДЕСА, вулиця Отамана Чепиги, 54</t>
  </si>
  <si>
    <t>90f423c1-afbb-411c-bf1c-a5c129f6c365</t>
  </si>
  <si>
    <t>ТЕРНОПІЛЬСЬКА область, місто ТЕРНОПІЛЬ, вулиця Стадникової, 1</t>
  </si>
  <si>
    <t>91046e1f-3ecb-4acb-acbf-f44641294505</t>
  </si>
  <si>
    <t>Гарячківська АЗПСМ</t>
  </si>
  <si>
    <t>ГАРЯЧКІВКА</t>
  </si>
  <si>
    <t>ВІННИЦЬКА область, КРИЖОПІЛЬСЬКИЙ район, село ГАРЯЧКІВКА, вулиця Олімпійська, 12</t>
  </si>
  <si>
    <t>9105e8ae-3d2e-4b2a-afec-b4567041939f</t>
  </si>
  <si>
    <t>Лікувально-діагностичний комплекс № 1</t>
  </si>
  <si>
    <t>КІРОВОГРАДСЬКА область, місто КРОПИВНИЦЬКИЙ, вулиця Габдрахманова, 18/29</t>
  </si>
  <si>
    <t>91084c62-f986-45cc-b889-1951178d3ddb</t>
  </si>
  <si>
    <t>ФАП с.Йосипівка</t>
  </si>
  <si>
    <t>ЧЕРНІВЕЦЬКА область, ЗАСТАВНІВСЬКИЙ район, село ЙОСИПІВКА, вулиця Центральна, 12А</t>
  </si>
  <si>
    <t>91092bec-7db1-4e86-9b61-8e1979824f87</t>
  </si>
  <si>
    <t>ФП с. Новоселівка</t>
  </si>
  <si>
    <t>ОДЕСЬКА область, АРЦИЗЬКИЙ район, село НОВОСЕЛІВКА, вулиця Шевченко, 70</t>
  </si>
  <si>
    <t>9109f44e-9fe6-4331-8091-7a00180049b5</t>
  </si>
  <si>
    <t>Київський центр трансплантації кісткового мозку</t>
  </si>
  <si>
    <t>М.КИЇВ, місто КИЇВ, проспект Перемоги, 119</t>
  </si>
  <si>
    <t>910da632-9812-4992-9ccb-d9b9d6df959d</t>
  </si>
  <si>
    <t>Піщанська АЗПСМ</t>
  </si>
  <si>
    <t>ПОЛТАВСЬКА область, КРЕМЕНЧУЦЬКИЙ район, село ПІЩАНЕ, вулиця Київська, 237</t>
  </si>
  <si>
    <t>910e8dfa-f500-4add-8904-88b2c3e3da5b</t>
  </si>
  <si>
    <t>Фельдшерсько - акушерський пункт с. Таврія</t>
  </si>
  <si>
    <t>КОЛОНЩИНА</t>
  </si>
  <si>
    <t>КИЇВСЬКА область, МАКАРІВСЬКИЙ район, село КОЛОНЩИНА, вулиця Тишури, 4</t>
  </si>
  <si>
    <t>91124b66-7877-45a5-a648-391ba81b9405</t>
  </si>
  <si>
    <t>Бабинська АЗПСМ</t>
  </si>
  <si>
    <t>ЧЕРНІВЕЦЬКА область, КЕЛЬМЕНЕЦЬКИЙ район, село БАБИН, вулиця Шевченка, 16</t>
  </si>
  <si>
    <t>9112d16a-868c-46b3-a71e-b75fe9507951</t>
  </si>
  <si>
    <t>АЗПСМ с.Гороховатка</t>
  </si>
  <si>
    <t>ГОРОХОВАТКА</t>
  </si>
  <si>
    <t>ХАРКІВСЬКА область, БОРІВСЬКИЙ район, село ГОРОХОВАТКА, вулиця Зарічна, 1</t>
  </si>
  <si>
    <t>911672a5-0142-4a3b-aaa5-262d211664aa</t>
  </si>
  <si>
    <t>ПОЛТАВСЬКА область, ЧУТІВСЬКИЙ район, село ПЕТРІВКА, вулиця Лермонтова, 8</t>
  </si>
  <si>
    <t>91177ff6-658f-4f3b-8dae-b370f583e57c</t>
  </si>
  <si>
    <t>Структурний підрозділ 'Міська дитяча поліклініка' Педіатричне відділення №2</t>
  </si>
  <si>
    <t>911c25d3-c3ad-4c3b-8334-d6a0725592d1</t>
  </si>
  <si>
    <t>ФАП с.Бортники</t>
  </si>
  <si>
    <t>БОРТНИКИ</t>
  </si>
  <si>
    <t>ЛЬВІВСЬКА область, ЖИДАЧІВСЬКИЙ район, село БОРТНИКИ, вулиця І.Франка, 53</t>
  </si>
  <si>
    <t>911d58d5-e41f-489f-a7f6-159e62ee1e67</t>
  </si>
  <si>
    <t>Фельдшерсько-акушерський пункт села Космачів</t>
  </si>
  <si>
    <t>КОСМАЧІВ</t>
  </si>
  <si>
    <t>РІВНЕНСЬКА область, КОСТОПІЛЬСЬКИЙ район, село КОСМАЧІВ, вулиця Шкільна, 4</t>
  </si>
  <si>
    <t>911ffe56-34e4-48b4-8dd2-fccee11336fc</t>
  </si>
  <si>
    <t>Мшанська амбулаторія загальної практики  сімейної медицини</t>
  </si>
  <si>
    <t>МШАНА</t>
  </si>
  <si>
    <t>ЛЬВІВСЬКА область, ГОРОДОЦЬКИЙ район, село МШАНА, вулиця Івасюка, 22</t>
  </si>
  <si>
    <t>912903c9-a8c9-4801-b65e-2d12c5d468d6</t>
  </si>
  <si>
    <t>фельдшерсько-акушерський пункт села Бутейки амбулаторії загальної практики сімейної медицини Великовербченської дільниці  комунального некомерційного підприємства "Сарненський  центр первинної медико-</t>
  </si>
  <si>
    <t>БУТЕЙКИ</t>
  </si>
  <si>
    <t>РІВНЕНСЬКА область, САРНЕНСЬКИЙ район, село БУТЕЙКИ, вулиця Центральна, 18</t>
  </si>
  <si>
    <t>912fb272-3419-47ef-b2f1-65cbd04e3617</t>
  </si>
  <si>
    <t>Залюттівський фельдшерсько-акушерський пункт</t>
  </si>
  <si>
    <t>ЗАЛЮТТЯ</t>
  </si>
  <si>
    <t>ВОЛИНСЬКА область, СТАРОВИЖІВСЬКИЙ район, село ЗАЛЮТТЯ, вулиця Незалежності, 23а</t>
  </si>
  <si>
    <t>91381e07-f2fd-4a7d-ba43-b4d6a577ab5b</t>
  </si>
  <si>
    <t>амбулаторія № 1</t>
  </si>
  <si>
    <t>913aa27f-edcb-47dd-9245-54d27657a8e6</t>
  </si>
  <si>
    <t>ФОП Лелека Злата Володимирівна Морозівка</t>
  </si>
  <si>
    <t>КИЇВСЬКА область, БАРИШІВСЬКИЙ район, село МОРОЗІВКА, провулок Шкільний, 2</t>
  </si>
  <si>
    <t>913b121d-44da-4481-be58-bb86c2d7c90c</t>
  </si>
  <si>
    <t>Амбулаторія загальної практики - сімейної медицини с.Сніжків</t>
  </si>
  <si>
    <t>СНІЖКІВ</t>
  </si>
  <si>
    <t>ХАРКІВСЬКА область, ВАЛКІВСЬКИЙ район, село СНІЖКІВ, вулиця Надії, 18б</t>
  </si>
  <si>
    <t>913b60b1-36d3-4fd8-8d5b-2f4c06d858d3</t>
  </si>
  <si>
    <t>ДНІПРОПЕТРОВСЬКА область, місто ДНІПРО, вулиця Янтарна, 42</t>
  </si>
  <si>
    <t>913d0bc3-989b-4e37-a4dc-e1ac82262d27</t>
  </si>
  <si>
    <t>Фельдшерсько-акушерський пункт села Рисв'янка</t>
  </si>
  <si>
    <t>РИСВ'ЯНКА</t>
  </si>
  <si>
    <t>РІВНЕНСЬКА область, РІВНЕНСЬКИЙ район, село РИСВ'ЯНКА, вулиця Лагоди, 42</t>
  </si>
  <si>
    <t>914bcc28-3b32-486b-af62-5a03ccd49560</t>
  </si>
  <si>
    <t>Амбулаторія ЗПСМ с. Водяне (КНП "Верхньодніпровський ЦПМСД" ВМР)</t>
  </si>
  <si>
    <t>ДНІПРОПЕТРОВСЬКА область, ВЕРХНЬОДНІПРОВСЬКИЙ район, село ВОДЯНЕ, вулиця 78-ої Гвардійської дивізії, 2</t>
  </si>
  <si>
    <t>915f7007-f84e-477a-ac95-e6d6b426683c</t>
  </si>
  <si>
    <t>Соснівська АЗПСМ</t>
  </si>
  <si>
    <t>РІВНЕНСЬКА область, ДУБЕНСЬКИЙ район, село СОСНІВКА, вулиця Анастасії Мороз, 15</t>
  </si>
  <si>
    <t>9160af50-6d1f-47f4-b360-ebd189ce8f52</t>
  </si>
  <si>
    <t>ФП с. Горобіївка</t>
  </si>
  <si>
    <t>ГОРОБІЇВКА</t>
  </si>
  <si>
    <t>ЧЕРКАСЬКА область, КАНІВСЬКИЙ район, село ГОРОБІЇВКА, вулиця Ватутіна, 19а</t>
  </si>
  <si>
    <t>9168aec5-05d6-44cd-9b85-5d0f47d6dfa5</t>
  </si>
  <si>
    <t>ОДЕСЬКА область, місто БІЛГОРОД-ДНІСТРОВСЬКИЙ, вулиця Військової слави, 6</t>
  </si>
  <si>
    <t>9169f99a-5adb-4dd5-8cc4-01c960ba2c75</t>
  </si>
  <si>
    <t>Чкалівська  амбулаторія ЗПСМ</t>
  </si>
  <si>
    <t>ХЕРСОНСЬКА область, НОВОТРОЇЦЬКИЙ район, село ЧКАЛОВЕ, вулиця Таврійська, 20</t>
  </si>
  <si>
    <t>916a6629-3fec-4a28-9d31-9d1d180be803</t>
  </si>
  <si>
    <t>КНП "ДМП №2"ОМР.(ДПО №1)</t>
  </si>
  <si>
    <t>916b8085-1d7d-4b34-a340-f5b080fa934e</t>
  </si>
  <si>
    <t>Райозерський фельдшерсько-акушерський пункт</t>
  </si>
  <si>
    <t>РАЙОЗЕРО</t>
  </si>
  <si>
    <t>ПОЛТАВСЬКА область, ОРЖИЦЬКИЙ район, село РАЙОЗЕРО, вулиця Володимира Несена, 88</t>
  </si>
  <si>
    <t>916f15fd-d30c-4fef-98bf-c3a46b250ec0</t>
  </si>
  <si>
    <t>ПЗ с. Стригальня</t>
  </si>
  <si>
    <t>СТРИГАЛЬНЯ</t>
  </si>
  <si>
    <t>ЗАКАРПАТСЬКА область, МІЖГІРСЬКИЙ район, село СТРИГАЛЬНЯ, вулиця без назви, 142/1</t>
  </si>
  <si>
    <t>91803376-2b49-4128-b639-70f9a335179f</t>
  </si>
  <si>
    <t>Лікувально - діагностичний центр</t>
  </si>
  <si>
    <t>КИЇВСЬКА область, місто БОРИСПІЛЬ, вулиця Київський Шлях, 31</t>
  </si>
  <si>
    <t>91810eb9-8643-4543-b8e9-44272a7c8d99</t>
  </si>
  <si>
    <t>Кабінет педіатра</t>
  </si>
  <si>
    <t>ГОЛА ПРИСТАНЬ</t>
  </si>
  <si>
    <t>ХЕРСОНСЬКА область, місто ГОЛА ПРИСТАНЬ, провулок Енгельса, 4</t>
  </si>
  <si>
    <t>9184ae42-94fa-4034-840c-988281824800</t>
  </si>
  <si>
    <t>Лисичанськ диспансерне відділення</t>
  </si>
  <si>
    <t>ЛУГАНСЬКА область, місто ЛИСИЧАНСЬК, вулиця Сосюри, 1</t>
  </si>
  <si>
    <t>91883912-335b-499a-95be-fffd7925b14a</t>
  </si>
  <si>
    <t>Амбулаторно-поліклінічне відділення №1, відділення профілактики і боротьби зі СНІДом, клініко-діагностична лабораторія</t>
  </si>
  <si>
    <t>СУМСЬКА область, місто СУМИ, вулиця Білопільський шлях, 22</t>
  </si>
  <si>
    <t>918a30ea-bd0a-4bf1-8620-409222fd2392</t>
  </si>
  <si>
    <t>ОДЕСЬКА область, БОЛГРАДСЬКИЙ район, село ОЛЕКСАНДРІВКА, вулиця Молодіжна, 2</t>
  </si>
  <si>
    <t>918d56e7-e313-4cf3-a555-fbb47adcfb78</t>
  </si>
  <si>
    <t>Амбулаторія ЗПСМ с. Нижнє Болотне</t>
  </si>
  <si>
    <t>НИЖНЄ БОЛОТНЕ</t>
  </si>
  <si>
    <t>ЗАКАРПАТСЬКА область, ІРШАВСЬКИЙ район, село НИЖНЄ БОЛОТНЕ, вулиця Центральна, 52-а</t>
  </si>
  <si>
    <t>918e6ff4-fc06-4099-99f3-e42a71c90b02</t>
  </si>
  <si>
    <t>Доросла поліклініка комунального некомерційного підприємства Конотопської міської ради "Конотопська міська лікарня"</t>
  </si>
  <si>
    <t>9193627e-e11a-4847-89f8-bb95f154194c</t>
  </si>
  <si>
    <t>Медичний центр "ПЛЮСМЕД" (Грибоєдова)</t>
  </si>
  <si>
    <t>ЗАКАРПАТСЬКА область, місто УЖГОРОД, вулиця Грибоєдова, 11</t>
  </si>
  <si>
    <t>91962ad2-1a1f-4908-9639-443a405284d3</t>
  </si>
  <si>
    <t>АЗПСМ№3</t>
  </si>
  <si>
    <t>КИЇВСЬКА область, КИЄВО-СВЯТОШИНСЬКИЙ район, місто ВИШНЕВЕ, вулиця Г.Сковороди, 10</t>
  </si>
  <si>
    <t>9196b830-e7ae-497a-8619-06c415f652fa</t>
  </si>
  <si>
    <t>Черевківський фельдшерсько - акушерський пункт</t>
  </si>
  <si>
    <t>ПОЛТАВСЬКА область, ОРЖИЦЬКИЙ район, село ЧЕРЕВКИ, вулиця Муховська, 34</t>
  </si>
  <si>
    <t>919b9929-3b85-415d-b4ec-85675f5b2da8</t>
  </si>
  <si>
    <t>Відокремлений підрозділ товариства з обмеженою відповідальністю "Медекс плюс" Клініко-діагностична лабораторія №1</t>
  </si>
  <si>
    <t>ІВАНО-ФРАНКІВСЬКА область, місто РОГАТИН, вулиця Вячеслава Чорновола, 9</t>
  </si>
  <si>
    <t>919bd255-8a51-4145-90c2-84d56196ba94</t>
  </si>
  <si>
    <t>ПЗ с. Вучкове</t>
  </si>
  <si>
    <t>ВУЧКОВЕ</t>
  </si>
  <si>
    <t>ЗАКАРПАТСЬКА область, МІЖГІРСЬКИЙ район, село ВУЧКОВЕ, вулиця без назви, 157</t>
  </si>
  <si>
    <t>919d7083-9cd5-4c02-8054-28a6abbae0c8</t>
  </si>
  <si>
    <t>91a07a34-c891-4a14-93e0-ec056fb6c529</t>
  </si>
  <si>
    <t>Ендокринологічне та паліативне відділення</t>
  </si>
  <si>
    <t>91a36a67-2457-46ab-9ebd-7083df89da0c</t>
  </si>
  <si>
    <t>Балахівська АЗПСМ</t>
  </si>
  <si>
    <t>БАЛАХІВКА</t>
  </si>
  <si>
    <t>КІРОВОГРАДСЬКА область, ПЕТРІВСЬКИЙ район, смт. БАЛАХІВКА, вулиця Центральна , 4</t>
  </si>
  <si>
    <t>91a587de-f115-4c91-b387-a5885c624ded</t>
  </si>
  <si>
    <t>Амбулаторія загальної практики-сімейної медицини смт Вільча</t>
  </si>
  <si>
    <t>ВІЛЬЧА</t>
  </si>
  <si>
    <t>ХАРКІВСЬКА область, ВОВЧАНСЬКИЙ район, смт. ВІЛЬЧА, вулиця Харківська, 49-А</t>
  </si>
  <si>
    <t>91a59ec6-29bc-4ac5-9e55-4b4413dc759d</t>
  </si>
  <si>
    <t>Комунальне некомерційне підприємство "Міська стоматологічна поліклініка №7" Харківської міської ради</t>
  </si>
  <si>
    <t>ХАРКІВСЬКА область, місто ХАРКІВ, проспект Перемоги, 53А</t>
  </si>
  <si>
    <t>91ad12fa-fb44-4802-9a25-afbda47be1ec</t>
  </si>
  <si>
    <t>Амбулаторія загальної практики - сімейної медицини міста Бібрка</t>
  </si>
  <si>
    <t>91ad4d7d-ab8d-4389-9032-e07d983b06a4</t>
  </si>
  <si>
    <t>Уманська амбулаторія загальної практики-сімейної медицини</t>
  </si>
  <si>
    <t>ЧЕРКАСЬКА область, УМАНСЬКИЙ район, село РОДНИКІВКА, вулиця Київська, 50</t>
  </si>
  <si>
    <t>91ae71eb-27a1-4661-863e-acd2fc4f21ce</t>
  </si>
  <si>
    <t>ПОЛЬОВЕ</t>
  </si>
  <si>
    <t>КИЇВСЬКА область, МИРОНІВСЬКИЙ район, село ПОЛЬОВЕ, вулиця Миру, 13</t>
  </si>
  <si>
    <t>91b528b7-1fd9-46a5-a1f7-4a35117649d9</t>
  </si>
  <si>
    <t>Комунальне некомерційне підприєство Охтирської міської ради "Охтирська центральна районна лікарня" Інфекційне відділення (для дорослих  і дітей)</t>
  </si>
  <si>
    <t>91b69ab3-064d-4156-9e20-f82b725b25e4</t>
  </si>
  <si>
    <t>АЗПСМ с.Писарівка</t>
  </si>
  <si>
    <t>ХАРКІВСЬКА область, ЗОЛОЧІВСЬКИЙ район, село ПИСАРІВКА, вулиця ЦЕНТРАЛЬНА, 3</t>
  </si>
  <si>
    <t>91b71c9f-3245-42e2-9b25-ef7593f218bb</t>
  </si>
  <si>
    <t>Амбулаторія загальної практики - сімейної медицини смт.Кути</t>
  </si>
  <si>
    <t>ІВАНО-ФРАНКІВСЬКА область, КОСІВСЬКИЙ район, смт. КУТИ, площа Шевченка, 1</t>
  </si>
  <si>
    <t>91bfad48-526f-4aeb-abd5-d4ba46b3eca1</t>
  </si>
  <si>
    <t>КОМУНАЛЬНЕ НЕКОМЕРЦІЙНЕ ПІДПРИЄМСТВО "ЦЕНТР ПЕРВИННОЇ МЕДИКО-САНІТАРНОЇ ДОПОМОГИ М. ГОРІШНІ ПЛАВНІ ГОРІШНЬОПЛАВНІВСЬКОЇ МІСЬКОЇ РАДИ ПОЛТАВСЬКОЇ ОБЛАСТІ" (с. Дмитрівка, вул. Набережна, буд. 7)</t>
  </si>
  <si>
    <t>91c21577-6320-484b-afd5-a4c2387d747c</t>
  </si>
  <si>
    <t>ТОВ "МРТ ЕЛІТ"</t>
  </si>
  <si>
    <t>91c79cf1-1515-4e74-a3ac-d036ef77a4de</t>
  </si>
  <si>
    <t>Фельдшерсько-акушерський пункт с. В'язова</t>
  </si>
  <si>
    <t>В'ЯЗОВА</t>
  </si>
  <si>
    <t>ХАРКІВСЬКА область, КРАСНОКУТСЬКИЙ район, село В'ЯЗОВА, вулиця Десі Українки, 25</t>
  </si>
  <si>
    <t>91d593d1-5b93-4761-bdb2-44ee3962e7a7</t>
  </si>
  <si>
    <t>Хірургічне відділення</t>
  </si>
  <si>
    <t>91d5d4b8-2b30-41da-b29b-b9f58f32e894</t>
  </si>
  <si>
    <t>91d5f973-05c2-45e6-8a87-d37aede8acfb</t>
  </si>
  <si>
    <t>КНП "Черкаська міська інфікційна Лікарня"</t>
  </si>
  <si>
    <t>ЧЕРКАСЬКА область, місто ЧЕРКАСИ, вулиця Самійла Кішки, 210/1</t>
  </si>
  <si>
    <t>91db5171-4603-4490-ba55-34c6307dd5d2</t>
  </si>
  <si>
    <t>Філія №3 КНП "КДЦ" Шевченківського району м. Києва, вул. Ризька, 1</t>
  </si>
  <si>
    <t>91db7d10-5b2c-485f-bb3b-88b0fb1b1bda</t>
  </si>
  <si>
    <t>Усть-Чорнянська амбулаторія загальної практики–сімейної медицини Комунального некомерційного підприємства Тячівської районної ради Центр первинної медико-санітарної допомоги</t>
  </si>
  <si>
    <t>ЗАКАРПАТСЬКА область, ТЯЧІВСЬКИЙ район, смт. УСТЬ-ЧОРНА, вулиця Верховинська, 133</t>
  </si>
  <si>
    <t>91e08f64-b9ab-45bc-aafb-7f35a3f4b0d0</t>
  </si>
  <si>
    <t>Амбулаторія загальної практики – сімейної медицини м. Вільнянськ № 1</t>
  </si>
  <si>
    <t>ЗАПОРІЗЬКА область, ВІЛЬНЯНСЬКИЙ район, місто ВІЛЬНЯНСЬК, прохід Гнаровської, 6</t>
  </si>
  <si>
    <t>91e72558-5457-4f61-ba24-347759b67adc</t>
  </si>
  <si>
    <t>ФП с. Зубарі</t>
  </si>
  <si>
    <t>ЗУБАРІ</t>
  </si>
  <si>
    <t>ХМЕЛЬНИЦЬКА область, ІЗЯСЛАВСЬКИЙ район, село ЗУБАРІ, вулиця Ватутіна , 10</t>
  </si>
  <si>
    <t>91f5137d-d944-4ed7-96c3-ad0f7c1f93b4</t>
  </si>
  <si>
    <t>Делятинська лікарська амбулаторія ЗПСМ</t>
  </si>
  <si>
    <t>ІВАНО-ФРАНКІВСЬКА область, НАДВІРНЯНСЬКИЙ район, смт. ДЕЛЯТИН, вулиця Січових Стрільців, 3</t>
  </si>
  <si>
    <t>91ffae1b-971e-4e29-9429-d09a44b4e09a</t>
  </si>
  <si>
    <t>КНП "Дубровицька районна стоматологічна поліклінніка"</t>
  </si>
  <si>
    <t>РІВНЕНСЬКА область, ДУБРОВИЦЬКИЙ район, місто ДУБРОВИЦЯ, вулиця Шевченка, 60</t>
  </si>
  <si>
    <t>920610dd-98b6-43e3-97a7-7e622f40373c</t>
  </si>
  <si>
    <t>Амбулаторія загальної практики-сімейної медицини с. В.Береги</t>
  </si>
  <si>
    <t>ВЕЛИКІ БЕРЕГИ</t>
  </si>
  <si>
    <t>ЗАКАРПАТСЬКА область, БЕРЕГІВСЬКИЙ район, село ВЕЛИКІ БЕРЕГИ, вулиця ІІ Раковці Ф., 57</t>
  </si>
  <si>
    <t>9214dcb4-313c-42f4-8f8c-e639e69ef448</t>
  </si>
  <si>
    <t>Амбулаторія загальної практики - сімейної медицини с.Шимківці</t>
  </si>
  <si>
    <t>ТЕРНОПІЛЬСЬКА область, село ШИМКІВЦІ, вулиця Над Ставом, 3</t>
  </si>
  <si>
    <t>923d37a9-a03e-4e1a-8d97-71fa0fe2e9d4</t>
  </si>
  <si>
    <t>Фельдшерський пункт села Червоне</t>
  </si>
  <si>
    <t>КИЇВСЬКА область, ЯГОТИНСЬКИЙ район, село ЧЕРВОНЕ, вулиця Шевченка, 4</t>
  </si>
  <si>
    <t>92408f26-cf17-45a4-9011-f8939ab8f1e9</t>
  </si>
  <si>
    <t>Чорноморська амбулаторія загальної практики-сімейної медицини</t>
  </si>
  <si>
    <t>ЧОРНОМОРКА</t>
  </si>
  <si>
    <t>МИКОЛАЇВСЬКА область, ОЧАКІВСЬКИЙ район, село ЧОРНОМОРКА, вулиця Чорноморська, 117</t>
  </si>
  <si>
    <t>92425142-eea0-48b8-8770-70cbe56f1f0b</t>
  </si>
  <si>
    <t>Запорізька обласна клінічна дитяча лікарня</t>
  </si>
  <si>
    <t>ЗАПОРІЗЬКА область, місто ЗАПОРІЖЖЯ, проспект Соборний, 70</t>
  </si>
  <si>
    <t>92603e81-f998-4ad2-a0f6-3794f18baea1</t>
  </si>
  <si>
    <t>ФП с. Красносілка</t>
  </si>
  <si>
    <t>ХМЕЛЬНИЦЬКА область, село КРАСНОСІЛКА, вулиця Польова, 17</t>
  </si>
  <si>
    <t>92620291-bb95-40fe-a2f2-3dab637748a6</t>
  </si>
  <si>
    <t>Комаровський фельдшерсько-акушерський пункт</t>
  </si>
  <si>
    <t>КОМАРОВЕ</t>
  </si>
  <si>
    <t>ВОЛИНСЬКА область, СТАРОВИЖІВСЬКИЙ район, село КОМАРОВЕ, вулиця Центральна, 10</t>
  </si>
  <si>
    <t>926ccdc7-f42a-4e31-9081-d9c2289384ec</t>
  </si>
  <si>
    <t>Западинська амбулаторія загальної практики-сімейної медицини с.Западинці Красилівського району</t>
  </si>
  <si>
    <t>ЗАПАДИНЦІ</t>
  </si>
  <si>
    <t>ХМЕЛЬНИЦЬКА область, село ЗАПАДИНЦІ, вулиця Центральна, 23в</t>
  </si>
  <si>
    <t>926cdd79-6e06-435f-b762-63116c1f3217</t>
  </si>
  <si>
    <t>Фельдшерський пункт с. Сонцівка</t>
  </si>
  <si>
    <t>СОНЦІВКА</t>
  </si>
  <si>
    <t>ДОНЕЦЬКА область, ПОКРОВСЬКИЙ район, село СОНЦІВКА, вулиця Центральна, 33А</t>
  </si>
  <si>
    <t>926f5990-e072-4dc8-a585-eaeda2e99602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</si>
  <si>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"Пустомити" пункт "Щирець"</t>
  </si>
  <si>
    <t>ЛЬВІВСЬКА область, смт. ЩИРЕЦЬ, вулиця Зелена, 3</t>
  </si>
  <si>
    <t>9277b1c0-9045-4d72-a7a4-0381f01fff7c</t>
  </si>
  <si>
    <t>Кременецька станція, Шумська підстанція</t>
  </si>
  <si>
    <t>927a9a6f-1e44-4f0f-89aa-a81f378990e4</t>
  </si>
  <si>
    <t>МИКОЛАЇВСЬКА область, ДОМАНІВСЬКИЙ район, село БОГДАНІВКА, вулиця Острозького, 36</t>
  </si>
  <si>
    <t>9281a959-64bb-4817-a022-463df8b4a67f</t>
  </si>
  <si>
    <t>ЖИТОМИРСЬКА область, місто Бердичів, вулиця Шолом Алейхема, 26</t>
  </si>
  <si>
    <t>928779bd-1172-4aae-af40-36472b9eaf1c</t>
  </si>
  <si>
    <t>АЗПСМ с. Новомиколаївка</t>
  </si>
  <si>
    <t>ХАРКІВСЬКА область, ШЕВЧЕНКІВСЬКИЙ район, село НОВОМИКОЛАЇВКА, вулиця Миру, 16</t>
  </si>
  <si>
    <t>928d3eab-6279-4572-b145-1c47604934bf</t>
  </si>
  <si>
    <t>АЗПСМ с.Фастівець</t>
  </si>
  <si>
    <t>ФАСТІВЕЦЬ</t>
  </si>
  <si>
    <t>КИЇВСЬКА область, ФАСТІВСЬКИЙ район, село ФАСТІВЕЦЬ, вулиця Дружби, 60</t>
  </si>
  <si>
    <t>928d97a9-ca48-4cde-80d9-f925d68b516a</t>
  </si>
  <si>
    <t>ТЕРНОПІЛЬСЬКА область, місто ЧОРТКІВ, вулиця Степана Бандери, 50</t>
  </si>
  <si>
    <t>9294bd64-e971-4df0-8d73-51237bf1b09e</t>
  </si>
  <si>
    <t>INTEGRO</t>
  </si>
  <si>
    <t>92991abb-3303-4e0b-b2d5-37f476b36f05</t>
  </si>
  <si>
    <t>ФАП с. Знаменівка</t>
  </si>
  <si>
    <t>ВІННИЦЬКА область, МУРОВАНОКУРИЛОВЕЦЬКИЙ район, село ЗНАМЕНІВКА, вулиця Соборна, 18</t>
  </si>
  <si>
    <t>929a2adf-2e77-4aba-b206-8ae70748a10c</t>
  </si>
  <si>
    <t>ХЕРСОНСЬКА область, місто ХЕРСОН, вулиця Джона Говарда, 65</t>
  </si>
  <si>
    <t>929fade7-154c-4335-a86d-7c7ca7349ceb</t>
  </si>
  <si>
    <t>Стаціонарний підрозділ</t>
  </si>
  <si>
    <t>92a1c031-7bca-473f-bf37-75a312bd28bb</t>
  </si>
  <si>
    <t>Фельдшерський пункт с.Тютьків</t>
  </si>
  <si>
    <t>ТЮТЬКІВ</t>
  </si>
  <si>
    <t>ТЕРНОПІЛЬСЬКА область, ТЕРЕБОВЛЯНСЬКИЙ район, село ТЮТЬКІВ, вулиця Степана Бандери, 57</t>
  </si>
  <si>
    <t>92a42729-4623-43cb-ae55-b62be2c64d74</t>
  </si>
  <si>
    <t>ДНІПРОПЕТРОВСЬКА область, місто КРИВИЙ РІГ, вулиця Каштанова, 30</t>
  </si>
  <si>
    <t>92a8bbc7-c621-46a9-aeeb-8d2282f558c1</t>
  </si>
  <si>
    <t>Амбулаторія загальної практики - сімейної медицини с. Троїцьке</t>
  </si>
  <si>
    <t>ЛУГАНСЬКА область, ПОПАСНЯНСЬКИЙ район, село ТРОЇЦЬКЕ, вулиця Шкільна, 10</t>
  </si>
  <si>
    <t>92ab0339-6ee1-4487-96c2-7bed069ee894</t>
  </si>
  <si>
    <t>Комунальне некомерційне  підприємство "Стоматологічна поліклініка №1" Краматорської міської ради</t>
  </si>
  <si>
    <t>ДОНЕЦЬКА область, місто КРАМАТОРСЬК, вулиця Ювілейна, 4</t>
  </si>
  <si>
    <t>92b15c02-989b-47f4-8a9c-047b339e2926</t>
  </si>
  <si>
    <t>Урзуфська амбулаторія загальної практичної сімейної медицини</t>
  </si>
  <si>
    <t>УРЗУФ</t>
  </si>
  <si>
    <t>ДОНЕЦЬКА область, МАНГУШСЬКИЙ район, село УРЗУФ, вулиця Центральна, 53-б</t>
  </si>
  <si>
    <t>92b3812e-fa03-497d-9822-e1089788e52b</t>
  </si>
  <si>
    <t>ЛЬВІВСЬКА область, БРОДІВСЬКИЙ район, місто БРОДИ, вулиця Лесі Українки, 21</t>
  </si>
  <si>
    <t>92b502ce-737f-4b50-9731-9e506c08250a</t>
  </si>
  <si>
    <t>Бережанська станція, Бережанська підстанція</t>
  </si>
  <si>
    <t>ТЕРНОПІЛЬСЬКА область, місто БЕРЕЖАНИ, вулиця Богдана Хмельницького, 52</t>
  </si>
  <si>
    <t>92b55f01-48f6-41da-bf00-96450b33e290</t>
  </si>
  <si>
    <t>Фельдшерсько-акушерський пункт село Товмач</t>
  </si>
  <si>
    <t>ТОВМАЧ</t>
  </si>
  <si>
    <t>ЧЕРКАСЬКА область, ШПОЛЯНСЬКИЙ район, село ТОВМАЧ, вулиця Центральна, 1</t>
  </si>
  <si>
    <t>92b58f78-cde7-43df-b3cc-48f9d6129709</t>
  </si>
  <si>
    <t>ЛЬВІВСЬКА область, місто СТРИЙ, вулиця Охримовича, 8</t>
  </si>
  <si>
    <t>92b76715-f7ed-4630-bb5e-30fa6a1584e9</t>
  </si>
  <si>
    <t>КИЇВСЬКА область, КИЄВО-СВЯТОШИНСЬКИЙ район, село ДМИТРІВКА, вулиця Садова, 12</t>
  </si>
  <si>
    <t>92bafde8-f199-44c5-a14e-6831a000489b</t>
  </si>
  <si>
    <t>Комунальне некорційне медичне підприємство "Кременчуцька міська дитяча лікарня" консультативно-діагностичний центр</t>
  </si>
  <si>
    <t>ПОЛТАВСЬКА область, місто КРЕМЕНЧУК, вулиця Ганерала Манагарова, 9</t>
  </si>
  <si>
    <t>92be0691-c613-4b4c-8a95-5227d605a2e0</t>
  </si>
  <si>
    <t>КНП Полонська ЦРЛ</t>
  </si>
  <si>
    <t>ХМЕЛЬНИЦЬКА область, ПОЛОНСЬКИЙ район, місто ПОЛОННЕ, вулиця Лесі Українки, 177</t>
  </si>
  <si>
    <t>92bfd3df-a082-4eb5-ac53-0aca6735f738</t>
  </si>
  <si>
    <t>АЗПСМ м.Радомишль</t>
  </si>
  <si>
    <t>ЖИТОМИРСЬКА область, місто РАДОМИШЛЬ, вулиця Присутственна, 9</t>
  </si>
  <si>
    <t>92c01e16-709c-47ee-a1c2-1d37606c4661</t>
  </si>
  <si>
    <t>Амбулаторія ЗПСМ №12</t>
  </si>
  <si>
    <t>ХМЕЛЬНИЦЬКА область, місто КАМ'ЯНЕЦЬ-ПОДІЛЬСЬКИЙ, вулиця Папаніна, 78</t>
  </si>
  <si>
    <t>92c436d4-0ee9-4c48-ab19-35d819908a10</t>
  </si>
  <si>
    <t>92d02374-dd9f-4b67-8c14-0a4792ff30b6</t>
  </si>
  <si>
    <t>Амбулаторія загальної практики - сімейної медицини  №2</t>
  </si>
  <si>
    <t>ВІННИЦЬКА область, місто ВІННИЦЯ, вулиця С.Зулінського, 37</t>
  </si>
  <si>
    <t>92d1ea5f-63c3-4e56-bec8-f4d0947a6c2d</t>
  </si>
  <si>
    <t>КАРНАУХІВКА</t>
  </si>
  <si>
    <t>ДНІПРОПЕТРОВСЬКА область, смт. КАРНАУХІВКА, провулок 1-й Кооперативний, 11</t>
  </si>
  <si>
    <t>92d519ef-9a10-4ad9-a637-07bba62927ad</t>
  </si>
  <si>
    <t>фельдшерсько-акушерський пункт села Маслопуща амбулаторії загальної практики сімейної медицини Стрільської дільниці  комунального некомерційного підприємства  "Сарненський  центр первинної медико-сані</t>
  </si>
  <si>
    <t>МАСЛОПУЩА</t>
  </si>
  <si>
    <t>РІВНЕНСЬКА область, САРНЕНСЬКИЙ район, село МАСЛОПУЩА, вулиця Центральна, 1</t>
  </si>
  <si>
    <t>92dbbb99-a279-47ba-af97-31ca48f9efd8</t>
  </si>
  <si>
    <t>92dbd3c4-db02-45ea-b130-8966014d684f</t>
  </si>
  <si>
    <t>Лікар-педіатр Ющенко Світлана Василівна</t>
  </si>
  <si>
    <t>92dbe50f-2fe4-4ba9-9213-0fd4f24ef658</t>
  </si>
  <si>
    <t>Каноницька амбулаторія загальної практики-сімейної медицини</t>
  </si>
  <si>
    <t>РІВНЕНСЬКА область, ВОЛОДИМИРЕЦЬКИЙ район, село ДУБІВКА, вулиця Поліська, 6</t>
  </si>
  <si>
    <t>92dfaac1-fb39-4273-be57-b28210f1065e</t>
  </si>
  <si>
    <t>ФОП Труш Ірина Вікторівна</t>
  </si>
  <si>
    <t>92e0649c-389a-4cf7-bd35-fd0de418ecbd</t>
  </si>
  <si>
    <t>Маяк  АЗПСМ Окнянського району смт Окни</t>
  </si>
  <si>
    <t>ОДЕСЬКА область, ОКНЯНСЬКИЙ район, село МАЯКИ, вулиця Миру, 1</t>
  </si>
  <si>
    <t>92e13c70-ffde-4cd9-8b67-6e6a84b970e7</t>
  </si>
  <si>
    <t>амбулаторія с. Нижній Бистрий</t>
  </si>
  <si>
    <t>НИЖНІЙ БИСТРИЙ</t>
  </si>
  <si>
    <t>ЗАКАРПАТСЬКА область, ХУСТСЬКИЙ район, село НИЖНІЙ БИСТРИЙ, вулиця с. Нижній Бистрий, 406</t>
  </si>
  <si>
    <t>92e41b01-ce4e-4257-9dd3-153810bd7e73</t>
  </si>
  <si>
    <t>Амбулаторія  с.Нове Село</t>
  </si>
  <si>
    <t>ЗАКАРПАТСЬКА область, ВИНОГРАДІВСЬКИЙ район, село НОВЕ СЕЛО, вулиця Центральна , 157</t>
  </si>
  <si>
    <t>92e48736-4bca-4d18-8654-829290b5d4fb</t>
  </si>
  <si>
    <t>Берем'янський фельдшерський пункт</t>
  </si>
  <si>
    <t>БЕРЕМ'ЯНИ</t>
  </si>
  <si>
    <t>ТЕРНОПІЛЬСЬКА область, БУЧАЦЬКИЙ район, село БЕРЕМ'ЯНИ, вулиця Центральна, 22</t>
  </si>
  <si>
    <t>92e67454-55eb-48e6-b950-c5142d6e467d</t>
  </si>
  <si>
    <t>Фельдшерський пункт с.Мусорівці</t>
  </si>
  <si>
    <t>МУСОРІВЦІ</t>
  </si>
  <si>
    <t>ТЕРНОПІЛЬСЬКА область, село МУСОРІВЦІ, вулиця Мельниччина, 21А</t>
  </si>
  <si>
    <t>92f75b1f-6cad-43e4-a4e3-9440198ed655</t>
  </si>
  <si>
    <t>Амбулаторія ЗПСМ № 4</t>
  </si>
  <si>
    <t>ДНІПРОПЕТРОВСЬКА область, місто НОВОМОСКОВСЬК, вулиця Українська, 12</t>
  </si>
  <si>
    <t>92f8a88e-5704-45cd-b041-485c3df1944a</t>
  </si>
  <si>
    <t>Фельдшерсько-акушерський пункт села Надорожна</t>
  </si>
  <si>
    <t>НАДОРОЖНА</t>
  </si>
  <si>
    <t>ІВАНО-ФРАНКІВСЬКА область, ТЛУМАЦЬКИЙ район, село НАДОРОЖНА, вулиця Гостинець, 39А</t>
  </si>
  <si>
    <t>92f8ca0b-1d7d-4359-a1e6-461609b2f2e3</t>
  </si>
  <si>
    <t>Жовтокручанський фельдшерський пункт</t>
  </si>
  <si>
    <t>ЖОВТА КРУЧА</t>
  </si>
  <si>
    <t>ЗАПОРІЗЬКА область, ОРІХІВСЬКИЙ район, село ЖОВТА КРУЧА, вулиця 40 років Перемоги, 46є</t>
  </si>
  <si>
    <t>92fcc5e2-5dca-4cd7-a588-927b1abcc862</t>
  </si>
  <si>
    <t>РІВНЕНСЬКА область, КОСТОПІЛЬСЬКИЙ район, місто КОСТОПІЛЬ, вулиця Михайла Грушевського , 26</t>
  </si>
  <si>
    <t>92fdc65e-791d-44cc-b7a6-95fefa672a61</t>
  </si>
  <si>
    <t>ФАП с.Вільхівці</t>
  </si>
  <si>
    <t>ЛЬВІВСЬКА область, ЖИДАЧІВСЬКИЙ район, село ВІЛЬХІВЦІ, вулиця Стрийська, 21</t>
  </si>
  <si>
    <t>9304775a-e935-4912-989f-2796f8002daa</t>
  </si>
  <si>
    <t>Фельдшерсько - акушерський пункт с. Мар’янівка</t>
  </si>
  <si>
    <t>КИЇВСЬКА область, МАКАРІВСЬКИЙ район, село МАР'ЯНІВКА, вулиця Дрогобицька, 37Б</t>
  </si>
  <si>
    <t>9304c7b8-fb0f-4662-8f26-f07fa60693ae</t>
  </si>
  <si>
    <t>ФОП ГардубейІ.І.</t>
  </si>
  <si>
    <t>ЗАКАРПАТСЬКА область, МУКАЧІВСЬКИЙ район, село ЗАЛУЖЖЯ, вулиця Духновича, 17</t>
  </si>
  <si>
    <t>93052ebb-6bc6-41e1-82be-b8b98e3083f7</t>
  </si>
  <si>
    <t>Углянська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</si>
  <si>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ЗАКАРПАТСЬКА область, ТЯЧІВСЬКИЙ район, село УГЛЯ, вулиця Центральна, 14</t>
  </si>
  <si>
    <t>93070585-9476-44f9-9bb7-090cc5685cf1</t>
  </si>
  <si>
    <t>Старозбур’ївська лікарська амбулаторія загальної практики - сімейної медицини</t>
  </si>
  <si>
    <t>СТАРА ЗБУР'ЇВКА</t>
  </si>
  <si>
    <t>ХЕРСОНСЬКА область, ГОЛОПРИСТАНСЬКИЙ район, село СТАРА ЗБУР'ЇВКА, вулиця Комсомольська, 41</t>
  </si>
  <si>
    <t>930a8b7b-453a-45a1-934c-7e62611a8dcb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</si>
  <si>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Львівська Станція ЕМД, Підстанція ЕМД № 2 пункт "Підбуж"</t>
  </si>
  <si>
    <t>ПІДБУЖ</t>
  </si>
  <si>
    <t>ЛЬВІВСЬКА область, смт. ПІДБУЖ, вулиця Івана Франка, 32</t>
  </si>
  <si>
    <t>930beb30-88dd-46cd-ba82-485ed42c1309</t>
  </si>
  <si>
    <t>Шибенська амбулаторія загальної практики сімейної медицини</t>
  </si>
  <si>
    <t>ШИБЕНА</t>
  </si>
  <si>
    <t>ХМЕЛЬНИЦЬКА область, ТЕОФІПОЛЬСЬКИЙ район, село ШИБЕНА, вулиця миру, 8</t>
  </si>
  <si>
    <t>930fbff2-8f47-474e-9e92-90651f338bd8</t>
  </si>
  <si>
    <t>Широкодачнівський фельдшерський пункт</t>
  </si>
  <si>
    <t>ШИРОКА ДАЧА</t>
  </si>
  <si>
    <t>ДНІПРОПЕТРОВСЬКА область, ШИРОКІВСЬКИЙ район, село ШИРОКА ДАЧА, вулиця Центральна, 10</t>
  </si>
  <si>
    <t>93141151-56e6-49ca-ac45-54d951d1b946</t>
  </si>
  <si>
    <t>Новов’язівська АЗПСМ (КНП "Юр'ївський ЦПМСД")</t>
  </si>
  <si>
    <t>НОВОВ'ЯЗІВСЬКЕ</t>
  </si>
  <si>
    <t>ДНІПРОПЕТРОВСЬКА область, ЮР'ЇВСЬКИЙ район, село НОВОВ'ЯЗІВСЬКЕ, вулиця Шевченко, 19</t>
  </si>
  <si>
    <t>9315048d-32ec-43e7-b1a5-55396f517b16</t>
  </si>
  <si>
    <t>КНП СОР "Медичний клінічний центр інфекційних хвороб та дерматології імені З. Й. Красовицького" (стаціонарне відділення)</t>
  </si>
  <si>
    <t>СУМСЬКА область, місто СУМИ, вулиця 20 років Перемоги, 15</t>
  </si>
  <si>
    <t>93153de1-e6eb-4a6f-b754-35c4d100f02b</t>
  </si>
  <si>
    <t>Щасливська амбулаторія ЗПСМ</t>
  </si>
  <si>
    <t>КИЇВСЬКА область, БОРИСПІЛЬСЬКИЙ район, село ЩАСЛИВЕ, вулиця Лермонтова, 9</t>
  </si>
  <si>
    <t>9317e38e-92a7-4fc5-987a-130b4fb9a67f</t>
  </si>
  <si>
    <t>АЗПСМ с. Кривеньке</t>
  </si>
  <si>
    <t>КРИВЕНЬКЕ</t>
  </si>
  <si>
    <t>ТЕРНОПІЛЬСЬКА область, ЧОРТКІВСЬКИЙ район, село КРИВЕНЬКЕ, вулиця Центральна, 16</t>
  </si>
  <si>
    <t>9321f7de-7a93-4361-8aa5-012257ba9785</t>
  </si>
  <si>
    <t>Амбулаторія №3 с.Ковалівка</t>
  </si>
  <si>
    <t>ІВАНО-ФРАНКІВСЬКА область, село КОВАЛІВКА, вулиця шахтарська, 12а</t>
  </si>
  <si>
    <t>93336a03-beb4-4ad0-b9d2-8ac275f8a200</t>
  </si>
  <si>
    <t>ФОП Лелека Злата Володимирівна Київ</t>
  </si>
  <si>
    <t>М.КИЇВ, місто КИЇВ, вулиця Світла, 3д</t>
  </si>
  <si>
    <t>93428e01-fc21-4031-9433-12bcd0c02d9d</t>
  </si>
  <si>
    <t>АЗПСМ с.Караван</t>
  </si>
  <si>
    <t>ХАРКІВСЬКА область, НОВОВОДОЛАЗЬКИЙ район, село КАРАВАН, вулиця Молодіжна, 70</t>
  </si>
  <si>
    <t>93447fe9-fd25-4f78-8c34-cf54f9d11a45</t>
  </si>
  <si>
    <t>Амбулаторія  загальної практики сімейної медицини Б-Дністровського районого ЦПМСД  с. Стара Царичанка</t>
  </si>
  <si>
    <t>ОДЕСЬКА область, БІЛГОРОД-ДНІСТРОВСЬКИЙ район, село СТАРА ЦАРИЧАНКА, вулиця Садова, 3</t>
  </si>
  <si>
    <t>9352bee6-6030-4a8d-be7d-1b2ad96983a4</t>
  </si>
  <si>
    <t>ПОЛТАВСЬКА область, місто КРЕМЕНЧУК, вулиця Лікаря Овксентія Богаєвського, 60/1</t>
  </si>
  <si>
    <t>9358a3e2-e885-4d36-b074-dc46822ef977</t>
  </si>
  <si>
    <t>ДНІПРОПЕТРОВСЬКА область, ВЕРХНЬОДНІПРОВСЬКИЙ район, місто ВЕРХНЬОДНІПРОВСЬК, вулиця Поля, 6</t>
  </si>
  <si>
    <t>935c9206-dad9-49fd-ba5f-a8866953a56b</t>
  </si>
  <si>
    <t>Коцюривський фельдшерсько-акушерський пункт</t>
  </si>
  <si>
    <t>КОЦЮРИ</t>
  </si>
  <si>
    <t>ВОЛИНСЬКА область, ЛЮБОМЛЬСЬКИЙ район, село КОЦЮРИ, вулиця Шевченка, 58</t>
  </si>
  <si>
    <t>935ea2af-e6cd-4ce0-91c1-2c252d43ca41</t>
  </si>
  <si>
    <t>ФАП с.Любківці Комунального некомерційного підприємства   «Заболотівська районна лікарня» Заболотівської селищної ради об'єднаної територіальної громади</t>
  </si>
  <si>
    <t>ЛЮБКІВЦІ</t>
  </si>
  <si>
    <t>ІВАНО-ФРАНКІВСЬКА область, село ЛЮБКІВЦІ, вулиця Лесі Українки, 6</t>
  </si>
  <si>
    <t>9362af36-19c0-4763-b2a9-15c5db022d15</t>
  </si>
  <si>
    <t>Іваничівська АЗПСМ</t>
  </si>
  <si>
    <t>93635ccf-97f6-4e78-8e95-c2a9f84ef025</t>
  </si>
  <si>
    <t>Буртинська АЗП/СМ КНП ЦПМСД Полонської міської ради</t>
  </si>
  <si>
    <t>БУРТИН</t>
  </si>
  <si>
    <t>ХМЕЛЬНИЦЬКА область, ПОЛОНСЬКИЙ район, село БУРТИН, вулиця Грушевського, 20</t>
  </si>
  <si>
    <t>9366bfbf-bf73-4bdf-9d50-49c82979b814</t>
  </si>
  <si>
    <t>ХАРКІВСЬКА область, місто ХАРКІВ, вулиця Пушкінська, 11/13</t>
  </si>
  <si>
    <t>93733f67-f98f-4411-b795-06bc2a47e1f3</t>
  </si>
  <si>
    <t>Кримська сільська лікарська амбулаторія загальної практики сімейної медицини</t>
  </si>
  <si>
    <t>КРИМСЬКЕ</t>
  </si>
  <si>
    <t>ЛУГАНСЬКА область, НОВОАЙДАРСЬКИЙ район, село КРИМСЬКЕ, вулиця Центральна, 78 б</t>
  </si>
  <si>
    <t>93748c90-291a-45cc-87b7-f6cfd9cb02d5</t>
  </si>
  <si>
    <t>Комунальне некомерційне підприємство"Рокитнівський центр первинної медико-санітарної допомоги" Рокитнівської селищної ради  (адмінкорпус)</t>
  </si>
  <si>
    <t>РІВНЕНСЬКА область, смт. РОКИТНЕ, вулиця Руслана Дубовця, 18</t>
  </si>
  <si>
    <t>937f73cb-cd37-436d-b360-596c80aaa9ce</t>
  </si>
  <si>
    <t>ФП с.Погонівка</t>
  </si>
  <si>
    <t>ПОГОНІВКА</t>
  </si>
  <si>
    <t>ХАРКІВСЬКА область, БАРВІНКІВСЬКИЙ район, село ПОГОНІВКА, провулок Шкільний, 12</t>
  </si>
  <si>
    <t>9384fd8e-d5ef-4f50-a2dd-f11f38c279e5</t>
  </si>
  <si>
    <t>БЕЛЗ</t>
  </si>
  <si>
    <t>ЛЬВІВСЬКА область, місто БЕЛЗ, вулиця 8 Березня, 11</t>
  </si>
  <si>
    <t>938969bf-713d-48c8-a944-9edf1e5b4b2e</t>
  </si>
  <si>
    <t>ФП с. Лук'янці</t>
  </si>
  <si>
    <t>ЛУК'ЯНЦІ</t>
  </si>
  <si>
    <t>ХАРКІВСЬКА область, ХАРКІВСЬКИЙ район, село ЛУК'ЯНЦІ, вулиця Шкільна, 3</t>
  </si>
  <si>
    <t>938a8469-d845-488e-a671-6f1c207c6e80</t>
  </si>
  <si>
    <t>ЯХНИ</t>
  </si>
  <si>
    <t>КИЇВСЬКА область, МИРОНІВСЬКИЙ район, село ЯХНИ, вулиця Шевченка, 19</t>
  </si>
  <si>
    <t>9398d118-15c1-45bb-978a-c06798b5a7c9</t>
  </si>
  <si>
    <t>БРОДКИ</t>
  </si>
  <si>
    <t>ЛЬВІВСЬКА область, МИКОЛАЇВСЬКИЙ район, село БРОДКИ, вулиця Зарічна, 1</t>
  </si>
  <si>
    <t>939ecff8-1801-479b-8a8a-37fa740d629b</t>
  </si>
  <si>
    <t>Сугаківська АЗПСМ</t>
  </si>
  <si>
    <t>СУГАКИ</t>
  </si>
  <si>
    <t>ВІННИЦЬКА область, МОГИЛІВ-ПОДІЛЬСЬКИЙ район, село СУГАКИ, вулиця Шевченка, 4</t>
  </si>
  <si>
    <t>93a13402-d264-4eaf-bcdb-31f1a50ffa3e</t>
  </si>
  <si>
    <t>ХМЕЛЬНИЦЬКА область, місто ХМЕЛЬНИЦЬКИЙ, вулиця Залізняка, 34/1</t>
  </si>
  <si>
    <t>93a50851-93ad-4593-b0f6-127cba30ff8f</t>
  </si>
  <si>
    <t>Жовтоярська сільська лікарська амбулаторія загальної практики сімейної медицини</t>
  </si>
  <si>
    <t>ЖОВТИЙ ЯР</t>
  </si>
  <si>
    <t>ОДЕСЬКА область, село ЖОВТИЙ ЯР, вулиця Миру, 4</t>
  </si>
  <si>
    <t>93aa8a38-7d99-4585-a22c-e5eafe188656</t>
  </si>
  <si>
    <t>ДНІПРОПЕТРОВСЬКА область, місто ДНІПРО, вулиця Квітки Основ'яненка, 14</t>
  </si>
  <si>
    <t>93ad0c3b-e8c2-4c2d-9bd4-1eb2b9d836ba</t>
  </si>
  <si>
    <t>Велико Коровинецька амбулаторія загальної практики сімейної медицини</t>
  </si>
  <si>
    <t>ВЕЛИКІ КОРОВИНЦІ</t>
  </si>
  <si>
    <t>ЖИТОМИРСЬКА область, ЧУДНІВСЬКИЙ район, смт. ВЕЛИКІ КОРОВИНЦІ, вулиця Терещенка, 20</t>
  </si>
  <si>
    <t>93afe3eb-c4b2-4082-8e06-7d499042de4b</t>
  </si>
  <si>
    <t>Авангардівська АЗПСМ с.Нова Долина</t>
  </si>
  <si>
    <t>93b13426-8ade-4455-800d-e9c6df7bbf94</t>
  </si>
  <si>
    <t>Шаргородське відділення ЕМД</t>
  </si>
  <si>
    <t>ВІННИЦЬКА область, місто ШАРГОРОД, вулиця Пархоменка, 9</t>
  </si>
  <si>
    <t>93b233dd-0c9a-481d-a673-925d6d73d658</t>
  </si>
  <si>
    <t>Пункт здоров'я с. Ревне</t>
  </si>
  <si>
    <t>ЧЕРНІВЕЦЬКА область, КІЦМАНСЬКИЙ район, село РЕВНЕ, вулиця Центральна, 50</t>
  </si>
  <si>
    <t>93b2939b-da38-4758-a13b-bb5f14fbd0fd</t>
  </si>
  <si>
    <t>КНП 'ЦПМСД № 3 м. Маріуполя' Амбулаторія № 1</t>
  </si>
  <si>
    <t>93ba8568-1333-4ca5-a51b-01a91397a0fd</t>
  </si>
  <si>
    <t>Амбулаторія ЗПСМ с.Баламутівка</t>
  </si>
  <si>
    <t>БАЛАМУТІВКА</t>
  </si>
  <si>
    <t>ЧЕРНІВЕЦЬКА область, ЗАСТАВНІВСЬКИЙ район, село БАЛАМУТІВКА, вулиця Шкільна, 3А</t>
  </si>
  <si>
    <t>93bd0b4b-c933-434f-a9df-f769e0baf43d</t>
  </si>
  <si>
    <t>Фельдшерський пунк с.Хрещатик  КНП "Черкаський районний центр "Червонослобідської сільської ради</t>
  </si>
  <si>
    <t>ЧЕРКАСЬКА область, село ХРЕЩАТИК, вулиця Татояна, 57</t>
  </si>
  <si>
    <t>93bde6e7-bd22-46af-8177-f57f1a316a4d</t>
  </si>
  <si>
    <t>Тарасівська амбулаторія загальної практики - сімейної медицини</t>
  </si>
  <si>
    <t>ЗАПОРІЗЬКА область, ПОЛОГІВСЬКИЙ район, село ТАРАСІВКА, вулиця Центральна , 11</t>
  </si>
  <si>
    <t>93c2f0a1-39ee-4431-a940-f68df4c419a6</t>
  </si>
  <si>
    <t>ФАП Кобринова Гребля</t>
  </si>
  <si>
    <t>КОБРИНОВА ГРЕБЛЯ</t>
  </si>
  <si>
    <t>ЧЕРКАСЬКА область, ТАЛЬНІВСЬКИЙ район, село КОБРИНОВА ГРЕБЛЯ, вулиця Жовтнева, 18</t>
  </si>
  <si>
    <t>93c3dbff-ed65-4174-a6c9-a5b93fdf3bf3</t>
  </si>
  <si>
    <t>93c61e74-632a-4329-b41f-8fe809526e03</t>
  </si>
  <si>
    <t>93d0b636-690a-4689-88fc-4e9ac8d663ff</t>
  </si>
  <si>
    <t>Амбулаторія загальної практики сімейної медицини селища міського типу Братське</t>
  </si>
  <si>
    <t>МИКОЛАЇВСЬКА область, БРАТСЬКИЙ район, смт. БРАТСЬКЕ, вулиця Чернишевського, 49</t>
  </si>
  <si>
    <t>93d1987f-3243-485b-95f6-2d7508461dc8</t>
  </si>
  <si>
    <t>АЗПСМ смт.Антонівка</t>
  </si>
  <si>
    <t>ХЕРСОНСЬКА область, смт. АНТОНІВКА, вулиця Дніпровська, 2а</t>
  </si>
  <si>
    <t>93d22742-c0e7-46e0-8b56-2018413f40ee</t>
  </si>
  <si>
    <t>93d978a9-f8fd-477f-a5d4-cb2552f58c59</t>
  </si>
  <si>
    <t>КНП "Гніванська МЛ"</t>
  </si>
  <si>
    <t>ВІННИЦЬКА область, ТИВРІВСЬКИЙ район, місто ГНІВАНЬ, вулиця Марії Ковач, 1</t>
  </si>
  <si>
    <t>93d99024-fc33-454a-973e-429ca553b0ac</t>
  </si>
  <si>
    <t>Смолянинівська сільська лікарська амбулаторія загальної практики сімейної медицини</t>
  </si>
  <si>
    <t>СМОЛЯНИНОВЕ</t>
  </si>
  <si>
    <t>ЛУГАНСЬКА область, НОВОАЙДАРСЬКИЙ район, село СМОЛЯНИНОВЕ, вулиця Шевченка, 1а</t>
  </si>
  <si>
    <t>93de14ad-d1aa-4fe3-b5ed-70ee33ee2d61</t>
  </si>
  <si>
    <t>місце надання послуг №3</t>
  </si>
  <si>
    <t>ЛЬВІВСЬКА область, ТУРКІВСЬКИЙ район, місто ТУРКА, вулиця Січових Стрільців, 224</t>
  </si>
  <si>
    <t>93e0bb6b-6f15-460c-beb4-8a4d0da1954c</t>
  </si>
  <si>
    <t>ЛЬВІВСЬКА область, місто СТАРИЙ САМБІР, вулиця Лева Галицького, 86</t>
  </si>
  <si>
    <t>93e22b7e-629f-42c1-874f-f2a44893b3f6</t>
  </si>
  <si>
    <t>Фельдшерсько-акушерський пункт с.Широка Балка</t>
  </si>
  <si>
    <t>ОДЕСЬКА область, БІЛЯЇВСЬКИЙ район, село ШИРОКА БАЛКА, вулиця 40 РОКІВ ПЕРЕМОГИ, 40</t>
  </si>
  <si>
    <t>93e4d774-3838-4461-8877-f01ff5fac5b7</t>
  </si>
  <si>
    <t>Відокремлений підрозділ"Кабінет сімейної медицини медичного центру"</t>
  </si>
  <si>
    <t>ЗАКАРПАТСЬКА область, ІРШАВСЬКИЙ район, місто ІРШАВА, вулиця Гагаріна, 17</t>
  </si>
  <si>
    <t>93e5e1e0-810b-4d8b-823c-393f7f9dacae</t>
  </si>
  <si>
    <t>Павлівська амбулаторія загальної практики - сімейної медицини</t>
  </si>
  <si>
    <t>ДОНЕЦЬКА область, село ПАВЛІВКА, вулиця Садова, 67 а</t>
  </si>
  <si>
    <t>93e9da57-4618-4503-9504-af76dc4d286b</t>
  </si>
  <si>
    <t>Вишнівчицька амбулаторія загальної практики-сімейної медицини</t>
  </si>
  <si>
    <t>ВИШНІВЧИК</t>
  </si>
  <si>
    <t>ХМЕЛЬНИЦЬКА область, ЧЕМЕРОВЕЦЬКИЙ район, село ВИШНІВЧИК, вулиця Лікарняна, 4а</t>
  </si>
  <si>
    <t>93e9dd73-dd94-4c8f-ae85-a0d0e99ebaea</t>
  </si>
  <si>
    <t>3 КНП "Скадовська ЦМЛ"</t>
  </si>
  <si>
    <t>ХЕРСОНСЬКА область, СКАДОВСЬКИЙ район, місто СКАДОВСЬК, вулиця Сергіївська, 92</t>
  </si>
  <si>
    <t>93f4cec1-6cae-4d9a-965b-425d22368690</t>
  </si>
  <si>
    <t>93f590ac-be34-40d4-b065-b440c897c23f</t>
  </si>
  <si>
    <t>Первозванівський ФП</t>
  </si>
  <si>
    <t>ПЕРВОЗВАНІВКА</t>
  </si>
  <si>
    <t>ПОЛТАВСЬКА область, ЧУТІВСЬКИЙ район, село ПЕРВОЗВАНІВКА, вулиця Центральна, 52</t>
  </si>
  <si>
    <t>940b6e22-aeee-41cf-acb1-91325d468db0</t>
  </si>
  <si>
    <t>Відокремлений структурний підрозділ Уличненська амбулаторія загальної практики сімейної медицини КНП "ДРЛ" ДРР</t>
  </si>
  <si>
    <t>УЛИЧНЕ</t>
  </si>
  <si>
    <t>ЛЬВІВСЬКА область, ДРОГОБИЦЬКИЙ район, село УЛИЧНЕ, вулиця Центральна, 97А</t>
  </si>
  <si>
    <t>940e7190-ddfe-4c3f-954a-263fd5f9e2dc</t>
  </si>
  <si>
    <t>Амбулаторія с.Кваси</t>
  </si>
  <si>
    <t>КВАСИ</t>
  </si>
  <si>
    <t>ЗАКАРПАТСЬКА область, РАХІВСЬКИЙ район, село КВАСИ, вулиця Кваси, 181</t>
  </si>
  <si>
    <t>9413b5ae-15db-4bc9-a6f4-71d0436e0de1</t>
  </si>
  <si>
    <t>Консультативно-діагностичний центр вулиця Полтавський Шлях, 153</t>
  </si>
  <si>
    <t>9413fcbb-4b08-46e5-9557-c1debf8366bc</t>
  </si>
  <si>
    <t>Комунальне некомерційне підприємство "Криворізька міська лікарня № 3" Криворізької міської ради</t>
  </si>
  <si>
    <t>ДНІПРОПЕТРОВСЬКА область, місто КРИВИЙ РІГ, вулиця Пушкіна, 13К</t>
  </si>
  <si>
    <t>94159142-cc47-4587-a05d-8c76402f26d2</t>
  </si>
  <si>
    <t>ФП с.Чайки</t>
  </si>
  <si>
    <t>КИЇВСЬКА область, БОГУСЛАВСЬКИЙ район, село ЧАЙКИ, вулиця ЗАТИШНА, 1</t>
  </si>
  <si>
    <t>9424ae64-3cae-40d3-bbc7-9c8940ccccb3</t>
  </si>
  <si>
    <t>ДНІПРОПЕТРОВСЬКА область, місто КАМ'ЯНСЬКЕ, проспект Гімназичний, 65</t>
  </si>
  <si>
    <t>9425a1d8-bcfb-418f-baf6-f1b45aff78d4</t>
  </si>
  <si>
    <t>Сухополовянська амбулаторія загальної практики сімейної медицини КНП "ЦПМСД" ПРР ЧО</t>
  </si>
  <si>
    <t>СУХОПОЛОВА</t>
  </si>
  <si>
    <t>ЧЕРНІГІВСЬКА область, ПРИЛУЦЬКИЙ район, село СУХОПОЛОВА, вулиця Чернігівська, 38</t>
  </si>
  <si>
    <t>942825d0-de4b-4a15-bfef-67526e80bd59</t>
  </si>
  <si>
    <t>94299433-4df1-4459-8a2c-e082aef43211</t>
  </si>
  <si>
    <t>ДНІПРОПЕТРОВСЬКА область, ДНІПРО район, місто ДНІПРО, бульвар Слави, 46</t>
  </si>
  <si>
    <t>94403bee-0e7a-4942-afb1-6585e43c8e8b</t>
  </si>
  <si>
    <t>ФП с. Дертка</t>
  </si>
  <si>
    <t>ЖИТОМИРСЬКА область, РОМАНІВСЬКИЙ район, село ДЕРТКА, вулиця Центральна, 16</t>
  </si>
  <si>
    <t>94462ca7-bd58-4bbe-9d31-64f4f0934fd1</t>
  </si>
  <si>
    <t>ФАП с.Суданка</t>
  </si>
  <si>
    <t>СУДАНКА</t>
  </si>
  <si>
    <t>ХАРКІВСЬКА область, ПЕРВОМАЙСЬКИЙ район, село СУДАНКА, вулиця Ювілейна, 1а</t>
  </si>
  <si>
    <t>944668ba-72d8-4575-b16f-e7db622c66a4</t>
  </si>
  <si>
    <t>Крутеньківська амбулаторія загальної практики сімейної медицини</t>
  </si>
  <si>
    <t>КРУТЕНЬКИ</t>
  </si>
  <si>
    <t>ЧЕРНІВЕЦЬКА область, ХОТИНСЬКИЙ район, село КРУТЕНЬКИ, вулиця Головна, 45</t>
  </si>
  <si>
    <t>94486ec0-a804-443c-9994-d39fa45d79e0</t>
  </si>
  <si>
    <t>ХМЕЛЬНИЦЬКА область, місто СЛАВУТА, вулиця Ярослава Мудрого, 29 Г</t>
  </si>
  <si>
    <t>945956cf-13eb-486c-9805-d0e99ff582ab</t>
  </si>
  <si>
    <t>Чижівська АЗПСМ</t>
  </si>
  <si>
    <t>ЖИТОМИРСЬКА область, село ЧИЖІВКА, вулиця Соборності, 6</t>
  </si>
  <si>
    <t>945a0188-e79a-4bc9-adac-a0c8be6c0723</t>
  </si>
  <si>
    <t>Пункт здоров'я с.Вороненко КНП "ЯЦПМСД"</t>
  </si>
  <si>
    <t>ВОРОНЕНКО</t>
  </si>
  <si>
    <t>ІВАНО-ФРАНКІВСЬКА область, село ВОРОНЕНКО, вулиця участок "Горби",</t>
  </si>
  <si>
    <t>945e5e34-8f14-4851-a263-df317b3c03b8</t>
  </si>
  <si>
    <t>Амбулаторія 6</t>
  </si>
  <si>
    <t>ДОНЕЦЬКА область, місто КРАМАТОРСЬК, вулиця Спартака, 4</t>
  </si>
  <si>
    <t>94681c78-b270-407a-a740-c770cd0d0af1</t>
  </si>
  <si>
    <t>Амбулаторія загальної практики-сімейної медицини с.Дмитрушки</t>
  </si>
  <si>
    <t>ДМИТРУШКИ</t>
  </si>
  <si>
    <t>ЧЕРКАСЬКА область, УМАНСЬКИЙ район, село ДМИТРУШКИ, вулиця Петропавлівська, 19а</t>
  </si>
  <si>
    <t>9477ce42-c626-4836-941b-21619046e850</t>
  </si>
  <si>
    <t>Фельдшерсько акушерський пункт с. Грубна</t>
  </si>
  <si>
    <t>947d821b-9905-492f-961c-f765ef49ab98</t>
  </si>
  <si>
    <t>Чабанівська АЗПСМ</t>
  </si>
  <si>
    <t>КИЇВСЬКА область, КИЄВО-СВЯТОШИНСЬКИЙ район, смт. ЧАБАНИ, вулиця Машинобудівників, 2б</t>
  </si>
  <si>
    <t>947dcf19-e747-4c0c-a146-1db0206f3577</t>
  </si>
  <si>
    <t>ФП села Васютинське лікарської амбулаторії села Рай-Олександрівка</t>
  </si>
  <si>
    <t>ВАСЮТИНСЬКЕ</t>
  </si>
  <si>
    <t>ДОНЕЦЬКА область, СЛОВ'ЯНСЬКИЙ район, село ВАСЮТИНСЬКЕ, вулиця Садова , 11а</t>
  </si>
  <si>
    <t>947f48ad-0df6-4c57-8d53-8eb70f0d237a</t>
  </si>
  <si>
    <t>Інзівська АЗПМС</t>
  </si>
  <si>
    <t>ІНЗІВКА</t>
  </si>
  <si>
    <t>ЗАПОРІЗЬКА область, село ІНЗІВКА, вулиця Міра, 77</t>
  </si>
  <si>
    <t>9480cfd6-c446-4399-bc63-1840177e32c5</t>
  </si>
  <si>
    <t>ФП с. Оксамитне</t>
  </si>
  <si>
    <t>ОКСАМИТНЕ</t>
  </si>
  <si>
    <t>ОДЕСЬКА область, БОЛГРАДСЬКИЙ район, село ОКСАМИТНЕ, вулиця Суворова, 10</t>
  </si>
  <si>
    <t>9484b163-27ea-4069-8ed8-964359292566</t>
  </si>
  <si>
    <t>ФАП с.Скоробагатьки</t>
  </si>
  <si>
    <t>СКОРОБАГАТЬКИ</t>
  </si>
  <si>
    <t>ПОЛТАВСЬКА область, ЛОХВИЦЬКИЙ район, село СКОРОБАГАТЬКИ, вулиця Німченка, 1</t>
  </si>
  <si>
    <t>94889735-57fb-46aa-a583-a7222e4a4e95</t>
  </si>
  <si>
    <t>ТЕРНОПІЛЬСЬКА область, місто ТЕРНОПІЛЬ, вулиця Р. Купчинського, 8</t>
  </si>
  <si>
    <t>9495e686-1d56-4fa1-a60a-37613e65c44c</t>
  </si>
  <si>
    <t>Товариство з обмеженою відповідальністю "МРТ ЕЛІТ"</t>
  </si>
  <si>
    <t>КІРОВОГРАДСЬКА область, місто КРОПИВНИЦЬКИЙ, вулиця Короленка, 56д</t>
  </si>
  <si>
    <t>94982ac6-03a8-40f1-a4c3-c5d77d9d1e14</t>
  </si>
  <si>
    <t>Амбулаторія загальної практики сімейної медицини с. Рингач</t>
  </si>
  <si>
    <t>РИНГАЧ</t>
  </si>
  <si>
    <t>ЧЕРНІВЕЦЬКА область, НОВОСЕЛИЦЬКИЙ район, село РИНГАЧ, вулиця Садова, 1</t>
  </si>
  <si>
    <t>9498e1c3-443f-4881-acd1-04d14a7bfd5d</t>
  </si>
  <si>
    <t>Товстенська АЗПСМ</t>
  </si>
  <si>
    <t>ТЕРНОПІЛЬСЬКА область, ЗАЛІЩИЦЬКИЙ район, смт. ТОВСТЕ, вулиця Робітнича, 1</t>
  </si>
  <si>
    <t>949aa959-168d-4647-987b-d2e5debecdd8</t>
  </si>
  <si>
    <t>Полянська амбулаторія ЗПСМ</t>
  </si>
  <si>
    <t>ЧЕРНІВЕЦЬКА область, ХОТИНСЬКИЙ район, село ПОЛЯНА, вулиця Свято-Дмитрівська, 78</t>
  </si>
  <si>
    <t>94a2d1e9-8b6d-4a0c-bcf0-c04852bc3258</t>
  </si>
  <si>
    <t>АЗПСМ с.Вільшана</t>
  </si>
  <si>
    <t>ХАРКІВСЬКА область, ДВОРІЧАНСЬКИЙ район, село ВІЛЬШАНА, вулиця Миру, 87</t>
  </si>
  <si>
    <t>94a444e2-e2f6-4f32-81e9-eeddbd58c7d5</t>
  </si>
  <si>
    <t>комунальне підприємство "Міська стоматологічна поліклініка №5"</t>
  </si>
  <si>
    <t>ЗАПОРІЗЬКА область, село ЗАПОРІЖЖЯ, вулиця 8 Березня, 32-А</t>
  </si>
  <si>
    <t>94a87a50-3471-4cfd-9418-df7eefc19ee9</t>
  </si>
  <si>
    <t>Ковпитська амбулаторія ЗПСМ</t>
  </si>
  <si>
    <t>КОВПИТА</t>
  </si>
  <si>
    <t>ЧЕРНІГІВСЬКА область, ЧЕРНІГІВСЬКИЙ район, село КОВПИТА, вулиця Грачова, 2</t>
  </si>
  <si>
    <t>94a8f3c7-5a53-4963-ba71-9be58867d207</t>
  </si>
  <si>
    <t>КНП "Міська поліклініка №17" ХМР</t>
  </si>
  <si>
    <t>94a93d83-d037-4704-bc11-4495c8782ca5</t>
  </si>
  <si>
    <t>Крижопільська АЗПСМ</t>
  </si>
  <si>
    <t>ВІННИЦЬКА область, КРИЖОПІЛЬСЬКИЙ район, смт. КРИЖОПІЛЬ, вулиця Данила Нечая, 6</t>
  </si>
  <si>
    <t>94ad6074-7b77-4219-8862-265dfd3cf5c2</t>
  </si>
  <si>
    <t>Хотинська амбулаторія загальної практики-сімейної медицини</t>
  </si>
  <si>
    <t>94b19f96-162a-41f3-80c1-654e1f841dd7</t>
  </si>
  <si>
    <t>Амбулаторія загальної практики сімейної медицини с. Шешори</t>
  </si>
  <si>
    <t>ШЕШОРИ</t>
  </si>
  <si>
    <t>ІВАНО-ФРАНКІВСЬКА область, КОСІВСЬКИЙ район, село ШЕШОРИ, вулиця Шевченка, 93</t>
  </si>
  <si>
    <t>94b5dd08-3444-4179-9f52-625a6f27a15d</t>
  </si>
  <si>
    <t>ЗАКАРПАТСЬКА область, місто УЖГОРОД, вулиця Бачинського, 1</t>
  </si>
  <si>
    <t>94bb1823-b719-4a7b-83dc-a7db6ccfaea2</t>
  </si>
  <si>
    <t>Комунальне некомерційне підприємство "Криворізька міська лікарня №9" Криворізької міської ради</t>
  </si>
  <si>
    <t>ДНІПРОПЕТРОВСЬКА область, місто КРИВИЙ РІГ, вулиця Женевська, 6б</t>
  </si>
  <si>
    <t>94bbbbad-76dc-4b58-a5b9-f545a67634f5</t>
  </si>
  <si>
    <t>КД Бориспільська 30а, КНП "КМКЛ №5"</t>
  </si>
  <si>
    <t>М.КИЇВ, місто КИЇВ, вулиця Бориспільська, 30а</t>
  </si>
  <si>
    <t>94bce9f3-a7ba-4b77-a554-8007273ba603</t>
  </si>
  <si>
    <t>ФП с. Соснівка</t>
  </si>
  <si>
    <t>СУМСЬКА область, ГЛУХІВСЬКИЙ район, село СОСНІВКА, вулиця Центральна, 7а</t>
  </si>
  <si>
    <t>94bf7ab9-9de1-47b0-9759-d4015c325908</t>
  </si>
  <si>
    <t>фельдшерсько-акушерський пункт села Багачівка</t>
  </si>
  <si>
    <t>БАГАЧІВКА</t>
  </si>
  <si>
    <t>ЧЕРКАСЬКА область, ХРИСТИНІВСЬКИЙ район, село БАГАЧІВКА, вулиця Центральна, 8</t>
  </si>
  <si>
    <t>94c0ad3e-f76e-454b-b560-fcf5db534d4f</t>
  </si>
  <si>
    <t>Комунальне некомерційне підприємство "Міська дитяча поліклініка №2" Харківської міської ради</t>
  </si>
  <si>
    <t>ХАРКІВСЬКА область, місто ХАРКІВ, проспект Любові Малої, 2/Б</t>
  </si>
  <si>
    <t>94c3e653-5847-4bb2-91f4-977d90f1330a</t>
  </si>
  <si>
    <t>Лиманська сільська лікарська амбулаторія загальної практики – сімейної медицини</t>
  </si>
  <si>
    <t>ЛУГАНСЬКА область, СТАРОБІЛЬСЬКИЙ район, село ЛИМАН, вулиця Шкільна, 1в</t>
  </si>
  <si>
    <t>94c42ebc-3c42-49bf-8bd9-8fa3996fa800</t>
  </si>
  <si>
    <t>Філія №2 Черкаської міської консультативно-діагностичної поліклініки</t>
  </si>
  <si>
    <t>94c7fa01-5db7-4b8b-9d6a-69ab0015da27</t>
  </si>
  <si>
    <t>ФП с.Стара Семенівка</t>
  </si>
  <si>
    <t>СТАРА СЕМЕНІВКА</t>
  </si>
  <si>
    <t>ХАРКІВСЬКА область, БАРВІНКІВСЬКИЙ район, село СТАРА СЕМЕНІВКА, вулиця Шевченка,</t>
  </si>
  <si>
    <t>94cf5ef0-3d9c-4da4-b076-e15a43026b88</t>
  </si>
  <si>
    <t>КОМУНАЛЬНЕ НЕКОМЕРЦІЙНЕ ПІДПРИЄМСТВО "НОВОСТРІЛИЩАНСЬКА АМБУЛАТОРІЯ ЗАГАЛЬНОЇ ПРАКТИКИ- СІМЕЙНОЇ МЕДИЦИНИ" БІБРСЬКОЇ МІСЬКОЇ РАДИ</t>
  </si>
  <si>
    <t>ЛЬВІВСЬКА область, ЖИДАЧІВСЬКИЙ район, смт. НОВІ СТРІЛИЩА, вулиця Шевченка, 14</t>
  </si>
  <si>
    <t>94d418e8-33bd-4889-a16f-6ecbf36ba2b7</t>
  </si>
  <si>
    <t>Мартинівська амбулаторія загальної практики - сімейної медицини</t>
  </si>
  <si>
    <t>ПОЛТАВСЬКА область, село МАРТИНІВКА, провулок Шкільний, 11</t>
  </si>
  <si>
    <t>94e49c90-db09-496c-aa59-1a131bccce0a</t>
  </si>
  <si>
    <t>Хряцьківська амбулаторії загальної практики сімейної медицини</t>
  </si>
  <si>
    <t>ХРЯЦЬКА</t>
  </si>
  <si>
    <t>ЧЕРНІВЕЦЬКА область, ГЕРЦАЇВСЬКИЙ район, село ХРЯЦЬКА, вулиця Шевчена, 304</t>
  </si>
  <si>
    <t>94e8291a-626d-461e-ad7d-d1018cfe23a1</t>
  </si>
  <si>
    <t>КНП "МСП№6" ХМР (пр. Московський 37)</t>
  </si>
  <si>
    <t>ХАРКІВСЬКА область, місто ХАРКІВ, проспект Московський, 37</t>
  </si>
  <si>
    <t>94e86dac-973a-4281-95c9-27c81c6fe96a</t>
  </si>
  <si>
    <t>Амбулаторія №7 КНП БМР «Броварський міський центр первинної медико-санітарної допомоги»</t>
  </si>
  <si>
    <t>КИЇВСЬКА область, місто БРОВАРИ,  Київська вул., 292</t>
  </si>
  <si>
    <t>94ee64ef-ba84-40f5-89a2-56e7ee4dff72</t>
  </si>
  <si>
    <t>Любецька  амбулаторія загальної практики - сімейної медицини</t>
  </si>
  <si>
    <t>ЛЮБЕЧ</t>
  </si>
  <si>
    <t>ЧЕРНІГІВСЬКА область, смт. ЛЮБЕЧ, вулиця Добринінська , 60</t>
  </si>
  <si>
    <t>94ee94dd-6d13-4778-925b-ce6c954fd4b6</t>
  </si>
  <si>
    <t>Амбулаторія загальної практики - сімейної медицини "Гвардійська"</t>
  </si>
  <si>
    <t>МИКОЛАЇВСЬКА область, місто ПЕРВОМАЙСЬК, вулиця Гвардійська, 3</t>
  </si>
  <si>
    <t>94f02dc0-35cb-43fe-a62d-178867ab6c31</t>
  </si>
  <si>
    <t>Амбулаторія загальної практики-сімейної медицини с.Бабухів</t>
  </si>
  <si>
    <t>БАБУХІВ</t>
  </si>
  <si>
    <t>ІВАНО-ФРАНКІВСЬКА область, РОГАТИНСЬКИЙ район, село БАБУХІВ, вулиця Котляревського, 5</t>
  </si>
  <si>
    <t>94f8aa9b-7eea-440f-ab0c-be7b6950bcf2</t>
  </si>
  <si>
    <t>Амбулаторія загальної практики-сімейної медицини № 8 КНП "ЦПМСД" Печерського району м. Києва</t>
  </si>
  <si>
    <t>9501c1b2-a8f7-4675-84ed-29d7bdd4d03e</t>
  </si>
  <si>
    <t>Білоославська лікарська амбулаторія ЗПСМ</t>
  </si>
  <si>
    <t>БІЛІ ОСЛАВИ</t>
  </si>
  <si>
    <t>ІВАНО-ФРАНКІВСЬКА область, НАДВІРНЯНСЬКИЙ район, село БІЛІ ОСЛАВИ, вулиця Марійки Підгірянки, 350</t>
  </si>
  <si>
    <t>950f69f0-c3f0-46b9-b834-6fd8b5850ae4</t>
  </si>
  <si>
    <t>Сутковецька амбулаторія загальної практики сімейної медицини</t>
  </si>
  <si>
    <t>СУТКІВЦІ</t>
  </si>
  <si>
    <t>ХМЕЛЬНИЦЬКА область, село СУТКІВЦІ, вулиця Соборна, 23</t>
  </si>
  <si>
    <t>95105e43-b872-4644-926e-a3b2bdb89692</t>
  </si>
  <si>
    <t>Амбулаторія загальної практики - сімейної медицини с. Мартинівка</t>
  </si>
  <si>
    <t>ЧЕРКАСЬКА область, КАНІВСЬКИЙ район, село МАРТИНІВКА, вулиця Заводська, 40</t>
  </si>
  <si>
    <t>9512c234-152f-4e38-8482-44076ae19abe</t>
  </si>
  <si>
    <t>9512d042-026d-45a0-b552-30d8a49e9b34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</si>
  <si>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 , Підстанція ЕМД "Буськ", Пункт ЕМД "Красне"</t>
  </si>
  <si>
    <t>ЛЬВІВСЬКА область, смт. КРАСНЕ, вулиця Золочівска, 10</t>
  </si>
  <si>
    <t>95195bf5-4aa1-49e7-b8a0-cac37249a3bb</t>
  </si>
  <si>
    <t>Консультативно-діагностичне відділення № 2 КНП "КДЦ" Сєвєродонецької міської ради</t>
  </si>
  <si>
    <t>ЛУГАНСЬКА область, місто СЄВЄРОДОНЕЦЬК, вулиця Курчатова, 36</t>
  </si>
  <si>
    <t>951ccf49-a19a-41d8-8572-2789a63b27d8</t>
  </si>
  <si>
    <t>Гальчинська амбулаторія загальної практики сімейної медицини</t>
  </si>
  <si>
    <t>ГАЛЬЧИН</t>
  </si>
  <si>
    <t>ЖИТОМИРСЬКА область, село ГАЛЬЧИН, вулиця Корольова, 116</t>
  </si>
  <si>
    <t>95347fea-90e1-4e2f-ad4b-a7d28d5d51b4</t>
  </si>
  <si>
    <t>МАКЕДОНІВКА</t>
  </si>
  <si>
    <t>ДОНЕЦЬКА область, НІКОЛЬСЬКИЙ район, село МАКЕДОНІВКА, вулиця Нова, 14</t>
  </si>
  <si>
    <t>9535dec8-d59a-44fc-8fc4-7d777dab55b8</t>
  </si>
  <si>
    <t>АЗПСМ с. Бесарабівка</t>
  </si>
  <si>
    <t>БЕСАРАБІВКА</t>
  </si>
  <si>
    <t>ХАРКІВСЬКА область, КЕГИЧІВСЬКИЙ район, село БЕСАРАБІВКА, вулиця Половка П.А., 2</t>
  </si>
  <si>
    <t>953cbbc8-9feb-4e44-b1b1-74c662bd5e73</t>
  </si>
  <si>
    <t>Стоматологія Павлівка</t>
  </si>
  <si>
    <t>ДОНЕЦЬКА область, МАР'ЇНСЬКИЙ район, село ПАВЛІВКА, вулиця Садова, 67</t>
  </si>
  <si>
    <t>953d80d9-6904-44cf-aceb-1f44e876b19d</t>
  </si>
  <si>
    <t>КНП "Яремчанська центральна міська лікарня"</t>
  </si>
  <si>
    <t>ІВАНО-ФРАНКІВСЬКА область, місто ЯРЕМЧЕ, вулиця Довбуша, 5</t>
  </si>
  <si>
    <t>95426a8b-2052-4f53-80b3-986285e785a3</t>
  </si>
  <si>
    <t>АЗПСМ с.Вільхуватка</t>
  </si>
  <si>
    <t>ХАРКІВСЬКА область, ВЕЛИКОБУРЛУЦЬКИЙ район, село ВІЛЬХУВАТКА, вулиця Харченка, 6</t>
  </si>
  <si>
    <t>9555723a-3a3d-4cb6-a574-7713df8a3db6</t>
  </si>
  <si>
    <t>ВІДДІЛЕННЯ ПРОМЕНЕВОЇ ДІАГНОСТИКИ КОМУНАЛЬНЕ НЕКОМЕРЦІЙНЕ ПІДПРИЄМСТВО "КОНСУЛЬТАТИВНО-ДІАГНОСТИЧНИЙ ЦЕНТР" ОБОЛОНСЬКОГО РАЙОНУ М. КИЄВА, вул. Маршала Тимошенка, 4-Б</t>
  </si>
  <si>
    <t>М.КИЇВ, місто КИЇВ, вулиця Маршала Тимошенка, 4-Б</t>
  </si>
  <si>
    <t>955ddc2c-6311-4e30-bfde-2dc563e8aaa1</t>
  </si>
  <si>
    <t>Седнівський ФП</t>
  </si>
  <si>
    <t>СЕДНІВКА</t>
  </si>
  <si>
    <t>КІРОВОГРАДСЬКА область, УСТИНІВСЬКИЙ район, село СЕДНІВКА, вулиця Шевченка, 22</t>
  </si>
  <si>
    <t>95601611-66cd-4ea3-9785-b614a28e6acf</t>
  </si>
  <si>
    <t>Амбулаторія ТОВ "Багатопрофільна лікарня №2"</t>
  </si>
  <si>
    <t>956af56b-da17-4acd-aa42-3f2404a3de79</t>
  </si>
  <si>
    <t>Амбулаторія загальної практики сімейної медицини м.Чигирин</t>
  </si>
  <si>
    <t>ЧЕРКАСЬКА область, ЧИГИРИНСЬКИЙ район, місто ЧИГИРИН, вулиця Замкова, 88</t>
  </si>
  <si>
    <t>9574a0a1-b186-437c-aa56-b5cf2a8cb3b7</t>
  </si>
  <si>
    <t>Місце надання послуги №2</t>
  </si>
  <si>
    <t>ІВАНО-ФРАНКІВСЬКА область, місто ІВАНО-ФРАНКІВСЬК, вулиця Івана-Франка, 17</t>
  </si>
  <si>
    <t>957f8dc7-37db-4460-8907-808df205280c</t>
  </si>
  <si>
    <t>ОДЕСЬКА область, місто ОДЕСА, вулиця Довженко , 9-А</t>
  </si>
  <si>
    <t>9584c842-12b1-4fcf-9908-9ee2e7b24278</t>
  </si>
  <si>
    <t>Центр надання первинної медичної допомоги Амбулаторія № 1</t>
  </si>
  <si>
    <t>ХАРКІВСЬКА область, місто ХАРКІВ, вулиця Руставелі, 14</t>
  </si>
  <si>
    <t>958a94b3-5d38-49bd-a8c2-091232d70363</t>
  </si>
  <si>
    <t>АЗПСМ с.Скрипаї</t>
  </si>
  <si>
    <t>СКРИПАЇ</t>
  </si>
  <si>
    <t>ХАРКІВСЬКА область, ЗМІЇВСЬКИЙ район, село СКРИПАЇ, вулиця Широка, 45 А</t>
  </si>
  <si>
    <t>95916fef-d4e7-46f0-96c8-0932b17efe08</t>
  </si>
  <si>
    <t>АЗПСМ смт Андріївка №19</t>
  </si>
  <si>
    <t>ДОНЕЦЬКА область, ВОЛНОВАСЬКИЙ район, смт. АНДРІЇВКА, вулиця Ювілейна, 1а</t>
  </si>
  <si>
    <t>9592c407-b3b7-4ef1-981f-afecfc62c222</t>
  </si>
  <si>
    <t>Фельдшерсько-акушерський пункт с. Сопошин</t>
  </si>
  <si>
    <t>СОПОШИН</t>
  </si>
  <si>
    <t>ЛЬВІВСЬКА область, ЖОВКІВСЬКИЙ район, село СОПОШИН, вулиця Чорновола, 54</t>
  </si>
  <si>
    <t>95934890-7251-40b5-a88e-005ce7d0c9ef</t>
  </si>
  <si>
    <t>Фельдшерський пункт с. Веселе</t>
  </si>
  <si>
    <t>ДОНЕЦЬКА область, ВЕЛИКОНОВОСІЛКІВСЬКИЙ район, село ВЕСЕЛЕ, вулиця Гагаріна, 45</t>
  </si>
  <si>
    <t>95971b52-847d-4f71-b7ec-c82037699bd4</t>
  </si>
  <si>
    <t>Фельдшерсько-акушерський пункт с. Козубівка</t>
  </si>
  <si>
    <t>КОЗУБІВКА</t>
  </si>
  <si>
    <t>ПОЛТАВСЬКА область, ХОРОЛЬСЬКИЙ район, село КОЗУБІВКА, вулиця Шевченка, 21</t>
  </si>
  <si>
    <t>959940b5-6b25-49c1-8d59-be3d8d2bb963</t>
  </si>
  <si>
    <t>Фельдшерський пункт с.Воронівка</t>
  </si>
  <si>
    <t>ВОРОНІВКА</t>
  </si>
  <si>
    <t>ЧЕРКАСЬКА область, ГОРОДИЩЕНСЬКИЙ район, село ВОРОНІВКА, вулиця Перемоги, 5</t>
  </si>
  <si>
    <t>959b56b8-d339-4520-a439-17468ce40731</t>
  </si>
  <si>
    <t>959bb8fb-4158-415a-a916-0ad594c0f9ec</t>
  </si>
  <si>
    <t>ЛУГАНСЬКА область, місто СЄВЄРОДОНЕЦЬК, вулиця Сметаніна, 5ш</t>
  </si>
  <si>
    <t>959c1f4b-95e7-4ae9-bba5-44b34d9b20fc</t>
  </si>
  <si>
    <t>Степанівський ФП</t>
  </si>
  <si>
    <t>КІРОВОГРАДСЬКА область, УСТИНІВСЬКИЙ район, село СТЕПАНІВКА, вулиця Набережна, 35</t>
  </si>
  <si>
    <t>95aea3de-21d5-49ea-a5c6-6ec871215a1f</t>
  </si>
  <si>
    <t>ФАП с.Чорний Потік</t>
  </si>
  <si>
    <t>ЧОРНИЙ ПОТІК</t>
  </si>
  <si>
    <t>ЧЕРНІВЕЦЬКА область, ЗАСТАВНІВСЬКИЙ район, село ЧОРНИЙ ПОТІК, вулиця Головна, 22</t>
  </si>
  <si>
    <t>95aef95d-4c42-4db7-ae2f-aecc0452856a</t>
  </si>
  <si>
    <t>Сімейна клініка на Європейскій</t>
  </si>
  <si>
    <t>ПОЛТАВСЬКА область, місто ПОЛТАВА, вулиця Європейська, 108</t>
  </si>
  <si>
    <t>95c119f3-ca62-41ab-a308-28855bc7e09a</t>
  </si>
  <si>
    <t>Комунальне некомерційне підприємство "Міська поліклініка №9" Харківської міської ради</t>
  </si>
  <si>
    <t>95c349ac-cc8e-4b29-8597-ebb8bc1f57fc</t>
  </si>
  <si>
    <t>95c47891-4678-43d2-85ad-021babf35f7d</t>
  </si>
  <si>
    <t>Фельдшерсько-акушерський пункт села Бухарів  Могилянівської лікарської амбулаторії загальної практики сімейної медицини  "Острозького районного центру ПМСД"</t>
  </si>
  <si>
    <t>БУХАРІВ</t>
  </si>
  <si>
    <t>РІВНЕНСЬКА область, село БУХАРІВ, вулиця 1 Травня, 56</t>
  </si>
  <si>
    <t>95c953a2-4276-4947-a93c-944f7ed7dc1a</t>
  </si>
  <si>
    <t>ЧЕРНІГІВСЬКА область, місто ЧЕРНІГІВ, вулиця гагаріна, 6</t>
  </si>
  <si>
    <t>95c9fb17-df9e-43d8-bfdb-383c167939ca</t>
  </si>
  <si>
    <t>Амбулаторія загальної практики сімейної медицини села Капустинці</t>
  </si>
  <si>
    <t>КИЇВСЬКА область, ЯГОТИНСЬКИЙ район, село КАПУСТИНЦІ, вулиця Євгенія Столбова, 5</t>
  </si>
  <si>
    <t>95cc3d75-d391-4255-8c4b-de6e0dc16fec</t>
  </si>
  <si>
    <t>амбулаторія загальної практики - сімейної медицини №1 КНП "4-та міська поліклініка м. Львова"</t>
  </si>
  <si>
    <t>ЛЬВІВСЬКА область, місто ЛЬВІВ, вулиця Навроцького, 23</t>
  </si>
  <si>
    <t>95cf12f8-d913-44af-861b-2df442c4c1d2</t>
  </si>
  <si>
    <t>АЗПСМ №3 вул. Алма-Атинська,2</t>
  </si>
  <si>
    <t>М.КИЇВ, місто КИЇВ, вулиця Алма-Атинська, 2</t>
  </si>
  <si>
    <t>95cffa7f-db3f-4531-a73b-92b9a3bed99c</t>
  </si>
  <si>
    <t>ДОНЕЦЬКА область, місто КОСТЯНТИНІВКА, проспект Ломоносова, 161</t>
  </si>
  <si>
    <t>95d30df9-ef45-4e85-9092-9e3c05ee6cc2</t>
  </si>
  <si>
    <t>Смизька АЗПСМ, КНП "Смизький ЦПМСД"</t>
  </si>
  <si>
    <t>РІВНЕНСЬКА область, ДУБЕНСЬКИЙ район, смт. СМИГА, провулок Парковий, 5</t>
  </si>
  <si>
    <t>95d56ddf-03f7-466f-b7e2-8a396ebb869d</t>
  </si>
  <si>
    <t>Місце надання медичної допомоги (вул.Старокозацька, 68)</t>
  </si>
  <si>
    <t>ДНІПРОПЕТРОВСЬКА область, місто ДНІПРО, вулиця Старокозацька, 68</t>
  </si>
  <si>
    <t>95d89ac8-c96e-4dbf-ae67-076ebbdd3a36</t>
  </si>
  <si>
    <t>Запорізька обл., Запорізький р-н, смт Кушугум, вул. Партизанська/Зоряна, буд. 65/1А</t>
  </si>
  <si>
    <t>95def93f-118e-42b3-84c1-96f01fdc1216</t>
  </si>
  <si>
    <t>Амбулаторія загальної практики - сімейної медицини № 11, КНП "ДЦПМСД 9"ДМР  м.Дніпро</t>
  </si>
  <si>
    <t>ДНІПРОПЕТРОВСЬКА область, місто ДНІПРО, вулиця Осіння, 13а</t>
  </si>
  <si>
    <t>95ea7ee6-1a1f-45ca-a862-298cf42214dd</t>
  </si>
  <si>
    <t>Комиш-Зорянська амбулаторія загальної практики-сімейної медицини</t>
  </si>
  <si>
    <t>КОМИШ-ЗОРЯ</t>
  </si>
  <si>
    <t>ЗАПОРІЗЬКА область, БІЛЬМАЦЬКИЙ район, смт. КОМИШ-ЗОРЯ, вулиця Вокзальна, 49</t>
  </si>
  <si>
    <t>95eff38f-154f-42e3-ace1-35853eb20946</t>
  </si>
  <si>
    <t>Фельдшерський пункт  с.Майдан</t>
  </si>
  <si>
    <t>ЖИТОМИРСЬКА область, ОЛЕВСЬКИЙ район, село МАЙДАН, вулиця Націон. Визволення, 57 А</t>
  </si>
  <si>
    <t>95f3fd6d-e103-4e40-af73-adf0964b353a</t>
  </si>
  <si>
    <t>ТЕРНОПІЛЬСЬКА область, ПІДГАЄЦЬКИЙ район, місто ПІДГАЙЦІ, вулиця Шевченка, 15</t>
  </si>
  <si>
    <t>95fb0594-1199-42f9-9f97-eba2cce0edc5</t>
  </si>
  <si>
    <t>Болгарська АЗПСМ</t>
  </si>
  <si>
    <t>ЗАПОРІЗЬКА область, ПРИМОРСЬКИЙ район, село БОЛГАРКА, прохід Лікарняний, 4</t>
  </si>
  <si>
    <t>95ff6e5c-d0fb-4fe7-bb3f-f139eecd48d5</t>
  </si>
  <si>
    <t>Фельдшерський пункт с. Онищенки КНП "Центр ПМСД Решетилівської районної ради"</t>
  </si>
  <si>
    <t>ОНИЩЕНКИ</t>
  </si>
  <si>
    <t>ПОЛТАВСЬКА область, РЕШЕТИЛІВСЬКИЙ район, село ОНИЩЕНКИ, вулиця Шевченка, 55</t>
  </si>
  <si>
    <t>95fffcd0-60e3-42af-8689-e358c8b3e442</t>
  </si>
  <si>
    <t>Дар’ївська амбулаторія загальної практики сімейної медицини</t>
  </si>
  <si>
    <t>ДАР'ЇВКА</t>
  </si>
  <si>
    <t>ХЕРСОНСЬКА область, БІЛОЗЕРСЬКИЙ район, село ДАР'ЇВКА, вулиця Соборна, 126</t>
  </si>
  <si>
    <t>96013167-9974-4a70-a617-ba7b33d8d6a2</t>
  </si>
  <si>
    <t>Стольненська сільська лікарська амбулаторія загальної практики-сімейної медицини</t>
  </si>
  <si>
    <t>СТОЛЬНЕ</t>
  </si>
  <si>
    <t>ЧЕРНІГІВСЬКА область, МЕНСЬКИЙ район, село СТОЛЬНЕ, вулиця коцюбинського, 3</t>
  </si>
  <si>
    <t>96021309-9f48-47ef-a28e-d296b52f8cae</t>
  </si>
  <si>
    <t>ВОЛИНСЬКА область, місто ЛУЦЬК, проспект Відродження, 13</t>
  </si>
  <si>
    <t>9602b3c4-4de5-49f2-8681-7f16d825aa0c</t>
  </si>
  <si>
    <t>Сторожинецька АЗПСМ</t>
  </si>
  <si>
    <t>ЧЕРНІВЕЦЬКА область, СТОРОЖИНЕЦЬКИЙ район, місто СТОРОЖИНЕЦЬ, вулиця Видинівського, 22</t>
  </si>
  <si>
    <t>960883e8-b7e6-4d7b-ac7d-af2c2fc54274</t>
  </si>
  <si>
    <t>КНП ХОР "Обласна дитяча інфекційна клінічна лікарня"</t>
  </si>
  <si>
    <t>ХАРКІВСЬКА область, місто ХАРКІВ, проспект Героїв Сталінграда, 160</t>
  </si>
  <si>
    <t>9609f105-aacc-40ee-ab53-f8ed30238c46</t>
  </si>
  <si>
    <t>Амбулаторія 5</t>
  </si>
  <si>
    <t>960dde4d-af94-4d90-bfb1-a6bf3103a749</t>
  </si>
  <si>
    <t>Кам*янецький фельдшерський пункт</t>
  </si>
  <si>
    <t>ХМЕЛЬНИЦЬКА область, СЛАВУТСЬКИЙ район, село КАМ'ЯНКА, вулиця Камянецька, 1</t>
  </si>
  <si>
    <t>960de9d6-9614-49ac-8b63-079fcd123e7f</t>
  </si>
  <si>
    <t>Стінківська амбулаторія загальної практики-сімейної медицини</t>
  </si>
  <si>
    <t>ТЕРНОПІЛЬСЬКА область, БУЧАЦЬКИЙ район, село СТІНКА, вулиця Центральна, 26</t>
  </si>
  <si>
    <t>960fcbb8-9cc7-4e43-b028-58150fc485e9</t>
  </si>
  <si>
    <t>КНП«Звенигородська багатопрофільна лікарня інтенсивного лікування» Поліклінічне відділення</t>
  </si>
  <si>
    <t>961b61f7-f225-466e-a574-c19cb6e03e0a</t>
  </si>
  <si>
    <t>АЗПСМ с. Чорнянка</t>
  </si>
  <si>
    <t>ЧОРНЯНКА</t>
  </si>
  <si>
    <t>ХЕРСОНСЬКА область, КАХОВСЬКИЙ район, село ЧОРНЯНКА, вулиця Російська, 1</t>
  </si>
  <si>
    <t>96223ffc-5d9f-442c-a6c7-441e726be2dc</t>
  </si>
  <si>
    <t>Фельдшерсько-акушерський пункт с. Боброїди</t>
  </si>
  <si>
    <t>БОБРОЇДИ</t>
  </si>
  <si>
    <t>ЛЬВІВСЬКА область, ЖОВКІВСЬКИЙ район, село БОБРОЇДИ, вулиця Грушевського, 5</t>
  </si>
  <si>
    <t>9625ac24-e5f6-4d11-991a-d982109f15a2</t>
  </si>
  <si>
    <t>АЗПСМ смт.Дашава</t>
  </si>
  <si>
    <t>ДАШАВА</t>
  </si>
  <si>
    <t>ЛЬВІВСЬКА область, СТРИЙСЬКИЙ район, смт. ДАШАВА, вулиця Пекар-Новицької, 14</t>
  </si>
  <si>
    <t>9627fe84-2aa4-44bf-9eaa-a1fb407108bb</t>
  </si>
  <si>
    <t>ФАП с.Розкопанці</t>
  </si>
  <si>
    <t>РОЗКОПАНЦІ</t>
  </si>
  <si>
    <t>КИЇВСЬКА область, БОГУСЛАВСЬКИЙ район, село РОЗКОПАНЦІ, вулиця КІЛЬЦЕВА, 25</t>
  </si>
  <si>
    <t>962fa888-42b9-4e7f-bffd-983b6d836b57</t>
  </si>
  <si>
    <t>Фельдшерський пункт с. Кузничі</t>
  </si>
  <si>
    <t>КУЗНИЧІ</t>
  </si>
  <si>
    <t>ЧЕРНІГІВСЬКА область, ГОРОДНЯНСЬКИЙ район, село КУЗНИЧІ, вулиця Вишнева, 8</t>
  </si>
  <si>
    <t>96323285-52fc-49f8-8584-06ee06e5257b</t>
  </si>
  <si>
    <t>Центр первинної медичної (медико-санітарної) допомоги АМБУЛАТОРІЯ №3</t>
  </si>
  <si>
    <t>ХАРКІВСЬКА область, місто ХАРКІВ, вулиця Метробудівників, 24</t>
  </si>
  <si>
    <t>963a1d51-b8cf-4f1b-8e41-8870259681ee</t>
  </si>
  <si>
    <t>Фельдшерсько-акушерський пункт с.Негівці</t>
  </si>
  <si>
    <t>НЕГІВЦІ</t>
  </si>
  <si>
    <t>ІВАНО-ФРАНКІВСЬКА область, село НЕГІВЦІ, вулиця Тарантюка, 1</t>
  </si>
  <si>
    <t>963b72e0-e761-42e4-9539-cf57b5354b4c</t>
  </si>
  <si>
    <t>КНП ПЕРВОМАЙСЬКА ЦРЛ</t>
  </si>
  <si>
    <t>963bc447-8f56-4282-81fc-3e1a72117448</t>
  </si>
  <si>
    <t>ДОНЕЦЬКА область, місто СЛОВ'ЯНСЬК, вулиця Нарвська, 16</t>
  </si>
  <si>
    <t>963d4783-bbf6-407e-bfe3-5525cbe85684</t>
  </si>
  <si>
    <t>Новополтавська амбулаторія загальної практики сімейної медицини</t>
  </si>
  <si>
    <t>ЗАПОРІЗЬКА область, ЧЕРНІГІВСЬКИЙ район, село НОВОПОЛТАВКА, вулиця Центральна, 195</t>
  </si>
  <si>
    <t>96434f53-74b5-441a-93df-81c76dafeacd</t>
  </si>
  <si>
    <t>ФАП с. Закрівці</t>
  </si>
  <si>
    <t>ЗАКРІВЦІ</t>
  </si>
  <si>
    <t>ІВАНО-ФРАНКІВСЬКА область, КОЛОМИЙСЬКИЙ район, село ЗАКРІВЦІ, вулиця Шевченка, 48</t>
  </si>
  <si>
    <t>96572d98-439b-4ab1-85e0-becffaaa2ec0</t>
  </si>
  <si>
    <t>РІВНЕНСЬКА область, КОСТОПІЛЬСЬКИЙ район, село ІВАНИЧІ, вулиця Костопільська, 65</t>
  </si>
  <si>
    <t>965f9377-f2f6-43a1-b4a5-59503c33ba6d</t>
  </si>
  <si>
    <t>Фельдшерсько-акушерський пункт село Климентіївка</t>
  </si>
  <si>
    <t>КЛИМЕНТІЇВКА</t>
  </si>
  <si>
    <t>ЖИТОМИРСЬКА область, БАРАНІВСЬКИЙ район, село КЛИМЕНТІЇВКА, вулиця Заграда, 46</t>
  </si>
  <si>
    <t>966c85b8-11a8-4165-bef3-6f9cf8004152</t>
  </si>
  <si>
    <t>ФАП с.Соловка</t>
  </si>
  <si>
    <t>СОЛОВКА</t>
  </si>
  <si>
    <t>ЗАКАРПАТСЬКА область, УЖГОРОДСЬКИЙ район, село СОЛОВКА, вулиця Есенська, 1</t>
  </si>
  <si>
    <t>966f5821-dd95-40b2-9735-da46368c8bc7</t>
  </si>
  <si>
    <t>Олексіївська амбулаторія загальної практики-сімейної медицини</t>
  </si>
  <si>
    <t>КІРОВОГРАДСЬКА область, ДОБРОВЕЛИЧКІВСЬКИЙ район, село ОЛЕКСІЇВКА, вулиця Віталія Бабана, 14</t>
  </si>
  <si>
    <t>9677bd99-e2a7-4b49-8370-7b5517d28bbe</t>
  </si>
  <si>
    <t>2 педіатричне відділення</t>
  </si>
  <si>
    <t>967a9ee8-5174-404f-8e3d-c5b6a06f00ca</t>
  </si>
  <si>
    <t>ФП с.Федорівка</t>
  </si>
  <si>
    <t>ОДЕСЬКА область, КОДИМСЬКИЙ район, село ФЕДОРІВКА, вулиця Братів Урсолів, 3</t>
  </si>
  <si>
    <t>96805172-ad4a-46c3-a5be-1b8ae9ccd0f5</t>
  </si>
  <si>
    <t>КНП "ЦМЛ м. Нова Каховка" Новокаховської МР  Миколи Букіна 4</t>
  </si>
  <si>
    <t>ХЕРСОНСЬКА область, місто НОВА КАХОВКА, вулиця Миколи Букіна, 4</t>
  </si>
  <si>
    <t>968414e3-b4ad-4ebd-b3ac-ef7808d2717b</t>
  </si>
  <si>
    <t>Пункт екстреної ( швидкої ) медичної допомоги "Центр "</t>
  </si>
  <si>
    <t>ЧЕРНІВЕЦЬКА область, місто ЧЕРНІВЦІ, вулиця Українська, 36</t>
  </si>
  <si>
    <t>9684f9f9-61ad-429e-b617-419173c81754</t>
  </si>
  <si>
    <t>Амбулаторія №1 КНП"ЦПСМД м. Тернівки"</t>
  </si>
  <si>
    <t>ДНІПРОПЕТРОВСЬКА область, місто ТЕРНІВКА, вулиця Маяковського, 22</t>
  </si>
  <si>
    <t>96858d63-ecfa-4a7e-a60c-043642dd8dcc</t>
  </si>
  <si>
    <t>Амбулаторія 1</t>
  </si>
  <si>
    <t>ДОНЕЦЬКА область, місто ПОКРОВСЬК, вулиця Маршала-Москаленка, 161</t>
  </si>
  <si>
    <t>968e152a-1659-422b-91ec-54ad193961db</t>
  </si>
  <si>
    <t>Фізична особа підприємець Савчук Людмила Миколаївна</t>
  </si>
  <si>
    <t>ЧЕРНІГІВСЬКА область, смт. СОСНИЦЯ, вулиця Якова Скидана, 15</t>
  </si>
  <si>
    <t>9693474e-f007-4d0a-a8e0-da535a2558d8</t>
  </si>
  <si>
    <t>ПОЛТАВСЬКА область, місто КРЕМЕНЧУК, вулиця Лікаря О. Богаєвського, 60/1</t>
  </si>
  <si>
    <t>969e4afc-0689-4c93-89f3-403752715ef5</t>
  </si>
  <si>
    <t>СУМСЬКА область, місто СУМИ, вулиця Ковпака, 18</t>
  </si>
  <si>
    <t>96a0810c-3dcf-4aac-b14d-49070bf2eba3</t>
  </si>
  <si>
    <t>ДНІПРОПЕТРОВСЬКА область, місто ДНІПРО, проспект Богдана Хмельницького, 129</t>
  </si>
  <si>
    <t>96a80cea-03d1-4dc0-add6-a0b3ad750167</t>
  </si>
  <si>
    <t>КІРОВОГРАДСЬКА область, смт. НОВЕ, вулиця Металургів, 25а</t>
  </si>
  <si>
    <t>96a972da-a4d3-49e7-9eea-e23939a775ad</t>
  </si>
  <si>
    <t>Успенівський ФП</t>
  </si>
  <si>
    <t>ЗАПОРІЗЬКА область, БЕРДЯНСЬКИЙ район, село УСПЕНІВКА, вулиця Центральна, 2</t>
  </si>
  <si>
    <t>96ac0cac-b34b-4d8a-ad95-56f2edd120ee</t>
  </si>
  <si>
    <t>Фельдшерсько-акушерський пункт с.Лугове КНП Заболотцівська сільська лікарня Заболотцівської сільської ради Бродівського району Львівської області</t>
  </si>
  <si>
    <t>ЛУГОВЕ</t>
  </si>
  <si>
    <t>ЛЬВІВСЬКА область, БРОДІВСЬКИЙ район, село ЛУГОВЕ, вулиця Центральна, 85</t>
  </si>
  <si>
    <t>96b7e0bb-4964-4e40-b823-cd3a5345c2fd</t>
  </si>
  <si>
    <t>Відокремлений структурний підрозділ №3 Комунального  некомерційного підприємства «Кобеляцька центральна районна  лікарня» Кобеляцької районної ради Полтавської області</t>
  </si>
  <si>
    <t>ПОЛТАВСЬКА область, КОБЕЛЯЦЬКИЙ район, село БУТЕНКИ, вулиця Братів Хряпів, 4</t>
  </si>
  <si>
    <t>96c6387f-8361-4dc7-9e65-7af734b8f45a</t>
  </si>
  <si>
    <t>Комунальне некомерційне підприємство "Костопільська центральна районна лікарня" Костопільської районної ради</t>
  </si>
  <si>
    <t>РІВНЕНСЬКА область, КОСТОПІЛЬСЬКИЙ район, місто КОСТОПІЛЬ, вулиця Степанська, 52А</t>
  </si>
  <si>
    <t>96c9d38b-d879-47ab-aa7b-007485a72bc1</t>
  </si>
  <si>
    <t>ФОП Столова Алла Олександрівна</t>
  </si>
  <si>
    <t>ХАРКІВСЬКА область, КРАСНОКУТСЬКИЙ район, село КОЗІЇВКА, вулиця Спортивна, 6а</t>
  </si>
  <si>
    <t>96ca0d3b-18aa-4744-a8a8-0e861db6288f</t>
  </si>
  <si>
    <t>Фельдшерсько-акушерський пункт с.Самакова</t>
  </si>
  <si>
    <t>САМАКОВА</t>
  </si>
  <si>
    <t>ЧЕРНІВЕЦЬКА область, село САМАКОВА, вулиця Самаківська, 39</t>
  </si>
  <si>
    <t>96ca6c76-1c8a-4783-8ab8-7a778cf29b9e</t>
  </si>
  <si>
    <t>Амбулаторія загальної практики-сімейної медицини с.Кокутківці</t>
  </si>
  <si>
    <t>КОКУТКІВЦІ</t>
  </si>
  <si>
    <t>ТЕРНОПІЛЬСЬКА область, село КОКУТКІВЦІ, вулиця Зелена, 400/1</t>
  </si>
  <si>
    <t>96cf92ea-7c98-4dce-b0f4-5cf200bb3092</t>
  </si>
  <si>
    <t>місце надання послуг №7</t>
  </si>
  <si>
    <t>ОДЕСЬКА область, місто ІЗМАЇЛ, вулиця Комерційна, 111-а</t>
  </si>
  <si>
    <t>96d1680d-e175-4939-8b14-d32429c816df</t>
  </si>
  <si>
    <t>Районна стоматологічна поліклініка</t>
  </si>
  <si>
    <t>ЛУГАНСЬКА область, СТАРОБІЛЬСЬКИЙ район, місто СТАРОБІЛЬСЬК, вулиця Велика Садова, 18</t>
  </si>
  <si>
    <t>96d39e55-8625-4856-835c-231c817ec40d</t>
  </si>
  <si>
    <t>ТОВ "ОКСФОРД МЕДИКАЛ ДНІПРО"</t>
  </si>
  <si>
    <t>ДНІПРОПЕТРОВСЬКА область, місто ДНІПРО, вулиця Глинки, 7</t>
  </si>
  <si>
    <t>96d511b8-5c71-4309-b7e8-91665e053584</t>
  </si>
  <si>
    <t>96e6128d-cb46-4736-bf99-635a4c2c6502</t>
  </si>
  <si>
    <t>КОМУНАЛЬНЕ НЕКОМЕРЦІЙНЕ ПІДПРИЄМСТВО  СТАРОСІЛЬСЬКОЇ СІЛЬСЬКОЇ РАДИ "СТАРОСІЛЬСЬКИЙ ЦЕНТР ПЕРВИННОЇ МЕДИЧНОЇ ДОПОМОГИ"</t>
  </si>
  <si>
    <t>РІВНЕНСЬКА область, РОКИТНІВСЬКИЙ район, село СТАРЕ СЕЛО, вулиця ПУШКІНА, 2</t>
  </si>
  <si>
    <t>96f147c2-db0f-4ede-9d20-503aee5fcbf4</t>
  </si>
  <si>
    <t>Новобиківська сільська лікарська амбулаторія</t>
  </si>
  <si>
    <t>НОВИЙ БИКІВ</t>
  </si>
  <si>
    <t>ЧЕРНІГІВСЬКА область, БОБРОВИЦЬКИЙ район, село НОВИЙ БИКІВ, вулиця Центральна, 4</t>
  </si>
  <si>
    <t>96fa9052-4705-4d80-9f45-765314e2209e</t>
  </si>
  <si>
    <t>ДОНЕЦЬКА область, місто СЛОВ'ЯНСЬК, вулиця ЯРОСЛВА МУДРОГО, 22</t>
  </si>
  <si>
    <t>96fafc19-522a-485e-9f5e-bd1ce1fe3d48</t>
  </si>
  <si>
    <t>Терапевтичне відділення №3 (смт.Дмитрівка) з паліативними ліжками КНП ''Бахмацька ЦРЛ''</t>
  </si>
  <si>
    <t>ЧЕРНІГІВСЬКА область, БАХМАЦЬКИЙ район, смт. ДМИТРІВКА, вулиця Пушкіна, 29</t>
  </si>
  <si>
    <t>96fc5154-3116-435a-9eb8-dadcb4315b4d</t>
  </si>
  <si>
    <t>Адміністрація КНП "ЦПМСД №2" Оболонського району м. Києва</t>
  </si>
  <si>
    <t>М.КИЇВ, місто КИЇВ, вулиця Вишгородська , 54а</t>
  </si>
  <si>
    <t>96fd0ed5-d309-4ef5-af15-d13c22ef5598</t>
  </si>
  <si>
    <t>Луганська амбулаторія</t>
  </si>
  <si>
    <t>96feb0f9-c456-43c6-ad85-7307ef3c6951</t>
  </si>
  <si>
    <t>96ff9727-29c8-4680-b2af-a030fbb7e706</t>
  </si>
  <si>
    <t>підрозділ №3 консультативно-діагностичного відділення КНП « Міська лікарня №12» ДМР   м. Дніпро, вул. Іларіонівська, буд. 9</t>
  </si>
  <si>
    <t>ДНІПРОПЕТРОВСЬКА область, місто ДНІПРО, вулиця Іларіонівська, 9</t>
  </si>
  <si>
    <t>9703e75e-dc3c-4017-adee-aae043d562a3</t>
  </si>
  <si>
    <t>ФП с. Миколаївка</t>
  </si>
  <si>
    <t>ОДЕСЬКА область, ОВІДІОПОЛЬСЬКИЙ район, село МИКОЛАЇВКА, вулиця Набережна, 24</t>
  </si>
  <si>
    <t>9707e4a5-352a-4def-8723-9f64eab6c3f1</t>
  </si>
  <si>
    <t>АЗПСМ Некрасівська</t>
  </si>
  <si>
    <t>НЕКРАСОВЕ</t>
  </si>
  <si>
    <t>ВІННИЦЬКА область, ВІННИЦЬКИЙ район, село НЕКРАСОВЕ, вулиця Некрасова, 11</t>
  </si>
  <si>
    <t>9708adea-066c-43d1-aa46-ee1f461c9982</t>
  </si>
  <si>
    <t>970aee05-884f-4034-9b97-e191574bd0a1</t>
  </si>
  <si>
    <t>Амбулаторія Марсельська</t>
  </si>
  <si>
    <t>970ebe99-6c8b-48c7-b0d8-1b9fb526044c</t>
  </si>
  <si>
    <t>Місце провадження господарської діяльності з медичної практики №1</t>
  </si>
  <si>
    <t>ДНІПРОПЕТРОВСЬКА область, місто ДНІПРО, вулиця Холодильна, 60</t>
  </si>
  <si>
    <t>97114417-a765-42cc-966e-9e9b3ab97977</t>
  </si>
  <si>
    <t>Амбулаторія  с.Вербовець</t>
  </si>
  <si>
    <t>ЗАКАРПАТСЬКА область, ВИНОГРАДІВСЬКИЙ район, село ВЕРБОВЕЦЬ, урочище Миру , 57</t>
  </si>
  <si>
    <t>9716e99e-2cc5-4bbb-823b-5eec4f39b896</t>
  </si>
  <si>
    <t>Фельдшерський пункт с. Іллівка</t>
  </si>
  <si>
    <t>ІЛЛІВКА</t>
  </si>
  <si>
    <t>ВІННИЦЬКА область, КРИЖОПІЛЬСЬКИЙ район, село ІЛЛІВКА, вулиця Баденюка Мойсея, 44</t>
  </si>
  <si>
    <t>971edd3b-829a-4eaa-8fed-03034cd93942</t>
  </si>
  <si>
    <t>КНП "Верхньорогачицька лікарня"</t>
  </si>
  <si>
    <t>971fb30e-5152-4ec2-9529-eb6b30e1904d</t>
  </si>
  <si>
    <t>АЗПСМ с. Золотковичі</t>
  </si>
  <si>
    <t>ЗОЛОТКОВИЧІ</t>
  </si>
  <si>
    <t>ЛЬВІВСЬКА область, село ЗОЛОТКОВИЧІ, вулиця Центральна, 55</t>
  </si>
  <si>
    <t>97221afa-54de-438e-b99d-8d523b2b1385</t>
  </si>
  <si>
    <t>Амбулаторія загальної практики - сімейної медицини № 6,  КНП "ЦПМСД №3" Святошинського району м. Києва</t>
  </si>
  <si>
    <t>97228e0c-00c1-4f16-aaf5-831b09bf54dd</t>
  </si>
  <si>
    <t>ЗАПОРІЗЬКА область, місто ЗАПОРІЖЖЯ, вулиця Перемоги, 91</t>
  </si>
  <si>
    <t>972507ea-bd5b-48bc-9d22-02040e28132a</t>
  </si>
  <si>
    <t>Богдановецька амбулаторія загальної практики сімейної медицини</t>
  </si>
  <si>
    <t>БОГДАНІВЦІ</t>
  </si>
  <si>
    <t>ХМЕЛЬНИЦЬКА область, селище БОГДАНІВЦІ, вулиця Заводська, 4</t>
  </si>
  <si>
    <t>9729902b-e61c-4772-9db1-bf89393820de</t>
  </si>
  <si>
    <t>ВП "Лікувально-діагностичний центр"</t>
  </si>
  <si>
    <t>ЗАПОРІЗЬКА область, місто Мелітополь, вулиця Івана Алексєєва, 7</t>
  </si>
  <si>
    <t>97311d3b-82dd-44a4-950b-8b7cff7ffd27</t>
  </si>
  <si>
    <t>Фельдшерсько-акушерський пункт с. Полив'яне</t>
  </si>
  <si>
    <t>ПОЛИВ'ЯНЕ</t>
  </si>
  <si>
    <t>ПОЛТАВСЬКА область, МИРГОРОДСЬКИЙ район, село ПОЛИВ'ЯНЕ, вулиця Садова, 3</t>
  </si>
  <si>
    <t>97371044-eab6-44ed-a37c-c0b51d84b738</t>
  </si>
  <si>
    <t>ДОНЕЦЬКА область, місто МАРІУПОЛЬ, вулиця Радіна, 2</t>
  </si>
  <si>
    <t>973d7264-bb77-4b78-8127-7f4a27fd12b7</t>
  </si>
  <si>
    <t>ЛЬВІВСЬКА область, місто ЛЬВІВ, вулиця вулиця Кирила і Мефодія, 22</t>
  </si>
  <si>
    <t>9741be36-f87c-4747-967f-71547c37c7bd</t>
  </si>
  <si>
    <t>Педіатричне відділення №2 поліклінічного відділу</t>
  </si>
  <si>
    <t>ТЕРНОПІЛЬСЬКА область, місто ТЕРНОПІЛЬ, бульвар Данила Галицького, 28</t>
  </si>
  <si>
    <t>9747c1c3-e404-4e4d-9563-26629e3df9bf</t>
  </si>
  <si>
    <t>974ba0fe-d66a-4e05-9e53-df4f948e0db7</t>
  </si>
  <si>
    <t>Фельдшерсько-акушерський пункт села Новородчиця  Кутянківської лікарської амбулаторії загальної практики сімейної медицини "Острозького районного центру ПМСД"</t>
  </si>
  <si>
    <t>НОВОРОДЧИЦІ</t>
  </si>
  <si>
    <t>РІВНЕНСЬКА область, село НОВОРОДЧИЦІ, вулиця Центральна, 33</t>
  </si>
  <si>
    <t>97552b26-028a-4957-b179-f3f2ca8e8636</t>
  </si>
  <si>
    <t>КНП "Високівська сільська лікарська амбулаторія загальної практики сімейної медицини"</t>
  </si>
  <si>
    <t>ЖИТОМИРСЬКА область, ЧЕРНЯХІВСЬКИЙ район, село ВИСОКЕ, вулиця Центральна, 10</t>
  </si>
  <si>
    <t>9758e91b-4b94-4a9c-8c6c-3e2c82ab4c51</t>
  </si>
  <si>
    <t>ФАП с. Чепоноси</t>
  </si>
  <si>
    <t>ЧЕПОНОСИ</t>
  </si>
  <si>
    <t>ЧЕРНІВЕЦЬКА область, село ЧЕПОНОСИ, вулиця Головна, 10</t>
  </si>
  <si>
    <t>9767e5b6-f0ae-403f-9603-d44bcbcc52d6</t>
  </si>
  <si>
    <t>9767ef68-85c8-487b-a977-43ae0187bc07</t>
  </si>
  <si>
    <t>Височанський фельдшерсько-акушерський пункт</t>
  </si>
  <si>
    <t>ПОЛТАВСЬКА область, ПИРЯТИНСЬКИЙ район, село ВИСОКЕ, вулиця Гоголя, 2</t>
  </si>
  <si>
    <t>97707975-1df3-431b-971e-bbcb89ce0fff</t>
  </si>
  <si>
    <t>Кам'янська АЗПСМ КНП "Василівський ЦПМСД" ВМР ЗО</t>
  </si>
  <si>
    <t>ЗАПОРІЗЬКА область, село КАМ'ЯНСЬКЕ, вулиця Каховська, 117</t>
  </si>
  <si>
    <t>9772b0dd-ba44-4585-b79a-26abcce27faa</t>
  </si>
  <si>
    <t>ХМЕЛЬНИЦЬКА область, СЛАВУТСЬКИЙ район, село ЖУКІВ, вулиця К.Сангушків, 29</t>
  </si>
  <si>
    <t>977a2648-ed20-4b87-9399-1f54e70ae9a8</t>
  </si>
  <si>
    <t>КУЛЕВЧАНСЬКА амбулаторія сімейної медицини - загальної практики</t>
  </si>
  <si>
    <t>ОДЕСЬКА область, САРАТСЬКИЙ район, село КУЛЕВЧА, вулиця Перемоги, 2а</t>
  </si>
  <si>
    <t>9784cf33-24f1-4dbb-8be5-db342197c68f</t>
  </si>
  <si>
    <t>9789b613-18bd-49e4-8189-4e3b7e9570e0</t>
  </si>
  <si>
    <t>Кирилівський фельдшерсько-акушерський пункт</t>
  </si>
  <si>
    <t>ЗАПОРІЗЬКА область, ЯКИМІВСЬКИЙ район, смт. КИРИЛІВКА, вулиця Носкова, 5</t>
  </si>
  <si>
    <t>978f201b-bc9c-4a9e-8eba-12ee256d62cd</t>
  </si>
  <si>
    <t>Красногірський ФАП</t>
  </si>
  <si>
    <t>КРАСНОГІРКА</t>
  </si>
  <si>
    <t>ПОЛТАВСЬКА область, МАШІВСЬКИЙ район, село КРАСНОГІРКА, вулиця Лесі Українки, 48</t>
  </si>
  <si>
    <t>9790ef75-5eb2-4858-a400-31604bdaa78d</t>
  </si>
  <si>
    <t>Любомльська амбулаторія групової практики</t>
  </si>
  <si>
    <t>ВОЛИНСЬКА область, ЛЮБОМЛЬСЬКИЙ район, місто ЛЮБОМЛЬ, вулиця Богдана Хмельницького, 6</t>
  </si>
  <si>
    <t>979846ab-c511-4601-8d4e-a54b1d79e826</t>
  </si>
  <si>
    <t>Гюніський Фельшерсько-акушерний пункт №1</t>
  </si>
  <si>
    <t>ГЮНІВКА</t>
  </si>
  <si>
    <t>ЗАПОРІЗЬКА область, ВЕЛИКОБІЛОЗЕРСЬКИЙ район, село ГЮНІВКА, вулиця Поштова, 14</t>
  </si>
  <si>
    <t>97a74bb4-35c7-4ebc-93c5-7f8b1899795b</t>
  </si>
  <si>
    <t>Терапевтичне відділення № 3 КОМУНАЛЬНЕ НЕКОМЕРЦІЙНЕ ПІДПРИЄМСТВО "КИЇВСЬКА МІСЬКА СТУДЕНТСЬКА ПОЛІКЛІНІКА" ВИКОНАВЧОГО ОРГАНУ КИЇВСЬКОЇ МІСЬКОЇ РАДИ (КИЇВСЬКОЇ МІСЬКОЇ ДЕРЖАВНОЇ АДМІНІСТРАЦІЇ)</t>
  </si>
  <si>
    <t>М.КИЇВ, місто КИЇВ, вулиця Політехнічна, 25/29</t>
  </si>
  <si>
    <t>97a914c3-d328-4278-a389-5eb973ab3b19</t>
  </si>
  <si>
    <t>Наталинський ФП</t>
  </si>
  <si>
    <t>ХЕРСОНСЬКА область, ВИСОКОПІЛЬСЬКИЙ район, село НАТАЛИНЕ, вулиця Інгулецька, 23</t>
  </si>
  <si>
    <t>97ad6562-9707-4e2e-a90d-05e3ebc14e0e</t>
  </si>
  <si>
    <t>КИЇВСЬКА область, КИЄВО-СВЯТОШИНСЬКИЙ район, місто ВИШНЕВЕ, вулиця Європейська, 31 А</t>
  </si>
  <si>
    <t>97b0202f-8871-4690-9f18-86c510ddcac8</t>
  </si>
  <si>
    <t>Фельдшерсько - акушерський пункт с. Світла Дача</t>
  </si>
  <si>
    <t>СВІТЛА ДАЧА</t>
  </si>
  <si>
    <t>МИКОЛАЇВСЬКА область, СНІГУРІВСЬКИЙ район, селище СВІТЛА ДАЧА, вулиця Набережна, 15</t>
  </si>
  <si>
    <t>97b3010a-bf1e-4310-b79c-e6a7e7c66260</t>
  </si>
  <si>
    <t>Комунальне підприємство "Дитяча міська клінічна лікарня Полтавської міської ради</t>
  </si>
  <si>
    <t>ПОЛТАВСЬКА область, місто ПОЛТАВА, вулиця Олександра Бідного, 2</t>
  </si>
  <si>
    <t>97b9d3c7-5ecf-4366-82fd-a433dc83672e</t>
  </si>
  <si>
    <t>АЗПСМ № 9 КЗ "ЦПМСД № 3"</t>
  </si>
  <si>
    <t>ПОЛТАВСЬКА область, місто КРЕМЕНЧУК, вулиця Олексія Древаля, 101</t>
  </si>
  <si>
    <t>97be85ae-397c-49bc-81a6-509d6d07ca5e</t>
  </si>
  <si>
    <t>ФП с. Христівка</t>
  </si>
  <si>
    <t>ХРИСТІВКА</t>
  </si>
  <si>
    <t>ХМЕЛЬНИЦЬКА область, ІЗЯСЛАВСЬКИЙ район, село ХРИСТІВКА, вулиця Шевченка, 1</t>
  </si>
  <si>
    <t>97bed282-8b77-4be4-b949-ad349b38ba86</t>
  </si>
  <si>
    <t>КНП "ОСТРОЗЬКА БАГАТОПРОФІЛЬНА ЛІКАРНЯ" ОСТРОЗЬКОЇ МІСЬКОЇ РАДИ РІВНЕНСЬКОЇ ОБЛАСТІ</t>
  </si>
  <si>
    <t>97c86282-8a70-47cc-82d6-79e018f65de6</t>
  </si>
  <si>
    <t>ФАП с.Жукотин</t>
  </si>
  <si>
    <t>ЖУКОТИН</t>
  </si>
  <si>
    <t>ІВАНО-ФРАНКІВСЬКА область, КОЛОМИЙСЬКИЙ район, село ЖУКОТИН, вулиця Л.Українки, 1</t>
  </si>
  <si>
    <t>97c885bc-0cfd-4e68-97bf-ea3cf6df74d2</t>
  </si>
  <si>
    <t>Філія №2 КНП "КДЦ" Шевченківського району м. Києва, вул.  Миколи Пимоненка, 10</t>
  </si>
  <si>
    <t>М.КИЇВ, місто КИЇВ, вулиця Миколи Пимоненка, 10</t>
  </si>
  <si>
    <t>97c8f55f-4f5d-4124-a2b7-7593ef0c4202</t>
  </si>
  <si>
    <t>Троїцька АЗПСМ</t>
  </si>
  <si>
    <t>МИКОЛАЇВСЬКА область, НОВООДЕСЬКИЙ район, село ТРОЇЦЬКЕ, вулиця Калініна, 73</t>
  </si>
  <si>
    <t>97dc17c3-eecc-440b-952c-f35dc7afc05f</t>
  </si>
  <si>
    <t>КНП "ЛУГАНСЬКА ОБЛАСНА КЛІНІЧНА ЛІКАРНЯ" СТАЦІОНАРНІ ВІДДІЛЕННЯ М.ЛИСИЧАНСЬК</t>
  </si>
  <si>
    <t>ЛУГАНСЬКА область, місто ЛИСИЧАНСЬК, вулиця Володимира Сосюри, 424</t>
  </si>
  <si>
    <t>97e78cc9-9eef-4ee8-bd66-6b996dee6266</t>
  </si>
  <si>
    <t>Чумалівська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</si>
  <si>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ЧУМАЛЬОВО</t>
  </si>
  <si>
    <t>ЗАКАРПАТСЬКА область, ТЯЧІВСЬКИЙ район, село ЧУМАЛЬОВО, вулиця Центральна, 112</t>
  </si>
  <si>
    <t>97e8aac4-3ff7-4053-9b8c-ca8da44dff1f</t>
  </si>
  <si>
    <t>амбулаторія загальної практики сімейної медицини міста Христинівка № 1</t>
  </si>
  <si>
    <t>97e986e0-a967-41f3-9c77-d679e044135a</t>
  </si>
  <si>
    <t>Поліклініка № 2 КНП «Херсонська міська клінічна лікарня імені Афанасія і Ольги Тропіних» Херсонської міської ради</t>
  </si>
  <si>
    <t>ХЕРСОНСЬКА область, місто ХЕРСОН, проспект проспект Будівельників, 20</t>
  </si>
  <si>
    <t>97eeff39-0040-4b03-8bfb-05196053707b</t>
  </si>
  <si>
    <t>ОДЕСЬКА область, САРАТСЬКИЙ район, смт. САРАТА, вулиця Соборна, 4</t>
  </si>
  <si>
    <t>97f55714-81aa-455e-b5d5-1dfa0d5bef4f</t>
  </si>
  <si>
    <t>РІВНЕНСЬКА область, РІВНЕНСЬКА район, місто ДУБНО, вулиця Михайла Грушевського, 103</t>
  </si>
  <si>
    <t>97f57640-f2c0-47b7-9808-db01c41e228d</t>
  </si>
  <si>
    <t>ЛЬВІВСЬКА область, ГОРОДОЦЬКИЙ район, місто ГОРОДОК, вулиця Коцюбинського, 8А</t>
  </si>
  <si>
    <t>97f8acbd-e979-4912-9a01-242894b91293</t>
  </si>
  <si>
    <t>ЖИТОМИРСЬКА область, НОВОГРАД-ВОЛИНСЬКИЙ район, смт. ГОРОДНИЦЯ, вулиця Паркова, 34</t>
  </si>
  <si>
    <t>97f8ec05-cfcf-43eb-a218-307c690b5802</t>
  </si>
  <si>
    <t>амбулаторія загальної практики - сімейної медицини №3</t>
  </si>
  <si>
    <t>ВОЛИНСЬКА область, місто ЛУЦЬК, вулиця Корольова, 3</t>
  </si>
  <si>
    <t>97fac74f-71ce-43bb-ab37-7b656ef61ecc</t>
  </si>
  <si>
    <t>амбулаторне відділення</t>
  </si>
  <si>
    <t>ЛЬВІВСЬКА область, місто ДРОГОБИЧ, вулиця Трускавецька, 67</t>
  </si>
  <si>
    <t>97fbfff4-31c6-4a64-b903-407038339d33</t>
  </si>
  <si>
    <t>ФП с. Поліське</t>
  </si>
  <si>
    <t>ПОЛІСЬКЕ</t>
  </si>
  <si>
    <t>ХМЕЛЬНИЦЬКА область, ІЗЯСЛАВСЬКИЙ район, село ПОЛІСЬКЕ, вулиця Наголюка , 1б</t>
  </si>
  <si>
    <t>97fc37f8-b646-436a-8652-a264b001db03</t>
  </si>
  <si>
    <t>Амбулаторія загальної практики - сімейної медицини с. Липники</t>
  </si>
  <si>
    <t>ЖИТОМИРСЬКА область, ЛУГИНСЬКИЙ район, село ЛИПНИКИ, вулиця Садова, 1а</t>
  </si>
  <si>
    <t>97fdaad5-7029-409c-b029-473c4d88cb67</t>
  </si>
  <si>
    <t>97fdeb78-9b4d-4b7c-aa76-65627e4f6cb3</t>
  </si>
  <si>
    <t>ВП "Дитяча лікарня"</t>
  </si>
  <si>
    <t>ЗАПОРІЗЬКА область, ЗАПОРІЗЬКА район, місто МЕЛІТОПОЛЬ, вулиця Фролова, 21</t>
  </si>
  <si>
    <t>980482a1-5dd4-4f70-ba10-acce1901f4c6</t>
  </si>
  <si>
    <t>Комунальне некомерційне підприємство   «Сокирянська районна лікарня» Сокирянської районної ради</t>
  </si>
  <si>
    <t>980598b1-805c-4093-8c63-d208f092342f</t>
  </si>
  <si>
    <t>ТЕРНОПІЛЬСЬКА область, ТЕРЕБОВЛЯНСЬКИЙ район, місто ТЕРЕБОВЛЯ, вулиця Січових стрільців, 27б</t>
  </si>
  <si>
    <t>9809eea9-68e8-4d90-9fbe-ec51afe39dfe</t>
  </si>
  <si>
    <t>Амбулаторія ЗПСМ с. Русів</t>
  </si>
  <si>
    <t>РУСІВ</t>
  </si>
  <si>
    <t>ІВАНО-ФРАНКІВСЬКА область, СНЯТИНСЬКИЙ район, село РУСІВ, вулиця Грушевського, 25</t>
  </si>
  <si>
    <t>98134866-1350-4cde-8dd0-8423d6d072e6</t>
  </si>
  <si>
    <t>Амбулаторія загальної практики сімейної-медицини м.Мостиська</t>
  </si>
  <si>
    <t>ЛЬВІВСЬКА область, МОСТИСЬКИЙ район, місто МОСТИСЬКА, вулиця Я,Мудрого, 11</t>
  </si>
  <si>
    <t>981cfc4b-7e6c-45c2-b490-459eec5db8a4</t>
  </si>
  <si>
    <t>Амбулаторія загальної практики сімейної медицини с.П'ятигірське</t>
  </si>
  <si>
    <t>П'ЯТИГІРСЬКЕ</t>
  </si>
  <si>
    <t>ХАРКІВСЬКА область, БАЛАКЛІЙСЬКИЙ район, селище П'ЯТИГІРСЬКЕ, вулиця перемоги, 18</t>
  </si>
  <si>
    <t>981d1e2f-7f31-4afa-abed-8b0cc83d1c46</t>
  </si>
  <si>
    <t>Амбулаторія ЗПСМ  с.Холодна Балка</t>
  </si>
  <si>
    <t>ХОЛОДНА БАЛКА</t>
  </si>
  <si>
    <t>ОДЕСЬКА область, БІЛЯЇВСЬКИЙ район, село ХОЛОДНА БАЛКА, вулиця БАЛКІВСЬКА, 83</t>
  </si>
  <si>
    <t>98212ce1-a849-4e81-8265-86d77f7ce4ea</t>
  </si>
  <si>
    <t>Амбулаторія загальної практики-сімейної медицини с. Алтинівка</t>
  </si>
  <si>
    <t>АЛТИНІВКА</t>
  </si>
  <si>
    <t>СУМСЬКА область, КРОЛЕВЕЦЬКИЙ район, село АЛТИНІВКА, вулиця Бесалівка, 13</t>
  </si>
  <si>
    <t>98272363-46ae-459b-9057-dafb5105ba09</t>
  </si>
  <si>
    <t>Юрківецька АЗПСМ</t>
  </si>
  <si>
    <t>ВІННИЦЬКА область, МОГИЛІВ-ПОДІЛЬСЬКИЙ район, село ЮРКІВЦІ, вулиця Миру, 255</t>
  </si>
  <si>
    <t>98341528-12fa-4099-8dbe-e9215349baa6</t>
  </si>
  <si>
    <t>Дзвиняцька АЗПСМ</t>
  </si>
  <si>
    <t>ІВАНО-ФРАНКІВСЬКА область, село ДЗВИНЯЧ, вулиця франка, 11</t>
  </si>
  <si>
    <t>983bd1eb-5d3d-499d-9c01-81841dde3b35</t>
  </si>
  <si>
    <t>Комунальне некомерційне підприємство "Центр первинної медико-санітарної допомоги №3" Шевченківського району міста Києва  амбулаторія №8 (активний)</t>
  </si>
  <si>
    <t>М.КИЇВ, місто КИЇВ, вулиця Ольжича, 16</t>
  </si>
  <si>
    <t>984885fe-9667-4912-becf-231aff543299</t>
  </si>
  <si>
    <t>ФАП с. Старий Хутір</t>
  </si>
  <si>
    <t>СТАРИЙ ХУТІР</t>
  </si>
  <si>
    <t>ПОЛТАВСЬКА область, ЛОХВИЦЬКИЙ район, село СТАРИЙ ХУТІР, вулиця Артополот, 17</t>
  </si>
  <si>
    <t>98511fae-d3ff-417c-a5e4-731d6b1744d0</t>
  </si>
  <si>
    <t>Данилівська сільська лікарська амбулаторія</t>
  </si>
  <si>
    <t>ДАНИЛІВКА</t>
  </si>
  <si>
    <t>ЛУГАНСЬКА область, БІЛОВОДСЬКИЙ район, село ДАНИЛІВКА, вулиця Садова, 4</t>
  </si>
  <si>
    <t>9853d445-4c80-4909-b091-fde86233b48a</t>
  </si>
  <si>
    <t>Фельдшерсько-акушерський пункт села Бадівка Острозької лікарської амбулаторії загальної практики сімейної медицини №2 "Острозького районного центру ПМСД"</t>
  </si>
  <si>
    <t>БАДІВКА</t>
  </si>
  <si>
    <t>РІВНЕНСЬКА область, село БАДІВКА, вулиця Механізаторів, 1</t>
  </si>
  <si>
    <t>985c8354-24ed-4800-acac-8e13632bf7be</t>
  </si>
  <si>
    <t>ОЛЕКСІЄВО-ДРУЖКІВКА</t>
  </si>
  <si>
    <t>ДОНЕЦЬКА область, смт. ОЛЕКСІЄВО-ДРУЖКІВКА, вулиця Центральна, 117</t>
  </si>
  <si>
    <t>9864ce07-b52c-4119-a0af-a251791e55d6</t>
  </si>
  <si>
    <t>Стаціонарне відділення №1 КНП "Міська лікарня №5" ОМР</t>
  </si>
  <si>
    <t>ОДЕСЬКА область, місто ОДЕСА, вулиця Троїцька, 37</t>
  </si>
  <si>
    <t>986687a2-109f-4a77-aa30-a2342fcb071a</t>
  </si>
  <si>
    <t>9869d4ea-bf83-439e-893b-35abb196c4df</t>
  </si>
  <si>
    <t>Амбулаторія загальної практики - сімейної медицини № 7 КНП ЦПМСД м.Мукачева</t>
  </si>
  <si>
    <t>ЗАКАРПАТСЬКА область, місто МУКАЧЕВЕ, вулиця Ілони Зріні, 113/40</t>
  </si>
  <si>
    <t>986cf32e-df68-4879-a987-d79100df9383</t>
  </si>
  <si>
    <t>АЗПСМ с. Блощинці</t>
  </si>
  <si>
    <t>БЛОЩИНЦІ</t>
  </si>
  <si>
    <t>КИЇВСЬКА область, село БЛОЩИНЦІ, вулиця Героїв України, 1</t>
  </si>
  <si>
    <t>987042e9-9248-47d6-b7ca-d903516a749e</t>
  </si>
  <si>
    <t>Іспаська АЗПСМ</t>
  </si>
  <si>
    <t>ІСПАС</t>
  </si>
  <si>
    <t>ЧЕРНІВЕЦЬКА область, ВИЖНИЦЬКИЙ район, село ІСПАС, вулиця Шевченка, 73</t>
  </si>
  <si>
    <t>987236c5-f6c3-42ac-9087-839e2d4ef28b</t>
  </si>
  <si>
    <t>КОМУНАЛЬНЕ НЕКОМЕРЦІЙНЕ ПІДПРИЄМСТВО ЛЬВІВСЬКОЇ ОБЛАСНОЇ РАДИ  «ЛЬВІВСЬКА ОБЛАСНА КЛІНІЧНА ПСИХІАТРИЧНА ЛІКАРНЯ»</t>
  </si>
  <si>
    <t>ЛЬВІВСЬКА область, місто ЛЬВІВ, вулиця Кульпарківська, 95</t>
  </si>
  <si>
    <t>987490ab-6a4d-44a0-9b7a-1bf2c4c004a2</t>
  </si>
  <si>
    <t>Амбулаторія загальної практики сімейної медицини с.Синівка</t>
  </si>
  <si>
    <t>СИНІВКА</t>
  </si>
  <si>
    <t>СУМСЬКА область, ЛИПОВОДОЛИНСЬКИЙ район, село СИНІВКА, вулиця Миру, 13 а</t>
  </si>
  <si>
    <t>987996cd-9074-4634-ada2-829f648b6b7c</t>
  </si>
  <si>
    <t>98838838-be3c-42ad-8cd6-5f1db35a40e2</t>
  </si>
  <si>
    <t>місце надання послуг 18</t>
  </si>
  <si>
    <t>ЖИТОМИРСЬКА область, НОВОГРАД-ВОЛИНСЬКИЙ район, село ОРЕПИ, вулиця Степана Демінчука, 25</t>
  </si>
  <si>
    <t>98849e79-6d71-4d33-82f9-d566fa62e9dc</t>
  </si>
  <si>
    <t>988c2571-a7a2-4e00-b831-05d27461137c</t>
  </si>
  <si>
    <t>ФОП Туренко Андрій Євгенович</t>
  </si>
  <si>
    <t>988c699d-c9a2-4d69-8fe9-0d0045a72028</t>
  </si>
  <si>
    <t>Амбулаторія загальної практики сімейної медицини с. Березники</t>
  </si>
  <si>
    <t>ЗАКАРПАТСЬКА область, СВАЛЯВСЬКИЙ район, село БЕРЕЗНИКИ, вулиця , 631</t>
  </si>
  <si>
    <t>988cda33-07b9-410c-9130-c8d2f080a9d7</t>
  </si>
  <si>
    <t>Фельдшерсько-акушерський пункт с. Галущина Гребля</t>
  </si>
  <si>
    <t>ГАЛУЩИНА ГРЕБЛЯ</t>
  </si>
  <si>
    <t>ПОЛТАВСЬКА область, НОВОСАНЖАРСЬКИЙ район, село ГАЛУЩИНА ГРЕБЛЯ, вулиця Миру, 3</t>
  </si>
  <si>
    <t>988f2caa-6514-4195-8481-4c35b161b145</t>
  </si>
  <si>
    <t>Дубівська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</si>
  <si>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9890a09e-c58f-4eeb-904f-ffb3411e6b3e</t>
  </si>
  <si>
    <t>Фоп Ващенко В.М</t>
  </si>
  <si>
    <t>М.КИЇВ, місто КИЇВ, вулиця Олени Пчілки, 5</t>
  </si>
  <si>
    <t>98914628-4c8e-4622-9429-09571ce21724</t>
  </si>
  <si>
    <t>Володимирівська АЗПСМ</t>
  </si>
  <si>
    <t>ВОЛОДИМИРІВСЬКЕ</t>
  </si>
  <si>
    <t>ЗАПОРІЗЬКА область, ЗАПОРІЗЬКИЙ район, село ВОЛОДИМИРІВСЬКЕ, вулиця Стадіонна, 4</t>
  </si>
  <si>
    <t>9891ff80-91a9-4cde-9f58-dd1707fc5f65</t>
  </si>
  <si>
    <t>Районна лікарня 1</t>
  </si>
  <si>
    <t>ЗАПОРІЗЬКА область, ЧЕРНІГІВСЬКИЙ район, смт. ЧЕРНІГІВКА,  СОБОРНА, 434а</t>
  </si>
  <si>
    <t>989653ff-1db5-4a62-aa85-4dfa5c85658a</t>
  </si>
  <si>
    <t>Комунальне некомерційне підприємство "Томашпільська центральна районна лікарня"</t>
  </si>
  <si>
    <t>9897bd11-d40d-4669-a9bd-a33950a72723</t>
  </si>
  <si>
    <t>СПАСЬКОМИХАЙЛІВСЬКА  АМБУЛАТОРІЯ  ЗПСМ</t>
  </si>
  <si>
    <t>СПАСЬКО-МИХАЙЛІВКА</t>
  </si>
  <si>
    <t>ДОНЕЦЬКА область, ОЛЕКСАНДРІВСЬКИЙ район, село СПАСЬКО-МИХАЙЛІВКА, вулиця ЦЕНТРАЛЬНА, 102</t>
  </si>
  <si>
    <t>98994652-9e21-424b-bde5-73bc5d0c83ee</t>
  </si>
  <si>
    <t>98a09ef8-de50-4040-97b3-9887c7ada2f6</t>
  </si>
  <si>
    <t>Фельдшерський пункт  с. Коржова</t>
  </si>
  <si>
    <t>КОРЖОВА</t>
  </si>
  <si>
    <t>ЧЕРКАСЬКА область, УМАНСЬКИЙ район, село КОРЖОВА, вулиця Садова, 1а</t>
  </si>
  <si>
    <t>98a44d46-8fb8-41c9-8dd0-c9382d6661cc</t>
  </si>
  <si>
    <t>АЗПСМ с. Річка</t>
  </si>
  <si>
    <t>ЗАКАРПАТСЬКА область, МІЖГІРСЬКИЙ район, село РІЧКА, вулиця без назви, 197</t>
  </si>
  <si>
    <t>98a8f0a5-97db-46a9-a244-e8bee548c781</t>
  </si>
  <si>
    <t>ІВАНО-ФРАНКІВСЬКА область, місто ІВАНО-ФРАНКІВСЬК, вулиця Гетьмана Сагайдачного, 66</t>
  </si>
  <si>
    <t>98a91522-9d88-410d-b96c-107305a8d228</t>
  </si>
  <si>
    <t>98b40895-267b-4110-aff6-4dc16441bfa2</t>
  </si>
  <si>
    <t>В.Петрівецька АЗПСМ</t>
  </si>
  <si>
    <t>ВЕРХНІ ПЕТРІВЦІ</t>
  </si>
  <si>
    <t>ЧЕРНІВЕЦЬКА область, СТОРОЖИНЕЦЬКИЙ район, село ВЕРХНІ ПЕТРІВЦІ, вулиця Ольги Кобилянської, 17</t>
  </si>
  <si>
    <t>98bc4916-47f0-4b48-a8c3-5fe2255197e5</t>
  </si>
  <si>
    <t>98bc4f4b-a92b-4130-a969-da86ce16119e</t>
  </si>
  <si>
    <t>Ропчанська АЗПСМ</t>
  </si>
  <si>
    <t>РОПЧА</t>
  </si>
  <si>
    <t>ЧЕРНІВЕЦЬКА область, СТОРОЖИНЕЦЬКИЙ район, село РОПЧА, вулиця М.Емінеску, 73</t>
  </si>
  <si>
    <t>98bd6737-a5e3-43d5-9820-64b0a44bf641</t>
  </si>
  <si>
    <t>Комунальне некомерційне підприємство "Міська поліклініка №20" Харківської міської ради (м. Харків, узвіз Тюрінський, буд.3)</t>
  </si>
  <si>
    <t>ХАРКІВСЬКА область, місто ХАРКІВ, узвіз Тюрінський, 3</t>
  </si>
  <si>
    <t>98bf3c1c-4c3f-4fd3-89a3-9f73f03d4e0b</t>
  </si>
  <si>
    <t>Братьський фельдшерський пункт</t>
  </si>
  <si>
    <t>ЗАПОРІЗЬКА область, МИХАЙЛІВСЬКИЙ район, село БРАТСЬКЕ, вулиця БРАТСЬКЕ, 84 А</t>
  </si>
  <si>
    <t>98c9fe92-d0a6-49fc-8db9-28f8e3a60618</t>
  </si>
  <si>
    <t>ІВАНО-ФРАНКІВСЬКА область, місто ІВАНО-ФРАНКІВСЬК, вулиця Незалежності, 9</t>
  </si>
  <si>
    <t>98cea6e3-a441-40ff-9cf6-7951a2f0b01a</t>
  </si>
  <si>
    <t>Літківська амбулаторія загальної практики – сімейної медицини (КНП БРР ЦПМСД)</t>
  </si>
  <si>
    <t>ЛІТКИ</t>
  </si>
  <si>
    <t>КИЇВСЬКА область, БРОВАРСЬКИЙ район, село ЛІТКИ, вулиця Мельника, 5</t>
  </si>
  <si>
    <t>98cf05f5-9a4e-434b-aa96-9b9798a42987</t>
  </si>
  <si>
    <t>КНП ЦПМСД №5 м. Вінниці АЗПСМ №3</t>
  </si>
  <si>
    <t>ВІННИЦЬКА область, місто ВІННИЦЯ, вулиця Чумацька, 221</t>
  </si>
  <si>
    <t>98db7361-a792-4774-8ac2-17a3d6829919</t>
  </si>
  <si>
    <t>ДОНЕЦЬКА область, НІКОЛЬСЬКИЙ район, село ТОПОЛИНЕ, вулиця Паркова, 12</t>
  </si>
  <si>
    <t>98de94f7-1577-4798-b9b0-a3d1f255147b</t>
  </si>
  <si>
    <t>Амбулаторія ЗПСМ № 15, Філія 4 КНП "ЦПМСД №1" Оболонського району м. Києва</t>
  </si>
  <si>
    <t>98e2f97d-e842-40fe-a3af-df79b9885c51</t>
  </si>
  <si>
    <t>КНП "Черкаська міська дитяча стоматологічна поліклініка"</t>
  </si>
  <si>
    <t>ЧЕРКАСЬКА область, місто ЧЕРКАСИ, вулиця В'ячеслава Чорновола, 120</t>
  </si>
  <si>
    <t>98e57b8b-653a-466e-9a39-d05288c7dfa6</t>
  </si>
  <si>
    <t>ФП с.Українка</t>
  </si>
  <si>
    <t>ХАРКІВСЬКА область, БАРВІНКІВСЬКИЙ район, село УКРАЇНКА, вулиця Л. Українки,</t>
  </si>
  <si>
    <t>98e5abbc-6518-4aaf-b1d6-ab3f336e2a07</t>
  </si>
  <si>
    <t>КНП "ЦПМСД №3" Шевченківського району м. Києва кабінет замісної підтримувальної терапії хворих з опіоїдною залежністю (вул. Ризька, 1)</t>
  </si>
  <si>
    <t>98e8d478-ee17-4086-bcbc-9f0436452e7b</t>
  </si>
  <si>
    <t>Фельдшерський пункт с. Слов"яносербка</t>
  </si>
  <si>
    <t>СЛОВ'ЯНОСЕРБКА</t>
  </si>
  <si>
    <t>ОДЕСЬКА область, ВЕЛИКОМИХАЙЛІВСЬКИЙ район, село СЛОВ'ЯНОСЕРБКА, вулиця Молодіжна, 57</t>
  </si>
  <si>
    <t>98ecf2a6-9c58-4277-a504-f5e7fe6bb50f</t>
  </si>
  <si>
    <t>ЗАКАРПАТСЬКА область, ТЯЧІВСЬКИЙ район, село НИЖНЯ АПША, вулиця Дібрівська, 257</t>
  </si>
  <si>
    <t>98eec797-5478-41ab-be1a-149a19e29274</t>
  </si>
  <si>
    <t>Половинкинська сільська лікарська амбулаторія загальної практики – сімейної медицини</t>
  </si>
  <si>
    <t>ПОЛОВИНКИНЕ</t>
  </si>
  <si>
    <t>ЛУГАНСЬКА область, СТАРОБІЛЬСЬКИЙ район, село ПОЛОВИНКИНЕ, площа Дружби, 17а</t>
  </si>
  <si>
    <t>98f61f80-e026-4b85-b5b8-255d201f4e86</t>
  </si>
  <si>
    <t>Амбулаторія загальної практики-сімейної медицини с. Каракурт</t>
  </si>
  <si>
    <t>КАРАКУРТ</t>
  </si>
  <si>
    <t>ОДЕСЬКА область, БОЛГРАДСЬКИЙ район, село КАРАКУРТ, вулиця Арнаутська, 88</t>
  </si>
  <si>
    <t>98f7f530-00b3-44b9-a49c-bab5bef0792b</t>
  </si>
  <si>
    <t>Руднянський фельдшерсько-акушерський пункт</t>
  </si>
  <si>
    <t>ВОЛИНСЬКА область, СТАРОВИЖІВСЬКИЙ район, село РУДНЯ, вулиця Миру, 14</t>
  </si>
  <si>
    <t>98fb9211-b0e2-437d-8e83-ae494c8a5cca</t>
  </si>
  <si>
    <t>МИКОЛАЇВСЬКА область, місто МИКОЛАЇВ, вулиця Ламбертівська, 37</t>
  </si>
  <si>
    <t>98fe106f-2813-43e1-a037-15ecba909763</t>
  </si>
  <si>
    <t>КНП "Хмельницька обласна лікарня"</t>
  </si>
  <si>
    <t>ХМЕЛЬНИЦЬКА область, місто ХМЕЛЬНИЦЬКИЙ, вулиця Пілотська, 1</t>
  </si>
  <si>
    <t>990012d9-6d57-4b84-a07f-449fcdb5f65e</t>
  </si>
  <si>
    <t>Амбулаторія сімейної медицини № 3 центру первинної медичної допомоги  Комунального некомерційного підприємства  "5-а міська клінічна поліклініка м.Львова"</t>
  </si>
  <si>
    <t>ЛЬВІВСЬКА область, місто ЛЬВІВ, вулиця Любінська, 94</t>
  </si>
  <si>
    <t>99050ad2-5bf9-4238-93ba-254691a2af2c</t>
  </si>
  <si>
    <t>Станично-Луганська лікарська амбулаторія</t>
  </si>
  <si>
    <t>99094eaa-8473-4774-bc22-6dc3856bbdad</t>
  </si>
  <si>
    <t>Денний стаціонар поліклініки, Стоматологічне відділення стаціонару</t>
  </si>
  <si>
    <t>ХАРКІВСЬКА область, місто ХАРКІВ, вулиця Привокзальна, 13</t>
  </si>
  <si>
    <t>990a6646-bd18-4203-bba3-56f5600a3053</t>
  </si>
  <si>
    <t>ФАП села Новомиколаївка лікарської амбулаторії смт Черкаське</t>
  </si>
  <si>
    <t>ДОНЕЦЬКА область, СЛОВ'ЯНСЬКИЙ район, село НОВОМИКОЛАЇВКА, вулиця Молодіжна, 4</t>
  </si>
  <si>
    <t>9913ccca-4720-473b-b455-fff93f7460bc</t>
  </si>
  <si>
    <t>Лікарська амбулаторія загальної практики - сімейної медицини с.Велика Клецька</t>
  </si>
  <si>
    <t>ВЕЛИКА КЛЕЦЬКА</t>
  </si>
  <si>
    <t>РІВНЕНСЬКА область, КОРЕЦЬКИЙ район, село ВЕЛИКА КЛЕЦЬКА, вулиця Центральна, 4</t>
  </si>
  <si>
    <t>9915d1de-0072-46b7-9f71-8f95cf891396</t>
  </si>
  <si>
    <t>Купська АЗПСМ</t>
  </si>
  <si>
    <t>КУПКА</t>
  </si>
  <si>
    <t>ЧЕРНІВЕЦЬКА область, ГЛИБОЦЬКИЙ район, село КУПКА, вулиця центральна, 70</t>
  </si>
  <si>
    <t>991b82ef-dccb-4cbc-9c7c-b0f4b87e8155</t>
  </si>
  <si>
    <t>Місце наданя послуг 2</t>
  </si>
  <si>
    <t>РІВНЕНСЬКА область, МЛИНІВСЬКИЙ район, смт. МЛИНІВ, вулиця С.Бандери, 29</t>
  </si>
  <si>
    <t>9928efde-0dbc-47de-b90d-28b6167fac63</t>
  </si>
  <si>
    <t>Кабінет сімейного лікаря №3</t>
  </si>
  <si>
    <t>993fa312-1755-4e41-8344-82c3c5c6491c</t>
  </si>
  <si>
    <t>Місце надання послуг вул.Панікахи,53</t>
  </si>
  <si>
    <t>993fabb7-b10e-431c-b6be-6f10dea09d8a</t>
  </si>
  <si>
    <t>Фельдшерсько-акушерський пункт с.Вільшинки</t>
  </si>
  <si>
    <t>ВІЛЬШИНКИ</t>
  </si>
  <si>
    <t>ЗАКАРПАТСЬКА область, ПЕРЕЧИНСЬКИЙ район, село ВІЛЬШИНКИ, вулиця Вільшинки, 92</t>
  </si>
  <si>
    <t>99482b57-8c7d-4510-ab6b-672a05079cfe</t>
  </si>
  <si>
    <t>ФАП с.Яринівка</t>
  </si>
  <si>
    <t>ЯРИНІВКА</t>
  </si>
  <si>
    <t>РІВНЕНСЬКА область, БЕРЕЗНІВСЬКИЙ район, село ЯРИНІВКА, вулиця Шкільна, 1</t>
  </si>
  <si>
    <t>994c1a8e-ed42-4739-a21a-5c5dfec0fbba</t>
  </si>
  <si>
    <t>Новосілківська АЗПСМ</t>
  </si>
  <si>
    <t>КИЇВСЬКА область, КИЄВО-СВЯТОШИНСЬКИЙ район, село НОВОСІЛКИ, вулиця Озерна, 1</t>
  </si>
  <si>
    <t>9954a2b9-8195-4255-adfa-0920d9b5d702</t>
  </si>
  <si>
    <t>Роменське відділення 1</t>
  </si>
  <si>
    <t>СУМСЬКА область, місто РОМНИ, бульвар Московський, 70</t>
  </si>
  <si>
    <t>995eefc1-974a-427b-b413-0266dbfc4427</t>
  </si>
  <si>
    <t>ЗАКАРПАТСЬКА область, місто МУКАЧЕВЕ, вулиця Франка, 39</t>
  </si>
  <si>
    <t>99650e45-1cf4-41e2-b635-045b14612f03</t>
  </si>
  <si>
    <t>Фельдшерсько- акушерський пункт  с.Зубковичі</t>
  </si>
  <si>
    <t>ЗУБКОВИЧІ</t>
  </si>
  <si>
    <t>ЖИТОМИРСЬКА область, село ЗУБКОВИЧІ, вулиця Житомирська, 48</t>
  </si>
  <si>
    <t>997a456d-e699-4ed4-acf8-d2d9b201b4d7</t>
  </si>
  <si>
    <t>Амбулаторія загальної практики сімейної медицини м.Монастирище та с.Нове Місто</t>
  </si>
  <si>
    <t>9980f63c-8ec0-4dff-9d2b-e1f4b5aeef3f</t>
  </si>
  <si>
    <t>Мілієвська АЗПСМ</t>
  </si>
  <si>
    <t>МІЛІЄВЕ</t>
  </si>
  <si>
    <t>ЧЕРНІВЕЦЬКА область, ВИЖНИЦЬКИЙ район, село МІЛІЄВЕ, вулиця Шевченка, 7</t>
  </si>
  <si>
    <t>9983b7c6-b434-4bb8-9843-8b1f11b368b0</t>
  </si>
  <si>
    <t>Врадіївський пункт постійного базування бригад екстреної (швидкої) медичної допомоги</t>
  </si>
  <si>
    <t>МИКОЛАЇВСЬКА область, смт. ВРАДІЇВКА, вулиця Аграрна, 1</t>
  </si>
  <si>
    <t>9985eb58-6676-41a6-b3d6-b20a416a535b</t>
  </si>
  <si>
    <t>Катеринівський ФП</t>
  </si>
  <si>
    <t>КІРОВОГРАДСЬКА область, ДОЛИНСЬКИЙ район, село КАТЕРИНІВКА, вулиця Квітнева, 2</t>
  </si>
  <si>
    <t>9986e787-8fa2-4efe-9e1c-471252691501</t>
  </si>
  <si>
    <t>Гандрабурська амбулаторія загальної практики сімейної медицини</t>
  </si>
  <si>
    <t>ГАНДРАБУРИ</t>
  </si>
  <si>
    <t>ОДЕСЬКА область, АНАНЬЇВСЬКИЙ район, село ГАНДРАБУРИ, вулиця Зарічна, 117</t>
  </si>
  <si>
    <t>998cbff2-040a-4255-9f49-ce091138bd26</t>
  </si>
  <si>
    <t>Філія 6 (на базі ЦПМСД №2)</t>
  </si>
  <si>
    <t>99918969-7a85-4924-a079-c0aa4031abd9</t>
  </si>
  <si>
    <t>Вітовський пункт постійного базування бригад екстреної (швидкої) медичної допомоги, птб смт Воскресенське</t>
  </si>
  <si>
    <t>99926e00-40ec-4c95-94e7-a4b5597f71f7</t>
  </si>
  <si>
    <t>КОМУНАЛЬНЕ НЕКОМЕРЦІЙНЕ ПІДПРИЄМСТВО ХАРКІВСЬКОЇ ОБЛАСНОЇ РАДИ "ОБЛАСНА ТУБЕРКУЛЬОЗНА ЛІКАРНЯ № 1" м. Харків</t>
  </si>
  <si>
    <t>ХАРКІВСЬКА область, місто ХАРКІВ, проспект Ново-Баварський, 2</t>
  </si>
  <si>
    <t>9992ee6f-6961-4fff-beb3-1015eacc058d</t>
  </si>
  <si>
    <t>9996efb8-d06e-42bd-8884-f9a3a91fb6ca</t>
  </si>
  <si>
    <t>Широківська амбулаторія загальної практики-сімейної медицини</t>
  </si>
  <si>
    <t>ЗАПОРІЗЬКА область, ВЕСЕЛІВСЬКИЙ район, село ШИРОКЕ, вулиця Центральна, 50</t>
  </si>
  <si>
    <t>999a1eea-6e5b-4e9d-b572-b68172bec6e9</t>
  </si>
  <si>
    <t>Філія № 1 по обслуговуванню дитячого населення</t>
  </si>
  <si>
    <t>ЧЕРКАСЬКА область, місто СМІЛА, вулиця Соборна, 120</t>
  </si>
  <si>
    <t>999ee952-1e36-499d-85b0-7529c70540dc</t>
  </si>
  <si>
    <t>Їживська АЗПСМ</t>
  </si>
  <si>
    <t>ЇЖІВЦІ</t>
  </si>
  <si>
    <t>ЧЕРНІВЕЦЬКА область, СТОРОЖИНЕЦЬКИЙ район, село ЇЖІВЦІ, вулиця Штефан Чел Маре, 8</t>
  </si>
  <si>
    <t>99a0adeb-bc13-45d4-a323-fb26ace4a165</t>
  </si>
  <si>
    <t>Структурний підрозділ "Міська поліклініка №2"</t>
  </si>
  <si>
    <t>99a2e972-2623-4d49-919e-570ff4d1d602</t>
  </si>
  <si>
    <t>99a3743a-77ac-4cb4-88bd-6b91195bd89c</t>
  </si>
  <si>
    <t>Амбулаторія загальної практики - сімейної медицини с. Кремне</t>
  </si>
  <si>
    <t>КРЕМНЕ</t>
  </si>
  <si>
    <t>ЖИТОМИРСЬКА область, ЛУГИНСЬКИЙ район, село КРЕМНЕ, вулиця Шкільна, 17</t>
  </si>
  <si>
    <t>99a88ee1-c6e3-47e1-bae7-f1cde68cbecc</t>
  </si>
  <si>
    <t>Ясенівський фельдшерський пункт</t>
  </si>
  <si>
    <t>ЯСЕНІВКА</t>
  </si>
  <si>
    <t>ВОЛИНСЬКА область, РОЖИЩЕНСЬКИЙ район, село ЯСЕНІВКА, вулиця Радянська, 26/2</t>
  </si>
  <si>
    <t>99abf2cf-01d8-456b-91b7-7e25463ce29e</t>
  </si>
  <si>
    <t>АЗПСМ с.Одноробівка</t>
  </si>
  <si>
    <t>ОДНОРОБІВКА</t>
  </si>
  <si>
    <t>ХАРКІВСЬКА область, ЗОЛОЧІВСЬКИЙ район, селище ОДНОРОБІВКА, вулиця молодіжна, 8</t>
  </si>
  <si>
    <t>99ad404d-c97b-4525-8a7e-3e55b68c6f05</t>
  </si>
  <si>
    <t>Амбулаторія загальної практики сімейної медицини с.Домантове</t>
  </si>
  <si>
    <t>ДОМАНТОВЕ</t>
  </si>
  <si>
    <t>ЧЕРКАСЬКА область, ЗОЛОТОНІСЬКИЙ район, село ДОМАНТОВЕ, вулиця С.Носа, 20</t>
  </si>
  <si>
    <t>99b05492-9b29-4cbe-b44b-bbcac0e8720c</t>
  </si>
  <si>
    <t>КНП "Міська лікарня №2" РМР Поліклініка №1</t>
  </si>
  <si>
    <t>99b22b4a-38b8-46e8-8ba6-73dcaae7a950</t>
  </si>
  <si>
    <t>відокремлений структурнй підрозділ КНП "СПБР" ГРИШКОВЕЦЬКОЇ СЕЛИЩНОЇ, РАЙГОРОДОЦЬКОЇ, СЕМЕНІВСЬКОЇ ТА ШВАЙКІВСЬКОЇ СІЛЬСЬКИХ РАД ЗА АДРЕСОЮ С. СТАРИЙ СОЛОТВИН</t>
  </si>
  <si>
    <t>СТАРИЙ СОЛОТВИН</t>
  </si>
  <si>
    <t>ЖИТОМИРСЬКА область, село СТАРИЙ СОЛОТВИН, вулиця Садова, 54</t>
  </si>
  <si>
    <t>99b983c9-9a82-49af-a8a3-1000686e7451</t>
  </si>
  <si>
    <t>Секунський фельдшерсько-акушерський пункт</t>
  </si>
  <si>
    <t>СЕКУНЬ</t>
  </si>
  <si>
    <t>ВОЛИНСЬКА область, СТАРОВИЖІВСЬКИЙ район, село СЕКУНЬ, вулиця Центральна, 3</t>
  </si>
  <si>
    <t>99bd5f9a-8c7a-4dce-affc-c89fd440f57d</t>
  </si>
  <si>
    <t>2 Комунальне підприємство "Волинська обласна клінічна лікарня" Волинської обласної ради</t>
  </si>
  <si>
    <t>ТАРАСОВЕ</t>
  </si>
  <si>
    <t>ВОЛИНСЬКА область, ЛУЦЬКИЙ район, село ТАРАСОВЕ, вулиця Лісова, 2</t>
  </si>
  <si>
    <t>99c0ddc3-3d52-4d60-b8fc-f9a381e0c9d6</t>
  </si>
  <si>
    <t>ФП  с. Курники</t>
  </si>
  <si>
    <t>КУРНИКИ</t>
  </si>
  <si>
    <t>ТЕРНОПІЛЬСЬКА область, ТЕРНОПІЛЬСЬКИЙ район, село КУРНИКИ, вулиця Шевченка, 49</t>
  </si>
  <si>
    <t>99d0d24e-6835-4a0f-80e4-d964f7c21d77</t>
  </si>
  <si>
    <t>Терапевтичне відділення №2 КОМУНАЛЬНЕ НЕКОМЕРЦІЙНЕ ПІДПРИЄМСТВО "КИЇВСЬКА МІСЬКА СТУДЕНТСЬКА ПОЛІКЛІНІКА" ВИКОНАВЧОГО ОРГАНУ КИЇВСЬКОЇ МІСЬКОЇ РАДИ (КИЇВСЬКОЇ МІСЬКОЇ ДЕРЖАВНОЇ АДМІНІСТРАЦІЇ)</t>
  </si>
  <si>
    <t>М.КИЇВ, місто КИЇВ, вулиця Політехнічна , 25/29</t>
  </si>
  <si>
    <t>99d64ddf-a41b-4b47-8a6b-98c497337ba5</t>
  </si>
  <si>
    <t>Фельдшерсько-акушерський пункт села Фарбоване</t>
  </si>
  <si>
    <t>ФАРБОВАНЕ</t>
  </si>
  <si>
    <t>КИЇВСЬКА область, ЯГОТИНСЬКИЙ район, село ФАРБОВАНЕ, вулиця Лесі Українки, 1-А</t>
  </si>
  <si>
    <t>99dcad7c-372f-4d3c-bfa7-9ec25b80c639</t>
  </si>
  <si>
    <t>ЧЕРКАСЬКА область, ЗОЛОТОНІСЬКИЙ район, село ДМИТРІВКА, вулиця Баранника, 45</t>
  </si>
  <si>
    <t>99dccfec-0350-4937-b733-5a2db74cdb26</t>
  </si>
  <si>
    <t>ПОЛТАВСЬКА область, ПОЛТАВА район, місто ПОЛТАВА, вулиця Європейська, 46А</t>
  </si>
  <si>
    <t>99df660e-86b2-4451-a7e0-ba81d8363496</t>
  </si>
  <si>
    <t>Мур. Куриловецька АЗПСМ</t>
  </si>
  <si>
    <t>ВІННИЦЬКА область, МУРОВАНОКУРИЛОВЕЦЬКИЙ район, смт. МУРОВАНІ КУРИЛІВЦІ, вулиця Жовтнева, 87</t>
  </si>
  <si>
    <t>99e7b317-1361-4ce2-85a2-8c45bfbda5c8</t>
  </si>
  <si>
    <t>ОДЕСЬКА область, КІЛІЙСЬКИЙ район, місто ВИЛКОВЕ, вулиця Нахімова, 21</t>
  </si>
  <si>
    <t>99ee364a-5714-4e58-b91a-dd68ce417ffb</t>
  </si>
  <si>
    <t>Відділення № 1 станції екстреної (швидкої) медичної допомоги м. Миколаєва</t>
  </si>
  <si>
    <t>МИКОЛАЇВСЬКА область, місто МИКОЛАЇВ, вулиця Чкалова, 93/1</t>
  </si>
  <si>
    <t>99ef9767-6308-4962-804a-483eae99b7e4</t>
  </si>
  <si>
    <t>Лисянська амбулаторія загальної практики-сімейної медицини комунального некомерційного підприємства "Лисянський центр первинної медико-санітарної допомоги" Лисянської селищної ради</t>
  </si>
  <si>
    <t>ЧЕРКАСЬКА область, ЛИСЯНСЬКИЙ район, смт. ЛИСЯНКА, вулиця Грушевського Михайла, 51</t>
  </si>
  <si>
    <t>9a076186-0835-46e5-a7cb-03f943fbad39</t>
  </si>
  <si>
    <t>Юрівська АЗПСМ</t>
  </si>
  <si>
    <t>КИЇВСЬКА область, КИЄВО-СВЯТОШИНСЬКИЙ район, село ЮРІВКА, вулиця Кооперативна, 4</t>
  </si>
  <si>
    <t>9a1681eb-a03b-4cec-b551-ba2d15006d1f</t>
  </si>
  <si>
    <t>АЗПСМ с. Качкарівка</t>
  </si>
  <si>
    <t>ХЕРСОНСЬКА область, БЕРИСЛАВСЬКИЙ район, село КАЧКАРІВКА, вулиця Миру, 71</t>
  </si>
  <si>
    <t>9a1f92f6-38c3-42a9-bcdf-d566609371d1</t>
  </si>
  <si>
    <t>Хорошеозерська амбулаторія загальної практики-сімейної медицини</t>
  </si>
  <si>
    <t>ХОРОШЕ ОЗЕРО</t>
  </si>
  <si>
    <t>ЧЕРНІГІВСЬКА область, БОРЗНЯНСЬКИЙ район, село ХОРОШЕ ОЗЕРО, вулиця Квіткова, 15</t>
  </si>
  <si>
    <t>9a24352e-6143-452c-98df-12062b0fbedd</t>
  </si>
  <si>
    <t>Жнятинська амбулаторія загальної практики-сімейної медицини</t>
  </si>
  <si>
    <t>ЖНЯТИНО</t>
  </si>
  <si>
    <t>ЗАКАРПАТСЬКА область, МУКАЧІВСЬКИЙ район, село ЖНЯТИНО, вулиця Миру, 107А</t>
  </si>
  <si>
    <t>9a328ec8-bc94-4dd2-b3a1-b771c07bdeb4</t>
  </si>
  <si>
    <t>(вул.Костянтинівська,22/17) КОНМУНАЛЬНЕ НЕКОМЕРЦІЙНЕ ПІДПРИЄМСТВО "КИЇВСЬКА СТОМАТОЛОГІЯ"</t>
  </si>
  <si>
    <t>М.КИЇВ, місто КИЇВ, вулиця Костянтинівська, 22/17</t>
  </si>
  <si>
    <t>9a3edfdb-7361-4a5e-a140-0a7b8e57ee54</t>
  </si>
  <si>
    <t>Кабінет лікаря-педіатра Шевченко Людмила Борисівна</t>
  </si>
  <si>
    <t>9a40995b-837b-4345-bdd0-a2d418ac145f</t>
  </si>
  <si>
    <t>АЗПСМ с. Мирне</t>
  </si>
  <si>
    <t>9a481696-789a-4f4d-bc63-ce9114714af8</t>
  </si>
  <si>
    <t>Кашперівська амбулаторія ЗПСМ</t>
  </si>
  <si>
    <t>КИЇВСЬКА область, ТЕТІЇВСЬКИЙ район, село КАШПЕРІВКА, вулиця Базарна, 2</t>
  </si>
  <si>
    <t>9a4e00f7-4fa0-44ac-ba54-cd0855922c42</t>
  </si>
  <si>
    <t>Амбулаторія загальної практики - сімейної медицини с. Степанці</t>
  </si>
  <si>
    <t>СТЕПАНЦІ</t>
  </si>
  <si>
    <t>ЧЕРКАСЬКА область, КАНІВСЬКИЙ район, село СТЕПАНЦІ, вулиця Київська, 52/1</t>
  </si>
  <si>
    <t>9a5b6374-6b9b-4f28-a294-4e6bd56eed0c</t>
  </si>
  <si>
    <t>Фельдшерський пункт села Мирне</t>
  </si>
  <si>
    <t>ДОНЕЦЬКА область, ДОБРОПІЛЬСЬКИЙ район, село МИРНЕ, вулиця Миру, 36</t>
  </si>
  <si>
    <t>9a5ec4a9-9126-43d7-96c4-1fd782a5ef70</t>
  </si>
  <si>
    <t>Н.Петрівецька АЗПСМ</t>
  </si>
  <si>
    <t>НИЖНІ ПЕТРІВЦІ</t>
  </si>
  <si>
    <t>ЧЕРНІВЕЦЬКА область, СТОРОЖИНЕЦЬКИЙ район, село НИЖНІ ПЕТРІВЦІ, вулиця Головна, 5</t>
  </si>
  <si>
    <t>9a60e6d5-2725-4b96-8424-c823afd818fe</t>
  </si>
  <si>
    <t>ПОЛТАВСЬКА область, КАРЛІВСЬКИЙ район, селище МИХАЙЛІВСЬКЕ, вулиця Травнева, 2</t>
  </si>
  <si>
    <t>9a62fa84-d8df-4a82-9ec7-c3c180ed92be</t>
  </si>
  <si>
    <t>ФЕЛЬДШЕРСЬКО-АКУШЕРСЬКИЙ ПУНКТ с.Муравлівка</t>
  </si>
  <si>
    <t>МУРАВЛІВКА</t>
  </si>
  <si>
    <t>ОДЕСЬКА область, ІЗМАЇЛЬСЬКИЙ район, село МУРАВЛІВКА, вулиця Кутузова, 14</t>
  </si>
  <si>
    <t>9a6400e3-afc3-4432-af9c-2a1cdcf979b4</t>
  </si>
  <si>
    <t>Медичний центр Мирра</t>
  </si>
  <si>
    <t>ВІННИЦЬКА область, БЕРШАДСЬКИЙ район, місто БЕРШАДЬ, вулиця 1 травня, 43</t>
  </si>
  <si>
    <t>9a67014f-faaa-48a9-93c1-a04ca6c76a24</t>
  </si>
  <si>
    <t>Малютенський фельдшерсько-акушерський пункт</t>
  </si>
  <si>
    <t>МАЛЮТИНЦІ</t>
  </si>
  <si>
    <t>ПОЛТАВСЬКА область, ПИРЯТИНСЬКИЙ район, село МАЛЮТИНЦІ, вулиця Центральна, 60</t>
  </si>
  <si>
    <t>9a676354-31b0-439a-ab2a-fe9215259764</t>
  </si>
  <si>
    <t>Фельдшерсько-акушерський пункт с. Свалявка</t>
  </si>
  <si>
    <t>СВАЛЯВКА</t>
  </si>
  <si>
    <t>ЗАКАРПАТСЬКА область, ПЕРЕЧИНСЬКИЙ район, село СВАЛЯВКА, вулиця Свалявка, 44</t>
  </si>
  <si>
    <t>9a6c999a-4a4a-4b98-a9be-f8b48f51fbe4</t>
  </si>
  <si>
    <t>Комунальне підприємство "Веселівська багатопрофільна лікарня інтенсивного лікування" Веселівської селищної ради</t>
  </si>
  <si>
    <t>ЗАПОРІЗЬКА область, смт. ВЕСЕЛЕ, вулиця Горького, 2А</t>
  </si>
  <si>
    <t>9a70abca-c786-4501-b00e-8f19cd103858</t>
  </si>
  <si>
    <t>Амбулаторія загальної практики-сімейної медицини с.ТОРСЬКЕ</t>
  </si>
  <si>
    <t>ТОРСЬКЕ</t>
  </si>
  <si>
    <t>ДОНЕЦЬКА область, ЛИМАНСЬКИЙ район, село ТОРСЬКЕ, вулиця Центральная, 80</t>
  </si>
  <si>
    <t>9a885e16-9b4b-4c2d-bf4f-2fb92630308b</t>
  </si>
  <si>
    <t>Лучанська АЗПСМ</t>
  </si>
  <si>
    <t>ПОЛТАВСЬКА область, ЛОХВИЦЬКИЙ район, село ЛУКА, вулиця Вишнева, 41</t>
  </si>
  <si>
    <t>9a8c9a36-79ed-477d-9af8-803cc21a67d3</t>
  </si>
  <si>
    <t>Пункт здоров'я с.Черемушна</t>
  </si>
  <si>
    <t>ЧЕРЕМУШНА</t>
  </si>
  <si>
    <t>ХАРКІВСЬКА область, ВАЛКІВСЬКИЙ район, село ЧЕРЕМУШНА, вулиця Широка, 22</t>
  </si>
  <si>
    <t>9a8dd121-cabf-4aaa-a11c-3729ba4f9895</t>
  </si>
  <si>
    <t>Ставівська амбулаторія загальної практики сімейної медицини</t>
  </si>
  <si>
    <t>СТАВИ</t>
  </si>
  <si>
    <t>КИЇВСЬКА область, КАГАРЛИЦЬКИЙ район, село СТАВИ, вулиця Нова, 1</t>
  </si>
  <si>
    <t>9a909d87-eecd-4b7a-a8d3-b85eaafa8ab7</t>
  </si>
  <si>
    <t>АЗПСМ с.Білокриниця</t>
  </si>
  <si>
    <t>БІЛОКРИНИЦЯ</t>
  </si>
  <si>
    <t>ТЕРНОПІЛЬСЬКА область, КРЕМЕНЕЦЬКИЙ район, село БІЛОКРИНИЦЯ, вулиця Шевченка, 18</t>
  </si>
  <si>
    <t>9a950e0a-d126-4c57-88fc-47c4a7986516</t>
  </si>
  <si>
    <t>Шкробівський фельдшерсько-акушерський пункт</t>
  </si>
  <si>
    <t>ШКРОБИ</t>
  </si>
  <si>
    <t>ВОЛИНСЬКА область, СТАРОВИЖІВСЬКИЙ район, село ШКРОБИ, вулиця Приозерна, 34</t>
  </si>
  <si>
    <t>9a98482a-fbfe-441a-842b-ceeba6a03b51</t>
  </si>
  <si>
    <t>КОМУНАЛЬНЕ НЕКОМЕРЦІЙНЕ ПІДПРИЄМСТВО  "ТРОСТЯНЕЦЬКА ЦЕНТРАЛЬНА РАЙОННА ЛІКАРНЯ"</t>
  </si>
  <si>
    <t>ВІННИЦЬКА область, ТРОСТЯНЕЦЬКИЙ район, смт. ТРОСТЯНЕЦЬ, вулиця Мічуріна, 60</t>
  </si>
  <si>
    <t>9a996281-1a4e-47d3-8248-dbb636693b12</t>
  </si>
  <si>
    <t>Верхньомінченський фельдшерський пункт</t>
  </si>
  <si>
    <t>ВЕРХНІЙ МІНЧЕНОК</t>
  </si>
  <si>
    <t>ЛУГАНСЬКА область, село ВЕРХНІЙ МІНЧЕНОК, вулиця Центральна, 37</t>
  </si>
  <si>
    <t>9a9f3213-d1a9-4b4c-aa00-6688807247b9</t>
  </si>
  <si>
    <t>Фельдшерсько-акушерський пункт с.Житники</t>
  </si>
  <si>
    <t>ЖИТНИКИ</t>
  </si>
  <si>
    <t>ЧЕРКАСЬКА область, ЖАШКІВСЬКИЙ район, село ЖИТНИКИ, вулиця Миру, 10</t>
  </si>
  <si>
    <t>9aa2389c-3b71-4f55-884f-e374b58e931d</t>
  </si>
  <si>
    <t>Давидівбрідська АЗПСМ</t>
  </si>
  <si>
    <t>ДАВИДІВ БРІД</t>
  </si>
  <si>
    <t>ХЕРСОНСЬКА область, ВЕЛИКООЛЕКСАНДРІВСЬКИЙ район, село ДАВИДІВ БРІД, вулиця Центральна, 17</t>
  </si>
  <si>
    <t>9aa2c875-b741-4ea9-9d79-fc4536cfba27</t>
  </si>
  <si>
    <t>Амбулаторія с.Ділове</t>
  </si>
  <si>
    <t>ДІЛОВЕ</t>
  </si>
  <si>
    <t>ЗАКАРПАТСЬКА область, РАХІВСЬКИЙ район, село ДІЛОВЕ, вулиця Трибушанська, 148</t>
  </si>
  <si>
    <t>9aad1a3c-616f-4b68-898b-85c60cd4bfc9</t>
  </si>
  <si>
    <t>ПОЛТАВСЬКА область, ЧУТІВСЬКИЙ район, смт. ЧУТОВЕ, вулиця Полтавський шлях, 23</t>
  </si>
  <si>
    <t>9aaef4f1-f54b-4006-acf4-5c426954d9ec</t>
  </si>
  <si>
    <t>ФОП Тімнов Вадим Олександрович</t>
  </si>
  <si>
    <t>МИКОЛАЇВСЬКА область, місто ПЕРВОМАЙСЬК, вулиця Тиха, 38</t>
  </si>
  <si>
    <t>9ab28d68-2967-4be0-828a-7f7aa5b981ad</t>
  </si>
  <si>
    <t>Йорданештська АЗПСМ</t>
  </si>
  <si>
    <t>ЙОРДАНЕШТИ</t>
  </si>
  <si>
    <t>ЧЕРНІВЕЦЬКА область, ГЛИБОЦЬКИЙ район, село ЙОРДАНЕШТИ, вулиця Головна, 43</t>
  </si>
  <si>
    <t>9ab79c50-e6fd-49d6-8117-c472cdb56e5e</t>
  </si>
  <si>
    <t>КИЇВСЬКА область, місто ОБУХІВ, вулиця Каштанова, 52</t>
  </si>
  <si>
    <t>9abbafb9-5f77-4951-a344-1121b0662f92</t>
  </si>
  <si>
    <t>ФОП Максименко Іван Миколайович</t>
  </si>
  <si>
    <t>ВІННИЦЬКА область, місто ХМІЛЬНИК, вулиця шевченка, 28-А</t>
  </si>
  <si>
    <t>9ac73d00-a1f2-475d-94d4-cc9ab7e72563</t>
  </si>
  <si>
    <t>Фельдшерсько-акушерський пункт село Ярославка</t>
  </si>
  <si>
    <t>ЯРОСЛАВКА</t>
  </si>
  <si>
    <t>ЧЕРКАСЬКА область, ШПОЛЯНСЬКИЙ район, село ЯРОСЛАВКА, вулиця Томенка, 50</t>
  </si>
  <si>
    <t>9ac89197-30c3-46dc-86b5-4f537e3f3799</t>
  </si>
  <si>
    <t>Долинська лікарська амбулаторія загальної практики-сімейної медицини</t>
  </si>
  <si>
    <t>ІВАНО-ФРАНКІВСЬКА область, село ДОЛИНА, вулиця Січових Стрільців, 36</t>
  </si>
  <si>
    <t>9ace397d-0984-4771-abe9-c8c00e4b84aa</t>
  </si>
  <si>
    <t>ХАРКІВСЬКА область, місто ЛОЗОВА, мікрорайон 4-й Мікрорайон, 25</t>
  </si>
  <si>
    <t>9acf18a0-b981-401f-8d6b-96f8d0657dd5</t>
  </si>
  <si>
    <t>Лікарська амбулаторія загальної практики сімейної медицини с. Глинськ</t>
  </si>
  <si>
    <t>ЛЬВІВСЬКА область, ЖОВКІВСЬКИЙ район, село ГЛИНСЬК, вулиця Лесі Українки, 38</t>
  </si>
  <si>
    <t>9ad1bcf2-95ba-4fc4-a11f-a355dbcd614d</t>
  </si>
  <si>
    <t>9ad47a9e-b035-475b-b759-a8178196f917</t>
  </si>
  <si>
    <t>Старосільська амбулаторія загальної практики сімейної медицини</t>
  </si>
  <si>
    <t>ЧЕРКАСЬКА область, ГОРОДИЩЕНСЬКИЙ район, село СТАРОСІЛЛЯ, вулиця Гагаріна, 24а</t>
  </si>
  <si>
    <t>9ad50117-9a30-4f84-b61f-94b89750ade6</t>
  </si>
  <si>
    <t>Інфекційне відділення №2</t>
  </si>
  <si>
    <t>9ad93890-21ec-4123-8483-f97f7055f3ac</t>
  </si>
  <si>
    <t>ФОП ТЧАННІКОВА НАТАЛІЯ БОРИСІВНА</t>
  </si>
  <si>
    <t>ЧЕРНІГІВСЬКА область, БАХМАЦЬКИЙ район, місто БАХМАЧ, вулиця Першотравнева, 41</t>
  </si>
  <si>
    <t>9adc143a-0ded-4cb6-8e23-7acad5ecb4e8</t>
  </si>
  <si>
    <t>ФП с. Лютарка</t>
  </si>
  <si>
    <t>ЛЮТАРКА</t>
  </si>
  <si>
    <t>ХМЕЛЬНИЦЬКА область, ІЗЯСЛАВСЬКИЙ район, село ЛЮТАРКА, вулиця Садова, 1</t>
  </si>
  <si>
    <t>9ae5f23a-fb7e-45bf-8ed9-559f31ef42e8</t>
  </si>
  <si>
    <t>Степненська амбулаторія загальної практики-сімейної медицини</t>
  </si>
  <si>
    <t>ЗАПОРІЗЬКА область, ЗАПОРІЗЬКИЙ район, село СТЕПНЕ, вулиця Першотравнева, 42</t>
  </si>
  <si>
    <t>9af69d40-9f96-4a9f-9fa5-36c964d108f9</t>
  </si>
  <si>
    <t>Фельдшерський пункт села Нове</t>
  </si>
  <si>
    <t>ОДЕСЬКА область, село НОВЕ, вулиця Бессарабська, 11</t>
  </si>
  <si>
    <t>9aff0e0e-0775-410f-a3ea-de3d698f5961</t>
  </si>
  <si>
    <t>Старововчинецька АЗПСМ</t>
  </si>
  <si>
    <t>СТАРИЙ ВОВЧИНЕЦЬ</t>
  </si>
  <si>
    <t>ЧЕРНІВЕЦЬКА область, ГЛИБОЦЬКИЙ район, село СТАРИЙ ВОВЧИНЕЦЬ, вулиця головна, 28а</t>
  </si>
  <si>
    <t>9b052e82-f504-4e50-b40b-75baa4d6a119</t>
  </si>
  <si>
    <t>КП "Петропавлівська ЦЛ" ПСР</t>
  </si>
  <si>
    <t>ДНІПРОПЕТРОВСЬКА область, смт. ПЕТРОПАВЛІВКА, вулиця Миру, 102</t>
  </si>
  <si>
    <t>9b0de2df-46b9-4858-9009-847eeb0cf4d0</t>
  </si>
  <si>
    <t>Цвітненська амбулаторія загальної практи сімейної медецини</t>
  </si>
  <si>
    <t>ЦВІТНЕ</t>
  </si>
  <si>
    <t>КІРОВОГРАДСЬКА область, ОЛЕКСАНДРІВСЬКИЙ район, село ЦВІТНЕ, вулиця Шевченка, 28</t>
  </si>
  <si>
    <t>9b111c9d-a4e2-408a-8ea7-d885ca770b23</t>
  </si>
  <si>
    <t>Фельдшерський пункт с.Карижин</t>
  </si>
  <si>
    <t>КАРИЖИН</t>
  </si>
  <si>
    <t>ХМЕЛЬНИЦЬКА область, село КАРИЖИН, вулиця Пархоменка, 3</t>
  </si>
  <si>
    <t>9b14ae1a-c637-4941-9a80-2a3cde4d41a4</t>
  </si>
  <si>
    <t>Заліський фельдшерсько-акушерський пункт</t>
  </si>
  <si>
    <t>ВОЛИНСЬКА область, ШАЦЬКИЙ район, село ЗАЛІССЯ, вулиця Центральна, 70</t>
  </si>
  <si>
    <t>9b15d389-8c95-4eb7-9925-075970bd0998</t>
  </si>
  <si>
    <t>Амбулаторія загальної практики-сімейної медицини с.Залужжя</t>
  </si>
  <si>
    <t>ІВАНО-ФРАНКІВСЬКА область, РОГАТИНСЬКИЙ район, село ЗАЛУЖЖЯ, вулиця С.Бандери, 36</t>
  </si>
  <si>
    <t>9b1c9a97-4323-4aac-96dc-d49393356b86</t>
  </si>
  <si>
    <t>АЗПСМ с.Петраківка</t>
  </si>
  <si>
    <t>ПЕТРАКІВКА</t>
  </si>
  <si>
    <t>ЧЕРКАСЬКА область, КАТЕРИНОПІЛЬСЬКИЙ район, село ПЕТРАКІВКА, вулиця Погорецького, 49</t>
  </si>
  <si>
    <t>9b1cd992-da0d-4f9b-9f6b-6c19595596ad</t>
  </si>
  <si>
    <t>ФП с. Беркозівка</t>
  </si>
  <si>
    <t>БЕРКОЗІВКА</t>
  </si>
  <si>
    <t>ЧЕРКАСЬКА область, КАНІВСЬКИЙ район, село БЕРКОЗІВКА, вулиця Шевченка, 3</t>
  </si>
  <si>
    <t>9b1e4f6a-b48f-49da-be1d-7e5695a2a092</t>
  </si>
  <si>
    <t>ПОЛТАВСЬКА область, місто КРЕМЕНЧУК, вулиця Івана Мазепи, 17</t>
  </si>
  <si>
    <t>9b20772f-8f69-4a86-9d5a-5d70b6aec232</t>
  </si>
  <si>
    <t>9b29c47e-dc75-4f68-a63c-078d01a5e751</t>
  </si>
  <si>
    <t>Амбулаторія сімейної медицини №6</t>
  </si>
  <si>
    <t>РЯСНЕ-РУСЬКЕ</t>
  </si>
  <si>
    <t>ЛЬВІВСЬКА область, ЯВОРІВСЬКИЙ район, село РЯСНЕ-РУСЬКЕ, площа Незалежності, 1</t>
  </si>
  <si>
    <t>9b2a202e-dfef-4765-83ce-529b87105c17</t>
  </si>
  <si>
    <t>Прип'ятьський фельдшерсько-акушерський пункт</t>
  </si>
  <si>
    <t>ПРИП'ЯТЬ</t>
  </si>
  <si>
    <t>ВОЛИНСЬКА область, ШАЦЬКИЙ район, село ПРИП'ЯТЬ, вулиця Садова, 2</t>
  </si>
  <si>
    <t>9b3597af-c8ed-4800-a49c-181536577476</t>
  </si>
  <si>
    <t>9b3f2407-ad1e-46d0-9a60-3cab826e23de</t>
  </si>
  <si>
    <t>1. КОМУНАЛЬНЕ НЕКОМЕРЦІЙНЕ ПІДПРИЄМСТВО "ЗОЛОТОНІСЬКА РАЙОННА БАГАТОПРОФІЛЬНА ЛІКАРНЯ" ЗОЛОТОНІСЬКОЇ РАЙОННОЇ РАДИ</t>
  </si>
  <si>
    <t>ЧЕРКАСЬКА область, місто ЗОЛОТОНОША, вулиця Лікарняна, 2</t>
  </si>
  <si>
    <t>9b42bd2b-6d7c-4110-96de-fbadd9aa4b30</t>
  </si>
  <si>
    <t>Новолабунська АЗП/СМ КНП ЦПМСД Полонської міської ради</t>
  </si>
  <si>
    <t>НОВОЛАБУНЬ</t>
  </si>
  <si>
    <t>ХМЕЛЬНИЦЬКА область, ПОЛОНСЬКИЙ район, село НОВОЛАБУНЬ, вулиця Соборна, 38/2</t>
  </si>
  <si>
    <t>9b4754ef-d495-452f-9c30-223dca816072</t>
  </si>
  <si>
    <t>9b4f3bfe-1efd-43cd-b32e-1a4a85673168</t>
  </si>
  <si>
    <t>КНП ЦПМСД ЛАНЧИНСЬКОЇ СЕЛИЩНОЇ РАДИ</t>
  </si>
  <si>
    <t>9b5d9a64-3b77-41df-9380-eb0cdbc1a9b0</t>
  </si>
  <si>
    <t>Третяківський фельдшерський пункт</t>
  </si>
  <si>
    <t>ТРЕТЯКІВКА</t>
  </si>
  <si>
    <t>ЛУГАНСЬКА область, БІЛОВОДСЬКИЙ район, село ТРЕТЯКІВКА, вулиця Партизанська, 4</t>
  </si>
  <si>
    <t>9b601cbc-86d7-4c93-b4ec-36c0986a794a</t>
  </si>
  <si>
    <t>Мирославська АЗПСМ</t>
  </si>
  <si>
    <t>ЖИТОМИРСЬКА область, БЕРДИЧІВСЬКИЙ район, село МИРОСЛАВКА, вулиця Лікарняна, 68-В</t>
  </si>
  <si>
    <t>9b626e8f-e67a-41bc-9789-fcbc09e336ce</t>
  </si>
  <si>
    <t>ХМЕЛЬНИЦЬКА область, СТАРОКОСТЯНТИНІВСЬКИЙ район, село СТАРИЙ ОСТРОПІЛЬ, вулиця Остропiль, 1</t>
  </si>
  <si>
    <t>9b68876f-fb10-45d1-9c02-7026b8d428a5</t>
  </si>
  <si>
    <t>9b6b184f-de7c-4fe3-a29b-113bfb8c75b6</t>
  </si>
  <si>
    <t>Амбулаторія сімейної  медицини  №6</t>
  </si>
  <si>
    <t>ЛЬВІВСЬКА область, місто ЛЬВІВ, вулиця Грінченка, 6</t>
  </si>
  <si>
    <t>9b6ea732-c280-4cef-9a35-beefdc7838f9</t>
  </si>
  <si>
    <t>Амбулаторія загальної практики-сімейної медицини м. Тернопіль</t>
  </si>
  <si>
    <t>ТЕРНОПІЛЬСЬКА область, місто ТЕРНОПІЛЬ, вулиця Князя Острозького, 9</t>
  </si>
  <si>
    <t>9b708cea-cb4b-47f4-865b-dc374386ad3b</t>
  </si>
  <si>
    <t>Деснянська селищна лікарська амбулаторія загальної практики сімейної медицини</t>
  </si>
  <si>
    <t>ЧЕРНІГІВСЬКА область, КОЗЕЛЕЦЬКИЙ район, смт. ДЕСНА, вулиця Рибалка, 6</t>
  </si>
  <si>
    <t>9b7d5df7-388c-471a-b48f-9e78f76a98fd</t>
  </si>
  <si>
    <t>Лікарська амбулаторія загальної практики - сімейної медицини с.Невірків</t>
  </si>
  <si>
    <t>НЕВІРКІВ</t>
  </si>
  <si>
    <t>РІВНЕНСЬКА область, КОРЕЦЬКИЙ район, село НЕВІРКІВ, вулиця Провулок Рад, 3</t>
  </si>
  <si>
    <t>9b81933e-e613-46ce-b2f8-709504e9922f</t>
  </si>
  <si>
    <t>Фельдшерсько Акушерський Пункт с. Непоротове</t>
  </si>
  <si>
    <t>НЕПОРОТОВЕ</t>
  </si>
  <si>
    <t>ЧЕРНІВЕЦЬКА область, СОКИРЯНСЬКИЙ район, село НЕПОРОТОВЕ, вулиця Придністровська, 23</t>
  </si>
  <si>
    <t>9b81f641-4ad9-4c63-8b9c-d5fb873bc897</t>
  </si>
  <si>
    <t>КИЇВСЬКА область, місто БОРИСПІЛЬ, вулиця Гагаріна, 1</t>
  </si>
  <si>
    <t>9b8cbd16-10d0-4a5c-a237-a3dc77c85e1d</t>
  </si>
  <si>
    <t>РІВНЕНСЬКА область, САРНЕНСЬКИЙ район, місто САРНИ, вулиця Белгородська, 10</t>
  </si>
  <si>
    <t>9b8d7d06-6d5c-43a7-b95f-eb33ec3f6b3a</t>
  </si>
  <si>
    <t>КОМУНАЛЬНЕ ПІДПРИЄМСТВО "ПОЛТАВСЬКИЙ ОБЛАСНИЙ ПСИХОНЕВРОЛОГІЧНИЙ ДИСПАНСЕР ПОЛТАВСЬКОЇ ОБЛАСНОЇ РАДИ"</t>
  </si>
  <si>
    <t>ПОЛТАВСЬКА область, місто ПОЛТАВА, вулиця Зигіна, 3</t>
  </si>
  <si>
    <t>9b919c6a-a78b-459a-b11d-7799fc0ef75a</t>
  </si>
  <si>
    <t>СУМСЬКА область, місто СУМИ, вулиця Харківська, 1/1</t>
  </si>
  <si>
    <t>9b922b66-9f61-4117-9f71-1144c6d6e6ab</t>
  </si>
  <si>
    <t>АЗПСМ № 3 м. Могилів-Подільський</t>
  </si>
  <si>
    <t>9b94ccec-a507-416f-ae09-eb4b540dc611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</si>
  <si>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"Жовква" пункт "Рава-Руська"</t>
  </si>
  <si>
    <t>ЛЬВІВСЬКА область, місто РАВА-РУСЬКА, вулиця Грушевського, 120</t>
  </si>
  <si>
    <t>9b98f48e-2a0f-4477-a059-0e3b9ad263a2</t>
  </si>
  <si>
    <t>9ba54957-3b78-435b-a222-c5771662248b</t>
  </si>
  <si>
    <t>Липовецьке відділення ЕМД</t>
  </si>
  <si>
    <t>ВІННИЦЬКА область, місто ЛИПОВЕЦЬ, вулиця Пирогова, 9</t>
  </si>
  <si>
    <t>9ba6dbd2-5742-454c-85c6-47b9b1b9ed6d</t>
  </si>
  <si>
    <t>Відділення первинної медичної допомоги АПО 2</t>
  </si>
  <si>
    <t>ОДЕСЬКА область, ОВІДІОПОЛЬСЬКИЙ район, село ЛИМАНКА, житловий масив Радужний масив, ж/масив Ульянівка, 19/2</t>
  </si>
  <si>
    <t>9bab4716-e380-4c56-8ddc-96a809797ef8</t>
  </si>
  <si>
    <t>АЗПСМ с.Червоне</t>
  </si>
  <si>
    <t>КИЇВСЬКА область, ФАСТІВСЬКИЙ район, село ЧЕРВОНЕ, вулиця Шевченка, 1</t>
  </si>
  <si>
    <t>9badc41e-5161-4f1a-8bae-127bc18661a6</t>
  </si>
  <si>
    <t>Щуринська АЗПСМ</t>
  </si>
  <si>
    <t>ЩУРИН</t>
  </si>
  <si>
    <t>ВОЛИНСЬКА область, РОЖИЩЕНСЬКИЙ район, село ЩУРИН, вулиця Незалежності, 7</t>
  </si>
  <si>
    <t>9baf47a0-ef2c-46b8-8805-f24193b87dbf</t>
  </si>
  <si>
    <t>Ладижинська міська лікарня</t>
  </si>
  <si>
    <t>9bafd918-671e-4a1b-b523-ad589a1d1f5a</t>
  </si>
  <si>
    <t>Фельдшерський пункт с. Кицівка</t>
  </si>
  <si>
    <t>КИЦІВКА</t>
  </si>
  <si>
    <t>ХАРКІВСЬКА область, ПЕЧЕНІЗЬКИЙ район, село КИЦІВКА, вулиця Харківська , 3</t>
  </si>
  <si>
    <t>9bb2f5b1-c495-4e06-946b-5f4a9fbcc8fa</t>
  </si>
  <si>
    <t>Рудко-Козинський  фельдшерський пункт</t>
  </si>
  <si>
    <t>РУДКА-КОЗИНСЬКА</t>
  </si>
  <si>
    <t>ВОЛИНСЬКА область, РОЖИЩЕНСЬКИЙ район, село РУДКА-КОЗИНСЬКА, вулиця Жовтнева, 196</t>
  </si>
  <si>
    <t>9bb3dcfa-482e-4e4d-bd1b-cd58ef2b7c28</t>
  </si>
  <si>
    <t>ФП с. Васьківці</t>
  </si>
  <si>
    <t>ВАСЬКІВЦІ</t>
  </si>
  <si>
    <t>ХМЕЛЬНИЦЬКА область, ІЗЯСЛАВСЬКИЙ район, село ВАСЬКІВЦІ, вулиця Шевченка, 10</t>
  </si>
  <si>
    <t>9bb466bc-0c5d-4432-86d1-ecc49f5bb759</t>
  </si>
  <si>
    <t>Долинянська амбулаторія загальної практики сімейної медицини</t>
  </si>
  <si>
    <t>ЧЕРНІВЕЦЬКА область, ХОТИНСЬКИЙ район, село ДОЛИНЯНИ, вулиця Котовського, 1</t>
  </si>
  <si>
    <t>9bb7a55a-7f26-45ef-97b6-2b50ba95ad88</t>
  </si>
  <si>
    <t>Фельдшерсько-акушерський пункт с. Мокрії</t>
  </si>
  <si>
    <t>МОКРІЇВКА</t>
  </si>
  <si>
    <t>ПОЛТАВСЬКА область, МИРГОРОДСЬКИЙ район, село МОКРІЇВКА, вулиця ЧЕРКАЩАНСЬКА, 5</t>
  </si>
  <si>
    <t>9bbad90c-cd70-4a76-a26d-aa6fc853c286</t>
  </si>
  <si>
    <t>Степненська АЗП-СМ</t>
  </si>
  <si>
    <t>ПОЛТАВСЬКА область, ПОЛТАВСЬКИЙ район, селище СТЕПНЕ, вулиця Затишна, 8</t>
  </si>
  <si>
    <t>9bbf5322-0a28-4382-b3ca-9230f77be05e</t>
  </si>
  <si>
    <t>Самгородоцька амбулаторія загальної практики сімейної медицини</t>
  </si>
  <si>
    <t>КИЇВСЬКА область, СКВИРСЬКИЙ район, село САМГОРОДОК, вулиця Шкільна, 55а</t>
  </si>
  <si>
    <t>9bc78689-2e74-43e5-a8a5-ff39be60c802</t>
  </si>
  <si>
    <t>Муратівська сільська лікарська амбулаторія загальної практики сімейної медицини</t>
  </si>
  <si>
    <t>МУРАТОВЕ</t>
  </si>
  <si>
    <t>ЛУГАНСЬКА область, НОВОАЙДАРСЬКИЙ район, село МУРАТОВЕ, вулиця Миру, 6</t>
  </si>
  <si>
    <t>9bc82b5c-6d2c-4455-9a84-2a337e724d36</t>
  </si>
  <si>
    <t>Фельдшерсько – акушерський пункт с.Подібна</t>
  </si>
  <si>
    <t>ПОДІБНА</t>
  </si>
  <si>
    <t>ЧЕРКАСЬКА область, МАНЬКІВСЬКИЙ район, село ПОДІБНА, вулиця Центральна, 15</t>
  </si>
  <si>
    <t>9bc990a8-f354-4c99-a925-1f227d918592</t>
  </si>
  <si>
    <t>Харківська обл., місто Харків, Слобідський район, проспект Героїв Сталінграда, буд. 23А, КНП "Міська поліклініка №19" ХМР</t>
  </si>
  <si>
    <t>ХАРКІВСЬКА область, місто ХАРКІВ, проспект Героїв Сталінграда, 23А</t>
  </si>
  <si>
    <t>9bdad590-bfdc-4000-8af1-2336bec8c556</t>
  </si>
  <si>
    <t>Леваднівський ФП</t>
  </si>
  <si>
    <t>ЛЕВАДНЕ</t>
  </si>
  <si>
    <t>ДНІПРОПЕТРОВСЬКА область, ПОКРОВСЬКИЙ район, село ЛЕВАДНЕ, вулиця Спортивна, 1</t>
  </si>
  <si>
    <t>9bdc9c77-aa4a-466e-a582-2d8b727fbdf3</t>
  </si>
  <si>
    <t>Фельдшерський пункт с. Піддубне</t>
  </si>
  <si>
    <t>ПІДДУБНЕ</t>
  </si>
  <si>
    <t>ДОНЕЦЬКА область, ВЕЛИКОНОВОСІЛКІВСЬКИЙ район, село ПІДДУБНЕ, проспект Київський, 28</t>
  </si>
  <si>
    <t>9be531d2-3e76-4938-b888-56e7e4925426</t>
  </si>
  <si>
    <t>Комунальне некомерційне підприємство "Перечинська районна лікарня" Перечинської районної ради Закарпатської області</t>
  </si>
  <si>
    <t>ЗАКАРПАТСЬКА область, ПЕРЕЧИНСЬКИЙ район, місто ПЕРЕЧИН, вулиця Садова, 59</t>
  </si>
  <si>
    <t>9be64dc2-f530-489c-bd06-60d41c8f70fb</t>
  </si>
  <si>
    <t>Консультативно-діагностичний центр вулиця Велика Панасівська, 142</t>
  </si>
  <si>
    <t>9bee0aec-613b-4fe2-8578-86de79bc3470</t>
  </si>
  <si>
    <t>Амбулаторія с. Горінчево</t>
  </si>
  <si>
    <t>ГОРІНЧОВО</t>
  </si>
  <si>
    <t>ЗАКАРПАТСЬКА область, ХУСТСЬКИЙ район, село ГОРІНЧОВО, вулиця Незалежності, 145а</t>
  </si>
  <si>
    <t>9bfe338f-45d2-48e5-b819-278253c5785c</t>
  </si>
  <si>
    <t>Амбулаторія загальної практики сімейної медицини с. Чортовець</t>
  </si>
  <si>
    <t>ЧОРТОВЕЦЬ</t>
  </si>
  <si>
    <t>ІВАНО-ФРАНКІВСЬКА область, ГОРОДЕНКІВСЬКИЙ район, село ЧОРТОВЕЦЬ, вулиця Галицька, 33</t>
  </si>
  <si>
    <t>9c0183ec-0b0d-4fa9-be03-a6c7a665e3bf</t>
  </si>
  <si>
    <t>ТОВ Альфа-Віта Позняки</t>
  </si>
  <si>
    <t>М.КИЇВ, місто КИЇВ, вулиця Михайла Драгоманова, 2Б</t>
  </si>
  <si>
    <t>9c03008c-880f-4cb5-8c10-d5589f8a581a</t>
  </si>
  <si>
    <t>ЛЬВІВСЬКА область, смт. ОЛЕСЬКО, вулиця Шевченка, 55</t>
  </si>
  <si>
    <t>9c0da778-63e0-48cb-9d17-e98f21287354</t>
  </si>
  <si>
    <t>ФАП с.Гаївщина</t>
  </si>
  <si>
    <t>ГАЇВЩИНА</t>
  </si>
  <si>
    <t>ПОЛТАВСЬКА область, ЛОХВИЦЬКИЙ район, село ГАЇВЩИНА, вулиця Центральна, 23</t>
  </si>
  <si>
    <t>9c1ae967-55e8-4431-8f37-24386c5328da</t>
  </si>
  <si>
    <t>Волоцька сільська амбулаторія ЗПСМ</t>
  </si>
  <si>
    <t>ЧЕРНІВЕЦЬКА область, ГЛИБОЦЬКИЙ район, село ВОЛОКА, вулиця Гагаріна, 31-А</t>
  </si>
  <si>
    <t>9c1e23f6-d053-43b3-b0f1-a37afb2d4219</t>
  </si>
  <si>
    <t>Сарська амбулаторія загальної практики - сімейної медицини</t>
  </si>
  <si>
    <t>САРИ</t>
  </si>
  <si>
    <t>ПОЛТАВСЬКА область, село САРИ, вулиця Миколаївська, 1/2</t>
  </si>
  <si>
    <t>9c2930f6-36ea-4414-9475-7e37750c605d</t>
  </si>
  <si>
    <t>Комунальне підприємство "Волинський обласний центр екстреної медичної допомоги та медицини катастроф" Волинської обласної ради Ківерцівське  відділення екстренної медичної допомоги</t>
  </si>
  <si>
    <t>ВОЛИНСЬКА область, КІВЕРЦІВСЬКИЙ район, місто КІВЕРЦІ, вулиця Жовтнева, 3а</t>
  </si>
  <si>
    <t>9c33d351-0609-43eb-9ca0-e59cde324182</t>
  </si>
  <si>
    <t>9c382cc5-967b-402a-82f1-9d1b09759aed</t>
  </si>
  <si>
    <t>ПОЛТАВСЬКА область, місто ПОЛТАВА, вулиця Харківська, 18в</t>
  </si>
  <si>
    <t>9c521f8c-1ac9-4b2b-9a58-c15b07822dd3</t>
  </si>
  <si>
    <t>Фізична особа - підприємець Козлов Вадим Владиславович</t>
  </si>
  <si>
    <t>М.КИЇВ, місто КИЇВ, вулиця Олени Пчілки, 4</t>
  </si>
  <si>
    <t>9c55879b-6216-4ed8-b184-3f19a27d1444</t>
  </si>
  <si>
    <t>АЗПСМ с. Джурин</t>
  </si>
  <si>
    <t>ТЕРНОПІЛЬСЬКА область, ЧОРТКІВСЬКИЙ район, село ДЖУРИН, вулиця Незалежності, 10</t>
  </si>
  <si>
    <t>9c575ebf-d13f-4595-a47b-17907246f2d9</t>
  </si>
  <si>
    <t>Фельдшерсько-акушерський пункт с.Дмитрівка</t>
  </si>
  <si>
    <t>ОДЕСЬКА область, ЛИМАНСЬКИЙ район, село ДМИТРІВКА, вулиця Східна, 25</t>
  </si>
  <si>
    <t>9c59b859-b724-4313-ada9-5c61f6e5da05</t>
  </si>
  <si>
    <t>Фельдшерсько-акушерський пункт с. Велика Обухівка</t>
  </si>
  <si>
    <t>ВЕЛИКА ОБУХІВКА</t>
  </si>
  <si>
    <t>ПОЛТАВСЬКА область, МИРГОРОДСЬКИЙ район, село ВЕЛИКА ОБУХІВКА, вулиця Капніста, 80-а</t>
  </si>
  <si>
    <t>9c61251f-253c-45ee-b44d-01a6b09bae67</t>
  </si>
  <si>
    <t>Амбулаторія ЗПСМ с. Завій</t>
  </si>
  <si>
    <t>ЗАВІЙ</t>
  </si>
  <si>
    <t>ІВАНО-ФРАНКІВСЬКА область, КАЛУСЬКИЙ район, село ЗАВІЙ, вулиця Д.Галицького, 380Б</t>
  </si>
  <si>
    <t>9c659ef5-c59d-456c-a2bb-e3c8e3778543</t>
  </si>
  <si>
    <t>Фельдшерський пункт Діброва</t>
  </si>
  <si>
    <t>ЗАКАРПАТСЬКА область, ХУСТСЬКИЙ район, село ВІЛЬШАНИ, вулиця , 20</t>
  </si>
  <si>
    <t>9c6c3674-947e-403f-9a43-989ed60592aa</t>
  </si>
  <si>
    <t>КП "Міський лікувально-діагностичний центр" місце надання послуг 1</t>
  </si>
  <si>
    <t>9c6d08d7-0d39-4d4d-aead-31554807d815</t>
  </si>
  <si>
    <t>Новолатівський фельдшерський пункт</t>
  </si>
  <si>
    <t>НОВОЛАТІВКА</t>
  </si>
  <si>
    <t>ДНІПРОПЕТРОВСЬКА область, ШИРОКІВСЬКИЙ район, село НОВОЛАТІВКА, вулиця Шкільна, 7</t>
  </si>
  <si>
    <t>9c7c158a-8b37-4446-9380-5b8278f163b3</t>
  </si>
  <si>
    <t>ТОКАРІВКА</t>
  </si>
  <si>
    <t>ХЕРСОНСЬКА область, БІЛОЗЕРСЬКИЙ район, село ТОКАРІВКА, вулиця Придніпровська, 81д</t>
  </si>
  <si>
    <t>9c7e39a0-2ae2-4134-8625-70d669ee83c6</t>
  </si>
  <si>
    <t>КИЇВСЬКА область, місто ІРПІНЬ, вулиця Тургенівська, 50 Б</t>
  </si>
  <si>
    <t>9c817c46-acdf-4569-b4de-2fc94f5f4454</t>
  </si>
  <si>
    <t>Амбулаторія ЗПСМ-Веселинівська дільниця</t>
  </si>
  <si>
    <t>9c8796ce-ce08-42dc-9934-229f3b1a4a33</t>
  </si>
  <si>
    <t>Дігтярівська міська лікарська амбулаторія</t>
  </si>
  <si>
    <t>ДІГТЯРІ</t>
  </si>
  <si>
    <t>ЧЕРНІГІВСЬКА область, СРІБНЯНСЬКИЙ район, смт. ДІГТЯРІ, вулиця Центральна, 3</t>
  </si>
  <si>
    <t>9c91c10e-27c3-472e-881c-0636ad947860</t>
  </si>
  <si>
    <t>Комунальне некомерційне підприємство "Лікарня "Госпіс" м. Львова"</t>
  </si>
  <si>
    <t>ЛЬВІВСЬКА область, місто ЛЬВІВ, вулиця Котляревського, 53</t>
  </si>
  <si>
    <t>9c933c6b-db0e-422e-a4c2-49d0a630c59c</t>
  </si>
  <si>
    <t>Підстанція міста Добропілля</t>
  </si>
  <si>
    <t>9c957104-046d-4565-857a-8f67cd20bd24</t>
  </si>
  <si>
    <t>Веселинівський пункт постійного базування бригад екстреної (швидкої) медичної допомоги, птб Широколанівка</t>
  </si>
  <si>
    <t>МИКОЛАЇВСЬКА область, село ШИРОКОЛАНІВКА, вулиця Центральна, 124</t>
  </si>
  <si>
    <t>9c9b8eaf-2989-497b-b617-140d779e67ed</t>
  </si>
  <si>
    <t>ОЧЕРЕТИНСЬКА  АМБУЛАТОРІЯ  ЗПСМ</t>
  </si>
  <si>
    <t>ДОНЕЦЬКА область, ОЛЕКСАНДРІВСЬКИЙ район, село ОЧЕРЕТИНЕ, вулиця МОЛОДІЖНА, 1</t>
  </si>
  <si>
    <t>9c9cd65e-9aae-4ac6-a864-d548f26eecb1</t>
  </si>
  <si>
    <t>Багатська амбулаторія ЗПСМ (КНП "Солонянський ЦПМСД" ССР)</t>
  </si>
  <si>
    <t>ДНІПРОПЕТРОВСЬКА область, СОЛОНЯНСЬКИЙ район, село БАГАТЕ, вулиця Центральна, 95а</t>
  </si>
  <si>
    <t>9c9fc911-1fee-49ac-9fbc-49f1cd65e29a</t>
  </si>
  <si>
    <t>КОМУНАЛЬНЕ НЕКОМЕРЦІЙНЕ ПІДПРИЄМСТВО "БЕРИСЛАВСЬКА ЦЕНТРАЛЬНА РАЙОННА ЛІКАРНЯ" БЕРИСЛАВСЬКОЇ МІСЬКОЇ РАДИ</t>
  </si>
  <si>
    <t>9ca179c9-5999-404a-89f8-cfa64a7b8d05</t>
  </si>
  <si>
    <t>9ca20180-11be-4d24-b138-6beb0133fe72</t>
  </si>
  <si>
    <t>Перевізька АЗПСМ</t>
  </si>
  <si>
    <t>ВЕЛИКИЙ ПЕРЕВІЗ</t>
  </si>
  <si>
    <t>ПОЛТАВСЬКА область, ШИШАЦЬКИЙ район, село ВЕЛИКИЙ ПЕРЕВІЗ, вулиця Садова, 1</t>
  </si>
  <si>
    <t>9ca3371a-22a4-43a6-b0ad-1c02f66a283b</t>
  </si>
  <si>
    <t>Комунальне некомерційне медичне підприємство "Лікарня інтенсивного лікування "Кременчуцька"</t>
  </si>
  <si>
    <t>9ca406bf-23ad-4b68-9b22-e603162a46ff</t>
  </si>
  <si>
    <t>Поликлиника 1</t>
  </si>
  <si>
    <t>9ca75306-7541-4d1a-8b9a-b72f8f9a12f5</t>
  </si>
  <si>
    <t>Фельдшерсько-акушерський пункт села Завизів  Могилянівської лікарської амбулаторії загальної практики сімейної медицини  "Острозького районного центру ПМСД"</t>
  </si>
  <si>
    <t>ЗАВИЗІВ</t>
  </si>
  <si>
    <t>РІВНЕНСЬКА область, село ЗАВИЗІВ, вулиця Набережна, 4</t>
  </si>
  <si>
    <t>9ca8b923-b1a0-4afc-9cd1-47d7f3a4dc13</t>
  </si>
  <si>
    <t>9caaa63c-a595-4503-9d54-b2896ae7bb9c</t>
  </si>
  <si>
    <t>ФАП с.Самушино</t>
  </si>
  <si>
    <t>САМУШИН</t>
  </si>
  <si>
    <t>ЧЕРНІВЕЦЬКА область, ЗАСТАВНІВСЬКИЙ район, село САМУШИН, вулиця Сагайдачного , 62А</t>
  </si>
  <si>
    <t>9caacf62-efb8-4dd3-88ef-de1740439329</t>
  </si>
  <si>
    <t>ТЕРНОПІЛЬСЬКА область, місто ТЕРНОПІЛЬ, вулиця Анатолія Живова, 28</t>
  </si>
  <si>
    <t>9cacb571-499b-4e55-92d1-4cd3c9430ce8</t>
  </si>
  <si>
    <t>АЗПСМ с.Порик</t>
  </si>
  <si>
    <t>ПОРИК</t>
  </si>
  <si>
    <t>ВІННИЦЬКА область, ХМІЛЬНИЦЬКИЙ район, село ПОРИК, вулиця Свідерського, 10А</t>
  </si>
  <si>
    <t>9cad0d6a-7f03-43bd-b10b-6c5283812285</t>
  </si>
  <si>
    <t>Амбулатория загальної практики сімейної медицини смт. Андріївка</t>
  </si>
  <si>
    <t>ХАРКІВСЬКА область, БАЛАКЛІЙСЬКИЙ район, смт. АНДРІЇВКА, вулиця першотравнева, 93</t>
  </si>
  <si>
    <t>9caf3db5-2ab7-4c1f-958d-3b1d61055327</t>
  </si>
  <si>
    <t>Керстенецька амбулаторія загальної практики сімейної медицини</t>
  </si>
  <si>
    <t>КЕРСТЕНЦІ</t>
  </si>
  <si>
    <t>ЧЕРНІВЕЦЬКА область, ХОТИНСЬКИЙ район, село КЕРСТЕНЦІ, вулиця Головна, 16</t>
  </si>
  <si>
    <t>9cb1b597-07ca-4a80-8ad8-e389bf0aec58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</si>
  <si>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"Радехів"</t>
  </si>
  <si>
    <t>ЛЬВІВСЬКА область, місто РАДЕХІВ, вулиця Львівська, 8</t>
  </si>
  <si>
    <t>9cb531c7-1106-4b0e-9ac4-d16d6de1a011</t>
  </si>
  <si>
    <t>Будівля ЦРЛ</t>
  </si>
  <si>
    <t>ПОЛТАВСЬКА область, смт. НОВІ САНЖАРИ, вулиця Шевченка, 51/49</t>
  </si>
  <si>
    <t>9cb99c8f-0b19-4bfb-acf0-09bfb457c256</t>
  </si>
  <si>
    <t>Амбулаторія загальної практики-сімейної медицини с. Миколаївка</t>
  </si>
  <si>
    <t>ХАРКІВСЬКА область, ВОВЧАНСЬКИЙ район, село МИКОЛАЇВКА, вулиця Поштова, 68-А</t>
  </si>
  <si>
    <t>9cbdb8a0-14e4-472f-a9f0-a6e81f361bdc</t>
  </si>
  <si>
    <t>ЗАКАРПАТСЬКА область, місто ХУСТ, вулиця Словянська , 15</t>
  </si>
  <si>
    <t>9cbdca22-c64f-48f4-9c4a-7cb8394a497e</t>
  </si>
  <si>
    <t>Амбулаторія загальної практики сімейної медицини Мурованської сільської ради об'єднаної територіальної громади</t>
  </si>
  <si>
    <t>ЛЬВІВСЬКА область, ПУСТОМИТІВСЬКИЙ район, село МУРОВАНЕ, вулиця Шевченка, 10</t>
  </si>
  <si>
    <t>9cbef406-fd97-4527-a082-810bb1877abc</t>
  </si>
  <si>
    <t>Комунальне підприємство "4-а міська клінічна лікарня Полтавської міської ради", м. Полтава, вул. Залізна, 17</t>
  </si>
  <si>
    <t>ПОЛТАВСЬКА область, ПОЛТАВА район, місто ПОЛТАВА, вулиця Залізна, 17</t>
  </si>
  <si>
    <t>9ccc04d5-f754-4fc8-9004-e5df4add3b2f</t>
  </si>
  <si>
    <t>АМБУЛАТОРІЯ ЗАГАЛЬНОЇ ПРАКТИКИ-СІМЕЙНОЇ МЕДИЦИНИ С. ГОРДИНЯ</t>
  </si>
  <si>
    <t>ЛЬВІВСЬКА область, САМБІРСЬКИЙ район, село ГОРДИНЯ, вулиця Івана Франка, 61</t>
  </si>
  <si>
    <t>9cccf757-1274-4ab0-bcf8-1dea571a764c</t>
  </si>
  <si>
    <t>вул. Промислова, буд. 16 КНП "Гніванська МЛ"</t>
  </si>
  <si>
    <t>ВІННИЦЬКА область, ТИВРІВСЬКИЙ район, місто ГНІВАНЬ, вулиця Промислова, 16</t>
  </si>
  <si>
    <t>9ccfb249-df21-4dcc-879c-1f6c2f85fbe1</t>
  </si>
  <si>
    <t>ОДЕСЬКА область, місто ОДЕСА, вулиця Володимира Вінниченка, 3</t>
  </si>
  <si>
    <t>9cd7b06c-c1ac-4ffe-adb7-674fb7876959</t>
  </si>
  <si>
    <t>Амбулаторія  загальної практики сімейної медицини смт.Арбузинка</t>
  </si>
  <si>
    <t>9ce46461-4d0e-4dee-b542-708f536bbb2c</t>
  </si>
  <si>
    <t>ФП села Тарасівка</t>
  </si>
  <si>
    <t>ПОЛТАВСЬКА область, СЕМЕНІВСЬКИЙ район, село ТАРАСІВКА, вулиця Гомонової, 30</t>
  </si>
  <si>
    <t>9ce7f146-c56d-4731-819d-9dd848f10f74</t>
  </si>
  <si>
    <t>АЗПСМ с.Кривче КНП "ЦПМСД" Борщівської МР Тернопільської області</t>
  </si>
  <si>
    <t>КРИВЧЕ</t>
  </si>
  <si>
    <t>ТЕРНОПІЛЬСЬКА область, БОРЩІВСЬКИЙ район, село КРИВЧЕ, вулиця Центральна, 20а</t>
  </si>
  <si>
    <t>9cecec04-c177-4c29-8868-24060fef6d73</t>
  </si>
  <si>
    <t>МЛДЦ "Медіон"</t>
  </si>
  <si>
    <t>9cf00f2e-1993-4589-b0f0-cd692e1aecf6</t>
  </si>
  <si>
    <t>Гарнишівська АЗПСМ</t>
  </si>
  <si>
    <t>ГАРНИШІВКА</t>
  </si>
  <si>
    <t>ХМЕЛЬНИЦЬКА область, село ГАРНИШІВКА, вулиця Т.Шевченка, 5а</t>
  </si>
  <si>
    <t>9cf54d75-027d-4d76-9c1d-1f7ac808357d</t>
  </si>
  <si>
    <t>Амбулаторія ЗПСМ с. Яськи</t>
  </si>
  <si>
    <t>ОДЕСЬКА область, БІЛЯЇВСЬКИЙ район, село ЯСЬКИ, вулиця Центральна, 49</t>
  </si>
  <si>
    <t>9d0353a2-0865-48c7-9221-35465b4c66d0</t>
  </si>
  <si>
    <t>Вільховецько-Лазівська амбулаторія загальної практики сімейної медецини</t>
  </si>
  <si>
    <t>ЗАКАРПАТСЬКА область, ТЯЧІВСЬКИЙ район, село ВІЛЬХІВЦІ-ЛАЗИ, вулиця Шевченка, 132</t>
  </si>
  <si>
    <t>9d03ce49-41ba-4b09-85c6-b6edbb1265ab</t>
  </si>
  <si>
    <t>Амбулаторія ЗПСМ с.Верхня</t>
  </si>
  <si>
    <t>ІВАНО-ФРАНКІВСЬКА область, село ВЕРХНЯ, вулиця Шевченка, 52</t>
  </si>
  <si>
    <t>9d04ec75-70e4-42f7-b7fb-b61ebc62127f</t>
  </si>
  <si>
    <t>ІВАНО-ФРАНКІВСЬКА область, місто ІВАНО-ФРАНКІВСЬК, вулиця Незалежності, 17</t>
  </si>
  <si>
    <t>9d065688-22c2-4280-9507-97acc29feacc</t>
  </si>
  <si>
    <t>ВОЛИНСЬКА область, місто КОВЕЛЬ, вулиця Незалежності, 122</t>
  </si>
  <si>
    <t>9d07ec78-20b8-485f-8291-10fff45412fa</t>
  </si>
  <si>
    <t>Баланівська АЗПСМ</t>
  </si>
  <si>
    <t>БАЛАНІВКА</t>
  </si>
  <si>
    <t>ВІННИЦЬКА область, БЕРШАДСЬКИЙ район, село БАЛАНІВКА, вулиця Набережна, 3</t>
  </si>
  <si>
    <t>9d0f3dbd-bfbc-4976-9336-3b6cb868677f</t>
  </si>
  <si>
    <t>Фельдшерський пункт с. Федюківка</t>
  </si>
  <si>
    <t>ФЕДЮКІВКА</t>
  </si>
  <si>
    <t>ЧЕРКАСЬКА область, ЛИСЯНСЬКИЙ район, село ФЕДЮКІВКА, вулиця Мереняшева, 80а</t>
  </si>
  <si>
    <t>9d1277bb-72bb-4670-81c6-968c3889104b</t>
  </si>
  <si>
    <t>Амбулаторія  №2 м.Виноградів</t>
  </si>
  <si>
    <t>9d13c7c7-f576-4d33-a606-437699f2cf06</t>
  </si>
  <si>
    <t>Заболоттівська АЗПСМ</t>
  </si>
  <si>
    <t>9d154249-fe05-4484-9325-b6fff8402cae</t>
  </si>
  <si>
    <t>КОМУНАЛЬНЕ НЕКОМЕРЦІЙНЕ ПІДПРИЄМСТВО "КОНСУЛЬТАТИВНО-ДІАГНОСТИЧНИЙ ЦЕНТР" ОБОЛОНСЬКОГО РАЙОНУ М. КИЄВА, вул. Йорданська, 26</t>
  </si>
  <si>
    <t>9d16373c-5e25-467d-a5b0-ee5d7d49f2d9</t>
  </si>
  <si>
    <t>КНП "Міська дитяча поліклініка №4" ХМР, Консультативно-діагностичний центр, відділення №2</t>
  </si>
  <si>
    <t>9d189746-ccda-4a72-b38c-db9bf93fbda3</t>
  </si>
  <si>
    <t>Галицька амбулаторія центру ПМСД</t>
  </si>
  <si>
    <t>ІВАНО-ФРАНКІВСЬКА область, ГАЛИЦЬКИЙ район, місто ГАЛИЧ, вулиця НІНИ ВІВЧАРЕНКО, 36</t>
  </si>
  <si>
    <t>9d196a08-dd25-484a-9311-598d84a7c567</t>
  </si>
  <si>
    <t>Козлівська АЗПСМ</t>
  </si>
  <si>
    <t>ТЕРНОПІЛЬСЬКА область, КОЗІВСЬКИЙ район, смт. КОЗЛІВ, вулиця Заводська, 32/1</t>
  </si>
  <si>
    <t>9d1a04a2-1750-4ed1-a30f-30ba78942708</t>
  </si>
  <si>
    <t>Фельдшерсько-акушерський пункт с.Чоботарівка</t>
  </si>
  <si>
    <t>ЧОБОТАРІВКА</t>
  </si>
  <si>
    <t>ОДЕСЬКА область, БІЛЯЇВСЬКИЙ район, село ЧОБОТАРІВКА, вулиця Одеська, 5</t>
  </si>
  <si>
    <t>9d2ef154-c78e-439e-8029-8a59ad076355</t>
  </si>
  <si>
    <t>Саджавська амбулаторія загальної практики сімейної медицини КНП 'Центру первинної медичної допомоги' Богородчанської районної ради Івано-Франківської області</t>
  </si>
  <si>
    <t>САДЖАВА</t>
  </si>
  <si>
    <t>ІВАНО-ФРАНКІВСЬКА область, село САДЖАВА, вулиця Благого, 12</t>
  </si>
  <si>
    <t>9d320e07-7ebe-4dca-b563-7bf13804afd9</t>
  </si>
  <si>
    <t>Підстанція міста Покровськ</t>
  </si>
  <si>
    <t>ДОНЕЦЬКА область, місто ПОКРОВСЬК, вулиця Пирогова, 9</t>
  </si>
  <si>
    <t>9d3a2a17-30cf-4712-aeb5-587ee0a5461d</t>
  </si>
  <si>
    <t>Фельдшерсько - акушерський пункт с. Бурханівка</t>
  </si>
  <si>
    <t>БУРХАНІВКА</t>
  </si>
  <si>
    <t>МИКОЛАЇВСЬКА область, СНІГУРІВСЬКИЙ район, село БУРХАНІВКА, вулиця Центральна, 15</t>
  </si>
  <si>
    <t>9d3fe109-9402-47f5-a81c-371219881c31</t>
  </si>
  <si>
    <t>Харківська обл., Чугуївський р-н, м. Чугуїв, вул. Гвардійська 52</t>
  </si>
  <si>
    <t>ХАРКІВСЬКА область, місто ЧУГУЇВ, вулиця Гвардійська, 52</t>
  </si>
  <si>
    <t>9d4a5b90-1e05-4040-8531-da1ebcdaeba2</t>
  </si>
  <si>
    <t>Шубівська амбулаторія загальної практики сімейної медицини</t>
  </si>
  <si>
    <t>ШУБІВКА</t>
  </si>
  <si>
    <t>КИЇВСЬКА область, КАГАРЛИЦЬКИЙ район, село ШУБІВКА, вулиця Пушкіна, 15</t>
  </si>
  <si>
    <t>9d4bcbed-f9cc-4121-95b0-33dd499a1f8f</t>
  </si>
  <si>
    <t>9d506a75-5ca5-46f7-9811-0231af393f02</t>
  </si>
  <si>
    <t>Підрізька амбулаторія загальної практики-сімейної медицини Центру первинної медико-санітарної допомоги Ковельського МТМО</t>
  </si>
  <si>
    <t>ПІДРІЖЖЯ</t>
  </si>
  <si>
    <t>ВОЛИНСЬКА область, КОВЕЛЬСЬКИЙ район, село ПІДРІЖЖЯ, вулиця 40 років Перемоги, 118</t>
  </si>
  <si>
    <t>9d5348d6-86d0-44ea-9be2-5963b4f1bd46</t>
  </si>
  <si>
    <t>РІВНЕНСЬКА область, КОСТОПІЛЬСЬКИЙ район, місто КОСТОПІЛЬ, вулиця Рівненська, 107</t>
  </si>
  <si>
    <t>9d56bcf3-4e7c-43e8-b2d0-f0746126ddbb</t>
  </si>
  <si>
    <t>Відділення по вул. Київській</t>
  </si>
  <si>
    <t>РІВНЕНСЬКА область, САРНЕНСЬКИЙ район, місто САРНИ, вулиця Залізнична, 62</t>
  </si>
  <si>
    <t>9d5806ae-7bb7-41d1-96a7-35b620696090</t>
  </si>
  <si>
    <t>Крутівська АЗПСМ</t>
  </si>
  <si>
    <t>КРУТИ</t>
  </si>
  <si>
    <t>ЧЕРНІГІВСЬКА область, НІЖИНСЬКИЙ район, село КРУТИ, вулиця Незалежності, 83</t>
  </si>
  <si>
    <t>9d58bf20-9659-4a03-a2fd-66bc127b4de9</t>
  </si>
  <si>
    <t>педіатр</t>
  </si>
  <si>
    <t>РІВНЕНСЬКА область, ВОЛОДИМИРЕЦЬКИЙ район, смт. ВОЛОДИМИРЕЦЬ, вулиця Соборна, 22</t>
  </si>
  <si>
    <t>9d597c79-6c50-4ca7-8c5d-9142a637c8f9</t>
  </si>
  <si>
    <t>Фельдшерський пункт с-ща Благодатне</t>
  </si>
  <si>
    <t>ДОНЕЦЬКА область, ВЕЛИКОНОВОСІЛКІВСЬКИЙ район, селище БЛАГОДАТНЕ, вулиця Нова, 5</t>
  </si>
  <si>
    <t>9d5d615c-7e4b-4423-a3ae-7feb3f36ab39</t>
  </si>
  <si>
    <t>Летавська амбулаторія загальної практики-сімейної медицини</t>
  </si>
  <si>
    <t>ЛЕТАВА</t>
  </si>
  <si>
    <t>ХМЕЛЬНИЦЬКА область, ЧЕМЕРОВЕЦЬКИЙ район, село ЛЕТАВА, вулиця Бойка, 60</t>
  </si>
  <si>
    <t>9d614621-7c81-4fe6-ae86-a03ba41b8837</t>
  </si>
  <si>
    <t>9d648afe-a42b-4258-83b6-5ff9d84f4003</t>
  </si>
  <si>
    <t>Фельдшерсько-акушерський пункт с.Данилівка</t>
  </si>
  <si>
    <t>ЗАКАРПАТСЬКА область, БЕРЕГІВСЬКИЙ район, село ДАНИЛІВКА, вулиця Гагаріна, 97</t>
  </si>
  <si>
    <t>9d6cd50b-cbbe-4476-bbe0-07ef50329875</t>
  </si>
  <si>
    <t>9d6d6ccf-4578-4c06-9d76-3c0f09d4fb27</t>
  </si>
  <si>
    <t>Структурний підрозділ для надання первинної медичної (медико-санітарної) допомоги (Вокзальна)</t>
  </si>
  <si>
    <t>9d751f62-5014-4e05-bd15-f36a37227ab5</t>
  </si>
  <si>
    <t>Фельдшерський пункт с.Новосілка</t>
  </si>
  <si>
    <t>ЧЕРКАСЬКА область, МОНАСТИРИЩЕНСЬКИЙ район, село НОВОСІЛКА, вулиця Центральна , 96</t>
  </si>
  <si>
    <t>9d78582e-eb31-43c5-b7dc-9bd049d6a9e2</t>
  </si>
  <si>
    <t>Амбулаторія загальної практики - сімейної медицини м. Миргород №6</t>
  </si>
  <si>
    <t>9d811824-da32-4bf1-be28-52c21cd9a96d</t>
  </si>
  <si>
    <t>Фельдшерсько-акушерський пункт с.Чертіж</t>
  </si>
  <si>
    <t>ЧЕРТІЖ</t>
  </si>
  <si>
    <t>ЛЬВІВСЬКА область, ЖИДАЧІВСЬКИЙ район, село ЧЕРТІЖ, вулиця Центральна, 102А</t>
  </si>
  <si>
    <t>9d81eba8-e3d9-463f-98b7-19e92a07ab73</t>
  </si>
  <si>
    <t>ТЕРНОПІЛЬСЬКА область, БУЧАЦЬКИЙ район, місто БУЧАЧ, вулиця вулиця Галицька, 104</t>
  </si>
  <si>
    <t>9d854110-caf0-427f-87d2-d668910387f0</t>
  </si>
  <si>
    <t>Тиницька амбулаторія загальної практики сімейної медицини</t>
  </si>
  <si>
    <t>ТИНИЦЯ</t>
  </si>
  <si>
    <t>ЧЕРНІГІВСЬКА область, БАХМАЦЬКИЙ район, село ТИНИЦЯ, вулиця Центральна, 12</t>
  </si>
  <si>
    <t>9d866fc7-5deb-4914-92dc-eda70874ac09</t>
  </si>
  <si>
    <t>88000, Закарпатська область, м.Ужгород, вулиця Нахімова, 4</t>
  </si>
  <si>
    <t>9d8690ff-491a-4221-aa45-7bf286e93cd1</t>
  </si>
  <si>
    <t>Устя-Зеленівська амбулаторія загальної практики сімейної медицини</t>
  </si>
  <si>
    <t>УСТЯ-ЗЕЛЕНЕ</t>
  </si>
  <si>
    <t>ТЕРНОПІЛЬСЬКА область, МОНАСТИРИСЬКИЙ район, село УСТЯ-ЗЕЛЕНЕ, вулиця Шевченка, 48</t>
  </si>
  <si>
    <t>9d8b0367-0483-4496-b9c5-a5cda4d3acd9</t>
  </si>
  <si>
    <t>Здолбунівська АЗПСМ №1</t>
  </si>
  <si>
    <t>9d8bbe80-68f5-469a-8e2b-33528ac0edba</t>
  </si>
  <si>
    <t>Береський фельдшерський пункт</t>
  </si>
  <si>
    <t>БЕРЕСЬК</t>
  </si>
  <si>
    <t>ВОЛИНСЬКА область, РОЖИЩЕНСЬКИЙ район, село БЕРЕСЬК, вулиця Перемоги, 4</t>
  </si>
  <si>
    <t>9d8d20c0-83b9-428c-98ce-1c7713f12564</t>
  </si>
  <si>
    <t>КОМУНАЛЬНЕ НЕКОМЕРЦІЙНЕ ПІДПРИЄМСТВО ''МІСЬКИЙ ПЕРИНАТАЛЬНИЙ ЦЕНТР" ХАРКІВСЬКОЇ МІСЬКОЇ РАДИ (Патологоанатомічне відділення)</t>
  </si>
  <si>
    <t>ХАРКІВСЬКА область, місто ХАРКІВ, проспект Московський, 197</t>
  </si>
  <si>
    <t>9d9ab3d0-6125-4f86-9388-62b52a3c013e</t>
  </si>
  <si>
    <t>Амбулаторія загальної практики – сімейної медицини № 5</t>
  </si>
  <si>
    <t>ДОНЕЦЬКА область, місто МАРІУПОЛЬ, вулиця Київська, 92</t>
  </si>
  <si>
    <t>9d9e3f00-9143-42e1-8a6e-4d8a14a424d2</t>
  </si>
  <si>
    <t>Фельдшерсько-акушерський пункт села Бродівське  Острозької лікарської амбулаторії загальної практики сімейної медицини №2 "Острозького районного центру ПМСД"</t>
  </si>
  <si>
    <t>БРОДІВСЬКЕ</t>
  </si>
  <si>
    <t>РІВНЕНСЬКА область, село БРОДІВСЬКЕ, вулиця Будьонного, 1</t>
  </si>
  <si>
    <t>9da3b17e-cff0-4b41-ac7f-6fee6249633b</t>
  </si>
  <si>
    <t>ФАП с.Яцьковичі</t>
  </si>
  <si>
    <t>ЯЦЬКОВИЧІ</t>
  </si>
  <si>
    <t>РІВНЕНСЬКА область, БЕРЕЗНІВСЬКИЙ район, село ЯЦЬКОВИЧІ, вулиця Шевченка, 97</t>
  </si>
  <si>
    <t>9da836ce-a437-49e6-9dc1-0f003d812368</t>
  </si>
  <si>
    <t>Амбулаторії загальної практики-сімейної медицини №3</t>
  </si>
  <si>
    <t>ЗАКАРПАТСЬКА область, місто УЖГОРОД, вулиця С.Мартина, 2</t>
  </si>
  <si>
    <t>9da88a5b-8799-4bb8-839f-173146795e78</t>
  </si>
  <si>
    <t>Фельдшерсько-акушерський пункт с. Богданівка</t>
  </si>
  <si>
    <t>ПОЛТАВСЬКА область, НОВОСАНЖАРСЬКИЙ район, село БОГДАНІВКА, вулиця Трудова, 2</t>
  </si>
  <si>
    <t>9daf2f0d-775a-4f84-8a90-68ca027924bd</t>
  </si>
  <si>
    <t>КОМУНАЛЬНЕ ПІДПРИЄМСТВО "МІЖОБЛАСНИЙ ЦЕНТР МЕДИЧНОЇ ГЕНЕТИКИ І ПРЕНАТАЛЬНОЇ ДІАГНОСТИКИ ІМЕНІ П.М.ВЕРОПОТВЕЛЯНА"ДНІПРОПЕТРОВСЬКОЇ ОБЛАСНОЇ РАДИ"</t>
  </si>
  <si>
    <t>ДНІПРОПЕТРОВСЬКА область, КРИВИЙ РІГ район, місто КРИВИЙ РІГ, площа Визволення , 3А</t>
  </si>
  <si>
    <t>9dbb2249-f754-44a9-b726-750241dae81e</t>
  </si>
  <si>
    <t>Амбулаторія ЗПСМ № 2 м. Кривий Ріг (КУ "ЦПМСД № 7" Криворізької МР)</t>
  </si>
  <si>
    <t>ДНІПРОПЕТРОВСЬКА область, місто КРИВИЙ РІГ, вулиця Прохідна, 44А</t>
  </si>
  <si>
    <t>9dbd9c9d-5535-43c1-9a77-96ea1666d7cc</t>
  </si>
  <si>
    <t>Філія амбулаторія №2 (вул.Власенко,20)</t>
  </si>
  <si>
    <t>ХАРКІВСЬКА область, місто ХАРКІВ, вулиця Власенко, 20</t>
  </si>
  <si>
    <t>9dcc9808-3f56-4fa0-9a48-5673e39aec01</t>
  </si>
  <si>
    <t>Руськополівська амбулаторія загальної практики сімейної медицини</t>
  </si>
  <si>
    <t>РУСЬКЕ ПОЛЕ</t>
  </si>
  <si>
    <t>ЗАКАРПАТСЬКА область, ТЯЧІВСЬКИЙ район, село РУСЬКЕ ПОЛЕ, вулиця Головна, 210</t>
  </si>
  <si>
    <t>9dd3db11-b1ed-4534-a242-6cced8ab4137</t>
  </si>
  <si>
    <t>Станіславська амбулаторія ЗПСМ</t>
  </si>
  <si>
    <t>СТАНІСЛАВ</t>
  </si>
  <si>
    <t>ХЕРСОНСЬКА область, БІЛОЗЕРСЬКИЙ район, село СТАНІСЛАВ, вулиця Свободи, 32</t>
  </si>
  <si>
    <t>9dda144e-ec87-49a8-9d94-07d4b888b827</t>
  </si>
  <si>
    <t>Грушівська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</si>
  <si>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ГРУШОВО</t>
  </si>
  <si>
    <t>ЗАКАРПАТСЬКА область, ТЯЧІВСЬКИЙ район, село ГРУШОВО, вулиця Визволення, 17</t>
  </si>
  <si>
    <t>9ddc6b2a-0e89-46ec-ae59-76bda458cc62</t>
  </si>
  <si>
    <t>Новоторецький фельдшерський пункт</t>
  </si>
  <si>
    <t>НОВОТОРЕЦЬКЕ</t>
  </si>
  <si>
    <t>ДОНЕЦЬКА область, ДОБРОПІЛЬСЬКИЙ район, село НОВОТОРЕЦЬКЕ, вулиця Гагаріна, 17а</t>
  </si>
  <si>
    <t>9de37799-04ad-4443-8ddc-27317903d0dd</t>
  </si>
  <si>
    <t>Великодмитровицька амбулаторія ЗПСМ</t>
  </si>
  <si>
    <t>ВЕЛИКІ ДМИТРОВИЧІ</t>
  </si>
  <si>
    <t>КИЇВСЬКА область, ОБУХІВСЬКИЙ район, село ВЕЛИКІ ДМИТРОВИЧІ, вулиця Шевченка, 1</t>
  </si>
  <si>
    <t>9de805ef-0c0d-4d8c-bb2b-614c1ababc9d</t>
  </si>
  <si>
    <t>9dea41f2-4bce-425c-9911-829943efe14c</t>
  </si>
  <si>
    <t>ВІДОКРЕМЛЕНИЙ ПІДРОЗДІЛ ЛІКАРСЬКА АМБУЛАТОРІЯ ЗАГАЛЬНОЇ ПРАКТИКИ - СІМЕЙНОЇ МЕДИЦИНИ С. ЖУПАНИ КОМУНАЛЬНОГО НЕКОМЕРЦІЙНОГО ПІДПРИЄМСТВА СКОЛІВСЬКИЙ ЦЕНТР ПЕРВИННОЇ МЕДИЧНОЇ ДОПОМОГИ СКОЛІВСЬКОЇ РАЙОНН</t>
  </si>
  <si>
    <t>ЖУПАНИ</t>
  </si>
  <si>
    <t>ЛЬВІВСЬКА область, СКОЛІВСЬКИЙ район, село ЖУПАНИ, вулиця Галицька, 77</t>
  </si>
  <si>
    <t>9deb2815-55aa-49b7-a90f-5df168ac832a</t>
  </si>
  <si>
    <t>Амбулаторія загальної практики - сімейної медицини села Сокільники</t>
  </si>
  <si>
    <t>СОКІЛЬНИКИ</t>
  </si>
  <si>
    <t>ЛЬВІВСЬКА область, ПУСТОМИТІВСЬКИЙ район, село СОКІЛЬНИКИ, вулиця Данила Галицького, 2</t>
  </si>
  <si>
    <t>9dedb7ab-d172-4d71-bf5d-acb8e30744a6</t>
  </si>
  <si>
    <t>Місце наданя послуг №1</t>
  </si>
  <si>
    <t>9deeb2b7-3570-4f9f-a2e5-9870506c6e47</t>
  </si>
  <si>
    <t>ЛЬВІВСЬКА область, місто ДРОГОБИЧ, вулиця І.Франка, 16</t>
  </si>
  <si>
    <t>9df5b9a1-483e-4a98-8ccf-41bfd18fddd4</t>
  </si>
  <si>
    <t>Амбулаторія загальної практики - сімейної медицини № 6 КНП ЦПМСД м.Мукачева</t>
  </si>
  <si>
    <t>ЗАКАРПАТСЬКА область, місто МУКАЧЕВЕ, вулиця Окружна, 28/99</t>
  </si>
  <si>
    <t>9dfb932f-ca0a-4fdf-ac11-30594281a8f1</t>
  </si>
  <si>
    <t>Охрімовецька амбулаторія загальної практики-сімейної медицини</t>
  </si>
  <si>
    <t>ОХРІМІВЦІ</t>
  </si>
  <si>
    <t>ХМЕЛЬНИЦЬКА область, ВІНЬКОВЕЦЬКИЙ район, село ОХРІМІВЦІ, вулиця Заславська, 1</t>
  </si>
  <si>
    <t>9e062c75-8949-4e8c-b29f-5a4424a901a1</t>
  </si>
  <si>
    <t>Поліклінічне відділення №1 (СОКІЛЬНИКИ, Данила Галицького, 2)</t>
  </si>
  <si>
    <t>ЛЬВІВСЬКА область, село СОКІЛЬНИКИ, вулиця Данила Галицького, 2</t>
  </si>
  <si>
    <t>9e0cc0b8-70e1-4347-97c0-d7981c1a5748</t>
  </si>
  <si>
    <t>Фельдшерсько-акушерський пункт с.Гута-Перейма</t>
  </si>
  <si>
    <t>ГУТА-ПЕРЕЙМА</t>
  </si>
  <si>
    <t>РІВНЕНСЬКА область, САРНЕНСЬКИЙ район, село ГУТА-ПЕРЕЙМА, вулиця Лісна, 1</t>
  </si>
  <si>
    <t>9e0e957d-71af-4a25-a2fa-a03cfcf3ab8e</t>
  </si>
  <si>
    <t>КНП "Коростенська ЦМЛ КМР" (Цілодобовий стаціонар)</t>
  </si>
  <si>
    <t>ЖИТОМИРСЬКА область, місто КОРОСТЕНЬ,  МИКОЛИ АМОСОВА, 8</t>
  </si>
  <si>
    <t>9e0fb06a-0674-4f58-afa7-41391928d6ef</t>
  </si>
  <si>
    <t>КНП "Нересницька лікарня"</t>
  </si>
  <si>
    <t>ЗАКАРПАТСЬКА область, село НЕРЕСНИЦЯ, вулиця Грушевського, 80</t>
  </si>
  <si>
    <t>9e119eb3-7606-42b8-a5e7-d636c45a8d2a</t>
  </si>
  <si>
    <t>ФП Малі Крушлинці</t>
  </si>
  <si>
    <t>МАЛІ КРУШЛИНЦІ</t>
  </si>
  <si>
    <t>ВІННИЦЬКА область, ВІННИЦЬКИЙ район, село МАЛІ КРУШЛИНЦІ, вулиця Приозерна, 16-а</t>
  </si>
  <si>
    <t>9e143de1-c114-44e8-bbb1-fd33fbf99240</t>
  </si>
  <si>
    <t>Поліклінічне відділення № 3 Комунальне некомерційне підприємство "Добропільська лікарня інтенсивного лікування"</t>
  </si>
  <si>
    <t>БІЛОЗЕРСЬКЕ</t>
  </si>
  <si>
    <t>ДОНЕЦЬКА область, місто БІЛОЗЕРСЬКЕ, вулиця Фестивальна, 4</t>
  </si>
  <si>
    <t>9e160172-5806-49e2-9dd7-d0125892d68a</t>
  </si>
  <si>
    <t>Амбулаторія ЗПСМ  с.Нерубайське</t>
  </si>
  <si>
    <t>НЕРУБАЙСЬКЕ</t>
  </si>
  <si>
    <t>ОДЕСЬКА область, БІЛЯЇВСЬКИЙ район, село НЕРУБАЙСЬКЕ, вулиця ПЛОЩА ПАРТИЗАН, 8</t>
  </si>
  <si>
    <t>9e21b8f5-878f-4a4b-812a-a25302637f42</t>
  </si>
  <si>
    <t>Заболоттівський фельдшерсько-акушерський пункт</t>
  </si>
  <si>
    <t>ВОЛИНСЬКА область, ЛЮБОМЛЬСЬКИЙ район, село ЗАБОЛОТТЯ, вулиця Брестська, 10</t>
  </si>
  <si>
    <t>9e25f6fc-999b-488c-85a4-54bcc767b022</t>
  </si>
  <si>
    <t>Фельдшерсько-акушерський пункт с. Туриця</t>
  </si>
  <si>
    <t>ТУРИЦЯ</t>
  </si>
  <si>
    <t>ЗАКАРПАТСЬКА область, ПЕРЕЧИНСЬКИЙ район, село ТУРИЦЯ, вулиця Центральна, 79</t>
  </si>
  <si>
    <t>9e283c0d-0329-4252-8adf-07d1d24ca66c</t>
  </si>
  <si>
    <t>Чумацькошляхівська АЗПСМ</t>
  </si>
  <si>
    <t>ЧУМАЦЬКИЙ ШЛЯХ</t>
  </si>
  <si>
    <t>ХЕРСОНСЬКА область, НОВОТРОЇЦЬКИЙ район, село ЧУМАЦЬКИЙ ШЛЯХ, проспект Кальченка, 1</t>
  </si>
  <si>
    <t>9e2fc2d0-5e6f-4645-aa8a-3bde82b9b4b2</t>
  </si>
  <si>
    <t>Рашківська амбулаторія загальної практики сімейної медицини</t>
  </si>
  <si>
    <t>ЧЕРНІВЕЦЬКА область, ХОТИНСЬКИЙ район, село РАШКІВ, вулиця Головна, 2</t>
  </si>
  <si>
    <t>9e3247de-3e44-4a1f-9158-3cbde96307f9</t>
  </si>
  <si>
    <t>Комунальне некомерційне підприємство " Братська центральна районна лікарня"</t>
  </si>
  <si>
    <t>МИКОЛАЇВСЬКА область, смт. БРАТСЬКЕ, вулиця ЧЕРНИШЕВСЬКОГО, 49</t>
  </si>
  <si>
    <t>9e3b70f1-829e-420b-9563-ac1c5e461909</t>
  </si>
  <si>
    <t>КИЇВСЬКА область, місто ІРПІНЬ, вулиця Садова, 29</t>
  </si>
  <si>
    <t>9e3e0dc1-a6e0-43ba-abbf-c5101b09acb6</t>
  </si>
  <si>
    <t>Поліський фельдшерсько-акушерський пункт</t>
  </si>
  <si>
    <t>ВОЛИНСЬКА область, СТАРОВИЖІВСЬКИЙ район, село ПОЛІСЬКЕ, вулиця Незалежності, 4</t>
  </si>
  <si>
    <t>9e431f46-8633-4ce5-833f-f2db0bda4612</t>
  </si>
  <si>
    <t>Наркологічне відділення №3 вул.Мільмана, буд. 87</t>
  </si>
  <si>
    <t>ДНІПРОПЕТРОВСЬКА область, місто ДНІПРО, вулиця Мільмана, 87</t>
  </si>
  <si>
    <t>9e437fe0-4b25-4d91-bb02-6f72d97632a9</t>
  </si>
  <si>
    <t>АЗПСМ с.Шершенівка Більче -Золотецької сільської ради</t>
  </si>
  <si>
    <t>ШЕРШЕНІВКА</t>
  </si>
  <si>
    <t>ТЕРНОПІЛЬСЬКА область, БОРЩІВСЬКИЙ район, село ШЕРШЕНІВКА, вулиця Широка, 4</t>
  </si>
  <si>
    <t>9e4e732a-ea66-4f6a-b4c8-e2df765a0cbe</t>
  </si>
  <si>
    <t>Довженський  фельдшерсько- акушерський   пункт</t>
  </si>
  <si>
    <t>ДОВЖКИ</t>
  </si>
  <si>
    <t>ХМЕЛЬНИЦЬКА область, СЛАВУТСЬКИЙ район, село ДОВЖКИ, вулиця Молодіжна, 2</t>
  </si>
  <si>
    <t>9e59e981-91dd-4081-9e70-173de35d9e19</t>
  </si>
  <si>
    <t>Амбулаторія ЗПСМ с. Іванівка (КНП "Петриківський ЦПМСД")</t>
  </si>
  <si>
    <t>ДНІПРОПЕТРОВСЬКА область, ПЕТРИКІВСЬКИЙ район, село ІВАНІВКА, вулиця Центральна, 75 А</t>
  </si>
  <si>
    <t>9e5a80d2-5bcf-4687-bf7d-e4b65dd9ea54</t>
  </si>
  <si>
    <t>Амбулаторія ЗПСМ № 3 м. Кривий Ріг (КНП "ЦПМСД № 2" Криворізької МР)</t>
  </si>
  <si>
    <t>ДНІПРОПЕТРОВСЬКА область, місто КРИВИЙ РІГ, вулиця Мировича, 9</t>
  </si>
  <si>
    <t>9e60dff4-8b05-4755-8733-6d4d9c56a86a</t>
  </si>
  <si>
    <t>ОДЕСЬКА область, місто ОДЕСА, вулиця Отамана Чепіги, 54</t>
  </si>
  <si>
    <t>9e6537ab-fc6b-4061-8411-5ca0a9cd9b7a</t>
  </si>
  <si>
    <t>ФАП Гордашівка</t>
  </si>
  <si>
    <t>ГОРДАШІВКА</t>
  </si>
  <si>
    <t>ЧЕРКАСЬКА область, ТАЛЬНІВСЬКИЙ район, село ГОРДАШІВКА, вулиця Шеченка, 2а</t>
  </si>
  <si>
    <t>9e6553b8-602f-4119-80b2-ff250270cc4a</t>
  </si>
  <si>
    <t>Загально лікарняний персонал</t>
  </si>
  <si>
    <t>9e6a2e86-7472-4b92-96b2-1018bd14990a</t>
  </si>
  <si>
    <t>Амбулаторія загальної практики-сімейної медицини  с. Селище</t>
  </si>
  <si>
    <t>ЧЕРКАСЬКА область, село СЕЛИЩЕ, вулиця Заводська, 1</t>
  </si>
  <si>
    <t>9e6bd51f-71e0-4670-b859-49b8d86890a0</t>
  </si>
  <si>
    <t>ФП с. Білотин</t>
  </si>
  <si>
    <t>БІЛОТИН</t>
  </si>
  <si>
    <t>ХМЕЛЬНИЦЬКА область, ІЗЯСЛАВСЬКИЙ район, село БІЛОТИН, вулиця Миру, 16</t>
  </si>
  <si>
    <t>9e6e3c65-6c8c-45ed-986a-ec0ccb52d668</t>
  </si>
  <si>
    <t>Імунологічна лабораторія</t>
  </si>
  <si>
    <t>ЗАПОРІЗЬКА область, місто ЗАПОРІЖЖЯ, вулиця Космічна, 130Б</t>
  </si>
  <si>
    <t>9e6f4335-185d-4ba8-a2d1-0e70079b2da7</t>
  </si>
  <si>
    <t>амбулаторія ЗПСМ с.Волосів</t>
  </si>
  <si>
    <t>ВОЛОСІВ</t>
  </si>
  <si>
    <t>ІВАНО-ФРАНКІВСЬКА область, НАДВІРНЯНСЬКИЙ район, село ВОЛОСІВ, вулиця С.Бандери, 12</t>
  </si>
  <si>
    <t>9e7107dd-1e29-4ea5-b039-aa95c85465a4</t>
  </si>
  <si>
    <t>РІВНЕНСЬКА область, місто РІВНЕ, вулиця Студентська, 7</t>
  </si>
  <si>
    <t>9e761783-1158-4e82-86b6-56cd131f6cae</t>
  </si>
  <si>
    <t>Амбулаторія загальної практики сімейної-медицини с.Соколя</t>
  </si>
  <si>
    <t>СОКОЛЯ</t>
  </si>
  <si>
    <t>ЛЬВІВСЬКА область, МОСТИСЬКИЙ район, село СОКОЛЯ, вулиця ЦЕНТРАЛЬНА, 104</t>
  </si>
  <si>
    <t>9e7fc9ef-e3b1-493f-a279-adc1d4389115</t>
  </si>
  <si>
    <t>Амбулаторія с.Верхня Білка</t>
  </si>
  <si>
    <t>ЛЬВІВСЬКА область, ПУСТОМИТІВСЬКИЙ район, село ВЕРХНЯ БІЛКА, вулиця І.Франка, 3</t>
  </si>
  <si>
    <t>9e818877-1dd2-4f95-9082-85f2035f97f4</t>
  </si>
  <si>
    <t>ФАП с.Яшники</t>
  </si>
  <si>
    <t>ЯШНИКИ</t>
  </si>
  <si>
    <t>ПОЛТАВСЬКА область, ЛОХВИЦЬКИЙ район, село ЯШНИКИ, вулиця Шевченка, 7</t>
  </si>
  <si>
    <t>9e82e0d4-af53-4716-afa6-74f9e7918cab</t>
  </si>
  <si>
    <t>Фельдшерсько-акушерський пункт с.Березань</t>
  </si>
  <si>
    <t>ОДЕСЬКА область, БІЛЯЇВСЬКИЙ район, село БЕРЕЗАНЬ, вулиця Покровська , 1-А</t>
  </si>
  <si>
    <t>9e8437ae-087b-478d-926b-57a7f30912c0</t>
  </si>
  <si>
    <t>Філія №3 комунального некомерційного підприємства "Консультативно-діагностичний центр" Голосіївського району м. Києва</t>
  </si>
  <si>
    <t>М.КИЇВ, місто КИЇВ, вулиця Якубовського, 6</t>
  </si>
  <si>
    <t>9e8b2d63-3fa9-49b3-a612-bc320b277925</t>
  </si>
  <si>
    <t>ФАП с.Чорний Острів</t>
  </si>
  <si>
    <t>ЧОРНИЙ ОСТРІВ</t>
  </si>
  <si>
    <t>ЛЬВІВСЬКА область, ЖИДАЧІВСЬКИЙ район, село ЧОРНИЙ ОСТРІВ, вулиця Галицька, 3</t>
  </si>
  <si>
    <t>9e91ce58-ec15-4253-b2c6-869ae9e8c47a</t>
  </si>
  <si>
    <t>ФАП с.Шершенці</t>
  </si>
  <si>
    <t>ШЕРШЕНЦІ</t>
  </si>
  <si>
    <t>ОДЕСЬКА область, село ШЕРШЕНЦІ, вулиця Пушкіна, 4</t>
  </si>
  <si>
    <t>9e94a3d6-ce58-46cb-9254-d37a04eefc9d</t>
  </si>
  <si>
    <t>Гальжбіївська амбулаторія загальної практики сімейної медицини</t>
  </si>
  <si>
    <t>ГАЛЬЖБІЇВКА</t>
  </si>
  <si>
    <t>ВІННИЦЬКА область, ЯМПІЛЬСЬКИЙ район, село ГАЛЬЖБІЇВКА, вулиця Урсола, 28а</t>
  </si>
  <si>
    <t>9e98eafe-89ab-4a21-92db-a7463b1d1ca4</t>
  </si>
  <si>
    <t>ФП с.Широчани (СЛА ЗПСМ с.Михайлівка)</t>
  </si>
  <si>
    <t>ШИРОЧАНИ</t>
  </si>
  <si>
    <t>ДНІПРОПЕТРОВСЬКА область, АПОСТОЛІВСЬКИЙ район, село ШИРОЧАНИ, вулиця Калинова, 1</t>
  </si>
  <si>
    <t>9e9a9c4b-1b1e-425d-b011-528ccbae17a5</t>
  </si>
  <si>
    <t>Фельдшерський пункт с. Ялинське</t>
  </si>
  <si>
    <t>ЯЛИНСЬКЕ</t>
  </si>
  <si>
    <t>ДОНЕЦЬКА область, ВЕЛИКОНОВОСІЛКІВСЬКИЙ район, село ЯЛИНСЬКЕ, вулиця Блакитна, 7</t>
  </si>
  <si>
    <t>9ea61326-a59c-49b5-baf6-c1b885023413</t>
  </si>
  <si>
    <t>Покровська АЗПСМ</t>
  </si>
  <si>
    <t>ДНІПРОПЕТРОВСЬКА область, ПОКРОВСЬКИЙ район, смт. ПОКРОВСЬКЕ, вулиця Соборна, 118</t>
  </si>
  <si>
    <t>9ea91c59-7c05-4650-aed7-c2c6bcfbbd05</t>
  </si>
  <si>
    <t>Казанківський пункт постійного базування бригад екстреної (швидкої) медичної допомоги</t>
  </si>
  <si>
    <t>9eaaa96d-3f27-478e-8a1a-9efaa7385258</t>
  </si>
  <si>
    <t>Новорічицька ЛА ЗПСМ</t>
  </si>
  <si>
    <t>НОВОРІЧИЦЯ</t>
  </si>
  <si>
    <t>РІВНЕНСЬКА область, ЗАРІЧНЕНСЬКИЙ район, село НОВОРІЧИЦЯ, вулиця Колгоспна, 1</t>
  </si>
  <si>
    <t>9eb063e3-6c5f-449d-a637-f63835f481ad</t>
  </si>
  <si>
    <t>Амбулаторія села Карпилівка Комунального некомерційного підприємства Центр первинної медико-санітарної допомоги Клесівської селищної ради Сарненського району Рівненської області</t>
  </si>
  <si>
    <t>РІВНЕНСЬКА область, САРНЕНСЬКИЙ район, село КАРПИЛІВКА, вулиця Незалежності, 57</t>
  </si>
  <si>
    <t>9eb9541c-d5c5-4e42-857e-63a3a86bf1ef</t>
  </si>
  <si>
    <t>Фельдшерський пункт с. Деревини</t>
  </si>
  <si>
    <t>ДЕРЕВИНИ</t>
  </si>
  <si>
    <t>ЧЕРНІГІВСЬКА область, ГОРОДНЯНСЬКИЙ район, село ДЕРЕВИНИ, вулиця Миру, 152</t>
  </si>
  <si>
    <t>9eb9829d-c9b5-45c1-b338-c6b4d90db0f4</t>
  </si>
  <si>
    <t>Фельдшерсько-акушерський пункт село Топильна</t>
  </si>
  <si>
    <t>ТОПИЛЬНА</t>
  </si>
  <si>
    <t>ЧЕРКАСЬКА область, ШПОЛЯНСЬКИЙ район, село ТОПИЛЬНА, вулиця Стрілкової дівізії, 22В</t>
  </si>
  <si>
    <t>9eb9aa4c-757b-4807-b68c-b71412365586</t>
  </si>
  <si>
    <t>АЗПСМ №1 (Нововолинський ЦПМСД)</t>
  </si>
  <si>
    <t>ВОЛИНСЬКА область, місто НОВОВОЛИНСЬК, мікрорайон 5, 6</t>
  </si>
  <si>
    <t>9ebc33fa-0746-4a75-ba8d-001502ae168d</t>
  </si>
  <si>
    <t>Оріхово-Василівський фельдшерський пункт</t>
  </si>
  <si>
    <t>ОРІХОВО-ВАСИЛІВКА</t>
  </si>
  <si>
    <t>ДОНЕЦЬКА область, БАХМУТСЬКИЙ район, село ОРІХОВО-ВАСИЛІВКА, вулиця Чкалова, 80</t>
  </si>
  <si>
    <t>9ec31c52-1c9b-4f9c-918f-3c4fe8f24193</t>
  </si>
  <si>
    <t>Амбулаторія загальної  практики-сімейної медицини № 1</t>
  </si>
  <si>
    <t>9ec3865f-973e-4a6a-a921-4e572e20921a</t>
  </si>
  <si>
    <t>Комунальне некомерційне підприємство Таращанської міської ради  «Таращанська міська лікарня» (Шевченка 70)</t>
  </si>
  <si>
    <t>КИЇВСЬКА область, ТАРАЩАНСЬКИЙ район, місто ТАРАЩА, вулиця Шевченка, 70</t>
  </si>
  <si>
    <t>9ec93a45-34b7-403a-a732-cf6a79656970</t>
  </si>
  <si>
    <t>ПП "МедіАн" Ярославська</t>
  </si>
  <si>
    <t>М.КИЇВ, місто КИЇВ, вулиця Ярославська, 55</t>
  </si>
  <si>
    <t>9ecd1fe8-56d7-43a8-a07a-5f69f1a13262</t>
  </si>
  <si>
    <t>Малософіївський фельдшерський пункт (КНП "ЦПМСД" Криничанської СР №2)</t>
  </si>
  <si>
    <t>МАЛОСОФІЇВКА</t>
  </si>
  <si>
    <t>ДНІПРОПЕТРОВСЬКА область, КРИНИЧАНСЬКИЙ район, село МАЛОСОФІЇВКА, вулиця Центральна, 1</t>
  </si>
  <si>
    <t>9ecec04f-a46b-4a4d-a3f8-f9a788947f43</t>
  </si>
  <si>
    <t>Амбулаторія загальної практики - сімейної медицини №4 Чечелівського району, КНП "ДЦПМСД №7"ДМР</t>
  </si>
  <si>
    <t>ДНІПРОПЕТРОВСЬКА область, ДНІПРО район, місто ДНІПРО, вулиця Орловська , 41</t>
  </si>
  <si>
    <t>9ed47c53-2a20-4893-b98d-728518586627</t>
  </si>
  <si>
    <t>Комунальне некомерційне підприємство філія "Липовецька центральна районна лікарня"</t>
  </si>
  <si>
    <t>НОВА ПРИЛУКА</t>
  </si>
  <si>
    <t>ВІННИЦЬКА область, ЛИПОВЕЦЬКИЙ район, село НОВА ПРИЛУКА, вулиця Першотравнева, 4</t>
  </si>
  <si>
    <t>9ed9e9e9-e054-4206-be65-2b48bbe9702f</t>
  </si>
  <si>
    <t>СТОМАТОЛОГІЧНЕ ВІДДІЛЕННЯ КОМУНАЛЬНОГО НЕКОМЕРЦІЙНОГО ПІДПРИЄМСТВА КОНОТОПСЬКОЇ МІСЬКОЇ РАДИ "КОНОТОПСЬКА МІСЬКА ЛІКАРНЯ"</t>
  </si>
  <si>
    <t>СУМСЬКА область, місто КОНОТОП, вулиця Свободи, 33</t>
  </si>
  <si>
    <t>9eddc924-6a46-462f-af1e-6c925f085422</t>
  </si>
  <si>
    <t>ФП с.Нова Дмитрівка</t>
  </si>
  <si>
    <t>ХАРКІВСЬКА область, БАРВІНКІВСЬКИЙ район, село НОВА ДМИТРІВКА, вулиця Свободи, 41б</t>
  </si>
  <si>
    <t>9edfc624-99de-4374-95af-b739dbde0066</t>
  </si>
  <si>
    <t>Фельдшерський пунк села Антонівка</t>
  </si>
  <si>
    <t>ОДЕСЬКА область, ЛЮБАШІВСЬКИЙ район, село АНТОНІВКА, вулиця Перемоги, 1</t>
  </si>
  <si>
    <t>9ee05f2b-b01c-411e-bf69-62f77982ba79</t>
  </si>
  <si>
    <t>ФАП с. Сваркове</t>
  </si>
  <si>
    <t>СВАРКОВЕ</t>
  </si>
  <si>
    <t>СУМСЬКА область, ГЛУХІВСЬКИЙ район, село СВАРКОВЕ, вулиця Миколаївська, 1</t>
  </si>
  <si>
    <t>9ee52c96-8b15-4f4d-bc1d-3cf603c353be</t>
  </si>
  <si>
    <t>Фельдшерсько-акушерський пункт с. Бесіди</t>
  </si>
  <si>
    <t>БЕСІДИ</t>
  </si>
  <si>
    <t>ЛЬВІВСЬКА область, ЖОВКІВСЬКИЙ район, село БЕСІДИ, вулиця Б. Хмельницького, 5а</t>
  </si>
  <si>
    <t>9eea6dc9-4ba1-462a-84e7-32b747fd209c</t>
  </si>
  <si>
    <t>КОМУНАЛЬНЕ НЕКОМЕРЦІЙНЕ ПІДПРИЄМСТВО "БАТУРИНСЬКИЙ МІСЬКИЙ ЦЕНТР ПЕРВИННОЇ МЕДИКО-САНІТАРНОЇ ДОПОМОГИ" БАТУРИНСЬКОЇ МІСЬКОЇ РАДИ"</t>
  </si>
  <si>
    <t>9ef91730-b9e0-428f-87e6-4fee4a6ad43e</t>
  </si>
  <si>
    <t>АЗПСМ м.Барвінкове</t>
  </si>
  <si>
    <t>ХАРКІВСЬКА область, БАРВІНКІВСЬКИЙ район, місто БАРВІНКОВЕ, вулиця Незалежності, 20</t>
  </si>
  <si>
    <t>9efe117f-dc3a-4d19-9949-a1bccda81754</t>
  </si>
  <si>
    <t>КОМУНАЛЬНЕ 3В НЕКОМЕРЦІЙНЕ ПІДПРИЄМСТВО "ОРЖИЦЬКА  ЛІКАРНЯ" ОРЖИЦЬКОЇ СЕЛИЩНОЇ  РАДИ ПОЛТАВСЬКОЇ ОБЛАСТІ  смт. ОРЖИЦЯ, вул, ЦЕНТРАЛЬНА, буд, 3В</t>
  </si>
  <si>
    <t>ПОЛТАВСЬКА область, смт. ОРЖИЦЯ, вулиця ЦЕНТРАЛЬНА, 3В</t>
  </si>
  <si>
    <t>9efe7612-5851-4a08-a978-a0138e3bbde3</t>
  </si>
  <si>
    <t>ФАП с. В. Олександрівка</t>
  </si>
  <si>
    <t>КИЇВСЬКА область, БОРИСПІЛЬСЬКИЙ район, село ВЕЛИКА ОЛЕКСАНДРІВКА, вулиця Петлицького , 1а</t>
  </si>
  <si>
    <t>9f03924d-2640-4173-9d29-1cb5c4cbc479</t>
  </si>
  <si>
    <t>СЛА с.Романівка</t>
  </si>
  <si>
    <t>ЖИТОМИРСЬКА область, РОМАНІВСЬКИЙ район, село РОМАНІВКА, вулиця Транзитна, 1</t>
  </si>
  <si>
    <t>9f058bfa-6796-429a-89df-d6f41eeb4588</t>
  </si>
  <si>
    <t>Районний шкірно-венерологічний диспансер</t>
  </si>
  <si>
    <t>ЛУГАНСЬКА область, СТАРОБІЛЬСЬКИЙ район, місто СТАРОБІЛЬСЬК, вулиця Айдарська, 14</t>
  </si>
  <si>
    <t>9f0ac695-e0d9-4169-9bbf-325760d19bcf</t>
  </si>
  <si>
    <t>Талалаївська АЗПСМ</t>
  </si>
  <si>
    <t>ЧЕРНІГІВСЬКА область, НІЖИНСЬКИЙ район, село ТАЛАЛАЇВКА, вулиця Шкільна, 22</t>
  </si>
  <si>
    <t>9f0f3356-f9c2-4142-b045-611b6a83ab2f</t>
  </si>
  <si>
    <t>Новоселівська ЛА ЗПСМ (КНП "ЦПМСД" Криничанської СР №2)</t>
  </si>
  <si>
    <t>ДНІПРОПЕТРОВСЬКА область, КРИНИЧАНСЬКИЙ район, село НОВОСЕЛІВКА, вулиця Нова, 12</t>
  </si>
  <si>
    <t>9f124418-4c4d-43c1-83bf-48ec9d9f54aa</t>
  </si>
  <si>
    <t>Амбулаторія ЗПСМ с. Гарасимів</t>
  </si>
  <si>
    <t>ГАРАСИМІВ</t>
  </si>
  <si>
    <t>ІВАНО-ФРАНКІВСЬКА область, ТЛУМАЦЬКИЙ район, село ГАРАСИМІВ, вулиця Шевченка, 1а</t>
  </si>
  <si>
    <t>9f129f58-18dd-4ca3-a513-1b8c8963a46f</t>
  </si>
  <si>
    <t>9f191334-aef8-4f82-acd7-aa10335bd7bd</t>
  </si>
  <si>
    <t>Овруцька амбулаторія  загальної практики сімейної медицини № 3</t>
  </si>
  <si>
    <t>ЖИТОМИРСЬКА область, ОВРУЦЬКИЙ район, місто ОВРУЧ, вулиця Білоруська, 5</t>
  </si>
  <si>
    <t>9f20d7b7-fb19-4ad2-9488-181345f761b5</t>
  </si>
  <si>
    <t>КИЇВСЬКА область, місто ІРПІНЬ, вулиця Михайлівська, 22</t>
  </si>
  <si>
    <t>9f257c00-fd5c-4ed0-9776-ba64244265d9</t>
  </si>
  <si>
    <t>Комунальне некомерційне медичне підприємство "Лікарня відновного лікування"</t>
  </si>
  <si>
    <t>ПОЛТАВСЬКА область, місто КРЕМЕНЧУК, провулок , 1А</t>
  </si>
  <si>
    <t>9f29a618-33f7-449c-b322-b52198c1c256</t>
  </si>
  <si>
    <t>Місце надання послуги 1 Стаціонар</t>
  </si>
  <si>
    <t>ІВАНО-ФРАНКІВСЬКА область, ВЕРХОВИНСЬКИЙ район, смт. ВЕРХОВИНА, вулиця Невестюка, 2</t>
  </si>
  <si>
    <t>9f2cc037-5968-4ed4-a3f5-e07bd22af1ea</t>
  </si>
  <si>
    <t>Психоневрологічне відділення №32 «Червоноградський центр психічного здоров’я» КНП ЛЬВІВСЬКОЇ ОБЛАСНОЇ РАДИ «ЛЬВІВСЬКА ОБЛАСНА КЛІНІЧНА  ПСИХІАТРИЧНА ЛІКАРНЯ»</t>
  </si>
  <si>
    <t>ЛЬВІВСЬКА область, місто ЧЕРВОНОГРАД, вулиця Клюсівська, 8а</t>
  </si>
  <si>
    <t>9f31eb21-d144-46b3-96ee-234a53be6d61</t>
  </si>
  <si>
    <t>Фельдшерсько-акушерський пункт с.Довгополе</t>
  </si>
  <si>
    <t>ДОВГОПОЛЕ</t>
  </si>
  <si>
    <t>ІВАНО-ФРАНКІВСЬКА область, село ДОВГОПОЛЕ, вулиця Молодіжна, 59</t>
  </si>
  <si>
    <t>9f386b98-c6af-4053-96e5-826798f1beec</t>
  </si>
  <si>
    <t>Борисівська амбулаторія загальної практики сімейної медицини</t>
  </si>
  <si>
    <t>ВІННИЦЬКА область, ІЛЛІНЕЦЬКИЙ район, місто ІЛЛІНЦІ, вулиця Шевченка, 1А</t>
  </si>
  <si>
    <t>9f3f5c2c-a89e-4273-bf82-60f85c7fb011</t>
  </si>
  <si>
    <t>9f41c9ac-ada2-4ee1-85c6-8a803a66b2c0</t>
  </si>
  <si>
    <t>Місце надання послуг №1 ( Столярова 12)</t>
  </si>
  <si>
    <t>9f446cd9-fd79-439e-8962-cab7aa43e41f</t>
  </si>
  <si>
    <t>амбулаторний гемодіаліз</t>
  </si>
  <si>
    <t>ОДЕСЬКА область, місто ОДЕСА, дорога Люстдорфська, 1</t>
  </si>
  <si>
    <t>9f4795a1-b6f2-4e2f-8c06-3504c0336fc0</t>
  </si>
  <si>
    <t>Попівська амбулаторія загальної практики-сімейної медицини</t>
  </si>
  <si>
    <t>СУМСЬКА область, КОНОТОПСЬКИЙ район, село ПОПІВКА, вулиця Миру, 2</t>
  </si>
  <si>
    <t>9f490d0d-3374-42a5-8de0-e836f89fae01</t>
  </si>
  <si>
    <t>Першопокровська АЗПСМ</t>
  </si>
  <si>
    <t>ПЕРШОПОКРОВКА</t>
  </si>
  <si>
    <t>ХЕРСОНСЬКА область, НИЖНЬОСІРОГОЗЬКИЙ район, село ПЕРШОПОКРОВКА, вулиця Миру, 1</t>
  </si>
  <si>
    <t>9f5052ae-0ee5-4c4d-89ff-e402bce54829</t>
  </si>
  <si>
    <t>Амбулаторія ЗПМС №5  КНП "ЦПМСД №1" Голосіївського району міста Києва</t>
  </si>
  <si>
    <t>М.КИЇВ, місто КИЇВ, вулиця Заболотного академіка, 48а</t>
  </si>
  <si>
    <t>9f51b08f-0f61-4c86-ab5c-a96367b56b6d</t>
  </si>
  <si>
    <t>Комунальне некомерційне підприємство "Херсонська дитяча обласна клінічна лікарня" Херсонської обласної ради</t>
  </si>
  <si>
    <t>ХЕРСОНСЬКА область, місто ХЕРСОН, вулиця Українська, 81</t>
  </si>
  <si>
    <t>9f5212d8-4564-4e11-8523-ad6d3480de3b</t>
  </si>
  <si>
    <t>Дитяча поліклініка № 1  КНП «Херсонська міська клінічна лікарня  імені Афанасія і Ольги Тропіних» Херсонської міської ради</t>
  </si>
  <si>
    <t>9f52ef25-df2b-4f78-a01b-8c26be739f22</t>
  </si>
  <si>
    <t>Любитівська амбулаторія загальної практики-сімейної медицини Центру первинної медико-санітарної допомоги Ковельського МТМО</t>
  </si>
  <si>
    <t>ЛЮБИТІВ</t>
  </si>
  <si>
    <t>ВОЛИНСЬКА область, КОВЕЛЬСЬКИЙ район, село ЛЮБИТІВ, вулиця Незалежності, 66</t>
  </si>
  <si>
    <t>9f5501ee-16dc-4bba-a586-fca4cf4df3b2</t>
  </si>
  <si>
    <t>Рябцівський фельдшерський пункт</t>
  </si>
  <si>
    <t>РЯБЦІ</t>
  </si>
  <si>
    <t>ЧЕРНІГІВСЬКА область, ЧЕРНІГІВСЬКИЙ район, село РЯБЦІ, вулиця Центральна, 25А</t>
  </si>
  <si>
    <t>9f55c6d4-a818-409e-ab7d-b79df269156c</t>
  </si>
  <si>
    <t>ЛЬВІВСЬКА область, місто ЛЬВІВ, вулиця КРУП'ЯРСЬКА, 9</t>
  </si>
  <si>
    <t>9f57c04e-c332-4cdd-a219-52dcc622c43d</t>
  </si>
  <si>
    <t>ЯРУНЬ</t>
  </si>
  <si>
    <t>ЖИТОМИРСЬКА область, НОВОГРАД-ВОЛИНСЬКИЙ район, село ЯРУНЬ, вулиця Пилиповицька, 3</t>
  </si>
  <si>
    <t>9f61405b-747b-4a49-8175-7a01f4dea45b</t>
  </si>
  <si>
    <t>Амбулаторія загальної практики-сімейної медицини №6</t>
  </si>
  <si>
    <t>КИЇВСЬКА область, місто БОРИСПІЛЬ, вулиця Київський Шлях, 158Б</t>
  </si>
  <si>
    <t>9f63554d-47a2-40bd-9d08-cdbcc962900d</t>
  </si>
  <si>
    <t>Підстанція міста Торецьк</t>
  </si>
  <si>
    <t>ДОНЕЦЬКА область, місто ЗАЛІЗНЕ, вулиця Піонерів, 10</t>
  </si>
  <si>
    <t>9f65214d-6f79-4a5d-92b8-130a595ae143</t>
  </si>
  <si>
    <t>Дільниця № 5 неактивна</t>
  </si>
  <si>
    <t>9f6707a2-7edb-4511-86fc-7a1e8dbbdcfc</t>
  </si>
  <si>
    <t>Амбулаторія загальної практики - сімейної медицини № 6, філія № 2, КНП "ЦПМСД №2" Святошинського району м. Києва</t>
  </si>
  <si>
    <t>М.КИЇВ, місто КИЇВ, вулиця Симиренка, 38</t>
  </si>
  <si>
    <t>9f6a9fc5-ddc1-4e11-aa5b-bd75a580984d</t>
  </si>
  <si>
    <t>КНП ЦПМСД 2  АЗПСМ №6</t>
  </si>
  <si>
    <t>9f6cb063-5712-4877-8101-bef0e887ccd3</t>
  </si>
  <si>
    <t>Явдотівський фельдшерський пункт</t>
  </si>
  <si>
    <t>ЯВДОТІВКА</t>
  </si>
  <si>
    <t>ДНІПРОПЕТРОВСЬКА область, ШИРОКІВСЬКИЙ район, село ЯВДОТІВКА, вулиця Степова, 29-а</t>
  </si>
  <si>
    <t>9f70abe0-81a9-4e13-9968-12a79a13f3ed</t>
  </si>
  <si>
    <t>Фельдшерський пункт  с.Будки</t>
  </si>
  <si>
    <t>ЖИТОМИРСЬКА область, ОЛЕВСЬКИЙ район, село БУДКИ, вулиця Миру, 12 А</t>
  </si>
  <si>
    <t>9f738668-569a-47a9-af29-4757d8dc1c2f</t>
  </si>
  <si>
    <t>СЛА с.Ягодинка</t>
  </si>
  <si>
    <t>ЯГОДИНКА</t>
  </si>
  <si>
    <t>ЖИТОМИРСЬКА область, РОМАНІВСЬКИЙ район, село ЯГОДИНКА, вулиця Центральна, 1в</t>
  </si>
  <si>
    <t>9f73a9a6-0062-41b4-b8a2-b289b9108acc</t>
  </si>
  <si>
    <t>Бехтерська лікарська амбулаторія загальної практики - сімейної медицини</t>
  </si>
  <si>
    <t>9f763523-8bb3-4837-ae46-1fb684f6c4a5</t>
  </si>
  <si>
    <t>Амбулаторія №2 Центру первинної медичної допомоги</t>
  </si>
  <si>
    <t>9f7bfe76-d563-43a4-9b9d-b4f824f7e650</t>
  </si>
  <si>
    <t>Трипільська амбулаторія ЗПСМ</t>
  </si>
  <si>
    <t>КИЇВСЬКА область, ОБУХІВСЬКИЙ район, село ТРИПІЛЛЯ, вулиця Шевченка, 41б</t>
  </si>
  <si>
    <t>9f7d7ffa-cbea-4834-aa3c-6662e31e18eb</t>
  </si>
  <si>
    <t>Фельдшерсько-акушерський пункт села Рудня</t>
  </si>
  <si>
    <t>РІВНЕНСЬКА область, КОСТОПІЛЬСЬКИЙ район, село РУДНЯ, вулиця Богдана Хмельницького, 76</t>
  </si>
  <si>
    <t>9f817fbd-e535-445e-b318-4a0e4b4af85b</t>
  </si>
  <si>
    <t>КНП "МСП№6" ХМР (пр. Московський 179)</t>
  </si>
  <si>
    <t>9f8522d9-b082-476a-8f84-0552c6033d32</t>
  </si>
  <si>
    <t>Стаціонар КНП "РЖИЩІВСЬКА МІСЬКА ЛІКАРНЯ" РЖИЩІВСЬКОЇ МІСЬКОЇ РАДИ</t>
  </si>
  <si>
    <t>КИЇВСЬКА область, місто РЖИЩІВ, вулиця Тараса Шевченка, 15А</t>
  </si>
  <si>
    <t>9f8c3c84-4cc9-4d95-a067-d56e2c6849d4</t>
  </si>
  <si>
    <t>Фельдшерський пункт с. Нова Михайлівка КНП \</t>
  </si>
  <si>
    <t>НОВА МИХАЙЛІВКА</t>
  </si>
  <si>
    <t>ПОЛТАВСЬКА область, РЕШЕТИЛІВСЬКИЙ район, село НОВА МИХАЙЛІВКА, вулиця Центральна, 46</t>
  </si>
  <si>
    <t>9f8d41c1-f325-4e45-91c6-b5580424a3d5</t>
  </si>
  <si>
    <t>КП "Полтавський обласний центр  ЕМД та МК ПОР" (Підстанція СЕМД №1 Новосанжарського району)</t>
  </si>
  <si>
    <t>9f8fd0ae-2d89-4443-8e9f-627b0b47ebba</t>
  </si>
  <si>
    <t>9f943a25-8845-43fa-ba47-9e079b8abcdd</t>
  </si>
  <si>
    <t>9f96d169-83fd-492f-8c86-dd971f0c4212</t>
  </si>
  <si>
    <t>Боківська амбулаторія</t>
  </si>
  <si>
    <t>КІРОВОГРАДСЬКА область, ДОЛИНСЬКИЙ район, село БОКОВЕ, вулиця Нова, 17</t>
  </si>
  <si>
    <t>9f981607-64d0-4fa2-8fd6-be398593d8e8</t>
  </si>
  <si>
    <t>Фельдшерсько-акушерський пункт села Попелів</t>
  </si>
  <si>
    <t>ПОПЕЛІВ</t>
  </si>
  <si>
    <t>ІВАНО-ФРАНКІВСЬКА область, ТЛУМАЦЬКИЙ район, село ПОПЕЛІВ, вулиця Вербова, 2А</t>
  </si>
  <si>
    <t>9fa3f69b-2acc-4a6c-8425-902188eba6e6</t>
  </si>
  <si>
    <t>ФАП смт. Бірки</t>
  </si>
  <si>
    <t>ХАРКІВСЬКА область, НОВОВОДОЛАЗЬКИЙ район, смт. БІРКИ, вулиця Паркова, 4</t>
  </si>
  <si>
    <t>9fac56bb-d7d1-4c9c-b0bf-305079b7dc87</t>
  </si>
  <si>
    <t>Теребовлянська станція, Теребовлянська підстанція</t>
  </si>
  <si>
    <t>ТЕРНОПІЛЬСЬКА область, місто ТЕРЕБОВЛЯ, вулиця Навроцького, 2а</t>
  </si>
  <si>
    <t>9fafe1e7-be83-42ce-ac36-59abeb5dbee4</t>
  </si>
  <si>
    <t>Комунальне некомерційне підприємство  Луганської обласної ради "Старобільська обласна фізіотерапевтична лікарня"</t>
  </si>
  <si>
    <t>ЛУГАНСЬКА область, СТАРОБІЛЬСЬКИЙ район, місто СТАРОБІЛЬСЬК, вулиця Набережна, 3</t>
  </si>
  <si>
    <t>9fb172ce-2ca2-4d82-9869-cb6b36e372f2</t>
  </si>
  <si>
    <t>Жіноча консультація №3</t>
  </si>
  <si>
    <t>ЗАПОРІЗЬКА область, місто ЗАПОРІЖЖЯ, вулиця Трегубенка, 13</t>
  </si>
  <si>
    <t>9fbe7e83-abd0-4ce3-9e8c-d06ef3b63ce1</t>
  </si>
  <si>
    <t>Амбулаторія загальної практики- сімейної медицини №7</t>
  </si>
  <si>
    <t>ВІННИЦЬКА область, місто ВІННИЦЯ, вулиця Стеценка, 48</t>
  </si>
  <si>
    <t>9fc1b8ed-8b05-43b6-bc2d-f3174ef27330</t>
  </si>
  <si>
    <t>ТЕРНОПІЛЬСЬКА область, ЗБОРІВСЬКИЙ район, місто ЗБОРІВ, вулиця Б.Хмельницького, 17</t>
  </si>
  <si>
    <t>9fc45693-94ff-4db8-8f4b-1043e17e58ce</t>
  </si>
  <si>
    <t>Комунальне підприємство "Волинський обласний центр екстреної медичної допомоги та медицини катастроф" Волинської обласної ради Ківерцівське  відділення екстренної медичної допомоги пункт ЕМД смт.Олика</t>
  </si>
  <si>
    <t>ВОЛИНСЬКА область, КІВЕРЦІВСЬКИЙ район, смт. ОЛИКА, вулиця Шевченка, 58</t>
  </si>
  <si>
    <t>9fcb3861-50a6-4765-b4ff-a15e9bfedcd6</t>
  </si>
  <si>
    <t>АЗПСМ с.Березна</t>
  </si>
  <si>
    <t>ВІННИЦЬКА область, ХМІЛЬНИЦЬКИЙ район, село БЕРЕЗНА, вулиця Івана Богуна, 10А</t>
  </si>
  <si>
    <t>9fd4fad0-83c3-49fd-8c5e-86a59877cdca</t>
  </si>
  <si>
    <t>КНП "Миколаївський обласний центр лікування інфекційних хвороб" Миколаївської обласної ради</t>
  </si>
  <si>
    <t>МИКОЛАЇВСЬКА область, місто МИКОЛАЇВ, вулиця Космонавтів, 43</t>
  </si>
  <si>
    <t>9fe57ffc-0c59-41c9-bd7e-5cc6363e9815</t>
  </si>
  <si>
    <t>відділення сімейної медицини №7 КНП "4-а міська поліклініка м. Львова"</t>
  </si>
  <si>
    <t>9fedaa3e-5999-4375-a65b-dc38bb4e11ef</t>
  </si>
  <si>
    <t>ФАП Соколівочка</t>
  </si>
  <si>
    <t>СОКОЛІВОЧКА</t>
  </si>
  <si>
    <t>ЧЕРКАСЬКА область, ТАЛЬНІВСЬКИЙ район, село СОКОЛІВОЧКА, вулиця Коцюбинського , 107</t>
  </si>
  <si>
    <t>9ff6638e-d95f-4568-8c91-3584cabf1809</t>
  </si>
  <si>
    <t>Фельдшерсько - акушерський пункт с. Юр'ївка</t>
  </si>
  <si>
    <t>МИКОЛАЇВСЬКА область, СНІГУРІВСЬКИЙ район, село ЮР'ЇВКА, вулиця Центральна, 2</t>
  </si>
  <si>
    <t>9ff9fb08-f7b9-46f9-8e9d-dd15ca867bb9</t>
  </si>
  <si>
    <t>КП "Луцький центр первинної медичної допомоги" (проспект Волі)</t>
  </si>
  <si>
    <t>9ffbd0dd-dc30-47de-82fb-af6af03bf9a8</t>
  </si>
  <si>
    <t>ЗАПОРІЗЬКА область, місто МЕЛІТОПОЛЬ, вулиця Інтеркультурна, 394</t>
  </si>
  <si>
    <t>9ffc3123-7156-45d7-a0e0-33d5a9dde38a</t>
  </si>
  <si>
    <t>Фельдшерський пункт с. Сергіївка</t>
  </si>
  <si>
    <t>ДОНЕЦЬКА область, ПОКРОВСЬКИЙ район, село СЕРГІЇВКА, вулиця Центральна, 98</t>
  </si>
  <si>
    <t>a004026b-789a-4386-856a-0db5803caf90</t>
  </si>
  <si>
    <t>Фельдшерський пункт с. Дібрівка</t>
  </si>
  <si>
    <t>ЧЕРКАСЬКА область, ЛИСЯНСЬКИЙ район, село ДІБРІВКА, вулиця Поштова, 1</t>
  </si>
  <si>
    <t>a00784be-33eb-455d-aa3b-2aeb0115a061</t>
  </si>
  <si>
    <t>Амбулаторія загальної практики-сімейної медицини с. Криничне</t>
  </si>
  <si>
    <t>КРИНИЧНЕ</t>
  </si>
  <si>
    <t>ОДЕСЬКА область, БОЛГРАДСЬКИЙ район, село КРИНИЧНЕ, вулиця Інзовська, 123</t>
  </si>
  <si>
    <t>a01c3a0f-b45a-4f7f-a4a3-f5ed616f88a2</t>
  </si>
  <si>
    <t>відділення " ЗОЦ профілактики та боротьби зі СНІДом"</t>
  </si>
  <si>
    <t>ЗАПОРІЗЬКА область, місто ЗАПОРІЖЖЯ, вулиця Сталеварів, 28</t>
  </si>
  <si>
    <t>a01c58eb-bd1f-4c29-b21f-c209e1276098</t>
  </si>
  <si>
    <t>місце надання послуг 17</t>
  </si>
  <si>
    <t>КИКОВА</t>
  </si>
  <si>
    <t>ЖИТОМИРСЬКА область, НОВОГРАД-ВОЛИНСЬКИЙ район, село КИКОВА, вулиця Миру, 11</t>
  </si>
  <si>
    <t>a0247e5b-3024-4e6a-a35a-debf0440b9be</t>
  </si>
  <si>
    <t>КНП "Бережанська ЦМЛ" Бережанської  міської ради (поліклініка)</t>
  </si>
  <si>
    <t>ТЕРНОПІЛЬСЬКА область, місто БЕРЕЖАНИ, вулиця С. Бандери, 21</t>
  </si>
  <si>
    <t>a02b88e8-e04e-4f80-85dc-73a8dd432817</t>
  </si>
  <si>
    <t>ЛЬВІВСЬКА область, смт. СЛАВСЬКЕ, вулиця Архангельського, 5</t>
  </si>
  <si>
    <t>a0308037-12f8-463f-bfae-26c3e374d1fb</t>
  </si>
  <si>
    <t>Амбулаторія загальної практики - сімейної медицини смт.Старий Мерчик</t>
  </si>
  <si>
    <t>СТАРИЙ МЕРЧИК</t>
  </si>
  <si>
    <t>ХАРКІВСЬКА область, ВАЛКІВСЬКИЙ район, смт. СТАРИЙ МЕРЧИК, вулиця Центральна, 13А</t>
  </si>
  <si>
    <t>a036173e-c06b-410c-9f7f-87bd682af1df</t>
  </si>
  <si>
    <t>Медична комісія</t>
  </si>
  <si>
    <t>ПОЛТАВСЬКА область, місто КРЕМЕНЧУК, вулиця Генерала Жадова, 6</t>
  </si>
  <si>
    <t>a03b91e7-83d1-4230-9b4d-1289ecfc9ae9</t>
  </si>
  <si>
    <t>Портівська амбулаторія загальної практичної сімейної медицини</t>
  </si>
  <si>
    <t>ПОРТІВСЬКЕ</t>
  </si>
  <si>
    <t>ДОНЕЦЬКА область, МАНГУШСЬКИЙ район, село ПОРТІВСЬКЕ, вулиця Центральна, 10</t>
  </si>
  <si>
    <t>a046b359-6c1e-4e7f-b0e8-d9bcf339cddf</t>
  </si>
  <si>
    <t>Мирівська амбулаторія загальної практики сімейної медицини</t>
  </si>
  <si>
    <t>МИРІВКА</t>
  </si>
  <si>
    <t>КИЇВСЬКА область, КАГАРЛИЦЬКИЙ район, село МИРІВКА, вулиця Берегова, 38</t>
  </si>
  <si>
    <t>a04c3ea5-f8f8-4e3d-bb23-64e9ba13f197</t>
  </si>
  <si>
    <t>Комунальне некомерційне підприємство "Центр первинної медико-санітарної допомоги Жашківського району"</t>
  </si>
  <si>
    <t>ЧЕРКАСЬКА область, ЖАШКІВСЬКИЙ район, місто ЖАШКІВ, вулиця Лікарняна, 19а</t>
  </si>
  <si>
    <t>a05291b6-23b8-4ee6-ab42-de2c36a78fee</t>
  </si>
  <si>
    <t>Амбулаторія № 10</t>
  </si>
  <si>
    <t>СУМСЬКА область, село ПІЩАНЕ, вулиця Шкільна, 41а</t>
  </si>
  <si>
    <t>a063385c-d359-4284-8d4b-36bc31825bac</t>
  </si>
  <si>
    <t>Фельдшерський пункт  с. Піківець</t>
  </si>
  <si>
    <t>ПІКІВЕЦЬ</t>
  </si>
  <si>
    <t>ЧЕРКАСЬКА область, УМАНСЬКИЙ район, село ПІКІВЕЦЬ, вулиця Робітнича, 35</t>
  </si>
  <si>
    <t>a066f5a1-70b8-4376-9c0b-8c10a0ec0cc8</t>
  </si>
  <si>
    <t>Амбулаторія  с.Онок</t>
  </si>
  <si>
    <t>ОНОК</t>
  </si>
  <si>
    <t>ЗАКАРПАТСЬКА область, ВИНОГРАДІВСЬКИЙ район, село ОНОК, вулиця Миру, 5</t>
  </si>
  <si>
    <t>a0714d55-034b-4d4f-8e94-6c12cceb52ed</t>
  </si>
  <si>
    <t>Чернівці, Центр Відновлення Зору AS</t>
  </si>
  <si>
    <t>ЧЕРНІВЕЦЬКА область, місто ЧЕРНІВЦІ, вулиця Комарова, 32 Б</t>
  </si>
  <si>
    <t>a0716410-2560-46e2-b39b-c85e0f09b81b</t>
  </si>
  <si>
    <t>КНП "Консультативно - діагностичний центр" Солом'янського району м.Києва</t>
  </si>
  <si>
    <t>a076f42c-4d9a-4422-a083-43d059c0540a</t>
  </si>
  <si>
    <t>МАЛАШІВЦІ</t>
  </si>
  <si>
    <t>ТЕРНОПІЛЬСЬКА область, ЗБОРІВСЬКИЙ район, село МАЛАШІВЦІ, вулиця Стрілецька, 11</t>
  </si>
  <si>
    <t>a07e5681-6bb7-4640-a253-61975aaba965</t>
  </si>
  <si>
    <t>Лікарська амбулаторія с.Андріївка</t>
  </si>
  <si>
    <t>ДОНЕЦЬКА область, село АНДРІЇВКА, вулиця Миру, 50Б</t>
  </si>
  <si>
    <t>a080f0f1-9174-4653-afa3-bfdd73958fbf</t>
  </si>
  <si>
    <t>Плисківська АЗПСМ</t>
  </si>
  <si>
    <t>ПЛИСКІВ</t>
  </si>
  <si>
    <t>ВІННИЦЬКА область, ПОГРЕБИЩЕНСЬКИЙ район, село ПЛИСКІВ, вулиця Пирогова, 2</t>
  </si>
  <si>
    <t>a0821ee7-5d53-4820-81ba-748981c9b5b1</t>
  </si>
  <si>
    <t>Червоненська амбулаторія ЗПСМ</t>
  </si>
  <si>
    <t>КІРОВОГРАДСЬКА область, ГАЙВОРОНСЬКИЙ район, село ЧЕРВОНЕ, вулиця Центральна, 9б</t>
  </si>
  <si>
    <t>a086faf0-ed41-4ea9-98eb-6bef156efc2a</t>
  </si>
  <si>
    <t>ФАП с.Картамиш</t>
  </si>
  <si>
    <t>КАРТАМИШ</t>
  </si>
  <si>
    <t>ХАРКІВСЬКА область, ПЕРВОМАЙСЬКИЙ район, село КАРТАМИШ, вулиця Центральна, 2</t>
  </si>
  <si>
    <t>a088f593-db06-4dd4-a58a-74f93dd098f1</t>
  </si>
  <si>
    <t>Черговий кабінет ПМД</t>
  </si>
  <si>
    <t>ІВАНО-ФРАНКІВСЬКА область, ГОРОДЕНКІВСЬКИЙ район, місто ГОРОДЕНКА, вулиця Шептицького, 24-е</t>
  </si>
  <si>
    <t>a089be75-38c9-4ca6-8de2-dedeaf92b47c</t>
  </si>
  <si>
    <t>Відокремлений підрозділ Куп'янська міська залізнична полікліника КНП "Куп'янське ТМО",  вул.Сонячна, буд.26</t>
  </si>
  <si>
    <t>ХАРКІВСЬКА область, ХАРКІВСЬКА район, смт. КУП'ЯНСЬК-ВУЗЛОВИЙ, вулиця Сонячна, 26</t>
  </si>
  <si>
    <t>a08aa559-c7ab-42de-9c11-a157c7e4da2e</t>
  </si>
  <si>
    <t>ЛЬВІВСЬКА область, ЯВОРІВСЬКИЙ район, смт. НЕМИРІВ, вулиця Івана Франка, 86</t>
  </si>
  <si>
    <t>a08d8d1f-a6bb-4c8d-b0b3-3cfecb65ae12</t>
  </si>
  <si>
    <t>КІРОВОГРАДСЬКА область, ПЕТРІВСЬКИЙ район, село ВОЛОДИМИРІВКА, вулиця Центральна , 15</t>
  </si>
  <si>
    <t>a091cc9e-42b6-4677-b669-a01af12d1473</t>
  </si>
  <si>
    <t>Корчівська амбулаторія загальної практики-сімейної медицини</t>
  </si>
  <si>
    <t>ХМЕЛЬНИЦЬКА область, село КОРЧІВКА, вулиця Центральна, 1а</t>
  </si>
  <si>
    <t>a0936048-4633-45ac-8466-2cd9217a0838</t>
  </si>
  <si>
    <t>АЗПСМ с. Дублянка</t>
  </si>
  <si>
    <t>ДУБЛЯНКА</t>
  </si>
  <si>
    <t>ХАРКІВСЬКА область, КРАСНОКУТСЬКИЙ район, селище ДУБЛЯНКА, вулиця Заводська, 1</t>
  </si>
  <si>
    <t>a09507f3-f267-4eae-95c3-85873da35725</t>
  </si>
  <si>
    <t>Фельдшерський пунк села Петрівка</t>
  </si>
  <si>
    <t>ОДЕСЬКА область, ЛЮБАШІВСЬКИЙ район, село ПЕТРІВКА, вулиця Молодіжна, 21</t>
  </si>
  <si>
    <t>a095128a-8437-425c-b51f-6eeb777132e1</t>
  </si>
  <si>
    <t>4 КНП "Скадовська центральна міська лікарня"</t>
  </si>
  <si>
    <t>a0956235-ed86-44c0-8b69-50e7cb553930</t>
  </si>
  <si>
    <t>ФАП с. Курашівці</t>
  </si>
  <si>
    <t>КУРАШІВЦІ</t>
  </si>
  <si>
    <t>ВІННИЦЬКА область, МУРОВАНОКУРИЛОВЕЦЬКИЙ район, село КУРАШІВЦІ, вулиця Миру, 77</t>
  </si>
  <si>
    <t>a0984f10-4607-4a43-a584-e71b9d9fda60</t>
  </si>
  <si>
    <t>Комунальне некомерційне підприємство Фастівської міської ради «Фастівська центральна районна лікарня» (Київська, 57)</t>
  </si>
  <si>
    <t>a0a0a98b-96f4-4a6e-a9a4-cf3e534d5b91</t>
  </si>
  <si>
    <t>Вишнева амбулаторія ЗПСМ</t>
  </si>
  <si>
    <t>ПОЛТАВСЬКА область, ОРЖИЦЬКИЙ район, село ВИШНЕВЕ, вулиця Травнева, 21</t>
  </si>
  <si>
    <t>a0a20064-dc72-4ead-9374-b4c48a2ca207</t>
  </si>
  <si>
    <t>Фельдшерсько-акушерський пункт с. Шульги</t>
  </si>
  <si>
    <t>ШУЛЬГИ</t>
  </si>
  <si>
    <t>ПОЛТАВСЬКА область, МИРГОРОДСЬКИЙ район, село ШУЛЬГИ, вулиця Шкільна, 1б</t>
  </si>
  <si>
    <t>a0a2f824-e3ef-4d8b-8acf-c53970eedd1a</t>
  </si>
  <si>
    <t>Амбулаторія загальної практики сімейної медицини №13</t>
  </si>
  <si>
    <t>a0a72bd6-eb0a-42ca-b2b2-8e8090236330</t>
  </si>
  <si>
    <t>Ціпківський фельдшерсько-акушерський пункт</t>
  </si>
  <si>
    <t>ЦІПКИ</t>
  </si>
  <si>
    <t>ПОЛТАВСЬКА область, ГАДЯЦЬКИЙ район, село ЦІПКИ, вулиця Ватутіна, 3</t>
  </si>
  <si>
    <t>a0aabc2e-c264-4be7-86a6-56842c5752cb</t>
  </si>
  <si>
    <t>a0b1df1a-ef20-44a4-8cd3-e8be4acf0d0a</t>
  </si>
  <si>
    <t>Первомайський пункт постійного базування бригад екстреної (швидкої) медичної допомоги</t>
  </si>
  <si>
    <t>МИКОЛАЇВСЬКА область, місто ПЕРВОМАЙСЬК, вулиця Амосова, 28</t>
  </si>
  <si>
    <t>a0b27948-0f90-4ef4-b7f8-cdb29f3ea3b3</t>
  </si>
  <si>
    <t>Любимівська амбулаторія загальної практики-сімейної медицини</t>
  </si>
  <si>
    <t>ЗАПОРІЗЬКА область, МИХАЙЛІВСЬКИЙ район, село ЛЮБИМІВКА, вулиця Дружби, 67</t>
  </si>
  <si>
    <t>a0b37e16-7889-4aee-ae71-0a2d86deab9c</t>
  </si>
  <si>
    <t>Фельдшерсько-акушерський пункт с. Красненьке</t>
  </si>
  <si>
    <t>КРАСНЕНЬКЕ</t>
  </si>
  <si>
    <t>ВІННИЦЬКА область, ІЛЛІНЕЦЬКИЙ район, село КРАСНЕНЬКЕ, вулиця Центральна, 50</t>
  </si>
  <si>
    <t>a0b52b24-a96e-4b95-97b8-efd594caf0ac</t>
  </si>
  <si>
    <t>ВОЛИНСЬКА область, ГОРОХІВСЬКИЙ район, місто ГОРОХІВ, вулиця Паркова, 22</t>
  </si>
  <si>
    <t>a0b86dab-c5c3-4aed-888f-5aa8f1a932ef</t>
  </si>
  <si>
    <t>Амбулаторія загальної практики сімейної медицини № 10</t>
  </si>
  <si>
    <t>a0bdecd8-2731-4e64-8201-1d5320e3c038</t>
  </si>
  <si>
    <t>Бережанська станція, Козівська підстанція, пункт базування бригади смт.Козлів</t>
  </si>
  <si>
    <t>ТЕРНОПІЛЬСЬКА область, смт. КОЗЛІВ, вулиця Заводська, 32</t>
  </si>
  <si>
    <t>a0be2095-bad3-4a90-a211-f8ca0b9b18e1</t>
  </si>
  <si>
    <t>Плосківька амбулаторія загальної практики – сімейної медицини (КНП БРР ЦПМСД)</t>
  </si>
  <si>
    <t>КИЇВСЬКА область, БРОВАРСЬКИЙ район, село ПЛОСКЕ, вулиця Будівельників, 1-А</t>
  </si>
  <si>
    <t>a0be84d6-fae6-4c27-82dc-298927262d79</t>
  </si>
  <si>
    <t>Василівска АЗПСМ</t>
  </si>
  <si>
    <t>ПОЛТАВСЬКА область, ЧУТІВСЬКИЙ район, село ВАСИЛІВКА, вулиця Перемоги, 2</t>
  </si>
  <si>
    <t>a0bebe26-99fa-4d32-aa09-99d5aa68cdfe</t>
  </si>
  <si>
    <t>Малоправутинський фельдшерський пункт</t>
  </si>
  <si>
    <t>МАЛИЙ ПРАВУТИН</t>
  </si>
  <si>
    <t>ХМЕЛЬНИЦЬКА область, СЛАВУТСЬКИЙ район, село МАЛИЙ ПРАВУТИН, вулиця Шкільна, 1</t>
  </si>
  <si>
    <t>a0d0999d-1b71-4967-82e0-ddf0d31e1c97</t>
  </si>
  <si>
    <t>ЗАПОРІЗЬКА область, місто ЗАПОРІЖЖЯ, вулиця Кустанайська, 5</t>
  </si>
  <si>
    <t>a0d4e999-582f-40e1-8425-f09de7ce1a83</t>
  </si>
  <si>
    <t>КНП ММР "ЦПМСД№3" СА №3</t>
  </si>
  <si>
    <t>МИКОЛАЇВСЬКА область, місто МИКОЛАЇВ, вулиця Шосейна, 128</t>
  </si>
  <si>
    <t>a0d4ee52-ef26-4dc6-b724-a3e5a2c5fb76</t>
  </si>
  <si>
    <t>терапевтичне відділення</t>
  </si>
  <si>
    <t>a0d6b5ff-385a-4c25-9fe7-ae1184a10fd3</t>
  </si>
  <si>
    <t>Черговий кабінет для дорослих</t>
  </si>
  <si>
    <t>a0da68ee-bddb-4bea-a498-b8ed286524b4</t>
  </si>
  <si>
    <t>ТЕРНОПІЛЬСЬКА область, ГУСЯТИНСЬКИЙ район, смт. ГУСЯТИН, вулиця Б. Лепкого, 1</t>
  </si>
  <si>
    <t>a0ddf36b-25dd-4b35-aeec-939a5a88f08d</t>
  </si>
  <si>
    <t>АЗПСМ смт. Золочів</t>
  </si>
  <si>
    <t>ХАРКІВСЬКА область, ЗОЛОЧІВСЬКИЙ район, смт. ЗОЛОЧІВ, вулиця філатова, 20</t>
  </si>
  <si>
    <t>a0e280fd-5dd2-4ade-a406-472b3363de43</t>
  </si>
  <si>
    <t>ФАП с.Перехрестя</t>
  </si>
  <si>
    <t>ПЕРЕХРЕСТЯ</t>
  </si>
  <si>
    <t>ЗАКАРПАТСЬКА область, ВИНОГРАДІВСЬКИЙ район, село ПЕРЕХРЕСТЯ, вулиця Кошута, 4</t>
  </si>
  <si>
    <t>a0e36b5a-0f78-4a12-b60b-dadd7379b592</t>
  </si>
  <si>
    <t>a0e5deb5-6786-4400-ab81-216abe017658</t>
  </si>
  <si>
    <t>Комунальне некомерційне підприемство "Каланчацька районна лікарня" Каланчацької районної ради Херсонської області</t>
  </si>
  <si>
    <t>ХЕРСОНСЬКА область, КАЛАНЧАЦЬКИЙ район, смт. КАЛАНЧАК, провулок Зарічний, 14</t>
  </si>
  <si>
    <t>a0eb7ac9-0479-4de4-9a0b-3a35c4c9840f</t>
  </si>
  <si>
    <t>Відокремлений підрозділ Куп'янська центральна міська лікарня КНП "Куп'янське ТМО" , вул.1 Травня, 41</t>
  </si>
  <si>
    <t>ХАРКІВСЬКА область, ХАРКІВСЬКА район, місто КУП'ЯНСЬК, вулиця Першого Травня, 41</t>
  </si>
  <si>
    <t>a0eddd66-5c0b-4ebf-935a-54a1f759904d</t>
  </si>
  <si>
    <t>Несеноіржавецький фельдшерсько-акушерський пункт</t>
  </si>
  <si>
    <t>НЕСЕНО-ІРЖАВЕЦЬ</t>
  </si>
  <si>
    <t>ПОЛТАВСЬКА область, ОРЖИЦЬКИЙ район, село НЕСЕНО-ІРЖАВЕЦЬ, вулиця Центральна , 18</t>
  </si>
  <si>
    <t>a0f1ae87-8a97-4a53-b537-53b520048238</t>
  </si>
  <si>
    <t>КНП "Більшівцівська міська лікарня"</t>
  </si>
  <si>
    <t>ІВАНО-ФРАНКІВСЬКА область, ГАЛИЦЬКИЙ район, смт. БІЛЬШІВЦІ, вулиця Тиха, 4</t>
  </si>
  <si>
    <t>a0f5401c-b1c9-40f3-9850-92281492cb05</t>
  </si>
  <si>
    <t>Терапевтичне</t>
  </si>
  <si>
    <t>ЧЕРКАСЬКА область, місто СМІЛА, вулиця Софіївська, 2</t>
  </si>
  <si>
    <t>a0f5575a-78ce-4ddc-979f-964d87108984</t>
  </si>
  <si>
    <t>Лозуватська амбулаторія ЗПСМ (КНП "Криворізький районний ЦПМСД" Новопільської СР)</t>
  </si>
  <si>
    <t>ДНІПРОПЕТРОВСЬКА область, КРИВОРІЗЬКИЙ район, село ЛОЗУВАТКА, вулиця Миру, 101 а</t>
  </si>
  <si>
    <t>a0f9bac0-1fe9-417f-b21f-68e8084dcd2d</t>
  </si>
  <si>
    <t>Шаповалівська амбулаторія загальної практики-сімейної медицини</t>
  </si>
  <si>
    <t>ШАПОВАЛІВКА</t>
  </si>
  <si>
    <t>ЧЕРНІГІВСЬКА область, БОРЗНЯНСЬКИЙ район, село ШАПОВАЛІВКА, вулиця Святомиколаївська, 57</t>
  </si>
  <si>
    <t>a0fd3c8c-fc88-4a5f-a58b-f66389d20229</t>
  </si>
  <si>
    <t>Філія №6 Комунальне некомерційне підприємство "Консультативно-діагностичний центр" Святошинського району м. Києва</t>
  </si>
  <si>
    <t>М.КИЇВ, місто КИЇВ, вулиця Уборевича, 11</t>
  </si>
  <si>
    <t>a1019168-8c8e-477a-abef-ebc3bb664bcd</t>
  </si>
  <si>
    <t>АЗПСМ Велика Волиця</t>
  </si>
  <si>
    <t>ВЕЛИКА ВОЛИЦЯ</t>
  </si>
  <si>
    <t>ЖИТОМИРСЬКА область, ЛЮБАРСЬКИЙ район, село ВЕЛИКА ВОЛИЦЯ, вулиця Незалежності, 40</t>
  </si>
  <si>
    <t>a10334b4-6ca5-4072-b1a1-2b3afde0442d</t>
  </si>
  <si>
    <t>ФП с. Григорівка</t>
  </si>
  <si>
    <t>ЧЕРКАСЬКА область, КАНІВСЬКИЙ район, село ГРИГОРІВКА, вулиця Центральна, 57</t>
  </si>
  <si>
    <t>a11a2ea0-ed08-4614-83d5-0711dbdbb513</t>
  </si>
  <si>
    <t>Комунальне некомерційне підприємство "Центр первинної медико-санітарної допомоги № 1" Шевченківського району міста Києва амбулаторія ЗПСМ № 6</t>
  </si>
  <si>
    <t>a11e4e68-30bf-475d-94d9-32fba3eefcd2</t>
  </si>
  <si>
    <t>МИКОЛАЇВСЬКА область, місто МИКОЛАЇВ, вулиця Шосейна, 58</t>
  </si>
  <si>
    <t>a120bd91-4e0b-464f-912d-1a2e4aaabaea</t>
  </si>
  <si>
    <t>Пункт екстреної ( швидкої ) медичної допомоги "Драчинці "</t>
  </si>
  <si>
    <t>ЧЕРНІВЕЦЬКА область, КІЦМАНСЬКИЙ район, село ДРАЧИНЦІ, вулиця Шевченка, 53</t>
  </si>
  <si>
    <t>a1250f27-224a-4cd9-939c-da737272fc79</t>
  </si>
  <si>
    <t>Циблівська амбулаторія КНП "Переяславський ЦПМСД" с. Циблі</t>
  </si>
  <si>
    <t>ЦИБЛІ</t>
  </si>
  <si>
    <t>КИЇВСЬКА область, село ЦИБЛІ, вулиця Шевченка, 41</t>
  </si>
  <si>
    <t>a129b467-7af9-471a-9ce4-601657ec44cd</t>
  </si>
  <si>
    <t>КОМУНАЛЬНЕ НЕКОМЕРЦІЙНЕ ПІДПРИЄМСТВО ЛІКУВАЛЬНО-ПРОФІЛАКТИЧНА УСТАНОВА МІЖГІРСЬКА РАЙОННА ЛІКАРНЯ МІЖГІРСЬКОЇ РАЙОННОЇ РАДИ ЗАКАРПАТСЬКОЇ ОБЛАСТІ" (Возз'єднання)</t>
  </si>
  <si>
    <t>a12a52b1-4c64-491d-a697-7ee59dfc0616</t>
  </si>
  <si>
    <t>Комунальне некомерційне підприємство Яворівської районної ради Львівської області  "Немирівська міська лікарня. Поліклінічне відділення"</t>
  </si>
  <si>
    <t>ЛЬВІВСЬКА область, ЯВОРІВСЬКИЙ район, смт. НЕМИРІВ, вулиця Івана Франка, 14</t>
  </si>
  <si>
    <t>a136ead1-4324-433b-a1ee-00a48b07d209</t>
  </si>
  <si>
    <t>Комунальне підприємство "Полтавська обласна клінічна лікарня ім. М.В. Скліфосовського ПОР"</t>
  </si>
  <si>
    <t>a13b076f-336b-499e-a332-b2d6b04f8e07</t>
  </si>
  <si>
    <t>Амбулаторія загальної практики - сімейної медицини с.Федорівка</t>
  </si>
  <si>
    <t>ПОЛТАВСЬКА область, ГЛОБИНСЬКИЙ район, село ФЕДОРІВКА, вулиця Павла Чубинського, 35</t>
  </si>
  <si>
    <t>a13bc97a-09e9-428b-8fc5-49e721f1af81</t>
  </si>
  <si>
    <t>Сімейна амбулаторія №8</t>
  </si>
  <si>
    <t>МИКОЛАЇВСЬКА область, місто МИКОЛАЇВ, вулиця київська, 3</t>
  </si>
  <si>
    <t>a13eafc6-de02-4549-bd46-e321bb67c85c</t>
  </si>
  <si>
    <t>ТЕРНОПІЛЬСЬКА область, ТЕРЕБОВЛЯНСЬКИЙ район, місто ТЕРЕБОВЛЯ, вулиця Січових Стрільців, 25</t>
  </si>
  <si>
    <t>a1427d00-0226-4a3a-913f-e0cae46f8100</t>
  </si>
  <si>
    <t>КП "Дитяча міська лікарня" Олександрійської міської ради</t>
  </si>
  <si>
    <t>КІРОВОГРАДСЬКА область, місто ОЛЕКСАНДРІЯ, вулиця Козацька, 86</t>
  </si>
  <si>
    <t>a14572fa-b77a-45bd-9285-ba9f5e760590</t>
  </si>
  <si>
    <t>Фельдшерсько-акушерський пункт с.Алтестове</t>
  </si>
  <si>
    <t>АЛТЕСТОВЕ</t>
  </si>
  <si>
    <t>ОДЕСЬКА область, БІЛЯЇВСЬКИЙ район, село АЛТЕСТОВЕ, вулиця Радянська, 38</t>
  </si>
  <si>
    <t>a1478e00-9669-47da-820d-a4baa011e9ab</t>
  </si>
  <si>
    <t>ЛЬВІВСЬКА область, місто ДРОГОБИЧ, вулиця Андрія Шептицького, 7</t>
  </si>
  <si>
    <t>a155423c-b91f-4a54-9453-dda05ff483de</t>
  </si>
  <si>
    <t>Зарічненська ЛА ЗПСМ</t>
  </si>
  <si>
    <t>РІВНЕНСЬКА область, смт. ЗАРІЧНЕ, вулиця Аерофлотська, 15</t>
  </si>
  <si>
    <t>a15559c5-5676-4e9c-801e-a94e1b223bd7</t>
  </si>
  <si>
    <t>ПОСТІЙНЕ</t>
  </si>
  <si>
    <t>РІВНЕНСЬКА область, село ПОСТІЙНЕ, вулиця Ничогівка, 2а</t>
  </si>
  <si>
    <t>a15f03f5-c0fa-4b6e-b032-e21da8cb427e</t>
  </si>
  <si>
    <t>відділення сімейної медицини №4 КНП "4-а міська поліклініка м.Львова"</t>
  </si>
  <si>
    <t>a15f7ab8-0b07-441e-b0c3-045447f1740d</t>
  </si>
  <si>
    <t>ХЕРСОНСЬКА область, НИЖНЬОСІРОГОЗЬКИЙ район, село НОВООЛЕКСАНДРІВКА, вулиця Центральна, 55</t>
  </si>
  <si>
    <t>a1695c6c-9e3d-42dd-8b02-308073dc28ef</t>
  </si>
  <si>
    <t>Фельдшерсько-акушерський пункт с. Новачиха</t>
  </si>
  <si>
    <t>НОВАЧИХА</t>
  </si>
  <si>
    <t>ПОЛТАВСЬКА область, ХОРОЛЬСЬКИЙ район, село НОВАЧИХА, вулиця Кірова , 10</t>
  </si>
  <si>
    <t>a173fe37-97dd-4c17-a7da-37fcdda1830c</t>
  </si>
  <si>
    <t>Сімейна амбулаторія №4 Комунального некомерційного підприємства Миколаївської міської ради "Центр первинної медико-санітарної допомоги №7"</t>
  </si>
  <si>
    <t>a17a2b1e-ec10-4f1b-954c-571e0ea5f0eb</t>
  </si>
  <si>
    <t>Амбулаторія загальної практики - сімейної медицини смт Шарівка</t>
  </si>
  <si>
    <t>ХАРКІВСЬКА область, БОГОДУХІВСЬКИЙ район, смт. ШАРІВКА, вулиця Ємця, 14</t>
  </si>
  <si>
    <t>a17b96dc-3a53-4136-9f01-8c317718a9af</t>
  </si>
  <si>
    <t>Хижинецька АЗПСМ</t>
  </si>
  <si>
    <t>ВІННИЦЬКА область, ВІННИЦЬКИЙ район, село СОКИРИНЦІ, вулиця Шевченка, 50а</t>
  </si>
  <si>
    <t>a17c802a-a477-4a25-becf-dc53ab39711a</t>
  </si>
  <si>
    <t>Місце надання медичної допомоги (вул. В.Діївська, 111)</t>
  </si>
  <si>
    <t>a17cf2c4-f5fd-4610-a48b-1da14611fd19</t>
  </si>
  <si>
    <t>ФП с. Кринички</t>
  </si>
  <si>
    <t>ОДЕСЬКА область, БАЛТСЬКИЙ район, село КРИНИЧКИ, вулиця Центральна, 7/1</t>
  </si>
  <si>
    <t>a189d468-0a02-4b05-af07-ad993134ca77</t>
  </si>
  <si>
    <t>Седлищенська АЗПСМ</t>
  </si>
  <si>
    <t>ВОЛИНСЬКА область, ЛЮБЕШІВСЬКИЙ район, село СЕДЛИЩЕ, вулиця Сонячна, 2</t>
  </si>
  <si>
    <t>a196ff65-f382-4f59-b771-18162945b090</t>
  </si>
  <si>
    <t>КНП "Смілянська БЛ ім. С. Бобринської"</t>
  </si>
  <si>
    <t>a1970814-af83-4e93-8c2f-9c77fc7b3395</t>
  </si>
  <si>
    <t>КП "Нікопольська лікарня" ПСР"</t>
  </si>
  <si>
    <t>ДНІПРОПЕТРОВСЬКА область, місто НІКОПОЛЬ, вулиця Першотравнева, 58</t>
  </si>
  <si>
    <t>a199fe47-85d9-4dbf-8869-eae51538626e</t>
  </si>
  <si>
    <t>Пункт екстреної ( швидкої ) медичної допомоги " Клішківці "</t>
  </si>
  <si>
    <t>ЧЕРНІВЕЦЬКА область, ХОТИНСЬКИЙ район, село КЛІШКІВЦІ, вулиця Струмінського, 7</t>
  </si>
  <si>
    <t>a19a2a38-6b26-431c-bdba-62a0fdfe525d</t>
  </si>
  <si>
    <t>ТЕРНОПІЛЬСЬКА область, ШУМСЬКИЙ район, місто ШУМСЬК, вулиця Енергетична, 1</t>
  </si>
  <si>
    <t>a19a9961-79f8-41e6-8bd1-6be5402c51e8</t>
  </si>
  <si>
    <t>АЗПСМ с.МИКОЛАЇВКА</t>
  </si>
  <si>
    <t>ЖИТОМИРСЬКА область, ЄМІЛЬЧИНСЬКИЙ район, село МИКОЛАЇВКА, вулиця ІВАНА-ФРАНКА, 1</t>
  </si>
  <si>
    <t>a1a1be79-af4c-4d99-b415-133a4dbbecbf</t>
  </si>
  <si>
    <t>Фельшерсько - акушерський пункт с. Новоєлизаветівка</t>
  </si>
  <si>
    <t>ДОНЕЦЬКА область, ПОКРОВСЬКИЙ район, село НОВОЄЛИЗАВЕТІВКА, вулиця Широка, 17</t>
  </si>
  <si>
    <t>a1a30e05-2ecb-412a-84f5-6081d6ba351b</t>
  </si>
  <si>
    <t>Арцизське відділення діалізу</t>
  </si>
  <si>
    <t>ОДЕСЬКА область, АРЦИЗЬКИЙ район, місто АРЦИЗ, вулиця Добровольського, 5</t>
  </si>
  <si>
    <t>a1a53c2b-ad95-4b81-bdd6-2a7cd8a64308</t>
  </si>
  <si>
    <t>Консультативно діагностичний центр 2</t>
  </si>
  <si>
    <t>ХАРКІВСЬКА область, місто ХАРКІВ, вулиця Туркестанська, 26А</t>
  </si>
  <si>
    <t>a1ac5eea-20a4-4cc4-942a-6f60c3972fa7</t>
  </si>
  <si>
    <t>ОДЕСЬКА область, місто ПОДІЛЬСЬК, вулиця Мала Деповська, 34</t>
  </si>
  <si>
    <t>a1b3375f-c6a6-4452-ad34-b4bf054bc310</t>
  </si>
  <si>
    <t>Вишнівківський фельдшерсько-акушерський пункт</t>
  </si>
  <si>
    <t>ВИШНІВКА</t>
  </si>
  <si>
    <t>ВОЛИНСЬКА область, ЛЮБОМЛЬСЬКИЙ район, село ВИШНІВКА, вулиця Центральна, 1</t>
  </si>
  <si>
    <t>a1b47352-a320-448d-acf4-3c2df38b65b2</t>
  </si>
  <si>
    <t>КОМУНАЛЬНЕ НЕКОМЕРЦІЙНЕ ПІДПРИЄМСТВО "ЦЕНТР ПЕРВИННОЇ МЕДИКО-САНІТАРНОЇ ДОПОМОГИ М. ГОРІШНІ ПЛАВНІ ГОРІШНЬОПЛАВНІВСЬКОЇ МІСЬКОЇ РАДИ ПОЛТАВСЬКОЇ ОБЛАСТІ" (вул. Миру, буд. 10-А)</t>
  </si>
  <si>
    <t>a1ba4220-c57a-4a05-93d9-74dbe091b6a4</t>
  </si>
  <si>
    <t>Відокремлений структурний підрозділ №8 Комунального  некомерційного підприємства «Кобеляцька центральна районна    лікарня» Кобеляцької районної ради Полтавської області</t>
  </si>
  <si>
    <t>ШЕНГУРИ</t>
  </si>
  <si>
    <t>ПОЛТАВСЬКА область, КОБЕЛЯЦЬКИЙ район, село ШЕНГУРИ, вулиця 1 Травня, 4</t>
  </si>
  <si>
    <t>a1c38dcc-1ccd-4df5-a0f8-8a173fb2f9a7</t>
  </si>
  <si>
    <t>ФАП с.Вишнівка Комунального некомерційного підприємства  «Заболотівська районна лікарня» Заболотівської селищної ради об'єднаної територіальної громади</t>
  </si>
  <si>
    <t>ІВАНО-ФРАНКІВСЬКА область, село ВИШНІВКА, вулиця Василика, 11а</t>
  </si>
  <si>
    <t>a1c745d0-c10d-47fe-91ce-6883f5b5314d</t>
  </si>
  <si>
    <t>ОКНП "Буковинський клінічний окнологічний центр"</t>
  </si>
  <si>
    <t>ЧЕРНІВЕЦЬКА область, місто ЧЕРНІВЦІ, вулиця Героїв Майдану, 242</t>
  </si>
  <si>
    <t>a1cb1e9b-6728-4c6e-9431-18fd4d86d00d</t>
  </si>
  <si>
    <t>ПОЛТАВСЬКА область, місто ПОЛТАВА, вулиця О. Бідного, 2</t>
  </si>
  <si>
    <t>a1d199c8-ad3d-4de9-b614-379eaa2c4cd2</t>
  </si>
  <si>
    <t>ФАП селище Андріївка лікарської амбулаторії  смт Билбасівка</t>
  </si>
  <si>
    <t>ДОНЕЦЬКА область, СЛОВ'ЯНСЬКИЙ район, смт. АНДРІЇВКА, вулиця Зарєчна, 22</t>
  </si>
  <si>
    <t>a1d33985-bd21-423b-a714-249324e1ca00</t>
  </si>
  <si>
    <t>Хотівська амбулаторія загальної практики-сімейної медицини</t>
  </si>
  <si>
    <t>КИЇВСЬКА область, село ХОТІВ, вулиця Богдана Хмельницького, 8</t>
  </si>
  <si>
    <t>a1d4acfd-362d-4ea8-9c4c-ea8af9710db5</t>
  </si>
  <si>
    <t>Вишнівська АЗПСМ</t>
  </si>
  <si>
    <t>ДНІПРОПЕТРОВСЬКА область, ПОКРОВСЬКИЙ район, село ВИШНЕВЕ, провулок Спортивний, 2А</t>
  </si>
  <si>
    <t>a1da32dd-b116-4c0c-9e3d-a4a31edc0310</t>
  </si>
  <si>
    <t>Амбулаторія ЗПСМ №3 Дніпропетровська обл., місто кривий ріг, вулиця, Поперечна, 1а</t>
  </si>
  <si>
    <t>ДНІПРОПЕТРОВСЬКА область, місто КРИВИЙ РІГ, вулиця Поперечна, 1а</t>
  </si>
  <si>
    <t>a1dd2fe7-5ebb-4871-a0cc-dcca7c9eb645</t>
  </si>
  <si>
    <t>ФОП Апаріна Ліда</t>
  </si>
  <si>
    <t>a1de0201-ece7-434d-8c34-c8b171be29f4</t>
  </si>
  <si>
    <t>Розтіцька амбулаторія ЗПСМ</t>
  </si>
  <si>
    <t>ЧЕРНІВЕЦЬКА область, ПУТИЛЬСЬКИЙ район, село РОЗТОКИ, вулиця Головна, 172</t>
  </si>
  <si>
    <t>a1eb7b23-3b7c-4ba2-bfc2-18dec9dce47d</t>
  </si>
  <si>
    <t>a1f70464-f97b-464d-bfd9-0e352a40227b</t>
  </si>
  <si>
    <t>Відокремлений структурний підрозділ № 2 Медичного центру "Флоріс"</t>
  </si>
  <si>
    <t>a1fbf485-57df-474f-adf3-ebeebd56bbac</t>
  </si>
  <si>
    <t>ЧЕРНІВЕЦЬКА область, місто ЧЕРНІВЦІ, вулиця Мусоргського, 2</t>
  </si>
  <si>
    <t>a200d6a2-3e39-41fe-8508-330178487f11</t>
  </si>
  <si>
    <t>Полікліника</t>
  </si>
  <si>
    <t>a20128d1-96b5-4dca-beb2-babce288ebcb</t>
  </si>
  <si>
    <t>Коржівська амбулаторія загальної практики - сімейної медицини</t>
  </si>
  <si>
    <t>КОРЖОВЕ</t>
  </si>
  <si>
    <t>ЛУГАНСЬКА область, СВАТІВСЬКИЙ район, село КОРЖОВЕ, вулиця Садова, 11</t>
  </si>
  <si>
    <t>a2021f1b-6d3d-43ae-abcd-d7c1a59128df</t>
  </si>
  <si>
    <t>Струмківська сільська лікарська амбулаторія загальної практики сімейної медицини</t>
  </si>
  <si>
    <t>ОДЕСЬКА область, село СТРУМОК, вулиця Перемоги , 92а</t>
  </si>
  <si>
    <t>a2066a8f-3299-4ec7-924d-b64ab865d0cc</t>
  </si>
  <si>
    <t>КП "Великолепетиська ЦРЛ"</t>
  </si>
  <si>
    <t>a20907a1-f329-44bc-81c9-57411eab28f3</t>
  </si>
  <si>
    <t>М.КИЇВ, місто КИЇВ, проспект Миколи Бажана, 30</t>
  </si>
  <si>
    <t>a213e6b8-d394-4875-b036-51346f5d66f1</t>
  </si>
  <si>
    <t>Криничуватська сільська лікарська амбулаторія</t>
  </si>
  <si>
    <t>КРИНИЧУВАТКА</t>
  </si>
  <si>
    <t>КІРОВОГРАДСЬКА область, УСТИНІВСЬКИЙ район, село КРИНИЧУВАТКА, вулиця Стеріна, 8</t>
  </si>
  <si>
    <t>a2174b0e-9115-4fdb-a659-2a6bad79f451</t>
  </si>
  <si>
    <t>Фельдшерсько-акушерський пункт с.Розтоки-2</t>
  </si>
  <si>
    <t>ІВАНО-ФРАНКІВСЬКА область, КОСІВСЬКИЙ район, село РОЗТОКИ, вулиця Лубки, 10</t>
  </si>
  <si>
    <t>a2187566-a588-4211-bec1-f3790909c310</t>
  </si>
  <si>
    <t>ФАП с. Роздолівка</t>
  </si>
  <si>
    <t>ВІННИЦЬКА область, МУРОВАНОКУРИЛОВЕЦЬКИЙ район, село РОЗДОЛІВКА, вулиця центральна, 32</t>
  </si>
  <si>
    <t>a219a5c0-a8ce-4577-afd7-e231f58a9009</t>
  </si>
  <si>
    <t>Маловисківська лікарська амбулаторія</t>
  </si>
  <si>
    <t>КІРОВОГРАДСЬКА область, МАЛОВИСКІВСЬКИЙ район, місто МАЛА ВИСКА, вулиця Шевченка, 64</t>
  </si>
  <si>
    <t>a21cfe04-da77-4b3c-8ae2-47154a0aebd0</t>
  </si>
  <si>
    <t>Фельдшерський пункт с.Полянецьке</t>
  </si>
  <si>
    <t>ЧЕРКАСЬКА область, УМАНСЬКИЙ район, село ПОЛЯНЕЦЬКЕ, вулиця Центральна, 3</t>
  </si>
  <si>
    <t>a220986b-495a-4777-91f9-dfec16243b70</t>
  </si>
  <si>
    <t>Кукуріківський фельдшерсько-акушерський пункт</t>
  </si>
  <si>
    <t>КУКУРІКИ</t>
  </si>
  <si>
    <t>ВОЛИНСЬКА область, СТАРОВИЖІВСЬКИЙ район, село КУКУРІКИ, вулиця Незалежності, 42</t>
  </si>
  <si>
    <t>a22eadb3-03a6-4ec6-b509-080b6645e8b1</t>
  </si>
  <si>
    <t>Фельдшерсько-акушерський пункт с. Копачинці</t>
  </si>
  <si>
    <t>КОПАЧИНЦІ</t>
  </si>
  <si>
    <t>ІВАНО-ФРАНКІВСЬКА область, ГОРОДЕНКІВСЬКИЙ район, село КОПАЧИНЦІ, вулиця Вільна Україна, 18</t>
  </si>
  <si>
    <t>a22f1244-f67c-407c-8572-894db7002a90</t>
  </si>
  <si>
    <t>Карпатське відділення екстреної ( швидкої ) медичної допомоги</t>
  </si>
  <si>
    <t>ЧЕРНІВЕЦЬКА область, ВИЖНИЦЬКИЙ район, місто ВИЖНИЦЯ, вулиця Йосифа Бурга, 5</t>
  </si>
  <si>
    <t>a22fb7d9-7d37-4e74-b08f-0fdb4baef874</t>
  </si>
  <si>
    <t>відділення сімейної медицини №3 КНП "4-а міська поліклініка м.Львова"</t>
  </si>
  <si>
    <t>a2356780-fbfd-44c4-a606-e4fd44b33de4</t>
  </si>
  <si>
    <t>Амбулаторія загальної практики-сімейної медицини с.Гранів</t>
  </si>
  <si>
    <t>ГРАНІВ</t>
  </si>
  <si>
    <t>ВІННИЦЬКА область, ГАЙСИНСЬКИЙ район, село ГРАНІВ, вулиця Філоненка, 15</t>
  </si>
  <si>
    <t>a239fff1-c8c2-4b2e-9c04-281ee5becdc7</t>
  </si>
  <si>
    <t>Пнівненська амбулаторія загальної практики-сімейної медицини</t>
  </si>
  <si>
    <t>ПНІВНЕ</t>
  </si>
  <si>
    <t>ВОЛИНСЬКА область, КАМІНЬ-КАШИРСЬКИЙ район, село ПНІВНЕ, вулиця Шевченка, 4</t>
  </si>
  <si>
    <t>a24aa42a-f760-491b-bdd1-7a8848df272e</t>
  </si>
  <si>
    <t>Перебродівська амбулаторія загальної практики-сімейної медицини</t>
  </si>
  <si>
    <t>ПЕРЕБРОДИ</t>
  </si>
  <si>
    <t>РІВНЕНСЬКА область, ДУБРОВИЦЬКИЙ район, село ПЕРЕБРОДИ, вулиця Шкільна, 4</t>
  </si>
  <si>
    <t>a24b003b-a968-4a4a-9cc5-f5139038551e</t>
  </si>
  <si>
    <t>Сільська лікарська амбулаторія загальної практики - сімейної медицини с. Велика Костромка КНП "Зеленодольський центр ПМСД" ЗМР</t>
  </si>
  <si>
    <t>ВЕЛИКА КОСТРОМКА</t>
  </si>
  <si>
    <t>ДНІПРОПЕТРОВСЬКА область, АПОСТОЛІВСЬКИЙ район, село ВЕЛИКА КОСТРОМКА, вулиця Лікарняна, 8</t>
  </si>
  <si>
    <t>a24bf796-b172-4674-8d28-db3b08804c88</t>
  </si>
  <si>
    <t>ФОП Степанов Олександр Сергійович - Новий Буг</t>
  </si>
  <si>
    <t>МИКОЛАЇВСЬКА область, НОВОБУЗЬКИЙ район, місто НОВИЙ БУГ, вулиця пров.Лікарняний, 9</t>
  </si>
  <si>
    <t>a251901b-8184-400e-ad9b-efca7245506f</t>
  </si>
  <si>
    <t>a2528c52-63a5-4a7f-adb6-80f6449b379f</t>
  </si>
  <si>
    <t>КНП КМР "КОНОТОПСЬКА ЦРЛ ІМ. АК. М.ДАВИДОВА" інфекційне, хірургічне, урологічне, травмотологічне, анестезіології та інтенсивної терапії, гемодіаліз, ургентна лабораторія</t>
  </si>
  <si>
    <t>СУМСЬКА область, місто КОНОТОП, вулиця Успенсько-Троїцька, 53</t>
  </si>
  <si>
    <t>a2543439-8ba0-4d0f-b80d-80d7a12d760e</t>
  </si>
  <si>
    <t>АЗПСМ с.Кам'яний Брід</t>
  </si>
  <si>
    <t>ЖИТОМИРСЬКА область, КОРОСТИШІВСЬКИЙ район, село КАМ'ЯНИЙ БРІД, вулиця Зарічна, 6</t>
  </si>
  <si>
    <t>a25647ed-d2d7-47ac-9c5c-7b7221e51fc0</t>
  </si>
  <si>
    <t>ХМЕЛЬНИЦЬКА область, ХМЕЛЬНИЦЬКИЙ район, село РУЖИЧАНКА, вулиця Визволителів, 3</t>
  </si>
  <si>
    <t>a2583f90-8b2c-4dc0-85de-bf79b5441f92</t>
  </si>
  <si>
    <t>ТЕРНОПІЛЬСЬКА область, місто ПОЧАЇВ, вулиця Шевченка, 14</t>
  </si>
  <si>
    <t>a25a8f63-d914-4f02-85f2-1bd1bf97a761</t>
  </si>
  <si>
    <t>Медичний кабінет Фізична особа - підприємець Маланчик Ігор Анатолійович</t>
  </si>
  <si>
    <t>ДОНЕЦЬКА область, місто МИРНОГРАД, мікрорайон Світлий, 6</t>
  </si>
  <si>
    <t>a25ce89d-3416-4a9f-a743-54aff11f1308</t>
  </si>
  <si>
    <t>Фельдшерсько-акушерський пункт с.Протеси</t>
  </si>
  <si>
    <t>ПРОТЕСИ</t>
  </si>
  <si>
    <t>ЛЬВІВСЬКА область, ЖИДАЧІВСЬКИЙ район, село ПРОТЕСИ, вулиця Лесі Українки, 24А</t>
  </si>
  <si>
    <t>a25db097-ba36-4fbd-8804-9ae0d25ad815</t>
  </si>
  <si>
    <t>Фельдшерський пункт села Кам’янка</t>
  </si>
  <si>
    <t>ЗАПОРІЗЬКА область, ЧЕРНІГІВСЬКИЙ район, село КАМ'ЯНКА, вулиця Зарічна, 9</t>
  </si>
  <si>
    <t>a2660806-0d3d-4b11-90c2-1b8104fb2211</t>
  </si>
  <si>
    <t>ТОВ "МЦЗР "100  ВІДСОТКІВ ЖИТТЯ"</t>
  </si>
  <si>
    <t>a26a013a-53db-46dc-9aa1-33faae207c04</t>
  </si>
  <si>
    <t>Загальне відділення КНП "Миколаївська лікарня"</t>
  </si>
  <si>
    <t>a26ab4ec-20f2-45e4-998a-f8305e3fefde</t>
  </si>
  <si>
    <t>КНП "ЦПСМД №1" Деснянського р-ну м.Києва, Амбулаторія загальної практики - сімейної медицини №6</t>
  </si>
  <si>
    <t>a26c8f04-4fb0-4a7c-a7eb-b0403b352d77</t>
  </si>
  <si>
    <t>Новоіванівська амбулаторія загальної практики сімейної медицини</t>
  </si>
  <si>
    <t>ЗАПОРІЗЬКА область, ОРІХІВСЬКИЙ район, село НОВОІВАНІВКА, вулиця Шарова, 51а</t>
  </si>
  <si>
    <t>a26ff2d7-82a2-4cf5-896c-30f26a8f6b0d</t>
  </si>
  <si>
    <t>Амбулаторія загальної практики - сімейної медицини с.Потік</t>
  </si>
  <si>
    <t>ПОТІК</t>
  </si>
  <si>
    <t>КИЇВСЬКА область, МИРОНІВСЬКИЙ район, село ПОТІК, вулиця Преображенська, 1</t>
  </si>
  <si>
    <t>a2700f68-b62e-4d97-9df4-ea3b81ab952e</t>
  </si>
  <si>
    <t>Амбулаторія с.Лазещина</t>
  </si>
  <si>
    <t>ЛАЗЕЩИНА</t>
  </si>
  <si>
    <t>ЗАКАРПАТСЬКА область, РАХІВСЬКИЙ район, село ЛАЗЕЩИНА, вулиця буд., 692</t>
  </si>
  <si>
    <t>a273dd56-8bca-44e0-9c8f-79c98dde9c06</t>
  </si>
  <si>
    <t>Амбулаторія загальної практики-сімейної медицини №2 с. Поліське</t>
  </si>
  <si>
    <t>ЖИТОМИРСЬКА область, КОРОСТЕНСЬКИЙ район, село ПОЛІСЬКЕ, вулиця Молодіжна , 7</t>
  </si>
  <si>
    <t>a28355f2-eba8-4b43-aecb-1b30d2808b21</t>
  </si>
  <si>
    <t>ФАП с. Ворона</t>
  </si>
  <si>
    <t>ВОРОНА</t>
  </si>
  <si>
    <t>ІВАНО-ФРАНКІВСЬКА область, село ВОРОНА, вулиця М.Підгірянки , 20б</t>
  </si>
  <si>
    <t>a2855aff-e3f4-4c37-bbd4-430da79016da</t>
  </si>
  <si>
    <t>a286eabc-c8c2-4fb1-87b8-d109451af036</t>
  </si>
  <si>
    <t>Тагамлицький ФАП</t>
  </si>
  <si>
    <t>ТАГАМЛИЦЬКЕ</t>
  </si>
  <si>
    <t>ПОЛТАВСЬКА область, КАРЛІВСЬКИЙ район, селище ТАГАМЛИЦЬКЕ, вулиця Комсомольська, 2</t>
  </si>
  <si>
    <t>a28ad820-16c0-4eda-bc2d-fcf96dfebfdd</t>
  </si>
  <si>
    <t>Пункт екстреної ( швидкої ) медичної допомоги " Турятка "</t>
  </si>
  <si>
    <t>ЧЕРНІВЕЦЬКА область, ГЛИБОЦЬКИЙ район, село ТУРЯТКА, вулиця Головна, 7</t>
  </si>
  <si>
    <t>a28e85df-ed1c-435f-943c-1eacf972f077</t>
  </si>
  <si>
    <t>РІВНЕНСЬКА область, місто ЗДОЛБУНІВ, вулиця Княгині ольги, 20</t>
  </si>
  <si>
    <t>a28ff11b-d5c2-4d44-a343-1ee3eccf56ca</t>
  </si>
  <si>
    <t>ЛЬВІВСЬКА область, ГОРОДОЦЬКИЙ район, місто КОМАРНО, вулиця Самбірська, 26</t>
  </si>
  <si>
    <t>a292fbb1-c20a-4bec-b17b-e4fc9043379b</t>
  </si>
  <si>
    <t>КП"Лікарня №1"ЖМР Поліклініка№2</t>
  </si>
  <si>
    <t>a29816ab-2776-49be-8c7f-5964d675cb95</t>
  </si>
  <si>
    <t>Комунальне некомерційне підприємство Охтирської міської ради "Охтирська центральна районна лікарня" Педіатричне відділення</t>
  </si>
  <si>
    <t>СУМСЬКА область, місто ОХТИРКА, вулиця Велика Зарічна, 32</t>
  </si>
  <si>
    <t>a29a57c2-cf13-42c1-9f26-b6141d968bfd</t>
  </si>
  <si>
    <t>Комунальний заклад " Санаторій медичної реабілітації "Глорія" Запорізької обласної ради</t>
  </si>
  <si>
    <t>ЗАПОРІЗЬКА область, ПРИМОРСЬКИЙ район, місто ПРИМОРСЬК, вулиця Курортна, 83</t>
  </si>
  <si>
    <t>a29f5966-d49d-4839-9c82-953f2ccb959c</t>
  </si>
  <si>
    <t>Окнянський ЦПМСД</t>
  </si>
  <si>
    <t>ОДЕСЬКА область, ОКНЯНСЬКИЙ район, смт. ОКНИ, селище Больнічна, 40</t>
  </si>
  <si>
    <t>a2a5b27b-bf55-4306-bf7a-11c7a66800c8</t>
  </si>
  <si>
    <t>КНП  "ТОРЧИНСЬКА РАЙОННА ЛІКАРНЯ ТОРЧИНСЬКОЇ СЕЛИЩНОЇ РАДИ"</t>
  </si>
  <si>
    <t>a2a855ca-6a8c-4930-b7b2-a57bcb4f2789</t>
  </si>
  <si>
    <t>Фельдшерсько-акушерський пункт села Палагичі</t>
  </si>
  <si>
    <t>ПАЛАГИЧІ</t>
  </si>
  <si>
    <t>ІВАНО-ФРАНКІВСЬКА область, ТЛУМАЦЬКИЙ район, село ПАЛАГИЧІ, вулиця Центральна, 50</t>
  </si>
  <si>
    <t>a2ab4451-25a4-41eb-9d96-46c7173efc7c</t>
  </si>
  <si>
    <t>Фельдшерський пункт села Хмельницьке</t>
  </si>
  <si>
    <t>ХМЕЛЬНИЦЬКЕ</t>
  </si>
  <si>
    <t>ЗАПОРІЗЬКА область, ЧЕРНІГІВСЬКИЙ район, село ХМЕЛЬНИЦЬКЕ, вулиця Центральна, 56</t>
  </si>
  <si>
    <t>a2ae709c-68de-4293-8ed4-3e97b544c732</t>
  </si>
  <si>
    <t>Амбулаторія загальної практики та сімейної медицини с.Велика Лінина</t>
  </si>
  <si>
    <t>ВЕЛИКА ЛІНИНА</t>
  </si>
  <si>
    <t>ЛЬВІВСЬКА область, СТАРОСАМБІРСЬКИЙ район, село ВЕЛИКА ЛІНИНА, вулиця Т.Шевченка, 146</t>
  </si>
  <si>
    <t>a2aed0b0-bd49-4f04-90aa-c3ea8a5c9563</t>
  </si>
  <si>
    <t>Амбулаторія с. Іза</t>
  </si>
  <si>
    <t>ЗАКАРПАТСЬКА область, ХУСТСЬКИЙ район, село ІЗА, вулиця Центральна, 103</t>
  </si>
  <si>
    <t>a2b797e4-2278-463d-897a-30a612ab3b48</t>
  </si>
  <si>
    <t>Амбулаторія загальної практики сімейної медицини місто Дергачі</t>
  </si>
  <si>
    <t>ХАРКІВСЬКА область, ДЕРГАЧІВСЬКИЙ район, місто ДЕРГАЧІ, вулиця 1 Травня, 25</t>
  </si>
  <si>
    <t>a2b7c1c4-cde2-4ee6-b5d9-d6a364e5d299</t>
  </si>
  <si>
    <t>ТЕРНОПІЛЬСЬКА область, місто ТЕРНОПІЛЬ, вулиця Шпитальна, 2</t>
  </si>
  <si>
    <t>a2b7e6f7-2160-49ad-b7db-14b8d40d615a</t>
  </si>
  <si>
    <t>Амбулаторія с. Новатор</t>
  </si>
  <si>
    <t>ДОНЕЦЬКА область, місто МИРНОГРАД, вулиця Мухамадєєва, 3/41</t>
  </si>
  <si>
    <t>a2bef2b9-3f72-4d0a-8d74-7f7a473bc01b</t>
  </si>
  <si>
    <t>ФАП с. Велика Рішнівка</t>
  </si>
  <si>
    <t>ВЕЛИКА РІШНІВКА</t>
  </si>
  <si>
    <t>ХМЕЛЬНИЦЬКА область, село ВЕЛИКА РІШНІВКА, вулиця Центральна, 50а</t>
  </si>
  <si>
    <t>a2cb317b-6982-43de-a132-3190f6c14c86</t>
  </si>
  <si>
    <t>Пункт здоров'я с.Зеленів</t>
  </si>
  <si>
    <t>ІВАНО-ФРАНКІВСЬКА область, РОГАТИНСЬКИЙ район, село ЗЕЛЕНІВ, вулиця Незалежності, 28А</t>
  </si>
  <si>
    <t>a2d1e441-2717-4864-848d-1cd8d36385ea</t>
  </si>
  <si>
    <t>ДНІПРОПЕТРОВСЬКА область, П'ЯТИХАТСЬКИЙ район, місто П'ЯТИХАТКИ, вулиця Олександрійська, 67а</t>
  </si>
  <si>
    <t>a2d670b8-74ae-4c2d-95c6-3ed748c1ddd2</t>
  </si>
  <si>
    <t>a2df72b1-6d78-48db-8f53-7883450bcf8b</t>
  </si>
  <si>
    <t>Амбулаторія  ЗПСМ с.Репужинці</t>
  </si>
  <si>
    <t>ЧЕРНІВЕЦЬКА область, ЗАСТАВНІВСЬКИЙ район, село РЕПУЖИНЦІ, вулиця Центральна, 9</t>
  </si>
  <si>
    <t>a2e27e09-2187-4fab-9f41-cf3395557bb0</t>
  </si>
  <si>
    <t>місце надання послуг №4(Краснопільська, 6-б)</t>
  </si>
  <si>
    <t>ДНІПРОПЕТРОВСЬКА область, місто ДНІПРО, вулиця Краснопільська, 6-б</t>
  </si>
  <si>
    <t>a2f2ab8e-4480-40d3-b79c-c509989bb453</t>
  </si>
  <si>
    <t>Матеушівський фельдшерський пункт</t>
  </si>
  <si>
    <t>МАТЕУШІВКА</t>
  </si>
  <si>
    <t>ТЕРНОПІЛЬСЬКА область, БУЧАЦЬКИЙ район, село МАТЕУШІВКА, вулиця Центральна, 13</t>
  </si>
  <si>
    <t>a2f865ac-73be-49da-a905-c16825bd5577</t>
  </si>
  <si>
    <t>Головеньківська амбулаторія загальної практики-сімейної медицини</t>
  </si>
  <si>
    <t>ГОЛОВЕНЬКИ</t>
  </si>
  <si>
    <t>ЧЕРНІГІВСЬКА область, БОРЗНЯНСЬКИЙ район, село ГОЛОВЕНЬКИ, вулиця Миру, 9</t>
  </si>
  <si>
    <t>a2fd29ad-cccf-479c-aab1-dc6ee77b2a4c</t>
  </si>
  <si>
    <t>Амбулаторно-поліклінична допомога КНП "ЛИСИЧАНСЬКА ОБЛАСНА ЛІКАРНЯ З НАДАННЯ ПСИХІАТРИЧНОЇ ДОПОМОГИ"</t>
  </si>
  <si>
    <t>ЛУГАНСЬКА область, ЛУГАНСЬКА район, місто ПРИВІЛЛЯ, вулиця Ломоносова, 2в</t>
  </si>
  <si>
    <t>a2fdbc08-647f-4b08-a99a-859ea78e55be</t>
  </si>
  <si>
    <t>Бірківська сільська лікарська амбулаторія загальної практики-сімейної медицини</t>
  </si>
  <si>
    <t>БІРКІВКА</t>
  </si>
  <si>
    <t>ЧЕРНІГІВСЬКА область, МЕНСЬКИЙ район, село БІРКІВКА, вулиця Миру, 44</t>
  </si>
  <si>
    <t>a2ff2622-8405-45d0-9003-cf3478274018</t>
  </si>
  <si>
    <t>КНП ХОР Міжобласний спеціалізований медико-генетичний центр - центр рідкісних (орфанних) захворювань по вул. Тобольська</t>
  </si>
  <si>
    <t>a304067c-1d2b-4313-a93d-d619a3871371</t>
  </si>
  <si>
    <t>Місце надання послуги №1</t>
  </si>
  <si>
    <t>ІВАНО-ФРАНКІВСЬКА область, місто ІВАНО-ФРАНКІВСЬК, вулиця Матейка, 53</t>
  </si>
  <si>
    <t>a304bd9f-d559-40d6-9b14-084dc2848131</t>
  </si>
  <si>
    <t>ФОП Андрух</t>
  </si>
  <si>
    <t>a30d1684-aeb5-41f6-84cd-eae34461ed5f</t>
  </si>
  <si>
    <t>Комунальне некомерційне підприємство "Криворізька міська дитяча стоматологічна поліклініка" Криворізької міської ради</t>
  </si>
  <si>
    <t>ДНІПРОПЕТРОВСЬКА область, місто КРИВИЙ РІГ, вулиця Віталія Матусевича, 39</t>
  </si>
  <si>
    <t>a314394a-47d6-4cd1-9119-d4a42c77141f</t>
  </si>
  <si>
    <t>КНП "Олешківська міська стоматологічна поліклініка" Олешківської міської ради</t>
  </si>
  <si>
    <t>ХЕРСОНСЬКА область, ОЛЕШКІВСЬКИЙ район, місто ОЛЕШКИ, вулиця Житлоселище, 20</t>
  </si>
  <si>
    <t>a31587f3-708e-464d-bf6a-dc8b1bb85390</t>
  </si>
  <si>
    <t>Пашківецька амбулаторія загальної практики сімейної медицини</t>
  </si>
  <si>
    <t>ПАШКІВЦІ</t>
  </si>
  <si>
    <t>ЧЕРНІВЕЦЬКА область, ХОТИНСЬКИЙ район, село ПАШКІВЦІ, вулиця Головна, 40</t>
  </si>
  <si>
    <t>a316fba1-e87e-46a6-abf6-39bf55476273</t>
  </si>
  <si>
    <t>Фельдшерський пункт села Нове Шахове</t>
  </si>
  <si>
    <t>НОВЕ ШАХОВЕ</t>
  </si>
  <si>
    <t>ДОНЕЦЬКА область, ДОБРОПІЛЬСЬКИЙ район, село НОВЕ ШАХОВЕ, вулиця Трудова, 6</t>
  </si>
  <si>
    <t>a3253e69-9b48-4486-ae44-5823f6e80764</t>
  </si>
  <si>
    <t>Комишуваться лікарська амбулаторія загальної практики сімейної медицини</t>
  </si>
  <si>
    <t>КОМИШУВАТЕ</t>
  </si>
  <si>
    <t>КІРОВОГРАДСЬКА область, НОВОУКРАЇНСЬКИЙ район, село КОМИШУВАТЕ, вулиця Шевченка, 23</t>
  </si>
  <si>
    <t>a33b93a0-7794-4ff3-b6d6-d8a8a7e2b235</t>
  </si>
  <si>
    <t>АЗПСМ с.Бистричі</t>
  </si>
  <si>
    <t>БИСТРИЧІ</t>
  </si>
  <si>
    <t>РІВНЕНСЬКА область, БЕРЕЗНІВСЬКИЙ район, село БИСТРИЧІ, вулиця Надслучанська, 312</t>
  </si>
  <si>
    <t>a33f50f6-6a1a-4033-b20a-dac83456b3dc</t>
  </si>
  <si>
    <t>Комунальне некомерційне підприємство "Роменська центральна районна лікарня" Роменської міської Ради, Жіноча консультація</t>
  </si>
  <si>
    <t>СУМСЬКА область, місто РОМНИ, вулиця Коржівська, 42</t>
  </si>
  <si>
    <t>a344f1a0-3c86-4fd7-998e-d275840a841a</t>
  </si>
  <si>
    <t>Пашуківський фельдшерський пункт</t>
  </si>
  <si>
    <t>ПАШУКИ</t>
  </si>
  <si>
    <t>ХМЕЛЬНИЦЬКА область, СЛАВУТСЬКИЙ район, село ПАШУКИ, вулиця Б.Хмельницького, 1</t>
  </si>
  <si>
    <t>a344fdbe-c39b-4adc-b0ae-ca2b4eafca2e</t>
  </si>
  <si>
    <t>Івотська амбулаторія загальної практики-сімейної медицини</t>
  </si>
  <si>
    <t>ІВОТ</t>
  </si>
  <si>
    <t>СУМСЬКА область, ШОСТКИНСЬКИЙ район, село ІВОТ, вулиця Садова, 9</t>
  </si>
  <si>
    <t>a346726a-6e54-4d9d-ac15-82225205557c</t>
  </si>
  <si>
    <t>Фельдшерсько-акушерський пункт с. Танява</t>
  </si>
  <si>
    <t>ТАНЯВА</t>
  </si>
  <si>
    <t>ІВАНО-ФРАНКІВСЬКА область, село ТАНЯВА, вулиця Довбуша, 5</t>
  </si>
  <si>
    <t>a34a5cfd-0fae-49c6-b4ce-6e347b87fe6b</t>
  </si>
  <si>
    <t>Діагностичне відділення</t>
  </si>
  <si>
    <t>a34d6c99-6499-4bf4-9112-fd817cb1ad19</t>
  </si>
  <si>
    <t>КОМУНАЛЬНЕ НЕКОМЕРЦІЙНЕ ПІДПРИЄМСТВО "СТАВИЩЕНСЬКА ЦЕНТРАЛЬНА РАЙОННА ЛІКАРНЯ" СТАВИЩЕНСЬКОЇ РАЙОННОЇ РАДИ</t>
  </si>
  <si>
    <t>КИЇВСЬКА область, СТАВИЩЕНСЬКИЙ район, смт. СТАВИЩЕ, вулиця ЦИМБАЛА СЕРГІЯ, 15/4</t>
  </si>
  <si>
    <t>a34dafc0-487f-49c0-bd97-3a7842dc5f98</t>
  </si>
  <si>
    <t>Чорнянська  АЗПСМ   Окнянського району смт Окни</t>
  </si>
  <si>
    <t>ОДЕСЬКА область, ОКНЯНСЬКИЙ район, село ЧОРНА, вулиця Івана Франка, 95</t>
  </si>
  <si>
    <t>a34fd14d-93f4-4764-adf3-da7152a58884</t>
  </si>
  <si>
    <t>Відділення профілактики СП 'МП №1'</t>
  </si>
  <si>
    <t>ІВАНО-ФРАНКІВСЬКА область, місто ІВАНО-ФРАНКІВСЬК, вулиця Чорновола, 59а</t>
  </si>
  <si>
    <t>a354ad53-2e02-4e94-b071-565d3a116cd6</t>
  </si>
  <si>
    <t>Фельдшерський пункт с. Сеньківка</t>
  </si>
  <si>
    <t>СЕНЬКІВКА</t>
  </si>
  <si>
    <t>ЧЕРНІГІВСЬКА область, ГОРОДНЯНСЬКИЙ район, село СЕНЬКІВКА, вулиця Миру, 20</t>
  </si>
  <si>
    <t>a354ec9b-ccfa-463c-8e25-1f31d95fca9f</t>
  </si>
  <si>
    <t>АЗПСМ м.Богуслав</t>
  </si>
  <si>
    <t>КИЇВСЬКА область, БОГУСЛАВСЬКИЙ район, місто БОГУСЛАВ, вулиця ФРАНКА, 27</t>
  </si>
  <si>
    <t>a356cc93-0c15-4dcc-98b4-453b366608cb</t>
  </si>
  <si>
    <t>Ленківська АЗПСМ</t>
  </si>
  <si>
    <t>ЛЕНКІВЦІ</t>
  </si>
  <si>
    <t>ЧЕРНІВЕЦЬКА область, КЕЛЬМЕНЕЦЬКИЙ район, село ЛЕНКІВЦІ, вулиця Макарівська, 10</t>
  </si>
  <si>
    <t>a357f931-cb4d-45c8-afd4-aec983930efa</t>
  </si>
  <si>
    <t>ЧЕРКАСЬКА область, місто СМІЛА, вулиця Павлова, 46</t>
  </si>
  <si>
    <t>a35b7239-a874-4cd6-946c-1ae8dba2a17f</t>
  </si>
  <si>
    <t>ПЗ с. Рекіти</t>
  </si>
  <si>
    <t>РЕКІТИ</t>
  </si>
  <si>
    <t>ЗАКАРПАТСЬКА область, МІЖГІРСЬКИЙ район, село РЕКІТИ, вулиця без назви, 42</t>
  </si>
  <si>
    <t>a35c0a84-48cb-49b1-a00c-e64062d46bdf</t>
  </si>
  <si>
    <t>РІВНЕНСЬКА область, МЛИНІВСЬКИЙ район, смт. МЛИНІВ, вулиця Поліщука, 70</t>
  </si>
  <si>
    <t>a35d8c84-add4-4f1b-84e0-c3d8e9cee927</t>
  </si>
  <si>
    <t>Комунальне некомерційне підприємство Хотінської селищної ради "Центральна амбулаторія загальної практики - сімейної медицини смт. Хотінь"</t>
  </si>
  <si>
    <t>СУМСЬКА область, СУМСЬКИЙ район, смт. ХОТІНЬ, вулиця Соборна, 15</t>
  </si>
  <si>
    <t>a35fcda6-f8d3-4de5-8379-cc5e58a912ac</t>
  </si>
  <si>
    <t>Амбулаторія загальної практики-сімейної медицини № 10, філія 2 КНП "ЦПМСД №1" Святошинського району м.Києва</t>
  </si>
  <si>
    <t>a36e3a61-8408-4287-b389-93e93635e110</t>
  </si>
  <si>
    <t>Фельдшерський пункт  с.Обище</t>
  </si>
  <si>
    <t>ОБИЩЕ</t>
  </si>
  <si>
    <t>ЖИТОМИРСЬКА область, ОЛЕВСЬКИЙ район, село ОБИЩЕ, вулиця Центральна, 33А</t>
  </si>
  <si>
    <t>a36e4ca0-5855-4414-bd28-38dcaa3fcdb4</t>
  </si>
  <si>
    <t>Фельдшерський пункт ВІльшани</t>
  </si>
  <si>
    <t>a36e565a-baf8-4bfc-a167-7de51bfe248b</t>
  </si>
  <si>
    <t>Фельдшерський пункт с.Порт</t>
  </si>
  <si>
    <t>ПОРТ</t>
  </si>
  <si>
    <t>ОДЕСЬКА область, ЛИМАНСЬКИЙ район, село ПОРТ, вулиця Київська, 33а</t>
  </si>
  <si>
    <t>a378c036-f2fc-4c27-b5b5-f6d8b31e5746</t>
  </si>
  <si>
    <t>КОМУНАЛЬНЕ НЕКОМЕРЦІЙНЕ ПІДПРИЄМСТВО "КОНСУЛЬТАТИВНО-ДІАГНОСТИЧНИЙ ЦЕНТР" ДЕСНЯНСЬКОГО РАЙОНУ М. КИЄВА, ФІЛІЯ №1</t>
  </si>
  <si>
    <t>М.КИЇВ, місто КИЇВ, проспект Володимира Маяковського, 32Б</t>
  </si>
  <si>
    <t>a3797b20-5a83-48ad-a692-0abdff44d8d4</t>
  </si>
  <si>
    <t>Харківецький фельдшерсько-акушерський пункт</t>
  </si>
  <si>
    <t>ПОЛТАВСЬКА область, ПИРЯТИНСЬКИЙ район, село ХАРКІВЦІ, площа Дружби, 42</t>
  </si>
  <si>
    <t>a379dd56-b125-4aef-9a77-8aa49be0183f</t>
  </si>
  <si>
    <t>Амбулаторія загальної практики - сімейної медицини с.Маслівка</t>
  </si>
  <si>
    <t>МАСЛІВКА</t>
  </si>
  <si>
    <t>КИЇВСЬКА область, МИРОНІВСЬКИЙ район, село МАСЛІВКА, вулиця Незалежності, 68</t>
  </si>
  <si>
    <t>a37cecd9-1416-4946-824c-63fe0a57542d</t>
  </si>
  <si>
    <t>ЛЬВІВСЬКА область, місто ЛЬВІВ, вулиця Морозна, 31А</t>
  </si>
  <si>
    <t>a37dc93a-d29e-4103-85e2-199acd7fa993</t>
  </si>
  <si>
    <t>Амбулаторія загальної практики - сімейної медицини с.Довга Балка</t>
  </si>
  <si>
    <t>ДОВГА БАЛКА</t>
  </si>
  <si>
    <t>ДОНЕЦЬКА область, КОСТЯНТИНІВСЬКИЙ район, селище ДОВГА БАЛКА, вулиця Лісна, 3а</t>
  </si>
  <si>
    <t>a3819991-b0b5-4977-98c3-06128defdf45</t>
  </si>
  <si>
    <t>КІРОВОГРАДСЬКА область, місто КРОПИВНИЦЬКИЙ, вулиця Короленка, 56Д</t>
  </si>
  <si>
    <t>a384a0dd-d8a2-4cf0-b870-7c56145256a8</t>
  </si>
  <si>
    <t>Макарівська медична амбулаторія загальної практики - сімейної медицини</t>
  </si>
  <si>
    <t>КИЇВСЬКА область, смт. МАКАРІВ, вулиця Хмельницького Богдана , 62-В</t>
  </si>
  <si>
    <t>a38b81a3-b2dd-4875-a8b3-b2655ab180b2</t>
  </si>
  <si>
    <t>Нижньопокровський ФП</t>
  </si>
  <si>
    <t>НИЖНЬОПОКРОВКА</t>
  </si>
  <si>
    <t>ЛУГАНСЬКА область, СТАРОБІЛЬСЬКИЙ район, село НИЖНЬОПОКРОВКА, вулиця Садова, 22</t>
  </si>
  <si>
    <t>a38c2f04-94e0-4322-af49-5e8e75eb582c</t>
  </si>
  <si>
    <t>Черговий каб</t>
  </si>
  <si>
    <t>ОДЕСЬКА область, місто ОДЕСА, вулиця Семінарська, 7</t>
  </si>
  <si>
    <t>a38d08f4-f80e-4f73-86e9-f927c2ffc169</t>
  </si>
  <si>
    <t>ТОВАРИСТВО З ОБМЕЖЕНОЮ ВІДПОВІДАЛЬНІСТЮ «МЕДИЧНИЙ ЦЕНТР СВЯТОЇ ПАРАСКЕВИ»</t>
  </si>
  <si>
    <t>М.КИЇВ, ДНІПРОВСЬКИЙ район, місто КИЇВ, вулиця Ентузіастів, 47</t>
  </si>
  <si>
    <t>a38f0231-de4f-4515-9658-2bb221b47a76</t>
  </si>
  <si>
    <t>Амбулаторія загальної практики - сімейної медицини №3 КНП "ЦПМСД №5" КМР</t>
  </si>
  <si>
    <t>ДНІПРОПЕТРОВСЬКА область, місто КРИВИЙ РІГ, вулиця Криворіжсталі, 2</t>
  </si>
  <si>
    <t>a38f0f54-95a3-4cf3-b01c-bbf0bb0ac42a</t>
  </si>
  <si>
    <t>Фельдшерсько - акушерський пункт села Макотерти</t>
  </si>
  <si>
    <t>МАКОТЕРТИ</t>
  </si>
  <si>
    <t>РІВНЕНСЬКА область, РІВНЕНСЬКИЙ район, село МАКОТЕРТИ, вулиця Козацька, 3</t>
  </si>
  <si>
    <t>a3933690-4000-4b72-96f0-27438686645d</t>
  </si>
  <si>
    <t>Зразківський фельдшерський пункт</t>
  </si>
  <si>
    <t>ЗРАЗКОВЕ</t>
  </si>
  <si>
    <t>ЗАПОРІЗЬКА область, МИХАЙЛІВСЬКИЙ район, село ЗРАЗКОВЕ, вулиця ЗРАЗКОВЕ, 50</t>
  </si>
  <si>
    <t>a398cd6e-6554-4a78-8dbd-6eb03e39a79f</t>
  </si>
  <si>
    <t>амбулаторія ЗПСМ смт.Томашгород</t>
  </si>
  <si>
    <t>ТОМАШГОРОД</t>
  </si>
  <si>
    <t>РІВНЕНСЬКА область, РОКИТНІВСЬКИЙ район, смт. ТОМАШГОРОД, вулиця Соборна, 30</t>
  </si>
  <si>
    <t>a3996759-5a9a-4eb9-bc80-713c9229a39c</t>
  </si>
  <si>
    <t>Амбулаторія ЗПСМ с. Веренчанка</t>
  </si>
  <si>
    <t>ВЕРЕНЧАНКА</t>
  </si>
  <si>
    <t>ЧЕРНІВЕЦЬКА область, ЗАСТАВНІВСЬКИЙ район, село ВЕРЕНЧАНКА, вулиця Шевченка, 63А</t>
  </si>
  <si>
    <t>a39e3245-5f57-46db-bcaf-822db78e8e66</t>
  </si>
  <si>
    <t>Фельдшерсько-акушерський пункт с. Черкащани</t>
  </si>
  <si>
    <t>ЧЕРКАЩАНИ</t>
  </si>
  <si>
    <t>ПОЛТАВСЬКА область, МИРГОРОДСЬКИЙ район, село ЧЕРКАЩАНИ, вулиця Соборна, 15</t>
  </si>
  <si>
    <t>a39ef550-8563-4e9c-a6fa-1e5317a12eed</t>
  </si>
  <si>
    <t>a3a66c40-ac87-4319-b6c6-ba1c645c82cb</t>
  </si>
  <si>
    <t>Брусницька АЗПСМ</t>
  </si>
  <si>
    <t>ЧЕРНІВЕЦЬКА область, КІЦМАНСЬКИЙ район, село БРУСНИЦЯ, вулиця Перемоги, 1а</t>
  </si>
  <si>
    <t>a3abb380-668e-4054-96b9-af776f1afcd0</t>
  </si>
  <si>
    <t>Амбулаторія загальної практики-сімейної медицини № 11</t>
  </si>
  <si>
    <t>a3aef12c-d313-48d1-8dd4-cb3de63785d6</t>
  </si>
  <si>
    <t>КП"Лікарня№1" Поліклініка №1 Денний стаціонар №1,№2</t>
  </si>
  <si>
    <t>ЖИТОМИРСЬКА область, місто ЖИТОМИР, вулиця Дмитра Донцова, 3</t>
  </si>
  <si>
    <t>a3c0ac01-9895-4d66-9f47-7ac62c7db65f</t>
  </si>
  <si>
    <t>Фонтанская дорога, 49</t>
  </si>
  <si>
    <t>a3c364d4-91c4-4008-abb4-468ccf4a2047</t>
  </si>
  <si>
    <t>Коломия, Центр Відновлення Зору AS</t>
  </si>
  <si>
    <t>ІВАНО-ФРАНКІВСЬКА область, місто КОЛОМИЯ, вулиця Вічевий Майдан, 1</t>
  </si>
  <si>
    <t>a3c483bc-cf7c-4848-a173-29e9c5ea525a</t>
  </si>
  <si>
    <t>Відділення по наданню первинної медичної допомоги населенню поліклінніки Чернігівської міської лікарні №3</t>
  </si>
  <si>
    <t>a3c7c64b-d8ca-46bf-887a-ea76c8590529</t>
  </si>
  <si>
    <t>Петрашивська амбулаторії загальної практики сімейної медицини</t>
  </si>
  <si>
    <t>ЧЕРНІВЕЦЬКА область, ГЕРЦАЇВСЬКИЙ район, село ПЕТРАШІВКА, вулиця Центральна, 9</t>
  </si>
  <si>
    <t>a3cabae5-bcfa-4cce-ae8f-2490a5e6a033</t>
  </si>
  <si>
    <t>Центр "Дитяча лікарня"</t>
  </si>
  <si>
    <t>a3d89a23-ece2-423d-a001-5393be0347fd</t>
  </si>
  <si>
    <t>Амбулаторія №4 КНП ЦПМСД №1 Дарницького району м. Києва</t>
  </si>
  <si>
    <t>a3e96673-1ea8-48e6-868a-d7cfc05d3f47</t>
  </si>
  <si>
    <t>ФАП с.Погарщина</t>
  </si>
  <si>
    <t>ПОГАРЩИНА</t>
  </si>
  <si>
    <t>ПОЛТАВСЬКА область, ЛОХВИЦЬКИЙ район, село ПОГАРЩИНА, вулиця Перемоги, 8</t>
  </si>
  <si>
    <t>a3ef8bba-fe31-4a26-b7bc-96dade117962</t>
  </si>
  <si>
    <t>ФП с.Біївці</t>
  </si>
  <si>
    <t>БІЇВЦІ</t>
  </si>
  <si>
    <t>КИЇВСЬКА область, БОГУСЛАВСЬКИЙ район, село БІЇВЦІ, вулиця ШКІЛЬНА, 1</t>
  </si>
  <si>
    <t>a3f27d5e-a3d2-4221-8b9e-833bcb32af4a</t>
  </si>
  <si>
    <t>Холмська сільська лікарська амбулаторія загальної практики - сімейної медицини</t>
  </si>
  <si>
    <t>ХОЛМСЬКЕ</t>
  </si>
  <si>
    <t>ОДЕСЬКА область, АРЦИЗЬКИЙ район, село ХОЛМСЬКЕ, вулиця Шевченко , 15</t>
  </si>
  <si>
    <t>a3f6d6c3-5ced-4d47-a01f-fed76be387da</t>
  </si>
  <si>
    <t>Амбулаторія загальної практики сімейної медицини с. Строїнці</t>
  </si>
  <si>
    <t>ЧЕРНІВЕЦЬКА область, НОВОСЕЛИЦЬКИЙ район, село СТРОЇНЦІ, вулиця Шевченка, 2А</t>
  </si>
  <si>
    <t>a3f89bf2-6d2e-496d-93dd-a1222d64dcd2</t>
  </si>
  <si>
    <t>Цибулівська ЛА ЗПСМ</t>
  </si>
  <si>
    <t>ВІННИЦЬКА область, ТРОСТЯНЕЦЬКИЙ район, село ЦИБУЛІВКА, вулиця МИКОЛИ МЕЛЬНИКА, 1</t>
  </si>
  <si>
    <t>a3f9bd57-c519-4d61-92e4-094c9601c1bc</t>
  </si>
  <si>
    <t>АЗПСМ с.Дюксин</t>
  </si>
  <si>
    <t>ДЮКСИН</t>
  </si>
  <si>
    <t>РІВНЕНСЬКА область, КОСТОПІЛЬСЬКИЙ район, село ДЮКСИН, вулиця Шкільна, 57а</t>
  </si>
  <si>
    <t>a4027ab4-cf3b-4dee-b7ff-29180c74dfe9</t>
  </si>
  <si>
    <t>a411a6ee-e0b7-4d7e-998f-aac0badc5333</t>
  </si>
  <si>
    <t>Фельдшерський пунк с.Лозівок КНП "Черкаський районний центр "Червонослобідської сільської ради</t>
  </si>
  <si>
    <t>ЛОЗІВОК</t>
  </si>
  <si>
    <t>ЧЕРКАСЬКА область, село ЛОЗІВОК, вулиця Небесної Сотні, 58</t>
  </si>
  <si>
    <t>a4252ab4-2591-4725-8b8a-a13eb473a49b</t>
  </si>
  <si>
    <t>Павлиська амбулаторія загальної практики - сімейної медицини</t>
  </si>
  <si>
    <t>ПАВЛИШ</t>
  </si>
  <si>
    <t>КІРОВОГРАДСЬКА область, ОНУФРІЇВСЬКИЙ район, смт. ПАВЛИШ, вулиця С. Кохна, 38</t>
  </si>
  <si>
    <t>a42687f0-eccf-42e0-a868-e47eb9bf8a0a</t>
  </si>
  <si>
    <t>Поліклінічно - діагностичне відділення КНП "Овруцька міська лікарня"</t>
  </si>
  <si>
    <t>ЖИТОМИРСЬКА область, ОВРУЦЬКИЙ район, місто ОВРУЧ, вулиця Тараса Шевченка, 82</t>
  </si>
  <si>
    <t>a42f759e-7e7d-499e-a05b-892ccd35b20b</t>
  </si>
  <si>
    <t>Пункт здоров'я с.Луковець-Журівський</t>
  </si>
  <si>
    <t>ЛУКОВЕЦЬ-ЖУРІВСЬКИЙ</t>
  </si>
  <si>
    <t>ІВАНО-ФРАНКІВСЬКА область, РОГАТИНСЬКИЙ район, село ЛУКОВЕЦЬ-ЖУРІВСЬКИЙ, вулиця Болешівська, 38</t>
  </si>
  <si>
    <t>a430920d-3b06-4c66-84de-e2957de81e9d</t>
  </si>
  <si>
    <t>центральне відділення, станція екстреної (швидкої) медичної допомоги м. Миколаєва</t>
  </si>
  <si>
    <t>МИКОЛАЇВСЬКА область, місто МИКОЛАЇВ, вулиця Миколаївська, 23</t>
  </si>
  <si>
    <t>a4373203-5fb0-4d1c-8f95-dfab603a6034</t>
  </si>
  <si>
    <t>Амбулаторія ЗПСМ № 14 м. Кривий Ріг (КНП "ЦПМСД №4" КМР)</t>
  </si>
  <si>
    <t>ДНІПРОПЕТРОВСЬКА область, місто КРИВИЙ РІГ, вулиця Шмаківська, 15</t>
  </si>
  <si>
    <t>a43a25e8-f978-4066-a276-90fa0e7a453c</t>
  </si>
  <si>
    <t>Теклівський фельдшерсько-акушерський пункт</t>
  </si>
  <si>
    <t>ТЕКЛЯ</t>
  </si>
  <si>
    <t>ВОЛИНСЬКА область, СТАРОВИЖІВСЬКИЙ район, село ТЕКЛЯ, вулиця Волі, 53</t>
  </si>
  <si>
    <t>a43c0e81-aefd-4445-ad74-907a68b8656b</t>
  </si>
  <si>
    <t>Прохідський фельдшерський пункт</t>
  </si>
  <si>
    <t>ПРОХОДИ</t>
  </si>
  <si>
    <t>ВОЛИНСЬКА область, ЛЮБЕШІВСЬКИЙ район, село ПРОХОДИ, вулиця Л.Українки, 3</t>
  </si>
  <si>
    <t>a43cfd09-f445-4ee2-b3af-2dae564d385d</t>
  </si>
  <si>
    <t>АЗПСМ с.Лідихів</t>
  </si>
  <si>
    <t>ЛІДИХІВ</t>
  </si>
  <si>
    <t>ТЕРНОПІЛЬСЬКА область, КРЕМЕНЕЦЬКИЙ район, село ЛІДИХІВ, вулиця Центральна, 24А</t>
  </si>
  <si>
    <t>a43dbee4-eb16-4f6b-9448-5f54bcccf457</t>
  </si>
  <si>
    <t>Іванівський фельдшерський пункт</t>
  </si>
  <si>
    <t>ХМЕЛЬНИЦЬКА область, СЛАВУТСЬКИЙ район, село ІВАНІВКА, вулиця Шевченка, 1а</t>
  </si>
  <si>
    <t>a447f45e-80ce-47f6-ac28-644057cf9184</t>
  </si>
  <si>
    <t>Кутковецька амбулаторія загальної практики-сімейної медицини</t>
  </si>
  <si>
    <t>КУТКІВЦІ</t>
  </si>
  <si>
    <t>ХМЕЛЬНИЦЬКА область, ЧЕМЕРОВЕЦЬКИЙ район, село КУТКІВЦІ, вулиця Чайковського, 6</t>
  </si>
  <si>
    <t>a44901e5-5e7d-4997-ba4e-907fce2a328b</t>
  </si>
  <si>
    <t>ФОП Михайлів Леся Михайлівна на Петлюри</t>
  </si>
  <si>
    <t>ТЕРНОПІЛЬСЬКА область, місто ТЕРНОПІЛЬ, бульвар Петлюри, 4</t>
  </si>
  <si>
    <t>a449b5bf-1162-446f-aa96-95769dec9624</t>
  </si>
  <si>
    <t>Амбулаторія загальної практики - сімейного типу с. Новосілки-Опарські КНП «Миколаївська МЛ»</t>
  </si>
  <si>
    <t>НОВОСІЛКИ-ОПАРСЬКІ</t>
  </si>
  <si>
    <t>ЛЬВІВСЬКА область, МИКОЛАЇВСЬКИЙ район, село НОВОСІЛКИ-ОПАРСЬКІ, вулиця Шевченка, 95</t>
  </si>
  <si>
    <t>a449cf99-5178-40a2-bfc9-bd6166208aa3</t>
  </si>
  <si>
    <t>Петрівсько-Роменська амбулаторія загальної практики - сімейної медицини</t>
  </si>
  <si>
    <t>ПЕТРІВКА-РОМЕНСЬКА</t>
  </si>
  <si>
    <t>ПОЛТАВСЬКА область, село ПЕТРІВКА-РОМЕНСЬКА, вулиця Соборна, 20</t>
  </si>
  <si>
    <t>a457a0c1-62cb-4d69-947e-166809093a5e</t>
  </si>
  <si>
    <t>ТОВ "ЛІКУВАЛЬНО-ОЗДОРОВЧИЙ ЦЕНТР "АЛА АТЛАНТІС""</t>
  </si>
  <si>
    <t>ДНІПРОПЕТРОВСЬКА область, місто ДНІПРО, проспект Гагаріна, 165</t>
  </si>
  <si>
    <t>a459a267-bcff-409a-9f54-03288ce6371d</t>
  </si>
  <si>
    <t>Клінічна лікарня №15 Подільського району стаціонар №1</t>
  </si>
  <si>
    <t>М.КИЇВ, місто КИЇВ, вулиця Григорія Сковороди, 2</t>
  </si>
  <si>
    <t>a465f597-d825-415d-8c1b-ea05aae6e98f</t>
  </si>
  <si>
    <t>ЧЕРНІВЕЦЬКА область, місто ЧЕРНІВЦІ, вулиця Івана Підкови, 16</t>
  </si>
  <si>
    <t>a46b2ee8-27a7-4079-bd1b-d40d9fa8a40e</t>
  </si>
  <si>
    <t>Амбулаторія загальної практики - сімейної медицини село Яснозіря КНП "Черкаський районний центр ПМСД" Червонослобідської сільської ради</t>
  </si>
  <si>
    <t>ЯСНОЗІР'Я</t>
  </si>
  <si>
    <t>ЧЕРКАСЬКА область, село ЯСНОЗІР'Я, вулиця Центральна, 132</t>
  </si>
  <si>
    <t>a46c06b4-8ca5-4979-9f86-bbd96073ae58</t>
  </si>
  <si>
    <t>ІВАНО-ФРАНКІВСЬКА область, місто ІВАНО-ФРАНКІВСЬК, вулиця чорновола, 49</t>
  </si>
  <si>
    <t>a4726f4f-55d9-4b17-99bb-0d7e060e71d5</t>
  </si>
  <si>
    <t>Абраміський ФАП</t>
  </si>
  <si>
    <t>АБРАМІВКА</t>
  </si>
  <si>
    <t>ПОЛТАВСЬКА область, МАШІВСЬКИЙ район, село АБРАМІВКА, вулиця Гагаріна, 18</t>
  </si>
  <si>
    <t>a47794c4-e528-40df-85c1-2637dd48993d</t>
  </si>
  <si>
    <t>АЗПСМ с.Кропивня</t>
  </si>
  <si>
    <t>КРОПИВНЯ</t>
  </si>
  <si>
    <t>ЖИТОМИРСЬКА область, КОРОСТИШІВСЬКИЙ район, село КРОПИВНЯ, вулиця Шевченка, 2</t>
  </si>
  <si>
    <t>a47981c1-7f2e-4cf8-a22d-294012b2766a</t>
  </si>
  <si>
    <t>АЗПСМ с.Сальниця</t>
  </si>
  <si>
    <t>САЛЬНИЦЯ</t>
  </si>
  <si>
    <t>ВІННИЦЬКА область, ХМІЛЬНИЦЬКИЙ район, село САЛЬНИЦЯ, вулиця Набережна, 3</t>
  </si>
  <si>
    <t>a47caec5-edf0-4153-b89e-89645c91e558</t>
  </si>
  <si>
    <t>Домотканський фельдшерський пункт</t>
  </si>
  <si>
    <t>ДОМОТКАНЬ</t>
  </si>
  <si>
    <t>ДНІПРОПЕТРОВСЬКА область, ВЕРХНЬОДНІПРОВСЬКИЙ район, село ДОМОТКАНЬ, вулиця Шкільна, 4</t>
  </si>
  <si>
    <t>a47f41f6-3b30-4014-86c3-8fd697a26eb0</t>
  </si>
  <si>
    <t>Фельдшерсько -акушерський пункт с-ща Урожайне</t>
  </si>
  <si>
    <t>УРОЖАЙНЕ</t>
  </si>
  <si>
    <t>ДОНЕЦЬКА область, ВЕЛИКОНОВОСІЛКІВСЬКИЙ район, селище УРОЖАЙНЕ, вулиця Привітна, 4</t>
  </si>
  <si>
    <t>a481d521-ad1f-490d-9221-3842170d239d</t>
  </si>
  <si>
    <t>Комунальне некомерційне підприємство "Центр первинної медико-санітарної допомоги № 8" Амбулаторія №2</t>
  </si>
  <si>
    <t>a485c3a6-4faa-4724-8bd9-dc33cbcd089e</t>
  </si>
  <si>
    <t>Мостівська амбулаторія загальної практики сімейної медицини</t>
  </si>
  <si>
    <t>МОСТОВЕ</t>
  </si>
  <si>
    <t>МИКОЛАЇВСЬКА область, ДОМАНІВСЬКИЙ район, село МОСТОВЕ, прохід Першотравневий, 13</t>
  </si>
  <si>
    <t>a4899dce-3d72-4f64-b36b-cdbfe37aec68</t>
  </si>
  <si>
    <t>Холоднянська амбулаторія загальної практики сімейної медицини</t>
  </si>
  <si>
    <t>ХОЛОДНЯНСЬКЕ</t>
  </si>
  <si>
    <t>ЧЕРКАСЬКА область, СМІЛЯНСЬКИЙ район, селище ХОЛОДНЯНСЬКЕ, вулиця Докучаєва, 21а</t>
  </si>
  <si>
    <t>a49cdf5e-8cf6-4139-b6fe-2586b297e8eb</t>
  </si>
  <si>
    <t>АЗПСМ с.Піщанка</t>
  </si>
  <si>
    <t>ХАРКІВСЬКА область, КРАСНОГРАДСЬКИЙ район, село ПІЩАНКА, вулиця Центральна, 55</t>
  </si>
  <si>
    <t>a49dd117-d62f-434c-a215-be5ed32651c4</t>
  </si>
  <si>
    <t>Терапевтичне відділення, Неврологічне відділення, Поліклінічне відділення</t>
  </si>
  <si>
    <t>ЛЬВІВСЬКА область, місто БОРИСЛАВ, вулиця Куліша, 41а</t>
  </si>
  <si>
    <t>a4a2e0a5-438d-47a0-ad50-1259bd35821b</t>
  </si>
  <si>
    <t>Вітовський пункт постійного базування бригад екстреної (швидкої) медичної допомоги, птб с. Пересадівка</t>
  </si>
  <si>
    <t>ПЕРЕСАДІВКА</t>
  </si>
  <si>
    <t>МИКОЛАЇВСЬКА область, село ПЕРЕСАДІВКА, вулиця Чайки, 11</t>
  </si>
  <si>
    <t>a4a66108-79c8-40b9-a033-ae550b7e73d1</t>
  </si>
  <si>
    <t>Фельдшерський пункт села Зарічне</t>
  </si>
  <si>
    <t>ОДЕСЬКА область, село НОВОСЕЛИЦЯ, вулиця Миру, 1</t>
  </si>
  <si>
    <t>a4aae97e-dd01-49e0-a825-b717527897a2</t>
  </si>
  <si>
    <t>Арцизька амбулаторія загальної практики - сімейної медицини №1</t>
  </si>
  <si>
    <t>a4ad70b6-0de6-4024-9030-dc36771b73bc</t>
  </si>
  <si>
    <t>Фельдшерський пункт села Замістя</t>
  </si>
  <si>
    <t>ЗАМІСТЯ</t>
  </si>
  <si>
    <t>ЗАПОРІЗЬКА область, ЧЕРНІГІВСЬКИЙ район, село ЗАМІСТЯ, вулиця Садова, 68</t>
  </si>
  <si>
    <t>a4ba1d63-70f0-408e-a325-4460376c8fe7</t>
  </si>
  <si>
    <t>Лозуватська амбулаторія загальної практики сімейної медицини</t>
  </si>
  <si>
    <t>ЧЕРКАСЬКА область, ШПОЛЯНСЬКИЙ район, село ЛОЗУВАТКА, вулиця Центральна, 36</t>
  </si>
  <si>
    <t>a4ba6b0f-82d0-44c2-acf5-60adc9ac3609</t>
  </si>
  <si>
    <t>Комунальне некомерційне підприємство "Міська клінічна лікарня № 2" Дніпровської міської ради</t>
  </si>
  <si>
    <t>ДНІПРОПЕТРОВСЬКА область, ДНІПРО район, місто ДНІПРО, проспект Сергія Нігояна, 53</t>
  </si>
  <si>
    <t>a4bd25ce-387a-4199-972f-0a23df634c45</t>
  </si>
  <si>
    <t>a4be2566-3941-48bf-98a9-a2015bfb0eb9</t>
  </si>
  <si>
    <t>Ясенівська СЛА ЗПСМ</t>
  </si>
  <si>
    <t>ЯСЕНІВ</t>
  </si>
  <si>
    <t>ЛЬВІВСЬКА область, БРОДІВСЬКИЙ район, село ЯСЕНІВ, вулиця Топольна, 10</t>
  </si>
  <si>
    <t>a4c0d869-4a08-4f9c-a81b-ecd8af2c1aa1</t>
  </si>
  <si>
    <t>КП "Полтавський обласний центр  ЕМД та МК ПОР" (Підстанція СЕМД №4 Великобагачанського району)</t>
  </si>
  <si>
    <t>a4c2dbbf-9f7e-4e89-9968-2bd3b7ac001b</t>
  </si>
  <si>
    <t>Шоломківська амбулаторія  загальної практики сімейної медицини</t>
  </si>
  <si>
    <t>ШОЛОМКИ</t>
  </si>
  <si>
    <t>ЖИТОМИРСЬКА область, ОВРУЦЬКИЙ район, село ШОЛОМКИ, вулиця Шкільна, 1б</t>
  </si>
  <si>
    <t>a4c38b5a-f3b8-4fd8-be8f-1a60435ae203</t>
  </si>
  <si>
    <t>Фельдшерсько-акушерський пункт с. Куниче</t>
  </si>
  <si>
    <t>КУНИЧЕ</t>
  </si>
  <si>
    <t>ВІННИЦЬКА область, КРИЖОПІЛЬСЬКИЙ район, село КУНИЧЕ, вулиця Дружби, 1</t>
  </si>
  <si>
    <t>a4ce543b-2a6d-49a4-aa18-77896be96f27</t>
  </si>
  <si>
    <t>Дяківецька амбулаторія загальної практики - сімейної медицини</t>
  </si>
  <si>
    <t>ДЯКІВЦІ</t>
  </si>
  <si>
    <t>ВІННИЦЬКА область, ЛІТИНСЬКИЙ район, село ДЯКІВЦІ, вулиця Пирогова, 2</t>
  </si>
  <si>
    <t>a4d81d08-939e-4ed3-95ca-6e3c6084203d</t>
  </si>
  <si>
    <t>Фельдшерсько-акушерський пункт села Гута</t>
  </si>
  <si>
    <t>РІВНЕНСЬКА область, КОСТОПІЛЬСЬКИЙ район, село ГУТА, вулиця центральна , 4а</t>
  </si>
  <si>
    <t>a4dbda88-7368-40b9-b5d8-b5c1da8e7696</t>
  </si>
  <si>
    <t>Фельдшерсько - акушерський пункт с. Ясногородка</t>
  </si>
  <si>
    <t>ЯСНОГОРОДКА</t>
  </si>
  <si>
    <t>КИЇВСЬКА область, МАКАРІВСЬКИЙ район, село ЯСНОГОРОДКА, вулиця Дружби, 6</t>
  </si>
  <si>
    <t>a4ea0354-bada-4996-b641-fae4e62e66bc</t>
  </si>
  <si>
    <t>a4f279b6-3760-4a69-af4a-34fb72cc7969</t>
  </si>
  <si>
    <t>Фельдшерсько-акушерський пункт с.Залужжя</t>
  </si>
  <si>
    <t>ТЕРНОПІЛЬСЬКА область, ЗБАРАЗЬКИЙ район, село ЗАЛУЖЖЯ, вулиця Збаразька, 1А</t>
  </si>
  <si>
    <t>a4f5c89d-3b98-4755-b5f0-ea10227da803</t>
  </si>
  <si>
    <t>Комунальне некомерційне підприємство "Київська міська клінічна шкірно-венерологічна лікарня" виконавчого органу Київської міської ради (Київської міської державної адміністрації)</t>
  </si>
  <si>
    <t>М.КИЇВ, місто КИЇВ, вулиця Богатирська, 32</t>
  </si>
  <si>
    <t>a4f67fd3-2952-4a24-aade-4099a166617d</t>
  </si>
  <si>
    <t>Вичівська ЛАЗПСМ</t>
  </si>
  <si>
    <t>ВИЧІВКА</t>
  </si>
  <si>
    <t>РІВНЕНСЬКА область, село ВИЧІВКА, вулиця Центральна, 4а</t>
  </si>
  <si>
    <t>a4fa6d77-7ef7-4065-8bbb-542bfa6c429c</t>
  </si>
  <si>
    <t>Лікарська амбулаторія с. Іванівка №10</t>
  </si>
  <si>
    <t>ДОНЕЦЬКА область, ВОЛНОВАСЬКИЙ район, село ІВАНІВКА, вулиця Набережна, 44</t>
  </si>
  <si>
    <t>a501fae0-0510-403a-a002-3c4bd170270c</t>
  </si>
  <si>
    <t>БИСТРІ</t>
  </si>
  <si>
    <t>ЖИТОМИРСЬКА область, ЖИТОМИРСЬКИЙ район, село БИСТРІ, вулиця Петра Соломко, 28</t>
  </si>
  <si>
    <t>a5024a3a-b13e-4562-a139-34e30abcb57d</t>
  </si>
  <si>
    <t>ВИГІДСЬКА АЗПСМ</t>
  </si>
  <si>
    <t>ТЕРНОПІЛЬСЬКА область, БОРЩІВСЬКИЙ район, село ВИГОДА, вулиця Січових Стрільців, 45а</t>
  </si>
  <si>
    <t>a5073d0c-6f94-42fe-bed9-afefbd50b6e4</t>
  </si>
  <si>
    <t>Фельдшерський пункт  с.Юрове</t>
  </si>
  <si>
    <t>ЮРОВЕ</t>
  </si>
  <si>
    <t>ЖИТОМИРСЬКА область, ОЛЕВСЬКИЙ район, село ЮРОВЕ, вулиця Центральна, 81</t>
  </si>
  <si>
    <t>a5077d84-db82-4888-8e56-02ba5295b298</t>
  </si>
  <si>
    <t>Облапська амбулаторія загальної практики-сімейної медицини Центру первинної медико-санітарної допомоги Ковельського МТМО</t>
  </si>
  <si>
    <t>ОБЛАПИ</t>
  </si>
  <si>
    <t>ВОЛИНСЬКА область, КОВЕЛЬСЬКИЙ район, село ОБЛАПИ, вулиця Незалежності, 102 А</t>
  </si>
  <si>
    <t>a507d7c0-01d2-40a1-95b9-df369aae86a0</t>
  </si>
  <si>
    <t>Золотоколодязька амбулаторія загальної практики-сімейної медицини №2</t>
  </si>
  <si>
    <t>ЗОЛОТИЙ КОЛОДЯЗЬ</t>
  </si>
  <si>
    <t>ДОНЕЦЬКА область, ДОБРОПІЛЬСЬКИЙ район, село ЗОЛОТИЙ КОЛОДЯЗЬ, вулиця Патріотична, 25б</t>
  </si>
  <si>
    <t>a50c79d6-1508-4ac6-96d5-11a8c1f0eb26</t>
  </si>
  <si>
    <t>Першотравневська АЗПСМ (КНП "Нікопольський районний ЦПМСД")</t>
  </si>
  <si>
    <t>ДНІПРОПЕТРОВСЬКА область, НІКОПОЛЬСЬКИЙ район, село ПЕРШОТРАВНЕВЕ, вулиця Гагаріна, 20</t>
  </si>
  <si>
    <t>a50f66cd-4fdb-44da-839f-5f8f89af4efe</t>
  </si>
  <si>
    <t>Чернятинська головна амбулаторія ЗПСМ</t>
  </si>
  <si>
    <t>ВІННИЦЬКА область, ЖМЕРИНСЬКИЙ район, село ЧЕРНЯТИН, вулиця Миру, 2-А</t>
  </si>
  <si>
    <t>a5114b78-b260-48d9-aa2c-707b3802c75e</t>
  </si>
  <si>
    <t>Обавська амбулаторія загальної практики-сімейної медицини</t>
  </si>
  <si>
    <t>ОБАВА</t>
  </si>
  <si>
    <t>ЗАКАРПАТСЬКА область, МУКАЧІВСЬКИЙ район, село ОБАВА, вулиця Шевченка, 3</t>
  </si>
  <si>
    <t>a511967b-aa03-40af-9e3d-2a2823c65a3a</t>
  </si>
  <si>
    <t>ФАП Мар'янівка</t>
  </si>
  <si>
    <t>ПОЛТАВСЬКА область, ГРЕБІНКІВСЬКИЙ район, село МАР'ЯНІВКА, вулиця Гребінки, 25б</t>
  </si>
  <si>
    <t>a51338cb-ba09-46b9-99c8-eec16046ced5</t>
  </si>
  <si>
    <t>ТЕРНОПІЛЬСЬКА область, ЗБОРІВСЬКИЙ район, місто ЗБОРІВ, вулиця Миру, 2</t>
  </si>
  <si>
    <t>a514f4b2-704e-4a7c-841b-ad3b4d71b757</t>
  </si>
  <si>
    <t>Місце надання послуг 2: Комунальне некомерційне підприємство Красилівська центральна районна лікарня Красилівської районної ради Хмельницької області</t>
  </si>
  <si>
    <t>ХМЕЛЬНИЦЬКА область, місто КРАСИЛІВ, вулиця Грушевського, 140</t>
  </si>
  <si>
    <t>a5151581-3948-46f6-b178-b555dcc0b4fb</t>
  </si>
  <si>
    <t>КНП "ЛУГАНСЬКА ОБЛАСНА КЛІНІЧНА ЛІКАРНЯ" АДМІНІСТРАЦІЯ ТА ВІДДІЛЕННЯ НЕФРОЛОГІЇ І ГЕМОДІАЛІЗУ</t>
  </si>
  <si>
    <t>ЛУГАНСЬКА область, місто СЄВЄРОДОНЕЦЬК, вулиця Федоренка, 18б</t>
  </si>
  <si>
    <t>a51e7315-8a14-45cb-91af-450f5c8a67d0</t>
  </si>
  <si>
    <t>a51f1ff9-8a86-41f9-a1c9-c1bd9b0b5121</t>
  </si>
  <si>
    <t>Гаврилівська амбулаторія загальної практики сімейної медицини КНП «Бучанський ЦПМСД» БМР</t>
  </si>
  <si>
    <t>ГАВРИЛІВКА</t>
  </si>
  <si>
    <t>КИЇВСЬКА область, ВИШГОРОДСЬКИЙ район, село ГАВРИЛІВКА, вулиця Свято-Троїцька, 58</t>
  </si>
  <si>
    <t>a52444db-fac7-4805-aebd-63c7c4850d5a</t>
  </si>
  <si>
    <t>Амбулаторія загальної практики - сімейної медицинис. Хрущова Микитівка</t>
  </si>
  <si>
    <t>ХРУЩОВА МИКИТІВКА</t>
  </si>
  <si>
    <t>ХАРКІВСЬКА область, БОГОДУХІВСЬКИЙ район, село ХРУЩОВА МИКИТІВКА, вулиця Слобожанська, 12</t>
  </si>
  <si>
    <t>a52a32c7-8039-4ed5-ab41-318c0347a5a2</t>
  </si>
  <si>
    <t>Старицьківський ФАП</t>
  </si>
  <si>
    <t>СТАРИЦЬКІВКА</t>
  </si>
  <si>
    <t>ПОЛТАВСЬКА область, МАШІВСЬКИЙ район, село СТАРИЦЬКІВКА, провулок Шкільний, 10</t>
  </si>
  <si>
    <t>a536d493-9c36-445e-a176-fd6e57fb1add</t>
  </si>
  <si>
    <t>Фельдшерський пункт  с.МАЙДАН КОПИЩЕНСЬКИЙ</t>
  </si>
  <si>
    <t>МАЙДАН КОПИЩЕНСЬКИЙ</t>
  </si>
  <si>
    <t>ЖИТОМИРСЬКА область, ОЛЕВСЬКИЙ район, село МАЙДАН КОПИЩЕНСЬКИЙ, вулиця Бортницька, 3А</t>
  </si>
  <si>
    <t>a5393ea9-9981-4e92-968c-b823fadfd241</t>
  </si>
  <si>
    <t>Нижньобараниківський фельдшерський пункт</t>
  </si>
  <si>
    <t>НИЖНЬОБАРАНИКІВКА</t>
  </si>
  <si>
    <t>ЛУГАНСЬКА область, БІЛОВОДСЬКИЙ район, село НИЖНЬОБАРАНИКІВКА, вулиця Вербна, 11в</t>
  </si>
  <si>
    <t>a53973bf-6a75-4590-a929-111754279867</t>
  </si>
  <si>
    <t>Амбулаторія загальної практики-сімейної медицини міста Пустомити</t>
  </si>
  <si>
    <t>a53b0109-11c7-4f47-9618-27b22f0be574</t>
  </si>
  <si>
    <t>Фельдшерсько-акушерський пункт с.Решнівка</t>
  </si>
  <si>
    <t>РЕШНІВКА</t>
  </si>
  <si>
    <t>ТЕРНОПІЛЬСЬКА область, ЗБАРАЗЬКИЙ район, село РЕШНІВКА, вулиця Ів.Франка, 35</t>
  </si>
  <si>
    <t>a53b6c26-c6dd-4c9d-a7ed-45fb72c6989f</t>
  </si>
  <si>
    <t>Філія 7 (на базі ЦПМСД №1)</t>
  </si>
  <si>
    <t>a5424103-1878-4cf8-9087-732c0433f3ce</t>
  </si>
  <si>
    <t>ФАП с.Бережниця</t>
  </si>
  <si>
    <t>ЛЬВІВСЬКА область, ЖИДАЧІВСЬКИЙ район, село БЕРЕЖНИЦЯ, вулиця Шевченка, 45а</t>
  </si>
  <si>
    <t>a54c7149-be77-4e14-bda5-ceb411eb0758</t>
  </si>
  <si>
    <t>АЗПСМ с. Висока Піч Житомирського району</t>
  </si>
  <si>
    <t>ВИСОКА ПІЧ</t>
  </si>
  <si>
    <t>ЖИТОМИРСЬКА область, ЖИТОМИРСЬКИЙ район, село ВИСОКА ПІЧ, вулиця Чуднівська, 1</t>
  </si>
  <si>
    <t>a54d3a00-8445-4e77-9346-8490d4af3f56</t>
  </si>
  <si>
    <t>Амбулаторія загальної практики сімейної медицини с. Новомиколаївка</t>
  </si>
  <si>
    <t>МИКОЛАЇВСЬКА область, ВІТОВСЬКИЙ район, село НОВОМИКОЛАЇВКА, вулиця Жовтнева, 29</t>
  </si>
  <si>
    <t>a54f26c6-930f-4f9d-82c1-be6e3a1ffa49</t>
  </si>
  <si>
    <t>АЗПСМ с.Постійне</t>
  </si>
  <si>
    <t>РІВНЕНСЬКА область, КОСТОПІЛЬСЬКИЙ район, село ПОСТІЙНЕ, вулиця Ничогівка, 2а</t>
  </si>
  <si>
    <t>a54f2a7d-e30a-4b31-88d2-35154e1dcc47</t>
  </si>
  <si>
    <t>Амбулаторія загальної практики - сімейної медицини №13</t>
  </si>
  <si>
    <t>М.КИЇВ, місто КИЇВ, вулиця Васильченка, 3</t>
  </si>
  <si>
    <t>a5528216-4081-4fef-976b-7307417feb7d</t>
  </si>
  <si>
    <t>ФАП с. Марківка</t>
  </si>
  <si>
    <t>ІВАНО-ФРАНКІВСЬКА область, КОЛОМИЙСЬКИЙ район, село МАРКІВКА, вулиця Січових Стрільців, 88</t>
  </si>
  <si>
    <t>a5558a99-e499-4e45-bd75-45d2adb8d694</t>
  </si>
  <si>
    <t>Фельдшерсько-акушерський пункт села Грозів  Острозької лікарської амбулаторії загальної практики сімейної медицини №2 "Острозького районного центру ПМСД"</t>
  </si>
  <si>
    <t>ГРОЗІВ</t>
  </si>
  <si>
    <t>РІВНЕНСЬКА область, село ГРОЗІВ, вулиця Набережна, 1а</t>
  </si>
  <si>
    <t>a56dff06-babc-4e6e-8961-2afdf4953c2b</t>
  </si>
  <si>
    <t>Філія №5 Черкаської міської консультативно-діагностичної поліклініки</t>
  </si>
  <si>
    <t>ЧЕРКАСЬКА область, місто ЧЕРКАСИ, вулиця 30-річчя Перемоги, 20</t>
  </si>
  <si>
    <t>a5702baf-edcb-43e7-a2cc-55ba4f041119</t>
  </si>
  <si>
    <t>АЗПСМ с.Часлівці</t>
  </si>
  <si>
    <t>ЧАСЛІВЦІ</t>
  </si>
  <si>
    <t>ЗАКАРПАТСЬКА область, УЖГОРОДСЬКИЙ район, село ЧАСЛІВЦІ, вулиця Сентмігалі, 33</t>
  </si>
  <si>
    <t>a57e11af-114c-4c93-b861-46bd1e2c885e</t>
  </si>
  <si>
    <t>Відділення гемодіалізу на базі Ратнівської ЦРЛ</t>
  </si>
  <si>
    <t>a58337be-2967-43fe-b61f-9cc225667fd4</t>
  </si>
  <si>
    <t>Переможненська амбулаторія загальної практики -сімейної медицини</t>
  </si>
  <si>
    <t>ЗАПОРІЗЬКА область, ЯКИМІВСЬКИЙ район, селище ПЕРЕМОЖНЕ, вулиця Зелена, 35</t>
  </si>
  <si>
    <t>a588c4f1-ebe1-47ff-829c-7c766045d192</t>
  </si>
  <si>
    <t>ЧЕРНІВЕЦЬКА область, місто ЧЕРНІВЦІ, вулиця Небесної Сотні, 5А</t>
  </si>
  <si>
    <t>a58a8f67-e15b-424b-a8f9-daf082588b4a</t>
  </si>
  <si>
    <t>Зорянська амбулаторія сімейної медицини - загальної практики</t>
  </si>
  <si>
    <t>ОДЕСЬКА область, САРАТСЬКИЙ район, село ЗОРЯ, вулиця Троїцька, 154/а</t>
  </si>
  <si>
    <t>a58d366e-615a-490f-944b-9c73b05c260d</t>
  </si>
  <si>
    <t>Новокостянтинівська амбулаторія загальної практики-сімейної медицини</t>
  </si>
  <si>
    <t>НОВОКОСТЯНТИНІВ</t>
  </si>
  <si>
    <t>ХМЕЛЬНИЦЬКА область, село НОВОКОСТЯНТИНІВ, вулиця Центральна, 52</t>
  </si>
  <si>
    <t>a5925f4d-4c0c-466c-811e-3b7071a1fac3</t>
  </si>
  <si>
    <t>Фельдшерсько-акушерський пункт с.Синява</t>
  </si>
  <si>
    <t>СИНЯВА</t>
  </si>
  <si>
    <t>ТЕРНОПІЛЬСЬКА область, ЗБАРАЗЬКИЙ район, село СИНЯВА, вулиця М.Джули, 1</t>
  </si>
  <si>
    <t>a5a0cc20-5e5f-4f0a-9e28-7b8ec07f152c</t>
  </si>
  <si>
    <t>АЗПСМ №1 м.Березне</t>
  </si>
  <si>
    <t>РІВНЕНСЬКА область, БЕРЕЗНІВСЬКИЙ район, місто БЕРЕЗНЕ, вулиця Київська, 15</t>
  </si>
  <si>
    <t>a5a76657-4c3b-4ee0-8515-e0278f501085</t>
  </si>
  <si>
    <t>a5aa8af0-d266-401f-8132-f3a3ff7f601b</t>
  </si>
  <si>
    <t>Медичний центр 'Здорова сім'я' 1</t>
  </si>
  <si>
    <t>ІВАНО-ФРАНКІВСЬКА область, місто КОЛОМИЯ, вулиця Богуна, 40</t>
  </si>
  <si>
    <t>a5ae8129-db4d-4877-a5ae-308c01739371</t>
  </si>
  <si>
    <t>ЖИТОМИРСЬКА область, БАРАНІВСЬКИЙ район, місто БАРАНІВКА, вулиця Звягельська , 66</t>
  </si>
  <si>
    <t>a5b369d4-d6f5-449f-b399-3a490506292a</t>
  </si>
  <si>
    <t>Лежинська амбулаторія загальної практики-сімейної медицини</t>
  </si>
  <si>
    <t>ЛЕЖИНЕ</t>
  </si>
  <si>
    <t>ЗАПОРІЗЬКА область, ЗАПОРІЗЬКИЙ район, село ЛЕЖИНЕ, вулиця Центральна, 58А</t>
  </si>
  <si>
    <t>a5b82466-8927-47d3-87fb-abf1068f6571</t>
  </si>
  <si>
    <t>КНП "ЦПМСД №4" Деснянського району м. Києва, Амбулаторія загальної практики - сімейної медицини №3</t>
  </si>
  <si>
    <t>М.КИЇВ, місто КИЇВ, вулиця Будищанська, 3</t>
  </si>
  <si>
    <t>a5b8b6f7-c16e-4c13-ba10-8121af232a62</t>
  </si>
  <si>
    <t>a5c1656b-cd2a-4237-b55d-466db2b7e48c</t>
  </si>
  <si>
    <t>Житомирська обл., м. Коростень, вул. Жмаченка, буд. 46</t>
  </si>
  <si>
    <t>ЖИТОМИРСЬКА область, ЖИТОМИРСЬКА район, місто КОРОСТЕНЬ, вулиця Жмаченка, 46</t>
  </si>
  <si>
    <t>a5c3193b-b002-4627-a07e-64cf2be0c841</t>
  </si>
  <si>
    <t>Станція виїзної консультативної медичної допомоги</t>
  </si>
  <si>
    <t>a5c3caf1-602d-4471-bfa5-e4c22269e7d0</t>
  </si>
  <si>
    <t>Амбулаторія загальної практики сімейної медиини  смт. Слатине</t>
  </si>
  <si>
    <t>СЛАТИНЕ</t>
  </si>
  <si>
    <t>ХАРКІВСЬКА область, ДЕРГАЧІВСЬКИЙ район, смт. СЛАТИНЕ, вулиця Привокзальна, 10</t>
  </si>
  <si>
    <t>a5d5a0c9-c644-42bf-8762-9c7546bf1c40</t>
  </si>
  <si>
    <t>Київська міська клінічна лікарня № 17 (корпус 4)</t>
  </si>
  <si>
    <t>М.КИЇВ, місто КИЇВ, провулок Лабораторний, 20</t>
  </si>
  <si>
    <t>a5d62b45-61e8-4a50-ac8b-3cf256a0f191</t>
  </si>
  <si>
    <t>Амбулаторія загальної практики-сімейної медицини с.В.Бакта</t>
  </si>
  <si>
    <t>ВЕЛИКА БАКТА</t>
  </si>
  <si>
    <t>ЗАКАРПАТСЬКА область, БЕРЕГІВСЬКИЙ район, село ВЕЛИКА БАКТА, проспект Свободи, 16</t>
  </si>
  <si>
    <t>a5dc3c06-114d-4cde-8080-6e9b0f8d682f</t>
  </si>
  <si>
    <t>Відокремлений структурний підрозділ Амбулаторія загальної практики сімейної медицини с. Брониця КНП "ДРЛ" ДРР</t>
  </si>
  <si>
    <t>БРОНИЦЯ</t>
  </si>
  <si>
    <t>ЛЬВІВСЬКА область, ДРОГОБИЦЬКИЙ район, село БРОНИЦЯ, вулиця Шевченка, 22</t>
  </si>
  <si>
    <t>a5e72d29-de5e-4b4d-97f5-15465ae6f5ec</t>
  </si>
  <si>
    <t>ІВАНІВСЬКА АМБУЛАТОРІЯ ЗАГАЛЬНОЇ ПРАКТИКИ СІМЕЙНОЇ МЕДИЦИНИ</t>
  </si>
  <si>
    <t>ЛЬВІВСЬКА область, ПЕРЕМИШЛЯНСЬКИЙ район, село ІВАНІВКА, вулиця Львівська, 37</t>
  </si>
  <si>
    <t>a5eb2607-2ea1-4fa8-9c51-43ad952def6a</t>
  </si>
  <si>
    <t>Фельдшерський пункт с.Налужжя</t>
  </si>
  <si>
    <t>НАЛУЖЖЯ</t>
  </si>
  <si>
    <t>ТЕРНОПІЛЬСЬКА область, село НАЛУЖЖЯ, вулиця Дружби, 71</t>
  </si>
  <si>
    <t>a5ed0713-e29a-4215-a9d1-504b75ded4ff</t>
  </si>
  <si>
    <t>амбулаторія №4</t>
  </si>
  <si>
    <t>a5ed3857-78a0-48c1-a7c3-685a4fc715bb</t>
  </si>
  <si>
    <t>Фельдшерсько-акушерський пункт с. Забрідки</t>
  </si>
  <si>
    <t>ЗАБРІДКИ</t>
  </si>
  <si>
    <t>ПОЛТАВСЬКА область, НОВОСАНЖАРСЬКИЙ район, село ЗАБРІДКИ, вулиця Перемоги, 10</t>
  </si>
  <si>
    <t>a5eda12b-225c-4aef-87cb-a0969c175af8</t>
  </si>
  <si>
    <t>(вул. Тарасівська 6) КНП 'Центр спортивної медицини міста Києва'</t>
  </si>
  <si>
    <t>М.КИЇВ, місто КИЇВ, вулиця Тарасівська, 6</t>
  </si>
  <si>
    <t>a5f12810-6cac-4203-997c-7db362a8a269</t>
  </si>
  <si>
    <t>СУМСЬКА область, село ВЕЛИКА ЧЕРНЕЧЧИНА, вулиця Миропільська, 4</t>
  </si>
  <si>
    <t>a5f57e0c-379c-4fae-9ef8-b277b976f97a</t>
  </si>
  <si>
    <t>Кленовецька амбулаторія загальної практики-сімейної медицини</t>
  </si>
  <si>
    <t>КЛЕНОВЕЦЬ</t>
  </si>
  <si>
    <t>ЗАКАРПАТСЬКА область, МУКАЧІВСЬКИЙ район, село КЛЕНОВЕЦЬ, вулиця Вакарова, 1а</t>
  </si>
  <si>
    <t>a5f8ccfb-5edc-4ac7-b3c6-82fb34012a1c</t>
  </si>
  <si>
    <t>Комунальне некомерційне підприємство "Сновська центральна районна лікарня" Сновської міської ради Сновського району Чернігівської області</t>
  </si>
  <si>
    <t>a5fed740-d676-4314-9e5f-3f7b441b6ae1</t>
  </si>
  <si>
    <t>Амбулаторія ЗПСМ № 18, Філія 5 КНП "ЦПМСД №1" Оболонського району м. Києва</t>
  </si>
  <si>
    <t>a6074e36-06ea-4976-a958-6c4bc51c8f4e</t>
  </si>
  <si>
    <t>ТЕРНОПІЛЬСЬКА область, ЗБОРІВСЬКИЙ район, місто ЗБОРІВ, вулиця Львівська, 35</t>
  </si>
  <si>
    <t>a60bd28e-c0ec-4dc0-9a03-9c7d076c4739</t>
  </si>
  <si>
    <t>КНП "БЛІЛ КМР" (Будівля дитячого відділення 161а)</t>
  </si>
  <si>
    <t>ДОНЕЦЬКА область, КОСТЯНТИНІВКА район, місто КОСТЯНТИНІВКА, проспект Ломоносова, 161а</t>
  </si>
  <si>
    <t>a6126756-3039-4ab7-8eff-9863da6e6370</t>
  </si>
  <si>
    <t>Амбулаторія загальної практики сімейної медицини смт. Ямпіль на базі поліклінічного відділення</t>
  </si>
  <si>
    <t>СУМСЬКА область, ЯМПІЛЬСЬКИЙ район, смт. ЯМПІЛЬ, вулиця Незалежна, 38</t>
  </si>
  <si>
    <t>a61dd82a-bf10-433a-b4ae-9e019e4b8527</t>
  </si>
  <si>
    <t>a61f29d5-d4a7-415f-a613-14a75e3a787f</t>
  </si>
  <si>
    <t>Чорноморська лікарська амбулаторія</t>
  </si>
  <si>
    <t>ЧОРНОМОРСЬКЕ</t>
  </si>
  <si>
    <t>ХЕРСОНСЬКА область, ГОЛОПРИСТАНСЬКИЙ район, селище ЧОРНОМОРСЬКЕ, вулиця Каштанова, 3</t>
  </si>
  <si>
    <t>a62327b4-fc2f-4630-8719-83f181db5cb0</t>
  </si>
  <si>
    <t>Комунальне некомерційне підприємство "Шкірно-венерологічний диспансер №5"</t>
  </si>
  <si>
    <t>М.КИЇВ, місто КИЇВ, вулиця Галицька, 6</t>
  </si>
  <si>
    <t>a6384006-1960-4835-845c-1429d9ac72e5</t>
  </si>
  <si>
    <t>Амбулаторія с. Фонтанка</t>
  </si>
  <si>
    <t>ФОНТАНКА</t>
  </si>
  <si>
    <t>ОДЕСЬКА область, ЛИМАНСЬКИЙ район, село ФОНТАНКА, вулиця Центральна, 42</t>
  </si>
  <si>
    <t>a64125f9-c424-4fb0-8ef2-8d7b0030236c</t>
  </si>
  <si>
    <t>ДОНЕЦЬКА область, місто НОВОГРОДІВКА, вулиця 10 річчя Незалежності України, 6</t>
  </si>
  <si>
    <t>a6459731-b035-4690-964f-25b541156b19</t>
  </si>
  <si>
    <t>Амбулаторія загальної практики - сімейної медицини с. Тур’я Пасіка</t>
  </si>
  <si>
    <t>ТУР'Я ПАСІКА</t>
  </si>
  <si>
    <t>ЗАКАРПАТСЬКА область, ПЕРЕЧИНСЬКИЙ район, село ТУР'Я ПАСІКА, вулиця Турянська, 33</t>
  </si>
  <si>
    <t>a64751d0-d2d4-429d-b7c5-186cd282ad56</t>
  </si>
  <si>
    <t>Піщанська АЗПСМ КНП "Балтський центр ПМСД" Балтської міської ради Одеської області</t>
  </si>
  <si>
    <t>ОДЕСЬКА область, БАЛТСЬКИЙ район, село ПІЩАНА, вулиця Центральна, 58</t>
  </si>
  <si>
    <t>a64f2816-3973-443b-9b53-d9557af76676</t>
  </si>
  <si>
    <t>Амбулаторія загальної практики сімейної медицини №5, КНП "ЗЦПМСД №1", Олександрівського району м. Запоріжжя</t>
  </si>
  <si>
    <t>a64f77b0-37e9-4217-a350-bb24ea24c89b</t>
  </si>
  <si>
    <t>Фельдшерський пункт села Танське</t>
  </si>
  <si>
    <t>ТАНСЬКЕ</t>
  </si>
  <si>
    <t>ЧЕРКАСЬКА область, УМАНСЬКИЙ район, село ТАНСЬКЕ, вулиця Шевченка, 5а</t>
  </si>
  <si>
    <t>a656a9cd-78e9-4b67-a354-f443e77f41c8</t>
  </si>
  <si>
    <t>Дубівська амбулаторія загальної практики-сімейної медицини Центру первинної медико-санітарної допомоги Ковельського МТМО</t>
  </si>
  <si>
    <t>ВОЛИНСЬКА область, КОВЕЛЬСЬКИЙ район, село ДУБОВЕ, вулиця Ковельська, 72 А</t>
  </si>
  <si>
    <t>a6586a25-cdfd-4ec0-8ef5-f550becd7ae1</t>
  </si>
  <si>
    <t>Комунальне некомерційне підприємсво "Чутівська центральна лікарня" (смт. Чутове)</t>
  </si>
  <si>
    <t>a665b089-425f-4cc6-90eb-a31ea57e1bdb</t>
  </si>
  <si>
    <t>ХАРКІВСЬКА область, місто ХАРКІВ, проспект Тракторобудівників, 105А</t>
  </si>
  <si>
    <t>a668f99c-2c94-44c6-afea-409efd446088</t>
  </si>
  <si>
    <t>амбулаторія №12</t>
  </si>
  <si>
    <t>a66c374a-3740-479f-bbd8-4c20d001eefe</t>
  </si>
  <si>
    <t>Іванівська амбулаторія загальної практики-сімейної медицини</t>
  </si>
  <si>
    <t>ОДЕСЬКА область, ІВАНІВСЬКИЙ район, смт. ІВАНІВКА, вулиця Центральна , 121</t>
  </si>
  <si>
    <t>a66efaf9-803e-4859-aebb-df8a75ab317a</t>
  </si>
  <si>
    <t>Фельдшерський пункт с. Куликівка</t>
  </si>
  <si>
    <t>ЧЕРНІГІВСЬКА область, ГОРОДНЯНСЬКИЙ район, село КУЛИКІВКА, вулиця Стеби, 54</t>
  </si>
  <si>
    <t>a671ee6f-b4a9-46fe-b54f-01059c625a35</t>
  </si>
  <si>
    <t>ВІДОКРЕМЛЕНИЙ ПІДРОЗДІЛ ЛІКАРСЬКА АМБУЛАТОРІЯ ЗАГАЛЬНОЇ ПРАКТИКИ - СІМЕЙНОЇ МЕДИЦИНИ С. ГОЛОВЕЦЬКО КОМУНАЛЬНОГО НЕКОМЕРЦІЙНОГО ПІДПРИЄМСТВА СКОЛІВСЬКИЙ ЦЕНТР ПЕРВИННОЇ МЕДИЧНОЇ ДОПОМОГИ СКОЛІВСЬКОЇ РА</t>
  </si>
  <si>
    <t>ЛЬВІВСЬКА область, СКОЛІВСЬКИЙ район, село ГОЛОВЕЦЬКО, вулиця Тараса Шевченка, 46</t>
  </si>
  <si>
    <t>a67372f1-7856-47b3-be2f-9aeb6a922dbe</t>
  </si>
  <si>
    <t>a6750947-0136-4de5-9b30-5b980d4379af</t>
  </si>
  <si>
    <t>ФАП с. Малий Ключів</t>
  </si>
  <si>
    <t>МАЛИЙ КЛЮЧІВ</t>
  </si>
  <si>
    <t>ІВАНО-ФРАНКІВСЬКА область, КОЛОМИЙСЬКИЙ район, село МАЛИЙ КЛЮЧІВ, вулиця Шкільна , 1</t>
  </si>
  <si>
    <t>a6780e1d-04b5-497e-baaf-a6d4b1adfed6</t>
  </si>
  <si>
    <t>ЛЬВІВСЬКА область, місто ДРОГОБИЧ, вулиця вулиця Андрія Шептицького, 7</t>
  </si>
  <si>
    <t>a67b510e-f4f7-43e0-9521-f344fc065e55</t>
  </si>
  <si>
    <t>КНП ХОР Міжобласний спеціалізований медико-генетичний центр - центр рідкісних (орфанних) захворювань по ул. 23-го Серпня</t>
  </si>
  <si>
    <t>ХАРКІВСЬКА область, місто ХАРКІВ, вулиця 23-го Серпня, 6</t>
  </si>
  <si>
    <t>a67f3dce-de6c-4f9a-bd79-da4b5a8d36e8</t>
  </si>
  <si>
    <t>ФАП с.Соловйове</t>
  </si>
  <si>
    <t>СОЛОВЙОВЕ</t>
  </si>
  <si>
    <t>ДОНЕЦЬКА область, ЯСИНУВАТСЬКИЙ район, село СОЛОВЙОВЕ, вулиця Чкалова, 10</t>
  </si>
  <si>
    <t>a67f3dd8-4866-4922-aa93-d3964de91972</t>
  </si>
  <si>
    <t>Пункт екстреної ( швидкої ) медичної допомоги " Руська "</t>
  </si>
  <si>
    <t>ЧЕРНІВЕЦЬКА область, місто ЧЕРНІВЦІ, вулиця Руська, 251</t>
  </si>
  <si>
    <t>a6817c69-7927-4ca1-9f41-e5b8b9b225a0</t>
  </si>
  <si>
    <t>Новотавричеська амбулаторія загальної практики-сімейної медицини</t>
  </si>
  <si>
    <t>НОВОТАВРИЧЕСЬКЕ</t>
  </si>
  <si>
    <t>ЗАПОРІЗЬКА область, ОРІХІВСЬКИЙ район, селище НОВОТАВРИЧЕСЬКЕ, вулиця Шкільна, 47</t>
  </si>
  <si>
    <t>a6854cfe-c959-46e0-ab0a-232356fb2f6f</t>
  </si>
  <si>
    <t>ЗАПОРІЗЬКА область, місто ЗАПОРІЖЖЯ, вулиця Академіка Александрова, 11</t>
  </si>
  <si>
    <t>a689ae64-83e4-46ff-851b-0228c8428af3</t>
  </si>
  <si>
    <t>Рубанівська АЗПСМ</t>
  </si>
  <si>
    <t>РУБАНІВКА</t>
  </si>
  <si>
    <t>ХЕРСОНСЬКА область, ВЕЛИКОЛЕПЕТИСЬКИЙ район, село РУБАНІВКА, вулиця Лікарняна, 1</t>
  </si>
  <si>
    <t>a689c245-99f7-49c1-88ff-8565d9220665</t>
  </si>
  <si>
    <t>Комунальне некомерційне підприємство "Вінницький міський клінічний пологовий будинок№2"</t>
  </si>
  <si>
    <t>ВІННИЦЬКА область, місто ВІННИЦЯ, проспект Коцюбинського, 50</t>
  </si>
  <si>
    <t>a69009ba-089a-4a50-ae24-fd6325610079</t>
  </si>
  <si>
    <t>Амбулаторія 4</t>
  </si>
  <si>
    <t>ДОНЕЦЬКА область, місто РОДИНСЬКЕ, вулиця Запорізька, 5-а</t>
  </si>
  <si>
    <t>a6912e84-6759-42b0-946e-112e456fe54b</t>
  </si>
  <si>
    <t>АЗПСМ м.Буринь №2</t>
  </si>
  <si>
    <t>СУМСЬКА область, БУРИНСЬКИЙ район, місто БУРИНЬ, вулиця ПРОРІЗНА, 54</t>
  </si>
  <si>
    <t>a6939e01-973a-48ec-b2c0-fbae110aca56</t>
  </si>
  <si>
    <t>Амбулаторне відділення №8 МЦ ТОВ "Медикал Сервіс"</t>
  </si>
  <si>
    <t>ЧЕРНІГІВСЬКА область, місто НІЖИН, вулиця Шевченка, 37А</t>
  </si>
  <si>
    <t>a6944960-8517-4f6c-8878-8c50a7e2aeac</t>
  </si>
  <si>
    <t>Петрашівська амбулаторія загальної практики сімейної медицини</t>
  </si>
  <si>
    <t>ВІННИЦЬКА область, ЯМПІЛЬСЬКИЙ район, село ПЕТРАШІВКА, вулиця Галини Сірої, 2</t>
  </si>
  <si>
    <t>a69ff247-5f6f-4450-8908-0f523cff31f0</t>
  </si>
  <si>
    <t>ФП с.Химрич</t>
  </si>
  <si>
    <t>ХИМРИЧ</t>
  </si>
  <si>
    <t>ЖИТОМИРСЬКА область, РОМАНІВСЬКИЙ район, село ХИМРИЧ, вулиця Панаса Мироного, 1</t>
  </si>
  <si>
    <t>a6a07f77-6054-4270-aba4-0ece5c405359</t>
  </si>
  <si>
    <t>Лікарська амбулаторія с.Старомлинівка</t>
  </si>
  <si>
    <t>СТАРОМЛИНІВКА</t>
  </si>
  <si>
    <t>ДОНЕЦЬКА область, ВЕЛИКОНОВОСІЛКІВСЬКИЙ район, село СТАРОМЛИНІВКА, вулиця Центральна, 70</t>
  </si>
  <si>
    <t>a6a1cf4d-e98b-43de-a72a-5c677ca98749</t>
  </si>
  <si>
    <t>Гамаліївська АЗПСМ</t>
  </si>
  <si>
    <t>ГАМАЛІЇВКА</t>
  </si>
  <si>
    <t>ПОЛТАВСЬКА область, ЛОХВИЦЬКИЙ район, село ГАМАЛІЇВКА, вулиця Кільцева, 23</t>
  </si>
  <si>
    <t>a6a8950b-09d2-4a31-9530-53d8a9b9f814</t>
  </si>
  <si>
    <t>Терапевтичне відділення 5 поліклінічного відділення 2</t>
  </si>
  <si>
    <t>a6a90e74-89b1-4de1-a652-0a03fa10ac88</t>
  </si>
  <si>
    <t>Кілійська амбулаторія ЗПСМ</t>
  </si>
  <si>
    <t>a6ac2a15-643c-4e52-a9d8-0c132456dde3</t>
  </si>
  <si>
    <t>Варковицька АЗПСМ</t>
  </si>
  <si>
    <t>ВАРКОВИЧІ</t>
  </si>
  <si>
    <t>РІВНЕНСЬКА область, ДУБЕНСЬКИЙ район, село ВАРКОВИЧІ, вулиця Шевченка, 14</t>
  </si>
  <si>
    <t>a6ad9040-0789-4bfa-88ba-92b179852244</t>
  </si>
  <si>
    <t>a6b0e756-5379-43fe-af57-7529dcc5f19b</t>
  </si>
  <si>
    <t>ЛЬВІВСЬКА область, місто ДРОГОБИЧ, вулиця А.Шептицького, 7</t>
  </si>
  <si>
    <t>a6b34334-0052-486a-a45b-5032d259cf19</t>
  </si>
  <si>
    <t>Амбулаторія загальної практики сімейної медицини с. Рижанівка</t>
  </si>
  <si>
    <t>РИЖАНІВКА</t>
  </si>
  <si>
    <t>ЧЕРКАСЬКА область, ЗВЕНИГОРОДСЬКИЙ район, село РИЖАНІВКА, вулиця Кооперативна, 12</t>
  </si>
  <si>
    <t>a6b74dad-e004-49ed-ab1d-b5bcd850800d</t>
  </si>
  <si>
    <t>Народицька амбулаторія загальної практики сімейної медицини</t>
  </si>
  <si>
    <t>a6b80f6d-7f58-4efc-b640-62fdcb7c1e71</t>
  </si>
  <si>
    <t>Магдалинівська АЗПСМ (КНП "Магдалинівський ЦПМСД"</t>
  </si>
  <si>
    <t>ДНІПРОПЕТРОВСЬКА область, МАГДАЛИНІВСЬКИЙ район, смт. МАГДАЛИНІВКА, вулиця Прозорова, 1-Б</t>
  </si>
  <si>
    <t>a6b8ea5c-809d-4d2f-b7e5-99afef458c4a</t>
  </si>
  <si>
    <t>СУМСЬКА область, місто СУМИ, вулиця Марко Вовчок, 2</t>
  </si>
  <si>
    <t>a6b9c2dd-2aae-470f-b25f-177873cec129</t>
  </si>
  <si>
    <t>ЧЕРНІГІВСЬКА область, ГОРОДНЯНСЬКИЙ район, село ТУПИЧІВ, вулиця Чернігівська, 75</t>
  </si>
  <si>
    <t>a6ba3bed-e8c8-4cbb-9a17-86a109db3947</t>
  </si>
  <si>
    <t>Пункт здоров'я с.Липівка</t>
  </si>
  <si>
    <t>ІВАНО-ФРАНКІВСЬКА область, РОГАТИНСЬКИЙ район, село ЛИПІВКА, вулиця Містечко, 1</t>
  </si>
  <si>
    <t>a6bb5c08-1bbc-4c8e-8a29-ed374700162a</t>
  </si>
  <si>
    <t>КНП "Дитяча клінічна лікарня № 4 Солом'янського району м. Києва"</t>
  </si>
  <si>
    <t>a6c0c312-2f40-4055-81a9-7dc770297402</t>
  </si>
  <si>
    <t>ЛЬВІВСЬКА область, ЗОЛОЧІВСЬКИЙ район, місто ЗОЛОЧІВ, вулиця Репіна, 10</t>
  </si>
  <si>
    <t>a6c15bae-00b2-4fda-8132-9420450e67cb</t>
  </si>
  <si>
    <t>Великопобіянська амбулаторія загальної практики сімейної медицини</t>
  </si>
  <si>
    <t>ВЕЛИКА ПОБІЙНА</t>
  </si>
  <si>
    <t>ХМЕЛЬНИЦЬКА область, ДУНАЄВЕЦЬКИЙ район, село ВЕЛИКА ПОБІЙНА, вулиця Центральна, 10</t>
  </si>
  <si>
    <t>a6c18e84-ac12-42b1-bb06-3cf27d025a02</t>
  </si>
  <si>
    <t>1 Руська, 207 А</t>
  </si>
  <si>
    <t>ЧЕРНІВЕЦЬКА область, місто ЧЕРНІВЦІ, вулиця Руська, 207-а</t>
  </si>
  <si>
    <t>a6c4aa64-e079-488d-9486-26b0af57a6c5</t>
  </si>
  <si>
    <t>ФП с. Лозичне</t>
  </si>
  <si>
    <t>ЛОЗИЧНЕ</t>
  </si>
  <si>
    <t>ХМЕЛЬНИЦЬКА область, ШЕПЕТІВСЬКИЙ район, село ЛОЗИЧНЕ, вулиця Ігора Ляшенка, 62</t>
  </si>
  <si>
    <t>a6c4e24b-506c-4d67-8ed9-8fb9ad8a5a6d</t>
  </si>
  <si>
    <t>ВІДОКРЕМЛЕНИЙ ПІДРОЗДІЛ ЛІКАРСЬКА АМБУЛАТОРІЯ ЗАГАЛЬНОЇ ПРАКТИКИ - СІМЕЙНОЇ МЕДИЦИНИ С. ТУХЛЯ КОМУНАЛЬНОГО НЕКОМЕРЦІЙНОГО ПІДПРИЄМСТВА СКОЛІВСЬКИЙ ЦЕНТР ПЕРВИННОЇ МЕДИЧНОЇ ДОПОМОГИ СКОЛІВСЬКОЇ РАЙОННО</t>
  </si>
  <si>
    <t>ТУХЛЯ</t>
  </si>
  <si>
    <t>ЛЬВІВСЬКА область, СКОЛІВСЬКИЙ район, село ТУХЛЯ, вулиця Івана Франка, 109</t>
  </si>
  <si>
    <t>a6c4fd91-c326-4963-9f69-ac8d0c189240</t>
  </si>
  <si>
    <t>Амбулаторія 8</t>
  </si>
  <si>
    <t>ДОНЕЦЬКА область, місто КРАМАТОРСЬК, вулиця Волгодонська, 83</t>
  </si>
  <si>
    <t>a6c79972-4e0c-48e1-ae76-f23592d46b3d</t>
  </si>
  <si>
    <t>Амбулаторія загальної практики-сімейної медицини села Андрушки КНП "Попільнянський центр ПМСД" попільнянської селищної ради</t>
  </si>
  <si>
    <t>АНДРУШКИ</t>
  </si>
  <si>
    <t>ЖИТОМИРСЬКА область, ПОПІЛЬНЯНСЬКИЙ район, село АНДРУШКИ, вулиця Заводська, 16</t>
  </si>
  <si>
    <t>a6cb289a-815b-475f-bd5d-f151bed64c39</t>
  </si>
  <si>
    <t>Дмитрівська амбулаторія ЗПСМ (КП "Вільногірський міський ЦПМСД")</t>
  </si>
  <si>
    <t>ДНІПРОПЕТРОВСЬКА область, ВЕРХНЬОДНІПРОВСЬКИЙ район, село МАР'ЯНІВКА, вулиця Вишнева, 6</t>
  </si>
  <si>
    <t>a6d1b913-e2bc-4c27-97a3-fd9be8020647</t>
  </si>
  <si>
    <t>Кодимська амбулаторія загальної практики - сімейної медицини</t>
  </si>
  <si>
    <t>a6d4a9b3-ae4a-4cc9-ad5e-675b55b34426</t>
  </si>
  <si>
    <t>a6d69c2a-0f9a-4ada-aaf1-a3efb293bb10</t>
  </si>
  <si>
    <t>a6d6f860-4337-4d77-a389-891ad20df370</t>
  </si>
  <si>
    <t>Сьомаківський фельдшерсько-акушерський пункт</t>
  </si>
  <si>
    <t>ВОЛИНСЬКА область, СТАРОВИЖІВСЬКИЙ район, село СЬОМАКИ, вулиця Зелена, 63</t>
  </si>
  <si>
    <t>a6d7a369-080e-4950-bf8f-2e0365abe903</t>
  </si>
  <si>
    <t>ФАП с.ВАХНІВЦІ</t>
  </si>
  <si>
    <t>ВАХНІВЦІ</t>
  </si>
  <si>
    <t>ЧЕРНІВЕЦЬКА область, ВИЖНИЦЬКИЙ район, село ВАХНІВЦІ, вулиця ЦЕНТРАЛЬНА, 8</t>
  </si>
  <si>
    <t>a6ddf790-dd18-4764-8fd3-a367f864313f</t>
  </si>
  <si>
    <t>КНП "Київська міська клінічна лікарня №9"</t>
  </si>
  <si>
    <t>a6e27684-0ec3-48b9-a06b-0ee65485af80</t>
  </si>
  <si>
    <t>Холодівська амбулаторія загальної практики сімейної медицини</t>
  </si>
  <si>
    <t>ХОЛОДІВКА</t>
  </si>
  <si>
    <t>ВІННИЦЬКА область, ТУЛЬЧИНСЬКИЙ район, село ХОЛОДІВКА, вулиця Жовтнева, 1</t>
  </si>
  <si>
    <t>a6ebad64-73d1-449a-98a7-c63f33174eb0</t>
  </si>
  <si>
    <t>Волицька амбулаторія загальної практики сімейної медицини</t>
  </si>
  <si>
    <t>ЛЬВІВСЬКА область, МОСТИСЬКИЙ район, село ВОЛИЦЯ, вулиця Дружби , 22</t>
  </si>
  <si>
    <t>a6ee85b9-dfdd-45ae-923c-1646b0c17e33</t>
  </si>
  <si>
    <t>Амбулаторія загальної практики сімейної медицини с. Білоусівка</t>
  </si>
  <si>
    <t>ЧЕРНІВЕЦЬКА область, СОКИРЯНСЬКИЙ район, село БІЛОУСІВКА, вулиця Головна, 28</t>
  </si>
  <si>
    <t>a6f5ef44-aeb7-4ba5-9efd-242ba480363e</t>
  </si>
  <si>
    <t>Амбулаторія загальної практики сімейної медицини села Рунівщина</t>
  </si>
  <si>
    <t>ХАРКІВСЬКА область, ЗАЧЕПИЛІВСЬКИЙ район, село РУНІВЩИНА, вулиця Шевченка, 38</t>
  </si>
  <si>
    <t>a6fa74ff-7dcb-4583-9a93-f0025ebdd627</t>
  </si>
  <si>
    <t>Амбулаторія загальної практики  сімейної медицини Коростської дільниці комунального некомерційного підприємства "Сарненський  центр первинної медико-санітарної допомоги" Сарненської міської ради</t>
  </si>
  <si>
    <t>КОРОСТ</t>
  </si>
  <si>
    <t>РІВНЕНСЬКА область, САРНЕНСЬКИЙ район, село КОРОСТ, вулиця Центральна, 102А</t>
  </si>
  <si>
    <t>a7004f5e-8e4f-47d3-9a67-cbc8cc4bd372</t>
  </si>
  <si>
    <t>ОДЕСЬКА область, місто ОДЕСА, вулиця Канатна, 106</t>
  </si>
  <si>
    <t>a7024c0f-d968-4146-aea6-d850f65362fc</t>
  </si>
  <si>
    <t>Лікарська амбулаторія загальної практики-сімейної медицини с.Волосянка</t>
  </si>
  <si>
    <t>ВОЛОСЯНКА</t>
  </si>
  <si>
    <t>ЛЬВІВСЬКА область, СКОЛІВСЬКИЙ район, село ВОЛОСЯНКА, вулиця Шевченка, 44</t>
  </si>
  <si>
    <t>a7081b85-3b9a-47d8-89d9-c488ee127e4f</t>
  </si>
  <si>
    <t>амбулаторія  №7</t>
  </si>
  <si>
    <t>a708a9e3-1fea-412f-a3ac-3e719e996cb3</t>
  </si>
  <si>
    <t>ОДЕСЬКА область, місто БІЛГОРОД-ДНІСТРОВСЬКИЙ, вулиця Пірогова, 4</t>
  </si>
  <si>
    <t>a709320d-f1da-4425-a6ab-1eec44358a4d</t>
  </si>
  <si>
    <t>АЗПСМ  с.Розівка</t>
  </si>
  <si>
    <t>ЗАКАРПАТСЬКА область, УЖГОРОДСЬКИЙ район, село РОЗІВКА, вулиця Концівська, 30А</t>
  </si>
  <si>
    <t>a7105470-e3ba-4d42-bb85-482c7723d911</t>
  </si>
  <si>
    <t>Фельдшерський пункт с.Половинчик</t>
  </si>
  <si>
    <t>ПОЛОВИНЧИК</t>
  </si>
  <si>
    <t>ЧЕРКАСЬКА область, МОНАСТИРИЩЕНСЬКИЙ район, село ПОЛОВИНЧИК, вулиця Миру, 3</t>
  </si>
  <si>
    <t>a7159b1d-8ce9-46d4-b12a-7917e7c3e966</t>
  </si>
  <si>
    <t>Амбулаторія загальної практики-сімейної медицини смт.Батьово</t>
  </si>
  <si>
    <t>БАТЬОВО</t>
  </si>
  <si>
    <t>ЗАКАРПАТСЬКА область, БЕРЕГІВСЬКИЙ район, смт. БАТЬОВО, вулиця Кошута, 55</t>
  </si>
  <si>
    <t>a716c96a-4c68-44b9-a32c-3810430c94fa</t>
  </si>
  <si>
    <t>Великобурімська сільська лікарська амбулаторія</t>
  </si>
  <si>
    <t>ВЕЛИКА БУРІМКА</t>
  </si>
  <si>
    <t>ЧЕРКАСЬКА область, ЧОРНОБАЇВСЬКИЙ район, село ВЕЛИКА БУРІМКА, вулиця Іркліївська, 1а</t>
  </si>
  <si>
    <t>a71b91bb-c26a-4653-96e6-d4956306da73</t>
  </si>
  <si>
    <t>РІВНЕНСЬКА область, місто ВАРАШ, мікрорайон Енергетиків, 23</t>
  </si>
  <si>
    <t>a71dd838-dc67-413a-a386-f642623bffa9</t>
  </si>
  <si>
    <t>Амбулаторія с. Визирка</t>
  </si>
  <si>
    <t>ВИЗИРКА</t>
  </si>
  <si>
    <t>ОДЕСЬКА область, ЛИМАНСЬКИЙ район, село ВИЗИРКА, вулиця Олексія Ставніцера, 56</t>
  </si>
  <si>
    <t>a71e7345-32c7-4caa-887a-1a5adb70348b</t>
  </si>
  <si>
    <t>ФП Берестя</t>
  </si>
  <si>
    <t>ЧЕРНІВЕЦЬКА область, НОВОСЕЛИЦЬКИЙ район, село БЕРЕСТЯ, вулиця Центральна, 53</t>
  </si>
  <si>
    <t>a71ebecb-5a6b-42b4-9924-293fc2d621d6</t>
  </si>
  <si>
    <t>ФАП с.Руська Долина</t>
  </si>
  <si>
    <t>РУСЬКА ДОЛИНА</t>
  </si>
  <si>
    <t>ЗАКАРПАТСЬКА область, ВИНОГРАДІВСЬКИЙ район, село РУСЬКА ДОЛИНА, вулиця Незалежності, 38</t>
  </si>
  <si>
    <t>a72187e9-c4c2-47e0-ac5a-0da4d6f55046</t>
  </si>
  <si>
    <t>ДОНЕЦЬКА область, місто МАРІУПОЛЬ, проспект Металургів, 94</t>
  </si>
  <si>
    <t>a725e7fa-a4f4-423f-988d-9562c437a287</t>
  </si>
  <si>
    <t>Суворовська амбулаторія загальної практики сімейної-медицини</t>
  </si>
  <si>
    <t>СУВОРОВСЬКЕ</t>
  </si>
  <si>
    <t>ВІННИЦЬКА область, село СУВОРОВСЬКЕ, вулиця Центральна, 20</t>
  </si>
  <si>
    <t>a7459e23-55fa-4421-bff3-3727529f2918</t>
  </si>
  <si>
    <t>Фельдшерський пункт  с.Замисловичі</t>
  </si>
  <si>
    <t>ЗАМИСЛОВИЧІ</t>
  </si>
  <si>
    <t>ЖИТОМИРСЬКА область, ОЛЕВСЬКИЙ район, село ЗАМИСЛОВИЧІ, прохід Незалежний, 1 А</t>
  </si>
  <si>
    <t>a7483319-a6bd-4265-9534-2672a9c23cb0</t>
  </si>
  <si>
    <t>Колоденська амбулаторія загальної практики - сімейної медицини</t>
  </si>
  <si>
    <t>КОЛОДЕНКА</t>
  </si>
  <si>
    <t>РІВНЕНСЬКА область, РІВНЕНСЬКИЙ район, село КОЛОДЕНКА, вулиця Свободи, 18д</t>
  </si>
  <si>
    <t>a749f6e1-7381-43ad-9759-783019f8318f</t>
  </si>
  <si>
    <t>Каришківська амбулаторія  загальної практики сімейної медицини</t>
  </si>
  <si>
    <t>КАРИШКІВ</t>
  </si>
  <si>
    <t>ВІННИЦЬКА область, БАРСЬКИЙ район, село КАРИШКІВ, вулиця Центральна, 2 А</t>
  </si>
  <si>
    <t>a74ca757-e2d3-44ae-a72e-ee265f719bf3</t>
  </si>
  <si>
    <t>АЗПСМ Якушинецька</t>
  </si>
  <si>
    <t>ЯКУШИНЦІ</t>
  </si>
  <si>
    <t>ВІННИЦЬКА область, ВІННИЦЬКИЙ район, село ЯКУШИНЦІ, вулиця Барвінкова, 21 А</t>
  </si>
  <si>
    <t>a75097d7-e7ef-4bdb-8b8a-bcb5b751a3e9</t>
  </si>
  <si>
    <t>Амбулаторія загальної практики - сімейної медицини с.Зубані</t>
  </si>
  <si>
    <t>ЗУБАНІ</t>
  </si>
  <si>
    <t>ПОЛТАВСЬКА область, ГЛОБИНСЬКИЙ район, село ЗУБАНІ, вулиця Шкільна, 7</t>
  </si>
  <si>
    <t>a753a3a5-1fa8-421e-82d5-3a914fd27460</t>
  </si>
  <si>
    <t>a756954b-0924-4282-8acd-c8c8ff582284</t>
  </si>
  <si>
    <t>Амбулаторія загальної практики - сімейної медицини с.Іванівка</t>
  </si>
  <si>
    <t>КИЇВСЬКА область, село ІВАНІВКА, вулиця Миру, 7</t>
  </si>
  <si>
    <t>a757bee7-57f8-476f-8542-61307c960ebc</t>
  </si>
  <si>
    <t>ФАП с.ВОВЧИНЕЦЬ</t>
  </si>
  <si>
    <t>ЧЕРНІВЕЦЬКА область, ВИЖНИЦЬКИЙ район, село ВОВЧИНЕЦЬ, вулиця ЦЕНТРАЛЬНА, 28</t>
  </si>
  <si>
    <t>a758a692-f501-4a8c-95ff-32c5a15767d3</t>
  </si>
  <si>
    <t>ПЗ с. Вищий Булатець</t>
  </si>
  <si>
    <t>ВИЩИЙ БУЛАТЕЦЬ</t>
  </si>
  <si>
    <t>ПОЛТАВСЬКА область, ЛУБЕНСЬКИЙ район, село ВИЩИЙ БУЛАТЕЦЬ, вулиця Халявицького, 10Б</t>
  </si>
  <si>
    <t>a75e6999-5f0d-4365-98f4-7faa94c49287</t>
  </si>
  <si>
    <t>Ендокринологічний кабінет</t>
  </si>
  <si>
    <t>a75ef522-d2ce-472c-b92b-d960c4455772</t>
  </si>
  <si>
    <t>Амбулаторія с.Красносілка</t>
  </si>
  <si>
    <t>ОДЕСЬКА область, ЛИМАНСЬКИЙ район, село КРАСНОСІЛКА, вулиця Шкільна, 1б</t>
  </si>
  <si>
    <t>a75fc429-9450-4d10-b161-3d3ab5a31a62</t>
  </si>
  <si>
    <t>Амбулаторія загальної практики-сімейної медицини с.Новогорівка</t>
  </si>
  <si>
    <t>НОВОГОРІВКА</t>
  </si>
  <si>
    <t>ЗАПОРІЗЬКА область, ТОКМАЦЬКИЙ район, село НОВОГОРІВКА, вулиця Янишева, 49</t>
  </si>
  <si>
    <t>a76083eb-f227-4d58-b171-58f5fae2a83e</t>
  </si>
  <si>
    <t>ЛЬВІВСЬКА область, місто РАДЕХІВ, вулиця Лесі Українки, 8</t>
  </si>
  <si>
    <t>a7660145-cfe3-4c44-a5df-a99a017900b6</t>
  </si>
  <si>
    <t>Комунальне некомерційне підприємство "Ямпільська територіальна лікарня"Ямпільської міської ради</t>
  </si>
  <si>
    <t>ВІННИЦЬКА область, ЯМПІЛЬСЬКИЙ район, місто ЯМПІЛЬ, вулиця Пирогова, 1</t>
  </si>
  <si>
    <t>a767d621-d7b9-48c6-93f3-23543dd507ae</t>
  </si>
  <si>
    <t>ФП с.Терни</t>
  </si>
  <si>
    <t>ХАРКІВСЬКА область, ДВОРІЧАНСЬКИЙ район, село ТЕРНИ, вулиця Концевича Андрія Дмитровича, 3</t>
  </si>
  <si>
    <t>a770b3d1-091a-40a4-ba60-73f2c5135989</t>
  </si>
  <si>
    <t>АЗПСМ с. Старовірівка</t>
  </si>
  <si>
    <t>ХАРКІВСЬКА область, ШЕВЧЕНКІВСЬКИЙ район, село СТАРОВІРІВКА, вулиця 40 років перемоги, 101 Б</t>
  </si>
  <si>
    <t>a77284f2-82b9-45ef-978c-1b45ef4f8802</t>
  </si>
  <si>
    <t>Шпитьківська АЗПСМ</t>
  </si>
  <si>
    <t>a7891ce1-18d4-439e-9d62-f165dd281934</t>
  </si>
  <si>
    <t>ФП с. Літинські Хутори</t>
  </si>
  <si>
    <t>ЛІТИНСЬКІ ХУТОРИ</t>
  </si>
  <si>
    <t>ВІННИЦЬКА область, ЛІТИНСЬКИЙ район, село ЛІТИНСЬКІ ХУТОРИ, вулиця КОЦЮБИНСЬКОГО, 2</t>
  </si>
  <si>
    <t>a78b7aa4-a2b3-418c-bf41-8de69d12a36b</t>
  </si>
  <si>
    <t>Амбулаторія ЗПСМ с. Керносівка (КНП "ЦПМСД" Черкаської селищної ради")</t>
  </si>
  <si>
    <t>КЕРНОСІВКА</t>
  </si>
  <si>
    <t>ДНІПРОПЕТРОВСЬКА область, НОВОМОСКОВСЬКИЙ район, село КЕРНОСІВКА, вулиця Калинова, 37</t>
  </si>
  <si>
    <t>a78c0b96-a6ff-4046-b3f0-091a85971c05</t>
  </si>
  <si>
    <t>с.Велика Мечетня СЛА ЗПСМ</t>
  </si>
  <si>
    <t>ВЕЛИКА МЕЧЕТНЯ</t>
  </si>
  <si>
    <t>МИКОЛАЇВСЬКА область, КРИВООЗЕРСЬКИЙ район, село ВЕЛИКА МЕЧЕТНЯ, вулиця Шевченка, 83</t>
  </si>
  <si>
    <t>a793af0f-692d-4203-9de3-cdbe24f6828f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</si>
  <si>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"Самбір" Пункт ЕМД "Дубляни"</t>
  </si>
  <si>
    <t>ЛЬВІВСЬКА область, смт. ДУБЛЯНИ, вулиця Січових Стрільців, 11</t>
  </si>
  <si>
    <t>a79aa366-cbb8-4248-8a8d-dbe37429a32c</t>
  </si>
  <si>
    <t>Сороківський фельдшерсько-акушерський пункт</t>
  </si>
  <si>
    <t>СОРОКИ</t>
  </si>
  <si>
    <t>ТЕРНОПІЛЬСЬКА область, БУЧАЦЬКИЙ район, село СОРОКИ, вулиця Асфальтна, 19</t>
  </si>
  <si>
    <t>a79cee28-4fd3-472f-93b3-638107c44988</t>
  </si>
  <si>
    <t>Амбулаторія с. Григорівка (КЗ "Васильківський ЦПМСД")</t>
  </si>
  <si>
    <t>ДНІПРОПЕТРОВСЬКА область, ВАСИЛЬКІВСЬКИЙ район, село ГРИГОРІВКА, вулиця Миру, 1</t>
  </si>
  <si>
    <t>a79fd55f-61a1-4e82-a2aa-18d356df0d98</t>
  </si>
  <si>
    <t>Комунальне некомерційне підприємство Фастівської міської ради «Фастівська центральна районна лікарня»   (Л. Толстого, 17)</t>
  </si>
  <si>
    <t>КИЇВСЬКА область, місто ФАСТІВ, вулиця Льва Толстого, 17</t>
  </si>
  <si>
    <t>a7a654b0-20c3-4003-952e-d1e1cb9cbb20</t>
  </si>
  <si>
    <t>Фельдшерсько-акушерський пункт с.Шарківщина</t>
  </si>
  <si>
    <t>ШАРКІВЩИНА</t>
  </si>
  <si>
    <t>ПОЛТАВСЬКА область, МИРГОРОДСЬКИЙ район, село ШАРКІВЩИНА, вулиця Паркова, 17/2</t>
  </si>
  <si>
    <t>a7a6890e-2c1c-45e4-84b6-5738bdf2b21c</t>
  </si>
  <si>
    <t>Комунальне некомерційне підприємство "Міська лікарня №10" Запорізької міської ради</t>
  </si>
  <si>
    <t>a7b52cb1-aadc-4d2a-bf83-7c50a8c0e286</t>
  </si>
  <si>
    <t>Комунальне некомерційне підприємство "Котелевська лікарня планового лікування" Котелевської селищної ради</t>
  </si>
  <si>
    <t>ПОЛТАВСЬКА область, смт. КОТЕЛЬВА, вулиця Полтавський шлях, 283</t>
  </si>
  <si>
    <t>a7b53837-53c0-4145-8b31-59310ea9cb45</t>
  </si>
  <si>
    <t>a7b9f103-b3c2-40f7-a54e-a634fe2c467f</t>
  </si>
  <si>
    <t>Комунальне підприємство «Центральна міська лікарня м. Олександрії» Олександрійської міської ради (вул. Бориса Нечерди, 4)</t>
  </si>
  <si>
    <t>a7bc9a33-5ca0-48a3-8768-f542ac381de8</t>
  </si>
  <si>
    <t>Педіатрія ТОВАРИСТВО З ОБМЕЖЕНОЮ ВІДПОВІДАЛЬНІСТЮ "КЛІНІКА ЄВРОКЛІНІКС"</t>
  </si>
  <si>
    <t>a7c75d77-302e-44ea-8a76-fef9d6ad541a</t>
  </si>
  <si>
    <t>ФОП Банас В.В.</t>
  </si>
  <si>
    <t>a7c86cc6-87e4-47a1-87ad-582c5d0765eb</t>
  </si>
  <si>
    <t>ВІДОКРЕМЛЕНИЙ ПІДРОЗДІЛ ЛІКАРСЬКА АМБУЛАТОРІЯ ЗАГАЛЬНОЇ ПРАКТИКИ - СІМЕЙНОЇ МЕДИЦИНИ С. ТРУХАНІВ КОМУНАЛЬНОГО НЕКОМЕРЦІЙНОГО ПІДПРИЄМСТВА СКОЛІВСЬКИЙ ЦЕНТР ПЕРВИННОЇ МЕДИЧНОЇ ДОПОМОГИ СКОЛІВСЬКОЇ РАЙО</t>
  </si>
  <si>
    <t>ТРУХАНІВ</t>
  </si>
  <si>
    <t>ЛЬВІВСЬКА область, СКОЛІВСЬКИЙ район, село ТРУХАНІВ, вулиця Лесі Українки, 1</t>
  </si>
  <si>
    <t>a7d2876f-0154-43cc-99c6-606428d3c9d3</t>
  </si>
  <si>
    <t>Сеньківська амбулаторія ЗПСМ</t>
  </si>
  <si>
    <t>КИЇВСЬКА область, БОРИСПІЛЬСЬКИЙ район, село СЕНЬКІВКА, вулиця Гагаріна, 4а</t>
  </si>
  <si>
    <t>a7d2e56e-2e12-461f-99f3-c557611d7bff</t>
  </si>
  <si>
    <t>ПЗ с. Мацківці</t>
  </si>
  <si>
    <t>МАЦКІВЦІ</t>
  </si>
  <si>
    <t>ПОЛТАВСЬКА область, ЛУБЕНСЬКИЙ район, село МАЦКІВЦІ, вулиця Підгірна, 1А</t>
  </si>
  <si>
    <t>a7da26ec-44d3-4052-97a1-743606ff63ad</t>
  </si>
  <si>
    <t>Нерушайська сільська лікарська амбулаторія загальної практики сімейної медицини</t>
  </si>
  <si>
    <t>НЕРУШАЙ</t>
  </si>
  <si>
    <t>ОДЕСЬКА область, село НЕРУШАЙ, вулиця Центральна, 70</t>
  </si>
  <si>
    <t>a7db55a0-aa8a-4487-ae13-5f7063c3ee13</t>
  </si>
  <si>
    <t>Амбулаторія загальної практики сімейної медицини села Катеринка</t>
  </si>
  <si>
    <t>КАТЕРИНКА</t>
  </si>
  <si>
    <t>МИКОЛАЇВСЬКА область, ПЕРВОМАЙСЬКИЙ район, село КАТЕРИНКА, вулиця Центральна, 1</t>
  </si>
  <si>
    <t>a7dca20a-ce73-4421-a035-264e1603b76a</t>
  </si>
  <si>
    <t>Амбулаторія загальної практики сімейної медицини села Новоукраїнка</t>
  </si>
  <si>
    <t>МИКОЛАЇВСЬКА область, БЕРЕЗНЕГУВАТСЬКИЙ район, село НОВОУКРАЇНКА, вулиця Космонавтів, 1</t>
  </si>
  <si>
    <t>a7e18ade-2633-486b-ba76-cffd3c2608cb</t>
  </si>
  <si>
    <t>Амбулаторія загальної практики сімейної медицини с. Костичани</t>
  </si>
  <si>
    <t>КОСТИЧАНИ</t>
  </si>
  <si>
    <t>ЧЕРНІВЕЦЬКА область, НОВОСЕЛИЦЬКИЙ район, село КОСТИЧАНИ, вулиця Центральна, 68</t>
  </si>
  <si>
    <t>a7ec12dd-904b-494a-a778-11830206bbee</t>
  </si>
  <si>
    <t>ЧЕРКАСЬКА область, ЧИГИРИНСЬКИЙ район, місто ЧИГИРИН, вулиця ЗАМКОВА, 90</t>
  </si>
  <si>
    <t>a7eef6d4-5198-4653-868f-2fbb86d3c9cb</t>
  </si>
  <si>
    <t>КНП "Територіальне стоматологічне об'єднання" Житомирської районної ради</t>
  </si>
  <si>
    <t>ЖИТОМИРСЬКА область, село СТАНИШІВКА, вулиця Шосе Сквирське, 3</t>
  </si>
  <si>
    <t>a7f6402f-f8d5-45a2-bd6b-207242156e1e</t>
  </si>
  <si>
    <t>КОМУНАЛЬНЕ НЕКОМЕРЦІЙНЕ ПІДПРИЄМСТВО "ВЕРХІВЦЕВСЬКА МІСЬКА ЛІКАРНЯ" ВЕРХНЬОДНІПРОВСЬКОЇ РАЙОННОЇ РАДИ"</t>
  </si>
  <si>
    <t>a7fd1d69-4b62-453a-bb53-0ffbd571fe12</t>
  </si>
  <si>
    <t>ПІВНІЧНЕ</t>
  </si>
  <si>
    <t>ДОНЕЦЬКА область, смт. ПІВНІЧНЕ, вулиця Шкільна, 15</t>
  </si>
  <si>
    <t>a802d488-1e12-48f2-b61d-fac504389dd4</t>
  </si>
  <si>
    <t>ФАП с.Дуліби</t>
  </si>
  <si>
    <t>ЛЬВІВСЬКА область, ЖИДАЧІВСЬКИЙ район, село ДУЛІБИ, вулиця Зелена, 1а</t>
  </si>
  <si>
    <t>a8055c6b-6b2c-4dea-900c-e615019c161b</t>
  </si>
  <si>
    <t>Комунальне некомерційне підприємство "Новомосковська центральна міська лікарня"Новомосковської міської ради"</t>
  </si>
  <si>
    <t>Новомосковськ</t>
  </si>
  <si>
    <t>ДНІПРОПЕТРОВСЬКА область, місто Новомосковськ, вулиця Сучкова, 40</t>
  </si>
  <si>
    <t>a8066c0f-b5a4-4b49-ba8f-651f5ff7feb6</t>
  </si>
  <si>
    <t>Амбулаторія ЗПСМ с. Осій</t>
  </si>
  <si>
    <t>ОСІЙ</t>
  </si>
  <si>
    <t>ЗАКАРПАТСЬКА область, ІРШАВСЬКИЙ район, село ОСІЙ, вулиця Шевченка, 44</t>
  </si>
  <si>
    <t>a8128d7d-d709-40ff-ab0e-19f6c27a35d2</t>
  </si>
  <si>
    <t>Амбулаторія загальної практики сімейної медицини №1 КНП БМР "МЦПМСД №2"</t>
  </si>
  <si>
    <t>КИЇВСЬКА область, місто БІЛА ЦЕРКВА, вулиця Леваневського, 56 А</t>
  </si>
  <si>
    <t>a8135c46-b388-488f-9dc4-ca590da21aab</t>
  </si>
  <si>
    <t>Літинська амбулаторія загальної практики-сімейної медицини</t>
  </si>
  <si>
    <t>ВІННИЦЬКА область, ЛІТИНСЬКИЙ район, смт. ЛІТИН, вулиця Пирогова, 17</t>
  </si>
  <si>
    <t>a813986d-5897-469d-8ef3-dd45d0d7d5ad</t>
  </si>
  <si>
    <t>Відділення сімейної медицини № 2 центру первинної медичної допомоги Комунального некомерційного підприємства  "5-а міська клінічна поліклініка  м.Львова"</t>
  </si>
  <si>
    <t>a8192465-ec1f-4189-9915-15538ea443e1</t>
  </si>
  <si>
    <t>РІВНЕНСЬКА область, ЗДОЛБУНІВСЬКИЙ район, село ГЛИНСЬК, вулиця Лісовики, 65</t>
  </si>
  <si>
    <t>a81dc084-b12f-4869-be73-ea5b722834ad</t>
  </si>
  <si>
    <t>Пирогівський фельдшерський пункт</t>
  </si>
  <si>
    <t>ПИРОГІВКА</t>
  </si>
  <si>
    <t>СУМСЬКА область, ШОСТКИНСЬКИЙ район, село ПИРОГІВКА, вулиця Миру, 55</t>
  </si>
  <si>
    <t>a821e661-6f42-438e-a03b-8814dc047cb3</t>
  </si>
  <si>
    <t>Добрянська амбулаторія загальної практики - сімейної медицини</t>
  </si>
  <si>
    <t>ЧЕРНІГІВСЬКА область, смт. ДОБРЯНКА, вулиця Б.Хмельницького, 60 А</t>
  </si>
  <si>
    <t>a82bc82c-12e8-4e44-b67c-6937a5308593</t>
  </si>
  <si>
    <t>Міська лікарська амбулаторія загальної практики - сімейної медицини м. Зеленодольськ КНП "Зеленодольський центр ПМСД" ЗМР</t>
  </si>
  <si>
    <t>ДНІПРОПЕТРОВСЬКА область, АПОСТОЛІВСЬКИЙ район, місто ЗЕЛЕНОДОЛЬСЬК, вулиця Спортивна, 2</t>
  </si>
  <si>
    <t>a83201be-02b3-4c83-9f75-c713d5982407</t>
  </si>
  <si>
    <t>ДНІПРОПЕТРОВСЬКА область, місто КАМ'ЯНСЬКЕ, вулиця Звенигородська, 17</t>
  </si>
  <si>
    <t>a8348819-ce86-41ee-80aa-235d8d021238</t>
  </si>
  <si>
    <t>Фельдшерський пункт  с.Тепениця</t>
  </si>
  <si>
    <t>ТЕПЕНИЦЯ</t>
  </si>
  <si>
    <t>ЖИТОМИРСЬКА область, ОЛЕВСЬКИЙ район, село ТЕПЕНИЦЯ, вулиця Левчука, 43 Г</t>
  </si>
  <si>
    <t>a8370a23-921b-4826-a77a-ad542d27cefc</t>
  </si>
  <si>
    <t>Комунальне некомерційне підприємство "Юр’’ївська центральна районна лікарня" Юр’ївської селищної ради</t>
  </si>
  <si>
    <t>ДНІПРОПЕТРОВСЬКА область, ЮР'ЇВСЬКИЙ район, смт. ЮР'ЇВКА, вулиця Вишнева, 61</t>
  </si>
  <si>
    <t>a83cfce9-0b22-4087-b9c9-dfb966c4c2d2</t>
  </si>
  <si>
    <t>Фельдшерсько-акушерський пункт с.Розселенець</t>
  </si>
  <si>
    <t>РОЗСЕЛЕНЕЦЬ</t>
  </si>
  <si>
    <t>ОДЕСЬКА область, БІЛЯЇВСЬКИЙ район, селище РОЗСЕЛЕНЕЦЬ, вулиця ШЕВЧЕНКА, 32</t>
  </si>
  <si>
    <t>a846214f-d32a-4ec2-83a2-de1449b8138f</t>
  </si>
  <si>
    <t>ФП Побережне</t>
  </si>
  <si>
    <t>ПОБЕРЕЖНЕ</t>
  </si>
  <si>
    <t>ВІННИЦЬКА область, ВІННИЦЬКИЙ район, село ПОБЕРЕЖНЕ, вулиця Зарічна, 94</t>
  </si>
  <si>
    <t>a84996c7-bb5e-4985-abf7-a425ae712858</t>
  </si>
  <si>
    <t>Кабінет функціональної діагностики</t>
  </si>
  <si>
    <t>a84d3e58-46e2-4980-89da-578f7a7fb37c</t>
  </si>
  <si>
    <t>Товариство з обмеженою відповідальністю "Оксфорд Медікал -Одеса"</t>
  </si>
  <si>
    <t>ОДЕСЬКА область, місто ОДЕСА, вулиця Французський бульвар, 15</t>
  </si>
  <si>
    <t>a851df53-6d6a-407a-a9a8-6c8401df11d3</t>
  </si>
  <si>
    <t>a853a744-50fb-4095-8789-1c3474a70476</t>
  </si>
  <si>
    <t>Комунальне підприємство "Волинський обласний центр екстреної медичної допомоги та медицини катастроф" Волинської обласної ради Любешівське відділення екстренної медичної допомоги  пункт ЕМД с.Велика Глуша</t>
  </si>
  <si>
    <t>ВЕЛИКА ГЛУША</t>
  </si>
  <si>
    <t>ВОЛИНСЬКА область, ЛЮБЕШІВСЬКИЙ район, село ВЕЛИКА ГЛУША, вулиця Шевченка, 3</t>
  </si>
  <si>
    <t>a85d0de3-5755-4367-b82a-53fa51b0e9d8</t>
  </si>
  <si>
    <t>терапевтичний</t>
  </si>
  <si>
    <t>ОДЕСЬКА область, місто ОДЕСА, вулиця Жуковського, 10</t>
  </si>
  <si>
    <t>a862a218-3eb8-4550-8657-ef65753ea8ca</t>
  </si>
  <si>
    <t>Вельбівська амбулаторія загальної практики - сімейної медицини</t>
  </si>
  <si>
    <t>ВЕЛЬБІВКА</t>
  </si>
  <si>
    <t>ПОЛТАВСЬКА область, село ВЕЛЬБІВКА, вулиця Центральна, 134</t>
  </si>
  <si>
    <t>a8662b5b-011c-4f6c-9260-d6b7d444a428</t>
  </si>
  <si>
    <t>Гладківська лікарська амбулаторія загальної практики - сімейної медицини</t>
  </si>
  <si>
    <t>ГЛАДКІВКА</t>
  </si>
  <si>
    <t>ХЕРСОНСЬКА область, ГОЛОПРИСТАНСЬКИЙ район, село ГЛАДКІВКА, вулиця Центральна, 117-Б</t>
  </si>
  <si>
    <t>a8663a27-281e-4177-871c-2907216df4b9</t>
  </si>
  <si>
    <t>ФАП с.Вовчатичі</t>
  </si>
  <si>
    <t>ВОВЧАТИЧІ</t>
  </si>
  <si>
    <t>ЛЬВІВСЬКА область, ЖИДАЧІВСЬКИЙ район, село ВОВЧАТИЧІ, вулиця Миру, 26</t>
  </si>
  <si>
    <t>a86758ff-bfc5-491d-abbf-2e0f8c1bb544</t>
  </si>
  <si>
    <t>Вільхівчиківська амбулаторія загальної практики сімейної медицини</t>
  </si>
  <si>
    <t>ЗАКАРПАТСЬКА область, ТЯЧІВСЬКИЙ район, село ВІЛЬХІВЧИК, вулиця Вільхівчик, 413</t>
  </si>
  <si>
    <t>a869a66c-8da5-41c3-8558-69297f4d4610</t>
  </si>
  <si>
    <t>Фельдшерсько-акушерський пункт села Антопіль</t>
  </si>
  <si>
    <t>АНТОПІЛЬ</t>
  </si>
  <si>
    <t>РІВНЕНСЬКА область, РІВНЕНСЬКИЙ район, село АНТОПІЛЬ, вулиця Київська, 56</t>
  </si>
  <si>
    <t>a8709ec5-fced-4236-97f6-84b6a7837a35</t>
  </si>
  <si>
    <t>Комунальне некомерційне підприємство "Центр первинної медико-санітарної допомоги № 1" Шевченківського району міста Києва амбулаторія ЗПСМ № 10</t>
  </si>
  <si>
    <t>a874c178-d662-4134-8bf4-4297a390c0e9</t>
  </si>
  <si>
    <t>Попівський ФАП</t>
  </si>
  <si>
    <t>ПОЛТАВСЬКА область, КАРЛІВСЬКИЙ район, село ПОПІВКА, вулиця Молодіжна, 9</t>
  </si>
  <si>
    <t>a87f096f-282e-494c-baee-eb70414c52dd</t>
  </si>
  <si>
    <t>ЛЬВІВСЬКА область, місто ЛЬВІВ, вулиця Коновальця, 20</t>
  </si>
  <si>
    <t>a880f3ae-b973-4762-8167-30d29deb34d9</t>
  </si>
  <si>
    <t>Амбулаторія загальної практики сімейної медицина села Вільне Запоріжжя</t>
  </si>
  <si>
    <t>ВІЛЬНЕ ЗАПОРІЖЖЯ</t>
  </si>
  <si>
    <t>МИКОЛАЇВСЬКА область, НОВОБУЗЬКИЙ район, село ВІЛЬНЕ ЗАПОРІЖЖЯ, вулиця Гагаріна, 1</t>
  </si>
  <si>
    <t>a8829784-9bdf-4669-b542-5806d3bccb9e</t>
  </si>
  <si>
    <t>Шабалтаєвський  фельдшерський пункт</t>
  </si>
  <si>
    <t>ШАБАЛТАЄВЕ</t>
  </si>
  <si>
    <t>СУМСЬКА область, ОХТИРСЬКИЙ район, село ШАБАЛТАЄВЕ, вулиця Шкільна, 2</t>
  </si>
  <si>
    <t>a890d46d-d8a5-414d-bf77-1a84f309d153</t>
  </si>
  <si>
    <t>ДНІПРОПЕТРОВСЬКА область, ШИРОКІВСЬКИЙ район, село ОЛЕКСАНДРІВКА, вулиця Больнична, 31</t>
  </si>
  <si>
    <t>a8973255-bda2-4a62-abbf-71a0a9085636</t>
  </si>
  <si>
    <t>МНП №4 - Стаціонарні відділення</t>
  </si>
  <si>
    <t>ОДЕСЬКА область, село УСАТОВЕ, вулиця сільська рада Усатівська, комплекс будівель та споруд, 1</t>
  </si>
  <si>
    <t>a8a27b1b-4bb9-4823-b529-e65b0fefaa34</t>
  </si>
  <si>
    <t>Комунальне некомерційне підприємство Броварської міської ради Київської області "Броварська стоматологічна поліклініка"</t>
  </si>
  <si>
    <t>КИЇВСЬКА область, місто БРОВАРИ, бульвар Незалежності, 10</t>
  </si>
  <si>
    <t>a8a2cd0b-b3fb-476a-a776-2a5e3f19b9a3</t>
  </si>
  <si>
    <t>Миляцька амбулаторія загальної практики-сімейної медицини</t>
  </si>
  <si>
    <t>РІВНЕНСЬКА область, село МИЛЯЧ, вулиця Василевського, 122 А</t>
  </si>
  <si>
    <t>a8a6f517-7a72-4ba7-b2ef-6ef04819f93d</t>
  </si>
  <si>
    <t>Омельнівський фельдшерсько-акушерський пункт</t>
  </si>
  <si>
    <t>ОМЕЛЬНЕ</t>
  </si>
  <si>
    <t>ВОЛИНСЬКА область, ШАЦЬКИЙ район, село ОМЕЛЬНЕ, вулиця Лісова, 2</t>
  </si>
  <si>
    <t>a8aad47c-60e4-4ad7-825a-a9d6d46554d3</t>
  </si>
  <si>
    <t>Авангардівська АЗПСМ с.Прилиманське</t>
  </si>
  <si>
    <t>ПРИЛИМАНСЬКЕ</t>
  </si>
  <si>
    <t>ОДЕСЬКА область, ОВІДІОПОЛЬСЬКИЙ район, село ПРИЛИМАНСЬКЕ, вулиця Центральна, 119</t>
  </si>
  <si>
    <t>a8b264b6-0df4-4a92-8633-e6f5569e91b4</t>
  </si>
  <si>
    <t>Консультативно-діагностична поліклініка №1</t>
  </si>
  <si>
    <t>ЛУГАНСЬКА область, ПОПАСНЯНСЬКИЙ район, місто ПОПАСНА, вулиця Першотравнева, 165</t>
  </si>
  <si>
    <t>a8b5974e-8f75-4151-b243-bbd283207de6</t>
  </si>
  <si>
    <t>АЗПСМ с.Борова</t>
  </si>
  <si>
    <t>a8b7d8c5-67fa-44fd-82e1-14645a6f67d9</t>
  </si>
  <si>
    <t>ФЕДОРІВСЬКА АМБУЛАТОРІЯ ЗАГАЛЬНОЇ ПРАКТИКИ СІМЕЙНОЇ МЕДИЦИНИ</t>
  </si>
  <si>
    <t>КИЇВСЬКА область, ВИШГОРОДСЬКИЙ район, село ФЕДОРІВКА, вулиця МИРУ, 24/2</t>
  </si>
  <si>
    <t>a8bc3681-b931-4a85-b08c-fd90c12fd22f</t>
  </si>
  <si>
    <t>Блиставицька амбулаторія загальної практики сімейної медицини КНП «Бучанський ЦПМСД» БМР</t>
  </si>
  <si>
    <t>БЛИСТАВИЦЯ</t>
  </si>
  <si>
    <t>КИЇВСЬКА область, БОРОДЯНСЬКИЙ район, село БЛИСТАВИЦЯ, вулиця Єдності, 1а</t>
  </si>
  <si>
    <t>a8bdda83-cf2a-47b9-93f8-f5c216ee8b6d</t>
  </si>
  <si>
    <t>Загальноосвітня школа № 4</t>
  </si>
  <si>
    <t>ОДЕСЬКА область, місто ЧОРНОМОРСЬК, вулиця 1 Травня , 9-А</t>
  </si>
  <si>
    <t>a8c0e4d6-2216-4fd9-baab-cdf163bda1bd</t>
  </si>
  <si>
    <t>Амбулаторія 2</t>
  </si>
  <si>
    <t>ДОНЕЦЬКА область, місто ПОКРОВСЬК, вулиця Поштова, 34а</t>
  </si>
  <si>
    <t>a8c9e007-997b-4782-8327-0cada7620e26</t>
  </si>
  <si>
    <t>a8cc8af8-6af2-4544-8584-6591660d1990</t>
  </si>
  <si>
    <t>ЗАПОРІЗЬКА область, ОРІХІВСЬКИЙ район, село ОМЕЛЬНИК, вулиця Перемоги, 4</t>
  </si>
  <si>
    <t>a8ce8273-8f14-41e4-9554-1bed04bd4265</t>
  </si>
  <si>
    <t>Амбулаторія ЗПСМ с. Бронька</t>
  </si>
  <si>
    <t>БРОНЬКА</t>
  </si>
  <si>
    <t>ЗАКАРПАТСЬКА область, ІРШАВСЬКИЙ район, село БРОНЬКА, вулиця , 152-а</t>
  </si>
  <si>
    <t>a8d39a52-7198-45f2-9794-ee11d4613cbf</t>
  </si>
  <si>
    <t>Кабінет магнітно-резонансної томографії ЛДЦ ТОВ Цнтр травматології та ортопедії" - Ортопедо-травматологічне відділення №2</t>
  </si>
  <si>
    <t>a8d681f1-20da-4bff-97a6-d2b8c5ec445d</t>
  </si>
  <si>
    <t>ДНІПРОПЕТРОВСЬКА область, місто КРИВИЙ РІГ, вулиця Володимира Великого, 21а</t>
  </si>
  <si>
    <t>a8d80145-962d-4e44-837b-410cfa55f6f2</t>
  </si>
  <si>
    <t>Вільшанська лікарська амбулаторія загальної практики сімейної медицини</t>
  </si>
  <si>
    <t>КІРОВОГРАДСЬКА область, ВІЛЬШАНСЬКИЙ район, смт. ВІЛЬШАНКА, вулиця Миру, 30</t>
  </si>
  <si>
    <t>a8d885f7-b383-40c7-ab00-e245091ef7a9</t>
  </si>
  <si>
    <t>Філія №8 КНП "КДЦ" Шевченківського району м. Києва, вул. Білоруська, 11б</t>
  </si>
  <si>
    <t>М.КИЇВ, місто КИЇВ, вулиця Білоруська, 11б</t>
  </si>
  <si>
    <t>a8de9a24-fc29-4ed9-97e9-9c573a9b74cd</t>
  </si>
  <si>
    <t>a8e055d1-a958-46f5-8569-83175c2ba560</t>
  </si>
  <si>
    <t>Фельдшерсько-акушерський пункт села Комарівка</t>
  </si>
  <si>
    <t>РІВНЕНСЬКА область, КОСТОПІЛЬСЬКИЙ район, село КОМАРІВКА, вулиця Центральна, 6а</t>
  </si>
  <si>
    <t>a8e12601-a387-4713-a7f5-da8852cff60d</t>
  </si>
  <si>
    <t>Верхівська амбулаторія  загальної практики сімейної медицини</t>
  </si>
  <si>
    <t>ВІННИЦЬКА область, БАРСЬКИЙ район, село ВЕРХІВКА, вулиця Св. Миколая, 32</t>
  </si>
  <si>
    <t>a8e18469-29b1-4aa3-a96d-f9c853a1c832</t>
  </si>
  <si>
    <t>Паліативне відділення відокремленого структурного підрозділу Дрогобицька районна лікарня № 2 с. Рихтичі КНП "ДРЛ" ДРР</t>
  </si>
  <si>
    <t>РИХТИЧІ</t>
  </si>
  <si>
    <t>ЛЬВІВСЬКА область, село РИХТИЧІ, вулиця Дрогобицька, 11</t>
  </si>
  <si>
    <t>a8e2eaef-b4b9-4990-82c7-da4ebdc6a955</t>
  </si>
  <si>
    <t>Мелітопольське протитуберкульозне відділення</t>
  </si>
  <si>
    <t>ЗАПОРІЗЬКА область, місто МЕЛІТОПОЛЬ, вулиця Чкалова, 1в</t>
  </si>
  <si>
    <t>a8e47692-2888-44b7-a7f2-90c949e16031</t>
  </si>
  <si>
    <t>ФАП села Дальник</t>
  </si>
  <si>
    <t>ДАЛЬНИК</t>
  </si>
  <si>
    <t>ОДЕСЬКА область, ОВІДІОПОЛЬСЬКИЙ район, село ДАЛЬНИК, вулиця Дружби, 111</t>
  </si>
  <si>
    <t>a8ee3d5f-46fa-415f-91a6-2e2c43083a06</t>
  </si>
  <si>
    <t>Амбулаторія ЗПСМ №1 м. Марганець (КНП "Марганецький ЦПМСД") черговий кабінет</t>
  </si>
  <si>
    <t>a908a3a3-20c2-4b3f-be31-b00888f8fbc4</t>
  </si>
  <si>
    <t>Амбулаторія загальної практики - сімейної медицини с. Стецьківка</t>
  </si>
  <si>
    <t>СУМСЬКА область, СУМСЬКИЙ район, село СТЕЦЬКІВКА, вулиця Сумська, 79</t>
  </si>
  <si>
    <t>a909837b-2fb8-4556-99fb-c445c9b58b7e</t>
  </si>
  <si>
    <t>Фельдшерсько-акушерський пункт села Лемешівка</t>
  </si>
  <si>
    <t>КИЇВСЬКА область, ЯГОТИНСЬКИЙ район, село ЛЕМЕШІВКА, вулиця Центральна, 48-А</t>
  </si>
  <si>
    <t>a90b61a8-5d06-4851-8029-59591a31aad5</t>
  </si>
  <si>
    <t>ФП с.Африканівка</t>
  </si>
  <si>
    <t>АФРИКАНІВКА</t>
  </si>
  <si>
    <t>ХАРКІВСЬКА область, БАРВІНКІВСЬКИЙ район, село АФРИКАНІВКА, провулок пров.Шкільний, 1</t>
  </si>
  <si>
    <t>a90b8e82-1271-4a92-aa1e-3f654a9f7f24</t>
  </si>
  <si>
    <t>Новогалещинська АЗПСМ</t>
  </si>
  <si>
    <t>НОВА ГАЛЕЩИНА</t>
  </si>
  <si>
    <t>ПОЛТАВСЬКА область, КОЗЕЛЬЩИНСЬКИЙ район, смт. НОВА ГАЛЕЩИНА, вулиця Садова, 4</t>
  </si>
  <si>
    <t>a90c9198-c701-4757-a41a-4a03aa06bbd5</t>
  </si>
  <si>
    <t>Амбулаторія ЗПСМ с.Щасливцеве</t>
  </si>
  <si>
    <t>ЩАСЛИВЦЕВЕ</t>
  </si>
  <si>
    <t>ХЕРСОНСЬКА область, ГЕНІЧЕСЬКИЙ район, село ЩАСЛИВЦЕВЕ, вулиця Миру, 23</t>
  </si>
  <si>
    <t>a9105f90-3e69-4f72-813f-b90283df3103</t>
  </si>
  <si>
    <t>Пункт здоров`я села Іванівка</t>
  </si>
  <si>
    <t>СУМСЬКА область, ВЕЛИКОПИСАРІВСЬКИЙ район, село ІВАНІВКА, вулиця Іванівська, 5</t>
  </si>
  <si>
    <t>a91154da-32d0-4349-860a-5a4e6fcb5805</t>
  </si>
  <si>
    <t>фельдшерський пункт села Загризове</t>
  </si>
  <si>
    <t>ЗАГРИЗОВЕ</t>
  </si>
  <si>
    <t>ХАРКІВСЬКА область, БОРІВСЬКИЙ район, село ЗАГРИЗОВЕ, вулиця Шевченка, 35</t>
  </si>
  <si>
    <t>a91b46ac-8e30-44f0-a823-2a2c78c389c5</t>
  </si>
  <si>
    <t>АЗПСМ с. Лиманець</t>
  </si>
  <si>
    <t>ЛИМАНЕЦЬ</t>
  </si>
  <si>
    <t>ХЕРСОНСЬКА область, БЕРИСЛАВСЬКИЙ район, село ЛИМАНЕЦЬ, вулиця Ніни Токар, 3</t>
  </si>
  <si>
    <t>a91d95e8-358a-4d2e-b7cc-be6937e16455</t>
  </si>
  <si>
    <t>ФАП с. Балюки</t>
  </si>
  <si>
    <t>БАЛЮКИ</t>
  </si>
  <si>
    <t>ПОЛТАВСЬКА область, ВЕЛИКОБАГАЧАНСЬКИЙ район, село БАЛЮКИ, вулиця Козацька, 5</t>
  </si>
  <si>
    <t>a9259272-7e58-4230-9a6d-788b4740c5e2</t>
  </si>
  <si>
    <t>a926a05f-0f6e-4b21-8cd9-95d597629d97</t>
  </si>
  <si>
    <t>Червоноозерський ФП</t>
  </si>
  <si>
    <t>ЧЕРВОНЕ ОЗЕРО</t>
  </si>
  <si>
    <t>КІРОВОГРАДСЬКА область, ДОЛИНСЬКИЙ район, село ЧЕРВОНЕ ОЗЕРО, вулиця Шкільна, 10</t>
  </si>
  <si>
    <t>a92a27a5-9a2f-4315-8ba5-df2c64a2a195</t>
  </si>
  <si>
    <t>Сімейний доктор Героїв</t>
  </si>
  <si>
    <t>ДНІПРОПЕТРОВСЬКА область, місто ДНІПРО, проспект Героїв, 17а</t>
  </si>
  <si>
    <t>a9307ec9-841a-46f5-b5a0-f20d46113bd2</t>
  </si>
  <si>
    <t>КОМУНАЛЬНЕ ПІДПРИЄМСТВО "ДАШІВСЬКА АМБУЛАТОРІЯ ЗАГАЛЬНОЇ ПРАКТИКИ-СІМЕЙНОЇ МЕДИЦИНИ" ДАШІВСЬКОЇ СЕЛИЩНОЇ РАДИ</t>
  </si>
  <si>
    <t>ВІННИЦЬКА область, ІЛЛІНЕЦЬКИЙ район, смт. ДАШІВ, вулиця Пирогова, 2</t>
  </si>
  <si>
    <t>a930b5cf-0c55-48fb-ad33-0e020c25231e</t>
  </si>
  <si>
    <t>ФОП Швая Світлана Петрівна</t>
  </si>
  <si>
    <t>РІВНЕНСЬКА область, РІВНЕНСЬКИЙ район, село ЗОРЯ, вулиця 1 Травня, 40</t>
  </si>
  <si>
    <t>a930bf66-8dea-4bf8-9c77-0c3a122b43c1</t>
  </si>
  <si>
    <t>ХМЕЛЬНИЦЬКА область, місто КАМ'ЯНЕЦЬ-ПОДІЛЬСЬКИЙ, вулиця Огієнко, 20</t>
  </si>
  <si>
    <t>a931029f-dabb-40b5-a1e5-159dc3c3ca0c</t>
  </si>
  <si>
    <t>Фельдшерський пункт  с. Гереженівка</t>
  </si>
  <si>
    <t>ГЕРЕЖЕНІВКА</t>
  </si>
  <si>
    <t>ЧЕРКАСЬКА область, УМАНСЬКИЙ район, село ГЕРЕЖЕНІВКА, вулиця Грушевського, 32</t>
  </si>
  <si>
    <t>a9383e25-d5b9-4fe5-8b10-0bfb96783ac5</t>
  </si>
  <si>
    <t>ФП  села Бурбине</t>
  </si>
  <si>
    <t>БУРБИНЕ</t>
  </si>
  <si>
    <t>ПОЛТАВСЬКА область, СЕМЕНІВСЬКИЙ район, село БУРБИНЕ, вулиця Садова, 49</t>
  </si>
  <si>
    <t>a9386a57-1dc0-41ba-8003-fa4a291e4c98</t>
  </si>
  <si>
    <t>Комунальне некомерційне підприємство "Хорольська міська лікарня" Хорольської міської ради Лубенського району Полтавської області вул.Михайла Полонського 34</t>
  </si>
  <si>
    <t>ПОЛТАВСЬКА область, ХОРОЛЬСЬКИЙ район, місто ХОРОЛ, вулиця Михайла Полонського, 34</t>
  </si>
  <si>
    <t>a93b9871-b2ff-43c6-b4fd-d4f836c50c96</t>
  </si>
  <si>
    <t>ІВАНО-ФРАНКІВСЬКА область, ДОЛИНСЬКИЙ район, місто ДОЛИНА, вулиця Міцкевича, 44</t>
  </si>
  <si>
    <t>a93d8e1b-f058-44a0-8e8c-c9057b91f091</t>
  </si>
  <si>
    <t>Вершино-Кам'янська амбулаторія ЗПСМ</t>
  </si>
  <si>
    <t>ВЕРШИНО-КАМ'ЯНКА</t>
  </si>
  <si>
    <t>КІРОВОГРАДСЬКА область, НОВГОРОДКІВСЬКИЙ район, село ВЕРШИНО-КАМ'ЯНКА, вулиця Миру, 1</t>
  </si>
  <si>
    <t>a93ed33f-5af1-40c0-841f-f14dc4997131</t>
  </si>
  <si>
    <t>Рожищенська АЗПСМ №1</t>
  </si>
  <si>
    <t>a9400e25-9364-4983-957b-a719bb2aafdc</t>
  </si>
  <si>
    <t>ТЕРНОПІЛЬСЬКА область, ПІДГАЄЦЬКИЙ район, місто ПІДГАЙЦІ, вулиця Шевченка, 19б</t>
  </si>
  <si>
    <t>a9558653-8b4e-48fc-bc99-98f034f47ffe</t>
  </si>
  <si>
    <t>Місце надання послуг №1 ( Воскресенська 2-Д)</t>
  </si>
  <si>
    <t>ДНІПРОПЕТРОВСЬКА область, місто ДНІПРО, вулиця Воскресенська, 2-Д</t>
  </si>
  <si>
    <t>a9558dd5-3b56-49a7-b38e-b555993d2ea8</t>
  </si>
  <si>
    <t>Лікувально-діагностичний підрозділ</t>
  </si>
  <si>
    <t>М.КИЇВ, місто КИЇВ, вулиця Анни Ахматової, 46</t>
  </si>
  <si>
    <t>a95d973c-1077-41cb-a46d-e0eda10c6eb5</t>
  </si>
  <si>
    <t>Зарічанська амбулаторія загальної практики-сімейної медицини</t>
  </si>
  <si>
    <t>ЗАРІЧАНКА</t>
  </si>
  <si>
    <t>ХМЕЛЬНИЦЬКА область, ЧЕМЕРОВЕЦЬКИЙ район, село ЗАРІЧАНКА, вулиця Гусятинське шосе, 1</t>
  </si>
  <si>
    <t>a96279fd-fb39-46d3-8b92-01635f05187d</t>
  </si>
  <si>
    <t>КП "Рожищенська багатопрофільна лікарня" Рожищенської МР</t>
  </si>
  <si>
    <t>a969c7fe-4c37-43f2-8c72-44eeb1e15880</t>
  </si>
  <si>
    <t>a96d6787-45ff-4dce-812a-f38b188558eb</t>
  </si>
  <si>
    <t>a9711a67-29f1-43c8-8bb0-dda7b450d288</t>
  </si>
  <si>
    <t>Черговий кабінет (приймальне відділення)</t>
  </si>
  <si>
    <t>a97aac52-972d-488a-aec5-127e326c99ba</t>
  </si>
  <si>
    <t>Стоматологічний кабінет с.Прилиманське</t>
  </si>
  <si>
    <t>a98d058d-8987-45c8-81aa-0527a38a297d</t>
  </si>
  <si>
    <t>ОДЕСЬКА область, село ЛИМАНКА, житловий масив Радужний, 21</t>
  </si>
  <si>
    <t>a99607e6-b336-41a8-a697-462840ebf095</t>
  </si>
  <si>
    <t>Амбулаторія загальної практики сімейної медицини с. Сербичани</t>
  </si>
  <si>
    <t>СЕРБИЧАНИ</t>
  </si>
  <si>
    <t>ЧЕРНІВЕЦЬКА область, СОКИРЯНСЬКИЙ район, село СЕРБИЧАНИ, вулиця Лесі Українки, 50</t>
  </si>
  <si>
    <t>a9993f02-c2fe-4d97-ad19-3fc6258347ae</t>
  </si>
  <si>
    <t>КОМУНАЛЬНЕ НЕКОМЕРЦІЙНЕ ПІДПРИЄМСТВО КИЇВСЬКОЇ ОБЛАСНОЇ РАДИ "КИЇВСЬКА ОБЛАСНА ЛІКАРНЯ"(Стаціонар)</t>
  </si>
  <si>
    <t>М.КИЇВ, місто КИЇВ, вулиця Північно-Сирецька, 49</t>
  </si>
  <si>
    <t>a999bead-55f7-40cc-ae8b-d5e19a800541</t>
  </si>
  <si>
    <t>Комунальне некомерційне підприємство " Березнегуватська центральна районна лікарня"  Березнегуватської районної ради</t>
  </si>
  <si>
    <t>a99e27d5-04ea-4108-8368-f9045fed1c79</t>
  </si>
  <si>
    <t>ФАП с. Степанівка</t>
  </si>
  <si>
    <t>ПОЛТАВСЬКА область, ВЕЛИКОБАГАЧАНСЬКИЙ район, село СТЕПАНІВКА, вулиця Комарова, 3а</t>
  </si>
  <si>
    <t>a9a1091a-7635-484f-b966-21cabeaae4e3</t>
  </si>
  <si>
    <t>КОМУНАЛЬНЕ НЕКОМЕРЦІЙНЕ ПІДПРИЄМСТВО "КОНСУЛЬТАТИВНО-ДІАГНОСТИЧНИЙ ЦЕНТР" ДЕСНЯНСЬКОГО РАЙОНУ М. КИЄВА, ФІЛІЯ №2</t>
  </si>
  <si>
    <t>a9a37829-9716-4d94-8c10-09e0bb81e7b6</t>
  </si>
  <si>
    <t>КНП "Ужгородська міська поліклініка" Ужгородської міської ради, Сільвая 17</t>
  </si>
  <si>
    <t>ЗАКАРПАТСЬКА область, місто УЖГОРОД, вулиця Сільвая, 17</t>
  </si>
  <si>
    <t>a9a4fabc-34bd-4723-8f84-e19b51a82a23</t>
  </si>
  <si>
    <t>a9aa90a8-1593-4fac-ba59-22eb90b3eba3</t>
  </si>
  <si>
    <t>Амбулаторія загальної практики-сімейної медицини с. Сторонибаби</t>
  </si>
  <si>
    <t>СТОРОНИБАБИ</t>
  </si>
  <si>
    <t>ЛЬВІВСЬКА область, БУСЬКИЙ район, село СТОРОНИБАБИ, вулиця Нова, 5</t>
  </si>
  <si>
    <t>a9abf97e-049a-40c7-984b-99476ed61208</t>
  </si>
  <si>
    <t>a9b2cdb2-85f4-4844-9842-ceacc434cae3</t>
  </si>
  <si>
    <t>ФП с. Роща</t>
  </si>
  <si>
    <t>РОЩА</t>
  </si>
  <si>
    <t>ОДЕСЬКА область, АРЦИЗЬКИЙ район, село РОЩА, вулиця Мічуріна, 5</t>
  </si>
  <si>
    <t>a9b54901-09fd-4c30-a12e-3b864a689b40</t>
  </si>
  <si>
    <t>Пункт здоров'я с.Путятинці</t>
  </si>
  <si>
    <t>ПУТЯТИНЦІ</t>
  </si>
  <si>
    <t>ІВАНО-ФРАНКІВСЬКА область, РОГАТИНСЬКИЙ район, село ПУТЯТИНЦІ, вулиця Шевченка, 66а</t>
  </si>
  <si>
    <t>a9bbbe90-8523-460d-b84e-d014c42594b6</t>
  </si>
  <si>
    <t>ТОВ СМЦ Сімейна поліклініка</t>
  </si>
  <si>
    <t>СУМСЬКА область, місто СУМИ, вулиця Куликівська, 27</t>
  </si>
  <si>
    <t>a9bc07a3-f5f6-4be2-84fd-5b651adc605c</t>
  </si>
  <si>
    <t>a9bda369-de10-4ad0-a14f-6468e0731be2</t>
  </si>
  <si>
    <t>Фельдшерський пункт с. Горіхове</t>
  </si>
  <si>
    <t>ГОРІХОВЕ</t>
  </si>
  <si>
    <t>ДОНЕЦЬКА область, ПОКРОВСЬКИЙ район, село ГОРІХОВЕ, мікрорайон Новий, 128</t>
  </si>
  <si>
    <t>a9c0959e-248c-4d83-a964-4c37682dd0ff</t>
  </si>
  <si>
    <t>Комунальне підприємство "Криворізька міська лікарня №1" Криворізької міської ради-1</t>
  </si>
  <si>
    <t>ДНІПРОПЕТРОВСЬКА область, місто КРИВИЙ РІГ, вулиця Святогеоргіївська, 8а</t>
  </si>
  <si>
    <t>a9d6bde7-6e89-44e7-91d1-8c460382bf7b</t>
  </si>
  <si>
    <t>Фельдшерський пункт  с. Рогова</t>
  </si>
  <si>
    <t>РОГОВА</t>
  </si>
  <si>
    <t>ЧЕРКАСЬКА область, УМАНСЬКИЙ район, село РОГОВА, вулиця Шевченка, 10</t>
  </si>
  <si>
    <t>a9d91f61-1cba-4049-a687-daccbd824180</t>
  </si>
  <si>
    <t>КІРОВОГРАДСЬКА область, смт. ВІЛЬШАНКА, вулиця Миру, 30</t>
  </si>
  <si>
    <t>a9d92b24-8c6a-4eda-9c9a-cd3958d43ac0</t>
  </si>
  <si>
    <t>Відокремлений структурний підрозділ №3 Комунального некомерційного підприємства «Машівська лікарня» Машівської селищної ради Полтавської області</t>
  </si>
  <si>
    <t>a9da7d76-5e29-496e-af87-248d66a72404</t>
  </si>
  <si>
    <t>КП "Полтавський обласний центр  ЕМД та МК ПОР" (Підстанція СЕМД №3 Пирятинського району)</t>
  </si>
  <si>
    <t>a9ed523a-9ceb-4700-90c9-aece56f96317</t>
  </si>
  <si>
    <t>КНП "П'ятий Черкаський міський центр первинної медико-санітарної допомоги" педіатрична амбулаторія</t>
  </si>
  <si>
    <t>a9efba2e-e67c-4445-a91a-cc4489f28a49</t>
  </si>
  <si>
    <t>ФАП с. Мар'янівка</t>
  </si>
  <si>
    <t>ПОЛТАВСЬКА область, ВЕЛИКОБАГАЧАНСЬКИЙ район, село МАР'ЯНІВКА, вулиця Сонячна, 18</t>
  </si>
  <si>
    <t>a9f2e23f-3ae1-43c1-9dba-f6016f3a74c6</t>
  </si>
  <si>
    <t>КОМУНАЛЬНЕ ПІДПРИЄМСТВО «РІВНЕНСЬКИЙ ОБЛАСНИЙ СПЕЦІАЛІЗОВАНИЙ ЦЕНТР  РЕАБІЛІТАЦІЇ ДІТЕЙ З ОРГАНІЧНИМИ УРАЖЕННЯМИ ЦЕНТРАЛЬНОЇ НЕРВОВОЇ СИСТЕМИ З ПОРУШЕННЯМ ПСИХІКИ ТА ПАЛІАТИВНОЇ ДОПОМОГИ ДІТЯМ» РІВНЕН</t>
  </si>
  <si>
    <t>РІВНЕНСЬКА область, місто РІВНЕ, вулиця Поповича, 35 А</t>
  </si>
  <si>
    <t>aa04722d-a663-4149-b9bd-7868e1d25dd3</t>
  </si>
  <si>
    <t>Амбулаторія2</t>
  </si>
  <si>
    <t>ТЕРНОПІЛЬСЬКА область, місто ТЕРНОПІЛЬ, вулиця Миру, 3 А</t>
  </si>
  <si>
    <t>aa0632da-3378-4c3d-af75-70650c43a2ce</t>
  </si>
  <si>
    <t>aa0c632f-e266-4dc4-aabd-e392cec7de22</t>
  </si>
  <si>
    <t>АЗПСМ смт.Іршанськ</t>
  </si>
  <si>
    <t>ЖИТОМИРСЬКА область, ХОРОШІВСЬКИЙ район, смт. ІРШАНСЬК, вулиця Шевченка, 4</t>
  </si>
  <si>
    <t>aa0f9692-6496-428b-8b15-8a5d15829a51</t>
  </si>
  <si>
    <t>Мар'янівський фельдшерський пункт</t>
  </si>
  <si>
    <t>ЗАПОРІЗЬКА область, МИХАЙЛІВСЬКИЙ район, село МАР'ЯНІВКА, вулиця Миру, 103</t>
  </si>
  <si>
    <t>aa10bcc8-a4e9-4c25-8575-d7c96892a456</t>
  </si>
  <si>
    <t>КИЇВСЬКА область, місто БІЛА ЦЕРКВА, вулиця Івана Мазепи, 65 а</t>
  </si>
  <si>
    <t>aa12bd7f-169c-40ac-8bae-a6dd68010012</t>
  </si>
  <si>
    <t>aa20176e-cafc-476c-a1e2-5ef801e920b2</t>
  </si>
  <si>
    <t>Городище-Пустоварівська амбулаторія загальної практики-сімейної медицини</t>
  </si>
  <si>
    <t>ГОРОДИЩЕ-ПУСТОВАРІВСЬКЕ</t>
  </si>
  <si>
    <t>КИЇВСЬКА область, ВОЛОДАРСЬКИЙ район, село ГОРОДИЩЕ-ПУСТОВАРІВСЬКЕ, вулиця Центральна, 54</t>
  </si>
  <si>
    <t>aa36697d-a82d-4934-8f50-ac7fda36cc3b</t>
  </si>
  <si>
    <t>АЗПСМ села Нижня Сирватка</t>
  </si>
  <si>
    <t>СУМСЬКА область, СУМСЬКИЙ район, село НИЖНЯ СИРОВАТКА, вулиця Сумська, 125</t>
  </si>
  <si>
    <t>aa3c0363-f5c8-43fc-8ec5-e6d42ce8126a</t>
  </si>
  <si>
    <t>амбулаторія № 3</t>
  </si>
  <si>
    <t>aa3f0ac4-ceeb-485d-ac12-aa692c82910b</t>
  </si>
  <si>
    <t>Зозівська АЗПСМ</t>
  </si>
  <si>
    <t>ЗОЗІВ</t>
  </si>
  <si>
    <t>ВІННИЦЬКА область, ЛИПОВЕЦЬКИЙ район, село ЗОЗІВ, вулиця Соборна, 29</t>
  </si>
  <si>
    <t>aa3faad2-8b95-456d-8170-912ca00e4a3f</t>
  </si>
  <si>
    <t>ФП  села Заїчинці</t>
  </si>
  <si>
    <t>ЗАЇЧИНЦІ</t>
  </si>
  <si>
    <t>ПОЛТАВСЬКА область, СЕМЕНІВСЬКИЙ район, село ЗАЇЧИНЦІ, вулиця Шкільна, 22</t>
  </si>
  <si>
    <t>aa475e21-3a2b-4d82-98b5-fa9ba6c81bed</t>
  </si>
  <si>
    <t>Желаннівська АЗПСМ</t>
  </si>
  <si>
    <t>ЖЕЛАННЕ</t>
  </si>
  <si>
    <t>ДОНЕЦЬКА область, ЯСИНУВАТСЬКИЙ район, смт. ЖЕЛАННЕ, вулиця Центральна, 91</t>
  </si>
  <si>
    <t>aa49fcb2-6bd3-437a-9535-b3c04c112bc2</t>
  </si>
  <si>
    <t>АЗПСМ Бакша</t>
  </si>
  <si>
    <t>БАКША</t>
  </si>
  <si>
    <t>ОДЕСЬКА область, САВРАНСЬКИЙ район, село БАКША, вулиця Шкільна, 7</t>
  </si>
  <si>
    <t>aa4d3cfe-fa84-4c45-9432-9ea35029aa00</t>
  </si>
  <si>
    <t>ФАП с. Малий Гвіздець</t>
  </si>
  <si>
    <t>МАЛИЙ ГВІЗДЕЦЬ</t>
  </si>
  <si>
    <t>ІВАНО-ФРАНКІВСЬКА область, КОЛОМИЙСЬКИЙ район, село МАЛИЙ ГВІЗДЕЦЬ, вулиця Шевченка, 34а</t>
  </si>
  <si>
    <t>aa4e316a-97d2-43c2-8005-d2c95c2fcd78</t>
  </si>
  <si>
    <t>ЛЬВІВСЬКА область, місто ЛЬВІВ, вулиця Івана Виговського, 32</t>
  </si>
  <si>
    <t>aa516c4a-004b-4be4-82e5-075c2e4a8567</t>
  </si>
  <si>
    <t>ОДЕСЬКА область, САВРАНСЬКИЙ район, смт. САВРАНЬ, вулиця Соборна, 15</t>
  </si>
  <si>
    <t>aa538d4a-f34e-4743-9e05-e360ca5a2e0e</t>
  </si>
  <si>
    <t>Амбулаторія №2 КНП "ЦПМСД №2" Голосіївського району м. Києва</t>
  </si>
  <si>
    <t>aa5a951c-c4c0-417b-9e2a-84b5587d254e</t>
  </si>
  <si>
    <t>КІРОВОГРАДСЬКА область, місто КРОПИВНИЦЬКИЙ, вулиця Металургів (смт Нове), 25а</t>
  </si>
  <si>
    <t>aa5abb0f-7b6d-49e0-80c3-c9fbdda39e74</t>
  </si>
  <si>
    <t>Водяно - Балківська амбулаторія загальної практики сімейної медицини</t>
  </si>
  <si>
    <t>ВОДЯНА БАЛКА</t>
  </si>
  <si>
    <t>ПОЛТАВСЬКА область, ДИКАНСЬКИЙ район, село ВОДЯНА БАЛКА, вулиця Визволителів, 1А</t>
  </si>
  <si>
    <t>aa625d02-d324-43bb-a74b-724ce8803174</t>
  </si>
  <si>
    <t>КНП ММР "Пологовий будинок №2"-місце надання послуг 1</t>
  </si>
  <si>
    <t>МИКОЛАЇВСЬКА область, місто МИКОЛАЇВ, вулиця Будівельників, 8</t>
  </si>
  <si>
    <t>aa62bbf5-4341-49aa-9163-481a137340bc</t>
  </si>
  <si>
    <t>Комунальне некомерційне підприємство "Міська лікарня швидкої медичної допомоги" Міської ради міста Кропивницького"</t>
  </si>
  <si>
    <t>aa63a501-f4d7-4a08-a2f6-33436bd2936e</t>
  </si>
  <si>
    <t>КНП Прикарпатський клінічний онкологічний центр ІФ ОР</t>
  </si>
  <si>
    <t>ІВАНО-ФРАНКІВСЬКА область, місто ІВАНО-ФРАНКІВСЬК,  МЕДИЧНА, 17</t>
  </si>
  <si>
    <t>aa6a824d-17db-444c-a94b-499a388a6da9</t>
  </si>
  <si>
    <t>Амбулаторія загальної практики - сімейної медицини село Руська Поляна КНП "Черкаський районний центр ПМСД" Червонослобідської сільської ради</t>
  </si>
  <si>
    <t>РУСЬКА ПОЛЯНА</t>
  </si>
  <si>
    <t>ЧЕРКАСЬКА область, село РУСЬКА ПОЛЯНА, вулиця Небесної Сотні, 81</t>
  </si>
  <si>
    <t>aa6c4ba0-24af-4772-87d7-1d567e2b2dc9</t>
  </si>
  <si>
    <t>РІВНЕНСЬКА область, місто РІВНЕ, вулиця Пересопницька, 150</t>
  </si>
  <si>
    <t>aa6d54a5-2388-433f-819e-81510e4a71bb</t>
  </si>
  <si>
    <t>aa6d671a-ead8-456d-a2d6-8c163ac2ff14</t>
  </si>
  <si>
    <t>ФАП с. Привітне</t>
  </si>
  <si>
    <t>ПРИВІТНЕ</t>
  </si>
  <si>
    <t>ВІННИЦЬКА область, МУРОВАНОКУРИЛОВЕЦЬКИЙ район, село ПРИВІТНЕ, вулиця Соборна, 27</t>
  </si>
  <si>
    <t>aa6fdc5d-3790-4c29-8009-5d91259ead0c</t>
  </si>
  <si>
    <t>КНП "Клесівська районна лікарня" Клесівської селищної ради</t>
  </si>
  <si>
    <t>РІВНЕНСЬКА область, САРНЕНСЬКИЙ район, смт. КЛЕСІВ, вулиця Демократична, 26</t>
  </si>
  <si>
    <t>aa70e516-9357-45d1-89a9-8277b19ffd09</t>
  </si>
  <si>
    <t>ІВАНО-ФРАНКІВСЬКА область, ГОРОДЕНКІВСЬКИЙ район, місто ГОРОДЕНКА, вулиця Андрія Шептицького , 24-Е</t>
  </si>
  <si>
    <t>aa7de958-c77e-4d19-ad51-cca796ade385</t>
  </si>
  <si>
    <t>Пархомівська амбулаторія загальної практики-сімейної медицини</t>
  </si>
  <si>
    <t>КИЇВСЬКА область, ВОЛОДАРСЬКИЙ район, село ПАРХОМІВКА, вулиця Свято-Покровська, 93</t>
  </si>
  <si>
    <t>aa8217af-4fa4-4420-9857-d744f7837736</t>
  </si>
  <si>
    <t>ОДЕСЬКА область, місто ОДЕСА, вулиця Фонтанська дорога , 110</t>
  </si>
  <si>
    <t>aa84d46f-b5d8-4ffb-b2a1-a24d48fa5a98</t>
  </si>
  <si>
    <t>Амбулаторія моно-практики (ЗПСМ) с. Парутине</t>
  </si>
  <si>
    <t>ПАРУТИНЕ</t>
  </si>
  <si>
    <t>МИКОЛАЇВСЬКА область, ОЧАКІВСЬКИЙ район, село ПАРУТИНЕ, провулок Больнічний, 6</t>
  </si>
  <si>
    <t>aa95b7f5-2bc6-43d8-a9d7-06ce6481223c</t>
  </si>
  <si>
    <t>ЦРЛ</t>
  </si>
  <si>
    <t>ДОНЕЦЬКА область, ВЕЛИКОНОВОСІЛКІВСЬКИЙ район, смт. ВЕЛИКА НОВОСІЛКА, провулок Южний, 3</t>
  </si>
  <si>
    <t>aa96a045-128d-424b-b622-4a528153b1ea</t>
  </si>
  <si>
    <t>Пункт екстреної ( швидкої ) медичної допомоги "Вашківці" Карпатського відділення</t>
  </si>
  <si>
    <t>ЧЕРНІВЕЦЬКА область, ВИЖНИЦЬКИЙ район, місто ВАШКІВЦІ, вулиця Щорса, 6</t>
  </si>
  <si>
    <t>aaab225e-5ba6-4383-83d8-f0511369bd45</t>
  </si>
  <si>
    <t>Комунальне некомерційне підприємство "Миколаївський обласний шкірно-венерологічний диспансер" Миколаївської обласної ради</t>
  </si>
  <si>
    <t>МИКОЛАЇВСЬКА область, місто МИКОЛАЇВ, вулиця Радісна, 2-А</t>
  </si>
  <si>
    <t>aaac0f32-7886-43f9-8990-59cef8e41136</t>
  </si>
  <si>
    <t>Фельдшерсько – акушерський пункт с. Липівка</t>
  </si>
  <si>
    <t>КИЇВСЬКА область, МАКАРІВСЬКИЙ район, село ЛИПІВКА, вулиця Шевченка, 50</t>
  </si>
  <si>
    <t>aaaf9df2-2737-458e-890f-016b3a5439d0</t>
  </si>
  <si>
    <t>КП "РОПЦ" РОР</t>
  </si>
  <si>
    <t>РІВНЕНСЬКА область, місто РІВНЕ, вулиця Олександра Олеся, 12</t>
  </si>
  <si>
    <t>aab4bfff-b44b-45c2-8a32-b06384b5e63b</t>
  </si>
  <si>
    <t>ПОЛТАВСЬКА область, місто ГРЕБІНКА, вулиця Євгена Гребінки, 28</t>
  </si>
  <si>
    <t>aab5e0ef-efa1-4c1b-9f76-7542830ed11a</t>
  </si>
  <si>
    <t>Гудевичевський пункт здоров'я</t>
  </si>
  <si>
    <t>ГУДЕВИЧЕВЕ</t>
  </si>
  <si>
    <t>ОДЕСЬКА область, село ГУДЕВИЧЕВЕ, вулиця Миру, 53 А</t>
  </si>
  <si>
    <t>aacef5b5-e133-4b54-8198-f39925944f35</t>
  </si>
  <si>
    <t>ФАП  с.Спаська</t>
  </si>
  <si>
    <t>СПАСЬКА</t>
  </si>
  <si>
    <t>ЧЕРНІВЕЦЬКА область, село СПАСЬКА, вулиця Героїв Майдану, 33Б</t>
  </si>
  <si>
    <t>aacf125a-64b3-4965-b126-f2e26ed2c90d</t>
  </si>
  <si>
    <t>Амбулаторія загальної практики-сімейної медицини с. Топорів</t>
  </si>
  <si>
    <t>ТОПОРІВ</t>
  </si>
  <si>
    <t>ЛЬВІВСЬКА область, БУСЬКИЙ район, село ТОПОРІВ, вулиця Паркова, 5</t>
  </si>
  <si>
    <t>aad66b8a-15ed-4002-ae1b-f5f893f33d1c</t>
  </si>
  <si>
    <t>Комунальне підприємство "Кременчуцький обласний клінічний шпиталь для ВВ" Полтавської обласної ради</t>
  </si>
  <si>
    <t>aad99e6d-fba2-4380-b959-b3cf357b10a3</t>
  </si>
  <si>
    <t>Амбулаторія загальної практики сімейної медицини с. Далешево</t>
  </si>
  <si>
    <t>ДАЛЕШОВЕ</t>
  </si>
  <si>
    <t>ІВАНО-ФРАНКІВСЬКА область, ГОРОДЕНКІВСЬКИЙ район, село ДАЛЕШОВЕ, вулиця Черемшини, 2</t>
  </si>
  <si>
    <t>aadf7ec2-6543-4626-9b9e-e721fcd97183</t>
  </si>
  <si>
    <t>Преславская АЗПМС</t>
  </si>
  <si>
    <t>ПРЕСЛАВ</t>
  </si>
  <si>
    <t>ЗАПОРІЗЬКА область, село ПРЕСЛАВ, вулиця Центральна, 57-Д</t>
  </si>
  <si>
    <t>aae0e43e-2379-491e-9ad4-1fb77ee61e98</t>
  </si>
  <si>
    <t>МИКОЛАЇВСЬКА область, місто МИКОЛАЇВ, вулиця 2-а Екіпажна, 4</t>
  </si>
  <si>
    <t>aae48e58-30e0-4509-b5c6-e855d0876888</t>
  </si>
  <si>
    <t>КП "Полтавський обласний центр  ЕМД та МК ПОР" (Підстанція СЕМД №2 Козельщинського району)</t>
  </si>
  <si>
    <t>aae58ad1-3caf-4cc7-8a74-9b9574651d2f</t>
  </si>
  <si>
    <t>Амбулаторія  ЗПСМ №5</t>
  </si>
  <si>
    <t>ОДЕСЬКА область, місто ОДЕСА, вулиця Добровольського, 159</t>
  </si>
  <si>
    <t>aae9d322-8626-443d-816a-baa1fb5de1e7</t>
  </si>
  <si>
    <t>Амбулатория ОПСМ №4</t>
  </si>
  <si>
    <t>aaef8fb6-e5f1-48fe-b373-db7a9d19cb89</t>
  </si>
  <si>
    <t>aaf16f62-fc3f-41f7-b651-3c50bfb97a4f</t>
  </si>
  <si>
    <t>Амбулаторія загальної практики - сімейної медицини с. Попівка</t>
  </si>
  <si>
    <t>ПОЛТАВСЬКА область, МИРГОРОДСЬКИЙ район, село ПОПІВКА, вулиця Центральна, 83-а</t>
  </si>
  <si>
    <t>aaf1b72a-7f55-4fa3-8f4e-a3ec3db24f7a</t>
  </si>
  <si>
    <t>Амбулаторія ЗПСМ № 7 м. Кривий Ріг (КНП "ЦПМСД № 3" Криворізької МР)</t>
  </si>
  <si>
    <t>ДНІПРОПЕТРОВСЬКА область, місто КРИВИЙ РІГ, мікрорайон 7 Зарічний, 9а</t>
  </si>
  <si>
    <t>aaf31b79-8eb8-44ee-8811-d6b8ed417785</t>
  </si>
  <si>
    <t>Амбулаторія загальної практики сімейної медицини м. Калинівка</t>
  </si>
  <si>
    <t>aaf9a0ee-31d5-416a-98ac-bbf3b176912b</t>
  </si>
  <si>
    <t>Липівська СЛА ЗПСМ</t>
  </si>
  <si>
    <t>ВІННИЦЬКА область, ТОМАШПІЛЬСЬКИЙ район, село ЛИПІВКА, вулиця 40-річча Перемоги, 1</t>
  </si>
  <si>
    <t>ab028541-8ba6-4911-b5a0-ed43ec7cb077</t>
  </si>
  <si>
    <t>АЗПСМ  с - ща Отинія</t>
  </si>
  <si>
    <t>ІВАНО-ФРАНКІВСЬКА область, КОЛОМИЙСЬКИЙ район, смт. ОТИНІЯ, вулиця Січових Стрільців, 5</t>
  </si>
  <si>
    <t>ab12de0d-a5eb-4448-89ca-9cb56a10a976</t>
  </si>
  <si>
    <t>Атманайська амбулаторія загальної практики сімейної медицини</t>
  </si>
  <si>
    <t>АТМАНАЙ</t>
  </si>
  <si>
    <t>ЗАПОРІЗЬКА область, ЯКИМІВСЬКИЙ район, село АТМАНАЙ, вулиця Зелена , 12</t>
  </si>
  <si>
    <t>ab18a319-ce3c-499d-a88d-7751691d1282</t>
  </si>
  <si>
    <t>Комунальне некомерційне підприємство "Долинська багатопрофільна лікарня" Долинської районної ради Івано-Франківської області (О. Грицей. 15)</t>
  </si>
  <si>
    <t>ІВАНО-ФРАНКІВСЬКА область, ДОЛИНСЬКИЙ район, місто ДОЛИНА, вулиця Оксани Грицей, 15</t>
  </si>
  <si>
    <t>ab1b2539-080f-41fe-85f3-87285ee7f301</t>
  </si>
  <si>
    <t>ФАП с.Писарівка</t>
  </si>
  <si>
    <t>ОДЕСЬКА область, КОДИМСЬКИЙ район, село ПИСАРІВКА, вулиця Перемоги, 41</t>
  </si>
  <si>
    <t>ab1c19de-6233-4c12-98f5-8253e2989292</t>
  </si>
  <si>
    <t>Нехаївська амбулаторія загальної практики - сімейної медицини</t>
  </si>
  <si>
    <t>НЕХАЇВКА</t>
  </si>
  <si>
    <t>ЧЕРНІГІВСЬКА область, село НЕХАЇВКА, вулиця Боровська, 17</t>
  </si>
  <si>
    <t>ab1ca428-b3fb-444a-b652-c4f5015eab9d</t>
  </si>
  <si>
    <t>Фельдшерсько-акушерський пункт села Тарасівка</t>
  </si>
  <si>
    <t>ІВАНО-ФРАНКІВСЬКА область, ТЛУМАЦЬКИЙ район, село ТАРАСІВКА, вулиця Шевченка, 4</t>
  </si>
  <si>
    <t>ab1fc56e-47bb-46d8-b3a0-d82f29faf5ca</t>
  </si>
  <si>
    <t>Фельдшерсько-акушерський пункт с.Велика Грем'яча</t>
  </si>
  <si>
    <t>ВЕЛИКА ГРЕМ'ЯЧА</t>
  </si>
  <si>
    <t>ПОЛТАВСЬКА область, МИРГОРОДСЬКИЙ район, село ВЕЛИКА ГРЕМ'ЯЧА, вулиця Центральна, 12</t>
  </si>
  <si>
    <t>ab218f70-e2cc-400f-b03e-68e4e060f9fb</t>
  </si>
  <si>
    <t>кабінет сімейного лікаря</t>
  </si>
  <si>
    <t>ab2243b4-5b0e-425b-90c5-6241ad66f5d8</t>
  </si>
  <si>
    <t>Новокиївська АЗПСМ</t>
  </si>
  <si>
    <t>НОВОКИЇВКА</t>
  </si>
  <si>
    <t>ХЕРСОНСЬКА область, КАЛАНЧАЦЬКИЙ район, село НОВОКИЇВКА, вулиця Поштова, 50А</t>
  </si>
  <si>
    <t>ab248f07-31e7-4aa8-bfb6-a905839c7250</t>
  </si>
  <si>
    <t>Амбулаторія загальної практики сімейної медицини села Розвадів КНП "ЦПМСД  Розвадівської сільської ради  "</t>
  </si>
  <si>
    <t>РОЗВАДІВ</t>
  </si>
  <si>
    <t>ЛЬВІВСЬКА область, МИКОЛАЇВСЬКИЙ район, село РОЗВАДІВ, вулиця Богдана Хмельницького, 37</t>
  </si>
  <si>
    <t>ab289730-e325-4e7f-a3a5-a220312eabce</t>
  </si>
  <si>
    <t>Федорівський фельдшерський пункт</t>
  </si>
  <si>
    <t>ДОНЕЦЬКА область, БАХМУТСЬКИЙ район, село ФЕДОРІВКА, вулиця Зарічна, 54</t>
  </si>
  <si>
    <t>ab294d69-bca0-425e-ad78-9b0eb769b707</t>
  </si>
  <si>
    <t>Амбулаторія загальної практики-сімейної медицини с.Яноші</t>
  </si>
  <si>
    <t>ЗАКАРПАТСЬКА область, БЕРЕГІВСЬКИЙ район, село ЯНОШІ, вулиця Шевченка, 43</t>
  </si>
  <si>
    <t>ab2b8bb6-9f64-497d-a426-c89a9580158d</t>
  </si>
  <si>
    <t>Гонтівська АЗПСМ</t>
  </si>
  <si>
    <t>ГОНТІВКА</t>
  </si>
  <si>
    <t>ВІННИЦЬКА область, ЧЕРНІВЕЦЬКИЙ район, село ГОНТІВКА, вулиця Миру, 26А</t>
  </si>
  <si>
    <t>ab2f7084-4363-49c1-84ac-8eb70dc9ba0a</t>
  </si>
  <si>
    <t>КП "Полтавський обласний центр  ЕМД та МК ПОР" (Підстанція СЕМД №3 Оржицького району)</t>
  </si>
  <si>
    <t>ПОЛТАВСЬКА область, ОРЖИЦЬКИЙ район, смт. ОРЖИЦЯ, вулиця Центральна, 3</t>
  </si>
  <si>
    <t>ab36a583-d2d5-41dd-b7c6-f9dee381c952</t>
  </si>
  <si>
    <t>Місце надання послуг №1 І.Богуна, 18</t>
  </si>
  <si>
    <t>ЧЕРНІВЕЦЬКА область, місто ЧЕРНІВЦІ, вулиця І.Богуна, 18</t>
  </si>
  <si>
    <t>ab392f40-ee9e-412d-9a05-84bad57b7d35</t>
  </si>
  <si>
    <t>Амбулаторія загальної практики сімейної медицини с.Студінка</t>
  </si>
  <si>
    <t>СТУДІНКА</t>
  </si>
  <si>
    <t>ІВАНО-ФРАНКІВСЬКА область, КАЛУСЬКИЙ район, село СТУДІНКА, вулиця Панаса Мирного, 10</t>
  </si>
  <si>
    <t>ab42e0bf-060b-4f8f-bf1a-108b6e1e9757</t>
  </si>
  <si>
    <t>Черговий кабінет Олевського Центру ПМД</t>
  </si>
  <si>
    <t>ab43753e-fa98-46bc-9439-6ca7fabecaec</t>
  </si>
  <si>
    <t>Амбулаторія лікарська №5</t>
  </si>
  <si>
    <t>ab497921-4a08-4cbf-a5d1-e76fb132d54e</t>
  </si>
  <si>
    <t>АЗПСМ с.Галущинці</t>
  </si>
  <si>
    <t>ГАЛУЩИНЦІ</t>
  </si>
  <si>
    <t>ТЕРНОПІЛЬСЬКА область, ПІДВОЛОЧИСЬКИЙ район, село ГАЛУЩИНЦІ, вулиця Відродження, 31</t>
  </si>
  <si>
    <t>ab4abfc3-a143-4287-97d7-ef1aa50c841c</t>
  </si>
  <si>
    <t>Амбулаторія загальної практики-сімейної медицини м.Новомиргорода</t>
  </si>
  <si>
    <t>КІРОВОГРАДСЬКА область, НОВОМИРГОРОДСЬКИЙ район, місто НОВОМИРГОРОД, вулиця Соборності, 92</t>
  </si>
  <si>
    <t>ab4cdb31-f9fa-4602-b711-c8bbbe09c126</t>
  </si>
  <si>
    <t>Амбулаторія ЗПСМ смт.Есмань</t>
  </si>
  <si>
    <t>ЕСМАНЬ</t>
  </si>
  <si>
    <t>СУМСЬКА область, ГЛУХІВСЬКИЙ район, селище ЕСМАНЬ, вулиця Есманський шлях, 2</t>
  </si>
  <si>
    <t>ab4e640a-231d-4898-874f-a8412c34d74e</t>
  </si>
  <si>
    <t>Горохівська АЗПСМ</t>
  </si>
  <si>
    <t>ab583382-3315-4298-93ca-785275baf614</t>
  </si>
  <si>
    <t>Місце надання посліг 6</t>
  </si>
  <si>
    <t>КИЇВСЬКА область, місто ІРПІНЬ, вулиця Центральна, 5А</t>
  </si>
  <si>
    <t>ab58e9b7-e050-492a-a674-d93c14b03ba2</t>
  </si>
  <si>
    <t>Мариничівська амбулаторія загальної практики сімейної медицини</t>
  </si>
  <si>
    <t>ЧЕРНІВЕЦЬКА область, ПУТИЛЬСЬКИЙ район, село МАРИНИЧІ, вулиця Головна, 105 а</t>
  </si>
  <si>
    <t>ab662727-18a9-460b-b886-409580a4df85</t>
  </si>
  <si>
    <t>ab67e6ef-4749-4678-a3a2-bccca8ec4c54</t>
  </si>
  <si>
    <t>ФП с. Кононча</t>
  </si>
  <si>
    <t>КОНОНЧА</t>
  </si>
  <si>
    <t>ЧЕРКАСЬКА область, КАНІВСЬКИЙ район, село КОНОНЧА, вулиця Садова, 91</t>
  </si>
  <si>
    <t>ab6c6f21-127f-4ee4-89fd-0c3f0a25e6b1</t>
  </si>
  <si>
    <t>Висоцький фельдшерсько-акушерський пункт</t>
  </si>
  <si>
    <t>ВОЛИНСЬКА область, ЛЮБОМЛЬСЬКИЙ район, село ВИСОЦЬК, вулиця М'ячина, 2</t>
  </si>
  <si>
    <t>ab6cb25c-e22e-4a25-a6d0-7eeb2f7bfb0e</t>
  </si>
  <si>
    <t>ab70367d-64b7-408d-bf63-e24231d7e02c</t>
  </si>
  <si>
    <t>ab79793f-2aff-49cf-a894-3c57d3e0d095</t>
  </si>
  <si>
    <t>ФП с.Москаленко</t>
  </si>
  <si>
    <t>МОСКАЛЕНКИ</t>
  </si>
  <si>
    <t>КИЇВСЬКА область, БОГУСЛАВСЬКИЙ район, село МОСКАЛЕНКИ, вулиця ШЕВЧЕНКА, 159</t>
  </si>
  <si>
    <t>ab7a2aac-73ec-40aa-a278-686e8dbee4a4</t>
  </si>
  <si>
    <t>Фельдшерський пункт с.Глещава</t>
  </si>
  <si>
    <t>ГЛЕЩАВА</t>
  </si>
  <si>
    <t>ТЕРНОПІЛЬСЬКА область, село ГЛЕЩАВА, вулиця Кінець, 74</t>
  </si>
  <si>
    <t>ab7a9318-b4a0-428c-99e2-860dbdd99c54</t>
  </si>
  <si>
    <t>ЛЬВІВСЬКА область, місто ЛЬВІВ, вулиця Тракт Глинянський, 154</t>
  </si>
  <si>
    <t>ab7cdc59-ce2d-4c93-9a0e-5b160b38c9bd</t>
  </si>
  <si>
    <t>Амбулаторія загальної практики-сімейної медицини с.Оліїв</t>
  </si>
  <si>
    <t>ОЛІЇВ</t>
  </si>
  <si>
    <t>ТЕРНОПІЛЬСЬКА область, село ОЛІЇВ, вулиця Центральна, 35</t>
  </si>
  <si>
    <t>ab8720f9-8e52-4a78-817b-942999c95869</t>
  </si>
  <si>
    <t>ТЕРНОПІЛЬСЬКА область, місто ТЕРНОПІЛЬ, вулиця Золотогірська, 12</t>
  </si>
  <si>
    <t>ab88c0f8-4543-4306-aa86-0ef025de8259</t>
  </si>
  <si>
    <t>Фельдшерсько-акушерський пункт с.Мшанець</t>
  </si>
  <si>
    <t>МШАНЕЦЬ</t>
  </si>
  <si>
    <t>ТЕРНОПІЛЬСЬКА область, село МШАНЕЦЬ, вулиця Миру, 17</t>
  </si>
  <si>
    <t>ab8aae41-d010-49d7-a820-c9802db41194</t>
  </si>
  <si>
    <t>АЗПСМ№2</t>
  </si>
  <si>
    <t>ab8e27fb-b126-415c-9916-ab475c77cfb1</t>
  </si>
  <si>
    <t>Високівська амбулаторія загальної практики-сімейної медицини</t>
  </si>
  <si>
    <t>ЗАПОРІЗЬКА область, МИХАЙЛІВСЬКИЙ район, село ВИСОКЕ, вулиця 40 років Перемоги, 72</t>
  </si>
  <si>
    <t>ab8fc826-70f2-415c-a026-56596a5a7b89</t>
  </si>
  <si>
    <t>ФП села Роганське лікарської амбулаторії  села Сергіївка</t>
  </si>
  <si>
    <t>РОГАНСЬКЕ</t>
  </si>
  <si>
    <t>ДОНЕЦЬКА область, СЛОВ'ЯНСЬКИЙ район, село РОГАНСЬКЕ, вулиця Сонячна, 7</t>
  </si>
  <si>
    <t>ab9062d9-488e-4a39-a46d-00660e6b3baf</t>
  </si>
  <si>
    <t>Борисівська АЗПМС</t>
  </si>
  <si>
    <t>ЗАПОРІЗЬКА область, ПРИМОРСЬКИЙ район, село БОРИСІВКА, вулиця Паркова, 1-Б</t>
  </si>
  <si>
    <t>ab979beb-c1b7-487c-a2f2-e0dca06dd871</t>
  </si>
  <si>
    <t>ВІННИЦЬКА область, місто ВІННИЦЯ, вулиця Пирогова, 109в</t>
  </si>
  <si>
    <t>ab9bd35f-604e-491f-9dad-87fc9713d14c</t>
  </si>
  <si>
    <t>ФАП с. Н.ЛУКАВЦІ</t>
  </si>
  <si>
    <t>ЧЕРНІВЕЦЬКА область, ВИЖНИЦЬКИЙ район, село ЛУКАВЦІ, вулиця ГЕРОЇВ МАЙДАНУ, 64</t>
  </si>
  <si>
    <t>ab9d6049-9b7d-4500-9059-11c09fb4cdf3</t>
  </si>
  <si>
    <t>Амбулаторія загальної практики сімейної медицини с. Селище</t>
  </si>
  <si>
    <t>ЧЕРНІВЕЦЬКА область, СОКИРЯНСЬКИЙ район, село СЕЛИЩЕ, вулиця Центральна, 56А</t>
  </si>
  <si>
    <t>aba14d9c-ca37-40f3-9293-db36e4beee93</t>
  </si>
  <si>
    <t>Молодійська АЗПСМ</t>
  </si>
  <si>
    <t>МОЛОДІЯ</t>
  </si>
  <si>
    <t>ЧЕРНІВЕЦЬКА область, ГЛИБОЦЬКИЙ район, село МОЛОДІЯ, вулиця медична, 55а</t>
  </si>
  <si>
    <t>aba1c893-9b90-4b35-aade-e2eb15e35240</t>
  </si>
  <si>
    <t>ФАП села Долина лікарської амбулаторії  села Хрестище</t>
  </si>
  <si>
    <t>ДОНЕЦЬКА область, СЛОВ'ЯНСЬКИЙ район, село ДОЛИНА, вулиця Харківська, 55а</t>
  </si>
  <si>
    <t>aba52e5d-056b-4d0b-bd4f-052d39aa116e</t>
  </si>
  <si>
    <t>КНП "Міська стоматологічна поліклініка №5" ХМР</t>
  </si>
  <si>
    <t>ХАРКІВСЬКА область, місто ХАРКІВ, проспект Архітектора Альошина, 6</t>
  </si>
  <si>
    <t>abaae76f-61d5-4f69-b8ff-2651505bd7fb</t>
  </si>
  <si>
    <t>Житомирська обл., Коростенський р-н, c. Васьковичі, вул. Першотравнева, буд. 7</t>
  </si>
  <si>
    <t>ВАСЬКОВИЧІ</t>
  </si>
  <si>
    <t>ЖИТОМИРСЬКА область, КОРОСТЕНСЬКИЙ район, село ВАСЬКОВИЧІ, вулиця Першотравнева, 7</t>
  </si>
  <si>
    <t>abb026a3-c36c-456d-b5e9-888e1d4c49a4</t>
  </si>
  <si>
    <t>Амбулаторія загальної практики сімейної медицини с. Новоживотів</t>
  </si>
  <si>
    <t>НОВОЖИВОТІВ</t>
  </si>
  <si>
    <t>ВІННИЦЬКА область, ОРАТІВСЬКИЙ район, село НОВОЖИВОТІВ, вулиця Пролетарська, 23</t>
  </si>
  <si>
    <t>abb56cf1-feca-4897-9d0d-aa5c709c513d</t>
  </si>
  <si>
    <t>Фельдшерсько акушерський пункт с. Олексіївка</t>
  </si>
  <si>
    <t>abb65c49-a6f3-48bf-b038-f36acd39b062</t>
  </si>
  <si>
    <t>АЗПСМ с.Старовірівка</t>
  </si>
  <si>
    <t>ХАРКІВСЬКА область, НОВОВОДОЛАЗЬКИЙ район, село СТАРОВІРІВКА, вулиця Центральна, 74</t>
  </si>
  <si>
    <t>abbb6021-48b9-47aa-90e0-bd46de1f17b4</t>
  </si>
  <si>
    <t>Київська місіька клінічна лікарня № 12</t>
  </si>
  <si>
    <t>М.КИЇВ, місто КИЇВ, вулиця Проф. Підвисоцького, 4а</t>
  </si>
  <si>
    <t>abbea6a1-73e4-45c2-8722-e2609e8e2688</t>
  </si>
  <si>
    <t>ЛЬВІВСЬКА область, місто ЛЬВІВ, вулиця Бой-Желенського, 14</t>
  </si>
  <si>
    <t>abbf0ab4-2421-4e00-8f46-92bf38b93906</t>
  </si>
  <si>
    <t>АЗПСМ с.Мотовилівка</t>
  </si>
  <si>
    <t>МОТОВИЛІВКА</t>
  </si>
  <si>
    <t>КИЇВСЬКА область, ФАСТІВСЬКИЙ район, село МОТОВИЛІВКА, вулиця Шевченко, 61</t>
  </si>
  <si>
    <t>abcb28b7-8eb2-4570-ab6a-a6fe5a800e6c</t>
  </si>
  <si>
    <t>Структурний підрозділ "ДИТЯЧА ЛІКАРНЯ"</t>
  </si>
  <si>
    <t>ІВАНО-ФРАНКІВСЬКА область, місто КОЛОМИЯ, вулиця вул. Родини Крушельницьких, 28</t>
  </si>
  <si>
    <t>abcdb609-d470-4bb1-afc4-ea9e780462f7</t>
  </si>
  <si>
    <t>ЛЬВІВСЬКА область, місто ЛЬВІВ, вулиця Заводська, 7</t>
  </si>
  <si>
    <t>abce22b9-2d6f-4e9b-a4a7-a7edcd04c280</t>
  </si>
  <si>
    <t>КНП Богородчанська ЦРЛ</t>
  </si>
  <si>
    <t>abd70118-fd6e-4379-a43c-909b8af567b2</t>
  </si>
  <si>
    <t>abd7a8c7-b689-410a-9ba1-1878ec6c0f8a</t>
  </si>
  <si>
    <t>Товариство з обмеженою відповідальністю "Азовмед+"</t>
  </si>
  <si>
    <t>ДОНЕЦЬКА область, ВОЛНОВАСЬКИЙ район, місто ВОЛНОВАХА, вулиця Центральна, 14</t>
  </si>
  <si>
    <t>abda19bd-b06a-4df5-9f55-2b1c86b51115</t>
  </si>
  <si>
    <t>Амбулаторія с.Чорна Тиса</t>
  </si>
  <si>
    <t>ЧОРНА ТИСА</t>
  </si>
  <si>
    <t>ЗАКАРПАТСЬКА область, РАХІВСЬКИЙ район, село ЧОРНА ТИСА, вулиця Центральна, 150а</t>
  </si>
  <si>
    <t>abe1458c-bb3e-4e10-b7c9-3f3e3feeea9f</t>
  </si>
  <si>
    <t>Амбулаторія загальної практики-сімейної медицини № 6 м.Українськ</t>
  </si>
  <si>
    <t>УКРАЇНСЬК</t>
  </si>
  <si>
    <t>ДОНЕЦЬКА область, місто УКРАЇНСЬК, вулиця Ватутіна, 18</t>
  </si>
  <si>
    <t>abe5aa11-c833-4cf1-885d-48f6cbf9d697</t>
  </si>
  <si>
    <t>Малоолександрівський фельдшерський пункт</t>
  </si>
  <si>
    <t>МАЛООЛЕКСАНДРІВКА</t>
  </si>
  <si>
    <t>ДНІПРОПЕТРОВСЬКА область, ВЕРХНЬОДНІПРОВСЬКИЙ район, село МАЛООЛЕКСАНДРІВКА, вулиця Центральна, 45</t>
  </si>
  <si>
    <t>abe69933-98e7-4f92-8b92-47e446240487</t>
  </si>
  <si>
    <t>Білоцерківська амбуліторія загальної практики сімейної медицини</t>
  </si>
  <si>
    <t>ПОЛТАВСЬКА область, ВЕЛИКОБАГАЧАНСЬКИЙ район, село БІЛОЦЕРКІВКА, вулиця Лесі Українки, 11</t>
  </si>
  <si>
    <t>abe7375a-289a-4ce0-925b-92baacaf5bbb</t>
  </si>
  <si>
    <t>Фельдшерський пункт Широке</t>
  </si>
  <si>
    <t>ЗАКАРПАТСЬКА область, ХУСТСЬКИЙ район, село ШИРОКЕ, вулиця , 276</t>
  </si>
  <si>
    <t>abe90bec-a6ad-4558-841a-e0d39dc49fa6</t>
  </si>
  <si>
    <t>Амбулаторно - поліклінічний відділ МЦ ТОВ "Хелс Клінік"</t>
  </si>
  <si>
    <t>ВІННИЦЬКА область, місто ВІННИЦЯ, вулиця Стрілецька, 1</t>
  </si>
  <si>
    <t>abe97343-f5e5-48d0-91c0-c73248301cda</t>
  </si>
  <si>
    <t>ДНІПРОПЕТРОВСЬКА область, місто ДНІПРО, вулиця Івана Акінфієва, 5</t>
  </si>
  <si>
    <t>abf66b54-cc13-41f2-9ee2-e6d4bf8538fe</t>
  </si>
  <si>
    <t>АЗПСМ с.Шелудьківка</t>
  </si>
  <si>
    <t>abfa6357-42cd-4f72-a0c0-865bb0eb3bf0</t>
  </si>
  <si>
    <t>Амбулаторія ЗПСМ №3  КНП "ЦПМСД №1" Голосіївського району міста Києва</t>
  </si>
  <si>
    <t>ac0034f5-d3d1-4a65-b21d-deaf6bec0ce8</t>
  </si>
  <si>
    <t>Оболонська амбулаторія загальної практики-сімейної медицини</t>
  </si>
  <si>
    <t>ОБОЛОНЬ</t>
  </si>
  <si>
    <t>ПОЛТАВСЬКА область, СЕМЕНІВСЬКИЙ район, село ОБОЛОНЬ, вулиця Соборності, 30/2</t>
  </si>
  <si>
    <t>ac0d507a-af6a-4e80-8b7e-3088d9e8287c</t>
  </si>
  <si>
    <t>ОДЕСЬКА область, місто БІЛГОРОД-ДНІСТРОВСЬКИЙ, провулок Лікарняний, 7</t>
  </si>
  <si>
    <t>ac0da9ba-a612-4163-b174-98275884368d</t>
  </si>
  <si>
    <t>ЗАКАРПАТСЬКА область, місто МУКАЧЕВЕ, вулиця Пирогова Миколи, 8-13</t>
  </si>
  <si>
    <t>ac0e3b1c-121d-4430-a91c-720c18ad2a04</t>
  </si>
  <si>
    <t>Фельдшерсько-акушерський пункт с.Протопопівка</t>
  </si>
  <si>
    <t>ОДЕСЬКА область, БІЛЯЇВСЬКИЙ район, село ПРОТОПОПІВКА, вулиця Широка, 13</t>
  </si>
  <si>
    <t>ac0f448b-e288-4fea-8888-41b298e01798</t>
  </si>
  <si>
    <t>ПЗ с. Розтока</t>
  </si>
  <si>
    <t>РОЗТОКА</t>
  </si>
  <si>
    <t>ЗАКАРПАТСЬКА область, МІЖГІРСЬКИЙ район, село РОЗТОКА, вулиця без назви, 69</t>
  </si>
  <si>
    <t>ac12805a-a8ad-4dae-8c71-f706c5710d3a</t>
  </si>
  <si>
    <t>Комунальне некомерційне підприємство " Міська клінічна лікарня №8"Харківської міської ради</t>
  </si>
  <si>
    <t>ХАРКІВСЬКА область, місто ХАРКІВ, вулиця Салтівське Шосе, 266/Г</t>
  </si>
  <si>
    <t>ac132eb6-f736-4148-ba68-e6bb2135f4d9</t>
  </si>
  <si>
    <t>Амбулаторія загальної практики - сімейної медицини с.Лісовичі</t>
  </si>
  <si>
    <t>ЛІСОВИЧІ</t>
  </si>
  <si>
    <t>КИЇВСЬКА область, ТАРАЩАНСЬКИЙ район, село ЛІСОВИЧІ, вулиця Перемоги, 38А</t>
  </si>
  <si>
    <t>ac1779f5-c7f1-4a2e-bfe7-7b75863c9dd7</t>
  </si>
  <si>
    <t>(вул.Мельникова, 69а) КОМУНАЛЬНЕ НЕКОМЕРЦІЙНЕ ПІДПРИЄМСТВО "КИЇВСЬКА СТОМАТОЛОГІЯ"</t>
  </si>
  <si>
    <t>М.КИЇВ, місто КИЇВ, вулиця Мельникова, 69а</t>
  </si>
  <si>
    <t>ac21cdd8-83a4-4691-8a19-a36fbc522e63</t>
  </si>
  <si>
    <t>Фізична особа -підприємець Логоза Надія Богданівна</t>
  </si>
  <si>
    <t>ІВАНО-ФРАНКІВСЬКА область, НАДВІРНЯНСЬКИЙ район, місто НАДВІРНА, вулиця Михайла Грушевського, 6/94</t>
  </si>
  <si>
    <t>ac26f983-dbc1-4f34-9b78-31c1bcec5e5f</t>
  </si>
  <si>
    <t>ac356265-b73d-4526-89c8-73c529aac68d</t>
  </si>
  <si>
    <t>Амбулаторія загальної практики-сімейної медицини  смт.Раухівка</t>
  </si>
  <si>
    <t>РАУХІВКА</t>
  </si>
  <si>
    <t>ОДЕСЬКА область, БЕРЕЗІВСЬКИЙ район, смт. РАУХІВКА, вулиця Євгена Кравця, 26</t>
  </si>
  <si>
    <t>ac37a902-9920-48c4-9e2c-034eee6b5cd3</t>
  </si>
  <si>
    <t>2. КОМУНАЛЬНЕ НЕКОМЕРЦІЙНЕ ПІДПРИЄМСТВО "ЗОЛОТОНІСЬКА РАЙОННА БАГАТОПРОФІЛЬНА ЛІКАРНЯ" ЗОЛОТОНІСЬКОЇ РАЙОННОЇ РАДИ</t>
  </si>
  <si>
    <t>ЧЕРКАСЬКА область, місто ЗОЛОТОНОША, вулиця Баха, 32 Б</t>
  </si>
  <si>
    <t>ac3b661e-310d-4da7-b01a-7a716d6e237b</t>
  </si>
  <si>
    <t>Комунальне некомерційне підприємство "Центр первинної медико-санітарної допомоги № 1" Солом'янського району м. Києва, амбулаторія загальної практики-сімейної медицини №9</t>
  </si>
  <si>
    <t>ac42f5f9-4026-464a-8b70-2cedb383837b</t>
  </si>
  <si>
    <t>КП  "Обласний центр профілактики  та боротьби з ВІЛ/СНІД Полтавської ОР"</t>
  </si>
  <si>
    <t>ac4491e0-376d-4c20-947c-6eb09b4ca3c5</t>
  </si>
  <si>
    <t>Женишковецька амбулаторія загальної практики-сімейної медицини</t>
  </si>
  <si>
    <t>ЖЕНИШКІВЦІ</t>
  </si>
  <si>
    <t>ХМЕЛЬНИЦЬКА область, ВІНЬКОВЕЦЬКИЙ район, село ЖЕНИШКІВЦІ, вулиця Лісова, 11</t>
  </si>
  <si>
    <t>ac46f2aa-5607-4be0-8fd1-63a1a38f173d</t>
  </si>
  <si>
    <t>Відокремлене Білоцерковське відділення реабілітаційної та спортивної медицини №2</t>
  </si>
  <si>
    <t>КИЇВСЬКА область, КИЇВСЬКА район, місто БІЛА ЦЕРКВА, вулиця Шевченка, 52</t>
  </si>
  <si>
    <t>ac4dbe6a-aa0f-47ad-b316-2a4adede68f8</t>
  </si>
  <si>
    <t>ФАП м.Виноградів</t>
  </si>
  <si>
    <t>ЗАКАРПАТСЬКА область, ВИНОГРАДІВСЬКИЙ район, місто ВИНОГРАДІВ, вулиця Першотравнева, 92</t>
  </si>
  <si>
    <t>ac4e0965-6d5f-44ab-aad9-8484ae306412</t>
  </si>
  <si>
    <t>КДЦ (Стефаника, 3а)</t>
  </si>
  <si>
    <t>ВОЛИНСЬКА область, місто ЛУЦЬК, вулиця Стефаника, 3а</t>
  </si>
  <si>
    <t>ac4e6690-2daf-44fe-a7a7-33045cfb6692</t>
  </si>
  <si>
    <t>ПЗ с. Тюшка</t>
  </si>
  <si>
    <t>ТЮШКА</t>
  </si>
  <si>
    <t>ЗАКАРПАТСЬКА область, МІЖГІРСЬКИЙ район, село ТЮШКА, вулиця без назви, 107</t>
  </si>
  <si>
    <t>ac4ef59a-5270-40ab-8939-70d6e4e1b41d</t>
  </si>
  <si>
    <t>Фельдшерсько-акушерський пункт село Скотареве</t>
  </si>
  <si>
    <t>СКОТАРЕВЕ</t>
  </si>
  <si>
    <t>ЧЕРКАСЬКА область, ШПОЛЯНСЬКИЙ район, село СКОТАРЕВЕ, вулиця Кушнова, 53а</t>
  </si>
  <si>
    <t>ac50fb91-36dc-449c-9205-61365e725dc5</t>
  </si>
  <si>
    <t>ЛЬВІВСЬКА область, місто САМБІР, вулиця Коперніка, 14</t>
  </si>
  <si>
    <t>ac511a92-7bda-4101-8345-e1e26342df6d</t>
  </si>
  <si>
    <t>Комунальне підприємство "Полтавський обласний санаторій для дітей з порушенням опорно-рухового апарату Полтавської обласної ради"</t>
  </si>
  <si>
    <t>ПОЛТАВСЬКА область, ПОЛТАВА район, місто ПОЛТАВА, вулиця Садова, 26</t>
  </si>
  <si>
    <t>ac5137e5-4038-44fc-b453-145a7ffdef3c</t>
  </si>
  <si>
    <t>Сімейна клініка</t>
  </si>
  <si>
    <t>ac52fd12-94ef-402c-887f-820e91ce6044</t>
  </si>
  <si>
    <t>Комунальне некомерційне підприємство "Отинійська районна лікарня" Отинійської селищної ради</t>
  </si>
  <si>
    <t>ІВАНО-ФРАНКІВСЬКА область, смт. ОТИНІЯ, вулиця Січових Стрільців, 5</t>
  </si>
  <si>
    <t>ac560a84-3a3b-420f-95da-67fed0f862b4</t>
  </si>
  <si>
    <t>Сільська лікарська амбулаторія №1</t>
  </si>
  <si>
    <t>ЗАПОРІЗЬКА область, ВЕЛИКОБІЛОЗЕРСЬКИЙ район, село ВЕЛИКА БІЛОЗЕРКА(ЧАСТИНА 1 СЕЛА), вулиця 8 Березня, 3</t>
  </si>
  <si>
    <t>ac56e6a2-ad45-4dbd-928c-3493800a2ff3</t>
  </si>
  <si>
    <t>КОМУНАЛЬНЕ НЕКОМЕРЦІЙНЕ ПІДПРИЄМСТВО "КОНСУЛЬТАТИВНО-ДІАГНОСТИЧНИЙ ЦЕНТР" ПЕЧЕРСЬКОГО РАЙОНУ М.КИЄВА ВУЛ.ПІДВИСОЦЬКОГО 4А</t>
  </si>
  <si>
    <t>ac57311c-a05a-4816-9be4-53fb5d013e78</t>
  </si>
  <si>
    <t>ЛЬВІВСЬКА область, місто ЛЬВІВ, вулиця Лисенка, 31</t>
  </si>
  <si>
    <t>ac57ae8a-8585-48a2-8ff9-8719e44b2612</t>
  </si>
  <si>
    <t>Ксаверівська амбулаторія загальної практики - сімейної медицини</t>
  </si>
  <si>
    <t>КИЇВСЬКА область, ВАСИЛЬКІВСЬКИЙ район, село КСАВЕРІВКА, вулиця Шевченка, 10</t>
  </si>
  <si>
    <t>ac584412-deb5-467b-83df-ee71e9ae9011</t>
  </si>
  <si>
    <t>Мошурівська АЗПСМ</t>
  </si>
  <si>
    <t>МОШУРІВ</t>
  </si>
  <si>
    <t>ЧЕРКАСЬКА область, ТАЛЬНІВСЬКИЙ район, село МОШУРІВ, провулок Шевченка, 12</t>
  </si>
  <si>
    <t>ac600705-4581-4619-b51f-d78408cc4ebc</t>
  </si>
  <si>
    <t>М.КИЇВ, місто КИЇВ, вулиця Вишгородська, 45а/16</t>
  </si>
  <si>
    <t>ac68c59c-5332-47cc-bd5e-c9dbf5c44a35</t>
  </si>
  <si>
    <t>Буйвалівський фельдшерсько-акушерський пункт</t>
  </si>
  <si>
    <t>БУЙВАЛОВЕ</t>
  </si>
  <si>
    <t>СУМСЬКА область, КРОЛЕВЕЦЬКИЙ район, село БУЙВАЛОВЕ, вулиця Нова, 7</t>
  </si>
  <si>
    <t>ac6fb8b5-8883-49b8-a5d1-1c9e213f36f9</t>
  </si>
  <si>
    <t>Багачанська Перша амбулаторія загальної практики сімейної медицина</t>
  </si>
  <si>
    <t>БАГАЧКА ПЕРША</t>
  </si>
  <si>
    <t>ПОЛТАВСЬКА область, ВЕЛИКОБАГАЧАНСЬКИЙ район, село БАГАЧКА ПЕРША, вулиця Миру, 32</t>
  </si>
  <si>
    <t>ac720468-7c7f-4218-8491-72f52fed90e7</t>
  </si>
  <si>
    <t>Новопідкрязька АЗПСМ</t>
  </si>
  <si>
    <t>НОВОПІДКРЯЖ</t>
  </si>
  <si>
    <t>ДНІПРОПЕТРОВСЬКА область, ЦАРИЧАНСЬКИЙ район, село НОВОПІДКРЯЖ, вулиця Комарова, 40</t>
  </si>
  <si>
    <t>ac763151-3792-4b17-b0a8-256888ca50b0</t>
  </si>
  <si>
    <t>ФАП с. Литвинець</t>
  </si>
  <si>
    <t>ЛИТВИНЕЦЬ</t>
  </si>
  <si>
    <t>ЧЕРКАСЬКА область, КАНІВСЬКИЙ район, село ЛИТВИНЕЦЬ, вулиця Гайдамацька, 4</t>
  </si>
  <si>
    <t>ac7bf555-c3a2-4601-bc60-28e3bd3c0fbd</t>
  </si>
  <si>
    <t>Амбулаторія №6 Комунального некомерційного підприємства "Центр первинної медико-санітарної допомоги" Бердичівської міської ради</t>
  </si>
  <si>
    <t>ЖИТОМИРСЬКА область, ЖИТОМИРСЬКА район, місто БЕРДИЧІВ, вулиця Житомирська, 44/2</t>
  </si>
  <si>
    <t>ac7fcb3a-c029-4922-97ea-a918408d709c</t>
  </si>
  <si>
    <t>АЗПСМ с. Пробіжна</t>
  </si>
  <si>
    <t>ПРОБІЖНА</t>
  </si>
  <si>
    <t>ТЕРНОПІЛЬСЬКА область, ЧОРТКІВСЬКИЙ район, село ПРОБІЖНА, вулиця Церковна, 1</t>
  </si>
  <si>
    <t>ac80b97c-9bb2-4073-8734-52bc21540cab</t>
  </si>
  <si>
    <t>Госпрозрахункове стоматологічне відділення Комунального некомерційного підприємства Бородянської районної ради "Бородянська центральна районна лікарня"</t>
  </si>
  <si>
    <t>НЕМІШАЄВЕ</t>
  </si>
  <si>
    <t>КИЇВСЬКА область, БОРОДЯНСЬКИЙ район, смт. НЕМІШАЄВЕ, вулиця Затишна, 4</t>
  </si>
  <si>
    <t>ac8b49a0-2bfe-4f7c-a8a9-544c7a7fe648</t>
  </si>
  <si>
    <t>ІВАНО-ФРАНКІВСЬКА область, місто КОЛОМИЯ, вулиця Миколи Леонтовича, 26-А</t>
  </si>
  <si>
    <t>ac8c5a4a-3c6a-4869-a2bd-20fecf440fe0</t>
  </si>
  <si>
    <t>Сошичненська амбулаторія загальної практики-сімейної медицини</t>
  </si>
  <si>
    <t>ВОЛИНСЬКА область, КАМІНЬ-КАШИРСЬКИЙ район, село СОШИЧНЕ, вулиця Миру, 16</t>
  </si>
  <si>
    <t>ac92b49b-518e-496f-82da-152697ab0c23</t>
  </si>
  <si>
    <t>Жниборідський фельдшерський пункт</t>
  </si>
  <si>
    <t>ЖНИБОРОДИ</t>
  </si>
  <si>
    <t>ТЕРНОПІЛЬСЬКА область, БУЧАЦЬКИЙ район, село ЖНИБОРОДИ, вулиця Ковалівка, 15</t>
  </si>
  <si>
    <t>ac9acc72-68f0-42c1-a412-983c3ea005a0</t>
  </si>
  <si>
    <t>Амбулаторія загальної практики сімейної медицини с. Попудня</t>
  </si>
  <si>
    <t>ПОПУДНЯ</t>
  </si>
  <si>
    <t>ЧЕРКАСЬКА область, МОНАСТИРИЩЕНСЬКИЙ район, село ПОПУДНЯ, вулиця Липківського, 4</t>
  </si>
  <si>
    <t>ac9f8a13-242e-4f32-a070-07f5651c8369</t>
  </si>
  <si>
    <t>КНП ХОР "Обласна клінічна наркологічна лікарня"</t>
  </si>
  <si>
    <t>acafa372-2a53-4e35-b29c-0b4c793bd350</t>
  </si>
  <si>
    <t>пункт постійного базування бригад екстреної (швидкої) медичної допомоги с.Олександрівка</t>
  </si>
  <si>
    <t>МИКОЛАЇВСЬКА область, смт. ОЛЕКСАНДРІВКА, вулиця 8 Березня, 22</t>
  </si>
  <si>
    <t>acb3fe2b-d483-4bf7-b38e-d8001c545664</t>
  </si>
  <si>
    <t>КНП "Вінницька ЦРКЛ" с.Писарівка</t>
  </si>
  <si>
    <t>ВІННИЦЬКА область, ВІННИЦЬКИЙ район, село ПИСАРІВКА, вулиця Покровська, 102</t>
  </si>
  <si>
    <t>acb4ac1b-fb38-493d-b590-339ce39b003d</t>
  </si>
  <si>
    <t>acb66f53-d280-4b16-b9b7-884efe365329</t>
  </si>
  <si>
    <t>Центр сімейної медицини Здорова родина</t>
  </si>
  <si>
    <t>ЗАКАРПАТСЬКА область, МУКАЧІВСЬКИЙ район, смт. ЧИНАДІЙОВО, вулиця Волошина, 91</t>
  </si>
  <si>
    <t>acb72965-9fb5-4ab7-94be-ccec7b1e3244</t>
  </si>
  <si>
    <t>Комунальне некомерційне підприємство "Миколаївська Обласна клінічна стоматологічна поліклініка" Миколаївської обласної ради</t>
  </si>
  <si>
    <t>МИКОЛАЇВСЬКА область, місто МИКОЛАЇВ, вулиця Дунаєва, 39-а</t>
  </si>
  <si>
    <t>acb9cb15-405b-485d-955c-9cde3ea3a3e9</t>
  </si>
  <si>
    <t>Фельдшерсько-акушерський пункт с.Петровське</t>
  </si>
  <si>
    <t>ОДЕСЬКА область, БІЛЯЇВСЬКИЙ район, село ПЕТРОВЕ, вулиця МИРУ, 2</t>
  </si>
  <si>
    <t>acbe9025-8abb-457e-b87c-ad2ba4bf0b68</t>
  </si>
  <si>
    <t>Фельдшерсько - акушерський пункт села Великий Житин</t>
  </si>
  <si>
    <t>ВЕЛИКИЙ ЖИТИН</t>
  </si>
  <si>
    <t>РІВНЕНСЬКА область, РІВНЕНСЬКИЙ район, село ВЕЛИКИЙ ЖИТИН, вулиця Рівненська, 56</t>
  </si>
  <si>
    <t>acbee8d9-3a0a-4152-b00a-12f12c1f55e4</t>
  </si>
  <si>
    <t>Філія №9.1 КНП "КДЦ" Шевченківського району м. Києва, вул. Ольжича, 16</t>
  </si>
  <si>
    <t>acbf2350-46a6-488f-a0e6-e7c48946aeb0</t>
  </si>
  <si>
    <t>Пункт здоров'я с.Уїзд</t>
  </si>
  <si>
    <t>УЇЗД</t>
  </si>
  <si>
    <t>ІВАНО-ФРАНКІВСЬКА область, РОГАТИНСЬКИЙ район, село УЇЗД, вулиця Центральна, 25А</t>
  </si>
  <si>
    <t>acbfb8f8-85ec-4b48-88cf-844a9fac47eb</t>
  </si>
  <si>
    <t>Мар'ївська амбулаторія ЗПСМ (ЦПМСД Біленьківської СР Запорізькогоь р-ну)</t>
  </si>
  <si>
    <t>ЗАПОРІЗЬКА область, ЗАПОРІЗЬКИЙ район, село МАР'ЇВКА, вулиця Шкільна, 30</t>
  </si>
  <si>
    <t>acc69c15-d92a-4e09-bb9b-8b9e1241c519</t>
  </si>
  <si>
    <t>Амбулаторія загальної практики сімейної медицини с.Артемівка</t>
  </si>
  <si>
    <t>АРТЕМІВКА</t>
  </si>
  <si>
    <t>ХАРКІВСЬКА область, ПЕЧЕНІЗЬКИЙ район, село АРТЕМІВКА, вулиця Камишева, 1-а</t>
  </si>
  <si>
    <t>accb3f62-337a-4c0d-a580-7cdca3a0dd97</t>
  </si>
  <si>
    <t>Катеринівський ФАП</t>
  </si>
  <si>
    <t>ДНІПРОПЕТРОВСЬКА область, ЦАРИЧАНСЬКИЙ район, село КАТЕРИНІВКА, вулиця Калинова , 15</t>
  </si>
  <si>
    <t>acccd32e-a50e-46ad-9f8d-359e1b9dfac3</t>
  </si>
  <si>
    <t>Пункт здоров'я с. Коростувата</t>
  </si>
  <si>
    <t>КОРОСТУВАТА</t>
  </si>
  <si>
    <t>ЧЕРНІВЕЦЬКА область, КІЦМАНСЬКИЙ район, село КОРОСТУВАТА, вулиця Т. Шевченка, 34</t>
  </si>
  <si>
    <t>acd55d37-e63f-4008-9799-e81570104734</t>
  </si>
  <si>
    <t>ЦРБ</t>
  </si>
  <si>
    <t>acd80854-5ab6-4460-abe8-5c3966d5805b</t>
  </si>
  <si>
    <t>Сивашівська амбулаторія ЗПСМ</t>
  </si>
  <si>
    <t>СИВАШІВКА</t>
  </si>
  <si>
    <t>ХЕРСОНСЬКА область, НОВОТРОЇЦЬКИЙ район, село СИВАШІВКА, вулиця Поштова, 64</t>
  </si>
  <si>
    <t>acd88067-d49a-4b4d-8acc-3b2596fc4f1c</t>
  </si>
  <si>
    <t>ПОЛТАВСЬКА область, місто ПОЛТАВА, вулиця Симона Петлюри, 5</t>
  </si>
  <si>
    <t>acd904c2-33b4-4363-b210-509b678727d6</t>
  </si>
  <si>
    <t>Амбулаторія ЗПСМ с. Лобойківка  (КНП "Петриківський ЦПМСД")</t>
  </si>
  <si>
    <t>ЛОБОЙКІВКА</t>
  </si>
  <si>
    <t>ДНІПРОПЕТРОВСЬКА область, ПЕТРИКІВСЬКИЙ район, село ЛОБОЙКІВКА, вулиця Пати, 7</t>
  </si>
  <si>
    <t>acdab845-8ff7-4c3a-8aed-5e552ed10fad</t>
  </si>
  <si>
    <t>ФП с. Никифорівці</t>
  </si>
  <si>
    <t>НИКИФОРІВЦІ</t>
  </si>
  <si>
    <t>ВІННИЦЬКА область, НЕМИРІВСЬКИЙ район, село НИКИФОРІВЦІ, вулиця Садова, 25</t>
  </si>
  <si>
    <t>acdc791f-5b47-4226-9ce7-688664a2b50d</t>
  </si>
  <si>
    <t>Старобільська міська лікарська амбулаторія загальної практики – сімейної медицини №1</t>
  </si>
  <si>
    <t>ЛУГАНСЬКА область, місто СТАРОБІЛЬСЬК, вулиця Слобожанська , 21</t>
  </si>
  <si>
    <t>acea7e51-de37-4cc2-b174-09a4dc81f8a3</t>
  </si>
  <si>
    <t>Стоматологічне відділення Комунального некомерційного підприємства «Менська центральна районна лікарня» Менської районної ради</t>
  </si>
  <si>
    <t>ЧЕРНІГІВСЬКА область, МЕНСЬКИЙ район, місто МЕНА, вулиця Троїцька, 13</t>
  </si>
  <si>
    <t>acf24202-ffe4-4546-862f-67be2931221d</t>
  </si>
  <si>
    <t>Фельдшерсько - акушерський пункт с. Максимівка</t>
  </si>
  <si>
    <t>МИКОЛАЇВСЬКА область, СНІГУРІВСЬКИЙ район, село МАКСИМІВКА, вулиця Перемоги, 2</t>
  </si>
  <si>
    <t>ad05ff42-5077-4d84-8cd0-cd9da2fdd3ac</t>
  </si>
  <si>
    <t>Фельдшерський пункт с. Марійка</t>
  </si>
  <si>
    <t>МАРІЙКА</t>
  </si>
  <si>
    <t>ЧЕРКАСЬКА область, ЖАШКІВСЬКИЙ район, село МАРІЙКА, вулиця Соборна, 3</t>
  </si>
  <si>
    <t>ad08f73f-7175-48ef-85ba-2865711ffb09</t>
  </si>
  <si>
    <t>Пункт здоров'я с.Ракове</t>
  </si>
  <si>
    <t>РАКОВЕ</t>
  </si>
  <si>
    <t>МИКОЛАЇВСЬКА область, ВОЗНЕСЕНСЬКИЙ район, село РАКОВЕ, вулиця Кольчака, 36</t>
  </si>
  <si>
    <t>ad22e5c5-42a0-4b24-9199-b92bb3c4fe02</t>
  </si>
  <si>
    <t>АЗПСМ с.Триліси</t>
  </si>
  <si>
    <t>ТРИЛІСИ</t>
  </si>
  <si>
    <t>КИЇВСЬКА область, ФАСТІВСЬКИЙ район, село ТРИЛІСИ, вулиця Декабристів, 2</t>
  </si>
  <si>
    <t>ad24d28f-4b10-407a-9865-b57027618ce8</t>
  </si>
  <si>
    <t>ОДЕСЬКА область, БІЛГОРОД-ДНІСТРОВСЬКИЙ район, село ШАБО, вулиця Леніна, 65- А</t>
  </si>
  <si>
    <t>ad25882e-5df1-46aa-9177-4a2fe81a206f</t>
  </si>
  <si>
    <t>ВП "Лікарня №1" (Монастирська,2)</t>
  </si>
  <si>
    <t>ЗАПОРІЗЬКА область, ЗАПОРІЗЬКА район, місто МЕЛІТОПОЛЬ, вулиця Монастирська, 2</t>
  </si>
  <si>
    <t>ad261fb6-5c76-4faf-8f78-861a2dce457d</t>
  </si>
  <si>
    <t>Амбулаторія ЗПСМ №7, КНП "ЦПМСД №2" Оболонського району м. Києва</t>
  </si>
  <si>
    <t>ad285d1f-5651-4c2e-88a0-7ff3011746c7</t>
  </si>
  <si>
    <t>ad307eaf-72f4-4e81-aa5f-354cbc607544</t>
  </si>
  <si>
    <t>Лівинецька АЗПСМ</t>
  </si>
  <si>
    <t>ЛІВИНЦІ</t>
  </si>
  <si>
    <t>ЧЕРНІВЕЦЬКА область, КЕЛЬМЕНЕЦЬКИЙ район, село ЛІВИНЦІ, вулиця Садова , 2а</t>
  </si>
  <si>
    <t>ad35bd02-1931-4040-b12b-2959b85f7951</t>
  </si>
  <si>
    <t>М.КИЇВ, місто КИЇВ, вулиця Отця Анатолія Жураковського, 10</t>
  </si>
  <si>
    <t>ad4045d6-40b9-425d-9afe-da955dafe3c7</t>
  </si>
  <si>
    <t>Фельдшерсько-акушерський пункт  с. Листвина</t>
  </si>
  <si>
    <t>ЛИСТВИНА</t>
  </si>
  <si>
    <t>ЧЕРКАСЬКА область, КОРСУНЬ-ШЕВЧЕНКІВСЬКИЙ район, село ЛИСТВИНА, вулиця Шевченка, 16А</t>
  </si>
  <si>
    <t>ad441379-c8b3-4584-b057-58d88cafac87</t>
  </si>
  <si>
    <t>Фельдшерський пункт с. Будище</t>
  </si>
  <si>
    <t>ЧЕРКАСЬКА область, ЛИСЯНСЬКИЙ район, село БУДИЩЕ, вулиця Миру, 62а</t>
  </si>
  <si>
    <t>ad445469-dd16-46f9-8fd4-299222c68c13</t>
  </si>
  <si>
    <t>ad48e985-ff7d-4b21-bb89-6f89c6b9276f</t>
  </si>
  <si>
    <t>Новобілянська СЛА ЗПСМ</t>
  </si>
  <si>
    <t>НОВОБІЛА</t>
  </si>
  <si>
    <t>ЛУГАНСЬКА область, НОВОПСКОВСЬКИЙ район, село НОВОБІЛА, вулиця Центральна, 7</t>
  </si>
  <si>
    <t>ad5030be-41fb-4698-bebc-5109b686d496</t>
  </si>
  <si>
    <t>Теребовлянська станція, Скалатська підстанція</t>
  </si>
  <si>
    <t>ТЕРНОПІЛЬСЬКА область, місто СКАЛАТ, вулиця Леся Курбаса, 26</t>
  </si>
  <si>
    <t>ad51fae3-fad4-407a-bd6b-1f5904750136</t>
  </si>
  <si>
    <t>Амбулаторія Св Анни На Артилерійському</t>
  </si>
  <si>
    <t>М.КИЇВ, місто КИЇВ, прохід Артилерійський, 7Б</t>
  </si>
  <si>
    <t>ad53d403-9f40-40a6-89c7-9c20d6ec777c</t>
  </si>
  <si>
    <t>Черговий кабінет для дитячого населення № 20</t>
  </si>
  <si>
    <t>ad5479a4-8e8d-49d5-8a55-051009a7bd96</t>
  </si>
  <si>
    <t>АЗПСМ с.Шипувате</t>
  </si>
  <si>
    <t>ШИПУВАТЕ</t>
  </si>
  <si>
    <t>ХАРКІВСЬКА область, ВЕЛИКОБУРЛУЦЬКИЙ район, селище ШИПУВАТЕ, вулиця Центральна, 16</t>
  </si>
  <si>
    <t>ad564cec-549a-45ad-a62f-a75af369854f</t>
  </si>
  <si>
    <t>Первомайська АЗПСМ</t>
  </si>
  <si>
    <t>ДОНЕЦЬКА область, ЯСИНУВАТСЬКИЙ район, село ПЕРВОМАЙСЬКЕ, вулиця Паркова, 3</t>
  </si>
  <si>
    <t>ad5cbe7c-c94f-43ad-9b13-aa17dfb6b658</t>
  </si>
  <si>
    <t>Іванковецька АЗПСМ</t>
  </si>
  <si>
    <t>ЧЕРНІВЕЦЬКА область, КІЦМАНСЬКИЙ район, село ІВАНКІВЦІ, вулиця В. Івасюка, 46</t>
  </si>
  <si>
    <t>ad5cc89c-a5e8-49a4-a87a-eec8b653d211</t>
  </si>
  <si>
    <t>Фельдшерський пункт с. Конела</t>
  </si>
  <si>
    <t>КОНЕЛА</t>
  </si>
  <si>
    <t>ЧЕРКАСЬКА область, ЖАШКІВСЬКИЙ район, село КОНЕЛА, вулиця Набережна, 3</t>
  </si>
  <si>
    <t>ad6349b6-8ecb-4870-adb8-3c52900a4d91</t>
  </si>
  <si>
    <t>ФАП с. Дубівці</t>
  </si>
  <si>
    <t>ТЕРНОПІЛЬСЬКА область, ТЕРНОПІЛЬСЬКИЙ район, село ДУБІВЦІ, вулиця Шевченка, 5</t>
  </si>
  <si>
    <t>ad68204b-e680-4580-81c6-32656d5f32de</t>
  </si>
  <si>
    <t>Амбулаторія ЗПСМ с. Троїцьке (КНП "Петропавлівський ЦПМСД"ПРР")</t>
  </si>
  <si>
    <t>ДНІПРОПЕТРОВСЬКА область, ПЕТРОПАВЛІВСЬКИЙ район, село ТРОЇЦЬКЕ, вулиця Шкільна, 23</t>
  </si>
  <si>
    <t>ad707978-2043-4fcd-8e0b-558a49338b47</t>
  </si>
  <si>
    <t>Фельдшерський пункт с.Бубельня</t>
  </si>
  <si>
    <t>БУБЕЛЬНЯ</t>
  </si>
  <si>
    <t>ЧЕРКАСЬКА область, МОНАСТИРИЩЕНСЬКИЙ район, село БУБЕЛЬНЯ, вулиця Центральна , 4</t>
  </si>
  <si>
    <t>ad7553a5-dc49-4231-9966-f4ccd634e69d</t>
  </si>
  <si>
    <t>ЧЕРНІВЕЦЬКА область, місто ЧЕРНІВЦІ, вулиця Заводська, 26А</t>
  </si>
  <si>
    <t>ad7f6135-557a-4c5a-8372-9ba393fb3e4d</t>
  </si>
  <si>
    <t>Залеліївський ФАП</t>
  </si>
  <si>
    <t>ЗАЛЕЛІЯ</t>
  </si>
  <si>
    <t>ДНІПРОПЕТРОВСЬКА область, ЦАРИЧАНСЬКИЙ район, село ЗАЛЕЛІЯ, вулиця Чкалова, 9в</t>
  </si>
  <si>
    <t>ad7fafc3-f7b0-4dae-832f-84b36ea127d8</t>
  </si>
  <si>
    <t>Чапліївська амбулаторія загальної практики-сімейної медицини</t>
  </si>
  <si>
    <t>ЧАПЛІЇВКА</t>
  </si>
  <si>
    <t>СУМСЬКА область, ШОСТКИНСЬКИЙ район, село ЧАПЛІЇВКА, вулиця Садова, 12</t>
  </si>
  <si>
    <t>ad9eb212-6172-4346-8229-62651e229734</t>
  </si>
  <si>
    <t>Амбулаторія загальної практики сімейної медицини Великовербченської дільниці комунального некомерційного підприємства "Сарненський центр первинної медико-санітарної допомоги" Сарненської міської ради</t>
  </si>
  <si>
    <t>ВЕЛИКЕ ВЕРБЧЕ</t>
  </si>
  <si>
    <t>РІВНЕНСЬКА область, САРНЕНСЬКИЙ район, село ВЕЛИКЕ ВЕРБЧЕ, вулиця Набережна, 2а</t>
  </si>
  <si>
    <t>ada7dc5b-e042-4b88-9270-087a67acad99</t>
  </si>
  <si>
    <t>КИЇВСЬКА область, місто БОРИСПІЛЬ, вулиця Київський шлях, 24</t>
  </si>
  <si>
    <t>adaf0f07-1f8f-4913-b7a8-b70428d87c75</t>
  </si>
  <si>
    <t>adb80317-62c6-4ec1-a08c-701595126ea6</t>
  </si>
  <si>
    <t>Відокремлений структурний підрозділ Дрогобицька районна лікарня № 2 с. Рихтичі КНП "ДРЛ" ДРР</t>
  </si>
  <si>
    <t>ЛЬВІВСЬКА область, ДРОГОБИЦЬКИЙ район, село РИХТИЧІ, вулиця Дрогобицька, 11</t>
  </si>
  <si>
    <t>adb8a528-0d90-4c97-bdd9-bbd356f2df8f</t>
  </si>
  <si>
    <t>Фельдшерський пункт с. Чеснівка</t>
  </si>
  <si>
    <t>ЧЕСНІВКА</t>
  </si>
  <si>
    <t>ЧЕРКАСЬКА область, ЛИСЯНСЬКИЙ район, село ЧЕСНІВКА, вулиця Кооперативна, 49</t>
  </si>
  <si>
    <t>adbb595f-411e-4f08-a382-d0f5f26a77e4</t>
  </si>
  <si>
    <t>ОДЕСЬКА область, місто ТАТАРБУНАРИ, вулиця Романа Гульченка, 16</t>
  </si>
  <si>
    <t>adbf3b40-ed8d-493d-a089-b6379b304004</t>
  </si>
  <si>
    <t>ПОЛТАВСЬКА область, КРЕМЕНЧУЦЬКИЙ район, село КАМ'ЯНІ ПОТОКИ, вулиця Центральна, 369</t>
  </si>
  <si>
    <t>adbf591f-af7e-4509-9c1b-87a23d4f8d40</t>
  </si>
  <si>
    <t>Крупецька АЗП-СМ</t>
  </si>
  <si>
    <t>КРУПЕЦЬ</t>
  </si>
  <si>
    <t>ХМЕЛЬНИЦЬКА область, СЛАВУТСЬКИЙ район, село КРУПЕЦЬ, вулиця Незалежності, 32а</t>
  </si>
  <si>
    <t>adc1bd89-4cb6-4b54-87b1-f761dbd03900</t>
  </si>
  <si>
    <t>Тростянецька амбулаторія ЗПСМ</t>
  </si>
  <si>
    <t>ІВАНО-ФРАНКІВСЬКА область, ДОЛИНСЬКИЙ район, село ТРОСТЯНЕЦЬ, вулиця Шевченка, 12а</t>
  </si>
  <si>
    <t>adc290a2-3de3-4995-ab99-0dfe2e58f1a4</t>
  </si>
  <si>
    <t>Фельдшерсько Акушерський Пункт с. Розкопинці</t>
  </si>
  <si>
    <t>РОЗКОПИНЦІ</t>
  </si>
  <si>
    <t>ЧЕРНІВЕЦЬКА область, СОКИРЯНСЬКИЙ район, село РОЗКОПИНЦІ, вулиця Лісова, 70 А</t>
  </si>
  <si>
    <t>adc4138e-61f2-4427-9307-f5e943079be6</t>
  </si>
  <si>
    <t>Фельдшерський пункт  с.Журжевичі</t>
  </si>
  <si>
    <t>ЖУРЖЕВИЧІ</t>
  </si>
  <si>
    <t>ЖИТОМИРСЬКА область, ОЛЕВСЬКИЙ район, село ЖУРЖЕВИЧІ, вулиця Центральна, 6</t>
  </si>
  <si>
    <t>adc83e33-0851-4e99-af42-6f26e75095ea</t>
  </si>
  <si>
    <t>ФАП с. Рунгури</t>
  </si>
  <si>
    <t>РУНГУРИ</t>
  </si>
  <si>
    <t>ІВАНО-ФРАНКІВСЬКА область, КОЛОМИЙСЬКИЙ район, село РУНГУРИ, вулиця Шевченка  , 80 б</t>
  </si>
  <si>
    <t>adcf9631-60e5-47d1-a0fd-54484531c70d</t>
  </si>
  <si>
    <t>Велетенська амбулаторія ЗПСМ</t>
  </si>
  <si>
    <t>ВЕЛЕТЕНСЬКЕ</t>
  </si>
  <si>
    <t>ХЕРСОНСЬКА область, БІЛОЗЕРСЬКИЙ район, селище ВЕЛЕТЕНСЬКЕ, вулиця Шури Мамкіної, 11</t>
  </si>
  <si>
    <t>add25f5a-6cad-4fd7-8933-ebd0e9c0e73e</t>
  </si>
  <si>
    <t>Шуліківський фельдшерський пункт</t>
  </si>
  <si>
    <t>ШУЛІКІВКА</t>
  </si>
  <si>
    <t>ЛУГАНСЬКА область, БІЛОВОДСЬКИЙ район, село ШУЛІКІВКА, вулиця Мічуріна, 46</t>
  </si>
  <si>
    <t>add46ead-6f96-4a13-9d49-7759fbc10a6e</t>
  </si>
  <si>
    <t>addd82ac-d022-4aac-bc4f-1958a13b8b03</t>
  </si>
  <si>
    <t>Комунальне некомерційне підприємство Старосамбірської міської ради  "Старосамбірська центральна районна лікарня "</t>
  </si>
  <si>
    <t>addfd93c-47da-4dd0-a843-2be6dce92460</t>
  </si>
  <si>
    <t>АЗПСМ с. Красне</t>
  </si>
  <si>
    <t>ХЕРСОНСЬКА область, СКАДОВСЬКИЙ район, село КРАСНЕ, вулиця Шкільна, 31</t>
  </si>
  <si>
    <t>ade247be-f63a-4014-9990-0c2955025bd9</t>
  </si>
  <si>
    <t>Амбулаторія ЗПСМ с. Пушкарівка (КНП "Верхньодніпровський ЦПМСД" ВМР)</t>
  </si>
  <si>
    <t>ПУШКАРІВКА</t>
  </si>
  <si>
    <t>ДНІПРОПЕТРОВСЬКА область, ВЕРХНЬОДНІПРОВСЬКИЙ район, село ПУШКАРІВКА, вулиця Ілляшевської Варвари, 22 в</t>
  </si>
  <si>
    <t>adf11dfd-6fee-451e-b0f3-d2ea2c639b1c</t>
  </si>
  <si>
    <t>КНП КМР "КОНОТОПСЬКА ЦРЛ ІМ. АК. М.ДАВИДОВА" поліклініка для обслуговування дорослого населення</t>
  </si>
  <si>
    <t>adf89da3-6bbb-4e0a-8418-0e2b6fc101db</t>
  </si>
  <si>
    <t>Поліклініка №4 - МКЛ ім. А. і О. Тропіних</t>
  </si>
  <si>
    <t>КОМИШАНИ</t>
  </si>
  <si>
    <t>ХЕРСОНСЬКА область, смт. КОМИШАНИ, вулиця Нижня, 85</t>
  </si>
  <si>
    <t>ae00ae5a-8577-477e-bb37-22b125219a64</t>
  </si>
  <si>
    <t>ae03a736-a2d7-46e3-96cb-7dfdbf81e254</t>
  </si>
  <si>
    <t>Шклинська АЗПСМ</t>
  </si>
  <si>
    <t>ШКЛИНЬ</t>
  </si>
  <si>
    <t>ВОЛИНСЬКА область, ГОРОХІВСЬКИЙ район, село ШКЛИНЬ, вулиця Бузкова, 1</t>
  </si>
  <si>
    <t>ae0b48e0-6d0a-40a8-b6d4-e4e67e1d9415</t>
  </si>
  <si>
    <t>Комунальне некомерційне підприємсиво Сумської обласної ради "Обласна клінічна спеціалізована лікарня"</t>
  </si>
  <si>
    <t>КОЛІСНИКОВЕ</t>
  </si>
  <si>
    <t>СУМСЬКА область, село КОЛІСНИКОВЕ, вулиця Роменська, 1</t>
  </si>
  <si>
    <t>ae117050-e44e-40fb-85e4-aa5a01aad16f</t>
  </si>
  <si>
    <t>Відокремлений структурний підрозділ Підбузька районна лікарня КНП "ДРЛ" ДРР</t>
  </si>
  <si>
    <t>ЛЬВІВСЬКА область, ДРОГОБИЦЬКИЙ район, смт. ПІДБУЖ, вулиця Ів.Франка, 32</t>
  </si>
  <si>
    <t>ae15f20d-e32e-41b9-8698-7cde1776d0fd</t>
  </si>
  <si>
    <t>Новоушицька амбулаторія загальної практики сімейної медицини</t>
  </si>
  <si>
    <t>ХМЕЛЬНИЦЬКА область, смт. НОВА УШИЦЯ, вулиця Гагаріна, 36</t>
  </si>
  <si>
    <t>ae18532d-b12e-4b38-9caf-75b0c5de6427</t>
  </si>
  <si>
    <t>ФАП с. Степанки</t>
  </si>
  <si>
    <t>ВІННИЦЬКА область, МУРОВАНОКУРИЛОВЕЦЬКИЙ район, село СТЕПАНКИ, вулиця Соборна, 1</t>
  </si>
  <si>
    <t>ae22dc4e-bc2e-4588-bb1e-db54095935b3</t>
  </si>
  <si>
    <t>Гмирянська сільська лікарська амбулаторія загальної практики - сімейної медицини</t>
  </si>
  <si>
    <t>ГМИРЯНКА</t>
  </si>
  <si>
    <t>ЧЕРНІГІВСЬКА область, ІЧНЯНСЬКИЙ район, село ГМИРЯНКА, вулиця Миру, 79</t>
  </si>
  <si>
    <t>ae22f263-b2f9-4bad-a3af-7329f597f130</t>
  </si>
  <si>
    <t>місце надання послуг  1</t>
  </si>
  <si>
    <t>ТЕРНОПІЛЬСЬКА область, ТЕРНОПІЛЬСЬКИЙ район, село ВЕЛИКІ ГАЇ, вулиця Підлісна, 26а</t>
  </si>
  <si>
    <t>ae2395b8-9da6-4318-a720-a4709d1e1b2c</t>
  </si>
  <si>
    <t>ФАП с. Мала Олександрівка</t>
  </si>
  <si>
    <t>МАЛА ОЛЕКСАНДРІВКА</t>
  </si>
  <si>
    <t>КИЇВСЬКА область, БОРИСПІЛЬСЬКИЙ район, село МАЛА ОЛЕКСАНДРІВКА, вулиця Центральна, 88</t>
  </si>
  <si>
    <t>ae262132-58f7-4065-8720-2c0e0593090a</t>
  </si>
  <si>
    <t>Комунальне Некомерційне Підприємство "Новопсковське Териториальне Медичне Об'єднання"</t>
  </si>
  <si>
    <t>ae30bcf7-c79b-4785-b345-76cf1134f162</t>
  </si>
  <si>
    <t>ПЗ с. Оріхівка</t>
  </si>
  <si>
    <t>ПОЛТАВСЬКА область, ЛУБЕНСЬКИЙ район, село ОРІХІВКА, вулиця Агромістечко, 3</t>
  </si>
  <si>
    <t>ae342cc4-143b-43ea-acd4-117d6f2f7573</t>
  </si>
  <si>
    <t>Пункт здоров'я с.Фрага</t>
  </si>
  <si>
    <t>ФРАГА</t>
  </si>
  <si>
    <t>ІВАНО-ФРАНКІВСЬКА область, РОГАТИНСЬКИЙ район, село ФРАГА, вулиця Миру, 4а</t>
  </si>
  <si>
    <t>ae36de1e-aa23-4b1f-8f33-949c7e9a8432</t>
  </si>
  <si>
    <t>Фельдшерсько-акушерський пункт села Погарисько</t>
  </si>
  <si>
    <t>ПОГАРИСЬКО</t>
  </si>
  <si>
    <t>ЛЬВІВСЬКА область, ЖОВКІВСЬКИЙ район, село ПОГАРИСЬКО, вулиця І.Франка, 33</t>
  </si>
  <si>
    <t>ae396e58-9f06-4cd5-be73-14f5bde96960</t>
  </si>
  <si>
    <t>ФАП с. Казанів</t>
  </si>
  <si>
    <t>КАЗАНІВ</t>
  </si>
  <si>
    <t>ІВАНО-ФРАНКІВСЬКА область, КОЛОМИЙСЬКИЙ район, село КАЗАНІВ, вулиця Б.Хмельницького, 10а</t>
  </si>
  <si>
    <t>ae3e6531-6a6b-4b39-8337-fedaaab2c40f</t>
  </si>
  <si>
    <t>Корчицька АЗПСМ</t>
  </si>
  <si>
    <t>ХМЕЛЬНИЦЬКА область, село КОРЧИК, вулиця Миру, 33</t>
  </si>
  <si>
    <t>ae442653-8cb5-4349-9f69-5bca0197a5d2</t>
  </si>
  <si>
    <t>ФАП с. Бережниця</t>
  </si>
  <si>
    <t>ІВАНО-ФРАНКІВСЬКА область, КАЛУСЬКИЙ район, село БЕРЕЖНИЦЯ, вулиця Січових Стрільців, 14</t>
  </si>
  <si>
    <t>ae488907-2110-412b-a273-0be979791bcd</t>
  </si>
  <si>
    <t>ЛЬВІВСЬКА область, ПУСТОМИТІВСЬКИЙ район, село МИКОЛАЇВ, вулиця Героїв Небесної Сотні, 66</t>
  </si>
  <si>
    <t>ae508c3b-d327-4812-a5e4-c11c18950fba</t>
  </si>
  <si>
    <t>Корпус 1 (вул.Кемерівська 35)</t>
  </si>
  <si>
    <t>ДНІПРОПЕТРОВСЬКА область, місто КРИВИЙ РІГ, вулиця Кемеровська, 35</t>
  </si>
  <si>
    <t>ae52acba-a990-444c-83e7-d1778e02991f</t>
  </si>
  <si>
    <t>Амбулаторія загальної практики сімейної медицини села Мигія</t>
  </si>
  <si>
    <t>МИГІЯ</t>
  </si>
  <si>
    <t>МИКОЛАЇВСЬКА область, ПЕРВОМАЙСЬКИЙ район, село МИГІЯ, вулиця Туристична, 34</t>
  </si>
  <si>
    <t>ae57ff79-ea3c-42f1-afd5-87e9b7a599b7</t>
  </si>
  <si>
    <t>Фельдшерсько-акушерський пункт с.Дудчино КНП "АЗПСМ Тавричанської сільської ради"</t>
  </si>
  <si>
    <t>ДУДЧИНЕ</t>
  </si>
  <si>
    <t>ХЕРСОНСЬКА область, КАХОВСЬКИЙ район, село ДУДЧИНЕ, вулиця Українська, 59</t>
  </si>
  <si>
    <t>ae5abca4-394d-4b08-9431-ce0adcc03233</t>
  </si>
  <si>
    <t>Комунальне некомерційне підприємство "Центр первинної медико-санітарної допомоги" Авдіївської міської ради</t>
  </si>
  <si>
    <t>ae5b8585-c609-4f18-8499-91a7fdf20730</t>
  </si>
  <si>
    <t>місце надання послуги</t>
  </si>
  <si>
    <t>ВІННИЦЬКА область, місто ВІННИЦЯ, вулиця Хмельницьке шосе, 84</t>
  </si>
  <si>
    <t>ae5c3bd9-8700-43ca-a148-4db0d586edf9</t>
  </si>
  <si>
    <t>ЧЕРНІГІВСЬКА область, місто НІЖИН, вулиця Прилуцька, 126</t>
  </si>
  <si>
    <t>ae5f147d-0d72-43e5-97bb-25604b383c95</t>
  </si>
  <si>
    <t>Комунальне некомерційне підприємство "Чутівська центральна лікарня" (с.Филенкове)</t>
  </si>
  <si>
    <t>ae5f2c16-830a-4f48-8e0a-6b2e7e7bb624</t>
  </si>
  <si>
    <t>Шестірнянська амбулаторія загальної практики сімейної медицини</t>
  </si>
  <si>
    <t>ШЕСТІРНЯ</t>
  </si>
  <si>
    <t>ДНІПРОПЕТРОВСЬКА область, ШИРОКІВСЬКИЙ район, село ШЕСТІРНЯ, вулиця Українська, 62</t>
  </si>
  <si>
    <t>ae67a1ef-c1a5-4b2a-81d9-2116fa16671e</t>
  </si>
  <si>
    <t>Макошинське паліативне відділення Комунального некомерційного підприємства «Менська центральна районна лікарня» Менської районної ради.</t>
  </si>
  <si>
    <t>ae687989-6d62-4ee6-b564-3aacc5faa990</t>
  </si>
  <si>
    <t>КОМУНАЛЬНИЙ ЛІКУВАЛЬНИЙ ЗАКЛАД “ЦЕНТР ПЕРВИННОЇ МЕДИКО-САНІТАРНОЇ ДОПОМОГИ БОБРИНЕЦЬКОГО РАЙОНУ“  БОБРИНЕЦЬКОЇ РАЙОННОЇ  РАДИ  КІРОВОГРАДСЬКОЇ ОБЛАСТІ</t>
  </si>
  <si>
    <t>КІРОВОГРАДСЬКА область, БОБРИНЕЦЬКИЙ район, місто БОБРИНЕЦЬ, прохід Василя Порика, 6</t>
  </si>
  <si>
    <t>ae70a0c5-8022-48b7-b02a-d87623bbef86</t>
  </si>
  <si>
    <t>Комунальне некомерційне підприємство «Херсонська міська клінічна лікарня ім. Є.Є.Карабелеша» Херсонської міської ради дитяча поліклініка №2 (з відділеннями, які надають первинну медико-санітарну допомогу, та іншими лікувально-діагностичними відділеннями)</t>
  </si>
  <si>
    <t>ae75bc82-ad80-426d-8039-6602caa6bd8b</t>
  </si>
  <si>
    <t>Золотобалківська сільська лікарська амбулаторія</t>
  </si>
  <si>
    <t>ЗОЛОТА БАЛКА</t>
  </si>
  <si>
    <t>ХЕРСОНСЬКА область, НОВОВОРОНЦОВСЬКИЙ район, село ЗОЛОТА БАЛКА, вулиця Лікарняна, 1</t>
  </si>
  <si>
    <t>ae77f29a-1d7b-4584-bcc1-a875fa45d2a3</t>
  </si>
  <si>
    <t>Амбулаторія загальної практики – сімейної медицини с. Котівка</t>
  </si>
  <si>
    <t>ТЕРНОПІЛЬСЬКА область, ГУСЯТИНСЬКИЙ район, село КОТІВКА, вулиця Шевченка, 129</t>
  </si>
  <si>
    <t>ae8b583b-f885-4b96-93ff-f836d36e6694</t>
  </si>
  <si>
    <t>Дідівська амбулаторія загальної практики сімейної медицини КНП "ЦПМСД" ПРР ЧО</t>
  </si>
  <si>
    <t>МАНЖОСІВКА</t>
  </si>
  <si>
    <t>ЧЕРНІГІВСЬКА область, ПРИЛУЦЬКИЙ район, село МАНЖОСІВКА, вулиця Героїв війни, 85</t>
  </si>
  <si>
    <t>ae9a9de1-be3f-4318-9a17-97c0deb81ce3</t>
  </si>
  <si>
    <t>Товариство з обмеженою відповідальністю "Медико-санітарна частина "Нафтохімік"</t>
  </si>
  <si>
    <t>ПОЛТАВСЬКА область, місто КРЕМЕНЧУК, вулиця СВІШТОВСЬКА, 3</t>
  </si>
  <si>
    <t>ae9ee284-04eb-417f-be91-58dafb2e13a4</t>
  </si>
  <si>
    <t>Першотравневий ФП</t>
  </si>
  <si>
    <t>КІРОВОГРАДСЬКА область, ДОЛИНСЬКИЙ район, селище ПЕРШОТРАВНЕВЕ, вулиця Шкільна, 31</t>
  </si>
  <si>
    <t>aead5f90-1535-4206-a028-07b6c14f1541</t>
  </si>
  <si>
    <t>Амбулаторія ЗПСМ с.Юрківці</t>
  </si>
  <si>
    <t>ЧЕРНІВЕЦЬКА область, ЗАСТАВНІВСЬКИЙ район, село ЮРКІВЦІ, вулиця Шкільна , 3</t>
  </si>
  <si>
    <t>aead7129-04cb-469e-b7bf-ce4276e7474d</t>
  </si>
  <si>
    <t>Созонівська лікарська амбулаторія загальної практики сімейної медицини</t>
  </si>
  <si>
    <t>СОЗОНІВКА</t>
  </si>
  <si>
    <t>КІРОВОГРАДСЬКА область, КІРОВОГРАДСЬКИЙ район, село СОЗОНІВКА, вулиця Паркова, 9</t>
  </si>
  <si>
    <t>aeb0ea01-ef3c-4310-9f60-0266a94b5a80</t>
  </si>
  <si>
    <t>Фельдшерсько - акушерський пункт с. Яблунівка</t>
  </si>
  <si>
    <t>КИЇВСЬКА область, МАКАРІВСЬКИЙ район, село ЯБЛУНІВКА, вулиця Миру, 1</t>
  </si>
  <si>
    <t>aeb317f4-1635-4cd0-ba9a-8999059a0dd5</t>
  </si>
  <si>
    <t>Комунальне некомерційне підприємство "Міська дитяча клінічна лікарня № 19" Харківської міської ради, Центр первинної медичної допомоги, філія № 2</t>
  </si>
  <si>
    <t>aeb788ac-f9e5-433e-b14c-17ba7a0c4a64</t>
  </si>
  <si>
    <t>Фельдшерсько-акушерський пункт с. Равське</t>
  </si>
  <si>
    <t>РАВСЬКЕ</t>
  </si>
  <si>
    <t>ЛЬВІВСЬКА область, ЖОВКІВСЬКИЙ район, село РАВСЬКЕ, вулиця Равське, 88/Б</t>
  </si>
  <si>
    <t>aebb7ab4-c356-47a9-9dc5-6d19e3ae2122</t>
  </si>
  <si>
    <t>ФАП Писарщина</t>
  </si>
  <si>
    <t>ПИСАРЩИНА</t>
  </si>
  <si>
    <t>ПОЛТАВСЬКА область, ГРЕБІНКІВСЬКИЙ район, село ПИСАРЩИНА, вулиця Миру, 62</t>
  </si>
  <si>
    <t>aec1e471-6e87-47e4-a262-4db014c5a8b6</t>
  </si>
  <si>
    <t>ФАП с. Кулівці</t>
  </si>
  <si>
    <t>КУЛІВЦІ</t>
  </si>
  <si>
    <t>ЧЕРНІВЕЦЬКА область, ЗАСТАВНІВСЬКИЙ район, село КУЛІВЦІ, вулиця Ольги Кобилянської, 2А</t>
  </si>
  <si>
    <t>aec4dd7e-fd25-45db-9646-2a30dddd1992</t>
  </si>
  <si>
    <t>Яблунська амбулаторія загальної практики сімейної медицини КНП 'Центру первинної медичної допомоги' Богородчанської районної ради Івано-Франківської області</t>
  </si>
  <si>
    <t>ЯБЛУНЬКА</t>
  </si>
  <si>
    <t>ІВАНО-ФРАНКІВСЬКА область, село ЯБЛУНЬКА, вулиця Могильницького, 50</t>
  </si>
  <si>
    <t>aec79b2c-6c94-4dfb-b631-5a688b7e6efe</t>
  </si>
  <si>
    <t>Солонівський фельдшерсько-акушерський пункт</t>
  </si>
  <si>
    <t>ЗАПОРІЗЬКА область, ЯКИМІВСЬКИЙ район, село СОЛОНЕ, вулиця Ювілейна , 13</t>
  </si>
  <si>
    <t>aecc06e5-3259-4695-b670-817f57e27b53</t>
  </si>
  <si>
    <t>Амбулаторія загальної практики сімейної медицини №3 КНП БМР "МЦПМСД №2"</t>
  </si>
  <si>
    <t>КИЇВСЬКА область, місто БІЛА ЦЕРКВА, вулиця Томилівська, 50/2 корпус 1</t>
  </si>
  <si>
    <t>aecd0ac5-0f5a-477b-bcdd-6fe8eb7ae36c</t>
  </si>
  <si>
    <t>ФП с.Шостакове</t>
  </si>
  <si>
    <t>ШОСТАКОВЕ</t>
  </si>
  <si>
    <t>ЧЕРКАСЬКА область, село ШОСТАКОВЕ, вулиця Центральна, 37</t>
  </si>
  <si>
    <t>aed94fe7-adda-44e8-ac6d-aa82b174201f</t>
  </si>
  <si>
    <t>ЛЬВІВСЬКА область, ЖИДАЧІВСЬКИЙ район, смт. НОВІ СТРІЛИЩА, вулиця шевченка, 14</t>
  </si>
  <si>
    <t>aeda44e8-e0a2-41e7-b47b-c68ac437d7c0</t>
  </si>
  <si>
    <t>aedc21bd-a047-43ce-928b-f91d021c8e8b</t>
  </si>
  <si>
    <t>ЗАКАРПАТСЬКА область, місто МУКАЧЕВЕ, вулиця Франка, 41</t>
  </si>
  <si>
    <t>aedc8bad-528e-45ec-ad62-7f3f01f0e42c</t>
  </si>
  <si>
    <t>Амбулаторія загальної практики - сімейної медицини №12</t>
  </si>
  <si>
    <t>М.КИЇВ, місто КИЇВ, вулиця Очаківська, 3/8</t>
  </si>
  <si>
    <t>aee1816c-4324-4fb9-86a0-85b9c72cb919</t>
  </si>
  <si>
    <t>Комунальне некомерційне підприємство "Міська клінічна лікарня № 6" ДНІПРОВСЬКОЇ МІСЬКОЇ РАДИ</t>
  </si>
  <si>
    <t>aee4e565-58ae-41fd-a304-c52dbd90ef82</t>
  </si>
  <si>
    <t>ЧЕРНІГІВСЬКА область, місто ЧЕРНІГІВ, проспект Миру, 204</t>
  </si>
  <si>
    <t>aee96a72-6ff0-420e-af7a-11374a7888c2</t>
  </si>
  <si>
    <t>Амбулаторія ЗПСМ с. Саксагань (КНП "П'ятихатський ЦПМСД" ПМР)</t>
  </si>
  <si>
    <t>САКСАГАНЬ</t>
  </si>
  <si>
    <t>ДНІПРОПЕТРОВСЬКА область, П'ЯТИХАТСЬКИЙ район, село САКСАГАНЬ, вулиця Соловйова, 1/3</t>
  </si>
  <si>
    <t>aefca3fe-7859-46fe-8b9d-60975787c958</t>
  </si>
  <si>
    <t>Лютківський фельдшерсько-акушерський пункт</t>
  </si>
  <si>
    <t>ЛЮТКА</t>
  </si>
  <si>
    <t>ВОЛИНСЬКА область, СТАРОВИЖІВСЬКИЙ район, село ЛЮТКА, вулиця Незалежності, 23а</t>
  </si>
  <si>
    <t>af01a355-64f7-44aa-9c25-e917dc242206</t>
  </si>
  <si>
    <t>Веснянська амбулаторія загальної практики - сімейної медицини</t>
  </si>
  <si>
    <t>ВЕСНЯНКА</t>
  </si>
  <si>
    <t>ХМЕЛЬНИЦЬКА область, СТАРОКОСТЯНТИНІВСЬКИЙ район, село ВЕСНЯНКА, вулиця Шкільна, 73/1</t>
  </si>
  <si>
    <t>af07c205-538c-494c-9648-1edd4bba994c</t>
  </si>
  <si>
    <t>КИЇВСЬКА область, БАРИШІВСЬКИЙ район, смт. БАРИШІВКА, вулиця Київський шлях, 126</t>
  </si>
  <si>
    <t>af145b9a-de4b-4018-b514-b729aaaa683f</t>
  </si>
  <si>
    <t>Серебрійська АЗПСМ</t>
  </si>
  <si>
    <t>СЕРЕБРІЯ</t>
  </si>
  <si>
    <t>ВІННИЦЬКА область, МОГИЛІВ-ПОДІЛЬСЬКИЙ район, село СЕРЕБРІЯ, вулиця Свято-Михайлівська, 5</t>
  </si>
  <si>
    <t>af20261c-5966-47a4-ad8e-85a8938f886e</t>
  </si>
  <si>
    <t>КНП "Великобурлуцька ЦРЛ" (Стаціонар)</t>
  </si>
  <si>
    <t>ХАРКІВСЬКА область, ВЕЛИКОБУРЛУЦЬКИЙ район, смт. ВЕЛИКИЙ БУРЛУК, вулиця Осіянська, 23</t>
  </si>
  <si>
    <t>af232fa1-890f-421d-b8d2-aa81d0babf1b</t>
  </si>
  <si>
    <t>Комунальне некомерційне підприємство "Консультативно-діагностичний центр №1 Дарницького району м. Києва" (Відділення хірургічного профілю та інших спеціалістів по наданню консультативно-діагностичної допомоги Філія№2)</t>
  </si>
  <si>
    <t>М.КИЇВ, місто КИЇВ, вулиця Дяченка, 12</t>
  </si>
  <si>
    <t>af289841-f2cf-4d86-aa3f-00a2b5032de2</t>
  </si>
  <si>
    <t>Фельдшерський пункт с.Малий Глибочок</t>
  </si>
  <si>
    <t>МАЛИЙ ГЛИБОЧОК</t>
  </si>
  <si>
    <t>ТЕРНОПІЛЬСЬКА область, ЗБАРАЗЬКИЙ район, село МАЛИЙ ГЛИБОЧОК, вулиця В.Великого, 30</t>
  </si>
  <si>
    <t>af297f03-378c-4637-87d7-4dcf4b0a45e5</t>
  </si>
  <si>
    <t>Рудосільська амбулаторія загальної практики-сімейної медицини</t>
  </si>
  <si>
    <t>РУДЕ СЕЛО</t>
  </si>
  <si>
    <t>КИЇВСЬКА область, ВОЛОДАРСЬКИЙ район, село РУДЕ СЕЛО, вулиця Грицюка, 31</t>
  </si>
  <si>
    <t>af35b4ad-3e83-402a-8f27-74231c035ebb</t>
  </si>
  <si>
    <t>Амбулаторія № 2, КНП "ЦПМСД №2" Краматорської міської ради</t>
  </si>
  <si>
    <t>af370b7a-c165-4eaa-ad9e-ac0194b8e186</t>
  </si>
  <si>
    <t>Амбулаторія  №2</t>
  </si>
  <si>
    <t>ОДЕСЬКА область, місто ОДЕСА, вулиця Академічна, 9</t>
  </si>
  <si>
    <t>af3a76ce-2acc-467c-bf3f-f4ed2c2ebbd1</t>
  </si>
  <si>
    <t>КП "Полтавський обласний центр  ЕМД та МК ПОР" (Підстанція СЕМД №1 Шишацького району)</t>
  </si>
  <si>
    <t>af3daa86-ec49-49d3-8c09-746da83dc5f2</t>
  </si>
  <si>
    <t>af40e556-fad2-4ada-a39c-d42850558800</t>
  </si>
  <si>
    <t>амбулаторія с. Крайниково</t>
  </si>
  <si>
    <t>КРАЙНИКОВО</t>
  </si>
  <si>
    <t>ЗАКАРПАТСЬКА область, ХУСТСЬКИЙ район, село КРАЙНИКОВО, вулиця Дружби, 4</t>
  </si>
  <si>
    <t>af41222e-d1bf-4dd8-91af-1981b8423305</t>
  </si>
  <si>
    <t>ХАРКІВСЬКА область, місто ХАРКІВ, вулиця Маршала Бажанова, 20</t>
  </si>
  <si>
    <t>af42775c-226b-4f55-9ef9-20f0ca00c072</t>
  </si>
  <si>
    <t>Товариство з обмеженою відповідальністю "Медичний центр Актив-Мед"</t>
  </si>
  <si>
    <t>ЖИТОМИРСЬКА область, місто ЖИТОМИР, вулиця Перемоги, 73</t>
  </si>
  <si>
    <t>af4cbd00-1b5e-4706-bea9-d71760b7cd3c</t>
  </si>
  <si>
    <t>Доманівський пункт постійного базування бригад екстреної (швидкої) медичної допомоги</t>
  </si>
  <si>
    <t>МИКОЛАЇВСЬКА область, смт. ДОМАНІВКА, вулиця Пирогова, 6</t>
  </si>
  <si>
    <t>af4d9834-db0a-4f4e-ba48-ea11f044c4a2</t>
  </si>
  <si>
    <t>Фельдшерсько-акушерський пункт с.Поляниця КНП "ЯЦПМСД"</t>
  </si>
  <si>
    <t>ІВАНО-ФРАНКІВСЬКА область, село ПОЛЯНИЦЯ, вулиця Карпатська, 6 а</t>
  </si>
  <si>
    <t>af50e421-d7e2-40b8-a0b3-3739d8e37427</t>
  </si>
  <si>
    <t>af559019-4c65-4546-a9df-18aa2f548be8</t>
  </si>
  <si>
    <t>Амбулаторія загальної практики - сімейної медицини №1 КНП "ЦПМСД №5" КМР</t>
  </si>
  <si>
    <t>ДНІПРОПЕТРОВСЬКА область, місто КРИВИЙ РІГ, вулиця Святогеоргіївська, 8А</t>
  </si>
  <si>
    <t>af57ab89-a657-49c7-aea7-2b25433fcf4b</t>
  </si>
  <si>
    <t>КНП "Вінницька ЦРКЛ"</t>
  </si>
  <si>
    <t>af5841a1-7028-45c0-8633-cc4cf88a67c3</t>
  </si>
  <si>
    <t>Срібненська амбулаторія загальної практики - сімейної медицини</t>
  </si>
  <si>
    <t>ДОНЕЦЬКА область, ПОКРОВСЬКИЙ район, село СРІБНЕ, вулиця Дружби, 57</t>
  </si>
  <si>
    <t>af5e3fb5-8869-4015-8133-3f5e6d486b3a</t>
  </si>
  <si>
    <t>Шкірно-венерологічне відділення</t>
  </si>
  <si>
    <t>ОДЕСЬКА область, місто ОДЕСА, вулиця Старопортофранківська, 38</t>
  </si>
  <si>
    <t>af611754-2ecb-409c-8738-1a540f7df213</t>
  </si>
  <si>
    <t>Великоугольська амбулаторія загальної практики–сімейної медицини Комунального некомерційного підприємства Тячівської районної ради Центр первинної медико-санітарної допомоги</t>
  </si>
  <si>
    <t>ВЕЛИКА УГОЛЬКА</t>
  </si>
  <si>
    <t>ЗАКАРПАТСЬКА область, ТЯЧІВСЬКИЙ район, село ВЕЛИКА УГОЛЬКА, вулиця Центральна, 50</t>
  </si>
  <si>
    <t>af63b8b8-d6cf-49f9-a16c-3c5463d3630d</t>
  </si>
  <si>
    <t>Короленківський ФАП</t>
  </si>
  <si>
    <t>КОРОЛЕНКІВКА</t>
  </si>
  <si>
    <t>ПОЛТАВСЬКА область, КАРЛІВСЬКИЙ район, село КОРОЛЕНКІВКА, вулиця Садова, 14</t>
  </si>
  <si>
    <t>af64d1e8-f68b-4ef9-ad32-2381349b8396</t>
  </si>
  <si>
    <t>М.КИЇВ, місто КИЇВ, вулиця Копиловська, 1/7</t>
  </si>
  <si>
    <t>af70be27-f0ef-46b1-a39c-b7287335b402</t>
  </si>
  <si>
    <t>Підстанція Мангушського району</t>
  </si>
  <si>
    <t>af78a7b4-167d-4041-a681-db6328cb22c0</t>
  </si>
  <si>
    <t>Знаменівська амбулаторія</t>
  </si>
  <si>
    <t>ДНІПРОПЕТРОВСЬКА область, НОВОМОСКОВСЬКИЙ район, село ЗНАМЕНІВКА, вулиця Центральна, 186</t>
  </si>
  <si>
    <t>af7e9a52-a72c-438f-bd6e-9cc34f1e9ecb</t>
  </si>
  <si>
    <t>af826aa8-d5ee-462a-88ab-67ef8a508155</t>
  </si>
  <si>
    <t>КНП "ДЦПМСД №9" ДМР</t>
  </si>
  <si>
    <t>af832761-6b97-459a-8fc4-d96bd85c20ff</t>
  </si>
  <si>
    <t>КНП Високопільська лікарня</t>
  </si>
  <si>
    <t>ХЕРСОНСЬКА область, ВИСОКОПІЛЬСЬКИЙ район, смт. ВИСОКОПІЛЛЯ, вулиця Визволителів, 145</t>
  </si>
  <si>
    <t>af8595b5-749e-4cf2-96d8-12659210910d</t>
  </si>
  <si>
    <t>Амбулаторія ЗПСМ смт. Гвардійське (КНП "ЦПМСД" Черкаської селищної ради")</t>
  </si>
  <si>
    <t>ДНІПРОПЕТРОВСЬКА область, НОВОМОСКОВСЬКИЙ район, смт. ГВАРДІЙСЬКЕ, вулиця Ювілейна, 11</t>
  </si>
  <si>
    <t>af8f5039-6a81-431c-b1f7-6dc7b9eda65f</t>
  </si>
  <si>
    <t>ДНІПРОПЕТРОВСЬКА область, місто ДНІПРО, вулиця Висоцького, 2А</t>
  </si>
  <si>
    <t>af9533fc-1765-491e-82bf-b92364f7cc1c</t>
  </si>
  <si>
    <t>АЗПСМ с.Ставне</t>
  </si>
  <si>
    <t>СТАВНЕ</t>
  </si>
  <si>
    <t>ЗАКАРПАТСЬКА область, ВЕЛИКОБЕРЕЗНЯНСЬКИЙ район, село СТАВНЕ, вулиця без вулиці, 265</t>
  </si>
  <si>
    <t>af9f4807-b3d1-4f4e-b066-3a62f4bbbf9d</t>
  </si>
  <si>
    <t>ЗАПОРІЗЬКА область, місто ЕНЕРГОДАР, вулиця Будівельтників, 33</t>
  </si>
  <si>
    <t>afa231b6-f649-478e-882c-0f053945d145</t>
  </si>
  <si>
    <t>Верб'ятинський фельдшерський пункт</t>
  </si>
  <si>
    <t>ВЕРБ'ЯТИН</t>
  </si>
  <si>
    <t>ТЕРНОПІЛЬСЬКА область, БУЧАЦЬКИЙ район, село ВЕРБ'ЯТИН, вулиця Лесі Українки, 27</t>
  </si>
  <si>
    <t>afa9eebf-06d7-49be-99f4-9c1d991370d9</t>
  </si>
  <si>
    <t>ФАП с.Пилипо-Кошара</t>
  </si>
  <si>
    <t>ПИЛИПО-КОШАРА</t>
  </si>
  <si>
    <t>ЖИТОМИРСЬКА область, РОМАНІВСЬКИЙ район, село ПИЛИПО-КОШАРА, вулиця Кооперативна, 4</t>
  </si>
  <si>
    <t>afaa9284-5f17-47c0-9dcc-2c9b9808e028</t>
  </si>
  <si>
    <t>Амбулаторія загальної практики - сімейної медицини с. Зуївці</t>
  </si>
  <si>
    <t>ЗУЇВЦІ</t>
  </si>
  <si>
    <t>ПОЛТАВСЬКА область, МИРГОРОДСЬКИЙ район, село ЗУЇВЦІ, вулиця Холода, 3</t>
  </si>
  <si>
    <t>afae3065-2f98-4413-9df0-8cc320fc8bb5</t>
  </si>
  <si>
    <t>АЗПСМ с.Стальнівці (КНП "АЗПСМ с.Стальнівці")</t>
  </si>
  <si>
    <t>ЧЕРНІВЕЦЬКА область, НОВОСЕЛИЦЬКИЙ район, село СТАЛЬНІВЦІ, вулиця Головна, 4</t>
  </si>
  <si>
    <t>afb94932-68b2-465e-9c1e-d0a0c602676c</t>
  </si>
  <si>
    <t>ДНІПРОПЕТРОВСЬКА область, МЕЖІВСЬКИЙ район, село ІВАНІВКА, вулиця Центральна, 64</t>
  </si>
  <si>
    <t>afbac9d5-69fd-4bbe-baed-de847dc6c05d</t>
  </si>
  <si>
    <t>Адміністративно-управлінський та допоміжний персонал КНП "ЦПМСД №1 Оболонського району м. Києва"</t>
  </si>
  <si>
    <t>afd63000-10da-4bdf-bb21-ffea315f88de</t>
  </si>
  <si>
    <t>амбулаторія загальної практики сімейної медицини імені Юрія Липи  с.Бунів Яворівського району</t>
  </si>
  <si>
    <t>БУНІВ</t>
  </si>
  <si>
    <t>ЛЬВІВСЬКА область, ЯВОРІВСЬКИЙ район, село БУНІВ, вулиця майдан Шевченка, 2</t>
  </si>
  <si>
    <t>afd7e800-0c7b-4ae8-9fb0-ed183a6ffa4e</t>
  </si>
  <si>
    <t>Новопетрівська АЗПСМ</t>
  </si>
  <si>
    <t>НОВОПЕТРІВСЬКЕ</t>
  </si>
  <si>
    <t>МИКОЛАЇВСЬКА область, НОВООДЕСЬКИЙ район, село НОВОПЕТРІВСЬКЕ, вулиця вул. Слав’янська, 31</t>
  </si>
  <si>
    <t>afd8dc5e-dde4-40b1-8545-b19358e8ad60</t>
  </si>
  <si>
    <t>Фельдшерський пункт с. Лиман Другий  КНП \</t>
  </si>
  <si>
    <t>ПОЛТАВСЬКА область, РЕШЕТИЛІВСЬКИЙ район, село ЛИМАН ДРУГИЙ, вулиця Центральна, 6</t>
  </si>
  <si>
    <t>afda8c9c-b7d2-4e99-9c5b-ddadeb7e62a7</t>
  </si>
  <si>
    <t>ФАП с. Старий Угринів</t>
  </si>
  <si>
    <t>ІВАНО-ФРАНКІВСЬКА область, КАЛУСЬКИЙ район, село СТАРИЙ УГРИНІВ, вулиця Саєвича, 24</t>
  </si>
  <si>
    <t>afe2041e-0a65-447f-9f5a-4de55a26a00e</t>
  </si>
  <si>
    <t>ПРИЛУЦЬКЕ</t>
  </si>
  <si>
    <t>ВОЛИНСЬКА область, КІВЕРЦІВСЬКИЙ район, село ПРИЛУЦЬКЕ, вулиця Жовтнева, 10</t>
  </si>
  <si>
    <t>afe4dab0-74b5-42a6-8fdc-a4551963b43d</t>
  </si>
  <si>
    <t>ЛЬВІВСЬКА область, місто ЛЬВІВ, вулиця Богдана Хмельницького, 203</t>
  </si>
  <si>
    <t>aff0b87d-6655-477e-8749-ed2e181d9795</t>
  </si>
  <si>
    <t>КНП "МЛ" Меденицької селищної ради</t>
  </si>
  <si>
    <t>ОПОРИ</t>
  </si>
  <si>
    <t>ЛЬВІВСЬКА область, ДРОГОБИЦЬКИЙ район, село ОПОРИ, вулиця Чушака, 31</t>
  </si>
  <si>
    <t>aff0cdd8-4974-495f-ab0b-4d6b2037d77b</t>
  </si>
  <si>
    <t>Амбулаторія загальної практики сімейної медицини с.Берестівка</t>
  </si>
  <si>
    <t>СУМСЬКА область, ЛИПОВОДОЛИНСЬКИЙ район, село БЕРЕСТІВКА, вулиця Молодіжна, 1</t>
  </si>
  <si>
    <t>affa6c90-ec6a-4ec6-8633-115f44db13bc</t>
  </si>
  <si>
    <t>Відокремлений структурний підрозділ №5 Комунального  некомерційного підприємства «Кобеляцька центральна районна  лікарня» Кобеляцької районної ради Полтавської області</t>
  </si>
  <si>
    <t>affbe2bd-6e1e-4561-92ff-e75b454dbc57</t>
  </si>
  <si>
    <t>Новоприлуцька АЗПСМ</t>
  </si>
  <si>
    <t>ВІННИЦЬКА область, ЛИПОВЕЦЬКИЙ район, село НОВА ПРИЛУКА, вулиця Травнева, 43</t>
  </si>
  <si>
    <t>affbeaad-c6b9-457f-8561-92bbe9726080</t>
  </si>
  <si>
    <t>АЗПСМ с.Стрілків</t>
  </si>
  <si>
    <t>СТРІЛКІВ</t>
  </si>
  <si>
    <t>ЛЬВІВСЬКА область, СТРИЙСЬКИЙ район, село СТРІЛКІВ, вулиця Івана  Франка, 128</t>
  </si>
  <si>
    <t>affd7170-28fe-4098-9ad8-6b2265acadbf</t>
  </si>
  <si>
    <t>Амбулаторія загальної практики-сімейної медицини смт.ЯМПІЛЬ</t>
  </si>
  <si>
    <t>ДОНЕЦЬКА область, ЛИМАНСЬКИЙ район, смт. ЯМПІЛЬ, вулиця Донецька, 16</t>
  </si>
  <si>
    <t>affd8489-0b83-4277-bb5f-8afa4f41166e</t>
  </si>
  <si>
    <t>ФП с.Рідкодуб</t>
  </si>
  <si>
    <t>РІДКОДУБ</t>
  </si>
  <si>
    <t>ХАРКІВСЬКА область, ДВОРІЧАНСЬКИЙ район, село РІДКОДУБ, вулиця Чкалова, 19</t>
  </si>
  <si>
    <t>b002f40b-c75d-4554-bb9c-971c810f08ca</t>
  </si>
  <si>
    <t>Володимирівська лікарська амбулаторія загальної практики сімейної медицини</t>
  </si>
  <si>
    <t>КІРОВОГРАДСЬКА область, КІРОВОГРАДСЬКИЙ район, село ВОЛОДИМИРІВКА, вулиця Шевченка, 18</t>
  </si>
  <si>
    <t>b0037464-5338-43ee-8a5e-24ca30940bd9</t>
  </si>
  <si>
    <t>Дев’ятниківська амбулаторія загальної практики – сімейної медицини</t>
  </si>
  <si>
    <t>ДЕВ'ЯТНИКИ</t>
  </si>
  <si>
    <t>ЛЬВІВСЬКА область, ЖИДАЧІВСЬКИЙ район, село ДЕВ'ЯТНИКИ, вулиця Івана-Франка, 27</t>
  </si>
  <si>
    <t>b004564a-57eb-4868-bb92-959b4ba862b7</t>
  </si>
  <si>
    <t>АЗПСМ с. Михайлівка</t>
  </si>
  <si>
    <t>ХЕРСОНСЬКА область, СКАДОВСЬКИЙ район, село МИХАЙЛІВКА, вулиця Урожайна, 48а</t>
  </si>
  <si>
    <t>b0096190-1890-4920-830f-e20a91080d4b</t>
  </si>
  <si>
    <t>АЗПСМ с. Циркуни</t>
  </si>
  <si>
    <t>ХАРКІВСЬКА область, ХАРКІВСЬКИЙ район, село ЦИРКУНИ, вулиця Зарічанська, 10</t>
  </si>
  <si>
    <t>b009c5f7-66d5-47c5-8620-5964494cf588</t>
  </si>
  <si>
    <t>КНП "Пустомитівська ЦРЛ" Щирецька МЛ</t>
  </si>
  <si>
    <t>b00b58c5-b1ac-4ead-8f04-b5d23e826390</t>
  </si>
  <si>
    <t>КІРОВОГРАДСЬКА область, місто ОЛЕКСАНДРІЯ, вулиця Київська , 156</t>
  </si>
  <si>
    <t>b00dde4c-d213-41ea-9983-14f911d5ecc8</t>
  </si>
  <si>
    <t>4. Комунальне некомерційне підприємство Сумської обласної ради "Обласна клінічна спеціалізована лікарня" (Охтирскій підрозділ)</t>
  </si>
  <si>
    <t>СУМСЬКА область, місто ОХТИРКА,  СУМСЬКА, 57</t>
  </si>
  <si>
    <t>b00ef27d-fa04-4596-9f56-85c1a8b38b92</t>
  </si>
  <si>
    <t>Фельдшерський пункт села Кулябівка</t>
  </si>
  <si>
    <t>КУЛЯБІВКА</t>
  </si>
  <si>
    <t>КИЇВСЬКА область, ЯГОТИНСЬКИЙ район, село КУЛЯБІВКА, вулиця Миру, 179</t>
  </si>
  <si>
    <t>b00f3e34-a2bd-47f0-addd-09546013ce88</t>
  </si>
  <si>
    <t>Комунальне підприємство "Волинський обласний центр екстреної медичної допомоги та медицини катастроф" Волинської обласної ради Старовижівське відділення екстренної медичної допомоги</t>
  </si>
  <si>
    <t>ВОЛИНСЬКА область, СТАРОВИЖІВСЬКИЙ район, смт. СТАРА ВИЖІВКА, вулиця Шевченка, 6</t>
  </si>
  <si>
    <t>b0190157-d47b-4e67-a443-44974646007f</t>
  </si>
  <si>
    <t>Фельдшерсько-акушерський пункт с. Міжріччя</t>
  </si>
  <si>
    <t>МІЖРІЧЧЯ</t>
  </si>
  <si>
    <t>ІВАНО-ФРАНКІВСЬКА область, село МІЖРІЧЧЯ, вулиця Січових Стрільців, 1</t>
  </si>
  <si>
    <t>b01992ae-c891-4146-be97-08a02064281a</t>
  </si>
  <si>
    <t>Самчиківська амбулаторія загальної практики - сімейної медицини</t>
  </si>
  <si>
    <t>САМЧИКИ</t>
  </si>
  <si>
    <t>ХМЕЛЬНИЦЬКА область, СТАРОКОСТЯНТИНІВСЬКИЙ район, село САМЧИКИ, вулиця Самчики, 1</t>
  </si>
  <si>
    <t>b01c52aa-f818-46b9-96c6-846327586b50</t>
  </si>
  <si>
    <t>КНП ЦПМСД Дарницького району Адміністративно-управлінській персонал</t>
  </si>
  <si>
    <t>b023c437-8744-48c1-ab3c-1765edb3f2f0</t>
  </si>
  <si>
    <t>Левенцівський ФП</t>
  </si>
  <si>
    <t>ЛЕВЕНЦІВКА</t>
  </si>
  <si>
    <t>ПОЛТАВСЬКА область, ЧУТІВСЬКИЙ район, село ЛЕВЕНЦІВКА, вулиця 8 Березня, 7а</t>
  </si>
  <si>
    <t>b0257b3d-b0da-4a52-a53b-c8505d586a63</t>
  </si>
  <si>
    <t>Фельдшерсько-акушерський пункт  с. Дацьки</t>
  </si>
  <si>
    <t>ДАЦЬКИ</t>
  </si>
  <si>
    <t>ЧЕРКАСЬКА область, КОРСУНЬ-ШЕВЧЕНКІВСЬКИЙ район, село ДАЦЬКИ, вулиця Центральна, 30</t>
  </si>
  <si>
    <t>b02a8f33-c255-40fd-a039-39aaa19a6632</t>
  </si>
  <si>
    <t>ЛЬВІВСЬКА область, місто СОКАЛЬ, вулиця Шашкевича, 75</t>
  </si>
  <si>
    <t>b02c2f63-fa95-402e-9298-a8c50c32f66c</t>
  </si>
  <si>
    <t>Амбулаторія загальної практики-сімейної медицини с.Нижня Липиця</t>
  </si>
  <si>
    <t>НИЖНЯ ЛИПИЦЯ</t>
  </si>
  <si>
    <t>ІВАНО-ФРАНКІВСЬКА область, РОГАТИНСЬКИЙ район, село НИЖНЯ ЛИПИЦЯ, вулиця Шевченка, 25</t>
  </si>
  <si>
    <t>b03013bc-e047-46bb-abb3-ccbe2e6a3268</t>
  </si>
  <si>
    <t>Амбулаторія загальної практики сімейної медицини с. Вертокиївка</t>
  </si>
  <si>
    <t>ВЕРТОКИЇВКА</t>
  </si>
  <si>
    <t>ЖИТОМИРСЬКА область, ЖИТОМИРСЬКИЙ район, село ВЕРТОКИЇВКА, вулиця Злагоди, 12А</t>
  </si>
  <si>
    <t>b0306ff3-3732-4129-948d-3a57be2f51f1</t>
  </si>
  <si>
    <t>Фельдшерський пункт сел. Новий Коротич</t>
  </si>
  <si>
    <t>КОРОТИЧ</t>
  </si>
  <si>
    <t>ХАРКІВСЬКА область, ХАРКІВСЬКИЙ район, смт. КОРОТИЧ, вулиця Наукова, 18</t>
  </si>
  <si>
    <t>b0358e47-7f64-4d82-b2a7-d0a2e250d13c</t>
  </si>
  <si>
    <t>ФП с. Гербине</t>
  </si>
  <si>
    <t>ГЕРБИНЕ</t>
  </si>
  <si>
    <t>ОДЕСЬКА область, БАЛТСЬКИЙ район, село ГЕРБИНЕ, вулиця Лесі Українки, 23</t>
  </si>
  <si>
    <t>b03ad15f-1d26-4942-979f-4bcafa637472</t>
  </si>
  <si>
    <t>Відокремлений підрозділ товариства з обмеженою відповідальністю "Медекс плюс" Поліклініка №1</t>
  </si>
  <si>
    <t>ІВАНО-ФРАНКІВСЬКА область, місто ІВАНО-ФРАНКІВСЬК, вулиця Горбачевського, 50</t>
  </si>
  <si>
    <t>b043ea22-4247-4f89-ba94-14fe03446fa8</t>
  </si>
  <si>
    <t>Мілієвська АЗПСМ с.Лукавці</t>
  </si>
  <si>
    <t>ЧЕРНІВЕЦЬКА область, ВИЖНИЦЬКИЙ район, село ЛУКАВЦІ, вулиця Героїв Майдану, 84</t>
  </si>
  <si>
    <t>b049129d-3152-4170-b339-0c85d55d695a</t>
  </si>
  <si>
    <t>Трисвятськослобідський фельдшерсько-акушерський пункт</t>
  </si>
  <si>
    <t>ТРИСВЯТСЬКА СЛОБОДА</t>
  </si>
  <si>
    <t>ЧЕРНІГІВСЬКА область, ЧЕРНІГІВСЬКИЙ район, село ТРИСВЯТСЬКА СЛОБОДА, вулиця Миру, 2</t>
  </si>
  <si>
    <t>b0497252-9b16-469f-9839-df8f4721d2d8</t>
  </si>
  <si>
    <t>Мальчевський ФП</t>
  </si>
  <si>
    <t>МАЛЬЧЕВСЬКЕ</t>
  </si>
  <si>
    <t>КІРОВОГРАДСЬКА область, УСТИНІВСЬКИЙ район, село МАЛЬЧЕВСЬКЕ, вулиця Шевченка, 5</t>
  </si>
  <si>
    <t>b04f34fe-dd38-47c8-b6e1-ae40419fee9d</t>
  </si>
  <si>
    <t>ДЕМКО ІРИНА  ДЕМ'ЯНІВНА</t>
  </si>
  <si>
    <t>ЛЬВІВСЬКА область, місто МОСТИСЬКА, вулиця Полуботка, 5</t>
  </si>
  <si>
    <t>b057a9f9-11e8-4050-b0cb-f5dadbbbd4f4</t>
  </si>
  <si>
    <t>Морозівська МА ЗПСМ</t>
  </si>
  <si>
    <t>КИЇВСЬКА область, БАРИШІВСЬКИЙ район, село МОРОЗІВКА, вулиця Шкільний, 2</t>
  </si>
  <si>
    <t>b058d127-aebc-4c88-b614-b92d272c917d</t>
  </si>
  <si>
    <t>Удицька амбулаторія загальної практики сімейної медицини</t>
  </si>
  <si>
    <t>УДИЧ</t>
  </si>
  <si>
    <t>ВІННИЦЬКА область, ТЕПЛИЦЬКИЙ район, село УДИЧ, вулиця Центральна, 14</t>
  </si>
  <si>
    <t>b05efcd0-2c55-46f6-85ab-3afb63e61bea</t>
  </si>
  <si>
    <t>ФАП с.Оріховиця</t>
  </si>
  <si>
    <t>ОРІХОВИЦЯ</t>
  </si>
  <si>
    <t>ЗАКАРПАТСЬКА область, УЖГОРОДСЬКИЙ район, село ОРІХОВИЦЯ, вулиця Гагаріна, 9А</t>
  </si>
  <si>
    <t>b0618d97-c938-438d-9e3d-350dbb5c3c9c</t>
  </si>
  <si>
    <t>Линовицька амбулаторія загальної практики сімейної медицини</t>
  </si>
  <si>
    <t>ЧЕРНІГІВСЬКА область, ПРИЛУЦЬКИЙ район, смт. ЛИНОВИЦЯ, вулиця Шевченка, 1</t>
  </si>
  <si>
    <t>b06790f0-9753-4b91-af1b-0e72c6a030c3</t>
  </si>
  <si>
    <t>Амбулаторія ЗПСМ с. Горішнє Залуччя</t>
  </si>
  <si>
    <t>ГОРІШНЄ ЗАЛУЧЧЯ</t>
  </si>
  <si>
    <t>ІВАНО-ФРАНКІВСЬКА область, СНЯТИНСЬКИЙ район, село ГОРІШНЄ ЗАЛУЧЧЯ, вулиця Перемоги, 100а</t>
  </si>
  <si>
    <t>b06db806-c5e9-4ced-9578-8d4e0f718f6f</t>
  </si>
  <si>
    <t>Обласний шкірно-венерологічний диспансер № 2</t>
  </si>
  <si>
    <t>ХАРКІВСЬКА область, ЗМІЇВСЬКИЙ район, місто ЗМІЇВ, вулиця Покровська, 43</t>
  </si>
  <si>
    <t>b06fde15-8b49-4d3b-8b0c-92c45ea9b01f</t>
  </si>
  <si>
    <t>Комунальне некомерційне підприємство "Міська поліклініка №5" Харківської міської ради</t>
  </si>
  <si>
    <t>ХАРКІВСЬКА область, місто ХАРКІВ, вулиця Олімпійська, 3</t>
  </si>
  <si>
    <t>b070daff-3676-47fb-a48b-0e464dda3437</t>
  </si>
  <si>
    <t>Фельдшерсько - акушерський пункт с. Колонщина</t>
  </si>
  <si>
    <t>КИЇВСЬКА область, МАКАРІВСЬКИЙ район, село КОЛОНЩИНА, вулиця 1-го Травня, 3</t>
  </si>
  <si>
    <t>b07219df-e469-45df-abb7-901b63ce5fc3</t>
  </si>
  <si>
    <t>АМБУЛАТОРІЯ ЗАГАЛЬНОЇ ПРАКТИКИ-СІМЕЙНОЇ МЕДИЦИНИ с.Стара Некрасівка</t>
  </si>
  <si>
    <t>СТАРА НЕКРАСІВКА</t>
  </si>
  <si>
    <t>ОДЕСЬКА область, ІЗМАЇЛЬСЬКИЙ район, село СТАРА НЕКРАСІВКА, вулиця Октябрська, 51</t>
  </si>
  <si>
    <t>b0732e3f-0d3c-41ea-bbd4-83b30b7bac25</t>
  </si>
  <si>
    <t>ЛЬВІВСЬКА область, місто СТРИЙ, вулиця Дрогобицька, 50</t>
  </si>
  <si>
    <t>b073ef4d-eef3-452d-bab5-534df9431d63</t>
  </si>
  <si>
    <t>Амбулаторія загальної практики  сімейної медицини №1 м. Городок</t>
  </si>
  <si>
    <t>ЛЬВІВСЬКА область, ГОРОДОЦЬКИЙ район, місто ГОРОДОК, майдан Гайдамаків, 23</t>
  </si>
  <si>
    <t>b0745887-74e3-435d-a6fe-85ef356724c5</t>
  </si>
  <si>
    <t>КОМУНАЛЬНЕ НЕКОМЕРЦІЙНЕ ПІДПРИЄМСТВО "КОСІВСЬКА ЦЕНТРАЛЬНА РАЙОННА ЛІКАРНЯ" КОСІВСЬКОЇ РАЙОННОЇ РАДИ ІВАНО-ФРАНКІВСЬКОЇ ОБЛАСТІ</t>
  </si>
  <si>
    <t>ІВАНО-ФРАНКІВСЬКА область, місто КОСІВ, провулок Шевченка, 27</t>
  </si>
  <si>
    <t>b07878b0-5a27-4f6c-b572-827b79c7eb5c</t>
  </si>
  <si>
    <t>Пункт здоров'я с.Березівка</t>
  </si>
  <si>
    <t>ІВАНО-ФРАНКІВСЬКА область, РОГАТИНСЬКИЙ район, село БЕРЕЗІВКА, вулиця Хомина, 2</t>
  </si>
  <si>
    <t>b0804cf6-49c6-45df-91d3-131b9930e51b</t>
  </si>
  <si>
    <t>b0903ae3-4e98-4fa1-83d4-f2fce82e34c4</t>
  </si>
  <si>
    <t>b094d6bb-7b8a-447c-925b-da14325d390a</t>
  </si>
  <si>
    <t>Лядська амбулаторія загальної практики сімейної медицини</t>
  </si>
  <si>
    <t>ЛЯДСЬКЕ</t>
  </si>
  <si>
    <t>ТЕРНОПІЛЬСЬКА область, МОНАСТИРИСЬКИЙ район, село ЛЯДСЬКЕ, вулиця Шкільна, 1</t>
  </si>
  <si>
    <t>b0990598-9f0f-4727-8cff-427746128621</t>
  </si>
  <si>
    <t>ФП с.Коряківка</t>
  </si>
  <si>
    <t>КОРЯКІВКА</t>
  </si>
  <si>
    <t>КИЇВСЬКА область, БОГУСЛАВСЬКИЙ район, село КОРЯКІВКА, прохід СМЕКОВИЙ, 13/2</t>
  </si>
  <si>
    <t>b0992fdb-e7bc-4e71-a4d7-ab9f84425d77</t>
  </si>
  <si>
    <t>Сімейний лікар +</t>
  </si>
  <si>
    <t>КИЇВСЬКА область, СКВИРСЬКИЙ район, місто СКВИРА, вулиця Київська, 5А</t>
  </si>
  <si>
    <t>b09a45c0-1000-467d-a35a-a7e5a210f9df</t>
  </si>
  <si>
    <t>Місце надання послуг вул.Пушкінська 31</t>
  </si>
  <si>
    <t>ХМЕЛЬНИЦЬКА область, місто КАМ'ЯНЕЦЬ-ПОДІЛЬСЬКИЙ, вулиця Пушкінська, 31</t>
  </si>
  <si>
    <t>b09a62da-0d77-4a0b-8f06-01216278a87d</t>
  </si>
  <si>
    <t>Відділення кардіо і ендоваскулярної хірургії та  інтервенційної радіології</t>
  </si>
  <si>
    <t>b09d1a54-8b7f-4155-97b4-587100de18ae</t>
  </si>
  <si>
    <t>РАЙСЬКЕ</t>
  </si>
  <si>
    <t>ДОНЕЦЬКА область, смт. РАЙСЬКЕ, вулиця Дорошенка, 48</t>
  </si>
  <si>
    <t>b09f0414-2a60-42e6-9f34-1cad80f9726f</t>
  </si>
  <si>
    <t>ЛЬВІВСЬКА область, місто САМБІР, вулиця Січових Стрільців, 4</t>
  </si>
  <si>
    <t>b0a3fa7a-45fb-435c-8900-3bdba24cead9</t>
  </si>
  <si>
    <t>КНП "ДМСП" ДМР ВР ЗО</t>
  </si>
  <si>
    <t>ЗАПОРІЗЬКА область, ВАСИЛІВСЬКИЙ район, місто ДНІПРОРУДНЕ, вулиця Центральна, 47</t>
  </si>
  <si>
    <t>b0abf249-2e94-4857-bdfa-701029187a50</t>
  </si>
  <si>
    <t>ХАРКІВСЬКА область, місто ЧУГУЇВ, площа Аграрна, 10А</t>
  </si>
  <si>
    <t>b0aee664-73d3-4a83-9d46-7c685cb2a17e</t>
  </si>
  <si>
    <t>Структурний підрозділ "Пологовий будинок"</t>
  </si>
  <si>
    <t>ІВАНО-ФРАНКІВСЬКА область, місто КОЛОМИЯ, вулиця Роксолани, 7</t>
  </si>
  <si>
    <t>b0b05120-c53d-4506-9c6c-88475b3ae278</t>
  </si>
  <si>
    <t>Млинківська амбулаторія загальної практики - сімейної медицини</t>
  </si>
  <si>
    <t>МЛИНОК</t>
  </si>
  <si>
    <t>КІРОВОГРАДСЬКА область, ОНУФРІЇВСЬКИЙ район, село МЛИНОК, вулиця Лесі Українки, 58</t>
  </si>
  <si>
    <t>b0b71f53-be97-490b-8b60-f522bf3e6d0f</t>
  </si>
  <si>
    <t>Філія №7 Комунальне некомерційне підприємство "Консультативно-діагностичний центр" Святошинського району м. Києва</t>
  </si>
  <si>
    <t>b0b7ab7b-9984-47fe-9c90-25a29728faeb</t>
  </si>
  <si>
    <t>Фельдшерсько-акушерський пункт с.Бакош</t>
  </si>
  <si>
    <t>БАКОШ</t>
  </si>
  <si>
    <t>ЗАКАРПАТСЬКА область, БЕРЕГІВСЬКИЙ район, село БАКОШ, вулиця Шкільна, 83</t>
  </si>
  <si>
    <t>b0bb76dd-7cff-4b17-ac0a-739703871960</t>
  </si>
  <si>
    <t>ФОП Логвинюк В.І.</t>
  </si>
  <si>
    <t>ОДЕСЬКА область, місто ОДЕСА, проспект Добровольського, 82</t>
  </si>
  <si>
    <t>b0bd4d59-3176-450e-b268-5aaaffa18c3d</t>
  </si>
  <si>
    <t>ФП с. Хмільна</t>
  </si>
  <si>
    <t>ХМІЛЬНА</t>
  </si>
  <si>
    <t>ЧЕРКАСЬКА область, КАНІВСЬКИЙ район, село ХМІЛЬНА, вулиця Перемоги, 2</t>
  </si>
  <si>
    <t>b0bfe2c1-13b1-46d4-9cf9-ca1cd54b22a1</t>
  </si>
  <si>
    <t>b0c21603-a0e9-4813-bfb7-740357d7157d</t>
  </si>
  <si>
    <t>b0c752b1-d585-4817-bd3f-2e1ff9c9701f</t>
  </si>
  <si>
    <t>Комунальне підприємство "Центр громадського здоров'я" Рівненської обласної ради</t>
  </si>
  <si>
    <t>РІВНЕНСЬКА область, місто РІВНЕ, вулиця Жоліо Кюрі, 19</t>
  </si>
  <si>
    <t>b0c9dde3-d1a6-47d4-b9de-093736b63211</t>
  </si>
  <si>
    <t>b0cbcb41-f4a4-490a-8efe-f40ac914c953</t>
  </si>
  <si>
    <t>Карапчівська амбулаторія загальної практики сімейної медицини</t>
  </si>
  <si>
    <t>КАРАПЧІВ</t>
  </si>
  <si>
    <t>ЧЕРНІВЕЦЬКА область, ВИЖНИЦЬКИЙ район, село КАРАПЧІВ, вулиця Центральна, 45</t>
  </si>
  <si>
    <t>b0d1c6eb-40e8-4749-b5d4-10eecafa3eec</t>
  </si>
  <si>
    <t>АЗПСМ с. Луги</t>
  </si>
  <si>
    <t>ІВАНО-ФРАНКІВСЬКА область, село ЛУГИ, вулиця ШЕВЧЕНКА, 1</t>
  </si>
  <si>
    <t>b0d7505f-a0c5-45e1-9628-977d9f250fd0</t>
  </si>
  <si>
    <t>Комунальне некомерційне підприємство "Чернігівська міська лікарня №2" Чернігівської міської ради</t>
  </si>
  <si>
    <t>b0d9acfe-cb15-47fe-b28a-9306f9636007</t>
  </si>
  <si>
    <t>Ростанський фельдшерсько-акушерський пункт</t>
  </si>
  <si>
    <t>РОСТАНЬ</t>
  </si>
  <si>
    <t>ВОЛИНСЬКА область, ШАЦЬКИЙ район, село РОСТАНЬ, вулиця Молодіжна, 3</t>
  </si>
  <si>
    <t>b0ddc066-c319-4dab-bc19-6914578bcd64</t>
  </si>
  <si>
    <t>b0df6aa5-2087-46a2-8579-fb1740a91753</t>
  </si>
  <si>
    <t>Амбулаторія загальної практики сімейної медицини село  Куньє</t>
  </si>
  <si>
    <t>КУНЬЄ</t>
  </si>
  <si>
    <t>ХАРКІВСЬКА область, ІЗЮМСЬКИЙ район, село КУНЬЄ, провулок Набережний, 5</t>
  </si>
  <si>
    <t>b0dfb530-d96e-4e14-982a-59b13271b5f5</t>
  </si>
  <si>
    <t>ФАП с. Теліжинці</t>
  </si>
  <si>
    <t>ТЕЛІЖИНЦІ</t>
  </si>
  <si>
    <t>ХМЕЛЬНИЦЬКА область, ІЗЯСЛАВСЬКИЙ район, село ТЕЛІЖИНЦІ, вулиця Центральна, 2а</t>
  </si>
  <si>
    <t>b0e15536-8a22-40df-a3da-e019095576cb</t>
  </si>
  <si>
    <t>ЗАПОРІЗЬКА область, місто ЗАПОРІЖЖЯ, вулиця Поштова/Українська, 163/51</t>
  </si>
  <si>
    <t>b0e84de7-83cf-4763-b5a1-aa13946f68e8</t>
  </si>
  <si>
    <t>КП "Полтавський обласний центр  ЕМД та МК ПОР" (Підстанція СЕМД №1 Диканьського району)</t>
  </si>
  <si>
    <t>b0e87b36-9e12-4427-89eb-a04a8271bfd8</t>
  </si>
  <si>
    <t>ДНІПРОПЕТРОВСЬКА область, місто ДНІПРО, вулиця Караваєва, 9</t>
  </si>
  <si>
    <t>b0ec09af-07c6-44e3-a8bc-921b7f55f9e0</t>
  </si>
  <si>
    <t>Фельдшерсько- акушерський пункт  с.Копище</t>
  </si>
  <si>
    <t>КОПИЩЕ</t>
  </si>
  <si>
    <t>ЖИТОМИРСЬКА область, ОЛЕВСЬКИЙ район, село КОПИЩЕ, вулиця Партизанська, 52 А</t>
  </si>
  <si>
    <t>b0fc3256-9e8d-47e4-9298-47ca6362fec4</t>
  </si>
  <si>
    <t>Консультативно - діагностичне відділення  №1</t>
  </si>
  <si>
    <t>ДНІПРОПЕТРОВСЬКА область, місто ДНІПРО, проспект Героїв , 22</t>
  </si>
  <si>
    <t>b0fdf977-fbf5-417d-9b9c-02708ec9fef1</t>
  </si>
  <si>
    <t>КНП "Черкаський обласний клінічний госпіталь ветеранів війни ЧОР" м.Черкаси, вулиця Надпільна, 242</t>
  </si>
  <si>
    <t>ЧЕРКАСЬКА область, місто ЧЕРКАСИ, вулиця Надпільна, 242</t>
  </si>
  <si>
    <t>b100bca3-8652-4908-bd90-7a30e56e5fb2</t>
  </si>
  <si>
    <t>Божківська АЗП-СМ</t>
  </si>
  <si>
    <t>БОЖКОВЕ</t>
  </si>
  <si>
    <t>ПОЛТАВСЬКА область, ПОЛТАВСЬКИЙ район, село БОЖКОВЕ, вулиця Центральна, 13</t>
  </si>
  <si>
    <t>b101a129-32ca-41cc-8bd1-925765f19820</t>
  </si>
  <si>
    <t>Панківська АЗПСМ</t>
  </si>
  <si>
    <t>ПАНКА</t>
  </si>
  <si>
    <t>ЧЕРНІВЕЦЬКА область, СТОРОЖИНЕЦЬКИЙ район, село ПАНКА, вулиця Головна, 65</t>
  </si>
  <si>
    <t>b102eeff-94ba-4440-ab50-f59bd62f0b95</t>
  </si>
  <si>
    <t>Фельдшерський пункт с.Петропавлівка</t>
  </si>
  <si>
    <t>ЧЕРКАСЬКА область, село ПЕТРОПАВЛІВКА, вулиця Миру, 6а</t>
  </si>
  <si>
    <t>b103d2f9-cbca-4e2c-9167-0a5302447406</t>
  </si>
  <si>
    <t>Амбулаторія № 3 КНП "ЦПМСД № 18" ОМР</t>
  </si>
  <si>
    <t>b104497a-a42f-4df0-9aa3-a5b66dacc9f4</t>
  </si>
  <si>
    <t>Комунальне некомерційне підприємство «Харківська міська клінічна багатопрофільна лікарня № 25» Харківської міської ради</t>
  </si>
  <si>
    <t>ХАРКІВСЬКА область, місто ХАРКІВ, проспект Олександрівський, 122</t>
  </si>
  <si>
    <t>b10515bc-336d-41bd-b59c-cce2811b0022</t>
  </si>
  <si>
    <t>b10ab760-438d-44d2-a02a-752394091d0a</t>
  </si>
  <si>
    <t>Кутянківська лікарська амбулаторія загальної практики сімейної медицини Острозького районного центру ПМСД с.Кутянка, вул.Центральна, 28</t>
  </si>
  <si>
    <t>КУТЯНКА</t>
  </si>
  <si>
    <t>РІВНЕНСЬКА область, село КУТЯНКА, вулиця Центральна, 28</t>
  </si>
  <si>
    <t>b120df7c-2402-45da-b9b4-20f499979c5f</t>
  </si>
  <si>
    <t>АЗПСМ Сосонська</t>
  </si>
  <si>
    <t>СОСОНКА</t>
  </si>
  <si>
    <t>ВІННИЦЬКА область, ВІННИЦЬКИЙ район, село СОСОНКА, вулиця Миру, 17</t>
  </si>
  <si>
    <t>b1210cf2-e828-4db9-940f-ae5117d40176</t>
  </si>
  <si>
    <t>Фельдшерсько-акушерський пункт с. Городниця</t>
  </si>
  <si>
    <t>ІВАНО-ФРАНКІВСЬКА область, ГОРОДЕНКІВСЬКИЙ район, село ГОРОДНИЦЯ, вулиця Галицька, 1</t>
  </si>
  <si>
    <t>b1211a13-b160-40e3-889e-0f3275599f01</t>
  </si>
  <si>
    <t>Перчунівська амбулаторія загальної практики-сімейної медицини</t>
  </si>
  <si>
    <t>ПЕРЧУНОВЕ</t>
  </si>
  <si>
    <t>КІРОВОГРАДСЬКА область, ДОБРОВЕЛИЧКІВСЬКИЙ район, село ПЕРЧУНОВЕ, вулиця Миру, 26</t>
  </si>
  <si>
    <t>b12aa255-757a-49ff-b79d-378c4774eaa4</t>
  </si>
  <si>
    <t>Чкаловська амбулаторія групової практики-сімейної медицини</t>
  </si>
  <si>
    <t>ЗАПОРІЗЬКА область, ВЕСЕЛІВСЬКИЙ район, село ЧКАЛОВЕ, вулиця Чкалова, 2А</t>
  </si>
  <si>
    <t>b12d1531-8cd3-4976-bac2-2199779a38f0</t>
  </si>
  <si>
    <t>Сімейна клініка в ЖК Комфорт Таун</t>
  </si>
  <si>
    <t>М.КИЇВ, ДНІПРОВСЬКИЙ район, місто КИЇВ, вулиця Регенераторна, 4</t>
  </si>
  <si>
    <t>b12f8a92-c3c0-4d52-b6e8-edc612885df9</t>
  </si>
  <si>
    <t>ЧЕРНІВЕЦЬКА область, ЗАСТАВНІВСЬКИЙ район, село ЯБЛУНІВКА, вулиця Незалежності , 14</t>
  </si>
  <si>
    <t>b13a6230-7928-4362-9583-9a5f5f4dba96</t>
  </si>
  <si>
    <t>Комунальне некомерційне підприємство " Стоматологічна поліклініка №1"</t>
  </si>
  <si>
    <t>ЛЬВІВСЬКА область, місто ЛЬВІВ, вулиця проспект Шевченка, 24</t>
  </si>
  <si>
    <t>b142a86a-f167-4051-aaf3-f144c6539aff</t>
  </si>
  <si>
    <t>ФАП с.Форголань</t>
  </si>
  <si>
    <t>ФОРГОЛАНЬ</t>
  </si>
  <si>
    <t>ЗАКАРПАТСЬКА область, ВИНОГРАДІВСЬКИЙ район, село ФОРГОЛАНЬ, вулиця Миру, 32</t>
  </si>
  <si>
    <t>b14540b0-3d6f-43f8-a026-1d815da13433</t>
  </si>
  <si>
    <t>Забузька амбулаторія монопрактики</t>
  </si>
  <si>
    <t>b145a336-c1cf-4589-8c5d-4e0443e0a21f</t>
  </si>
  <si>
    <t>Комунальне некомерційне підприємство "Київська міська студентська поліклініка" виконавчого органу Київської міської ради (Київської міської державної адміністрації)</t>
  </si>
  <si>
    <t>b148dd1e-70a1-4691-8660-bdaca7adf067</t>
  </si>
  <si>
    <t>ФАП с. Гордівці</t>
  </si>
  <si>
    <t>ГОРДІВЦІ</t>
  </si>
  <si>
    <t>ЧЕРНІВЕЦЬКА область, село ГОРДІВЦІ, вулиця Сагайдачного, 4</t>
  </si>
  <si>
    <t>b149eebf-a896-46c4-89d2-95748181ab2f</t>
  </si>
  <si>
    <t>b14d6e51-1b6f-49c1-a964-4f36fc5ab8b4</t>
  </si>
  <si>
    <t>ЗАКАРПАТСЬКА область, смт. ВЕЛИКИЙ БЕРЕЗНИЙ, вулиця Штефаника, 71</t>
  </si>
  <si>
    <t>b1525d3d-d21b-4ac2-a644-e00be550d0aa</t>
  </si>
  <si>
    <t>амбулаторія загальної практики - сімейної медицини №4</t>
  </si>
  <si>
    <t>ВОЛИНСЬКА область, місто ЛУЦЬК, вулиця Стрілецька, 37</t>
  </si>
  <si>
    <t>b15b2de7-87b0-4e80-98b3-bf7fc98dca6b</t>
  </si>
  <si>
    <t>Амбулаторія загальної практики - сімейної медицини м. Гадяч № 1</t>
  </si>
  <si>
    <t>ГАДЯЧ</t>
  </si>
  <si>
    <t>ПОЛТАВСЬКА область, місто ГАДЯЧ, вулиця Лохвицька, 1</t>
  </si>
  <si>
    <t>b15e07d9-5f75-47eb-b9cd-eae72689acae</t>
  </si>
  <si>
    <t>АЗПСМ с. Телешівка</t>
  </si>
  <si>
    <t>ТЕЛЕШІВКА</t>
  </si>
  <si>
    <t>КИЇВСЬКА область, РОКИТНЯНСЬКИЙ район, село ТЕЛЕШІВКА, вулиця Слобідська, 5а</t>
  </si>
  <si>
    <t>b163584a-91d4-47e3-a136-f953f6abbd2e</t>
  </si>
  <si>
    <t>Місце надання послуг І</t>
  </si>
  <si>
    <t>b16a58e8-f015-47d3-9652-01656561d8af</t>
  </si>
  <si>
    <t>Комунальне некомерційне підприємство "Катеринопільська багатопрофільна лікарня"</t>
  </si>
  <si>
    <t>ЧЕРКАСЬКА область, смт. КАТЕРИНОПІЛЬ, вулиця Комарова, 1</t>
  </si>
  <si>
    <t>b16f0ce1-cb45-43ae-9278-46f6a00ceadb</t>
  </si>
  <si>
    <t>ФП с. Волова</t>
  </si>
  <si>
    <t>ВОЛОВА</t>
  </si>
  <si>
    <t>ОДЕСЬКА область, БАЛТСЬКИЙ район, село ВОЛОВА, вулиця Михайла Грушевського, 70</t>
  </si>
  <si>
    <t>b1713ba9-c60b-4ba3-904c-79b81d91b72f</t>
  </si>
  <si>
    <t>Фельдшерський пункт №2 с.Добра</t>
  </si>
  <si>
    <t>ДОБРА</t>
  </si>
  <si>
    <t>ЧЕРКАСЬКА область, МАНЬКІВСЬКИЙ район, село ДОБРА, вулиця Захисників Вітчизни, 1</t>
  </si>
  <si>
    <t>b171e3ed-2987-4635-923b-d27009f5f772</t>
  </si>
  <si>
    <t>Довговільська амбулаторія загальної практики-сімейної медицини</t>
  </si>
  <si>
    <t>ДОВГОВОЛЯ</t>
  </si>
  <si>
    <t>РІВНЕНСЬКА область, ВОЛОДИМИРЕЦЬКИЙ район, село ДОВГОВОЛЯ, вулиця Шевченка, 59а</t>
  </si>
  <si>
    <t>b17979d5-69c9-429a-9fe2-d6d4e9034954</t>
  </si>
  <si>
    <t>Фельдшерський пункт села Новоказанкувате</t>
  </si>
  <si>
    <t>НОВОКАЗАНКУВАТЕ</t>
  </si>
  <si>
    <t>ЗАПОРІЗЬКА область, ЧЕРНІГІВСЬКИЙ район, село НОВОКАЗАНКУВАТЕ, вулиця Центральна, 10</t>
  </si>
  <si>
    <t>b17b2450-d471-4d71-86e1-190ec03eadca</t>
  </si>
  <si>
    <t>КОМУНАЛЬНЕ НЕКОМЕРЦІЙНЕ ПІДПРИЄМСТВО «МЕДИЧНИЙ ЦЕНТР З ПРОФІЛАКТИКИ ТА ЛІКУВАННЯ ЗАЛЕЖНОСТІ  М. КРАМАТОРСЬК» У М. ПОКРОВСЬК</t>
  </si>
  <si>
    <t>ДОНЕЦЬКА область, місто ПОКРОВСЬК, мікрорайон Гірник, 1</t>
  </si>
  <si>
    <t>b17c7fd3-745c-4736-b3fb-f7101d3b41ad</t>
  </si>
  <si>
    <t>Фельдшерсько – акушерський пункт с.Кищенці</t>
  </si>
  <si>
    <t>КИЩЕНЦІ</t>
  </si>
  <si>
    <t>ЧЕРКАСЬКА область, МАНЬКІВСЬКИЙ район, село КИЩЕНЦІ, вулиця Генерала Дрофи, 37</t>
  </si>
  <si>
    <t>b17cd27a-d9cc-4e83-a0fe-bfbc99470cd3</t>
  </si>
  <si>
    <t>Фельдшерсько-акушерський пункт села Тесів Сіянцівської лікарської амбулаторії загальної практики сімейної медицини  "Острозького районного центру ПМСД"</t>
  </si>
  <si>
    <t>ТЕСІВ</t>
  </si>
  <si>
    <t>РІВНЕНСЬКА область, село ТЕСІВ, вулиця Центральна, 2</t>
  </si>
  <si>
    <t>b17f564c-242a-4558-92eb-875b57b1e3ac</t>
  </si>
  <si>
    <t>Бобринецька Амбулаторія</t>
  </si>
  <si>
    <t>КІРОВОГРАДСЬКА область, БОБРИНЕЦЬКИЙ район, місто БОБРИНЕЦЬ, прохід В.Порика, 6</t>
  </si>
  <si>
    <t>b182dcda-1eed-4490-b270-3979a5f0058a</t>
  </si>
  <si>
    <t>Благодатнівська амбулаторія загальної практики сімейної медицини</t>
  </si>
  <si>
    <t>ДНІПРОПЕТРОВСЬКА область, ШИРОКІВСЬКИЙ район, село БЛАГОДАТНЕ, вулиця Центральна, 6</t>
  </si>
  <si>
    <t>b18303d1-47a2-420b-b528-545c1dc9caa8</t>
  </si>
  <si>
    <t>АЗПСМ Велика Кам'янка</t>
  </si>
  <si>
    <t>ВЕЛИКА КАМ'ЯНКА</t>
  </si>
  <si>
    <t>ІВАНО-ФРАНКІВСЬКА область, КОЛОМИЙСЬКИЙ район, село ВЕЛИКА КАМ'ЯНКА, вулиця Січових Стрільців , 47</t>
  </si>
  <si>
    <t>b18c2647-20df-44ab-9d18-15b9b0f624e3</t>
  </si>
  <si>
    <t>ТЕРНОПІЛЬСЬКА область, місто ТЕРНОПІЛЬ, вулиця Софії Стадникової, 1</t>
  </si>
  <si>
    <t>b19000cf-2f2d-4fd6-8bc9-e1ff8e038a7f</t>
  </si>
  <si>
    <t>Фурманівська амбулаторія загальної практики сімейної медицини</t>
  </si>
  <si>
    <t>ФУРМАНІВКА</t>
  </si>
  <si>
    <t>ОДЕСЬКА область, КІЛІЙСЬКИЙ район, село ФУРМАНІВКА, вулиця Тимошенко, 18</t>
  </si>
  <si>
    <t>b1a234a2-d8a5-4add-92ce-9be64c77d8d2</t>
  </si>
  <si>
    <t>Комунальне некомерційне підприємство "Більмацька РЛ"</t>
  </si>
  <si>
    <t>ЗАПОРІЗЬКА область, смт. БІЛЬМАК, вулиця Євтушенка , 1А</t>
  </si>
  <si>
    <t>b1a40eab-e39c-4e9e-be4f-36bb6051e078</t>
  </si>
  <si>
    <t>Сватівська амбулаторія загальної практики - сімейної медицини №1</t>
  </si>
  <si>
    <t>b1a5f38c-f8c1-44ce-92cf-32499a3a85da</t>
  </si>
  <si>
    <t>жіноча консультація</t>
  </si>
  <si>
    <t>КИЇВСЬКА область, КИЄВО-СВЯТОШИНСЬКИЙ район, місто ВИШНЕВЕ, вулиця Святошинська, 31</t>
  </si>
  <si>
    <t>b1ae79c6-0ec8-465b-860f-7f41a0d04d0e</t>
  </si>
  <si>
    <t>ФП Семихатки</t>
  </si>
  <si>
    <t>СЕМИХАТКИ</t>
  </si>
  <si>
    <t>ОДЕСЬКА область, БЕРЕЗІВСЬКИЙ район, село СЕМИХАТКИ, вулиця Центральна , 1</t>
  </si>
  <si>
    <t>b1b33d08-89a8-4962-990b-92a180c04de6</t>
  </si>
  <si>
    <t>Комунальне підприємство "Обласний шкірно-венерологічний диспансер" Дніпропетровської обласної ради"</t>
  </si>
  <si>
    <t>ДНІПРОПЕТРОВСЬКА область, місто ДНІПРО, вулиця Байкальська, 9а</t>
  </si>
  <si>
    <t>b1b5fd61-c425-496f-be7c-d586c9cb80b7</t>
  </si>
  <si>
    <t>Виноградська амбулаторія загальної практики - сімейної медицини</t>
  </si>
  <si>
    <t>ЧЕРКАСЬКА область, ЛИСЯНСЬКИЙ район, село ВИНОГРАД, вулиця Центральна, 40</t>
  </si>
  <si>
    <t>b1b93b48-e16e-4ae9-8132-e0bc585a367d</t>
  </si>
  <si>
    <t>Пункт здоров'я с. Хлівище</t>
  </si>
  <si>
    <t>ХЛІВИЩЕ</t>
  </si>
  <si>
    <t>ЧЕРНІВЕЦЬКА область, КІЦМАНСЬКИЙ район, село ХЛІВИЩЕ, вулиця Головна, 30а</t>
  </si>
  <si>
    <t>b1bbc74d-d76f-4c55-8bc1-dc0b3688c159</t>
  </si>
  <si>
    <t>Заворицька медична амбулаторія загальної практики- сімейної медицини</t>
  </si>
  <si>
    <t>ЗАВОРИЧІ</t>
  </si>
  <si>
    <t>КИЇВСЬКА область, БРОВАРСЬКИЙ район, село ЗАВОРИЧІ, вулиця Кооперативна, 1</t>
  </si>
  <si>
    <t>b1c2e2d8-e574-48fa-a74e-c1aa58fb5499</t>
  </si>
  <si>
    <t>b1c5504a-9e89-4d61-b9ea-4d1a3af01844</t>
  </si>
  <si>
    <t>Фельдшерський пункт с.Станіславівка</t>
  </si>
  <si>
    <t>СТАНІСЛАВІВКА</t>
  </si>
  <si>
    <t>ХМЕЛЬНИЦЬКА область, село СТАНІСЛАВІВКА, вулиця Сташевського, 58а</t>
  </si>
  <si>
    <t>b1ca3450-8f19-460b-82a9-d8d343458664</t>
  </si>
  <si>
    <t>Амбулаторія загальної практики - сімейної медицини села Забороль</t>
  </si>
  <si>
    <t>РІВНЕНСЬКА область, РІВНЕНСЬКИЙ район, село ЗАБОРОЛЬ, вулиця Медична, 3</t>
  </si>
  <si>
    <t>b1e3b0b2-fe33-4d50-8f05-ee27b386a352</t>
  </si>
  <si>
    <t>Стоматологічне відділення Комунального некомерційного підприємства "Тисменицька міська лікарня" Тисменицької міської ради</t>
  </si>
  <si>
    <t>ІВАНО-ФРАНКІВСЬКА область, ТИСМЕНИЦЬКИЙ район, місто ТИСМЕНИЦЯ, вулиця Наливайка, 11</t>
  </si>
  <si>
    <t>b1e843c6-80a6-4d69-b70f-f689a38dedf8</t>
  </si>
  <si>
    <t>ХМЕЛЬНИЦЬКА область, село ВОВЧА ГОРА, вулиця Нова, 1</t>
  </si>
  <si>
    <t>b1f101e3-34f6-4b1e-b9f5-0a2507f624f9</t>
  </si>
  <si>
    <t>Новопавліський фельдшерський пункт</t>
  </si>
  <si>
    <t>ЗАПОРІЗЬКА область, ОРІХІВСЬКИЙ район, село НОВОПАВЛІВКА, вулиця Суворова, 132</t>
  </si>
  <si>
    <t>b1f2adbf-2280-4e68-8de7-61fe8a89153f</t>
  </si>
  <si>
    <t>b1f80cfa-7e26-4bc2-bf18-15fde65be1f8</t>
  </si>
  <si>
    <t>Комунальне некомерційне підприємство Маріупольської міської ради "Маріупольська міська лікарня №8"</t>
  </si>
  <si>
    <t>ДОНЕЦЬКА область, місто МАРІУПОЛЬ, вулиця Левченко, 4</t>
  </si>
  <si>
    <t>b1fb732e-b587-4a27-a4a0-6e18a0b2bb0f</t>
  </si>
  <si>
    <t>Фельдшерсько-акушерський пункт с. Сорокотяга</t>
  </si>
  <si>
    <t>СОРОКОТЯГА</t>
  </si>
  <si>
    <t>ЧЕРКАСЬКА область, ЖАШКІВСЬКИЙ район, село СОРОКОТЯГА, вулиця Каштанова, 3</t>
  </si>
  <si>
    <t>b1fd4dd3-c4bd-4dd3-a8c2-db77e78a74df</t>
  </si>
  <si>
    <t>ФАП с. Велика Радогощ</t>
  </si>
  <si>
    <t>ВЕЛИКА РАДОГОЩ</t>
  </si>
  <si>
    <t>ХМЕЛЬНИЦЬКА область, ІЗЯСЛАВСЬКИЙ район, село ВЕЛИКА РАДОГОЩ, вулиця Богдана Хмельницького , 11</t>
  </si>
  <si>
    <t>b1ff0b41-bb47-486d-9419-fefaa3e4021e</t>
  </si>
  <si>
    <t>КНП "ДТМО" КМР</t>
  </si>
  <si>
    <t>b20038d9-0783-4d75-8c82-21c6c94bb14b</t>
  </si>
  <si>
    <t>КНП ЦПМСД Дарницького району Амбулаторія №1</t>
  </si>
  <si>
    <t>М.КИЇВ, місто КИЇВ, вулиця Урлівська, 1/8</t>
  </si>
  <si>
    <t>b202a9a3-e3a3-49e9-875f-5daf25cbfef6</t>
  </si>
  <si>
    <t>Хвощівський    фельдшерський пункт</t>
  </si>
  <si>
    <t>ХМЕЛЬНИЦЬКА область, СЛАВУТСЬКИЙ район, село ХВОЩІВКА, вулиця Колгоспна, 1</t>
  </si>
  <si>
    <t>b20a5770-f2c3-404f-948a-4525b03a943d</t>
  </si>
  <si>
    <t>Фельдшерсько-акушерський пункт села Живачів</t>
  </si>
  <si>
    <t>ЖИВАЧІВ</t>
  </si>
  <si>
    <t>ІВАНО-ФРАНКІВСЬКА область, ТЛУМАЦЬКИЙ район, село ЖИВАЧІВ, вулиця Вавшківа, 59</t>
  </si>
  <si>
    <t>b20ab4bf-9e1e-43ce-9ccf-2b2e0fcce223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</si>
  <si>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Дрогобицька Станція ЕМД, Підстанція ЕМД №2</t>
  </si>
  <si>
    <t>ЛЬВІВСЬКА область, місто ДРОГОБИЧ, вулиця Січових Стрільнів, 20</t>
  </si>
  <si>
    <t>b20b0239-61ad-48d2-998c-6d3b123436f3</t>
  </si>
  <si>
    <t>Пункт екстреної ( швидкої ) медичної допомоги "Вашківці "</t>
  </si>
  <si>
    <t>ЧЕРНІВЕЦЬКА область, СОКИРЯНСЬКИЙ район, село ВАШКІВЦІ, вулиця Грушевського, 52</t>
  </si>
  <si>
    <t>b20ffa35-0428-42ea-91b7-f8c859fc1c57</t>
  </si>
  <si>
    <t>Амбулаторія №6 КНП БМР «Броварський міський центр первинної медико-санітарної допомоги»</t>
  </si>
  <si>
    <t>КИЇВСЬКА область, місто БРОВАРИ,  Білана Олександра вул., 5</t>
  </si>
  <si>
    <t>b217c198-306b-43d5-baa9-ea3583879f6b</t>
  </si>
  <si>
    <t>Кабінет ФОП Гаркавенко Тетяна Василівна</t>
  </si>
  <si>
    <t>ПОЛТАВСЬКА область, ПИРЯТИНСЬКИЙ район, місто ПИРЯТИН, провулок УРОЖАЙНИЙ, 3</t>
  </si>
  <si>
    <t>b224b7b3-ef3f-4c3e-841e-f445705468f4</t>
  </si>
  <si>
    <t>Амбулаторія ЗПСМ с. Зоря (КНП "П'ятихатський ЦПМСД" ПМР)</t>
  </si>
  <si>
    <t>ДНІПРОПЕТРОВСЬКА область, П'ЯТИХАТСЬКИЙ район, селище ЗОРЯ, вулиця Нова, 2</t>
  </si>
  <si>
    <t>b227b3fd-6591-41ae-93c3-127846b27b06</t>
  </si>
  <si>
    <t>ФАП с. 4 Старовірівка</t>
  </si>
  <si>
    <t>ХАРКІВСЬКА область, НОВОВОДОЛАЗЬКИЙ район, село СТАРОВІРІВКА, вулиця Перемоги, 7</t>
  </si>
  <si>
    <t>b22a9012-259e-43a9-a46d-169169b4c052</t>
  </si>
  <si>
    <t>Амбулаторія загальної практики-сімейної медицини №1 м. Хорол</t>
  </si>
  <si>
    <t>ПОЛТАВСЬКА область, ХОРОЛЬСЬКИЙ район, місто ХОРОЛ, вулиця Михайла  Полонського, 11/1</t>
  </si>
  <si>
    <t>b22adb8d-3aec-41b1-95c1-53298a51f5f3</t>
  </si>
  <si>
    <t>РІВНЕНСЬКА область, місто РІВНЕ, вулиця Медична, 7</t>
  </si>
  <si>
    <t>b230f912-e37e-4547-aa33-ca65209dc5e8</t>
  </si>
  <si>
    <t>Івано-Франківськ, Центр Відновлення Зору AS</t>
  </si>
  <si>
    <t>ІВАНО-ФРАНКІВСЬКА область, місто ІВАНО-ФРАНКІВСЬК, вулиця Незалежності, 65</t>
  </si>
  <si>
    <t>b23cfe49-4247-4248-b5d8-0262108f5348</t>
  </si>
  <si>
    <t>b23d436d-c830-4761-9411-481d1edb3c3a</t>
  </si>
  <si>
    <t>Пльохівський фельдшерський пункт</t>
  </si>
  <si>
    <t>ПЛЬОХІВ</t>
  </si>
  <si>
    <t>ЧЕРНІГІВСЬКА область, ЧЕРНІГІВСЬКИЙ район, село ПЛЬОХІВ, вулиця Центральна, 37</t>
  </si>
  <si>
    <t>b23ff3d9-364b-4359-b21c-0bfe99d7d544</t>
  </si>
  <si>
    <t>Таужненська амбулаторі ЗПСМ</t>
  </si>
  <si>
    <t>ТАУЖНЕ</t>
  </si>
  <si>
    <t>КІРОВОГРАДСЬКА область, ГАЙВОРОНСЬКИЙ район, село ТАУЖНЕ, вулиця Восьмого Березня, 3</t>
  </si>
  <si>
    <t>b2497060-f9a8-4916-a640-640df38c4c98</t>
  </si>
  <si>
    <t>Амбулаторія ЗПСМ с. Лисичово</t>
  </si>
  <si>
    <t>ЛИСИЧОВО</t>
  </si>
  <si>
    <t>ЗАКАРПАТСЬКА область, ІРШАВСЬКИЙ район, село ЛИСИЧОВО, вулиця , 394</t>
  </si>
  <si>
    <t>b24f2289-1748-4a9e-9c81-82cc366e3940</t>
  </si>
  <si>
    <t>Війтівська АЗПСМ</t>
  </si>
  <si>
    <t>ВІЙТІВКА</t>
  </si>
  <si>
    <t>ВІННИЦЬКА область, БЕРШАДСЬКИЙ район, село ВІЙТІВКА, вулиця Соборна, 1</t>
  </si>
  <si>
    <t>b250247b-b633-4ecf-8392-67dc2cb50c40</t>
  </si>
  <si>
    <t>Первинна допомога</t>
  </si>
  <si>
    <t>ЗАПОРІЗЬКА область, КАМ'ЯНСЬКО-ДНІПРОВСЬКИЙ район, місто КАМ'ЯНКА-ДНІПРОВСЬКА, вулиця Набережна, 130</t>
  </si>
  <si>
    <t>b2539e17-0fcc-466b-b1f9-f345ec1e8b57</t>
  </si>
  <si>
    <t>Фельдшерсько-акушерський пункт села Рибальське</t>
  </si>
  <si>
    <t>ОДЕСЬКА область, село РИБАЛЬСЬКЕ, вулиця Центральна, 14</t>
  </si>
  <si>
    <t>b25ba2c0-8521-4c37-a78c-86977a75df2f</t>
  </si>
  <si>
    <t>КНП "Обласний протитуберкульозний диспансер" Житомирської обласної ради</t>
  </si>
  <si>
    <t>ЖИТОМИРСЬКА область, місто ЖИТОМИР, вулиця Велика Бердичівська, 62</t>
  </si>
  <si>
    <t>b2612347-2457-4ed8-9b1b-9497605743a8</t>
  </si>
  <si>
    <t>КОМУНАЛЬНЕ НЕКОМЕРЦІЙНЕ ПІДПРИЄМСТВО ЗОРІВСЬКОЇ СІЛЬСЬКОЇ РАДИ "МЕХЕДІВСЬКА АМБУЛАТОРІЯ ЗАГАЛЬНОЇ ПРАКТИКИ -СІМЕЙНОЇ МЕДИЦИНИ"</t>
  </si>
  <si>
    <t>ЧЕРКАСЬКА область, ДРАБІВСЬКИЙ район, село МЕХЕДІВКА, вулиця Благовісна, 153</t>
  </si>
  <si>
    <t>b2657ecb-7335-4fea-99d1-907e8cfe03ee</t>
  </si>
  <si>
    <t>Тахтаулівська АЗП-СМ</t>
  </si>
  <si>
    <t>ТАХТАУЛОВЕ</t>
  </si>
  <si>
    <t>ПОЛТАВСЬКА область, ПОЛТАВСЬКИЙ район, село ТАХТАУЛОВЕ, вулиця Перемоги, 2</t>
  </si>
  <si>
    <t>b267a44e-9c4e-4dbe-9ffb-993ffb3ba75c</t>
  </si>
  <si>
    <t>Амбулаторія монопрактики загальної практики - сімейної медицини №3</t>
  </si>
  <si>
    <t>ОДЕСЬКА область, місто БІЛГОРОД-ДНІСТРОВСЬКИЙ, вулиця Кишинівська, 227а</t>
  </si>
  <si>
    <t>b26b1536-84ea-4bc3-a3be-e0318377d90f</t>
  </si>
  <si>
    <t>Комунальне некомерційне підприємство "Єланецька  лікарня" Єланецької селищної ради Миколаївської області</t>
  </si>
  <si>
    <t>ЄЛАНЕЦЬКИЙ</t>
  </si>
  <si>
    <t>МИКОЛАЇВСЬКА область, ЄЛАНЕЦЬКИЙ район, смт. ЄЛАНЕЦЬ, вулиця Паркова, 55</t>
  </si>
  <si>
    <t>b26c1a61-33d9-433d-acc0-3a356eb43854</t>
  </si>
  <si>
    <t>Фельдшерський пункт с.Єлизаветка</t>
  </si>
  <si>
    <t>ЄЛИЗАВЕТКА</t>
  </si>
  <si>
    <t>ЧЕРКАСЬКА область, КАТЕРИНОПІЛЬСЬКИЙ район, село ЄЛИЗАВЕТКА, вулиця Пушкіна, 6</t>
  </si>
  <si>
    <t>b273eea2-75c2-4445-b6ae-65f99965f62f</t>
  </si>
  <si>
    <t>b27404a6-75de-41f1-ae6c-fd2ff1c36cd0</t>
  </si>
  <si>
    <t>ДОНЕЦЬКА область, НІКОЛЬСЬКИЙ район, село МАЛИНІВКА, вулиця Шкільна, 17</t>
  </si>
  <si>
    <t>b27f28ec-fe40-4f61-a031-e3e5eb9c9f4d</t>
  </si>
  <si>
    <t>ЛЬВІВСЬКА область, ЯВОРІВСЬКИЙ район, місто НОВОЯВОРІВСЬК, вулиця вулиця Тараса Шевченка, 18</t>
  </si>
  <si>
    <t>b28742af-f8be-46a2-9260-3e10f326e4a3</t>
  </si>
  <si>
    <t>Котловинська  сільська лікарська амбулаторія загальної  практики  сімейної медицини</t>
  </si>
  <si>
    <t>КОТЛОВИНА</t>
  </si>
  <si>
    <t>ОДЕСЬКА область, РЕНІЙСЬКИЙ район, село КОТЛОВИНА, прохід Десантників, 4б</t>
  </si>
  <si>
    <t>b291d636-19b8-4e0b-ac9c-162d27a62287</t>
  </si>
  <si>
    <t>ФІЛІЯ СЕЛА ГОРБОВА КОМУНАЛЬНОГО НЕКОМЕРЦІЙНОГО ПІДПРИЄМСТВА "АМБУЛАТОРІЯ ЗАГАЛЬНОЇ ПРАКТИКИ - СІМЕЙНОЇ МЕДИЦИНИ СВЯТОГО ВЕЛИКОМУЧЕНИКА ПАНТЕЛЕЙМОНА"ОСТРИЦЬКОЇ СІЛЬСЬКОЇ РАДИ</t>
  </si>
  <si>
    <t>ГОРБОВА</t>
  </si>
  <si>
    <t>ЧЕРНІВЕЦЬКА область, ГЕРЦАЇВСЬКИЙ район, село ГОРБОВА, вулиця Головна, 62А</t>
  </si>
  <si>
    <t>b29468c3-db9d-4b0a-b592-9acee7c7c4ce</t>
  </si>
  <si>
    <t>Фельдшерсько - акушерський пункт с. Лисівка</t>
  </si>
  <si>
    <t>ЛИСІВКА</t>
  </si>
  <si>
    <t>ДОНЕЦЬКА область, ПОКРОВСЬКИЙ район, село ЛИСІВКА, вулиця Центральна, 67</t>
  </si>
  <si>
    <t>b2955cb2-fbc2-4be7-b55e-63b239dc7627</t>
  </si>
  <si>
    <t>ХМЕЛЬНИЦЬКА область, місто ШЕПЕТІВКА, вулиця Лісова, 50</t>
  </si>
  <si>
    <t>b2991409-6b78-4223-98a3-136fb18bd192</t>
  </si>
  <si>
    <t>Онішківський фельдшерсько- акушерський пункт</t>
  </si>
  <si>
    <t>ОНІШКИ</t>
  </si>
  <si>
    <t>ПОЛТАВСЬКА область, ОРЖИЦЬКИЙ район, село ОНІШКИ, вулиця Центральна, 25</t>
  </si>
  <si>
    <t>b29a6d01-6b22-4693-abc1-02319e341854</t>
  </si>
  <si>
    <t>b29aba8c-195e-465e-9044-9633019ef388</t>
  </si>
  <si>
    <t>ЛДЦ ТОВ "Кредоклінік"</t>
  </si>
  <si>
    <t>ЗАКАРПАТСЬКА область, місто УЖГОРОД, вулиця Капушанська, 6а</t>
  </si>
  <si>
    <t>b29ed3f2-b999-455f-b4da-e2d2b5e5c40a</t>
  </si>
  <si>
    <t>Амбулаторія загальної практики-сімейної медицини с. Шендерівка</t>
  </si>
  <si>
    <t>ШЕНДЕРІВКА</t>
  </si>
  <si>
    <t>ЧЕРКАСЬКА область, село ШЕНДЕРІВКА, вулиця Соборна, 67</t>
  </si>
  <si>
    <t>b2a07d91-4df1-42e9-b984-443e2abcf819</t>
  </si>
  <si>
    <t>Врадіївський пункт постійного базування бригад екстреної (швидкої) медичної допомоги, птб Новопавлівка</t>
  </si>
  <si>
    <t>МИКОЛАЇВСЬКА область, село НОВОПАВЛІВКА, вулиця Центральна, 30</t>
  </si>
  <si>
    <t>b2a10bab-b749-4068-b9f1-163dde6c5951</t>
  </si>
  <si>
    <t>КОМУНАЛЬНЕ НЕКОМЕРЦІЙНЕ ПІДПРИЄМСТВО "МЕНСЬКА ЦЕНТРАЛЬНА РАЙОННА ЛІКАРНЯ" МЕНСЬКОЇ РАЙОННОЇ РАДИ</t>
  </si>
  <si>
    <t>ЧЕРНІГІВСЬКА область, МЕНСЬКИЙ район, місто МЕНА, вулиця Шевченка, 61</t>
  </si>
  <si>
    <t>b2a1119b-ce61-4e7d-9b2f-43485772fbee</t>
  </si>
  <si>
    <t>3.КОМУНАЛЬНЕ ПІДПРИЄМСТВО "ВОЛОДИМИР-ВОЛИНСЬКЕ ТЕРИТОРІАЛЬНЕ МЕДИЧНЕ ОБ'ЄДНАННЯ"</t>
  </si>
  <si>
    <t>ВОЛИНСЬКА область, ВОЛОДИМИР-ВОЛИНСЬКИЙ район, місто УСТИЛУГ, вулиця Івана Франка, 1</t>
  </si>
  <si>
    <t>b2a9cad9-1b82-485c-9c17-a65f1bf69068</t>
  </si>
  <si>
    <t>КП "Полтавський обласний центр  ЕМД та МК ПОР" (Підстанція СЕМД №1 Котелевського району)</t>
  </si>
  <si>
    <t>ПОЛТАВСЬКА область, КОТЕЛЕВСЬКИЙ район, смт. КОТЕЛЬВА, вулиця Полтавський шлях, 283</t>
  </si>
  <si>
    <t>b2ac6888-26d9-4423-9b23-2a7b1e17688c</t>
  </si>
  <si>
    <t>АЗПСМ смт. Чечельник</t>
  </si>
  <si>
    <t>ВІННИЦЬКА область, ЧЕЧЕЛЬНИЦЬКИЙ район, смт. ЧЕЧЕЛЬНИК, вулиця Антонішена, 60</t>
  </si>
  <si>
    <t>b2b05485-213a-4576-aa9e-fa2fa041afd9</t>
  </si>
  <si>
    <t>АЗПСМ с. Грушине</t>
  </si>
  <si>
    <t>ХАРКІВСЬКА область, ПЕРВОМАЙСЬКИЙ район, село ГРУШИНЕ, вулиця Центральна, 6</t>
  </si>
  <si>
    <t>b2b98122-1046-4dfd-bd78-49dd7fcd3e81</t>
  </si>
  <si>
    <t>КНП "РЦЛ" РСР</t>
  </si>
  <si>
    <t>ЖИТОМИРСЬКА область, РУЖИНСЬКИЙ район, смт. РУЖИН, вулиця Київська, 30</t>
  </si>
  <si>
    <t>b2c0d553-582e-4bca-8ac2-d753152e3064</t>
  </si>
  <si>
    <t>Фельдшерський пункт с.Товстолуг Комунальне некомерційне підприємство  «Великогаївська амбулаторія загальної практики-сімейної медицини» Великогаївської сільської ради</t>
  </si>
  <si>
    <t>ТОВСТОЛУГ</t>
  </si>
  <si>
    <t>ТЕРНОПІЛЬСЬКА область, ТЕРНОПІЛЬСЬКИЙ район, село ТОВСТОЛУГ, вулиця Шевченка, 10</t>
  </si>
  <si>
    <t>b2c689a1-b997-4ca6-a32a-67579a6ff03e</t>
  </si>
  <si>
    <t>КНП «Звенигородська багатопрофільна лікарня інтенсивного лікування»</t>
  </si>
  <si>
    <t>b2c74ba8-d6d3-4e2a-86e3-b123c6b2fd73</t>
  </si>
  <si>
    <t>АЗПСМ с.Червона Хвиля</t>
  </si>
  <si>
    <t>ЧЕРВОНА ХВИЛЯ</t>
  </si>
  <si>
    <t>ХАРКІВСЬКА область, ВЕЛИКОБУРЛУЦЬКИЙ район, селище ЧЕРВОНА ХВИЛЯ, вулиця Набережна, 10</t>
  </si>
  <si>
    <t>b2cc9560-e03c-4093-aaec-fb643bcfd7e7</t>
  </si>
  <si>
    <t>Консультативно-діагностичне відділення № 2</t>
  </si>
  <si>
    <t>ОДЕСЬКА область, місто ОДЕСА, вулиця Івана і Юрія Лип, 1</t>
  </si>
  <si>
    <t>b2d162aa-b016-45e5-91ec-5c7d0a54ac29</t>
  </si>
  <si>
    <t>b2d4dd53-d5cb-45d7-818e-cb7597d56664</t>
  </si>
  <si>
    <t>ЛЬВІВСЬКА область, місто СТРИЙ, вулиця Коновальця, 7</t>
  </si>
  <si>
    <t>b2e6db4c-160d-4f90-81e3-de037d807847</t>
  </si>
  <si>
    <t>Крюківщинська АЗПСМ</t>
  </si>
  <si>
    <t>КИЇВСЬКА область, КИЄВО-СВЯТОШИНСЬКИЙ район, село КРЮКІВЩИНА, вулиця Ленінградська, 38</t>
  </si>
  <si>
    <t>b2fa279a-25c5-498a-9e5f-b8270524b462</t>
  </si>
  <si>
    <t>Заривинський фельдшерський пункт</t>
  </si>
  <si>
    <t>ЗАРИВИНЦІ</t>
  </si>
  <si>
    <t>ТЕРНОПІЛЬСЬКА область, БУЧАЦЬКИЙ район, село ЗАРИВИНЦІ, вулиця Переволоцька, 2</t>
  </si>
  <si>
    <t>b2fa79c2-5c0c-4f81-878f-2b1a0de36af7</t>
  </si>
  <si>
    <t>Амбулаторія ЗПСМ с. Михайлівка (КНП "ЦПМСД" Черкаської селищної ради")</t>
  </si>
  <si>
    <t>ДНІПРОПЕТРОВСЬКА область, НОВОМОСКОВСЬКИЙ район, село МИХАЙЛІВКА, вулиця Центральна, 1а</t>
  </si>
  <si>
    <t>b2fc07d4-fd4e-4661-9fc6-ae7d52f632c7</t>
  </si>
  <si>
    <t>Товстоліський фельдшерський пункт</t>
  </si>
  <si>
    <t>ТОВСТОЛІС</t>
  </si>
  <si>
    <t>ЧЕРНІГІВСЬКА область, ЧЕРНІГІВСЬКИЙ район, село ТОВСТОЛІС, вулиця Дружби, 3</t>
  </si>
  <si>
    <t>b2fcc053-1d34-48d3-888f-e543023d02b8</t>
  </si>
  <si>
    <t>Комунальне некомерційне підприємство «Олександрійська центральна районна лікарня Олександрійської міської ради»</t>
  </si>
  <si>
    <t>КІРОВОГРАДСЬКА область, місто ОЛЕКСАНДРІЯ, вулиця Анатолія Кохана, 12</t>
  </si>
  <si>
    <t>b2ff58a1-44f2-4878-aaad-c0bd743465dd</t>
  </si>
  <si>
    <t>Приватний кабінет</t>
  </si>
  <si>
    <t>b30ddd54-2f14-49a0-aa68-cf6f748206a6</t>
  </si>
  <si>
    <t>Фельдшерсько-акушерський пункт с. Новоселівка</t>
  </si>
  <si>
    <t>ОДЕСЬКА область, БЕРЕЗІВСЬКИЙ район, село НОВОСЕЛІВКА, вулиця Миру, 1 в</t>
  </si>
  <si>
    <t>b316fe9e-dbf2-42e9-839e-dea9dae45fbe</t>
  </si>
  <si>
    <t>Лікарська амбулаторія сімейного типу №4 м. Білозерське</t>
  </si>
  <si>
    <t>b317039b-4450-423c-8d78-a62cc3b5928e</t>
  </si>
  <si>
    <t>b319e690-a148-4188-92ab-54046b66f69e</t>
  </si>
  <si>
    <t>Амбулаторія загальної практики сімейної медицини с. Стоянів</t>
  </si>
  <si>
    <t>ЛЬВІВСЬКА область, РАДЕХІВСЬКИЙ район, село СТОЯНІВ, вулиця Василя Стуса, 53</t>
  </si>
  <si>
    <t>b31be70c-f230-45fa-9e81-39a691f73037</t>
  </si>
  <si>
    <t>АЗПСМ с.Кочерів</t>
  </si>
  <si>
    <t>КОЧЕРІВ</t>
  </si>
  <si>
    <t>ЖИТОМИРСЬКА область, РАДОМИШЛЬСЬКИЙ район, село КОЧЕРІВ, вулиця Шигаєва, 77а</t>
  </si>
  <si>
    <t>b320048d-0964-4b53-964c-2b4afd1abcaf</t>
  </si>
  <si>
    <t>Залізницька АЗПСМ</t>
  </si>
  <si>
    <t>ЗАЛІЗНИЦЯ</t>
  </si>
  <si>
    <t>ВОЛИНСЬКА область, ЛЮБЕШІВСЬКИЙ район, село ЗАЛІЗНИЦЯ, вулиця Т.Шевченка, 2</t>
  </si>
  <si>
    <t>b3286edc-7d2f-49f4-8ebb-537413d455c3</t>
  </si>
  <si>
    <t>ФАП с. Ковердина Балка</t>
  </si>
  <si>
    <t>КОВЕРДИНА БАЛКА</t>
  </si>
  <si>
    <t>ПОЛТАВСЬКА область, ШИШАЦЬКИЙ район, село КОВЕРДИНА БАЛКА, вулиця Незалежності, 18</t>
  </si>
  <si>
    <t>b32c7f0c-9d13-484c-b871-38eea80b768d</t>
  </si>
  <si>
    <t>Комунальне некомерційне підприємство "Печерська обласна лікарня відновного лікування Вінницької обласної Ради"</t>
  </si>
  <si>
    <t>ВІННИЦЬКА область, ТУЛЬЧИНСЬКИЙ район, село ПЕЧЕРА, вулиця Івана Кальницького, 7</t>
  </si>
  <si>
    <t>b3344952-1155-42d7-9e3d-6a396f2fc5e5</t>
  </si>
  <si>
    <t>Фельдшерський пункт с-ща Новодонецьке</t>
  </si>
  <si>
    <t>ДОНЕЦЬКА область, ВЕЛИКОНОВОСІЛКІВСЬКИЙ район, селище НОВОДОНЕЦЬКЕ, провулок Ясельний, 6</t>
  </si>
  <si>
    <t>b33a8e8e-d0d7-4f97-8466-0f2f208252eb</t>
  </si>
  <si>
    <t>КОМУНАЛЬНЕ НЕКОМЕРЦІЙНЕ ПІДПРИЄМСТВО "АМБУЛАТОРІЯ ЗАГАЛЬНОЇ ПРАКТИКИ СІМЕЙНОЇ МЕДИЦИНИ" ШЕГИНІВСЬКОЇ СІЛЬСЬКОЇ РАДИ, МОСТИСЬКОГО РАЙОНУ, ЛЬВІВСЬКОЇ ОБЛАСТІ</t>
  </si>
  <si>
    <t>ЛЬВІВСЬКА область, МОСТИСЬКИЙ район, село ШЕГИНІ, вулиця Дружби, 186</t>
  </si>
  <si>
    <t>b33c1e68-1278-4460-ba37-c64aadf22f98</t>
  </si>
  <si>
    <t>Себинська АЗПСМ</t>
  </si>
  <si>
    <t>СЕБИНЕ</t>
  </si>
  <si>
    <t>МИКОЛАЇВСЬКА область, НОВООДЕСЬКИЙ район, село СЕБИНЕ, вулиця Соборна, 16</t>
  </si>
  <si>
    <t>b33ea9c4-93fc-41c2-a19a-a363c0271f40</t>
  </si>
  <si>
    <t>Татарбунарська міська амбулаторія загальної практики сімейної медицини</t>
  </si>
  <si>
    <t>b3409fc9-baea-4238-a442-509777054e48</t>
  </si>
  <si>
    <t>ФАП Тополеве</t>
  </si>
  <si>
    <t>ТОПОЛЕВЕ</t>
  </si>
  <si>
    <t>ПОЛТАВСЬКА область, ГРЕБІНКІВСЬКИЙ район, село ТОПОЛЕВЕ, вулиця Тімірязева, 39</t>
  </si>
  <si>
    <t>b343a68f-387c-4fde-930f-78beba1adaf6</t>
  </si>
  <si>
    <t>Вільхівська сільська лікарська амбулаторія сімейної медицини</t>
  </si>
  <si>
    <t>ВІЛЬХОВЕ</t>
  </si>
  <si>
    <t>ЛУГАНСЬКА область, СТАНИЧНО-ЛУГАНСЬКИЙ район, селище ВІЛЬХОВЕ, вулиця Шкільна, 84</t>
  </si>
  <si>
    <t>b345bf6f-8adb-4c23-ad4f-f3a26aa7275e</t>
  </si>
  <si>
    <t>Філія 1 (дитяче відділення №1 на базі ЦПМСД №5)</t>
  </si>
  <si>
    <t>b34742f4-7abc-4bff-93dd-a8f9297116b4</t>
  </si>
  <si>
    <t>Бирлівська амбулаторія загальної практики сімейної медицини КНП "Драбівський ЦПМСД"</t>
  </si>
  <si>
    <t>БИРЛІВКА</t>
  </si>
  <si>
    <t>ЧЕРКАСЬКА область, ДРАБІВСЬКИЙ район, село БИРЛІВКА, вулиця Центральна, 84</t>
  </si>
  <si>
    <t>b353838d-c784-41e2-88ed-e67cb445a8cf</t>
  </si>
  <si>
    <t>Суслівська АЗПСМ</t>
  </si>
  <si>
    <t>СУСЛИ</t>
  </si>
  <si>
    <t>ЖИТОМИРСЬКА область, НОВОГРАД-ВОЛИНСЬКИЙ район, село СУСЛИ, вулиця Островського, 11а</t>
  </si>
  <si>
    <t>b35d9f22-55ac-47d6-b650-4d1f19c8027f</t>
  </si>
  <si>
    <t>Преображенський фельдшерський пункт (КНП "ЦПМСД" Криничанської СР №2)</t>
  </si>
  <si>
    <t>ДНІПРОПЕТРОВСЬКА область, КРИНИЧАНСЬКИЙ район, село ПРЕОБРАЖЕНКА, вулиця Центральна, 36</t>
  </si>
  <si>
    <t>b36182f1-aa25-4619-a0bd-14fb65049c2e</t>
  </si>
  <si>
    <t>Центр сімейної медицини "Мій лікар"</t>
  </si>
  <si>
    <t>СУМСЬКА область, КРОЛЕВЕЦЬКИЙ район, місто КРОЛЕВЕЦЬ, вулиця Героїв України, 11</t>
  </si>
  <si>
    <t>b36a3479-8f44-4c98-a7c8-668d42b189e8</t>
  </si>
  <si>
    <t>ПЗ с. Голятин - Обляська</t>
  </si>
  <si>
    <t>ЗАКАРПАТСЬКА область, МІЖГІРСЬКИЙ район, село ГОЛЯТИН, вулиця без назви, 463</t>
  </si>
  <si>
    <t>b36bf3e8-00ed-4a1e-a950-f4d3fa65f872</t>
  </si>
  <si>
    <t>Кременчуцьке відділення комунального підприємства "Полтавський обласний клінічний шкірно-венерологічний диспансер" Полтавської обласної ради</t>
  </si>
  <si>
    <t>ПОЛТАВСЬКА область, місто КРЕМЕНЧУК, вулиця 1905 року, 34</t>
  </si>
  <si>
    <t>b36de1be-5ee4-4368-af04-22bd5debccaf</t>
  </si>
  <si>
    <t>Крутьківська лікарська амбулаторія загальної практики сімейної медицини</t>
  </si>
  <si>
    <t>КРУТЬКИ</t>
  </si>
  <si>
    <t>ЧЕРКАСЬКА область, ЧОРНОБАЇВСЬКИЙ район, село КРУТЬКИ, вулиця Устименка, 157б</t>
  </si>
  <si>
    <t>b36ee827-0cea-4822-9105-21b4f166b1df</t>
  </si>
  <si>
    <t>ФАП с. Наддністрянське</t>
  </si>
  <si>
    <t>НАДДНІСТРЯНСЬКЕ</t>
  </si>
  <si>
    <t>ВІННИЦЬКА область, МУРОВАНОКУРИЛОВЕЦЬКИЙ район, село НАДДНІСТРЯНСЬКЕ, вулиця Шкільна, 11</t>
  </si>
  <si>
    <t>b3703571-e946-42f5-a3a6-108ed42bce15</t>
  </si>
  <si>
    <t>Комунальне некомерційне підприємство "Центр первинної медико-санітарної допомоги № 1" Солом'янського району м. Києва, амбулаторія загальної практики-сімейної медицини №10</t>
  </si>
  <si>
    <t>b3727de4-9295-462f-b32f-dbf5830771c4</t>
  </si>
  <si>
    <t>сімейна амбулаторія №5</t>
  </si>
  <si>
    <t>b3732f2c-c3b5-4e92-8b96-653bc632ec68</t>
  </si>
  <si>
    <t>Новошевченківський ФП</t>
  </si>
  <si>
    <t>НОВОШЕВЧЕНКОВЕ</t>
  </si>
  <si>
    <t>КІРОВОГРАДСЬКА область, ДОЛИНСЬКИЙ район, село НОВОШЕВЧЕНКОВЕ, вулиця Замули, 2</t>
  </si>
  <si>
    <t>b374e4bb-f19b-4610-91c1-c8e441ba52a2</t>
  </si>
  <si>
    <t>АЗПСМ с.Дворище</t>
  </si>
  <si>
    <t>ДВОРИЩЕ</t>
  </si>
  <si>
    <t>ЖИТОМИРСЬКА область, ХОРОШІВСЬКИЙ район, село ДВОРИЩЕ, вулиця Лесі Українки, 24</t>
  </si>
  <si>
    <t>b37a8b73-b158-43a4-baa0-ae5c8c16729e</t>
  </si>
  <si>
    <t>Пункт здоров'я с. Кліводин</t>
  </si>
  <si>
    <t>КЛІВОДИН</t>
  </si>
  <si>
    <t>ЧЕРНІВЕЦЬКА область, КІЦМАНСЬКИЙ район, село КЛІВОДИН, вулиця Шкільна, 9</t>
  </si>
  <si>
    <t>b37d78f9-d08e-4435-863b-3c8238c136d7</t>
  </si>
  <si>
    <t>РІВНЕНСЬКА область, село ДЕРАЖНЕ, вулиця Мартинюка, 23</t>
  </si>
  <si>
    <t>b381c0ab-c41f-4bab-9a64-29af22511405</t>
  </si>
  <si>
    <t>Коржихівський ФАП</t>
  </si>
  <si>
    <t>КОРЖИХА</t>
  </si>
  <si>
    <t>ПОЛТАВСЬКА область, КАРЛІВСЬКИЙ район, село КОРЖИХА, вулиця Панаса Мирного, 5а</t>
  </si>
  <si>
    <t>b3835d69-9069-409c-9bba-def5e028be1f</t>
  </si>
  <si>
    <t>Стаціонар КНП ХОР "ОЦПМ "Хоспіс"</t>
  </si>
  <si>
    <t>ХАРКІВСЬКА область, місто ХАРКІВ, вулиця Луї Пастера, 4-А</t>
  </si>
  <si>
    <t>b3883e2e-375a-4262-8007-a999f31d6885</t>
  </si>
  <si>
    <t>Фельдшерський пункт с. Шилівка КНП \</t>
  </si>
  <si>
    <t>ПОЛТАВСЬКА область, РЕШЕТИЛІВСЬКИЙ район, село ШИЛІВКА, вулиця Шевченка, 6</t>
  </si>
  <si>
    <t>b388e8e0-9930-40ad-865f-b99eb005f7bc</t>
  </si>
  <si>
    <t>Сальківська амбулаторія ЗПСМ</t>
  </si>
  <si>
    <t>САЛЬКОВЕ</t>
  </si>
  <si>
    <t>КІРОВОГРАДСЬКА область, ГАЙВОРОНСЬКИЙ район, смт. САЛЬКОВЕ, вулиця Пушкіна, 37</t>
  </si>
  <si>
    <t>b38ac7ab-39c2-4a50-a917-eac7cf43c750</t>
  </si>
  <si>
    <t>АЗПСМ с.Тавільжанка</t>
  </si>
  <si>
    <t>ХАРКІВСЬКА область, ДВОРІЧАНСЬКИЙ район, село ТАВІЛЬЖАНКА, вулиця Спортивна, 2</t>
  </si>
  <si>
    <t>b38c9a62-1775-4e42-8e50-a25ffc26cd8f</t>
  </si>
  <si>
    <t>Сімейне відділення №3 Комунального некомерційного підприємства «2-а міська поліклініка м.Львова»</t>
  </si>
  <si>
    <t>b38dede9-f48b-4998-8c61-aafa16b5efd4</t>
  </si>
  <si>
    <t>Амбулаторія загальної практики - сімейної медицини №1 Комунального некомерційного підприємства Охтирської міської ради "Охтирський міський центр первинної медико-санітарної допомоги"</t>
  </si>
  <si>
    <t>СУМСЬКА область, місто ОХТИРКА, вулиця Сумська, 55</t>
  </si>
  <si>
    <t>b3906e3c-7124-4b8e-acde-6c309c17fca1</t>
  </si>
  <si>
    <t>ФАП села Богородичне лікарської амбулаторії  села Хрестще</t>
  </si>
  <si>
    <t>БОГОРОДИЧНЕ</t>
  </si>
  <si>
    <t>ДОНЕЦЬКА область, СЛОВ'ЯНСЬКИЙ район, село БОГОРОДИЧНЕ, вулиця Центральна, 42а</t>
  </si>
  <si>
    <t>b39a2161-344e-47ca-b5a4-0c5fb42c0b4a</t>
  </si>
  <si>
    <t>Пехівський фельдшерсько-акушерський пункт</t>
  </si>
  <si>
    <t>ПЕХИ</t>
  </si>
  <si>
    <t>ВОЛИНСЬКА область, ШАЦЬКИЙ район, село ПЕХИ, вулиця Шкільна, 2</t>
  </si>
  <si>
    <t>b39b94cd-c277-4882-bbc3-7a4e31b4616f</t>
  </si>
  <si>
    <t>МИКОЛАЇВСЬКА область, місто МИКОЛАЇВ, вулиця 3 Слобідська, 51Б/1</t>
  </si>
  <si>
    <t>b39d76ea-441b-41cf-82bb-de2bb2795c52</t>
  </si>
  <si>
    <t>b3b3ad7a-d31b-4884-ae7c-e88ca7930c1a</t>
  </si>
  <si>
    <t>Великокручанська амбулаторія загальної практики - сімейної медицини</t>
  </si>
  <si>
    <t>ВЕЛИКА КРУЧА</t>
  </si>
  <si>
    <t>ПОЛТАВСЬКА область, ПИРЯТИНСЬКИЙ район, село ВЕЛИКА КРУЧА, вулиця Молодіжна, 52</t>
  </si>
  <si>
    <t>b3b6ee50-c0ed-40f8-afd9-5e638afe5da0</t>
  </si>
  <si>
    <t>ОДЕСЬКА область, місто БАЛТА, вулиця Любомирська, 344</t>
  </si>
  <si>
    <t>b3b7bae6-7777-42a8-a2bc-522cc5364d12</t>
  </si>
  <si>
    <t>b3bd1173-c225-47f3-ad92-c081f9d625ba</t>
  </si>
  <si>
    <t>Бердянська АЗПСМ №2</t>
  </si>
  <si>
    <t>ЗАПОРІЗЬКА область, місто БЕРДЯНСЬК, вулиця Центральна, 49</t>
  </si>
  <si>
    <t>b3be1f31-6d1a-45a3-a303-26b70d9b6a6a</t>
  </si>
  <si>
    <t>Відокремлений структурний підрозділ Лікувально-діагностичного центру за адресою: 84333, Україна, Донецька область, місто Краматорськ, вулиця В. Шеймана, 24</t>
  </si>
  <si>
    <t>b3beb09a-63fe-426f-a652-8a57d3d12422</t>
  </si>
  <si>
    <t>ФП Молочне</t>
  </si>
  <si>
    <t>МОЛОЧНЕ</t>
  </si>
  <si>
    <t>ХЕРСОНСЬКА область, ЧАПЛИНСЬКИЙ район, селище МОЛОЧНЕ, вулиця Зелена, 1</t>
  </si>
  <si>
    <t>b3bec690-b9a9-4820-80b1-d25ef1476772</t>
  </si>
  <si>
    <t>ФАП с.Поліське</t>
  </si>
  <si>
    <t>РІВНЕНСЬКА область, БЕРЕЗНІВСЬКИЙ район, село ПОЛІСЬКЕ, вулиця Кузнецова, 30</t>
  </si>
  <si>
    <t>b3c22ab6-f5fb-4239-bfe2-2c990a787c3f</t>
  </si>
  <si>
    <t>Структурний підрозділ № 1 (стара територія)</t>
  </si>
  <si>
    <t>ПОЛТАВСЬКА область, місто МИРГОРОД,  ЛІКАРНЯНА, 1</t>
  </si>
  <si>
    <t>b3c9fc4c-1010-465e-a4a5-4dda32394059</t>
  </si>
  <si>
    <t>Амбулаторія загальної практики сімейної медицини с.Студенок КНП "Оскільська АПМСД"</t>
  </si>
  <si>
    <t>СТУДЕНОК</t>
  </si>
  <si>
    <t>ХАРКІВСЬКА область, ІЗЮМСЬКИЙ район, село СТУДЕНОК, вулиця Голосова, 16</t>
  </si>
  <si>
    <t>b3ccaa4f-9bf3-4370-9f28-3476db23cc85</t>
  </si>
  <si>
    <t>ФП с. Пултівці</t>
  </si>
  <si>
    <t>ПУЛТІВЦІ</t>
  </si>
  <si>
    <t>ВІННИЦЬКА область, ВІННИЦЬКИЙ район, село ПУЛТІВЦІ, вулиця Жовтнева, 14</t>
  </si>
  <si>
    <t>b3ceb40c-58af-47a9-bb7b-6dde2e9da928</t>
  </si>
  <si>
    <t>Тростянецька ЛА ЗПСМ</t>
  </si>
  <si>
    <t>b3cf0e82-af47-4c5e-831e-2ce18aa75c75</t>
  </si>
  <si>
    <t>Амбулаторія загальної практики-сімейної медицини с.Кіблич</t>
  </si>
  <si>
    <t>КІБЛИЧ</t>
  </si>
  <si>
    <t>ВІННИЦЬКА область, ГАЙСИНСЬКИЙ район, село КІБЛИЧ, вулиця Миру, 69А</t>
  </si>
  <si>
    <t>b3d18ff1-166d-4168-ae6b-1ca89df7fc58</t>
  </si>
  <si>
    <t>b3dea5a5-c8f1-41a8-b9db-0afb9be3bf67</t>
  </si>
  <si>
    <t>КОНСУЛЬТАТИВНО-ДІАГНОСТИЧНИЙ ЦЕНТР АМБУЛАТОРІЯ №4 (ДИТЯЧА СТОМАТОЛОГІЯ, ДИТЯЧА НЕВРОЛОГІЯ, ДИТЯЧА ОРТОПЕДІЯ І ТРАВМАТОЛОГІЯ)</t>
  </si>
  <si>
    <t>ХАРКІВСЬКА область, місто ХАРКІВ, провулок 2-й Лісопарківський, 13</t>
  </si>
  <si>
    <t>b3df5d13-95e3-4b1c-a07d-304048f4a9b6</t>
  </si>
  <si>
    <t>Амбулаторія ЗПСМ  смт. Обертин</t>
  </si>
  <si>
    <t>ІВАНО-ФРАНКІВСЬКА область, смт. ОБЕРТИН, вулиця Б.Хмельницького, 14А</t>
  </si>
  <si>
    <t>b3df7837-da5c-4499-b03f-4081f74da067</t>
  </si>
  <si>
    <t>АЗПСМ с.Шупарка КНП "ЦПМСД" Борщівської МР Тернопільської області</t>
  </si>
  <si>
    <t>ШУПАРКА</t>
  </si>
  <si>
    <t>ТЕРНОПІЛЬСЬКА область, БОРЩІВСЬКИЙ район, село ШУПАРКА, вулиця Голятин, 1</t>
  </si>
  <si>
    <t>b3e05599-de5d-4432-95b0-70c8daa3d428</t>
  </si>
  <si>
    <t>Житомирська обл., Коростенський р-н, с. Ушомир, вул. Наумова, буд. 12</t>
  </si>
  <si>
    <t>ЖИТОМИРСЬКА область, КОРОСТЕНСЬКИЙ район, село УШОМИР, вулиця Наумова, 12</t>
  </si>
  <si>
    <t>b3e38401-cbc5-4c03-869a-8e25b147ae24</t>
  </si>
  <si>
    <t>АЗПСМ с.Пилипівка</t>
  </si>
  <si>
    <t>ПИЛИПІВКА</t>
  </si>
  <si>
    <t>КИЇВСЬКА область, ФАСТІВСЬКИЙ район, село ПИЛИПІВКА, вулиця Святомихайлівська, 35</t>
  </si>
  <si>
    <t>b3e41618-fc2a-48de-baa7-3f099d07d938</t>
  </si>
  <si>
    <t>Новоіржавецький фельдшерсько - акушерський пункт</t>
  </si>
  <si>
    <t>НОВИЙ ІРЖАВЕЦЬ</t>
  </si>
  <si>
    <t>ПОЛТАВСЬКА область, ОРЖИЦЬКИЙ район, село НОВИЙ ІРЖАВЕЦЬ, вулиця Полтавська, 32</t>
  </si>
  <si>
    <t>b3e5f6a7-08b1-4325-8635-8aa00013ff13</t>
  </si>
  <si>
    <t>Амбулаторія загальної практики сімейної медицини с. Михайло-Ларине</t>
  </si>
  <si>
    <t>МИХАЙЛО-ЛАРИНЕ</t>
  </si>
  <si>
    <t>МИКОЛАЇВСЬКА область, ВІТОВСЬКИЙ район, село МИХАЙЛО-ЛАРИНЕ, вулиця Князя Вітовта, 13</t>
  </si>
  <si>
    <t>b3ebacda-0228-4a27-9470-a7a4cb236753</t>
  </si>
  <si>
    <t>Поліклінічний підрозділ - центр первинної медичної допомоги</t>
  </si>
  <si>
    <t>b3f07bc8-9449-4d46-892b-f6369ae5ca3d</t>
  </si>
  <si>
    <t>Світильнянська амбулаторія загальної практики – сімейної медицини (КНП БРР ЦПМСД)</t>
  </si>
  <si>
    <t>СВІТИЛЬНЯ</t>
  </si>
  <si>
    <t>КИЇВСЬКА область, БРОВАРСЬКИЙ район, село СВІТИЛЬНЯ, вулиця Захисників, 2а</t>
  </si>
  <si>
    <t>b3f57f4d-5f5b-457b-8ed9-502097632a20</t>
  </si>
  <si>
    <t>Амбулаторія загальної практики сімейної медицини села Софіївка</t>
  </si>
  <si>
    <t>МИКОЛАЇВСЬКА область, ПЕРВОМАЙСЬКИЙ район, село СОФІЇВКА, прохід Аптечний, 15</t>
  </si>
  <si>
    <t>b3f5c5b2-2764-48b8-a732-64f335e39922</t>
  </si>
  <si>
    <t>Ямпільське відділення ЕМД</t>
  </si>
  <si>
    <t>ВІННИЦЬКА область, місто ЯМПІЛЬ, вулиця Пирогова, 1А</t>
  </si>
  <si>
    <t>b3f64216-e7cc-46a2-a39f-030fb95f2a3e</t>
  </si>
  <si>
    <t>Миролюбівська АЗПСМ (КНП \</t>
  </si>
  <si>
    <t>ДНІПРОПЕТРОВСЬКА область, СИНЕЛЬНИКІВСЬКИЙ район, село МИРОЛЮБІВКА, вулиця Квітнева, 44</t>
  </si>
  <si>
    <t>b3f9e8f6-6a04-44db-9c95-640202252c4d</t>
  </si>
  <si>
    <t>Амбулаторія загальної практики сімейної медицини №5 КНП "ЦПМСД№2" Шевченківського району м. Києва</t>
  </si>
  <si>
    <t>b401fa83-43ae-4d49-861b-d839ad164005</t>
  </si>
  <si>
    <t>Лозове ФП</t>
  </si>
  <si>
    <t>ЛОЗОВЕ</t>
  </si>
  <si>
    <t>ВІННИЦЬКА область, ЧЕРНІВЕЦЬКИЙ район, село ЛОЗОВЕ, вулиця Зарічна, 122</t>
  </si>
  <si>
    <t>b404ee42-5270-49ab-a6d4-43f60f699d6c</t>
  </si>
  <si>
    <t>ФАП с. Гунька</t>
  </si>
  <si>
    <t>ГУНЬКА</t>
  </si>
  <si>
    <t>ВІННИЦЬКА область, НЕМИРІВСЬКИЙ район, село ГУНЬКА, вулиця Молодіжна, 35</t>
  </si>
  <si>
    <t>b404f8a4-b976-4c38-8a1a-00fab8c0cc60</t>
  </si>
  <si>
    <t>ФАП с.Гута</t>
  </si>
  <si>
    <t>ЗАКАРПАТСЬКА область, УЖГОРОДСЬКИЙ район, село ГУТА, вулиця Центральна, 38</t>
  </si>
  <si>
    <t>b4098776-54f0-4f2d-b570-edf0783fd223</t>
  </si>
  <si>
    <t>Комунальне некомерційне підприємство "Новоодеська центральна районна лікарня" Новоодеської районної ради</t>
  </si>
  <si>
    <t>МИКОЛАЇВСЬКА область, НОВООДЕСЬКИЙ район, місто НОВА ОДЕСА, вулиця Шкільна, 38</t>
  </si>
  <si>
    <t>b40afcf5-b67f-4895-99cb-daa3cd9ec17e</t>
  </si>
  <si>
    <t>Фельдшерсько - акушерський пункт села Велика Омеляна</t>
  </si>
  <si>
    <t>ВЕЛИКА ОМЕЛЯНА</t>
  </si>
  <si>
    <t>РІВНЕНСЬКА область, РІВНЕНСЬКИЙ район, село ВЕЛИКА ОМЕЛЯНА, вулиця Шевченка, 46</t>
  </si>
  <si>
    <t>b40fbd14-7fe9-42c6-ab50-ad8e442d7c7b</t>
  </si>
  <si>
    <t>ДОНЕЦЬКА область, місто ТОРЕЦЬК, вулиця Центральна, 2А</t>
  </si>
  <si>
    <t>b4111c9b-b874-4f6b-88da-9ca559e7b70c</t>
  </si>
  <si>
    <t>Свірзький фельдшерський пункт</t>
  </si>
  <si>
    <t>СУМСЬКА область, ШОСТКИНСЬКИЙ район, село СВІРЖ, вулиця Миру, 10 А</t>
  </si>
  <si>
    <t>b4256ac8-be9d-43d6-a30a-7c5e410ddc73</t>
  </si>
  <si>
    <t>Амбулаторія загальної практики сімейної медицини Люхчанської дільниці комунального некомерційного підприємства "Сарненський  центр первинної медико-санітарної допомоги" Сарненської міської ради</t>
  </si>
  <si>
    <t>ЛЮХЧА</t>
  </si>
  <si>
    <t>РІВНЕНСЬКА область, САРНЕНСЬКИЙ район, село ЛЮХЧА, вулиця Мирна, 5</t>
  </si>
  <si>
    <t>b42a9ea3-8492-4413-81ae-a82d1bd7c3b1</t>
  </si>
  <si>
    <t>1.Комунальне некомерційне підприємство "Бучанський консультативно-діагностичний центр"Бучанської міської ради</t>
  </si>
  <si>
    <t>b42ba8f0-3a1d-4d4a-8ee1-05c2d6c597af</t>
  </si>
  <si>
    <t>Зайцівська АЗПСМ (КНП \</t>
  </si>
  <si>
    <t>ДНІПРОПЕТРОВСЬКА область, СИНЕЛЬНИКІВСЬКИЙ район, село ЗАЙЦЕВЕ, вулиця Весела, 34</t>
  </si>
  <si>
    <t>b4325c33-1d2f-4088-95e6-a0cee9156291</t>
  </si>
  <si>
    <t>Лікар загальної практики Сторожко Світлана Владиславівна</t>
  </si>
  <si>
    <t>ХМЕЛЬНИЦЬКА область, місто КАМ'ЯНЕЦЬ-ПОДІЛЬСЬКИЙ, вулиця Чехова, 2</t>
  </si>
  <si>
    <t>b43b2cd0-da31-4fc7-aa47-6e093eb61d5d</t>
  </si>
  <si>
    <t>Комунальне некомерційне підприємство “Херсонська міська клінічна лікарня імені Афанасія  і Ольги Тропіних” Херсонської міської ради (2)</t>
  </si>
  <si>
    <t>ХЕРСОНСЬКА область, місто ХЕРСОН, проспект Будівельників, 20</t>
  </si>
  <si>
    <t>b443ee18-bf6a-4be6-821a-95dc7d341edb</t>
  </si>
  <si>
    <t>ЛУГАНСЬКА область, місто КРЕМІННА, вулиця Побєди, 1а</t>
  </si>
  <si>
    <t>b448815e-1ffb-412b-9730-f8778d9c1308</t>
  </si>
  <si>
    <t>Амбулаторія загальної практики-сімейної медицини с. Настасів</t>
  </si>
  <si>
    <t>НАСТАСІВ</t>
  </si>
  <si>
    <t>ТЕРНОПІЛЬСЬКА область, ТЕРНОПІЛЬСЬКИЙ район, село НАСТАСІВ, вулиця Плебанівка, 739</t>
  </si>
  <si>
    <t>b44afcc8-d1f8-4a52-9855-aff1ca512071</t>
  </si>
  <si>
    <t>Балясненська амбулаторія загальної практики сімейної медицини</t>
  </si>
  <si>
    <t>ПОЛТАВСЬКА область, ДИКАНСЬКИЙ район, село БАЛЯСНЕ, вулиця Польва, 12</t>
  </si>
  <si>
    <t>b44ba2a2-0e44-44e9-8778-f144421d4e91</t>
  </si>
  <si>
    <t>КНП "Міська стоматологічна полілініка №5" ХМР філія</t>
  </si>
  <si>
    <t>ХАРКІВСЬКА область, місто ХАРКІВ, вулиця Северина Потоцького, 8</t>
  </si>
  <si>
    <t>b44c6fe8-f8d8-4177-9e79-d58cc1ffd7c9</t>
  </si>
  <si>
    <t>Амбулаторія загальної практики-сімейної медицини  с.Маринове</t>
  </si>
  <si>
    <t>МАРИНОВЕ</t>
  </si>
  <si>
    <t>ОДЕСЬКА область, БЕРЕЗІВСЬКИЙ район, село МАРИНОВЕ, вулиця Шкільна, 140</t>
  </si>
  <si>
    <t>b450033d-0be9-40fd-842d-7c759b23ccf0</t>
  </si>
  <si>
    <t>Хворостянівський ФП</t>
  </si>
  <si>
    <t>ХВОРОСТЯНІВКА</t>
  </si>
  <si>
    <t>ЛУГАНСЬКА область, СТАРОБІЛЬСЬКИЙ район, село ХВОРОСТЯНІВКА, вулиця Миру, 11</t>
  </si>
  <si>
    <t>b451244f-7674-4049-b6d3-17f97a3e48d1</t>
  </si>
  <si>
    <t>ЗАПОРІЗЬКА область, місто ЗАПОРІЖЖЯ, вулиця Тамбовська, 6</t>
  </si>
  <si>
    <t>b451d900-d8ef-4cc5-9233-b674484b0be7</t>
  </si>
  <si>
    <t>Нестерянська амбулаторія загальної практики сімейної медицини</t>
  </si>
  <si>
    <t>НЕСТЕРЯНКА</t>
  </si>
  <si>
    <t>ЗАПОРІЗЬКА область, ОРІХІВСЬКИЙ район, село НЕСТЕРЯНКА, вулиця Центральна, 10</t>
  </si>
  <si>
    <t>b46dfc3d-79c3-4919-8947-cbcbfc3d4ca4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</si>
  <si>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"Пустомити"пункт "Борщовичі"</t>
  </si>
  <si>
    <t>ЛЬВІВСЬКА область, село БОРЩОВИЧІ, вулиця Івана Франка, 45б</t>
  </si>
  <si>
    <t>b46ee505-07d5-4353-883e-27b4264868b9</t>
  </si>
  <si>
    <t>Осипенківська АЗПСМ</t>
  </si>
  <si>
    <t>ЗАПОРІЗЬКА область, БЕРДЯНСЬКИЙ район, село ОСИПЕНКО, вулиця Солнєчна, 7</t>
  </si>
  <si>
    <t>b47882f0-1b9e-4fc3-a3b6-bbcb175ffade</t>
  </si>
  <si>
    <t>Шестовицький фельдшерський пункт</t>
  </si>
  <si>
    <t>ШЕСТОВИЦЯ</t>
  </si>
  <si>
    <t>ЧЕРНІГІВСЬКА область, ЧЕРНІГІВСЬКИЙ район, село ШЕСТОВИЦЯ, вулиця Вишнева, 8</t>
  </si>
  <si>
    <t>b47d84e0-149e-4024-be41-55ae6494d9df</t>
  </si>
  <si>
    <t>Стоматологія Єлизаветівка</t>
  </si>
  <si>
    <t>ДОНЕЦЬКА область, МАР'ЇНСЬКИЙ район, село ЄЛИЗАВЕТІВКА, вулиця Центральна, 90</t>
  </si>
  <si>
    <t>b47ec217-8e7b-4260-b80c-4d47ee8bfa6c</t>
  </si>
  <si>
    <t>Гурівщинська АЗПСМ</t>
  </si>
  <si>
    <t>ГУРІВЩИНА</t>
  </si>
  <si>
    <t>КИЇВСЬКА область, КИЄВО-СВЯТОШИНСЬКИЙ район, село ГУРІВЩИНА, вулиця Київська, 11А</t>
  </si>
  <si>
    <t>b4828eca-62f4-4f6a-9c3c-3177cfb9eb66</t>
  </si>
  <si>
    <t>Тарасівський ФАП</t>
  </si>
  <si>
    <t>ПОЛТАВСЬКА область, КАРЛІВСЬКИЙ район, село ТАРАСІВКА, вулиця Полтавська, 41</t>
  </si>
  <si>
    <t>b48ec96e-c151-4002-9d40-1bcd82fd361b</t>
  </si>
  <si>
    <t>Амбулаторія загальної практики сімейної медицини смт. Озерне</t>
  </si>
  <si>
    <t>ЖИТОМИРСЬКА область, ЖИТОМИРСЬКИЙ район, смт. ОЗЕРНЕ, вулиця Авіаційна, 28</t>
  </si>
  <si>
    <t>b4985f5a-a2e4-4a52-b65f-59c8a7a90549</t>
  </si>
  <si>
    <t>b49a37f3-a2ac-4528-8e51-5e81e76805f8</t>
  </si>
  <si>
    <t>( вул.Маршала Малиновського, 9а) КОМУНАЛЬНЕ НЕКОМЕРЦІЙНЕ ПІДПРИЄМСТВО "КИЇВСЬКА СТОМАТОЛОГІЯ"</t>
  </si>
  <si>
    <t>М.КИЇВ, місто КИЇВ, вулиця Маршала Малиновського, 9а</t>
  </si>
  <si>
    <t>b4a01998-983a-40b6-b135-0b81284b94db</t>
  </si>
  <si>
    <t>Амбулатория загальної практики сімейної медицини с.Шевелівка</t>
  </si>
  <si>
    <t>ШЕВЕЛІВКА</t>
  </si>
  <si>
    <t>ХАРКІВСЬКА область, БАЛАКЛІЙСЬКИЙ район, село ШЕВЕЛІВКА, вулиця центральна, 74-А</t>
  </si>
  <si>
    <t>b4a3aac7-31dd-42a6-8758-ff14d182ae3f</t>
  </si>
  <si>
    <t>місце надання послуг 7</t>
  </si>
  <si>
    <t>ТУПАЛЬЦІ</t>
  </si>
  <si>
    <t>ЖИТОМИРСЬКА область, НОВОГРАД-ВОЛИНСЬКИЙ район, село ТУПАЛЬЦІ, вулиця Данильченка, 5</t>
  </si>
  <si>
    <t>b4a86763-220d-4dda-a474-f0f0803f9736</t>
  </si>
  <si>
    <t>Місце  надання  послуг 1</t>
  </si>
  <si>
    <t>ЛЬВІВСЬКА область, місто СТРИЙ, вулиця Ольги  Басараб, 15</t>
  </si>
  <si>
    <t>b4a9d30b-0c4b-4e22-963b-28e2526e6f4c</t>
  </si>
  <si>
    <t>ІВАНО-ФРАНКІВСЬКА область, СНЯТИНСЬКИЙ район, смт. ЗАБОЛОТІВ, вулиця Богдана Хмельницбкого, 1в</t>
  </si>
  <si>
    <t>b4abdc44-b2f5-475b-87c8-a90e5f51b92d</t>
  </si>
  <si>
    <t>ДНІПРОПЕТРОВСЬКА область, місто НІКОПОЛЬ, вулиця Богуна , 3</t>
  </si>
  <si>
    <t>b4b28bb2-8501-469a-bee8-365996d7f999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</si>
  <si>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"Жидачів" Пункт ЕМД "Журавно"</t>
  </si>
  <si>
    <t>ЛЬВІВСЬКА область, смт. ЖУРАВНО, вулиця Чубинського, 2</t>
  </si>
  <si>
    <t>b4c54c5c-a100-4f9c-94c6-0fe2deaf624b</t>
  </si>
  <si>
    <t>Комунальне некомерційне підприємство "Черкаський обласний психоневрологічний диспансер Черкаської обласної ради"</t>
  </si>
  <si>
    <t>ЧЕРКАСЬКА область, місто ЧЕРКАСИ, вулиця Кавказька, 229</t>
  </si>
  <si>
    <t>b4c6dfa6-53b1-4e32-8493-acb91355417a</t>
  </si>
  <si>
    <t>Фельдшерсько-акушерський пункт с. Деревня</t>
  </si>
  <si>
    <t>ДЕРЕВНЯ</t>
  </si>
  <si>
    <t>ЛЬВІВСЬКА область, ЖОВКІВСЬКИЙ район, село ДЕРЕВНЯ, вулиця Лесі Українки, 4</t>
  </si>
  <si>
    <t>b4cd2b68-1b20-41cf-99d8-e13fcf48530f</t>
  </si>
  <si>
    <t>Фельдшерсько-акушерський пункт с.Трояндове</t>
  </si>
  <si>
    <t>ТРОЯНДОВЕ</t>
  </si>
  <si>
    <t>ОДЕСЬКА область, ЛИМАНСЬКИЙ район, село ТРОЯНДОВЕ, вулиця Миру, 7а</t>
  </si>
  <si>
    <t>b4da7252-484d-4523-84e4-4d7d7465d0cc</t>
  </si>
  <si>
    <t>М.КИЇВ, місто КИЇВ, вулиця Електриків, 26 корпус 87</t>
  </si>
  <si>
    <t>b4e06a32-c858-46f7-a49f-e6ef485537a5</t>
  </si>
  <si>
    <t>Чернелівська амбулаторія загальної практики-сімейної медицини с. Чернелівка Красилівського району</t>
  </si>
  <si>
    <t>ЧЕРНЕЛІВКА</t>
  </si>
  <si>
    <t>ХМЕЛЬНИЦЬКА область, село ЧЕРНЕЛІВКА, вулиця Центральна, 4б</t>
  </si>
  <si>
    <t>b4ea1fac-4847-483b-af6e-37b00c4b2f35</t>
  </si>
  <si>
    <t>Маківський фельдшерський пункт</t>
  </si>
  <si>
    <t>МАКОВЕ</t>
  </si>
  <si>
    <t>СУМСЬКА область, ШОСТКИНСЬКИЙ район, село МАКОВЕ, вулиця Гагаріна, 2</t>
  </si>
  <si>
    <t>b4f173e2-b3ee-4a12-a602-24f21194df26</t>
  </si>
  <si>
    <t>Байраківська амбулаторія загальної практики сімейної медицини</t>
  </si>
  <si>
    <t>БАЙРАКИ</t>
  </si>
  <si>
    <t>ЧЕРНІВЕЦЬКА область, ГЕРЦАЇВСЬКИЙ район, село БАЙРАКИ, вулиця Шкільна, 9</t>
  </si>
  <si>
    <t>b4fdf3c1-6df5-47d9-9771-44b8ba771543</t>
  </si>
  <si>
    <t>ЖИТОМИРСЬКА область, смт. КОРНИН, вулиця Соборна, 8</t>
  </si>
  <si>
    <t>b507e3de-fa28-45fb-affc-8ede6a2982a1</t>
  </si>
  <si>
    <t>Амбулаторія ЗПСМ  с.Іллінка</t>
  </si>
  <si>
    <t>ІЛЛІНКА</t>
  </si>
  <si>
    <t>ОДЕСЬКА область, БІЛЯЇВСЬКИЙ район, село ІЛЛІНКА, вулиця МІЖЛИМАНСЬКА, 33</t>
  </si>
  <si>
    <t>b50a91d7-764e-40ab-b962-d5a5d4689101</t>
  </si>
  <si>
    <t>СТРІЛКИ</t>
  </si>
  <si>
    <t>ЛЬВІВСЬКА область, село СТРІЛКИ, вулиця Шевченка, 8</t>
  </si>
  <si>
    <t>b50d3405-a407-481a-b249-1cf03e35a8c8</t>
  </si>
  <si>
    <t>Комунальне некомерційне підприємство Гніздичівська амбулаторія  загальної практики - сімейної медицини Гніздичівської селищної ради</t>
  </si>
  <si>
    <t>ЛЬВІВСЬКА область, ЖИДАЧІВСЬКИЙ район, смт. ГНІЗДИЧІВ, вулиця Грушевського, 69</t>
  </si>
  <si>
    <t>b510ece0-7ac5-4216-9d01-7b495ed8776d</t>
  </si>
  <si>
    <t>Вересоцька сільська лікарська амбулаторія</t>
  </si>
  <si>
    <t>ВЕРЕСОЧ</t>
  </si>
  <si>
    <t>ЧЕРНІГІВСЬКА область, КУЛИКІВСЬКИЙ район, село ВЕРЕСОЧ, вулиця Перемоги, 34</t>
  </si>
  <si>
    <t>b51bfbd3-e2ba-4a44-bab7-8abcc1ebc0c5</t>
  </si>
  <si>
    <t>АДМІНІСТРАЦІЯ</t>
  </si>
  <si>
    <t>ДОНЕЦЬКА область, ОЛЕКСАНДРІВСЬКИЙ район, смт. ОЛЕКСАНДРІВКА, вулиця НАВЧАЛЬНА, 8А</t>
  </si>
  <si>
    <t>b5216b10-5bb9-4479-8702-ffafe341a996</t>
  </si>
  <si>
    <t>Стобихівський фельдшерсько-акушерський пункт</t>
  </si>
  <si>
    <t>СТОБИХІВКА</t>
  </si>
  <si>
    <t>ВОЛИНСЬКА область, КАМІНЬ-КАШИРСЬКИЙ район, село СТОБИХІВКА, вулиця Незалежності, 28</t>
  </si>
  <si>
    <t>b5286bd1-874b-49b0-9cf1-338d28be99f5</t>
  </si>
  <si>
    <t>Амбулаторія загальної практики сімейної медицини комунального некомерційного підприємства "Центру первинної медико-санітарної допомоги міста Ромни" Роменської міської ради - №1</t>
  </si>
  <si>
    <t>СУМСЬКА область, місто РОМНИ, вулиця Полетик, 2</t>
  </si>
  <si>
    <t>b534b65a-b08d-43f3-8f7b-eb742c65e856</t>
  </si>
  <si>
    <t>Амбулаторія с. Ониськове</t>
  </si>
  <si>
    <t>ОНИСЬКОВЕ</t>
  </si>
  <si>
    <t>ОДЕСЬКА область, ЛИМАНСЬКИЙ район, село ОНИСЬКОВЕ, вулиця Садова, 25б</t>
  </si>
  <si>
    <t>b538fb92-8bda-4fc8-a2d4-f55afd73e886</t>
  </si>
  <si>
    <t>Банилівська амбулаторія загальної практики сімейної медицини</t>
  </si>
  <si>
    <t>БАНИЛІВ</t>
  </si>
  <si>
    <t>ЧЕРНІВЕЦЬКА область, ВИЖНИЦЬКИЙ район, село БАНИЛІВ, вулиця Гостинець, 112А</t>
  </si>
  <si>
    <t>b53b748d-0a50-4c3d-aca3-c782154dc99f</t>
  </si>
  <si>
    <t>АГП смт. Березанка</t>
  </si>
  <si>
    <t>МИКОЛАЇВСЬКА область, БЕРЕЗАНСЬКИЙ район, смт. БЕРЕЗАНКА, вулиця медична, 6</t>
  </si>
  <si>
    <t>b5409241-f8c5-4707-92b2-ae45c1a7693c</t>
  </si>
  <si>
    <t>Комунальне підприємство "Волинський обласний центр екстреної медичної допомоги та медицини катастроф" Волинської обласної ради Нововолинське відділення екстренної медичної допомоги</t>
  </si>
  <si>
    <t>b5426fb1-380d-4d62-bc9d-1917a888cb06</t>
  </si>
  <si>
    <t>ТЕРНОПІЛЬСЬКА область, місто ТЕРНОПІЛЬ, вулиця Князя Острозького, 30</t>
  </si>
  <si>
    <t>b542d000-96b5-4328-88d1-79e8fdf7809f</t>
  </si>
  <si>
    <t>Комунальне некомерційне підприємство "Соледарська міська лікарня Соледарської міської ради"</t>
  </si>
  <si>
    <t>b54811c8-6e2c-4b49-b714-88b3a3a93153</t>
  </si>
  <si>
    <t>КНП "Іванівська ЦРЛ" Іванівської райради одеської області</t>
  </si>
  <si>
    <t>ОДЕСЬКА область, ІВАНІВСЬКИЙ район, смт. ІВАНІВКА, вулиця Центральна, 121</t>
  </si>
  <si>
    <t>b5488c38-cf98-4100-ac83-15a882fec895</t>
  </si>
  <si>
    <t>Фельдшерський пункт с. Осикове</t>
  </si>
  <si>
    <t>ОСИКОВЕ</t>
  </si>
  <si>
    <t>КИЇВСЬКА область, МАКАРІВСЬКИЙ район, село ОСИКОВЕ, вулиця Горького, 5В</t>
  </si>
  <si>
    <t>b54bfc52-25f7-42a3-bb02-9462eea1079f</t>
  </si>
  <si>
    <t>b5593a2a-6f93-4c73-86a2-96cd5a96533f</t>
  </si>
  <si>
    <t>Журавичівська АЗПСМ</t>
  </si>
  <si>
    <t>ЖУРАВИЧІ</t>
  </si>
  <si>
    <t>ВОЛИНСЬКА область, КІВЕРЦІВСЬКИЙ район, село ЖУРАВИЧІ, вулиця Шевченка, 17</t>
  </si>
  <si>
    <t>b5628ec2-a845-42e5-afd2-d1bdf78ec78e</t>
  </si>
  <si>
    <t>Плебанівська АЗПСМ</t>
  </si>
  <si>
    <t>ВІННИЦЬКА область, ШАРГОРОДСЬКИЙ район, село ПЛЕБАНІВКА, вулиця Соборна, 22</t>
  </si>
  <si>
    <t>b5645fe9-eb02-4452-8db0-75ddf3ddc9e8</t>
  </si>
  <si>
    <t>Завалівська амбулаторія загальної практики - сімейної медицини</t>
  </si>
  <si>
    <t>ЗАВАЛІВ</t>
  </si>
  <si>
    <t>ТЕРНОПІЛЬСЬКА область, ПІДГАЄЦЬКИЙ район, село ЗАВАЛІВ, вулиця Лесі Українки, 19б</t>
  </si>
  <si>
    <t>b5699146-1ec3-4241-8287-a981b9df7a8f</t>
  </si>
  <si>
    <t>Комунальне підприємство "4-а міська клінічна лікарня Полтавської міської ради", м. Полтава, вул. Івана Мазепи, 36</t>
  </si>
  <si>
    <t>ПОЛТАВСЬКА область, ПОЛТАВА район, місто ПОЛТАВА, вулиця Івана Мазепи, 36</t>
  </si>
  <si>
    <t>b56c02f2-c4fc-4d72-8a55-ece2e1bfb66a</t>
  </si>
  <si>
    <t>Станковецька амбулаторія ЗПСМ КНП 'Амбулаторія ЗПСМ Витвицької ОТГ'</t>
  </si>
  <si>
    <t>СТАНКІВЦІ</t>
  </si>
  <si>
    <t>ІВАНО-ФРАНКІВСЬКА область, село СТАНКІВЦІ, вулиця Дорошенка, 84</t>
  </si>
  <si>
    <t>b57da64c-52ce-4497-9c49-578da9250bc6</t>
  </si>
  <si>
    <t>Новобарівська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</si>
  <si>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НОВОБАРОВО</t>
  </si>
  <si>
    <t>ЗАКАРПАТСЬКА область, ТЯЧІВСЬКИЙ район, село НОВОБАРОВО, вулиця Рущака, 134</t>
  </si>
  <si>
    <t>b57f7521-f4c3-4776-aef3-a9dded1ac135</t>
  </si>
  <si>
    <t>Великознам'янська амбулаторія загальної практики-сімейної медицини №2</t>
  </si>
  <si>
    <t>ЗАПОРІЗЬКА область, КАМ'ЯНСЬКО-ДНІПРОВСЬКИЙ район, село ВЕЛИКА ЗНАМ'ЯНКА, вулиця Гоголя, 66</t>
  </si>
  <si>
    <t>b57febab-ac30-4ae3-94c8-2c2e25b67548</t>
  </si>
  <si>
    <t>ФП с.Безводне</t>
  </si>
  <si>
    <t>БЕЗВОДНЕ</t>
  </si>
  <si>
    <t>ВІННИЦЬКА область, ЯМПІЛЬСЬКИЙ район, село БЕЗВОДНЕ, вулиця Лісова, 34</t>
  </si>
  <si>
    <t>b5825593-19c5-494d-8ca9-52828cfe611a</t>
  </si>
  <si>
    <t>Житомирська обл., Коростенський р-н, с. Бондарівка, вул. Ковалівська, буд. 1</t>
  </si>
  <si>
    <t>ЖИТОМИРСЬКА область, КОРОСТЕНСЬКИЙ район, село БОНДАРІВКА, вулиця Ковалівська, 1</t>
  </si>
  <si>
    <t>b58ada45-bf86-4e09-b668-00fb52334233</t>
  </si>
  <si>
    <t>Пункт здоров'я</t>
  </si>
  <si>
    <t>КРОВНЕ</t>
  </si>
  <si>
    <t>СУМСЬКА область, СУМСЬКИЙ район, село КРОВНЕ, вулиця Центральна, 87</t>
  </si>
  <si>
    <t>b58cb482-273d-4ad2-a565-2d36976c54c7</t>
  </si>
  <si>
    <t>Амбулаторія загальної практики сімейної медицини №7, КНП "ЗЦПМСД №1", Олександрівського району м. Запоріжжя</t>
  </si>
  <si>
    <t>ЗАПОРІЗЬКА область, місто ЗАПОРІЖЖЯ, вулиця Поштова, 32а</t>
  </si>
  <si>
    <t>b58dda0a-e4dc-4d76-a931-cee8f5ac391a</t>
  </si>
  <si>
    <t>Амбулаторія загальної практики - сімейної медицини село Тубільці КНП "Черкаський районний центр ПМСД" Червонослобідської сільської ради</t>
  </si>
  <si>
    <t>ТУБІЛЬЦІ</t>
  </si>
  <si>
    <t>ЧЕРКАСЬКА область, село ТУБІЛЬЦІ, прохід Медичний, 3</t>
  </si>
  <si>
    <t>b59f7257-0ce8-4853-9149-ebc8003baa57</t>
  </si>
  <si>
    <t>амбулаторія загальної практики - сімейної медицини №2</t>
  </si>
  <si>
    <t>ВОЛИНСЬКА область, місто ЛУЦЬК, вулиця Львівська, 63</t>
  </si>
  <si>
    <t>b5a144e3-5ea8-4101-8e7b-9a4835322423</t>
  </si>
  <si>
    <t>Копилівська медична амбулаторія загальної практики - сімейної медицини</t>
  </si>
  <si>
    <t>КОПИЛІВ</t>
  </si>
  <si>
    <t>КИЇВСЬКА область, МАКАРІВСЬКИЙ район, село КОПИЛІВ, вулиця Жовтнева, 59</t>
  </si>
  <si>
    <t>b5af8ac7-301d-4198-922f-9f25e7940c36</t>
  </si>
  <si>
    <t>ЛЬВІВСЬКА область, місто СТРИЙ, вулиця Петлюри, 72</t>
  </si>
  <si>
    <t>b5b0f1b0-368a-41cd-b279-10f93a234470</t>
  </si>
  <si>
    <t>АЗПСМ №5 вул. Алма-Атинська,37-б</t>
  </si>
  <si>
    <t>М.КИЇВ, місто КИЇВ, вулиця Алма-Атинська, 37-б</t>
  </si>
  <si>
    <t>b5b281e9-63b4-4ec5-8598-63b1a8e16d54</t>
  </si>
  <si>
    <t>Медичний Центр Софія</t>
  </si>
  <si>
    <t>М.КИЇВ, місто КИЇВ, вулиця Воскресенська, 12А</t>
  </si>
  <si>
    <t>b5b3d153-eb54-4a26-bf23-2fca34a27bd3</t>
  </si>
  <si>
    <t>Комунальне некомерційне підприємство "Камінь-Каширська центральна районна лікарня" Камінь-Каширської міської ради</t>
  </si>
  <si>
    <t>b5b479e5-c444-4d56-bb6e-a67776db83e4</t>
  </si>
  <si>
    <t>ЗАПОРІЗЬКА область, місто МЕЛІТОПОЛЬ, проспект Хмельницького, 66</t>
  </si>
  <si>
    <t>b5b4a34e-a5bd-4cde-bb83-fa094b071a4b</t>
  </si>
  <si>
    <t>Фельдшерсько-акушерський пункт с. Мокра</t>
  </si>
  <si>
    <t>МОКРА</t>
  </si>
  <si>
    <t>ЗАКАРПАТСЬКА область, ПЕРЕЧИНСЬКИЙ район, село МОКРА, вулиця Мокра, 60</t>
  </si>
  <si>
    <t>b5b82cba-fe92-42b7-a153-b0328432c7e1</t>
  </si>
  <si>
    <t>Кабінет первинної допомоги медичного центру «Дитячий Центр Здоров’я»</t>
  </si>
  <si>
    <t>ЛЬВІВСЬКА область, місто ЛЬВІВ, вулиця Дністерська, 27</t>
  </si>
  <si>
    <t>b5bbe297-46d8-4952-973d-5c8b66a7ef7a</t>
  </si>
  <si>
    <t>Верхньояблунська амбулаторія моно-практики сімейної медицини</t>
  </si>
  <si>
    <t>ВЕРХНЯ ЯБЛУНЬКА</t>
  </si>
  <si>
    <t>ЛЬВІВСЬКА область, ТУРКІВСЬКИЙ район, село ВЕРХНЯ ЯБЛУНЬКА, вулиця Центральна, 14</t>
  </si>
  <si>
    <t>b5bce904-6e9e-4d46-9830-7ce9e60523ae</t>
  </si>
  <si>
    <t>Амбулаторія загальної практики сімейної медицини с. Требухівці</t>
  </si>
  <si>
    <t>ХМЕЛЬНИЦЬКА область, село ТРЕБУХІВЦІ, вулиця Пирогова, 1/1</t>
  </si>
  <si>
    <t>b5c4a4cd-e3bc-43eb-80e3-963d4589ce9f</t>
  </si>
  <si>
    <t>ФАП с.В.Поле</t>
  </si>
  <si>
    <t>ВЕЛИКЕ ПОЛЕ</t>
  </si>
  <si>
    <t>РІВНЕНСЬКА область, БЕРЕЗНІВСЬКИЙ район, село ВЕЛИКЕ ПОЛЕ, вулиця Молодіжна, 9</t>
  </si>
  <si>
    <t>b5c827c1-8a38-42f7-82ac-7b0f8e6a892c</t>
  </si>
  <si>
    <t>Структурний підрозділ 'Міська поліклініка №3'</t>
  </si>
  <si>
    <t>ІВАНО-ФРАНКІВСЬКА область, місто ІВАНО-ФРАНКІВСЬК, вулиця Франка, 30</t>
  </si>
  <si>
    <t>b5c9721d-389e-4c7f-8492-0b2e53cbe500</t>
  </si>
  <si>
    <t>Липнязька амбулаторія загальної практики-сімейної медицини</t>
  </si>
  <si>
    <t>ЛИПНЯЖКА</t>
  </si>
  <si>
    <t>КІРОВОГРАДСЬКА область, ДОБРОВЕЛИЧКІВСЬКИЙ район, село ЛИПНЯЖКА, вулиця Сергія Дядечка, 23</t>
  </si>
  <si>
    <t>b5caf7c2-2315-451f-9ffc-5c768be6a9ef</t>
  </si>
  <si>
    <t>КІРОВОГРАДСЬКА область, НОВОУКРАЇНСЬКИЙ район, село ІВАНІВКА, вулиця Шкільна, 3</t>
  </si>
  <si>
    <t>b5ce2d28-0d98-42cd-88df-56396fb764c3</t>
  </si>
  <si>
    <t>ДОНЕЦЬКА область, БАХМУТСЬКИЙ район, село ЗВАНІВКА, вулиця Зелена, 5</t>
  </si>
  <si>
    <t>b5dc0c24-eda3-47a2-97d7-e1ea3d242b9c</t>
  </si>
  <si>
    <t>Амбулаторія ЗПСМ с. Білки</t>
  </si>
  <si>
    <t>БІЛКИ</t>
  </si>
  <si>
    <t>ЗАКАРПАТСЬКА область, ІРШАВСЬКИЙ район, село БІЛКИ, вулиця Центральна, 32</t>
  </si>
  <si>
    <t>b5e5c63b-dbdf-43e1-8502-dc1f8870ca84</t>
  </si>
  <si>
    <t>ОДЕСЬКА область, КІЛІЙСЬКИЙ район, місто ВИЛКОВЕ, вулиця 28 Червня, 40</t>
  </si>
  <si>
    <t>b5f39258-caab-45f1-8687-111cccf89540</t>
  </si>
  <si>
    <t>Комунальний заклад охорони здоров'я "Обласний клінічний шкірно-венерологічний диспансер м.Краматорськ" диспансерне відділення в м.Торецьк</t>
  </si>
  <si>
    <t>ДОНЕЦЬКА область, місто ТОРЕЦЬК, вулиця Червонодонська, 4</t>
  </si>
  <si>
    <t>b5f5481f-2cf0-4576-8954-e1ada3ff8fe8</t>
  </si>
  <si>
    <t>Амбулаторія с. Липча</t>
  </si>
  <si>
    <t>ЛИПЧА</t>
  </si>
  <si>
    <t>ЗАКАРПАТСЬКА область, ХУСТСЬКИЙ район, село ЛИПЧА, вулиця Шкільна, 43</t>
  </si>
  <si>
    <t>b5fc15ff-2a76-4ffa-8b12-897c2a947361</t>
  </si>
  <si>
    <t>ЛЬВІВСЬКА область, БУСЬКИЙ район, місто БУСЬК, вулиця Львівська, 77</t>
  </si>
  <si>
    <t>b60b410e-ece6-4e2d-a39b-1e206488a9ff</t>
  </si>
  <si>
    <t>Плесецька амбулаторія загальної практики - сімейної медицини</t>
  </si>
  <si>
    <t>ПЛЕСЕЦЬКЕ</t>
  </si>
  <si>
    <t>КИЇВСЬКА область, ВАСИЛЬКІВСЬКИЙ район, село ПЛЕСЕЦЬКЕ, вулиця Центральна, 59-а</t>
  </si>
  <si>
    <t>b61dc745-24fc-43bd-9baf-ea4f5d411403</t>
  </si>
  <si>
    <t>Амбулаторія загальної практики сімейної медицини с.Центральне</t>
  </si>
  <si>
    <t>МИКОЛАЇВСЬКА область, СНІГУРІВСЬКИЙ район, селище ЦЕНТРАЛЬНЕ, вулиця Суворова, 1</t>
  </si>
  <si>
    <t>b61de78f-6fee-4c88-a11f-ac6bb0dab3ab</t>
  </si>
  <si>
    <t>Фельдшерсько-акушерський пункт с.Конельська Попівка</t>
  </si>
  <si>
    <t>КОНЕЛЬСЬКА ПОПІВКА</t>
  </si>
  <si>
    <t>ЧЕРКАСЬКА область, ЖАШКІВСЬКИЙ район, село КОНЕЛЬСЬКА ПОПІВКА, вулиця Центральна, 6</t>
  </si>
  <si>
    <t>b627d1fb-d4b0-4e9a-b3a5-6b696acfcd5a</t>
  </si>
  <si>
    <t>фельдшерсько-акушерський пункт села Чабель амбулаторії загальної практики сімейної медицини Ясногірської дільниці  комунального некомерційного підприємства "Сарненський центр первинної медико-санітарн</t>
  </si>
  <si>
    <t>ЧАБЕЛЬ</t>
  </si>
  <si>
    <t>РІВНЕНСЬКА область, САРНЕНСЬКИЙ район, село ЧАБЕЛЬ, вулиця Грушевського, 2б</t>
  </si>
  <si>
    <t>b63049a7-cd44-4a56-b083-e8fd85027444</t>
  </si>
  <si>
    <t>АЗПСМ Княждвір</t>
  </si>
  <si>
    <t>КНЯЖДВІР</t>
  </si>
  <si>
    <t>ІВАНО-ФРАНКІВСЬКА область, КОЛОМИЙСЬКИЙ район, село КНЯЖДВІР, вулиця Івана Франка , 1</t>
  </si>
  <si>
    <t>b6321929-6a19-454b-b167-c9ef9441d1a6</t>
  </si>
  <si>
    <t>КНП "Стоматологічна поліклініка №7" ЗМР</t>
  </si>
  <si>
    <t>ЗАПОРІЗЬКА область, місто ЗАПОРІЖЖЯ, вулиця Чумаченка/Комарова, 40/8</t>
  </si>
  <si>
    <t>b63ca198-ad5b-4e55-8d64-b9a6f5a05f97</t>
  </si>
  <si>
    <t>ФОП Гузик Владислав Олегович</t>
  </si>
  <si>
    <t>ОДЕСЬКА область, місто ЮЖНЕ, проспект Шевченко, 9Г</t>
  </si>
  <si>
    <t>b6442fa6-1024-471e-a9f3-21dd2d38ca68</t>
  </si>
  <si>
    <t>b646cae2-c1af-4129-b451-f72c6e384075</t>
  </si>
  <si>
    <t>Старопорицька АЗПСМ</t>
  </si>
  <si>
    <t>СТАРИЙ ПОРИЦЬК</t>
  </si>
  <si>
    <t>ВОЛИНСЬКА область, ІВАНИЧІВСЬКИЙ район, село СТАРИЙ ПОРИЦЬК, вулиця Молодіжна, 3</t>
  </si>
  <si>
    <t>b6482d2a-d387-480c-996b-571472358821</t>
  </si>
  <si>
    <t>ОДЕСЬКА область, місто ОДЕСА, вулиця Старопортофранківська, 67</t>
  </si>
  <si>
    <t>b648b30f-3c0a-4fe2-b68b-67f7ae002eb7</t>
  </si>
  <si>
    <t>Фельдшерсько-акушерський пункт с. Лагодівка</t>
  </si>
  <si>
    <t>ЛАГОДІВКА</t>
  </si>
  <si>
    <t>ПОЛТАВСЬКА область, ХОРОЛЬСЬКИЙ район, село ЛАГОДІВКА, вулиця Шевченка, 23</t>
  </si>
  <si>
    <t>b64988ee-006c-4df1-b2a9-9582a5289ce8</t>
  </si>
  <si>
    <t>Бутинська амбулаторія загальної практики - сімейної медицини</t>
  </si>
  <si>
    <t>БУТИНИ</t>
  </si>
  <si>
    <t>ЛЬВІВСЬКА область, СОКАЛЬСЬКИЙ район, село БУТИНИ, вулиця травнева, 35</t>
  </si>
  <si>
    <t>b64c952d-f76d-4d55-87f4-17cbfc4602ce</t>
  </si>
  <si>
    <t>Амбулаторія загальної практики-сімейної медицини № 3 Комунального некомерційного підприємства "Центр первинної медико-санітарної допомоги № 1" Дніпровського району м. Києва</t>
  </si>
  <si>
    <t>М.КИЇВ, місто КИЇВ, вулиця П.Запорожця, 26</t>
  </si>
  <si>
    <t>b64d01bc-48ba-43be-a116-9e9d5c1b16fa</t>
  </si>
  <si>
    <t>КП "Полтавський обласний центр  ЕМД та МК ПОР" (Підстанція СЕМД №1 Чутівського району)</t>
  </si>
  <si>
    <t>b65552cf-f58b-4e51-90f5-5754128cdb32</t>
  </si>
  <si>
    <t>ФАП СТЕБНИК</t>
  </si>
  <si>
    <t>ЧЕРНІВЕЦЬКА область, ВИЖНИЦЬКИЙ район, смт. БЕРЕГОМЕТ, вулиця КОБИЛЯНСЬКОЇ, 193</t>
  </si>
  <si>
    <t>b656858c-c0b5-47b3-90ac-916edf05e657</t>
  </si>
  <si>
    <t>Амбулаторія № 5 КНП "ЦПМСД № 18" ОМР</t>
  </si>
  <si>
    <t>b66212e5-ed10-4233-9664-291f2eb983aa</t>
  </si>
  <si>
    <t>СУМСЬКА область, місто СУМИ, вулиця 20-річчя Перемоги, 13А</t>
  </si>
  <si>
    <t>b66246c6-30fa-439b-835f-938d0c4efa58</t>
  </si>
  <si>
    <t>Ясеницька амбулаторія моно-практики сімейної медицини</t>
  </si>
  <si>
    <t>ЯСЕНИЦЯ</t>
  </si>
  <si>
    <t>ЛЬВІВСЬКА область, ТУРКІВСЬКИЙ район, село ЯСЕНИЦЯ, вулиця Центральна, 226</t>
  </si>
  <si>
    <t>b66874c2-14da-45ac-8f23-e93cce2c65b0</t>
  </si>
  <si>
    <t>Комунальне некомерційне підприємство "Обласний клінічний заклад з надання психіатричної допомоги" Запорізької обласної ради (Сєдова, 6)</t>
  </si>
  <si>
    <t>ЗАПОРІЗЬКА область, місто ЗАПОРІЖЖЯ, вулиця Сєдова, 6</t>
  </si>
  <si>
    <t>b66a6bb6-900f-422a-9014-eaf90edd2183</t>
  </si>
  <si>
    <t>Білокриницька АЗПСМ</t>
  </si>
  <si>
    <t>БІЛА КРИНИЦЯ</t>
  </si>
  <si>
    <t>ХЕРСОНСЬКА область, ВЕЛИКООЛЕКСАНДРІВСЬКИЙ район, смт. БІЛА КРИНИЦЯ, вулиця Центральна, 3</t>
  </si>
  <si>
    <t>b66a89cd-4099-4e44-b4b8-b1d201c86148</t>
  </si>
  <si>
    <t>Амбулаторія загальної практики-сімейної медицини №14</t>
  </si>
  <si>
    <t>b66c3311-46a1-4470-85fd-f8b5178b40bf</t>
  </si>
  <si>
    <t>Михайлівська амбулаторія загальної практики-сімейної медицини №1</t>
  </si>
  <si>
    <t>ЗАПОРІЗЬКА область, МИХАЙЛІВСЬКИЙ район, смт. МИХАЙЛІВКА, вулиця Горького, 142б</t>
  </si>
  <si>
    <t>b672fa95-e31e-4599-932f-02d232f6cce4</t>
  </si>
  <si>
    <t>ФП с.Вітрівка</t>
  </si>
  <si>
    <t>ВІННИЦЬКА область, ЯМПІЛЬСЬКИЙ район, село ВІТРІВКА, вулиця Миру, 14</t>
  </si>
  <si>
    <t>b6747963-8bef-4e09-82d5-404e4d6333e8</t>
  </si>
  <si>
    <t>b6749de3-a64f-45ee-ba44-6208811fb089</t>
  </si>
  <si>
    <t>ПМСД Світловодськ</t>
  </si>
  <si>
    <t>КІРОВОГРАДСЬКА область, місто СВІТЛОВОДСЬК, вулиця Героїв України, 108 Б</t>
  </si>
  <si>
    <t>b674fd18-484a-411c-a704-5fdc2efb2dfb</t>
  </si>
  <si>
    <t>b675e34c-5aa4-4684-b9e6-1837f504ad59</t>
  </si>
  <si>
    <t>Комунальне підприємство "Волинський обласний центр екстреної медичної допомоги та медицини катастроф" Волинської обласної ради Луцьке районне відділення екстренної медичної допомоги  пункт ЕМД смт.Торчин</t>
  </si>
  <si>
    <t>b67bde01-2edc-41a3-bdf5-c966ce715716</t>
  </si>
  <si>
    <t>Медична практика Коломия</t>
  </si>
  <si>
    <t>ІВАНО-ФРАНКІВСЬКА область, місто КОЛОМИЯ, вулиця Мазепи, 298А</t>
  </si>
  <si>
    <t>b68113f7-a45c-460a-99ec-904a6919466e</t>
  </si>
  <si>
    <t>ТЕРНОПІЛЬСЬКА область, МОНАСТИРИСЬКИЙ район, місто МОНАСТИРИСЬКА, вулиця Шевченка, 29</t>
  </si>
  <si>
    <t>b6820f70-a218-4226-b5da-db636517b1a2</t>
  </si>
  <si>
    <t>РІВНЕНСЬКА область, РОКИТНІВСЬКИЙ район, смт. РОКИТНЕ, вулиця Руслана Дубовця, 14</t>
  </si>
  <si>
    <t>b691d1d5-71da-49fc-b7a2-2edd886429c3</t>
  </si>
  <si>
    <t>ФОП Солонько Тетяна Олексіївна</t>
  </si>
  <si>
    <t>КІРОВОГРАДСЬКА область, місто ОЛЕКСАНДРІЯ, вулиця Григорія Усика, 58</t>
  </si>
  <si>
    <t>b697ad23-410b-4a29-8ea9-29f505adf1f1</t>
  </si>
  <si>
    <t>Амбулаторія загальної практики - сімейної медицини с.Пронозівка</t>
  </si>
  <si>
    <t>ПРОНОЗІВКА</t>
  </si>
  <si>
    <t>ПОЛТАВСЬКА область, ГЛОБИНСЬКИЙ район, село ПРОНОЗІВКА, вулиця Дніпрова, 7А</t>
  </si>
  <si>
    <t>b69994f7-d3fe-4d11-8bb7-2e147b15a491</t>
  </si>
  <si>
    <t>Фізіотерапевтичний кабінет</t>
  </si>
  <si>
    <t>b69a1bd9-4bd7-4d68-8d8b-46d1d773f562</t>
  </si>
  <si>
    <t>Фельдшерський пунк села Покровка</t>
  </si>
  <si>
    <t>ПОКРОВКА</t>
  </si>
  <si>
    <t>ОДЕСЬКА область, ЛЮБАШІВСЬКИЙ район, село ПОКРОВКА, вулиця Миру, 115</t>
  </si>
  <si>
    <t>b69d1187-ef2d-4c62-9eb4-bf28ea2e4b25</t>
  </si>
  <si>
    <t>КНП "Міська клінична лікарня №31"ХМР (Валерянівська 113)</t>
  </si>
  <si>
    <t>ХАРКІВСЬКА область, місто ХАРКІВ, вулиця Валер'янівська, 113</t>
  </si>
  <si>
    <t>b6a38839-1d00-403a-ac33-71a0c0ca02ad</t>
  </si>
  <si>
    <t>КОМУНАЛЬНЕ 3а НЕКОМЕРЦІЙНЕ ПІДПРИЄМСТВО "ОРЖИЦЬКА  ЛІКАРНЯ" ОРЖИЦЬКОЇ СЕЛИЩНОЇ  РАДИ ПОЛТАВСЬКОЇ ОБЛАСТІ смт. ОРЖИЦЯ, вул, ЦЕНТРАЛЬНА, буд, 3А</t>
  </si>
  <si>
    <t>ПОЛТАВСЬКА область, смт. ОРЖИЦЯ, вулиця ЦЕНТРАЛЬНА, 3А</t>
  </si>
  <si>
    <t>b6a8e89d-2ed8-42d2-85d9-203188ff4cf8</t>
  </si>
  <si>
    <t>КНП ХОР "ОКЛ"</t>
  </si>
  <si>
    <t>b6a9fbae-bb76-4ffd-9306-b11ad2e60af7</t>
  </si>
  <si>
    <t>КНП "Виноградівська РЛ"</t>
  </si>
  <si>
    <t>ЗАКАРПАТСЬКА область, місто ВИНОГРАДІВ, вулиця Лікарняна, 13</t>
  </si>
  <si>
    <t>b6b1c1aa-242c-41ee-b62f-fc5e32b39fdd</t>
  </si>
  <si>
    <t>Амбулаторія моно-практики с.Яструбинове</t>
  </si>
  <si>
    <t>ЯСТРУБИНОВЕ</t>
  </si>
  <si>
    <t>МИКОЛАЇВСЬКА область, ВОЗНЕСЕНСЬКИЙ район, село ЯСТРУБИНОВЕ, площа Центральна, 6</t>
  </si>
  <si>
    <t>b6b50021-7fe9-4d86-8071-874842f25e91</t>
  </si>
  <si>
    <t>АЗПСМ с.Врублівка</t>
  </si>
  <si>
    <t>ВРУБЛІВКА</t>
  </si>
  <si>
    <t>ЖИТОМИРСЬКА область, РОМАНІВСЬКИЙ район, село ВРУБЛІВКА, вулиця Любарська, 31а</t>
  </si>
  <si>
    <t>b6bdc693-da45-4a90-ba64-cc475c4b4072</t>
  </si>
  <si>
    <t>КНП "Броварська БКЛ" БРР БМР</t>
  </si>
  <si>
    <t>КИЇВСЬКА область, місто БРОВАРИ, вулиця Тараса Шевченка, 14</t>
  </si>
  <si>
    <t>b6c5757d-1b8c-4008-803e-21caded9c6ef</t>
  </si>
  <si>
    <t>Комунальне некомерційне підприємство Воютицької сільської ради Воютицька амбулаторія загальної практики - сімейної медицини АЗПСМ с.Лютовиська</t>
  </si>
  <si>
    <t>ЛЮТОВИСЬКА</t>
  </si>
  <si>
    <t>ЛЬВІВСЬКА область, СТАРОСАМБІРСЬКИЙ район, село ЛЮТОВИСЬКА, вулиця Центральна, 23</t>
  </si>
  <si>
    <t>b6c6e84f-a063-4ccc-a324-5945a5c15596</t>
  </si>
  <si>
    <t>ЧЕРНІВЕЦЬКА область, місто ЧЕРНІВЦІ, вулиця Борщівська, 4</t>
  </si>
  <si>
    <t>b6c74b88-da38-429a-8f89-79edfb4467c7</t>
  </si>
  <si>
    <t>ФП с.Бродецьке</t>
  </si>
  <si>
    <t>ЧЕРКАСЬКА область, село БРОДЕЦЬКЕ, вулиця Ватутіна, 18 а</t>
  </si>
  <si>
    <t>b6c8085d-9245-4260-b72e-f83e150a78df</t>
  </si>
  <si>
    <t>Амбулаторія загальної практики сімейної медицини с. Скоморошки</t>
  </si>
  <si>
    <t>СКОМОРОШКИ</t>
  </si>
  <si>
    <t>ВІННИЦЬКА область, ОРАТІВСЬКИЙ район, село СКОМОРОШКИ, вулиця Центральна, 17</t>
  </si>
  <si>
    <t>b6d0b8b8-9f07-4918-9b88-5176f68394cc</t>
  </si>
  <si>
    <t>Юр’ївська АЗПСМ (КНП "Юр'ївський ЦПМСД")</t>
  </si>
  <si>
    <t>b6dcd6ef-5019-402a-b2fe-87f05180a5da</t>
  </si>
  <si>
    <t>ФП с.Грабівці</t>
  </si>
  <si>
    <t>ГРАБІВЦІ</t>
  </si>
  <si>
    <t>ТЕРНОПІЛЬСЬКА область, БОРЩІВСЬКИЙ район, село ГРАБІВЦІ, вулиця Центральна, 2</t>
  </si>
  <si>
    <t>b6e8267e-143b-4a9f-9fd1-81368a945777</t>
  </si>
  <si>
    <t>Фельдшерський пункт с. Іскра</t>
  </si>
  <si>
    <t>ІСКРА</t>
  </si>
  <si>
    <t>ДОНЕЦЬКА область, ВЕЛИКОНОВОСІЛКІВСЬКИЙ район, село ІСКРА, вулиця Центральна, 29</t>
  </si>
  <si>
    <t>b6ea5b3c-c8a4-46fd-ac01-f8da4fe11b2f</t>
  </si>
  <si>
    <t>Плішивецький фельдшерсько-акушерський пункт</t>
  </si>
  <si>
    <t>ПЛІШИВЕЦЬ</t>
  </si>
  <si>
    <t>ПОЛТАВСЬКА область, ГАДЯЦЬКИЙ район, село ПЛІШИВЕЦЬ, вулиця Соборна, 10</t>
  </si>
  <si>
    <t>b6eb41ad-3e10-4daa-abd7-5115e5418ab6</t>
  </si>
  <si>
    <t>ЧЕРНІГІВСЬКА область, місто НІЖИН, вулиця Воздвиженська, 185</t>
  </si>
  <si>
    <t>b6ecc87c-a987-4de1-9cf6-f29ffc3b89f6</t>
  </si>
  <si>
    <t>b6ef3387-c3ef-43f2-9651-b7f1ba9dd13f</t>
  </si>
  <si>
    <t>Йосипівська амбулаторія загальної практики сімейної медицини</t>
  </si>
  <si>
    <t>КІРОВОГРАДСЬКА область, БЛАГОВІЩЕНСЬКИЙ район, село ЙОСИПІВКА, вулиця УРОЖАЙНА, 15</t>
  </si>
  <si>
    <t>b6f4a8e0-2e47-4d1c-ae87-154e1e5c56fc</t>
  </si>
  <si>
    <t>Відділення хірургічних патологій, Відділення анестезіології з палатами інтенсивної терапії</t>
  </si>
  <si>
    <t>ЛЬВІВСЬКА область, місто БОРИСЛАВ, вулиця Потік, 40</t>
  </si>
  <si>
    <t>b6f59f57-91a4-4197-886f-9c7c1fc393ae</t>
  </si>
  <si>
    <t>Лікарська амбулаторія загальної практики сімейної медицини с. Малехів</t>
  </si>
  <si>
    <t>МАЛЕХІВ</t>
  </si>
  <si>
    <t>ЛЬВІВСЬКА область, ЖОВКІВСЬКИЙ район, село МАЛЕХІВ, вулиця Івасюка, 6</t>
  </si>
  <si>
    <t>b6f91238-1bf0-414a-9430-caee5f6f24e2</t>
  </si>
  <si>
    <t>РТИ - Комунальне некомерційне підприємство Лисичанської міської ради "Міська стоматологічна поліклініка"</t>
  </si>
  <si>
    <t>b6fa1601-a0f6-4277-86aa-7c112d03b651</t>
  </si>
  <si>
    <t>ФАП с.Бабино</t>
  </si>
  <si>
    <t>ЧЕРНІВЕЦЬКА область, ЗАСТАВНІВСЬКИЙ район, село БАБИН, вулиця Небесної Сотні, 2А</t>
  </si>
  <si>
    <t>b6fa91d4-1678-457d-9eb3-6def06a54b21</t>
  </si>
  <si>
    <t>АЗПСМ № 1 КЗ "ЦПМСД № 3"</t>
  </si>
  <si>
    <t>ПОЛТАВСЬКА область, місто КРЕМЕНЧУК, вулиця Павлова, 16</t>
  </si>
  <si>
    <t>b6fc8813-2dda-400c-94b3-c43afe5c79c5</t>
  </si>
  <si>
    <t>Амбулаторія загальної практики - сімейної медицини №6 с. Маразліївка</t>
  </si>
  <si>
    <t>МАРАЗЛІЇВКА</t>
  </si>
  <si>
    <t>ОДЕСЬКА область, БІЛГОРОД-ДНІСТРОВСЬКИЙ район, село МАРАЗЛІЇВКА, вулиця Сонячна, 2</t>
  </si>
  <si>
    <t>b70138d8-6e1f-443b-a1c6-208db84aa344</t>
  </si>
  <si>
    <t>М.КИЇВ, місто КИЇВ, проспект Повітрофлотський, 15</t>
  </si>
  <si>
    <t>b70e6ddb-4d39-4d85-a598-055a9ffef0c9</t>
  </si>
  <si>
    <t>Адміністрація  комунальний заклад "Заставнівський районний центр ПМСД"</t>
  </si>
  <si>
    <t>ЧЕРНІВЕЦЬКА область, ЗАСТАВНІВСЬКИЙ район, місто ЗАСТАВНА, вулиця Незалежності, 111</t>
  </si>
  <si>
    <t>b7105850-07e4-4c95-a69e-2f2afa39fb75</t>
  </si>
  <si>
    <t>Пункт екстреної ( швидкої ) медичної допомоги "Берегомет"</t>
  </si>
  <si>
    <t>ЧЕРНІВЕЦЬКА область, ВИЖНИЦЬКИЙ район, смт. БЕРЕГОМЕТ, вулиця Центральна, 12</t>
  </si>
  <si>
    <t>b714593e-c854-4d13-814f-b5b06bbb4dd7</t>
  </si>
  <si>
    <t>b73285ca-dc0f-4b56-80c3-f7f6c448feac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</si>
  <si>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"Сокаль"</t>
  </si>
  <si>
    <t>b735e821-945c-40d3-bea4-d0fb048f14f0</t>
  </si>
  <si>
    <t>ФАП с.Новокалинове</t>
  </si>
  <si>
    <t>НОВОКАЛИНОВЕ</t>
  </si>
  <si>
    <t>ДОНЕЦЬКА область, ЯСИНУВАТСЬКИЙ район, село НОВОКАЛИНОВЕ, вулиця Бібліотечна, 11</t>
  </si>
  <si>
    <t>b7395965-a8c0-4659-8cd1-04e9b0f17f12</t>
  </si>
  <si>
    <t>Грузчанський фельдшерський пункт</t>
  </si>
  <si>
    <t>ДОНЕЦЬКА область, ДОБРОПІЛЬСЬКИЙ район, село ГРУЗЬКЕ, вулиця Гутника, 31</t>
  </si>
  <si>
    <t>b73b49e8-757f-4ade-8869-80c0da3c10e2</t>
  </si>
  <si>
    <t>Комунальне некомерційне підприємство "Міський клінічний пологовий будинок № 2" Чернівецької міської ради</t>
  </si>
  <si>
    <t>ЧЕРНІВЕЦЬКА область, місто ЧЕРНІВЦІ, вулиця Рівненська, 8</t>
  </si>
  <si>
    <t>b73c06cf-a222-444e-9257-322c526d122c</t>
  </si>
  <si>
    <t>РІВНЕНСЬКА область, БЕРЕЗНІВСЬКИЙ район, місто БЕРЕЗНЕ, вулиця Андріївська, 12А</t>
  </si>
  <si>
    <t>b742646d-2267-4a65-8520-2c1a0cf7a4f5</t>
  </si>
  <si>
    <t>Терапевтичний кабінет</t>
  </si>
  <si>
    <t>РІВНЕНСЬКА область, місто ВАРАШ, вулиця майдан Незалежності, 4</t>
  </si>
  <si>
    <t>b74746aa-cc53-4d93-a4a7-1935f0a62bbb</t>
  </si>
  <si>
    <t>b74b5aaa-4358-483d-9316-7e25396c46c3</t>
  </si>
  <si>
    <t>Амбулаторно-поліклінічне відділення ПМД №1</t>
  </si>
  <si>
    <t>b74d5be3-d0e3-4634-bd12-5abb55fc9eca</t>
  </si>
  <si>
    <t>ХМЕЛЬНИЦЬКА область, місто ХМЕЛЬНИЦЬКИЙ, вулиця Курчатова, 1</t>
  </si>
  <si>
    <t>b74e362d-1817-46e5-bda2-73f8b536516c</t>
  </si>
  <si>
    <t>Новосільська АЗПСМ</t>
  </si>
  <si>
    <t>ТЕРНОПІЛЬСЬКА область, ЗАЛІЩИЦЬКИЙ район, село НОВОСІЛКА, вулиця Центральна, 34</t>
  </si>
  <si>
    <t>b757bd42-bb4d-4b40-8634-1f5b3f2b7c73</t>
  </si>
  <si>
    <t>Фельдшерський пункт  с.Озеряни</t>
  </si>
  <si>
    <t>ЖИТОМИРСЬКА область, ОЛЕВСЬКИЙ район, село ОЗЕРЯНИ, вулиця Центральна, 8</t>
  </si>
  <si>
    <t>b75dc4f4-8345-4a15-b745-25865b316ee8</t>
  </si>
  <si>
    <t>Фельдшерсько-акушерський пункт с. Мар'янівка</t>
  </si>
  <si>
    <t>ВІННИЦЬКА область, КРИЖОПІЛЬСЬКИЙ район, село МАР'ЯНІВКА, вулиця Центральна, 11</t>
  </si>
  <si>
    <t>b763750e-c6a3-482d-815a-6fb1f6518b31</t>
  </si>
  <si>
    <t>АЗПСМ с. Поляна</t>
  </si>
  <si>
    <t>ЗАКАРПАТСЬКА область, СВАЛЯВСЬКИЙ район, село ПОЛЯНА, вулиця Духновича, 108</t>
  </si>
  <si>
    <t>b763f4c4-7775-4061-a948-496d9bdadb1b</t>
  </si>
  <si>
    <t>Фельдшерсько-акушерський пункт с.Гузіїв</t>
  </si>
  <si>
    <t>ГУЗІЇВ</t>
  </si>
  <si>
    <t>ІВАНО-ФРАНКІВСЬКА область, село ГУЗІЇВ, вулиця Шевченка, 4</t>
  </si>
  <si>
    <t>b769c715-5b59-40cb-8fe3-48fc916a215a</t>
  </si>
  <si>
    <t>Гостомельська амбулаторія загальної практики сімейної медицини</t>
  </si>
  <si>
    <t>КИЇВСЬКА область, смт. ГОСТОМЕЛЬ, вулиця Свято-Покровська, 73</t>
  </si>
  <si>
    <t>b76d9ece-c1f6-40c4-a72f-787c516a69a3</t>
  </si>
  <si>
    <t>Комунальне некомерційне підприємство "Центр первинної медико-санітарної допомоги" Більшівцівської селищної ради</t>
  </si>
  <si>
    <t>ІВАНО-ФРАНКІВСЬКА область, смт. БІЛЬШІВЦІ, вулиця Тиха, 4</t>
  </si>
  <si>
    <t>b777be34-867f-46ac-a13d-9edf9f12d30a</t>
  </si>
  <si>
    <t>Вістрянська амбулаторія загальної практики сімейної медицини</t>
  </si>
  <si>
    <t>ВІСТРЯ</t>
  </si>
  <si>
    <t>ТЕРНОПІЛЬСЬКА область, МОНАСТИРИСЬКИЙ район, село ВІСТРЯ, вулиця Центральна, 28</t>
  </si>
  <si>
    <t>b7780bdd-d6d7-4c2a-8c5f-8bc647805591</t>
  </si>
  <si>
    <t>Відокремлений структурний підрозділ Амбулаторія загальної практики сімейної медицини  с. Новий Кропивник КНП "ДРЛ" ДРР</t>
  </si>
  <si>
    <t>НОВИЙ КРОПИВНИК</t>
  </si>
  <si>
    <t>ЛЬВІВСЬКА область, ДРОГОБИЦЬКИЙ район, село НОВИЙ КРОПИВНИК, вулиця О.Довбуша, 4</t>
  </si>
  <si>
    <t>b77c10a8-7002-4af7-b827-131102d2bbb7</t>
  </si>
  <si>
    <t>Амбулаторія ЗПСМ № 1, Філія 1 КНП "ЦПМСД №1" Оболонського району м. Києва</t>
  </si>
  <si>
    <t>b77f375c-b4a7-4981-964d-46a4790d89cb</t>
  </si>
  <si>
    <t>Гупалівська СЛА ЗПСМ (КНП \"Магдалинівський ЦПМСД")</t>
  </si>
  <si>
    <t>ГУПАЛІВКА</t>
  </si>
  <si>
    <t>ДНІПРОПЕТРОВСЬКА область, МАГДАЛИНІВСЬКИЙ район, село ГУПАЛІВКА, вулиця Центральна, 1</t>
  </si>
  <si>
    <t>b780562c-1e3d-4cb6-aa42-873b0e708aa7</t>
  </si>
  <si>
    <t>b7853ef4-711f-4013-a0ac-d1858089e16b</t>
  </si>
  <si>
    <t>Фельдшерсько-акушерський пункт села Садки Сіянцівської лікарської амбулаторії загальної практики сімейної медицини  "Острозького районного центру ПМСД"</t>
  </si>
  <si>
    <t>РІВНЕНСЬКА область, село САДКИ, вулиця Стрілкової дивізії, 7</t>
  </si>
  <si>
    <t>b78abd0b-390d-4bba-a49e-37750ad913ea</t>
  </si>
  <si>
    <t>ВІННИЦЬКА область, МУРОВАНОКУРИЛОВЕЦЬКИЙ район, село ОБУХІВ, провулок Робітничий, 8</t>
  </si>
  <si>
    <t>b7922ab9-5652-46a8-8f11-cbff57e9fe5c</t>
  </si>
  <si>
    <t>ТОВ "Амбулаторія сімейного лікаря" Структурний підрозділ №5</t>
  </si>
  <si>
    <t>b7927c8e-60e7-4073-8b22-f39596bd4ec4</t>
  </si>
  <si>
    <t>Запорізьке протитуберкульозне відділення №1</t>
  </si>
  <si>
    <t>b7930786-217c-4d8e-8e69-401fa96f949d</t>
  </si>
  <si>
    <t>АЗПСМ с. Долинівка (КЗ "ЦПМСД Брусилівської СР")</t>
  </si>
  <si>
    <t>ЖИТОМИРСЬКА область, БРУСИЛІВСЬКИЙ район, село ДОЛИНІВКА, вулиця Центральна, 34</t>
  </si>
  <si>
    <t>b795d2bf-d6d7-48e1-97ba-7d37f7d55090</t>
  </si>
  <si>
    <t>Комунальне підприємство \</t>
  </si>
  <si>
    <t>ПОЛТАВСЬКА область, місто ПОЛТАВА, вулиця Стрітенська, 58б</t>
  </si>
  <si>
    <t>b79bd774-7158-4f5f-ab11-2c2d19f9028e</t>
  </si>
  <si>
    <t>Амбулаторія загальної практики сімейної медицини с.Багатир</t>
  </si>
  <si>
    <t>БАГАТИР</t>
  </si>
  <si>
    <t>ДОНЕЦЬКА область, ВЕЛИКОНОВОСІЛКІВСЬКИЙ район, село БАГАТИР, вулиця Больнична, 40</t>
  </si>
  <si>
    <t>b79df116-4868-4bec-bcd3-10f013a08c17</t>
  </si>
  <si>
    <t>Південна АЗПСМ (КНП "Нікопольський районний ЦПМСД")</t>
  </si>
  <si>
    <t>ДНІПРОПЕТРОВСЬКА область, НІКОПОЛЬСЬКИЙ район, село ПІВДЕННЕ, вулиця Центральна, 13</t>
  </si>
  <si>
    <t>b7a0c162-b880-4747-92c7-b9ce3e4fc997</t>
  </si>
  <si>
    <t>Амбулаторія ЗПСМ с. Вільхівка</t>
  </si>
  <si>
    <t>ЗАКАРПАТСЬКА область, ІРШАВСЬКИЙ район, село ВІЛЬХІВКА, вулиця Молодіжна, 2-а</t>
  </si>
  <si>
    <t>b7ae1cd8-9eb2-4c0e-b5eb-0adb835f0be0</t>
  </si>
  <si>
    <t>АМБУЛАТОРІЯ ЗАГАЛЬНОЇ ПРАКТИКИ СІМЕЙНОЇ МЕДИЦИНИ с.СОЛДАТСЬКЕ</t>
  </si>
  <si>
    <t>СУМСЬКА область, ВЕЛИКОПИСАРІВСЬКИЙ район, село СОЛДАТСЬКЕ, вулиця Моті Гендіної, 2</t>
  </si>
  <si>
    <t>b7b00c76-9184-49e1-ac37-57b0838843de</t>
  </si>
  <si>
    <t>Амбулаторія загальної практики - сімейної медицини село Свидівок КНП "Черкаський районний центр ПМСД" Червонослобідської сільської ради</t>
  </si>
  <si>
    <t>СВИДІВОК</t>
  </si>
  <si>
    <t>ЧЕРКАСЬКА область, село СВИДІВОК, вулиця Пальохи, 10</t>
  </si>
  <si>
    <t>b7b01a4e-40af-461d-9b39-10739502a9db</t>
  </si>
  <si>
    <t>Фельдшерсько-акушерський пункт с. ВЕЛИКА БІЛИНА</t>
  </si>
  <si>
    <t>ЛЬВІВСЬКА область, САМБІРСЬКИЙ район, село ВЕЛИКА БІЛИНА, вулиця Самбірська, 6</t>
  </si>
  <si>
    <t>b7b61995-9af8-4ba7-9c55-1b58f06f7472</t>
  </si>
  <si>
    <t>Містківська амбулаторія загальної практики - сімейної медицини</t>
  </si>
  <si>
    <t>МІСТКИ</t>
  </si>
  <si>
    <t>ЛУГАНСЬКА область, СВАТІВСЬКИЙ район, село МІСТКИ, провулок Молодіжний , 1А</t>
  </si>
  <si>
    <t>b7c0ed53-b2c4-483f-aa27-95dc0b4d6187</t>
  </si>
  <si>
    <t>Ковалівська АЗП-СМ</t>
  </si>
  <si>
    <t>ПОЛТАВСЬКА область, ПОЛТАВСЬКИЙ район, село КОВАЛІВКА, вулиця Садова, 2</t>
  </si>
  <si>
    <t>b7c25bb5-a4b3-4bc8-937b-a77f87d04389</t>
  </si>
  <si>
    <t>КНП ЦМЛ м.Торецьк(Центральна)</t>
  </si>
  <si>
    <t>ДОНЕЦЬКА область, місто ТОРЕЦЬК, вулиця Центральна, 55</t>
  </si>
  <si>
    <t>b7ceb9f0-1697-4cb5-be7a-4dcfafcb862d</t>
  </si>
  <si>
    <t>Поліклінічне відділення № 2 КНП "Добропільська ЛІЛ"</t>
  </si>
  <si>
    <t>БІЛИЦЬКЕ</t>
  </si>
  <si>
    <t>ДОНЕЦЬКА область, місто БІЛИЦЬКЕ, вулиця Паркова, 41</t>
  </si>
  <si>
    <t>b7d081e3-daed-4f36-a2dc-cc5db4c646d7</t>
  </si>
  <si>
    <t>ЗЕЛЕНИЙ ЯР</t>
  </si>
  <si>
    <t>ДОНЕЦЬКА область, НІКОЛЬСЬКИЙ район, село ЗЕЛЕНИЙ ЯР, вулиця Молодіжна, 10</t>
  </si>
  <si>
    <t>b7da11a2-153c-4bd8-8d19-5b3bea79a2e4</t>
  </si>
  <si>
    <t>КНП "ЦПМСД" Борщівської МР Тернопільської області</t>
  </si>
  <si>
    <t>b7dab81a-4597-493f-b4b7-0f7719f6f1f3</t>
  </si>
  <si>
    <t>Ямпільська амбулаторія загальної практики сімейної медицини</t>
  </si>
  <si>
    <t>b7df1b2c-701b-46e4-937f-3cfbc23b77ee</t>
  </si>
  <si>
    <t>ФП с.Жовте (СЛА ЗПСМ с.Кам'янка)</t>
  </si>
  <si>
    <t>ДНІПРОПЕТРОВСЬКА область, АПОСТОЛІВСЬКИЙ район, селище ЖОВТЕ, вулиця Цементників, 17</t>
  </si>
  <si>
    <t>b7e22853-c9e1-467e-909c-a4b1a6cbd078</t>
  </si>
  <si>
    <t>b7ee7fb9-3645-4aeb-b9e7-aa4a2e5917b0</t>
  </si>
  <si>
    <t>Фельдшерський пункт с.Сущин</t>
  </si>
  <si>
    <t>СУЩИН</t>
  </si>
  <si>
    <t>ТЕРНОПІЛЬСЬКА область, ТЕРЕБОВЛЯНСЬКИЙ район, село СУЩИН, вулиця Центральна, 11</t>
  </si>
  <si>
    <t>b7ef75db-bebe-4c78-9b88-dfa66c372ae9</t>
  </si>
  <si>
    <t>Фельдшерсько-акушерський пункт с.Любопіль</t>
  </si>
  <si>
    <t>ЛЮБОПІЛЬ</t>
  </si>
  <si>
    <t>ОДЕСЬКА область, ЛИМАНСЬКИЙ район, село ЛЮБОПІЛЬ, вулиця Суворова, 46</t>
  </si>
  <si>
    <t>b7f5f1ff-12ef-41b4-a52c-b1ac76fd0760</t>
  </si>
  <si>
    <t>КП"Дніпропетровська обласна реабілітаційна лікарня" ДОР" м. Дніпро, вул. Велика Діївська 111</t>
  </si>
  <si>
    <t>b7f5f671-4c28-45b3-9628-e48aab2672e4</t>
  </si>
  <si>
    <t>Яришівська АЗПСМ</t>
  </si>
  <si>
    <t>ЯРИШІВ</t>
  </si>
  <si>
    <t>ВІННИЦЬКА область, МОГИЛІВ-ПОДІЛЬСЬКИЙ район, село ЯРИШІВ, вулиця Головна, 157</t>
  </si>
  <si>
    <t>b7f6eaf9-16f5-463f-b8cf-e247a40271b0</t>
  </si>
  <si>
    <t>ФАП с. Бутова Долина</t>
  </si>
  <si>
    <t>БУТОВА ДОЛИНА</t>
  </si>
  <si>
    <t>ПОЛТАВСЬКА область, ВЕЛИКОБАГАЧАНСЬКИЙ район, село БУТОВА ДОЛИНА, вулиця Миру, 108</t>
  </si>
  <si>
    <t>b7fbc761-6540-4131-9a23-a6d553468f13</t>
  </si>
  <si>
    <t>ТЕРНОПІЛЬСЬКА область, місто ТЕРНОПІЛЬ, вулиця 15-квітня, 1</t>
  </si>
  <si>
    <t>b806be5b-a942-4fdb-872a-6adf4a90b1a9</t>
  </si>
  <si>
    <t>АЗПСМ Стара Чортория</t>
  </si>
  <si>
    <t>СТАРА ЧОРТОРИЯ</t>
  </si>
  <si>
    <t>ЖИТОМИРСЬКА область, ЛЮБАРСЬКИЙ район, село СТАРА ЧОРТОРИЯ, вулиця Нова Перемога, 37</t>
  </si>
  <si>
    <t>b8141534-e7a0-4c08-ac7f-ac597c42f493</t>
  </si>
  <si>
    <t>КНП "Любомльське ТМО Любомльської РР", Незалежності 33</t>
  </si>
  <si>
    <t>ВОЛИНСЬКА область, ЛЮБОМЛЬСЬКИЙ район, місто ЛЮБОМЛЬ, вулиця Незалежності, 33</t>
  </si>
  <si>
    <t>b814d449-6a64-4246-b6d7-0aa1709b4b67</t>
  </si>
  <si>
    <t>ТОВ «Медичний центр здоров’я та реабілітації «100 відсотків життя» АПЗ</t>
  </si>
  <si>
    <t>ПОЛТАВСЬКА область, місто ПОЛТАВА, вулиця Дмітрієва, 6д</t>
  </si>
  <si>
    <t>b81521c7-3244-4179-bda2-13586b08ebb0</t>
  </si>
  <si>
    <t>Амбулаторія загальної практики-сімейної медицини с.Черче</t>
  </si>
  <si>
    <t>ЧЕРЧЕ</t>
  </si>
  <si>
    <t>ІВАНО-ФРАНКІВСЬКА область, РОГАТИНСЬКИЙ район, село ЧЕРЧЕ, вулиця І.Франка, 8</t>
  </si>
  <si>
    <t>b81a6397-3eda-418e-b66d-14a4344c8371</t>
  </si>
  <si>
    <t>Фельдшерсько-акушерський пункт  с. Заріччя</t>
  </si>
  <si>
    <t>ЧЕРКАСЬКА область, КОРСУНЬ-ШЕВЧЕНКІВСЬКИЙ район, село ЗАРІЧЧЯ, вулиця Шкільна, 2</t>
  </si>
  <si>
    <t>b81c93a8-0c90-470d-bb54-88756858502e</t>
  </si>
  <si>
    <t>Фельдшерсько-акушерський пункт с. Держів КНП "Центр первинної медико-санітарної допомоги Розвадівської сільської ради Стрийського району Львівської області"</t>
  </si>
  <si>
    <t>ЛЬВІВСЬКА область, МИКОЛАЇВСЬКИЙ район, село ДЕРЖІВ, вулиця Л.Українки, 44</t>
  </si>
  <si>
    <t>b81d962c-e931-450f-ac17-1c47b72d6a2c</t>
  </si>
  <si>
    <t>ФАП Тарасівка</t>
  </si>
  <si>
    <t>ПОЛТАВСЬКА область, ГРЕБІНКІВСЬКИЙ район, село ТАРАСІВКА, вулиця Центральна, 154а</t>
  </si>
  <si>
    <t>b82ed4f9-d337-40e8-b1f3-cff99be473f9</t>
  </si>
  <si>
    <t>ДОНЕЦЬКА область, місто БАХМУТ, вулиця О.Сибірцева, 15</t>
  </si>
  <si>
    <t>b83054b1-cd45-49ec-8e4b-c2fdf084ad74</t>
  </si>
  <si>
    <t>Тростянецька амбулаторія загальної практики - сімейної медицини</t>
  </si>
  <si>
    <t>ВІННИЦЬКА область, ТИВРІВСЬКИЙ район, село ТРОСТЯНЕЦЬ, вулиця Травнева, 1а</t>
  </si>
  <si>
    <t>b8326606-1205-4ace-8b52-20eaff9f57e2</t>
  </si>
  <si>
    <t>Чортківська станція, Заліщицька підстанція, пункт базування бригади смт.Товсте</t>
  </si>
  <si>
    <t>b8355e2d-d4bc-4166-b285-b5404c44555b</t>
  </si>
  <si>
    <t>ПОЛТАВСЬКА область, ПОЛТАВА район, місто ПОЛТАВА, вулиця Покровська, 48</t>
  </si>
  <si>
    <t>b83fc07f-a6ac-4b38-a4b4-df550f8aef10</t>
  </si>
  <si>
    <t>Фельдшерсько-акушерський пункт с.Новий Дорогинь</t>
  </si>
  <si>
    <t>НОВИЙ ДОРОГИНЬ</t>
  </si>
  <si>
    <t>ЖИТОМИРСЬКА область, НАРОДИЦЬКИЙ район, село НОВИЙ ДОРОГИНЬ, вулиця Мисюка, 47а</t>
  </si>
  <si>
    <t>b840063c-82fd-4886-8c6a-1a6ec0bca80e</t>
  </si>
  <si>
    <t>УСТЕЦЬКА АЗПСМ</t>
  </si>
  <si>
    <t>ТЕРНОПІЛЬСЬКА область, БОРЩІВСЬКИЙ район, село УСТЯ, вулиця Хриплів, 90</t>
  </si>
  <si>
    <t>b8432994-c187-47ff-950d-b817bcde12c7</t>
  </si>
  <si>
    <t>Красносільська амбулаторія загальної практи сімейної медецини</t>
  </si>
  <si>
    <t>КІРОВОГРАДСЬКА область, ОЛЕКСАНДРІВСЬКИЙ район, село КРАСНОСІЛЛЯ, вулиця Центральна, 73</t>
  </si>
  <si>
    <t>b84700f9-b017-4188-b42b-171c92ce4bd3</t>
  </si>
  <si>
    <t>Відокремлений структурний підрозділ - відділення для хворих з дерматовенерологічними захворюваннями м.Прилуки</t>
  </si>
  <si>
    <t>b84f0f3d-35c8-40db-b921-31bf99f05bbf</t>
  </si>
  <si>
    <t>Петрилівська лікарська амбулаторія загальної практики - сімейної медицини КНП «Тлумацький центр первинної медичної допомоги» Тлумацької міської ради об'єднаної територіальної громади  Тлумацького райо</t>
  </si>
  <si>
    <t>ПЕТРИЛІВ</t>
  </si>
  <si>
    <t>ІВАНО-ФРАНКІВСЬКА область, ТЛУМАЦЬКИЙ район, село ПЕТРИЛІВ, вулиця Незалежності, 7</t>
  </si>
  <si>
    <t>b850dbc6-b747-4f9f-a1a4-0ddd075fd578</t>
  </si>
  <si>
    <t>Амбулаторія загальної практики-сімейної медицини с. Мишковичі</t>
  </si>
  <si>
    <t>ТЕРНОПІЛЬСЬКА область, село МИШКОВИЧІ, вулиця Надрічна , 23</t>
  </si>
  <si>
    <t>b852beda-b430-4c70-b93b-7690db8bb491</t>
  </si>
  <si>
    <t>Глибоцька АЗПСМ</t>
  </si>
  <si>
    <t>ЧЕРНІВЕЦЬКА область, ГЛИБОЦЬКИЙ район, смт. ГЛИБОКА, вулиця Шевченко, 14</t>
  </si>
  <si>
    <t>b8543653-f920-4a9e-9ae3-3279ca7a739d</t>
  </si>
  <si>
    <t>Амбулаторія загальної практики - сімейного типу с. Велика Горожанна КНП «Миколаївська МЛ»</t>
  </si>
  <si>
    <t>ВЕЛИКА ГОРОЖАННА</t>
  </si>
  <si>
    <t>ЛЬВІВСЬКА область, МИКОЛАЇВСЬКИЙ район, село ВЕЛИКА ГОРОЖАННА, вулиця Шевченка, 35а</t>
  </si>
  <si>
    <t>b85bd834-7c23-4712-9b2b-9fdd700c6cb9</t>
  </si>
  <si>
    <t>Комунальне некомерційне підприємство "Ширяївська центральна районна лікарня" Ширяївської районної ради Одеської області</t>
  </si>
  <si>
    <t>ОДЕСЬКА область, смт. ШИРЯЄВЕ, вулиця Грушевського, 94</t>
  </si>
  <si>
    <t>b85e671e-902e-4fb5-80e2-e4c9443c3d89</t>
  </si>
  <si>
    <t>Комунальне підприємство "Волинський обласний центр екстреної медичної допомоги та медицини катастроф" Волинської обласної ради Турійське відділення екстренної медичної допомоги  пункт ЕМД смт.Луків</t>
  </si>
  <si>
    <t>ЛУКІВ</t>
  </si>
  <si>
    <t>ВОЛИНСЬКА область, ТУРІЙСЬКИЙ район, смт. ЛУКІВ, вулиця Ковельська, 50</t>
  </si>
  <si>
    <t>b8602656-6685-4991-b131-bfb12cc6b619</t>
  </si>
  <si>
    <t>ФОП Цуркан Ніна Павлівна</t>
  </si>
  <si>
    <t>b869ced5-77bd-4b78-af4a-55439b3ad6e5</t>
  </si>
  <si>
    <t>ЛЬВІВСЬКА область, місто ЛЬВІВ, вулиця Паркова, 1</t>
  </si>
  <si>
    <t>b86cda1a-6b78-4523-b861-5d0cfd695fc7</t>
  </si>
  <si>
    <t>АЗПСМ №6 (ЦПМД)</t>
  </si>
  <si>
    <t>РОКИНІ</t>
  </si>
  <si>
    <t>ВОЛИНСЬКА область, ЛУЦЬКИЙ район, смт. РОКИНІ, вулиця Шкільна, 5</t>
  </si>
  <si>
    <t>b86d5904-32ce-43f6-ba2d-845fdd816428</t>
  </si>
  <si>
    <t>Зелеківський фельдшерський пункт</t>
  </si>
  <si>
    <t>ЗЕЛЕКІВКА</t>
  </si>
  <si>
    <t>ЛУГАНСЬКА область, БІЛОВОДСЬКИЙ район, село ЗЕЛЕКІВКА, вулиця Єлісєєва, 62г</t>
  </si>
  <si>
    <t>b86e25d4-6087-4c56-b501-2abac6f8fbc1</t>
  </si>
  <si>
    <t>ФОП Степанов Олександр Сергійович - КВ2</t>
  </si>
  <si>
    <t>ХАРКІВСЬКА область, місто ХАРКІВ, вулиця Миру, 48/1</t>
  </si>
  <si>
    <t>b87dcf81-eba4-43f8-b2d4-6c782e9db332</t>
  </si>
  <si>
    <t>КНП "СЕЛЯТИНСЬКА АМБУЛАТОРІЯ"</t>
  </si>
  <si>
    <t>ЧЕРНІВЕЦЬКА область, ПУТИЛЬСЬКИЙ район, село СЕЛЯТИН, вулиця ШКІЛЬНА, 3 А</t>
  </si>
  <si>
    <t>b8802e3d-8dc0-4765-8860-b5afc9f42fde</t>
  </si>
  <si>
    <t>Комунальне некомерційне підприємство "Міська дитяча поліклініка №15" Харківської міської ради  Центр первинної медико-санітарної допомоги Амбулаторія первинної медичної допомоги №2</t>
  </si>
  <si>
    <t>b88278ef-b6a6-4841-a4d1-a664c0503e9f</t>
  </si>
  <si>
    <t>Пункт здоров'я села Іванівка</t>
  </si>
  <si>
    <t>МИКОЛАЇВСЬКА область, БРАТСЬКИЙ район, село ІВАНІВКА, вулиця Південна, 13</t>
  </si>
  <si>
    <t>b884bba1-a6e8-4963-a90f-6aacd68b837a</t>
  </si>
  <si>
    <t>Амбулаторія загальної практики-сімейної медицини №7 с. Ушомир</t>
  </si>
  <si>
    <t>b888f465-9571-4b26-b27b-39cffc7384a5</t>
  </si>
  <si>
    <t>АЗПСМ Криничанської селищної ради</t>
  </si>
  <si>
    <t>ДНІПРОПЕТРОВСЬКА область, КРИНИЧАНСЬКИЙ район, смт. АУЛИ, вулиця Івана Сірка, 1</t>
  </si>
  <si>
    <t>b88f2240-db5a-429d-9047-fc1a9c46b6ac</t>
  </si>
  <si>
    <t>Амбулаторія ЗПСМ № 2 м. Верхньодніпровська (КНП "Верхньодніпровський ЦПМСД" ВМР)</t>
  </si>
  <si>
    <t>b8950a24-de76-4d0c-bac6-4ff43ef28592</t>
  </si>
  <si>
    <t>Дружнянська амбулаторія загальної практики сімейної медицини</t>
  </si>
  <si>
    <t>ДРУЖНЯ</t>
  </si>
  <si>
    <t>КИЇВСЬКА область, БОРОДЯНСЬКИЙ район, село ДРУЖНЯ, вулиця М.Петровського, 59А</t>
  </si>
  <si>
    <t>b896bc57-be2f-4fff-b870-6828ca3bccdf</t>
  </si>
  <si>
    <t>Фельдшерсько-акушерський пункт с. Зашків</t>
  </si>
  <si>
    <t>ЗАШКІВ</t>
  </si>
  <si>
    <t>ЛЬВІВСЬКА область, ЗОЛОЧІВСЬКИЙ район, село ЗАШКІВ, вулиця О. Мармаша, 118</t>
  </si>
  <si>
    <t>b898d255-6eb0-40ad-badb-88622c3ee626</t>
  </si>
  <si>
    <t>Фельдшерський пункт села Стульневе</t>
  </si>
  <si>
    <t>СТУЛЬНЕВЕ</t>
  </si>
  <si>
    <t>ЗАПОРІЗЬКА область, ЧЕРНІГІВСЬКИЙ район, село СТУЛЬНЕВЕ, вулиця Перемоги, 96</t>
  </si>
  <si>
    <t>b89f6d32-7640-4425-b3b0-e8e3163cdbac</t>
  </si>
  <si>
    <t>ОДЕСЬКА область, село СУХИЙ ЛИМАН, вулиця Чорноморців, 109а</t>
  </si>
  <si>
    <t>b8a77a98-292a-4903-abd6-8a186b1cfc3a</t>
  </si>
  <si>
    <t>Амбулаторія загальної практики - сімейної медицини сел. Буди</t>
  </si>
  <si>
    <t>ХАРКІВСЬКА область, ХАРКІВСЬКИЙ район, смт. БУДИ, вулиця Фаянсовщик, 5</t>
  </si>
  <si>
    <t>b8b09ea8-ea5e-4af3-9f4d-33f760709927</t>
  </si>
  <si>
    <t>ДНІПРОПЕТРОВСЬКА область, АПОСТОЛІВСЬКИЙ район, селище ЖОВТЕ, вулиця Залізнична, 21</t>
  </si>
  <si>
    <t>b8b225ea-de06-45ae-87cd-1c604f5136d9</t>
  </si>
  <si>
    <t>КП "Погребищенська ЦЛ"</t>
  </si>
  <si>
    <t>ВІННИЦЬКА область, ПОГРЕБИЩЕНСЬКИЙ район, місто ПОГРЕБИЩЕ, вулиця П. Тичини, 54А</t>
  </si>
  <si>
    <t>b8b8ce6e-579c-4037-8936-07084b1e5d67</t>
  </si>
  <si>
    <t>Фельдшерський пункт с-ща Одрадне</t>
  </si>
  <si>
    <t>ОДРАДНЕ</t>
  </si>
  <si>
    <t>ДОНЕЦЬКА область, ВЕЛИКОНОВОСІЛКІВСЬКИЙ район, селище ОДРАДНЕ, вулиця Широка, 5</t>
  </si>
  <si>
    <t>b8bc696c-3540-4ab7-bd1b-b15eb7d032f0</t>
  </si>
  <si>
    <t>СУМСЬКА область, місто ШОСТКА, вулиця Весняна, 5</t>
  </si>
  <si>
    <t>b8bc9e79-281d-40f1-8df4-cd1d455bda36</t>
  </si>
  <si>
    <t>ФП с. Климентовичі</t>
  </si>
  <si>
    <t>КЛИМЕНТОВИЧІ</t>
  </si>
  <si>
    <t>ХМЕЛЬНИЦЬКА область, ШЕПЕТІВСЬКИЙ район, село КЛИМЕНТОВИЧІ, вулиця Шевченка, 29</t>
  </si>
  <si>
    <t>b8bd4823-5efa-4483-bf84-b39cf70d28d9</t>
  </si>
  <si>
    <t>Комунальне некомерційне підприємство "Вишгородська районна стоматологічна поліклініка" Вишгородської районної ради</t>
  </si>
  <si>
    <t>КИЇВСЬКА область, ВИШГОРОДСЬКИЙ район, місто ВИШГОРОД, вулиця Набережна, 6А</t>
  </si>
  <si>
    <t>b8c059c2-2d7c-4573-b679-7a2d43774c68</t>
  </si>
  <si>
    <t>Сімейний доктор Зуй</t>
  </si>
  <si>
    <t>b8c4d20c-7a2d-4e4e-a7b5-0ea48a677d86</t>
  </si>
  <si>
    <t>Тустанська амбулаторія ЗПСМ</t>
  </si>
  <si>
    <t>ТУСТАНЬ</t>
  </si>
  <si>
    <t>ІВАНО-ФРАНКІВСЬКА область, ГАЛИЦЬКИЙ район, село ТУСТАНЬ, вулиця Л.Українки, 3</t>
  </si>
  <si>
    <t>b8cbc89f-1d40-4ed3-a39e-f6aa50e9d05e</t>
  </si>
  <si>
    <t>Великоцепцевицька амбулаторія загальної практики-сімейної медицини</t>
  </si>
  <si>
    <t>ВЕЛИКІ ЦЕПЦЕВИЧІ</t>
  </si>
  <si>
    <t>РІВНЕНСЬКА область, ВОЛОДИМИРЕЦЬКИЙ район, село ВЕЛИКІ ЦЕПЦЕВИЧІ, вулиця Л.Українки, 111а</t>
  </si>
  <si>
    <t>b8cc5fe2-3061-43bd-aa6b-076400f97754</t>
  </si>
  <si>
    <t>МАЙНИЧ</t>
  </si>
  <si>
    <t>ЛЬВІВСЬКА область, САМБІРСЬКИЙ район, село МАЙНИЧ, вулиця Шевченка, 43</t>
  </si>
  <si>
    <t>b8d1f2e4-ee18-4dc2-852e-5a47d09e1f6c</t>
  </si>
  <si>
    <t>Козацька АЗП-СМ</t>
  </si>
  <si>
    <t>СУМСЬКА область, КОНОТОПСЬКИЙ район, село КОЗАЦЬКЕ, вулиця 40 років Перемоги, 25</t>
  </si>
  <si>
    <t>b8d27d55-546a-4c5f-881a-90e6fa2d7072</t>
  </si>
  <si>
    <t>b8d4d627-d556-4d77-a624-fff171fc87d3</t>
  </si>
  <si>
    <t>Амбулаторія загальної практики – сімейної медицини с. Товсте</t>
  </si>
  <si>
    <t>ТЕРНОПІЛЬСЬКА область, ГУСЯТИНСЬКИЙ район, село ТОВСТЕ, вулиця Межихати, 2</t>
  </si>
  <si>
    <t>b8d8e5f8-6ddd-4537-b716-913ce6a86f5c</t>
  </si>
  <si>
    <t>Фельдшерсько-акушерський пункт с. Старий Косів</t>
  </si>
  <si>
    <t>СТАРИЙ КОСІВ</t>
  </si>
  <si>
    <t>ІВАНО-ФРАНКІВСЬКА область, КОСІВСЬКИЙ район, село СТАРИЙ КОСІВ, вулиця без назви, 1</t>
  </si>
  <si>
    <t>b8eff39b-c3ef-4303-8d9f-5159d69e655b</t>
  </si>
  <si>
    <t>Фельдшерський пунк села Пилипівка</t>
  </si>
  <si>
    <t>ОДЕСЬКА область, ЛЮБАШІВСЬКИЙ район, село ПИЛИПІВКА, прохід Жукова, 32</t>
  </si>
  <si>
    <t>b9059100-4b76-447d-bc9c-2e32da20f198</t>
  </si>
  <si>
    <t>Фельдшерський пункт с. Скудне</t>
  </si>
  <si>
    <t>СКУДНЕ</t>
  </si>
  <si>
    <t>ДОНЕЦЬКА область, ВЕЛИКОНОВОСІЛКІВСЬКИЙ район, село СКУДНЕ, вулиця Доріжна, 37</t>
  </si>
  <si>
    <t>b90f8d5e-d1dd-45e8-8224-bf86dce61453</t>
  </si>
  <si>
    <t>КНП "Міська дитяча лікарня №1" ЗМР</t>
  </si>
  <si>
    <t>ЗАПОРІЗЬКА область, місто ЗАПОРІЖЖЯ, вулиця Комарова , 12</t>
  </si>
  <si>
    <t>b919c1d8-b7bb-4725-ba97-c601b378e41f</t>
  </si>
  <si>
    <t>Главанська сільська лікарська амбулаторія загальної практики - сімейної медицини</t>
  </si>
  <si>
    <t>ГЛАВАНІ</t>
  </si>
  <si>
    <t>ОДЕСЬКА область, АРЦИЗЬКИЙ район, село ГЛАВАНІ, вулиця Бессарабська , 57</t>
  </si>
  <si>
    <t>b91a4fbc-699f-4649-845b-f45155194536</t>
  </si>
  <si>
    <t>Дашковецька амбулаторія загальної практики-сімейної медицини</t>
  </si>
  <si>
    <t>ХМЕЛЬНИЦЬКА область, ВІНЬКОВЕЦЬКИЙ район, село ДАШКІВЦІ, вулиця Академіка Шпака, 37</t>
  </si>
  <si>
    <t>b91afaa5-0f3b-4d6b-aa04-7e083839bc29</t>
  </si>
  <si>
    <t>Черчецька амбулаторія загальної практики-сімейної медицини</t>
  </si>
  <si>
    <t>ХМЕЛЬНИЦЬКА область, ЧЕМЕРОВЕЦЬКИЙ район, село ЧЕРЧЕ, вулиця Шевченка, 84</t>
  </si>
  <si>
    <t>b91c04b9-e000-406e-bc6a-1d0f947334cd</t>
  </si>
  <si>
    <t>Кабінет сімейного лікаря  № 1</t>
  </si>
  <si>
    <t>b91e9df5-393a-4fdb-ac4a-e485f390d50e</t>
  </si>
  <si>
    <t>ВІДОКРЕМЛЕНИЙ ПІДРОЗДІЛ ЛІКАРСЬКА АМБУЛАТОРІЯ ЗАГАЛЬНОЇ ПРАКТИКИ - СІМЕЙНОЇ МЕДИЦИНИ М. СКОЛЕ КОМУНАЛЬНОГО НЕКОМЕРЦІЙНОГО ПІДПРИЄМСТВА СКОЛІВСЬКИЙ ЦЕНТР ПЕРВИННОЇ МЕДИЧНОЇ ДОПОМОГИ СКОЛІВСЬКОЇ РАЙОННО</t>
  </si>
  <si>
    <t>ЛЬВІВСЬКА область, СКОЛІВСЬКИЙ район, місто СКОЛЕ, вулиця Героя Олега Ушневича, 29</t>
  </si>
  <si>
    <t>b91f87e9-b7c6-463b-a7fb-227664a07296</t>
  </si>
  <si>
    <t>КНП ОООД ООР</t>
  </si>
  <si>
    <t>ОДЕСЬКА область, місто ОДЕСА, вулиця Нежданової, 32</t>
  </si>
  <si>
    <t>b920d3e7-e1f3-4dc0-96ad-e20d7575bc48</t>
  </si>
  <si>
    <t>Красилівська амбулаторія загальної практики-сімейної медицини №3 м.Красилів</t>
  </si>
  <si>
    <t>b92221a3-aae2-400f-b8ef-7496b7ef212d</t>
  </si>
  <si>
    <t>АЗПСМ с.Сусково</t>
  </si>
  <si>
    <t>b92a4333-e119-44b7-be73-1fcb5f5ffd5b</t>
  </si>
  <si>
    <t>Амбулаторія загальної практики сімейної медицини с. Курилівка-1</t>
  </si>
  <si>
    <t>ХАРКІВСЬКА область, КУП'ЯНСЬКИЙ район, село КУРИЛІВКА, військова частина без назви, 5</t>
  </si>
  <si>
    <t>b92cbbf3-6261-47e6-91fc-247608426551</t>
  </si>
  <si>
    <t>Комунальне некомерційне підприємство "Космацька амбулаторія загальної практики-сімейної медицини"  Космацької сільської ради</t>
  </si>
  <si>
    <t>ІВАНО-ФРАНКІВСЬКА область, КОСІВСЬКИЙ район, село КОСМАЧ, вулиця Степана Бандери , 3</t>
  </si>
  <si>
    <t>b93453fe-d82b-49ad-9799-249cc6d9786d</t>
  </si>
  <si>
    <t>b937cbc6-c962-46c7-853e-0108c650eaa9</t>
  </si>
  <si>
    <t>Козерізький фельдшерський пункт</t>
  </si>
  <si>
    <t>КОЗЕРОГИ</t>
  </si>
  <si>
    <t>ЧЕРНІГІВСЬКА область, ЧЕРНІГІВСЬКИЙ район, село КОЗЕРОГИ, вулиця Урожайна, 45</t>
  </si>
  <si>
    <t>b93ae1ce-064c-41c7-9757-9bc0cafb2bc2</t>
  </si>
  <si>
    <t>поліклінічне відділення Комунального некомерційного підприємства "Десята міська лікарня м. Львова"</t>
  </si>
  <si>
    <t>ЛЬВІВСЬКА область, місто ЛЬВІВ, вулиця Бой - Желенського, 14</t>
  </si>
  <si>
    <t>b942b072-f570-44ad-b2f4-5f2b7505c75e</t>
  </si>
  <si>
    <t>КНП "ЦПМСД №3" Деснянського району м.Києва, амбулаторія загальної практики - сімейної медицини №4</t>
  </si>
  <si>
    <t>М.КИЇВ, місто КИЇВ, вулиця Братиславська, 18</t>
  </si>
  <si>
    <t>b947e043-5a87-40ad-84d4-7f0333bd2749</t>
  </si>
  <si>
    <t>ФАП с. Сулимівка</t>
  </si>
  <si>
    <t>СУЛИМІВКА</t>
  </si>
  <si>
    <t>КИЇВСЬКА область, БОРИСПІЛЬСЬКИЙ район, село СУЛИМІВКА, вулиця Гетьмана Івана Сулими, 2</t>
  </si>
  <si>
    <t>b94917e9-9839-4f40-9696-b29c5091cdcb</t>
  </si>
  <si>
    <t>АЗПСМ с.Шелестове</t>
  </si>
  <si>
    <t>ШЕЛЕСТОВЕ</t>
  </si>
  <si>
    <t>ХАРКІВСЬКА область, КОЛОМАЦЬКИЙ район, село ШЕЛЕСТОВЕ, вулиця Пушкіна, 17</t>
  </si>
  <si>
    <t>b94f133a-928a-4375-9287-641067b940ed</t>
  </si>
  <si>
    <t>Амбулаторія загальної практики і сімейної медицини "Київська"</t>
  </si>
  <si>
    <t>КИЇВСЬКА область, місто СЛАВУТИЧ, квартал київський, 15</t>
  </si>
  <si>
    <t>b953dc2c-e1e6-42d4-9f36-90b18830169f</t>
  </si>
  <si>
    <t>ХАРКІВСЬКА область, ПЕРВОМАЙСЬКИЙ район, село КРАСНЕ, вулиця Копцова, 1</t>
  </si>
  <si>
    <t>b9547d53-f433-4246-bd3a-43c5da32e16a</t>
  </si>
  <si>
    <t>Вілицький фельдшерсько-акушерський пункт</t>
  </si>
  <si>
    <t>ВІЛИЦЯ</t>
  </si>
  <si>
    <t>ВОЛИНСЬКА область, ШАЦЬКИЙ район, село ВІЛИЦЯ, вулиця Лісова, 8</t>
  </si>
  <si>
    <t>b957a5ac-3de5-49b2-b4f9-6296e0a00078</t>
  </si>
  <si>
    <t>Шубківська амбулаторія загальної практики - сімейної медицини імені Янчука В.М.</t>
  </si>
  <si>
    <t>b95b8669-529c-4942-8a99-62be8f170bd0</t>
  </si>
  <si>
    <t>Гожулівська АЗП-СМ</t>
  </si>
  <si>
    <t>ГОЖУЛИ</t>
  </si>
  <si>
    <t>ПОЛТАВСЬКА область, ПОЛТАВСЬКИЙ район, село ГОЖУЛИ, вулиця Лугова, 2б</t>
  </si>
  <si>
    <t>b95d8dca-815c-491d-b1af-1127c9449dcc</t>
  </si>
  <si>
    <t>Кабінет фізичної особи-підприємця</t>
  </si>
  <si>
    <t>КІРОВОГРАДСЬКА область, місто СВІТЛОВОДСЬК, вулиця Героїв України, 108б</t>
  </si>
  <si>
    <t>b96108e7-31e2-4ad1-b2c1-abef2de271c9</t>
  </si>
  <si>
    <t>Фельдшерсько-акушерський пункт  с. Нетеребка</t>
  </si>
  <si>
    <t>НЕТЕРЕБКА</t>
  </si>
  <si>
    <t>ЧЕРКАСЬКА область, КОРСУНЬ-ШЕВЧЕНКІВСЬКИЙ район, село НЕТЕРЕБКА, вулиця Садова, 5</t>
  </si>
  <si>
    <t>b962b566-35e3-407c-a76f-f3e0d3e96fc2</t>
  </si>
  <si>
    <t>Фельдшерсько-акушерський пункт с. Малі Сорочинці</t>
  </si>
  <si>
    <t>МАЛІ СОРОЧИНЦІ</t>
  </si>
  <si>
    <t>ПОЛТАВСЬКА область, МИРГОРОДСЬКИЙ район, село МАЛІ СОРОЧИНЦІ, вулиця Хомутецька, 49</t>
  </si>
  <si>
    <t>b963d62b-0376-4fa0-99f6-edc9e5098ac6</t>
  </si>
  <si>
    <t>Великообзирська амбулаторія загальної практики-сімейної медицини</t>
  </si>
  <si>
    <t>ВЕЛИКИЙ ОБЗИР</t>
  </si>
  <si>
    <t>ВОЛИНСЬКА область, КАМІНЬ-КАШИРСЬКИЙ район, село ВЕЛИКИЙ ОБЗИР, вулиця Вереснева, 3</t>
  </si>
  <si>
    <t>b964c6f1-3cc2-4312-a031-ffdb393a91ea</t>
  </si>
  <si>
    <t>Ріпинецький фельдшерський пункт</t>
  </si>
  <si>
    <t>РІПИНЦІ</t>
  </si>
  <si>
    <t>ТЕРНОПІЛЬСЬКА область, БУЧАЦЬКИЙ район, село РІПИНЦІ, вулиця Центральна, 17</t>
  </si>
  <si>
    <t>b964c794-1a6e-4dca-8958-18e7f4c42f5d</t>
  </si>
  <si>
    <t>b96f6fd4-bd9f-4eb5-8e00-d723b51a0087</t>
  </si>
  <si>
    <t>Войнівська АЗПСМ</t>
  </si>
  <si>
    <t>ВОЙНІВКА</t>
  </si>
  <si>
    <t>ПОЛТАВСЬКА область, ЧУТІВСЬКИЙ район, село ВОЙНІВКА, вулиця Короленка, 4</t>
  </si>
  <si>
    <t>b973bc19-14d6-4861-bf5f-987343b44efe</t>
  </si>
  <si>
    <t>Фельдшерський пункт  с. Косенівка</t>
  </si>
  <si>
    <t>КОСЕНІВКА</t>
  </si>
  <si>
    <t>ЧЕРКАСЬКА область, УМАНСЬКИЙ район, село КОСЕНІВКА, вулиця Центральна, 39-В</t>
  </si>
  <si>
    <t>b97b220f-4a86-4cb8-82d5-7e24c284f4d4</t>
  </si>
  <si>
    <t>КОМУНАЛЬНЕ НЕКОМЕРЦІЙНЕ ПІДПРИЕМСТВО «МЕЛІТОПОЛЬСЬКА ЦЕНТРАЛЬНА РАЙОННА ЛІКАРНЯ» МЕЛІТОПОЛЬСЬКОЇ МІСЬКОЇ РАДИ</t>
  </si>
  <si>
    <t>ЗАПОРІЗЬКА область, місто МЕЛІТОПОЛЬ, вулиця Кізіярська, 55</t>
  </si>
  <si>
    <t>b97d56b4-3ee6-48f8-a40f-0f7823ab34e6</t>
  </si>
  <si>
    <t>Відокремлений структурний підрозділ-відділення для хворих з дерматовенерологічними захворюваннями</t>
  </si>
  <si>
    <t>ЧЕРНІГІВСЬКА область, місто ЧЕРНІГІВ, вулиця Івана Мазепи, 3-А</t>
  </si>
  <si>
    <t>b97d63cc-928c-4beb-b262-0ab5b22278c6</t>
  </si>
  <si>
    <t>Фельдшерський пункт с. Доброводи</t>
  </si>
  <si>
    <t>ЧЕРКАСЬКА область, УМАНСЬКИЙ район, село ДОБРОВОДИ, вулиця Гагаріна, 16е</t>
  </si>
  <si>
    <t>b97f5d0d-723a-4635-a360-c6a966d6a85f</t>
  </si>
  <si>
    <t>АЗПСМ с. Сальник</t>
  </si>
  <si>
    <t>САЛЬНИК</t>
  </si>
  <si>
    <t>ВІННИЦЬКА область, КАЛИНІВСЬКИЙ район, село САЛЬНИК, вулиця Вишнева, 34</t>
  </si>
  <si>
    <t>b98b9bb2-7f66-475d-992b-8d675b96067e</t>
  </si>
  <si>
    <t>Пункт екстреної ( швидкої ) медичної допомоги " Яблуниця"</t>
  </si>
  <si>
    <t>ЧЕРНІВЕЦЬКА область, ПУТИЛЬСЬКИЙ район, село ЯБЛУНИЦЯ, вулиця Центральна, 4</t>
  </si>
  <si>
    <t>b98ba26c-453b-4bdb-8f39-f9393b215a27</t>
  </si>
  <si>
    <t>ЛЬВІВСЬКА область, МИКОЛАЇВСЬКИЙ район, місто МИКОЛАЇВ, вулиця Мазепи, 11</t>
  </si>
  <si>
    <t>b992af71-99c3-4297-8368-0a982626908f</t>
  </si>
  <si>
    <t>ДНІПРОПЕТРОВСЬКА область, місто НІКОПОЛЬ, вулиця Добролюбова, 48-б</t>
  </si>
  <si>
    <t>b9a463ea-5235-4bcf-a0b6-e0194d0c1f6d</t>
  </si>
  <si>
    <t>Могильненська амбулаторія ЗПСМ</t>
  </si>
  <si>
    <t>МОГИЛЬНЕ</t>
  </si>
  <si>
    <t>КІРОВОГРАДСЬКА область, ГАЙВОРОНСЬКИЙ район, село МОГИЛЬНЕ, вулиця Святопокровське, 73</t>
  </si>
  <si>
    <t>b9a51d62-2b1c-4140-a7d2-5ae1075c367d</t>
  </si>
  <si>
    <t>Фельдшерський пункт с. Івашківка</t>
  </si>
  <si>
    <t>ІВАШКІВКА</t>
  </si>
  <si>
    <t>ЧЕРНІГІВСЬКА область, ГОРОДНЯНСЬКИЙ район, село ІВАШКІВКА, вулиця Центральна, 9</t>
  </si>
  <si>
    <t>b9a5cd23-08dd-4381-901d-f124a737f802</t>
  </si>
  <si>
    <t>КНП "Дитячій консультативно-діагностичний центр" ОМР</t>
  </si>
  <si>
    <t>ОДЕСЬКА область, місто ОДЕСА, вулиця Дворянська, 10</t>
  </si>
  <si>
    <t>b9ae1264-356d-40c9-ab80-022fec43f829</t>
  </si>
  <si>
    <t>МініПоліКлініка -Винники</t>
  </si>
  <si>
    <t>ЛЬВІВСЬКА область, місто ВИННИКИ, вулиця Ринок, 1</t>
  </si>
  <si>
    <t>b9b101a0-6ad2-4fd3-a449-134db4360ba8</t>
  </si>
  <si>
    <t>Амбулаторія загальної практики та сімейної медицини с.Головецько</t>
  </si>
  <si>
    <t>ЛЬВІВСЬКА область, СТАРОСАМБІРСЬКИЙ район, село ГОЛОВЕЦЬКО, вулиця Івана Франка, 69</t>
  </si>
  <si>
    <t>b9b2c9d7-54a0-4360-ada8-10250ec49b60</t>
  </si>
  <si>
    <t>b9b93f94-c784-48cf-9ed7-106120157233</t>
  </si>
  <si>
    <t>Центр Сімейної  медицини</t>
  </si>
  <si>
    <t>ЛЬВІВСЬКА область, місто ТРУСКАВЕЦЬ, вулиця Бориславська, 40</t>
  </si>
  <si>
    <t>b9c33979-d51c-41a3-b30a-5698b9b3b82e</t>
  </si>
  <si>
    <t>Комунальне некомерційне підприємство "Тиврівська ЦРЛ"</t>
  </si>
  <si>
    <t>ВІННИЦЬКА область, ТИВРІВСЬКИЙ район, смт. ТИВРІВ, вулиця Шевченка, 2а</t>
  </si>
  <si>
    <t>b9cb9ad2-ab18-480f-a8da-eca66866beb7</t>
  </si>
  <si>
    <t>Місце надання медичних послуг  3</t>
  </si>
  <si>
    <t>САПЕТНЯ</t>
  </si>
  <si>
    <t>МИКОЛАЇВСЬКА область, МИКОЛАЇВСЬКИЙ район, село САПЕТНЯ, вулиця Сєвєрна, 14</t>
  </si>
  <si>
    <t>b9d4deb7-28fa-4f21-b1a5-39fa5a8f21fb</t>
  </si>
  <si>
    <t>Амбулаторія загальної практики - сімейної медицини №5 смт Сергіївка</t>
  </si>
  <si>
    <t>ОДЕСЬКА область, смт. СЕРГІЇВКА, вулиця Горького, 1</t>
  </si>
  <si>
    <t>b9d4fb2e-4db8-43bf-a92b-c8a295c1cddb</t>
  </si>
  <si>
    <t>b9d5255e-54da-4afe-bab9-7d950a13e763</t>
  </si>
  <si>
    <t>b9eb54b2-1405-447c-9f38-ae3aa7a0f544</t>
  </si>
  <si>
    <t>Бартатівська амбулаторія загальної практики-сімейної медицини</t>
  </si>
  <si>
    <t>БАРТАТІВ</t>
  </si>
  <si>
    <t>ЛЬВІВСЬКА область, ГОРОДОЦЬКИЙ район, село БАРТАТІВ, вулиця Шкільна, 7А</t>
  </si>
  <si>
    <t>b9eebdc4-0521-4c05-bc92-2f1ee32584cb</t>
  </si>
  <si>
    <t>ТЕРНОПІЛЬСЬКА область, місто ЧОРТКІВ, вулиця Йосипа Сліпого, 1</t>
  </si>
  <si>
    <t>b9eedf87-c37a-4260-860a-444a24c4c1a3</t>
  </si>
  <si>
    <t>Міська амбулаторія загальної практики-сімейної медицини №3</t>
  </si>
  <si>
    <t>СУМСЬКА область, КРОЛЕВЕЦЬКИЙ район, місто КРОЛЕВЕЦЬ, вулиця Франка, 90</t>
  </si>
  <si>
    <t>b9f1ae47-066e-4d39-bf74-fbd5f55b25dd</t>
  </si>
  <si>
    <t>Амбулаторія  загальної практики сімейної медицини с.Благодатне</t>
  </si>
  <si>
    <t>МИКОЛАЇВСЬКА область, АРБУЗИНСЬКИЙ район, село БЛАГОДАТНЕ, вулиця Дяченка, 1</t>
  </si>
  <si>
    <t>b9fa5065-4db2-4941-8d00-c014044e51d2</t>
  </si>
  <si>
    <t>РІВНЕНСЬКА область, село ДЕРАЖНЕ, вулиця Мартинюка, 37</t>
  </si>
  <si>
    <t>ba03664c-7193-4117-8beb-b6ce76168857</t>
  </si>
  <si>
    <t>ba05ff08-fa32-42d8-81ff-502c092653f5</t>
  </si>
  <si>
    <t>Клініко-диагностична лабораторія Святогірськ</t>
  </si>
  <si>
    <t>ДОНЕЦЬКА область, місто СВЯТОГІРСЬК,  ІВАНА МАЗЕПИ, 21А</t>
  </si>
  <si>
    <t>ba08a643-12fc-44fc-949d-4770dfa43056</t>
  </si>
  <si>
    <t>ОДЕСЬКА область, місто АРЦИЗ, вулиця Карла Маркса, 73-а</t>
  </si>
  <si>
    <t>ba0d50d9-a475-4f2f-9a5c-95536fba9f3c</t>
  </si>
  <si>
    <t>ЛЬВІВСЬКА область, місто ЛЬВІВ, вулиця вулиця Пекарська, 54</t>
  </si>
  <si>
    <t>ba10553f-0143-4e72-808a-90436f83a885</t>
  </si>
  <si>
    <t>ba1204ff-5ed1-4c05-945f-a27f18a96209</t>
  </si>
  <si>
    <t>Філія №2 КНП "Консультативно - діагностичний центр" Солом'янського району м.Києва</t>
  </si>
  <si>
    <t>М.КИЇВ, місто КИЇВ, проспект Валерія Лобановського, 2б</t>
  </si>
  <si>
    <t>ba14e89e-9d06-4cd3-9eed-e6cc41dda90b</t>
  </si>
  <si>
    <t>Амбулаторія ЗПСМ с. Василів</t>
  </si>
  <si>
    <t>ВАСИЛІВ</t>
  </si>
  <si>
    <t>ЧЕРНІВЕЦЬКА область, ЗАСТАВНІВСЬКИЙ район, село ВАСИЛІВ, вулиця Головна , 44/1-2</t>
  </si>
  <si>
    <t>ba18bc62-afc5-4579-8720-596c0e378a94</t>
  </si>
  <si>
    <t>ТОВ "ВЕСТ МЕДІКАЛ"</t>
  </si>
  <si>
    <t>ІВАНО-ФРАНКІВСЬКА область, місто ІВАНО-ФРАНКІВСЬК, вулиця Грюнвальдська, 23в</t>
  </si>
  <si>
    <t>ba1948c9-8fa5-4c2f-95f9-8591a5f4f0b5</t>
  </si>
  <si>
    <t>Червонівський фельдшерський пункт</t>
  </si>
  <si>
    <t>ДНІПРОПЕТРОВСЬКА область, ШИРОКІВСЬКИЙ район, село ЧЕРВОНЕ, вулиця Мацюці, 50</t>
  </si>
  <si>
    <t>ba1b6206-e3d9-4223-8ddf-941b6e4aa46d</t>
  </si>
  <si>
    <t>АДМІНІСТРАЦІЯ КНП "ЧЕРНЕЧЧИНСЬКИЙ ЦПМСД"</t>
  </si>
  <si>
    <t>СУМСЬКА область, місто ОХТИРКА, вулиця НЕЗАЛЕЖНОСТІ, 7</t>
  </si>
  <si>
    <t>ba1c6ef8-f989-450b-8eea-64cbbdb4b81a</t>
  </si>
  <si>
    <t>Дмитрівська амбулаторія загальної практики сімейної медицини</t>
  </si>
  <si>
    <t>ОДЕСЬКА область, КІЛІЙСЬКИЙ район, село ДМИТРІВКА, вулиця Миру, 111 - А</t>
  </si>
  <si>
    <t>ba1fbb3b-e33e-4678-8d95-e18382d96601</t>
  </si>
  <si>
    <t>Пункт здоров'я с.Добринів</t>
  </si>
  <si>
    <t>ДОБРИНІВ</t>
  </si>
  <si>
    <t>ІВАНО-ФРАНКІВСЬКА область, РОГАТИНСЬКИЙ район, село ДОБРИНІВ, вулиця Горішна, 33</t>
  </si>
  <si>
    <t>ba215707-5532-47f9-8203-40631b4d3adf</t>
  </si>
  <si>
    <t>ОДЕСЬКА область, БІЛЯЇВСЬКИЙ район, село ВЕЛИКИЙ ДАЛЬНИК, вулиця Безверхого, 33</t>
  </si>
  <si>
    <t>ba2391e6-3615-45f0-a4f3-5d63fa755d8a</t>
  </si>
  <si>
    <t>Бреусівська амбулаторія загальної практики сімейної медицини</t>
  </si>
  <si>
    <t>БРЕУСІВКА</t>
  </si>
  <si>
    <t>ПОЛТАВСЬКА область, КОЗЕЛЬЩИНСЬКИЙ район, село БРЕУСІВКА, вулиця Олеся Гончара, 61</t>
  </si>
  <si>
    <t>ba31343e-f5bb-4689-a48b-1ffe5b934d6c</t>
  </si>
  <si>
    <t>КНП"Стоматологічна поліклініка №6"ЗМР</t>
  </si>
  <si>
    <t>ЗАПОРІЗЬКА область, місто ЗАПОРІЖЖЯ, вулиця Фільтрова, 1</t>
  </si>
  <si>
    <t>ba38a38d-800b-4b63-958b-0bb67bb69b3d</t>
  </si>
  <si>
    <t>Дружбівська амбулаторія загальної практики-сімейної медицини</t>
  </si>
  <si>
    <t>ba3d506f-f467-466a-8908-8e6a3c80fe2a</t>
  </si>
  <si>
    <t>ba3e6cd5-06b0-4e7e-8db6-fa22eecfbe60</t>
  </si>
  <si>
    <t>Амбулаторія загальної практики  сімейної медицини м. Комарно</t>
  </si>
  <si>
    <t>ЛЬВІВСЬКА область, ГОРОДОЦЬКИЙ район, місто КОМАРНО, площа І. Фаранка, 2</t>
  </si>
  <si>
    <t>ba419f22-07b7-4ede-973d-c5799b68803b</t>
  </si>
  <si>
    <t>Зарічненська амбулаторія загальної практики сімейної медицини</t>
  </si>
  <si>
    <t>ЗАПОРІЗЬКА область, ОРІХІВСЬКИЙ район, селище ЗАРІЧНЕ, вулиця Адміністративна, 1</t>
  </si>
  <si>
    <t>ba41da40-5374-468d-8450-884a1a7e0ae7</t>
  </si>
  <si>
    <t>Гуляйпільська ЛА ЗПСМ (КНП "ЦПМСД" Криничанської СР №2)</t>
  </si>
  <si>
    <t>ДНІПРОПЕТРОВСЬКА область, КРИНИЧАНСЬКИЙ район, село ГУЛЯЙПОЛЕ, вулиця Центральна, 2</t>
  </si>
  <si>
    <t>ba458d89-dc84-4917-9587-a7e7185b5a07</t>
  </si>
  <si>
    <t>СУМСЬКА область, місто ШОСТКА, вулиця Марата, 23</t>
  </si>
  <si>
    <t>ba4ae7b5-7a70-4c04-a0c6-80323327c518</t>
  </si>
  <si>
    <t>ОДЕСЬКА область, місто ОДЕСА, вулиця Космонавтів, 11/13</t>
  </si>
  <si>
    <t>ba4d4bfb-022e-483e-9e35-223ac68a1c72</t>
  </si>
  <si>
    <t>Амбулаторія ЗПСМ № 17, Філія 5 КНП "ЦПМСД №1" Оболонського району м. Києва</t>
  </si>
  <si>
    <t>ba5007a4-d214-4f81-80be-f409151dbc8b</t>
  </si>
  <si>
    <t>Амбулаторія загальної практики сімейної медицини с.Шевченкове</t>
  </si>
  <si>
    <t>СУМСЬКА область, ГЛУХІВСЬКИЙ район, село ШЕВЧЕНКОВЕ, вулиця Туманського, 78</t>
  </si>
  <si>
    <t>ba5207b0-0a1c-459d-b80e-5d2c51bc9b69</t>
  </si>
  <si>
    <t>Ямпільска абмулаторія загальної практики - сімейної медицини</t>
  </si>
  <si>
    <t>ХМЕЛЬНИЦЬКА область, БІЛОГІРСЬКИЙ район, смт. ЯМПІЛЬ, вулиця Чернавіна, 52</t>
  </si>
  <si>
    <t>ba520ded-e54f-407d-a8f4-cb18bce62a8b</t>
  </si>
  <si>
    <t>Борисівська АЗПСМ</t>
  </si>
  <si>
    <t>БОРИСІВ</t>
  </si>
  <si>
    <t>ХМЕЛЬНИЦЬКА область, ІЗЯСЛАВСЬКИЙ район, село БОРИСІВ, вулиця Центральна, 9</t>
  </si>
  <si>
    <t>ba542235-6df6-49f2-9870-82b1fef03fa3</t>
  </si>
  <si>
    <t>Фельдшерсько-акушерський пункт с. Бутівці</t>
  </si>
  <si>
    <t>БУТІВЦІ</t>
  </si>
  <si>
    <t>ПОЛТАВСЬКА область, ХОРОЛЬСЬКИЙ район, село БУТІВЦІ, вулиця Грушева, 6А</t>
  </si>
  <si>
    <t>ba57e9a6-25ac-429a-9fd2-439695ca4a7f</t>
  </si>
  <si>
    <t>Сімейна амбулаторія №2</t>
  </si>
  <si>
    <t>МИКОЛАЇВСЬКА область, місто МИКОЛАЇВ, провулок 1-ий Шосейний, 1</t>
  </si>
  <si>
    <t>ba632f16-d291-4a55-a750-981f083d12c9</t>
  </si>
  <si>
    <t>Криничненський ФП</t>
  </si>
  <si>
    <t>КІРОВОГРАДСЬКА область, УСТИНІВСЬКИЙ район, село КРИНИЧНЕ, вулиця Паші Ангеліної, 5</t>
  </si>
  <si>
    <t>ba6783a2-e7e8-4995-b6fa-ea46db90da5d</t>
  </si>
  <si>
    <t>ФАП с. Білеве</t>
  </si>
  <si>
    <t>БІЛЕВЕ</t>
  </si>
  <si>
    <t>ХМЕЛЬНИЦЬКА область, ІЗЯСЛАВСЬКИЙ район, село БІЛЕВЕ, вулиця Центральна , 22</t>
  </si>
  <si>
    <t>ba6ea243-69b4-41d6-ad77-726d63b9fe2c</t>
  </si>
  <si>
    <t>АЗПСМ с. Черепашинці</t>
  </si>
  <si>
    <t>ЧЕРЕПАШИНЦІ</t>
  </si>
  <si>
    <t>ВІННИЦЬКА область, КАЛИНІВСЬКИЙ район, село ЧЕРЕПАШИНЦІ, вулиця Центральна, 3а</t>
  </si>
  <si>
    <t>ba81a97b-de72-47bf-a537-ed3a7ca1a3c9</t>
  </si>
  <si>
    <t>ФАП с.Дмитрівка</t>
  </si>
  <si>
    <t>ХАРКІВСЬКА область, ПЕРВОМАЙСЬКИЙ район, село ДМИТРІВКА, вулиця Центральна, 1</t>
  </si>
  <si>
    <t>ba81fd65-ba9f-4178-8111-98839eb40120</t>
  </si>
  <si>
    <t>Відділення сімейної медицини № 5 центру первинної медичної допомоги Комунального некомерційного підприємства  "5-а міська клінічна поліклініка м.Львова"</t>
  </si>
  <si>
    <t>ba857ad9-5b63-4ad9-9d83-e48d65775f01</t>
  </si>
  <si>
    <t>Соломнянська АЗПСМ</t>
  </si>
  <si>
    <t>СОЛОМНА</t>
  </si>
  <si>
    <t>ХМЕЛЬНИЦЬКА область, село СОЛОМНА, вулиця Жовтнева, 4</t>
  </si>
  <si>
    <t>ba863805-6341-47bb-a5bd-4b846318db21</t>
  </si>
  <si>
    <t>ba890da0-f30f-4711-870a-f48bdc009448</t>
  </si>
  <si>
    <t>Амбулаторія загальної практики - сімейної медицини с.Бугаївка</t>
  </si>
  <si>
    <t>ПОЛТАВСЬКА область, ГЛОБИНСЬКИЙ район, село БУГАЇВКА, вулиця Миру, 109а</t>
  </si>
  <si>
    <t>ba916790-b3a0-4c8f-8c7e-9429d03ce899</t>
  </si>
  <si>
    <t>Фельдшерський пункт села Широкий Яр</t>
  </si>
  <si>
    <t>ШИРОКИЙ ЯР</t>
  </si>
  <si>
    <t>ЗАПОРІЗЬКА область, ЧЕРНІГІВСЬКИЙ район, село ШИРОКИЙ ЯР, вулиця Миру, 64</t>
  </si>
  <si>
    <t>baa45da9-ae16-4fa6-b6bd-616cdc169c4b</t>
  </si>
  <si>
    <t>Пункт здоров'я с.Долиняни</t>
  </si>
  <si>
    <t>ІВАНО-ФРАНКІВСЬКА область, РОГАТИНСЬКИЙ район, село ДОЛИНЯНИ, вулиця Центральна, 2</t>
  </si>
  <si>
    <t>baa5db67-dfbe-4f60-8e0c-d083960aa028</t>
  </si>
  <si>
    <t>Кабінет педіатра ФОП Бражник Оксана Олексіївна</t>
  </si>
  <si>
    <t>bab025e9-294a-46e9-8609-ba20c6a2fd17</t>
  </si>
  <si>
    <t>Лікарська амбулаторія загальної практики - сімейної медицини смт Славське</t>
  </si>
  <si>
    <t>ЛЬВІВСЬКА область, СКОЛІВСЬКИЙ район, смт. СЛАВСЬКЕ, вулиця Архангельського, 5</t>
  </si>
  <si>
    <t>babd0496-4e93-460e-848a-f719a749dc73</t>
  </si>
  <si>
    <t>СУМСЬКА область, місто ОХТИРКА, вулиця Батюка, 3</t>
  </si>
  <si>
    <t>bad99674-3530-453b-8716-b468dd2e843b</t>
  </si>
  <si>
    <t>ТЕРНОПІЛЬСЬКА область, місто ТЕРНОПІЛЬ, вулиця Бульвар Шевченка, 45</t>
  </si>
  <si>
    <t>bada003e-3deb-4666-a235-abdf7416dddd</t>
  </si>
  <si>
    <t>Шрамківська амбулаторія загальної практики сімейної медицини КНП"Драбівський ЦПМСД"</t>
  </si>
  <si>
    <t>bade9be5-4636-44d5-a850-b5949391c464</t>
  </si>
  <si>
    <t>Стоматологія Дачне</t>
  </si>
  <si>
    <t>ДОНЕЦЬКА область, МАР'ЇНСЬКИЙ район, село ДАЧНЕ, вулиця Молодіжна, 2б</t>
  </si>
  <si>
    <t>bae0e6a1-9a7c-4bfe-8608-55ccfdbe82f4</t>
  </si>
  <si>
    <t>КП "Полтавський обласний центр  ЕМД та МК ПОР" (Підстанція СЕМД №2 Горішні Плавні)</t>
  </si>
  <si>
    <t>ПОЛТАВСЬКА область, місто ГОРІШНІ ПЛАВНІ, вулиця Строни, 2а</t>
  </si>
  <si>
    <t>bae3bf7a-a44d-47f8-b094-fa60bcca5c49</t>
  </si>
  <si>
    <t>Фельдшерський пункт с. Голов'ятине</t>
  </si>
  <si>
    <t>ГОЛОВ'ЯТИНЕ</t>
  </si>
  <si>
    <t>ЧЕРКАСЬКА область, СМІЛЯНСЬКИЙ район, село ГОЛОВ'ЯТИНЕ, вулиця Незалежності, 1</t>
  </si>
  <si>
    <t>bae46bc6-0548-413e-8fc7-5984dc49bd3a</t>
  </si>
  <si>
    <t>Амбулаторія загальної практики та сімейної медицини №2  КНП "ЦПМСД №2 ДНІПРОВСЬКОГО РАЙОНУ М. КИЄВА"</t>
  </si>
  <si>
    <t>М.КИЇВ, місто КИЇВ, проспект Павла Тичини, 22</t>
  </si>
  <si>
    <t>bae4a516-5286-4a93-a7e7-d0c970fc6071</t>
  </si>
  <si>
    <t>Комісії з проведення медичних оглядів  КНП "Міська лікарня №5"ОМР</t>
  </si>
  <si>
    <t>ОДЕСЬКА область, місто ОДЕСА, провулок Красний, 9</t>
  </si>
  <si>
    <t>bae7d98e-b774-486a-92b7-f3b7e7cd3445</t>
  </si>
  <si>
    <t>ФІЛІЯ СЕЛА ГОДИНІВКА КОМУНАЛЬНОГО НЕКОМЕРЦІЙНОГО ПІДПРИЄМСТВА "АМБУЛАТОРІЯ ЗАГАЛЬНОЇ ПРАКТИКИ - СІМЕЙНОЇ МЕДИЦИНИ СВЯТОГО ВЕЛИКОМУЧЕНИКА ПАНТЕЛЕЙМОНА"ОСТРИЦЬКОЇ СІЛЬСЬКОЇ РАДИ</t>
  </si>
  <si>
    <t>ГОДИНІВКА</t>
  </si>
  <si>
    <t>ЧЕРНІВЕЦЬКА область, ГЕРЦАЇВСЬКИЙ район, село ГОДИНІВКА, вулиця Шкільна, 3а</t>
  </si>
  <si>
    <t>baebb94f-ebf2-4539-935c-5fb9cd8f5f66</t>
  </si>
  <si>
    <t>КНП "Ужгородська міська дитяча клінічна лікарня" УМР Ференца Ракоці 5</t>
  </si>
  <si>
    <t>ЗАКАРПАТСЬКА область, місто УЖГОРОД, вулиця Ференца Ракоці, 5</t>
  </si>
  <si>
    <t>baeded1b-bea2-4747-a6ae-5d671d8ab763</t>
  </si>
  <si>
    <t>Лопухівська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</si>
  <si>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ЛОПУХІВ</t>
  </si>
  <si>
    <t>ЗАКАРПАТСЬКА область, ТЯЧІВСЬКИЙ район, село ЛОПУХІВ, вулиця Центральна, 102</t>
  </si>
  <si>
    <t>baf73307-c579-4e40-ada3-edcaa11943d0</t>
  </si>
  <si>
    <t>Плосківський фельдшерсько-акушерський пункт</t>
  </si>
  <si>
    <t>ВОЛИНСЬКА область, ШАЦЬКИЙ район, село ПЛОСКЕ, вулиця Садова, 7</t>
  </si>
  <si>
    <t>bafc09d6-4f42-4c75-86f5-4ba8937b2b88</t>
  </si>
  <si>
    <t>ФП Олексіївка</t>
  </si>
  <si>
    <t>ХЕРСОНСЬКА область, ГОЛОПРИСТАНСЬКИЙ район, село ОЛЕКСІЇВКА, вулиця Суворова, 32</t>
  </si>
  <si>
    <t>bafebaab-8ed7-465a-aaf8-352c5b123241</t>
  </si>
  <si>
    <t>Крушинецький фельдшерсько-акушерський пункт</t>
  </si>
  <si>
    <t>КРУШИНЕЦЬ</t>
  </si>
  <si>
    <t>ВОЛИНСЬКА область, ЛЮБОМЛЬСЬКИЙ район, село КРУШИНЕЦЬ, вулиця Лесі Українки, 4</t>
  </si>
  <si>
    <t>bb03bacf-f69e-4432-a4b2-8e67a123375f</t>
  </si>
  <si>
    <t>Таращанська АЗПСМ</t>
  </si>
  <si>
    <t>ЖИТОМИРСЬКА область, НОВОГРАД-ВОЛИНСЬКИЙ район, село ТАРАЩАНКА, вулиця Шевченко, 1</t>
  </si>
  <si>
    <t>bb0d9827-2953-4568-a35d-5446ed4a05ce</t>
  </si>
  <si>
    <t>АЗПСМ с.Соколове</t>
  </si>
  <si>
    <t>СОКОЛОВЕ</t>
  </si>
  <si>
    <t>ХАРКІВСЬКА область, ЗМІЇВСЬКИЙ район, село СОКОЛОВЕ, вулиця Отакара Яроша, 57а</t>
  </si>
  <si>
    <t>bb167f43-23d6-48b2-91c1-5df992e28b86</t>
  </si>
  <si>
    <t>ВП "Одеська станція екстреної (швидкої) медичної допомоги" КНП ООЦЕМД і МК ООР</t>
  </si>
  <si>
    <t>ОДЕСЬКА область, місто ОДЕСА, провулок Валіховський, 10</t>
  </si>
  <si>
    <t>bb19ae80-6aab-416c-bd77-bfb5b43c9702</t>
  </si>
  <si>
    <t>ЛЬВІВСЬКА область, місто СТРИЙ, вулиця Шевченка, 57</t>
  </si>
  <si>
    <t>bb1bc729-1229-40c7-b81a-1e0fd115b20a</t>
  </si>
  <si>
    <t>Фельдшерсько-акушерський пункт села Головин</t>
  </si>
  <si>
    <t>ГОЛОВИН</t>
  </si>
  <si>
    <t>РІВНЕНСЬКА область, КОСТОПІЛЬСЬКИЙ район, село ГОЛОВИН, вулиця Лесі Українки, 59</t>
  </si>
  <si>
    <t>bb1d78c5-1b5a-49c7-bd1f-3cb43fa8046a</t>
  </si>
  <si>
    <t>Фельдшерсько-акушерський пункт села Гринівці</t>
  </si>
  <si>
    <t>ГРИНІВЦІ</t>
  </si>
  <si>
    <t>ІВАНО-ФРАНКІВСЬКА область, ТЛУМАЦЬКИЙ район, село ГРИНІВЦІ, вулиця Грушевського, 24А</t>
  </si>
  <si>
    <t>bb2076a1-f8f7-42c0-8e59-41fc9943155d</t>
  </si>
  <si>
    <t>Фельдшерський пункт с.Грим`ячка</t>
  </si>
  <si>
    <t>ГРИМ'ЯЧКА</t>
  </si>
  <si>
    <t>ХМЕЛЬНИЦЬКА область, село ГРИМ'ЯЧКА, вулиця Ліснича, 5</t>
  </si>
  <si>
    <t>bb2561e1-320c-46fe-ac6c-905711ad4bd3</t>
  </si>
  <si>
    <t>Комунальне підприємство "Волинський обласний центр екстреної медичної допомоги та медицини катастроф" Волинської обласної ради відділення медицини катастроф</t>
  </si>
  <si>
    <t>bb2d6066-ea3c-44eb-98ba-f516d282713c</t>
  </si>
  <si>
    <t>Комунальне некомерційне підприємство «Жашківська багатопрофільна лікарня»  Жашківської міської ради</t>
  </si>
  <si>
    <t>ЧЕРКАСЬКА область, місто ЖАШКІВ, вулиця Лікарняна, 19</t>
  </si>
  <si>
    <t>bb2dae12-30e2-4194-aa2c-fb1523f21ba8</t>
  </si>
  <si>
    <t>Амбулаторія ЗПСМ № 6</t>
  </si>
  <si>
    <t>bb2f0985-3abe-4581-bad5-939669e9771c</t>
  </si>
  <si>
    <t>Фельдшерсько-акушерський пункт села Сморжів</t>
  </si>
  <si>
    <t>РІВНЕНСЬКА область, РІВНЕНСЬКИЙ район, село СМОРЖІВ, вулиця Робітницького, 6а</t>
  </si>
  <si>
    <t>bb31b4d9-eb7e-4f39-a5d7-7a0ba50c9e62</t>
  </si>
  <si>
    <t>Амбулаторія загальної практики - сімейної медицини №3 Чечелівського району, КНП "ДЦПМСД №7"ДМР</t>
  </si>
  <si>
    <t>ДНІПРОПЕТРОВСЬКА область, ДНІПРО район, місто ДНІПРО, вулиця Філософська, 62</t>
  </si>
  <si>
    <t>bb320f93-2480-4cdb-8703-1a3063253e22</t>
  </si>
  <si>
    <t>Амбулаторія ЗПСМ № 11 м. Кривий Ріг (КНП "ЦПМСД №6" Криворізької МР)</t>
  </si>
  <si>
    <t>ДНІПРОПЕТРОВСЬКА область, місто КРИВИЙ РІГ, вулиця Миколаївське шосе, 21 приміщення 17</t>
  </si>
  <si>
    <t>bb3c87b5-0fae-48ce-a0c8-8276aad3df97</t>
  </si>
  <si>
    <t>Ярмолинецька амбулаторія загальної практики сімейної медицини</t>
  </si>
  <si>
    <t>ХМЕЛЬНИЦЬКА область, ЯРМОЛИНЕЦЬКИЙ район, смт. ЯРМОЛИНЦІ, вулиця Шевченка, 41</t>
  </si>
  <si>
    <t>bb40753c-73fc-4794-b431-ee8833fef764</t>
  </si>
  <si>
    <t>ЗАКАРПАТСЬКА область, ХУСТСЬКИЙ район, село ІЗА, вулиця Карпутлаш, 1</t>
  </si>
  <si>
    <t>bb40905e-70b3-4b54-a79a-9caf22c5800e</t>
  </si>
  <si>
    <t>ІВАНО-ФРАНКІВСЬКА область, КОСІВСЬКИЙ район, село СТАРІ КУТИ, вулиця Шкільна, 47-а</t>
  </si>
  <si>
    <t>bb4f20d7-5134-408f-b336-cbc5c30c8280</t>
  </si>
  <si>
    <t>АЗПСМ с.Лиман</t>
  </si>
  <si>
    <t>bb58587f-5441-4186-9055-45b474732d34</t>
  </si>
  <si>
    <t>Амбулаторія №1 КНП ЦПМСД №1 Дарницького району м. Києва</t>
  </si>
  <si>
    <t>М.КИЇВ, місто КИЇВ, вулиця Вереснева, 4</t>
  </si>
  <si>
    <t>bb641cc6-04fa-4fa5-9cf3-21473a0dd830</t>
  </si>
  <si>
    <t>Амбулаторія загальної практики - сімейної медицини с. Лисичанський</t>
  </si>
  <si>
    <t>ЛИСИЧАНСЬКИЙ</t>
  </si>
  <si>
    <t>ЛУГАНСЬКА область, ПОПАСНЯНСЬКИЙ район, селище ЛИСИЧАНСЬКИЙ, вулиця Паркова, 1-д</t>
  </si>
  <si>
    <t>bb6c0ecf-c955-4255-8913-280ffc3de7ab</t>
  </si>
  <si>
    <t>ФАП с. Матяшівка</t>
  </si>
  <si>
    <t>МАТЯШІВКА</t>
  </si>
  <si>
    <t>ПОЛТАВСЬКА область, ВЕЛИКОБАГАЧАНСЬКИЙ район, село МАТЯШІВКА, вулиця Пушкіна, 59</t>
  </si>
  <si>
    <t>bb6c9b68-8fe1-4ff8-8755-a7f71782700f</t>
  </si>
  <si>
    <t>ТОВ Багатопрофільний санаторій "Сартус"</t>
  </si>
  <si>
    <t>ОДЕСЬКА область, місто ОДЕСА, бульвар Французький, 60</t>
  </si>
  <si>
    <t>bb71c819-327c-49de-86c8-051fb74d4bf1</t>
  </si>
  <si>
    <t>Підстанція міста Селидове</t>
  </si>
  <si>
    <t>ДОНЕЦЬКА область, місто СЕЛИДОВЕ, вулиця Гоголя, 66</t>
  </si>
  <si>
    <t>bb727e3c-2240-4815-bd0d-9175d3b95e01</t>
  </si>
  <si>
    <t>Амбулаторія загальної практики - сімейної медицини № 8, філія № 2, КНП "ЦПМСД №2" Святошинського району м. Києва</t>
  </si>
  <si>
    <t>bb768664-ce4d-4808-a1e4-1b51db692951</t>
  </si>
  <si>
    <t>Старовижівська АЗПСМ</t>
  </si>
  <si>
    <t>bb792a92-24ab-47ff-9709-f1ff35a443d3</t>
  </si>
  <si>
    <t>Фельдшерсько - акушерський пункт с. Калинівка</t>
  </si>
  <si>
    <t>МИКОЛАЇВСЬКА область, СНІГУРІВСЬКИЙ район, село КАЛИНІВКА, вулиця Шевченко, 29</t>
  </si>
  <si>
    <t>bb7bccdf-9a18-41cc-bd14-a444333ff182</t>
  </si>
  <si>
    <t>Амбулаторія ЗПСМ № 16, Філія 4 КНП "ЦПМСД №1" Оболонського району м. Києва</t>
  </si>
  <si>
    <t>bb7d2e56-ac36-45a6-88bf-8ea0357f7ba4</t>
  </si>
  <si>
    <t>ПОЛТАВСЬКА область, місто ГОРІШНІ ПЛАВНІ, вулиця Строни, 2-А</t>
  </si>
  <si>
    <t>bb838d5d-0c9e-44df-8d56-4f864db1da46</t>
  </si>
  <si>
    <t>Долматівська лікарська амбулаторія загальної практики - сімейної медицини</t>
  </si>
  <si>
    <t>ДОЛМАТІВКА</t>
  </si>
  <si>
    <t>ХЕРСОНСЬКА область, ГОЛОПРИСТАНСЬКИЙ район, село ДОЛМАТІВКА, прохід Шкільний, 1</t>
  </si>
  <si>
    <t>bb8c57c7-1c79-4075-bad5-ff74bf79b412</t>
  </si>
  <si>
    <t>Фельдшерський пункт с. Хрипівка</t>
  </si>
  <si>
    <t>ХРИПІВКА</t>
  </si>
  <si>
    <t>ЧЕРНІГІВСЬКА область, ГОРОДНЯНСЬКИЙ район, село ХРИПІВКА, вулиця Миру, 24</t>
  </si>
  <si>
    <t>bb8f3e5e-c55a-429c-b7a4-90a7307a8698</t>
  </si>
  <si>
    <t>Амбулаторія с. Липецька Поляна</t>
  </si>
  <si>
    <t>ЛИПЕЦЬКА ПОЛЯНА</t>
  </si>
  <si>
    <t>ЗАКАРПАТСЬКА область, ХУСТСЬКИЙ район, село ЛИПЕЦЬКА ПОЛЯНА, вулиця Шкільна, 24</t>
  </si>
  <si>
    <t>bb8f587b-e1ef-4f01-8882-e41d510069a0</t>
  </si>
  <si>
    <t>Амбулаторія №5 ТОВ "Новітній медичний простір"</t>
  </si>
  <si>
    <t>ОДЕСЬКА область, місто ОДЕСА, провулок Бісквітний, 3</t>
  </si>
  <si>
    <t>bb921ad6-e907-4403-aba8-c80a852bf4d8</t>
  </si>
  <si>
    <t>ДНІПРОПЕТРОВСЬКА область, місто КРИВИЙ РІГ, вулиця Подлєпи, 35</t>
  </si>
  <si>
    <t>bb939168-2ab9-4d77-ae9d-7ce242c28766</t>
  </si>
  <si>
    <t>bb99efcb-878f-4080-ab18-c372235893c0</t>
  </si>
  <si>
    <t>Кабінет сімейного лікаря. ФОП Горошко Анатолій Миколайович</t>
  </si>
  <si>
    <t>ДНІПРОПЕТРОВСЬКА область, ДНІПРОВСЬКИЙ район, село ОЛЕКСАНДРІВКА, вулиця Центральна, 1</t>
  </si>
  <si>
    <t>bb9ccb67-81f7-4c77-ac7f-f26f14a199ef</t>
  </si>
  <si>
    <t>Хмільницьке відділення ЕМД</t>
  </si>
  <si>
    <t>bb9d173f-f329-4e48-a8b7-e33193b1e413</t>
  </si>
  <si>
    <t>КНП "Чернігівський обласний медичний центр соціально значущих та небезпечних хвороб" ЧОР Ніжинське протитуберкульозне амбулаторно - поліклінічне відділення</t>
  </si>
  <si>
    <t>ЧЕРНІГІВСЬКА область, місто НІЖИН, вулиця Козача, 80</t>
  </si>
  <si>
    <t>bba97bc8-5113-4c3a-baef-76c7c969f5fe</t>
  </si>
  <si>
    <t>Жіноча консультація №14 консультативно-діагностичного центру №29</t>
  </si>
  <si>
    <t>ОДЕСЬКА область, місто ОДЕСА, вулиця Паустовського, 21а</t>
  </si>
  <si>
    <t>bbab0751-bcc1-4923-be26-a5dcfa02800b</t>
  </si>
  <si>
    <t>Кононівський фельдшерський пункт</t>
  </si>
  <si>
    <t>КОНОНІВКА</t>
  </si>
  <si>
    <t>ЛУГАНСЬКА область, БІЛОВОДСЬКИЙ район, село КОНОНІВКА, вулиця Центральна, 2</t>
  </si>
  <si>
    <t>bbac6ace-42f4-4625-b3be-3ca3a8ab7062</t>
  </si>
  <si>
    <t>ФП с.Михайлівка</t>
  </si>
  <si>
    <t>ВІННИЦЬКА область, ЯМПІЛЬСЬКИЙ район, село МИХАЙЛІВКА, вулиця Грушевського, 46Б</t>
  </si>
  <si>
    <t>bbb0d56a-7278-4e86-9d3e-05adda03c8c0</t>
  </si>
  <si>
    <t>Амбулаторія смт. Великий Бичків</t>
  </si>
  <si>
    <t>ЗАКАРПАТСЬКА область, РАХІВСЬКИЙ район, смт. ВЕЛИКИЙ БИЧКІВ, вулиця Грушевського, 76</t>
  </si>
  <si>
    <t>bbb4e78d-5d87-489b-a533-690310cc8f67</t>
  </si>
  <si>
    <t>ХАРКІВСЬКА область, ХАРКІВСЬКА район, місто ХАРКІВ, провулок Балакірєва, 5</t>
  </si>
  <si>
    <t>bbb5d964-edf3-479e-910c-9a0bda2a8f53</t>
  </si>
  <si>
    <t>Гірська амбулаторія ЗПСМ</t>
  </si>
  <si>
    <t>ГОРА</t>
  </si>
  <si>
    <t>КИЇВСЬКА область, БОРИСПІЛЬСЬКИЙ район, село ГОРА, вулиця Жовтнева, 35а</t>
  </si>
  <si>
    <t>bbb6287b-86d5-4d3f-a182-733eba16af57</t>
  </si>
  <si>
    <t>Кротівщинська амбулаторія загальної практики сімейної медицини</t>
  </si>
  <si>
    <t>КРОТІВЩИНА</t>
  </si>
  <si>
    <t>ПОЛТАВСЬКА область, ВЕЛИКОБАГАЧАНСЬКИЙ район, село КРОТІВЩИНА, вулиця Центральна, 145</t>
  </si>
  <si>
    <t>bbb77582-1d8e-4c70-beb4-83e1e8cfb422</t>
  </si>
  <si>
    <t>Фельдшерсько-акушерський пункт села Братишів</t>
  </si>
  <si>
    <t>БРАТИШІВ</t>
  </si>
  <si>
    <t>ІВАНО-ФРАНКІВСЬКА область, ТЛУМАЦЬКИЙ район, село БРАТИШІВ, вулиця Гориста, 8</t>
  </si>
  <si>
    <t>bbb8383a-c14d-41cc-811b-e5b5ba98cdc6</t>
  </si>
  <si>
    <t>Амбулаторія загальної практики - сімейної медицини с. Кибинці</t>
  </si>
  <si>
    <t>КИБИНЦІ</t>
  </si>
  <si>
    <t>ПОЛТАВСЬКА область, МИРГОРОДСЬКИЙ район, село КИБИНЦІ, вулиця Михайлівська, 137</t>
  </si>
  <si>
    <t>bbb8a8e0-393e-48b7-8520-6a500b6ac936</t>
  </si>
  <si>
    <t>Комишненська сільська лікарська амбулаторія</t>
  </si>
  <si>
    <t>КОМИШНЕ</t>
  </si>
  <si>
    <t>ЛУГАНСЬКА область, СТАНИЧНО-ЛУГАНСЬКИЙ район, село КОМИШНЕ, вулиця Центральна, 1</t>
  </si>
  <si>
    <t>bbbecd83-d191-4778-a549-f8fe641d1e15</t>
  </si>
  <si>
    <t>Мединська амбулаторія ЗПСМ</t>
  </si>
  <si>
    <t>МЕДИНЯ</t>
  </si>
  <si>
    <t>ІВАНО-ФРАНКІВСЬКА область, ГАЛИЦЬКИЙ район, село МЕДИНЯ, вулиця Незалежності, 254а</t>
  </si>
  <si>
    <t>bbc56539-5afe-4a51-b8d3-c5d9caeaf8c7</t>
  </si>
  <si>
    <t>Амбулаторія загальної практики - сімейної медицини смт. Улянівка</t>
  </si>
  <si>
    <t>СУМСЬКА область, БІЛОПІЛЬСЬКИЙ район, смт. УЛЯНІВКА, площа Колесника, 50</t>
  </si>
  <si>
    <t>bbc630dd-c933-4e02-b552-ebada1af2ca1</t>
  </si>
  <si>
    <t>ЗАПОРІЗЬКА область, КАМ'ЯНСЬКО-ДНІПРОВСЬКИЙ район, село ІВАНІВКА, вулиця Садова, 1</t>
  </si>
  <si>
    <t>bbc754aa-d0cb-4421-a7a2-707cf7d0a811</t>
  </si>
  <si>
    <t>Амбулаторія с.Пейтерфолво</t>
  </si>
  <si>
    <t>ПИЙТЕРФОЛВО</t>
  </si>
  <si>
    <t>ЗАКАРПАТСЬКА область, ВИНОГРАДІВСЬКИЙ район, село ПИЙТЕРФОЛВО, вулиця Раковці, 121</t>
  </si>
  <si>
    <t>bbcaf60f-491c-4b36-bfde-1e93e5c8a32f</t>
  </si>
  <si>
    <t>Крячківський фельдшерсько-акушерський пункт</t>
  </si>
  <si>
    <t>КРЯЧКІВКА</t>
  </si>
  <si>
    <t>ПОЛТАВСЬКА область, ПИРЯТИНСЬКИЙ район, село КРЯЧКІВКА, вулиця Шевченка, 10</t>
  </si>
  <si>
    <t>bbd65809-4d1d-4c56-b1fc-af410a4ffe9f</t>
  </si>
  <si>
    <t>Амбулаторія ЗПСМ м. Верхівцеве (КНП "Верхньодніпровський ЦПМСД" ВМР)</t>
  </si>
  <si>
    <t>ДНІПРОПЕТРОВСЬКА область, ВЕРХНЬОДНІПРОВСЬКИЙ район, місто ВЕРХІВЦЕВЕ, вулиця Красна, 9</t>
  </si>
  <si>
    <t>bbdd8c32-fee0-4173-830d-46f4631ff9e6</t>
  </si>
  <si>
    <t>Амбулаторія загальної практики-сімейної медицини с.Данильче</t>
  </si>
  <si>
    <t>ДАНИЛЬЧЕ</t>
  </si>
  <si>
    <t>ІВАНО-ФРАНКІВСЬКА область, РОГАТИНСЬКИЙ район, село ДАНИЛЬЧЕ, вулиця Черемшини, 4</t>
  </si>
  <si>
    <t>bbde8338-499e-47a4-a08e-6727d15dc0bb</t>
  </si>
  <si>
    <t>ФП с. Велика Шкарівка</t>
  </si>
  <si>
    <t>ВЕЛИКА ШКАРІВКА</t>
  </si>
  <si>
    <t>ХМЕЛЬНИЦЬКА область, село ВЕЛИКА ШКАРІВКА, вулиця Шкільна, 4</t>
  </si>
  <si>
    <t>bbe22ca0-a040-4def-a35a-43f0e005af71</t>
  </si>
  <si>
    <t>Фельдшерсько-акушерський пункт с.Підзахаричі</t>
  </si>
  <si>
    <t>ПІДЗАХАРИЧІ</t>
  </si>
  <si>
    <t>ЧЕРНІВЕЦЬКА область, ПУТИЛЬСЬКИЙ район, село ПІДЗАХАРИЧІ, вулиця Ю.Федьковича, 8А</t>
  </si>
  <si>
    <t>bbe279bb-2c23-4b6e-af82-60e6494e9e0d</t>
  </si>
  <si>
    <t>Комунальне некомерційне підприємство "Пологовий будинок №4" Запорізької міської ради</t>
  </si>
  <si>
    <t>ЗАПОРІЗЬКА область, місто ЗАПОРІЖЖЯ, вулиця Дудикіна, 9</t>
  </si>
  <si>
    <t>bbe71529-de7c-44fc-928d-cbc6db6faf83</t>
  </si>
  <si>
    <t>ФП с-ще Степанецьке</t>
  </si>
  <si>
    <t>СТЕПАНЕЦЬКЕ</t>
  </si>
  <si>
    <t>ЧЕРКАСЬКА область, КАНІВСЬКИЙ район, селище СТЕПАНЕЦЬКЕ, вулиця Молодіжна, 1 - а</t>
  </si>
  <si>
    <t>bbe715a9-4012-455d-a2fc-577eb27d0a18</t>
  </si>
  <si>
    <t>Хірургічне відділення № 1, відділення анестезіології та інтенсівної терапії</t>
  </si>
  <si>
    <t>ДОНЕЦЬКА область, місто СЛОВ'ЯНСЬК, вулиця ШЕВЧЕНКА, 31</t>
  </si>
  <si>
    <t>bbefd21a-f209-4733-865d-9af173dc4616</t>
  </si>
  <si>
    <t>Барахтівська амбулаторія загальної практики сімейної медицини</t>
  </si>
  <si>
    <t>БАРАХТИ</t>
  </si>
  <si>
    <t>КИЇВСЬКА область, ВАСИЛЬКІВСЬКИЙ район, село БАРАХТИ, вулиця Михайлівська, 53</t>
  </si>
  <si>
    <t>bbf5bdd0-471b-44bd-9eda-6251d48b2681</t>
  </si>
  <si>
    <t>фельдшерський пункт села Ревівка</t>
  </si>
  <si>
    <t>РЕВІВКА</t>
  </si>
  <si>
    <t>ЧЕРКАСЬКА область, КАМ'ЯНСЬКИЙ район, село РЕВІВКА, вулиця Воронкова, 25а</t>
  </si>
  <si>
    <t>bbf746d4-0778-4762-8846-01c20c2d4246</t>
  </si>
  <si>
    <t>bbf84850-5a72-454d-96d7-fbbbd30cc182</t>
  </si>
  <si>
    <t>Амбулаторія сімейної медицини № 1</t>
  </si>
  <si>
    <t>bc15796d-e43a-4dfe-9e45-0ef12200fbbb</t>
  </si>
  <si>
    <t>Біляківська амбулаторія загальної практики-сімейної медицини</t>
  </si>
  <si>
    <t>БІЛЯКИ</t>
  </si>
  <si>
    <t>ПОЛТАВСЬКА область, СЕМЕНІВСЬКИЙ район, село БІЛЯКИ, вулиця Центральна, 43</t>
  </si>
  <si>
    <t>bc184180-61ed-49f3-adab-6a259e9693d4</t>
  </si>
  <si>
    <t>Амбулаторія загальної практики - сімейної медицини №3 КНП ЦПМСД м.Мукачева</t>
  </si>
  <si>
    <t>ЗАКАРПАТСЬКА область, місто МУКАЧЕВЕ, вулиця Росвигівська, 9</t>
  </si>
  <si>
    <t>bc2150ed-89bf-4886-a44b-a26160d7a13c</t>
  </si>
  <si>
    <t>Кабінет сімейного лікаря ФОП Герасій В.Д.</t>
  </si>
  <si>
    <t>ТЕРНОПІЛЬСЬКА область, ПІДВОЛОЧИСЬКИЙ район, смт. ПІДВОЛОЧИСЬК, вулиця Данила Галицького, 9</t>
  </si>
  <si>
    <t>bc24cc47-9098-4bc6-aa37-c920682869ca</t>
  </si>
  <si>
    <t>bc2dd7af-057d-4a02-9b27-8eab871ae414</t>
  </si>
  <si>
    <t>Місце надання послуг № 3</t>
  </si>
  <si>
    <t>bc30174c-e57c-4496-85f5-ba8b0f37b9b8</t>
  </si>
  <si>
    <t>Консультативно-діагностичне відділення № 1, травматологічний пункт, клініко-діагностична лабораторія і оглядова комісія</t>
  </si>
  <si>
    <t>ОДЕСЬКА область, місто ОДЕСА, вулиця Болгарська, 38</t>
  </si>
  <si>
    <t>bc4091b3-c415-4ff8-b5a2-65f10560151e</t>
  </si>
  <si>
    <t>ТЕРНОПІЛЬСЬКА область, місто ТЕРНОПІЛЬ, вулиця Князя Острозького, 39</t>
  </si>
  <si>
    <t>bc42e734-df46-4ba2-bf2f-8a4a752ab3e3</t>
  </si>
  <si>
    <t>Трикратська АЗПСМ</t>
  </si>
  <si>
    <t>ТРИКРАТИ</t>
  </si>
  <si>
    <t>МИКОЛАЇВСЬКА область, ВОЗНЕСЕНСЬКИЙ район, село ТРИКРАТИ, вулиця Скаржинського, 42</t>
  </si>
  <si>
    <t>bc459df7-a7e0-496d-9b60-bc207b0e261f</t>
  </si>
  <si>
    <t>КП ЛМДП №1</t>
  </si>
  <si>
    <t>ВОЛИНСЬКА область, місто ЛУЦЬК, вулиця Вячеслава Чорновола, 1</t>
  </si>
  <si>
    <t>bc553486-4c40-447a-a2d6-1c66c5cdd415</t>
  </si>
  <si>
    <t>Лікувальний корпус КП "Кам'янський протитуберкульозний диспансер"ДОР"</t>
  </si>
  <si>
    <t>ДНІПРОПЕТРОВСЬКА область, КАМ'ЯНСЬКЕ район, місто КАМ'ЯНСЬКЕ, проспект Аношкіна, 70</t>
  </si>
  <si>
    <t>bc59f5e8-357d-4f6b-af74-073b307c894d</t>
  </si>
  <si>
    <t>КІРОВОГРАДСЬКА область, місто КРОПИВНИЦЬКИЙ, вулиця Миколи Левитського, 71/24</t>
  </si>
  <si>
    <t>bc5c872d-9bc9-4dd8-b67d-046e57f60427</t>
  </si>
  <si>
    <t>Амбулаторія загальної практики сімейної медицини села Новий Витків</t>
  </si>
  <si>
    <t>НОВИЙ ВИТКІВ</t>
  </si>
  <si>
    <t>ЛЬВІВСЬКА область, РАДЕХІВСЬКИЙ район, село НОВИЙ ВИТКІВ, вулиця Центральна, 2</t>
  </si>
  <si>
    <t>bc5f4cfb-7c92-48b2-818f-d61c92aee201</t>
  </si>
  <si>
    <t>Леухівська амбулаторія загальної практики сімейної медицини</t>
  </si>
  <si>
    <t>ЛЕУХИ</t>
  </si>
  <si>
    <t>ВІННИЦЬКА область, ІЛЛІНЕЦЬКИЙ район, село ЛЕУХИ, вулиця Шевченка, 1Д</t>
  </si>
  <si>
    <t>bc6caf4f-e445-49bb-a008-9a7cf339a650</t>
  </si>
  <si>
    <t>Поліклініка № 4</t>
  </si>
  <si>
    <t>ЗАПОРІЗЬКА область, місто ЗАПОРІЖЖЯ, вулиця Поштова, 32А</t>
  </si>
  <si>
    <t>bc77d60d-4f67-4193-974a-79c79ddedb5b</t>
  </si>
  <si>
    <t>bc861412-0a5d-41f2-8f13-b38086ae5eac</t>
  </si>
  <si>
    <t>Фельдшерський пункт  с. Іванівка</t>
  </si>
  <si>
    <t>ЧЕРКАСЬКА область, УМАНСЬКИЙ район, село ІВАНІВКА, вулиця Центральна, 42</t>
  </si>
  <si>
    <t>bc8a6dd7-4dcf-4714-8eb3-6de3ef8ad4bd</t>
  </si>
  <si>
    <t>Фельдшерсько-акушерський пункт с. Криниця КНП «Миколаївська ЦРЛ»</t>
  </si>
  <si>
    <t>ЛЬВІВСЬКА область, МИКОЛАЇВСЬКИЙ район, село КРИНИЦЯ, вулиця Л.Українки, 1</t>
  </si>
  <si>
    <t>bc8a98b3-f723-444d-a8d4-2f8410c43109</t>
  </si>
  <si>
    <t>Комунальне некомерційне підприємство "Пологовий будинок №9" Запорізької міської ради</t>
  </si>
  <si>
    <t>ЗАПОРІЗЬКА область, місто ЗАПОРІЖЖЯ, вулиця Новгородська, 28</t>
  </si>
  <si>
    <t>bc8bab69-f7df-4d11-a2f1-ee40e4d69429</t>
  </si>
  <si>
    <t>Витязівська сільська лікарська амбулаторія практики - сімейної медицини</t>
  </si>
  <si>
    <t>ВИТЯЗІВКА</t>
  </si>
  <si>
    <t>КІРОВОГРАДСЬКА область, БОБРИНЕЦЬКИЙ район, село ВИТЯЗІВКА, вулиця Базарна площа, 25</t>
  </si>
  <si>
    <t>bc8cc373-1eb4-4dc2-aa14-300d06502969</t>
  </si>
  <si>
    <t>bc90f7f2-a270-45dd-b0c1-69bccd80a98a</t>
  </si>
  <si>
    <t>Фельдшерсько - акушерський пункт с. Фасова</t>
  </si>
  <si>
    <t>ФАСОВА</t>
  </si>
  <si>
    <t>КИЇВСЬКА область, МАКАРІВСЬКИЙ район, село ФАСОВА, вулиця Жовтнева, 6</t>
  </si>
  <si>
    <t>bc91206b-d56e-4d6b-86ae-d0b701da255a</t>
  </si>
  <si>
    <t>Фельдшерсько-акушерський пункт села Ледне</t>
  </si>
  <si>
    <t>ЛЕДНЕ</t>
  </si>
  <si>
    <t>РІВНЕНСЬКА область, КОСТОПІЛЬСЬКИЙ район, село ЛЕДНЕ, вулиця Ватутіна, 32</t>
  </si>
  <si>
    <t>bc96c6cb-611d-4009-8473-ce45872cd46d</t>
  </si>
  <si>
    <t>Амбулаторія ЗПСМ с. Студінка</t>
  </si>
  <si>
    <t>bc980425-4e19-49fd-a19b-8013b81c6abf</t>
  </si>
  <si>
    <t>Никонорівський ФП</t>
  </si>
  <si>
    <t>ПОЛТАВСЬКА область, ЧУТІВСЬКИЙ район, село НИКОНОРІВКА, вулиця Перемоги, 6а</t>
  </si>
  <si>
    <t>bc9f774f-e933-467b-9b23-e81619b0f11b</t>
  </si>
  <si>
    <t>ФП с.Велика Андріївка</t>
  </si>
  <si>
    <t>ВЕЛИКА АНДРІЇВКА</t>
  </si>
  <si>
    <t>ХАРКІВСЬКА область, БАРВІНКІВСЬКИЙ район, село ВЕЛИКА АНДРІЇВКА, вулиця ,</t>
  </si>
  <si>
    <t>bca503ca-f88e-49aa-a54f-baeaff3a3eb4</t>
  </si>
  <si>
    <t>Більшівцівська АЗПСМ комунального некомерційного підприємства "Центр первинної медико - санітарної допомоги" Більшівцівської селищної ради</t>
  </si>
  <si>
    <t>bca7f237-2578-4a22-9cdf-5783d19c0636</t>
  </si>
  <si>
    <t>Роздорська АЗПСМ  (КНП \</t>
  </si>
  <si>
    <t>bcaa9fa3-5c6a-4653-866a-b7c0e80eacc7</t>
  </si>
  <si>
    <t>Рівчак - Степанівська сільська лікарська амбулаторія</t>
  </si>
  <si>
    <t>ЧЕРНІГІВСЬКА область, НОСІВСЬКИЙ район, село РІВЧАК-СТЕПАНІВКА, вулиця Радянська, 3</t>
  </si>
  <si>
    <t>bcb01a07-1cf9-4349-a2f1-bc05ab78eb50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</si>
  <si>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"Пустомити" пункт "Зимна Вода"</t>
  </si>
  <si>
    <t>ЛЬВІВСЬКА область, село ЗИМНА ВОДА, вулиця Сірка, 43</t>
  </si>
  <si>
    <t>bcb1e604-653c-4e76-bdcd-e402be54aea4</t>
  </si>
  <si>
    <t>Михайлопільський пункт здоров'я</t>
  </si>
  <si>
    <t>МИХАЙЛОПІЛЬ</t>
  </si>
  <si>
    <t>ОДЕСЬКА область, село МИХАЙЛОПІЛЬ, вулиця Центральна, 36</t>
  </si>
  <si>
    <t>bcbbc486-6a73-4444-9e60-c2c7a7285253</t>
  </si>
  <si>
    <t>Фельдшерсько-акушерський пункт с. Вікно</t>
  </si>
  <si>
    <t>ІВАНО-ФРАНКІВСЬКА область, ГОРОДЕНКІВСЬКИЙ район, село ВІКНО, вулиця Шевченка, 50а</t>
  </si>
  <si>
    <t>bcc1de05-9b9b-482b-8ff8-606bb05a02df</t>
  </si>
  <si>
    <t>Медичний центр 'ПЕРВОЦВІТ'</t>
  </si>
  <si>
    <t>КИЇВСЬКА область, місто ІРПІНЬ, вулиця Ново-Оскольська, 8В</t>
  </si>
  <si>
    <t>bcc7a687-efc4-4ad6-8007-2db6829bcb06</t>
  </si>
  <si>
    <t>Амбулаторія загальної практики-сімейної медицини с. Пологи</t>
  </si>
  <si>
    <t>ЗАПОРІЗЬКА область, ПОЛОГІВСЬКИЙ район, село ПОЛОГИ, вулиця Центральна, 178</t>
  </si>
  <si>
    <t>bcc9a25e-7c55-4a77-8014-b3b34f3400a8</t>
  </si>
  <si>
    <t>Поліклініка №2 ТОВ "Багатопрофільна Клініка Святого Миколая"</t>
  </si>
  <si>
    <t>ЗАПОРІЗЬКА область, місто ЗАПОРІЖЖЯ, вулиця Дніпровська, 24</t>
  </si>
  <si>
    <t>bccdbe07-f303-4387-95fc-e90a67e91c5e</t>
  </si>
  <si>
    <t>Пишненківська АЗПСМ КНП "Зіньківського ЦПМСД"</t>
  </si>
  <si>
    <t>ПИШНЕНКИ</t>
  </si>
  <si>
    <t>ПОЛТАВСЬКА область, ЗІНЬКІВСЬКИЙ район, село ПИШНЕНКИ, вулиця Миру, 7</t>
  </si>
  <si>
    <t>bcd51fef-f361-4bc1-8945-bb676d1cccb2</t>
  </si>
  <si>
    <t>bcd6ffab-71f4-4cb1-9984-70fc58552256</t>
  </si>
  <si>
    <t>bcd9b3aa-d509-42a5-b855-49cc2e335acf</t>
  </si>
  <si>
    <t>Підан Сергій</t>
  </si>
  <si>
    <t>ХАРКІВСЬКА область, ХАРКІВСЬКИЙ район, місто МЕРЕФА, вулиця Савченка, 2а</t>
  </si>
  <si>
    <t>bcdc553f-93c2-4caf-874c-bda7339564ab</t>
  </si>
  <si>
    <t>ФП Новокальчево</t>
  </si>
  <si>
    <t>НОВОКАЛЬЧЕВЕ</t>
  </si>
  <si>
    <t>ОДЕСЬКА область, БЕРЕЗІВСЬКИЙ район, село НОВОКАЛЬЧЕВЕ, вулиця Паркова, 73</t>
  </si>
  <si>
    <t>bce17f09-a7fe-427e-b10c-8515be71ef4d</t>
  </si>
  <si>
    <t>АЗПСМ сел. Васищеве</t>
  </si>
  <si>
    <t>ХАРКІВСЬКА область, ХАРКІВСЬКИЙ район, смт. ВАСИЩЕВЕ, вулиця ЗЕЛЕНА, 36</t>
  </si>
  <si>
    <t>bce630c7-9856-4bf4-ad03-c793ecfac60d</t>
  </si>
  <si>
    <t>АЗПСМ смт Кегичівка</t>
  </si>
  <si>
    <t>ХАРКІВСЬКА область, КЕГИЧІВСЬКИЙ район, смт. КЕГИЧІВКА, вулиця Калинова, 37</t>
  </si>
  <si>
    <t>bce70aa9-a675-442f-982f-e6228b775d11</t>
  </si>
  <si>
    <t>Амбулаторія загальної практики - сімейного типу с. Берездівці КНП «Миколаївська МЛ»</t>
  </si>
  <si>
    <t>bce87660-f7f0-4db1-94f8-5be8475673b4</t>
  </si>
  <si>
    <t>Новостародубська АЗПСМ</t>
  </si>
  <si>
    <t>НОВИЙ СТАРОДУБ</t>
  </si>
  <si>
    <t>КІРОВОГРАДСЬКА область, ПЕТРІВСЬКИЙ район, село НОВИЙ СТАРОДУБ, вулиця Пушкіна, 37</t>
  </si>
  <si>
    <t>bce88e03-7a0c-4229-8edd-4193bdfff293</t>
  </si>
  <si>
    <t>Фельдшерсько-акушерський пункт с. Верхня Будаківка</t>
  </si>
  <si>
    <t>ВЕРХНЯ БУДАКІВКА</t>
  </si>
  <si>
    <t>ПОЛТАВСЬКА область, МИРГОРОДСЬКИЙ район, село ВЕРХНЯ БУДАКІВКА, вулиця Центральна, 13</t>
  </si>
  <si>
    <t>bcecb1a8-bb9f-4f09-8ab7-b89a8e5e1241</t>
  </si>
  <si>
    <t>ФАП с. Дружба</t>
  </si>
  <si>
    <t>ВІННИЦЬКА область, МУРОВАНОКУРИЛОВЕЦЬКИЙ район, село ДРУЖБА, вулиця 40-річчя Перемоги, 5</t>
  </si>
  <si>
    <t>bcedb22f-e303-4a07-a7bb-b0dcb73ab756</t>
  </si>
  <si>
    <t>місце надання послуг 13</t>
  </si>
  <si>
    <t>ЖИТОМИРСЬКА область, НОВОГРАД-ВОЛИНСЬКИЙ район, село СУСЛИ, вулиця Островського, 1-А</t>
  </si>
  <si>
    <t>bcedb955-72bd-4453-959e-4da3575af751</t>
  </si>
  <si>
    <t>Фельдшерський пункт с.  Болязуби</t>
  </si>
  <si>
    <t>БОЛЯЗУБИ</t>
  </si>
  <si>
    <t>ТЕРНОПІЛЬСЬКА область, село БОЛЯЗУБИ, вулиця Молодіжна, 8</t>
  </si>
  <si>
    <t>bceec2d6-3b3e-4d35-93f9-c1ee6e239baf</t>
  </si>
  <si>
    <t>Великотелковицька амбулаторія загальної практики-сімейної медицини</t>
  </si>
  <si>
    <t>ВЕЛИКІ ТЕЛКОВИЧІ</t>
  </si>
  <si>
    <t>РІВНЕНСЬКА область, ВОЛОДИМИРЕЦЬКИЙ район, село ВЕЛИКІ ТЕЛКОВИЧІ, вулиця Шевченка, 78а</t>
  </si>
  <si>
    <t>bcf5732a-ec29-4bf8-be46-10de487d69eb</t>
  </si>
  <si>
    <t>КНП "БЛІЛ КМР" (Лікарняний банк крові)</t>
  </si>
  <si>
    <t>ДОНЕЦЬКА область, КОСТЯНТИНІВКА район, місто КОСТЯНТИНІВКА, вулиця Театральна, 22</t>
  </si>
  <si>
    <t>bcf9f0f5-dde1-4754-9fc9-a804b5ce2b89</t>
  </si>
  <si>
    <t>ЛЬВІВСЬКА область, місто СКОЛЕ, вулиця Героя Олега Ушневича, 29</t>
  </si>
  <si>
    <t>bcfaf1e3-7e7f-496f-b919-cf1060680667</t>
  </si>
  <si>
    <t>Слобода-Шлишковецька АЗПСМ</t>
  </si>
  <si>
    <t>СЛОБОДА-ШЛИШКОВЕЦЬКА</t>
  </si>
  <si>
    <t>ВІННИЦЬКА область, МОГИЛІВ-ПОДІЛЬСЬКИЙ район, село СЛОБОДА-ШЛИШКОВЕЦЬКА, вулиця Центральна, 1</t>
  </si>
  <si>
    <t>bd013e09-8f6b-457f-b806-cec156347376</t>
  </si>
  <si>
    <t>ЗАКАРПАТСЬКА область, УЖГОРОДСЬКИЙ район, село ВЕЛИКА ДОБРОНЬ, вулиця Малодоброньська, 2</t>
  </si>
  <si>
    <t>bd01ea09-e1c5-4ff2-b822-70475a129c85</t>
  </si>
  <si>
    <t>Обласний медичний центр серцево-судинних захворювань Запорізької обласниї ради</t>
  </si>
  <si>
    <t>ЗАПОРІЗЬКА область, місто ЗАПОРІЖЖЯ,  ПЕРЕМОГИ, 78</t>
  </si>
  <si>
    <t>bd0d8110-3839-4ca2-96ec-08001809d158</t>
  </si>
  <si>
    <t>Вознесенська АЗПСМ</t>
  </si>
  <si>
    <t>КИЇВСЬКА область, ЗГУРІВСЬКИЙ район, село ВОЗНЕСЕНСЬКЕ, вулиця Українська, 138</t>
  </si>
  <si>
    <t>bd0daf0c-9a1a-49e8-bc32-0bdc3195101a</t>
  </si>
  <si>
    <t>Структурний підрозділ 'Міська поліклініка №2'</t>
  </si>
  <si>
    <t>bd0dd1b2-e5d0-4c5a-b43e-dc9e32e00872</t>
  </si>
  <si>
    <t>Комунальне некомерційне підприємство "Окнянська багатопрофільна лікарня" Окнянської селищної ради Окнянського району Одеської області</t>
  </si>
  <si>
    <t>ОДЕСЬКА область, ОКНЯНСЬКИЙ район, смт. ОКНИ, вулиця Больнична, 40</t>
  </si>
  <si>
    <t>bd0e7e00-e267-4af7-85e3-bf4f177e2e57</t>
  </si>
  <si>
    <t>Фельдшерський пункт с. Миролюбівка</t>
  </si>
  <si>
    <t>ДОНЕЦЬКА область, ПОКРОВСЬКИЙ район, село МИРОЛЮБІВКА, вулиця Центральна, 1</t>
  </si>
  <si>
    <t>bd102687-1415-42e4-844d-c62850bc8782</t>
  </si>
  <si>
    <t>АЗПСМ с.Лисятичі</t>
  </si>
  <si>
    <t>ЛИСЯТИЧІ</t>
  </si>
  <si>
    <t>ЛЬВІВСЬКА область, СТРИЙСЬКИЙ район, село ЛИСЯТИЧІ, вулиця Шевченка, 26</t>
  </si>
  <si>
    <t>bd19411a-a61e-44b3-9782-b599141b1118</t>
  </si>
  <si>
    <t>ФП села Оріхуватка лікарської амбулаторії села Рай-Олександрівка</t>
  </si>
  <si>
    <t>ОРІХУВАТКА</t>
  </si>
  <si>
    <t>ДОНЕЦЬКА область, СЛОВ'ЯНСЬКИЙ район, село ОРІХУВАТКА, вулиця Лісна, 33</t>
  </si>
  <si>
    <t>bd19b183-35e3-47a9-9703-4a1473f5bced</t>
  </si>
  <si>
    <t>Стоматологія Новоукраїнка</t>
  </si>
  <si>
    <t>ДОНЕЦЬКА область, МАР'ЇНСЬКИЙ район, село НОВОУКРАЇНКА, вулиця Молодіжна, 15</t>
  </si>
  <si>
    <t>bd24a5fa-bc2b-47f6-82b7-1b67c4d0eeb5</t>
  </si>
  <si>
    <t>Фельдшерсько-акушерський пункт с.Новомиколаївка</t>
  </si>
  <si>
    <t>ОДЕСЬКА область, ЛИМАНСЬКИЙ район, село НОВОМИКОЛАЇВКА, вулиця 8 березня, 26а</t>
  </si>
  <si>
    <t>bd2b0023-57bb-4361-889b-72af773689a4</t>
  </si>
  <si>
    <t>Стоматологічний кабінет с.Надлиманське</t>
  </si>
  <si>
    <t>НАДЛИМАНСЬКЕ</t>
  </si>
  <si>
    <t>ОДЕСЬКА область, ОВІДІОПОЛЬСЬКИЙ район, село НАДЛИМАНСЬКЕ, вулиця Богдана Хмельницького, 135</t>
  </si>
  <si>
    <t>bd2e9107-1788-4c03-b76e-ea201bd8b966</t>
  </si>
  <si>
    <t>Дзигівська амбулаторія загальної практики сімейної медицини</t>
  </si>
  <si>
    <t>ДЗИГІВКА</t>
  </si>
  <si>
    <t>ВІННИЦЬКА область, ЯМПІЛЬСЬКИЙ район, село ДЗИГІВКА, вулиця Пирогова, 102</t>
  </si>
  <si>
    <t>bd31674e-9759-4317-9b22-3dd7876c79de</t>
  </si>
  <si>
    <t>Амбулаторія ЗПСМ №8  КНП "ЦПМСД №1" Голосіївського району міста Києва</t>
  </si>
  <si>
    <t>М.КИЇВ, місто КИЇВ, вулиця Новопирогівська, 25</t>
  </si>
  <si>
    <t>bd3291e7-1369-4ce0-9d15-b4a7cf7a72cf</t>
  </si>
  <si>
    <t>АЗПСМ с. Забрідь</t>
  </si>
  <si>
    <t>ЗАКАРПАТСЬКА область, ВЕЛИКОБЕРЕЗНЯНСЬКИЙ район, село ЗАБРІДЬ, вулиця без вулиці, 23</t>
  </si>
  <si>
    <t>bd32c98c-efae-419b-9c2f-e3180706c493</t>
  </si>
  <si>
    <t>ПОЛТАВСЬКА область, КРЕМЕНЧУЦЬКИЙ район, село КРИВУШІ, вулиця Богдана Хмельницького, 32-А</t>
  </si>
  <si>
    <t>bd354206-958e-468c-8e92-39f2cb0c1720</t>
  </si>
  <si>
    <t>bd3bb9e4-6f03-44cd-8dac-225ef9fad34b</t>
  </si>
  <si>
    <t>ПОЛТАВСЬКА область, місто КРЕМЕНЧУК, вулиця Академіка Маслова, 13/9</t>
  </si>
  <si>
    <t>bd3c0501-8047-4e04-9fca-2c83cd0a18aa</t>
  </si>
  <si>
    <t>ТЕРНОПІЛЬСЬКА область, МОНАСТИРИСЬКИЙ район, місто МОНАСТИРИСЬКА, вулиця Шевченка, 62</t>
  </si>
  <si>
    <t>bd3f2293-25cb-42bd-b88a-dbcc34f19b95</t>
  </si>
  <si>
    <t>Медичний центр "Здорове довголіття"</t>
  </si>
  <si>
    <t>КИЇВСЬКА область, КИЄВО-СВЯТОШИНСЬКИЙ район, село ЧАЙКИ, вулиця Лобановського, 31</t>
  </si>
  <si>
    <t>bd40d48e-3a12-4aa1-80e7-92e5dd76f80d</t>
  </si>
  <si>
    <t>ДОНЕЦЬКА область, місто ДРУЖКІВКА, вулиця Машинобудівників, 34а</t>
  </si>
  <si>
    <t>bd45038b-9c25-48aa-8ad9-ba692f011501</t>
  </si>
  <si>
    <t>амбулаторія загальної практики сімейної медицини села Віжомля Яворівського району</t>
  </si>
  <si>
    <t>ВІЖОМЛЯ</t>
  </si>
  <si>
    <t>ЛЬВІВСЬКА область, ЯВОРІВСЬКИЙ район, село ВІЖОМЛЯ, вулиця Данила Галицького, 40</t>
  </si>
  <si>
    <t>bd4f86f0-2775-41b9-8fda-81756fa99bc2</t>
  </si>
  <si>
    <t>Амбулаторія загальної практики сімейної медицини с. Вільховець</t>
  </si>
  <si>
    <t>ЧЕРКАСЬКА область, ЗВЕНИГОРОДСЬКИЙ район, село ВІЛЬХОВЕЦЬ, вулиця Заводська, 4</t>
  </si>
  <si>
    <t>bd51b48c-9951-4a2e-9524-99c7731739c4</t>
  </si>
  <si>
    <t>РІВНЕНСЬКА область, місто РІВНЕ, вулиця В'ячеслава Чорновола, 79</t>
  </si>
  <si>
    <t>bd5cb674-e589-4b49-8185-09c47ad3e5b9</t>
  </si>
  <si>
    <t>ОДЕСЬКА область, КІЛІЙСЬКИЙ район, місто КІЛІЯ, вулиця Миру, 16</t>
  </si>
  <si>
    <t>bd5d95ba-83a8-430c-9adf-8a483d31260c</t>
  </si>
  <si>
    <t>КОМУНАЛЬНЕ НЕКОМЕРЦІЙНЕ ПІДПРИЄМСТВО "ПАВЛОГРАДСЬКА ЛІКАРНЯ ІНТЕНСИВНОГО ЛІКУВАННЯ" ПАВЛОГРАДСЬКОЇ МІСЬКОЇ РАДИ</t>
  </si>
  <si>
    <t>ДНІПРОПЕТРОВСЬКА область, ДНІПРОПЕТРОВСЬКА район, місто ПАВЛОГРАД, вулиця Дніпровська, 541</t>
  </si>
  <si>
    <t>bd610c9b-68a1-4557-8fc3-2fab7d65712f</t>
  </si>
  <si>
    <t>ПЗ с. Присліп</t>
  </si>
  <si>
    <t>ПРИСЛІП</t>
  </si>
  <si>
    <t>ЗАКАРПАТСЬКА область, МІЖГІРСЬКИЙ район, село ПРИСЛІП, вулиця без назви, 83</t>
  </si>
  <si>
    <t>bd66b367-c045-4b50-b22e-8185abdbb059</t>
  </si>
  <si>
    <t>Відділення по вул. Охримовича, 6</t>
  </si>
  <si>
    <t>ЛЬВІВСЬКА область, місто СТРИЙ, вулиця Охримовича, 6</t>
  </si>
  <si>
    <t>bd679c55-300a-4af6-a8f2-c0147840428f</t>
  </si>
  <si>
    <t>ОДЕСЬКА область, місто ОДЕСА, вулиця Балтська дорога, 40</t>
  </si>
  <si>
    <t>bd6a034a-9a5d-4fe4-9966-90bc6216d243</t>
  </si>
  <si>
    <t>Мирчанська амбулаторія загальної практики сімейної медицини</t>
  </si>
  <si>
    <t>МИРЧА</t>
  </si>
  <si>
    <t>КИЇВСЬКА область, БОРОДЯНСЬКИЙ район, село МИРЧА, вулиця Шевченка, 14</t>
  </si>
  <si>
    <t>bd6b873f-0f3f-489d-8b38-80fd22fbd81f</t>
  </si>
  <si>
    <t>Амбулаторія загальної практики сімейної медицини с.Соколівка</t>
  </si>
  <si>
    <t>ЧЕРКАСЬКА область, ЖАШКІВСЬКИЙ район, село СОКОЛІВКА, вулиця Вишнева, 18</t>
  </si>
  <si>
    <t>bd6be9a5-9f52-4022-b1d4-b46c7976cac3</t>
  </si>
  <si>
    <t>Черговий кабінет ПМД Розівської амбулаторії ЗП-СМ</t>
  </si>
  <si>
    <t>bd6dba57-8f9b-42e0-a8b4-e986bc336961</t>
  </si>
  <si>
    <t>Поліклінка</t>
  </si>
  <si>
    <t>bd75ebce-8a0b-44a5-b5f3-299ab70e7485</t>
  </si>
  <si>
    <t>bd7b565d-60e9-434e-9bb3-6f281ebbd908</t>
  </si>
  <si>
    <t>Тернопільська станція, підстанція №3, пункт базування бригади с.Мишковичі</t>
  </si>
  <si>
    <t>ТЕРНОПІЛЬСЬКА область, село МИШКОВИЧІ, вулиця Надрічна, 23</t>
  </si>
  <si>
    <t>bd80e24e-f42b-46e1-99c3-ddb9cbc3aa8d</t>
  </si>
  <si>
    <t>Амбулаторно-поліклінічне відділення КНП "Новояричівська районна лікарня"</t>
  </si>
  <si>
    <t>ЛЬВІВСЬКА область, смт. НОВИЙ ЯРИЧІВ, площа Єдності, 7</t>
  </si>
  <si>
    <t>bd83dd0f-3241-439f-b388-43d325b33350</t>
  </si>
  <si>
    <t>КП "Центральна міська лікарня Червоноградської міської ради"</t>
  </si>
  <si>
    <t>ЛЬВІВСЬКА область, місто ЧЕРВОНОГРАД, вулиця Івасюка, 2</t>
  </si>
  <si>
    <t>bd85639e-d08c-4af0-8af4-f274194f2500</t>
  </si>
  <si>
    <t>Комунальне некомерційне підприємство "Малинівська амбулаторія первинної медико-санітарної допломоги"  МСР ЧР ХО</t>
  </si>
  <si>
    <t>ХАРКІВСЬКА область, ЧУГУЇВСЬКИЙ район, смт. МАЛИНІВКА, провулок Пушкіна, 2а</t>
  </si>
  <si>
    <t>bd87b066-8c2b-4450-93c7-8198a24bceaa</t>
  </si>
  <si>
    <t>Сімейна клініка на Подолі</t>
  </si>
  <si>
    <t>ПОЛТАВСЬКА область, місто ПОЛТАВА, вулиця Старий Поділ, 4а</t>
  </si>
  <si>
    <t>bd8951fd-8171-4292-bf73-5a7b9700d07a</t>
  </si>
  <si>
    <t>СЛА смт. Угроїди</t>
  </si>
  <si>
    <t>УГРОЇДИ</t>
  </si>
  <si>
    <t>СУМСЬКА область, КРАСНОПІЛЬСЬКИЙ район, смт. УГРОЇДИ, прохід Лікарняний , 1</t>
  </si>
  <si>
    <t>bd8d977f-9237-4f87-b9a1-19888fe01163</t>
  </si>
  <si>
    <t>Амбулаторія загальної практики – сімейної медицини № 9</t>
  </si>
  <si>
    <t>bd8da2d3-5b73-4abf-bcde-e4458f0f233f</t>
  </si>
  <si>
    <t>КИЇВСЬКА область, ЯГОТИНСЬКИЙ район, місто ЯГОТИН, вулиця Незалежності, 71</t>
  </si>
  <si>
    <t>bd90c96e-7803-4e1e-9526-1ab82d35ea0b</t>
  </si>
  <si>
    <t>Медична практика Дорогинська</t>
  </si>
  <si>
    <t>КИЇВСЬКА область, ФАСТІВСЬКИЙ район, село ДОРОГИНКА, вулиця Шкільна, 2-А</t>
  </si>
  <si>
    <t>bd94dc22-d2e8-4b23-a71f-71bf3b303929</t>
  </si>
  <si>
    <t>Княгининська АЗПСМ</t>
  </si>
  <si>
    <t>КНЯГИНИН</t>
  </si>
  <si>
    <t>РІВНЕНСЬКА область, ДУБЕНСЬКИЙ район, село КНЯГИНИН, вулиця Молодіжна , 2 а</t>
  </si>
  <si>
    <t>bd9a81b5-ee7b-4f37-944c-a719143634fb</t>
  </si>
  <si>
    <t>АЗПСМ с.Деражне</t>
  </si>
  <si>
    <t>РІВНЕНСЬКА область, КОСТОПІЛЬСЬКИЙ район, село ДЕРАЖНЕ, вулиця Мартинюка, 37</t>
  </si>
  <si>
    <t>bda48224-7305-4da8-955b-2080c3172f6f</t>
  </si>
  <si>
    <t>КОМУНАЛЬНЕ НЕКОМЕРЦІЙНЕ ПІДПРИЄМСТВО ЛОХВИЦЬКА МІСЬКА ЛІКАРНЯ, Токарі</t>
  </si>
  <si>
    <t>bda490fc-c172-4044-87eb-6c7e50b73fe0</t>
  </si>
  <si>
    <t>КП "Полтавський обласний центр  ЕМД та МК ПОР" (Підстанція СЕМД №3 Хорольського району)</t>
  </si>
  <si>
    <t>bda6eba5-680b-4016-b180-f310a4f37f7d</t>
  </si>
  <si>
    <t>bda9bcb5-b112-4d78-aff6-0de3ade15a41</t>
  </si>
  <si>
    <t>Амбулаторія загальної практики-сімейної медицини с. Косонь</t>
  </si>
  <si>
    <t>КОСОНЬ</t>
  </si>
  <si>
    <t>ЗАКАРПАТСЬКА область, БЕРЕГІВСЬКИЙ район, село КОСОНЬ, вулиця Кошут Лайоша, 29</t>
  </si>
  <si>
    <t>bdada192-51a8-43f7-9953-4eea2e336146</t>
  </si>
  <si>
    <t>Мобільна  бригада обстеження на ПЛР</t>
  </si>
  <si>
    <t>МИКОЛАЇВСЬКА область, місто МИКОЛАЇВ, вулиця АДМІРАЛЬСЬКА, 6</t>
  </si>
  <si>
    <t>bdb0bd27-03c7-4d37-9cf9-3b52ef4413dd</t>
  </si>
  <si>
    <t>Михайлівська АЗПСМ</t>
  </si>
  <si>
    <t>ВІННИЦЬКА область, БЕРШАДСЬКИЙ район, село МИХАЙЛІВКА, вулиця Скалецького, 4</t>
  </si>
  <si>
    <t>bdb75f64-1e32-43ea-9af8-19150d9adadc</t>
  </si>
  <si>
    <t>bdbf908c-23b9-4230-b11d-c18a09f0e9c3</t>
  </si>
  <si>
    <t>АЗПСМ с.Гусаровка</t>
  </si>
  <si>
    <t>ХАРКІВСЬКА область, БАРВІНКІВСЬКИЙ район, село ГУСАРІВКА, вулиця Донецька, 2а</t>
  </si>
  <si>
    <t>bdc09689-e5f2-4541-84c1-67fed4977b93</t>
  </si>
  <si>
    <t>Пункт здоров'я с.Перекіп</t>
  </si>
  <si>
    <t>ПЕРЕКІП</t>
  </si>
  <si>
    <t>ХАРКІВСЬКА область, ВАЛКІВСЬКИЙ район, село ПЕРЕКІП, вулиця Валківська, 55</t>
  </si>
  <si>
    <t>bdc1257b-2b51-4cbd-9c0a-cb657470e234</t>
  </si>
  <si>
    <t>ТЕРНОПІЛЬСЬКА область, село ТАРАСІВКА, вулиця Довга, 22</t>
  </si>
  <si>
    <t>bdc17f7f-35d1-4346-a207-0b9f2906bceb</t>
  </si>
  <si>
    <t>Комунальне некомерційне підприємство  "Міська клінічна лікарня № 8" Дніпровської міської ради</t>
  </si>
  <si>
    <t>ДНІПРОПЕТРОВСЬКА область, місто ДНІПРО, вулиця Космічна, 19</t>
  </si>
  <si>
    <t>bdc251ef-0fbd-4f5d-a3ec-4194dc7e6dd1</t>
  </si>
  <si>
    <t>ХАРКІВСЬКА область, ПЕРВОМАЙСЬКИЙ район, село МИХАЙЛІВКА, вулиця Центральна, 17</t>
  </si>
  <si>
    <t>bdc59e0c-6996-465d-a3f9-1e2c6a94cc7e</t>
  </si>
  <si>
    <t>Амбулаторія загальної практики-сімейної медицини м.Жмеринка №2</t>
  </si>
  <si>
    <t>bdc602f3-78ad-4b9f-b2bd-dea6953667ba</t>
  </si>
  <si>
    <t>Черченська амбулаторія загальної практики-сімейної медицини</t>
  </si>
  <si>
    <t>ВОЛИНСЬКА область, КАМІНЬ-КАШИРСЬКИЙ район, село ЧЕРЧЕ, вулиця Шкільна, 2</t>
  </si>
  <si>
    <t>bdc733e1-0b2a-47a0-91e5-481bf034a169</t>
  </si>
  <si>
    <t>Комунальне некомерційне підприємство "Кіровоградський обласний шкірно-венерологічний диспансер Кіровоградської обласної ради"</t>
  </si>
  <si>
    <t>КІРОВОГРАДСЬКА область, місто КРОПИВНИЦЬКИЙ, вулиця Комарова, 1</t>
  </si>
  <si>
    <t>bdc7344c-5b67-46d3-8a52-c198d8b7edf5</t>
  </si>
  <si>
    <t>СУМСЬКА область, місто СУМИ, вулиця Привокзальна , 31</t>
  </si>
  <si>
    <t>bdc9e33c-99f5-4c0f-919b-d3d58f6552fe</t>
  </si>
  <si>
    <t>Консультативно-діагностичне відділення (Полікліника)</t>
  </si>
  <si>
    <t>ЗАПОРІЗЬКА область, ЗАПОРІЗЬКИЙ район, місто ЗАПОРІЖЖЯ, бульвар Шевченка, 27</t>
  </si>
  <si>
    <t>bdcb3159-798a-4c09-b9eb-d2229082e5db</t>
  </si>
  <si>
    <t>КНП "БЛІЛ КМР" (Патологоанатомічне відділення)</t>
  </si>
  <si>
    <t>ДОНЕЦЬКА область, КОСТЯНТИНІВКА район, місто КОСТЯНТИНІВКА, вулиця Інженерна, 23</t>
  </si>
  <si>
    <t>bdd110e1-9e57-4ed2-bdbc-1ef62ff54adf</t>
  </si>
  <si>
    <t>Амбулаторія загальної практики сімейної медицини с. Павлів</t>
  </si>
  <si>
    <t>ПАВЛІВ</t>
  </si>
  <si>
    <t>ЛЬВІВСЬКА область, РАДЕХІВСЬКИЙ район, село ПАВЛІВ, вулиця Юності, 8</t>
  </si>
  <si>
    <t>bddd2a60-6efa-4676-8f04-55af0ef83596</t>
  </si>
  <si>
    <t>Глазівський фельдшерський пункт</t>
  </si>
  <si>
    <t>ГЛАЗОВЕ</t>
  </si>
  <si>
    <t>СУМСЬКА область, ШОСТКИНСЬКИЙ район, село ГЛАЗОВЕ, вулиця Центральна, 1б</t>
  </si>
  <si>
    <t>bddedf42-5025-439e-bdbc-b8edc647a789</t>
  </si>
  <si>
    <t>Пузняківецька амбулаторія загальної практики-сімейної медицини</t>
  </si>
  <si>
    <t>ПУЗНЯКІВЦІ</t>
  </si>
  <si>
    <t>ЗАКАРПАТСЬКА область, МУКАЧІВСЬКИЙ район, село ПУЗНЯКІВЦІ, вулиця Центральна, 69А</t>
  </si>
  <si>
    <t>bde1ea81-6499-418a-9315-2679c11bd12f</t>
  </si>
  <si>
    <t>ХОТІМЛЯ</t>
  </si>
  <si>
    <t>ХАРКІВСЬКА область, ВОВЧАНСЬКИЙ район, село ХОТІМЛЯ, вулиця Єсеніна, 7</t>
  </si>
  <si>
    <t>bde5a399-e8f5-49a9-a1ef-27e545bab5b4</t>
  </si>
  <si>
    <t>ТЕРНОПІЛЬСЬКА область, ПІДГАЄЦЬКИЙ район, місто ПІДГАЙЦІ, вулиця Т.ШЕВЧЕНКА, 17</t>
  </si>
  <si>
    <t>bde6d2a5-f41f-4045-b46c-dd23e4a1b6f4</t>
  </si>
  <si>
    <t>ХМЕЛЬНИЦЬКА область, місто ХМЕЛЬНИЦЬКИЙ, вулиця Волочиська, 6</t>
  </si>
  <si>
    <t>bdefafdd-3304-47a3-96c5-072f1a139008</t>
  </si>
  <si>
    <t>АЗПСМ с. Одрадове</t>
  </si>
  <si>
    <t>ОДРАДОВЕ</t>
  </si>
  <si>
    <t>ХАРКІВСЬКА область, ПЕРВОМАЙСЬКИЙ район, село ОДРАДОВЕ, вулиця Центральна, 59</t>
  </si>
  <si>
    <t>bdfb31af-c6a2-4cc0-a195-880489e75f4e</t>
  </si>
  <si>
    <t>Х лет Октября - Комунальне некомерційне підприємство Лисичанської міської ради "Міська стоматологічна поліклініка"</t>
  </si>
  <si>
    <t>ЛУГАНСЬКА область, місто ЛИСИЧАНСЬК, вулиця Мєльнікова, 48</t>
  </si>
  <si>
    <t>bdff09fe-3abe-4146-a598-7072fa1cfab1</t>
  </si>
  <si>
    <t>Комунальне некомерційне підприємство "Центр первинної медико-санітарної допомоги №2" Святошинського району м. Києва</t>
  </si>
  <si>
    <t>М.КИЇВ, місто КИЇВ, вулиця Кучера, 5</t>
  </si>
  <si>
    <t>be1550ff-adc4-4d6e-89e9-79f9297fce9a</t>
  </si>
  <si>
    <t>ХОРОХОРИН</t>
  </si>
  <si>
    <t>ВОЛИНСЬКА область, ЛУЦЬКИЙ район, село ХОРОХОРИН, вулиця Незалежності, 44-а</t>
  </si>
  <si>
    <t>be18fa3e-0b46-4390-ab60-833cfe6532c2</t>
  </si>
  <si>
    <t>ЗАКАРПАТСЬКА область, СВАЛЯВСЬКИЙ район, місто СВАЛЯВА, вулиця Визволення, 23</t>
  </si>
  <si>
    <t>be1c452f-86d7-453d-8f7b-40ab8a9229d9</t>
  </si>
  <si>
    <t>Сокілецький фельдшерський пункт</t>
  </si>
  <si>
    <t>ТЕРНОПІЛЬСЬКА область, БУЧАЦЬКИЙ район, село СОКІЛЕЦЬ, вулиця Долішня, 1а</t>
  </si>
  <si>
    <t>be1c93b9-f551-4f6d-9ae2-90c306547312</t>
  </si>
  <si>
    <t>Фельдшерсько-акушерський пункт села Костринська Розтока</t>
  </si>
  <si>
    <t>КОСТРИНСЬКА РОЗТОКА</t>
  </si>
  <si>
    <t>ЗАКАРПАТСЬКА область, ВЕЛИКОБЕРЕЗНЯНСЬКИЙ район, село КОСТРИНСЬКА РОЗТОКА, вулиця , 34</t>
  </si>
  <si>
    <t>be204679-bd33-4187-86bd-b998b2a3c3ac</t>
  </si>
  <si>
    <t>Фельдшерсько-акушерський пункт села Підлиман</t>
  </si>
  <si>
    <t>ПІДЛИМАН</t>
  </si>
  <si>
    <t>ХАРКІВСЬКА область, БОРІВСЬКИЙ район, село ПІДЛИМАН, вулиця Торгова, 12</t>
  </si>
  <si>
    <t>be23ab5f-17f9-4326-b631-2998cb5b072d</t>
  </si>
  <si>
    <t>Комунальне некомерційне підприємство "Веселинівська  районна лікарня" Веселинівської селищної ради</t>
  </si>
  <si>
    <t>be240c0a-0176-401f-926a-823b9057ce12</t>
  </si>
  <si>
    <t>Пришибська АЗПСМ</t>
  </si>
  <si>
    <t>be2a6d6e-49c7-4b41-99c2-8b9e768ae1c7</t>
  </si>
  <si>
    <t>ДНІПРОПЕТРОВСЬКА область, місто КРИВИЙ РІГ, вулиця Січеславська, 24</t>
  </si>
  <si>
    <t>be2cf202-a3dd-4832-a634-b52f78b401e1</t>
  </si>
  <si>
    <t>Амбулаторія монопрактики с.Семенівка</t>
  </si>
  <si>
    <t>КИЇВСЬКА область, БАРИШІВСЬКИЙ район, село СЕМЕНІВКА, вулиця Піщана, 3</t>
  </si>
  <si>
    <t>be3167e2-fd53-4b41-9f48-60a4e2876528</t>
  </si>
  <si>
    <t>Комунальне некомерційне підприємство Степанівської селищної ради "Амбулаторія загальної практики-сімейної медицини смт.Степанівка"</t>
  </si>
  <si>
    <t>СУМСЬКА область, СУМСЬКИЙ район, смт. СТЕПАНІВКА, вулиця Промислова, 3</t>
  </si>
  <si>
    <t>be32e3f3-00ed-4ec3-ac71-7390d457ecb7</t>
  </si>
  <si>
    <t>АмбулаторіяЗПСМ с. Мислів</t>
  </si>
  <si>
    <t>МИСЛІВ</t>
  </si>
  <si>
    <t>ІВАНО-ФРАНКІВСЬКА область, КАЛУСЬКИЙ район, село МИСЛІВ, вулиця Шевченка, 45</t>
  </si>
  <si>
    <t>be36618b-e77f-480c-a09f-83086700f29b</t>
  </si>
  <si>
    <t>ФП с. Потапці</t>
  </si>
  <si>
    <t>ПОТАПЦІ</t>
  </si>
  <si>
    <t>ЧЕРКАСЬКА область, КАНІВСЬКИЙ район, село ПОТАПЦІ, вулиця Чапаєва, 17</t>
  </si>
  <si>
    <t>be3a3e81-5fef-40de-8028-76eee186b606</t>
  </si>
  <si>
    <t>Амбулаторія загальної практики - сімейної медицини м. Гадяч № 2</t>
  </si>
  <si>
    <t>ПОЛТАВСЬКА область, місто ГАДЯЧ, вулиця Полтавська, 44</t>
  </si>
  <si>
    <t>be3b30db-9f40-486c-bc89-59371179d0c8</t>
  </si>
  <si>
    <t>КП "МІСЬКА СТОМАТОЛОГІЧНА ПОЛІКЛІНІКА" ОЛЕКСАНДРІЙСЬКОЇ МІСЬКОЇ РАДИ</t>
  </si>
  <si>
    <t>КІРОВОГРАДСЬКА область, місто ОЛЕКСАНДРІЯ, площа Соборна, 7</t>
  </si>
  <si>
    <t>be3bed74-3b84-42cc-9d5d-6e3978a475f2</t>
  </si>
  <si>
    <t>Шабалинівська амбулаторія загальної практики - сімейної медицини</t>
  </si>
  <si>
    <t>ШАБАЛИНІВ</t>
  </si>
  <si>
    <t>ЧЕРНІГІВСЬКА область, село ШАБАЛИНІВ, вулиця Центральна, 208</t>
  </si>
  <si>
    <t>be3d08d8-7355-4928-b1b3-3f8762e6121e</t>
  </si>
  <si>
    <t>Амбулаторія загальної практики сімейної медицини с.Жубровичі</t>
  </si>
  <si>
    <t>ЖУБРОВИЧІ</t>
  </si>
  <si>
    <t>ЖИТОМИРСЬКА область, ОЛЕВСЬКИЙ район, село ЖУБРОВИЧІ, вулиця Шевченка, 12 Б</t>
  </si>
  <si>
    <t>be40c6db-2a0b-4e78-8dd5-ad7fa4c6f1ff</t>
  </si>
  <si>
    <t>Амбулаторія загальної практики - сімейної медицини м. Миргород № 4</t>
  </si>
  <si>
    <t>ПОЛТАВСЬКА область, місто МИРГОРОД, вулиця Ламана, 23-а</t>
  </si>
  <si>
    <t>be433b33-dd9b-4856-b766-82959e8fd645</t>
  </si>
  <si>
    <t>КНП "Меденицька лікарня" Меденицької селищної ради</t>
  </si>
  <si>
    <t>ЛЬВІВСЬКА область, ДРОГОБИЦЬКИЙ район, смт. МЕДЕНИЧІ, вулиця Незалежності, 10</t>
  </si>
  <si>
    <t>be459a31-d137-42d0-93c7-fb43e996186e</t>
  </si>
  <si>
    <t>Амбулаторія загальної практики-сімейної медицини с. Запсонь</t>
  </si>
  <si>
    <t>ЗАПСОНЬ</t>
  </si>
  <si>
    <t>ЗАКАРПАТСЬКА область, БЕРЕГІВСЬКИЙ район, село ЗАПСОНЬ, вулиця Головна, 96</t>
  </si>
  <si>
    <t>be47f828-e141-47db-82b8-1879292bae97</t>
  </si>
  <si>
    <t>АЗПСМ с.Жулин</t>
  </si>
  <si>
    <t>ЖУЛИН</t>
  </si>
  <si>
    <t>ЛЬВІВСЬКА область, СТРИЙСЬКИЙ район, село ЖУЛИН, вулиця Героїв  Небесної  Сотні, 3</t>
  </si>
  <si>
    <t>be4b6bf1-245a-46b4-b43a-bf5f15124508</t>
  </si>
  <si>
    <t>Теплицьке відділення ЕМД</t>
  </si>
  <si>
    <t>ВІННИЦЬКА область, смт. ТЕПЛИК, вулиця Незалежності, 2</t>
  </si>
  <si>
    <t>be4e688f-6882-4349-b1cc-4c10bfb9fcb2</t>
  </si>
  <si>
    <t>Варварівська  сільська лікарська амбулаторія загальної практики-сімейної медицини</t>
  </si>
  <si>
    <t>ЛУГАНСЬКА область, КРЕМІНСЬКИЙ район, село ВАРВАРІВКА, вулиця Шкільна, 2</t>
  </si>
  <si>
    <t>be522f00-9d19-47a2-8078-a4d4588da80f</t>
  </si>
  <si>
    <t>Амбулаторія №3 КНП "СЦПМСД" м.Сєвєродонецьк</t>
  </si>
  <si>
    <t>ЛУГАНСЬКА область, місто СЄВЄРОДОНЕЦЬК, вулиця Сметаніна, 5У</t>
  </si>
  <si>
    <t>be55efbc-5f58-4fcf-bd4a-2658986c32bd</t>
  </si>
  <si>
    <t>ХМЕЛЬНИЦЬКА область, місто ХМЕЛЬНИЦЬКИЙ, вулиця ФІЛАТОВА, 4</t>
  </si>
  <si>
    <t>be5716b4-1b30-4745-9a4d-0ef199a6e1b3</t>
  </si>
  <si>
    <t>Амбулаторія загальної практики - сімейної медицини № 7, філія №2, КНП "ЦПМСД №2" Святошинського району м. Києва</t>
  </si>
  <si>
    <t>be5d5b79-46c7-424f-a88e-c2436ee0544c</t>
  </si>
  <si>
    <t>відокремлений структурнй підрозділ КНП "СПБР" ГРИШКОВЕЦЬКОЇ СЕЛИЩНОЇ, РАЙГОРОДОЦЬКОЇ, СЕМЕНІВСЬКОЇ ТА ШВАЙКІВСЬКОЇ СІЛЬСЬКИХ РАД ЗА АДРЕСОЮ С. РАЙГОРОДОК</t>
  </si>
  <si>
    <t>ЖИТОМИРСЬКА область, село РАЙГОРОДОК, вулиця Соборна, 23</t>
  </si>
  <si>
    <t>be5e44b8-e06a-4ca1-9e07-229691e3aa42</t>
  </si>
  <si>
    <t>Амбулаторія загальної практики - сімейної медицини № 4, КНП "ЦПМСД №3" Святошинського району м. Києва</t>
  </si>
  <si>
    <t>be63bf49-0127-412c-82a8-fafb0b17c947</t>
  </si>
  <si>
    <t>АЗПСМ с. Устимівка</t>
  </si>
  <si>
    <t>КИЇВСЬКА область, ВАСИЛЬКІВСЬКИЙ район, село УСТИМІВКА, вулиця Тромси, 26</t>
  </si>
  <si>
    <t>be63c63b-93da-4657-910b-945e0f810374</t>
  </si>
  <si>
    <t>be66e421-21d6-492b-83a7-a19133120bb1</t>
  </si>
  <si>
    <t>ТОВ "ОКСФОРД МЕДІКАЛ-ВІННИЦЯ"</t>
  </si>
  <si>
    <t>ВІННИЦЬКА область, місто ВІННИЦЯ, вулиця Пирогова, 34</t>
  </si>
  <si>
    <t>be6a2806-946a-461c-a115-563e86e4071c</t>
  </si>
  <si>
    <t>Комунальне некомерційне підприємство "Багатопрофільна лікарня Баштанського району" Баштанської районної ради Миколаївської області</t>
  </si>
  <si>
    <t>МИКОЛАЇВСЬКА область, БАШТАНСЬКИЙ район, місто БАШТАНКА, вулиця Ювілейна, 3</t>
  </si>
  <si>
    <t>be6c0b29-8a1e-4637-b40a-58c843955c84</t>
  </si>
  <si>
    <t>АЗПСМ с. Виноград</t>
  </si>
  <si>
    <t>ІВАНО-ФРАНКІВСЬКА область, КОЛОМИЙСЬКИЙ район, село ВИНОГРАД, вулиця Українська , 22</t>
  </si>
  <si>
    <t>be6cd1bb-7d1b-4a67-9534-38781c510ac7</t>
  </si>
  <si>
    <t>Комунальне некомерційне підприємство "Дитяча поліклініка №2" Чернігівської міської ради. Перше педіатричне відділення</t>
  </si>
  <si>
    <t>be6ea9c9-099d-4961-9cf4-99af614c75c8</t>
  </si>
  <si>
    <t>Хмельницька область, Чемеровецький район, смт. Чемерівці, вул. Центральна, буд 61Г</t>
  </si>
  <si>
    <t>ХМЕЛЬНИЦЬКА область, ЧЕМЕРОВЕЦЬКИЙ район, смт. ЧЕМЕРІВЦІ, вулиця Центральна, 61Г</t>
  </si>
  <si>
    <t>be6f34b5-f165-4680-a8ec-0893d388e5f2</t>
  </si>
  <si>
    <t>АЗПСМ с. Негровець</t>
  </si>
  <si>
    <t>НЕГРОВЕЦЬ</t>
  </si>
  <si>
    <t>ЗАКАРПАТСЬКА область, МІЖГІРСЬКИЙ район, село НЕГРОВЕЦЬ, вулиця без назви, 296</t>
  </si>
  <si>
    <t>be74f27c-39cc-4997-8cb7-a55bb6d667e6</t>
  </si>
  <si>
    <t>be7b5ec8-0e33-4270-8e3e-c5f944124917</t>
  </si>
  <si>
    <t>(проспект Оболонський,34д) КОМУНАЛЬНЕ НЕКОМЕРЦІЙНЕ ПІДПРИЄМСТВО "КИЇВСЬКА СТОМАТОЛОГІЯ"</t>
  </si>
  <si>
    <t>М.КИЇВ, місто КИЇВ, проспект Оболонський, 34д</t>
  </si>
  <si>
    <t>be7db482-03b4-434b-b6b1-dd73d103f1ac</t>
  </si>
  <si>
    <t>Амбулаторія загальної практики-сімейної медицини с. Бистриця</t>
  </si>
  <si>
    <t>БИСТРИЦЯ</t>
  </si>
  <si>
    <t>ІВАНО-ФРАНКІВСЬКА область, село БИСТРИЦЯ, вулиця Центральна, 104/2</t>
  </si>
  <si>
    <t>be814ddf-8780-4aa3-a1c9-8c477214d769</t>
  </si>
  <si>
    <t>ЗАПОРІЗЬКА область, місто МЕЛІТОПОЛЬ, бульвар ім. 30-річчя Перемоги, 2а</t>
  </si>
  <si>
    <t>be81783d-e65b-4dfa-9ae0-fcc1286e0bb6</t>
  </si>
  <si>
    <t>Фельдшерский пункт х. Ферма</t>
  </si>
  <si>
    <t>ФЕРМА</t>
  </si>
  <si>
    <t>КИЇВСЬКА область, МАКАРІВСЬКИЙ район, село ФЕРМА, вулиця Дружби, 14</t>
  </si>
  <si>
    <t>be860d19-1378-461f-9ac0-407b2985995e</t>
  </si>
  <si>
    <t>be861f7a-9fd3-4c93-8b93-b4341fc80d85</t>
  </si>
  <si>
    <t>ЛЬВІВСЬКА область, ЖОВКІВСЬКИЙ район, смт. МАГЕРІВ, вулиця Яворівська, 3</t>
  </si>
  <si>
    <t>be86e6e9-1df9-4895-a592-b188360ced09</t>
  </si>
  <si>
    <t>Арбузинський пункт постійного базування бригад екстреної (швидкої) медичної допомоги</t>
  </si>
  <si>
    <t>МИКОЛАЇВСЬКА область, смт. АРБУЗИНКА, вулиця Центральна, 88</t>
  </si>
  <si>
    <t>be8745ec-b608-4942-a66c-587f6759277a</t>
  </si>
  <si>
    <t>ДОНЕЦЬКА область, місто БАХМУТ, вулиця Горького, 47</t>
  </si>
  <si>
    <t>be95cf32-fc36-4bab-a083-0f48b6a7039d</t>
  </si>
  <si>
    <t>АЗПСМ с.Кострино</t>
  </si>
  <si>
    <t>КОСТРИНА</t>
  </si>
  <si>
    <t>ЗАКАРПАТСЬКА область, ВЕЛИКОБЕРЕЗНЯНСЬКИЙ район, село КОСТРИНА, вулиця без вулиці, 105</t>
  </si>
  <si>
    <t>be96891c-4039-4252-809f-a322ba5bdba8</t>
  </si>
  <si>
    <t>Безбородьківська амбулаторія загальної практики сімейної медицини КНП "Драбівський ЦПМСД"</t>
  </si>
  <si>
    <t>БЕЗБОРОДЬКИ</t>
  </si>
  <si>
    <t>ЧЕРКАСЬКА область, ДРАБІВСЬКИЙ район, село БЕЗБОРОДЬКИ, вулиця Лісова, 5</t>
  </si>
  <si>
    <t>be9a8776-a961-483c-b931-c50b76198cf2</t>
  </si>
  <si>
    <t>Амбулаторія загальної практики сімейної медицини с. Голубине</t>
  </si>
  <si>
    <t>be9b78db-5177-4801-bae7-e55a7661e0f8</t>
  </si>
  <si>
    <t>Скаржинці</t>
  </si>
  <si>
    <t>ХМЕЛЬНИЦЬКА область, ЯРМОЛИНЕЦЬКИЙ район, село СКАРЖИНЦІ, вулиця ,</t>
  </si>
  <si>
    <t>be9d616b-8162-4221-9546-a5fec9762494</t>
  </si>
  <si>
    <t>АЗПСМ с.Новоградківка</t>
  </si>
  <si>
    <t>beafb82a-07da-4cbb-af4c-ce501014d9f5</t>
  </si>
  <si>
    <t>місце надання послуг №4</t>
  </si>
  <si>
    <t>ОДЕСЬКА область, місто ІЗМАЇЛ, вулиця Шевченка, 1</t>
  </si>
  <si>
    <t>beb83e11-32cf-489e-89d0-d1f6990838c6</t>
  </si>
  <si>
    <t>Комунальне Некомерційне Підприємство «Сторожинецька Багатопрофільна Лікарня Інтенсивного Лікування» Сторожинецької міської ради Чернівецького району Чернівецької області</t>
  </si>
  <si>
    <t>ЧЕРНІВЕЦЬКА область, місто СТОРОЖИНЕЦЬ, вулиця Видинівського, 22</t>
  </si>
  <si>
    <t>beba7630-647f-4a6e-86e0-895f45dae812</t>
  </si>
  <si>
    <t>Губинський фельдшерський пункт</t>
  </si>
  <si>
    <t>ГУБИН</t>
  </si>
  <si>
    <t>ТЕРНОПІЛЬСЬКА область, БУЧАЦЬКИЙ район, село ГУБИН, вулиця Головна, 37</t>
  </si>
  <si>
    <t>bec2d7d4-ad1c-4ede-aed0-d85ef22c4280</t>
  </si>
  <si>
    <t>bec31307-0ce5-4c66-bbb2-3d680f32db2c</t>
  </si>
  <si>
    <t>Мильцівський фельдшерсько-акушерський пункт</t>
  </si>
  <si>
    <t>МИЛЬЦІ</t>
  </si>
  <si>
    <t>ВОЛИНСЬКА область, СТАРОВИЖІВСЬКИЙ район, село МИЛЬЦІ, вулиця Богатирьова, 23</t>
  </si>
  <si>
    <t>bee0317f-ebb4-4cf2-b656-e4de758191f6</t>
  </si>
  <si>
    <t>Амбулаторія ЗПСМ №5 КНМП "ЦПМСД №1" міста Кременчука</t>
  </si>
  <si>
    <t>beeacf46-dd22-46ad-9845-da46721327e0</t>
  </si>
  <si>
    <t>Фельдшерсько-акушерський пункт села Корчин</t>
  </si>
  <si>
    <t>РІВНЕНСЬКА область, КОСТОПІЛЬСЬКИЙ район, село КОРЧИН, вулиця Лісова, 51</t>
  </si>
  <si>
    <t>bef16c01-d3bb-4ee5-990b-2521a084e7d7</t>
  </si>
  <si>
    <t>Головненська амбулаторія групової практики</t>
  </si>
  <si>
    <t>ГОЛОВНЕ</t>
  </si>
  <si>
    <t>ВОЛИНСЬКА область, ЛЮБОМЛЬСЬКИЙ район, смт. ГОЛОВНЕ, вулиця Миру, 1</t>
  </si>
  <si>
    <t>bef34ece-bdd8-43bf-b927-bed7857cafc3</t>
  </si>
  <si>
    <t>КНП "МЛ" МСР</t>
  </si>
  <si>
    <t>ЛЕТНЯ</t>
  </si>
  <si>
    <t>ЛЬВІВСЬКА область, ДРОГОБИЦЬКИЙ район, село ЛЕТНЯ, вулиця Богдана Хмельницького, 64</t>
  </si>
  <si>
    <t>befa05fd-9b09-420e-a2f6-1b21080d4399</t>
  </si>
  <si>
    <t>Відділення амбулаторного хронічного гемодіалізу № 12</t>
  </si>
  <si>
    <t>ХАРКІВСЬКА область, село КАТЕРИНІВКА, вулиця Живописна, 42</t>
  </si>
  <si>
    <t>befbc0d7-2b8c-453b-9cf3-50217f9e7588</t>
  </si>
  <si>
    <t>ІВАНО-ФРАНКІВСЬКА область, місто ІВАНО-ФРАНКІВСЬК, вулиця Грушевського, 2</t>
  </si>
  <si>
    <t>befceade-945e-401b-87d6-c82ed0e4cf60</t>
  </si>
  <si>
    <t>Яцинівський фельдшерсько-акушерський пункт</t>
  </si>
  <si>
    <t>ЯЦИНИ</t>
  </si>
  <si>
    <t>ПОЛТАВСЬКА область, ПИРЯТИНСЬКИЙ район, село ЯЦИНИ, вулиця Гагаріна, 325</t>
  </si>
  <si>
    <t>befd242a-c6f3-4ebe-9f07-b4dd634bd245</t>
  </si>
  <si>
    <t>ФЕЛЬДШЕРСКО-АКУШЕРСЬКИЙ ПУНКТ с. Владичень</t>
  </si>
  <si>
    <t>ВЛАДИЧЕНЬ</t>
  </si>
  <si>
    <t>ОДЕСЬКА область, БОЛГРАДСЬКИЙ район, село ВЛАДИЧЕНЬ, вулиця Центральна, 45</t>
  </si>
  <si>
    <t>bf020bdb-f17c-4d40-8eb5-b629ad0bce05</t>
  </si>
  <si>
    <t>Амбулаторія загальної практики - сімейної медицини "Рожева"</t>
  </si>
  <si>
    <t>МИКОЛАЇВСЬКА область, місто ПЕРВОМАЙСЬК, вулиця Рожева, 1</t>
  </si>
  <si>
    <t>bf078df6-718e-47e8-96c3-5fd950eed8f8</t>
  </si>
  <si>
    <t>Амбулаторія №1 КНП БМР «Броварський міський центр первинної медико-санітарної допомоги»</t>
  </si>
  <si>
    <t>КИЇВСЬКА область, місто БРОВАРИ,  Олімпійська вул., 8Б</t>
  </si>
  <si>
    <t>bf09ff8f-ebc5-4802-8d39-2c40999bd982</t>
  </si>
  <si>
    <t>bf0cd718-0403-40e0-87b9-ac2aa6688600</t>
  </si>
  <si>
    <t>Сільська лікарська амбулаторія загальної практики - сімейної медицини села Нова Кам'янка</t>
  </si>
  <si>
    <t>ДОНЕЦЬКА область, БАХМУТСЬКИЙ район, село НОВА КАМ'ЯНКА, вулиця Лесі Українки, 2 б</t>
  </si>
  <si>
    <t>bf0d9741-95b9-40a0-9aab-9771ab456b42</t>
  </si>
  <si>
    <t>bf0f06ab-02d5-49a5-85b8-ce5765b0e073</t>
  </si>
  <si>
    <t>Амбулаторія ЗПСМ  с.Мирне</t>
  </si>
  <si>
    <t>ОДЕСЬКА область, БІЛЯЇВСЬКИЙ район, село МИРНЕ, вулиця ЦЕНТРАЛЬНА, 101 А</t>
  </si>
  <si>
    <t>bf132d47-c728-4c9b-9ce8-f64aa5557d18</t>
  </si>
  <si>
    <t>ДНІПРОПЕТРОВСЬКА область, ВЕРХНЬОДНІПРОВСЬКИЙ район, місто ВЕРХНЬОДНІПРОВСЬК, проспект Шевченка, 18</t>
  </si>
  <si>
    <t>bf1af21b-ba48-46d0-9a60-e47c1a5a330f</t>
  </si>
  <si>
    <t>bf1c9c72-4dce-49a1-b517-58aae7ed5813</t>
  </si>
  <si>
    <t>КНП "ЦПМСД №3 Дніпровського району м. Києва" Амбулаторія загальної практики - сімейної медицини №2</t>
  </si>
  <si>
    <t>bf2145dc-9f6f-42d3-831f-d04e45b573f9</t>
  </si>
  <si>
    <t>Фельдшерський пункт с. Петрівка</t>
  </si>
  <si>
    <t>ДОНЕЦЬКА область, ПОКРОВСЬКИЙ район, село ПЕТРІВКА, вулиця Центральна, 26/2</t>
  </si>
  <si>
    <t>bf215c39-cb62-44b3-a22e-d5d7960ba9f9</t>
  </si>
  <si>
    <t>ЗАКАРПАТСЬКА область, МІЖГІРСЬКИЙ район, смт. МІЖГІР'Я, вулиця Незалежності, 4</t>
  </si>
  <si>
    <t>bf24b084-1ba3-45e8-a0a2-16893a5b9fad</t>
  </si>
  <si>
    <t>Фельдшерсько-акушерський пункт с. Новоселиця</t>
  </si>
  <si>
    <t>ЗАКАРПАТСЬКА область, ПЕРЕЧИНСЬКИЙ район, село НОВОСЕЛИЦЯ, вулиця Новоселиця, 27</t>
  </si>
  <si>
    <t>bf28008a-9862-4ecf-9cf5-b6c148d5021a</t>
  </si>
  <si>
    <t>Сватківський фельдшерсько-акушерський пункт</t>
  </si>
  <si>
    <t>СВАТКИ</t>
  </si>
  <si>
    <t>ПОЛТАВСЬКА область, ГАДЯЦЬКИЙ район, село СВАТКИ, вулиця Шевченка, 64</t>
  </si>
  <si>
    <t>bf2b04e6-86d9-49f0-a265-1abbdb3cd245</t>
  </si>
  <si>
    <t>Кабінет "Довіра" №3</t>
  </si>
  <si>
    <t>bf2b2dfe-19b5-4997-be83-29f4c5b196c4</t>
  </si>
  <si>
    <t>Фельдшерсько - акушерський пункт с. Кобзарці</t>
  </si>
  <si>
    <t>КОБЗАРЦІ</t>
  </si>
  <si>
    <t>МИКОЛАЇВСЬКА область, СНІГУРІВСЬКИЙ район, село КОБЗАРЦІ, вулиця Центральна, 1</t>
  </si>
  <si>
    <t>bf375be1-426c-41fc-aab7-1deb2a4def21</t>
  </si>
  <si>
    <t>Черговий кабінет  надання  невідкладної медичної допомоги</t>
  </si>
  <si>
    <t>bf40c4ba-3409-401b-a421-e61267ee2280</t>
  </si>
  <si>
    <t>Амбулаторія № 5 КНП "ЦПМСД № 5" ОМР</t>
  </si>
  <si>
    <t>ОДЕСЬКА область, місто ОДЕСА, вулиця Академіка Заболотного, 58</t>
  </si>
  <si>
    <t>bf4114a2-fc03-46c5-bf37-4c3e3a301641</t>
  </si>
  <si>
    <t>ДОНЕЦЬКА область, місто ДРУЖКІВКА, вулиця Кирпична, 64А</t>
  </si>
  <si>
    <t>bf44b645-6700-4ed2-8960-8d390f8c92af</t>
  </si>
  <si>
    <t>ФОП Поліщук Ігор Борисович</t>
  </si>
  <si>
    <t>КІРОВОГРАДСЬКА область, ГОЛОВАНІВСЬКИЙ район, смт. ГОЛОВАНІВСЬК, вулиця Поштова, 2</t>
  </si>
  <si>
    <t>bf46483d-a736-4a09-ad65-651e539d5551</t>
  </si>
  <si>
    <t>Амбулаторія загальної практики - сімейної медицина №4</t>
  </si>
  <si>
    <t>М.КИЇВ, місто КИЇВ, вулиця Харченка Євгена, 43-а</t>
  </si>
  <si>
    <t>bf4ba733-b05b-4396-9fec-ed470e81badd</t>
  </si>
  <si>
    <t>Амбулаторія групової практики с. Студеники</t>
  </si>
  <si>
    <t>КИЇВСЬКА область, ПЕРЕЯСЛАВ-ХМЕЛЬНИЦЬКИЙ район, село СТУДЕНИКИ, вулиця Діагональна, 4</t>
  </si>
  <si>
    <t>bf4e39b6-af9d-4bf3-9ecf-8344f9c38876</t>
  </si>
  <si>
    <t>Шульгінська сільська лікарська амбулаторія загальної практики – сімейної медицини</t>
  </si>
  <si>
    <t>ШУЛЬГИНКА</t>
  </si>
  <si>
    <t>ЛУГАНСЬКА область, СТАРОБІЛЬСЬКИЙ район, село ШУЛЬГИНКА, вулиця Центральна, 12к</t>
  </si>
  <si>
    <t>bf4ff90f-f953-4112-ab63-577a5e933187</t>
  </si>
  <si>
    <t>Амбулаторія с.Богдан</t>
  </si>
  <si>
    <t>БОГДАН</t>
  </si>
  <si>
    <t>ЗАКАРПАТСЬКА область, РАХІВСЬКИЙ район, село БОГДАН, вулиця Борканюка, 3</t>
  </si>
  <si>
    <t>bf64bab2-18e9-4cff-b393-b5deeb416a06</t>
  </si>
  <si>
    <t>Комунальне некомерційне підприємство "Центр первинної медико-санітарної допомоги Олександрійської міської ради"</t>
  </si>
  <si>
    <t>bf65109d-6e9a-4c6f-9120-ad80c2c2b7e1</t>
  </si>
  <si>
    <t>Розтоківська АЗПСМ</t>
  </si>
  <si>
    <t>bf697c1d-be6b-4a99-8cfc-c91cf6daab2a</t>
  </si>
  <si>
    <t>ІВАНО-ФРАНКІВСЬКА область, смт. СОЛОТВИН, вулиця Шевченка, 80</t>
  </si>
  <si>
    <t>bf6a45d1-070b-41b5-bb22-6fc73e8b3513</t>
  </si>
  <si>
    <t>КІРОВОГРАДСЬКА область, ЗНАМ'ЯНСЬКИЙ район, село БОГДАНІВКА, вулиця Миру, 7-а</t>
  </si>
  <si>
    <t>bf6acf88-f2fc-421f-95b9-da86be8e3938</t>
  </si>
  <si>
    <t>КНП "Міська клінічна лікарня " №10</t>
  </si>
  <si>
    <t>ОДЕСЬКА область, місто ОДЕСА, вулиця Малиновського, 61-А</t>
  </si>
  <si>
    <t>bf6d280e-0140-497a-9aab-1e0987f71de3</t>
  </si>
  <si>
    <t>Відділення загальної практики та сімейної медицини</t>
  </si>
  <si>
    <t>ТЕРНОПІЛЬСЬКА область, місто ТЕРНОПІЛЬ, вулиця Тролейбусна, 15А</t>
  </si>
  <si>
    <t>bf6ee0a5-c4ef-485c-b5b4-a900418b986f</t>
  </si>
  <si>
    <t>ЛЬВІВСЬКА область, місто ЛЬВІВ, вулиця Шевченка, 313</t>
  </si>
  <si>
    <t>bf6f75c4-a3ca-478e-9854-839e50f32361</t>
  </si>
  <si>
    <t>ФП с.Бородані</t>
  </si>
  <si>
    <t>БОРОДАНІ</t>
  </si>
  <si>
    <t>КИЇВСЬКА область, БОГУСЛАВСЬКИЙ район, село БОРОДАНІ, вулиця КОРОЛЬОВА, 59</t>
  </si>
  <si>
    <t>bf7661b0-31ab-448c-a60f-96edc1ae19c7</t>
  </si>
  <si>
    <t>Пункт здоров'я с. Кальнівці</t>
  </si>
  <si>
    <t>КАЛЬНІВЦІ</t>
  </si>
  <si>
    <t>ЧЕРНІВЕЦЬКА область, КІЦМАНСЬКИЙ район, село КАЛЬНІВЦІ, вулиця Буковинська, 22</t>
  </si>
  <si>
    <t>bf7d46b2-fe82-4fd1-b7bc-128b613653ee</t>
  </si>
  <si>
    <t>Горішньослобідська амбулаторія загальної практики сімейної медицини</t>
  </si>
  <si>
    <t>ГОРІШНЯ СЛОБІДКА</t>
  </si>
  <si>
    <t>ТЕРНОПІЛЬСЬКА область, МОНАСТИРИСЬКИЙ район, село ГОРІШНЯ СЛОБІДКА, вулиця Незалежності, 32</t>
  </si>
  <si>
    <t>bf80751a-0859-44b4-ba96-4f245504ae27</t>
  </si>
  <si>
    <t>ФП Великі  Крушлинці</t>
  </si>
  <si>
    <t>ВЕЛИКІ КРУШЛИНЦІ</t>
  </si>
  <si>
    <t>ВІННИЦЬКА область, ВІННИЦЬКИЙ район, село ВЕЛИКІ КРУШЛИНЦІ, вулиця Грушевського, 39</t>
  </si>
  <si>
    <t>bf80a56e-7c1b-43aa-b95b-952e3a639381</t>
  </si>
  <si>
    <t>ВОЛИНСЬКА область, СТАРОВИЖІВСЬКИЙ район, село ГРАБОВЕ, вулиця Шкільна, 1</t>
  </si>
  <si>
    <t>bf83ddf2-1489-4f1c-8bd2-2abda45d9747</t>
  </si>
  <si>
    <t>КНП "КМЦ нефрології та діалізу" вул. Богатирська, 30</t>
  </si>
  <si>
    <t>М.КИЇВ, місто КИЇВ, вулиця Богатирська, 30</t>
  </si>
  <si>
    <t>bf8424e6-dd57-4e20-b3f4-b0ed2481bd11</t>
  </si>
  <si>
    <t>Острів'янський фельдшерсько-акушерський пункт</t>
  </si>
  <si>
    <t>ОСТРІВ'Я</t>
  </si>
  <si>
    <t>ВОЛИНСЬКА область, ШАЦЬКИЙ район, село ОСТРІВ'Я, вулиця Шкільна, 9</t>
  </si>
  <si>
    <t>bf8ea6fc-f95c-4725-b4e0-980edf71041e</t>
  </si>
  <si>
    <t>ХАРКІВСЬКА область, ВОВЧАНСЬКИЙ район, смт. СТАРИЙ САЛТІВ, вулиця Лісна, 23</t>
  </si>
  <si>
    <t>bf8f1a1b-eaa8-4529-8612-844d88916bda</t>
  </si>
  <si>
    <t>КОМУНАЛЬНЕ НЕКОМЕРЦІЙНЕ ПІДПРИЄМСТВО "ВІЛЬШАНСЬКА ЛІКАРНЯ" ВІЛЬШАНСЬКОЇ СЕЛИЩНОЇ РАДИ</t>
  </si>
  <si>
    <t>bf8faf5d-3a8d-41ba-8059-d84f76f8a41a</t>
  </si>
  <si>
    <t>Олицька міська лікарня комунального підприємства «Ківерцівське районне територіальне медичне об’єднання Ківерцівської районної ради»</t>
  </si>
  <si>
    <t>bf94ad67-0e9b-48fd-912f-6d9da05aa892</t>
  </si>
  <si>
    <t>ОДЕСЬКА область, місто ОДЕСА, вулиця Ак.Воробйова, 5</t>
  </si>
  <si>
    <t>bf95ebab-78b6-4afd-a03b-497b63eaf50b</t>
  </si>
  <si>
    <t>Амбулаторія загальної практики сімейної медицини с.Остап'є</t>
  </si>
  <si>
    <t>ТЕРНОПІЛЬСЬКА область, ПІДВОЛОЧИСЬКИЙ район, село ОСТАП'Є, вулиця Зацерква, 1</t>
  </si>
  <si>
    <t>bf977401-e4a2-4340-8b3a-458044d9f63e</t>
  </si>
  <si>
    <t>Медичний центр ТОВ "Комерційний центр охорони здоров'я 911"</t>
  </si>
  <si>
    <t>КУЛИНИЧІ</t>
  </si>
  <si>
    <t>ХАРКІВСЬКА область, ХАРКІВСЬКИЙ район, смт. КУЛИНИЧІ, вулиця 7-ої Гвардійської Армії, 14</t>
  </si>
  <si>
    <t>bf991314-066b-4168-a0e8-33ca02dbad71</t>
  </si>
  <si>
    <t>Фельдшерський пункт с. Городецьке</t>
  </si>
  <si>
    <t>ГОРОДЕЦЬКЕ</t>
  </si>
  <si>
    <t>ЧЕРКАСЬКА область, УМАНСЬКИЙ район, село ГОРОДЕЦЬКЕ, вулиця Центральна, 4</t>
  </si>
  <si>
    <t>bf9de78f-1ae9-4396-b347-af1a397395a0</t>
  </si>
  <si>
    <t>Гурбенський фельдшерсько-акушерський пункт</t>
  </si>
  <si>
    <t>ГУРБИНЦІ</t>
  </si>
  <si>
    <t>ПОЛТАВСЬКА область, ПИРЯТИНСЬКИЙ район, село ГУРБИНЦІ, вулиця Лісова, 75</t>
  </si>
  <si>
    <t>bf9e39bf-0c46-484b-b043-647d977e57ac</t>
  </si>
  <si>
    <t>bf9e954e-e95a-4784-aa8d-4b7ee0b478e2</t>
  </si>
  <si>
    <t>Фельдшерсько-акушерський пункт с.Н.Ремета</t>
  </si>
  <si>
    <t>НИЖНІ РЕМЕТИ</t>
  </si>
  <si>
    <t>ЗАКАРПАТСЬКА область, БЕРЕГІВСЬКИЙ район, село НИЖНІ РЕМЕТИ, вулиця Центральна, 165</t>
  </si>
  <si>
    <t>bfa30835-cef5-49c6-88c9-cdc9f5af3bfd</t>
  </si>
  <si>
    <t>АЗПСМ с. Росохач</t>
  </si>
  <si>
    <t>ТЕРНОПІЛЬСЬКА область, ЧОРТКІВСЬКИЙ район, село РОСОХАЧ, вулиця Івана Франка, 10 б</t>
  </si>
  <si>
    <t>bfa3e896-f854-4bef-8d16-d075ff9ac7f0</t>
  </si>
  <si>
    <t>ВП "Інфекційна лікарня"</t>
  </si>
  <si>
    <t>ЗАПОРІЗЬКА область, ЗАПОРІЗЬКА район, місто МЕЛІТОПОЛЬ, вулиця Кізіярська, 48</t>
  </si>
  <si>
    <t>bfa68f66-7ec4-4f3f-b5d6-d5f39fa125f8</t>
  </si>
  <si>
    <t>bfa8f349-140f-40ef-891a-e79b707a421b</t>
  </si>
  <si>
    <t>Фельдшерський пункт с. Босівка</t>
  </si>
  <si>
    <t>БОСІВКА</t>
  </si>
  <si>
    <t>ЧЕРКАСЬКА область, ЛИСЯНСЬКИЙ район, село БОСІВКА, вулиця Ястребцова, 50а</t>
  </si>
  <si>
    <t>bfa92b55-5a5f-4d9c-b3a8-f10df1dcd400</t>
  </si>
  <si>
    <t>Чаруківська амбулаторія загальної практики сімейної медицини</t>
  </si>
  <si>
    <t>ЧАРУКІВ</t>
  </si>
  <si>
    <t>ВОЛИНСЬКА область, ЛУЦЬКИЙ район, село ЧАРУКІВ, вулиця Вокзальна, 36</t>
  </si>
  <si>
    <t>bfa9d3c0-a765-4a02-9741-12d2d75a0b44</t>
  </si>
  <si>
    <t>РІВНЕНСЬКА область, БЕРЕЗНІВСЬКИЙ район, село МОКВИН, вулиця Надслучансько, 89</t>
  </si>
  <si>
    <t>bfafd29b-104d-43f4-afff-6124183fc3e4</t>
  </si>
  <si>
    <t>Семенівська амбулаторія загальної практики-сімейної медицини</t>
  </si>
  <si>
    <t>ЗАПОРІЗЬКА область, ПОЛОГІВСЬКИЙ район, село СЕМЕНІВКА, вулиця Кирилівська, 20</t>
  </si>
  <si>
    <t>bfbb178a-3b56-4af8-bf0c-d5e3df03f156</t>
  </si>
  <si>
    <t>Фельдшерський пункт с.Дібрівка</t>
  </si>
  <si>
    <t>ЧЕРКАСЬКА область, МОНАСТИРИЩЕНСЬКИЙ район, село ДІБРІВКА, вулиця Шевченка, 56а</t>
  </si>
  <si>
    <t>bfca8a4e-4cb8-4a16-a52e-39b1218e554f</t>
  </si>
  <si>
    <t>Ганно-Требинівський ФП</t>
  </si>
  <si>
    <t>ГАННО-ТРЕБИНІВКА</t>
  </si>
  <si>
    <t>КІРОВОГРАДСЬКА область, УСТИНІВСЬКИЙ район, село ГАННО-ТРЕБИНІВКА, вулиця Мазуренка, 1</t>
  </si>
  <si>
    <t>bfcd9562-21e8-40b7-a964-9c94f67c4864</t>
  </si>
  <si>
    <t>Приватне підприємство "Медичний центр Олександра Семенюти "Авіценна"</t>
  </si>
  <si>
    <t>ЗАПОРІЗЬКА область, місто МЕЛІТОПОЛЬ, вулиця Брів ла Гайярд, 12/1</t>
  </si>
  <si>
    <t>bfcfca0b-d7f7-4358-aa7f-6765565043a6</t>
  </si>
  <si>
    <t>Фельдшерський пункт  с.Корощине</t>
  </si>
  <si>
    <t>КОРОЩИНЕ</t>
  </si>
  <si>
    <t>ЖИТОМИРСЬКА область, ОЛЕВСЬКИЙ район, село КОРОЩИНЕ, вулиця Пушкіна, 21</t>
  </si>
  <si>
    <t>bfdab0ea-570d-4f50-8b1e-14a7f06406b5</t>
  </si>
  <si>
    <t>КОМУНАЛЬНЕ НЕКОМЕРЦІЙНЕ ПІДПРИЄМСТВО"УМАНСЬКА ЦЕНТРАЛЬНА РАЙОННА ЛІКАРНЯ" ПАЛАНСЬКОЇ СІЛЬСЬКОЇ РАДИ</t>
  </si>
  <si>
    <t>bfe526e2-0474-427d-b716-932b2a239d8c</t>
  </si>
  <si>
    <t>Фельдшерсько-акушерський пункт село Коротине</t>
  </si>
  <si>
    <t>КОРОТИНЕ</t>
  </si>
  <si>
    <t>ЧЕРКАСЬКА область, ШПОЛЯНСЬКИЙ район, село КОРОТИНЕ, вулиця Гагаріна, 29</t>
  </si>
  <si>
    <t>bfeaa862-7380-410e-8b78-bb2035d14151</t>
  </si>
  <si>
    <t>АЗПСМ № 4 КЗ "ЦПМСД № 3"</t>
  </si>
  <si>
    <t>ПОЛТАВСЬКА область, місто КРЕМЕНЧУК, квартал 278-й , 13б</t>
  </si>
  <si>
    <t>bfee96d3-eea0-43a2-ab9b-4d371f8c6e98</t>
  </si>
  <si>
    <t>Фельдшерсько-акушерський пункт с. Кулява</t>
  </si>
  <si>
    <t>КУЛЯВА</t>
  </si>
  <si>
    <t>ЛЬВІВСЬКА область, ЖОВКІВСЬКИЙ район, село КУЛЯВА, вулиця Б. Хмельницького, 32</t>
  </si>
  <si>
    <t>bff0690e-6b0f-41ea-8006-8ce543a52ea5</t>
  </si>
  <si>
    <t>Амбулаторія загальної практики – сімейної медицини м. Вільнянськ № 2</t>
  </si>
  <si>
    <t>bff6e682-f35d-4af6-ac59-f9ea85ff97b4</t>
  </si>
  <si>
    <t>c0019945-4a03-40e7-925e-5b899d8d33ba</t>
  </si>
  <si>
    <t>Амбулаторія ЗПСМ с. Миколаївка (КНП "ЦПМСД" Черкаської селищної ради")</t>
  </si>
  <si>
    <t>ДНІПРОПЕТРОВСЬКА область, НОВОМОСКОВСЬКИЙ район, село МИКОЛАЇВКА, вулиця Українська, 2</t>
  </si>
  <si>
    <t>c0054415-45bf-4697-bfad-50a4fbca0a86</t>
  </si>
  <si>
    <t>Дільниця № 2</t>
  </si>
  <si>
    <t>c006c51b-4f44-4231-a6fa-a7607d1f6525</t>
  </si>
  <si>
    <t>Комунальне некомерційне підприємство "Чернівецька центральна районна лікарня Чернівецької  районної ради"</t>
  </si>
  <si>
    <t>ВІННИЦЬКА область, ЧЕРНІВЕЦЬКИЙ район, смт. ЧЕРНІВЦІ, вулиця Вінницька, 25А</t>
  </si>
  <si>
    <t>c00881dd-f85b-465b-9fb7-32e769418e3d</t>
  </si>
  <si>
    <t>Фельдшерсько- акушерський  пункт села Сулимівка</t>
  </si>
  <si>
    <t>КИЇВСЬКА область, ЯГОТИНСЬКИЙ район, село СУЛИМІВКА, вулиця Кравченка, 106</t>
  </si>
  <si>
    <t>c00a53c7-3346-41dc-a10f-78c7b52e4213</t>
  </si>
  <si>
    <t>ТЕРНОПІЛЬСЬКА область, місто ТЕРНОПІЛЬ, вулиця Волинська, 40</t>
  </si>
  <si>
    <t>c00e7c9d-48fb-4b52-9e99-27dabe83cda5</t>
  </si>
  <si>
    <t>КОМУНАЛЬНЕ НЕКОМЕРЦІЙНЕ ПІДПРИЄМСТВО "ЦЕНТР ПЕРВИННОЇ МЕДИКО-САНІТАРНОЇ ДОПОМОГИ М. ГОРІШНІ ПЛАВНІ ГОРІШНЬОПЛАВНІВСЬКОЇ МІСЬКОЇ РАДИ ПОЛТАВСЬКОЇ ОБЛАСТІ" (вул. Добровольського, буд. 63)</t>
  </si>
  <si>
    <t>ПОЛТАВСЬКА область, місто ГОРІШНІ ПЛАВНІ, вулиця Добровольського, 63</t>
  </si>
  <si>
    <t>c011f3b0-51e1-4099-a738-63b133d7f839</t>
  </si>
  <si>
    <t>Амбулаторія ЗПСМ с. Арданово</t>
  </si>
  <si>
    <t>АРДАНОВО</t>
  </si>
  <si>
    <t>ЗАКАРПАТСЬКА область, ІРШАВСЬКИЙ район, село АРДАНОВО, вулиця , 351-а</t>
  </si>
  <si>
    <t>c012f420-ad44-4477-b68d-9670150e8333</t>
  </si>
  <si>
    <t>ЛЬВІВСЬКА область, ГОРОДОЦЬКИЙ район, місто ГОРОДОК, вулиця Коцюбинського, 18</t>
  </si>
  <si>
    <t>c0165766-b6e8-4815-a429-487aeef688a8</t>
  </si>
  <si>
    <t>Єгорівська амбулаторія сімейної медицини</t>
  </si>
  <si>
    <t>ЄГОРІВКА</t>
  </si>
  <si>
    <t>ОДЕСЬКА область, РОЗДІЛЬНЯНСЬКИЙ район, село ЄГОРІВКА, вулиця Садова, 1</t>
  </si>
  <si>
    <t>c0383bf1-841a-4e85-8d82-3ebd8ed2a6bd</t>
  </si>
  <si>
    <t>Міська амбулаторія загальної практики-сімейної медицини №1 Центру первинної медико-санітарної допомоги  Ковельського МТМО</t>
  </si>
  <si>
    <t>c03b088e-9584-49d1-a68b-6914bad83cef</t>
  </si>
  <si>
    <t>АЗПСМ с. Корделівка</t>
  </si>
  <si>
    <t>КОРДЕЛІВКА</t>
  </si>
  <si>
    <t>ВІННИЦЬКА область, КАЛИНІВСЬКИЙ район, село КОРДЕЛІВКА, вулиця Київська, 19</t>
  </si>
  <si>
    <t>c0400ec3-d063-4e50-8a58-d4f77ea95fe7</t>
  </si>
  <si>
    <t>КОМУНАЛЬНЕ НЕКОМЕРЦІЙНЕ ПІДПРИЕМСТВО "ОБЛАСНИЙ НАРКОЛОГІЧНИЙ ДИСПАНСЕР", вул. Шевченка, 26</t>
  </si>
  <si>
    <t>ХАРКІВСЬКА область, місто ХАРКІВ, вулиця Шевченка, 26</t>
  </si>
  <si>
    <t>c040fab7-5805-4ba5-a036-fc561e0f7972</t>
  </si>
  <si>
    <t>Амбулаторія ЗПСМ смт.Цебрикове</t>
  </si>
  <si>
    <t>ОДЕСЬКА область, ВЕЛИКОМИХАЙЛІВСЬКИЙ район, смт. ЦЕБРИКОВЕ, вулиця Лермонтова, 2</t>
  </si>
  <si>
    <t>c0460831-847a-4291-8dbc-2ac03b85e532</t>
  </si>
  <si>
    <t>ФП с.Нечуївка</t>
  </si>
  <si>
    <t>НЕЧУЇВКА</t>
  </si>
  <si>
    <t>ВІННИЦЬКА область, ЯМПІЛЬСЬКИЙ район, село НЕЧУЇВКА, вулиця Центральна, 25</t>
  </si>
  <si>
    <t>c0485452-7a64-4dab-9a7a-c4bc05616616</t>
  </si>
  <si>
    <t>Бобрицький фельдшерсько-акушерський пункт</t>
  </si>
  <si>
    <t>ПОЛТАВСЬКА область, ГАДЯЦЬКИЙ район, село БОБРИК, вулиця Центральна, 65</t>
  </si>
  <si>
    <t>c04b49be-2c07-4d70-a8ae-1fb823060e2c</t>
  </si>
  <si>
    <t>Амбулаторія загальної практики сімейної медицини с.Красна Поляна</t>
  </si>
  <si>
    <t>КРАСНА ПОЛЯНА</t>
  </si>
  <si>
    <t>ДОНЕЦЬКА область, ВЕЛИКОНОВОСІЛКІВСЬКИЙ район, село КРАСНА ПОЛЯНА, вулиця Больнична, 32</t>
  </si>
  <si>
    <t>c0546197-f261-422d-a0c4-7314d0b13d66</t>
  </si>
  <si>
    <t>КНП " Уманська міська лікарня" Уманської міської ради</t>
  </si>
  <si>
    <t>c05945dd-60d7-4424-8f4c-96891c51e400</t>
  </si>
  <si>
    <t>Комунальне некомерційне підприємство "Обласна клінічна стоматологічна поліклініка Кіровоградської обласної ради"</t>
  </si>
  <si>
    <t>КІРОВОГРАДСЬКА область, місто КРОПИВНИЦЬКИЙ, вулиця Арсенія Тарковського, 7</t>
  </si>
  <si>
    <t>c05ac331-d673-4f58-945b-427c3f377c4f</t>
  </si>
  <si>
    <t>Фельдшерський пункт с. П'ятницьке</t>
  </si>
  <si>
    <t>П'ЯТНИЦЬКЕ</t>
  </si>
  <si>
    <t>ХАРКІВСЬКА область, ПЕЧЕНІЗЬКИЙ район, село П'ЯТНИЦЬКЕ, вулиця Дьоміна, 12</t>
  </si>
  <si>
    <t>c05efd43-9e1d-4b77-8a74-5c39a41fb758</t>
  </si>
  <si>
    <t>ЛКВ №1 (Терапевтичне відділення)</t>
  </si>
  <si>
    <t>c060ae9c-87e7-4018-9b23-f6487660b2e7</t>
  </si>
  <si>
    <t>ЧЕРКАСЬКА область, село БЕРЕЗІВКА, вулиця Шевченка, 94</t>
  </si>
  <si>
    <t>c063c211-7f02-46bf-b43a-1eef53ea26da</t>
  </si>
  <si>
    <t>ОДЕСЬКА область, місто ОДЕСА, дорога Люстдорфська, 170</t>
  </si>
  <si>
    <t>c066ce59-3ecc-4abf-bf2d-3af0389d4895</t>
  </si>
  <si>
    <t>АЗПСМ с.Великий Митник</t>
  </si>
  <si>
    <t>ВЕЛИКИЙ МИТНИК</t>
  </si>
  <si>
    <t>ВІННИЦЬКА область, ХМІЛЬНИЦЬКИЙ район, село ВЕЛИКИЙ МИТНИК, площа Перемоги, 1</t>
  </si>
  <si>
    <t>c066d26a-fd20-4b3f-9eed-5beff29a2ad4</t>
  </si>
  <si>
    <t>Благомед</t>
  </si>
  <si>
    <t>М.КИЇВ, місто КИЇВ, вулиця Еспланадна, 20</t>
  </si>
  <si>
    <t>c0697e1c-3e51-4f5d-962b-976cce91cff4</t>
  </si>
  <si>
    <t>c06bdce2-7dba-4469-a217-bd16309c00ad</t>
  </si>
  <si>
    <t>Амбулаторія № 6 КНП "ЦПМСД № 18" ОМР</t>
  </si>
  <si>
    <t>c070c9c2-51c1-41c0-bb88-90bd5ba774c7</t>
  </si>
  <si>
    <t>КНП "Міська лікарня №1" ЧМР</t>
  </si>
  <si>
    <t>c0752f97-8aa4-422a-bafd-168b286b3c63</t>
  </si>
  <si>
    <t>Пункт здоров'я с.Журавеньки</t>
  </si>
  <si>
    <t>ЖУРАВЕНЬКИ</t>
  </si>
  <si>
    <t>ІВАНО-ФРАНКІВСЬКА область, РОГАТИНСЬКИЙ район, село ЖУРАВЕНЬКИ, вулиця Б.Хмельницького, 36а</t>
  </si>
  <si>
    <t>c07e977b-194d-4a1f-b4f8-640626162530</t>
  </si>
  <si>
    <t>Філія №4 комунального некомерційного підприємства "Консультативно-діагностичний центр" Голосіївського району м. Києва</t>
  </si>
  <si>
    <t>c08a9d71-caa0-4dc7-86fe-ae93695ae4dc</t>
  </si>
  <si>
    <t>Філія №1 комунального некомерційного підприємства "Консультативно-діагностичний центр" Голосіївського району м. Києва</t>
  </si>
  <si>
    <t>c0916a7e-2871-4201-aedb-3c763f849e45</t>
  </si>
  <si>
    <t>Владівська амбулаторія загальної практики сімейної медицини</t>
  </si>
  <si>
    <t>ВЛАДІВКА</t>
  </si>
  <si>
    <t>ЗАПОРІЗЬКА область, ЧЕРНІГІВСЬКИЙ район, село ВЛАДІВКА, вулиця Миру, 83</t>
  </si>
  <si>
    <t>c0935ba8-3523-4e41-ae9b-74c258b44189</t>
  </si>
  <si>
    <t>ПОЛТАВСЬКА область, ПОЛТАВА район, місто ПОЛТАВА, вулиця Миколи Дмитрієва, 7А</t>
  </si>
  <si>
    <t>c098c150-8bbb-4886-9b16-a7d6c2638058</t>
  </si>
  <si>
    <t>Амбулаторія с. Драчинці</t>
  </si>
  <si>
    <t>c09a3d82-3621-4ac7-a87e-98ad1adfa46e</t>
  </si>
  <si>
    <t>Теклинський фельдшерсько-акушерський пункт</t>
  </si>
  <si>
    <t>ТЕКЛИНЕ</t>
  </si>
  <si>
    <t>ВОЛИНСЬКА область, КАМІНЬ-КАШИРСЬКИЙ район, село ТЕКЛИНЕ, вулиця Шевченка, 57</t>
  </si>
  <si>
    <t>c0a4831c-3ad5-42e0-85f6-a03422db4d88</t>
  </si>
  <si>
    <t>КНП БМР "Бердянське ТМО" (вул. Консульська, буд 23)</t>
  </si>
  <si>
    <t>ЗАПОРІЗЬКА область, місто БЕРДЯНСЬК,  КОНСУЛЬСЬКА, 23</t>
  </si>
  <si>
    <t>c0a71df7-d604-4b15-b908-4388e00385cc</t>
  </si>
  <si>
    <t>фельдшерсько-акушерський пункт села Вікторівка</t>
  </si>
  <si>
    <t>ЧЕРКАСЬКА область, ХРИСТИНІВСЬКИЙ район, село ВІКТОРІВКА, вулиця Гагаріна, 33</t>
  </si>
  <si>
    <t>c0a8e22c-84c4-46d4-8684-ab0943e98339</t>
  </si>
  <si>
    <t>ФАП с.Годиха</t>
  </si>
  <si>
    <t>ГОДИХА</t>
  </si>
  <si>
    <t>ЖИТОМИРСЬКА область, РОМАНІВСЬКИЙ район, село ГОДИХА, вулиця Миру, 8</t>
  </si>
  <si>
    <t>c0ac0a7a-8db4-4cfd-bff7-c320f9464fd4</t>
  </si>
  <si>
    <t>ФАП с.МАЙДАН</t>
  </si>
  <si>
    <t>ЧЕРНІВЕЦЬКА область, ВИЖНИЦЬКИЙ район, село МАЙДАН, вулиця ЦЕНТРАЛЬНА, 7</t>
  </si>
  <si>
    <t>c0aed664-0268-4bca-a5f6-0317e704c754</t>
  </si>
  <si>
    <t>c0b2e207-31c2-476f-a782-32081f424b6d</t>
  </si>
  <si>
    <t>ЗАПОРІЗЬКА область, місто ЗАПОРІЖЖЯ, вулиця Василя Сергієнка, 20а</t>
  </si>
  <si>
    <t>c0b73acc-27e0-4cb8-9c1c-5df788cc5083</t>
  </si>
  <si>
    <t>ДОНЕЦЬКА область, місто МАРІУПОЛЬ, вулиця Пісарева, 28</t>
  </si>
  <si>
    <t>c0b7fd3c-2c5a-4f92-9f5b-181d170f8d3c</t>
  </si>
  <si>
    <t>Мирнівська СЛА ЗПСМ КНП "Центр ПМСД" Криничанської селищної ради</t>
  </si>
  <si>
    <t>ДНІПРОПЕТРОВСЬКА область, КРИНИЧАНСЬКИЙ район, село МИРНЕ, вулиця Калинова, 56</t>
  </si>
  <si>
    <t>c0bfd861-2424-4f01-afea-711d0893ec84</t>
  </si>
  <si>
    <t>Злазненська амбулаторія загальної практики сімейної медицини</t>
  </si>
  <si>
    <t>ЗЛАЗНЕ</t>
  </si>
  <si>
    <t>РІВНЕНСЬКА область, КОСТОПІЛЬСЬКИЙ район, село ЗЛАЗНЕ, вулиця Соборна, 8</t>
  </si>
  <si>
    <t>c0c4baba-d338-4b33-ad7f-11bf03a60d8b</t>
  </si>
  <si>
    <t>Чорненківський ФП</t>
  </si>
  <si>
    <t>ЧОРНЕНКОВЕ</t>
  </si>
  <si>
    <t>ДНІПРОПЕТРОВСЬКА область, ПОКРОВСЬКИЙ район, село ЧОРНЕНКОВЕ, вулиця Соснова, 144</t>
  </si>
  <si>
    <t>c0ca93b0-0e03-410d-831e-6d6bcb4e0a70</t>
  </si>
  <si>
    <t>ФАП с. Курів</t>
  </si>
  <si>
    <t>КУРІВ</t>
  </si>
  <si>
    <t>ІВАНО-ФРАНКІВСЬКА область, ГАЛИЦЬКИЙ район, село КУРІВ, вулиця Т.Шевченка, 60</t>
  </si>
  <si>
    <t>c0ce460b-d64b-4c81-a048-a50163e7deae</t>
  </si>
  <si>
    <t>ДНІПРОПЕТРОВСЬКА область, місто КАМ'ЯНСЬКЕ, вулиця Менделеєва, 21</t>
  </si>
  <si>
    <t>c0d0e038-d9f4-483b-9caa-8e00bf6ead47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</si>
  <si>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"Стрий"</t>
  </si>
  <si>
    <t>ЛЬВІВСЬКА область, місто СТРИЙ, вулиця Ольги Басараб, 15</t>
  </si>
  <si>
    <t>c0d1ba41-5f78-4e05-af88-15d512947c2c</t>
  </si>
  <si>
    <t>ПОЛТАВСЬКА область, місто ГОРІШНІ ПЛАВНІ, вулиця Горького, 57-А</t>
  </si>
  <si>
    <t>c0de6b45-fe4a-4e96-9d7d-d14c238d244a</t>
  </si>
  <si>
    <t>Амбулаторія загальної практики-сімейної медицини "Північний"</t>
  </si>
  <si>
    <t>ДОНЕЦЬКА область, місто ЛИМАН, вулиця Петропавлівська, 72</t>
  </si>
  <si>
    <t>c0e28e16-3d44-45c3-9565-eaa7d6cb0e2d</t>
  </si>
  <si>
    <t>ЛЬВІВСЬКА область, ЖОВКІВСЬКИЙ район, місто ЖОВКВА, вулиця Шпитальна, 48</t>
  </si>
  <si>
    <t>c0e73c49-45ce-49f6-ab4b-5752a903a6b5</t>
  </si>
  <si>
    <t>АЗПСМ с.Хохітва</t>
  </si>
  <si>
    <t>ХОХІТВА</t>
  </si>
  <si>
    <t>КИЇВСЬКА область, БОГУСЛАВСЬКИЙ район, село ХОХІТВА, вулиця СТАДІОННА, 6</t>
  </si>
  <si>
    <t>c0ed9b11-de80-414a-bc72-7c1519d4c50d</t>
  </si>
  <si>
    <t>ЗАКАРПАТСЬКА область, село УГЛЯ, вулиця Центральна, 14</t>
  </si>
  <si>
    <t>c0f1cc20-f995-4c8f-a246-8c7889799df6</t>
  </si>
  <si>
    <t>АЗПСМ с. Шершенівка Більче-Золотецька сільська рада</t>
  </si>
  <si>
    <t>c0fd2d5e-aaae-4dbd-b339-b442c1c7a766</t>
  </si>
  <si>
    <t>c0ff1e53-74f7-4528-b2dc-eeaa860bdf6d</t>
  </si>
  <si>
    <t>АЗПМС смт Мирне №20</t>
  </si>
  <si>
    <t>ДОНЕЦЬКА область, ВОЛНОВАСЬКИЙ район, смт. МИРНЕ, вулиця Больнична, 1</t>
  </si>
  <si>
    <t>c1061ea3-0a73-4e79-86f9-b8ae92eb5a06</t>
  </si>
  <si>
    <t>c10ca305-bb17-4782-b0d4-ed7957bcbb28</t>
  </si>
  <si>
    <t>Крупичпільська сільська лікарська амбулаторія загальної практики - сімейної медицини</t>
  </si>
  <si>
    <t>КРУПИЧПОЛЕ</t>
  </si>
  <si>
    <t>ЧЕРНІГІВСЬКА область, ІЧНЯНСЬКИЙ район, село КРУПИЧПОЛЕ, вулиця Богдана Хмельницького, 15</t>
  </si>
  <si>
    <t>c11b1f3b-9820-4ac5-932a-d1d731d09e79</t>
  </si>
  <si>
    <t>ДНІПРОПЕТРОВСЬКА область, місто НІКОПОЛЬ, вулиця Херсонська , 56</t>
  </si>
  <si>
    <t>c11b334c-75b6-4637-af36-d2f6cc7c2360</t>
  </si>
  <si>
    <t>КИЇВСЬКА ОБЛАСНА КЛІНІЧНА ЛІКАРНЯ</t>
  </si>
  <si>
    <t>c11f3df7-62ba-4dba-93a9-6e87505ae462</t>
  </si>
  <si>
    <t>Фельдшерський пункт с. Калинове</t>
  </si>
  <si>
    <t>ДОНЕЦЬКА область, ПОКРОВСЬКИЙ район, село КАЛИНОВЕ, вулиця Воронцова, 69</t>
  </si>
  <si>
    <t>c120fb9c-992a-44d8-a65c-96fa8ad710b9</t>
  </si>
  <si>
    <t>Амбулаторія селища міського типу Клесів Комунальне некомерційне підприємство Центр первинної медико-санітарної допомоги Клесівської селищної ради Сарненського району Рівненської області</t>
  </si>
  <si>
    <t>РІВНЕНСЬКА область, САРНЕНСЬКИЙ район, село КЛЕСІВ, вулиця Демократична, 26</t>
  </si>
  <si>
    <t>c12bc2ca-8355-482c-b59b-35e220d1f344</t>
  </si>
  <si>
    <t>Комунальне некомерційне підприємство "Кам`янка-Бузька центральна районна лікарня" поліклінічне відділення</t>
  </si>
  <si>
    <t>c12ebe02-a41d-47d4-ae5f-e8216daa147c</t>
  </si>
  <si>
    <t>ЛУГАНСЬКА область, ПОПАСНЯНСЬКИЙ район, місто ПОПАСНА, вулиця Соборна, 5</t>
  </si>
  <si>
    <t>c13250bd-33fe-460d-8190-224e3e80b97f</t>
  </si>
  <si>
    <t>Чортківська станція, Чортківська підстанція, пункт базування бригади с.Ягільниця</t>
  </si>
  <si>
    <t>ЯГІЛЬНИЦЯ</t>
  </si>
  <si>
    <t>ТЕРНОПІЛЬСЬКА область, село ЯГІЛЬНИЦЯ, вулиця Промислова, 6</t>
  </si>
  <si>
    <t>c132e7c1-29a2-4aee-9785-6277c9891609</t>
  </si>
  <si>
    <t>Асмедикел</t>
  </si>
  <si>
    <t>ДОНЕЦЬКА область, місто МАРІУПОЛЬ, вулиця Італійська, 136-А</t>
  </si>
  <si>
    <t>c136f20a-ae48-47ef-82ba-41c1eda0b000</t>
  </si>
  <si>
    <t>АЗПСМ с.Волосянка</t>
  </si>
  <si>
    <t>ЗАКАРПАТСЬКА область, ВЕЛИКОБЕРЕЗНЯНСЬКИЙ район, село ВОЛОСЯНКА, вулиця без вулиці, 217</t>
  </si>
  <si>
    <t>c140084f-4801-4eef-9711-3ce11f4b8d0d</t>
  </si>
  <si>
    <t>ЖИТОМИРСЬКА область, ЖИТОМИРСЬКИЙ район, село ЗАРІЧАНИ, шосе Бердичівське, 3</t>
  </si>
  <si>
    <t>c14eea0d-a2e1-4f30-adb3-4400560209b2</t>
  </si>
  <si>
    <t>Комунальне некомерційне підприємство Старосамбірської районної ради "Добромильська районна лікарня". Неврологічне відділення</t>
  </si>
  <si>
    <t>ЛЬВІВСЬКА область, СТАРОСАМБІРСЬКИЙ район, місто ДОБРОМИЛЬ, вулиця Міцкевича, 13</t>
  </si>
  <si>
    <t>c14fed07-a33e-4a05-b75d-0f73ccb64509</t>
  </si>
  <si>
    <t>Фельдшерсько-акушерський пункт села Глибоке</t>
  </si>
  <si>
    <t>ОДЕСЬКА область, село ГЛИБОКЕ, вулиця Центральна, 30</t>
  </si>
  <si>
    <t>c1501e74-ff66-480f-9a6b-b34e1fe9cd75</t>
  </si>
  <si>
    <t>Стаціанарне відділення</t>
  </si>
  <si>
    <t>ІВАНО-ФРАНКІВСЬКА область, ДОЛИНСЬКИЙ район, село ГОШІВ, вулиця Шевченка, 30</t>
  </si>
  <si>
    <t>c1522468-9528-401d-8b27-2ea2c99567ad</t>
  </si>
  <si>
    <t>c152eb3f-a29e-43ef-833d-838d64bf12b0</t>
  </si>
  <si>
    <t>СУМСЬКА область, СУМСЬКИЙ район, смт. СТЕПАНІВКА, вулиця Торопилівська, 6</t>
  </si>
  <si>
    <t>c1589564-92a8-4bc7-aa51-4d1373ac679d</t>
  </si>
  <si>
    <t>Фельдшерсько-акушерський пункт с. Костянтинівка</t>
  </si>
  <si>
    <t>ЧЕРКАСЬКА область, СМІЛЯНСЬКИЙ район, село КОСТЯНТИНІВКА, прохід Господарський, 4</t>
  </si>
  <si>
    <t>c15f7785-8c19-4c84-b81e-7ab0038acf1b</t>
  </si>
  <si>
    <t>Гірниківська АЗПСМ</t>
  </si>
  <si>
    <t>ГІРНИКИ</t>
  </si>
  <si>
    <t>ВОЛИНСЬКА область, РАТНІВСЬКИЙ район, село ГІРНИКИ, вулиця Шевченка, 19</t>
  </si>
  <si>
    <t>c16f9add-80d2-4477-aca7-f635fca648c7</t>
  </si>
  <si>
    <t>Поліклініка №5</t>
  </si>
  <si>
    <t>c179f5ed-e2da-48cc-85b0-6fccd1e83560</t>
  </si>
  <si>
    <t>МИКОЛАЇВСЬКА область, місто ПЕРВОМАЙСЬК, вулиця Толбухіна, 105</t>
  </si>
  <si>
    <t>c182df23-7698-4c93-87f3-ad18d681388a</t>
  </si>
  <si>
    <t>Комунальне підприємство "Волинський обласний центр екстреної медичної допомоги та медицини катастроф" Волинської обласної ради Любешівське відділення екстренної медичної допомоги</t>
  </si>
  <si>
    <t>c184ae10-add3-4354-90f5-881bde54c2af</t>
  </si>
  <si>
    <t>c184fa25-7088-4565-af28-9af8f85e05ac</t>
  </si>
  <si>
    <t>фельдшерсько-акушерський пункт села Орадівка</t>
  </si>
  <si>
    <t>ОРАДІВКА</t>
  </si>
  <si>
    <t>ЧЕРКАСЬКА область, ХРИСТИНІВСЬКИЙ район, село ОРАДІВКА, вулиця Першотравнева, 6</t>
  </si>
  <si>
    <t>c1859e0c-9d08-4fe1-bb3b-9f40a80230d2</t>
  </si>
  <si>
    <t>Амбулаторія загальної практики сімейної медицини с. Неліпино</t>
  </si>
  <si>
    <t>НЕЛІПИНО</t>
  </si>
  <si>
    <t>ЗАКАРПАТСЬКА область, СВАЛЯВСЬКИЙ район, село НЕЛІПИНО, вулиця Головна, 157</t>
  </si>
  <si>
    <t>c189f3f5-b61e-4092-96db-c2ba5f45f9bb</t>
  </si>
  <si>
    <t>Медичний  центр</t>
  </si>
  <si>
    <t>ВОЛИНСЬКА область, місто КОВЕЛЬ, вулиця Театральна, 15 а</t>
  </si>
  <si>
    <t>c18acfb3-6a2e-472c-a06e-720a9e100950</t>
  </si>
  <si>
    <t>Ногачівський фельдшерський пункт</t>
  </si>
  <si>
    <t>НОГАЧІВКА</t>
  </si>
  <si>
    <t>ХМЕЛЬНИЦЬКА область, СЛАВУТСЬКИЙ район, село НОГАЧІВКА, вулиця Лісна, 1</t>
  </si>
  <si>
    <t>c18cd74d-bad9-435f-8974-f6d4050473bc</t>
  </si>
  <si>
    <t>КНП "Центр ПМСД" Білозірської сільської ради</t>
  </si>
  <si>
    <t>c19e9de6-8880-4ddc-a1c3-c6c1f2bbcd5d</t>
  </si>
  <si>
    <t>Глодоська лікарська амбулаторія загальної практики сімейної медицини</t>
  </si>
  <si>
    <t>ГЛОДОСИ</t>
  </si>
  <si>
    <t>КІРОВОГРАДСЬКА область, НОВОУКРАЇНСЬКИЙ район, село ГЛОДОСИ, вулиця Калініна, 1</t>
  </si>
  <si>
    <t>c19f1fd8-1968-416a-bf53-a1b7fb283e3c</t>
  </si>
  <si>
    <t>Новософіївський ФП (КНП "Нікопольський районний ЦПМСД")</t>
  </si>
  <si>
    <t>НОВОСОФІЇВКА</t>
  </si>
  <si>
    <t>ДНІПРОПЕТРОВСЬКА область, НІКОПОЛЬСЬКИЙ район, село НОВОСОФІЇВКА, вулиця Нова, 1</t>
  </si>
  <si>
    <t>c19fbbc5-2050-48c8-849e-e3a5d1d28c96</t>
  </si>
  <si>
    <t>Фельдшерсько-акушерський пункт села Руда Красна</t>
  </si>
  <si>
    <t>РУДА-КРАСНА</t>
  </si>
  <si>
    <t>РІВНЕНСЬКА область, РІВНЕНСЬКИЙ район, село РУДА-КРАСНА, вулиця Лесі Українки, 19</t>
  </si>
  <si>
    <t>c1a5009a-8ab8-4c61-adef-ab510e74bc78</t>
  </si>
  <si>
    <t>ФАП с.Митків</t>
  </si>
  <si>
    <t>МИТКІВ</t>
  </si>
  <si>
    <t>ЧЕРНІВЕЦЬКА область, ЗАСТАВНІВСЬКИЙ район, село МИТКІВ, вулиця Шевченка, 54</t>
  </si>
  <si>
    <t>c1a6d562-346e-4d62-8591-db045b879938</t>
  </si>
  <si>
    <t>Комунальне некомерційне підприємство "Консультативно-діагностичний центр" Голосіївського району м. Києва</t>
  </si>
  <si>
    <t>М.КИЇВ, місто КИЇВ, проспект Голосіївський, 59А</t>
  </si>
  <si>
    <t>c1aac42a-52de-493a-8359-d1a1cc51c88f</t>
  </si>
  <si>
    <t>Амбулаторія сімейної  медицини  №4</t>
  </si>
  <si>
    <t>ЛЬВІВСЬКА область, місто ЛЬВІВ, вулиця В'ячеслава Чорновола, 99</t>
  </si>
  <si>
    <t>c1ab7079-bd0c-42a2-b70e-570f2dc53473</t>
  </si>
  <si>
    <t>c1b190ca-430d-4f1b-845c-7fc22ce4ab01</t>
  </si>
  <si>
    <t>КП "Полтавський обласний центр  ЕМД та МК ПОР" (Підстанція СЕМД №4 Гадяцького району)</t>
  </si>
  <si>
    <t>c1b26e52-11d4-4f39-a717-8cdcac3aaf7c</t>
  </si>
  <si>
    <t>Структурний підрозділ "Міська поліклініка №4"</t>
  </si>
  <si>
    <t>c1b322e8-fe6a-40f9-806f-cbb9c8720713</t>
  </si>
  <si>
    <t>Комунальне некомерційне підприємство "Дитяча міська лікарня" Міської ради міста Кропивницького"</t>
  </si>
  <si>
    <t>КІРОВОГРАДСЬКА область, місто КРОПИВНИЦЬКИЙ, проспект Університетський, 6</t>
  </si>
  <si>
    <t>c1b335fa-da87-4290-8f86-f4a41d8f507b</t>
  </si>
  <si>
    <t>Фельдшерський пункт с. Солонівка</t>
  </si>
  <si>
    <t>СОЛОНІВКА</t>
  </si>
  <si>
    <t>ЧЕРНІГІВСЬКА область, ГОРОДНЯНСЬКИЙ район, село СОЛОНІВКА, вулиця Шатили, 60</t>
  </si>
  <si>
    <t>c1b3f2af-90db-4ef9-ad60-41ddaa328289</t>
  </si>
  <si>
    <t>Засульська АЗПСМ</t>
  </si>
  <si>
    <t>ПОЛТАВСЬКА область, ЛУБЕНСЬКИЙ район, село ЗАСУЛЛЯ, вулиця Молодіжна, 93Б</t>
  </si>
  <si>
    <t>c1b78c47-b9e6-48a8-a716-b3ec86920061</t>
  </si>
  <si>
    <t>c1c893b7-53c8-46ef-af68-4a5635126576</t>
  </si>
  <si>
    <t>ФАП с. Волиця Гніздичівська</t>
  </si>
  <si>
    <t>ВОЛИЦЯ-ГНІЗДИЧІВСЬКА</t>
  </si>
  <si>
    <t>ЛЬВІВСЬКА область, ЖИДАЧІВСЬКИЙ район, село ВОЛИЦЯ-ГНІЗДИЧІВСЬКА, вулиця Шевченка, 38а</t>
  </si>
  <si>
    <t>c1cfbb80-f92c-473b-a3b0-a9d907d4f622</t>
  </si>
  <si>
    <t>КНП "Усть-Чорнянська лікарня"</t>
  </si>
  <si>
    <t>ЗАКАРПАТСЬКА область, смт. УСТЬ-ЧОРНА, вулиця Верховинська, 133</t>
  </si>
  <si>
    <t>c1d2b306-31d5-43f8-9e75-0099aaaa4453</t>
  </si>
  <si>
    <t>ДНІПРОПЕТРОВСЬКА область, місто КРИВИЙ РІГ, вулиця Алмазна, 10А</t>
  </si>
  <si>
    <t>c1def3f9-9d9e-4156-b199-116dfdc1d9f3</t>
  </si>
  <si>
    <t>Амбулаторія загальної практики сімейної медицини с.Євгенівка</t>
  </si>
  <si>
    <t>ЄВГЕНІВКА</t>
  </si>
  <si>
    <t>МИКОЛАЇВСЬКА область, СНІГУРІВСЬКИЙ район, село ЄВГЕНІВКА, вулиця Центральна, 67</t>
  </si>
  <si>
    <t>c1df2c26-115a-49b7-b5fe-7a49b6131faf</t>
  </si>
  <si>
    <t>ВІДОКРЕМЛЕНИЙ СТРУКТУРНИЙ ПІДРОЗДІЛ ВІДДІЛЕННЯ АМБУЛОТОРНОГО ДІАЛІЗУ М.НІЖИН</t>
  </si>
  <si>
    <t>c1e345d7-d2ce-4fc6-95ff-7796be308d20</t>
  </si>
  <si>
    <t>Доросле стоматологічне відділення №3</t>
  </si>
  <si>
    <t>ВІННИЦЬКА область, місто ВІННИЦЯ, вулиця Героїв Крут, 22</t>
  </si>
  <si>
    <t>c1e8a4d7-1de1-4ba1-92c6-d4ead24a89eb</t>
  </si>
  <si>
    <t>Петроострівська амбулаторія загальної практики-сімейної медицини</t>
  </si>
  <si>
    <t>ПЕТРООСТРІВ</t>
  </si>
  <si>
    <t>КІРОВОГРАДСЬКА область, НОВОМИРГОРОДСЬКИЙ район, село ПЕТРООСТРІВ, вулиця Перемоги, 71</t>
  </si>
  <si>
    <t>c1e9f136-61b3-4fba-8472-12baf52774b5</t>
  </si>
  <si>
    <t>Сновидівський фельдшерсько-акушерський пункт</t>
  </si>
  <si>
    <t>СНОВИДІВ</t>
  </si>
  <si>
    <t>ТЕРНОПІЛЬСЬКА область, БУЧАЦЬКИЙ район, село СНОВИДІВ, вулиця Центральна, 31</t>
  </si>
  <si>
    <t>c1eb2843-a757-49c6-9263-6e3cbe5e8be7</t>
  </si>
  <si>
    <t>КП"Ізюмська міська стоматологічна поліклініка " 1</t>
  </si>
  <si>
    <t>ХАРКІВСЬКА область, місто Ізюм, вулиця Пушкінська, 29</t>
  </si>
  <si>
    <t>c1ef29ee-59f6-45ec-9bd9-7ca988fa85a8</t>
  </si>
  <si>
    <t>Обласний клінічний центр екстреної медичної допомоги</t>
  </si>
  <si>
    <t>ІВАНО-ФРАНКІВСЬКА область, місто ІВАНО-ФРАНКІВСЬК, вулиця Софіївка, 39</t>
  </si>
  <si>
    <t>c1f63aa5-b003-4842-8257-81ed384dbc1b</t>
  </si>
  <si>
    <t>Святовасилівська амбулаторія ЗПСМ (КНП "Солонянський ЦПМСД" ССР)</t>
  </si>
  <si>
    <t>СВЯТОВАСИЛІВКА</t>
  </si>
  <si>
    <t>ДНІПРОПЕТРОВСЬКА область, СОЛОНЯНСЬКИЙ район, селище СВЯТОВАСИЛІВКА, вулиця Центральна, 8б</t>
  </si>
  <si>
    <t>c1fc451f-894d-4a12-83e8-146b9a829b7c</t>
  </si>
  <si>
    <t>Амбулаторія ЗПСМ с.Новодмитрівка</t>
  </si>
  <si>
    <t>НОВОДМИТРІВКА</t>
  </si>
  <si>
    <t>ХЕРСОНСЬКА область, ГЕНІЧЕСЬКИЙ район, село НОВОДМИТРІВКА, вулиця Сивашська, 27</t>
  </si>
  <si>
    <t>c1fdbb00-dc94-4c5e-b958-23501775a19e</t>
  </si>
  <si>
    <t>Комунальне підприємство "Корецька обласна лікарня відновного лікування" Рівненської обласної ради</t>
  </si>
  <si>
    <t>РІВНЕНСЬКА область, місто КОРЕЦЬ, вулиця Коновальця, 3</t>
  </si>
  <si>
    <t>c2095046-ed56-45d6-a30c-6fb24cfe0d85</t>
  </si>
  <si>
    <t>Рябківський ФП</t>
  </si>
  <si>
    <t>РЯБКІВКА</t>
  </si>
  <si>
    <t>ПОЛТАВСЬКА область, ЧУТІВСЬКИЙ район, село РЯБКІВКА, прохід Щасливий, 3</t>
  </si>
  <si>
    <t>c20b4888-4491-42c5-8d99-d4c1006f2362</t>
  </si>
  <si>
    <t>Монастирищенський</t>
  </si>
  <si>
    <t>Монастирище</t>
  </si>
  <si>
    <t>ЧЕРКАСЬКА область, Монастирищенський район, місто Монастирище, вулиця Соборна, 1</t>
  </si>
  <si>
    <t>c228523a-995e-453b-986a-ac0fcd6b9468</t>
  </si>
  <si>
    <t>ФАП с. Остапківці</t>
  </si>
  <si>
    <t>ОСТАПКІВЦІ</t>
  </si>
  <si>
    <t>ІВАНО-ФРАНКІВСЬКА область, КОЛОМИЙСЬКИЙ район, село ОСТАПКІВЦІ, вулиця Франка, 107</t>
  </si>
  <si>
    <t>c22cd9ed-1f3f-4fd0-90ca-e2559c0f49b9</t>
  </si>
  <si>
    <t>Амбулаторія загальної практики - сімейної медицини с.Горби</t>
  </si>
  <si>
    <t>ГОРБИ</t>
  </si>
  <si>
    <t>ПОЛТАВСЬКА область, ГЛОБИНСЬКИЙ район, село ГОРБИ, вулиця Браславського, 16</t>
  </si>
  <si>
    <t>c230c707-540c-4bdb-afb7-bc6f7425b254</t>
  </si>
  <si>
    <t>КИЇВСЬКА область, місто БОРИСПІЛЬ, вулиця Київський шлях, 11</t>
  </si>
  <si>
    <t>c23705fc-374e-43f3-bd3f-cf4d7777332c</t>
  </si>
  <si>
    <t>Лучицька амбулаторія загальної практики - сімейної медицини</t>
  </si>
  <si>
    <t>ЛУЧИЦІ</t>
  </si>
  <si>
    <t>ЛЬВІВСЬКА область, село ЛУЧИЦІ, вулиця Прибережна, 60</t>
  </si>
  <si>
    <t>c2388f80-97fe-4b42-b773-2eec46d2e85c</t>
  </si>
  <si>
    <t>Комунальне некомерційне підприємство "Шаргородська центральна районна лікарня" Шаргородської районної ради</t>
  </si>
  <si>
    <t>ВІННИЦЬКА область, ШАРГОРОДСЬКИЙ район, місто ШАРГОРОД, вулиця В. Чорновола, 9</t>
  </si>
  <si>
    <t>c23acab8-eed2-4d7d-b1d4-035f332b7ab3</t>
  </si>
  <si>
    <t>Амбулаторія загальної практики-сімейної медицини №4 с. Лісівщина</t>
  </si>
  <si>
    <t>ЛІСІВЩИНА</t>
  </si>
  <si>
    <t>ЖИТОМИРСЬКА область, КОРОСТЕНСЬКИЙ район, село ЛІСІВЩИНА, вулиця Шевченка, 25</t>
  </si>
  <si>
    <t>c240d0a1-d4d8-4b1b-be8d-3d66d988839d</t>
  </si>
  <si>
    <t>ФП с. Малий Ржавець</t>
  </si>
  <si>
    <t>МАЛИЙ РЖАВЕЦЬ</t>
  </si>
  <si>
    <t>ЧЕРКАСЬКА область, КАНІВСЬКИЙ район, село МАЛИЙ РЖАВЕЦЬ, вулиця Виноградна, 14</t>
  </si>
  <si>
    <t>c2498640-d58e-44e3-8375-086139bc2a1d</t>
  </si>
  <si>
    <t>Арцизька амбулаторія загальної практики-сімейної медицини №2</t>
  </si>
  <si>
    <t>ОДЕСЬКА область, АРЦИЗЬКИЙ район, місто АРЦИЗ, вулиця Пушкіна, 4</t>
  </si>
  <si>
    <t>c24c686b-d634-4612-ba2e-835d3eb759ee</t>
  </si>
  <si>
    <t>ІВАНО-ФРАНКІВСЬКА область, ДОЛИНСЬКИЙ район, місто ДОЛИНА, вулиця Степана Бандери, 9</t>
  </si>
  <si>
    <t>c25e342e-65c4-4583-976f-b6b522d4beef</t>
  </si>
  <si>
    <t>ЗАПОРІЗЬКА область, місто ЗАПОРІЖЖЯ, вулиця Бочарова, 12</t>
  </si>
  <si>
    <t>c25f2b4c-7154-4714-b05a-2c6401699e65</t>
  </si>
  <si>
    <t>амбулаторія 3</t>
  </si>
  <si>
    <t>c26395bf-3548-4260-909e-c3d65944f924</t>
  </si>
  <si>
    <t>c265c5f3-2745-4c09-b715-be560dbb969b</t>
  </si>
  <si>
    <t>Хмарівський ФАП</t>
  </si>
  <si>
    <t>ХМАРІВКА</t>
  </si>
  <si>
    <t>ВІННИЦЬКА область, БЕРШАДСЬКИЙ район, село ХМАРІВКА, вулиця Шкільна, 8</t>
  </si>
  <si>
    <t>c26618d2-f77d-4bc7-91d1-320f4b80dd1c</t>
  </si>
  <si>
    <t>ФП с.Шупики</t>
  </si>
  <si>
    <t>ШУПИКИ</t>
  </si>
  <si>
    <t>КИЇВСЬКА область, БОГУСЛАВСЬКИЙ район, село ШУПИКИ, вулиця САМАРКА, 1</t>
  </si>
  <si>
    <t>c26695ec-9bdf-4bdb-9215-b0c1c06dc617</t>
  </si>
  <si>
    <t>Відділення № 1 Медичного центру ПП "Сіліцея"</t>
  </si>
  <si>
    <t>c266e813-36cd-4b6b-b140-382a040889fa</t>
  </si>
  <si>
    <t>Амбулаторія "Молодіжний, Східний, Світлий"</t>
  </si>
  <si>
    <t>ДОНЕЦЬКА область, місто МИРНОГРАД, мікрорайон Молодіжний, 37Б</t>
  </si>
  <si>
    <t>c271c778-74a9-4aa1-8655-5438b3bb6317</t>
  </si>
  <si>
    <t>Миколаївський пункт постійного базування бригад екстреної (швидкої) медичної допомоги, птб смт Ольшанське</t>
  </si>
  <si>
    <t>МИКОЛАЇВСЬКА область, смт. ОЛЬШАНСЬКЕ, вулиця Шкільна, 35</t>
  </si>
  <si>
    <t>c278758c-0de8-4c4b-b6a4-00ac6b966a71</t>
  </si>
  <si>
    <t>ЛЬВІВСЬКА область, місто САМБІР, вулиця Коперника, 14</t>
  </si>
  <si>
    <t>c28abc24-4249-40f0-8e65-5c86212ca7cd</t>
  </si>
  <si>
    <t>Амбулаторія загальної практики – сімейної медицини № 4 с.Новопрокопівки</t>
  </si>
  <si>
    <t>НОВОПРОКОПІВКА</t>
  </si>
  <si>
    <t>ЗАПОРІЗЬКА область, село НОВОПРОКОПІВКА, вулиця Щаслива, 4</t>
  </si>
  <si>
    <t>c28b7397-d166-4cf4-b6eb-08dddcd1fb86</t>
  </si>
  <si>
    <t>Фельдшерсько-акушерський пункт с. Малі Солонці</t>
  </si>
  <si>
    <t>МАЛІ СОЛОНЦІ</t>
  </si>
  <si>
    <t>ПОЛТАВСЬКА область, НОВОСАНЖАРСЬКИЙ район, село МАЛІ СОЛОНЦІ, вулиця Садова, 17</t>
  </si>
  <si>
    <t>c28ea82e-d281-4f04-b656-07cf99605e72</t>
  </si>
  <si>
    <t>Терапевтичне відділення № 1 КОМУНАЛЬНЕ НЕКОМЕРЦІЙНЕ ПІДПРИЄМСТВО "КИЇВСЬКА МІСЬКА СТУДЕНТСЬКА ПОЛІКЛІНІКА" ВИКОНАВЧОГО ОРГАНУ КИЇВСЬКОЇ МІСЬКОЇ РАДИ (КИЇВСЬКОЇ МІСЬКОЇ ДЕРЖАВНОЇ АДМІНІСТРАЦІЇ)</t>
  </si>
  <si>
    <t>c28efcbd-c96f-42af-b7bb-728f138e6dab</t>
  </si>
  <si>
    <t>ФП с. Вовківці</t>
  </si>
  <si>
    <t>ВОВКІВЦІ</t>
  </si>
  <si>
    <t>ХМЕЛЬНИЦЬКА область, ШЕПЕТІВСЬКИЙ район, село ВОВКІВЦІ, вулиця Садова, 20</t>
  </si>
  <si>
    <t>c29f111d-3747-4e42-8b27-a9b4aa847157</t>
  </si>
  <si>
    <t>ВІДОКРЕМЛЕНИЙ СТРУКТУРНИЙ ПІДРОЗДІЛ ВІДДІЛЕННЯ АМБУЛОТОРНОГО ДІАЛІЗУ М.КОРЮКІВКА</t>
  </si>
  <si>
    <t>ЧЕРНІГІВСЬКА область, КОРЮКІВСЬКИЙ район, місто КОРЮКІВКА, вулиця Шевченка, 101</t>
  </si>
  <si>
    <t>c2a04b38-1e59-4423-b8a5-96eb2fc15a09</t>
  </si>
  <si>
    <t>Амбулаторія   с.ВЕЛИКІ КОМ'ЯТИ</t>
  </si>
  <si>
    <t>ЗАКАРПАТСЬКА область, ВИНОГРАДІВСЬКИЙ район, село ВЕЛИКІ КОМ'ЯТИ, вулиця Волошина , 16</t>
  </si>
  <si>
    <t>c2a1ae82-6134-46c5-a180-38c6923ec6bb</t>
  </si>
  <si>
    <t>Фельдшерсько-акушерський пункт с.Антонівка</t>
  </si>
  <si>
    <t>ЛЬВІВСЬКА область, ЖИДАЧІВСЬКИЙ район, село АНТОНІВКА, вулиця Івана Франка, 74</t>
  </si>
  <si>
    <t>c2a1c5f5-e34a-4904-a177-037553eb6b25</t>
  </si>
  <si>
    <t>ФП с. Катеринівка</t>
  </si>
  <si>
    <t>СУМСЬКА область, ГЛУХІВСЬКИЙ район, село КАТЕРИНІВКА, вулиця Центральна, 1</t>
  </si>
  <si>
    <t>c2a974b6-53cb-4f6a-83f8-788fcca202f7</t>
  </si>
  <si>
    <t>Амбулаторія загальної практики – сімейної медицини № 8</t>
  </si>
  <si>
    <t>c2acb005-5095-4707-9753-f2b8f516e0e6</t>
  </si>
  <si>
    <t>Десантненська амбулаторія загальної практики сімейної медицини</t>
  </si>
  <si>
    <t>ДЕСАНТНЕ</t>
  </si>
  <si>
    <t>ОДЕСЬКА область, КІЛІЙСЬКИЙ район, село ДЕСАНТНЕ, вулиця Шкільна, 93</t>
  </si>
  <si>
    <t>c2ad6cc8-3b0d-4831-b653-107a28fc0cb1</t>
  </si>
  <si>
    <t>ФП с.Богодарове</t>
  </si>
  <si>
    <t>БОГОДАРОВЕ</t>
  </si>
  <si>
    <t>ХАРКІВСЬКА область, БАРВІНКІВСЬКИЙ район, село БОГОДАРОВЕ, вулиця Миру, 10</t>
  </si>
  <si>
    <t>c2b62b04-4ae1-4e43-bb63-95ffe5834bb0</t>
  </si>
  <si>
    <t>Фельдшерсько - акушерський пункт с.Новософіївка</t>
  </si>
  <si>
    <t>МИКОЛАЇВСЬКА область, СНІГУРІВСЬКИЙ район, село НОВОСОФІЇВКА, вулиця Гагаріна, 24 а</t>
  </si>
  <si>
    <t>c2ba4454-b580-416a-8abd-4fa278f1249e</t>
  </si>
  <si>
    <t>Фельдшерський пункт с. Павлівка</t>
  </si>
  <si>
    <t>ВІННИЦЬКА область, ІЛЛІНЕЦЬКИЙ район, село ПАВЛІВКА, вулиця Центральна, 103</t>
  </si>
  <si>
    <t>c2c9bc85-4501-43b6-ba55-b276daa07350</t>
  </si>
  <si>
    <t>Амбулаторія ЗПСМ с. Малий Раковець</t>
  </si>
  <si>
    <t>МАЛИЙ РАКОВЕЦЬ</t>
  </si>
  <si>
    <t>ЗАКАРПАТСЬКА область, ІРШАВСЬКИЙ район, село МАЛИЙ РАКОВЕЦЬ, вулиця Молодіжна, 62</t>
  </si>
  <si>
    <t>c2caae25-30c2-483c-99b2-e399a72de2f6</t>
  </si>
  <si>
    <t>ПОЛТАВСЬКА область, місто ПОЛТАВА, вулиця Тунельна, 27</t>
  </si>
  <si>
    <t>c2cbe707-ca24-42b5-96a9-b683e36a8c95</t>
  </si>
  <si>
    <t>КНП "Любомльське ТМО Любомльської РР", Брестська 70</t>
  </si>
  <si>
    <t>c2cd267f-982e-4270-83b8-fe53b24fb757</t>
  </si>
  <si>
    <t>Іскрівський ФП</t>
  </si>
  <si>
    <t>ПОЛТАВСЬКА область, ЧУТІВСЬКИЙ район, село ІСКРІВКА, вулиця Незалежності, 1в</t>
  </si>
  <si>
    <t>c2cda264-47d3-4179-86ee-83ed376bf819</t>
  </si>
  <si>
    <t>ВОЛИНСЬКА область, місто ЛУЦЬК, вулиця В'ячеслава Чорновола, 1</t>
  </si>
  <si>
    <t>c2d03749-c2b5-4672-992f-4f0e0c00ff50</t>
  </si>
  <si>
    <t>Жіноча консультація Комунального некомерційного підприємства Білоцерківської міської ради "Білоцерківський пологовий будинок"</t>
  </si>
  <si>
    <t>КИЇВСЬКА область, місто БІЛА ЦЕРКВА, вулиця Ярослава Мудрого, 44</t>
  </si>
  <si>
    <t>c2d600b0-2237-4c28-a77e-200a1a547340</t>
  </si>
  <si>
    <t>фельдшерсько-акушерський пункт №1 с.Торків</t>
  </si>
  <si>
    <t>ВІННИЦЬКА область, ТУЛЬЧИНСЬКИЙ район, село ТОРКІВ, вулиця Мельника, 11</t>
  </si>
  <si>
    <t>c2df2b4c-de34-4533-bf00-e68633c81328</t>
  </si>
  <si>
    <t>Гонорівська амбулаторія загальної практики сімейної медицини</t>
  </si>
  <si>
    <t>ГОНОРІВКА</t>
  </si>
  <si>
    <t>ВІННИЦЬКА область, ЯМПІЛЬСЬКИЙ район, село ГОНОРІВКА, вулиця 40-річчя Перемоги, 2</t>
  </si>
  <si>
    <t>c2df6e25-2ae7-4214-82c2-68ef18c34a35</t>
  </si>
  <si>
    <t>ОДЕСЬКА область, місто ОДЕСА, провулок Павла Кравцова, 7</t>
  </si>
  <si>
    <t>c2e1d50a-2d0a-4bbd-b318-cfcb2f0c269e</t>
  </si>
  <si>
    <t>КНП "Волочиська багатопрофільна лікарня"</t>
  </si>
  <si>
    <t>ХМЕЛЬНИЦЬКА область, ВОЛОЧИСЬКИЙ район, місто ВОЛОЧИСЬК, вулиця Незалежності, 68</t>
  </si>
  <si>
    <t>c2e307da-f462-4715-82dc-1fa7be3331fe</t>
  </si>
  <si>
    <t>c2e3c326-6c8b-44a0-98f6-7c1b624b710c</t>
  </si>
  <si>
    <t>Амбулаторія загальної практики-сімейної медицини с. Батрадь</t>
  </si>
  <si>
    <t>БАТРАДЬ</t>
  </si>
  <si>
    <t>ЗАКАРПАТСЬКА область, БЕРЕГІВСЬКИЙ район, село БАТРАДЬ, вулиця Пушкіна, 14А</t>
  </si>
  <si>
    <t>c2e82d61-e6e4-40d5-a9c6-c2c39f0342b7</t>
  </si>
  <si>
    <t>педіатричний</t>
  </si>
  <si>
    <t>c2eab4de-2a8e-410e-9ea1-f106a9adcbcd</t>
  </si>
  <si>
    <t>Фізична особа-підприємець Біла Ганна Євгенівна</t>
  </si>
  <si>
    <t>МИКОЛАЇВСЬКА область, місто МИКОЛАЇВ, вулиця пр-т Центральний, 118 А</t>
  </si>
  <si>
    <t>c2f0e0b5-f630-4719-9f06-18a28ccbe3a4</t>
  </si>
  <si>
    <t>Фельдшерський пункт с.Ломачинці</t>
  </si>
  <si>
    <t>ЛОМАЧИНЦІ</t>
  </si>
  <si>
    <t>ХМЕЛЬНИЦЬКА область, село ЛОМАЧИНЦІ, вулиця Гагаріна, 1б</t>
  </si>
  <si>
    <t>c2f3623e-c905-4000-9cc9-045a46434485</t>
  </si>
  <si>
    <t>Центральна амбулаторія</t>
  </si>
  <si>
    <t>c2f627b9-7596-44dc-b29b-32ebfb3e80f6</t>
  </si>
  <si>
    <t>ФАП Вишнопіль</t>
  </si>
  <si>
    <t>ВИШНОПІЛЬ</t>
  </si>
  <si>
    <t>ЧЕРКАСЬКА область, ТАЛЬНІВСЬКИЙ район, село ВИШНОПІЛЬ, вулиця Молодіжна, 1</t>
  </si>
  <si>
    <t>c2f65cf5-7b98-4171-a525-8063e5e4de9c</t>
  </si>
  <si>
    <t>АЗПСМ с.Кам'янки</t>
  </si>
  <si>
    <t>КАМ'ЯНКИ</t>
  </si>
  <si>
    <t>ТЕРНОПІЛЬСЬКА область, ПІДВОЛОЧИСЬКИЙ район, село КАМ'ЯНКИ, вулиця Тернопільська, 39</t>
  </si>
  <si>
    <t>c2fcdba6-1801-4ab6-9974-f6bc09e7b6dd</t>
  </si>
  <si>
    <t>Амбулаторія загальної практики сімейної медицини №3</t>
  </si>
  <si>
    <t>c3011cfa-574c-471c-90eb-692c72c9ca3c</t>
  </si>
  <si>
    <t>Лікарська амбулаторія с. Маяки</t>
  </si>
  <si>
    <t>ДОНЕЦЬКА область, СЛОВ'ЯНСЬКИЙ район, село МАЯКИ, вулиця Гагаріна, 28</t>
  </si>
  <si>
    <t>c3012e09-8d73-4046-b84b-693c8734c04d</t>
  </si>
  <si>
    <t>АЗПСМ смт.Зідьки</t>
  </si>
  <si>
    <t>ХАРКІВСЬКА область, ЗМІЇВСЬКИЙ район, смт. ЗІДЬКИ, прохід Шкільний, 4</t>
  </si>
  <si>
    <t>c3065c80-ea21-404d-a2c6-8a9e8a66b228</t>
  </si>
  <si>
    <t>Мар’янівський ФП</t>
  </si>
  <si>
    <t>КІРОВОГРАДСЬКА область, УСТИНІВСЬКИЙ район, село МАР'ЯНІВКА, завулок Медичний, 2</t>
  </si>
  <si>
    <t>c306d217-23b0-4f73-8d0a-d8eebac043e7</t>
  </si>
  <si>
    <t>амбулаторія №5</t>
  </si>
  <si>
    <t>c30b5559-50d9-4e2c-b383-30c25a76cab8</t>
  </si>
  <si>
    <t>Давидковецька амбулаторія загальної практики сімейної медицини</t>
  </si>
  <si>
    <t>ДАВИДКІВЦІ</t>
  </si>
  <si>
    <t>ХМЕЛЬНИЦЬКА область, село ДАВИДКІВЦІ, вулиця Гавришка, 60</t>
  </si>
  <si>
    <t>c30eaf2f-3f15-49c3-9c7a-86b05b8d8962</t>
  </si>
  <si>
    <t>Амбулаторія загальної практики-сімейної медицини с.Прилбичі</t>
  </si>
  <si>
    <t>ПРИЛБИЧІ</t>
  </si>
  <si>
    <t>ЛЬВІВСЬКА область, ЯВОРІВСЬКИЙ район, село ПРИЛБИЧІ, вулиця Садова, 1</t>
  </si>
  <si>
    <t>c314435b-a8ac-4ccf-8500-b80fdf333af5</t>
  </si>
  <si>
    <t>ОДЕСЬКА область, місто ОДЕСА, вулиця ак.Воробйова, 5-г</t>
  </si>
  <si>
    <t>c31513de-4324-4f29-97ac-b471e73f1072</t>
  </si>
  <si>
    <t>палати інтенсивної терапії</t>
  </si>
  <si>
    <t>c316f600-535d-4801-a721-dd674c1d277d</t>
  </si>
  <si>
    <t>Поліклінічне відділення №2 (Євгена Коновальця, 5)</t>
  </si>
  <si>
    <t>ЛЬВІВСЬКА область, місто ЛЬВІВ, вулиця Євгена Коновальця, 5</t>
  </si>
  <si>
    <t>c317f5bc-4fe3-45ff-8ebe-4b3da0730f76</t>
  </si>
  <si>
    <t>ДОНЕЦЬКА область, місто МАРІУПОЛЬ, вулиця Соборна, 168</t>
  </si>
  <si>
    <t>c322d611-89e7-46fa-bb58-455d861e029c</t>
  </si>
  <si>
    <t>Слабинський фельдшерський пункт</t>
  </si>
  <si>
    <t>СЛАБИН</t>
  </si>
  <si>
    <t>ЧЕРНІГІВСЬКА область, ЧЕРНІГІВСЬКИЙ район, село СЛАБИН, вулиця Молодіжна, 11</t>
  </si>
  <si>
    <t>c32a0180-7138-45ae-a411-068cc8bedffc</t>
  </si>
  <si>
    <t>ФП с.Тептіївка</t>
  </si>
  <si>
    <t>ТЕПТІЇВКА</t>
  </si>
  <si>
    <t>КИЇВСЬКА область, БОГУСЛАВСЬКИЙ район, село ТЕПТІЇВКА, вулиця П. ЗАПОРОЖЦЯ, 2</t>
  </si>
  <si>
    <t>c32cab03-54ef-43db-8102-55c5b3bf936e</t>
  </si>
  <si>
    <t>Сімейний доктор Батумська</t>
  </si>
  <si>
    <t>c331b1e9-f287-463c-93e3-62dbf2604f63</t>
  </si>
  <si>
    <t>Фельдшерсько-акушерський пункт село Георгіївка</t>
  </si>
  <si>
    <t>ЧЕРКАСЬКА область, ШПОЛЯНСЬКИЙ район, село ГЕОРГІЇВКА, вулиця Героїв Майдану, 19</t>
  </si>
  <si>
    <t>c3331790-f70a-43a2-a853-08b942c47935</t>
  </si>
  <si>
    <t>Амбулаторія загальної практики-сімейної медицини село Токарівка</t>
  </si>
  <si>
    <t>ХАРКІВСЬКА область, ДЕРГАЧІВСЬКИЙ район, село ТОКАРІВКА, вулиця Шкільна, 7</t>
  </si>
  <si>
    <t>c334b62f-3140-481e-be51-55bd57869f83</t>
  </si>
  <si>
    <t>ЗАПОРІЗЬКА область, МЕЛІТОПОЛЬСЬКИЙ район, село СЕМЕНІВКА, вулиця Першотравнева, 92</t>
  </si>
  <si>
    <t>c3378dba-bf4a-43ec-9eec-864b83705013</t>
  </si>
  <si>
    <t>ФО-П Сафонов ДО</t>
  </si>
  <si>
    <t>ДНІПРОПЕТРОВСЬКА область, місто ДНІПРО, вулиця Данила Галицького , 34</t>
  </si>
  <si>
    <t>c33c9901-d2fa-4a0c-b92b-d79cd81dec72</t>
  </si>
  <si>
    <t>c34d3c5f-9458-4edb-8eb8-36c1c2e01df5</t>
  </si>
  <si>
    <t>Комунальне некомерційне підприємство "Єрківська амбулаторія загальної практики - сімейної медицини"</t>
  </si>
  <si>
    <t>ЧЕРКАСЬКА область, КАТЕРИНОПІЛЬСЬКИЙ район, смт. ЄРКИ, вулиця В.Чорновола, 7</t>
  </si>
  <si>
    <t>c34dee8d-d233-4404-b0c1-6696c9d5550c</t>
  </si>
  <si>
    <t>ФАП с. Ванжулів</t>
  </si>
  <si>
    <t>ВАНЖУЛІВ</t>
  </si>
  <si>
    <t>ТЕРНОПІЛЬСЬКА область, ЛАНОВЕЦЬКИЙ район, село ВАНЖУЛІВ, вулиця 1ТРАВНЕВА, 103</t>
  </si>
  <si>
    <t>c361e023-740f-4430-93ad-b348adf60571</t>
  </si>
  <si>
    <t>КНП "Любомльське ТМО Любомльської РР", с. Гуща</t>
  </si>
  <si>
    <t>c3628906-2414-4c0b-86d5-c8061b7c6d72</t>
  </si>
  <si>
    <t>ВІДОКРЕМЛЕНИЙ ПІДРОЗДІЛ ЛІКАРСЬКА АМБУЛАТОРІЯ ЗАГАЛЬНОЇ ПРАКТИКИ - СІМЕЙНОЇ МЕДИЦИНИ С.ПЛАВ'Я КОМУНАЛЬНОГО НЕКОМЕРЦІЙНОГО ПІДПРИЄМСТВА СКОЛІВСЬКИЙ ЦЕНТР ПЕРВИННОЇ МЕДИЧНОЇ ДОПОМОГИ СКОЛІВСЬКОЇ РАЙОННО</t>
  </si>
  <si>
    <t>ПЛАВ'Я</t>
  </si>
  <si>
    <t>ЛЬВІВСЬКА область, СКОЛІВСЬКИЙ район, село ПЛАВ'Я, вулиця Вадрусівка, 56</t>
  </si>
  <si>
    <t>c3671864-b391-448c-9501-22d16128b278</t>
  </si>
  <si>
    <t>Філія №2 КНП "Консультативно-діагностичний центр дитячий Дніпровського району м. Києва"</t>
  </si>
  <si>
    <t>c3754891-da21-4230-9607-f4571a892fce</t>
  </si>
  <si>
    <t>Амбулаторія загальної практики сімейної медицини с. Баштечки</t>
  </si>
  <si>
    <t>БАШТЕЧКИ</t>
  </si>
  <si>
    <t>ЧЕРКАСЬКА область, ЖАШКІВСЬКИЙ район, село БАШТЕЧКИ, вулиця Миру, 11</t>
  </si>
  <si>
    <t>c37f85ca-3685-4c36-a14c-8b1b9077e375</t>
  </si>
  <si>
    <t>Миропільська  АЗПСМ</t>
  </si>
  <si>
    <t>ЖИТОМИРСЬКА область, РОМАНІВСЬКИЙ район, смт. МИРОПІЛЬ, вулиця Центральна, 67</t>
  </si>
  <si>
    <t>c38498bd-41e6-4d33-888e-6198d984aebb</t>
  </si>
  <si>
    <t>Кам'янська амбулаторія ЗПСМ (КНП "Нікопольський районний ЦПМСД")</t>
  </si>
  <si>
    <t>ДНІПРОПЕТРОВСЬКА область, НІКОПОЛЬСЬКИЙ район, селище КАМ'ЯНСЬКЕ, вулиця Будівельників, 5-а</t>
  </si>
  <si>
    <t>c385c7d5-38ba-4fc4-9a1e-ec2ab63e8c2c</t>
  </si>
  <si>
    <t>Світязький фельдшерсько-акушерський пункт</t>
  </si>
  <si>
    <t>СВІТЯЗЬ</t>
  </si>
  <si>
    <t>ВОЛИНСЬКА область, ШАЦЬКИЙ район, село СВІТЯЗЬ, вулиця Жовтнева, 85</t>
  </si>
  <si>
    <t>c386d29f-21f4-4f1b-a1d0-075cb18ebacd</t>
  </si>
  <si>
    <t>Комунальне некомерційне підприємство "Міська поліклініка №5" (корпус №2)</t>
  </si>
  <si>
    <t>c38a229c-873c-4597-8b8f-eb1a82cbf6e0</t>
  </si>
  <si>
    <t>КНП "Остриківська АЗПСМ" Остриківької сільської ради</t>
  </si>
  <si>
    <t>ЗАПОРІЗЬКА область, ТОКМАЦЬКИЙ район, село ОСТРИКІВКА, вулиця Остриківська, 78 Д</t>
  </si>
  <si>
    <t>c38bc765-271e-4885-9c9e-66ff4c509905</t>
  </si>
  <si>
    <t>Гільцівська АЗПСМ (КНП "Чорнухинський ЦПМСД")</t>
  </si>
  <si>
    <t>ГІЛЬЦІ</t>
  </si>
  <si>
    <t>ПОЛТАВСЬКА область, ЧОРНУХИНСЬКИЙ район, село ГІЛЬЦІ, вулиця Шевченка, 24</t>
  </si>
  <si>
    <t>c38f52df-6169-4c6d-a2c5-cbf0eaba0526</t>
  </si>
  <si>
    <t>Фельдшерський пункт с. Шамраївка  КНП \</t>
  </si>
  <si>
    <t>ПОЛТАВСЬКА область, РЕШЕТИЛІВСЬКИЙ район, село ШАМРАЇВКА, вулиця Гагаріна, 8</t>
  </si>
  <si>
    <t>c39176de-1c6c-44f5-9a54-3727706c002d</t>
  </si>
  <si>
    <t>c39b62df-54d1-4e8d-a787-ab053ecbe580</t>
  </si>
  <si>
    <t>Фізична особо підприємець Порташ Лариса Юріївна</t>
  </si>
  <si>
    <t>ІЛЬНИЦЯ</t>
  </si>
  <si>
    <t>ЗАКАРПАТСЬКА область, ІРШАВСЬКИЙ район, село ІЛЬНИЦЯ, вулиця Центральна, 28 В</t>
  </si>
  <si>
    <t>c39c946d-ca6f-4556-9609-0aa20fc2cc99</t>
  </si>
  <si>
    <t>ФП с. Кам'янка</t>
  </si>
  <si>
    <t>ХМЕЛЬНИЦЬКА область, ІЗЯСЛАВСЬКИЙ район, село КАМ'ЯНКА, вулиця Центральна, 6</t>
  </si>
  <si>
    <t>c39e6f56-ceb0-4606-ab91-4b9d3eba300d</t>
  </si>
  <si>
    <t>АЗПСМ  с.Петродолинське</t>
  </si>
  <si>
    <t>ПЕТРОДОЛИНСЬКЕ</t>
  </si>
  <si>
    <t>ОДЕСЬКА область, ОВІДІОПОЛЬСЬКИЙ район, село ПЕТРОДОЛИНСЬКЕ, вулиця Новоселів, 19</t>
  </si>
  <si>
    <t>c3a43429-83be-44b2-bd10-577316d1c0d9</t>
  </si>
  <si>
    <t>ФП с.Розсохуватка</t>
  </si>
  <si>
    <t>РОЗСОХУВАТКА</t>
  </si>
  <si>
    <t>ЧЕРКАСЬКА область, село РОЗСОХУВАТКА, вулиця Центральна, 60</t>
  </si>
  <si>
    <t>c3ae327f-e3f5-4dfc-bf94-34688951e4df</t>
  </si>
  <si>
    <t>ДОНЕЦЬКА область, місто КРАМАТОРСЬК, вулиця Бикова, 15</t>
  </si>
  <si>
    <t>c3af199a-87ec-462e-9008-4a9f4d730680</t>
  </si>
  <si>
    <t>c3af6255-5722-437b-a0da-2d45574d094e</t>
  </si>
  <si>
    <t>5 Комунальне некомерційне підприємство "Скадовська центральна районна лікарня"</t>
  </si>
  <si>
    <t>ХЕРСОНСЬКА область, СКАДОВСЬКИЙ район, селище БЛАГОДАТНЕ, вулиця Перемоги, 2</t>
  </si>
  <si>
    <t>c3b60197-a164-4294-ac17-27f3f203b210</t>
  </si>
  <si>
    <t>Відокремлений структурний підрозділ №1 Лікувально-діагностичного центру</t>
  </si>
  <si>
    <t>ДНІПРОПЕТРОВСЬКА область, місто ДНІПРО, вулиця Калинова, 26</t>
  </si>
  <si>
    <t>c3bcc5da-d306-400d-8728-28ab8c270f00</t>
  </si>
  <si>
    <t>Фельдшерсько- акушерський пункт с. Михайлівка</t>
  </si>
  <si>
    <t>ДОНЕЦЬКА область, ПОКРОВСЬКИЙ район, село МИХАЙЛІВКА, вулиця Шкільна, 32</t>
  </si>
  <si>
    <t>c3bd6f86-22ac-4744-9160-cbefcef87d5e</t>
  </si>
  <si>
    <t>Новотроїцький фельдшерський пункт</t>
  </si>
  <si>
    <t>ЗАПОРІЗЬКА область, ОРІХІВСЬКИЙ район, село НОВОТРОЇЦЬКЕ, вулиця Сусликова, 1а</t>
  </si>
  <si>
    <t>c3c1b678-b57f-424e-a3d3-942db12ab21c</t>
  </si>
  <si>
    <t>М.КИЇВ, СОЛОМ'ЯНСЬКИЙ район, місто КИЇВ, вулиця Солом’янська, 17</t>
  </si>
  <si>
    <t>c3cad993-21d9-4d1a-9d3c-6b374a5fd1be</t>
  </si>
  <si>
    <t>Русивельська амбулаторія ЗПСМ</t>
  </si>
  <si>
    <t>РУСИВЕЛЬ</t>
  </si>
  <si>
    <t>РІВНЕНСЬКА область, ГОЩАНСЬКИЙ район, село РУСИВЕЛЬ, вулиця Шляхова, 11</t>
  </si>
  <si>
    <t>c3cde2e0-2c68-43c4-b1cc-b5f71a9a5b61</t>
  </si>
  <si>
    <t>АЗПСМ с. Вербка</t>
  </si>
  <si>
    <t>ВІННИЦЬКА область, ЧЕЧЕЛЬНИЦЬКИЙ район, село ВЕРБКА, вулиця Соборна, 154</t>
  </si>
  <si>
    <t>c3ce2675-f51e-4347-84a8-453333feffc4</t>
  </si>
  <si>
    <t>Черговий кабінет лікаря</t>
  </si>
  <si>
    <t>c3cea378-2e71-49b5-99b5-1bf323ab433f</t>
  </si>
  <si>
    <t>c3cf7cfe-c30e-4a19-9a0e-ee5598bbc39a</t>
  </si>
  <si>
    <t>Вишгородська амбулаторія ЗПСМ №2 (КНП "ЦПМСД" Вишгородської РР)</t>
  </si>
  <si>
    <t>КИЇВСЬКА область, ВИШГОРОДСЬКИЙ район, місто ВИШГОРОД, вулиця Шолуденка, 6</t>
  </si>
  <si>
    <t>c3d04a4e-ac5e-482c-b352-01b5f1033feb</t>
  </si>
  <si>
    <t>Олешнянська амбулаторія загальної практики сімейної медицини</t>
  </si>
  <si>
    <t>ОЛЕШНЯ</t>
  </si>
  <si>
    <t>СУМСЬКА область, ОХТИРСЬКИЙ район, село ОЛЕШНЯ, вулиця пров.Шкільний, 1б</t>
  </si>
  <si>
    <t>c3d15786-2a1e-4fe4-96c1-94ea031e53a3</t>
  </si>
  <si>
    <t>c3d45aa8-cd8e-4c3f-8c8f-a392aabd30dc</t>
  </si>
  <si>
    <t>Комунальне некомерційне підприємство "Молочанський дитячий санаторій" Запорізької обласної ради</t>
  </si>
  <si>
    <t>ЗАПОРІЗЬКА область, місто МОЛОЧАНСЬК, вулиця Шевченка, 47</t>
  </si>
  <si>
    <t>c3daa2ab-62b9-4fed-a881-7f7d37af3052</t>
  </si>
  <si>
    <t>Амбулаторія загальної практики сімейної медицини с. Вири</t>
  </si>
  <si>
    <t>ВИРИ</t>
  </si>
  <si>
    <t>СУМСЬКА область, БІЛОПІЛЬСЬКИЙ район, село ВИРИ, вулиця Шкільна, 43</t>
  </si>
  <si>
    <t>c3dbd571-3d9a-4c7b-9d70-91fb1f1c3fb9</t>
  </si>
  <si>
    <t>Комунальне некомерційне підприємство "Міська стоматологічна поліклініка №3" Харківської міської ради</t>
  </si>
  <si>
    <t>ХАРКІВСЬКА область, місто ХАРКІВ, проспект Петра Григоренка, 9/1</t>
  </si>
  <si>
    <t>c3dbf35d-80bb-40dc-80e7-cf6bee6ec0f6</t>
  </si>
  <si>
    <t>ІВАНО-ФРАНКІВСЬКА область, село ГОЛОШИНА, урочище Центр, 23</t>
  </si>
  <si>
    <t>c3e11459-d30c-4604-82a6-c0d6cf2bd2b0</t>
  </si>
  <si>
    <t>c3e3d53a-1c56-4f1b-a957-cfa0c5cefcaf</t>
  </si>
  <si>
    <t>РОКЛДЦ 16_Липня 36</t>
  </si>
  <si>
    <t>РІВНЕНСЬКА область, місто РІВНЕ, вулиця 16 Липня, 36</t>
  </si>
  <si>
    <t>c3e41691-970c-44d4-bce8-c22b0d4c6165</t>
  </si>
  <si>
    <t>Комунальне некомерційне підприємство"Красноріченська амбулаторія загальної практики сімейної медицини" Красноріченської селищної ради Кремінського району Луганської області  Бараниківська амбулаторія загальної практики сімейної медицини</t>
  </si>
  <si>
    <t>ЛУГАНСЬКА область, КРЕМІНСЬКИЙ район, село БАРАНИКІВКА, квартал Гагаріна, 25</t>
  </si>
  <si>
    <t>c3e48e01-1302-4de1-ad06-742e3ff9cf78</t>
  </si>
  <si>
    <t>клініко-консультативне відділення</t>
  </si>
  <si>
    <t>c3ee1475-5dc8-47d9-9d48-19b7be11053c</t>
  </si>
  <si>
    <t>Місце надання послуз №4</t>
  </si>
  <si>
    <t>РІВНЕНСЬКА область, село ДЮКСИН, вулиця Шкільна, 57а</t>
  </si>
  <si>
    <t>c3f5efbf-405e-4c45-a7b5-356e1b33b894</t>
  </si>
  <si>
    <t>КП "Полтавський обласний центр  ЕМД та МК ПОР" (СЕМД №3 м.Лубни)</t>
  </si>
  <si>
    <t>ПОЛТАВСЬКА область, місто ЛУБНИ, вулиця Братська, 8/1</t>
  </si>
  <si>
    <t>c3f80b64-b0e5-4a68-a6cb-e589010471e8</t>
  </si>
  <si>
    <t>Фельдшерсько-акушерський пункт села Базальтове</t>
  </si>
  <si>
    <t>БАЗАЛЬТОВЕ</t>
  </si>
  <si>
    <t>РІВНЕНСЬКА область, КОСТОПІЛЬСЬКИЙ район, село БАЗАЛЬТОВЕ, вулиця Шкільна, 4а</t>
  </si>
  <si>
    <t>c4073006-b076-47a5-8e68-046b09fe9e8e</t>
  </si>
  <si>
    <t>Амбулаторія загальної практики - сімейної медицини смт.Нова Водолага</t>
  </si>
  <si>
    <t>c4080167-182d-436c-b98d-59fcc820b7cb</t>
  </si>
  <si>
    <t>Китайгородський ФАП</t>
  </si>
  <si>
    <t>ДНІПРОПЕТРОВСЬКА область, ЦАРИЧАНСЬКИЙ район, село КИТАЙГОРОД, вулиця Китайгородська, 11</t>
  </si>
  <si>
    <t>c408d5d8-44d1-4a38-9c41-f167362cd01d</t>
  </si>
  <si>
    <t>Соколянський фельдшерський пункт</t>
  </si>
  <si>
    <t>ЛУГАНСЬКА область, НОВОАЙДАРСЬКИЙ район, село СОКІЛЬНИКИ, вулиця Горького, 105</t>
  </si>
  <si>
    <t>c4097866-59d8-4ad1-b6a8-b5cc5d59b0b2</t>
  </si>
  <si>
    <t>Амбулаторія загальної практики – сімейної медицини с. Личківці</t>
  </si>
  <si>
    <t>ЛИЧКІВЦІ</t>
  </si>
  <si>
    <t>ТЕРНОПІЛЬСЬКА область, ГУСЯТИНСЬКИЙ район, село ЛИЧКІВЦІ, вулиця Ліривка, 11</t>
  </si>
  <si>
    <t>c40dcc44-f0d3-4ee7-bdf0-8141f95f0503</t>
  </si>
  <si>
    <t>Карапчівська АЗПСМ</t>
  </si>
  <si>
    <t>ЧЕРНІВЕЦЬКА область, ГЛИБОЦЬКИЙ район, село КАРАПЧІВ, вулиця старкова, 2</t>
  </si>
  <si>
    <t>c40fcd83-e38a-42a8-8f2b-b09459b31c4d</t>
  </si>
  <si>
    <t>c4143f28-8200-4a8d-bfd4-e42443aa2791</t>
  </si>
  <si>
    <t>Відокремлений структурний підрозділ №6 Комунального  некомерційного підприємства «Кобеляцька центральна районна  лікарня» Кобеляцької районної ради Полтавської області</t>
  </si>
  <si>
    <t>ПОЛТАВСЬКА область, КОБЕЛЯЦЬКИЙ район, село ОЗЕРА, вулиця Миру, 34</t>
  </si>
  <si>
    <t>c414b29b-2994-4ca0-9a49-4d9fe47db808</t>
  </si>
  <si>
    <t>ФАП с.Чабанівка</t>
  </si>
  <si>
    <t>ЧАБАНІВКА</t>
  </si>
  <si>
    <t>ЗАКАРПАТСЬКА область, УЖГОРОДСЬКИЙ район, село ЧАБАНІВКА, вулиця Л.Українки, 5</t>
  </si>
  <si>
    <t>c41b884a-1994-4b28-8e0c-9f21d7c013c7</t>
  </si>
  <si>
    <t>Очаківська міська амбулаторія ЗПСМ</t>
  </si>
  <si>
    <t>c41d97f3-8247-43eb-9bd7-a0e4028916e6</t>
  </si>
  <si>
    <t>Микулинецька АЗПСМ</t>
  </si>
  <si>
    <t>ТЕРНОПІЛЬСЬКА область, смт. МИКУЛИНЦІ, вулиця Поштова, 2б</t>
  </si>
  <si>
    <t>c423a0c0-fff1-44a8-b719-66ca54d5aea3</t>
  </si>
  <si>
    <t>Пункт здоров'я с.Стратин</t>
  </si>
  <si>
    <t>СТРАТИН</t>
  </si>
  <si>
    <t>ІВАНО-ФРАНКІВСЬКА область, РОГАТИНСЬКИЙ район, село СТРАТИН, вулиця Шевченка, 11а</t>
  </si>
  <si>
    <t>c42c80fa-edab-438a-b87d-4270d7162ec1</t>
  </si>
  <si>
    <t>ВЕЛИКА РИБИЦЯ</t>
  </si>
  <si>
    <t>СУМСЬКА область, село ВЕЛИКА РИБИЦЯ, вулиця Північна, 2</t>
  </si>
  <si>
    <t>c42e768c-60e7-413d-a842-f050cd9e739b</t>
  </si>
  <si>
    <t>Амбулаторія № 6, КНП "ЦПМСД №2" Краматорської міської ради</t>
  </si>
  <si>
    <t>c4349b9c-ea50-4c76-a63e-50b97bce3e6e</t>
  </si>
  <si>
    <t>Амбулаторія загальної практики-сімейної медицини №9 с. Васьковичі</t>
  </si>
  <si>
    <t>c4354149-1243-49c9-8ab5-231b0606494f</t>
  </si>
  <si>
    <t>В. Бушинська ЛА ЗПСМ</t>
  </si>
  <si>
    <t>ВЕЛИКА БУШИНКА</t>
  </si>
  <si>
    <t>ВІННИЦЬКА область, НЕМИРІВСЬКИЙ район, село ВЕЛИКА БУШИНКА, вулиця Суворова, 7</t>
  </si>
  <si>
    <t>c43767fe-71ab-45fd-bc1a-9ead2e629911</t>
  </si>
  <si>
    <t>ФАП Ясено</t>
  </si>
  <si>
    <t>ЯСЕНИ</t>
  </si>
  <si>
    <t>ЧЕРНІВЕЦЬКА область, село ЯСЕНИ, вулиця Лісна, 2</t>
  </si>
  <si>
    <t>c43cff3a-9879-42b2-a039-182da101e504</t>
  </si>
  <si>
    <t>Преображенська АЗПСМ</t>
  </si>
  <si>
    <t>ЗАПОРІЗЬКА область, ОРІХІВСЬКИЙ район, село ПРЕОБРАЖЕНКА, вулиця Преображенська, 6а</t>
  </si>
  <si>
    <t>c43db0dc-a1c8-4d78-9598-544a231731f2</t>
  </si>
  <si>
    <t>Відділення "ЦЕНТРАЛЬНЕ" Медичного центру ПП "Сіліцея"</t>
  </si>
  <si>
    <t>c441462b-3696-44bf-bd19-1dc697b56c0a</t>
  </si>
  <si>
    <t>РІВНЕНСЬКА область, місто РІВНЕ, вулиця Дворецька, 108</t>
  </si>
  <si>
    <t>c446d017-dbbf-4a4c-a035-8882f646959f</t>
  </si>
  <si>
    <t>Майданецька  АЗПСМ</t>
  </si>
  <si>
    <t>МАЙДАНЕЦЬКЕ</t>
  </si>
  <si>
    <t>ЧЕРКАСЬКА область, ТАЛЬНІВСЬКИЙ район, село МАЙДАНЕЦЬКЕ, вулиця Гагаріна, 78а</t>
  </si>
  <si>
    <t>c447e407-ad34-4b13-8c64-5bce3efa7698</t>
  </si>
  <si>
    <t>Веселівська амбулаторія загальної практики-сімейної медицини №1</t>
  </si>
  <si>
    <t>ЗАПОРІЗЬКА область, ВЕСЕЛІВСЬКИЙ район, смт. ВЕСЕЛЕ, вулиця Молодіжна, 3</t>
  </si>
  <si>
    <t>c448a88e-6690-4b22-b18f-b4a6dabeb414</t>
  </si>
  <si>
    <t>ПОЛТАВСЬКА область, ПОЛТАВСЬКИЙ район, село СУПРУНІВКА, вулиця Київське Шосе, 1 В</t>
  </si>
  <si>
    <t>c44ba2cf-7765-4cc6-9c34-2822a58345dc</t>
  </si>
  <si>
    <t>ТЕРНОПІЛЬСЬКА область, місто ТЕРНОПІЛЬ, вулиця Генерала Шухевича, 10</t>
  </si>
  <si>
    <t>c450d80c-e258-4ebe-b7e2-0631cb9cdad7</t>
  </si>
  <si>
    <t>Хрестителівська лікарська амбулаторія</t>
  </si>
  <si>
    <t>ХРЕСТИТЕЛЕВЕ</t>
  </si>
  <si>
    <t>ЧЕРКАСЬКА область, ЧОРНОБАЇВСЬКИЙ район, село ХРЕСТИТЕЛЕВЕ, прохід Центральний, 37</t>
  </si>
  <si>
    <t>c450f8fe-988f-4969-aa9b-a18b8743e493</t>
  </si>
  <si>
    <t>ФАП Угринь</t>
  </si>
  <si>
    <t>УГРИНЬ</t>
  </si>
  <si>
    <t>ТЕРНОПІЛЬСЬКА область, ЧОРТКІВСЬКИЙ район, село УГРИНЬ, вулиця Козова, 213А</t>
  </si>
  <si>
    <t>c452e777-2838-4266-8c51-917ea09519ac</t>
  </si>
  <si>
    <t>Фельдшерський пункт с.Гумниська</t>
  </si>
  <si>
    <t>ГУМНИСЬКА</t>
  </si>
  <si>
    <t>ТЕРНОПІЛЬСЬКА область, село ГУМНИСЬКА, вулиця Центральна, 4А</t>
  </si>
  <si>
    <t>c45753d8-2f90-4f38-bdd8-321297da9c2d</t>
  </si>
  <si>
    <t>Філія амбулаторії загальної практики-сімейної медицини №4</t>
  </si>
  <si>
    <t>ДНІПРОПЕТРОВСЬКА область, ДНІПРО район, місто ДНІПРО, вулиця Молодогвардійська, 20д</t>
  </si>
  <si>
    <t>c45c6a57-e77f-4fc0-9b10-76586bad4bca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</si>
  <si>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"Сокаль" пункт "Белз"</t>
  </si>
  <si>
    <t>ЛЬВІВСЬКА область, місто БЕЛЗ, вулиця 8-го березня, 9</t>
  </si>
  <si>
    <t>c45c758d-5314-43d7-972a-66da6a09f7fd</t>
  </si>
  <si>
    <t>c463ce48-4b34-4762-8208-b7fc85aec294</t>
  </si>
  <si>
    <t>Відокремлений підрозділ ТОВ "Медекс плюс" Поліклініка №2</t>
  </si>
  <si>
    <t>c4649043-ee01-4a2c-b302-f2e944e1c547</t>
  </si>
  <si>
    <t>Лохвицька АЗПСМ</t>
  </si>
  <si>
    <t>c4848074-ec47-4846-a9d2-4fe9e5d0aeb2</t>
  </si>
  <si>
    <t>Северинівська лікарська амбулаторія</t>
  </si>
  <si>
    <t>ВІННИЦЬКА область, ЖМЕРИНСЬКИЙ район, село СЕВЕРИНІВКА, вулиця Грушевського, 55</t>
  </si>
  <si>
    <t>c4853f45-22cb-48e7-bbc3-3a7ad7022810</t>
  </si>
  <si>
    <t>Амбулаторія загальної практики сімейної медицини с. Котелеве</t>
  </si>
  <si>
    <t>КОТЕЛЕВЕ</t>
  </si>
  <si>
    <t>ЧЕРНІВЕЦЬКА область, НОВОСЕЛИЦЬКИЙ район, село КОТЕЛЕВЕ, вулиця Головна, 14</t>
  </si>
  <si>
    <t>c488e8b6-ad8c-4659-9626-f476660e4336</t>
  </si>
  <si>
    <t>Плисківська амбулаторія загальної практики-сімейної медицини</t>
  </si>
  <si>
    <t>ПЛИСКИ</t>
  </si>
  <si>
    <t>ЧЕРНІГІВСЬКА область, село ПЛИСКИ, вулиця Квіткова, 19 А</t>
  </si>
  <si>
    <t>c48b7d28-3522-4227-a726-5920f6006b6d</t>
  </si>
  <si>
    <t>Гребінківська амбулаторія загальної практики - сімейної медицини</t>
  </si>
  <si>
    <t>КИЇВСЬКА область, ВАСИЛЬКІВСЬКИЙ район, смт. ГРЕБІНКИ, вулиця 1 Травня, 32-А</t>
  </si>
  <si>
    <t>c48c0b45-2451-457f-86e5-eb165586c490</t>
  </si>
  <si>
    <t>Кодрянська медична амбулаторія загальної практики - сімейної медицини</t>
  </si>
  <si>
    <t>КОДРА</t>
  </si>
  <si>
    <t>КИЇВСЬКА область, МАКАРІВСЬКИЙ район, смт. КОДРА, вулиця Шевченка, 4А</t>
  </si>
  <si>
    <t>c48ef736-9bab-47f3-b080-e77d827e00bf</t>
  </si>
  <si>
    <t>ФОП Небоян</t>
  </si>
  <si>
    <t>СУМСЬКА область, місто СУМИ, вулиця Праці, 31</t>
  </si>
  <si>
    <t>c490bc96-1111-4853-b119-2fa53751ce32</t>
  </si>
  <si>
    <t>Амбулаторія загальної практики сімейної медицини м. Новоселиця</t>
  </si>
  <si>
    <t>ЧЕРНІВЕЦЬКА область, НОВОСЕЛИЦЬКИЙ район, місто НОВОСЕЛИЦЯ, прохід Карамзіна, 1</t>
  </si>
  <si>
    <t>c4a0244a-58a7-4bbc-8f62-8a1467bc85aa</t>
  </si>
  <si>
    <t>Фельдшерсько-акушерський пункт  с. Черепин</t>
  </si>
  <si>
    <t>ЧЕРЕПИН</t>
  </si>
  <si>
    <t>ЧЕРКАСЬКА область, КОРСУНЬ-ШЕВЧЕНКІВСЬКИЙ район, село ЧЕРЕПИН, вулиця Назарівська, 9</t>
  </si>
  <si>
    <t>c4a6a690-ae09-40f0-ad03-090d8e7c90af</t>
  </si>
  <si>
    <t>Запорізьке протитуберкульозне відділення №3</t>
  </si>
  <si>
    <t>ЗАПОРІЗЬКА область, місто ЗАПОРІЖЖЯ, вулиця Сержанта Медвєдєва, 4</t>
  </si>
  <si>
    <t>c4b6375a-2c87-4095-afba-048adf0b6f2e</t>
  </si>
  <si>
    <t>КНП КМР "ЦПМСД № 3" м.Кам'янське, вул.Івана Сірка, буд.5</t>
  </si>
  <si>
    <t>c4b65d2f-64ae-47cb-adbb-7af6461dd607</t>
  </si>
  <si>
    <t>Війтівецька АЗПСМ</t>
  </si>
  <si>
    <t>ВІННИЦЬКА область, ХМІЛЬНИЦЬКИЙ район, село ВІЙТІВЦІ, вулиця Жданова, 43</t>
  </si>
  <si>
    <t>c4b87d93-87dd-4164-8e7d-eaa957c6fb84</t>
  </si>
  <si>
    <t>Галицька АЗПСМ</t>
  </si>
  <si>
    <t>ЧЕРНІГІВСЬКА область, НІЖИНСЬКИЙ район, село ГАЛИЦЯ, вулиця Приходька, 34</t>
  </si>
  <si>
    <t>c4c4582d-ced5-4427-951e-1ff7160257e8</t>
  </si>
  <si>
    <t>Торська АЗПСМ</t>
  </si>
  <si>
    <t>ТЕРНОПІЛЬСЬКА область, ЗАЛІЩИЦЬКИЙ район, село ТОРСЬКЕ, вулиця Центральна, 47</t>
  </si>
  <si>
    <t>c4c5252b-75de-46ea-a967-55ff3b9780db</t>
  </si>
  <si>
    <t>c4c70f2c-ab3a-4265-b923-017faec0ad10</t>
  </si>
  <si>
    <t>ПЗ с. Березоточа</t>
  </si>
  <si>
    <t>БЕРЕЗОТОЧА</t>
  </si>
  <si>
    <t>ПОЛТАВСЬКА область, село БЕРЕЗОТОЧА, вулиця Покровська, 106</t>
  </si>
  <si>
    <t>c4c7e6c7-1006-4637-a554-da1634883c7e</t>
  </si>
  <si>
    <t>Базалійська амбулаторія загальної практики сімейної медицини</t>
  </si>
  <si>
    <t>БАЗАЛІЯ</t>
  </si>
  <si>
    <t>ХМЕЛЬНИЦЬКА область, ТЕОФІПОЛЬСЬКИЙ район, смт. БАЗАЛІЯ, вулиця Свободи, 52</t>
  </si>
  <si>
    <t>c4cedb59-dda0-4548-a3ae-7ee0ce6afaa0</t>
  </si>
  <si>
    <t>Фельдшерсько - акушерський пункт с. Єлизаветівка</t>
  </si>
  <si>
    <t>МИКОЛАЇВСЬКА область, СНІГУРІВСЬКИЙ район, село ЄЛИЗАВЕТІВКА, вулиця Шевченка, 56</t>
  </si>
  <si>
    <t>c4daded0-7e55-4017-8d56-500c9bab4977</t>
  </si>
  <si>
    <t>Фельдшерський пунк села Демидівка</t>
  </si>
  <si>
    <t>ОДЕСЬКА область, ЛЮБАШІВСЬКИЙ район, село ДЕМИДІВКА, вулиця Шевченко, 45</t>
  </si>
  <si>
    <t>c4e05b23-fa4a-41a3-952e-8186de505bc8</t>
  </si>
  <si>
    <t>Амбулатория ОПСМ №3</t>
  </si>
  <si>
    <t>c4e156e5-6dfa-4c8c-af19-51edd790c26c</t>
  </si>
  <si>
    <t>c4e237af-1c84-4003-927d-c3c1a64d1cd4</t>
  </si>
  <si>
    <t>ЛДЦ ТОВ "ЦЕНТР ТРАВМАТОЛОГІЇ ТА ОРТОПЕДІЇ" - Діагностичне відділення, ортопедо-травматологічне відділення №1</t>
  </si>
  <si>
    <t>ЧЕРНІВЕЦЬКА область, місто ЧЕРНІВЦІ, вулиця Руська, 185-В</t>
  </si>
  <si>
    <t>c4e76846-a2dd-4dce-b418-3ea6be0b6bcc</t>
  </si>
  <si>
    <t>медичний кабінет амбулаторії №1</t>
  </si>
  <si>
    <t>c4e95b30-0f9b-4e16-bdfb-a8161e768142</t>
  </si>
  <si>
    <t>ЖИТОМИРСЬКА область, місто НОВОГРАД-ВОЛИНСЬКИЙ, вулиця Маршала Рокосовського, 27а</t>
  </si>
  <si>
    <t>c4efe94a-3bf7-435f-ab55-d278cc41cee1</t>
  </si>
  <si>
    <t>Лікарська амбулаторія с. Хрестище</t>
  </si>
  <si>
    <t>ДОНЕЦЬКА область, СЛОВ'ЯНСЬКИЙ район, село ХРЕСТИЩЕ, прохід Шкільний, 1</t>
  </si>
  <si>
    <t>c4f04a00-f7ec-4238-944c-9bd528cf063e</t>
  </si>
  <si>
    <t>Дмитрівська амбулаторія загальної практики сімейної медицини с. Дмитрівка</t>
  </si>
  <si>
    <t>ДНІПРОПЕТРОВСЬКА область, ПЕТРОПАВЛІВСЬКИЙ район, село ДМИТРІВКА, вулиця Козацька, 51</t>
  </si>
  <si>
    <t>c4f709ba-9b08-4f3b-844b-c1f791805765</t>
  </si>
  <si>
    <t>Новоодеська АЗПСМ</t>
  </si>
  <si>
    <t>c4fa4b78-a3d8-4eb6-b400-e84526afb63b</t>
  </si>
  <si>
    <t>СУМСЬКА область, місто ШОСТКА, вулиця МАРАТА, 23</t>
  </si>
  <si>
    <t>c4fa8c80-f130-437c-a371-cb82b07ad49e</t>
  </si>
  <si>
    <t>Жіноча консультація № 1</t>
  </si>
  <si>
    <t>КІРОВОГРАДСЬКА область, місто КРОПИВНИЦЬКИЙ, вулиця Генерала Жадова, 23</t>
  </si>
  <si>
    <t>c4fc5363-cfb2-4532-9213-742d56ac7f21</t>
  </si>
  <si>
    <t>ВОЛИНСЬКА область, місто ЛУЦЬК, вулиця Наливайка, 6</t>
  </si>
  <si>
    <t>c5021578-9ab5-4895-a595-e8998a532c6c</t>
  </si>
  <si>
    <t>Донцівська СЛА ЗПСМ</t>
  </si>
  <si>
    <t>ДОНЦІВКА</t>
  </si>
  <si>
    <t>ЛУГАНСЬКА область, НОВОПСКОВСЬКИЙ район, село ДОНЦІВКА, вулиця Тараса Шевченка, 36</t>
  </si>
  <si>
    <t>c50305b9-b0dc-40f8-ab07-9ac21c98ca3c</t>
  </si>
  <si>
    <t>ЛЬВІВСЬКА область, ЯВОРІВСЬКИЙ район, смт. ІВАНО-ФРАНКОВЕ, вулиця вулиця Львівська, 52</t>
  </si>
  <si>
    <t>c505f415-4c33-44eb-b70a-70148b3ef1bb</t>
  </si>
  <si>
    <t>Амбулаторія загальної практики сімейної медицини с. Стрільче</t>
  </si>
  <si>
    <t>СТРІЛЬЧЕ</t>
  </si>
  <si>
    <t>ІВАНО-ФРАНКІВСЬКА область, ГОРОДЕНКІВСЬКИЙ район, село СТРІЛЬЧЕ, вулиця Степана Бандери, 51В</t>
  </si>
  <si>
    <t>c511ab22-c264-42e0-93a2-263139835815</t>
  </si>
  <si>
    <t>c51c2e1a-6d0b-4633-ad61-af45340689f1</t>
  </si>
  <si>
    <t>АЗПСМ с. Ягільниця</t>
  </si>
  <si>
    <t>ТЕРНОПІЛЬСЬКА область, ЧОРТКІВСЬКИЙ район, село ЯГІЛЬНИЦЯ, вулиця Промислова, 6</t>
  </si>
  <si>
    <t>c524b1fa-09da-4345-ba9c-4e0f921d03ff</t>
  </si>
  <si>
    <t>Ушкальська АЗПСМ</t>
  </si>
  <si>
    <t>УШКАЛКА</t>
  </si>
  <si>
    <t>ХЕРСОНСЬКА область, ВЕРХНЬОРОГАЧИЦЬКИЙ район, село УШКАЛКА, вулиця Молодіжна, 32</t>
  </si>
  <si>
    <t>c52b29e9-a241-4763-8fed-c2e47df93a2c</t>
  </si>
  <si>
    <t>Веселівське відділення загальної практики-сімейної медицини</t>
  </si>
  <si>
    <t>c5343707-4ef4-4989-b65e-bb3682e50137</t>
  </si>
  <si>
    <t>місце надання послуг 6</t>
  </si>
  <si>
    <t>c53582a4-880a-469c-a795-2dbd982914aa</t>
  </si>
  <si>
    <t>Плетеноташлицька сільська лікарська амбулаторія</t>
  </si>
  <si>
    <t>ПЛЕТЕНИЙ ТАШЛИК</t>
  </si>
  <si>
    <t>КІРОВОГРАДСЬКА область, МАЛОВИСКІВСЬКИЙ район, село ПЛЕТЕНИЙ ТАШЛИК, вулиця Гоголя, 2</t>
  </si>
  <si>
    <t>c5381ef4-95fc-4a2b-866c-f5c522fd442b</t>
  </si>
  <si>
    <t>Борозенська АЗПСМ</t>
  </si>
  <si>
    <t>БОРОЗЕНСЬКЕ</t>
  </si>
  <si>
    <t>ХЕРСОНСЬКА область, ВЕЛИКООЛЕКСАНДРІВСЬКИЙ район, село БОРОЗЕНСЬКЕ, вулиця Мічуріна, 25</t>
  </si>
  <si>
    <t>c53ea5d1-bcdd-4bb6-aa18-bfc40e3362fd</t>
  </si>
  <si>
    <t>КОМУНАЛЬНЕ НЕКОМЕРЦІЙНЕ ПІДПРИЄМСТВО ЖМЕРИНСЬКА СТОМАТОЛОГІЧНА ПОЛІКЛІНІКА" ЖМЕРИНСЬКОЇ МІСЬКОЇ РАДИ"</t>
  </si>
  <si>
    <t>ВІННИЦЬКА область, місто ЖМЕРИНКА, вулиця Богдана Хмельницького, 40</t>
  </si>
  <si>
    <t>c5420a37-8ffe-4cc9-a1a3-3bbe72875143</t>
  </si>
  <si>
    <t>Долинська станція ЕШМД</t>
  </si>
  <si>
    <t>ІВАНО-ФРАНКІВСЬКА область, ДОЛИНСЬКИЙ район, місто ДОЛИНА, вулиця Грицей, 15</t>
  </si>
  <si>
    <t>c542c39c-92c7-4000-afb1-6b554a5c0690</t>
  </si>
  <si>
    <t>Фельдшерсько-акушерський пункт  с. Переможинці</t>
  </si>
  <si>
    <t>ПЕРЕМОЖИНЦІ</t>
  </si>
  <si>
    <t>ЧЕРКАСЬКА область, КОРСУНЬ-ШЕВЧЕНКІВСЬКИЙ район, село ПЕРЕМОЖИНЦІ, вулиця Центральна, 41А</t>
  </si>
  <si>
    <t>c5462c38-3c78-4ca3-9698-686e3c984aad</t>
  </si>
  <si>
    <t>ІВАНО-ФРАНКІВСЬКА область, КАЛУСЬКИЙ район, село ЗАВІЙ, вулиця Д.Галицького, 380б</t>
  </si>
  <si>
    <t>c547bca9-24ff-441c-9459-cc9a8387a0ba</t>
  </si>
  <si>
    <t>Фельдшерський пункт с. Ганжалівка</t>
  </si>
  <si>
    <t>ГАНЖАЛІВКА</t>
  </si>
  <si>
    <t>ЧЕРКАСЬКА область, ЛИСЯНСЬКИЙ район, село ГАНЖАЛІВКА, вулиця Вишнева, 28</t>
  </si>
  <si>
    <t>c548782b-111c-4197-8ad9-93b22ffd5119</t>
  </si>
  <si>
    <t>КОМУНАЛЬНЕ НЕКОМЕРЦІЙНЕ ПІДПРИЕМСТВО "ОБЛАСНИЙ НАРКОЛОГІЧНИЙ ДИСПАНСЕР", вул.Очаківська, 13</t>
  </si>
  <si>
    <t>ХАРКІВСЬКА область, місто ХАРКІВ, вулиця Очаківська, 13</t>
  </si>
  <si>
    <t>c54b55e3-bf74-4bf2-ba01-e5c07e9b200b</t>
  </si>
  <si>
    <t>м. Бориспіль, вул. Котляревського 1</t>
  </si>
  <si>
    <t>КИЇВСЬКА область, місто БОРИСПІЛЬ, вулиця Котляревського, 1</t>
  </si>
  <si>
    <t>c550e365-b408-4274-a3d6-0f43ab770618</t>
  </si>
  <si>
    <t>Рогозівська АЗПСМ</t>
  </si>
  <si>
    <t>РОГОЗІВ</t>
  </si>
  <si>
    <t>КИЇВСЬКА область, БОРИСПІЛЬСЬКИЙ район, село РОГОЗІВ, вулиця Центральна, 103</t>
  </si>
  <si>
    <t>c55149a4-93ce-4a5b-bfad-90254b62ba54</t>
  </si>
  <si>
    <t>Фельдшерський пункт  с.Артинськ</t>
  </si>
  <si>
    <t>АРТИНСЬК</t>
  </si>
  <si>
    <t>ЖИТОМИРСЬКА область, ОЛЕВСЬКИЙ район, село АРТИНСЬК, вулиця Гагаріна, 10</t>
  </si>
  <si>
    <t>c5565d6e-66a4-4c5a-9862-b7fdb924869f</t>
  </si>
  <si>
    <t>Лиманська сільська лікарська амбулаторія загальної практики сімейної медицини</t>
  </si>
  <si>
    <t>ОДЕСЬКА область, село ЛИМАН, вулиця Героїв України, 33</t>
  </si>
  <si>
    <t>c562b1ff-ddfc-4cd5-a5d0-138eaded7e35</t>
  </si>
  <si>
    <t>ДНІПРОПЕТРОВСЬКА область, ШИРОКІВСЬКИЙ район, смт. ШИРОКЕ, вулиця Казбек, 17Б</t>
  </si>
  <si>
    <t>c562ec6a-5e00-493b-b69a-72d9e50738d1</t>
  </si>
  <si>
    <t>КП "Луцький центр первинної медико-санітарної допомоги №3"</t>
  </si>
  <si>
    <t>c56eabc7-d59d-4ad5-8725-f295aeac6d95</t>
  </si>
  <si>
    <t>c56eae74-34d0-4b81-aa52-58bfa4cdf85c</t>
  </si>
  <si>
    <t>КОМУНАЛЬНЕ НЕКОМЕРЦІЙНЕ ПІДПРИЄМСТВО ХАРКІВСЬКОЇ ОБЛАСНОЇ РАДИ "ОБЛАСНА КЛІНІЧНА ІНФЕКЦІЙНА ЛІКАРНЯ"</t>
  </si>
  <si>
    <t>c5734408-7b6c-4996-aabc-1b3c46f2f349</t>
  </si>
  <si>
    <t>Фельдшерсько-акушерський пункт село Вірля</t>
  </si>
  <si>
    <t>ВІРЛЯ</t>
  </si>
  <si>
    <t>ЖИТОМИРСЬКА область, БАРАНІВСЬКИЙ район, село ВІРЛЯ, вулиця Центральна, 40</t>
  </si>
  <si>
    <t>c57513ef-75c3-459f-bf9d-8cad0f479eb3</t>
  </si>
  <si>
    <t>Фельдшерсько-акушерський пункт с.Хмелівка</t>
  </si>
  <si>
    <t>ТЕРНОПІЛЬСЬКА область, ТЕРЕБОВЛЯНСЬКИЙ район, село ХМЕЛІВКА, вулиця Сонячна, 22</t>
  </si>
  <si>
    <t>c577b2ca-18d4-4645-a254-e3e470d1219c</t>
  </si>
  <si>
    <t>Відокремлений структурний підрозділ - тимчасовий інфекційний стаціонар “КНП Черкаська міська інфекційна лікарня”</t>
  </si>
  <si>
    <t>ЧЕРКАСЬКА область, місто ЧЕРКАСИ, вулиця 30 років Перемоги, 16/1</t>
  </si>
  <si>
    <t>c57994f0-8087-4aed-b35b-37e1c83ca157</t>
  </si>
  <si>
    <t>Вікторійська амбулаторія загальної практики - сімейної медицини</t>
  </si>
  <si>
    <t>ВІКТОРІЯ</t>
  </si>
  <si>
    <t>ПОЛТАВСЬКА область, ПИРЯТИНСЬКИЙ район, село ВІКТОРІЯ, вулиця Центральна, 27а</t>
  </si>
  <si>
    <t>c57ad85f-9324-4e69-b1ca-457204b8a87e</t>
  </si>
  <si>
    <t>Кульчинівська амбулаторія загальної практики-сімейної медицини с.Кульчини Красилівського району</t>
  </si>
  <si>
    <t>КУЛЬЧИНИ</t>
  </si>
  <si>
    <t>ХМЕЛЬНИЦЬКА область, село КУЛЬЧИНИ, вулиця Приморська , 86</t>
  </si>
  <si>
    <t>c57ba26e-98a9-4e33-b4ae-bc01cfa429bb</t>
  </si>
  <si>
    <t>Калиновомостівський фельдшерсько-акушерський пункт</t>
  </si>
  <si>
    <t>КАЛИНІВ МІСТ</t>
  </si>
  <si>
    <t>ПОЛТАВСЬКА область, ПИРЯТИНСЬКИЙ район, село КАЛИНІВ МІСТ, вулиця Тімірязіва, 2</t>
  </si>
  <si>
    <t>c587decb-a1f7-4063-88c5-0d79f0d20c42</t>
  </si>
  <si>
    <t>Комунальне некомерційне підприємство "Березівський районний центр первинної медико-санітарної допомоги" Березівської районної ради Одеської області</t>
  </si>
  <si>
    <t>ОДЕСЬКА область, БЕРЕЗІВСЬКИЙ район, місто БЕРЕЗІВКА, вулиця Больнична, 6</t>
  </si>
  <si>
    <t>c595cfad-33c0-4fed-84f9-fe6ecf457b76</t>
  </si>
  <si>
    <t>ІВАНО-ФРАНКІВСЬКА область, місто ІВАНО-ФРАНКІВСЬК, вулиця Тарнавського, 6</t>
  </si>
  <si>
    <t>c599e7d1-b810-46b7-b713-efc385c4802d</t>
  </si>
  <si>
    <t>АЗПСМ с.Тимченки</t>
  </si>
  <si>
    <t>ХАРКІВСЬКА область, ЗМІЇВСЬКИЙ район, село ТИМЧЕНКИ, вулиця Миру, 28г</t>
  </si>
  <si>
    <t>c59d710e-131e-44a5-ba1d-3ecc56fa7518</t>
  </si>
  <si>
    <t>Амбулаторія с.Деньги</t>
  </si>
  <si>
    <t>ДЕНЬГИ</t>
  </si>
  <si>
    <t>ЧЕРКАСЬКА область, село ДЕНЬГИ, вулиця Центральна, 129</t>
  </si>
  <si>
    <t>c59dd1b2-c57a-47e6-a850-78cb0d41a207</t>
  </si>
  <si>
    <t>КНП КОР "Київська обласна дитяча лікарня №2"</t>
  </si>
  <si>
    <t>КИЇВСЬКА область, місто БІЛА ЦЕРКВА, вулиця Шолом-Алейхема, 46</t>
  </si>
  <si>
    <t>c5a03df3-6d37-4804-aaec-dcc703bf1bcf</t>
  </si>
  <si>
    <t>Семенівська ЛА ЗПСМ (КНП "ЦПМСД" Криничанської СР №2)</t>
  </si>
  <si>
    <t>ДНІПРОПЕТРОВСЬКА область, КРИНИЧАНСЬКИЙ район, село СЕМЕНІВКА, вулиця Миронівська, 24</t>
  </si>
  <si>
    <t>c5a6ef2f-3b67-4bb3-9782-2abffd61c37e</t>
  </si>
  <si>
    <t>ПОЛТАВСЬКА область, МАШІВСЬКИЙ район, село МИХАЙЛІВКА, вулиця Молодіжна, 15</t>
  </si>
  <si>
    <t>c5af3ef6-b4e7-40e8-aa36-b3570364b8b7</t>
  </si>
  <si>
    <t>сЛА  с. Ставки</t>
  </si>
  <si>
    <t>ЖИТОМИРСЬКА область, РАДОМИШЛЬСЬКИЙ район, село СТАВКИ, вулиця Центральна, 21</t>
  </si>
  <si>
    <t>c5c6e68e-944f-46b9-ac19-bef4292b395d</t>
  </si>
  <si>
    <t>КІРОВОГРАДСЬКА область, ЗНАМ'ЯНСЬКИЙ район, село ПЕТРОВЕ, прохід Шкільний, 14 Б</t>
  </si>
  <si>
    <t>c5c7f13e-5daa-47b8-bb89-611be788aa04</t>
  </si>
  <si>
    <t>Стоматологічна Поліклініка</t>
  </si>
  <si>
    <t>ОДЕСЬКА область, місто ЧОРНОМОРСЬК, вулиця Віталія Шума, 9/101-Н</t>
  </si>
  <si>
    <t>c5d29a74-2f0b-48be-bce5-c3e0d44bbc10</t>
  </si>
  <si>
    <t>Комунальне некомерційне підприємство Миронівської районної ради "Миронівська центральна районна лікарня"</t>
  </si>
  <si>
    <t>c5d6fd24-d5e2-47fa-b305-2e7cac95e19a</t>
  </si>
  <si>
    <t>Комунальне некомерційне підприємство «Київська міська психоневрологічна лікарня № 3» виконавчого органу Київської міської ради (Київської міської державної адміністрації)</t>
  </si>
  <si>
    <t>КИЇВСЬКА область, смт. ГЛЕВАХА, вулиця ПАВЛОВА, 7</t>
  </si>
  <si>
    <t>c5daabdb-53bc-44a3-a3ca-a15a3aec3052</t>
  </si>
  <si>
    <t>Амбулаторія с.Благодатне</t>
  </si>
  <si>
    <t>ЧЕРКАСЬКА область, село БЛАГОДАТНЕ, вулиця Лесі Українки, 10</t>
  </si>
  <si>
    <t>c5e1a7a0-1d60-43fe-a2db-0a551ff635bf</t>
  </si>
  <si>
    <t>фельдшерсько-акушерський пункт села Пеніжкове</t>
  </si>
  <si>
    <t>ПЕНІЖКОВЕ</t>
  </si>
  <si>
    <t>ЧЕРКАСЬКА область, ХРИСТИНІВСЬКИЙ район, село ПЕНІЖКОВЕ, вулиця Набережна, 1</t>
  </si>
  <si>
    <t>c5e4d6b7-658a-4814-a817-bd909b1f581a</t>
  </si>
  <si>
    <t>КНП "ЦПМСД № 3 Дарницького р-ну м. Києва" Амбулаторія ЗПСМ № 3</t>
  </si>
  <si>
    <t>c5e549e7-5570-4ffe-b53c-af5f243d1364</t>
  </si>
  <si>
    <t>Амбулаторія загальної практики - сімейної медицини сел.Коротич</t>
  </si>
  <si>
    <t>ХАРКІВСЬКА область, ХАРКІВСЬКИЙ район, смт. КОРОТИЧ, вулиця Центральна, 33</t>
  </si>
  <si>
    <t>c5e801fa-8860-4751-9aa8-c1d5d981f87f</t>
  </si>
  <si>
    <t>Амбулаторія загальної практики - сімейної медицини № 1, КНП "ЦПМСД №3" Святошинського району м. Києва</t>
  </si>
  <si>
    <t>М.КИЇВ, місто КИЇВ, вулиця Академіка Корольова, 11/1</t>
  </si>
  <si>
    <t>c5ed2f09-44df-45f3-a216-dd915d8d413e</t>
  </si>
  <si>
    <t>ТОВ "Медичний центр "Мій лікар"</t>
  </si>
  <si>
    <t>ПОЛТАВСЬКА область, місто ПОЛТАВА, вулиця Конституції, 13</t>
  </si>
  <si>
    <t>c5f0ee5b-9f7e-42c3-a778-88e45aa4c351</t>
  </si>
  <si>
    <t>ФАП с.Мочулянка</t>
  </si>
  <si>
    <t>МОЧУЛЯНКА</t>
  </si>
  <si>
    <t>РІВНЕНСЬКА область, БЕРЕЗНІВСЬКИЙ район, село МОЧУЛЯНКА, вулиця Лісова, 4</t>
  </si>
  <si>
    <t>c5f6bdba-19a4-41fd-afd8-2344c5cb764e</t>
  </si>
  <si>
    <t>фельдшерсько-акушерський пункт села Чудель амбулаторії загальної практики сімейної медицини Сарненської дільниці №1 комунального некомерційного підприємства "Сарненський  центр первинної медико-саніта</t>
  </si>
  <si>
    <t>ЧУДЕЛЬ</t>
  </si>
  <si>
    <t>РІВНЕНСЬКА область, САРНЕНСЬКИЙ район, село ЧУДЕЛЬ, вулиця Миру, 10</t>
  </si>
  <si>
    <t>c5fa81f5-2305-40c1-9149-74f3e825b660</t>
  </si>
  <si>
    <t>КОРОБКА ЛАРИСА ІВАНІВНА 2</t>
  </si>
  <si>
    <t>РІВНЕНСЬКА область, КОРЕЦЬКИЙ район, місто КОРЕЦЬ, вулиця Київська, 63а</t>
  </si>
  <si>
    <t>c6001751-5f1e-4ab0-9b08-75a64a7ad787</t>
  </si>
  <si>
    <t>Верхньобогданівський фельдшерсько-акушерський пункт</t>
  </si>
  <si>
    <t>ВЕРХНЬОБОГДАНІВКА</t>
  </si>
  <si>
    <t>ЛУГАНСЬКА область, село ВЕРХНЬОБОГДАНІВКА, вулиця Миру, 5</t>
  </si>
  <si>
    <t>c601393c-e58f-48f7-ac06-50da6756b691</t>
  </si>
  <si>
    <t>Комунальне некомерційне підприємство "Петрівська центральна лікарня" Петрівської селищної ради Олександрійського району Кіровоградської області</t>
  </si>
  <si>
    <t>КІРОВОГРАДСЬКА область, смт. ПЕТРОВЕ, вулиця Центральна, 1</t>
  </si>
  <si>
    <t>c603f766-066a-4730-8853-ce3aeb049b45</t>
  </si>
  <si>
    <t>МАЛООЛЕКСАНДРІВСЬКИЙ ФЕЛЬДШЕРСЬКИЙ ПУНКТ</t>
  </si>
  <si>
    <t>ДНІПРОПЕТРОВСЬКА область, ПАВЛОГРАДСЬКИЙ район, село МАЛООЛЕКСАНДРІВКА, вулиця МИРУ, 90/А</t>
  </si>
  <si>
    <t>c60c14a2-1524-457d-8067-65153dab9f5b</t>
  </si>
  <si>
    <t>Андріївська АЗПСМ</t>
  </si>
  <si>
    <t>ЗАПОРІЗЬКА область, БЕРДЯНСЬКИЙ район, смт. АНДРІЇВКА, вулиця Праці, 43</t>
  </si>
  <si>
    <t>c60cd1b8-970d-478f-a279-847d1a105eee</t>
  </si>
  <si>
    <t>ФЕЛЬДШЕРСЬКО-АКУШЕРСЬКИЙ ПУНКТ с.Каланчак</t>
  </si>
  <si>
    <t>ОДЕСЬКА область, ІЗМАЇЛЬСЬКИЙ район, село КАЛАНЧАК, вулиця Гагаріна, 1Б</t>
  </si>
  <si>
    <t>c611a44e-02ff-4062-814e-8d8dd259d25f</t>
  </si>
  <si>
    <t>Комунальне некомерційне підприємство Золочівської районної ради "Золочівська центральна районна лікарня"</t>
  </si>
  <si>
    <t>ХАРКІВСЬКА область, ЗОЛОЧІВСЬКИЙ район, смт. ЗОЛОЧІВ, вулиця Філатова, 20</t>
  </si>
  <si>
    <t>c61879a7-e2da-4b17-bed8-f21cfdd07e9c</t>
  </si>
  <si>
    <t>Шевченко 6А</t>
  </si>
  <si>
    <t>ДНІПРОПЕТРОВСЬКА область, місто ДНІПРО, вулиця Шевченко, 6а</t>
  </si>
  <si>
    <t>c61c801d-e21f-4df3-a97b-56026f7e8db5</t>
  </si>
  <si>
    <t>ЗАКАРПАТСЬКА область, УЖГОРОДСЬКИЙ район, село ПЕТРІВКА, вулиця Шевченка, 3</t>
  </si>
  <si>
    <t>c62327a5-46cf-426a-8538-7045408e717c</t>
  </si>
  <si>
    <t>Ракошинська амбулаторія загальної практики-сімейної медицини</t>
  </si>
  <si>
    <t>РАКОШИНО</t>
  </si>
  <si>
    <t>ЗАКАРПАТСЬКА область, МУКАЧІВСЬКИЙ район, село РАКОШИНО, вулиця Бенедиківська, 2</t>
  </si>
  <si>
    <t>c624a777-49bf-4f70-b37c-b8d03cf500ca</t>
  </si>
  <si>
    <t>Закупненська міська амбулаторія загальної практики-сімейної медицини</t>
  </si>
  <si>
    <t>ЗАКУПНЕ</t>
  </si>
  <si>
    <t>ХМЕЛЬНИЦЬКА область, ЧЕМЕРОВЕЦЬКИЙ район, смт. ЗАКУПНЕ, вулиця Центральна, 9а</t>
  </si>
  <si>
    <t>c62758e0-1fd4-4fc3-8610-69d32033d12c</t>
  </si>
  <si>
    <t>Дмитрівська амбулаторія загальної практики-сімейної медицини</t>
  </si>
  <si>
    <t>КІРОВОГРАДСЬКА область, ЗНАМ'ЯНСЬКИЙ район, село ДМИТРІВКА, вулиця Нечаєва, 50 А</t>
  </si>
  <si>
    <t>c628f0dd-54e8-439e-b3f3-5c088286a6d3</t>
  </si>
  <si>
    <t>Комунальне некомерційне підприємство "Миколаївський облансий центр паліативної допомоги та інтегрованих послуг" Миколаївської обласної ради</t>
  </si>
  <si>
    <t>МИКОЛАЇВСЬКА область, місто МИКОЛАЇВ, вулиця Потьомкінська, 138-Б</t>
  </si>
  <si>
    <t>c62b739b-05ab-4a66-9f1c-70c2354877d9</t>
  </si>
  <si>
    <t>Амбулаторія загальної практики-сімейної медицини с.Просяне</t>
  </si>
  <si>
    <t>c62ff833-c300-481a-8269-50acedb20b48</t>
  </si>
  <si>
    <t>c637781d-edee-4f07-b9f8-01d2757a5148</t>
  </si>
  <si>
    <t>КНП "Дитяча клінічна лікарня № 4 Солом'янського району м. Києва" (Амбулаторна частина)</t>
  </si>
  <si>
    <t>М.КИЇВ, місто КИЇВ, вулиця Академіка Стражеска, 6А</t>
  </si>
  <si>
    <t>c639b341-92a3-4198-8bd1-6f1a5e8abf18</t>
  </si>
  <si>
    <t>КНП "Міська лікарня №2" РМР</t>
  </si>
  <si>
    <t>РІВНЕНСЬКА область, місто РІВНЕ, вулиця О.Олеся, 13</t>
  </si>
  <si>
    <t>c63d33f1-0582-478d-8964-91050497409e</t>
  </si>
  <si>
    <t>Старівська АЗПСМ</t>
  </si>
  <si>
    <t>СТАРЕ</t>
  </si>
  <si>
    <t>КИЇВСЬКА область, БОРИСПІЛЬСЬКИЙ район, село СТАРЕ, вулиця Партизанська, 5А</t>
  </si>
  <si>
    <t>c63d3b95-fb43-4594-8eb2-4a5bbb97bf4b</t>
  </si>
  <si>
    <t>Відокремлений структурний підрозділ №1 Лікувально-діагностичного центру ПП "Лікувально-діагностичний центр" за адресою:Донецька обл., місто Слов'янськ, вул. Короленка, будинок 5</t>
  </si>
  <si>
    <t>c63fb711-ea39-4806-9426-3ad8df1065e1</t>
  </si>
  <si>
    <t>Комунальне некомерційне підприємство Рокитнянської селищної ради Білоцерківського району Київської області "Рокитнянська багатопрофільна лікарня"</t>
  </si>
  <si>
    <t>КИЇВСЬКА область, смт. РОКИТНЕ, вулиця Вокзальна , 86</t>
  </si>
  <si>
    <t>c6407288-3b36-4eea-8595-212ab38595bc</t>
  </si>
  <si>
    <t>Комунальне некомерційнепідприємство "Стоматологічна поліклініка №4"</t>
  </si>
  <si>
    <t>ЛЬВІВСЬКА область, місто ЛЬВІВ, вулиця вулиця Василя Симоненка, 6а</t>
  </si>
  <si>
    <t>c641c7ac-19c6-4e30-9db0-654065af15c4</t>
  </si>
  <si>
    <t>Камінський фельдшерсько-акушерський пункт</t>
  </si>
  <si>
    <t>СУМСЬКА область, КРОЛЕВЕЦЬКИЙ район, село КАМІНЬ, вулиця Шевченка, 3</t>
  </si>
  <si>
    <t>c64a9620-0584-4779-86f4-9e426f2f88a3</t>
  </si>
  <si>
    <t>Сімейне відділення №5 Комунального некомерційного підприємства «2-а міська поліклініка м.Львова»</t>
  </si>
  <si>
    <t>c64c2436-6aad-4f3c-968c-c80d7d58291d</t>
  </si>
  <si>
    <t>ФАП с.МИГОВЕ-ГОРКУТ</t>
  </si>
  <si>
    <t>ЧЕРНІВЕЦЬКА область, ВИЖНИЦЬКИЙ район, село МИГОВЕ, вулиця БУКОВИНСЬКА, 6</t>
  </si>
  <si>
    <t>c65097cd-04fb-4fc5-8e71-4958d0c08f09</t>
  </si>
  <si>
    <t>Городнєнський фельдшерсько-акушерський пункт</t>
  </si>
  <si>
    <t>ВОЛИНСЬКА область, ЛЮБОМЛЬСЬКИЙ район, село ГОРОДНЄ, вулиця Незалежності, 84</t>
  </si>
  <si>
    <t>c6572ab6-4423-4cbc-8f71-87b18dc9e962</t>
  </si>
  <si>
    <t>Амбулаторія загальної практики - сімейної медицини смт.Ков'яги</t>
  </si>
  <si>
    <t>КОВ'ЯГИ</t>
  </si>
  <si>
    <t>ХАРКІВСЬКА область, ВАЛКІВСЬКИЙ район, смт. КОВ'ЯГИ, вулиця Харківська, 3</t>
  </si>
  <si>
    <t>c65e01c5-6813-4c6f-b9ef-d81eae2bcf99</t>
  </si>
  <si>
    <t>Блищанецька АЗПСМ</t>
  </si>
  <si>
    <t>БЛИЩАНКА</t>
  </si>
  <si>
    <t>ТЕРНОПІЛЬСЬКА область, ЗАЛІЩИЦЬКИЙ район, село БЛИЩАНКА, вулиця Українська, 23</t>
  </si>
  <si>
    <t>c65e82ed-2279-47b7-8d1c-d740c12d0733</t>
  </si>
  <si>
    <t>c6613fff-6e18-47d4-9c98-e7af078d32e0</t>
  </si>
  <si>
    <t>Хоцунський фельдшерський пункт</t>
  </si>
  <si>
    <t>ХОЦУНЬ</t>
  </si>
  <si>
    <t>ВОЛИНСЬКА область, ЛЮБЕШІВСЬКИЙ район, село ХОЦУНЬ, вулиця Колгоспна, 5</t>
  </si>
  <si>
    <t>c663e7c1-89f3-4eda-abf5-aaecbaefacc7</t>
  </si>
  <si>
    <t>ОДЕСЬКА область, КІЛІЙСЬКИЙ район, місто КІЛІЯ, вулиця КУТУЗОВА, 42</t>
  </si>
  <si>
    <t>c66a9b89-ecce-440c-972d-68f13120c252</t>
  </si>
  <si>
    <t>ДОНЕЦЬКА область, місто ПОКРОВСЬК, мікрорайон Шахтарський, 26 в г</t>
  </si>
  <si>
    <t>c66db811-c62b-4a6f-b5c1-763f8daf3e9d</t>
  </si>
  <si>
    <t>Григоренко Михайло Михайлович - Скадовськ</t>
  </si>
  <si>
    <t>ХЕРСОНСЬКА область, СКАДОВСЬКИЙ район, місто СКАДОВСЬК, вулиця Джарилгацька, 155</t>
  </si>
  <si>
    <t>c671cd65-6d4d-41aa-91df-87f622d5a45d</t>
  </si>
  <si>
    <t>Поліклінічне відділення МЦ "Медея Суми"</t>
  </si>
  <si>
    <t>СУМСЬКА область, місто СУМИ, вулиця Набережна Ріки Стрілки, 50</t>
  </si>
  <si>
    <t>c6748da1-3aa4-4b56-839e-0a5199f69166</t>
  </si>
  <si>
    <t>Фельдшерсько-акушерський пункт села Малий Житин</t>
  </si>
  <si>
    <t>МАЛИЙ ЖИТИН</t>
  </si>
  <si>
    <t>РІВНЕНСЬКА область, РІВНЕНСЬКИЙ район, село МАЛИЙ ЖИТИН, вулиця Кузнєцова, 56</t>
  </si>
  <si>
    <t>c678a90a-79c1-489e-9375-84fba98163de</t>
  </si>
  <si>
    <t>Бровківська амбулаторія загальної практики сімейної медицини</t>
  </si>
  <si>
    <t>БРОВКИ-ПЕРШІ</t>
  </si>
  <si>
    <t>ЖИТОМИРСЬКА область, АНДРУШІВСЬКИЙ район, село БРОВКИ-ПЕРШІ, вулиця Залізнична, 46</t>
  </si>
  <si>
    <t>c6797188-3800-4118-9805-9f32bd82717c</t>
  </si>
  <si>
    <t>ФП с. Сморшки</t>
  </si>
  <si>
    <t>СМОРШКИ</t>
  </si>
  <si>
    <t>ХМЕЛЬНИЦЬКА область, ІЗЯСЛАВСЬКИЙ район, село СМОРШКИ, вулиця Центральна, 1</t>
  </si>
  <si>
    <t>c67a211c-b2cb-4402-bd3a-34410559737c</t>
  </si>
  <si>
    <t>Ендоскопічний кабінет</t>
  </si>
  <si>
    <t>c67d3f40-286f-4de9-956a-6018969a7ddd</t>
  </si>
  <si>
    <t>Амбулаторія загальної практики - сімейної медицини №6 КНП "ЦПМСД №5" КМР</t>
  </si>
  <si>
    <t>ДНІПРОПЕТРОВСЬКА область, місто КРИВИЙ РІГ, вулиця Мухіної, 2</t>
  </si>
  <si>
    <t>c68c360b-96e7-4931-9467-85c4e8f25cde</t>
  </si>
  <si>
    <t>Фельдшерсько-акушерський пункт с.Буянів</t>
  </si>
  <si>
    <t>БУЯНІВ</t>
  </si>
  <si>
    <t>ЛЬВІВСЬКА область, ЖИДАЧІВСЬКИЙ район, село БУЯНІВ, вулиця Лесі Українки, 79</t>
  </si>
  <si>
    <t>c68ea6be-ed5c-4574-a097-3d7978e2aa63</t>
  </si>
  <si>
    <t>Плодородненська амбулаторія загальної практики-сімейної медицини</t>
  </si>
  <si>
    <t>ПЛОДОРОДНЕ</t>
  </si>
  <si>
    <t>ЗАПОРІЗЬКА область, МИХАЙЛІВСЬКИЙ район, село ПЛОДОРОДНЕ, вулиця Шмідта, 2</t>
  </si>
  <si>
    <t>c6963481-4eb7-4180-80f1-297fc5d4ff09</t>
  </si>
  <si>
    <t>Теплянський фельдшерсько-акушерський пункт</t>
  </si>
  <si>
    <t>ТЕПЛЕ</t>
  </si>
  <si>
    <t>ПОЛТАВСЬКА область, ГАДЯЦЬКИЙ район, село ТЕПЛЕ, вулиця Зарічна, 25</t>
  </si>
  <si>
    <t>c69eaae6-6c9d-4c98-a950-024594427761</t>
  </si>
  <si>
    <t>Центр первинної (медико-санітарної) допомоги</t>
  </si>
  <si>
    <t>c6a2a2f2-f465-48e2-b871-c9f0bcab7e53</t>
  </si>
  <si>
    <t>АЗПСМ с. Миронівка</t>
  </si>
  <si>
    <t>ХАРКІВСЬКА область, ПЕРВОМАЙСЬКИЙ район, село МИРОНІВКА, вулиця Мироніна, 5</t>
  </si>
  <si>
    <t>c6a31e2f-28c8-49ba-be76-41b52d174429</t>
  </si>
  <si>
    <t>Собицький фельдшерсько-акушерський пункт</t>
  </si>
  <si>
    <t>СОБИЧ</t>
  </si>
  <si>
    <t>СУМСЬКА область, ШОСТКИНСЬКИЙ район, село СОБИЧ, вулиця Молодіжна, 2</t>
  </si>
  <si>
    <t>c6a88ce7-adc6-45fd-9eee-f9dfb7d9c004</t>
  </si>
  <si>
    <t>КП "ЦПМСД №1ПРМ" Амбулаторія ЗПСМ №7</t>
  </si>
  <si>
    <t>ПОЛТАВСЬКА область, місто ПОЛТАВА, вулиця Зінківська, 6а</t>
  </si>
  <si>
    <t>c6a95560-7e74-42c0-957b-48d3e00c038d</t>
  </si>
  <si>
    <t>Комунальне некомерційне підприємство “Херсонська міська клінічна лікарня імені Афанасія  і Ольги Тропіних” Херсонської міської ради (3)</t>
  </si>
  <si>
    <t>c6b5a219-be6b-461c-9dfb-8f96389a84fa</t>
  </si>
  <si>
    <t>ТЕРНОПІЛЬСЬКА область, місто ЧОРТКІВ, вулиця Лесі Українки, 13</t>
  </si>
  <si>
    <t>c6b602fa-cf69-4085-bfff-953303948d48</t>
  </si>
  <si>
    <t>ФП с.Петро-Іванівка</t>
  </si>
  <si>
    <t>ПЕТРО-ІВАНІВКА</t>
  </si>
  <si>
    <t>ХАРКІВСЬКА область, ДВОРІЧАНСЬКИЙ район, село ПЕТРО-ІВАНІВКА, вулиця Центральна, 123</t>
  </si>
  <si>
    <t>c6c11eb4-88c1-46a5-9360-b7a160c2235f</t>
  </si>
  <si>
    <t>Комунальне некомерційне підприємсто "Снігурівська центральна районна лікарня"</t>
  </si>
  <si>
    <t>c6c544ee-379b-4e91-85ef-9b5898d93fed</t>
  </si>
  <si>
    <t>Цибульківський ФАП</t>
  </si>
  <si>
    <t>ЦИБУЛЬКІВКА</t>
  </si>
  <si>
    <t>ДНІПРОПЕТРОВСЬКА область, ЦАРИЧАНСЬКИЙ район, село ЦИБУЛЬКІВКА, вулиця Шкільна, 1</t>
  </si>
  <si>
    <t>c6c96428-a390-4adf-a2dc-85d5f8abda6d</t>
  </si>
  <si>
    <t>ФАП с.Палло</t>
  </si>
  <si>
    <t>ПАЛЛО</t>
  </si>
  <si>
    <t>ЗАКАРПАТСЬКА область, УЖГОРОДСЬКИЙ район, село ПАЛЛО, вулиця Палло, 51</t>
  </si>
  <si>
    <t>c6d41b17-9e5b-4ea9-83ef-5dd61a56bc94</t>
  </si>
  <si>
    <t>c6d493c4-5f8e-4e23-83c1-effde8dc4727</t>
  </si>
  <si>
    <t>ФАП с. Кадобна</t>
  </si>
  <si>
    <t>КАДОБНА</t>
  </si>
  <si>
    <t>ІВАНО-ФРАНКІВСЬКА область, село КАДОБНА, вулиця Івана Франка, 88</t>
  </si>
  <si>
    <t>c6daf5fa-9485-4bef-bc70-90beef94c630</t>
  </si>
  <si>
    <t>КОМУНАЛЬНЕ НЕКОМЕРЦІЙНЕ ПІДПРИЄМСТВО "КОНСУЛЬТАТИВНО-ДІАГНОСТИЧНИЙ ЦЕНТР" ПЕЧЕРСЬКОГО РАЙОНУ М.КИЄВА ВУЛ.МАЗЕПИ 2</t>
  </si>
  <si>
    <t>М.КИЇВ, місто КИЇВ, вулиця Івана Мезепи , 2</t>
  </si>
  <si>
    <t>c6df2660-8e35-4985-96e7-98f7da3da619</t>
  </si>
  <si>
    <t>АЗПСМ село Ременів</t>
  </si>
  <si>
    <t>ЛЬВІВСЬКА область, КАМ'ЯНКА-БУЗЬКИЙ район, село РЕМЕНІВ, вулиця Львівська, 1</t>
  </si>
  <si>
    <t>c6df8122-248c-4697-8076-8a7e53393110</t>
  </si>
  <si>
    <t>Латівський фельдшерський пункт</t>
  </si>
  <si>
    <t>ДНІПРОПЕТРОВСЬКА область, ШИРОКІВСЬКИЙ район, село ЛАТІВКА, вулиця Миру, 19</t>
  </si>
  <si>
    <t>c6e130ce-6855-4c15-ba22-de4227811341</t>
  </si>
  <si>
    <t>філія амбулаторії загальної практики сімейної медицини №3</t>
  </si>
  <si>
    <t>ДНІПРОПЕТРОВСЬКА область, місто ДНІПРО, вулиця Аеродром, 3</t>
  </si>
  <si>
    <t>c6e3b426-f615-433e-822a-7142b046c24a</t>
  </si>
  <si>
    <t>ДНІПРОПЕТРОВСЬКА область, місто КРИВИЙ РІГ, вулиця Рудна, 1</t>
  </si>
  <si>
    <t>c6e72c13-6770-434a-884d-e12208062308</t>
  </si>
  <si>
    <t>АЗПСМ Стрибіж</t>
  </si>
  <si>
    <t>СТРИБІЖ</t>
  </si>
  <si>
    <t>ЖИТОМИРСЬКА область, ПУЛИНСЬКИЙ район, село СТРИБІЖ, вулиця Шевченка, 5</t>
  </si>
  <si>
    <t>c6ebbd59-9f65-4bd4-9cd9-bf25576544ae</t>
  </si>
  <si>
    <t>ЗАПОРІЗЬКА область, КАМ'ЯНСЬКО-ДНІПРОВСЬКИЙ район, село ВОДЯНЕ, вулиця Гвардійська, 141</t>
  </si>
  <si>
    <t>c6ebd426-a33f-4910-bb8d-0f8428640881</t>
  </si>
  <si>
    <t>КРЕМЕНІВКА</t>
  </si>
  <si>
    <t>ДОНЕЦЬКА область, НІКОЛЬСЬКИЙ район, село КРЕМЕНІВКА, вулиця Шкільна, 44</t>
  </si>
  <si>
    <t>c6efb345-10e8-4fb6-8020-f8b95692e665</t>
  </si>
  <si>
    <t>c6f2a397-96ef-4102-8366-41ca2bd30782</t>
  </si>
  <si>
    <t>Товариство з обмеженою відповідальністю Медичний центр "Клініка сімейної медицини"</t>
  </si>
  <si>
    <t>ДНІПРОПЕТРОВСЬКА область, місто ДНІПРО, вулиця Княгині Ольги, 16</t>
  </si>
  <si>
    <t>c70a2724-6de5-4003-b49d-24ba5c83de21</t>
  </si>
  <si>
    <t>Комунальне підприємство "Дитяча міська клінічна лікарня Полтавської міської ради, ДПВ№3</t>
  </si>
  <si>
    <t>ПОЛТАВСЬКА область, ПОЛТАВА район, місто ПОЛТАВА, вулиця П. Юрченка, 1</t>
  </si>
  <si>
    <t>c715b6e9-edec-4f25-9882-d7dbe8a42c31</t>
  </si>
  <si>
    <t>СТЕПАНІВСЬКА   АМБУЛАТОРІЯ  ЗПСМ</t>
  </si>
  <si>
    <t>ДОНЕЦЬКА область, ОЛЕКСАНДРІВСЬКИЙ район, село СТЕПАНІВКА, вулиця СТЕПНА, 4</t>
  </si>
  <si>
    <t>c71a56c0-61d3-40e7-9911-b625a1e82853</t>
  </si>
  <si>
    <t>Фельдшерсько- акушерський пункт  с.Лопатичі</t>
  </si>
  <si>
    <t>ЛОПАТИЧІ</t>
  </si>
  <si>
    <t>ЖИТОМИРСЬКА область, ОЛЕВСЬКИЙ район, село ЛОПАТИЧІ, вулиця Гагаріна, 61 Б</t>
  </si>
  <si>
    <t>c71d9926-c898-478b-892c-a8712d5a98df</t>
  </si>
  <si>
    <t>АЗПСМ с.Нежухів</t>
  </si>
  <si>
    <t>НЕЖУХІВ</t>
  </si>
  <si>
    <t>ЛЬВІВСЬКА область, СТРИЙСЬКИЙ район, село НЕЖУХІВ, вулиця Дрогобицька, 4</t>
  </si>
  <si>
    <t>c71dc1ad-60dc-4082-bfbd-cdd44d603ca0</t>
  </si>
  <si>
    <t>Товариство з обмеженою відповідальністю "Бебі"</t>
  </si>
  <si>
    <t>М.КИЇВ, ДНІПРОВСЬКИЙ район, місто КИЇВ, вулиця Курнатовского, 7</t>
  </si>
  <si>
    <t>c724cae1-0738-4d7f-8963-6e99eba158dd</t>
  </si>
  <si>
    <t>Амбулаторія загальної практики  - сімейної медицини село Степанки КНП "Черкаський районний центр ПМСД" Червонослобідської сільської ради</t>
  </si>
  <si>
    <t>ЧЕРКАСЬКА область, село СТЕПАНКИ, вулиця Героїв України, 79а</t>
  </si>
  <si>
    <t>c726cc51-70ef-4d96-9748-1134770cd4b5</t>
  </si>
  <si>
    <t>Місце надання послуг № 7</t>
  </si>
  <si>
    <t>ДНІПРОПЕТРОВСЬКА область, ДНІПРО район, місто ДНІПРО, вулиця Воскресенська, 2Д</t>
  </si>
  <si>
    <t>c72b401c-7d71-4622-bda4-5d03af429cf6</t>
  </si>
  <si>
    <t>ФАП с.Верхній Бишкин</t>
  </si>
  <si>
    <t>ВЕРХНІЙ БИШКИН</t>
  </si>
  <si>
    <t>ХАРКІВСЬКА область, ПЕРВОМАЙСЬКИЙ район, село ВЕРХНІЙ БИШКИН, вулиця Косінова, 39</t>
  </si>
  <si>
    <t>c7329d62-4069-4123-9e29-af406a47ecab</t>
  </si>
  <si>
    <t>ХАРКІВСЬКА область, місто ЧУГУЇВ, провулок Мічуріна, 6</t>
  </si>
  <si>
    <t>c736091e-209e-4eaf-bdaa-cdf667ea7337</t>
  </si>
  <si>
    <t>ПОЛТАВСЬКА область, ЧУТІВСЬКИЙ район, село НОВОФЕДОРІВКА, вулиця Чкалова, 78</t>
  </si>
  <si>
    <t>c7364541-36e2-45a3-b234-38d6a17b8726</t>
  </si>
  <si>
    <t>Калинівське відділення ЕМД</t>
  </si>
  <si>
    <t>ВІННИЦЬКА область, місто КАЛИНІВКА, вулиця Чкалова, 6</t>
  </si>
  <si>
    <t>c738efeb-bcc3-41ee-bf05-3c036801420f</t>
  </si>
  <si>
    <t>3. комунальне некомерціне підприємство "Вишгородська центральна районна лікарня" Вишгородської районної ради</t>
  </si>
  <si>
    <t>КИЇВСЬКА область, ВИШГОРОДСЬКИЙ район, місто ВИШГОРОД, вулиця Грушевського, 1</t>
  </si>
  <si>
    <t>c7399ed4-b671-4878-8ee5-c149605813cd</t>
  </si>
  <si>
    <t>Фельдшерський пункт с.Тарнава</t>
  </si>
  <si>
    <t>ТАРНАВА</t>
  </si>
  <si>
    <t>ЧЕРКАСЬКА область, МОНАСТИРИЩЕНСЬКИЙ район, село ТАРНАВА, вулиця Центральна, 10</t>
  </si>
  <si>
    <t>c73de39a-863b-40fc-ba2a-d92b31f4bd02</t>
  </si>
  <si>
    <t>КНП ММР "Маріупольська міська лікарня №1".</t>
  </si>
  <si>
    <t>ДОНЕЦЬКА область, місто МАРІУПОЛЬ, вулиця Клубна, 12</t>
  </si>
  <si>
    <t>c745ab9a-f7c6-41b8-8304-2fae1c9ba6eb</t>
  </si>
  <si>
    <t>АЗПСМ с. Олексіївка</t>
  </si>
  <si>
    <t>ХАРКІВСЬКА область, ПЕРВОМАЙСЬКИЙ район, село ОЛЕКСІЇВКА, вулиця Центральна, 18</t>
  </si>
  <si>
    <t>c7472a08-ac5d-4dac-9c47-af082d2c0b4c</t>
  </si>
  <si>
    <t>Чортківська станція, Чортківська підстанція, пункт базування бригади с.Пробіжна</t>
  </si>
  <si>
    <t>ТЕРНОПІЛЬСЬКА область, село ПРОБІЖНА, вулиця Церковна, 1</t>
  </si>
  <si>
    <t>c75b9666-14db-4448-8c39-2903b0ad0671</t>
  </si>
  <si>
    <t>АЗПСМ  с. Каташин</t>
  </si>
  <si>
    <t>КАТАШИН</t>
  </si>
  <si>
    <t>ВІННИЦЬКА область, ЧЕЧЕЛЬНИЦЬКИЙ район, село КАТАШИН, вулиця Садова, 7</t>
  </si>
  <si>
    <t>c75ff50e-1c9d-49ef-bac6-1d62c1fcb623</t>
  </si>
  <si>
    <t>Амбулаторія  с.Тисобекень</t>
  </si>
  <si>
    <t>ТИСОБИКЕНЬ</t>
  </si>
  <si>
    <t>ЗАКАРПАТСЬКА область, ВИНОГРАДІВСЬКИЙ район, село ТИСОБИКЕНЬ, вулиця Зріні , 173</t>
  </si>
  <si>
    <t>c76d6418-2edb-4576-8bb1-084df212b9b9</t>
  </si>
  <si>
    <t>Амбулаторія загальної практики-сімейної медицини № 3, КНП "ЦПМСД №1" Святошинського району м.Києва</t>
  </si>
  <si>
    <t>c7868c67-e88d-4212-be83-46ecf40e8f98</t>
  </si>
  <si>
    <t>ЧЕРНІВЕЦЬКА область, ПУТИЛЬСЬКИЙ район, смт. ПУТИЛА, вулиця Українська, 38</t>
  </si>
  <si>
    <t>c78bb42e-6ada-4450-9c44-465caed4abf1</t>
  </si>
  <si>
    <t>ФП с.Перше Травня (СЛА ЗПСМ с.Запорізьке)</t>
  </si>
  <si>
    <t>ПЕРШЕ ТРАВНЯ</t>
  </si>
  <si>
    <t>ДНІПРОПЕТРОВСЬКА область, АПОСТОЛІВСЬКИЙ район, село ПЕРШЕ ТРАВНЯ, вулиця Центральна, 25</t>
  </si>
  <si>
    <t>c78f2c15-af66-44c7-ac93-acd05fb4e3ff</t>
  </si>
  <si>
    <t>Катеринівська лікарська амбулаторія загальної практики сімейної медицини</t>
  </si>
  <si>
    <t>КІРОВОГРАДСЬКА область, КІРОВОГРАДСЬКИЙ район, село КАТЕРИНІВКА, вулиця Південна, 12</t>
  </si>
  <si>
    <t>c79cff2f-2026-478d-9e56-9b121a34fc79</t>
  </si>
  <si>
    <t>Амбулаторія ЗПСМ №5,  КНП "ЦПМСД №2" Оболонського району м. Києва</t>
  </si>
  <si>
    <t>М.КИЇВ, місто КИЇВ, вулиця Вишгородська, 54Б</t>
  </si>
  <si>
    <t>c79f7b13-b18c-4aec-8538-c994a39554d0</t>
  </si>
  <si>
    <t>Фельдшерський пункт  с.Діброва</t>
  </si>
  <si>
    <t>ЖИТОМИРСЬКА область, ОЛЕВСЬКИЙ район, смт. ДІБРОВА, площа Перемоги, 16</t>
  </si>
  <si>
    <t>c7a567aa-e1f5-4c1c-ae84-b7f8e78ce4c3</t>
  </si>
  <si>
    <t>НОВОРУСЬКИЙ ФЕЛЬДШЕРСЬКИЙ ПУНКТ</t>
  </si>
  <si>
    <t>НОВА РУСЬ</t>
  </si>
  <si>
    <t>ДНІПРОПЕТРОВСЬКА область, ПАВЛОГРАДСЬКИЙ район, село НОВА РУСЬ, вулиця ГОРЬКОГО, 19-А</t>
  </si>
  <si>
    <t>c7a5822b-50c5-487c-b173-9c3ea6bd3f90</t>
  </si>
  <si>
    <t>Комунальне підприємство «Лубенська лікарня інтенсивного лікування» Лубенської міської ради Кардіологічне відділення  Неврологічне відділення  Педіатричне відділення</t>
  </si>
  <si>
    <t>ПОЛТАВСЬКА область, місто ЛУБНИ, вулиця П'ятикопа, 1 А</t>
  </si>
  <si>
    <t>c7a74e76-85e0-4038-9371-3a6edffef7a5</t>
  </si>
  <si>
    <t>Пункт здоров'я с. Діброва</t>
  </si>
  <si>
    <t>ЧЕРНІВЕЦЬКА область, КІЦМАНСЬКИЙ район, село ДІБРОВА, вулиця Українська, 5</t>
  </si>
  <si>
    <t>c7a9c847-f685-4e9c-a033-e9dfd9502db8</t>
  </si>
  <si>
    <t>Козятинська АЗПСМ</t>
  </si>
  <si>
    <t>c7ad5fe5-11ff-4cfb-a815-9961d6934396</t>
  </si>
  <si>
    <t>Фельдшерський пункт с.Нетечинці</t>
  </si>
  <si>
    <t>НЕТЕЧИНЦІ</t>
  </si>
  <si>
    <t>ХМЕЛЬНИЦЬКА область, село НЕТЕЧИНЦІ, вулиця Подільська, 68</t>
  </si>
  <si>
    <t>c7bdcd45-2272-4c9d-83b5-4a08819e4ae0</t>
  </si>
  <si>
    <t>ДНІПРОПЕТРОВСЬКА область, місто НІКОПОЛЬ, вулиця Станіславського , 18</t>
  </si>
  <si>
    <t>c7c1fbd3-096a-443b-abb2-47ce52ba536e</t>
  </si>
  <si>
    <t>КОМУНАЛЬНЕ НЕКОМЕРЦІЙНЕ ПІДПРИЄМСТВО "АМБУЛАТОРІЯ ЗАГАЛЬНОЇ ПРАКТИКИ - СІМЕЙНОЇ МЕДИЦИНИ СВЯТОГО ВЕЛИКОМУЧЕНИКА ПАНТЕЛЕЙМОНА" ОСТРИЦЬКОЇ СІЛЬСЬКОЇ РАДИ ЧЕРНІВЕЦЬКОГО РАЙОНУ ЧЕРНІВЕЦЬКОЇ ОБЛАСТІ</t>
  </si>
  <si>
    <t>ЧЕРНІВЕЦЬКА область, ГЕРЦАЇВСЬКИЙ район, село ОСТРИЦЯ, вулиця Емінеску, 63А</t>
  </si>
  <si>
    <t>c7c8bd36-4275-40e3-9760-784d8bb965d6</t>
  </si>
  <si>
    <t>Першотравенський фельдшерський пункт</t>
  </si>
  <si>
    <t>ДНІПРОПЕТРОВСЬКА область, ВЕРХНЬОДНІПРОВСЬКИЙ район, село ПЕРШЕ ТРАВНЯ, вулиця Богодарівка, 7</t>
  </si>
  <si>
    <t>c7c93862-31a5-42f7-b2c0-e4efb2a19edd</t>
  </si>
  <si>
    <t>Великокісницька амбулаторія загальної практики сімейної медицини</t>
  </si>
  <si>
    <t>ВЕЛИКА КІСНИЦЯ</t>
  </si>
  <si>
    <t>ВІННИЦЬКА область, ЯМПІЛЬСЬКИЙ район, село ВЕЛИКА КІСНИЦЯ, вулиця Центральна, 18</t>
  </si>
  <si>
    <t>c7cc9fbe-d34d-4d4c-8579-a77527923aa6</t>
  </si>
  <si>
    <t>Амбулаторія загальної практики сімейної медицини села Новокостянтинівка</t>
  </si>
  <si>
    <t>НОВОКОСТЯНТИНІВКА</t>
  </si>
  <si>
    <t>МИКОЛАЇВСЬКА область, БРАТСЬКИЙ район, село НОВОКОСТЯНТИНІВКА, вулиця Молодіжна, 43</t>
  </si>
  <si>
    <t>c7cfae60-c8d1-4fed-b517-ace14bae49f1</t>
  </si>
  <si>
    <t>Комунальне підприємство " Полтавський обласний центр стоматології - стоматологічна клінічна поліклініка " Полтавської обласної ради - Хірургія</t>
  </si>
  <si>
    <t>ПОЛТАВСЬКА область, місто ПОЛТАВА, вулиця Шевченка, 20</t>
  </si>
  <si>
    <t>c7d06b8d-922e-4d0a-96ae-eb9588aa66f6</t>
  </si>
  <si>
    <t>Лисівський фельдшерсько-акушерський пункт</t>
  </si>
  <si>
    <t>ПОЛТАВСЬКА область, ГАДЯЦЬКИЙ район, село ЛИСІВКА, вулиця Жовтнева, 5</t>
  </si>
  <si>
    <t>c7d6fd29-fcde-4880-ae99-81aca4de1617</t>
  </si>
  <si>
    <t>Гамаліївський фельдшерсько-акушерський пункт</t>
  </si>
  <si>
    <t>СУМСЬКА область, ШОСТКИНСЬКИЙ район, село ГАМАЛІЇВКА, вулиця Польова, 6 А</t>
  </si>
  <si>
    <t>c7d880b4-aca1-4c32-963a-ba41361d0f90</t>
  </si>
  <si>
    <t>Великоолександрівська АЗПСМ</t>
  </si>
  <si>
    <t>ХЕРСОНСЬКА область, ВЕЛИКООЛЕКСАНДРІВСЬКИЙ район, смт. ВЕЛИКА ОЛЕКСАНДРІВКА, вулиця Свободи, 204</t>
  </si>
  <si>
    <t>c7da9c54-dd48-48b5-8fa3-93ca252a152e</t>
  </si>
  <si>
    <t>ВЕЛИКА ОЗИМИНА</t>
  </si>
  <si>
    <t>ЛЬВІВСЬКА область, САМБІРСЬКИЙ район, село ВЕЛИКА ОЗИМИНА, вулиця Дублянська, 26</t>
  </si>
  <si>
    <t>c7e6c1bc-b1a0-4385-b7fc-82a31232a17b</t>
  </si>
  <si>
    <t>Амбулаторія ЗПСМ  с.Градениці</t>
  </si>
  <si>
    <t>ГРАДЕНИЦІ</t>
  </si>
  <si>
    <t>ОДЕСЬКА область, БІЛЯЇВСЬКИЙ район, село ГРАДЕНИЦІ, вулиця ПЕРЕМОГИ, 14 А</t>
  </si>
  <si>
    <t>c7f024ec-4033-482d-94d8-0e66da34fce7</t>
  </si>
  <si>
    <t>Струсівська АЗПСМ</t>
  </si>
  <si>
    <t>СТРУСІВ</t>
  </si>
  <si>
    <t>ТЕРНОПІЛЬСЬКА область, село СТРУСІВ, вулиця Гірняків, 3</t>
  </si>
  <si>
    <t>c7f8d326-782f-4e39-8858-291c18545300</t>
  </si>
  <si>
    <t>Сушківська амбулаторія загальної практики сімейної медицини</t>
  </si>
  <si>
    <t>ПОЛТАВСЬКА область, КОЗЕЛЬЩИНСЬКИЙ район, село СУШКИ, вулиця Кооперативна, 17</t>
  </si>
  <si>
    <t>c7fa3f15-cb88-4e44-a3c3-ba3be1593543</t>
  </si>
  <si>
    <t>АЗПСМ с.Угерсько</t>
  </si>
  <si>
    <t>УГЕРСЬКО</t>
  </si>
  <si>
    <t>ЛЬВІВСЬКА область, СТРИЙСЬКИЙ район, село УГЕРСЬКО, вулиця Івана  Франка, 61а</t>
  </si>
  <si>
    <t>c7fd5f7e-39b8-47cc-b5c5-235d12815053</t>
  </si>
  <si>
    <t>АЗПСМ с.Сюрте</t>
  </si>
  <si>
    <t>СЮРТЕ</t>
  </si>
  <si>
    <t>ЗАКАРПАТСЬКА область, УЖГОРОДСЬКИЙ район, село СЮРТЕ, вулиця Петефі, 49</t>
  </si>
  <si>
    <t>c7feda88-0e39-4033-b0a9-6c70bc45556c</t>
  </si>
  <si>
    <t>Яланецька СЛА ЗПСМ</t>
  </si>
  <si>
    <t>ЯЛАНЕЦЬ</t>
  </si>
  <si>
    <t>ВІННИЦЬКА область, ТОМАШПІЛЬСЬКИЙ район, село ЯЛАНЕЦЬ, вулиця Соборна, 5</t>
  </si>
  <si>
    <t>c801a15a-5a6b-4cd8-89a8-af1e3ba85cbf</t>
  </si>
  <si>
    <t>АМБУЛАТОРІЯ ЗАГАЛЬНОЇ ПРАКТИКИ-СІМЕЙНОЇ МЕДИЦИНИ с.Нова Некрасівка</t>
  </si>
  <si>
    <t>НОВА НЕКРАСІВКА</t>
  </si>
  <si>
    <t>ОДЕСЬКА область, ІЗМАЇЛЬСЬКИЙ район, село НОВА НЕКРАСІВКА, вулиця Сергія Грамми, 36А</t>
  </si>
  <si>
    <t>c80afb24-84ab-4d6d-b9d0-c82a787bf3a7</t>
  </si>
  <si>
    <t>АЗПСМ с. Лукашівка</t>
  </si>
  <si>
    <t>ХАРКІВСЬКА область, БЛИЗНЮКІВСЬКИЙ район, село ЛУКАШІВКА, вулиця Богдана Хмельницького, 47</t>
  </si>
  <si>
    <t>c80eee04-5218-49d0-b1a1-3c59e4dcdad7</t>
  </si>
  <si>
    <t>Диспансерне відділення №2 м.Констянтинівка КОМУНАЛЬНЕ НЕКОМЕРЦІЙНЕ ПІДПРИЄМСТВО "ОБЛАСНА КЛІНІЧНА ПСИХІАТРИЧНА ЛІКАРНЯ М. СЛОВ'ЯНСЬК"</t>
  </si>
  <si>
    <t>c80f26c5-27c5-47bc-9f55-3d6c89eede45</t>
  </si>
  <si>
    <t>Філія гемодіалізу КНП "Обласна клінічна лікарня ім.О.Ф.Гербачевського" житомирської обласної  ради м.Новоград-Волинський</t>
  </si>
  <si>
    <t>c80faab2-a36e-4945-8951-fc8604c28d12</t>
  </si>
  <si>
    <t>ТОВАРИСТВО З ОБМЕЖЕНОЮ ВІДПОВІДАЛЬНІСТЮ «КЛІНІКА СВІЙ ЛІКАР»</t>
  </si>
  <si>
    <t>ХМЕЛЬНИЦЬКА область, місто СТАРОКОСТЯНТИНІВ, вулиця Князя Костянтина Острозького, 53/1</t>
  </si>
  <si>
    <t>c8105734-06ec-41a9-8825-e39342e0cb33</t>
  </si>
  <si>
    <t>Хворостівський фельдшерсько-акушерський пункт</t>
  </si>
  <si>
    <t>ХВОРОСТІВ</t>
  </si>
  <si>
    <t>ВОЛИНСЬКА область, ЛЮБОМЛЬСЬКИЙ район, село ХВОРОСТІВ, вулиця Незалежності, 2</t>
  </si>
  <si>
    <t>c8124c57-c486-40e0-98f5-5a620d2797bf</t>
  </si>
  <si>
    <t>ФП с. Переліта</t>
  </si>
  <si>
    <t>ПЕРЕЛЬОТИ</t>
  </si>
  <si>
    <t>ОДЕСЬКА область, БАЛТСЬКИЙ район, село ПЕРЕЛЬОТИ, вулиця Довженка, 1</t>
  </si>
  <si>
    <t>c815a9af-f923-49e6-be43-47e39435aed7</t>
  </si>
  <si>
    <t>Комунальне некомерційне підприємство "Поліклінічне об'єднання" Міської ради міста Кропивницького", Поліклінічне відділення № 2</t>
  </si>
  <si>
    <t>c8174db7-d794-49b4-8f29-0789d09974fd</t>
  </si>
  <si>
    <t>c81c438d-9180-438d-815c-23dc32ea5661</t>
  </si>
  <si>
    <t>ФАП с. Балаклія</t>
  </si>
  <si>
    <t>ПОЛТАВСЬКА область, ВЕЛИКОБАГАЧАНСЬКИЙ район, село БАЛАКЛІЯ, вулиця Центральна, 17</t>
  </si>
  <si>
    <t>c81e632f-21fe-4f1d-a258-04f350a672cb</t>
  </si>
  <si>
    <t>3Комунальне некомерційне підприємство "Кельменецька багатопрофільна лікарня"</t>
  </si>
  <si>
    <t>ЧЕРНІВЕЦЬКА область, КЕЛЬМЕНЕЦЬКИЙ район, смт. КЕЛЬМЕНЦІ, вулиця Петра Сагайдачного, 71</t>
  </si>
  <si>
    <t>c81ea3b8-e653-451d-9fe8-1c17b2911314</t>
  </si>
  <si>
    <t>Комунальне некомерційне підприємство «Херсонська міська клінічна лікарня ім. Є.Є.Карабелеша» Херсонської міської ради дитяча поліклініка №1 (з відділеннями, які надають первинну медико-санітарну допомогу, та іншими лікувально-діагностичними відділеннями)</t>
  </si>
  <si>
    <t>c81f6073-9d32-4f82-b965-7a0676c88a25</t>
  </si>
  <si>
    <t>Часовоярська амбулаторія</t>
  </si>
  <si>
    <t>c825e501-dca9-46aa-8f80-fd441ad3c670</t>
  </si>
  <si>
    <t>Чортківська станція, Заліщицька підстанція</t>
  </si>
  <si>
    <t>ТЕРНОПІЛЬСЬКА область, місто ЗАЛІЩИКИ, вулиця Степана Бандери, 86</t>
  </si>
  <si>
    <t>c8280315-a0d6-4b46-91a6-b078ebb823b6</t>
  </si>
  <si>
    <t>Медичний центр ПП "ВІВА КЛІНІК"</t>
  </si>
  <si>
    <t>c82cbb77-5d04-409f-bc28-f38a71694e11</t>
  </si>
  <si>
    <t>ОДЕСЬКА область, місто ІЗМАЇЛ, вулиця Портова, 11а</t>
  </si>
  <si>
    <t>c8311143-a188-4d8e-85ca-d01e4ddc46e2</t>
  </si>
  <si>
    <t>Пролісківська амбулаторія ЗПСМ</t>
  </si>
  <si>
    <t>ПРОЛІСКИ</t>
  </si>
  <si>
    <t>КИЇВСЬКА область, БОРИСПІЛЬСЬКИЙ район, село ПРОЛІСКИ, вулиця Паркова, 6</t>
  </si>
  <si>
    <t>c8343a75-dcbe-42da-a385-42c7889c375a</t>
  </si>
  <si>
    <t>Педіатричне  відділення</t>
  </si>
  <si>
    <t>c834c689-2b97-4b3b-a3d5-2cb8c1ffbbcb</t>
  </si>
  <si>
    <t>c834ea0a-1b27-4378-b647-d27eb20625c4</t>
  </si>
  <si>
    <t>ФП Гуменне</t>
  </si>
  <si>
    <t>ГУМЕННЕ</t>
  </si>
  <si>
    <t>ВІННИЦЬКА область, ВІННИЦЬКИЙ район, село ГУМЕННЕ, вулиця Лесі Українки, 17</t>
  </si>
  <si>
    <t>c83fcc1f-2a93-4848-af6e-26225f691cd5</t>
  </si>
  <si>
    <t>Амбулаторія  с.Боржавське</t>
  </si>
  <si>
    <t>БОРЖАВСЬКЕ</t>
  </si>
  <si>
    <t>ЗАКАРПАТСЬКА область, ВИНОГРАДІВСЬКИЙ район, село БОРЖАВСЬКЕ, вулиця Івана Маргітича, 89</t>
  </si>
  <si>
    <t>c841f2c5-23f6-40d4-a368-5a57bc688409</t>
  </si>
  <si>
    <t>Відділення гемодіалізу на базі ТМО Любомльської районної ради</t>
  </si>
  <si>
    <t>c850eccd-0db5-4f67-87d5-99e387aab5b1</t>
  </si>
  <si>
    <t>Курінська амбулаторія загальної практики сімейної медицини</t>
  </si>
  <si>
    <t>КУРІНЬ</t>
  </si>
  <si>
    <t>ЧЕРНІГІВСЬКА область, БАХМАЦЬКИЙ район, село КУРІНЬ, вулиця Міщенка, 2</t>
  </si>
  <si>
    <t>c853db3e-913f-400d-a260-fd88192de851</t>
  </si>
  <si>
    <t>Амбулаторія № 4, КНП "ЦПМСД №2" Краматорської міської ради</t>
  </si>
  <si>
    <t>c85f556f-b08e-4a46-be9b-82062362f5b9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</si>
  <si>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</t>
  </si>
  <si>
    <t>c8617669-c6b0-4c75-a744-697db783a78a</t>
  </si>
  <si>
    <t>Вітовський пункт постійного базування бригад екстреної (швидкої) медичної допомоги, птб смт Первомайське</t>
  </si>
  <si>
    <t>МИКОЛАЇВСЬКА область, смт. ПЕРВОМАЙСЬКЕ, вулиця Ювілейна, 1</t>
  </si>
  <si>
    <t>c861b26e-0253-4174-9e39-4ad24af53d78</t>
  </si>
  <si>
    <t>ПОЛТАВСЬКА область, місто ПОЛТАВА, вулиця Патріотична, 45а</t>
  </si>
  <si>
    <t>c869dabc-e4ab-430a-b657-a28ab4defd97</t>
  </si>
  <si>
    <t>ПОЛТАВСЬКА область, ПОЛТАВА район, місто ПОЛТАВА, вулиця Шевченка, 34</t>
  </si>
  <si>
    <t>c8749d80-83ce-4191-b947-c08efd74abe8</t>
  </si>
  <si>
    <t>АЗПСМ с. МАЛА ГЛУМЧА</t>
  </si>
  <si>
    <t>МАЛА ГЛУМЧА</t>
  </si>
  <si>
    <t>ЖИТОМИРСЬКА область, ЄМІЛЬЧИНСЬКИЙ район, село МАЛА ГЛУМЧА, вулиця ШЕВЧЕНКА, 64</t>
  </si>
  <si>
    <t>c8757459-7831-4eb2-82e1-14c88d6b5da2</t>
  </si>
  <si>
    <t>Ярмолинецька амбулаторія загальної практики сімейної медицини №2</t>
  </si>
  <si>
    <t>ХМЕЛЬНИЦЬКА область, смт. ЯРМОЛИНЦІ, вулиця Залізнична, 1</t>
  </si>
  <si>
    <t>c8775ddd-ab44-456a-b49a-72ba78ee87cb</t>
  </si>
  <si>
    <t>Пункт здоров'я села Сергіївка</t>
  </si>
  <si>
    <t>МИКОЛАЇВСЬКА область, БРАТСЬКИЙ район, село СЕРГІЇВКА, вулиця Філімонова, 18</t>
  </si>
  <si>
    <t>c879660e-f192-4059-8865-327a29fe7bfc</t>
  </si>
  <si>
    <t>Райгородська ЛА ЗПСМ</t>
  </si>
  <si>
    <t>ВІННИЦЬКА область, НЕМИРІВСЬКИЙ район, село РАЙГОРОД, вулиця Миру, 20</t>
  </si>
  <si>
    <t>c87b9e10-abc8-4b4a-bbb0-b931013ba185</t>
  </si>
  <si>
    <t>Комунальне некомерційне підприєміство "Міський шкірно-венерологічний диспансер №4" Харківської міської ради м. Харків, вул. Морозова буд. 2</t>
  </si>
  <si>
    <t>ХАРКІВСЬКА область, місто ХАРКІВ, вулиця Морозова, 2</t>
  </si>
  <si>
    <t>c890ea07-2cef-480e-ba86-17bc13f88ac9</t>
  </si>
  <si>
    <t>Амбулаторія ЗПСМ № 2 м. Кривий Ріг (КНП "ЦПМСД № 3" Криворізької МР)</t>
  </si>
  <si>
    <t>c8937952-4e56-4533-b98c-283cc80065b3</t>
  </si>
  <si>
    <t>Дивізійська сільська лікарська амбулаторія загальної практики сімейної медицини</t>
  </si>
  <si>
    <t>ДИВІЗІЯ</t>
  </si>
  <si>
    <t>ОДЕСЬКА область, село ДИВІЗІЯ, вулиця Верхня, 2</t>
  </si>
  <si>
    <t>c8a6f999-83a6-42d4-bd92-1c143864964f</t>
  </si>
  <si>
    <t>Нещеретівська амбулаторія загальної практики - сімейної медицини  Комунального некомерційного підприємства "Білокуракинський районний центр первинної медико-санітарної допомоги"</t>
  </si>
  <si>
    <t>НЕЩЕРЕТОВЕ</t>
  </si>
  <si>
    <t>ЛУГАНСЬКА область, БІЛОКУРАКИНСЬКИЙ район, село НЕЩЕРЕТОВЕ, вулиця Садова, 1</t>
  </si>
  <si>
    <t>c8a8dcfc-a239-42f8-a092-f54ef2b2a8ba</t>
  </si>
  <si>
    <t>Воронізька амбулаторія загальної практики-сімейної медицини</t>
  </si>
  <si>
    <t>СУМСЬКА область, ШОСТКИНСЬКИЙ район, смт. ВОРОНІЖ, вулиця Новгород-Сіверська, 33</t>
  </si>
  <si>
    <t>c8b27580-1e6c-4175-890c-c42775880533</t>
  </si>
  <si>
    <t>Сварицевицька лікарська амбулаторія</t>
  </si>
  <si>
    <t>СВАРИЦЕВИЧІ</t>
  </si>
  <si>
    <t>РІВНЕНСЬКА область, ДУБРОВИЦЬКИЙ район, село СВАРИЦЕВИЧІ, вулиця Шевченка, 30</t>
  </si>
  <si>
    <t>c8b3a63b-993b-4fc1-8439-0af90c366dd6</t>
  </si>
  <si>
    <t>ЗАКАРПАТСЬКА область, ВОЛОВЕЦЬКИЙ район, смт. ВОЛОВЕЦЬ, вулиця Карпатська, 23</t>
  </si>
  <si>
    <t>c8b805d5-a38d-4394-b401-6fc0b1d0f132</t>
  </si>
  <si>
    <t>АЗПСМ с. Драбинівка</t>
  </si>
  <si>
    <t>ДРАБИНІВКА</t>
  </si>
  <si>
    <t>ПОЛТАВСЬКА область, НОВОСАНЖАРСЬКИЙ район, село ДРАБИНІВКА, вулиця Дружби, 24</t>
  </si>
  <si>
    <t>c8bc3195-def0-436e-bf8f-0582fab2880c</t>
  </si>
  <si>
    <t>ФАП с.Ботар</t>
  </si>
  <si>
    <t>БОТАР</t>
  </si>
  <si>
    <t>ЗАКАРПАТСЬКА область, ВИНОГРАДІВСЬКИЙ район, село БОТАР, вулиця Головна, 58</t>
  </si>
  <si>
    <t>c8be1b1f-d56c-4b38-806b-ef904c506e82</t>
  </si>
  <si>
    <t>Жіноча консультація №4</t>
  </si>
  <si>
    <t>c8c65003-78be-4a5c-80f7-3f780e000e70</t>
  </si>
  <si>
    <t>Білостоцька амбулаторія загальної практики сімейної медицини</t>
  </si>
  <si>
    <t>БІЛОСТОК</t>
  </si>
  <si>
    <t>ВОЛИНСЬКА область, ЛУЦЬКИЙ район, село БІЛОСТОК, вулиця Шкільна, 4а</t>
  </si>
  <si>
    <t>c8c7cfcf-cdde-4671-b514-fba6c8ee8b80</t>
  </si>
  <si>
    <t>АЗПСМ с.Олександрівка</t>
  </si>
  <si>
    <t>ХАРКІВСЬКА область, ЗОЛОЧІВСЬКИЙ район, село ОЛЕКСАНДРІВКА, вулиця Чадунелі, 3</t>
  </si>
  <si>
    <t>c8c984bc-c4de-4e37-8296-b22b2e4da3d4</t>
  </si>
  <si>
    <t>Амбулаторія загальної практики-сімейної медицини с.Дийда</t>
  </si>
  <si>
    <t>ДИЙДА</t>
  </si>
  <si>
    <t>ЗАКАРПАТСЬКА область, БЕРЕГІВСЬКИЙ район, село ДИЙДА, вулиця Арпада, 119 а</t>
  </si>
  <si>
    <t>c8db7ae4-8d22-45c7-924a-59a5b019a578</t>
  </si>
  <si>
    <t>Дитяче лікувально-профілатичне відділення 1,2</t>
  </si>
  <si>
    <t>ВІННИЦЬКА область, місто ВІННИЦЯ, вулиця Архітектора Артинова, 24</t>
  </si>
  <si>
    <t>c8e7118f-9d93-43f3-9245-3efed1673969</t>
  </si>
  <si>
    <t>ФАП с.Чертеж</t>
  </si>
  <si>
    <t>ЧЕРТЕЖ</t>
  </si>
  <si>
    <t>ЗАКАРПАТСЬКА область, УЖГОРОДСЬКИЙ район, село ЧЕРТЕЖ, вулиця Миру, 52</t>
  </si>
  <si>
    <t>c8efaec8-818a-4aef-ab79-9aa0ba8debbc</t>
  </si>
  <si>
    <t>КНП ЦМЛ м.Торецьк(Маяковського)</t>
  </si>
  <si>
    <t>ДОНЕЦЬКА область, ДОНЕЦЬКА район, місто ТОРЕЦЬК, вулиця Маяковського, 5</t>
  </si>
  <si>
    <t>c8f01147-c1b6-43c1-8cc8-fe1c7a93da90</t>
  </si>
  <si>
    <t>ІВАНО-ФРАНКІВСЬКА область, місто ІВАНО-ФРАНКІВСЬК, вулиця Гетьмана Мазепи, 179</t>
  </si>
  <si>
    <t>c8f435cb-e4d6-4dcb-a671-10beb2035bef</t>
  </si>
  <si>
    <t>КНП ЧМРОП "Астра"</t>
  </si>
  <si>
    <t>ЧЕРКАСЬКА область, місто ЧЕРКАСИ, вулиця Гоголя, 368</t>
  </si>
  <si>
    <t>c8f4ff07-8f9b-483b-bd79-86bf2ab6c515</t>
  </si>
  <si>
    <t>Красилівська амбулаторія загальної практики-сімейної медицини №2 м.Красилів</t>
  </si>
  <si>
    <t>c8fea6c3-350e-4bdd-b8ef-373a174b08e4</t>
  </si>
  <si>
    <t>М.КИЇВ, місто КИЇВ, вулиця Михайла Коцюбинського, 8а</t>
  </si>
  <si>
    <t>c9006f93-2582-4b6d-8bb1-1249f3f002a3</t>
  </si>
  <si>
    <t>Амбулаторія загальної практики - сімейної медицини № 12 КНП ЦПМСД м.Мукачева</t>
  </si>
  <si>
    <t>НОВЕ ДАВИДКОВО</t>
  </si>
  <si>
    <t>ЗАКАРПАТСЬКА область, МУКАЧІВСЬКИЙ район, село НОВЕ ДАВИДКОВО, вулиця Івана Франка, 9</t>
  </si>
  <si>
    <t>c9041969-b06f-4f7e-a5b1-b083d8094214</t>
  </si>
  <si>
    <t>Фельдшерсько-акушерський пункт села Хорів  Острозької лікарської амбулаторії загальної практики сімейної медицини №2 "Острозького районного центру ПМСД"</t>
  </si>
  <si>
    <t>ХОРІВ</t>
  </si>
  <si>
    <t>РІВНЕНСЬКА область, село ХОРІВ, вулиця Шкільна, 6</t>
  </si>
  <si>
    <t>c910c8d8-193b-4631-994e-62011878e7ad</t>
  </si>
  <si>
    <t>Амбулаторія ЗПСМ  с.Троїцьке</t>
  </si>
  <si>
    <t>ОДЕСЬКА область, БІЛЯЇВСЬКИЙ район, село ТРОЇЦЬКЕ, вулиця САТОГО, 8</t>
  </si>
  <si>
    <t>c9119da7-2fb5-486b-afea-44b23408c903</t>
  </si>
  <si>
    <t>Комунальне підприємство "Криворізька міська лікарня №1" Криворізької міської ради-2</t>
  </si>
  <si>
    <t>c915e384-824b-498b-b0ea-bb1033bb8c1c</t>
  </si>
  <si>
    <t>c9184339-1972-474a-b4b0-0bb00ed5b02f</t>
  </si>
  <si>
    <t>Очеретнянська АЗПСМ</t>
  </si>
  <si>
    <t>ОЧЕРЕТНЯ</t>
  </si>
  <si>
    <t>ВІННИЦЬКА область, ПОГРЕБИЩЕНСЬКИЙ район, село ОЧЕРЕТНЯ, вулиця Залізнична, 15</t>
  </si>
  <si>
    <t>c918bfe9-fc8d-4503-a6c0-2cb327d886a9</t>
  </si>
  <si>
    <t>ФАП с. Суржки</t>
  </si>
  <si>
    <t>СУРЖКИ</t>
  </si>
  <si>
    <t>ПОЛТАВСЬКА область, ВЕЛИКОБАГАЧАНСЬКИЙ район, село СУРЖКИ, вулиця Миргородська, 29</t>
  </si>
  <si>
    <t>c918c97c-f314-4858-afd9-42d8f1d31413</t>
  </si>
  <si>
    <t>Христофорівська амбулаторія ЗПСМ (КНП "Криворізький районний ЦПМСД" Новопільської СР)</t>
  </si>
  <si>
    <t>ХРИСТОФОРІВКА</t>
  </si>
  <si>
    <t>ДНІПРОПЕТРОВСЬКА область, КРИВОРІЗЬКИЙ район, смт. ХРИСТОФОРІВКА, вулиця Азарнова, 22</t>
  </si>
  <si>
    <t>c91de87e-8aca-4e0e-a324-dad25a5b3443</t>
  </si>
  <si>
    <t>Амбулатория загальної практики сімейної медицини с.Пришиб</t>
  </si>
  <si>
    <t>ХАРКІВСЬКА область, БАЛАКЛІЙСЬКИЙ район, село ПРИШИБ, вулиця 40 років перемоги, 4/13</t>
  </si>
  <si>
    <t>c922bb58-6934-4107-8df6-14636aaa9cbc</t>
  </si>
  <si>
    <t>ЛЬВІВСЬКА область, МОСТИСЬКИЙ район, місто МОСТИСЬКА, вулиця Перемшльська, 9</t>
  </si>
  <si>
    <t>c922c70a-c931-4788-a46b-6055845440e2</t>
  </si>
  <si>
    <t>КНП ЛОР "Луганська обласна дитяча клінічна лікарня"</t>
  </si>
  <si>
    <t>c923adbc-2704-4ee5-9d20-4796b6c02442</t>
  </si>
  <si>
    <t>ФП с. Попівка</t>
  </si>
  <si>
    <t>ЧЕРКАСЬКА область, КАНІВСЬКИЙ район, село ПОПІВКА, вулиця Молодіжна, 78</t>
  </si>
  <si>
    <t>c9272597-ceca-46d9-9c19-76261e76457b</t>
  </si>
  <si>
    <t>Комунальне підприємство "Волинський обласний центр екстреної медичної допомоги та медицини катастроф" Волинської обласної ради Маневицьке відділення екстренної медичної допомоги  пункт ЕМД смт.Колки</t>
  </si>
  <si>
    <t>c92a8c1c-5c6f-446b-9611-f02394be57f1</t>
  </si>
  <si>
    <t>Приморська АЗПСМ КНП "Василівський ЦПМСД" ВМР ЗО</t>
  </si>
  <si>
    <t>ЗАПОРІЗЬКА область, село ПРИМОРСЬКЕ, вулиця Східна, 149</t>
  </si>
  <si>
    <t>c92b8b4a-1acc-4319-aa91-4fb95ebd589d</t>
  </si>
  <si>
    <t>ЛЬВІВСЬКА область, місто ЛЬВІВ, вулиця Личаківська, 119</t>
  </si>
  <si>
    <t>c92c6555-f395-4729-98f7-1b3c24b0c3dc</t>
  </si>
  <si>
    <t>Комунальне некомерційне підприємство "Тарутинська центральна лікарня "Тарутинської селищної ради Одеської області</t>
  </si>
  <si>
    <t>ОДЕСЬКА область, смт. ТАРУТИНЕ, вулиця Красна, 75</t>
  </si>
  <si>
    <t>c93c50a8-a23d-4be1-809b-3e710ac08849</t>
  </si>
  <si>
    <t>Угриничівський фельдшерський пункт</t>
  </si>
  <si>
    <t>УГРИНИЧІ</t>
  </si>
  <si>
    <t>ВОЛИНСЬКА область, ЛЮБЕШІВСЬКИЙ район, село УГРИНИЧІ, вулиця Старе Грабово, 40</t>
  </si>
  <si>
    <t>c93cbaba-b0e9-4576-8b55-35d63fc19199</t>
  </si>
  <si>
    <t>Фельдшерсько-акушерський пункт села Тихий</t>
  </si>
  <si>
    <t>ТИХИЙ</t>
  </si>
  <si>
    <t>ЗАКАРПАТСЬКА область, ВЕЛИКОБЕРЕЗНЯНСЬКИЙ район, село ТИХИЙ, вулиця , 100</t>
  </si>
  <si>
    <t>c93da9bf-6c2a-48b6-89ed-c7be10719c34</t>
  </si>
  <si>
    <t>Відокремлений структурний підрозділ №8 Лікувально-діагностичного центру</t>
  </si>
  <si>
    <t>ДНІПРОПЕТРОВСЬКА область, місто ДНІПРО, проспект Героїв, 32</t>
  </si>
  <si>
    <t>c942849e-3277-431e-9bd2-b77da8b95b79</t>
  </si>
  <si>
    <t>Пункт невідкладної медичної допомоги (черговий лікар)</t>
  </si>
  <si>
    <t>c946e5cb-aa24-4e50-a12a-5928893450fc</t>
  </si>
  <si>
    <t>1_КНП "ДРУЖБІВСЬКИЙ ЦЕНТР ПЕРВИННОЇ МЕДИКО-САНІТАРНОЇ ДОПОМОГИ " ДРУЖБІВСЬКОЇ МІСЬКОЇ РАДИ ШОСТКИНСЬКОГО РАЙОНУ СУМСЬКОЇ ОБЛАСТІ</t>
  </si>
  <si>
    <t>СУМСЬКА область, ЯМПІЛЬСЬКИЙ район, місто ДРУЖБА, вулиця Заводська, 6</t>
  </si>
  <si>
    <t>c94c8925-6227-47e8-a065-dccabf4d1c95</t>
  </si>
  <si>
    <t>Комунальне неприбуткове підприємство "Чорнухинська лікарня" Чорнухинської селищної ради Полтавської області стаціонарне відділення</t>
  </si>
  <si>
    <t>c94eb5ea-a79d-45ef-b316-db0c1815b0fc</t>
  </si>
  <si>
    <t>Стоматологічне відділення Комунального некомерційного підприємства "Знам'янська міська лікарня ім. А.В. Лисенка" Знам'янської міської ради</t>
  </si>
  <si>
    <t>КІРОВОГРАДСЬКА область, місто ЗНАМ'ЯНКА, вулиця Мусоргського, 1А</t>
  </si>
  <si>
    <t>c9596d18-1d2d-48cc-9d75-4a9b18157289</t>
  </si>
  <si>
    <t>Медичний центр "Family Health" ТОВ "Скай-Віннер"</t>
  </si>
  <si>
    <t>c960a34b-b97b-4fb9-943c-05d12d07c39a</t>
  </si>
  <si>
    <t>Комунальне некомерційне підприємство "Охтирська міська стоматологічна поліклініка"</t>
  </si>
  <si>
    <t>c9637c14-571b-41e5-99d5-78f358feb27a</t>
  </si>
  <si>
    <t>Дитяча консультація Голопристанська лікарська амбулаторія загальної практики - сімейної медицини</t>
  </si>
  <si>
    <t>ХЕРСОНСЬКА область, місто ГОЛА ПРИСТАНЬ, вулиця Горького, 7</t>
  </si>
  <si>
    <t>c9656289-0f60-44b4-a7d4-3a6156bad98b</t>
  </si>
  <si>
    <t>Фельдшерсько - акушерський пункт села Грабів</t>
  </si>
  <si>
    <t>ГРАБІВ</t>
  </si>
  <si>
    <t>РІВНЕНСЬКА область, РІВНЕНСЬКИЙ район, село ГРАБІВ, вулиця Івана Франка, 2</t>
  </si>
  <si>
    <t>c9671d9d-7587-49c1-b353-fc6d3a056af2</t>
  </si>
  <si>
    <t>Доросинівська АЗПСМ</t>
  </si>
  <si>
    <t>c968fc3c-f6eb-4b4b-874d-7ca71f838251</t>
  </si>
  <si>
    <t>c9695b6f-3ef8-4824-a8d0-91a4f9ebd5b4</t>
  </si>
  <si>
    <t>Фельдшерсько-акушерський пункт с.Стебні</t>
  </si>
  <si>
    <t>СТЕБНІ</t>
  </si>
  <si>
    <t>ЧЕРНІВЕЦЬКА область, ПУТИЛЬСЬКИЙ район, село СТЕБНІ, вулиця Головна, 71</t>
  </si>
  <si>
    <t>c97ef1a4-2c34-4760-b21f-350197d97fe5</t>
  </si>
  <si>
    <t>Дубовомахаринецька АЗПСМ</t>
  </si>
  <si>
    <t>ДУБОВІ МАХАРИНЦІ</t>
  </si>
  <si>
    <t>ВІННИЦЬКА область, КОЗЯТИНСЬКИЙ район, село ДУБОВІ МАХАРИНЦІ, вулиця Центральна, 1а</t>
  </si>
  <si>
    <t>c97f61e1-b9e5-4b78-8585-b91f90e2dc71</t>
  </si>
  <si>
    <t>Комунальне підприємство "Луцька міська клінічна стоматологічна поліклініка"</t>
  </si>
  <si>
    <t>ВОЛИНСЬКА область, місто ЛУЦЬК, вулиця Степана Бандери, 6</t>
  </si>
  <si>
    <t>c9ac44fb-46b4-48b1-9221-b9ad921c7544</t>
  </si>
  <si>
    <t>Керівний склад КНП Ізмаїльської районної ради "Центральна районна лікарня"</t>
  </si>
  <si>
    <t>c9ae38b9-6fcd-4041-9f38-342cbbd91277</t>
  </si>
  <si>
    <t>Амбулаторія сімейної медицини № 4</t>
  </si>
  <si>
    <t>c9aeb109-f1a1-4f90-afbd-9796ccff645c</t>
  </si>
  <si>
    <t>c9b17abd-8575-4b87-9908-eddd5f77bfa3</t>
  </si>
  <si>
    <t>КНП "САНАТОРІЙ МАЛЯТКО"</t>
  </si>
  <si>
    <t>ЗАКАРПАТСЬКА область, УЖГОРОДСЬКИЙ район, село ОНОКІВЦІ, вулиця Головна, 1</t>
  </si>
  <si>
    <t>c9b23d63-ec16-420a-bf6e-7edb9087a207</t>
  </si>
  <si>
    <t>Амбулаторія загальної практики-сімейної медицини с.Вербівка</t>
  </si>
  <si>
    <t>ЧЕРКАСЬКА область, село ВЕРБІВКА, вулиця Братів Соловйових, 12б</t>
  </si>
  <si>
    <t>c9c7f6ef-1373-4608-a395-93816663ac97</t>
  </si>
  <si>
    <t>Фельдшерський пункт с. Каленики   КНП \</t>
  </si>
  <si>
    <t>КАЛЕНИКИ</t>
  </si>
  <si>
    <t>ПОЛТАВСЬКА область, РЕШЕТИЛІВСЬКИЙ район, село КАЛЕНИКИ, вулиця Псільська, 17</t>
  </si>
  <si>
    <t>c9d3a592-89ef-44e4-af78-d851dcb95fe3</t>
  </si>
  <si>
    <t>Амбулаторія загальної практики сімейної медицини м. Білопілля</t>
  </si>
  <si>
    <t>СУМСЬКА область, БІЛОПІЛЬСЬКИЙ район, місто БІЛОПІЛЛЯ, вулиця Полтавського полку, 2</t>
  </si>
  <si>
    <t>c9d690de-cb21-4eb8-89c2-100d06a18b93</t>
  </si>
  <si>
    <t>Черговий кабінет АЗПСМ м.Ланівці (Графік роботи в святкові дні з  08:00 - 17:00 Перерва:  з 12:00 - 12:45 )</t>
  </si>
  <si>
    <t>c9d6928b-2aa6-4a14-89d4-ba8a738ba7d1</t>
  </si>
  <si>
    <t>Неврологічне відділення для дітей</t>
  </si>
  <si>
    <t>c9d8965b-356a-4230-bfd5-54d7c2b0f9db</t>
  </si>
  <si>
    <t>Буська амбулаторія загальної практики-сімейної медицини</t>
  </si>
  <si>
    <t>c9d96911-8adc-448a-adbf-1acfc4ea411a</t>
  </si>
  <si>
    <t>Фельдшерський пункт с. Потічок КНП \</t>
  </si>
  <si>
    <t>ПОТІЧОК</t>
  </si>
  <si>
    <t>ПОЛТАВСЬКА область, РЕШЕТИЛІВСЬКИЙ район, село ПОТІЧОК, вулиця Шкільна, 3 а</t>
  </si>
  <si>
    <t>c9d98709-25d0-41ea-a11e-f6f1290546b6</t>
  </si>
  <si>
    <t>СУМСЬКА область, смт. КРАСНОПІЛЛЯ, вулиця Перемоги, 24</t>
  </si>
  <si>
    <t>c9dddf93-8872-470a-97e4-cff980e4def2</t>
  </si>
  <si>
    <t>ОДЕСЬКА область, місто ОДЕСА, вулиця Академічна, 14</t>
  </si>
  <si>
    <t>c9e11d4c-e532-4f9b-af59-f1b9bbbcf097</t>
  </si>
  <si>
    <t>Амбулаторія загальної практики – сімейної медицини с. Петро-Михайлівка</t>
  </si>
  <si>
    <t>ПЕТРО-МИХАЙЛІВКА</t>
  </si>
  <si>
    <t>ЗАПОРІЗЬКА область, ВІЛЬНЯНСЬКИЙ район, село ПЕТРО-МИХАЙЛІВКА, вулиця Механізаторів, 1</t>
  </si>
  <si>
    <t>c9f2f5dd-f09e-475c-af97-882336314706</t>
  </si>
  <si>
    <t>Натівіта</t>
  </si>
  <si>
    <t>М.КИЇВ, місто КИЇВ, вулиця Світлицького, 35</t>
  </si>
  <si>
    <t>c9fb950a-19b5-4ff2-903a-bf08a9e6b9e5</t>
  </si>
  <si>
    <t>Петрівський фельдшерський пункт</t>
  </si>
  <si>
    <t>ДНІПРОПЕТРОВСЬКА область, ВЕРХНЬОДНІПРОВСЬКИЙ район, село ПЕТРІВКА, вулиця Афанас’єва, 5</t>
  </si>
  <si>
    <t>ca00a9d5-c53f-4dc3-ade8-88fc7be1d0cd</t>
  </si>
  <si>
    <t>КНП "КМЦ нефрології та діалізу" вул. Шовковична, 39/1</t>
  </si>
  <si>
    <t>М.КИЇВ, місто КИЇВ, вулиця Шовковична , 39/1</t>
  </si>
  <si>
    <t>ca03ec54-4de4-457f-a982-5024a7332c78</t>
  </si>
  <si>
    <t>Амбулаторія загальної практики-сімейної медицини с. Попово</t>
  </si>
  <si>
    <t>ПОПОВО</t>
  </si>
  <si>
    <t>ЗАКАРПАТСЬКА область, БЕРЕГІВСЬКИЙ район, село ПОПОВО, вулиця Шкільна, 208</t>
  </si>
  <si>
    <t>ca045589-6a0d-4223-ab15-855cbcc46882</t>
  </si>
  <si>
    <t>Комунальне некомерційне підприємство "Центр первинної медико-санітарної допомоги № 1" Шевченківського району міста Києва амбулаторія ЗПСМ № 8</t>
  </si>
  <si>
    <t>М.КИЇВ, місто КИЇВ, вулиця Саксаганського , 100</t>
  </si>
  <si>
    <t>ca0612d4-6912-4429-b39b-b940b4a5472b</t>
  </si>
  <si>
    <t>ca1ffb6e-c918-4447-826a-8b31082c302b</t>
  </si>
  <si>
    <t>ЛЬВІВСЬКА область, місто ЛЬВІВ, вулиця Джорджа Вашингтона, 6</t>
  </si>
  <si>
    <t>ca2099b4-153a-4d9b-adfd-1f6a89934b3c</t>
  </si>
  <si>
    <t>Пункт екстреної ( швидкої ) медичної допомоги " Колінківці "</t>
  </si>
  <si>
    <t>ca21d2e5-7ce0-4835-be44-42cd5acf91c3</t>
  </si>
  <si>
    <t>Комунальне  підприємство " Лубенська  міська  клінічна  стоматологічна  поліклініка " Лубенської  міської  ради</t>
  </si>
  <si>
    <t>ПОЛТАВСЬКА область, місто ЛУБНИ, вулиця Л.Толстого, 16</t>
  </si>
  <si>
    <t>ca2e27c7-19c2-4f9b-8df3-a70a64bbcaf8</t>
  </si>
  <si>
    <t>Голопристанська лікарська амбулаторія загальної практики - сімейної медицини</t>
  </si>
  <si>
    <t>ХЕРСОНСЬКА область, місто ГОЛА ПРИСТАНЬ, вулиця Ларіонова, 23</t>
  </si>
  <si>
    <t>ca2ee555-1ed2-44df-90df-3eb6a67143cf</t>
  </si>
  <si>
    <t>КНП "Київська міська дитяча клінічна інфекційна лікарня"</t>
  </si>
  <si>
    <t>М.КИЇВ, місто КИЇВ, вулиця Дегтярівська, 23</t>
  </si>
  <si>
    <t>ca312bc0-c88e-41fd-9974-84a39ee9f800</t>
  </si>
  <si>
    <t>Комунальне некомерційне підприємство "Консультативно-діагностичний центр дитячий Дарницького району м. Києва"</t>
  </si>
  <si>
    <t>М.КИЇВ, місто КИЇВ, вулиця Тростянецька, 8-Д</t>
  </si>
  <si>
    <t>ca34479b-9ab2-4a0b-b9ad-7c06052643e8</t>
  </si>
  <si>
    <t>АМБУЛАТОРІЯ ЗАГАЛЬНОЇ ПРАКТИКИ-СІМЕЙНОЇ МЕДИЦИНИ М. НОВИЙ КАЛИНІВ</t>
  </si>
  <si>
    <t>ЛЬВІВСЬКА область, САМБІРСЬКИЙ район, місто НОВИЙ КАЛИНІВ, вулиця Зелена, 26</t>
  </si>
  <si>
    <t>ca353037-bbb6-49c7-a139-2b7ead1a7591</t>
  </si>
  <si>
    <t>Фельдшерсько-акушерський пункт с.Корсунці</t>
  </si>
  <si>
    <t>КОРСУНЦІ</t>
  </si>
  <si>
    <t>ОДЕСЬКА область, ЛИМАНСЬКИЙ район, село КОРСУНЦІ, вулиця Колгоспна, 88д</t>
  </si>
  <si>
    <t>ca379441-96ec-4d23-b6f7-b14ef4e5e56a</t>
  </si>
  <si>
    <t>ca3c9369-5967-453d-a16d-6a5a8b02bb09</t>
  </si>
  <si>
    <t>Кабінет сімейного лікаря ФОП Пенькач В.С.</t>
  </si>
  <si>
    <t>ДНІПРОПЕТРОВСЬКА область, місто КРИВИЙ РІГ, вулиця Івана Авраменко, 21</t>
  </si>
  <si>
    <t>ca3d5086-5c9e-46a2-a0cd-7873bd084622</t>
  </si>
  <si>
    <t>Отоларінгологічне відділення</t>
  </si>
  <si>
    <t>ДОНЕЦЬКА область, місто СЛОВ'ЯНСЬК, вулиця МАЛОГОРОДСЬКА, 142</t>
  </si>
  <si>
    <t>ca3f1956-0c7f-472d-b3f8-1d78283c7155</t>
  </si>
  <si>
    <t>КОХІВСЬКИЙ ФЕЛЬДШЕРСЬКИЙ ПУНКТ</t>
  </si>
  <si>
    <t>КОХІВКА</t>
  </si>
  <si>
    <t>ДНІПРОПЕТРОВСЬКА область, ПАВЛОГРАДСЬКИЙ район, село КОХІВКА, вулиця Центральна, 13</t>
  </si>
  <si>
    <t>ca3f939a-a0a9-4c75-8d05-c4a3f8fbd15e</t>
  </si>
  <si>
    <t>ca474505-588d-4a29-bd59-8690baf5f53b</t>
  </si>
  <si>
    <t>Малоскнитський   фельдшерський пункт</t>
  </si>
  <si>
    <t>МАЛИЙ СКНИТ</t>
  </si>
  <si>
    <t>ХМЕЛЬНИЦЬКА область, СЛАВУТСЬКИЙ район, село МАЛИЙ СКНИТ, вулиця Шевченка, 2</t>
  </si>
  <si>
    <t>ca48ef35-05b7-4744-aec3-8b54b59a34b7</t>
  </si>
  <si>
    <t>ЗАПОРІЗЬКА область, ВЕСЕЛІВСЬКИЙ район, смт. ВЕСЕЛЕ, вулиця Горького, 2а/3</t>
  </si>
  <si>
    <t>ca5006c7-3c1d-45fd-83b9-1085e4acb644</t>
  </si>
  <si>
    <t>Фельдшерсько - акушерський пункт села Новостав Дальній</t>
  </si>
  <si>
    <t>НОВОСТАВ-ДАЛЬНІЙ</t>
  </si>
  <si>
    <t>РІВНЕНСЬКА область, РІВНЕНСЬКИЙ район, село НОВОСТАВ-ДАЛЬНІЙ, вулиця Набережна, 17</t>
  </si>
  <si>
    <t>ca50e86f-add7-4176-8d60-9a65279ce1fd</t>
  </si>
  <si>
    <t>ПОЛТАВСЬКА область, ГАДЯЦЬКИЙ район, село ХАРКІВЦІ, прохід Банний, 5</t>
  </si>
  <si>
    <t>ca5af33c-ccc3-47f6-bfe4-61468177e12d</t>
  </si>
  <si>
    <t>Будниківський фельдшерсько-акушерський пункт</t>
  </si>
  <si>
    <t>БУДНИКИ</t>
  </si>
  <si>
    <t>ВОЛИНСЬКА область, ЛЮБОМЛЬСЬКИЙ район, село БУДНИКИ, вулиця Молодіжна, 42</t>
  </si>
  <si>
    <t>ca5bee26-9911-4266-a320-614744a7885c</t>
  </si>
  <si>
    <t>ca5df00e-4966-4760-9212-c79fc2078723</t>
  </si>
  <si>
    <t>Амбулаторія ЗПСМ с.Овсюки</t>
  </si>
  <si>
    <t>ОВСЮКИ</t>
  </si>
  <si>
    <t>ПОЛТАВСЬКА область, ГРЕБІНКІВСЬКИЙ район, село ОВСЮКИ, вулиця Миру, 68Б</t>
  </si>
  <si>
    <t>ca63b4d8-4b55-4556-aaf5-cdfcfd25f8e4</t>
  </si>
  <si>
    <t>Комунальне некомерційне підприємство "Гайсинська  центральна районна лікарня Гайсинської міської ради"</t>
  </si>
  <si>
    <t>ВІННИЦЬКА область, ГАЙСИНСЬКИЙ район, місто ГАЙСИН, вулиця Високовича, 19</t>
  </si>
  <si>
    <t>ca63b57d-4b27-4500-b5c5-9724d4cca3af</t>
  </si>
  <si>
    <t>Новопавлівська амбулаторія ЗПСМ</t>
  </si>
  <si>
    <t>МИКОЛАЇВСЬКА область, ВРАДІЇВСЬКИЙ район, село НОВОПАВЛІВКА, вулиця ЛІСОВА, 23</t>
  </si>
  <si>
    <t>ca6edbc2-0740-48b6-a168-cb1b6cb6d012</t>
  </si>
  <si>
    <t>ЛЬВІВСЬКА область, місто СТРИЙ, вулиця І.Франка, 8</t>
  </si>
  <si>
    <t>ca7097a7-dbbd-4de4-8112-f49ca95ccce1</t>
  </si>
  <si>
    <t>Амбулаторія № 1 Центру первинної медичної допомоги</t>
  </si>
  <si>
    <t>ca74d430-30ce-4a68-95ed-1223c90c90c5</t>
  </si>
  <si>
    <t>ФП с. Припутні</t>
  </si>
  <si>
    <t>ПРИПУТНІ</t>
  </si>
  <si>
    <t>ХМЕЛЬНИЦЬКА область, ІЗЯСЛАВСЬКИЙ район, село ПРИПУТНІ, вулиця Березна , 18а</t>
  </si>
  <si>
    <t>ca7f00a6-9018-4853-ba96-7c4785256a35</t>
  </si>
  <si>
    <t>ca80d6d0-217f-44d7-8f45-8f370a28eb12</t>
  </si>
  <si>
    <t>КП "НІКОПОЛЬСЬКА МІСЬКА ЛІКАРНЯ №4" НІКОПОЛЬСЬКОЇ МІСЬКОЇ РАДИ", вулиця Микитина 24</t>
  </si>
  <si>
    <t>ДНІПРОПЕТРОВСЬКА область, місто НІКОПОЛЬ, вулиця Микитина, 24</t>
  </si>
  <si>
    <t>ca85171c-b970-4012-a670-3d3014a01a21</t>
  </si>
  <si>
    <t>КОМУНАЛЬНА УСТАНОВА "ОБЛАСНИЙ МЕДИЧНИЙ ЦЕНТР РЕПРОДУКЦІЇ ЛЮДИНИ" ЗАПОРІЗЬКОЇ ОБЛАСНОЇ РАДИ</t>
  </si>
  <si>
    <t>ЗАПОРІЗЬКА область, місто ЗАПОРІЖЖЯ, вулиця Жаботинського, 3-а</t>
  </si>
  <si>
    <t>ca86d1a7-0694-4353-b29b-35bedcd12565</t>
  </si>
  <si>
    <t>МЦ Софора</t>
  </si>
  <si>
    <t>ХМЕЛЬНИЦЬКА область, місто КАМ'ЯНЕЦЬ-ПОДІЛЬСЬКИЙ, вулиця Матросова, 6-А</t>
  </si>
  <si>
    <t>ca8d2470-39a6-4af8-ba57-9c7cc51f504a</t>
  </si>
  <si>
    <t>Нижньоланнівський ФАП</t>
  </si>
  <si>
    <t>НИЖНЯ ЛАННА</t>
  </si>
  <si>
    <t>ПОЛТАВСЬКА область, КАРЛІВСЬКИЙ район, село НИЖНЯ ЛАННА, вулиця Молодіжна, 27</t>
  </si>
  <si>
    <t>ca97ca03-f344-4a88-bca1-e8c70d93124d</t>
  </si>
  <si>
    <t>Наркологічне відділення, відділення інтенсивної терапії та детоксикації</t>
  </si>
  <si>
    <t>СУМСЬКА область, місто СУМИ, вулиця Металургів, 17</t>
  </si>
  <si>
    <t>ca988dea-a55d-4fbe-80d4-06c5c0008159</t>
  </si>
  <si>
    <t>caaef6d4-6ab0-4cd4-a24e-ddc70e6b7b61</t>
  </si>
  <si>
    <t>ЗАПОРІЗЬКА область, місто ЗАПОРІЖЖЯ, вулиця Бочарова , 11</t>
  </si>
  <si>
    <t>cab4d785-015a-4869-a747-f4c6ba0bd3a2</t>
  </si>
  <si>
    <t>Михайлівська амбулаторія загальної практики-сімейної медицини №4</t>
  </si>
  <si>
    <t>ЗАПОРІЗЬКА область, МИХАЙЛІВСЬКИЙ район, смт. МИХАЙЛІВКА, вулиця Українська, 38а</t>
  </si>
  <si>
    <t>cacbc5d2-dce5-4b0a-b25f-6ed9bb0d46e8</t>
  </si>
  <si>
    <t>Фельдшерсько-акушерський пункт с. Білики</t>
  </si>
  <si>
    <t>ПОЛТАВСЬКА область, МИРГОРОДСЬКИЙ район, село БІЛИКИ, вулиця Калинова, 11</t>
  </si>
  <si>
    <t>cacbccf5-0eb2-47ab-b493-5b5abfc67ec1</t>
  </si>
  <si>
    <t>Купичівська АЗПСМ</t>
  </si>
  <si>
    <t>ВОЛИНСЬКА область, ТУРІЙСЬКИЙ район, село КУПИЧІВ, вулиця Церковна, 14</t>
  </si>
  <si>
    <t>cacf9fb2-5590-4b00-939b-c18765133c9a</t>
  </si>
  <si>
    <t>Амбулаторія загальної практики сімейної медицини с.Немовичі</t>
  </si>
  <si>
    <t>РІВНЕНСЬКА область, САРНЕНСЬКИЙ район, село НЕМОВИЧІ, вулиця центральна, 11</t>
  </si>
  <si>
    <t>cadb35e4-1a8f-4555-b8dc-8aec770e1a8b</t>
  </si>
  <si>
    <t>Амбулаторія ЗПСМ № 1 м. Синельникове (КНП "Синельниківський центр ПМСД СМР")</t>
  </si>
  <si>
    <t>ДНІПРОПЕТРОВСЬКА область, місто СИНЕЛЬНИКОВЕ, вулиця Гагаріна, 3</t>
  </si>
  <si>
    <t>cadeb241-9853-4cc8-98c2-030a1eb6fb78</t>
  </si>
  <si>
    <t>Амбулаторія загальної практики сімейної медицини  с. Піщане КНП \</t>
  </si>
  <si>
    <t>ПОЛТАВСЬКА область, РЕШЕТИЛІВСЬКИЙ район, село ПІЩАНЕ, вулиця Молодіжна, 56 а</t>
  </si>
  <si>
    <t>cadf323d-8c97-47d7-8491-aee8a5c7da4e</t>
  </si>
  <si>
    <t>ЯСЕНІВСЬКИЙ ФЕЛЬДШЕРСЬКИЙ ПУНКТ</t>
  </si>
  <si>
    <t>СУМСЬКА область, ОХТИРСЬКИЙ район, село ЯСЕНОВЕ, вулиця ШЕВЧЕНКА, 26</t>
  </si>
  <si>
    <t>cadf459a-c875-4ebb-9f2d-edb652cac4d3</t>
  </si>
  <si>
    <t>КП "Полтавський обласний центр  ЕМД та МК ПОР" (Підстанція СЕМД №4 Лохвицького району)</t>
  </si>
  <si>
    <t>cae32c46-915e-40f3-9c1b-c51e066fbe48</t>
  </si>
  <si>
    <t>Фельдшерсько – акушерський пункт с. Наливайківка</t>
  </si>
  <si>
    <t>НАЛИВАЙКІВКА</t>
  </si>
  <si>
    <t>КИЇВСЬКА область, МАКАРІВСЬКИЙ район, село НАЛИВАЙКІВКА, вулиця Центральна, 119</t>
  </si>
  <si>
    <t>cae5e80a-2bbc-41ac-a1b2-9e62274df490</t>
  </si>
  <si>
    <t>КНП КМР "КОНОТОПСЬКА ЦРЛ ІМ. АК. М.ДАВИДОВА" наркологічне відділення, онкологічне, протитуберкульозне диспанесерне відділення, ренгенологія</t>
  </si>
  <si>
    <t>СУМСЬКА область, місто КОНОТОП, вулиця Миколи Амосова, 14</t>
  </si>
  <si>
    <t>cae6b295-d26b-4f17-8901-e8d5af3a89ed</t>
  </si>
  <si>
    <t>Лукімська амбулаторія ЗПСМ</t>
  </si>
  <si>
    <t>ЛУКІМ'Я</t>
  </si>
  <si>
    <t>ПОЛТАВСЬКА область, ОРЖИЦЬКИЙ район, село ЛУКІМ'Я, вулиця Миру, 51</t>
  </si>
  <si>
    <t>cae888ef-fe8b-44c8-9c1f-463f72f5a253</t>
  </si>
  <si>
    <t>Фельдшерський пункт с. Пустовари  КНП \</t>
  </si>
  <si>
    <t>ПУСТОВАРИ</t>
  </si>
  <si>
    <t>ПОЛТАВСЬКА область, РЕШЕТИЛІВСЬКИЙ район, село ПУСТОВАРИ, вулиця Матросова, 14</t>
  </si>
  <si>
    <t>caec5c6a-0707-41a3-ba43-ba37a23364b2</t>
  </si>
  <si>
    <t>Кам'янська СЛА ЗПСМ</t>
  </si>
  <si>
    <t>ЛУГАНСЬКА область, НОВОПСКОВСЬКИЙ район, село КАМ'ЯНКА, вулиця Набережна, 2а</t>
  </si>
  <si>
    <t>caefb3b2-6907-4754-a6f0-a9e68975fa19</t>
  </si>
  <si>
    <t>ДНІПРОПЕТРОВСЬКА область, місто ДНІПРО, вулиця Янтарна, 81</t>
  </si>
  <si>
    <t>caf1a7ec-afa6-4583-b1dc-56eaa7aeefcc</t>
  </si>
  <si>
    <t>Київський обласний онкологічний диспансер</t>
  </si>
  <si>
    <t>М.КИЇВ, ШЕВЧЕНКІВСЬКИЙ район, місто КИЇВ, вулиця БАГГОВУТІВСЬКА, 1</t>
  </si>
  <si>
    <t>caf63dd2-9537-4a17-8cd8-58d21fc5575e</t>
  </si>
  <si>
    <t>КИЇВСЬКА область, місто БОРИСПІЛЬ, вулиця Головатого, 89</t>
  </si>
  <si>
    <t>cb186b16-d99e-41f7-a00f-eaf211daa997</t>
  </si>
  <si>
    <t>Консультативно-діагностичне відділення №1	Місце провадження діяльності	380542660992	dp1_smdkl@ukr.net	СУМСЬКА		СУМИ	місто	СУМСЬКА область, місто СУМИ, вулиця Труда, 3	5910100000	01010000005D52B5DD04674140A453573ECB754940	50.9215719	34.7967483	
dd7f4e22-548f-4df7-ab10-a264b2f2f57a	cb196e79-34c4-4e54-b7cf-074533651962	КНП Міська стоматологічна поліклініка №8"ХМР (місто ХАРКІВ, вулиця Петра Болбочана буд.59)</t>
  </si>
  <si>
    <t>ХАРКІВСЬКА область, місто ХАРКІВ, вулиця Петра Болбочана, 59</t>
  </si>
  <si>
    <t>cb21ef8d-9212-4bee-b6d3-15206dfe165f</t>
  </si>
  <si>
    <t>Фельдшерський пункт с. Рівнинне</t>
  </si>
  <si>
    <t>РІВНИННЕ</t>
  </si>
  <si>
    <t>ВІННИЦЬКА область, КАЛИНІВСЬКИЙ район, селище РІВНИННЕ, вулиця Механізаторів, 8</t>
  </si>
  <si>
    <t>cb2647b4-b630-449b-af39-b436e982ce5a</t>
  </si>
  <si>
    <t>1.КОМУНАЛЬНЕ ПІДПРИЄМСТВО "ВОЛОДИМИР-ВОЛИНСЬКЕ ТЕРИТОРІАЛЬНЕ МЕДИЧНЕ ОБ'ЄДНАННЯ"</t>
  </si>
  <si>
    <t>cb27235f-a800-4299-b47b-8f5496aa670c</t>
  </si>
  <si>
    <t>ДПО №2</t>
  </si>
  <si>
    <t>ОДЕСЬКА область, місто ОДЕСА, проспект Добровольського, 67</t>
  </si>
  <si>
    <t>cb273bbc-723b-4814-b6a9-61074437b9a9</t>
  </si>
  <si>
    <t>Перехрестівська амбулаторія комунального некомерційного підприємства "Центру первинної медико-санітарної допомоги міста Ромни" Роменської міської ради</t>
  </si>
  <si>
    <t>ПЕРЕХРЕСТІВКА</t>
  </si>
  <si>
    <t>СУМСЬКА область, РОМЕНСЬКИЙ район, село ПЕРЕХРЕСТІВКА, вулиця Миру, 1</t>
  </si>
  <si>
    <t>cb2a7674-f229-479e-bb8e-e9e14ea39367</t>
  </si>
  <si>
    <t>ТЕРНОПІЛЬСЬКА область, МОНАСТИРИСЬКИЙ район, місто МОНАСТИРИСЬКА, вулиця Краснікова, 5</t>
  </si>
  <si>
    <t>cb2f6664-94ba-42ee-9a7d-d4f87e072d8d</t>
  </si>
  <si>
    <t>ДОНЕЦЬКА область, місто МАРІУПОЛЬ, проспект проспект Миру, 49</t>
  </si>
  <si>
    <t>cb32df03-d85a-4783-83b0-8b73dabbf3c0</t>
  </si>
  <si>
    <t>Кабінет сімейного лікаря ФОП Пуляєва Тетяна Миколаївна</t>
  </si>
  <si>
    <t>cb3d11e0-3e76-4edc-b975-2eeeb9736a21</t>
  </si>
  <si>
    <t>Фельдшерсько-акушерський пункт села Порозове</t>
  </si>
  <si>
    <t>ПОРОЗОВЕ</t>
  </si>
  <si>
    <t>РІВНЕНСЬКА область, РІВНЕНСЬКИЙ район, село ПОРОЗОВЕ, вулиця Лесі Українки, 46</t>
  </si>
  <si>
    <t>cb3ee5a6-4143-4145-9ae3-e718e9379508</t>
  </si>
  <si>
    <t>фельдшерсько-акушерський пункт села Козаче</t>
  </si>
  <si>
    <t>КОЗАЧЕ</t>
  </si>
  <si>
    <t>ЧЕРКАСЬКА область, село КОЗАЧЕ, вулиця Вишнева, 6 а</t>
  </si>
  <si>
    <t>cb488de6-baf7-4c76-aee2-ed1f333aa389</t>
  </si>
  <si>
    <t>ЛЬВІВСЬКА область, ЯВОРІВСЬКИЙ район, смт. ІВАНО-ФРАНКОВЕ, вулиця вулиця Миру, 21</t>
  </si>
  <si>
    <t>cb4bf5de-25fe-469c-9e42-9c1ffe58e897</t>
  </si>
  <si>
    <t>Фельдшерський пункт с.Новики</t>
  </si>
  <si>
    <t>НОВИКИ</t>
  </si>
  <si>
    <t>ТЕРНОПІЛЬСЬКА область, ЗБАРАЗЬКИЙ район, село НОВИКИ, вулиця Нова, 14</t>
  </si>
  <si>
    <t>cb4f9d50-8541-4123-9c84-9abdeb3cc2e9</t>
  </si>
  <si>
    <t>Амбулаторія ЗПСМ смт. Вишневе Ерастівська (КНП "П'ятихатський ЦПМСД" ПМР)</t>
  </si>
  <si>
    <t>ДНІПРОПЕТРОВСЬКА область, П'ЯТИХАТСЬКИЙ район, смт. ВИШНЕВЕ, вулиця Бродського, 1</t>
  </si>
  <si>
    <t>cb537501-c5ee-458f-9b3e-917ae679f7fb</t>
  </si>
  <si>
    <t>Амбулаторія загальної практики-сімейної медицини села Сокільча КНП "Попільнянський центр ПМСД" попільнянської селищної ради</t>
  </si>
  <si>
    <t>СОКІЛЬЧА</t>
  </si>
  <si>
    <t>ЖИТОМИРСЬКА область, ПОПІЛЬНЯНСЬКИЙ район, село СОКІЛЬЧА, вулиця Попелюха, 10</t>
  </si>
  <si>
    <t>cb539b07-c4ab-4940-a103-3c42e6374572</t>
  </si>
  <si>
    <t>cb561993-0081-4d9f-8f72-9111d622db3d</t>
  </si>
  <si>
    <t>МИКОЛАЇВСЬКА область, місто ОЧАКІВ, вулиця ПЕРШОТРАВНЕВА, 1</t>
  </si>
  <si>
    <t>cb562935-181e-4a4a-8b7f-d02a4fe8d189</t>
  </si>
  <si>
    <t>Лапшинський фельдшерський пункт</t>
  </si>
  <si>
    <t>ЛАПШИНЕ</t>
  </si>
  <si>
    <t>СУМСЬКА область, КРОЛЕВЕЦЬКИЙ район, село ЛАПШИНЕ, вулиця Хутірська, 44 А</t>
  </si>
  <si>
    <t>cb57826b-a322-4e2a-b98b-87ea2e124c9b</t>
  </si>
  <si>
    <t>Педіатричне відділення №1</t>
  </si>
  <si>
    <t>ТЕРНОПІЛЬСЬКА область, місто ТЕРНОПІЛЬ, вулиця Тролейбусна, 15а</t>
  </si>
  <si>
    <t>cb579322-a69c-4cd4-9339-1ebacddec705</t>
  </si>
  <si>
    <t>Снігурівський пункт постійного базування бригад екстреної (швидкої) медичної допомоги</t>
  </si>
  <si>
    <t>МИКОЛАЇВСЬКА область, місто СНІГУРІВКА, вулиця Жовтнева, 1</t>
  </si>
  <si>
    <t>cb580bf8-596c-4dea-992b-c4751f87eea5</t>
  </si>
  <si>
    <t>Комунальне  підприємство "Томаківська центральна районна лікарня" Томаківської селищної ради</t>
  </si>
  <si>
    <t>ДНІПРОПЕТРОВСЬКА область, ТОМАКІВСЬКИЙ район, смт. ТОМАКІВКА, вулиця Шосейна, 22</t>
  </si>
  <si>
    <t>cb5a79e3-9f44-4980-bd8b-1c625e2dda6f</t>
  </si>
  <si>
    <t>ФАП с.Мехедівка</t>
  </si>
  <si>
    <t>ПОЛТАВСЬКА область, ЛОХВИЦЬКИЙ район, село МЕХЕДІВКА, вулиця Приліпка, 8</t>
  </si>
  <si>
    <t>cb5c1d0e-b242-49a9-9db4-dc4ad19a09e3</t>
  </si>
  <si>
    <t>Степногірська АЗПСМ КНП "Василівський ЦПМСД" ВМР ЗО</t>
  </si>
  <si>
    <t>СТЕПНОГІРСЬК</t>
  </si>
  <si>
    <t>ЗАПОРІЗЬКА область, смт. СТЕПНОГІРСЬК, вулиця Молодіжна, 3Б</t>
  </si>
  <si>
    <t>cb5fc96d-66d8-45d6-a6f9-0f19d59805fa</t>
  </si>
  <si>
    <t>ФП Іллінка</t>
  </si>
  <si>
    <t>ХЕРСОНСЬКА область, ЧАПЛИНСЬКИЙ район, селище ІЛЛІНКА, вулиця Шкільна, 1</t>
  </si>
  <si>
    <t>cb653a71-21cf-48c1-bf50-318888441f22</t>
  </si>
  <si>
    <t>Ковалівська ЛА ЗПСМ</t>
  </si>
  <si>
    <t>ВІННИЦЬКА область, НЕМИРІВСЬКИЙ район, село КОВАЛІВКА, вулиця Заводська, 2</t>
  </si>
  <si>
    <t>cb6a3239-c911-48a8-9578-151ae4723533</t>
  </si>
  <si>
    <t>Амбулаторія загальної практики сімейної медицини с. Садки</t>
  </si>
  <si>
    <t>ЖИТОМИРСЬКА область, ЖИТОМИРСЬКИЙ район, село САДКИ, вулиця О. Кобилянської, 7</t>
  </si>
  <si>
    <t>cb6dc17d-d32d-4f14-b612-d091ef581d1d</t>
  </si>
  <si>
    <t>Онкологічне відділення</t>
  </si>
  <si>
    <t>cb6fb682-f12c-4a26-b925-0cc352c4d0a3</t>
  </si>
  <si>
    <t>Ворохтянська амбулаторія загальної практики сімейної медицини</t>
  </si>
  <si>
    <t>ІВАНО-ФРАНКІВСЬКА область, смт. ВОРОХТА, вулиця Богдана Хмельницького, 9</t>
  </si>
  <si>
    <t>cb706cf6-8270-45dd-884e-9e39803e18e8</t>
  </si>
  <si>
    <t>КНП Вінницький міський клінічний пологовий будинок №1</t>
  </si>
  <si>
    <t>ВІННИЦЬКА область, місто ВІННИЦЯ, вулиця Хмельницьке шосе, 98</t>
  </si>
  <si>
    <t>cb772816-a2a0-4855-a718-54d180b0a376</t>
  </si>
  <si>
    <t>ФП с. Мошняги</t>
  </si>
  <si>
    <t>МОШНЯГИ</t>
  </si>
  <si>
    <t>ОДЕСЬКА область, БАЛТСЬКИЙ район, село МОШНЯГИ, вулиця Перемоги, 84</t>
  </si>
  <si>
    <t>cb7d4299-727e-42a9-ab05-421cbcbdfeaa</t>
  </si>
  <si>
    <t>Рокитський фельдшерсько-акушерський пункт</t>
  </si>
  <si>
    <t>ВОЛИНСЬКА область, СТАРОВИЖІВСЬКИЙ район, село РОКИТА, вулиця Незалежності, 23а</t>
  </si>
  <si>
    <t>cb84f56b-a5f5-432f-87a8-745c2def6ff2</t>
  </si>
  <si>
    <t>Фельдшерсько-акушерський пункт с. Стара Скварява</t>
  </si>
  <si>
    <t>СТАРА СКВАРЯВА</t>
  </si>
  <si>
    <t>ЛЬВІВСЬКА область, ЖОВКІВСЬКИЙ район, село СТАРА СКВАРЯВА, вулиця Шевченка, 4</t>
  </si>
  <si>
    <t>cb85d45f-080c-4f4d-bf0d-799cb3cf338c</t>
  </si>
  <si>
    <t>КНП "Обласний клінічний госпіталь ветеранів війни Кіровоградської обласної ради"</t>
  </si>
  <si>
    <t>КІРОВОГРАДСЬКА область, місто КРОПИВНИЦЬКИЙ, вулиця Короленка, 58</t>
  </si>
  <si>
    <t>cb9438d4-5a59-44fa-a50e-d3ee4f38421d</t>
  </si>
  <si>
    <t>Амбулаторія загальної практики-сімейної медицини № 2 м.Селидове</t>
  </si>
  <si>
    <t>ДОНЕЦЬКА область, місто СЕЛИДОВЕ, вулиця Центральна, 108</t>
  </si>
  <si>
    <t>cb9acbbc-4bf2-41bb-a462-5c8f60f5fa8a</t>
  </si>
  <si>
    <t>Комунальне підприємство "Волинський обласний центр екстреної медичної допомоги та медицини катастроф" Волинської обласної ради Ковельське  відділення екстренної медичної допомоги пункт ЕМД вул.Б.Хмельницького, 17</t>
  </si>
  <si>
    <t>cb9dcb22-4b17-40c9-a6de-c89f0aa4e589</t>
  </si>
  <si>
    <t>Мокіївська АЗПСМ (КНП "Чорнухинський ЦПМСД")</t>
  </si>
  <si>
    <t>МОКІЇВКА</t>
  </si>
  <si>
    <t>ПОЛТАВСЬКА область, ЧОРНУХИНСЬКИЙ район, село МОКІЇВКА, вулиця Шевченка, 2</t>
  </si>
  <si>
    <t>cb9ed01e-f897-43bf-9248-684766fde967</t>
  </si>
  <si>
    <t>Комунальне некомерційне підприємство "Міська поліклініка №3" Харківської міської ради Консультативно-діагностичний центр</t>
  </si>
  <si>
    <t>cb9f43db-dad0-4861-8a4b-bbb5465ac905</t>
  </si>
  <si>
    <t>Заслучненська амбулаторія загальної практики-сімейної медицини с.Заслучне Красилівського району</t>
  </si>
  <si>
    <t>ЗАСЛУЧНЕ</t>
  </si>
  <si>
    <t>ХМЕЛЬНИЦЬКА область, село ЗАСЛУЧНЕ, вулиця Шкільна, 2 г</t>
  </si>
  <si>
    <t>cba48234-0860-46c8-880f-05d09cd798ae</t>
  </si>
  <si>
    <t>Фтизіатричний кабінет</t>
  </si>
  <si>
    <t>ЗАПОРІЗЬКА область, ВАСИЛІВСЬКИЙ район, місто ВАСИЛІВКА, вулиця Берегова, 35</t>
  </si>
  <si>
    <t>cba6566d-6c91-47a3-bdf9-0fdbb2727d80</t>
  </si>
  <si>
    <t>Комунальне некомерційне підприємство "Тиврівська ЦРЛ" Тиверська 59</t>
  </si>
  <si>
    <t>ВІННИЦЬКА область, ТИВРІВСЬКИЙ район, смт. ТИВРІВ, вулиця Тиверська, 59</t>
  </si>
  <si>
    <t>cbae9d5b-f2f9-4db8-8df2-1ddb617adec3</t>
  </si>
  <si>
    <t>ХАРКІВСЬКА область, ЗМІЇВСЬКИЙ район, місто ЗМІЇВ, шосе Таранівське шосе, 70</t>
  </si>
  <si>
    <t>cbb1c09b-3255-47cc-98e7-8add98002f2c</t>
  </si>
  <si>
    <t>Воскобійницька АЗПСМ</t>
  </si>
  <si>
    <t>ВОСКОБІЙНИКИ</t>
  </si>
  <si>
    <t>ПОЛТАВСЬКА область, ШИШАЦЬКИЙ район, село ВОСКОБІЙНИКИ, вулиця Центральна, 25</t>
  </si>
  <si>
    <t>cbb3a0d8-8420-4ac4-a79a-23eac329ac1a</t>
  </si>
  <si>
    <t>Кабінет лікаря загальної практики - сімейного лікаря</t>
  </si>
  <si>
    <t>ВОЛИНСЬКА область, місто НОВОВОЛИНСЬК, вулиця Нововолинська, 53</t>
  </si>
  <si>
    <t>cbbaa3db-5b94-4877-8128-9b8efe674ea0</t>
  </si>
  <si>
    <t>Штормівська сільська лікарська амбулаторія загальної практики сімейної медицини</t>
  </si>
  <si>
    <t>ШТОРМОВЕ</t>
  </si>
  <si>
    <t>ЛУГАНСЬКА область, НОВОАЙДАРСЬКИЙ район, село ШТОРМОВЕ, вулиця Академіка Амосова, 3</t>
  </si>
  <si>
    <t>cbc46e9b-6ac5-468a-a456-4c006482ed29</t>
  </si>
  <si>
    <t>місце надання послуг 14</t>
  </si>
  <si>
    <t>ЖИТОМИРСЬКА область, НОВОГРАД-ВОЛИНСЬКИЙ район, село ЛЕБЕДІВКА, вулиця Перемоги, 40</t>
  </si>
  <si>
    <t>cbcac6dd-baa1-43e2-9056-b2088083b5d4</t>
  </si>
  <si>
    <t>Божедарівська АЗПСМ (КНП "Божедарівський ЦПМСД")</t>
  </si>
  <si>
    <t>ДНІПРОПЕТРОВСЬКА область, КРИНИЧАНСЬКИЙ район, смт. БОЖЕДАРІВКА, вулиця Медична, 1</t>
  </si>
  <si>
    <t>cbccc20a-5f09-48b3-8fc4-a3609dc7dac3</t>
  </si>
  <si>
    <t>Фельдшерсько-акушерський пункт с.Старі Кути-2</t>
  </si>
  <si>
    <t>ІВАНО-ФРАНКІВСЬКА область, КОСІВСЬКИЙ район, село СТАРІ КУТИ, вулиця Лесі Українки, 41</t>
  </si>
  <si>
    <t>cbd00310-6a26-48f9-b210-9b25103108dc</t>
  </si>
  <si>
    <t>Новоолександрівський фельдшерсько-акушерський пункт</t>
  </si>
  <si>
    <t>ЗАПОРІЗЬКА область, ВЕСЕЛІВСЬКИЙ район, село НОВООЛЕКСАНДРІВКА, вулиця Шкільна, 16</t>
  </si>
  <si>
    <t>cbd8c6c5-57ab-45eb-9f81-2b9bcffdc1cf</t>
  </si>
  <si>
    <t>ЛЬВІВСЬКА область, місто БУСЬК, вулиця Львівська, 77</t>
  </si>
  <si>
    <t>cbdd88bf-c624-4f78-b34f-829548c94eaa</t>
  </si>
  <si>
    <t>АЗПСМ с. Вишгородок</t>
  </si>
  <si>
    <t>ВИШГОРОДОК</t>
  </si>
  <si>
    <t>ТЕРНОПІЛЬСЬКА область, ЛАНОВЕЦЬКИЙ район, село ВИШГОРОДОК, вулиця ШЕВЧЕНКА, 5А</t>
  </si>
  <si>
    <t>cbe02efa-6e90-4360-9b33-1857eb0e8368</t>
  </si>
  <si>
    <t>КНП « СУМСЬКА ЦРКЛ» СРР СО смт. МИКОЛАЇВКА, Поповича, 33</t>
  </si>
  <si>
    <t>cbe08636-87bd-4219-8ea4-8d380d514afa</t>
  </si>
  <si>
    <t>Амбулаторія загальної практики-сімейної медицини с. Виноградівка</t>
  </si>
  <si>
    <t>ОДЕСЬКА область, БОЛГРАДСЬКИЙ район, село ВИНОГРАДІВКА, вулиця І.Банєва, 69</t>
  </si>
  <si>
    <t>cbe27961-4e66-44bb-a513-1222296ef647</t>
  </si>
  <si>
    <t>Амбулаторія загальної практики - сімейного типу с. Гірське КНП «Миколаївська МЛ»</t>
  </si>
  <si>
    <t>ЛЬВІВСЬКА область, МИКОЛАЇВСЬКИЙ район, село ГІРСЬКЕ, вулиця Горішня, 30</t>
  </si>
  <si>
    <t>cbe88866-0c92-49de-a321-717a5634ee93</t>
  </si>
  <si>
    <t>Довбиська АЗПСМ</t>
  </si>
  <si>
    <t>ЖИТОМИРСЬКА область, БАРАНІВСЬКИЙ район, смт. ДОВБИШ, вулиця ПОЛІСЬКА, 2</t>
  </si>
  <si>
    <t>cbee75cd-5206-416c-9cc2-4e1c514d040d</t>
  </si>
  <si>
    <t>Благовіщенська амбулаторія загальної практики-сімейної медицини</t>
  </si>
  <si>
    <t>ЗАПОРІЗЬКА область, БІЛЬМАЦЬКИЙ район, село БЛАГОВІЩЕНКА, вулиця Чарівна, 40</t>
  </si>
  <si>
    <t>cbf31581-d410-45f3-87d8-e57c64b71737</t>
  </si>
  <si>
    <t>ФОП  Сербін Олег Володимирович</t>
  </si>
  <si>
    <t>ЗАПОРІЗЬКА область, місто ЗАПОРІЖЖЯ, вулиця Павлокічкаська, 28</t>
  </si>
  <si>
    <t>cbf4560e-a9ba-4b03-bdda-3e8924f5f41c</t>
  </si>
  <si>
    <t>Новозлатопільська амбулаторія ЗПСМ</t>
  </si>
  <si>
    <t>НОВОЗЛАТОПІЛЬ</t>
  </si>
  <si>
    <t>ЗАПОРІЗЬКА область, ГУЛЯЙПІЛЬСЬКИЙ район, село НОВОЗЛАТОПІЛЬ, вулиця Чорного, 4</t>
  </si>
  <si>
    <t>cbf931b2-a8c4-4fa9-8f13-71126626453f</t>
  </si>
  <si>
    <t>Фельдшерський пункт с. Громи</t>
  </si>
  <si>
    <t>ГРОМИ</t>
  </si>
  <si>
    <t>ЧЕРКАСЬКА область, УМАНСЬКИЙ район, село ГРОМИ, вулиця Центральна, 47</t>
  </si>
  <si>
    <t>cbf9f23e-b622-4ca2-bab9-644fbe102915</t>
  </si>
  <si>
    <t>КНП "Лисецька центральна районна лікарня"</t>
  </si>
  <si>
    <t>cbfa39ad-da18-49a2-9404-5161299942db</t>
  </si>
  <si>
    <t>Фельдшерський пункт с. Хрещате КНП "Центр ПМСД Решетилівської районної ради"</t>
  </si>
  <si>
    <t>ХРЕЩАТЕ</t>
  </si>
  <si>
    <t>ПОЛТАВСЬКА область, РЕШЕТИЛІВСЬКИЙ район, село ХРЕЩАТЕ, провулок Вишневий, 2</t>
  </si>
  <si>
    <t>cbfc0abe-7977-470e-ad5f-6a31bb12b34d</t>
  </si>
  <si>
    <t>ФАПс.Млиниська</t>
  </si>
  <si>
    <t>МЛИНИСЬКА</t>
  </si>
  <si>
    <t>ЛЬВІВСЬКА область, ЖИДАЧІВСЬКИЙ район, село МЛИНИСЬКА, вулиця Франка, 33</t>
  </si>
  <si>
    <t>cc03284c-dfc2-40c5-baf2-7eb63db47539</t>
  </si>
  <si>
    <t>Комунальне некомерційне підприємство "Барська  міська лікарня" Барської міської ради</t>
  </si>
  <si>
    <t>ВІННИЦЬКА область, БАРСЬКИЙ район, місто БАР, вулиця Каштанова, 34В</t>
  </si>
  <si>
    <t>cc0a43e9-0ca2-46f2-a7f1-5c5a0c0a29d1</t>
  </si>
  <si>
    <t>фельдшерсько-акушерський пункт села Поляна амбулаторії загальної практики сімейної медицини Кричильської дільниці  комунального некомерційного підприємства "Сарненський центр первинної медико-санітарн</t>
  </si>
  <si>
    <t>РІВНЕНСЬКА область, САРНЕНСЬКИЙ район, село ПОЛЯНА, вулиця Центральна, 42</t>
  </si>
  <si>
    <t>cc13518e-f714-4360-916c-611d2e700900</t>
  </si>
  <si>
    <t>Фельдшерський пункт с.Шестеринці</t>
  </si>
  <si>
    <t>ШЕСТЕРИНЦІ</t>
  </si>
  <si>
    <t>ЧЕРКАСЬКА область, ЛИСЯНСЬКИЙ район, село ШЕСТЕРИНЦІ, вулиця Новоселиця, 1</t>
  </si>
  <si>
    <t>cc1759b4-694e-42a4-b7c7-b0c722b3df70</t>
  </si>
  <si>
    <t>ЛЬВІВСЬКА область, місто ЛЬВІВ, вулиця вулиця Чернігівська, 5</t>
  </si>
  <si>
    <t>cc191701-54cf-4a49-86b8-e5ae203fc4ca</t>
  </si>
  <si>
    <t>кабінет "Довіра"</t>
  </si>
  <si>
    <t>ЛЬВІВСЬКА область, місто ЛЬВІВ, вулиця Антоновича, 20</t>
  </si>
  <si>
    <t>cc1e964f-df4e-4e2f-a3ca-7084b931666e</t>
  </si>
  <si>
    <t>Фельдшерсько-акушерський пункт села Мирча</t>
  </si>
  <si>
    <t>ЗАКАРПАТСЬКА область, ВЕЛИКОБЕРЕЗНЯНСЬКИЙ район, село МИРЧА, вулиця Шевченка, 39</t>
  </si>
  <si>
    <t>cc2536d2-0fb5-4d30-b8df-b9da7d78da3b</t>
  </si>
  <si>
    <t>АЗПСМ с. Червоний Маяк</t>
  </si>
  <si>
    <t>ЧЕРВОНИЙ МАЯК</t>
  </si>
  <si>
    <t>ХЕРСОНСЬКА область, БЕРИСЛАВСЬКИЙ район, селище ЧЕРВОНИЙ МАЯК, вулиця Центральна, 3</t>
  </si>
  <si>
    <t>cc272e94-1aec-46b6-ac29-57435355b3d6</t>
  </si>
  <si>
    <t>Товариство з обмеженою відповідальністю "Сервіс"</t>
  </si>
  <si>
    <t>ЧЕРНІГІВСЬКА область, місто ПРИЛУКИ, вулиця Котляревського, 64</t>
  </si>
  <si>
    <t>cc2873e5-da0c-44ac-940e-7bede1803756</t>
  </si>
  <si>
    <t>ДИТЯЧА КЛІНІЧНА ЛІКАРНЯ №9 ПОДІЛЬСЬКОГО РАЙОНУ М.КИЄВА, ВУЛ КОПИЛІВСЬКА 12Б</t>
  </si>
  <si>
    <t>М.КИЇВ, місто КИЇВ, вулиця Копилівська, 12Б</t>
  </si>
  <si>
    <t>cc2883b6-6f42-415c-85e5-e97747a74919</t>
  </si>
  <si>
    <t>ДНІПРОПЕТРОВСЬКА область, місто НІКОПОЛЬ, вулиця Станіславського, 18</t>
  </si>
  <si>
    <t>cc2ac32c-56f5-42b1-84bd-6c9324518eef</t>
  </si>
  <si>
    <t>КОНСУЛЬТАТИВНО-ДІАГНОСТИЧНИЙ ЦЕНТР АМБУЛАТОРІЯ №3</t>
  </si>
  <si>
    <t>cc30d5ad-b222-45ce-9d44-f27fdbe6e9a4</t>
  </si>
  <si>
    <t>Амбулаторія с.Верхнє Водяне</t>
  </si>
  <si>
    <t>ЗАКАРПАТСЬКА область, РАХІВСЬКИЙ район, село ВЕРХНЄ ВОДЯНЕ, вулиця Макаренка, 5</t>
  </si>
  <si>
    <t>cc33af2c-dd61-408a-8adf-53b956d3e318</t>
  </si>
  <si>
    <t>ФІЛІЯ 1 ВІДДІЛЕННЯ 2 КНП "КОНСУЛЬТАТИВНО-ДІАГНОСТИЧНОГО ЦЕНТРУ" ПОДІЛЬСЬКОГО РАЙОНУ М.КИЄВА</t>
  </si>
  <si>
    <t>М.КИЇВ, місто КИЇВ, вулиця Кирилівська , 107</t>
  </si>
  <si>
    <t>cc33c4c9-f63e-40e9-96fc-11d8187aeb83</t>
  </si>
  <si>
    <t>ОДЕСЬКА область, РОЗДІЛЬНЯНСЬКИЙ район, місто РОЗДІЛЬНА, вулиця Європейська, 1</t>
  </si>
  <si>
    <t>cc37d60d-1b30-4830-98a1-91b25c02411a</t>
  </si>
  <si>
    <t>Консультативно-діагностичне відділення №1</t>
  </si>
  <si>
    <t>cc387783-1e46-4aea-a9eb-8af3c356e2e6</t>
  </si>
  <si>
    <t>Малятинська амбулаторія ЗПСМ</t>
  </si>
  <si>
    <t>МАЛЯТИН</t>
  </si>
  <si>
    <t>РІВНЕНСЬКА область, ГОЩАНСЬКИЙ район, село МАЛЯТИН, вулиця Весела, 2а</t>
  </si>
  <si>
    <t>cc39add1-4d1a-4b4f-a2bd-eae42d1d45c6</t>
  </si>
  <si>
    <t>КНП "Маньківська БЛ"</t>
  </si>
  <si>
    <t>ЧЕРКАСЬКА область, МАНЬКІВСЬКИЙ район, смт. МАНЬКІВКА, вулиця Павлова, 16</t>
  </si>
  <si>
    <t>cc3df749-b7b9-4911-9991-69ace9cd8226</t>
  </si>
  <si>
    <t>Лікувально-діагностичний центр приватного підприємства "Лікувально-діагностичний центр" за адресою: Донецька обл., м.Краматорськ, вул.О.Тихого,будинок 31</t>
  </si>
  <si>
    <t>cc42708e-7515-45fb-b888-fb036ebf3ff0</t>
  </si>
  <si>
    <t>Амбулаторія ЗПСМ с. Вільне (КНП "П'ятихатський ЦПМСД" ПМР)</t>
  </si>
  <si>
    <t>ДНІПРОПЕТРОВСЬКА область, П'ЯТИХАТСЬКИЙ район, село ВІЛЬНЕ, вулиця Калинова, 70</t>
  </si>
  <si>
    <t>cc44bd49-ba79-4513-87a8-aa71403047d3</t>
  </si>
  <si>
    <t>амбулаторія загальної практики сімейної медицини села Велика Севастянівка</t>
  </si>
  <si>
    <t>ВЕЛИКА СЕВАСТЯНІВКА</t>
  </si>
  <si>
    <t>ЧЕРКАСЬКА область, ХРИСТИНІВСЬКИЙ район, село ВЕЛИКА СЕВАСТЯНІВКА, вулиця Драченка, 193</t>
  </si>
  <si>
    <t>cc49ba6f-dd47-4ed3-84bd-46af3370ce3f</t>
  </si>
  <si>
    <t>Широківський фельдшерський пункт</t>
  </si>
  <si>
    <t>ДНІПРОПЕТРОВСЬКА область, ВЕРХНЬОДНІПРОВСЬКИЙ район, село ШИРОКЕ, вулиця Шкільна, 1а</t>
  </si>
  <si>
    <t>cc49bf3f-00f5-4ffd-bd2d-c6e2696aa586</t>
  </si>
  <si>
    <t>Фельдшерський пункт с.Гонтів Яр</t>
  </si>
  <si>
    <t>ГОНТІВ ЯР</t>
  </si>
  <si>
    <t>ХАРКІВСЬКА область, ВАЛКІВСЬКИЙ район, село ГОНТІВ ЯР, вулиця Першотравнева, 17</t>
  </si>
  <si>
    <t>cc51e1b0-1885-4967-8ae1-9c63eb57af19</t>
  </si>
  <si>
    <t>Херсонська область, Нововоронцовський район, селище міського типу Нововоронцовка, вулиця Гагаріна,  № 64,</t>
  </si>
  <si>
    <t>ХЕРСОНСЬКА область, НОВОВОРОНЦОВСЬКИЙ район, смт. НОВОВОРОНЦОВКА, вулиця Гагаріна, 64</t>
  </si>
  <si>
    <t>cc54b267-7242-4910-9c0f-c9faefb30317</t>
  </si>
  <si>
    <t>фельдшерський пункт села Куликівка</t>
  </si>
  <si>
    <t>ЧЕРКАСЬКА область, КАМ'ЯНСЬКИЙ район, село КУЛИКІВКА, вулиця Лигіна, 74</t>
  </si>
  <si>
    <t>cc578535-c109-4472-9511-20cef8a04f0d</t>
  </si>
  <si>
    <t>Калантаївська амбулаторія сімейної медицини</t>
  </si>
  <si>
    <t>КАЛАНТАЇВКА</t>
  </si>
  <si>
    <t>ОДЕСЬКА область, РОЗДІЛЬНЯНСЬКИЙ район, село КАЛАНТАЇВКА, вулиця Центральна, 32</t>
  </si>
  <si>
    <t>cc64c4cc-792f-408c-966e-27b2c98757dd</t>
  </si>
  <si>
    <t>Комунальне некомерційне підприємство Фастівської міської ради «Фастівська центральна районна лікарня» (Глібова,3)</t>
  </si>
  <si>
    <t>КИЇВСЬКА область, ФАСТІВСЬКИЙ район, смт. БОРОВА, вулиця Глібова, 3</t>
  </si>
  <si>
    <t>cc724355-c10d-4530-801b-9c0b3e9691a6</t>
  </si>
  <si>
    <t>Фельдшерський пункт с.Пирогівка</t>
  </si>
  <si>
    <t>ХМЕЛЬНИЦЬКА область, село ПИРОГІВКА, вулиця Набережна, 27а</t>
  </si>
  <si>
    <t>cc753f0a-1f23-4978-af04-8abd43b431cc</t>
  </si>
  <si>
    <t>Амбулаторія загальної практики сімейної медицини №2 м. Городенка</t>
  </si>
  <si>
    <t>cc798c8f-5650-4ed9-ac3d-ddbbe9cafc14</t>
  </si>
  <si>
    <t>Амбулаторія №7 КНП "ЦПМСД №2" Голосіївського району м. Києва</t>
  </si>
  <si>
    <t>cc7fc637-fde7-4b0d-89c4-691b9c3ee595</t>
  </si>
  <si>
    <t>Відділення нефрології та діалізу філія м.Умань</t>
  </si>
  <si>
    <t>cc868202-6263-4281-a667-f67bb6905a8d</t>
  </si>
  <si>
    <t>НЕКОМЕРЦІЙНЕ КОМУНАЛЬНЕ ПІДПРИЄМСТВО "АМБУЛАТОРІЯ ЗАГАЛЬНОЇ ПРАКТИКИ СІМЕЙНОЇ МЕДИЦИНИ СКОРИКІВСЬКОЇ СІЛЬСЬКОЇ РАДИ"</t>
  </si>
  <si>
    <t>ТЕРНОПІЛЬСЬКА область, ПІДВОЛОЧИСЬКИЙ район, село НОВЕ СЕЛО, вулиця Франка, 54</t>
  </si>
  <si>
    <t>cc86e474-f9e2-46f8-8f42-80cd64342487</t>
  </si>
  <si>
    <t>ФАП Павлівка-І</t>
  </si>
  <si>
    <t>ПАВЛІВКА ПЕРША</t>
  </si>
  <si>
    <t>ЧЕРКАСЬКА область, ТАЛЬНІВСЬКИЙ район, село ПАВЛІВКА ПЕРША, вулиця Довжука, 11</t>
  </si>
  <si>
    <t>cc8b64ad-43d9-4e8b-a3f9-65b1f149fe6a</t>
  </si>
  <si>
    <t>Заградівський ФП</t>
  </si>
  <si>
    <t>ЗАГРАДІВКА</t>
  </si>
  <si>
    <t>ХЕРСОНСЬКА область, ВИСОКОПІЛЬСЬКИЙ район, село ЗАГРАДІВКА, вулиця Центральна, 39</t>
  </si>
  <si>
    <t>cc8c046a-7c2e-49e0-9ff5-c9d28dee53ee</t>
  </si>
  <si>
    <t>ВІЛЬНІ ХУТОРИ</t>
  </si>
  <si>
    <t>ДНІПРОПЕТРОВСЬКА область, село ВІЛЬНІ ХУТОРИ, вулиця Крікента, 52</t>
  </si>
  <si>
    <t>cc8d2125-de2f-4929-8f5c-ca55e2f0659a</t>
  </si>
  <si>
    <t>Григоренко Михайло Михайлович - Олешки</t>
  </si>
  <si>
    <t>ХЕРСОНСЬКА область, ОЛЕШКІВСЬКИЙ район, місто ОЛЕШКИ, вулиця Крилова, 169-А</t>
  </si>
  <si>
    <t>cc90ba48-761a-4564-b72e-fce73c6739e5</t>
  </si>
  <si>
    <t>Старопетликівський фельдшерсько-акушерський пункт</t>
  </si>
  <si>
    <t>СТАРІ ПЕТЛИКІВЦІ</t>
  </si>
  <si>
    <t>ТЕРНОПІЛЬСЬКА область, БУЧАЦЬКИЙ район, село СТАРІ ПЕТЛИКІВЦІ, вулиця Застрипна, 20</t>
  </si>
  <si>
    <t>cc9155da-08ba-4f8e-8d4c-7b1f510dc0e2</t>
  </si>
  <si>
    <t>Новояківлівський фельдшерський пункт</t>
  </si>
  <si>
    <t>НОВОЯКОВЛІВКА</t>
  </si>
  <si>
    <t>ЗАПОРІЗЬКА область, ОРІХІВСЬКИЙ район, село НОВОЯКОВЛІВКА, вулиця Центральна, 6</t>
  </si>
  <si>
    <t>cca08c9b-2afd-4570-910c-fc54ae4fa5c0</t>
  </si>
  <si>
    <t>РОСОШАНСЬКА АЗПСМ</t>
  </si>
  <si>
    <t>ВІННИЦЬКА область, ЛИПОВЕЦЬКИЙ район, село РОСОША, вулиця Грушевського, 31</t>
  </si>
  <si>
    <t>ccaebdf0-4901-4bc1-9cf5-290b86d11295</t>
  </si>
  <si>
    <t>Амбулаторія ЗПСМ №8 м. Кривий Ріг (КНП "ЦПМСД №4" КМР)</t>
  </si>
  <si>
    <t>ДНІПРОПЕТРОВСЬКА область, місто КРИВИЙ РІГ, бульвар Європейський, 17</t>
  </si>
  <si>
    <t>ccaed174-cfbb-40b4-a83f-3b30bdf79e05</t>
  </si>
  <si>
    <t>Драбівецька АЗПСМ</t>
  </si>
  <si>
    <t>ДРАБІВЦІ</t>
  </si>
  <si>
    <t>ЧЕРКАСЬКА область, ЗОЛОТОНІСЬКИЙ район, село ДРАБІВЦІ, вулиця Центральна, 43</t>
  </si>
  <si>
    <t>ccb6a559-d996-4bd5-868a-e7600a95073d</t>
  </si>
  <si>
    <t>АЗПСМ с. Руденківка</t>
  </si>
  <si>
    <t>РУДЕНКІВКА</t>
  </si>
  <si>
    <t>ПОЛТАВСЬКА область, НОВОСАНЖАРСЬКИЙ район, село РУДЕНКІВКА, вулиця Чкалова, 4а</t>
  </si>
  <si>
    <t>ccb8bea4-3309-43e9-adc1-5fd9b4572bb0</t>
  </si>
  <si>
    <t>ЦПМСД Немирівської міської ради</t>
  </si>
  <si>
    <t>ccc555c2-7b52-49ec-82c9-919873cb6e62</t>
  </si>
  <si>
    <t>ОДЕСЬКА область, місто ОДЕСА, вулиця М'ясоєдовська, 32</t>
  </si>
  <si>
    <t>ccc77380-9a48-4902-960d-767bcd27b83a</t>
  </si>
  <si>
    <t>КНП ЦПМСД2  АЗПСМ №4</t>
  </si>
  <si>
    <t>ccc7bc24-52b8-497b-9206-b1686f61ffb8</t>
  </si>
  <si>
    <t>СТУДЕНТСЬКЕ ВІДДІЛЕННЯ</t>
  </si>
  <si>
    <t>ccc9bd06-7364-4c9e-896d-489074fc502b</t>
  </si>
  <si>
    <t>Фельдшерсько-акушерський пункт села Жорнава</t>
  </si>
  <si>
    <t>ЖОРНАВА</t>
  </si>
  <si>
    <t>ЗАКАРПАТСЬКА область, ВЕЛИКОБЕРЕЗНЯНСЬКИЙ район, село ЖОРНАВА, вулиця , 13</t>
  </si>
  <si>
    <t>ccdf9dae-83c0-4298-9858-1d5e3c9ad222</t>
  </si>
  <si>
    <t>Амбулаторія загальної практики-сімейної медицини с.Ладижинка</t>
  </si>
  <si>
    <t>ЛАДИЖИНКА</t>
  </si>
  <si>
    <t>ЧЕРКАСЬКА область, УМАНСЬКИЙ район, село ЛАДИЖИНКА, вулиця Анісімова, 14</t>
  </si>
  <si>
    <t>cce53852-42d1-4048-807c-bcb693029054</t>
  </si>
  <si>
    <t>Братолюбівська амбулаторія</t>
  </si>
  <si>
    <t>БРАТОЛЮБІВКА</t>
  </si>
  <si>
    <t>КІРОВОГРАДСЬКА область, ДОЛИНСЬКИЙ район, село БРАТОЛЮБІВКА, вулиця Павлова, 12</t>
  </si>
  <si>
    <t>cce5bb0c-d2f0-4495-a3f7-02b7549ddd25</t>
  </si>
  <si>
    <t>Амбулаторія ЗПСМ с. Єлизаветівка (КНП "Петриківський ЦПМСД")</t>
  </si>
  <si>
    <t>ДНІПРОПЕТРОВСЬКА область, ПЕТРИКІВСЬКИЙ район, село ЄЛИЗАВЕТІВКА, вулиця Широка, 8 А</t>
  </si>
  <si>
    <t>cce60bd8-33a2-4232-94ba-abd7bcbee743</t>
  </si>
  <si>
    <t>амбулаторія загальної практики - сімейної медицини села Жаботин</t>
  </si>
  <si>
    <t>ЖАБОТИН</t>
  </si>
  <si>
    <t>ЧЕРКАСЬКА область, село ЖАБОТИН, вулиця Шкільна, 10</t>
  </si>
  <si>
    <t>cce6d01c-76ba-4ebf-a6a6-abca1f76d860</t>
  </si>
  <si>
    <t>ЛЬВІВСЬКА область, ЖИДАЧІВСЬКИЙ район, село СТАРЕ СЕЛО, вулиця Богдана Хмельницького, 19</t>
  </si>
  <si>
    <t>ccef84fd-d1ab-42aa-af2c-81e78223c606</t>
  </si>
  <si>
    <t>ЗАПОРІЗЬКА область, місто ТОКМАК, вулиця Ковальська, 52</t>
  </si>
  <si>
    <t>ccf0437b-402c-4f90-8f52-703a6cd71bfb</t>
  </si>
  <si>
    <t>Гречанівський фельдшерсько-акушерський пункт</t>
  </si>
  <si>
    <t>ГРЕЧАНІВКА</t>
  </si>
  <si>
    <t>ПОЛТАВСЬКА область, ГАДЯЦЬКИЙ район, село ГРЕЧАНІВКА, вулиця Сумська, 31</t>
  </si>
  <si>
    <t>ccf0b915-e8ac-40b5-9b3a-bc15227eceb1</t>
  </si>
  <si>
    <t>ХАРКІВСЬКА область, місто ЧУГУЇВ, провулок Червоний, 14В</t>
  </si>
  <si>
    <t>ccf0f441-8ad4-4339-9fc9-b7c9a25c9a44</t>
  </si>
  <si>
    <t>Фельдшерський пункт с.Іванівка</t>
  </si>
  <si>
    <t>ХАРКІВСЬКА область, КУП'ЯНСЬКИЙ район, село ІВАНІВКА, вулиця 1 травня, 41</t>
  </si>
  <si>
    <t>ccf66d86-4ca7-49fb-82a6-7dcceb1dcef8</t>
  </si>
  <si>
    <t>Залізнопортівська лікарська амбулаторія загальної практики - сімейної медицини</t>
  </si>
  <si>
    <t>ЗАЛІЗНИЙ ПОРТ</t>
  </si>
  <si>
    <t>ХЕРСОНСЬКА область, ГОЛОПРИСТАНСЬКИЙ район, село ЗАЛІЗНИЙ ПОРТ, вулиця Шкільна, 45-Б</t>
  </si>
  <si>
    <t>ccf8db93-6d64-45da-85fe-476165b4e17e</t>
  </si>
  <si>
    <t>ccf9353e-844d-4972-b387-34e9fe551efa</t>
  </si>
  <si>
    <t>КОМУНАЛЬНЕ НЕКОМЕРЦІЙНЕ ПІДПРИЄМСТВО ЛОХВИЦЬКА МІСЬКА ЛІКАРНЯ, Безсали</t>
  </si>
  <si>
    <t>ПОЛТАВСЬКА область, ЛОХВИЦЬКИЙ район, село БЕЗСАЛИ, вулиця Перемоги, 4</t>
  </si>
  <si>
    <t>ccfb590a-2530-4c16-9932-0739c9a45e05</t>
  </si>
  <si>
    <t>Микільська АЗПСМ</t>
  </si>
  <si>
    <t>ЗАПОРІЗЬКА область, ОРІХІВСЬКИЙ район, село МИКІЛЬСЬКЕ, вулиця 40 років Перемоги, 53</t>
  </si>
  <si>
    <t>ccfd8399-e263-4079-85f0-42ea941d9b27</t>
  </si>
  <si>
    <t>ЖИТОМИРСЬКА область, місто КОРОСТЕНЬ, вулиця Каштанова, 21-а</t>
  </si>
  <si>
    <t>cd058420-8a2a-4389-a20c-596c36044887</t>
  </si>
  <si>
    <t>Новотороїцький фельдшерський пункт</t>
  </si>
  <si>
    <t>ДОНЕЦЬКА область, ДОБРОПІЛЬСЬКИЙ район, село НОВОТРОЇЦЬКЕ, вулиця Краматорська, 2</t>
  </si>
  <si>
    <t>cd0c0714-ea62-4572-be26-d4fe9fe601f4</t>
  </si>
  <si>
    <t>Євсузька сільська лікарська амбулаторія загальної практики-сімейної медицини</t>
  </si>
  <si>
    <t>ЄВСУГ</t>
  </si>
  <si>
    <t>ЛУГАНСЬКА область, БІЛОВОДСЬКИЙ район, село ЄВСУГ, вулиця Старобільська, 3</t>
  </si>
  <si>
    <t>cd0e247b-cf23-41e2-9fd8-9ac69a695789</t>
  </si>
  <si>
    <t>cd11a211-b6db-4587-8102-605273cf2370</t>
  </si>
  <si>
    <t>Пункт екстреної ( швидкої ) медичної допомоги " новодністровськ "</t>
  </si>
  <si>
    <t>ЧЕРНІВЕЦЬКА область, місто НОВОДНІСТРОВСЬК, мікрорайон сонячний, 1/1</t>
  </si>
  <si>
    <t>cd124e97-1c5b-4e95-a341-0b08e7249952</t>
  </si>
  <si>
    <t>Обласний центр нефрології, гемодіалізу і перитонеального діалізу з філією в Генічеській ЦРЛ комунального некомерційного підприємства «Херсонська обласна клінічна лікарня» Херсонської обласної ради</t>
  </si>
  <si>
    <t>ХЕРСОНСЬКА область, ГЕНІЧЕСЬКИЙ район, місто ГЕНІЧЕСЬК, вулиця Миру, 132</t>
  </si>
  <si>
    <t>cd135765-f8a6-4a38-94af-015a9834ac79</t>
  </si>
  <si>
    <t>КОМУНАЛЬНЕ НЕКОМЕРЦІЙНЕ ПІДПРИЄМСТВО ЛОХВИЦЬКА МІСЬКА ЛІКАРНЯ, Яхники</t>
  </si>
  <si>
    <t>cd16a3c5-87b9-4d9b-904d-8e5935ca07f4</t>
  </si>
  <si>
    <t>Липненська АЗПСМ</t>
  </si>
  <si>
    <t>ВОЛИНСЬКА область, КІВЕРЦІВСЬКИЙ район, село ЛИПНЕ, вулиця Шкільна, 16</t>
  </si>
  <si>
    <t>cd254106-5338-465a-a16c-6603f815dd6d</t>
  </si>
  <si>
    <t>Комунальне некомерційне підприємство "Бобровицька  опорна лікарня" Бобровицької міської ради Чернігівської області</t>
  </si>
  <si>
    <t>ЧЕРНІГІВСЬКА область, місто БОБРОВИЦЯ, вулиця Олега Бичка, 1</t>
  </si>
  <si>
    <t>cd28380e-97e8-4d4f-98c9-4ed225eb0166</t>
  </si>
  <si>
    <t>cd300055-3387-4c1b-9ffc-e2cd06ec182c</t>
  </si>
  <si>
    <t>Тисівська АЗПСМ</t>
  </si>
  <si>
    <t>ТИСІВ</t>
  </si>
  <si>
    <t>ІВАНО-ФРАНКІВСЬКА область, село ТИСІВ, вулиця Грушевського, 56</t>
  </si>
  <si>
    <t>cd336c6c-e429-44b7-8c27-744d257014e6</t>
  </si>
  <si>
    <t>клініко-діагностична лабораторія КНП "Теплодарська центральна міська лікарня"ТМР</t>
  </si>
  <si>
    <t>cd374d02-9dbf-431f-ad50-350b69ba0402</t>
  </si>
  <si>
    <t>Фельшерський пункт с. Димка</t>
  </si>
  <si>
    <t>ДИМКА</t>
  </si>
  <si>
    <t>ЧЕРНІВЕЦЬКА область, село ДИМКА, вулиця Центральна, 25</t>
  </si>
  <si>
    <t>cd39b3fa-2cca-40fd-acb5-5b2119500ac4</t>
  </si>
  <si>
    <t>Амбулаторія загальної практики сімейної медицини с.Мартове</t>
  </si>
  <si>
    <t>МАРТОВЕ</t>
  </si>
  <si>
    <t>ХАРКІВСЬКА область, ПЕЧЕНІЗЬКИЙ район, село МАРТОВЕ, вулиця Гагаріна, 1</t>
  </si>
  <si>
    <t>cd3ea544-09ec-44c4-b54d-bd08f39b2493</t>
  </si>
  <si>
    <t>61144,Україна ,Харківська обл.,м.Харків,вул.Гвардійців Широнінців 75</t>
  </si>
  <si>
    <t>ХАРКІВСЬКА область, місто ХАРКІВ, вулиця Гвардійців Широнінців, 75</t>
  </si>
  <si>
    <t>cd463d29-3f62-47b2-8a0f-f97e320d8838</t>
  </si>
  <si>
    <t>Явірська амбулаторія моно-практики сімейної медицини</t>
  </si>
  <si>
    <t>ЯВОРА</t>
  </si>
  <si>
    <t>ЛЬВІВСЬКА область, ТУРКІВСЬКИЙ район, село ЯВОРА, вулиця Центральна, 135-А</t>
  </si>
  <si>
    <t>cd487ac3-fd5f-409f-846a-b827964367e8</t>
  </si>
  <si>
    <t>ІВАНО-ФРАНКІВСЬКА область, смт. СОЛОТВИН, вулиця Грушевського, 18а</t>
  </si>
  <si>
    <t>cd4a1107-77b6-4d46-8ad0-4a39b5179a69</t>
  </si>
  <si>
    <t>І-й  підрозділ: відділення терапевтичної, хірургічної, дитячої та ортопедичної стоматології</t>
  </si>
  <si>
    <t>ДНІПРОПЕТРОВСЬКА область, місто КАМ'ЯНСЬКЕ, проспект Тараса Шевченка, 31/32</t>
  </si>
  <si>
    <t>cd4dec3b-ed45-47e4-ad0d-e35c1e951da2</t>
  </si>
  <si>
    <t>ХМЕЛЬНИЦЬКА область, місто ХМЕЛЬНИЦЬКИЙ, вулиця І.Франка, 13</t>
  </si>
  <si>
    <t>cd5c86e6-a582-4ab7-8bbf-752b0ab76fe1</t>
  </si>
  <si>
    <t>ІВАНО-ФРАНКІВСЬКА область, місто ТИСМЕНИЦЯ, вулиця Левицького, 81А</t>
  </si>
  <si>
    <t>cd5e21a7-93e4-42cd-8f2d-5e243a6c4e4f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</si>
  <si>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"Яворів" Підстанція ЕМД "Городок" Пункт ЕМД "Великий Любінь"</t>
  </si>
  <si>
    <t>ЛЬВІВСЬКА область, смт. ВЕЛИКИЙ ЛЮБІНЬ, вулиця Львівська, 62</t>
  </si>
  <si>
    <t>cd62d8cf-bb88-4634-b412-f1d7eebc6d90</t>
  </si>
  <si>
    <t>Гуківська амбулаторія загальної практики-сімейної медицини</t>
  </si>
  <si>
    <t>ГУКІВ</t>
  </si>
  <si>
    <t>ХМЕЛЬНИЦЬКА область, ЧЕМЕРОВЕЦЬКИЙ район, село ГУКІВ, вулиця Подільська, 31</t>
  </si>
  <si>
    <t>cd6386f0-fcdc-4ca9-8a2a-80686f0631a9</t>
  </si>
  <si>
    <t>Структурний підрозділ № 7 (Дібрівка)</t>
  </si>
  <si>
    <t>ПОЛТАВСЬКА область, МИРГОРОДСЬКИЙ район, село ДІБРІВКА, вулиця Кіннозаводська, 3</t>
  </si>
  <si>
    <t>cd6449f4-34c6-43d6-bc63-0c9c4e0c9fbc</t>
  </si>
  <si>
    <t>Фельдшерсько – акушерський пункт с.Поташ</t>
  </si>
  <si>
    <t>ПОТАШ</t>
  </si>
  <si>
    <t>ЧЕРКАСЬКА область, село ПОТАШ, вулиця Шкільна, 17</t>
  </si>
  <si>
    <t>cd66d3c8-dcf1-4d59-9b07-eb2413ebedbb</t>
  </si>
  <si>
    <t>Комунальне некомерційне підприємство Харківської обласної ради "Обласний протитуберкульозний диспансер №6"</t>
  </si>
  <si>
    <t>cd6d837f-4fa1-4907-892b-8f71e4650fd1</t>
  </si>
  <si>
    <t>Амбулаторія загальної практики-сімейної медицини с.Єлизаветівка</t>
  </si>
  <si>
    <t>ХАРКІВСЬКА область, ЛОЗІВСЬКИЙ район, село ЄЛИЗАВЕТІВКА, вулиця майдан Шевченка, 8</t>
  </si>
  <si>
    <t>cd7578e4-e9a7-497e-ae56-3371e2aec4b0</t>
  </si>
  <si>
    <t>м.Ізмаїл, просп.Суворова, 141-а</t>
  </si>
  <si>
    <t>ОДЕСЬКА область, місто ІЗМАЇЛ, проспект Суворова, 141а</t>
  </si>
  <si>
    <t>cd76c813-2270-4302-a7be-8124d70b4b30</t>
  </si>
  <si>
    <t>КНП КОР "Київський обласний фтизіатричний центр"</t>
  </si>
  <si>
    <t>КИЇВСЬКА область, КИЄВО-СВЯТОШИНСЬКИЙ район, місто БОЯРКА, вулиця Марка Шляхового, 23</t>
  </si>
  <si>
    <t>cd7bd081-8fbe-47a4-9973-59b758b82c5a</t>
  </si>
  <si>
    <t>Бобровицька міська лікарська амбулаторія</t>
  </si>
  <si>
    <t>cd88c5f8-b61f-4905-aeff-664a9711171b</t>
  </si>
  <si>
    <t>ФП с. Пищальники</t>
  </si>
  <si>
    <t>ПИЩАЛЬНИКИ</t>
  </si>
  <si>
    <t>ЧЕРКАСЬКА область, КАНІВСЬКИЙ район, село ПИЩАЛЬНИКИ, вулиця Л. Українки, 12</t>
  </si>
  <si>
    <t>cd8b27e7-4a69-4c2b-b4c8-4d7801b9f6e7</t>
  </si>
  <si>
    <t>Кабінет сімейного лікаря. ФОП Слуцька Тетяна Василівна</t>
  </si>
  <si>
    <t>ДНІПРОПЕТРОВСЬКА область, ДНІПРОВСЬКИЙ район, місто ПІДГОРОДНЕ, вулиця Шосейна, 90</t>
  </si>
  <si>
    <t>cd8c2c85-71e5-4141-b6bc-f0bc29cba28d</t>
  </si>
  <si>
    <t>ФАП с.Новоселівка -3</t>
  </si>
  <si>
    <t>ДОНЕЦЬКА область, ЯСИНУВАТСЬКИЙ район, село НОВОСЕЛІВКА, вулиця Центральна, 10а</t>
  </si>
  <si>
    <t>cd8e425b-408e-4e31-817a-ec8fea789685</t>
  </si>
  <si>
    <t>фельдшерсько-акушерський пункт села Мала Севастянівка</t>
  </si>
  <si>
    <t>МАЛА СЕВАСТЯНІВКА</t>
  </si>
  <si>
    <t>ЧЕРКАСЬКА область, ХРИСТИНІВСЬКИЙ район, село МАЛА СЕВАСТЯНІВКА, вулиця Українська, 3</t>
  </si>
  <si>
    <t>cd956e91-d1f7-4fe5-8483-de149ad6ef78</t>
  </si>
  <si>
    <t>ФП  села Гаївка</t>
  </si>
  <si>
    <t>ГАЇВКА</t>
  </si>
  <si>
    <t>ПОЛТАВСЬКА область, СЕМЕНІВСЬКИЙ район, село ГАЇВКА, вулиця Мищенкова, 16 б</t>
  </si>
  <si>
    <t>cd959a90-f0a1-4304-98d3-10e59c21e2ef</t>
  </si>
  <si>
    <t>ФАП с.Губків</t>
  </si>
  <si>
    <t>ГУБКІВ</t>
  </si>
  <si>
    <t>РІВНЕНСЬКА область, БЕРЕЗНІВСЬКИЙ район, село ГУБКІВ, вулиця Шевченка, 45А</t>
  </si>
  <si>
    <t>cd95b3fc-c8c3-40ff-bee3-c205af04f0e2</t>
  </si>
  <si>
    <t>Медична студія Бенько</t>
  </si>
  <si>
    <t>ІВАНО-ФРАНКІВСЬКА область, місто ІВАНО-ФРАНКІВСЬК, вулиця Галицька, 139А</t>
  </si>
  <si>
    <t>cd95f141-1c80-4a57-9dbf-97feb3ac06f9</t>
  </si>
  <si>
    <t>ПП МЦ "Гармонія"</t>
  </si>
  <si>
    <t>ЗАКАРПАТСЬКА область, місто МУКАЧЕВЕ, вулиця Ярослава Мудрого, 23А</t>
  </si>
  <si>
    <t>cd9a7115-4e91-4082-99e0-29ca910e85f5</t>
  </si>
  <si>
    <t>КНП "Пологовий будинок" ЧМР</t>
  </si>
  <si>
    <t>ЧЕРНІГІВСЬКА область, місто ЧЕРНІГІВ, вулиця 1-го Травня, 172</t>
  </si>
  <si>
    <t>cd9d4135-31eb-4359-a9bc-f47fb6359d17</t>
  </si>
  <si>
    <t>ФЕЛЬДШЕРСКО-АКУШЕРСЬКИЙ ПУНКТ с. Баннівка</t>
  </si>
  <si>
    <t>БАННІВКА</t>
  </si>
  <si>
    <t>ОДЕСЬКА область, БОЛГРАДСЬКИЙ район, село БАННІВКА, вулиця Центральна, 66</t>
  </si>
  <si>
    <t>cda4b8bb-8899-47f9-9ef2-d1817fac5105</t>
  </si>
  <si>
    <t>ЧЕРНІВЕЦЬКА область, КЕЛЬМЕНЕЦЬКИЙ район, село НОВОСЕЛИЦЯ, вулиця Головна, 66</t>
  </si>
  <si>
    <t>cda4c2b2-146b-453e-9810-3cd0484b1f72</t>
  </si>
  <si>
    <t>cda9ed2e-8c79-4fa6-a3d2-e2cc9e9e4ca5</t>
  </si>
  <si>
    <t>Тишківська амбулаторія загальної практики-сімейної медицини</t>
  </si>
  <si>
    <t>КІРОВОГРАДСЬКА область, ДОБРОВЕЛИЧКІВСЬКИЙ район, село ТИШКІВКА, вулиця Покровська, 45</t>
  </si>
  <si>
    <t>cdaaa7d5-a801-45ce-8de2-6fb089c7460a</t>
  </si>
  <si>
    <t>Березоворудська амбулаторія загальної практики сімейної медицини</t>
  </si>
  <si>
    <t>БЕРЕЗОВА РУДКА</t>
  </si>
  <si>
    <t>ПОЛТАВСЬКА область, ПИРЯТИНСЬКИЙ район, село БЕРЕЗОВА РУДКА, вулиця Паркова, 16/1</t>
  </si>
  <si>
    <t>cdace3ab-9807-4894-91ae-6c519a56a1c3</t>
  </si>
  <si>
    <t>ФП Стадниця</t>
  </si>
  <si>
    <t>СТАДНИЦЯ</t>
  </si>
  <si>
    <t>ВІННИЦЬКА область, ВІННИЦЬКИЙ район, село СТАДНИЦЯ, вулиця Д.Франишина, 2</t>
  </si>
  <si>
    <t>cdae316e-51b1-4f0f-8995-bdee9e2aa44b</t>
  </si>
  <si>
    <t>Вишнівська амбулаторія групової практики</t>
  </si>
  <si>
    <t>ВОЛИНСЬКА область, ЛЮБОМЛЬСЬКИЙ район, село ВИШНІВ, вулиця Незалежності, 80б</t>
  </si>
  <si>
    <t>cdb84f53-5f61-406c-b763-aa34d06c93c0</t>
  </si>
  <si>
    <t>Фельдшерсько-акушерський пункт села Гориньград Другий</t>
  </si>
  <si>
    <t>ГОРИНЬГРАД ДРУГИЙ</t>
  </si>
  <si>
    <t>РІВНЕНСЬКА область, РІВНЕНСЬКИЙ район, село ГОРИНЬГРАД ДРУГИЙ, вулиця Шкільна, 33</t>
  </si>
  <si>
    <t>cdc364c7-3900-438f-9f60-02dcd4a60973</t>
  </si>
  <si>
    <t>Стерченська амбулаторія ЗПСМ</t>
  </si>
  <si>
    <t>СТЕРЧЕ</t>
  </si>
  <si>
    <t>ЧЕРНІВЕЦЬКА область, село СТЕРЧЕ, вулиця Головна, 3а</t>
  </si>
  <si>
    <t>cdc8c208-9f05-4ad9-9cf6-d12c4da6251a</t>
  </si>
  <si>
    <t>Зіньківська АЗПСМ КНП "Зіньківської ЦПМСД", м. Зіньків</t>
  </si>
  <si>
    <t>ПОЛТАВСЬКА область, ЗІНЬКІВСЬКИЙ район, місто ЗІНЬКІВ, вулиця Івана Петровського, 21</t>
  </si>
  <si>
    <t>cdcc7f5e-4122-474a-9078-eb0f4dd256cc</t>
  </si>
  <si>
    <t>Пелинівка ФП</t>
  </si>
  <si>
    <t>ПЕЛИНІВКА</t>
  </si>
  <si>
    <t>ВІННИЦЬКА область, ЧЕРНІВЕЦЬКИЙ район, село ПЕЛИНІВКА, вулиця Шевченка, 20</t>
  </si>
  <si>
    <t>cdccdccd-dda3-4dac-bc35-b2bc46fc0a74</t>
  </si>
  <si>
    <t>ФАП с. Жоржівка</t>
  </si>
  <si>
    <t>ЖОРЖІВКА</t>
  </si>
  <si>
    <t>ПОЛТАВСЬКА область, ШИШАЦЬКИЙ район, село ЖОРЖІВКА, вулиця Центральна, 85А</t>
  </si>
  <si>
    <t>cdcdbf1b-62ce-405b-9268-b83ff0d367d1</t>
  </si>
  <si>
    <t>Поморецький фельдшерський пункт</t>
  </si>
  <si>
    <t>ПОМІРЦІ</t>
  </si>
  <si>
    <t>ТЕРНОПІЛЬСЬКА область, БУЧАЦЬКИЙ район, село ПОМІРЦІ, вулиця Центральна, 30</t>
  </si>
  <si>
    <t>cdd1106a-712f-4665-bd62-1c97f03d44a4</t>
  </si>
  <si>
    <t>Міська лікарня №1 Харківської міської ради</t>
  </si>
  <si>
    <t>ХАРКІВСЬКА область, місто ХАРКІВ, вулиця Сохора, 5А</t>
  </si>
  <si>
    <t>cdd9a964-616a-4fdc-84e1-15312129ac5b</t>
  </si>
  <si>
    <t>Комунальне підприємство "Волинський обласний центр екстреної медичної допомоги та медицини катастроф" Волинської обласної ради Володимир-Волинське відділення екстренної медичної допомоги пункт ЕМД м. Устилуг</t>
  </si>
  <si>
    <t>ВОЛИНСЬКА область, ВОЛОДИМИР-ВОЛИНСЬКИЙ район, місто УСТИЛУГ, вулиця І.Франка, 1</t>
  </si>
  <si>
    <t>cddc8987-1779-4baa-b50f-0f54d68e3b49</t>
  </si>
  <si>
    <t>Супрунівська АЗП-СМ</t>
  </si>
  <si>
    <t>ПОЛТАВСЬКА область, ПОЛТАВСЬКИЙ район, село СУПРУНІВКА, вулиця Соборна, 28</t>
  </si>
  <si>
    <t>cde1bb7d-9ec4-48c1-8b99-944d3c4c6bb4</t>
  </si>
  <si>
    <t>Комунальне некомерційне підприємство "Міська дитяча лікарня №5" Харківської міської ради (Танкопія, 43)</t>
  </si>
  <si>
    <t>ХАРКІВСЬКА область, місто ХАРКІВ, вулиця Танкопія, 43</t>
  </si>
  <si>
    <t>cde34a37-852d-47d0-bfcb-34947eead25d</t>
  </si>
  <si>
    <t>Чутівська АЗПСМ</t>
  </si>
  <si>
    <t>cdf4ea61-4bb6-4eea-bd7c-a5d9e54aa77c</t>
  </si>
  <si>
    <t>ЧЕРНІВЕЦЬКА область, місто ЧЕРНІВЦІ, вулиця Рівненська, 5А</t>
  </si>
  <si>
    <t>cdf53f6b-8bb9-4998-8cff-d1549cdcda98</t>
  </si>
  <si>
    <t>Амбулаторія загальної практики-сімейної медицини с.Конюшки</t>
  </si>
  <si>
    <t>КОНЮШКИ</t>
  </si>
  <si>
    <t>ІВАНО-ФРАНКІВСЬКА область, РОГАТИНСЬКИЙ район, село КОНЮШКИ, вулиця Галицька, 74</t>
  </si>
  <si>
    <t>cdf70168-256c-4fe6-995b-3ed1d5b2d8e8</t>
  </si>
  <si>
    <t>АЗПСМ с. Привороття (КЗ "ЦПМСД Брусилівської СР")</t>
  </si>
  <si>
    <t>ПРИВОРОТТЯ</t>
  </si>
  <si>
    <t>ЖИТОМИРСЬКА область, БРУСИЛІВСЬКИЙ район, село ПРИВОРОТТЯ, вулиця Шкільна, 2</t>
  </si>
  <si>
    <t>cdf9ddb0-62fe-4f78-a00e-8c769fb241cb</t>
  </si>
  <si>
    <t>Відділення №2 Медичного центру ПП "Сіліцея"</t>
  </si>
  <si>
    <t>ce115789-8b3e-4da1-846c-175cda545e91</t>
  </si>
  <si>
    <t>ФП Слобода Дашківецька</t>
  </si>
  <si>
    <t>СЛОБОДА-ДАШКОВЕЦЬКА</t>
  </si>
  <si>
    <t>ВІННИЦЬКА область, ВІННИЦЬКИЙ район, село СЛОБОДА-ДАШКОВЕЦЬКА, вулиця Гуменюка, 65</t>
  </si>
  <si>
    <t>ce169cda-3e31-4bc9-9b9c-8531924ec02d</t>
  </si>
  <si>
    <t>Амбулаторія загальної практики сімейної медицини комунального некомерційного підприємства "Центру первинної медико-санітарної допомоги міста Ромни" Роменської міської ради №3</t>
  </si>
  <si>
    <t>СУМСЬКА область, місто РОМНИ, вулиця Дудіна, 43</t>
  </si>
  <si>
    <t>ce18a8c8-c0a2-4b6f-b05e-09a8bcb83b5c</t>
  </si>
  <si>
    <t>МИКОЛАЇВСЬКА область, місто МИКОЛАЇВ, вулиця Адміральська, 38</t>
  </si>
  <si>
    <t>ce1f2024-75bb-4a91-a0b3-b666b27d55f8</t>
  </si>
  <si>
    <t>Турійська АЗПСМ</t>
  </si>
  <si>
    <t>ce2300e9-004c-4655-bb74-f5702b2273f5</t>
  </si>
  <si>
    <t>КИЇВСЬКА область, КИЄВО-СВЯТОШИНСЬКИЙ район, місто БОЯРКА, вулиця Васильківська, 34</t>
  </si>
  <si>
    <t>ce23f8f4-fe73-4c31-ab87-30809339702b</t>
  </si>
  <si>
    <t>Амбулаторія загальної практики сімейної медицини с. Яворів</t>
  </si>
  <si>
    <t>ІВАНО-ФРАНКІВСЬКА область, КОСІВСЬКИЙ район, село ЯВОРІВ, вулиця Стоянів, 1</t>
  </si>
  <si>
    <t>ce25c9da-53ff-42f4-8d2c-0e248b4733ba</t>
  </si>
  <si>
    <t>Структурний підрозділ "Міська дитяча поліклініка"</t>
  </si>
  <si>
    <t>ce2c8d08-60e8-49e8-b87f-502fefd104e0</t>
  </si>
  <si>
    <t>Амбулаторія загальної практики-сімейної медицини № 7 КНП "ЦПМСД" Печерського району м. Києва</t>
  </si>
  <si>
    <t>М.КИЇВ, місто КИЇВ, вулиця Заньковецької, 3/1</t>
  </si>
  <si>
    <t>ce2ec1cd-49cf-44aa-892f-7d097d88bfdc</t>
  </si>
  <si>
    <t>ФП с.Добрянка</t>
  </si>
  <si>
    <t>ВІННИЦЬКА область, ЯМПІЛЬСЬКИЙ район, село ДОБРЯНКА, вулиця Шевченка, 12</t>
  </si>
  <si>
    <t>ce31fdbe-cdaa-4619-bef7-fdc11d6ed905</t>
  </si>
  <si>
    <t>Фельдшерський пункт с. Євгенівка</t>
  </si>
  <si>
    <t>ДОНЕЦЬКА область, ВЕЛИКОНОВОСІЛКІВСЬКИЙ район, село ЄВГЕНІВКА, вулиця Центральна, 28а</t>
  </si>
  <si>
    <t>ce366f89-20dc-4b4d-bb90-c9480ce67569</t>
  </si>
  <si>
    <t>Диканська амбулаторія загальної практики сімейної медицини</t>
  </si>
  <si>
    <t>ce3810a7-7851-484e-9dac-da04d54afbd2</t>
  </si>
  <si>
    <t>Товариство з обмеженою відповідальністю "Технології Ресурси Інвестиції України"</t>
  </si>
  <si>
    <t>ВІННИЦЬКА область, місто ВІННИЦЯ, вулиця Миколи Ващука, 20/б</t>
  </si>
  <si>
    <t>ce383cbb-897c-4a39-b54a-f0be19b558c8</t>
  </si>
  <si>
    <t>Пункт здоров'я с.Середня</t>
  </si>
  <si>
    <t>СЕРЕДНЯ</t>
  </si>
  <si>
    <t>ІВАНО-ФРАНКІВСЬКА область, село СЕРЕДНЯ, вулиця Франка, 3</t>
  </si>
  <si>
    <t>ce390d0a-9ebb-4917-95d6-4b6c8ddf3852</t>
  </si>
  <si>
    <t>Горобіївська амбулаторія загальної практики сімейної медицини</t>
  </si>
  <si>
    <t>КИЇВСЬКА область, СКВИРСЬКИЙ район, село ГОРОБІЇВКА, провулок Зв'язку, 2а</t>
  </si>
  <si>
    <t>ce420dd2-2a58-4374-b912-f35cef6a97a7</t>
  </si>
  <si>
    <t>Володіївецька ФП</t>
  </si>
  <si>
    <t>ВОЛОДІЇВЦІ</t>
  </si>
  <si>
    <t>ВІННИЦЬКА область, ЧЕРНІВЕЦЬКИЙ район, село ВОЛОДІЇВЦІ, вулиця Ринкова, 2</t>
  </si>
  <si>
    <t>ce445479-3075-45ab-b04f-fc276cf6261a</t>
  </si>
  <si>
    <t>Єланецька амбулаторія ЗПСМ</t>
  </si>
  <si>
    <t>ce45405a-27b1-43ab-bfb4-6ab457cb860e</t>
  </si>
  <si>
    <t>Філія амбулаторії загальної практики-сімейної медицини № 3</t>
  </si>
  <si>
    <t>ДНІПРОПЕТРОВСЬКА область, місто ДНІПРО, вулиця Юридична, 3</t>
  </si>
  <si>
    <t>ce4c622e-a4aa-4ae1-9672-5fcab3cbd734</t>
  </si>
  <si>
    <t>Загнітківська амбулаторія загальної практики-сімейної медицини</t>
  </si>
  <si>
    <t>ЗАГНІТКІВ</t>
  </si>
  <si>
    <t>ОДЕСЬКА область, КОДИМСЬКИЙ район, село ЗАГНІТКІВ, вулиця Партизанська, 22</t>
  </si>
  <si>
    <t>ce524ce8-2a50-4463-8821-2efacd69758b</t>
  </si>
  <si>
    <t>Київський міський психоневрологічний диспансер №2</t>
  </si>
  <si>
    <t>М.КИЇВ, місто КИЇВ, вулиця Верхня, 4</t>
  </si>
  <si>
    <t>ce5250aa-2390-41fb-a762-4b666095fee0</t>
  </si>
  <si>
    <t>Відокремлений структурний підрозділ №1 Комунального некомерційного підприємства «Машівська лікарня» Машівської селищної ради Полтавської області</t>
  </si>
  <si>
    <t>ce5d08a2-22dc-40aa-93de-dad297a9bebf</t>
  </si>
  <si>
    <t>КНП "Міська клінічна лікарня№2 імені проф. О.О. Шалімова" ХМР</t>
  </si>
  <si>
    <t>ce5e5fc8-e1b1-4768-b6ef-e568ca7c964f</t>
  </si>
  <si>
    <t>АЗПСМ с.Липкуватівка</t>
  </si>
  <si>
    <t>ХАРКІВСЬКА область, НОВОВОДОЛАЗЬКИЙ район, село ЛИПКУВАТІВКА, площа Доценка, 69</t>
  </si>
  <si>
    <t>ce6100bc-3313-4ded-b584-6701a1b097ea</t>
  </si>
  <si>
    <t>Консультативне відділення терапевтичного профілю</t>
  </si>
  <si>
    <t>ce619e5d-e69a-4b4d-ab9e-c9597ff18beb</t>
  </si>
  <si>
    <t>КОМУНАЛЬНЕ НЕКОМЕРЦІЙНЕ ПІДПРИЄМСТВО  "БІЛОЦЕРКІВСЬКА ЦЕНТРАЛЬНА РАЙОННА ЛІКАРНЯ" МАЛОВІЛЬШАНСЬКОЇ СІЛЬСЬКОЇ РАДИ</t>
  </si>
  <si>
    <t>КИЇВСЬКА область, місто БІЛА ЦЕРКВА, вулиця Тімірязєва, 6</t>
  </si>
  <si>
    <t>ce62511d-a7fb-4209-9b29-ab0218f76eb2</t>
  </si>
  <si>
    <t>Фельдшерський пункт с.Ліски</t>
  </si>
  <si>
    <t>ТЕРНОПІЛЬСЬКА область, село ЛІСКИ, вулиця Морозенка-бічна, 1</t>
  </si>
  <si>
    <t>ce6632f5-fc5e-4f30-b772-942dfc494ba9</t>
  </si>
  <si>
    <t>Фельдшерський пунк села Сергіівка</t>
  </si>
  <si>
    <t>ОДЕСЬКА область, ЛЮБАШІВСЬКИЙ район, село СЕРГІЇВКА, вулиця Центральна, 1а</t>
  </si>
  <si>
    <t>ce71cda1-f48d-467f-a1a5-235a9334cf64</t>
  </si>
  <si>
    <t>Лабораторія ТОВ "Багатопрофільна лікарня №2"</t>
  </si>
  <si>
    <t>ce7b627e-c4bd-4385-964d-c86d9d8cf4c5</t>
  </si>
  <si>
    <t>Ротмістрівська амбулаторія загальної практики сімейної медицини</t>
  </si>
  <si>
    <t>РОТМІСТРІВКА</t>
  </si>
  <si>
    <t>ЧЕРКАСЬКА область, СМІЛЯНСЬКИЙ район, село РОТМІСТРІВКА, вулиця Стельмащука, 2</t>
  </si>
  <si>
    <t>ce7b82c7-db7e-4a39-8652-5cf51e7a70e6</t>
  </si>
  <si>
    <t>Амбулаторія загальної практики - сімейної медицини № 5 КНП ЦПМСД м.Мукачева</t>
  </si>
  <si>
    <t>ЗАКАРПАТСЬКА область, місто МУКАЧЕВЕ, вулиця Космонавтів, 31</t>
  </si>
  <si>
    <t>ce7fa258-3027-4c8e-a128-cccbbeb9ad9d</t>
  </si>
  <si>
    <t>консультативне відділення</t>
  </si>
  <si>
    <t>КИЇВСЬКА область, КИЄВО-СВЯТОШИНСЬКИЙ район, село КАПІТАНІВКА, вулиця Соборна, 21</t>
  </si>
  <si>
    <t>ce819c07-b5ed-4344-9523-2effb2bd2982</t>
  </si>
  <si>
    <t>Роздільнянський міський центр первинної медико-санітарної допомоги</t>
  </si>
  <si>
    <t>ОДЕСЬКА область, місто РОЗДІЛЬНА, вулиця Привокзальна, 15</t>
  </si>
  <si>
    <t>ce85c91a-93d3-4620-aaf6-d51951dbcacb</t>
  </si>
  <si>
    <t>Ведильцівський фельдшерський пункт</t>
  </si>
  <si>
    <t>ВЕДИЛЬЦІ</t>
  </si>
  <si>
    <t>ЧЕРНІГІВСЬКА область, ЧЕРНІГІВСЬКИЙ район, село ВЕДИЛЬЦІ, вулиця Зелена, 1А</t>
  </si>
  <si>
    <t>ce8fbaae-389b-4d08-9125-ce5d638bd129</t>
  </si>
  <si>
    <t>Фельдшерський пункт с. Гіржове</t>
  </si>
  <si>
    <t>ГІРЖОВЕ</t>
  </si>
  <si>
    <t>ОДЕСЬКА область, ВЕЛИКОМИХАЙЛІВСЬКИЙ район, село ГІРЖОВЕ, вулиця Центральна, 37</t>
  </si>
  <si>
    <t>ce959e32-181a-42e1-a5f7-1aa5b1a3e7b0</t>
  </si>
  <si>
    <t>ЖИТОМИРСЬКА область, місто ЖИТОМИР, вулиця Чуднівське шосе, 1</t>
  </si>
  <si>
    <t>ceaa4642-de3a-4da2-b917-195202b01970</t>
  </si>
  <si>
    <t>КНП "Київська міська психоневрологічна лікарня №2"</t>
  </si>
  <si>
    <t>М.КИЇВ, місто КИЇВ, вулиця Миропільська, 8</t>
  </si>
  <si>
    <t>ceb81919-f00a-4d56-8e49-4f9cbd3e9b49</t>
  </si>
  <si>
    <t>Пеняківська СЛА ЗПСМ</t>
  </si>
  <si>
    <t>ПЕНЯКИ</t>
  </si>
  <si>
    <t>ЛЬВІВСЬКА область, БРОДІВСЬКИЙ район, село ПЕНЯКИ, вулиця Галенка, 12</t>
  </si>
  <si>
    <t>cebab248-a0e3-4d69-8e2b-9a81932b0017</t>
  </si>
  <si>
    <t>Почино-Софіївська АЗПСМ (КНП \"Магдалинівський ЦПМСД")</t>
  </si>
  <si>
    <t>ПОЧИНО-СОФІЇВКА</t>
  </si>
  <si>
    <t>ДНІПРОПЕТРОВСЬКА область, МАГДАЛИНІВСЬКИЙ район, село ПОЧИНО-СОФІЇВКА, вулиця Мирна, 1</t>
  </si>
  <si>
    <t>cebf8957-d164-4425-b42b-61fbd2c49145</t>
  </si>
  <si>
    <t>Фельдшерсько-акушерський пункт села Теремне  Кутянківської лікарської амбулаторії загальної практики сімейної медицини "Острозького районного центру ПМСД"</t>
  </si>
  <si>
    <t>ТЕРЕМНЕ</t>
  </si>
  <si>
    <t>РІВНЕНСЬКА область, село ТЕРЕМНЕ, вулиця Центральна, 38</t>
  </si>
  <si>
    <t>cec35d57-1d6b-48a7-bbf8-21d16b0d3391</t>
  </si>
  <si>
    <t>АЗПСМ с. Нехвороща</t>
  </si>
  <si>
    <t>НЕХВОРОЩА</t>
  </si>
  <si>
    <t>ПОЛТАВСЬКА область, НОВОСАНЖАРСЬКИЙ район, село НЕХВОРОЩА, вулиця Корчукова, 12</t>
  </si>
  <si>
    <t>cec3914b-f8a1-41f1-b54f-dfd5f51e22b3</t>
  </si>
  <si>
    <t>Амбулаторія загальної практики сімейної медицина села Новополтавка</t>
  </si>
  <si>
    <t>МИКОЛАЇВСЬКА область, НОВОБУЗЬКИЙ район, село НОВОПОЛТАВКА, вулиця Лікарська, 80а</t>
  </si>
  <si>
    <t>cec9541e-2066-4d25-b8f1-125a28488f19</t>
  </si>
  <si>
    <t>Амбулаторія смт Нові Біляри</t>
  </si>
  <si>
    <t>НОВІ БІЛЯРІ</t>
  </si>
  <si>
    <t>ОДЕСЬКА область, ЛИМАНСЬКИЙ район, смт. НОВІ БІЛЯРІ, вулиця Лиманна, 2</t>
  </si>
  <si>
    <t>cec9cb5c-ca76-4f6e-a13f-f66cd4b49d62</t>
  </si>
  <si>
    <t>Амбулаторія загальної практики-сімейної медицини с. Вари</t>
  </si>
  <si>
    <t>ВАРИ</t>
  </si>
  <si>
    <t>ЗАКАРПАТСЬКА область, БЕРЕГІВСЬКИЙ район, село ВАРИ, вулиця Малом, 1</t>
  </si>
  <si>
    <t>ced22b81-b64a-490c-9b87-08274f84e53c</t>
  </si>
  <si>
    <t>АЗПСМ смт Великий Березний</t>
  </si>
  <si>
    <t>ЗАКАРПАТСЬКА область, ВЕЛИКОБЕРЕЗНЯНСЬКИЙ район, смт. ВЕЛИКИЙ БЕРЕЗНИЙ, вулиця Б. Хмельницького, 4</t>
  </si>
  <si>
    <t>ced61764-aae4-4653-b3ff-78c84e78bc91</t>
  </si>
  <si>
    <t>Глинська амбулаторія</t>
  </si>
  <si>
    <t>СУМСЬКА область, РОМЕНСЬКИЙ район, село ГЛИНСЬК, вулиця Роменська, 2</t>
  </si>
  <si>
    <t>ced61864-3a81-4f52-bc73-a90eefe640fb</t>
  </si>
  <si>
    <t>Амбулаторія загальної практики - сімейної медицини №6 КНП "ЦПМСД№2" Шевченківського району м.Києва</t>
  </si>
  <si>
    <t>М.КИЇВ, місто КИЇВ, вулиця Білоруська, 11-Б</t>
  </si>
  <si>
    <t>cee56906-8383-4d92-a425-378a8c47a799</t>
  </si>
  <si>
    <t>фельдшерсько-акушерський пункт села Вербувата</t>
  </si>
  <si>
    <t>ВЕРБУВАТА</t>
  </si>
  <si>
    <t>ЧЕРКАСЬКА область, ХРИСТИНІВСЬКИЙ район, село ВЕРБУВАТА, вулиця Святкова, 1 а</t>
  </si>
  <si>
    <t>cee6604d-5679-49ec-832f-2e9e6ddc9d0f</t>
  </si>
  <si>
    <t>Амбулаторія загальної практики - сімейної медицини села Петровірівка</t>
  </si>
  <si>
    <t>ПЕТРОВІРІВКА</t>
  </si>
  <si>
    <t>ОДЕСЬКА область, ШИРЯЇВСЬКИЙ район, село ПЕТРОВІРІВКА, вулиця Санітарна, 3</t>
  </si>
  <si>
    <t>ceec8cab-f69f-43d1-97e1-7314a7973d9c</t>
  </si>
  <si>
    <t>Броварівський фельдшерський пункт</t>
  </si>
  <si>
    <t>БРОВАРІ</t>
  </si>
  <si>
    <t>ТЕРНОПІЛЬСЬКА область, БУЧАЦЬКИЙ район, село БРОВАРІ, вулиця Шевченка, 13</t>
  </si>
  <si>
    <t>cef93160-a30d-434a-9288-7dc6edf6afcc</t>
  </si>
  <si>
    <t>Брусторівська АЗПСМ</t>
  </si>
  <si>
    <t>БРУСТУРІВ</t>
  </si>
  <si>
    <t>ІВАНО-ФРАНКІВСЬКА область, КОСІВСЬКИЙ район, село БРУСТУРІВ, вулиця Царина, 45А</t>
  </si>
  <si>
    <t>cf02dba2-c5a4-42b2-af45-a6acd42c568a</t>
  </si>
  <si>
    <t>Амбулаторія ЗПСМ с. Ставки</t>
  </si>
  <si>
    <t>МИКОЛАЇВСЬКА область, ВЕСЕЛИНІВСЬКИЙ район, село СТАВКИ, вулиця Центральна, 32 Д</t>
  </si>
  <si>
    <t>cf0471ec-04de-42fe-b260-f02747b77959</t>
  </si>
  <si>
    <t>cf07b844-140c-4d5d-8dfc-8341c00767ed</t>
  </si>
  <si>
    <t>Рентген кабінет</t>
  </si>
  <si>
    <t>cf07c3fd-2e23-4ed0-abf6-6484a5f57d6f</t>
  </si>
  <si>
    <t>Братський ФП</t>
  </si>
  <si>
    <t>ДНІПРОПЕТРОВСЬКА область, ПОКРОВСЬКИЙ район, село БРАТСЬКЕ, вулиця Нова, 1</t>
  </si>
  <si>
    <t>cf11fbc7-c788-456b-bbb4-8f1566763483</t>
  </si>
  <si>
    <t>Новосілківський фельдшерський пункт</t>
  </si>
  <si>
    <t>ТЕРНОПІЛЬСЬКА область, БУЧАЦЬКИЙ район, село НОВОСІЛКА, вулиця Середня, 18</t>
  </si>
  <si>
    <t>cf19c58e-e666-4592-b9a8-dc688c0f6789</t>
  </si>
  <si>
    <t>Комунальне підприємство "Волинський обласний центр екстреної медичної допомоги та медицини катастроф" Волинської обласної ради Любомльське відділення екстренної медичної допомоги  пункт ЕМД смт.Головне</t>
  </si>
  <si>
    <t>ВОЛИНСЬКА область, ЛЮБОМЛЬСЬКИЙ район, смт. ГОЛОВНЕ, вулиця Незалежності, 10 А</t>
  </si>
  <si>
    <t>cf266f17-ee9a-4fde-8e23-0db1becae475</t>
  </si>
  <si>
    <t>Амбулаторія загальної практики - сімейної медицини с.м.т. Ставище</t>
  </si>
  <si>
    <t>КИЇВСЬКА область, СТАВИЩЕНСЬКИЙ район, смт. СТАВИЩЕ, вулиця Цимбала Сергія , 17</t>
  </si>
  <si>
    <t>cf28a2bf-39f9-4f00-a919-b9481b46885b</t>
  </si>
  <si>
    <t>ТОВ "МЦЗР "100 ВІДСОТКІВ ЖИТТЯ"</t>
  </si>
  <si>
    <t>ЧЕРНІГІВСЬКА область, місто ЧЕРНІГІВ, вулиця Київська, 14</t>
  </si>
  <si>
    <t>cf2c84ee-2534-43bd-a9c7-ccfe146e3bc4</t>
  </si>
  <si>
    <t>Голованівська лікарська амбулаторія</t>
  </si>
  <si>
    <t>КІРОВОГРАДСЬКА область, ГОЛОВАНІВСЬКИЙ район, смт. ГОЛОВАНІВСЬК, вулиця Незалежності, 2</t>
  </si>
  <si>
    <t>cf3dcfb8-9fee-455a-9309-076ecb3bf685</t>
  </si>
  <si>
    <t>терапевтичне</t>
  </si>
  <si>
    <t>ЛЬВІВСЬКА область, місто СТРИЙ, вулиця Коновальця Є., 7</t>
  </si>
  <si>
    <t>cf48bbc6-0b13-4a3b-86f4-3d17ef8e11aa</t>
  </si>
  <si>
    <t>КОМУНАЛЬНЕ НЕКОМЕРЦІЙНЕ ПІДПРИЄМСТВО "ПОЛОГІВСЬКА БАГАТОПРОФІЛЬНА ЛІКАРНЯ ІНТЕНСИВНОГО ЛІКУВАНН" ПОЛОГІВСЬКОЇ РАЙОННОЇ РАДИ ЗАПОРІЗЬКОЇ ОБЛАСТІ</t>
  </si>
  <si>
    <t>ЗАПОРІЗЬКА область, ПОЛОГІВСЬКИЙ район, місто ПОЛОГИ, вулиця ім. Героя України Сацького В.А., /вул. І . Чеберка, , 6/90</t>
  </si>
  <si>
    <t>cf49aa0f-ebc8-44db-8ab6-69250743471a</t>
  </si>
  <si>
    <t>(проспект Перемоги, 76)КОМУНАЛЬНЕ НЕКОМЕРЦІЙНЕ ПІДПРИЄМСТВО "КИЇВСЬКА СТОМАТОЛОГІЯ"</t>
  </si>
  <si>
    <t>М.КИЇВ, місто КИЇВ, проспект Перемоги, 76</t>
  </si>
  <si>
    <t>cf4f9cbf-9264-4ba5-af33-f0c479bf4431</t>
  </si>
  <si>
    <t>Підгайцівська АЗПСМ</t>
  </si>
  <si>
    <t>ВОЛИНСЬКА область, ЛУЦЬКИЙ район, село ПІДГАЙЦІ, вулиця Шкільна, 24а</t>
  </si>
  <si>
    <t>cf5241a5-dd16-430a-af0d-eafe10094ea5</t>
  </si>
  <si>
    <t>cf567687-c31c-4038-8b34-69acaf2d1070</t>
  </si>
  <si>
    <t>Глевахівська амбулаторія загальної практики сімейної медицини</t>
  </si>
  <si>
    <t>КИЇВСЬКА область, ВАСИЛЬКІВСЬКИЙ район, смт. ГЛЕВАХА, вулиця Вокзальна, 53</t>
  </si>
  <si>
    <t>cf5734cf-f436-405e-96b4-486316e7d988</t>
  </si>
  <si>
    <t>Фельдшерсько-акушерський пункт с.Астей</t>
  </si>
  <si>
    <t>АСТЕЙ</t>
  </si>
  <si>
    <t>ЗАКАРПАТСЬКА область, БЕРЕГІВСЬКИЙ район, село АСТЕЙ, вулиця Прикордонна, 25</t>
  </si>
  <si>
    <t>cf5cb475-8a31-470c-85b3-d4e0a3d76fc1</t>
  </si>
  <si>
    <t>ФОП Пасулька Тамара Йосипівна</t>
  </si>
  <si>
    <t>cf60724a-4141-4265-867b-0c2271243f96</t>
  </si>
  <si>
    <t>Марківська лікарська амбулаторія</t>
  </si>
  <si>
    <t>ЛУГАНСЬКА область, МАРКІВСЬКИЙ район, смт. МАРКІВКА, вулиця Центральна, 6</t>
  </si>
  <si>
    <t>cf622e8c-d63a-4efb-b3e7-db3637156c12</t>
  </si>
  <si>
    <t>Амбулаторія загальної практики - сімейної медицини с. Ярошівка</t>
  </si>
  <si>
    <t>ЯРОШІВКА</t>
  </si>
  <si>
    <t>ЧЕРКАСЬКА область, КАТЕРИНОПІЛЬСЬКИЙ район, село ЯРОШІВКА, вулиця Миру, 47</t>
  </si>
  <si>
    <t>cf6cc9dd-4bd2-4d30-95af-46f53e2e7fcc</t>
  </si>
  <si>
    <t>Пункт екстреної ( швидкої ) медичної допомоги " Байраки "</t>
  </si>
  <si>
    <t>ЧЕРНІВЕЦЬКА область, ГЕРЦАЇВСЬКИЙ район, село БАЙРАКИ, вулиця Шкільна, 10А</t>
  </si>
  <si>
    <t>cf6eb0ac-1877-439a-b20e-b027ea004bad</t>
  </si>
  <si>
    <t>cf6eb979-bf45-4056-beaa-34e861b6ab6f</t>
  </si>
  <si>
    <t>Амбулаторія загальної практики-сімейної медицини с. Гать</t>
  </si>
  <si>
    <t>ГАТЬ</t>
  </si>
  <si>
    <t>ЗАКАРПАТСЬКА область, БЕРЕГІВСЬКИЙ район, село ГАТЬ, вулиця Головна, 52 б</t>
  </si>
  <si>
    <t>cf72c087-8f63-4f23-ac80-2b4ca8f5d570</t>
  </si>
  <si>
    <t>АЗПСМ сел. Хорошеве</t>
  </si>
  <si>
    <t>ХОРОШЕВЕ</t>
  </si>
  <si>
    <t>ХАРКІВСЬКА область, ХАРКІВСЬКИЙ район, смт. ХОРОШЕВЕ, вулиця Миру, 21</t>
  </si>
  <si>
    <t>cf76719e-3bb2-41e4-a094-7ff43b7ca9d1</t>
  </si>
  <si>
    <t>cf7828a6-624e-48c4-aebd-b7f3e905130f</t>
  </si>
  <si>
    <t>Комунальне некомерційне підприємство  "Івано-Франківський спеціальний заклад надання психіатричної допомоги Івано-Франківської  обласної ради"</t>
  </si>
  <si>
    <t>ІВАНО-ФРАНКІВСЬКА область, РОГАТИНСЬКИЙ район, село ПІДМИХАЙЛІВЦІ, вулиця Медична, 1</t>
  </si>
  <si>
    <t>cf7a156b-c68c-49b6-88fa-7c6c5215d6b0</t>
  </si>
  <si>
    <t>Відділення дермато-венерології</t>
  </si>
  <si>
    <t>cf7a59c5-b30e-4789-9398-5ed5dd3159f2</t>
  </si>
  <si>
    <t>Амбулаторія загальної практики-сімейної медицини смт.Цвіткове</t>
  </si>
  <si>
    <t>ЦВІТКОВЕ</t>
  </si>
  <si>
    <t>ЧЕРКАСЬКА область, ГОРОДИЩЕНСЬКИЙ район, смт. ЦВІТКОВЕ, вулиця Привокзальна, 18</t>
  </si>
  <si>
    <t>cf7b37f6-7bcf-4b64-996b-f0718c3e9240</t>
  </si>
  <si>
    <t>ФП Улянівка</t>
  </si>
  <si>
    <t>ОДЕСЬКА область, БЕРЕЗІВСЬКИЙ район, село УЛЯНІВКА, вулиця Центральна, 22</t>
  </si>
  <si>
    <t>cf7de6cd-6699-4c75-9e94-0ade1bd60840</t>
  </si>
  <si>
    <t>Морочнівська ЛАЗПСМ</t>
  </si>
  <si>
    <t>МОРОЧНЕ</t>
  </si>
  <si>
    <t>РІВНЕНСЬКА область, село МОРОЧНЕ, вулиця Молодіжна, 38 а</t>
  </si>
  <si>
    <t>cf8fc14b-1f14-4a16-9bd8-e0c0e89f92f7</t>
  </si>
  <si>
    <t>ПОЛТАВСЬКА область, місто ЛУБНИ, вулиця Прикордонників, 60-Б</t>
  </si>
  <si>
    <t>cf9b61c1-af5a-4db0-b0c5-fa246343fb3e</t>
  </si>
  <si>
    <t>Устечківська АЗПСМ</t>
  </si>
  <si>
    <t>УСТЕЧКО</t>
  </si>
  <si>
    <t>ТЕРНОПІЛЬСЬКА область, ЗАЛІЩИЦЬКИЙ район, село УСТЕЧКО, вулиця Галицька, 30</t>
  </si>
  <si>
    <t>cf9dce6e-ae7f-472a-8f81-38447cee79e6</t>
  </si>
  <si>
    <t>cf9e0d61-cdcc-484c-9af1-725ce17cd919</t>
  </si>
  <si>
    <t>ФП с.Підлісівка</t>
  </si>
  <si>
    <t>ПІДЛІСІВКА</t>
  </si>
  <si>
    <t>ВІННИЦЬКА область, ЯМПІЛЬСЬКИЙ район, село ПІДЛІСІВКА, вулиця Соборна, 30А</t>
  </si>
  <si>
    <t>cf9ecaf8-7259-46fe-8ced-7d3850cd671b</t>
  </si>
  <si>
    <t>АЗПСМ с.Вирішальне</t>
  </si>
  <si>
    <t>ВИРІШАЛЬНИЙ</t>
  </si>
  <si>
    <t>ХАРКІВСЬКА область, ЗМІЇВСЬКИЙ район, селище ВИРІШАЛЬНИЙ, вулиця Урожайна, 2а</t>
  </si>
  <si>
    <t>cf9f031c-cbcd-484e-8517-4ce8ce0d5a55</t>
  </si>
  <si>
    <t>ТОВ "ВІТАЦЕНТР"</t>
  </si>
  <si>
    <t>cfa4bc4c-fc00-4246-9f04-8143c06fb3be</t>
  </si>
  <si>
    <t>Амбулаторія ЗПСМ с.Великокомарівка</t>
  </si>
  <si>
    <t>ВЕЛИКОКОМАРІВКА</t>
  </si>
  <si>
    <t>ОДЕСЬКА область, ВЕЛИКОМИХАЙЛІВСЬКИЙ район, село ВЕЛИКОКОМАРІВКА, вулиця Русанова, 9</t>
  </si>
  <si>
    <t>cfaa40dc-557f-496c-9e77-bf5b8dedbf74</t>
  </si>
  <si>
    <t>Михайлівська амбулаторія загальної практики-сімейної медицини №5</t>
  </si>
  <si>
    <t>ЗАПОРІЗЬКА область, МИХАЙЛІВСЬКИЙ район, смт. МИХАЙЛІВКА, прохід Лікарняний, 3</t>
  </si>
  <si>
    <t>cfaab3cd-6293-4aa1-b7fb-9aabb1f30d8d</t>
  </si>
  <si>
    <t>Фельдшерський пункт с.Кривець</t>
  </si>
  <si>
    <t>КРИВЕЦЬ</t>
  </si>
  <si>
    <t>ЧЕРКАСЬКА область, МАНЬКІВСЬКИЙ район, село КРИВЕЦЬ, вулиця Центральна, 24</t>
  </si>
  <si>
    <t>cfb1e76b-bd5a-469b-a919-73c9c0b9f511</t>
  </si>
  <si>
    <t>Лаврівська амбулаторія загальної практики сімейної медицини</t>
  </si>
  <si>
    <t>ВОЛИНСЬКА область, ЛУЦЬКИЙ район, село ЛАВРІВ, вулиця Миру, 1а</t>
  </si>
  <si>
    <t>cfb4a639-4dec-431d-8f8f-4c104efb04b6</t>
  </si>
  <si>
    <t>ФП  села Вербки</t>
  </si>
  <si>
    <t>ПОЛТАВСЬКА область, СЕМЕНІВСЬКИЙ район, село ВЕРБКИ, вулиця Спортивна, 14</t>
  </si>
  <si>
    <t>cfbbbcdb-b2e3-4249-bc20-d78bb1336413</t>
  </si>
  <si>
    <t>Фельдшерсько-акушерський пункт  с. Драбівка</t>
  </si>
  <si>
    <t>ДРАБІВКА</t>
  </si>
  <si>
    <t>ЧЕРКАСЬКА область, КОРСУНЬ-ШЕВЧЕНКІВСЬКИЙ район, село ДРАБІВКА, вулиця Перехресна, 3</t>
  </si>
  <si>
    <t>cfbd9ed3-95de-46bb-9556-045190797e0c</t>
  </si>
  <si>
    <t>ПЗ с.Щасливе</t>
  </si>
  <si>
    <t>МИКОЛАЇВСЬКА область, БЕРЕЗАНСЬКИЙ район, село ЩАСЛИВЕ, вулиця Шкільна, 29</t>
  </si>
  <si>
    <t>cfbed938-19b7-4082-8a8a-e4ff9eb62315</t>
  </si>
  <si>
    <t>Амбулаторія загальної практики сімейної медицини с. Василівка</t>
  </si>
  <si>
    <t>ЖИТОМИРСЬКА область, ЖИТОМИРСЬКИЙ район, село ВАСИЛІВКА, вулиця Лесі Українки, 1А</t>
  </si>
  <si>
    <t>cfc381c3-0b37-4287-a2cc-a7a1c7cc6ef9</t>
  </si>
  <si>
    <t>Новозапорізький ФП</t>
  </si>
  <si>
    <t>НОВЕ ЗАПОРІЖЖЯ</t>
  </si>
  <si>
    <t>ЗАПОРІЗЬКА область, ЗАПОРІЗЬКИЙ район, село НОВЕ ЗАПОРІЖЖЯ, вулиця Щаслива, 35</t>
  </si>
  <si>
    <t>cfc8212c-3013-4a93-b7bd-00e9cccca43c</t>
  </si>
  <si>
    <t>Амбулаторія загальної практики сімейної медицини смт.Дружба</t>
  </si>
  <si>
    <t>ЖИТОМИРСЬКА область, смт. ДРУЖБА, вулиця Незалежна, 1 Б</t>
  </si>
  <si>
    <t>cfd23b94-f49a-450e-bc65-b0c988e35e99</t>
  </si>
  <si>
    <t>ТОВ "Амбулаторія сімейного лікаря" структурний підрозділ №6</t>
  </si>
  <si>
    <t>ОДЕСЬКА область, місто ОДЕСА, вулиця Філатова, 60</t>
  </si>
  <si>
    <t>cfd75942-7b4b-4560-8ee3-820e4730c6fa</t>
  </si>
  <si>
    <t>АЗПСМ  м.Добромиль</t>
  </si>
  <si>
    <t>cfd99f82-8d80-4e76-aa5c-dd9856b1d72f</t>
  </si>
  <si>
    <t>КНП "Павлоградська центральна районна лікарня"ВСР</t>
  </si>
  <si>
    <t>ДНІПРОПЕТРОВСЬКА область, місто ПАВЛОГРАД, вулиця Плеханова, 9</t>
  </si>
  <si>
    <t>cfe22532-2dc7-4740-852a-377ccb2d0d0c</t>
  </si>
  <si>
    <t>Базова амбулаторія загальної практики-сімейної медицини</t>
  </si>
  <si>
    <t>cfe6be6c-b2e0-4e60-a1b7-fe6fe031cf87</t>
  </si>
  <si>
    <t>ХАРКІВСЬКА область, місто ЧУГУЇВ, вулиця Леонова, 4А</t>
  </si>
  <si>
    <t>cfeaff8f-cc62-4f4b-ab24-dcb81eb27fd1</t>
  </si>
  <si>
    <t>Фельдшерсько - акушерський пункт с-ща Розлив</t>
  </si>
  <si>
    <t>РОЗЛИВ</t>
  </si>
  <si>
    <t>ДОНЕЦЬКА область, ВЕЛИКОНОВОСІЛКІВСЬКИЙ район, селище РОЗЛИВ, вулиця Центральна, 8</t>
  </si>
  <si>
    <t>cfeee29a-e8d1-421c-adec-cf765c10d1c9</t>
  </si>
  <si>
    <t>Амбулаторія ЗПСМ с. Миколаївка (КЗ "Васильківський ЦПМСД")</t>
  </si>
  <si>
    <t>ДНІПРОПЕТРОВСЬКА область, ВАСИЛЬКІВСЬКИЙ район, село МИКОЛАЇВКА, вулиця Першотравнева, 2</t>
  </si>
  <si>
    <t>cff14082-7082-4db3-9224-a73bbff351c4</t>
  </si>
  <si>
    <t>ДЕМИДІВСЬКА АМБУЛАТОРІЯ ЗАГАЛЬНОЇ ПРАКТИКИ СІМЕЙНОЇ МЕДИЦИНИ</t>
  </si>
  <si>
    <t>КИЇВСЬКА область, ВИШГОРОДСЬКИЙ район, село ДЕМИДІВ, вулиця ВАСИЛЬЄВА, 32</t>
  </si>
  <si>
    <t>cff3cde2-86b2-423f-8a18-66d6710f57a1</t>
  </si>
  <si>
    <t>АЗПСМ с.Рокитне</t>
  </si>
  <si>
    <t>ХАРКІВСЬКА область, НОВОВОДОЛАЗЬКИЙ район, село РОКИТНЕ, вулиця Молодіжна, 2</t>
  </si>
  <si>
    <t>cff9b0ab-d08c-4e52-bfca-acd6a859837e</t>
  </si>
  <si>
    <t>ФП с. Глибне</t>
  </si>
  <si>
    <t>ГЛИБНЕ</t>
  </si>
  <si>
    <t>СУМСЬКА область, КРАСНОПІЛЬСЬКИЙ район, село ГЛИБНЕ, вулиця Центральна, 25</t>
  </si>
  <si>
    <t>cff9eb23-17c4-4ee5-976a-632878641f35</t>
  </si>
  <si>
    <t>Пункт здоров'я с.Потік</t>
  </si>
  <si>
    <t>ІВАНО-ФРАНКІВСЬКА область, РОГАТИНСЬКИЙ район, село ПОТІК, вулиця Роксолани, 8</t>
  </si>
  <si>
    <t>cffa7aa6-3f6d-4424-b276-66564def16d9</t>
  </si>
  <si>
    <t>Преображенський ФАП</t>
  </si>
  <si>
    <t>ДНІПРОПЕТРОВСЬКА область, ЦАРИЧАНСЬКИЙ район, село ПРЕОБРАЖЕНКА, вулиця Центральна, 36</t>
  </si>
  <si>
    <t>cffaf813-e013-4b3a-af69-5c6d0f42094a</t>
  </si>
  <si>
    <t>ХАРКІВСЬКА область, місто ІЗЮМ, вулиця ГАГАРІНА, 2</t>
  </si>
  <si>
    <t>cffbe397-98d4-4549-a952-de4c234fa9f2</t>
  </si>
  <si>
    <t>ПОЛТАВСЬКА область, місто ЛУБНИ, вулиця Київська, 11</t>
  </si>
  <si>
    <t>cfff66a9-1356-463a-b0e1-4e001bd5e5e8</t>
  </si>
  <si>
    <t>Амбулаторія загальної практики сімейної медицини с.Хочине</t>
  </si>
  <si>
    <t>ХОЧИНЕ</t>
  </si>
  <si>
    <t>ЖИТОМИРСЬКА область, ОЛЕВСЬКИЙ район, село ХОЧИНЕ, вулиця Малікова, 45 А</t>
  </si>
  <si>
    <t>cfffb313-784b-4db1-891d-0f9800bb2710</t>
  </si>
  <si>
    <t>Фельдшерський пункт с.Товста</t>
  </si>
  <si>
    <t>ТОВСТА</t>
  </si>
  <si>
    <t>ЧЕРКАСЬКА область, ГОРОДИЩЕНСЬКИЙ район, село ТОВСТА, вулиця Шевченка, 4</t>
  </si>
  <si>
    <t>d011bddc-bfc3-46f4-b432-3f114d5b5ae7</t>
  </si>
  <si>
    <t>Фельдшерсько акушерський пункт с. Волошкове</t>
  </si>
  <si>
    <t>d0138151-c03a-4d70-9def-fb9ef8d1599f</t>
  </si>
  <si>
    <t>Туберкульозний кабінет</t>
  </si>
  <si>
    <t>ОДЕСЬКА область, ОВІДІОПОЛЬСЬКИЙ район, смт. ОВІДІОПОЛЬ, провулок Високий, 14</t>
  </si>
  <si>
    <t>d018a1ee-0be1-4d1d-bb44-9b5a351d2319</t>
  </si>
  <si>
    <t>ДНІПРОПЕТРОВСЬКА область, ПАВЛОГРАДСЬКИЙ район, село НОВА РУСЬ, вулиця ГОРЬКОГО, 90-а</t>
  </si>
  <si>
    <t>d01f825f-8f5d-4cee-8122-d8cf04a23740</t>
  </si>
  <si>
    <t>Бутівецька амбулаторія загальної практики - сімейної медицини</t>
  </si>
  <si>
    <t>ХМЕЛЬНИЦЬКА область, СТАРОКОСТЯНТИНІВСЬКИЙ район, село БУТІВЦІ, вулиця Довженка, 1/2</t>
  </si>
  <si>
    <t>d0219c9c-01d8-48da-97a0-b5b15769d63b</t>
  </si>
  <si>
    <t>ФП с. Василівка</t>
  </si>
  <si>
    <t>ВАСИЛІВКА ДРУГА</t>
  </si>
  <si>
    <t>ХАРКІВСЬКА область, БАРВІНКІВСЬКИЙ район, село ВАСИЛІВКА ДРУГА, вулиця , 63</t>
  </si>
  <si>
    <t>d022b6a7-342b-4e5c-a7df-cb8eb70837c5</t>
  </si>
  <si>
    <t>Клінічна лабораторія Коломацького некомерційного підприємства "Коломацька районна лікарня"Коломацької селищної ради</t>
  </si>
  <si>
    <t>ХАРКІВСЬКА область, КОЛОМАЦЬКИЙ район, смт. КОЛОМАК, вулиця Корольова, 13</t>
  </si>
  <si>
    <t>d0237979-a2a9-4fe3-8412-ae0b5681231b</t>
  </si>
  <si>
    <t>Філія №1 комунального некомерційного підприємства "Міська поліклініка №1" Дніпровської міської ради</t>
  </si>
  <si>
    <t>ДНІПРОПЕТРОВСЬКА область, місто ДНІПРО, вулиця Василя Жуковського, 4а</t>
  </si>
  <si>
    <t>d024ad00-31c3-4f44-8529-d48466e96797</t>
  </si>
  <si>
    <t>d028d6d0-fb58-4d9c-a26f-b33d65cf8e20</t>
  </si>
  <si>
    <t>Комунальне некомерційне підприємство "МІСЬКА ЛКАРНЯ № 2" Запорізької міської ради, м. Запоріжжя, вул.Брюллова, буд.6</t>
  </si>
  <si>
    <t>d030fdfb-43a7-48de-9513-ef398ae4525b</t>
  </si>
  <si>
    <t>Амбулаторія загальної практики-сімейної медицини с. Вишняки</t>
  </si>
  <si>
    <t>ПОЛТАВСЬКА область, ХОРОЛЬСЬКИЙ район, село ВИШНЯКИ, вулиця Шевченка, 5</t>
  </si>
  <si>
    <t>d033e0ac-15ef-41cb-824b-3ca4e6621906</t>
  </si>
  <si>
    <t>d03fff19-2083-40de-856d-30cc73f6a7a3</t>
  </si>
  <si>
    <t>КОМУНАЛЬНЕ ПІДПРИЄМСТВО "ПОКРОВСЬКА ЦЕНТРАЛЬНА РАЙОННА ЛІКАРНЯ" ПОКРОВСЬКОЇ РАЙОННОЇ РАДИ"</t>
  </si>
  <si>
    <t>ДНІПРОПЕТРОВСЬКА область, смт. ПОКРОВСЬКЕ, вулиця Соборна, 118а</t>
  </si>
  <si>
    <t>d04abad0-e6fc-4e31-ae21-8a9eca96fe5c</t>
  </si>
  <si>
    <t>Амбулаторія загальної практики - сімейної медицини м. Миргород № 3</t>
  </si>
  <si>
    <t>ПОЛТАВСЬКА область, місто МИРГОРОД, вулиця Гоголя, 140</t>
  </si>
  <si>
    <t>d0502c71-e75e-4959-8525-9e9c16caca05</t>
  </si>
  <si>
    <t>Фельдшерський пункт с.  Базаринці</t>
  </si>
  <si>
    <t>БАЗАРИНЦІ</t>
  </si>
  <si>
    <t>ТЕРНОПІЛЬСЬКА область, село БАЗАРИНЦІ, вулиця Хмельницького, 29</t>
  </si>
  <si>
    <t>d051194a-1558-4095-b7c1-e83a64760f7b</t>
  </si>
  <si>
    <t>ПЗ с. Новаки</t>
  </si>
  <si>
    <t>НОВАКИ</t>
  </si>
  <si>
    <t>ПОЛТАВСЬКА область, ЛУБЕНСЬКИЙ район, село НОВАКИ, вулиця Щербаня, 22А</t>
  </si>
  <si>
    <t>d053ada5-8aa9-459e-b85e-803af0fbb64d</t>
  </si>
  <si>
    <t>Грицівська АЗПСМ</t>
  </si>
  <si>
    <t>d0578a67-fc04-4dd9-8f8a-2cf75299bad5</t>
  </si>
  <si>
    <t>Ковтунівський фельдшерський пункт</t>
  </si>
  <si>
    <t>КОВТУНОВЕ</t>
  </si>
  <si>
    <t>СУМСЬКА область, ШОСТКИНСЬКИЙ район, село КОВТУНОВЕ, вулиця Суворова, 5</t>
  </si>
  <si>
    <t>d05794ca-65f3-4440-aa9d-9f7ed753caf9</t>
  </si>
  <si>
    <t>Амбулаторія загальної практики сімейної медицини №9</t>
  </si>
  <si>
    <t>ХМЕЛЬНИЦЬКА область, місто ХМЕЛЬНИЦЬКИЙ, вулиця МОЛОДІЖНА, 9</t>
  </si>
  <si>
    <t>d05c54da-94f5-4102-8ce4-c4ad72b18341</t>
  </si>
  <si>
    <t>Жовинсьий фельдшерський пункт</t>
  </si>
  <si>
    <t>ЖАВИНКА</t>
  </si>
  <si>
    <t>ЧЕРНІГІВСЬКА область, ЧЕРНІГІВСЬКИЙ район, село ЖАВИНКА, вулиця Іллінська, 10</t>
  </si>
  <si>
    <t>d062c6b8-d0a9-4eb6-92ba-69424dabb697</t>
  </si>
  <si>
    <t>Лікарська амбулаторія загальної практики сімейної медицини с. Гряда</t>
  </si>
  <si>
    <t>ГРЯДА</t>
  </si>
  <si>
    <t>ЛЬВІВСЬКА область, ЖОВКІВСЬКИЙ район, село ГРЯДА, вулиця Горішня, 34</t>
  </si>
  <si>
    <t>d064ae09-6a3d-4d81-8c81-6925cdb04fc3</t>
  </si>
  <si>
    <t>Амбулаторія загальної практики сімейної медицини с.Кропивник</t>
  </si>
  <si>
    <t>d06737cd-5f9f-41b9-a78b-326e6dda8963</t>
  </si>
  <si>
    <t>АЗПСМ с. Іванівка</t>
  </si>
  <si>
    <t>КИЇВСЬКА область, село ІВАНІВКА, вулиця Миру, 1б</t>
  </si>
  <si>
    <t>d06f07f0-38fc-4943-8499-6863f10519a0</t>
  </si>
  <si>
    <t>Кабінет педіатра Севенко Марина Валеріївна</t>
  </si>
  <si>
    <t>d06fea90-183d-4ceb-8376-910f4d9e9254</t>
  </si>
  <si>
    <t>ФОП"Даценко Ольга Леонідівна"</t>
  </si>
  <si>
    <t>КІРОВОГРАДСЬКА область, ПЕТРІВСЬКИЙ район, смт. ПЕТРОВЕ, вулиця Центральна, 1</t>
  </si>
  <si>
    <t>d0702e54-d6fa-4ef6-859a-b3f79ceda08e</t>
  </si>
  <si>
    <t>Черговий кабінет №1 (кабінет №106)</t>
  </si>
  <si>
    <t>М.КИЇВ, місто КИЇВ, вулиця вул. Чорнобильська, 5/7</t>
  </si>
  <si>
    <t>d07681d4-6e94-4d24-82ae-609cd8588e92</t>
  </si>
  <si>
    <t>ВП Поліклініка</t>
  </si>
  <si>
    <t>ДНІПРОПЕТРОВСЬКА область, місто ДНІПРО, вулиця Столєтова, 11</t>
  </si>
  <si>
    <t>d0786bff-9bb6-4d3c-90c9-fa4f60985239</t>
  </si>
  <si>
    <t>Амбулаторія загальної практики-сімейної медицини № 1 Комунального некомерційного підприємства "Центр первинної медико-санітарної допомоги № 1" Дніпровського району м. Києва</t>
  </si>
  <si>
    <t>М.КИЇВ, місто КИЇВ, вулиця Райдужна, 23</t>
  </si>
  <si>
    <t>d07a7bbc-6b3c-407b-a45d-6d8d2911550d</t>
  </si>
  <si>
    <t>Амбулаторія загальної практики - сімейної медицини № 9 КНП ЦПМСД м.Мукачева</t>
  </si>
  <si>
    <t>ЗАКАРПАТСЬКА область, місто МУКАЧЕВЕ, вулиця Осипенка Олександра, 39Б/81</t>
  </si>
  <si>
    <t>d07d17a5-8802-4c3a-ae62-e115ddb84e18</t>
  </si>
  <si>
    <t>Фельдшерсько - акушерський пункт с. Пашківка</t>
  </si>
  <si>
    <t>ПАШКІВКА</t>
  </si>
  <si>
    <t>КИЇВСЬКА область, МАКАРІВСЬКИЙ район, село ПАШКІВКА, вулиця Центральна, 5</t>
  </si>
  <si>
    <t>d0853e03-b4d7-4ea2-b1ad-55bc4ed6ef51</t>
  </si>
  <si>
    <t>Воловецька амбулаторія загальної практики - сімейної медицини.</t>
  </si>
  <si>
    <t>d0903af9-def3-4c56-8f88-faa8a83fde73</t>
  </si>
  <si>
    <t>ХАРКІВСЬКА область, КУП'ЯНСЬКИЙ район, селище ПІЩАНЕ, вулиця без вулиці, 1</t>
  </si>
  <si>
    <t>d09c5e3d-8d78-443d-8303-d32956a3bbb6</t>
  </si>
  <si>
    <t>Фельдшерсько-акушерський пункт с.Пробійнівка</t>
  </si>
  <si>
    <t>ПРОБІЙНІВКА</t>
  </si>
  <si>
    <t>ІВАНО-ФРАНКІВСЬКА область, село ПРОБІЙНІВКА, урочище Центр, 40</t>
  </si>
  <si>
    <t>d0a1082f-55eb-49bc-9e33-da24ec56494a</t>
  </si>
  <si>
    <t>КОМУНАЛЬНЕ НЕКОМЕРЦІЙНЕ ПІДПРИЄМСТВО "ГОСПІТАЛЬ "ПЕЧЕРСЬКИЙ" ПЕЧЕРСЬКОГО РАЙОНУ МІСТА КИЄВА" ВИКОНАВЧОГО ОРГАНУ КИЇВСЬКОЇ МІСЬКОЇ РАДИ (КИЇВСЬКОЇ МІСЬКОЇ ДЕРЖАВНОЇ АДМІНІСТРАЦІЇ) (КНП "ГОСПІТАЛЬ "ПЕЧЕРСЬКИЙ")</t>
  </si>
  <si>
    <t>М.КИЇВ, місто КИЇВ, вулиця Госпітальна, 18</t>
  </si>
  <si>
    <t>d0a82386-95c2-47c8-8ab4-7099510233f0</t>
  </si>
  <si>
    <t>Почапинська амбулаторія загальної практики-сімейної медицини</t>
  </si>
  <si>
    <t>ПОЧАПИНЦІ</t>
  </si>
  <si>
    <t>ЧЕРКАСЬКА область, ЛИСЯНСЬКИЙ район, село ПОЧАПИНЦІ, вулиця Шкільна, 49</t>
  </si>
  <si>
    <t>d0a915b9-5934-408e-ad78-4a90a6f9a580</t>
  </si>
  <si>
    <t>d0ab37b0-5197-444b-b3b7-ccbb07e9e0b5</t>
  </si>
  <si>
    <t>Амбулаторія загальної практики - сімейної медицини №2 КНП "ЦПМСД №5" КМР</t>
  </si>
  <si>
    <t>ДНІПРОПЕТРОВСЬКА область, місто КРИВИЙ РІГ, вулиця Тбіліська, 14</t>
  </si>
  <si>
    <t>d0b4c473-d149-4834-b9f9-d92d0b09d6c9</t>
  </si>
  <si>
    <t>ФАП с.Верхня Орілька</t>
  </si>
  <si>
    <t>ВЕРХНЯ ОРІЛЬКА</t>
  </si>
  <si>
    <t>ХАРКІВСЬКА область, ПЕРВОМАЙСЬКИЙ район, село ВЕРХНЯ ОРІЛЬКА, вулиця Гагаріна, 46</t>
  </si>
  <si>
    <t>d0b55b45-51f6-4843-b9fd-148c4398e982</t>
  </si>
  <si>
    <t>Верблюзька сільська лікарська амбулаторія</t>
  </si>
  <si>
    <t>ВЕРБЛЮЖКА</t>
  </si>
  <si>
    <t>КІРОВОГРАДСЬКА область, НОВГОРОДКІВСЬКИЙ район, село ВЕРБЛЮЖКА, вулиця Шкільна, 4</t>
  </si>
  <si>
    <t>d0ba199f-db59-4728-bc46-9fbcaa0b0ca3</t>
  </si>
  <si>
    <t>КНП "ММЛ №9" (КДП)</t>
  </si>
  <si>
    <t>ДОНЕЦЬКА область, місто МАРІУПОЛЬ, вулиця Нахимова, 35</t>
  </si>
  <si>
    <t>d0c04597-32c1-44f1-9ff8-87e31764bbe0</t>
  </si>
  <si>
    <t>Відокремлений підрозділ Комунального некомерційного підприємства "Обласний клінічний заклад з надання психіатричної допомоги" Запорізької обласної ради у селі Новозлатопіль</t>
  </si>
  <si>
    <t>ЗАПОРІЗЬКА область, село НОВОЗЛАТОПІЛЬ, вулиця Чорного, 3А</t>
  </si>
  <si>
    <t>d0c19d0b-51ba-477b-9779-88c2a2fe6d06</t>
  </si>
  <si>
    <t>ТОВАРИСТВО З ОБМЕЖЕНОЮ ВІДПОВІДАЛЬНІСТЮ 100 відсотків Життя</t>
  </si>
  <si>
    <t>ОДЕСЬКА область, БІЛЯЇВСЬКИЙ район, село ДАЧНЕ, вулиця Клубна, 3В</t>
  </si>
  <si>
    <t>d0c32a1c-db9e-4adf-b462-8663cf769cdc</t>
  </si>
  <si>
    <t>Лиманська  сільська   амбулаторія  загальної практики  сімейної медицини</t>
  </si>
  <si>
    <t>ОДЕСЬКА область, РЕНІЙСЬКИЙ район, село ЛИМАНСЬКЕ, вулиця Поштова, 11</t>
  </si>
  <si>
    <t>d0c49a31-9d52-46d0-bd21-a811656ab987</t>
  </si>
  <si>
    <t>Амбулаторія загальної практики сімейної медицини с. Пістинь</t>
  </si>
  <si>
    <t>ПІСТИНЬ</t>
  </si>
  <si>
    <t>ІВАНО-ФРАНКІВСЬКА область, КОСІВСЬКИЙ район, село ПІСТИНЬ, вулиця Шкільна, 46а</t>
  </si>
  <si>
    <t>d0c8ce71-196d-425a-9b79-3a99da507c81</t>
  </si>
  <si>
    <t>Комунальний заклад охорони здоров'я "Обласний клінічний шкірно-венерологічний диспансер м.Краматорськ" диспансерне відділення в м.Костянтинівка</t>
  </si>
  <si>
    <t>ДОНЕЦЬКА область, місто КОСТЯНТИНІВКА, вулиця Інтернаціональна, 298</t>
  </si>
  <si>
    <t>d0c8cf2c-5e64-4da0-a17a-24572707bc9a</t>
  </si>
  <si>
    <t>Корчівецька АЗПСМ</t>
  </si>
  <si>
    <t>КОРЧІВЦІ</t>
  </si>
  <si>
    <t>ЧЕРНІВЕЦЬКА область, ГЛИБОЦЬКИЙ район, село КОРЧІВЦІ, вулиця кобилянська, 11</t>
  </si>
  <si>
    <t>d0cb5637-3417-444c-897e-8fdc5cfda88f</t>
  </si>
  <si>
    <t>Остроушківський фельдшерський пункт</t>
  </si>
  <si>
    <t>ОСТРОУШКИ</t>
  </si>
  <si>
    <t>СУМСЬКА область, ШОСТКИНСЬКИЙ район, село ОСТРОУШКИ, вулиця Першотравнева, 52 А</t>
  </si>
  <si>
    <t>d0ce798b-0297-4397-bcb9-902c249c6596</t>
  </si>
  <si>
    <t>ФАП села Сидорове лікарської амбулаторії села Маяки</t>
  </si>
  <si>
    <t>СИДОРОВЕ</t>
  </si>
  <si>
    <t>ДОНЕЦЬКА область, СЛОВ'ЯНСЬКИЙ район, село СИДОРОВЕ, вулиця Первомайська, 22</t>
  </si>
  <si>
    <t>d0da82fe-00f3-4636-b8d3-5f869407960c</t>
  </si>
  <si>
    <t>d0de17dc-673c-4930-ad80-b22a200ae842</t>
  </si>
  <si>
    <t>d0e89290-448a-475b-8a07-b759c71c1593</t>
  </si>
  <si>
    <t>Фельдшерсько-акушерський пункт с. Замочок</t>
  </si>
  <si>
    <t>ЗАМОЧОК</t>
  </si>
  <si>
    <t>ЛЬВІВСЬКА область, ЖОВКІВСЬКИЙ район, село ЗАМОЧОК, вулиця Шевченка, 88б</t>
  </si>
  <si>
    <t>d0f3d221-e22f-46f8-87cd-45f191f73615</t>
  </si>
  <si>
    <t>d0f695f9-16cf-4eb6-b294-e8feccdce8ce</t>
  </si>
  <si>
    <t>Кальненська амбулаторія загальної практики сімейної медицини</t>
  </si>
  <si>
    <t>КАЛЬНЕ</t>
  </si>
  <si>
    <t>ТЕРНОПІЛЬСЬКА область, КОЗІВСЬКИЙ район, село КАЛЬНЕ, вулиця Козівська, 2</t>
  </si>
  <si>
    <t>d0f80efd-7cef-448b-958c-b22d83aa3df8</t>
  </si>
  <si>
    <t>Приватне підприємство приватна виробнича фірма "Ацинус"</t>
  </si>
  <si>
    <t>КІРОВОГРАДСЬКА область, місто КРОПИВНИЦЬКИЙ, вулиця Велика Перспективна, 65</t>
  </si>
  <si>
    <t>d0f9bfb8-8f8c-46a3-8a3d-7a7be406f909</t>
  </si>
  <si>
    <t>Вільнотерешківська АЗПСМ</t>
  </si>
  <si>
    <t>ВІЛЬНА ТЕРЕШКІВКА</t>
  </si>
  <si>
    <t>ПОЛТАВСЬКА область, КРЕМЕНЧУЦЬКИЙ район, село ВІЛЬНА ТЕРЕШКІВКА, вулиця Центральна , 71</t>
  </si>
  <si>
    <t>d0fafc83-e8ba-4f28-9f4f-7f6235a3fea9</t>
  </si>
  <si>
    <t>Лазірківська амбулаторія ЗПСМ</t>
  </si>
  <si>
    <t>d1059989-be9b-489e-bb11-3ed586e1501a</t>
  </si>
  <si>
    <t>Кобижчанська сільська лікарська амбулаторія</t>
  </si>
  <si>
    <t>КОБИЖЧА</t>
  </si>
  <si>
    <t>ЧЕРНІГІВСЬКА область, БОБРОВИЦЬКИЙ район, село КОБИЖЧА, вулиця Незалежності, 28</t>
  </si>
  <si>
    <t>d11d5857-031c-4c18-9ba8-f120ac9f44d8</t>
  </si>
  <si>
    <t>ФП  села Тукали</t>
  </si>
  <si>
    <t>ТУКАЛИ</t>
  </si>
  <si>
    <t>ПОЛТАВСЬКА область, СЕМЕНІВСЬКИЙ район, село ТУКАЛИ, вулиця Джерельна, 15 а</t>
  </si>
  <si>
    <t>d11d96e5-6e81-4c69-b3d0-0acc10baa9b1</t>
  </si>
  <si>
    <t>Амбулаторія загальної практики-сімейної медицини смт.Браїлів</t>
  </si>
  <si>
    <t>БРАЇЛІВ</t>
  </si>
  <si>
    <t>ВІННИЦЬКА область, ЖМЕРИНСЬКИЙ район, смт. БРАЇЛІВ, вулиця Островського, 18</t>
  </si>
  <si>
    <t>d12cbba0-1754-4e9d-b4d7-b2c3f8da5f0a</t>
  </si>
  <si>
    <t>Пункт здоров'я с.Васючин</t>
  </si>
  <si>
    <t>ВАСЮЧИН</t>
  </si>
  <si>
    <t>ІВАНО-ФРАНКІВСЬКА область, РОГАТИНСЬКИЙ район, село ВАСЮЧИН, вулиця Левицького, 26а</t>
  </si>
  <si>
    <t>d12cc6b2-7338-4fc4-aa00-63015ef220dc</t>
  </si>
  <si>
    <t>комунальне некомерційне підприємство "Зарічненська центральна районна лікарня" Зарічненської районної ради Рівненської області</t>
  </si>
  <si>
    <t>d13bd0fe-fcf1-48f3-8af6-651eb890f2b1</t>
  </si>
  <si>
    <t>Черговий кабінет АЗПСМ с. Юськівці (Графік роботи в святкові дні з  08:00 - 17:00 Перерва:  з 12:00 - 12:45 )</t>
  </si>
  <si>
    <t>ЮСЬКІВЦІ</t>
  </si>
  <si>
    <t>ТЕРНОПІЛЬСЬКА область, ЛАНОВЕЦЬКИЙ район, село ЮСЬКІВЦІ, вулиця Центральна, 8</t>
  </si>
  <si>
    <t>d14226e4-5842-444c-8371-0a63db53962a</t>
  </si>
  <si>
    <t>ЗАПОРІЗЬКА область, МЕЛІТОПОЛЬСЬКИЙ район, село ТЕРПІННЯ, вулиця Таврійська, 74</t>
  </si>
  <si>
    <t>d14ff798-6159-44a0-b3ee-c526e834ff1c</t>
  </si>
  <si>
    <t>ДОКТОР-БЕБІ</t>
  </si>
  <si>
    <t>КИЇВСЬКА область, КИЄВО-СВЯТОШИНСЬКИЙ район, село СОФІЇВСЬКА БОРЩАГІВКА, проспект Героїв небесної сотні, 18/2</t>
  </si>
  <si>
    <t>d1563796-90d7-4d38-a38d-08034d59844a</t>
  </si>
  <si>
    <t>КОМУНАЛЬНЕ НЕКОМЕРЦІЙНЕ ПІДПРИЄМСТВО ЛОХВИЦЬКА МІСЬКА ЛІКАРНЯ, Лука</t>
  </si>
  <si>
    <t>d156d6df-cb96-4de5-8fa6-a03353690a92</t>
  </si>
  <si>
    <t>Амбулаторія загальної практики сімейної медицини м. Радехів</t>
  </si>
  <si>
    <t>d15b74ce-f17a-4107-9b33-4c2915c1b40f</t>
  </si>
  <si>
    <t>ЗАКАРПАТСЬКА область, місто БЕРЕГОВЕ, вулиця Ліннера  Бертолона, 2</t>
  </si>
  <si>
    <t>d15d232e-0f51-4b6f-9f8e-e82a758c4720</t>
  </si>
  <si>
    <t>Ланцівський ФАП</t>
  </si>
  <si>
    <t>ЛАНЦЕВЕ</t>
  </si>
  <si>
    <t>ЗАПОРІЗЬКА область, БІЛЬМАЦЬКИЙ район, село ЛАНЦЕВЕ, вулиця Миру, 10</t>
  </si>
  <si>
    <t>d15f9ba0-a514-418b-b9c1-0d89d6140556</t>
  </si>
  <si>
    <t>Амбулаторія загальної практики-сімейної медицини  № 1</t>
  </si>
  <si>
    <t>d16829dc-e5c3-40a9-b85d-2a29700f48a0</t>
  </si>
  <si>
    <t>ФОП Кравчук Раїса Володимирівна</t>
  </si>
  <si>
    <t>d16a4407-944e-46b5-9518-21947d847ced</t>
  </si>
  <si>
    <t>ФАП с. Грибова</t>
  </si>
  <si>
    <t>ГРИБОВА</t>
  </si>
  <si>
    <t>ТЕРНОПІЛЬСЬКА область, ЛАНОВЕЦЬКИЙ район, село ГРИБОВА, вулиця ЦЕНТРАЛЬНА, 29</t>
  </si>
  <si>
    <t>d16cb2af-f089-40ff-bef2-c50174c5df66</t>
  </si>
  <si>
    <t>ФП с.Яцюки</t>
  </si>
  <si>
    <t>ЯЦЮКИ</t>
  </si>
  <si>
    <t>КИЇВСЬКА область, БОГУСЛАВСЬКИЙ район, село ЯЦЮКИ, вулиця МИРУ, 4</t>
  </si>
  <si>
    <t>d16d877e-09fd-417e-b14d-563523f1b422</t>
  </si>
  <si>
    <t>Фельдшерський пункт с-ща Бурлацьке</t>
  </si>
  <si>
    <t>БУРЛАЦЬКЕ</t>
  </si>
  <si>
    <t>ДОНЕЦЬКА область, ВЕЛИКОНОВОСІЛКІВСЬКИЙ район, селище БУРЛАЦЬКЕ, вулиця Центральна, 28/2</t>
  </si>
  <si>
    <t>d1760bca-173b-4854-bbbd-bffdc20618b4</t>
  </si>
  <si>
    <t>Улянівська амбулаторія ЗПСМ</t>
  </si>
  <si>
    <t>КІРОВОГРАДСЬКА область, ОЛЕКСАНДРІЙСЬКИЙ район, село УЛЯНІВКА, вулиця Центральна, 11</t>
  </si>
  <si>
    <t>d1780195-e5aa-4850-a121-3926ed512c45</t>
  </si>
  <si>
    <t>КНП ЛОР Львівський обласний центр громалського здоров'я</t>
  </si>
  <si>
    <t>ЛЬВІВСЬКА область, місто ЛЬВІВ, вулиця Лисенка, 45</t>
  </si>
  <si>
    <t>d17cb90e-5f7f-4f19-aaf8-a0c4309b1340</t>
  </si>
  <si>
    <t>Гуківський фельдшерський пункт</t>
  </si>
  <si>
    <t>ГУКОВЕ</t>
  </si>
  <si>
    <t>СУМСЬКА область, ШОСТКИНСЬКИЙ район, село ГУКОВЕ, вулиця Куліша, 2</t>
  </si>
  <si>
    <t>d1821f40-670c-4716-a29e-ded7b9563c34</t>
  </si>
  <si>
    <t>ОДЕСЬКА область, місто ІЗМАЇЛ, вулиця Телеграфна, 182/1</t>
  </si>
  <si>
    <t>d187dc3c-c5aa-4b1c-9d21-49b38c9c1217</t>
  </si>
  <si>
    <t>АЗПСМ Великий Луг</t>
  </si>
  <si>
    <t>ВЕЛИКИЙ ЛУГ</t>
  </si>
  <si>
    <t>ЖИТОМИРСЬКА область, ПУЛИНСЬКИЙ район, село ВЕЛИКИЙ ЛУГ, вулиця Миру, 30</t>
  </si>
  <si>
    <t>d18c0cd7-a39d-4045-b000-a6ad5e070d06</t>
  </si>
  <si>
    <t>Амбулаторія ЗПСМ смт. Петропавлівка (КНП "Петропавлівський ЦПМСД"ПРР")</t>
  </si>
  <si>
    <t>ДНІПРОПЕТРОВСЬКА область, ПЕТРОПАВЛІВСЬКИЙ район, смт. ПЕТРОПАВЛІВКА, вулиця Миру, 102</t>
  </si>
  <si>
    <t>d18f3084-dfaa-4e3c-9f8d-58d7602a6d7b</t>
  </si>
  <si>
    <t>Фельдшерський пункт с. Мале Старосілля</t>
  </si>
  <si>
    <t>МАЛЕ СТАРОСІЛЛЯ</t>
  </si>
  <si>
    <t>ЧЕРКАСЬКА область, СМІЛЯНСЬКИЙ район, село МАЛЕ СТАРОСІЛЛЯ, вулиця Виноградська, 1а</t>
  </si>
  <si>
    <t>d195d1d7-ea99-4534-8089-d3834ed975fe</t>
  </si>
  <si>
    <t>НИЖЧЕДУБЕЧАНСЬКА АМБУЛАТОРІЯ ЗАГАЛЬНОЇ ПРАКТИКИ СІМЕЙНОЇ МЕДИЦИНИ</t>
  </si>
  <si>
    <t>НИЖЧА ДУБЕЧНЯ</t>
  </si>
  <si>
    <t>КИЇВСЬКА область, ВИШГОРОДСЬКИЙ район, село НИЖЧА ДУБЕЧНЯ, проспект МИРУ, 46</t>
  </si>
  <si>
    <t>d197427e-a584-435b-885a-e551ba56d933</t>
  </si>
  <si>
    <t>Теофіпольська ЦРЛ</t>
  </si>
  <si>
    <t>ХМЕЛЬНИЦЬКА область, ТЕОФІПОЛЬСЬКИЙ район, смт. ТЕОФІПОЛЬ, вулиця Заводська, 2</t>
  </si>
  <si>
    <t>d1974b59-3a35-4392-9558-a89fa0ec8613</t>
  </si>
  <si>
    <t>Фельдшерский пункт с. Березівка</t>
  </si>
  <si>
    <t>КИЇВСЬКА область, МАКАРІВСЬКИЙ район, село БЕРЕЗІВКА, вулиця Житомирська, 27</t>
  </si>
  <si>
    <t>d197d63d-ccdb-431d-b6d5-05e1599f26c6</t>
  </si>
  <si>
    <t>Амбулаторія загальної практики сімейної медицини с.Довгошиї</t>
  </si>
  <si>
    <t>ДОВГОШИЇ</t>
  </si>
  <si>
    <t>РІВНЕНСЬКА область, МЛИНІВСЬКИЙ район, село ДОВГОШИЇ, вулиця Радянська, 3</t>
  </si>
  <si>
    <t>d19beee6-1173-4389-9795-cf09f53c217f</t>
  </si>
  <si>
    <t>ЖИТОМИРСЬКА область, місто Бердичів, вулиця Богунська, 22</t>
  </si>
  <si>
    <t>d19d2911-a5c5-430f-bf07-6b8f168643d9</t>
  </si>
  <si>
    <t>Лікарська амбулаторія загальної практики-сімейної медицини с.Бармаки</t>
  </si>
  <si>
    <t>БАРМАКИ</t>
  </si>
  <si>
    <t>РІВНЕНСЬКА область, РІВНЕНСЬКИЙ район, село БАРМАКИ, вулиця Шкільна, 6</t>
  </si>
  <si>
    <t>d1a30043-7bde-4ea9-be1c-27549a07b43a</t>
  </si>
  <si>
    <t>ФП с. Велика Медведівка</t>
  </si>
  <si>
    <t>ВЕЛИКА МЕДВЕДІВКА</t>
  </si>
  <si>
    <t>ХМЕЛЬНИЦЬКА область, ШЕПЕТІВСЬКИЙ район, село ВЕЛИКА МЕДВЕДІВКА, вулиця Островського, 80</t>
  </si>
  <si>
    <t>d1ab06ed-8a8e-435a-95de-1212771997f7</t>
  </si>
  <si>
    <t>ФП  села Малі Липняги</t>
  </si>
  <si>
    <t>МАЛІ ЛИПНЯГИ</t>
  </si>
  <si>
    <t>ПОЛТАВСЬКА область, СЕМЕНІВСЬКИЙ район, село МАЛІ ЛИПНЯГИ, вулиця Шевченка, 44</t>
  </si>
  <si>
    <t>d1b2326d-c0e1-4937-8305-a786129644df</t>
  </si>
  <si>
    <t>Амбулаторія загальної практики - сімейної медицини с.Шандра</t>
  </si>
  <si>
    <t>ШАНДРА</t>
  </si>
  <si>
    <t>КИЇВСЬКА область, МИРОНІВСЬКИЙ район, село ШАНДРА, вулиця Садова, 3</t>
  </si>
  <si>
    <t>d1b3a1b1-6ef4-4197-8838-04865d053c89</t>
  </si>
  <si>
    <t>d1b3f77d-3e04-4850-b0d4-09330fe6e127</t>
  </si>
  <si>
    <t>НОВООЛЕКСАНДРІВСЬКИЙ ФЕЛЬДШЕРСЬКИЙ ПУНКТ</t>
  </si>
  <si>
    <t>НОВООЛЕКСАНДРІВСЬКЕ</t>
  </si>
  <si>
    <t>ДНІПРОПЕТРОВСЬКА область, ПАВЛОГРАДСЬКИЙ район, село НОВООЛЕКСАНДРІВСЬКЕ, вулиця ОСИПЕНКО, 46/1</t>
  </si>
  <si>
    <t>d1b80394-123e-47b7-b5b6-17af090984a9</t>
  </si>
  <si>
    <t>Великосеверинівська лікарська амбулаторія загальної практики сімейної медицини</t>
  </si>
  <si>
    <t>ВЕЛИКА СЕВЕРИНКА</t>
  </si>
  <si>
    <t>КІРОВОГРАДСЬКА область, КІРОВОГРАДСЬКИЙ район, село ВЕЛИКА СЕВЕРИНКА, вулиця Миру, 1</t>
  </si>
  <si>
    <t>d1b91b6d-7985-4d24-b39b-7274462f2109</t>
  </si>
  <si>
    <t>Амбулаторія загальної практики сімейної медицини Сарненської дільниці №1 комунального некомерційного підприємства "Сарненський районний центр первинної медико-санітарної допомоги" Сарненської районної</t>
  </si>
  <si>
    <t>d1be2784-0215-4634-9819-6f471dda4064</t>
  </si>
  <si>
    <t>Сурсько-Михайлівська амбулаторія ЗПСМ (КНП "Солонянський ЦПМСД" ССР)</t>
  </si>
  <si>
    <t>СУРСЬКО-МИХАЙЛІВКА</t>
  </si>
  <si>
    <t>ДНІПРОПЕТРОВСЬКА область, СОЛОНЯНСЬКИЙ район, село СУРСЬКО-МИХАЙЛІВКА, вулиця Центральна, 41а</t>
  </si>
  <si>
    <t>d1be86e0-86c8-4003-b5d6-071acd717dbe</t>
  </si>
  <si>
    <t>Фельдшерський пункт с.Клочки</t>
  </si>
  <si>
    <t>КЛОЧКИ</t>
  </si>
  <si>
    <t>ЖИТОМИРСЬКА область, НАРОДИЦЬКИЙ район, село КЛОЧКИ, вулиця Миру, 97</t>
  </si>
  <si>
    <t>d1c41c11-b632-4c3a-ae57-059cd7472bc5</t>
  </si>
  <si>
    <t>Новослобідська АЗПСМ</t>
  </si>
  <si>
    <t>ЗАПОРІЗЬКА область, ЗАПОРІЗЬКИЙ район, село НОВОСЛОБІДКА, вулиця Миру, 23</t>
  </si>
  <si>
    <t>d1c83a1d-01a4-4a96-8354-6784467c1965</t>
  </si>
  <si>
    <t>Жовтневий ФП</t>
  </si>
  <si>
    <t>ЛЕБЕДИНЕ</t>
  </si>
  <si>
    <t>КІРОВОГРАДСЬКА область, УСТИНІВСЬКИЙ район, село ЛЕБЕДИНЕ, вулиця Центральна, 3</t>
  </si>
  <si>
    <t>d1c8a269-b218-42bc-bf60-2261280e61ca</t>
  </si>
  <si>
    <t>Місце наданння послуг 2</t>
  </si>
  <si>
    <t>d1c9d4f9-4d82-4821-a8db-882ad75b79e3</t>
  </si>
  <si>
    <t>Відділення трансфузіології</t>
  </si>
  <si>
    <t>ДОНЕЦЬКА область, місто СЛОВ'ЯНСЬК, вулиця УНІВЕРСІТЕТСЬКА, 18</t>
  </si>
  <si>
    <t>d1cc53c1-b31f-4190-a2fd-7128ae2bf241</t>
  </si>
  <si>
    <t>ФАП с. Парасковія</t>
  </si>
  <si>
    <t>ПАРАСКОВІЯ</t>
  </si>
  <si>
    <t>ХАРКІВСЬКА область, НОВОВОДОЛАЗЬКИЙ район, село ПАРАСКОВІЯ, вулиця Зелена, 9</t>
  </si>
  <si>
    <t>d1d51c37-cc55-44b2-81bc-195c043b0292</t>
  </si>
  <si>
    <t>РІВНЕНСЬКА область, місто ОСТРОГ, вулиця Старостинська, 1</t>
  </si>
  <si>
    <t>d1d53b0b-99e2-4643-b766-4d65770a9b5b</t>
  </si>
  <si>
    <t>ФАП с.Нетайлове</t>
  </si>
  <si>
    <t>НЕТАЙЛОВЕ</t>
  </si>
  <si>
    <t>ДОНЕЦЬКА область, ЯСИНУВАТСЬКИЙ район, село НЕТАЙЛОВЕ, вулиця Безкоровайного, 1</t>
  </si>
  <si>
    <t>d1d6ffa8-145f-4249-8bdb-7e070e181423</t>
  </si>
  <si>
    <t>ФАП Поташ</t>
  </si>
  <si>
    <t>ЧЕРКАСЬКА область, ТАЛЬНІВСЬКИЙ район, село ПОТАШ, вулиця Шевченка, 114б</t>
  </si>
  <si>
    <t>d1d8be07-8926-47ae-9b8d-283dca1e7e3a</t>
  </si>
  <si>
    <t>АЗПСМ смт. Горностаївка</t>
  </si>
  <si>
    <t>d1d95bc9-0375-49a5-ad11-3123651609c9</t>
  </si>
  <si>
    <t>РІВНЕНСЬКА область, ВОЛОДИМИРЕЦЬКИЙ район, смт. ВОЛОДИМИРЕЦЬ, вулиця Повстанців, 52</t>
  </si>
  <si>
    <t>d1dcc148-f7e6-4e9d-9886-ff43965bb2f5</t>
  </si>
  <si>
    <t>Місце надання медичної допомоги (пр.Івана Мазепи, 47)</t>
  </si>
  <si>
    <t>ДНІПРОПЕТРОВСЬКА область, місто ДНІПРО, проспект Івана Мазепи, 47</t>
  </si>
  <si>
    <t>d1df22f5-a5c9-454b-b589-4a409cc386cc</t>
  </si>
  <si>
    <t>Амбулаторія загальної практики сімейної медицини с.Курилівка</t>
  </si>
  <si>
    <t>ХАРКІВСЬКА область, КУП'ЯНСЬКИЙ район, село КУРИЛІВКА, вулиця Лозова, 1</t>
  </si>
  <si>
    <t>d1e46603-35ce-4a06-bba1-9ea8bd2d5bd0</t>
  </si>
  <si>
    <t>Центральна станція екстреної медичної допомоги</t>
  </si>
  <si>
    <t>СУМСЬКА область, місто СУМИ, провулок Громадянський, 4а</t>
  </si>
  <si>
    <t>d1e87ecc-0162-4b90-8968-8a7e85ace5fb</t>
  </si>
  <si>
    <t>КНП Богодухівська ЦРЛ (патологоанатомічне відділення)</t>
  </si>
  <si>
    <t>ХАРКІВСЬКА область, БОГОДУХІВСЬКИЙ район, місто БОГОДУХІВ, площа Свято-Духівська, 7В</t>
  </si>
  <si>
    <t>d1efebd9-c06c-4b9b-b148-7b424b6e7d1a</t>
  </si>
  <si>
    <t>Амбулаторія с. Сичавка</t>
  </si>
  <si>
    <t>СИЧАВКА</t>
  </si>
  <si>
    <t>ОДЕСЬКА область, ЛИМАНСЬКИЙ район, село СИЧАВКА, вулиця Каштанова, 33</t>
  </si>
  <si>
    <t>d1f3e092-71a2-4e6c-80d7-2b263b32a848</t>
  </si>
  <si>
    <t>d1f97e0a-b3c0-4439-a0f4-13355800b503</t>
  </si>
  <si>
    <t>Амбулаторія загальної практики  сімейної медицини с. Троянів</t>
  </si>
  <si>
    <t>ЖИТОМИРСЬКА область, ЖИТОМИРСЬКИЙ район, село ТРОЯНІВ, вулиця Войтицького, 26</t>
  </si>
  <si>
    <t>d2054b64-63a8-4a8c-9f0e-b897099607b7</t>
  </si>
  <si>
    <t>Веселоподільська амбулаторія загальної практики-сімейної медицини</t>
  </si>
  <si>
    <t>ВЕСЕЛИЙ ПОДІЛ</t>
  </si>
  <si>
    <t>ПОЛТАВСЬКА область, СЕМЕНІВСЬКИЙ район, село ВЕСЕЛИЙ ПОДІЛ, вулиця Михаська, 58/1а</t>
  </si>
  <si>
    <t>d206b72d-ba5b-42af-b301-7554bc7bb9b4</t>
  </si>
  <si>
    <t>Комунальне підприємство " Стоматологічна поліклініка №1" ЖМР</t>
  </si>
  <si>
    <t>d20efc63-b295-444e-a306-3d4bd17453f8</t>
  </si>
  <si>
    <t>Керницька амбулаторія загальної практики  сімейної медицини</t>
  </si>
  <si>
    <t>КЕРНИЦЯ</t>
  </si>
  <si>
    <t>ЛЬВІВСЬКА область, ГОРОДОЦЬКИЙ район, село КЕРНИЦЯ, вулиця Шевченка, 108А</t>
  </si>
  <si>
    <t>d20fd1c2-fa4c-47d9-b456-fe769ccd2a8e</t>
  </si>
  <si>
    <t>Пустоварівська амбулаторія загальної практики сімейної медицини</t>
  </si>
  <si>
    <t>ПУСТОВАРІВКА</t>
  </si>
  <si>
    <t>КИЇВСЬКА область, СКВИРСЬКИЙ район, село ПУСТОВАРІВКА, площа Перемоги, 18а</t>
  </si>
  <si>
    <t>d212f4dc-b555-4460-ae96-8c3eb8f8205a</t>
  </si>
  <si>
    <t>Гоголівська амбулаторія загальної практики – сімейної медицини (КНП БРР ПМСД)</t>
  </si>
  <si>
    <t>ГОГОЛІВ</t>
  </si>
  <si>
    <t>КИЇВСЬКА область, БРОВАРСЬКИЙ район, село ГОГОЛІВ, вулиця Європейська, 20-а</t>
  </si>
  <si>
    <t>d217a4f6-1609-48b9-9277-3d952f6d1426</t>
  </si>
  <si>
    <t>ЧЕРНІВЕЦЬКА область, місто ЧЕРНІВЦІ, вулиця Руська, 273</t>
  </si>
  <si>
    <t>d2216636-1e16-44cc-8cd3-ce5a2ec73da7</t>
  </si>
  <si>
    <t>Кальницька амбулаторія загальної практики-сімейної медицини</t>
  </si>
  <si>
    <t>КАЛЬНИК</t>
  </si>
  <si>
    <t>ЗАКАРПАТСЬКА область, МУКАЧІВСЬКИЙ район, село КАЛЬНИК, вулиця Шевченка, 18</t>
  </si>
  <si>
    <t>d221b280-2c8a-41c3-a614-022f6c76827e</t>
  </si>
  <si>
    <t>Фельдшерсько-акушерський пункт с. Вербине</t>
  </si>
  <si>
    <t>ВЕРБИНЕ</t>
  </si>
  <si>
    <t>ПОЛТАВСЬКА область, ХОРОЛЬСЬКИЙ район, село ВЕРБИНЕ, вулиця Гагаріна, 10</t>
  </si>
  <si>
    <t>d2225648-4f40-4d05-8bd4-af04620830ef</t>
  </si>
  <si>
    <t>Фельдшерський пункт с.Долинка</t>
  </si>
  <si>
    <t>ЧЕРКАСЬКА область, МОНАСТИРИЩЕНСЬКИЙ район, село ДОЛИНКА, вулиця Миру, 17а</t>
  </si>
  <si>
    <t>d2267593-3951-4ac1-ba78-550e28091707</t>
  </si>
  <si>
    <t>ФП с.Катеринівка (СЛА ЗПСМ с.Михайлівка)</t>
  </si>
  <si>
    <t>ДНІПРОПЕТРОВСЬКА область, АПОСТОЛІВСЬКИЙ район, село КАТЕРИНІВКА, вулиця Центральна, 5</t>
  </si>
  <si>
    <t>d227ee1a-d15b-4b5f-8b56-4985f580804b</t>
  </si>
  <si>
    <t>лікувально-консультативний підрозділ</t>
  </si>
  <si>
    <t>d2308655-cdb2-4587-a402-9e0c423f32e7</t>
  </si>
  <si>
    <t>АЗПСМ с.Уди</t>
  </si>
  <si>
    <t>УДИ</t>
  </si>
  <si>
    <t>ХАРКІВСЬКА область, ЗОЛОЧІВСЬКИЙ район, село УДИ, вулиця УГЛОВСЬКОГО, 12/2</t>
  </si>
  <si>
    <t>d239075d-5660-405a-ba41-50f02c6f36dd</t>
  </si>
  <si>
    <t>Структурний підрозділ № 5 (Хомутець)</t>
  </si>
  <si>
    <t>d23d09f8-726e-4a9c-8be6-09895ae58f78</t>
  </si>
  <si>
    <t>Сатиївська АЗПСМ</t>
  </si>
  <si>
    <t>САТИЇВ</t>
  </si>
  <si>
    <t>РІВНЕНСЬКА область, ДУБЕНСЬКИЙ район, село САТИЇВ, вулиця Млинівська, 17</t>
  </si>
  <si>
    <t>d23d7eb2-59ce-4c18-a561-16fb5fb3cefe</t>
  </si>
  <si>
    <t>КНП "Золотниківська РЛ"ЗСР</t>
  </si>
  <si>
    <t>ТЕРНОПІЛЬСЬКА область, ТЕРЕБОВЛЯНСЬКИЙ район, село ЗОЛОТНИКИ, вулиця Містечко, 58</t>
  </si>
  <si>
    <t>d24000fd-9ffd-451b-918a-ec9b85c46e26</t>
  </si>
  <si>
    <t>Фельдшерський пункт с. Ялта</t>
  </si>
  <si>
    <t>ДОНЕЦЬКА область, ВЕЛИКОНОВОСІЛКІВСЬКИЙ район, село ЯЛТА, вулиця Зелена, 4</t>
  </si>
  <si>
    <t>d243d590-6cf7-4577-874a-6fff9c0546ea</t>
  </si>
  <si>
    <t>Амбулаторія ЗПСМ с. Вільне (КНП "ЦПМСД" Черкаської селищної ради")</t>
  </si>
  <si>
    <t>ДНІПРОПЕТРОВСЬКА область, НОВОМОСКОВСЬКИЙ район, село ВІЛЬНЕ, вулиця Перемоги, 37</t>
  </si>
  <si>
    <t>d2451b2c-86a4-4921-89ac-bb4bfad738f8</t>
  </si>
  <si>
    <t>d24879d5-7ccc-4d17-91e1-3b74e2eaad78</t>
  </si>
  <si>
    <t>Тучинська амбулаторія ЗПСМ</t>
  </si>
  <si>
    <t>ТУЧИН</t>
  </si>
  <si>
    <t>РІВНЕНСЬКА область, ГОЩАНСЬКИЙ район, село ТУЧИН, вулиця Шевченка, 8а</t>
  </si>
  <si>
    <t>d24d6705-6012-44b3-950c-1fae271e317f</t>
  </si>
  <si>
    <t>d2567fe6-cde1-4fa8-8024-3fa3bf657f89</t>
  </si>
  <si>
    <t>Амбулаторія с. Олександрівка</t>
  </si>
  <si>
    <t>ОДЕСЬКА область, смт. ОЛЕКСАНДРІВКА, вулиця Центральна, 6</t>
  </si>
  <si>
    <t>d25d22f9-0b20-496d-aabd-f79073a43c79</t>
  </si>
  <si>
    <t>МОЛОДОВА</t>
  </si>
  <si>
    <t>ХАРКІВСЬКА область, ВОВЧАНСЬКИЙ район, село МОЛОДОВА, вулиця Дружби, 9А</t>
  </si>
  <si>
    <t>d25d8b71-a837-4d71-ae52-76f92e0e5f83</t>
  </si>
  <si>
    <t>Комунальне некомерційне підприємство "Дитяча стоматологічна поліклініка" Чернігівської міської ради</t>
  </si>
  <si>
    <t>ЧЕРНІГІВСЬКА область, місто ЧЕРНІГІВ, вулиця Кирпоноса, 20-А</t>
  </si>
  <si>
    <t>d25dd151-0f7a-4926-bafe-160c468e90a2</t>
  </si>
  <si>
    <t>Дольський фельдшерсько-акушерський пункт</t>
  </si>
  <si>
    <t>ДОЛЬСЬК</t>
  </si>
  <si>
    <t>ВОЛИНСЬКА область, ЛЮБЕШІВСЬКИЙ район, село ДОЛЬСЬК, вулиця Незалежності, 79</t>
  </si>
  <si>
    <t>d26c1dc6-f7a9-4090-bb80-2b1320bc83ae</t>
  </si>
  <si>
    <t>МНП №5 - Кабінет "Довіра" №2</t>
  </si>
  <si>
    <t>ОДЕСЬКА область, місто ОДЕСА, вулиця Заболотного, 26</t>
  </si>
  <si>
    <t>d278220a-757e-41ae-ad3d-b1d8d57b421e</t>
  </si>
  <si>
    <t>КОМУНАЛЬНЕ НЕКОМЕРЦІЙНЕ ПІДПРИЄМСТВО "ОРЖИЦЬКА ЛІКАРНЯ " ОРЖИЦЬКОЇ СЕЛИЩНОЇ РАДИ ПОЛТАВСЬКОЇ ОБЛАСТІ</t>
  </si>
  <si>
    <t>ПОЛТАВСЬКА область, смт. ОРЖИЦЯ, вулиця Центральна , 3Б</t>
  </si>
  <si>
    <t>d27ae004-3cc8-4b2b-bf7a-0291be9d5885</t>
  </si>
  <si>
    <t>ТЕРНОПІЛЬСЬКА область, ПІДВОЛОЧИСЬКИЙ район, місто СКАЛАТ, вулиця Леся Курбаса, 36</t>
  </si>
  <si>
    <t>d27e08cd-0b9a-41d7-88c5-bcb88eddd03a</t>
  </si>
  <si>
    <t>Сунківська амбулаторія загальної практики сімейної медицини</t>
  </si>
  <si>
    <t>СУНКИ</t>
  </si>
  <si>
    <t>ЧЕРКАСЬКА область, СМІЛЯНСЬКИЙ район, село СУНКИ, вулиця Гетьманська, 10</t>
  </si>
  <si>
    <t>d27e11e3-94d0-4c1f-8730-b682e5ff049d</t>
  </si>
  <si>
    <t>1 терапевтичне відділення</t>
  </si>
  <si>
    <t>ЧЕРНІВЕЦЬКА область, місто ЧЕРНІВЦІ, вулиця ЛЕСІ УКРАЇНКИ, 11</t>
  </si>
  <si>
    <t>d27eb482-4661-44e8-bc8a-d418fa01974b</t>
  </si>
  <si>
    <t>Амбулаторія загальної практики сімейної медицини с. Копіювата</t>
  </si>
  <si>
    <t>ЧЕРКАСЬКА область, МОНАСТИРИЩЕНСЬКИЙ район, село КОПІЮВАТА, вулиця Центральна, 54</t>
  </si>
  <si>
    <t>d281285e-9118-4947-b546-6c1c578cf9cc</t>
  </si>
  <si>
    <t>Фельдшерський пункт с. Соше-Острівське</t>
  </si>
  <si>
    <t>СОШЕ-ОСТРІВСЬКЕ</t>
  </si>
  <si>
    <t>ОДЕСЬКА область, ВЕЛИКОМИХАЙЛІВСЬКИЙ район, село СОШЕ-ОСТРІВСЬКЕ, вулиця Центральна, 48</t>
  </si>
  <si>
    <t>d28b0210-0998-4ad1-bad5-84abe9dcae4d</t>
  </si>
  <si>
    <t>Поліклінічне відділення КНП "Нововодолазька ЦРЛ"</t>
  </si>
  <si>
    <t>d291b5f5-71c3-4d78-b295-5b9835e16f63</t>
  </si>
  <si>
    <t>Комунальне некомерційне підприємство "Міська стоматологічна поліклініка № 4" Харківської міської ради</t>
  </si>
  <si>
    <t>ХАРКІВСЬКА область, місто ХАРКІВ, провулок Костюринський, 1</t>
  </si>
  <si>
    <t>d29619af-da53-45ea-85a7-ba1fcc6bf364</t>
  </si>
  <si>
    <t>Відокремлений структурний підрозділ "МРТ ШЕПЕТІВКА" Медичного центру приватного підприємства "ЛДЦ "ВАШЕ ЗДОРОВ'Я"</t>
  </si>
  <si>
    <t>d2975eef-5c1a-44cb-9aa7-8fa0344782f9</t>
  </si>
  <si>
    <t>ФП с. Щурівці</t>
  </si>
  <si>
    <t>ЩУРІВЦІ</t>
  </si>
  <si>
    <t>ХМЕЛЬНИЦЬКА область, ІЗЯСЛАВСЬКИЙ район, село ЩУРІВЦІ, вулиця Центральна, 31</t>
  </si>
  <si>
    <t>d2986acc-d2db-4e01-a2d0-45a4431b8a93</t>
  </si>
  <si>
    <t>Калинівська амбулаторія загальної практики - сімейної медицини</t>
  </si>
  <si>
    <t>КИЇВСЬКА область, ВАСИЛЬКІВСЬКИЙ район, смт. КАЛИНІВКА, вулиця Центральна, 86</t>
  </si>
  <si>
    <t>d29dafa8-c483-49c4-b6f0-8ebb034c7ba0</t>
  </si>
  <si>
    <t>АЗПСМ № 8 КЗ "ЦПМСД № 3"</t>
  </si>
  <si>
    <t>d29e4b4a-e365-4846-a7c5-193bcad2da6e</t>
  </si>
  <si>
    <t>Амбулаторія загальної практики сімейної-медицини с. Пнікут</t>
  </si>
  <si>
    <t>ПНІКУТ</t>
  </si>
  <si>
    <t>ЛЬВІВСЬКА область, МОСТИСЬКИЙ район, село ПНІКУТ, вулиця Миру, 26</t>
  </si>
  <si>
    <t>d2a40fe1-7b5a-4b0e-84d1-642f84e27367</t>
  </si>
  <si>
    <t>КОМУНАЛЬНЕ НЕКОМЕРЦІЙНЕ ПІДПРИЕМСТВО "ОБЛАСНИЙ НАРКОЛОГІЧНИЙ ДИСПАНСЕР"</t>
  </si>
  <si>
    <t>ХАРКІВСЬКА область, місто ХАРКІВ, вулиця Очаківська, 15</t>
  </si>
  <si>
    <t>d2a5778a-1217-498f-8db5-db2a956ef55c</t>
  </si>
  <si>
    <t>ТОВАРИСТВО З ОБМЕЖЕНОЮ ВІДПОВІДАЛЬНІСТЮ МЕДИЧНИЙ ЦЕНТР "ПЕРВИНКА"</t>
  </si>
  <si>
    <t>ЧЕРКАСЬКА область, місто УМАНЬ, вулиця Європейська, 57</t>
  </si>
  <si>
    <t>d2a7a467-b6db-4d80-8cda-3ccf38a51542</t>
  </si>
  <si>
    <t>Фельдшерсько-акушерський пункт села Болотківці  Кутянківської лікарської амбулаторії загальної практики сімейної медицини "Острозького районного центру ПМСД"</t>
  </si>
  <si>
    <t>БОЛОТКІВЦІ</t>
  </si>
  <si>
    <t>РІВНЕНСЬКА область, село БОЛОТКІВЦІ, вулиця Ланова, 1а</t>
  </si>
  <si>
    <t>d2aeea83-3416-4482-859c-4e6194445f4b</t>
  </si>
  <si>
    <t>Лікарська амбулаторія смт Райгородок</t>
  </si>
  <si>
    <t>ДОНЕЦЬКА область, СЛОВ'ЯНСЬКИЙ район, смт. РАЙГОРОДОК, вулиця Молодіжна, 3</t>
  </si>
  <si>
    <t>d2b13021-a8e9-44ae-9312-70ef2bbe2a6f</t>
  </si>
  <si>
    <t>Фельшерський пункт с. Піщане</t>
  </si>
  <si>
    <t>ДОНЕЦЬКА область, ПОКРОВСЬКИЙ район, село ПІЩАНЕ, вулиця Шахтарська, 11</t>
  </si>
  <si>
    <t>d2b4985e-6298-485f-9d55-a43a8f8af9a3</t>
  </si>
  <si>
    <t>ФАП с. Хвощове</t>
  </si>
  <si>
    <t>ХВОЩОВЕ</t>
  </si>
  <si>
    <t>ПОЛТАВСЬКА область, ШИШАЦЬКИЙ район, село ХВОЩОВЕ, вулиця Центральна, 6</t>
  </si>
  <si>
    <t>d2b5b81c-f673-46ba-94c5-7aef66496b2a</t>
  </si>
  <si>
    <t>Хірургічне відділення КНП "Міловська ЦРЛ"</t>
  </si>
  <si>
    <t>ЛУГАНСЬКА область, МІЛОВСЬКИЙ район, смт. МІЛОВЕ, вулиця Первомайська, 2в</t>
  </si>
  <si>
    <t>d2b5dc7c-8b3a-4331-8504-30d315cabe2e</t>
  </si>
  <si>
    <t>Комунальне підприємство " Волинський обласний медичний центр онкології" Волинської обласної ради</t>
  </si>
  <si>
    <t>ВОЛИНСЬКА область, місто ЛУЦЬК, вулиця Тімірязєва, 1</t>
  </si>
  <si>
    <t>d2b8dcb4-cf0b-483b-9bb6-297eff099194</t>
  </si>
  <si>
    <t>АЗПСМ Підгайчики</t>
  </si>
  <si>
    <t>ІВАНО-ФРАНКІВСЬКА область, КОЛОМИЙСЬКИЙ район, село ПІДГАЙЧИКИ, вулиця Соборна, 15</t>
  </si>
  <si>
    <t>d2ba6e8d-f1a0-48fc-bf54-352c4e79a905</t>
  </si>
  <si>
    <t>ХАРКІВСЬКА область, місто ІЗЮМ, вулиця Ентузіастів, 104</t>
  </si>
  <si>
    <t>d2c030b9-2fa6-471e-a8a5-3d3cef3fa27b</t>
  </si>
  <si>
    <t>Амбулаторія с.Косівська Поляна</t>
  </si>
  <si>
    <t>ЗАКАРПАТСЬКА область, РАХІВСЬКИЙ район, село КОСІВСЬКА ПОЛЯНА, вулиця буд., 256</t>
  </si>
  <si>
    <t>d2c0b59f-9c52-47a6-bb98-01ff69500890</t>
  </si>
  <si>
    <t>ДІАГНОСТИК-СЕРВІС</t>
  </si>
  <si>
    <t>ДНІПРОПЕТРОВСЬКА область, місто ДНІПРО, вулиця Титова, 25</t>
  </si>
  <si>
    <t>d2c49cf0-6767-469a-afa7-d19f99a42e77</t>
  </si>
  <si>
    <t>Черниський фельдшерський пункт</t>
  </si>
  <si>
    <t>ЧЕРНИШ</t>
  </si>
  <si>
    <t>ЧЕРНІГІВСЬКА область, ЧЕРНІГІВСЬКИЙ район, село ЧЕРНИШ, вулиця Миру, 57</t>
  </si>
  <si>
    <t>d2cdf0df-16cc-467f-b54e-5507253a3208</t>
  </si>
  <si>
    <t>ІВАНО-ФРАНКІВСЬКА область, РОГАТИНСЬКИЙ район, смт. БУКАЧІВЦІ, вулиця Чорновола, 44</t>
  </si>
  <si>
    <t>d2cf521d-1615-4a97-a903-59f19faef483</t>
  </si>
  <si>
    <t>ФП с.Солодке</t>
  </si>
  <si>
    <t>СОЛОДКЕ</t>
  </si>
  <si>
    <t>ДОНЕЦЬКА область, село СОЛОДКЕ, вулиця Кринична, 24</t>
  </si>
  <si>
    <t>d2d54552-5be8-4be8-9d1a-72147599268e</t>
  </si>
  <si>
    <t>Поліклініка Комунальне некомерційне підприємство "Зміївська центральна районна лікарня" Зміївської районної ради Харківської області</t>
  </si>
  <si>
    <t>d2dd70ba-e5b1-4041-bc3a-5292f233727c</t>
  </si>
  <si>
    <t>Амбулатория загальної практики сімейної медицини с.Яковенкове</t>
  </si>
  <si>
    <t>ЯКОВЕНКОВЕ</t>
  </si>
  <si>
    <t>ХАРКІВСЬКА область, БАЛАКЛІЙСЬКИЙ район, село ЯКОВЕНКОВЕ, вулиця миру, 1</t>
  </si>
  <si>
    <t>d2de0774-605c-475c-b680-cb3de9557d78</t>
  </si>
  <si>
    <t>Подвір'ївська АЗПСМ</t>
  </si>
  <si>
    <t>ПОДВІР'ЇВКА</t>
  </si>
  <si>
    <t>ЧЕРНІВЕЦЬКА область, КЕЛЬМЕНЕЦЬКИЙ район, село ПОДВІР'ЇВКА, вулиця Центральна, 4</t>
  </si>
  <si>
    <t>d2e0cd5e-40c7-463e-83b3-e172bfa3e8a7</t>
  </si>
  <si>
    <t>фельдшерсько-акушерський пункт села Гребля</t>
  </si>
  <si>
    <t>ЧЕРКАСЬКА область, ХРИСТИНІВСЬКИЙ район, село ГРЕБЛЯ, вулиця Жовтнева, 1</t>
  </si>
  <si>
    <t>d2e3e87a-f2d7-4118-9809-3bad4ea207d0</t>
  </si>
  <si>
    <t>Амбулатория загальної практики сімейної медицини смт. Савинці</t>
  </si>
  <si>
    <t>ХАРКІВСЬКА область, БАЛАКЛІЙСЬКИЙ район, смт. САВИНЦІ, вулиця пушкінська, 42-А</t>
  </si>
  <si>
    <t>d2e3f127-5f45-49e1-8572-007180f8a521</t>
  </si>
  <si>
    <t>Святецька амбулаторія загальної практики сімейної медицини</t>
  </si>
  <si>
    <t>СВЯТЕЦЬ</t>
  </si>
  <si>
    <t>ХМЕЛЬНИЦЬКА область, ТЕОФІПОЛЬСЬКИЙ район, село СВЯТЕЦЬ, вулиця Центральна, 61а</t>
  </si>
  <si>
    <t>d2e4c527-8faf-4198-bed7-4a192ee27716</t>
  </si>
  <si>
    <t>ЧЕРКАСЬКА область, ЗВЕНИГОРОДСЬКИЙ район, село ШЕВЧЕНКОВЕ, вулиця Бондарівська, 8</t>
  </si>
  <si>
    <t>d2e9574d-c6af-40f4-bef9-6bf5562dc5ba</t>
  </si>
  <si>
    <t>Березнегуватський пункт постійного базування бригад екстреної (швидкої) медичної допомоги</t>
  </si>
  <si>
    <t>МИКОЛАЇВСЬКА область, селище БЕРЕЗНЕГУВАТЕ, вулиця Лермонтова, 1</t>
  </si>
  <si>
    <t>d2ed6955-653b-4b7a-afb3-50a69efdd977</t>
  </si>
  <si>
    <t>амбулаторія загальної практики сімейної медицини с.Наконечне Перше Яворівського району</t>
  </si>
  <si>
    <t>НАКОНЕЧНЕ ПЕРШЕ</t>
  </si>
  <si>
    <t>ЛЬВІВСЬКА область, ЯВОРІВСЬКИЙ район, село НАКОНЕЧНЕ ПЕРШЕ, вулиця Лисенка, 13</t>
  </si>
  <si>
    <t>d2f75a55-7e8f-4a31-8e86-59f42aa6c47b</t>
  </si>
  <si>
    <t>ДНІПРОПЕТРОВСЬКА область, місто ПАВЛОГРАД, вулиця Ігоря Плосконоса, 1</t>
  </si>
  <si>
    <t>d2ffc7dd-ceee-4313-b4ad-9c2524f97faa</t>
  </si>
  <si>
    <t>Амбулаторія загальної практики сімейної медицини №6, КНП "ЗЦПМСД №1", Олександрівського району м. Запоріжжя</t>
  </si>
  <si>
    <t>d300d6dd-23ac-4a64-94b5-c293a5e2f2b1</t>
  </si>
  <si>
    <t>ЧЕРНІВЕЦЬКА область, місто ЧЕРНІВЦІ, вулиця Федьковича, 46-48</t>
  </si>
  <si>
    <t>d3011b35-c097-44ee-8a0a-5541ef7695b4</t>
  </si>
  <si>
    <t>Луківська АЗПСМ</t>
  </si>
  <si>
    <t>ВОЛИНСЬКА область, ТУРІЙСЬКИЙ район, смт. ЛУКІВ, вулиця Ковельська, 40</t>
  </si>
  <si>
    <t>d30186ac-c778-4f0c-80ea-a9acf6818567</t>
  </si>
  <si>
    <t>Амбулаторія сімейної медицини № 3</t>
  </si>
  <si>
    <t>d30927a1-3341-496e-938b-87bbb2ebd0ea</t>
  </si>
  <si>
    <t>Дитяча поліклініка № 2 КНП «Херсонська міська клінічна лікарня  імені Афанасія і Ольги Тропіних» Херсонської міської ради</t>
  </si>
  <si>
    <t>ХЕРСОНСЬКА область, місто ХЕРСОН, вулиця проспект Будівельників, 20</t>
  </si>
  <si>
    <t>d3126de0-176f-4312-9f55-be72907a1252</t>
  </si>
  <si>
    <t>СУМСЬКА область, місто СУМИ, проспект Михайла Лушпи, 54</t>
  </si>
  <si>
    <t>d3151868-0f96-428b-ad9e-0feea8e96041</t>
  </si>
  <si>
    <t>Сереховичівська АЗПСМ</t>
  </si>
  <si>
    <t>СЕРЕХОВИЧІ</t>
  </si>
  <si>
    <t>ВОЛИНСЬКА область, СТАРОВИЖІВСЬКИЙ район, село СЕРЕХОВИЧІ, вулиця Ярощука, 3</t>
  </si>
  <si>
    <t>d31ef47a-9ccc-4f9f-8575-fffd4887215a</t>
  </si>
  <si>
    <t>фельдшерсько-акушерський пункт села Сокирчин</t>
  </si>
  <si>
    <t>СОКИРЧИН</t>
  </si>
  <si>
    <t>ІВАНО-ФРАНКІВСЬКА область, ТЛУМАЦЬКИЙ район, село СОКИРЧИН, вулиця незалежності, 6</t>
  </si>
  <si>
    <t>d320684b-0707-4cef-b733-9c8ddb0d1ab3</t>
  </si>
  <si>
    <t>ФП с.Дмитрівка</t>
  </si>
  <si>
    <t>ХАРКІВСЬКА область, БАРВІНКІВСЬКИЙ район, село ДМИТРІВКА, вулиця Шкільна, 45а</t>
  </si>
  <si>
    <t>d3238391-c91d-47ec-92bb-46e448b3b2a0</t>
  </si>
  <si>
    <t>Амбулаторія загальної практики - сімейної медицини "СОФІЯ"</t>
  </si>
  <si>
    <t>ХЕРСОНСЬКА область, місто КАХОВКА, вулиця Велика Куликовська, 108</t>
  </si>
  <si>
    <t>d32d8331-b24d-41de-8062-cc3fe664fefa</t>
  </si>
  <si>
    <t>ФП Комиш</t>
  </si>
  <si>
    <t>КОМИШ</t>
  </si>
  <si>
    <t>ХЕРСОНСЬКА область, ЧАПЛИНСЬКИЙ район, селище КОМИШ, вулиця Зелена, 8</t>
  </si>
  <si>
    <t>d330f922-b3c9-49e1-ace7-07f1afb530fe</t>
  </si>
  <si>
    <t>ДНІПРОПЕТРОВСЬКА область, ДНІПРО район, місто ДНІПРО, вулиця Володимира Антоновича, 65</t>
  </si>
  <si>
    <t>d343cd91-f3b1-4b05-be26-7c06af840f4b</t>
  </si>
  <si>
    <t>ФП с.Михайло-Заводське (СЛА ЗПСМ с.Михайлівка)</t>
  </si>
  <si>
    <t>МИХАЙЛО-ЗАВОДСЬКЕ</t>
  </si>
  <si>
    <t>ДНІПРОПЕТРОВСЬКА область, АПОСТОЛІВСЬКИЙ район, село МИХАЙЛО-ЗАВОДСЬКЕ, вулиця Шкільна, 3</t>
  </si>
  <si>
    <t>d34fcb7e-842e-4338-97c7-3db661598d3d</t>
  </si>
  <si>
    <t>Амбулаторія загальної практики-сімейної медицини с. Ігровиця</t>
  </si>
  <si>
    <t>ІГРОВИЦЯ</t>
  </si>
  <si>
    <t>ТЕРНОПІЛЬСЬКА область, ТЕРНОПІЛЬСЬКИЙ район, село ІГРОВИЦЯ, вулиця Гагаріна, 95</t>
  </si>
  <si>
    <t>d35547b2-1220-4da9-83c7-eb40351faa1f</t>
  </si>
  <si>
    <t>ФАП с. Анадоли</t>
  </si>
  <si>
    <t>АНАДОЛИ</t>
  </si>
  <si>
    <t>ЧЕРНІВЕЦЬКА область, село АНАДОЛИ, вулиця Кузьми Галкіна, 34А</t>
  </si>
  <si>
    <t>d355629e-52dd-4ce2-b84b-a212bb6d4892</t>
  </si>
  <si>
    <t>Тереблеченська АЗПСМ</t>
  </si>
  <si>
    <t>d356be54-3b70-4b61-ae2c-f584dfac5707</t>
  </si>
  <si>
    <t>Фельдшерсько-акушерський пункт с. Незвисько</t>
  </si>
  <si>
    <t>НЕЗВИСЬКО</t>
  </si>
  <si>
    <t>ІВАНО-ФРАНКІВСЬКА область, ГОРОДЕНКІВСЬКИЙ район, село НЕЗВИСЬКО, вулиця Галицька, 1</t>
  </si>
  <si>
    <t>d3589625-0f47-48e8-b633-7e690d20ba89</t>
  </si>
  <si>
    <t>Поліклінічне відділення комунального некомерційного підприємства "Великописарівська  лікарня" Великописарівської селищної ради</t>
  </si>
  <si>
    <t>d359d3d5-827f-48cf-968a-ab4c301b6688</t>
  </si>
  <si>
    <t>Кабінет сімейного лікаря Родін Юрій Олександрович</t>
  </si>
  <si>
    <t>d35d683c-a2ec-4df2-8bee-7f022a4bd742</t>
  </si>
  <si>
    <t>Педіатричне відділення №6 поліклінічного відділу</t>
  </si>
  <si>
    <t>ТЕРНОПІЛЬСЬКА область, місто ТЕРНОПІЛЬ, вулиця Морозенка, 7</t>
  </si>
  <si>
    <t>d35f0c1f-efbb-44e9-b62b-c989af75fc4c</t>
  </si>
  <si>
    <t>ФАП с.Зібранівка Комунального некомерційного підприємства   «Заболотівська районна лікарня» Заболотівської селищної ради об'єднаної територіальної громади</t>
  </si>
  <si>
    <t>ЗІБРАНІВКА</t>
  </si>
  <si>
    <t>ІВАНО-ФРАНКІВСЬКА область, село ЗІБРАНІВКА, вулиця Грушевського, 4</t>
  </si>
  <si>
    <t>d360135b-89e1-41bd-9cc4-2c72dd045f26</t>
  </si>
  <si>
    <t>Лип'янська  АЗПСМ</t>
  </si>
  <si>
    <t>ПОЛТАВСЬКА область, КАРЛІВСЬКИЙ район, село ЛИП'ЯНКА, вулиця Центральна, 21</t>
  </si>
  <si>
    <t>d360c680-bcf0-41ec-bf2d-44fcaac96160</t>
  </si>
  <si>
    <t>Сателітне відділення амбулаторного гемодіалізу КНП "Вінницька обласна клінічна лікарня ім. М.І. Пирогова ВОР" м. Могилів-Подільський</t>
  </si>
  <si>
    <t>ВІННИЦЬКА область, місто МОГИЛІВ-ПОДІЛЬСЬКИЙ, вулиця Полтавська, 89</t>
  </si>
  <si>
    <t>d362d827-2bed-4c9a-8ac4-1df24c05aa47</t>
  </si>
  <si>
    <t>КП "Пирятинська лікарня Пирятинської міської ради"(1)</t>
  </si>
  <si>
    <t>d36301f0-9540-48fd-8bfe-18002fbd8cf0</t>
  </si>
  <si>
    <t>Амбулаторія №6 (селище Олександрійське, вул. Миру 5)</t>
  </si>
  <si>
    <t>d375d2b9-03e5-4a08-84c5-e5ebe4199d98</t>
  </si>
  <si>
    <t>Амбулаторія сімейої медицини</t>
  </si>
  <si>
    <t>d37d72e7-f776-4ce8-8995-6c7a70b2e1f9</t>
  </si>
  <si>
    <t>ФП с. Пашуки</t>
  </si>
  <si>
    <t>ХМЕЛЬНИЦЬКА область, ШЕПЕТІВСЬКИЙ район, село ПАШУКИ, вулиця Центральна, 9а</t>
  </si>
  <si>
    <t>d380147a-6d92-4586-bbda-684aa055eb37</t>
  </si>
  <si>
    <t>d3839466-dd0c-4a89-9780-a30014d9e364</t>
  </si>
  <si>
    <t>Лікарська амбулаторія місто Миколаївка</t>
  </si>
  <si>
    <t>d3841ec1-c7b2-4c3a-af55-e59152f4f014</t>
  </si>
  <si>
    <t>ДПВ №4</t>
  </si>
  <si>
    <t>d3852404-a5b3-4cc0-b92a-8eef45a3651a</t>
  </si>
  <si>
    <t>СТАРА СІЛЬ</t>
  </si>
  <si>
    <t>ЛЬВІВСЬКА область, смт. СТАРА СІЛЬ, вулиця Шкільна, 10</t>
  </si>
  <si>
    <t>d3972fd2-ec30-488c-9b91-f47bb005e627</t>
  </si>
  <si>
    <t>Медичний центр «ОЛЕКСАНДРІЯ»</t>
  </si>
  <si>
    <t>d3989ef0-13e1-44ca-909b-62035dce593c</t>
  </si>
  <si>
    <t>Лікарська амбулаторія №3</t>
  </si>
  <si>
    <t>ЛУГАНСЬКА область, місто РУБІЖНЕ, вулиця Почаївська, 9</t>
  </si>
  <si>
    <t>d39ad8ca-c67c-4227-86e9-50854957be48</t>
  </si>
  <si>
    <t>d3a07ce6-7afd-4a12-9f6b-80694f15faa5</t>
  </si>
  <si>
    <t>ІВАНО-ФРАНКІВСЬКА область, місто ЯРЕМЧЕ, вулиця Пушкіна, 60А</t>
  </si>
  <si>
    <t>d3a18bbc-da43-4649-9ce8-3ef64730b98e</t>
  </si>
  <si>
    <t>Шуро-Копіївська амбулаторія загальної практики сімейної медицини</t>
  </si>
  <si>
    <t>ШУРА-КОПІЇВСЬКА</t>
  </si>
  <si>
    <t>ВІННИЦЬКА область, ТУЛЬЧИНСЬКИЙ район, село ШУРА-КОПІЇВСЬКА, вулиця Шевченка, 64</t>
  </si>
  <si>
    <t>d3a89c89-6b9f-4bfd-9a91-4e0726d1d07a</t>
  </si>
  <si>
    <t>Пункт здоров'я с.Явче</t>
  </si>
  <si>
    <t>ЯВЧЕ</t>
  </si>
  <si>
    <t>ІВАНО-ФРАНКІВСЬКА область, РОГАТИНСЬКИЙ район, село ЯВЧЕ, вулиця Незалежності, 11</t>
  </si>
  <si>
    <t>d3ad8c69-0b3e-4d3a-b291-b561cf4ff921</t>
  </si>
  <si>
    <t>Ургентне відділення КНП ММР МСП</t>
  </si>
  <si>
    <t>МИКОЛАЇВСЬКА область, місто МИКОЛАЇВ, вулиця Корабелів, 14-Б</t>
  </si>
  <si>
    <t>d3af44ff-b367-40f4-bc0f-74620a8886c3</t>
  </si>
  <si>
    <t>ФП с.Біла</t>
  </si>
  <si>
    <t>ВІННИЦЬКА область, ЯМПІЛЬСЬКИЙ район, село БІЛА, вулиця Сергія Камінського, 122</t>
  </si>
  <si>
    <t>d3af86ad-2bda-48c4-8d70-e7e98def43be</t>
  </si>
  <si>
    <t>Молодіжненський фельдшерський пункт</t>
  </si>
  <si>
    <t>ЗАПОРІЗЬКА область, МИХАЙЛІВСЬКИЙ район, село МОЛОДІЖНЕ, вулиця МОЛОДІЖНЕ, 1</t>
  </si>
  <si>
    <t>d3b1bd3f-5e3a-4ec3-afca-5d69584049b5</t>
  </si>
  <si>
    <t>МИКОЛАЇВСЬКА область, місто МИКОЛАЇВ, вулиця Дачна, 5</t>
  </si>
  <si>
    <t>d3b4afbf-1cf0-4abc-b76b-f88eb956752e</t>
  </si>
  <si>
    <t>Харківська обл., Чугуївський р-н, м. Чугуїв, вул. Гагаріна 12</t>
  </si>
  <si>
    <t>d3b51f7d-f556-4c26-bf75-dbb40bd72e15</t>
  </si>
  <si>
    <t>КОМУНАЛЬНЕ НЕКОМЕРЦІЙНЕ ПІДПРИЄМСТВО "ОБЛАСНА КЛІНІЧНА ДИТЯЧА ЛІКАРНЯ КІРОВОГРАДСКОЇ ОБЛАСНОЇ РАДИ"</t>
  </si>
  <si>
    <t>КІРОВОГРАДСЬКА область, місто КРОПИВНИЦЬКИЙ, вулиця преображенська, 79/35</t>
  </si>
  <si>
    <t>d3b6ae77-2236-4ac7-9257-2e985d728845</t>
  </si>
  <si>
    <t>Амбулаторія загальної практики сімейної медицини с. Воронів</t>
  </si>
  <si>
    <t>ВОРОНІВ</t>
  </si>
  <si>
    <t>ІВАНО-ФРАНКІВСЬКА область, ГОРОДЕНКІВСЬКИЙ район, село ВОРОНІВ, вулиця Лесі Українки, 54</t>
  </si>
  <si>
    <t>d3c10b82-9614-4ed8-8e44-01b81fc18230</t>
  </si>
  <si>
    <t>Інгульський ФП</t>
  </si>
  <si>
    <t>ІНГУЛЬСЬКЕ</t>
  </si>
  <si>
    <t>КІРОВОГРАДСЬКА область, УСТИНІВСЬКИЙ район, село ІНГУЛЬСЬКЕ, вулиця Центральна, 2</t>
  </si>
  <si>
    <t>d3c65361-f844-43d6-adf3-129e7bda9507</t>
  </si>
  <si>
    <t>Підстанція міста Слов'янськ</t>
  </si>
  <si>
    <t>ДОНЕЦЬКА область, місто СЛОВ'ЯНСЬК, вулиця Центральна, 7</t>
  </si>
  <si>
    <t>d3c6afdb-5ecf-4dd6-af14-6a2356c11ab5</t>
  </si>
  <si>
    <t>d3ce0245-09af-449d-b1af-46cb940c2448</t>
  </si>
  <si>
    <t>СИТНЕ</t>
  </si>
  <si>
    <t>РІВНЕНСЬКА область, РАДИВИЛІВСЬКИЙ район, село СИТНЕ, вулиця Шкільна , 14а</t>
  </si>
  <si>
    <t>d3ce78c5-bd04-400a-989a-b5b03fc389a7</t>
  </si>
  <si>
    <t>НКП "Южноукраїнський міський центр первинної медико-санітарної допомоги"</t>
  </si>
  <si>
    <t>МИКОЛАЇВСЬКА область, місто ЮЖНОУКРАЇНСЬК, вулиця Паркова, 3В</t>
  </si>
  <si>
    <t>d3ce9a25-bd57-4a43-b7f9-5b6a43e0c231</t>
  </si>
  <si>
    <t>Амбулаторія загальної практики-сімейної медицини с.Куна</t>
  </si>
  <si>
    <t>КУНА</t>
  </si>
  <si>
    <t>ВІННИЦЬКА область, ГАЙСИНСЬКИЙ район, село КУНА, вулиця Лікаря Маєвського, 28</t>
  </si>
  <si>
    <t>d3d0b604-a1c4-4100-a248-1ef0661e8a70</t>
  </si>
  <si>
    <t>d3d0eab6-fe23-4447-aa24-03cff460780d</t>
  </si>
  <si>
    <t>Вовковинецька АЗПСМ</t>
  </si>
  <si>
    <t>ВОВКОВИНЦІ</t>
  </si>
  <si>
    <t>ХМЕЛЬНИЦЬКА область, смт. ВОВКОВИНЦІ, вулиця Миру, 15</t>
  </si>
  <si>
    <t>d3d43ec3-db73-4600-b82f-f97745f0805c</t>
  </si>
  <si>
    <t>ЗАПОРІЗЬКА область, місто БЕРДЯНСЬК, бульвар Шевченка, 1</t>
  </si>
  <si>
    <t>d3de5b3f-d3a0-4b35-99ce-89af5e6f56b7</t>
  </si>
  <si>
    <t>АЗПСМ с.Городище</t>
  </si>
  <si>
    <t>РІВНЕНСЬКА область, БЕРЕЗНІВСЬКИЙ район, село ГОРОДИЩЕ, вулиця Вербова, 2</t>
  </si>
  <si>
    <t>d3df150e-dfc9-42df-ab8c-e27c1af80302</t>
  </si>
  <si>
    <t>d3e02457-fb72-4c78-94d3-12fdd98b5f4d</t>
  </si>
  <si>
    <t>ЛЬВІВСЬКА область, місто БОРИСЛАВ, вулиця Весняна, 36</t>
  </si>
  <si>
    <t>d3e91d50-d51b-425a-b51a-34cbef4440d3</t>
  </si>
  <si>
    <t>КНП "Красноградська центральна районна лікарня" (Поліклінічне відділення, с.Вознесенське)</t>
  </si>
  <si>
    <t>d3ea1330-82a8-44e5-bedc-28a5e25f9f8e</t>
  </si>
  <si>
    <t>ЛЬВІВСЬКА область, місто ЛЬВІВ, вулиця вулиця Зелена, 477</t>
  </si>
  <si>
    <t>d3f8e546-f51a-4c9b-a6de-53275d8569fd</t>
  </si>
  <si>
    <t>Новопетликівський фельдшерський пункт</t>
  </si>
  <si>
    <t>НОВІ ПЕТЛИКІВЦІ</t>
  </si>
  <si>
    <t>ТЕРНОПІЛЬСЬКА область, БУЧАЦЬКИЙ район, село НОВІ ПЕТЛИКІВЦІ, вулиця Фільвароцька, 69</t>
  </si>
  <si>
    <t>d40783c1-309c-4601-91b1-778be6ae9381</t>
  </si>
  <si>
    <t>Корюківська міська лікарська амбулаторія загальної практики - сімейної медицини</t>
  </si>
  <si>
    <t>d4151748-c2f0-46d3-82d7-d9f7b2bc359c</t>
  </si>
  <si>
    <t>ХМЕЛЬНИЦЬКА область, місто ХМЕЛЬНИЦЬКИЙ, вулиця МАЙБОРСЬКОГО, 16</t>
  </si>
  <si>
    <t>d4160427-7d85-49d2-8c0e-c0464c613464</t>
  </si>
  <si>
    <t>Дитячий медичний центр 'Марія kids'</t>
  </si>
  <si>
    <t>ХМЕЛЬНИЦЬКА область, місто ХМЕЛЬНИЦЬКИЙ, вулиця С.Бандери, 49/1</t>
  </si>
  <si>
    <t>d42d1eb2-a4e9-4bb9-9b61-4f8c28dd6167</t>
  </si>
  <si>
    <t>Амбулаторія ЗПСМ № 5</t>
  </si>
  <si>
    <t>ДНІПРОПЕТРОВСЬКА область, місто НОВОМОСКОВСЬК, вулиця Сучкова, 124</t>
  </si>
  <si>
    <t>d4369fe3-e355-47f2-a7b5-2de44abfabfa</t>
  </si>
  <si>
    <t>Козинська амбулаторія ЗПСМ</t>
  </si>
  <si>
    <t>КИЇВСЬКА область, ОБУХІВСЬКИЙ район, смт. КОЗИН, вулиця Лісна, 2</t>
  </si>
  <si>
    <t>d43bcc2b-797c-4890-931b-6bbb81ed3da5</t>
  </si>
  <si>
    <t>Комунальне некомерційне підприємство «Шкірно-венерологічний диспансер № 4»</t>
  </si>
  <si>
    <t>М.КИЇВ, місто КИЇВ, вулиця Патріарха Мстислава Скрипника, 48</t>
  </si>
  <si>
    <t>d4402c1b-01f4-4654-8bbe-3321141b0d26</t>
  </si>
  <si>
    <t>Амбулаторія загальної практики-сімейної медицини м.Рогатин</t>
  </si>
  <si>
    <t>ІВАНО-ФРАНКІВСЬКА область, РОГАТИНСЬКИЙ район, місто РОГАТИН, вулиця Галицька, 119а</t>
  </si>
  <si>
    <t>d442fb79-cc9f-4251-bddd-ef1e32ab9e9d</t>
  </si>
  <si>
    <t>d4439e86-665f-4ac3-b2b7-d5dbde1cbaf6</t>
  </si>
  <si>
    <t>Лікарська амбулаторія смт Черкаске</t>
  </si>
  <si>
    <t>ДОНЕЦЬКА область, СЛОВ'ЯНСЬКИЙ район, смт. ЧЕРКАСЬКЕ, вулиця Миру, 4</t>
  </si>
  <si>
    <t>d449901a-3fce-4664-a62e-b65d143abb06</t>
  </si>
  <si>
    <t>Фельдшерсько Акушерський Пункт м. Сокиряни</t>
  </si>
  <si>
    <t>ЧЕРНІВЕЦЬКА область, СОКИРЯНСЬКИЙ район, місто СОКИРЯНИ, вулиця Залізнична, 46</t>
  </si>
  <si>
    <t>d452a2d1-cc5f-4952-89af-811797f8d7f2</t>
  </si>
  <si>
    <t>Яковлівська амбулаторія сімейної медицини</t>
  </si>
  <si>
    <t>ОДЕСЬКА область, РОЗДІЛЬНЯНСЬКИЙ район, село ЯКОВЛІВКА, вулиця Покровська, 33</t>
  </si>
  <si>
    <t>d4536a49-dda0-4317-8137-cf17aa331df0</t>
  </si>
  <si>
    <t>Розівський фельдшерський пункт</t>
  </si>
  <si>
    <t>ДНІПРОПЕТРОВСЬКА область, ШИРОКІВСЬКИЙ район, село РОЗІВКА, вулиця Вишнева, 22</t>
  </si>
  <si>
    <t>d457d933-c865-437d-8f18-3e1d29d673e7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</si>
  <si>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"Стрий" Підстанція ЕМД "Сколе" Пункт ЕМД "Завадка"</t>
  </si>
  <si>
    <t>ЛЬВІВСЬКА область, село ЗАВАДКА, вулиця Шевченка, 70</t>
  </si>
  <si>
    <t>d460f92b-5597-4fce-a6a5-2eb5e6ad1ca7</t>
  </si>
  <si>
    <t>АЗПСМ № 1 м. Каховка</t>
  </si>
  <si>
    <t>ХЕРСОНСЬКА область, місто КАХОВКА, вулиця Велика Куликовська, 73</t>
  </si>
  <si>
    <t>d4614889-2d5c-4659-a65f-e6a6c53f6a5c</t>
  </si>
  <si>
    <t>ФП с.Булдичів</t>
  </si>
  <si>
    <t>БУЛДИЧІВ</t>
  </si>
  <si>
    <t>ЖИТОМИРСЬКА область, РОМАНІВСЬКИЙ район, село БУЛДИЧІВ, вулиця Шевченко, 69</t>
  </si>
  <si>
    <t>d4736492-b7e6-48a1-bbff-6af2c755a689</t>
  </si>
  <si>
    <t>Хімчинська амбулаторія загальної практики сімейної медицини</t>
  </si>
  <si>
    <t>ХИМЧИН</t>
  </si>
  <si>
    <t>ІВАНО-ФРАНКІВСЬКА область, КОСІВСЬКИЙ район, село ХИМЧИН, вулиця Незалежності, 43А</t>
  </si>
  <si>
    <t>d485e565-98cd-4e13-8dea-4d9c71c04807</t>
  </si>
  <si>
    <t>Вільховецька амбулаторія загальної практики сімейної медицини</t>
  </si>
  <si>
    <t>ХМЕЛЬНИЦЬКА область, село ВІЛЬХОВЕЦЬ, вулиця Базарна, 39</t>
  </si>
  <si>
    <t>d488445e-c7dc-44f0-99a0-3a98006db923</t>
  </si>
  <si>
    <t>Високопільська лікарська амбулаторія загальної практики сімейної медицини</t>
  </si>
  <si>
    <t>d48d96ae-9976-4904-9893-a1188a86c4d2</t>
  </si>
  <si>
    <t>Могилянівська лікарська амбулаторія загальної практики сімейної медицини Острозького районного центру ПМСД с.Могиляни, вул. Центральна, 60б</t>
  </si>
  <si>
    <t>МОГИЛЯНИ</t>
  </si>
  <si>
    <t>РІВНЕНСЬКА область, село МОГИЛЯНИ, вулиця Центральна, 60б</t>
  </si>
  <si>
    <t>d49c57a8-1da6-4dc0-aeca-9c6ae844428a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</si>
  <si>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"Стрий" Підстанція ЕМД "Сколе"</t>
  </si>
  <si>
    <t>ЛЬВІВСЬКА область, місто СКОЛЕ, вулиця Стрийська, 29</t>
  </si>
  <si>
    <t>d4a4648d-bec4-4e4a-b0b4-1063bb0ac0d5</t>
  </si>
  <si>
    <t>Терапевтичний відділ 1</t>
  </si>
  <si>
    <t>d4abba04-9a22-481d-989d-dad8d056e3b8</t>
  </si>
  <si>
    <t>КОМУНАЛЬНЕ НЕКОМЕРЦІЙНЕ ПІДПРИЄМСТВО "МЕДИЧНИЙ ЦЕНТР З ПРОФІЛАКТИКИ ТА ЛІКУВАННЯ ЗАЛЕЖНОСТІ М.КРАМАТОРСЬК"</t>
  </si>
  <si>
    <t>ДОНЕЦЬКА область, місто КРАМАТОРСЬК, вулиця Олекси Тихого, 7</t>
  </si>
  <si>
    <t>d4ad37ab-9ab0-428c-895b-0abb9dbb11aa</t>
  </si>
  <si>
    <t>Комунальне некомерційне підприємство "Липовецька центральна районна лікарня"</t>
  </si>
  <si>
    <t>d4b06021-46b1-42fe-969e-bc5e00e93f4e</t>
  </si>
  <si>
    <t>Сербівська амбулаторія загальної практики-сімейної медицини</t>
  </si>
  <si>
    <t>ОДЕСЬКА область, КОДИМСЬКИЙ район, село СЕРБИ, прохід Шкільний, 9</t>
  </si>
  <si>
    <t>d4b81d05-cf53-4f6c-9f48-d4756e26891a</t>
  </si>
  <si>
    <t>Амбулаторія загальної практики сімейної медицини с.Рацеве</t>
  </si>
  <si>
    <t>РАЦЕВЕ</t>
  </si>
  <si>
    <t>ЧЕРКАСЬКА область, ЧИГИРИНСЬКИЙ район, село РАЦЕВЕ, вулиця Садова, 62а</t>
  </si>
  <si>
    <t>d4be11e9-416d-49a8-b9fc-0fc44e2f3128</t>
  </si>
  <si>
    <t>Залузька амбулаторія загальної практики - сімейної медицини</t>
  </si>
  <si>
    <t>ХМЕЛЬНИЦЬКА область, БІЛОГІРСЬКИЙ район, село ЗАЛУЖЖЯ, вулиця Садова, 2а</t>
  </si>
  <si>
    <t>d4c007ea-5356-4a80-9aee-313a9ce1159e</t>
  </si>
  <si>
    <t>Лікарська амбулаторія загальної практики - сімейної медицини с. Устя</t>
  </si>
  <si>
    <t>РІВНЕНСЬКА область, село УСТЯ, вулиця тополева, 2</t>
  </si>
  <si>
    <t>d4c247cf-1ee5-419c-9a8d-04026783d6b5</t>
  </si>
  <si>
    <t>Тиврівська амбулаторія загальної практики - сімейної медицини</t>
  </si>
  <si>
    <t>d4c4f3e7-4f52-4651-8dcc-44061232c564</t>
  </si>
  <si>
    <t>Льгівський фельдшерський пункт</t>
  </si>
  <si>
    <t>ЛЬГІВ</t>
  </si>
  <si>
    <t>ЧЕРНІГІВСЬКА область, ЧЕРНІГІВСЬКИЙ район, село ЛЬГІВ, вулиця Молодіжна, 5Б</t>
  </si>
  <si>
    <t>d4cab67f-16cc-4e18-9545-859bc607cadb</t>
  </si>
  <si>
    <t>ФАП с.Баштанків</t>
  </si>
  <si>
    <t>БАШТАНКІВ</t>
  </si>
  <si>
    <t>ОДЕСЬКА область, КОДИМСЬКИЙ район, село БАШТАНКІВ, вулиця Перемоги, 4</t>
  </si>
  <si>
    <t>d4cd838b-d553-4c0b-8043-cee9f484f8c9</t>
  </si>
  <si>
    <t>d4dbd83c-1342-499f-94c9-2ac0f4f972cd</t>
  </si>
  <si>
    <t>Фельдшерсько-акушерський пункт с.Висоцько КНП Заболотцівська сільська лікарня Заболотцівської сільської ради Бродівського району Львівської області</t>
  </si>
  <si>
    <t>ВИСОЦЬКО</t>
  </si>
  <si>
    <t>ЛЬВІВСЬКА область, БРОДІВСЬКИЙ район, село ВИСОЦЬКО, вулиця Центральна, 10</t>
  </si>
  <si>
    <t>d4e1c1fd-3b8d-41e8-b42f-7b73372bc58c</t>
  </si>
  <si>
    <t>АЗПСМ №2 м.Березне</t>
  </si>
  <si>
    <t>РІВНЕНСЬКА область, БЕРЕЗНІВСЬКИЙ район, місто БЕРЕЗНЕ, вулиця Набережна, 3</t>
  </si>
  <si>
    <t>d4ea53d3-e262-4d8e-bbbe-98ddf1c4ecf9</t>
  </si>
  <si>
    <t>ДИМЕРСЬКА АМБУЛАТОРІЯ ЗАГАЛЬНОЇ ПРАКТИКИ - СІМЕЙНОЇ МЕДИЦИНИ</t>
  </si>
  <si>
    <t>ДИМЕР</t>
  </si>
  <si>
    <t>КИЇВСЬКА область, ВИШГОРОДСЬКИЙ район, смт. ДИМЕР, вулиця РЕВОЛЮЦІЇ, 320</t>
  </si>
  <si>
    <t>d4f115af-c613-4f8c-bcc8-8a243aa55929</t>
  </si>
  <si>
    <t>ЛЬВІВСЬКА область, місто ЛЬВІВ, вулиця Коновальця, 24</t>
  </si>
  <si>
    <t>d4f4f5fa-4a15-43aa-9d83-3f9353a08351</t>
  </si>
  <si>
    <t>фельдшерсько-акушерський пункт села Синиця</t>
  </si>
  <si>
    <t>ЧЕРКАСЬКА область, ХРИСТИНІВСЬКИЙ район, село СИНИЦЯ, вулиця Миру, 67</t>
  </si>
  <si>
    <t>d4f6a18c-24e7-46aa-9a44-efa3dfc35985</t>
  </si>
  <si>
    <t>Комунальне некомерційне підприємство "Обласна клінічна травматологічна лікарня"</t>
  </si>
  <si>
    <t>ДОНЕЦЬКА область, місто ЛИМАН, вулиця Костянтина Гасієва, 36А</t>
  </si>
  <si>
    <t>d4ffa3a8-043c-423c-81eb-f2703da8ab0e</t>
  </si>
  <si>
    <t>Бужанська амбулаторія загальної практики - сімейної медицини</t>
  </si>
  <si>
    <t>БУЖАНКА</t>
  </si>
  <si>
    <t>ЧЕРКАСЬКА область, ЛИСЯНСЬКИЙ район, село БУЖАНКА, вулиця Набережна, 16</t>
  </si>
  <si>
    <t>d50538b4-d6b9-4cbe-ba7c-8efc110a66cc</t>
  </si>
  <si>
    <t>d5080d65-dbd8-4fcf-a7c0-dc0c82983eff</t>
  </si>
  <si>
    <t>Амбулаторія с. Кремидівка</t>
  </si>
  <si>
    <t>КРЕМИДІВКА</t>
  </si>
  <si>
    <t>ОДЕСЬКА область, ЛИМАНСЬКИЙ район, село КРЕМИДІВКА, вулиця Грушевського, 58а</t>
  </si>
  <si>
    <t>d50810fe-1227-4781-92a1-97ffeef3dc6c</t>
  </si>
  <si>
    <t>Амбулаторія ЗПСМ с. Белелуя</t>
  </si>
  <si>
    <t>БЕЛЕЛУЯ</t>
  </si>
  <si>
    <t>ІВАНО-ФРАНКІВСЬКА область, СНЯТИНСЬКИЙ район, село БЕЛЕЛУЯ, вулиця Шкільна, 34</t>
  </si>
  <si>
    <t>d508ff58-9108-49b9-b878-1a17ae9f9b81</t>
  </si>
  <si>
    <t>ХАРКІВСЬКА область, місто ХАРКІВ, проспект Ювілейний, 54Б</t>
  </si>
  <si>
    <t>d50e1eff-cd62-469e-9a21-5dc1398d424d</t>
  </si>
  <si>
    <t>Терапевтичне №2 офтальмологічне</t>
  </si>
  <si>
    <t>ДОНЕЦЬКА область, місто СЛОВ'ЯНСЬК,  МЕДИЧНИЙ, 2</t>
  </si>
  <si>
    <t>d5154964-a127-4e58-80b0-735c6198b3f9</t>
  </si>
  <si>
    <t>АЗПСМ смт.Любашівка</t>
  </si>
  <si>
    <t>d51822fa-8ed2-4211-ae6e-644616ef69e8</t>
  </si>
  <si>
    <t>Гряківська АЗПСМ</t>
  </si>
  <si>
    <t>ГРЯКОВЕ</t>
  </si>
  <si>
    <t>ПОЛТАВСЬКА область, ЧУТІВСЬКИЙ район, село ГРЯКОВЕ, вулиця Центральна, 22</t>
  </si>
  <si>
    <t>d5185808-78db-4cd7-a263-a7b1350dfbb1</t>
  </si>
  <si>
    <t>d51bfb1b-2c12-4e53-9420-28ca58c8409a</t>
  </si>
  <si>
    <t>ТОВ "АМБУЛАТОРІЯ МЕДЕСАНА"</t>
  </si>
  <si>
    <t>d52231aa-8528-44c6-b38b-bbdedb93405e</t>
  </si>
  <si>
    <t>Комунальне підприємство "Волинський обласний центр екстреної медичної допомоги та медицини катастроф" Волинської обласної ради Луцьке районне відділення екстренної медичної допомоги  пункт ЕМД вул.Корольова, 3</t>
  </si>
  <si>
    <t>d52362ed-32f3-4a8f-bc8b-2ad32fbc97e5</t>
  </si>
  <si>
    <t>Комунальне некомерційне підприємство "Олександрійський протитуберкульозний диспансер Кіровоградської обласної ради"</t>
  </si>
  <si>
    <t>КІРОВОГРАДСЬКА область, місто ОЛЕКСАНДРІЯ, вулиця Миру, 61</t>
  </si>
  <si>
    <t>d52424fe-8154-4e74-9e2f-e03f6772a491</t>
  </si>
  <si>
    <t>Лікарська амбулаторія загальної практики сімейної медицини с. Тухля</t>
  </si>
  <si>
    <t>d5277922-3c36-4e50-9f06-3ea62c8983d2</t>
  </si>
  <si>
    <t>Поромівська АЗПСМ</t>
  </si>
  <si>
    <t>ПОРОМІВ</t>
  </si>
  <si>
    <t>ВОЛИНСЬКА область, ІВАНИЧІВСЬКИЙ район, село ПОРОМІВ, вулиця Сонячна, 9</t>
  </si>
  <si>
    <t>d5278b68-3b61-4c62-a33d-42560f487b64</t>
  </si>
  <si>
    <t>Нересницька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</si>
  <si>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ЗАКАРПАТСЬКА область, ТЯЧІВСЬКИЙ район, село НЕРЕСНИЦЯ, вулиця грушевського, 80</t>
  </si>
  <si>
    <t>d5299765-d899-4234-ad39-4e24f3b0a326</t>
  </si>
  <si>
    <t>ДПВ №1</t>
  </si>
  <si>
    <t>d52b1331-c22e-48f1-af60-41bd88bc2d39</t>
  </si>
  <si>
    <t>КИЇВСЬКА область, місто ІРПІНЬ, вулиця Ветеранів Афганістану, 18а</t>
  </si>
  <si>
    <t>d5328558-f381-4e52-93e7-c287799227c4</t>
  </si>
  <si>
    <t>Андріївська амбулаторія загальної практики сімейної медицини</t>
  </si>
  <si>
    <t>ДНІПРОПЕТРОВСЬКА область, ШИРОКІВСЬКИЙ район, село АНДРІЇВКА, вулиця Державна, 28</t>
  </si>
  <si>
    <t>d53b6957-e36c-4914-a5bd-f2085aafd244</t>
  </si>
  <si>
    <t>КНП "ЦПСМД №1" Деснянського р-ну м.Києва, Амбулаторія загальної практики - сімейної медицини №7</t>
  </si>
  <si>
    <t>d53dea33-3337-4025-a02f-f36d3c5aec6a</t>
  </si>
  <si>
    <t>Амбулаторія загальної практики - сімейної медицини с.Стара Водолага</t>
  </si>
  <si>
    <t>СТАРА ВОДОЛАГА</t>
  </si>
  <si>
    <t>ХАРКІВСЬКА область, НОВОВОДОЛАЗЬКИЙ район, село СТАРА ВОДОЛАГА, вулиця Ребрика, 69</t>
  </si>
  <si>
    <t>d53f24b3-e0ec-48bc-a7ed-306936c976e4</t>
  </si>
  <si>
    <t>АЗПСМ №6</t>
  </si>
  <si>
    <t>d54e7db6-4afa-4d23-b8dd-1346c7297c3c</t>
  </si>
  <si>
    <t>Вечірківський фельдшерсько-акушерський пункт</t>
  </si>
  <si>
    <t>ВЕЧІРКИ</t>
  </si>
  <si>
    <t>ПОЛТАВСЬКА область, ПИРЯТИНСЬКИЙ район, село ВЕЧІРКИ, вулиця Центральна, 35</t>
  </si>
  <si>
    <t>d565cf68-00e1-47ff-b019-ce3a29f2af75</t>
  </si>
  <si>
    <t>Амбулаторія загальної практики сімейної медицини №10</t>
  </si>
  <si>
    <t>d5669f0d-0b18-4d54-b688-604a85b8d30c</t>
  </si>
  <si>
    <t>Чупахівська амбулаторія загальної практики сімейної медицини</t>
  </si>
  <si>
    <t>СУМСЬКА область, ОХТИРСЬКИЙ район, смт. ЧУПАХІВКА, вулиця Воздвиженська, 23</t>
  </si>
  <si>
    <t>d5693990-f5ce-4eb4-9408-6ab8bb75d76e</t>
  </si>
  <si>
    <t>АЗПСМ с.Дідівщина</t>
  </si>
  <si>
    <t>ДІДІВЩИНА</t>
  </si>
  <si>
    <t>КИЇВСЬКА область, ФАСТІВСЬКИЙ район, село ДІДІВЩИНА, вулиця Ломоносова, 28</t>
  </si>
  <si>
    <t>d56be0d0-ea86-434b-9c92-2aa5a3708ee5</t>
  </si>
  <si>
    <t>Фельдшерський пункт с.Світле</t>
  </si>
  <si>
    <t>ОДЕСЬКА область, ЛИМАНСЬКИЙ район, селище СВІТЛЕ, вулиця Комунальна, 37</t>
  </si>
  <si>
    <t>d56ed88d-1504-42f2-86d2-5a93d288b543</t>
  </si>
  <si>
    <t>Амбулаторія ЗПСМ № 2 м. Кривий Ріг (КНП "ЦПМСД № 1" Криворізької МР)</t>
  </si>
  <si>
    <t>d570e54d-95c4-453a-a10b-bdcb9e43de38</t>
  </si>
  <si>
    <t>КНП "Міська лікарня №6" ЗМР</t>
  </si>
  <si>
    <t>d571da40-363e-49ba-8813-6f3251a505b8</t>
  </si>
  <si>
    <t>Фельдшерсько-акушерський пункт с. Великі Грибовичі</t>
  </si>
  <si>
    <t>ВЕЛИКІ ГРИБОВИЧІ</t>
  </si>
  <si>
    <t>ЛЬВІВСЬКА область, ЖОВКІВСЬКИЙ район, село ВЕЛИКІ ГРИБОВИЧІ, вулиця Миру, 1</t>
  </si>
  <si>
    <t>d5729f1c-189f-44e4-b75c-5f09665a6ee0</t>
  </si>
  <si>
    <t>КНП "ЦПМСД № 3 Дарницького р-ну м. Києва" Амбулаторія ЗПСМ № 2</t>
  </si>
  <si>
    <t>d575ae9b-8137-4b4c-9eb0-39bd4a17f90f</t>
  </si>
  <si>
    <t>Пункт екстреної ( швидкої ) медичної допомоги "Садгора - 1 "</t>
  </si>
  <si>
    <t>ЧЕРНІВЕЦЬКА область, місто ЧЕРНІВЦІ, вулиця І. Підкови, 13</t>
  </si>
  <si>
    <t>d57eda94-9f3b-4bf5-8f4f-95001d5091e6</t>
  </si>
  <si>
    <t>Комунальне некомерційне підприємство "Кам`янка-Бузька центральна районна лікарня"</t>
  </si>
  <si>
    <t>d5813c31-203d-465e-b97c-ee57c681b6f3</t>
  </si>
  <si>
    <t>Медичний кабінет "Дитяче здоров'я"</t>
  </si>
  <si>
    <t>ІВАНО-ФРАНКІВСЬКА область, місто КАЛУШ, вулиця Михайла Грушевського, 42/44</t>
  </si>
  <si>
    <t>d5850771-fd24-43af-8eeb-72110ef5c7f7</t>
  </si>
  <si>
    <t>Комунальне підприємство "Волинський обласний центр екстреної медичної допомоги та медицини катастроф" Волинської обласної ради Камінь-Каширське відділення екстренної медичної допомоги</t>
  </si>
  <si>
    <t>d586e076-2f32-4d3c-8a4b-ed4e50983337</t>
  </si>
  <si>
    <t>d58cc46f-dedf-4a2a-8abf-5d10190a2842</t>
  </si>
  <si>
    <t>Місце надання послуги № 5</t>
  </si>
  <si>
    <t>ДНІПРОПЕТРОВСЬКА область, місто КАМ'ЯНСЬКЕ, вулиця Архівна, 6</t>
  </si>
  <si>
    <t>d58fc1a4-b7a5-4905-8a7e-280418aa8f04</t>
  </si>
  <si>
    <t>Шепетівська філія діалізного відділення КНП "ХОЛ" Хмельницької обласної ради</t>
  </si>
  <si>
    <t>ХМЕЛЬНИЦЬКА область, місто ШЕПЕТІВКА, вулиця В. Котика, 85</t>
  </si>
  <si>
    <t>d599daaf-00f1-4d1d-9c49-3aa372a43e74</t>
  </si>
  <si>
    <t>Амбулаторія загальної практики-сімейної медицини смт. Стара Ушиця</t>
  </si>
  <si>
    <t>ХМЕЛЬНИЦЬКА область, смт. СТАРА УШИЦЯ, вулиця Головна, 77</t>
  </si>
  <si>
    <t>d5b2f841-1a84-44e1-b817-a7e509c473b1</t>
  </si>
  <si>
    <t>Фельдшерський пункт с. Новоолександрівка</t>
  </si>
  <si>
    <t>ОДЕСЬКА область, ВЕЛИКОМИХАЙЛІВСЬКИЙ район, село НОВООЛЕКСАНДРІВКА, вулиця Покровська, 44</t>
  </si>
  <si>
    <t>d5b35990-fc2c-42b0-87a0-f3908fa02c93</t>
  </si>
  <si>
    <t>КНП ЦПМСД 2  АЗПСМ №2</t>
  </si>
  <si>
    <t>d5bcd18b-b40b-4d97-84e3-7000c71286d6</t>
  </si>
  <si>
    <t>d5be3c2c-7c97-40a2-809b-98a3489f4385</t>
  </si>
  <si>
    <t>Пункт екстреної ( швидкої ) медичної допомоги "Путила"</t>
  </si>
  <si>
    <t>d5c017df-cbf3-4d1d-97e4-3c276e8ac350</t>
  </si>
  <si>
    <t>КНП КМР "Міський консультативно-діагностичний центр" бульвар Будівельників 23</t>
  </si>
  <si>
    <t>ДНІПРОПЕТРОВСЬКА область, село КАМ'ЯНСЬКЕ, бульвар Будівельників, 23</t>
  </si>
  <si>
    <t>d5c360c2-c090-4f45-8fad-1eff724e2a5d</t>
  </si>
  <si>
    <t>Філія №1</t>
  </si>
  <si>
    <t>ІВАНО-ФРАНКІВСЬКА область, місто КАЛУШ, вулиця Дзвонарська, 5</t>
  </si>
  <si>
    <t>d5ccb400-21c7-4bf2-8ea7-e6002f52c330</t>
  </si>
  <si>
    <t>Медичний центр ПП "ЛДЦ "ВАШЕ ЗДОРОВ'Я"</t>
  </si>
  <si>
    <t>ХАРКІВСЬКА область, місто ХАРКІВ, вулиця Клочківська, 337А</t>
  </si>
  <si>
    <t>d5ccc032-580d-4308-971f-39067f73b02c</t>
  </si>
  <si>
    <t>Амбулаторія загальної практики-сімейної медицини с. Табаки</t>
  </si>
  <si>
    <t>ТАБАКИ</t>
  </si>
  <si>
    <t>ОДЕСЬКА область, БОЛГРАДСЬКИЙ район, село ТАБАКИ, вулиця Школьна, 74В</t>
  </si>
  <si>
    <t>d5cff8f1-509b-46ef-9cd2-e26d59821945</t>
  </si>
  <si>
    <t>ФП с. Городнявка</t>
  </si>
  <si>
    <t>ГОРОДНЯВКА</t>
  </si>
  <si>
    <t>ХМЕЛЬНИЦЬКА область, ШЕПЕТІВСЬКИЙ район, село ГОРОДНЯВКА, вулиця Молодіжна, 13</t>
  </si>
  <si>
    <t>d5d617e9-2045-4aa7-bdfc-f4903ad77c7d</t>
  </si>
  <si>
    <t>Звенигородський фельдшерський пункт</t>
  </si>
  <si>
    <t>ТЕРНОПІЛЬСЬКА область, БУЧАЦЬКИЙ район, село ЗВЕНИГОРОД, вулиця Млинська, 13</t>
  </si>
  <si>
    <t>d5daa1c4-0713-4f68-98e9-9fceb7b49ead</t>
  </si>
  <si>
    <t>КОМУНАЛЬНЕ НЕКОМЕРЦІЙНЕ ПІДПРИЄМСТВО '' БАХМАЦЬКА МІСЬКА ЛІКАРНЯ'' БАХМАЦЬКОЇ МІСЬКОЇ РАДИ</t>
  </si>
  <si>
    <t>ЧЕРНІГІВСЬКА область, БАХМАЦЬКИЙ район, місто БАХМАЧ, вулиця Соборності, 66</t>
  </si>
  <si>
    <t>d5dec667-9225-43a9-ad5d-d359abf66152</t>
  </si>
  <si>
    <t>Міська амбулаторія загальної практики-сімейної медицини №2 Центру первинної медико-санітарної допомоги  Ковельського МТМО</t>
  </si>
  <si>
    <t>d5e041d2-766e-4c0f-9192-486f6bed9738</t>
  </si>
  <si>
    <t>КОМУНАЛЬНЕ НЕКОМЕРЦІЙНЕ ПІДПРИЄМСТВО "ЦЕНТР ПЕРВИННОЇ МЕДИКО-САНІТАРНОЇ ДОПОМОГИ М. ГОРІШНІ ПЛАВНІ ГОРІШНЬОПЛАВНІВСЬКОЇ МІСЬКОЇ РАДИ ПОЛТАВСЬКОЇ ОБЛАСТІ" (с. Кияшки, вул. Лугова буд. 4)</t>
  </si>
  <si>
    <t>d5e3a71a-69b0-4fe3-89ef-e82a74f32629</t>
  </si>
  <si>
    <t>Калмиківська сільська лікарська амбулаторія загальної практики – сімейної медицини</t>
  </si>
  <si>
    <t>КАЛМИКІВКА</t>
  </si>
  <si>
    <t>ЛУГАНСЬКА область, СТАРОБІЛЬСЬКИЙ район, село КАЛМИКІВКА, вулиця Аграрна, 25</t>
  </si>
  <si>
    <t>d5ec5b83-1e93-40d6-a100-4c17f192a73a</t>
  </si>
  <si>
    <t>КНП "ЧЕРКАСЬКИЙ ОБЛАСНИЙ ОНКОЛОГІЧНИЙ ДИСПАНСЕР ЧЕРКАСЬКОЇ ОБЛАСНОЇ РАДИ"</t>
  </si>
  <si>
    <t>ЧЕРКАСЬКА область, місто ЧЕРКАСИ, вулиця Мечнікова, 25</t>
  </si>
  <si>
    <t>d5ede11d-d9da-47b5-894e-ec2c23380c25</t>
  </si>
  <si>
    <t>АЗПСМ с. Медведівка</t>
  </si>
  <si>
    <t>ХАРКІВСЬКА область, КЕГИЧІВСЬКИЙ район, село МЕДВЕДІВКА, вулиця Центральна, 16</t>
  </si>
  <si>
    <t>d5ef0cbc-3831-4c3a-9dff-6b1cfd99d2f0</t>
  </si>
  <si>
    <t>Амбулаторія загальної практики - сімейної медицини "Центр-2"</t>
  </si>
  <si>
    <t>d5f22055-d582-426d-a43e-42278167783d</t>
  </si>
  <si>
    <t>Міська лікарська амбулаторія №2 (базова)</t>
  </si>
  <si>
    <t>СУМСЬКА область, КРОЛЕВЕЦЬКИЙ район, місто КРОЛЕВЕЦЬ, бульвар Шевченка , 57</t>
  </si>
  <si>
    <t>d601309c-1e9d-4078-a2b5-bb836e5156e0</t>
  </si>
  <si>
    <t>Пункт здоров’я  с. Іванівка</t>
  </si>
  <si>
    <t>МИКОЛАЇВСЬКА область, ОЧАКІВСЬКИЙ район, село ІВАНІВКА, вулиця Дніпробузька, 8ж</t>
  </si>
  <si>
    <t>d6035e60-8f91-469c-a28f-09618143650a</t>
  </si>
  <si>
    <t>Госпіталь</t>
  </si>
  <si>
    <t>ЧЕРНІВЕЦЬКА область, місто ЧЕРНІВЦІ,  ФАСТІВСЬКА, 20</t>
  </si>
  <si>
    <t>d60aedc3-6d64-4a14-96f0-1bacc11a65a8</t>
  </si>
  <si>
    <t>Амбулатория загальної практики сімейної медицини смт.Донець</t>
  </si>
  <si>
    <t>ХАРКІВСЬКА область, БАЛАКЛІЙСЬКИЙ район, смт. ДОНЕЦЬ, вулиця центральна, 5</t>
  </si>
  <si>
    <t>d60b2282-f02c-4021-bdec-aefd37defb73</t>
  </si>
  <si>
    <t>Амбулаторія ЗПСМ №7  КНП "ЦПМСД №1" Голосіївського району міста Києва</t>
  </si>
  <si>
    <t>М.КИЇВ, місто КИЇВ, проспект Глушкова, 31а</t>
  </si>
  <si>
    <t>d60d43bc-087d-4f09-ba47-d653e786bdb2</t>
  </si>
  <si>
    <t>Вовнянський фельдшерський пункт</t>
  </si>
  <si>
    <t>ВОВНА</t>
  </si>
  <si>
    <t>СУМСЬКА область, ШОСТКИНСЬКИЙ район, село ВОВНА, вулиця Центральна, 66</t>
  </si>
  <si>
    <t>d60e152c-2e1b-46f2-a1c4-0976f2d6a793</t>
  </si>
  <si>
    <t>КНП ЦПМСД №1 м.Вінниці АЗПСМ №3</t>
  </si>
  <si>
    <t>ВІННИЦЬКА область, місто ВІННИЦЯ, вулиця Антонова, 44</t>
  </si>
  <si>
    <t>d60e4636-5de4-4ad8-b164-85189d1a6f2f</t>
  </si>
  <si>
    <t>Амбулаторія загальної практики-сімейної медицини села Ходорків КНП "Попільнянський центр ПМСД" попільнянської селищної ради</t>
  </si>
  <si>
    <t>ХОДОРКІВ</t>
  </si>
  <si>
    <t>ЖИТОМИРСЬКА область, ПОПІЛЬНЯНСЬКИЙ район, село ХОДОРКІВ, вулиця Слобода, 99</t>
  </si>
  <si>
    <t>d60f4fc6-49e0-442a-b1da-44f66f921c0d</t>
  </si>
  <si>
    <t>ПОЛТАВСЬКА область, місто ПОЛТАВА, вулиця Сковороди, 25</t>
  </si>
  <si>
    <t>d6135f04-1ae7-4fd2-b2db-de69d96e6190</t>
  </si>
  <si>
    <t>Філія КНП ЦПМСД Дарницького району Амбулаторія №5</t>
  </si>
  <si>
    <t>d615e3ca-71aa-4c3c-8691-b6f44c568526</t>
  </si>
  <si>
    <t>ФП с. Іванівці</t>
  </si>
  <si>
    <t>ВІННИЦЬКА область, ЛІТИНСЬКИЙ район, село ІВАНІВЦІ, вулиця Садова, 1</t>
  </si>
  <si>
    <t>d616852b-5754-4fb7-90ad-2d43a02348d0</t>
  </si>
  <si>
    <t>Центральне стерелізаційне відділення</t>
  </si>
  <si>
    <t>d616fad1-2942-4e28-b5c1-11a1dde9ee51</t>
  </si>
  <si>
    <t>Кременецька станція, Ланівецька підстанція</t>
  </si>
  <si>
    <t>ТЕРНОПІЛЬСЬКА область, місто ЛАНІВЦІ, вулиця Тараса Шевченка, 30</t>
  </si>
  <si>
    <t>d61726bc-b62d-4edc-978e-be0f21a9509d</t>
  </si>
  <si>
    <t>КНП "Добровеличківська центральна районна лікарня"</t>
  </si>
  <si>
    <t>КІРОВОГРАДСЬКА область, ДОБРОВЕЛИЧКІВСЬКИЙ район, смт. ДОБРОВЕЛИЧКІВКА, провулок Аркадія Артюха, 10</t>
  </si>
  <si>
    <t>d61ccc9c-3f6d-44e8-b5e7-ab9a712e71df</t>
  </si>
  <si>
    <t>Адамівська ЛА ЗПСМ  (КНП "ЦПМСД" Криничанської СР №2)</t>
  </si>
  <si>
    <t>ДНІПРОПЕТРОВСЬКА область, КРИНИЧАНСЬКИЙ район, село АДАМІВКА, вулиця Нова, 5</t>
  </si>
  <si>
    <t>d61d96cc-dd2b-406e-b531-795c1230e3d8</t>
  </si>
  <si>
    <t>d626b0cb-9acc-4f23-943d-bf79c754a308</t>
  </si>
  <si>
    <t>d629d025-a1a1-44af-981a-f2bf1c435f87</t>
  </si>
  <si>
    <t>Лікувальний комплекс за вул. Федора Толбухіна 128</t>
  </si>
  <si>
    <t>МИКОЛАЇВСЬКА область, місто ПЕРВОМАЙСЬК, вулиця Федора Толбухіна, 128</t>
  </si>
  <si>
    <t>d632f130-8ad5-488b-a4de-282d02976779</t>
  </si>
  <si>
    <t>Фельдшерсько-акушерський пункт села Загорб</t>
  </si>
  <si>
    <t>ЗАГОРБ</t>
  </si>
  <si>
    <t>ЗАКАРПАТСЬКА область, ВЕЛИКОБЕРЕЗНЯНСЬКИЙ район, село ЗАГОРБ, вулиця , 100</t>
  </si>
  <si>
    <t>d6336217-959d-4610-8003-512899ab271e</t>
  </si>
  <si>
    <t>Макіївська сільська лікарська амбулаторія</t>
  </si>
  <si>
    <t>ЧЕРНІГІВСЬКА область, НОСІВСЬКИЙ район, село МАКІЇВКА, вулиця Центральна, 2а</t>
  </si>
  <si>
    <t>d63fd200-6270-477a-b73f-e60dd68d9ef5</t>
  </si>
  <si>
    <t>Амбулаторія № 2 КУ "ЦПМСД № 2"</t>
  </si>
  <si>
    <t>d641df0c-4dc7-4c71-9395-29b1f5d71151</t>
  </si>
  <si>
    <t>Амбулаторія загальної практики –сімейної медицини №7</t>
  </si>
  <si>
    <t>М.КИЇВ, місто КИЇВ, проспект Маяковського , 18 -А</t>
  </si>
  <si>
    <t>d642398a-2895-4bc4-8e0a-fd7521b24068</t>
  </si>
  <si>
    <t>Амбулаторія ЗПСМ №9  КНП "ЦПМСД №1" Голосіївського району міста Києва</t>
  </si>
  <si>
    <t>М.КИЇВ, місто КИЇВ, вулиця Столичне шосе, 35</t>
  </si>
  <si>
    <t>d645dd78-0ab6-46c7-a4af-b393a762e85c</t>
  </si>
  <si>
    <t>МИКОЛАЇВСЬКА область, місто МИКОЛАЇВ, вулиця Дунаєва, 39/7</t>
  </si>
  <si>
    <t>d647b89b-2f45-44bb-afad-5c204c6ab1ad</t>
  </si>
  <si>
    <t>Фельдшерський пункт с. Гніздище</t>
  </si>
  <si>
    <t>ГНІЗДИЩЕ</t>
  </si>
  <si>
    <t>ЧЕРНІГІВСЬКА область, ГОРОДНЯНСЬКИЙ район, село ГНІЗДИЩЕ, вулиця Перемоги, 28</t>
  </si>
  <si>
    <t>d6558e35-516c-420b-a0cd-f96406d00d18</t>
  </si>
  <si>
    <t>ФП с. Романів</t>
  </si>
  <si>
    <t>ХМЕЛЬНИЦЬКА область, ШЕПЕТІВСЬКИЙ район, село РОМАНІВ, вулиця Партизанська, 38</t>
  </si>
  <si>
    <t>d6591f77-9821-4cee-8500-f2db3241b9c7</t>
  </si>
  <si>
    <t>Комунальне некомерційне підприємство Кам'янської міської ради "Міська лікарня №5"</t>
  </si>
  <si>
    <t>d65d4be2-358d-4821-921a-cf0f13ab6f17</t>
  </si>
  <si>
    <t>Комунальне некомерційне підприємство "Недригайлівська лікарня" Недригайлівської селищної ради</t>
  </si>
  <si>
    <t>d65f1c76-b3ae-4037-b260-4276ba2fdffc</t>
  </si>
  <si>
    <t>d6626596-f670-44db-ba35-0e4f842b0c8d</t>
  </si>
  <si>
    <t>Амбулаторія загальної практики-сімейної медицини №2 м.Вовчанськ</t>
  </si>
  <si>
    <t>d66d0b8b-fa77-4dec-8d85-bf1694f60eeb</t>
  </si>
  <si>
    <t>(вул.Шота Руставелі,26) КОМУНАЛЬНЕ НЕКОМЕРЦІЙНЕ ПІДПРИЄМСТВО "КИЇВСЬКА СТОМАТОЛОГІЯ"</t>
  </si>
  <si>
    <t>М.КИЇВ, місто КИЇВ, вулиця Шота Руставелі, 26</t>
  </si>
  <si>
    <t>d676779a-f78b-4b90-8df0-6d28c2eaec74</t>
  </si>
  <si>
    <t>ВІННИЦЬКА область, МОГИЛІВ-ПОДІЛЬСЬКИЙ район, село КОЗЛІВ, вулиця Незалежності, 88</t>
  </si>
  <si>
    <t>d67d4673-17da-4994-82d7-9b8d16ebbdea</t>
  </si>
  <si>
    <t>ІВАНО-ФРАНКІВСЬКА область, ГАЛИЦЬКИЙ район, місто ГАЛИЧ, вулиця Н.Вівчаренко, 36</t>
  </si>
  <si>
    <t>d680fe23-f095-4c6e-a980-f75f1f331faf</t>
  </si>
  <si>
    <t>Амбулаторія №2 Комунального некомерційного підприємства "Центр первинної медико-санітарної допомоги" Бердичівської міської ради</t>
  </si>
  <si>
    <t>ЖИТОМИРСЬКА область, ЖИТОМИРСЬКА район, місто БЕРДИЧІВ, вулиця Бистрицька, 22</t>
  </si>
  <si>
    <t>d6843e27-b5b7-4212-8a24-0f132786180d</t>
  </si>
  <si>
    <t>ПЗ с. Свобода</t>
  </si>
  <si>
    <t>ЗАКАРПАТСЬКА область, МІЖГІРСЬКИЙ район, село СВОБОДА, вулиця без назви, 433</t>
  </si>
  <si>
    <t>d684b2fb-0050-485d-a55a-bde3f28bbf58</t>
  </si>
  <si>
    <t>ФП с.Іванків</t>
  </si>
  <si>
    <t>ВІННИЦЬКА область, ЯМПІЛЬСЬКИЙ район, село ІВАНКІВ, вулиця Прикордонна, 56</t>
  </si>
  <si>
    <t>d688b1ad-ae0a-4f2c-982e-c86ca0e3eeb2</t>
  </si>
  <si>
    <t>Комунальне Некомерційне Підприємство "Люботинська міська лікарня" Люботинської міської ради Харківської області</t>
  </si>
  <si>
    <t>d68a9523-85cd-420c-8ddf-e0847303dbb5</t>
  </si>
  <si>
    <t>Пашковецька амбулаторія загальної практики - сімейної медицини</t>
  </si>
  <si>
    <t>ХМЕЛЬНИЦЬКА область, СТАРОКОСТЯНТИНІВСЬКИЙ район, село ПАШКІВЦІ, вулиця Миру, 27/1</t>
  </si>
  <si>
    <t>d68af8ab-2ab1-4f3d-aa47-72076676ad85</t>
  </si>
  <si>
    <t>Амбулаторія загальної практики та сімейної медицини с.Скелівка</t>
  </si>
  <si>
    <t>ЛЬВІВСЬКА область, СТАРОСАМБІРСЬКИЙ район, село СКЕЛІВКА, вулиця Центральна, 95</t>
  </si>
  <si>
    <t>d68b1afe-16b5-43e4-9d1a-a1732d0af6a3</t>
  </si>
  <si>
    <t>Фельдшерський пункт с. Андріяшівка</t>
  </si>
  <si>
    <t>ВІННИЦЬКА область, КРИЖОПІЛЬСЬКИЙ район, село АНДРІЯШІВКА, вулиця Шевченка, 1</t>
  </si>
  <si>
    <t>d6908757-0ee9-4620-a8ca-92293e35fc63</t>
  </si>
  <si>
    <t>Теплицька сільська лікарська амбулаторія загальної практики - сімейної медицини</t>
  </si>
  <si>
    <t>ТЕПЛИЦЯ</t>
  </si>
  <si>
    <t>ОДЕСЬКА область, АРЦИЗЬКИЙ район, село ТЕПЛИЦЯ, вулиця Центральна, 91</t>
  </si>
  <si>
    <t>d69ae8de-1636-42dd-8ceb-33b560a2caa7</t>
  </si>
  <si>
    <t>Амбулаторія загальної практики сімейної медицини с. Соколівка</t>
  </si>
  <si>
    <t>ІВАНО-ФРАНКІВСЬКА область, КОСІВСЬКИЙ район, село СОКОЛІВКА, вулиця Горби, 1а</t>
  </si>
  <si>
    <t>d69e78b1-798f-4f7e-8629-0b57a57858d2</t>
  </si>
  <si>
    <t>Азовська амбулаторія загальної практики сімейної медицини</t>
  </si>
  <si>
    <t>ЗАПОРІЗЬКА область, ЯКИМІВСЬКИЙ район, смт. КИРИЛІВКА, проспект Азовський, 12</t>
  </si>
  <si>
    <t>d6a0bd86-86e0-4869-a203-370e198732f6</t>
  </si>
  <si>
    <t>ЛЬВІВСЬКА область, місто СОКАЛЬ, вулиця Шашкевича, 100</t>
  </si>
  <si>
    <t>d6a399f4-172c-4348-bd8c-5f8db467c3ea</t>
  </si>
  <si>
    <t>КНП "Івано-Франківський обласний центр громадського здоров'я Івано-Франківської обласної ради"</t>
  </si>
  <si>
    <t>Івано-Франківськ</t>
  </si>
  <si>
    <t>ІВАНО-ФРАНКІВСЬКА область, місто Івано-Франківськ, вулиця Матейки, 20</t>
  </si>
  <si>
    <t>d6a790ba-0c8c-40be-bef2-ae171753c226</t>
  </si>
  <si>
    <t>Відділ сімейної медицини АЗПСМ Великолюбінської селищної ради</t>
  </si>
  <si>
    <t>d6aac449-1865-4e30-8947-9e24667a78db</t>
  </si>
  <si>
    <t>Лікувально-діагностичний комплекс № 3</t>
  </si>
  <si>
    <t>КІРОВОГРАДСЬКА область, НОВОМИРГОРОДСЬКИЙ район, місто НОВОМИРГОРОД, вулиця Соборності, 199</t>
  </si>
  <si>
    <t>d6ab78cd-23b8-4739-831d-d17068f8ac07</t>
  </si>
  <si>
    <t>Пункт здоров'я с. Валява</t>
  </si>
  <si>
    <t>ЧЕРНІВЕЦЬКА область, КІЦМАНСЬКИЙ район, село ВАЛЯВА, вулиця Н. Яремчука, 2</t>
  </si>
  <si>
    <t>d6ac9c4b-6004-4c25-a3d5-1fa123b20410</t>
  </si>
  <si>
    <t>d6ad10f5-aba5-4513-8fd2-a90e408a7282</t>
  </si>
  <si>
    <t>Фельдшерський пункт с.Грабовець</t>
  </si>
  <si>
    <t>ТЕРНОПІЛЬСЬКА область, ТЕРНОПІЛЬСЬКИЙ район, село ГРАБОВЕЦЬ, вулиця Багата, 5</t>
  </si>
  <si>
    <t>d6b02ab5-d3c1-4067-ba74-32cddf49cf56</t>
  </si>
  <si>
    <t>Комунальне некомерційне підприємство "Центр первинної медико-санітарної допомоги № 1" Солом'янського району м. Києва, амбулаторія загальної практики-сімейної медицини №5</t>
  </si>
  <si>
    <t>М.КИЇВ, місто КИЇВ, бульвар Вацлава Гавела, 7в</t>
  </si>
  <si>
    <t>d6b24780-0379-4407-a113-afa6b5a6cd75</t>
  </si>
  <si>
    <t>d6b25f1d-482f-45e4-bc47-ce962869e884</t>
  </si>
  <si>
    <t>Булахівська амбулаторія загальної практики сімейної медицини імені Рогана Віктора Івановича</t>
  </si>
  <si>
    <t>БУЛАХІВКА</t>
  </si>
  <si>
    <t>ДНІПРОПЕТРОВСЬКА область, ПАВЛОГРАДСЬКИЙ район, село БУЛАХІВКА, прохід Лікарняний, 14-а</t>
  </si>
  <si>
    <t>d6b47d61-de69-43c0-a4f8-dd4c5d0643c6</t>
  </si>
  <si>
    <t>АЗПСМ с.Познанка Перша</t>
  </si>
  <si>
    <t>ПОЗНАНКА ПЕРША</t>
  </si>
  <si>
    <t>ОДЕСЬКА область, ЛЮБАШІВСЬКИЙ район, село ПОЗНАНКА ПЕРША, прохід Миру, 2</t>
  </si>
  <si>
    <t>d6b7678f-9125-46f3-ab36-991ed468a63a</t>
  </si>
  <si>
    <t>Місце надання послуг № 4</t>
  </si>
  <si>
    <t>d6b877b6-e88c-4212-8dce-b7754a7a92f6</t>
  </si>
  <si>
    <t>ФАП с.Ісайки</t>
  </si>
  <si>
    <t>ІСАЙКИ</t>
  </si>
  <si>
    <t>КИЇВСЬКА область, БОГУСЛАВСЬКИЙ район, село ІСАЙКИ, вулиця ЛЕНКІВЩИНА, 1</t>
  </si>
  <si>
    <t>d6ba0906-ea4d-4333-be53-ce427be488c1</t>
  </si>
  <si>
    <t>ФОП Крамаренко Євгенія Миколаївна</t>
  </si>
  <si>
    <t>ОДЕСЬКА область, місто ОДЕСА, вулиця Ільфа та Петрова, 8А</t>
  </si>
  <si>
    <t>d6bc867a-60ce-4c56-9c88-850f8c2b2197</t>
  </si>
  <si>
    <t>Лікувально-діагностичний центр</t>
  </si>
  <si>
    <t>ЗАПОРІЗЬКА область, МИХАЙЛІВСЬКИЙ район, смт. МИХАЙЛІВКА,  ЛІКАРНЯНИЙ, 3</t>
  </si>
  <si>
    <t>d6ce1d04-1342-4522-981c-851b671715bf</t>
  </si>
  <si>
    <t>Кабінет лікаря-педіатра</t>
  </si>
  <si>
    <t>d6d9a300-138e-4573-84bb-a32f2d532503</t>
  </si>
  <si>
    <t>Амбулаторія загальної практики - сімейної медицини село Станишівки</t>
  </si>
  <si>
    <t>ЖИТОМИРСЬКА область, ЖИТОМИРСЬКИЙ район, село СТАНИШІВКА, вулиця Незнайко, 42</t>
  </si>
  <si>
    <t>d6dca3d1-21e2-43fe-ab3a-d0f561d287b5</t>
  </si>
  <si>
    <t>Товариство з обмеженою відповідальністю лікувально-профілактичний заклад "Сіммед"</t>
  </si>
  <si>
    <t>ЧЕРНІГІВСЬКА область, місто ЧЕРНІГІВ, вулиця Незалежності, 56</t>
  </si>
  <si>
    <t>d6e096d7-b292-41ba-81a2-7e18cb77f8c0</t>
  </si>
  <si>
    <t>Локачинська АЗПСМ</t>
  </si>
  <si>
    <t>d6e3476b-784f-4138-87dd-b01d38f1ea0e</t>
  </si>
  <si>
    <t>Фельдшерський пункт с. Товсті Роги</t>
  </si>
  <si>
    <t>ТОВСТІ РОГИ</t>
  </si>
  <si>
    <t>ЧЕРКАСЬКА область, ЛИСЯНСЬКИЙ район, село ТОВСТІ РОГИ, вулиця Макарівська, 29а</t>
  </si>
  <si>
    <t>d6e7e3eb-f231-4c6f-8ec3-dc00be00612b</t>
  </si>
  <si>
    <t>Кам`янсько-Дніпровська амбулаторія загальної практики-сімейної медицини №1</t>
  </si>
  <si>
    <t>ЗАПОРІЗЬКА область, КАМ'ЯНСЬКО-ДНІПРОВСЬКИЙ район, місто КАМ'ЯНКА-ДНІПРОВСЬКА, вулиця Промислова, 12</t>
  </si>
  <si>
    <t>d6ea8b86-bb19-460a-b4de-35a1e327ed4e</t>
  </si>
  <si>
    <t>Амбулаторія загальної практики сімейної медицини с. Михалкове</t>
  </si>
  <si>
    <t>МИХАЛКОВЕ</t>
  </si>
  <si>
    <t>ЧЕРНІВЕЦЬКА область, СОКИРЯНСЬКИЙ район, село МИХАЛКОВЕ, вулиця Макаренка, 24</t>
  </si>
  <si>
    <t>d6f0aa8d-3c5b-4131-9217-077e5a6a4ae0</t>
  </si>
  <si>
    <t>СУМСЬКА область, СЕРЕДИНО-БУДСЬКИЙ район, смт. ЗНОБ-НОВГОРОДСЬКЕ, вулиця Шкільна, 17</t>
  </si>
  <si>
    <t>d6f9091b-4f20-4c6c-8014-b4e7db9cf136</t>
  </si>
  <si>
    <t>Комунальне некомерційне підприємство "Вінницький міський клінічний пологовий будинок№2" Гінекологічне відділення</t>
  </si>
  <si>
    <t>d6fa0319-f15b-47b6-9138-b19bbb924c18</t>
  </si>
  <si>
    <t>Фельдшерсько-акушерський пункт села Пужники</t>
  </si>
  <si>
    <t>ПУЖНИКИ</t>
  </si>
  <si>
    <t>ІВАНО-ФРАНКІВСЬКА область, ТЛУМАЦЬКИЙ район, село ПУЖНИКИ, вулиця Незалежності, 1</t>
  </si>
  <si>
    <t>d6fa0d07-c1b5-48c3-8468-a8965ad287b1</t>
  </si>
  <si>
    <t>АЗПСМ с. Анадоль №9</t>
  </si>
  <si>
    <t>АНАДОЛЬ</t>
  </si>
  <si>
    <t>ДОНЕЦЬКА область, ВОЛНОВАСЬКИЙ район, село АНАДОЛЬ, вулиця Лікарняна, 1</t>
  </si>
  <si>
    <t>d6ffcecc-ebc7-425e-9802-5e8cdf8659d5</t>
  </si>
  <si>
    <t>Пункт здоров'я с.Підмихайлівці</t>
  </si>
  <si>
    <t>ІВАНО-ФРАНКІВСЬКА область, РОГАТИНСЬКИЙ район, село ПІДМИХАЙЛІВЦІ, вулиця Шевченка, 1а</t>
  </si>
  <si>
    <t>d70c816a-ed49-44b2-b963-e80fcc74e7f0</t>
  </si>
  <si>
    <t>ЗАКАРПАТСЬКА область, СВАЛЯВСЬКИЙ район, місто СВАЛЯВА, вулиця Визволення, 25</t>
  </si>
  <si>
    <t>d70e94c8-8320-4b5b-a616-50bbf944a00d</t>
  </si>
  <si>
    <t>Сільська лікарська амбулаторія загальної практики - сімейної медицини с. Мар'янське КНП"Зеленодольський центр ПМСД" ЗМР</t>
  </si>
  <si>
    <t>ДНІПРОПЕТРОВСЬКА область, АПОСТОЛІВСЬКИЙ район, село МАР'ЯНСЬКЕ, вулиця Тернівка, 98</t>
  </si>
  <si>
    <t>d70fbcff-630a-48a1-bae2-1fd03c9bf799</t>
  </si>
  <si>
    <t>Шумська Міська Лікарня</t>
  </si>
  <si>
    <t>d70fe68f-2e24-464b-886f-c23de02f5c57</t>
  </si>
  <si>
    <t>Великокарабчіївська амбулаторія загальної практики-сімейної медицини</t>
  </si>
  <si>
    <t>ВЕЛИКИЙ КАРАБЧІЇВ</t>
  </si>
  <si>
    <t>ХМЕЛЬНИЦЬКА область, ГОРОДОЦЬКИЙ район, село ВЕЛИКИЙ КАРАБЧІЇВ, вулиця Київська, 4</t>
  </si>
  <si>
    <t>d713545b-d55f-4b38-9d3c-87768d10062b</t>
  </si>
  <si>
    <t>Арцизька амбулаторія загальної практика - сімейної медицини №3</t>
  </si>
  <si>
    <t>ОДЕСЬКА область, АРЦИЗЬКИЙ район, місто АРЦИЗ, вулиця Калмикова, 16а</t>
  </si>
  <si>
    <t>d714fce0-e4ab-4bca-8dc2-a6518dbb70fb</t>
  </si>
  <si>
    <t>Комунальне  підприємство "Турійська лікарня планового лікування"</t>
  </si>
  <si>
    <t>d719ec77-1648-45a0-b013-30987a804f55</t>
  </si>
  <si>
    <t>Амбулаторії загальної практики-сімейної медицини №4</t>
  </si>
  <si>
    <t>ЗАКАРПАТСЬКА область, місто УЖГОРОД, вулиця Сечені, 50</t>
  </si>
  <si>
    <t>d722a993-f7da-4fdc-bc4a-b1c0388ddd51</t>
  </si>
  <si>
    <t>Амбулаторія загальної практики - сімейної медицини №8 КНП "ЦПМСД №5" КМР</t>
  </si>
  <si>
    <t>ДНІПРОПЕТРОВСЬКА область, місто КРИВИЙ РІГ, вулиця Військове містечко-33, 14</t>
  </si>
  <si>
    <t>d722f5b4-6b03-4b60-b9bb-36f9fc0c7fe2</t>
  </si>
  <si>
    <t>Іванковецька амбулаторія загальної практики сімейної-медицини</t>
  </si>
  <si>
    <t>ХМЕЛЬНИЦЬКА область, село ІВАНКІВЦІ, вулиця Оболонська, 38А</t>
  </si>
  <si>
    <t>d72697b6-05d9-493c-8eea-4c815d81fa56</t>
  </si>
  <si>
    <t>АЗПСМ с. Ріпне</t>
  </si>
  <si>
    <t>РІПНЕ</t>
  </si>
  <si>
    <t>ІВАНО-ФРАНКІВСЬКА область, село РІПНЕ, вулиця ФРАНКА, 68</t>
  </si>
  <si>
    <t>d726edc3-f24c-4fe6-9fe0-f3b95ae75660</t>
  </si>
  <si>
    <t>ФАП с. Сахнівці</t>
  </si>
  <si>
    <t>САХНІВЦІ</t>
  </si>
  <si>
    <t>ХМЕЛЬНИЦЬКА область, ІЗЯСЛАВСЬКИЙ район, село САХНІВЦІ, вулиця Центральна, 4</t>
  </si>
  <si>
    <t>d72d56df-be3a-4be2-9a88-9145060c425a</t>
  </si>
  <si>
    <t>Стоматологічна поліклініка № 2</t>
  </si>
  <si>
    <t>ЖИТОМИРСЬКА область, місто ЖИТОМИР, вулиця Богунський район ВУЛИЦЯ ПОКРОВСЬКА , 159</t>
  </si>
  <si>
    <t>d72f5d34-19d2-4f4d-a0e2-1f42684e518f</t>
  </si>
  <si>
    <t>Лісоводська амбулаторія загальної практики-сімейної медицини</t>
  </si>
  <si>
    <t>ЛІСОВОДИ</t>
  </si>
  <si>
    <t>ХМЕЛЬНИЦЬКА область, ГОРОДОЦЬКИЙ район, селище ЛІСОВОДИ, вулиця Ткачука, 8</t>
  </si>
  <si>
    <t>d737748c-3cd2-4bfd-b1c6-9004ba183245</t>
  </si>
  <si>
    <t>АЗПСМ с. Осоївка</t>
  </si>
  <si>
    <t>ОСОЇВКА</t>
  </si>
  <si>
    <t>СУМСЬКА область, КРАСНОПІЛЬСЬКИЙ район, село ОСОЇВКА, вулиця Сумська , 60</t>
  </si>
  <si>
    <t>d73cac23-0cdf-4409-9297-bd82479f7de0</t>
  </si>
  <si>
    <t>Амбулаторія  загальної практики-сімейної медицини № 3</t>
  </si>
  <si>
    <t>ПОЛТАВСЬКА область, місто КРЕМЕНЧУК, вулиця Чумацький шлях, 9</t>
  </si>
  <si>
    <t>d73ea6a4-2c1f-4c1a-8a9e-14646ca2de8e</t>
  </si>
  <si>
    <t>Новогригорівський Перший ФАП</t>
  </si>
  <si>
    <t>НОВОГРИГОРІВКА ПЕРША</t>
  </si>
  <si>
    <t>КІРОВОГРАДСЬКА область, ДОЛИНСЬКИЙ район, село НОВОГРИГОРІВКА ПЕРША, вулиця 30-річчя Перемоги, 70</t>
  </si>
  <si>
    <t>d746559e-eca8-4123-b6f7-1bd6931facab</t>
  </si>
  <si>
    <t>ФОП Лавренчук Ірина Олегівна</t>
  </si>
  <si>
    <t>КИЇВСЬКА область, місто ВАСИЛЬКІВ, вулиця Шевченка, 44</t>
  </si>
  <si>
    <t>d7494994-7104-45fc-995f-bae817577b25</t>
  </si>
  <si>
    <t>Амбулаторія ЗПСМ с. Українське (КНП \</t>
  </si>
  <si>
    <t>УКРАЇНСЬКЕ</t>
  </si>
  <si>
    <t>ДНІПРОПЕТРОВСЬКА область, ПЕТРОПАВЛІВСЬКИЙ район, селище УКРАЇНСЬКЕ, вулиця Миру, 20</t>
  </si>
  <si>
    <t>d74f34ff-0410-49b1-8b8e-e8f77b3cf884</t>
  </si>
  <si>
    <t>КНП "Кіцманський центр ПМД"</t>
  </si>
  <si>
    <t>d7513d99-062c-4507-8be7-6081960c8eb6</t>
  </si>
  <si>
    <t>Амбулаторія загальної практики сімейної медицини м.Яремче</t>
  </si>
  <si>
    <t>ІВАНО-ФРАНКІВСЬКА область, місто ЯРЕМЧЕ, вулиця О.Довбуша, 5</t>
  </si>
  <si>
    <t>d751cacc-0c66-4ba5-9505-70a552a4b224</t>
  </si>
  <si>
    <t>кабінет сімейного лікаря 1</t>
  </si>
  <si>
    <t>d7568a40-a92c-48b2-8d63-1744c0451f3d</t>
  </si>
  <si>
    <t>ВІННИЦЬКА область, смт. ДАШІВ, вулиця Пирогова, 2</t>
  </si>
  <si>
    <t>d75e4113-31da-4b35-8623-251ee1cc9d9c</t>
  </si>
  <si>
    <t>Комунальне некомерційне підприємство "Одеський обласний очний шпиталь інвалідів війни" Одеської обласної ради"</t>
  </si>
  <si>
    <t>ОДЕСЬКА область, місто ОДЕСА, вулиця Белінського, 2</t>
  </si>
  <si>
    <t>d77216ef-38b3-488b-a8ed-296432d89f1b</t>
  </si>
  <si>
    <t>Амбулаторія ЗПСМ с. Богдано-Надеждівка (КНП "П'ятихатський ЦПМСД" ПМР)</t>
  </si>
  <si>
    <t>БОГДАНО-НАДЕЖДІВКА</t>
  </si>
  <si>
    <t>ДНІПРОПЕТРОВСЬКА область, П'ЯТИХАТСЬКИЙ район, село БОГДАНО-НАДЕЖДІВКА, вулиця СОНЯЧНА, 1</t>
  </si>
  <si>
    <t>d77ed1dc-b1e4-4769-bb29-6ba44a219349</t>
  </si>
  <si>
    <t>Сімейна амбулаторія "Залишайся здоровим"</t>
  </si>
  <si>
    <t>ДНІПРОПЕТРОВСЬКА область, місто ДНІПРО, вулиця Велика Діївська, 111-р</t>
  </si>
  <si>
    <t>d7809700-4099-4cda-95d5-6037cf1ff975</t>
  </si>
  <si>
    <t>АЗПСМ с. Улашківці</t>
  </si>
  <si>
    <t>УЛАШКІВЦІ</t>
  </si>
  <si>
    <t>ТЕРНОПІЛЬСЬКА область, ЧОРТКІВСЬКИЙ район, село УЛАШКІВЦІ, вулиця Шевченка, 63</t>
  </si>
  <si>
    <t>d783566e-b427-4587-bf99-2b47a4bdff49</t>
  </si>
  <si>
    <t>Комунальне некомерційне підприємство "Смілянська міська лікарня" Смілянської міської ради</t>
  </si>
  <si>
    <t>ЧЕРКАСЬКА область, місто СМІЛА, вулиця Героїв Холодноярців, 82</t>
  </si>
  <si>
    <t>d789c299-0211-4ed7-8aae-afcc76c296c1</t>
  </si>
  <si>
    <t>ФАП с. Лопушне</t>
  </si>
  <si>
    <t>ТЕРНОПІЛЬСЬКА область, ЛАНОВЕЦЬКИЙ район, село ЛОПУШНЕ, вулиця ШКІЛЬНА, 4</t>
  </si>
  <si>
    <t>d78c995e-0e39-4ac3-80d9-14e258697cff</t>
  </si>
  <si>
    <t>Амбулаторія Хелса №1 (с. Чайки)</t>
  </si>
  <si>
    <t>КИЇВСЬКА область, КИЄВО-СВЯТОШИНСЬКИЙ район, село ЧАЙКИ, вулиця Лобановського, 29</t>
  </si>
  <si>
    <t>d794e898-ad88-4f98-a426-9638fd222b83</t>
  </si>
  <si>
    <t>d796ce10-b7c3-4945-b746-7d10160a51c9</t>
  </si>
  <si>
    <t>Клочківський фельдшерський пункт</t>
  </si>
  <si>
    <t>КЛОЧКІВ</t>
  </si>
  <si>
    <t>ЧЕРНІГІВСЬКА область, ЧЕРНІГІВСЬКИЙ район, село КЛОЧКІВ, вулиця Сновська, 57</t>
  </si>
  <si>
    <t>d79e9f68-13df-4500-bda3-ce9bd99fb8d5</t>
  </si>
  <si>
    <t>Великобубнівська амбулаторія комунального некомерційного підприємства "Центру первинної медико-санітарної допомоги міста Ромни" Роменської міської ради</t>
  </si>
  <si>
    <t>ВЕЛИКІ БУБНИ</t>
  </si>
  <si>
    <t>СУМСЬКА область, РОМЕНСЬКИЙ район, село ВЕЛИКІ БУБНИ, вулиця Новоселівська, 2</t>
  </si>
  <si>
    <t>d7a4d37a-96d9-4e2c-9e0d-508613966ae8</t>
  </si>
  <si>
    <t>Колоднянська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</si>
  <si>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ЗАКАРПАТСЬКА область, ТЯЧІВСЬКИЙ район, село КОЛОДНЕ, вулиця Центральна, 75</t>
  </si>
  <si>
    <t>d7ac0123-7d53-484d-8625-6c5a22888076</t>
  </si>
  <si>
    <t>Милорадівська амбулаторія загальної практики сімейної медицини</t>
  </si>
  <si>
    <t>МИЛОРАДОВЕ</t>
  </si>
  <si>
    <t>ПОЛТАВСЬКА область, село МИЛОРАДОВЕ, вулиця Преображенська, 24</t>
  </si>
  <si>
    <t>d7b238d2-2ac1-4d72-93df-196aa35b5e09</t>
  </si>
  <si>
    <t>Войнівська амбулаторія ЗПСМ</t>
  </si>
  <si>
    <t>КІРОВОГРАДСЬКА область, ОЛЕКСАНДРІЙСЬКИЙ район, село ВОЙНІВКА, вулиця Центральна, 94в</t>
  </si>
  <si>
    <t>d7b63344-4ad6-4402-96c9-b014c7cc3e94</t>
  </si>
  <si>
    <t>ФОП ТКАЧЕНКО СЕРГІЙ МИКОЛАЙОВИЧ</t>
  </si>
  <si>
    <t>ОДЕСЬКА область, САВРАНСЬКИЙ район, смт. САВРАНЬ, вулиця Соборная, 3</t>
  </si>
  <si>
    <t>d7b7466a-013a-4b25-a4b4-f0a7382fb2fe</t>
  </si>
  <si>
    <t>Амбулаторія загальної практики - сімейної медицини с.Пустовійтове</t>
  </si>
  <si>
    <t>ПУСТОВІЙТОВЕ</t>
  </si>
  <si>
    <t>ПОЛТАВСЬКА область, ГЛОБИНСЬКИЙ район, село ПУСТОВІЙТОВЕ, вулиця Молодіжна, 17</t>
  </si>
  <si>
    <t>d7ba5061-8b5d-4bfe-9254-2171d7f5d50b</t>
  </si>
  <si>
    <t>Філія №2 комунального некомерційного підприємства "Консультативно-діагностичний центр" Голосіївського району м. Києва</t>
  </si>
  <si>
    <t>d7ba6c46-9a3a-478a-86a4-8ec71de451ff</t>
  </si>
  <si>
    <t>Амбулаторія загальної практики сімейної медицини села Пісочна КНП "Центр первинної медико-санітарної допомоги Розвадівської сільської ради"</t>
  </si>
  <si>
    <t>ЛЬВІВСЬКА область, БРОДІВСЬКИЙ район, село ЧЕРНИЦЯ, вулиця Майдан Українських Січових Стрільців, 1</t>
  </si>
  <si>
    <t>d7bdfd32-0ee0-42f3-a8da-a63d512e4e5e</t>
  </si>
  <si>
    <t>Пункт здоров'я с.Світанок</t>
  </si>
  <si>
    <t>ІВАНО-ФРАНКІВСЬКА область, РОГАТИНСЬКИЙ район, село СВІТАНОК, вулиця Жовтнева, 11А</t>
  </si>
  <si>
    <t>d7caf3bd-126e-4ca8-b5f0-7eb0dfc73126</t>
  </si>
  <si>
    <t>Черняхівська АЗПСМ</t>
  </si>
  <si>
    <t>ЖИТОМИРСЬКА область, ЧЕРНЯХІВСЬКИЙ район, смт. ЧЕРНЯХІВ, вулиця І. Франка, 42</t>
  </si>
  <si>
    <t>d7cb2b7e-5ad0-4a52-9c15-137c7b994f0b</t>
  </si>
  <si>
    <t>Філія Приватного підприємства "Медичний центр "Інтерсоно" в м. Ужгород</t>
  </si>
  <si>
    <t>ЗАКАРПАТСЬКА область, місто УЖГОРОД, вулиця Вілмоша Ковача, 17</t>
  </si>
  <si>
    <t>d7d05350-8758-42ae-91a4-fbbea3db5bbf</t>
  </si>
  <si>
    <t>Киликиївський  фельдшерсько- акушерський   пункт</t>
  </si>
  <si>
    <t>КИЛИКИЇВ</t>
  </si>
  <si>
    <t>ХМЕЛЬНИЦЬКА область, СЛАВУТСЬКИЙ район, село КИЛИКИЇВ, вулиця Козацький  шлях, 24б</t>
  </si>
  <si>
    <t>d7d3e3bb-c16e-4490-8c1b-2bc3fb16b391</t>
  </si>
  <si>
    <t>Комунальне некомерційне медичне підприємство "Лікарня інтенсивного лікування "Кременчуцька" Клініко-діагностична лабораторія</t>
  </si>
  <si>
    <t>ПОЛТАВСЬКА область, місто КРЕМЕНЧУК, провулок Льва Толстого, 1-А</t>
  </si>
  <si>
    <t>d7d4a698-4284-4f2f-8a0f-fc9e9bde1cf1</t>
  </si>
  <si>
    <t>ФАП с.Білогорілка</t>
  </si>
  <si>
    <t>БІЛОГОРІЛКА</t>
  </si>
  <si>
    <t>ПОЛТАВСЬКА область, ЛОХВИЦЬКИЙ район, село БІЛОГОРІЛКА, вулиця Молодіжна, 14</t>
  </si>
  <si>
    <t>d7d76d85-997f-4ca2-b062-48a50d3f86e7</t>
  </si>
  <si>
    <t>Глухівський фельдшерсько-акушерський пункт</t>
  </si>
  <si>
    <t>ГЛУХИ</t>
  </si>
  <si>
    <t>ВОЛИНСЬКА область, СТАРОВИЖІВСЬКИЙ район, село ГЛУХИ, вулиця Денисова, 80</t>
  </si>
  <si>
    <t>d7dc13fc-7c41-46af-9aa4-9d3c85ff09d2</t>
  </si>
  <si>
    <t>Комунальне некомерційне підприємство "Каховська центральна міська лікарня Каховської міської ради" (поліклініка)</t>
  </si>
  <si>
    <t>d7e00cc7-cdc0-4548-b066-9816b7f9308b</t>
  </si>
  <si>
    <t>Сімейний доктор Лівобережний</t>
  </si>
  <si>
    <t>ДНІПРОПЕТРОВСЬКА область, місто ДНІПРО, бульвар Кобзаря, 2</t>
  </si>
  <si>
    <t>d7e0b1df-65d8-417d-a440-bf2c82fe3a24</t>
  </si>
  <si>
    <t>Посад-Покровська амбулаторія ЗПСМ</t>
  </si>
  <si>
    <t>ПОСАД-ПОКРОВСЬКЕ</t>
  </si>
  <si>
    <t>ХЕРСОНСЬКА область, БІЛОЗЕРСЬКИЙ район, село ПОСАД-ПОКРОВСЬКЕ, вулиця Дєдуха, 66</t>
  </si>
  <si>
    <t>d7e0dda2-aca3-4b4d-a326-e70672910611</t>
  </si>
  <si>
    <t>Тернавська амбулаторії загальної практики сімейної медицини</t>
  </si>
  <si>
    <t>ЧЕРНІВЕЦЬКА область, ГЕРЦАЇВСЬКИЙ район, село ТЕРНАВКА, вулиця Центральна, 15</t>
  </si>
  <si>
    <t>d7e7577b-0f50-4b73-9b4f-98a07398588f</t>
  </si>
  <si>
    <t>ФАП с.Оклі Гедь</t>
  </si>
  <si>
    <t>ОКЛІ ГЕДЬ</t>
  </si>
  <si>
    <t>ЗАКАРПАТСЬКА область, ВИНОГРАДІВСЬКИЙ район, село ОКЛІ ГЕДЬ, вулиця Миру, 84</t>
  </si>
  <si>
    <t>d7e81863-119f-4594-9c63-65ab13de6e60</t>
  </si>
  <si>
    <t>Тулиголівський фельдшерсько-акушерський пункт</t>
  </si>
  <si>
    <t>ТУЛИГОЛОВЕ</t>
  </si>
  <si>
    <t>СУМСЬКА область, КРОЛЕВЕЦЬКИЙ район, село ТУЛИГОЛОВЕ, вулиця Щепкіна, 7</t>
  </si>
  <si>
    <t>d7ec6bfd-c906-4f94-b99b-d4bf8e2e334b</t>
  </si>
  <si>
    <t>Амбулаторія загальної практики сімейної медицини №8 КНП БМР "МЦПМСД №2"</t>
  </si>
  <si>
    <t>КИЇВСЬКА область, місто БІЛА ЦЕРКВА, вулиця Леваневського, 63</t>
  </si>
  <si>
    <t>d80094da-6962-4439-826c-1a9eac0077e9</t>
  </si>
  <si>
    <t>АЗПСМ с.Вітковичі</t>
  </si>
  <si>
    <t>ВІТКОВИЧІ</t>
  </si>
  <si>
    <t>РІВНЕНСЬКА область, БЕРЕЗНІВСЬКИЙ район, село ВІТКОВИЧІ, вулиця Першотравнева, 1Б</t>
  </si>
  <si>
    <t>d808b427-ca42-49cc-a59b-c9cf0922953f</t>
  </si>
  <si>
    <t>Кутищенська лікарська амбулаторія загальної практики - сімейної медицини КНП «Тлумацький центр первинної медичної допомоги» Тлумацької міської ради об'єднаної територіальної громади  Тлумацького район</t>
  </si>
  <si>
    <t>КУТИЩЕ</t>
  </si>
  <si>
    <t>ІВАНО-ФРАНКІВСЬКА область, ТЛУМАЦЬКИЙ район, село КУТИЩЕ, вулиця Центральна, 42</t>
  </si>
  <si>
    <t>d8135c3c-49d2-466c-8389-a61b68067eb2</t>
  </si>
  <si>
    <t>Філія №1 комунального некомерційного підприємства "Міська лікарня №9" Запорізької міської ради</t>
  </si>
  <si>
    <t>d817af15-fbd3-476e-913c-a0ed98e52e63</t>
  </si>
  <si>
    <t>КОМУНАЛЬНЕ ПІДПРИЄМСТВО "ЛУЦЬКА МІСЬКА ДИТЯЧА ПОЛІКЛІНІКА" (2)</t>
  </si>
  <si>
    <t>ВОЛИНСЬКА область, місто ЛУЦЬК, проспект Волі, 3А</t>
  </si>
  <si>
    <t>d831a548-4041-4e06-a986-c715f647b018</t>
  </si>
  <si>
    <t>Фельдшерський пункт с. Сабадаш</t>
  </si>
  <si>
    <t>САБАДАШ</t>
  </si>
  <si>
    <t>ЧЕРКАСЬКА область, ЖАШКІВСЬКИЙ район, село САБАДАШ, вулиця Перемоги, 4</t>
  </si>
  <si>
    <t>d83533cd-aa17-4a00-bb5c-393c93da05aa</t>
  </si>
  <si>
    <t>Комунальне некомерційне підприємство "ФТИЗІАТРІЯ" виконавчого органу Київської міської ради (Київської міської державної адміністрації)</t>
  </si>
  <si>
    <t>М.КИЇВ, місто КИЇВ, вулиця Васильківська, 35</t>
  </si>
  <si>
    <t>d8386bf6-2bf2-4cae-bb69-ceb447c5fd7e</t>
  </si>
  <si>
    <t>Поліклінічне відділення №7</t>
  </si>
  <si>
    <t>d83be41b-e260-42aa-abfc-70ec6a204c63</t>
  </si>
  <si>
    <t>Горностайпільська амбулаторія ЗПСМ (КНП Іванківської селищної ради Іванківський ЦПМСД)</t>
  </si>
  <si>
    <t>ГОРНОСТАЙПІЛЬ</t>
  </si>
  <si>
    <t>КИЇВСЬКА область, ІВАНКІВСЬКИЙ район, село ГОРНОСТАЙПІЛЬ, вулиця Чорнобильська, 16-В</t>
  </si>
  <si>
    <t>d843872e-ab17-46f3-878b-2ea5f671d092</t>
  </si>
  <si>
    <t>Лимарівський фельдшерський пункт</t>
  </si>
  <si>
    <t>ЛИМАРІВКА</t>
  </si>
  <si>
    <t>ЛУГАНСЬКА область, БІЛОВОДСЬКИЙ район, село ЛИМАРІВКА, вулиця Центральна, 15</t>
  </si>
  <si>
    <t>d8475132-d4bd-4b79-9054-c885aa9fd49e</t>
  </si>
  <si>
    <t>ФОП  Козирь Ольга Григорівна</t>
  </si>
  <si>
    <t>d853d978-12a0-4c36-8183-64fba700f2de</t>
  </si>
  <si>
    <t>ФАП с.Більчаки</t>
  </si>
  <si>
    <t>БІЛЬЧАКИ</t>
  </si>
  <si>
    <t>РІВНЕНСЬКА область, БЕРЕЗНІВСЬКИЙ район, село БІЛЬЧАКИ, вулиця Шкільна, 3</t>
  </si>
  <si>
    <t>d8573e44-0109-4367-b2d4-a41c3c62d894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</si>
  <si>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"Яворів" пункт "Новояворівськ"</t>
  </si>
  <si>
    <t>ЛЬВІВСЬКА область, місто НОВОЯВОРІВСЬК, вулиця Шевченка, 18</t>
  </si>
  <si>
    <t>d8588721-7c26-4dd4-b111-c5a63f52b860</t>
  </si>
  <si>
    <t>Стаціонарне відділення КНП "Єзупільська міська лікарня"</t>
  </si>
  <si>
    <t>ІВАНО-ФРАНКІВСЬКА область, ТИСМЕНИЦЬКИЙ район, смт. ЄЗУПІЛЬ, вулиця Лепкого, 29</t>
  </si>
  <si>
    <t>d85acb6c-523f-4fea-ac29-9eda5f61967d</t>
  </si>
  <si>
    <t>КНП "Тлумацька ЦРЛ"</t>
  </si>
  <si>
    <t>ІВАНО-ФРАНКІВСЬКА область, ТЛУМАЦЬКИЙ район, місто ТЛУМАЧ, вулиця Винниченка, 84</t>
  </si>
  <si>
    <t>d85cbc78-c721-4259-bdf5-3a46d7b33b2c</t>
  </si>
  <si>
    <t>ВП "Лікарня №1"</t>
  </si>
  <si>
    <t>ЗАПОРІЗЬКА область, ЗАПОРІЗЬКА район, місто Мелітополь, проспект Б.Хмельницького, 46/9</t>
  </si>
  <si>
    <t>d86c6c2a-77e0-4896-9014-1d78451b6047</t>
  </si>
  <si>
    <t>Терапевтичний відділ 2</t>
  </si>
  <si>
    <t>d871bf12-8d11-491d-a9f5-0f3268214642</t>
  </si>
  <si>
    <t>ЗАПОРІЗЬКА область, місто ЗАПОРІЖЖЯ, вулиця Новгородська, 28 А</t>
  </si>
  <si>
    <t>d8733226-3206-46c5-a021-aa1f3468957c</t>
  </si>
  <si>
    <t>Новоолександрівська амбулаторія загальної практики-сімейної медицини</t>
  </si>
  <si>
    <t>ЗАПОРІЗЬКА область, ЗАПОРІЗЬКИЙ район, село НОВООЛЕКСАНДРІВКА, вулиця Леніна, 50</t>
  </si>
  <si>
    <t>d87bd7e4-0e5e-414a-8b7b-79523c5f58e1</t>
  </si>
  <si>
    <t>Фельдшерський пункт с.Соколів</t>
  </si>
  <si>
    <t>ТЕРНОПІЛЬСЬКА область, ТЕРЕБОВЛЯНСЬКИЙ район, село СОКОЛІВ, вулиця Шевченка, 25</t>
  </si>
  <si>
    <t>d8869e6f-95b4-469d-a5c8-f5d98d15068c</t>
  </si>
  <si>
    <t>Прутське відділення екстреної ( швидкої ) медичної допомоги</t>
  </si>
  <si>
    <t>d887ee05-70ca-48ba-b6f7-bf8318789c6a</t>
  </si>
  <si>
    <t>Амбулаторія загальної практики – сімейної медицини с. Михайлівка</t>
  </si>
  <si>
    <t>ЗАПОРІЗЬКА область, ВІЛЬНЯНСЬКИЙ район, село МИХАЙЛІВКА, вулиця Молодіжна, 4</t>
  </si>
  <si>
    <t>d8881959-345a-4ab0-82bb-5e4c597dc812</t>
  </si>
  <si>
    <t>Фельдшерський пункт Хустець</t>
  </si>
  <si>
    <t>ХУСТЕЦЬ</t>
  </si>
  <si>
    <t>ЗАКАРПАТСЬКА область, ХУСТСЬКИЙ район, село ХУСТЕЦЬ, вулиця Хустецька, 85</t>
  </si>
  <si>
    <t>d88ffcb5-7786-4ab5-9b8a-753001d9597b</t>
  </si>
  <si>
    <t>ДНІПРОПЕТРОВСЬКА область, ПАВЛОГРАДСЬКИЙ район, село САМАРСЬКЕ, вулиця Центральна, 16</t>
  </si>
  <si>
    <t>d8966468-932c-4f68-9458-2fee74fd35da</t>
  </si>
  <si>
    <t>Амбулаторія загальної практики-сімейної медицини с. Кадиївці</t>
  </si>
  <si>
    <t>КАДИЇВЦІ</t>
  </si>
  <si>
    <t>ХМЕЛЬНИЦЬКА область, село КАДИЇВЦІ, вулиця Шкільна, 4</t>
  </si>
  <si>
    <t>d89a1d81-7de2-4217-828c-e12ec520d422</t>
  </si>
  <si>
    <t>Комунальне некомерційне підприємство Охтирської міської ради "Охтирська центральна районна лікарня" Жіноча консультація</t>
  </si>
  <si>
    <t>СУМСЬКА область, місто ОХТИРКА, вулиця Перемоги, 4</t>
  </si>
  <si>
    <t>d89d509c-75a7-43c9-a8cf-b283a8f9f82b</t>
  </si>
  <si>
    <t>Фельдшерський пункт с. Мельниківка</t>
  </si>
  <si>
    <t>МЕЛЬНИКІВКА</t>
  </si>
  <si>
    <t>ЧЕРКАСЬКА область, СМІЛЯНСЬКИЙ район, село МЕЛЬНИКІВКА, вулиця Центральна , 4</t>
  </si>
  <si>
    <t>d8ab63d1-64ac-43e4-b16f-d7e4e4e358d3</t>
  </si>
  <si>
    <t>КНП Богодухівська ЦРЛ (стаціонар)</t>
  </si>
  <si>
    <t>ХАРКІВСЬКА область, БОГОДУХІВСЬКИЙ район, місто БОГОДУХІВ, вулиця Комарова, 3</t>
  </si>
  <si>
    <t>d8b06e18-7495-4bd9-b06e-379c02d25efb</t>
  </si>
  <si>
    <t>ХМЕЛЬНИЦЬКА область, місто КАМ'ЯНЕЦЬ-ПОДІЛЬСЬКИЙ, вулиця Героїв Небесної Сотні, 45</t>
  </si>
  <si>
    <t>d8b9825e-5ee7-431d-b76d-96c6ff9633f0</t>
  </si>
  <si>
    <t>Киданівський фельдшерський пункт</t>
  </si>
  <si>
    <t>КИДАНІВ</t>
  </si>
  <si>
    <t>ТЕРНОПІЛЬСЬКА область, БУЧАЦЬКИЙ район, село КИДАНІВ, вулиця Шкільна, 6</t>
  </si>
  <si>
    <t>d8c66d88-4056-47c0-823c-d35701ec7a8a</t>
  </si>
  <si>
    <t>Фельдшерський пункт  с.Ковалівка</t>
  </si>
  <si>
    <t>ЖИТОМИРСЬКА область, ОЛЕВСЬКИЙ район, село КОВАЛІВКА, вулиця Перемоги, 21</t>
  </si>
  <si>
    <t>d8cc0f73-4032-48eb-be35-fb597c249479</t>
  </si>
  <si>
    <t>Комунальне підприємство «Лубенська лікарня інтенсивного лікування» Лубенської міської ради Поліклінічне відділення для дорослих Жіноча консультація Централізована клініко-діагностична лабораторія</t>
  </si>
  <si>
    <t>ПОЛТАВСЬКА область, місто ЛУБНИ, вулиця Л. Толстого, 18 А</t>
  </si>
  <si>
    <t>d8cf72c4-e9b3-4011-8c7e-edadada176df</t>
  </si>
  <si>
    <t>Нововолодимирівська лікарська амбулаторія</t>
  </si>
  <si>
    <t>НОВОВОЛОДИМИРІВКА</t>
  </si>
  <si>
    <t>ХЕРСОНСЬКА область, ГОЛОПРИСТАНСЬКИЙ район, село НОВОВОЛОДИМИРІВКА, вулиця Слави, 23-А</t>
  </si>
  <si>
    <t>d8d342eb-0c99-4f02-b920-f228a618412f</t>
  </si>
  <si>
    <t>Фельдшерський пункт с.Новий Рогівець</t>
  </si>
  <si>
    <t>НОВИЙ РОГОВЕЦЬ</t>
  </si>
  <si>
    <t>ТЕРНОПІЛЬСЬКА область, село НОВИЙ РОГОВЕЦЬ, вулиця Хмельницького, 82</t>
  </si>
  <si>
    <t>d8d3fef7-e3c2-4ad7-bece-65fd4b0cb4d3</t>
  </si>
  <si>
    <t>МАЛІ Софіївська Борщагівка</t>
  </si>
  <si>
    <t>КИЇВСЬКА область, КИЄВО-СВЯТОШИНСЬКИЙ район, село СОФІЇВСЬКА БОРЩАГІВКА, вулиця Академіка Шалімова, 65-А</t>
  </si>
  <si>
    <t>d8d7cdb4-6c9d-4d60-aaeb-63690762da77</t>
  </si>
  <si>
    <t>ХМЕЛЬНИЦЬКА область, місто ХМЕЛЬНИЦЬКИЙ, проспект МИРУ, 61</t>
  </si>
  <si>
    <t>d8deb02e-c78a-4154-b32e-51a4b43b72ad</t>
  </si>
  <si>
    <t>КНП ЦПМСД№1 м.Вінниці АЗПСМ №2</t>
  </si>
  <si>
    <t>ВІННИЦЬКА область, місто ВІННИЦЯ, вулиця Миколи Зерова, 13</t>
  </si>
  <si>
    <t>d8dfab45-a984-47ce-85d0-cb2af6075507</t>
  </si>
  <si>
    <t>АЗПСМ с. Звиняч</t>
  </si>
  <si>
    <t>ЗВИНЯЧ</t>
  </si>
  <si>
    <t>ТЕРНОПІЛЬСЬКА область, ЧОРТКІВСЬКИЙ район, село ЗВИНЯЧ, вулиця Заголінки, 32</t>
  </si>
  <si>
    <t>d8e5a373-0652-4934-a877-36de4aa56fc7</t>
  </si>
  <si>
    <t>Фельдшерський пункт с.Пшонянове</t>
  </si>
  <si>
    <t>ПШОНЯНОВЕ</t>
  </si>
  <si>
    <t>ОДЕСЬКА область, ЛИМАНСЬКИЙ район, село ПШОНЯНОВЕ, вулиця Нижня, 21</t>
  </si>
  <si>
    <t>d8e95663-5135-45ac-9dbf-f45096d6bea8</t>
  </si>
  <si>
    <t>АЗПСМ с.Побережка</t>
  </si>
  <si>
    <t>ПОБЕРЕЖКА</t>
  </si>
  <si>
    <t>КИЇВСЬКА область, БОГУСЛАВСЬКИЙ район, село ПОБЕРЕЖКА, вулиця Я. МУДРОГО, 64</t>
  </si>
  <si>
    <t>d8e9b35d-912b-4fff-a148-e2e9e0edd4cf</t>
  </si>
  <si>
    <t>ЛЬВІВСЬКА область, місто ЛЬВІВ, вулиця Коциловського, 15а</t>
  </si>
  <si>
    <t>d8ea5b64-4bbc-4fb9-a3fb-1d272524528b</t>
  </si>
  <si>
    <t>Комунальне некомерційне підприємство "Захарівська багатопрофільна лікарня"</t>
  </si>
  <si>
    <t>ОДЕСЬКА область, ЗАХАРІВСЬКИЙ район, смт. ЗАХАРІВКА, вулиця Центральна, 40</t>
  </si>
  <si>
    <t>d8ee3cf9-b4e8-43c7-8e33-bf04d48e910b</t>
  </si>
  <si>
    <t>МПТБ с. Лука</t>
  </si>
  <si>
    <t>ВІННИЦЬКА область, НЕМИРІВСЬКИЙ район, село ЛУКА, вулиця Церковна, 15а</t>
  </si>
  <si>
    <t>d8f02a67-c955-40f2-9b87-2c46d335a2e6</t>
  </si>
  <si>
    <t>Березоволуцька амбулаторія загальної практики - сімейної медицини</t>
  </si>
  <si>
    <t>БЕРЕЗОВА ЛУКА</t>
  </si>
  <si>
    <t>ПОЛТАВСЬКА область, село БЕРЕЗОВА ЛУКА, вулиця Гагаріна, 2-а</t>
  </si>
  <si>
    <t>d8f15843-019d-4036-a7dc-c416d9b5a006</t>
  </si>
  <si>
    <t>КНМП "Міська дитяча стоматологічна поліклініка"</t>
  </si>
  <si>
    <t>ПОЛТАВСЬКА область, місто КРЕМЕНЧУК, проспект Свободи, 26/41</t>
  </si>
  <si>
    <t>d8fd2fef-7add-4e43-afde-cec0c00a89cb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</si>
  <si>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"Мостиська"</t>
  </si>
  <si>
    <t>ЛЬВІВСЬКА область, місто МОСТИСЬКА, вулиця Богдана Хмельницького, 7</t>
  </si>
  <si>
    <t>d9039e36-6879-441f-ad51-1f9641260b8d</t>
  </si>
  <si>
    <t>d904d861-ab4c-42e1-b3c4-812adc3d0a99</t>
  </si>
  <si>
    <t>Новоодеський пункт постійного базування бригад екстреної (швидкої) медичної допомоги</t>
  </si>
  <si>
    <t>МИКОЛАЇВСЬКА область, місто НОВА ОДЕСА, вулиця Шкільна, 38</t>
  </si>
  <si>
    <t>d907f07d-8dad-4f23-90ce-b6ce724b5027</t>
  </si>
  <si>
    <t>КНП "МІСЬКА ЛІКАРНЯ №8" ЗМР ,вул.Харчова, буд. 2</t>
  </si>
  <si>
    <t>d90ada66-a1f2-458f-be8e-45f39a4b25d5</t>
  </si>
  <si>
    <t>d90d8907-7c0d-4425-942f-d7943170fc41</t>
  </si>
  <si>
    <t>КНП "Житомирська багатопрофільна опорна лікарня" Новогуйвинської селищної ради</t>
  </si>
  <si>
    <t>ЖИТОМИРСЬКА область, ЖИТОМИРСЬКИЙ район, село СТАНИШІВКА, шосе Сквирське, 3</t>
  </si>
  <si>
    <t>d91bb369-0cde-4c6a-a35e-632d2bf23276</t>
  </si>
  <si>
    <t>Комунальний заклад «Амбулаторія загальної  практики-сімейної медицини» Асканія-Нова селищної  ради</t>
  </si>
  <si>
    <t>ХЕРСОНСЬКА область, ЧАПЛИНСЬКИЙ район, смт. АСКАНІЯ-НОВА, вулиця Альошина, 3А</t>
  </si>
  <si>
    <t>d920d395-0c41-4e87-bc16-6953367102c4</t>
  </si>
  <si>
    <t>d9240957-ccdd-4180-8e51-29807ec1281f</t>
  </si>
  <si>
    <t>Трибухівський фельдшерсько-акушерський пункт</t>
  </si>
  <si>
    <t>ТЕРНОПІЛЬСЬКА область, БУЧАЦЬКИЙ район, село ТРИБУХІВЦІ, вулиця Галицька, 1</t>
  </si>
  <si>
    <t>d9336b11-d76c-4289-a3b5-368f0d7e1e7d</t>
  </si>
  <si>
    <t>Фельдшерсько-акушерський пункт села Озеряни</t>
  </si>
  <si>
    <t>ІВАНО-ФРАНКІВСЬКА область, село ОЗЕРЯНИ, вулиця Центральна, 24</t>
  </si>
  <si>
    <t>d9356f28-76b8-49d7-aa95-ed16abd8f7b3</t>
  </si>
  <si>
    <t>Вільницький ФП</t>
  </si>
  <si>
    <t>ВІЛЬНИЦЯ</t>
  </si>
  <si>
    <t>ПОЛТАВСЬКА область, ЧУТІВСЬКИЙ район, село ВІЛЬНИЦЯ, вулиця Центральна, 34в</t>
  </si>
  <si>
    <t>d9449a87-c822-40e8-b865-740e141613d7</t>
  </si>
  <si>
    <t>Станівецька АЗПСМ</t>
  </si>
  <si>
    <t>СТАНІВЦІ</t>
  </si>
  <si>
    <t>ЧЕРНІВЕЦЬКА область, ГЛИБОЦЬКИЙ район, село СТАНІВЦІ, вулиця головна, 159</t>
  </si>
  <si>
    <t>d9484e9a-1a21-4c84-8cce-311b89265d00</t>
  </si>
  <si>
    <t>ФП села Адамівка лікарської амбулаторії  села Хрестище</t>
  </si>
  <si>
    <t>ДОНЕЦЬКА область, СЛОВ'ЯНСЬКИЙ район, село АДАМІВКА, вулиця Польова, 22</t>
  </si>
  <si>
    <t>d94a81af-81e4-4ff1-9e16-96944419cb2d</t>
  </si>
  <si>
    <t>АЗПСМ с.Берестовенька</t>
  </si>
  <si>
    <t>БЕРЕСТОВЕНЬКА</t>
  </si>
  <si>
    <t>ХАРКІВСЬКА область, КРАСНОГРАДСЬКИЙ район, село БЕРЕСТОВЕНЬКА, вулиця покровська, 27</t>
  </si>
  <si>
    <t>d9510660-2bc4-4d31-9012-28cf0f221c37</t>
  </si>
  <si>
    <t>Фельдшерсько-акушерський пункт села Плоска</t>
  </si>
  <si>
    <t>ПЛОСКА</t>
  </si>
  <si>
    <t>РІВНЕНСЬКА область, РІВНЕНСЬКИЙ район, село ПЛОСКА, вулиця Першого Травня, 32</t>
  </si>
  <si>
    <t>d9573d5c-35e6-473c-a7af-0fa20a9660f1</t>
  </si>
  <si>
    <t>КНП "Міська лікарня №6" ЗМР, Соборний, 88</t>
  </si>
  <si>
    <t>d958dd0d-ee3a-4297-a26b-2f92dcae6db8</t>
  </si>
  <si>
    <t>d958eeec-f159-4b10-b9a0-1b75961a4b5a</t>
  </si>
  <si>
    <t>КНП "ЦПМСД №4" Деснянського району м. Києва,  Черговий кабінет</t>
  </si>
  <si>
    <t>d95bbb22-fa6a-4bf9-bab4-84b5ea5f81e3</t>
  </si>
  <si>
    <t>Редьківська амбулаторія ЗПСМ</t>
  </si>
  <si>
    <t>ЧЕРНІГІВСЬКА область, ЧЕРНІГІВСЬКИЙ район, село РЕДЬКІВКА, вулиця Визволителів, 40</t>
  </si>
  <si>
    <t>d95da306-6ff3-4e87-a5d0-636d47fb7e4d</t>
  </si>
  <si>
    <t>Фельдшерсько-акушерський пункт село Мар'янівка</t>
  </si>
  <si>
    <t>ЧЕРКАСЬКА область, ШПОЛЯНСЬКИЙ район, село МАР'ЯНІВКА, вулиця Молодіжна, 1</t>
  </si>
  <si>
    <t>d968fd7a-4cc8-4a51-b152-6bcf24386270</t>
  </si>
  <si>
    <t>Фельдшерський пункт с. Полісся</t>
  </si>
  <si>
    <t>ПОЛІССЯ</t>
  </si>
  <si>
    <t>ЧЕРНІГІВСЬКА область, ГОРОДНЯНСЬКИЙ район, село ПОЛІССЯ, вулиця Садова, 9</t>
  </si>
  <si>
    <t>d96db4d4-304f-4cb7-b207-85ea5214d4d7</t>
  </si>
  <si>
    <t>Фельдшерсько - акушерський пункт с. Новий Шлях</t>
  </si>
  <si>
    <t>МИКОЛАЇВСЬКА область, СНІГУРІВСЬКИЙ район, село НОВИЙ ШЛЯХ, вулиця Молодіжна, 1</t>
  </si>
  <si>
    <t>d96fbce5-1d51-4617-a4cd-2ea2ad4c445d</t>
  </si>
  <si>
    <t>Амбулаторія загальної практики - сімейного типу м. Миколаїв КНП «Миколаївська МЛ»</t>
  </si>
  <si>
    <t>d9771956-8ac8-41c3-b0b8-cf68d9fb9529</t>
  </si>
  <si>
    <t>АЗПСМ №2 (Нововолинський ЦПМСД)</t>
  </si>
  <si>
    <t>ВОЛИНСЬКА область, місто НОВОВОЛИНСЬК, провулок Поштовий, 1</t>
  </si>
  <si>
    <t>d977ddd8-0773-493d-a56f-7bfa0cb6ec13</t>
  </si>
  <si>
    <t>Комунальне некомерційне підприємство Харківської обласної ради "Обласна психіатрична лікарня №1"</t>
  </si>
  <si>
    <t>ХАРКІВСЬКА область, ХАРКІВСЬКИЙ район, село СТРІЛЕЧА, вулиця Бєлгородська, 1</t>
  </si>
  <si>
    <t>d9785a68-a77e-44c2-b7f6-ffeef5820251</t>
  </si>
  <si>
    <t>d979b57f-aa55-450d-ae9f-bc6cbee190fb</t>
  </si>
  <si>
    <t>Амбулаторія загальної практики-сімейної медицини с. Дубовичі</t>
  </si>
  <si>
    <t>ДУБОВИЧІ</t>
  </si>
  <si>
    <t>СУМСЬКА область, КРОЛЕВЕЦЬКИЙ район, село ДУБОВИЧІ, вулиця Цимбала Павла, 2 Б</t>
  </si>
  <si>
    <t>d97f72e0-6be0-4b14-8392-238f0d6b367d</t>
  </si>
  <si>
    <t>Вільшанська АЗПСМ</t>
  </si>
  <si>
    <t>ВІННИЦЬКА область, КРИЖОПІЛЬСЬКИЙ район, село ВІЛЬШАНКА, вулиця Пирогова, 15</t>
  </si>
  <si>
    <t>d9875da9-d42e-41f8-ac77-b3e590abced3</t>
  </si>
  <si>
    <t>Сімейна амбулаторія №7</t>
  </si>
  <si>
    <t>d993fac8-5190-44cb-ad63-6b904a82f359</t>
  </si>
  <si>
    <t>Скельківська АЗПСМ КНП "Василівський ЦПМСД"ВМР ЗО</t>
  </si>
  <si>
    <t>СКЕЛЬКИ</t>
  </si>
  <si>
    <t>ЗАПОРІЗЬКА область, село СКЕЛЬКИ, вулиця Стадіонна, 2</t>
  </si>
  <si>
    <t>d995ceb9-18a4-4d16-b955-088acd391d3a</t>
  </si>
  <si>
    <t>АЗПСМ с. Гранітне №21</t>
  </si>
  <si>
    <t>ДОНЕЦЬКА область, ВОЛНОВАСЬКИЙ район, село ГРАНІТНЕ, вулиця Богдана Хмельницького, 22б</t>
  </si>
  <si>
    <t>d99f21b6-4419-4dc9-9f2d-2fe2b447ace2</t>
  </si>
  <si>
    <t>Амбулаторія загальної практики сімейної медицини с.Подоли</t>
  </si>
  <si>
    <t>ПОДОЛИ</t>
  </si>
  <si>
    <t>ХАРКІВСЬКА область, КУП'ЯНСЬКИЙ район, село ПОДОЛИ, вулиця Гагаріна, 2-а</t>
  </si>
  <si>
    <t>d9a25e23-82b6-4e49-a192-18dc6bdd290c</t>
  </si>
  <si>
    <t>Сагайдацька АЗПСМ</t>
  </si>
  <si>
    <t>САГАЙДАК</t>
  </si>
  <si>
    <t>ПОЛТАВСЬКА область, ШИШАЦЬКИЙ район, село САГАЙДАК, вулиця Дружби, 13</t>
  </si>
  <si>
    <t>d9a5b21d-131b-4cad-8bbf-41848c0e4193</t>
  </si>
  <si>
    <t>РІВНЕНСЬКА область, РАДИВИЛІВСЬКИЙ район, село ЗАРІЧНЕ, вулиця Садова, 21А</t>
  </si>
  <si>
    <t>d9a8ff3b-0ee5-44fa-8c43-a20e8224f1e1</t>
  </si>
  <si>
    <t>Комунальне некомерційне підприємство "Городоцька районна стоматологічна поліклініка"</t>
  </si>
  <si>
    <t>ЛЬВІВСЬКА область, ГОРОДОЦЬКИЙ район, місто ГОРОДОК, вулиця Львівська, 13</t>
  </si>
  <si>
    <t>d9ab47fc-f4b1-4619-aff2-60bfe27d87d7</t>
  </si>
  <si>
    <t>Северинівська ЛА ЗПСМ</t>
  </si>
  <si>
    <t>ВІННИЦЬКА область, ТРОСТЯНЕЦЬКИЙ район, селище СЕВЕРИНІВКА, вулиця ЦЕНТРАЛЬНА, 40 Б</t>
  </si>
  <si>
    <t>d9ab56ac-96b4-4a02-afe0-b962c18f291b</t>
  </si>
  <si>
    <t>Залучанська амбулаторія ЗПСМ</t>
  </si>
  <si>
    <t>ЗАЛУЧЧЯ</t>
  </si>
  <si>
    <t>ІВАНО-ФРАНКІВСЬКА область, КОЛОМИЙСЬКИЙ район, село ЗАЛУЧЧЯ, вулиця Івана Франка, 1 Е</t>
  </si>
  <si>
    <t>d9b52d61-b7ce-4c1d-84fa-5492560ac043</t>
  </si>
  <si>
    <t>ФАП села Олександрівка лікарської амбулаторії  смт Черкаське</t>
  </si>
  <si>
    <t>ДОНЕЦЬКА область, СЛОВ'ЯНСЬКИЙ район, село ОЛЕКСАНДРІВКА, вулиця Шкільна, 58</t>
  </si>
  <si>
    <t>d9d119b1-1f31-4436-8fc8-43603cfee5d8</t>
  </si>
  <si>
    <t>Фельдшерський пункт  с. Свинарка</t>
  </si>
  <si>
    <t>СВИНАРКА</t>
  </si>
  <si>
    <t>ЧЕРКАСЬКА область, УМАНСЬКИЙ район, село СВИНАРКА, вулиця Молодіжна, 4а</t>
  </si>
  <si>
    <t>d9dd10a1-4c9c-4d39-adba-2d58797f2671</t>
  </si>
  <si>
    <t>КНП "Маловисківський ЦПМСД"</t>
  </si>
  <si>
    <t>КІРОВОГРАДСЬКА область, МАЛОВИСКІВСЬКИЙ район, місто МАЛА ВИСКА, вулиця В Бровченка, 33</t>
  </si>
  <si>
    <t>d9e00f96-48a2-4ea9-b7a5-a3efb2392d89</t>
  </si>
  <si>
    <t>Комунальне некомерційне підприємство Сумської обласної ради "Сумський обласний діагностичний центр"</t>
  </si>
  <si>
    <t>d9e13056-fc61-4e50-8a4a-1e82df70a1c3</t>
  </si>
  <si>
    <t>Амбулатория ОПСМ №2</t>
  </si>
  <si>
    <t>d9ed23b3-f0ab-4be3-bb6c-a5950bd516ed</t>
  </si>
  <si>
    <t>місце надання послуг №9</t>
  </si>
  <si>
    <t>ОДЕСЬКА область, місто ІЗМАЇЛ, вулиця Грецька, 7</t>
  </si>
  <si>
    <t>d9efe31e-eee3-423f-b0e8-a5299f31a24e</t>
  </si>
  <si>
    <t>Фельдшерський пункт с.Говори</t>
  </si>
  <si>
    <t>ГОВОРИ</t>
  </si>
  <si>
    <t>ХМЕЛЬНИЦЬКА область, село ГОВОРИ, вулиця Центральна, 2</t>
  </si>
  <si>
    <t>d9f44e8c-f691-4f9f-be7b-00a78584ff1e</t>
  </si>
  <si>
    <t>(вул. Московська 38) КНП 'Центр спортивної медицини міста Києва'</t>
  </si>
  <si>
    <t>М.КИЇВ, місто КИЇВ, вулиця Московська, 38</t>
  </si>
  <si>
    <t>d9f7c5e9-246a-45fb-8220-1fd992f3fbbb</t>
  </si>
  <si>
    <t>АЗПСМ с. Юськівці</t>
  </si>
  <si>
    <t>d9fd8684-5137-469e-a01b-23256a39469d</t>
  </si>
  <si>
    <t>ДОНЕЦЬКА область, БАХМУТСЬКИЙ район, місто ЧАСІВ ЯР, вулиця Пірогова, 3</t>
  </si>
  <si>
    <t>da0a86dc-cb5d-4dc3-9e7e-d8e05858f1f2</t>
  </si>
  <si>
    <t>Комунальне некомерційне підприємство "Чопська міська лікарня" Чопської міської ради</t>
  </si>
  <si>
    <t>da1001c5-8f8e-41d8-a613-5298666fddc7</t>
  </si>
  <si>
    <t>Жіноча консультація  №2</t>
  </si>
  <si>
    <t>ІВАНО-ФРАНКІВСЬКА область, місто ІВАНО-ФРАНКІВСЬК, вулиця Василя Стуса, 2</t>
  </si>
  <si>
    <t>da1394b0-7947-43b6-8ec1-f68af5dccdeb</t>
  </si>
  <si>
    <t>Поліклінічне відділення №2 комунальне некомерційне підприємство "Міська дитяча лікарня №5" Запорізької міської ради</t>
  </si>
  <si>
    <t>da1d6594-82b4-486e-906a-56282ec01c55</t>
  </si>
  <si>
    <t>da23e8b2-f843-4bbd-ac4e-6724231c4994</t>
  </si>
  <si>
    <t>КНП Баранинської сільської ради "Центр ПМСД" АЗПСМ с. Баранинці</t>
  </si>
  <si>
    <t>ЗАКАРПАТСЬКА область, УЖГОРОДСЬКИЙ район, село БАРАНИНЦІ, вулиця Центральна, 42</t>
  </si>
  <si>
    <t>da272e51-2d19-48fe-a3e8-df5684d6786f</t>
  </si>
  <si>
    <t>КОМУНАЛЬНЕ НЕКОМЕРЦІЙНЕ ПІДПРИЄМСТВО «МЕДИЧНИЙ ЦЕНТР З ПРОФІЛАКТИКИ ТА ЛІКУВАННЯ ЗАЛЕЖНОСТІ  М. КРАМАТОРСЬК» У М.ДРУЖКІВКА</t>
  </si>
  <si>
    <t>ДОНЕЦЬКА область, місто ДРУЖКІВКА, вулиця Сахненка, 15</t>
  </si>
  <si>
    <t>da2aef3e-4de6-4638-82e2-bfaab2497b54</t>
  </si>
  <si>
    <t>Пісківський фельдшерський пункт</t>
  </si>
  <si>
    <t>ЧЕРНІГІВСЬКА область, ЧЕРНІГІВСЬКИЙ район, село ПІСКИ, вулиця Вишнева, 55</t>
  </si>
  <si>
    <t>da2f8602-fecb-4dc3-bbf9-240a70839170</t>
  </si>
  <si>
    <t>da30b2e9-56ca-4edc-8fbe-4d22a639eff2</t>
  </si>
  <si>
    <t>Комунальне некомерційне підприємство "Великоолександрівська лікарня" Великоолександрівської селищної ради</t>
  </si>
  <si>
    <t>da311fcc-0651-4baf-92a9-f668788a41c8</t>
  </si>
  <si>
    <t>Фельдшерський пунк с.Бузуків КНП "Черкаський районний центр "Червонослобідської сільської ради</t>
  </si>
  <si>
    <t>БУЗУКІВ</t>
  </si>
  <si>
    <t>ЧЕРКАСЬКА область, село БУЗУКІВ, вулиця Володимирська, 18</t>
  </si>
  <si>
    <t>da3765ba-b1b4-44df-bdb7-45285f1804a9</t>
  </si>
  <si>
    <t>Амбулаторія загальної практики сімейної медицини села Сотниківка</t>
  </si>
  <si>
    <t>СОТНИКІВКА</t>
  </si>
  <si>
    <t>КИЇВСЬКА область, ЯГОТИНСЬКИЙ район, село СОТНИКІВКА, вулиця Миру, 57-Г</t>
  </si>
  <si>
    <t>da37979e-b19d-48d3-9070-67fd26aa9281</t>
  </si>
  <si>
    <t>АЗПСМ села Нова Слобода</t>
  </si>
  <si>
    <t>СУМСЬКА область, ПУТИВЛЬСЬКИЙ район, село НОВА СЛОБОДА, вулиця Першотравнева, 3 А</t>
  </si>
  <si>
    <t>da3b6281-377a-422c-82ee-1c19fa1aaff8</t>
  </si>
  <si>
    <t>da40f678-2f24-4990-8269-cf47cdbadb62</t>
  </si>
  <si>
    <t>КНП "Черкаський міський пологовий будинок "Центр матері та дитини" вул. Чехова, 101</t>
  </si>
  <si>
    <t>ЧЕРКАСЬКА область, місто ЧЕРКАСИ, вулиця Чехова, 101</t>
  </si>
  <si>
    <t>da4501f2-0c97-4206-895a-8cd985fead8b</t>
  </si>
  <si>
    <t>Амбулаторія загальної практики - сімейної медицина №1</t>
  </si>
  <si>
    <t>М.КИЇВ, місто КИЇВ, вулиця Здолбунівська, 3-б</t>
  </si>
  <si>
    <t>da469804-7166-4ef3-b3bc-bff7b084c69c</t>
  </si>
  <si>
    <t>Амбулаторія загальної практики - сімейної медицини №7 КНП "ЦПМСД №5" КМР</t>
  </si>
  <si>
    <t>ДНІПРОПЕТРОВСЬКА область, місто КРИВИЙ РІГ, вулиця Вернадського, 141А</t>
  </si>
  <si>
    <t>da4e681f-1f0b-46ac-8798-27528fd295b0</t>
  </si>
  <si>
    <t>Амбулаторія загальної практики-сімейної медицини с.Зятківці</t>
  </si>
  <si>
    <t>ЗЯТКІВЦІ</t>
  </si>
  <si>
    <t>ВІННИЦЬКА область, ГАЙСИНСЬКИЙ район, село ЗЯТКІВЦІ, вулиця Соборна, 12</t>
  </si>
  <si>
    <t>da4fb6e5-6217-4491-b8a8-c6cb3c43efdd</t>
  </si>
  <si>
    <t>Обуховицька АЗПСМ (КНП Іванківської селищної ради Іванківський ЦПМСД)</t>
  </si>
  <si>
    <t>ОБУХОВИЧІ</t>
  </si>
  <si>
    <t>КИЇВСЬКА область, ІВАНКІВСЬКИЙ район, село ОБУХОВИЧІ, вулиця Глієвих, 4</t>
  </si>
  <si>
    <t>da5c6c02-d0ab-400c-b9be-541cb6df224b</t>
  </si>
  <si>
    <t>Стоматологічна поліклініка №1 Дніпровської міської ради</t>
  </si>
  <si>
    <t>ДНІПРОПЕТРОВСЬКА область, місто ДНІПРО, проспект Дмитра Яворницького, 12А</t>
  </si>
  <si>
    <t>da5d010c-3817-4656-ad67-74ccd5b7dd5f</t>
  </si>
  <si>
    <t>Кіптівська сільська амбулаторія загальної практики-сімейної медицини</t>
  </si>
  <si>
    <t>КІПТІ</t>
  </si>
  <si>
    <t>ЧЕРНІГІВСЬКА область, КОЗЕЛЕЦЬКИЙ район, село КІПТІ, вулиця Шевченка, 8а</t>
  </si>
  <si>
    <t>da5d81f0-955c-469f-b84b-48be2156f3ed</t>
  </si>
  <si>
    <t>фельдшерсько-акушерський пункт села Іванівка амбулаторії загальної практики сімейної медицини Костянтинівської дільниці комунального некомерційного підприємства "Сарненський центр первинної медико-сан</t>
  </si>
  <si>
    <t>РІВНЕНСЬКА область, САРНЕНСЬКИЙ район, село ІВАНІВКА, вулиця Садова, 1</t>
  </si>
  <si>
    <t>da60c5f8-f0ec-473d-aa8a-e42266897832</t>
  </si>
  <si>
    <t>Стаціонарне відділення 1</t>
  </si>
  <si>
    <t>ЛУГАНСЬКА область, ПОПАСНЯНСЬКИЙ район, місто ПОПАСНА, вулиця Сонячна, 35а</t>
  </si>
  <si>
    <t>da670e8d-eb11-4c43-97af-8869c658d026</t>
  </si>
  <si>
    <t>Великобудищанська амбулаторія загальної практики - сімейної медицини</t>
  </si>
  <si>
    <t>ПОЛТАВСЬКА область, ГАДЯЦЬКИЙ район, село ВЕЛИКІ БУДИЩА, вулиця Травнева, 23-а</t>
  </si>
  <si>
    <t>da6cf9e5-e4c7-41c4-ab3a-604a1cbaa99a</t>
  </si>
  <si>
    <t>Поліклінічне відділення Яворівської центральної районної лікарні</t>
  </si>
  <si>
    <t>da74d9d3-4e4a-48ce-8286-2e16de16b5dd</t>
  </si>
  <si>
    <t>Свіршковецька амбулаторія загальної практики-сімейної медицини</t>
  </si>
  <si>
    <t>СВІРШКІВЦІ</t>
  </si>
  <si>
    <t>ХМЕЛЬНИЦЬКА область, ЧЕМЕРОВЕЦЬКИЙ район, село СВІРШКІВЦІ, вулиця Лесі Українки, 35</t>
  </si>
  <si>
    <t>da7ffa3b-3c1f-40d3-b0ee-1cf96121c93f</t>
  </si>
  <si>
    <t>Комунальне некомерційне підприємство "Бугринська амбулаторія загальної практики-сімейної медицини" Бугринської сільської ради</t>
  </si>
  <si>
    <t>РІВНЕНСЬКА область, ГОЩАНСЬКИЙ район, село БУГРИН, вулиця Князя Острозького, 9а</t>
  </si>
  <si>
    <t>da82e083-8ca7-4272-954e-67e7af9bcfc6</t>
  </si>
  <si>
    <t>Амбулаторія загальної практики-сімейної медицини м Кам'янка-Бузька</t>
  </si>
  <si>
    <t>ЛЬВІВСЬКА область, КАМ'ЯНКА-БУЗЬКИЙ район, місто КАМ'ЯНКА-БУЗЬКА, вулиця Шевченка, 33</t>
  </si>
  <si>
    <t>da8ad2dd-192f-40ce-8078-a3ed6e132be5</t>
  </si>
  <si>
    <t>Комунальне некомерційне підприємство"Міська поліклініка №20" Харківської міської ради(м. Харків,вул.Туркестанська,буд.22)</t>
  </si>
  <si>
    <t>da8fb53b-2df4-4814-940b-960c20e60d46</t>
  </si>
  <si>
    <t>Плосківська лікарська амбулаторія загальної практики сімейної медицини Острозького районного центру ПМСД с.Плоске, вул. Острозька,69</t>
  </si>
  <si>
    <t>РІВНЕНСЬКА область, село ПЛОСКЕ, вулиця Острозька, 69</t>
  </si>
  <si>
    <t>da9018b6-53fe-40d4-8369-179e7ee45ebb</t>
  </si>
  <si>
    <t>Амбулаторія ЗПСМ с.Чонгар</t>
  </si>
  <si>
    <t>ЧОНГАР</t>
  </si>
  <si>
    <t>ХЕРСОНСЬКА область, ГЕНІЧЕСЬКИЙ район, село ЧОНГАР, вулиця Шевченка, 63А</t>
  </si>
  <si>
    <t>da95b312-17f5-4acd-a320-4c10e26a2c17</t>
  </si>
  <si>
    <t>Комунальне некомерційне підприємство "Дерматовенерологічний диспансер м. Маріуполя"</t>
  </si>
  <si>
    <t>ДОНЕЦЬКА область, місто МАРІУПОЛЬ, вулиця Бахмутська, 20-А</t>
  </si>
  <si>
    <t>da9743bd-edff-450a-9961-9e207572173e</t>
  </si>
  <si>
    <t>Виноградарська амбулаторія сімейної медицини</t>
  </si>
  <si>
    <t>ВИНОГРАДАР</t>
  </si>
  <si>
    <t>ОДЕСЬКА область, РОЗДІЛЬНЯНСЬКИЙ район, село ВИНОГРАДАР, вулиця центральна, 196</t>
  </si>
  <si>
    <t>daa862af-800b-4561-b936-768aac64cd20</t>
  </si>
  <si>
    <t>Фельдшерсько-акушерський пункт с.Палійово</t>
  </si>
  <si>
    <t>ПАЛІЇВКА</t>
  </si>
  <si>
    <t>ОДЕСЬКА область, БІЛЯЇВСЬКИЙ район, село ПАЛІЇВКА, вулиця ІЖАКОВСЬКОГО, 1</t>
  </si>
  <si>
    <t>daaa595d-d548-4618-89cb-32a9af63b529</t>
  </si>
  <si>
    <t>ФП с. Сінне</t>
  </si>
  <si>
    <t>ОДЕСЬКА область, БАЛТСЬКИЙ район, село СІННЕ, вулиця Шевченка, 27</t>
  </si>
  <si>
    <t>daabf11e-f81d-44f8-b6b9-ad872257a341</t>
  </si>
  <si>
    <t>Фельдшерський пункт села Бахтин</t>
  </si>
  <si>
    <t>ХАРКІВСЬКА область, БОРІВСЬКИЙ район, село БАХТИН, вулиця Лиманська, 14</t>
  </si>
  <si>
    <t>dabbea61-06bd-41dc-ad2b-1eb39a035ce7</t>
  </si>
  <si>
    <t>2.КОМУНАЛЬНЕ ПІДПРИЄМСТВО "ВОЛОДИМИР-ВОЛИНСЬКЕ ТЕРИТОРІАЛЬНЕ МЕДИЧНЕ ОБ'ЄДНАННЯ"</t>
  </si>
  <si>
    <t>ВОЛИНСЬКА область, місто ВОЛОДИМИР-ВОЛИНСЬКИЙ, вулиця Генерала Шухевича, 10</t>
  </si>
  <si>
    <t>dabdd448-fbf6-4802-a02b-d0190a3b44f2</t>
  </si>
  <si>
    <t>Сокальська амбулаторія загальної практики - сімейної медицини</t>
  </si>
  <si>
    <t>dac2e04c-08ea-4911-a831-4673f6051aba</t>
  </si>
  <si>
    <t>Амбулаторія загальної практики-сімейної медицини с. Царедарівка</t>
  </si>
  <si>
    <t>ЦАРЕДАРІВКА</t>
  </si>
  <si>
    <t>ХАРКІВСЬКА область, ЛОЗІВСЬКИЙ район, село ЦАРЕДАРІВКА, вулиця Центральна, 11</t>
  </si>
  <si>
    <t>dac4749d-9a42-43e9-9cff-6c0a623dfb31</t>
  </si>
  <si>
    <t>Підлісненська АЗПСМ</t>
  </si>
  <si>
    <t>МИКОЛАЇВСЬКА область, НОВООДЕСЬКИЙ район, село ПІДЛІСНЕ, вулиця вул. Центральна, 26</t>
  </si>
  <si>
    <t>dac80e53-dc96-4542-9c6f-94bb0423db1a</t>
  </si>
  <si>
    <t>АЗПСМ Саврань</t>
  </si>
  <si>
    <t>dace999e-99a4-4ce8-8072-33eecbc5236a</t>
  </si>
  <si>
    <t>Дзюньківська АЗПСМ</t>
  </si>
  <si>
    <t>ДЗЮНЬКІВ</t>
  </si>
  <si>
    <t>ВІННИЦЬКА область, ПОГРЕБИЩЕНСЬКИЙ район, село ДЗЮНЬКІВ, вулиця Кооперативна, 2</t>
  </si>
  <si>
    <t>dad3262e-890a-4b6e-878e-c707ff0b0009</t>
  </si>
  <si>
    <t>Амбулаторія загальної практики – сімейної медицини с. Яблунів</t>
  </si>
  <si>
    <t>ТЕРНОПІЛЬСЬКА область, ГУСЯТИНСЬКИЙ район, село ЯБЛУНІВ, вулиця Грушевського, 47</t>
  </si>
  <si>
    <t>dadc1883-a660-4b42-940b-e32899fa0c3e</t>
  </si>
  <si>
    <t>Тимошівська амбулаторія загальної практики-сімейної медицини</t>
  </si>
  <si>
    <t>ТИМОШІВКА</t>
  </si>
  <si>
    <t>ЗАПОРІЗЬКА область, МИХАЙЛІВСЬКИЙ район, село ТИМОШІВКА, вулиця Українська, 12в</t>
  </si>
  <si>
    <t>dadd7b1c-f5b7-45a9-bd65-0d60dad93ee9</t>
  </si>
  <si>
    <t>ФАП Лоташеве</t>
  </si>
  <si>
    <t>ЛОТАШЕВЕ</t>
  </si>
  <si>
    <t>ЧЕРКАСЬКА область, ТАЛЬНІВСЬКИЙ район, село ЛОТАШЕВЕ, вулиця Шевченка, 84</t>
  </si>
  <si>
    <t>dadf853f-a676-4669-bdc6-550ed6917a40</t>
  </si>
  <si>
    <t>Комунальне некомерційне підприємство "Дніпровський центр первинної медико-санітарної допомоги №3" Дніпровської міської ради</t>
  </si>
  <si>
    <t>dae7406d-bb4c-4aea-8dc2-5af760511562</t>
  </si>
  <si>
    <t>ФП с. Бірків</t>
  </si>
  <si>
    <t>БІРКІВ</t>
  </si>
  <si>
    <t>ВІННИЦЬКА область, ЛІТИНСЬКИЙ район, село БІРКІВ, вулиця ГАГАРІНА, 52</t>
  </si>
  <si>
    <t>daef8ee1-6dee-4e17-9f8c-7ad52e0ab905</t>
  </si>
  <si>
    <t>Київський міський психоневрологічний диспансер №3</t>
  </si>
  <si>
    <t>М.КИЇВ, місто КИЇВ, вулиця Кирилівська, 51</t>
  </si>
  <si>
    <t>daf95a59-943b-43bd-b064-103169747d61</t>
  </si>
  <si>
    <t>АЗПСМ с.П.Комарівці</t>
  </si>
  <si>
    <t>ПАЛАДЬ-КОМАРІВЦІ</t>
  </si>
  <si>
    <t>ЗАКАРПАТСЬКА область, УЖГОРОДСЬКИЙ район, село ПАЛАДЬ-КОМАРІВЦІ, вулиця Кошута, 55</t>
  </si>
  <si>
    <t>daf9c326-fd14-45a2-89b7-bf59b79c55c4</t>
  </si>
  <si>
    <t>Комунальне некомерційне підприємство «Міська клінічна лікарня №14 ім. проф.Л.Л. Гіршмана» Харківської міської ради</t>
  </si>
  <si>
    <t>ХАРКІВСЬКА область, місто ХАРКІВ, вулиця Олеся Гончара, 5</t>
  </si>
  <si>
    <t>db03b800-bcf8-4f2c-ad0e-6888e0d47d2f</t>
  </si>
  <si>
    <t>db03d3bc-5adc-43bf-8332-ae4e14cf9b97</t>
  </si>
  <si>
    <t>ДНІПРОПЕТРОВСЬКА область, ДНІПРО район, місто ДНІПРО, вулиця Іларіонівська, 9</t>
  </si>
  <si>
    <t>db052777-7942-43de-b456-30d1bbe2d6df</t>
  </si>
  <si>
    <t>Бихівська АЗПСМ</t>
  </si>
  <si>
    <t>БИХІВ</t>
  </si>
  <si>
    <t>ВОЛИНСЬКА область, ЛЮБЕШІВСЬКИЙ район, село БИХІВ, вулиця Незалежності, 25</t>
  </si>
  <si>
    <t>db0c6e22-75ef-469b-81f9-5d4bee3021df</t>
  </si>
  <si>
    <t>АМБУЛАТОРІЯ ГРУПОВОЇ ПРАКТИКИ СМТ. НОВОВАСИЛІВКА</t>
  </si>
  <si>
    <t>ЗАПОРІЗЬКА область, ПРИАЗОВСЬКИЙ район, смт. НОВОВАСИЛІВКА, вулиця Поштова, 72</t>
  </si>
  <si>
    <t>db0d03d5-6e31-47b4-b6ca-75174faecf97</t>
  </si>
  <si>
    <t>Амбулаторія загальної практики - сімейної медицини с. Гаркушинці</t>
  </si>
  <si>
    <t>db143cfc-e5b8-4b3b-b4a6-fc773dc77a60</t>
  </si>
  <si>
    <t>ХМЕЛЬНИЦЬКА область, місто СТАРОКОСТЯНТИНІВ, вулиця Лермонтова, 18/5</t>
  </si>
  <si>
    <t>db1518b9-2d40-42e8-8c89-fcea82b43fa4</t>
  </si>
  <si>
    <t>ФП с. Мокрець</t>
  </si>
  <si>
    <t>МОКРЕЦЬ</t>
  </si>
  <si>
    <t>ХМЕЛЬНИЦЬКА область, ІЗЯСЛАВСЬКИЙ район, село МОКРЕЦЬ, вулиця Шевченка, 27</t>
  </si>
  <si>
    <t>db16b915-28e6-4421-94cb-f51fe83d2e22</t>
  </si>
  <si>
    <t>Амбулаторія №4 (Центру первинної медичної допомоги)</t>
  </si>
  <si>
    <t>ХАРКІВСЬКА область, місто ХАРКІВ, вулиця Полтавський Шлях, 40</t>
  </si>
  <si>
    <t>db17164a-2920-4e45-b5af-611dac168c29</t>
  </si>
  <si>
    <t>Комунальне некомерційне підприємство "Путивльська центральна районна лікарня" Путивльської районної ради Сумської області</t>
  </si>
  <si>
    <t>db1a4c1f-0503-4286-bd08-ad1eefcd9b1b</t>
  </si>
  <si>
    <t>Котелевська амбулаторія загальної практики - сімейної медицини № 3</t>
  </si>
  <si>
    <t>db1ca03f-cdb5-4f00-96f4-8f03f0be72f3</t>
  </si>
  <si>
    <t>П'ятигірська амбулаторія ЗПСМ</t>
  </si>
  <si>
    <t>П'ЯТИГОРИ</t>
  </si>
  <si>
    <t>КИЇВСЬКА область, ТЕТІЇВСЬКИЙ район, село П'ЯТИГОРИ, вулиця Київська, 25</t>
  </si>
  <si>
    <t>db208f3a-3a47-4c10-ac50-02e0e86ae448</t>
  </si>
  <si>
    <t>АЗПСМ смт.Кожанка</t>
  </si>
  <si>
    <t>КОЖАНКА</t>
  </si>
  <si>
    <t>КИЇВСЬКА область, ФАСТІВСЬКИЙ район, смт. КОЖАНКА, вулиця Шевченка, 6</t>
  </si>
  <si>
    <t>db27db7b-9ada-4150-afb2-7099ffecc496</t>
  </si>
  <si>
    <t>КНП "Тальнівська ЦРЛ" головний корпус</t>
  </si>
  <si>
    <t>db293769-4ffc-461c-b59d-6a6a6bba7464</t>
  </si>
  <si>
    <t>Фельдшерсько-акушерський пункт с. Драчино</t>
  </si>
  <si>
    <t>ДРАЧИНО</t>
  </si>
  <si>
    <t>ЗАКАРПАТСЬКА область, СВАЛЯВСЬКИЙ район, село ДРАЧИНО, вулиця Драчинська, 12</t>
  </si>
  <si>
    <t>db313714-3806-4651-be19-84556385b574</t>
  </si>
  <si>
    <t>АЗПСМ с.Балашівка</t>
  </si>
  <si>
    <t>РІВНЕНСЬКА область, БЕРЕЗНІВСЬКИЙ район, село БАЛАШІВКА, вулиця Лісна, 22А</t>
  </si>
  <si>
    <t>db36760e-454b-43b3-83db-b512b8837986</t>
  </si>
  <si>
    <t>Фельдшерський пункт села Зелене</t>
  </si>
  <si>
    <t>ДОНЕЦЬКА область, ДОБРОПІЛЬСЬКИЙ район, село ЗЕЛЕНЕ, вулиця Зелена, 36</t>
  </si>
  <si>
    <t>db37c5c6-6c75-4ac2-aa95-a0c7c0538212</t>
  </si>
  <si>
    <t>Комунальне некомерційне підприємство "Варвинська центральна районна лікарня"</t>
  </si>
  <si>
    <t>ЧЕРНІГІВСЬКА область, смт. ВАРВА, вулиця 9 Травня, 2а</t>
  </si>
  <si>
    <t>db3bfb4b-f1e5-4560-8e54-fad9d1c042e3</t>
  </si>
  <si>
    <t>Фельдшерсько-акушерський пункт с. Заболотне</t>
  </si>
  <si>
    <t>ВІННИЦЬКА область, КРИЖОПІЛЬСЬКИЙ район, село ЗАБОЛОТНЕ, вулиця Чоботарська, 21</t>
  </si>
  <si>
    <t>db3c87d4-2b26-4f0b-a9b5-93be0081be0b</t>
  </si>
  <si>
    <t>Амбулаторія ЗПСМ с. Ільниця</t>
  </si>
  <si>
    <t>ЗАКАРПАТСЬКА область, ІРШАВСЬКИЙ район, село ІЛЬНИЦЯ, вулиця Заводська, 13</t>
  </si>
  <si>
    <t>db3e76b5-07c2-4eea-b925-9d2d0a8afd35</t>
  </si>
  <si>
    <t>Черговий кабінет для дитячого населення</t>
  </si>
  <si>
    <t>db414f34-d522-46b9-a3da-7505117c7aea</t>
  </si>
  <si>
    <t>КИЇВСЬКА область, місто ІРПІНЬ, вулиця Ніжинська, 11</t>
  </si>
  <si>
    <t>db44022c-f65e-4420-b097-d7a325409b3f</t>
  </si>
  <si>
    <t>Амбулаторно - диспансерне відділення</t>
  </si>
  <si>
    <t>М.КИЇВ, місто КИЇВ, вулиця Данила Щербаківського, 64а</t>
  </si>
  <si>
    <t>db448f69-dc3a-4848-a716-dfef57122fc5</t>
  </si>
  <si>
    <t>Миронівська амбулаторія загальної практики-сімейної медицини</t>
  </si>
  <si>
    <t>СУМСЬКА область, ШОСТКИНСЬКИЙ район, село МИРОНІВКА, вулиця Перемоги, 53</t>
  </si>
  <si>
    <t>db498474-8978-4fcb-8a78-f92130d07f6b</t>
  </si>
  <si>
    <t>Веселянська амбулаторія загальної практики-сімейної медицини</t>
  </si>
  <si>
    <t>ВЕСЕЛЯНКА</t>
  </si>
  <si>
    <t>ЗАПОРІЗЬКА область, ЗАПОРІЗЬКИЙ район, село ВЕСЕЛЯНКА, вулиця Миру, 14</t>
  </si>
  <si>
    <t>db4ed2a6-be99-4bd6-965e-872375caf99b</t>
  </si>
  <si>
    <t>Фельдшерський пункт с. Скоморохи</t>
  </si>
  <si>
    <t>ТЕРНОПІЛЬСЬКА область, ТЕРНОПІЛЬСЬКИЙ район, село СКОМОРОХИ, вулиця Галицька, 92</t>
  </si>
  <si>
    <t>db511443-c1d7-45ce-abe7-45fa0cd0adb5</t>
  </si>
  <si>
    <t>ТЕРНОПІЛЬСЬКА область, ШУМСЬКИЙ район, місто ШУМСЬК, вулиця Енергетична, 3а</t>
  </si>
  <si>
    <t>db550b33-a0ff-440e-a00b-d600f16cac06</t>
  </si>
  <si>
    <t>ФП с.Українка (Лікарська амбулаторія ЗПСМ м. Апостолове)</t>
  </si>
  <si>
    <t>ДНІПРОПЕТРОВСЬКА область, АПОСТОЛІВСЬКИЙ район, селище УКРАЇНКА, вулиця Червона, 2</t>
  </si>
  <si>
    <t>db561ab1-24ca-48c1-bc76-91c79a5009a6</t>
  </si>
  <si>
    <t>КОМУНАЛЬНЕ НЕКОМЕРЦІЙНЕ ПІДПРИЄМСТВО "БАРВІНКІВСЬКА ЦЕНТРАЛЬНА МІСЬКА  ЛІКАРНЯ" БАРВІНКІВСЬКОЇ ТЕРИТОРІАЛЬНОЇ ГРОМАДИ ІЗЮМСЬКОГО РАЙОНУ ХАРКІВСЬКОЇ ОБЛАСТІ</t>
  </si>
  <si>
    <t>db59acbd-84e9-4b06-a2fe-3358950dec39</t>
  </si>
  <si>
    <t>Староіржавецький  фельдшерсько-акушерський пункт</t>
  </si>
  <si>
    <t>СТАРИЙ ІРЖАВЕЦЬ</t>
  </si>
  <si>
    <t>ПОЛТАВСЬКА область, ОРЖИЦЬКИЙ район, село СТАРИЙ ІРЖАВЕЦЬ, вулиця Грушевського, 26 А</t>
  </si>
  <si>
    <t>db5c80c4-000a-4d4b-95be-ed3844260cea</t>
  </si>
  <si>
    <t>ФІЗИЧНА ОСОБА-ПІДПРИЄМЕЦЬ ПАРАЩУК ЯРОСЛАВ ЮРІЙОВИЧ</t>
  </si>
  <si>
    <t>ЧЕРКАСЬКА область, ТАЛЬНІВСЬКИЙ район, місто ТАЛЬНЕ, вулиця Небесної Сотні, 85</t>
  </si>
  <si>
    <t>db5ff541-ef58-4ce3-a322-9e7bb0a6a4c8</t>
  </si>
  <si>
    <t>Фельдшерський пункт с. Дібрівне</t>
  </si>
  <si>
    <t>ЧЕРНІГІВСЬКА область, ГОРОДНЯНСЬКИЙ район, село ДІБРІВНЕ, вулиця Маркова, 92</t>
  </si>
  <si>
    <t>db60d815-7483-4044-927a-69f90f6e40c8</t>
  </si>
  <si>
    <t>Фельдшерсько-акушерський пункт с.Нова Могильниця</t>
  </si>
  <si>
    <t>НОВА МОГИЛЬНИЦЯ</t>
  </si>
  <si>
    <t>ТЕРНОПІЛЬСЬКА область, село НОВА МОГИЛЬНИЦЯ, вулиця Центральна, 14</t>
  </si>
  <si>
    <t>db683687-197c-4d59-9f1b-d4ba2cc7beb8</t>
  </si>
  <si>
    <t>db6b9c78-97d9-4278-8c62-213022e4d88b</t>
  </si>
  <si>
    <t>Озадівська АЗПСМ</t>
  </si>
  <si>
    <t>ЖИТОМИРСЬКА область, БЕРДИЧІВСЬКИЙ район, село ОЗАДІВКА, вулиця Центральна, 5</t>
  </si>
  <si>
    <t>db6f9e96-b15c-4f6f-9725-b0d6c590a34d</t>
  </si>
  <si>
    <t>Амбулаторія ЗПСМ смт. Вишневе (КНП "П'ятихатський ЦПМСД" ПМР)</t>
  </si>
  <si>
    <t>ДНІПРОПЕТРОВСЬКА область, П'ЯТИХАТСЬКИЙ район, смт. ВИШНЕВЕ, вулиця Центральна, 47</t>
  </si>
  <si>
    <t>db6fbb6f-3525-4c0c-bc85-05e58268a502</t>
  </si>
  <si>
    <t>Фельдшерський пункт с. Куцівка</t>
  </si>
  <si>
    <t>КУЦІВКА</t>
  </si>
  <si>
    <t>ЧЕРКАСЬКА область, СМІЛЯНСЬКИЙ район, село КУЦІВКА, вулиця Центральна, 107</t>
  </si>
  <si>
    <t>db74289f-3d64-40ce-a839-3a99aba0624a</t>
  </si>
  <si>
    <t>ЛЬВІВСЬКА область, СОКАЛЬСЬКИЙ район, місто ВЕЛИКІ МОСТИ, вулиця Сагайдачного, 39</t>
  </si>
  <si>
    <t>db760ed0-f63b-4231-8c6b-ebab5e6519fb</t>
  </si>
  <si>
    <t>ФАП с. Пліщин</t>
  </si>
  <si>
    <t>ПЛІЩИН</t>
  </si>
  <si>
    <t>ХМЕЛЬНИЦЬКА область, ШЕПЕТІВСЬКИЙ район, село ПЛІЩИН, вулиця Чкалова , 14</t>
  </si>
  <si>
    <t>db80a0db-4d08-40db-a326-e7d404992729</t>
  </si>
  <si>
    <t>Амбулаторія загальної практики сімейної медицини села Довга пристань</t>
  </si>
  <si>
    <t>ДОВГА ПРИСТАНЬ</t>
  </si>
  <si>
    <t>МИКОЛАЇВСЬКА область, ПЕРВОМАЙСЬКИЙ район, село ДОВГА ПРИСТАНЬ, вулиця Новоолександрівська, 1</t>
  </si>
  <si>
    <t>db835138-abf6-4a87-ae5a-99343231b083</t>
  </si>
  <si>
    <t>Комишанська АЗПСМ</t>
  </si>
  <si>
    <t>СУМСЬКА область, ОХТИРСЬКИЙ район, село КОМИШІ, вулиця Шевченка, 6</t>
  </si>
  <si>
    <t>db84a343-ebba-4b84-a63b-cfacf77a7421</t>
  </si>
  <si>
    <t>Новичівський ФАП</t>
  </si>
  <si>
    <t>ЖОЛУДКИ</t>
  </si>
  <si>
    <t>ХМЕЛЬНИЦЬКА область, село ЖОЛУДКИ, вулиця Квітнева, 2</t>
  </si>
  <si>
    <t>db852e20-fab0-4603-8029-114a4d73dda7</t>
  </si>
  <si>
    <t>Амбулаторія загальної практики - сімейної медицини №20</t>
  </si>
  <si>
    <t>ЖИТОМИРСЬКА область, місто ЖИТОМИР, вулиця Тараса Бульби-Боровця, 6</t>
  </si>
  <si>
    <t>db86eb0d-603a-4a17-b64e-f9b3ae605c68</t>
  </si>
  <si>
    <t>Галицька станція ЕШМД</t>
  </si>
  <si>
    <t>ІВАНО-ФРАНКІВСЬКА область, ГАЛИЦЬКИЙ район, місто ГАЛИЧ, вулиця Вівчаренка, 36</t>
  </si>
  <si>
    <t>db8bf640-ef7d-4f96-b92f-82c6fa2139d0</t>
  </si>
  <si>
    <t>Амбулаторія загальної практики - сімейної медицини с.Сидоренкове</t>
  </si>
  <si>
    <t>СИДОРЕНКОВЕ</t>
  </si>
  <si>
    <t>ХАРКІВСЬКА область, ВАЛКІВСЬКИЙ район, село СИДОРЕНКОВЕ, вулиця Центральна, 7</t>
  </si>
  <si>
    <t>db8c849d-3faf-4690-8024-90000b9b1167</t>
  </si>
  <si>
    <t>Клебанська амбулаторія загальної практики сімейної медицини</t>
  </si>
  <si>
    <t>КЛЕБАНЬ</t>
  </si>
  <si>
    <t>ВІННИЦЬКА область, ТУЛЬЧИНСЬКИЙ район, село КЛЕБАНЬ, вулиця Соборна, 23</t>
  </si>
  <si>
    <t>db910de7-28c7-4e19-b3f8-49d955d56b7f</t>
  </si>
  <si>
    <t>АЗПСМ с.Іване-Пусте КНП "ЦПМСД" Борщівської МР Тернопільської області</t>
  </si>
  <si>
    <t>db96ad53-4da1-4897-ab81-5d21cd83d685</t>
  </si>
  <si>
    <t>Центр надання первинної медичної допомоги  Амбулаторія № 2 (відокремлений структурний підрозділ)</t>
  </si>
  <si>
    <t>db96ca67-dd59-440d-9552-f1ae456f9102</t>
  </si>
  <si>
    <t>Радіонуклідна лабораторія</t>
  </si>
  <si>
    <t>ЛЬВІВСЬКА область, місто ЛЬВІВ, вулиця Снопківська, 24</t>
  </si>
  <si>
    <t>dbbbc301-b18b-4ab9-b4ab-1fbefb5a6073</t>
  </si>
  <si>
    <t>Фельдшерсько Акушерський Пункт с. Братанівка</t>
  </si>
  <si>
    <t>БРАТАНІВКА</t>
  </si>
  <si>
    <t>ЧЕРНІВЕЦЬКА область, СОКИРЯНСЬКИЙ район, село БРАТАНІВКА, вулиця Б. Хмельницького, 57</t>
  </si>
  <si>
    <t>dbbc20ac-a1cf-4650-8758-577f265f2e9e</t>
  </si>
  <si>
    <t>Комунальне некомерційне підприємство "Вільнянська районна багатопрофільна лікарня" Вільнянської районної ради</t>
  </si>
  <si>
    <t>dbbe1d1d-4652-475a-bd3c-c5f6547ddb10</t>
  </si>
  <si>
    <t>Новоугрузький фельдшерсько-акушерський пункт</t>
  </si>
  <si>
    <t>НОВОУГРУЗЬКЕ</t>
  </si>
  <si>
    <t>ВОЛИНСЬКА область, ЛЮБОМЛЬСЬКИЙ район, село НОВОУГРУЗЬКЕ, вулиця Вільшанська, 34</t>
  </si>
  <si>
    <t>dbc6131a-e928-4061-a58c-9ddf206454f2</t>
  </si>
  <si>
    <t>ФАП с. Лозова</t>
  </si>
  <si>
    <t>ТЕРНОПІЛЬСЬКА область, ТЕРНОПІЛЬСЬКИЙ район, село ЛОЗОВА, вулиця Грушевського, 43</t>
  </si>
  <si>
    <t>dbc7a2cf-479f-44c9-afc0-e4f5e585e827</t>
  </si>
  <si>
    <t>ФОП Недопрядко Павло Геннадійович</t>
  </si>
  <si>
    <t>ДОНЕЦЬКА область, ВОЛНОВАСЬКИЙ район, місто ВОЛНОВАХА, вулиця Гвардійська, 4</t>
  </si>
  <si>
    <t>dbc8c40d-4192-4717-980f-196aef04a416</t>
  </si>
  <si>
    <t>Залізницький фельдшерсько-акушерський пункт</t>
  </si>
  <si>
    <t>dbc9a4b1-7295-451e-988e-88f1062600df</t>
  </si>
  <si>
    <t>ЛЬВІВСЬКА область, місто РАДЕХІВ, вулиця Львівська, 6</t>
  </si>
  <si>
    <t>dbcadfae-32cf-4800-ae8d-128d38e4d3bb</t>
  </si>
  <si>
    <t>dbcb9491-f591-4cdb-915b-d77453c3dd1b</t>
  </si>
  <si>
    <t>dbd11aab-70a0-4795-9a1d-73d01c735573</t>
  </si>
  <si>
    <t>АСТРАХАНКА</t>
  </si>
  <si>
    <t>ЗАПОРІЗЬКА область, МЕЛІТОПОЛЬСЬКИЙ район, село АСТРАХАНКА, вулиця Заводська, 65Д</t>
  </si>
  <si>
    <t>dbda4e98-fabd-4696-8df2-a895ea9a95d5</t>
  </si>
  <si>
    <t>Київський міський пологовий будинок №2</t>
  </si>
  <si>
    <t>М.КИЇВ, КИЇВ район, місто КИЇВ, вулиця Мостицька, 11</t>
  </si>
  <si>
    <t>dbdcd420-ab1e-4123-b745-5f1da1e43ff5</t>
  </si>
  <si>
    <t>ЖИТОМИРСЬКА область, місто ЖИТОМИР, вулиця Покровська, 159</t>
  </si>
  <si>
    <t>dbe1e092-d855-4f50-9201-c1171e26decd</t>
  </si>
  <si>
    <t>ФАП Білашки</t>
  </si>
  <si>
    <t>БІЛАШКИ</t>
  </si>
  <si>
    <t>ЧЕРКАСЬКА область, ТАЛЬНІВСЬКИЙ район, село БІЛАШКИ, вулиця Садова, 15</t>
  </si>
  <si>
    <t>dbe26713-a09e-4bb3-a56d-f529c5ac03a6</t>
  </si>
  <si>
    <t>Амбулаторія загальної практики-сімейної медицини смт. Великі Бірки</t>
  </si>
  <si>
    <t>dbe6b6af-5d5c-4560-a9b4-55c473b96717</t>
  </si>
  <si>
    <t>Фельдшерсько-акушерський пункт села Монастирок</t>
  </si>
  <si>
    <t>МОНАСТИРОК</t>
  </si>
  <si>
    <t>ЛЬВІВСЬКА область, ЖОВКІВСЬКИЙ район, село МОНАСТИРОК, вулиця Л. Мартовича, 4</t>
  </si>
  <si>
    <t>dbe80131-0934-4b4d-85e1-45eb11ba9885</t>
  </si>
  <si>
    <t>Амбулаторія загальної практики - сімейного типу с. Київець КНП «Миколаївська МЛ»</t>
  </si>
  <si>
    <t>dbeac9d7-b97d-4b48-8102-9768c5f4cff9</t>
  </si>
  <si>
    <t>Бабинська амбулаторію загальної практики сімейної медицини</t>
  </si>
  <si>
    <t>ВІННИЦЬКА область, ІЛЛІНЕЦЬКИЙ район, село БАБИН, вулиця Пирогова, 30</t>
  </si>
  <si>
    <t>dbeec5f3-b48a-48f4-82d3-a105a20294d3</t>
  </si>
  <si>
    <t>ФП с.Круті</t>
  </si>
  <si>
    <t>КРУТІ</t>
  </si>
  <si>
    <t>ОДЕСЬКА область, КОДИМСЬКИЙ район, село КРУТІ, вулиця Центральна, 1</t>
  </si>
  <si>
    <t>dbf3991d-0af2-412d-bd8d-7b16d267b780</t>
  </si>
  <si>
    <t>Глибокопотіцька амбулаторія загальної практики–сімейної медицини Комунального некомерційного підприємства Тячівської районної ради Центр первинної медико-санітарної допомоги</t>
  </si>
  <si>
    <t>ЗАКАРПАТСЬКА область, ТЯЧІВСЬКИЙ район, село ГЛИБОКИЙ ПОТІК, вулиця Центральна, 78</t>
  </si>
  <si>
    <t>dbf79a91-a464-4cf3-813e-149d93e44275</t>
  </si>
  <si>
    <t>КОМУНАЛЬНЕ НЕКОМЕРЦІЙНЕ ПІДПРИЕМСТВО "ОРАТІВСЬКА ЛІКАРНЯ ПЛАНОВОГО ЛІКУВАННЯ" ОРАТІВСЬКОЇ СЕЛИЩНОЇ РАДИ</t>
  </si>
  <si>
    <t>ВІННИЦЬКА область, ОРАТІВСЬКИЙ район, смт. ОРАТІВ, вулиця Пирогова, 2</t>
  </si>
  <si>
    <t>dbf8abd4-cf79-493a-ac58-a5d07158ac7e</t>
  </si>
  <si>
    <t>Амбулаторія загальної практики сімейної медицини № 7</t>
  </si>
  <si>
    <t>ДНІПРОПЕТРОВСЬКА область, місто ПАВЛОГРАД, вулиця Нова, 1а</t>
  </si>
  <si>
    <t>dbfad812-0e17-4a3c-b0c3-78e342a6b158</t>
  </si>
  <si>
    <t>Мiсце надання послуг 1</t>
  </si>
  <si>
    <t>dbfdb5f1-2147-4f7d-831b-492eaf23a476</t>
  </si>
  <si>
    <t>Максимільянівска амбулаторія загальної практики сімейної медицини</t>
  </si>
  <si>
    <t>МАКСИМІЛЬЯНІВКА</t>
  </si>
  <si>
    <t>ДОНЕЦЬКА область, МАР'ЇНСЬКИЙ район, село МАКСИМІЛЬЯНІВКА, вулиця Центральна, 100а</t>
  </si>
  <si>
    <t>dbffee52-dfaa-453a-b315-fe84f19c4a2c</t>
  </si>
  <si>
    <t>Амбулаторія загальної практики-сімейної медицини  с. Оринин</t>
  </si>
  <si>
    <t>ХМЕЛЬНИЦЬКА область, село ОРИНИН, вулиця Шевченка, 2</t>
  </si>
  <si>
    <t>dc00293c-9400-4898-b626-d63d6001d42c</t>
  </si>
  <si>
    <t>амбулаторія ЗПСМ с.Кам'яне</t>
  </si>
  <si>
    <t>РІВНЕНСЬКА область, РОКИТНІВСЬКИЙ район, село КАМ'ЯНЕ, вулиця Центральна, 195</t>
  </si>
  <si>
    <t>dc0922c1-383e-4b13-ac2c-58a4cefb6ba0</t>
  </si>
  <si>
    <t>Фельдшерський пункт с. Ленське</t>
  </si>
  <si>
    <t>ЧУБІВКА</t>
  </si>
  <si>
    <t>ЧЕРКАСЬКА область, СМІЛЯНСЬКИЙ район, село ЧУБІВКА, вулиця Миру, 31</t>
  </si>
  <si>
    <t>dc0acd36-a4e9-4cb9-a568-027242c77c63</t>
  </si>
  <si>
    <t>АМБУЛАТОРІЯ МОНО ПРАКТИКИ С. НОВОСПАСЬКЕ</t>
  </si>
  <si>
    <t>НОВОСПАСЬКЕ</t>
  </si>
  <si>
    <t>ЗАПОРІЗЬКА область, ПРИАЗОВСЬКИЙ район, село НОВОСПАСЬКЕ, вулиця Шавкайська, 39</t>
  </si>
  <si>
    <t>dc0dd6ce-d6f6-41cc-a90e-b3bbfe963de5</t>
  </si>
  <si>
    <t>ФП с. Лотівка</t>
  </si>
  <si>
    <t>ЛОТІВКА</t>
  </si>
  <si>
    <t>ХМЕЛЬНИЦЬКА область, село ЛОТІВКА, вулиця Центральна, 1б</t>
  </si>
  <si>
    <t>dc0f04ae-1d0b-4413-8c05-1210e22c7e8a</t>
  </si>
  <si>
    <t>ЗАКАРПАТСЬКА область, ХУСТСЬКИЙ район, село ОЛЕКСАНДРІВКА, вулиця Сонячна, 2</t>
  </si>
  <si>
    <t>dc16dd66-4bb9-4144-8277-7a4ad501260c</t>
  </si>
  <si>
    <t>АЗПСМ  с - ща Гвіздець</t>
  </si>
  <si>
    <t>ГВІЗДЕЦЬ</t>
  </si>
  <si>
    <t>ІВАНО-ФРАНКІВСЬКА область, КОЛОМИЙСЬКИЙ район, смт. ГВІЗДЕЦЬ, вулиця Пcтрака, 7</t>
  </si>
  <si>
    <t>dc182a48-bd2d-403a-9a66-2e55634cf5c3</t>
  </si>
  <si>
    <t>Комунальне некомерційне підприємство "Клінічна лікарня "ПСИХІАТРІЯ"" виконавчого органу Київської міської ради (Київської міської державної адміністрації) м. Київ, вул. Кирилівська, 103</t>
  </si>
  <si>
    <t>М.КИЇВ, місто КИЇВ, вулиця Кирилівська, 103</t>
  </si>
  <si>
    <t>dc1f51ef-2513-45e6-b05c-644554fecd50</t>
  </si>
  <si>
    <t>Фельдшерський пункт с. Златоустове</t>
  </si>
  <si>
    <t>ЗЛАТОУСТОВЕ</t>
  </si>
  <si>
    <t>ОДЕСЬКА область, БЕРЕЗІВСЬКИЙ район, село ЗЛАТОУСТОВЕ, вулиця Л. Українки, 1</t>
  </si>
  <si>
    <t>dc28d772-b442-472c-a970-b99597e039de</t>
  </si>
  <si>
    <t>dc2c1c8b-36c4-4879-950b-6b157b5b03d4</t>
  </si>
  <si>
    <t>ЧЕРНІГІВСЬКА область, місто ПРИЛУКИ, вулиця в/м №12, 5</t>
  </si>
  <si>
    <t>dc30c4e7-0059-4570-9e8e-4c9824424dc9</t>
  </si>
  <si>
    <t>ФП  села Наріжжя</t>
  </si>
  <si>
    <t>НАРІЖЖЯ</t>
  </si>
  <si>
    <t>ПОЛТАВСЬКА область, СЕМЕНІВСЬКИЙ район, село НАРІЖЖЯ, вулиця Касьяненка, 4</t>
  </si>
  <si>
    <t>dc36e729-4261-4fc3-bbce-420ab5eeaa81</t>
  </si>
  <si>
    <t>dc373471-3011-45b7-a2e3-f5fb42318e5f</t>
  </si>
  <si>
    <t>ФАП с. Попове</t>
  </si>
  <si>
    <t>ПОПОВЕ</t>
  </si>
  <si>
    <t>ПОЛТАВСЬКА область, ВЕЛИКОБАГАЧАНСЬКИЙ район, село ПОПОВЕ, вулиця Кам'янка, 4а</t>
  </si>
  <si>
    <t>dc3b3041-93be-456a-bc7e-55a06c68f04a</t>
  </si>
  <si>
    <t>М.КИЇВ, місто КИЇВ, вулиця Монтажників, 44</t>
  </si>
  <si>
    <t>dc3e715e-84c4-4893-97f2-4576b7284bfd</t>
  </si>
  <si>
    <t>dc3ea5df-783b-4b87-ba71-43fa5e52367b</t>
  </si>
  <si>
    <t>Амбулаторія ЗПСМ с. Манвелівка (КЗ "Васильківський ЦПМСД")</t>
  </si>
  <si>
    <t>МАНВЕЛІВКА</t>
  </si>
  <si>
    <t>ДНІПРОПЕТРОВСЬКА область, ВАСИЛЬКІВСЬКИЙ район, село МАНВЕЛІВКА, вулиця Квіткова, 2</t>
  </si>
  <si>
    <t>dc3edeb8-afa1-4e6d-a22a-063e813aa3f5</t>
  </si>
  <si>
    <t>Комунальне Некомерційне Підприємство " Брошнів - Осадська міська лікарня"  Брошнів _ Осадської селищної  ради обєднаної територіальної громади  Івано - Франківської області</t>
  </si>
  <si>
    <t>ІВАНО-ФРАНКІВСЬКА область, РОЖНЯТІВСЬКИЙ район, смт. БРОШНІВ-ОСАДА, вулиця Незалежності, 11</t>
  </si>
  <si>
    <t>dc425a8a-8167-4132-abb8-98cd4c5b44d8</t>
  </si>
  <si>
    <t>ХЕРСОНСЬКА область, СКАДОВСЬКИЙ район, село НОВОМИКОЛАЇВКА, прохід Гвардійський, 26</t>
  </si>
  <si>
    <t>dc42aa08-01d3-411b-9700-81a0696ef4db</t>
  </si>
  <si>
    <t>Амбулаторія ЗПСМ с. Панасівка (КНП "ЦПМСД" Черкаської селищної ради")</t>
  </si>
  <si>
    <t>ПАНАСІВКА</t>
  </si>
  <si>
    <t>ДНІПРОПЕТРОВСЬКА область, НОВОМОСКОВСЬКИЙ район, село ПАНАСІВКА, вулиця Гагаріна, 7</t>
  </si>
  <si>
    <t>dc4eef04-f735-4761-b06e-6dac63c38105</t>
  </si>
  <si>
    <t>Жорнівська АЗПСМ</t>
  </si>
  <si>
    <t>ЖОРНІВКА</t>
  </si>
  <si>
    <t>КИЇВСЬКА область, КИЄВО-СВЯТОШИНСЬКИЙ район, село ЖОРНІВКА, провулок Озерний, 4</t>
  </si>
  <si>
    <t>dc4f6cce-6e05-4b72-bb08-97521843ad3c</t>
  </si>
  <si>
    <t>Карлівська  АЗПСМ № 1</t>
  </si>
  <si>
    <t>ПОЛТАВСЬКА область, КАРЛІВСЬКИЙ район, місто КАРЛІВКА, вулиця Гурамішвілі, 16</t>
  </si>
  <si>
    <t>dc4f7871-d24d-4833-86de-87ebe59cac0b</t>
  </si>
  <si>
    <t>Згурівська АЗПСМ</t>
  </si>
  <si>
    <t>КИЇВСЬКА область, смт. ЗГУРІВКА, вулиця Залізнична, 7А</t>
  </si>
  <si>
    <t>dc501c85-7bf0-47a3-8d3d-2942e482f6f0</t>
  </si>
  <si>
    <t>АЗПСМ смт Великодолинське</t>
  </si>
  <si>
    <t>dc55a787-c531-46b1-b786-374f06576f21</t>
  </si>
  <si>
    <t>ФП с.Новоселиця</t>
  </si>
  <si>
    <t>ЧЕРКАСЬКА область, село НОВОСЕЛИЦЯ, вулиця Миру, 1</t>
  </si>
  <si>
    <t>dc58334b-bf53-4237-a484-451ce1eab356</t>
  </si>
  <si>
    <t>АЗПСМ с.М.Добронь</t>
  </si>
  <si>
    <t>МАЛА ДОБРОНЬ</t>
  </si>
  <si>
    <t>ЗАКАРПАТСЬКА область, УЖГОРОДСЬКИЙ район, село МАЛА ДОБРОНЬ, вулиця Петефі, 56</t>
  </si>
  <si>
    <t>dc5bb7e6-ef59-43c6-9e45-9c15718aa2d6</t>
  </si>
  <si>
    <t>ЧЕРНІВЕЦЬКА область, місто ЧЕРНІВЦІ, вулиця РАЙМУНДА ФРІДРІХА КАЙНДЛЯ, 9</t>
  </si>
  <si>
    <t>dc5ce4a1-46ff-41a6-9a0e-55b9f77a96cb</t>
  </si>
  <si>
    <t>Фельдшерський пункт с. Колотії КНП "Центр ПМСД Решетилівської районної ради"</t>
  </si>
  <si>
    <t>КОЛОТІЇ</t>
  </si>
  <si>
    <t>ПОЛТАВСЬКА область, РЕШЕТИЛІВСЬКИЙ район, село КОЛОТІЇ, вулиця Ясна, 9</t>
  </si>
  <si>
    <t>dc629577-f2d4-4e3e-9ce4-b64810bb4dda</t>
  </si>
  <si>
    <t>ТЕРНОПІЛЬСЬКА область, смт. ВЕЛИКА БЕРЕЗОВИЦЯ, вулиця Енергетична, 13</t>
  </si>
  <si>
    <t>dc64fb4f-eace-4a05-984f-b84d8dfb244f</t>
  </si>
  <si>
    <t>Комунальне некомерційне підприємство "Обласний центр екстреної медичної допомоги та медицини катастроф" Чернігівської обласної ради</t>
  </si>
  <si>
    <t>ЧЕРНІГІВСЬКА область, місто ЧЕРНІГІВ, вулиця Шевченка, 160</t>
  </si>
  <si>
    <t>dc653158-5e2e-455e-be1f-3fcaadc84ad6</t>
  </si>
  <si>
    <t>КОМУНАЛЬНЕ НЕКОМЕРЦІЙНЕ ПІДПРИЄМСТВО ЛИСИЧАНСЬКОЇ МІСЬКОЇ РАДИ ЛУГАНСЬКОЇ ОБЛАСТІ "ЦЕНТР ПЕРВИННОЇ МЕДИКО-САНІТАРНОЇ ДОПОМОГИ №1" Амбулаторія №2</t>
  </si>
  <si>
    <t>dc68b7e4-025a-4823-929c-278755527fcf</t>
  </si>
  <si>
    <t>Мій лікар</t>
  </si>
  <si>
    <t>КІРОВОГРАДСЬКА область, місто КРОПИВНИЦЬКИЙ, вулиця Героїв України, 26</t>
  </si>
  <si>
    <t>dc7682e1-da9b-43b6-847a-2af901010fb3</t>
  </si>
  <si>
    <t>КП Полтавський обласний клінічний госпіталь для ветеранів війни полтавської обласної ради</t>
  </si>
  <si>
    <t>ПОЛТАВСЬКА область, місто ПОЛТАВА, вулиця Миколи Дмитрієва, 5</t>
  </si>
  <si>
    <t>dc7992a0-b958-4942-b02d-0c6531d35bc6</t>
  </si>
  <si>
    <t>КП "ДОПЦ ЗІ СТАЦІОНАРОМ"ДОР"</t>
  </si>
  <si>
    <t>ДНІПРОПЕТРОВСЬКА область, місто ДНІПРО, вулиця Космічна, 17</t>
  </si>
  <si>
    <t>dc7dbc8e-f626-4266-809f-4d82afe77f8e</t>
  </si>
  <si>
    <t>dc7f47d5-5ba8-43dc-9082-532f11ae3556</t>
  </si>
  <si>
    <t>РІВНЕНСЬКА область, місто РІВНЕ, вулиця Свободи, 12</t>
  </si>
  <si>
    <t>dc852e60-2743-4699-a924-bd20a2aa5950</t>
  </si>
  <si>
    <t>Фельдшерський пункт села Яроватка</t>
  </si>
  <si>
    <t>ЯРОВАТКА</t>
  </si>
  <si>
    <t>ЧЕРКАСЬКА область, УМАНСЬКИЙ район, село ЯРОВАТКА, вулиця Урожайна, 3</t>
  </si>
  <si>
    <t>dc8ac67b-5782-4880-9e2f-0177726d8ddf</t>
  </si>
  <si>
    <t>Фельдшерсько-акушерський пункт с. Микитинці</t>
  </si>
  <si>
    <t>ІВАНО-ФРАНКІВСЬКА область, КОСІВСЬКИЙ район, село МИКИТИНЦІ, вулиця без назви, 1</t>
  </si>
  <si>
    <t>dc9123b9-8e36-47e7-8143-1c62be7bf817</t>
  </si>
  <si>
    <t>Комунальне некомерційне підприємство "Центр первинної медико-санітарної допомоги №1" Оболонського району м. Києва</t>
  </si>
  <si>
    <t>М.КИЇВ, місто КИЇВ, вулиця Маршала Тимошенка, 1а</t>
  </si>
  <si>
    <t>dc99b8fa-3f95-423d-9ce5-390a2449f65b</t>
  </si>
  <si>
    <t>Амбулаторія загальної практики сімейної медицини с. Тишківці</t>
  </si>
  <si>
    <t>ТИШКІВЦІ</t>
  </si>
  <si>
    <t>ІВАНО-ФРАНКІВСЬКА область, ГОРОДЕНКІВСЬКИЙ район, село ТИШКІВЦІ, вулиця Незалежності, 10</t>
  </si>
  <si>
    <t>dc9dfea7-29a0-480a-90b1-0fa501d468af</t>
  </si>
  <si>
    <t>Комунальне некомерційне підприємство "Більче-Золотецька амбулаторія загальної практики сімейної медицини"</t>
  </si>
  <si>
    <t>dcae86fd-b195-4097-b4c3-4288372a56ec</t>
  </si>
  <si>
    <t>КНП КОР "Київський обласний центр екстреної медичної допомоги та медицини катастроф" Переяслав-Хмельницька станція екстреної медичної допомоги</t>
  </si>
  <si>
    <t>dcafc1d4-9cfa-4b42-a5af-bfcebbb61df3</t>
  </si>
  <si>
    <t>М.КИЇВ, місто КИЇВ, вулиця Тургенєвська, 20</t>
  </si>
  <si>
    <t>dcb380fd-8fe1-4009-98a3-b453ec5132d3</t>
  </si>
  <si>
    <t>АКУШЕРСЬКО-ГІНЕКОЛОГІЧНЕ ВІДДІЛЕННЯ КНП "ОСТРОЗЬКА БАГАТОПРОФІЛЬНА ЛІКАРНЯ" ОСТРОЗЬКОЇ МІСЬКОЇ РАДИ РІВНЕНСЬКОЇ ОБЛАСТІ</t>
  </si>
  <si>
    <t>РІВНЕНСЬКА область, місто ОСТРОГ, проспект Незалежності, 20</t>
  </si>
  <si>
    <t>dcb5b1b1-46f1-4a69-a4f0-55c268207618</t>
  </si>
  <si>
    <t>ДОНЕЦЬКА область, НІКОЛЬСЬКИЙ район, смт. НІКОЛЬСЬКЕ, вулиця Свободи, 95</t>
  </si>
  <si>
    <t>dcb8373e-3596-494e-88fc-5d5d71f1da18</t>
  </si>
  <si>
    <t>Черепківська амбулаторія ЗПСМ</t>
  </si>
  <si>
    <t>ЧЕРЕПКІВЦІ</t>
  </si>
  <si>
    <t>ЧЕРНІВЕЦЬКА область, село ЧЕРЕПКІВЦІ, вулиця Головна, 64</t>
  </si>
  <si>
    <t>dcc4202e-513c-4333-bff6-0b08626fb842</t>
  </si>
  <si>
    <t>Макіївська сільська лікарська амбулаторія ЗПСМ</t>
  </si>
  <si>
    <t>dcc76392-1311-4e7f-b0d8-dd3d9bf4627e</t>
  </si>
  <si>
    <t>Пісківська  СЛА ЗПСМ</t>
  </si>
  <si>
    <t>ЛУГАНСЬКА область, село ПІСКИ, вулиця Центральна, 22</t>
  </si>
  <si>
    <t>dccbdb7f-6e3b-4f8d-8595-295ddbfdcc8d</t>
  </si>
  <si>
    <t>Фельдшерсько-акушерський пункт с. Вовнянка</t>
  </si>
  <si>
    <t>ВОВНЯНКА</t>
  </si>
  <si>
    <t>ПОЛТАВСЬКА область, МИРГОРОДСЬКИЙ район, село ВОВНЯНКА, вулиця Новоселівська, 14</t>
  </si>
  <si>
    <t>dccc4ed4-0c9b-4f54-a4c9-21b926a28f37</t>
  </si>
  <si>
    <t>dccfe85e-4980-4c89-b3e2-ee11700522d7</t>
  </si>
  <si>
    <t>Відділення медичного центру</t>
  </si>
  <si>
    <t>ЖИТОМИРСЬКА область, місто ЖИТОМИР, вулиця Велика Бердичівська, 59/19</t>
  </si>
  <si>
    <t>dcd3b706-27c7-4b17-8120-1b198266d966</t>
  </si>
  <si>
    <t>Медична студія  " ЛЕВЕНЯТКО"</t>
  </si>
  <si>
    <t>dcd9495f-ac1b-4c9d-ab09-5775fa6843ca</t>
  </si>
  <si>
    <t>кабінет чергового лікаря ЗПСМ</t>
  </si>
  <si>
    <t>dcdc0732-d8e7-460f-aa77-02f5793a4fce</t>
  </si>
  <si>
    <t>ПОЛТАВСЬКА область, НОВОСАНЖАРСЬКИЙ район, село МАР'ЯНІВКА, вулиця Центральна, 13б</t>
  </si>
  <si>
    <t>dcde68b9-3cee-4def-9459-a2c9a71affcc</t>
  </si>
  <si>
    <t>Комунальне некомерційне підприємство "Центр первинної медико-санітарної допомоги № 1" Солом'янського району м. Києва, амбулаторія загальної практики-сімейної медицини №1</t>
  </si>
  <si>
    <t>dce03a50-8f8a-4a38-94f6-1c752e6aad6d</t>
  </si>
  <si>
    <t>Амбулаторія загальної практики-сімейної медицини № 5 Комунального некомерційного підприємства "Центр первинної медико-санітарної допомоги № 1" Дніпровського району м. Києва</t>
  </si>
  <si>
    <t>М.КИЇВ, місто КИЇВ, вулиця Райдужна, 14</t>
  </si>
  <si>
    <t>dce31f6c-d881-437a-9b7b-1fed9d8799ff</t>
  </si>
  <si>
    <t>Комунальне некомерційне підприємство "Прилуцька центральна міська лікарня"</t>
  </si>
  <si>
    <t>dce8926f-2d33-4338-807b-31033acafe95</t>
  </si>
  <si>
    <t>ПОЛТАВСЬКА область, місто ПОЛТАВА, провулок Шевченка, 5а</t>
  </si>
  <si>
    <t>dceb6199-0886-49ab-a21a-029b1c2aeed3</t>
  </si>
  <si>
    <t>Здовбицька АЗПСМ</t>
  </si>
  <si>
    <t>ЗДОВБИЦЯ</t>
  </si>
  <si>
    <t>РІВНЕНСЬКА область, ЗДОЛБУНІВСЬКИЙ район, село ЗДОВБИЦЯ, вулиця Шкільна, 32</t>
  </si>
  <si>
    <t>dcebace7-0ba9-405e-a97c-a58dfc5975a0</t>
  </si>
  <si>
    <t>КНП "Новоушицька ЦЛ" Новоушицької селищної ради</t>
  </si>
  <si>
    <t>dced1964-8ec6-4965-bb97-b41fad8eee70</t>
  </si>
  <si>
    <t>АМБУЛАТОРІЯ ЗАГАЛЬНОЇ ПРАКТИКИ-СІМЕЙНОЇ МЕДИЦИНИ с.Лощинівка</t>
  </si>
  <si>
    <t>ЛОЩИНІВКА</t>
  </si>
  <si>
    <t>ОДЕСЬКА область, село ЛОЩИНІВКА, вулиця Шкільна, 10А</t>
  </si>
  <si>
    <t>dcef8bd7-4c2b-411e-afff-f6cdc38ed2bb</t>
  </si>
  <si>
    <t>Фельдшерський пункт с. Борщова</t>
  </si>
  <si>
    <t>БОРЩОВА</t>
  </si>
  <si>
    <t>ХАРКІВСЬКА область, ПЕЧЕНІЗЬКИЙ район, село БОРЩОВА, вулиця Молодіжна, 55</t>
  </si>
  <si>
    <t>dcf2fea3-890e-40d7-8bad-0ecf1e005eec</t>
  </si>
  <si>
    <t>Амбулаторія ЗПСМ с.Довгопілля</t>
  </si>
  <si>
    <t>ДОВГОПІЛЛЯ</t>
  </si>
  <si>
    <t>ЧЕРНІВЕЦЬКА область, село ДОВГОПІЛЛЯ, вулиця Миколайчука, 24А</t>
  </si>
  <si>
    <t>dcf53e71-1253-44d0-9b93-77bfdb16e573</t>
  </si>
  <si>
    <t>ЛЬВІВСЬКА область, ГОРОДОЦЬКИЙ район, смт. ВЕЛИКИЙ ЛЮБІНЬ, вулиця вулиця Львівська, 64</t>
  </si>
  <si>
    <t>dcf86670-e2f9-4878-9288-a76eb04c8cc4</t>
  </si>
  <si>
    <t>Комунальне некомерційне підприємство Старосамбірської районної ради "Добромильська районна лікарня" село Нове Місто. Терапевтичне відділення №2</t>
  </si>
  <si>
    <t>ЛЬВІВСЬКА область, СТАРОСАМБІРСЬКИЙ район, село НОВЕ МІСТО, вулиця Зарічна, 2</t>
  </si>
  <si>
    <t>dcfbc908-8553-4e56-9d83-23e74ec8d37b</t>
  </si>
  <si>
    <t>ЗАКАРПАТСЬКА область, місто УЖГОРОД, вулиця 8 Березня, 30</t>
  </si>
  <si>
    <t>dcfe1bec-41e8-4af1-9b25-7923ac93aad1</t>
  </si>
  <si>
    <t>Фельдшерсько-акушерський пункт с.Кулинка</t>
  </si>
  <si>
    <t>КУЛИНКА</t>
  </si>
  <si>
    <t>ІВАНО-ФРАНКІВСЬКА область, село КУЛИНКА, вулиця Зелена, 15б</t>
  </si>
  <si>
    <t>dd009473-735d-4d1d-8a69-b555f7dea1eb</t>
  </si>
  <si>
    <t>Кабінет загальної практики і сімейної медицини</t>
  </si>
  <si>
    <t>ОДЕСЬКА область, місто БІЛГОРОД-ДНІСТРОВСЬКИЙ, вулиця Миколаївська, 66</t>
  </si>
  <si>
    <t>dd033a84-cf9d-4183-9737-14c7ffcd8e2b</t>
  </si>
  <si>
    <t>dd098623-60c7-49ef-85c7-662d1811e2ec</t>
  </si>
  <si>
    <t>Амбулаторія ЗПСМ смт. Лихівка (КНП "П'ятихатський ЦПМСД" ПМР)</t>
  </si>
  <si>
    <t>ЛИХІВКА</t>
  </si>
  <si>
    <t>ДНІПРОПЕТРОВСЬКА область, П'ЯТИХАТСЬКИЙ район, смт. ЛИХІВКА, вулиця Набережна, 75</t>
  </si>
  <si>
    <t>dd0dffcd-45ba-4b56-bd4b-6f487a4a2023</t>
  </si>
  <si>
    <t>ОЛЕКСАНДРІВСЬКА  АМБУЛАТОРІЯ  ЗПСМ</t>
  </si>
  <si>
    <t>dd137198-142b-4656-9b3f-48bb2ded8c29</t>
  </si>
  <si>
    <t>Тарасенківський фельдшерсько - акушерський пункт</t>
  </si>
  <si>
    <t>ТАРАСЕНКОВЕ</t>
  </si>
  <si>
    <t>ПОЛТАВСЬКА область, ОРЖИЦЬКИЙ район, село ТАРАСЕНКОВЕ, вулиця Шкільна, 15 Б</t>
  </si>
  <si>
    <t>dd192258-ba00-4045-bfc4-716853242526</t>
  </si>
  <si>
    <t>Приватний кабінет "Дитячий лікар"</t>
  </si>
  <si>
    <t>dd20bba8-e973-49e7-8b78-b93b46e329a2</t>
  </si>
  <si>
    <t>Амбулаторія загальної практики сімейної медицини №1 смт. Млинів</t>
  </si>
  <si>
    <t>dd248fa6-115a-4eec-95ff-ecc259c23ec4</t>
  </si>
  <si>
    <t>Комунальне некомерційне підприємство "Черкаська обласна дитяча лікарня Черкаської обласної ради"</t>
  </si>
  <si>
    <t>ЧЕРКАСЬКА область, місто ЧЕРКАСИ, вулиця 30 років Перемоги, 16</t>
  </si>
  <si>
    <t>dd26a089-f5b0-42cd-a4f2-999964e7ede3</t>
  </si>
  <si>
    <t>ДОНЕЦЬКА область, місто БАХМУТ, вулиця Оборони, 42</t>
  </si>
  <si>
    <t>dd27ff6c-e110-4acf-a1ff-d10c8aca651b</t>
  </si>
  <si>
    <t>Адміністративна частина</t>
  </si>
  <si>
    <t>dd295473-f199-4308-aa7a-b1c168a54d1b</t>
  </si>
  <si>
    <t>Боровичівська амбулаторія загальної практики-сімейної медицини</t>
  </si>
  <si>
    <t>БОРОВИЧІ</t>
  </si>
  <si>
    <t>ВОЛИНСЬКА область, МАНЕВИЦЬКИЙ район, село БОРОВИЧІ, вулиця Незалежності, 23</t>
  </si>
  <si>
    <t>dd35a71d-4f5d-422c-a9df-d9394bb7d3fe</t>
  </si>
  <si>
    <t>Молодіжненська амбулаторія</t>
  </si>
  <si>
    <t>КІРОВОГРАДСЬКА область, ДОЛИНСЬКИЙ район, смт. МОЛОДІЖНЕ, вулиця Шкільна, 13</t>
  </si>
  <si>
    <t>dd3d665d-55bc-4193-be64-e307b4c2018b</t>
  </si>
  <si>
    <t>Фельдшерсько -акушерський пункт с. Нескучне</t>
  </si>
  <si>
    <t>НЕСКУЧНЕ</t>
  </si>
  <si>
    <t>ДОНЕЦЬКА область, ВЕЛИКОНОВОСІЛКІВСЬКИЙ район, село НЕСКУЧНЕ, вулиця Плисенка, 25а</t>
  </si>
  <si>
    <t>dd439285-b18f-4dac-a68f-441d5c2a2b39</t>
  </si>
  <si>
    <t>Мосирський фельдшерсько-акушерський пункт</t>
  </si>
  <si>
    <t>МОСИР</t>
  </si>
  <si>
    <t>ВОЛИНСЬКА область, ЛЮБОМЛЬСЬКИЙ район, село МОСИР, вулиця Незалежності, 13</t>
  </si>
  <si>
    <t>dd44e9b0-1746-4eaa-9aac-6379f00ed589</t>
  </si>
  <si>
    <t>Амбулаторія ЗПСМ № 10, Філія 2 КНП "ЦПМСД №1" Оболонського району м. Києва</t>
  </si>
  <si>
    <t>dd4f153f-13b8-4ea2-b172-2d30bd50d0e9</t>
  </si>
  <si>
    <t>фельдшерський пункт села Пляківка</t>
  </si>
  <si>
    <t>ПЛЯКІВКА</t>
  </si>
  <si>
    <t>ЧЕРКАСЬКА область, КАМ'ЯНСЬКИЙ район, село ПЛЯКІВКА, вулиця Гагаріна, 8</t>
  </si>
  <si>
    <t>dd5282d4-6a12-4e3a-ae70-cbd8e81fdf52</t>
  </si>
  <si>
    <t>ФАП с.Совпа</t>
  </si>
  <si>
    <t>СОВПА</t>
  </si>
  <si>
    <t>РІВНЕНСЬКА область, БЕРЕЗНІВСЬКИЙ район, село СОВПА, вулиця Центральна, 2Б</t>
  </si>
  <si>
    <t>dd52d076-5bfb-453a-aebe-c8c8045cfc58</t>
  </si>
  <si>
    <t>Славутська АЗП-СМ №1</t>
  </si>
  <si>
    <t>ХМЕЛЬНИЦЬКА область, місто СЛАВУТА, вулиця Зарічна, 3</t>
  </si>
  <si>
    <t>dd56719c-de95-42cc-aec0-cc0bb4fb7559</t>
  </si>
  <si>
    <t>КНП"Рожнятівська ЦРЛ" РРР</t>
  </si>
  <si>
    <t>ІВАНО-ФРАНКІВСЬКА область, смт. РОЖНЯТІВ, вулиця Шкільна, 17</t>
  </si>
  <si>
    <t>dd587745-0968-4a84-b11a-5a0d1e057514</t>
  </si>
  <si>
    <t>Амбулаторія загальної практики сімейної медицини село Вірнопілля</t>
  </si>
  <si>
    <t>ВІРНОПІЛЛЯ</t>
  </si>
  <si>
    <t>ХАРКІВСЬКА область, ІЗЮМСЬКИЙ район, село ВІРНОПІЛЛЯ, вулиця Миру, 28г</t>
  </si>
  <si>
    <t>dd5ddb77-dc75-4dc0-a34d-75319cc9f46e</t>
  </si>
  <si>
    <t>Оржівська амбулаторія загальної практики - сімейної медицини</t>
  </si>
  <si>
    <t>dd68913d-d3f8-4849-b163-8dc0cf83a562</t>
  </si>
  <si>
    <t>ТОВАРИСТВО З ОБМЕЖЕНОЮ ВІДПОВІДАЛЬНІСТЮ "ОКСФОРД МЕДІКАЛ ПРИКАРПАТТЯ" В</t>
  </si>
  <si>
    <t>ІВАНО-ФРАНКІВСЬКА область, місто ІВАНО-ФРАНКІВСЬК, вулиця Василіянок, 1</t>
  </si>
  <si>
    <t>dd6b92e3-8bfa-4e61-a8ab-2143a72702da</t>
  </si>
  <si>
    <t>Кинашівська амбулаторія загальної практики сімейної медицини</t>
  </si>
  <si>
    <t>КИНАШІВ</t>
  </si>
  <si>
    <t>ВІННИЦЬКА область, ТУЛЬЧИНСЬКИЙ район, село КИНАШІВ, вулиця Набережна, 1</t>
  </si>
  <si>
    <t>dd720295-116a-40d2-bd4f-c203ba4ace71</t>
  </si>
  <si>
    <t>(вул.Кирилівська, 119/1) КОМУНАЛЬНЕ НЕКОМЕРЦІЙНЕ ПІДПРИЄМСТВО "КИЇВСЬКА СТОМАТОЛОГІЯ"</t>
  </si>
  <si>
    <t>М.КИЇВ, місто КИЇВ, вулиця Кирилівська, 119/1</t>
  </si>
  <si>
    <t>dd739156-884f-478e-8345-2f0f8552222c</t>
  </si>
  <si>
    <t>Золотопотіцька амбулаторія загальної практики-сімейної медицини</t>
  </si>
  <si>
    <t>dd75f764-1e77-4993-a811-31cb557beb2b</t>
  </si>
  <si>
    <t>Амбулаторія  загальної практики сімейної медицини Б-Дністровського районого ЦПМСД  с. Миколаївка</t>
  </si>
  <si>
    <t>ОДЕСЬКА область, БІЛГОРОД-ДНІСТРОВСЬКИЙ район, село МИКОЛАЇВКА, вулиця Перемоги, 4</t>
  </si>
  <si>
    <t>dd79078f-3858-4344-b82f-30c0026ec380</t>
  </si>
  <si>
    <t>Амбулаторія загальної практики-сімейної медицини с. Желдець</t>
  </si>
  <si>
    <t>ЖЕЛДЕЦЬ</t>
  </si>
  <si>
    <t>ЛЬВІВСЬКА область, КАМ'ЯНКА-БУЗЬКИЙ район, село ЖЕЛДЕЦЬ, вулиця Підгірна, 3</t>
  </si>
  <si>
    <t>dd7a42e6-bc10-4edb-9095-a914775f2349</t>
  </si>
  <si>
    <t>Лікарська амбулаторія с. Рівнопіль №17</t>
  </si>
  <si>
    <t>РІВНОПІЛЬ</t>
  </si>
  <si>
    <t>ДОНЕЦЬКА область, ВОЛНОВАСЬКИЙ район, село РІВНОПІЛЬ, вулиця Леміхова, 95</t>
  </si>
  <si>
    <t>dd7e16a3-ba6b-447e-9716-07f7fe444cc5</t>
  </si>
  <si>
    <t>Амбулаторія с.Білин</t>
  </si>
  <si>
    <t>ЗАКАРПАТСЬКА область, РАХІВСЬКИЙ район, село БІЛИН, вулиця буд., 208 А</t>
  </si>
  <si>
    <t>dd7e3d6b-3b80-40f8-9fe1-31be5238f207</t>
  </si>
  <si>
    <t>Кремінянська амбулаторі загальної практики-сімейної медицини</t>
  </si>
  <si>
    <t>ХМЕЛЬНИЦЬКА область, ГОРОДОЦЬКИЙ район, село КРЕМІННА, вулиця Перемоги, 5</t>
  </si>
  <si>
    <t>dd8435cf-e91d-4546-b485-e15ae262d55a</t>
  </si>
  <si>
    <t>Амбулаторія  с.Теково</t>
  </si>
  <si>
    <t>ТЕКОВО</t>
  </si>
  <si>
    <t>ЗАКАРПАТСЬКА область, ВИНОГРАДІВСЬКИЙ район, село ТЕКОВО, вулиця Дружби, 177</t>
  </si>
  <si>
    <t>dd85f468-d786-4d6c-8779-cb4661f377c8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</si>
  <si>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"Жидачів" , Пункт "Жидачів"</t>
  </si>
  <si>
    <t>ЛЬВІВСЬКА область, місто ЖИДАЧІВ, вулиця Ярослава Мудрого, 29</t>
  </si>
  <si>
    <t>dd8ceeee-e3e9-46ee-aba6-42cfee5cc035</t>
  </si>
  <si>
    <t>Зорянський ФАП</t>
  </si>
  <si>
    <t>ДНІПРОПЕТРОВСЬКА область, ЦАРИЧАНСЬКИЙ район, село МОГИЛІВ, вулиця Центральна, 58а</t>
  </si>
  <si>
    <t>dd925bcd-ef4a-4695-8f36-f75fbad480f7</t>
  </si>
  <si>
    <t>ФАП села Троїцьке  лікарської амбулаторії  смт Черкаське</t>
  </si>
  <si>
    <t>ДОНЕЦЬКА область, СЛОВ'ЯНСЬКИЙ район, село ТРОЇЦЬКЕ, вулиця Садова, 1</t>
  </si>
  <si>
    <t>dd946590-6524-4fb6-a6ca-562be6675cb1</t>
  </si>
  <si>
    <t>Фельдшерсько-акушерський пункт с.Новошино</t>
  </si>
  <si>
    <t>НОВОШИНИ</t>
  </si>
  <si>
    <t>ЛЬВІВСЬКА область, ЖИДАЧІВСЬКИЙ район, село НОВОШИНИ, вулиця Шевченка, 47</t>
  </si>
  <si>
    <t>dd96fd91-7958-4b09-a6df-8f8e90c52b75</t>
  </si>
  <si>
    <t>ФОП ТЧАННІКОВ ВАЛЕРІЙ ВОЛОДИМИРОВИЧ</t>
  </si>
  <si>
    <t>dd9bad55-4c6d-46bd-a92b-a5f4dd255051</t>
  </si>
  <si>
    <t>Амбулаторія загальної практики сімейної медицини села Рябина</t>
  </si>
  <si>
    <t>РЯБИНА</t>
  </si>
  <si>
    <t>СУМСЬКА область, ВЕЛИКОПИСАРІВСЬКИЙ район, село РЯБИНА, вулиця шевченка, 7</t>
  </si>
  <si>
    <t>dd9d2d22-03f7-4c58-8271-209f2dd155f8</t>
  </si>
  <si>
    <t>ФАП с. Задубрівка</t>
  </si>
  <si>
    <t>ЗАДУБРІВКА</t>
  </si>
  <si>
    <t>ЧЕРНІВЕЦЬКА область, ЗАСТАВНІВСЬКИЙ район, село ЗАДУБРІВКА, вулиця Параски Амбросій, 3</t>
  </si>
  <si>
    <t>dd9e048c-3a39-486a-b8a6-f2c7171ef817</t>
  </si>
  <si>
    <t>Лікарська амбулаторія загальної практики сімейної медицини с. Туринка</t>
  </si>
  <si>
    <t>ТУРИНКА</t>
  </si>
  <si>
    <t>ЛЬВІВСЬКА область, ЖОВКІВСЬКИЙ район, село ТУРИНКА, вулиця Б. Хмельницького, 45</t>
  </si>
  <si>
    <t>dd9e8562-f177-44e0-82c7-a94c7ea3c6f7</t>
  </si>
  <si>
    <t>Обухівська амбулаторія загальної практики сімейної медицини № 2</t>
  </si>
  <si>
    <t>dd9f0d7c-972b-4a4e-95c7-5d69eac61ab6</t>
  </si>
  <si>
    <t>Амбулаторія загальної практики - сімейної медицини № 12, КНП"ДЦПМСД 9"ДМР  м. Дніпро</t>
  </si>
  <si>
    <t>ДНІПРОПЕТРОВСЬКА область, місто ДНІПРО, провулок Фестивальний, 14</t>
  </si>
  <si>
    <t>dda1276d-8687-40d6-a565-f4ee8f18ebf8</t>
  </si>
  <si>
    <t>Фельдшерсько - акушерський пункт с. Христофорівка</t>
  </si>
  <si>
    <t>МИКОЛАЇВСЬКА область, БАШТАНСЬКИЙ район, село ХРИСТОФОРІВКА, вулиця Приінгульська, 110</t>
  </si>
  <si>
    <t>ddabf5aa-748a-4cbf-8168-a43520277e45</t>
  </si>
  <si>
    <t>Амбулаторія загальної практики-сімейної медицини с.Годів</t>
  </si>
  <si>
    <t>ГОДІВ</t>
  </si>
  <si>
    <t>ТЕРНОПІЛЬСЬКА область, село ГОДІВ, вулиця Шаповалова, 29</t>
  </si>
  <si>
    <t>ddb02edd-a485-4cc7-aaf2-5a4aacd76fe5</t>
  </si>
  <si>
    <t>КНП "Костопільська райстоматполіклініка"</t>
  </si>
  <si>
    <t>РІВНЕНСЬКА область, місто КОСТОПІЛЬ, вулиця Степанська, 18</t>
  </si>
  <si>
    <t>ddb43701-41f3-43be-b256-fdbd0227af55</t>
  </si>
  <si>
    <t>Перегонівська сільська лікарська амбулаторія</t>
  </si>
  <si>
    <t>ПЕРЕГОНІВКА</t>
  </si>
  <si>
    <t>КІРОВОГРАДСЬКА область, ГОЛОВАНІВСЬКИЙ район, село ПЕРЕГОНІВКА, вулиця Шкільна, 1-а</t>
  </si>
  <si>
    <t>ddbacda7-464f-4a1e-8358-911b5e776754</t>
  </si>
  <si>
    <t>Шилівська АЗПСМ КНП "Зіньківського ЦПМСД"</t>
  </si>
  <si>
    <t>ПОЛТАВСЬКА область, ЗІНЬКІВСЬКИЙ район, село ШИЛІВКА, вулиця Центральна, 34</t>
  </si>
  <si>
    <t>ddbbbda2-cfe1-451e-b290-9b109673d0d3</t>
  </si>
  <si>
    <t>Комунальне підприємство "Волинський обласний центр екстреної медичної допомоги та медицини катастроф" Волинської обласної ради Горохівське відділення екстренної медичної допомоги пункт ЕМД смт.Берестечко</t>
  </si>
  <si>
    <t>ВОЛИНСЬКА область, ГОРОХІВСЬКИЙ район, місто БЕРЕСТЕЧКО, вулиця Незалежності, 79</t>
  </si>
  <si>
    <t>ddc0a060-ee1a-4400-8807-61f78e43a511</t>
  </si>
  <si>
    <t>Березанський пункт постійного базування бригад екстреної (швидкої) медичної допомоги</t>
  </si>
  <si>
    <t>МИКОЛАЇВСЬКА область, смт. БЕРЕЗАНКА, вулиця Медична, 6</t>
  </si>
  <si>
    <t>ddd6d613-847b-4763-be0d-60a5fefadaf5</t>
  </si>
  <si>
    <t>Дарахівська АЗПСМ</t>
  </si>
  <si>
    <t>ДАРАХІВ</t>
  </si>
  <si>
    <t>ТЕРНОПІЛЬСЬКА область, село ДАРАХІВ, вулиця Сонячна, 3</t>
  </si>
  <si>
    <t>ddded758-b2ad-4d14-a4e9-99e216fe3497</t>
  </si>
  <si>
    <t>КНП "ЦПМСД №4" Деснянського району м. Києва, Амбулаторія загальної практики - сімейної медицини №2</t>
  </si>
  <si>
    <t>dddfd293-7ac3-4e7c-9168-5d4f78b0108d</t>
  </si>
  <si>
    <t>Поліклінічне відділення ПМД КНП "ЗАПОРІЗЬКА ЦЕНТРАЛЬНА РАЙОННА ЛІКАРНЯ" ЗРР ЗО</t>
  </si>
  <si>
    <t>dde37c75-c86d-44a7-b969-01d497ebe27e</t>
  </si>
  <si>
    <t>Черговий кабінет Лікаря ЗП-СМ КНП "УР ЦПМСД Ужгородської районної ради"</t>
  </si>
  <si>
    <t>dde3cdb8-9532-4373-8007-b30c1fa807ae</t>
  </si>
  <si>
    <t>Новоданилівська амбулаторія загальної практики – сімейної медицини</t>
  </si>
  <si>
    <t>ЗАПОРІЗЬКА область, ЯКИМІВСЬКИЙ район, село НОВОДАНИЛІВКА, вулиця Центральна, 19</t>
  </si>
  <si>
    <t>dde41a15-1430-49b1-bf81-9b458b5932bc</t>
  </si>
  <si>
    <t>Харківська обл., Чугуївський р-н, м. Чугуїв, вул. Гвардійська 60</t>
  </si>
  <si>
    <t>ХАРКІВСЬКА область, місто ЧУГУЇВ, вулиця Гвардійська, 60</t>
  </si>
  <si>
    <t>dde91743-3724-4e88-8499-19577edffa2d</t>
  </si>
  <si>
    <t>Сімейний лікар</t>
  </si>
  <si>
    <t>ЧЕРНІВЕЦЬКА область, ЗАСТАВНІВСЬКИЙ район, місто ЗАСТАВНА, вулиця Чорновола, 16 б</t>
  </si>
  <si>
    <t>dde9b47f-ae2f-49d1-83e7-79f2a0035379</t>
  </si>
  <si>
    <t>Фельдшерський пункт с. Собківка</t>
  </si>
  <si>
    <t>СОБКІВКА</t>
  </si>
  <si>
    <t>ЧЕРКАСЬКА область, УМАНСЬКИЙ район, село СОБКІВКА, вулиця Миру, 39</t>
  </si>
  <si>
    <t>dde9ce54-e7a5-4394-b6bb-7847bbd9319e</t>
  </si>
  <si>
    <t>Амбулаторія загальної практики  сімейної медицини с. Станишівка №1</t>
  </si>
  <si>
    <t>ЖИТОМИРСЬКА область, село СТАНИШІВКА, шосе Сквирське, 3</t>
  </si>
  <si>
    <t>ddeb3fc8-ebe2-47ac-b6d3-f84537d8a32e</t>
  </si>
  <si>
    <t>ФП села Микільське лікарської амбулаторії  села Хрестище</t>
  </si>
  <si>
    <t>ДОНЕЦЬКА область, СЛОВ'ЯНСЬКИЙ район, село МИКІЛЬСЬКЕ, вулиця Миру, 93</t>
  </si>
  <si>
    <t>ddecacc4-b000-494a-accc-d18d460db62e</t>
  </si>
  <si>
    <t>Фастовецька амбулаторія загальної практики сімейної медицини</t>
  </si>
  <si>
    <t>ФАСТІВЦІ</t>
  </si>
  <si>
    <t>ЧЕРНІГІВСЬКА область, БАХМАЦЬКИЙ район, село ФАСТІВЦІ, вулиця Г.Мухи, 3</t>
  </si>
  <si>
    <t>ddefa86b-fb6f-4ae3-9154-4a8072a17868</t>
  </si>
  <si>
    <t>Комунальне некомерційне підприємство "Міський клінічний пологовий будинок №2 імені М.Х. Гельферіха" Харківської міської ради ( консультативно-діагностичний центр)</t>
  </si>
  <si>
    <t>ddf2a798-588b-4f9c-80c1-850b3f1d5f4a</t>
  </si>
  <si>
    <t>АЗПСМ с. Ольгівка</t>
  </si>
  <si>
    <t>ОЛЬГІВКА</t>
  </si>
  <si>
    <t>ХЕРСОНСЬКА область, БЕРИСЛАВСЬКИЙ район, село ОЛЬГІВКА, вулиця Миру, 32б</t>
  </si>
  <si>
    <t>ddf7feaf-afd1-47ed-857f-68dd0aa9b844</t>
  </si>
  <si>
    <t>КНП "Миколаївський обласний центр онкології" Миколаївської обласної ради</t>
  </si>
  <si>
    <t>МИКОЛАЇВСЬКА область, місто МИКОЛАЇВ, вулиця Миколаївська, 18</t>
  </si>
  <si>
    <t>ddf876d0-1faa-4715-8f59-89dab7836aa5</t>
  </si>
  <si>
    <t>ФП с. Молодіжне</t>
  </si>
  <si>
    <t>ОДЕСЬКА область, ОВІДІОПОЛЬСЬКИЙ район, село МОЛОДІЖНЕ, вулиця Студентська, 2</t>
  </si>
  <si>
    <t>ddfc4fb3-062c-4b53-bca7-c15efe859336</t>
  </si>
  <si>
    <t>Луганська АЗПСМ</t>
  </si>
  <si>
    <t>ЛУГАНКА</t>
  </si>
  <si>
    <t>КІРОВОГРАДСЬКА область, ПЕТРІВСЬКИЙ район, село ЛУГАНКА, вулиця Калинова , 13</t>
  </si>
  <si>
    <t>de040b92-7f63-447e-90ac-1fcb2b1b1e23</t>
  </si>
  <si>
    <t>Амбулаторія загальної практики - сімейної медицини №15</t>
  </si>
  <si>
    <t>de09e4f0-d1c1-4848-93b5-152b6a69d664</t>
  </si>
  <si>
    <t>СУМСЬКА область, місто СУМИ, вулиця Металургів, 38</t>
  </si>
  <si>
    <t>de190377-8aaf-4300-b328-969a2c50d6d9</t>
  </si>
  <si>
    <t>Гематологічний кабінет</t>
  </si>
  <si>
    <t>de2f1950-3362-4827-9b14-662792242675</t>
  </si>
  <si>
    <t>Садківська АЗПСМ</t>
  </si>
  <si>
    <t>ПОЛТАВСЬКА область, КРЕМЕНЧУЦЬКИЙ район, село САДКИ, вулиця Центральна, 159а</t>
  </si>
  <si>
    <t>de3935a0-b18d-4ceb-b60e-994b1168876b</t>
  </si>
  <si>
    <t>Фельдшерсько - акушерський пункт с. Новокиївка</t>
  </si>
  <si>
    <t>МИКОЛАЇВСЬКА область, СНІГУРІВСЬКИЙ район, село НОВОКИЇВКА, вулиця Горько, 30/7</t>
  </si>
  <si>
    <t>de42233b-2d1f-46af-8f98-b7b96b1f94cc</t>
  </si>
  <si>
    <t>Фельдшерський пункт с.Зоряне</t>
  </si>
  <si>
    <t>ЗОРЯНЕ</t>
  </si>
  <si>
    <t>ХМЕЛЬНИЦЬКА область, село ЗОРЯНЕ, вулиця Героя Козловського, 17</t>
  </si>
  <si>
    <t>de432adc-ad78-4e88-81e9-d0dea7ecdd3c</t>
  </si>
  <si>
    <t>ФП с.Киданівка</t>
  </si>
  <si>
    <t>КИДАНІВКА</t>
  </si>
  <si>
    <t>КИЇВСЬКА область, БОГУСЛАВСЬКИЙ район, село КИДАНІВКА, вулиця АШТЕМІВКА, 2А</t>
  </si>
  <si>
    <t>de469aff-e6ea-49ce-81b3-dacfdcb2350c</t>
  </si>
  <si>
    <t>Ситненська амбулаторія загальної практики сімейної медицини</t>
  </si>
  <si>
    <t>РІВНЕНСЬКА область, РАДИВИЛІВСЬКИЙ район, село СИТНЕ, вулиця Шкільна, 14а</t>
  </si>
  <si>
    <t>de4a6c33-27b8-49f4-bcb8-bf02c56acf6e</t>
  </si>
  <si>
    <t>ФАП с.Хотин</t>
  </si>
  <si>
    <t>РІВНЕНСЬКА область, БЕРЕЗНІВСЬКИЙ район, село ХОТИН, вулиця Л. Українки, 39</t>
  </si>
  <si>
    <t>de4c1cc4-8354-44c5-8a2f-d99f8ce331ab</t>
  </si>
  <si>
    <t>de4e0f82-e9a8-4726-8f8b-af182a3110ed</t>
  </si>
  <si>
    <t>Амбулаторія загальної практики - сімейної медицини м. Миргород № 5</t>
  </si>
  <si>
    <t>ПОЛТАВСЬКА область, місто МИРГОРОД, вулиця Свідницького, 9</t>
  </si>
  <si>
    <t>de552707-0a56-4c06-97ba-53773000cf79</t>
  </si>
  <si>
    <t>de5b15d0-0eed-4fa8-aaa4-967a56b04146</t>
  </si>
  <si>
    <t>КНП "Вознесенська амбулатория загальної практики сімейної медицини  МРЗО"</t>
  </si>
  <si>
    <t>ЗАПОРІЗЬКА область, МЕЛІТОПОЛЬСЬКИЙ район, село ВОЗНЕСЕНКА, вулиця Зубенко, 110ж</t>
  </si>
  <si>
    <t>de5c0b68-db94-4e2b-814c-ecd3dda7ebde</t>
  </si>
  <si>
    <t>Селянськослобідський фельдшерський пункт</t>
  </si>
  <si>
    <t>СЕЛЯНСЬКА СЛОБОДА</t>
  </si>
  <si>
    <t>ЧЕРНІГІВСЬКА область, ЧЕРНІГІВСЬКИЙ район, село СЕЛЯНСЬКА СЛОБОДА, вулиця Космонавтів, 70</t>
  </si>
  <si>
    <t>de5fc703-d4a6-44d3-bf65-532ac4710344</t>
  </si>
  <si>
    <t>Амбулаторія загальної практики - сімейної медицини №11 КНП ЦПМСД м.Мукачева</t>
  </si>
  <si>
    <t>ДЕРЦЕН</t>
  </si>
  <si>
    <t>ЗАКАРПАТСЬКА область, МУКАЧІВСЬКИЙ район, село ДЕРЦЕН, вулиця Ракоці, 72</t>
  </si>
  <si>
    <t>de66c70b-fa0a-4b19-ba58-a9d02adee8e5</t>
  </si>
  <si>
    <t>КП "Луцький клінічний пологовий будинок"</t>
  </si>
  <si>
    <t>de6acb19-7a4c-4166-a1d3-08dce719e70d</t>
  </si>
  <si>
    <t>Фельдшерсько-акушерський пункт села Розваж Острозької лікарської амбулаторії загальної практики сімейної медицини №2 "Острозького районного центру первинної медичної (медико-санітарної) допомоги" Острозької районної ради Рівненської області</t>
  </si>
  <si>
    <t>РОЗВАЖ</t>
  </si>
  <si>
    <t>РІВНЕНСЬКА область, село РОЗВАЖ, вулиця Центральна, 112</t>
  </si>
  <si>
    <t>de708fb6-4dbe-49b6-9534-22e3bf6a1f00</t>
  </si>
  <si>
    <t>ОДЕСЬКА область, АРЦИЗЬКИЙ район, село ВАСИЛІВКА, вулиця Шкільна, 1</t>
  </si>
  <si>
    <t>de7b5cbb-a253-49c7-b75c-ae5c9f684681</t>
  </si>
  <si>
    <t>ФП с. Великі Пузирки</t>
  </si>
  <si>
    <t>ВЕЛИКІ ПУЗИРКИ</t>
  </si>
  <si>
    <t>ХМЕЛЬНИЦЬКА область, ІЗЯСЛАВСЬКИЙ район, село ВЕЛИКІ ПУЗИРКИ, вулиця Гагаріна, 31</t>
  </si>
  <si>
    <t>de814085-caf1-4e33-9515-d6c9b57a34f2</t>
  </si>
  <si>
    <t>РІВНЕНСЬКА область, місто РІВНЕ, вулиця В'ячеслава Чорновола, 72</t>
  </si>
  <si>
    <t>de83daa8-cc4f-4c94-aa99-b9310e02f622</t>
  </si>
  <si>
    <t>КНП "Стоматологічна поліклініка №3" ЗМР, Вінтера 22</t>
  </si>
  <si>
    <t>ЗАПОРІЗЬКА область, місто ЗАПОРІЖЖЯ, бульвар Вінтера, 22</t>
  </si>
  <si>
    <t>de875e19-2244-4688-8fa5-905ab36e1c2b</t>
  </si>
  <si>
    <t>Фельдшерсько-акушерський пункт с. Кривці</t>
  </si>
  <si>
    <t>КРИВЦІ</t>
  </si>
  <si>
    <t>ПОЛТАВСЬКА область, ХОРОЛЬСЬКИЙ район, село КРИВЦІ, вулиця Гурова, 79Б</t>
  </si>
  <si>
    <t>de8a06d3-539d-405b-9c65-feed88d42706</t>
  </si>
  <si>
    <t>de96342e-d938-4040-85cb-402387144617</t>
  </si>
  <si>
    <t>ЛЬВІВСЬКА область, місто ВИННИКИ, вулиця Івасюка, 31</t>
  </si>
  <si>
    <t>de9b5bcc-72bd-48c7-824b-9b6f95d8148b</t>
  </si>
  <si>
    <t>ФП с.  Медвідка</t>
  </si>
  <si>
    <t>МЕДВІДКА</t>
  </si>
  <si>
    <t>ВІННИЦЬКА область, ВІННИЦЬКИЙ район, село МЕДВІДКА, вулиця Центральна, 1</t>
  </si>
  <si>
    <t>de9bf164-f76d-4f15-8a51-76899ba7c264</t>
  </si>
  <si>
    <t>Амбулаторія загальної практики сімейної медицини 2</t>
  </si>
  <si>
    <t>de9e5ed6-8796-4cee-83a2-e8d11e79cfba</t>
  </si>
  <si>
    <t>ЗАПОРІЗЬКА область, МЕЛІТОПОЛЬСЬКИЙ район, село НОВОМИКОЛАЇВКА, вулиця Садова, 48</t>
  </si>
  <si>
    <t>deaa3bf0-72bf-44c9-bd2e-95e6bfffd03e</t>
  </si>
  <si>
    <t>Джулинська АЗПСМ</t>
  </si>
  <si>
    <t>ВІННИЦЬКА область, БЕРШАДСЬКИЙ район, село ДЖУЛИНКА, вулиця ЦЕНТРАЛЬНА, 118 Б</t>
  </si>
  <si>
    <t>deadc49a-536f-4e8c-95b2-641cd8334471</t>
  </si>
  <si>
    <t>ФП с. Сушки</t>
  </si>
  <si>
    <t>ЧЕРКАСЬКА область, КАНІВСЬКИЙ район, село СУШКИ, вулиця Героя Радянського Союзу Усілова, 23</t>
  </si>
  <si>
    <t>deb0d8e7-27c9-4233-ad82-d3da67178274</t>
  </si>
  <si>
    <t>Амбулаторія загальної практики - сімейної медицини с.Манжелія</t>
  </si>
  <si>
    <t>МАНЖЕЛІЯ</t>
  </si>
  <si>
    <t>ПОЛТАВСЬКА область, ГЛОБИНСЬКИЙ район, село МАНЖЕЛІЯ, вулиця Молодіжна, 1</t>
  </si>
  <si>
    <t>deb25079-e5fd-40b0-8b38-da698b95aa8b</t>
  </si>
  <si>
    <t>debd3272-917c-4328-a653-3be7c15acd40</t>
  </si>
  <si>
    <t>Фельдшерський пункт Противень</t>
  </si>
  <si>
    <t>ПРОТИВЕНЬ</t>
  </si>
  <si>
    <t>ЗАКАРПАТСЬКА область, ХУСТСЬКИЙ район, село ПРОТИВЕНЬ, вулиця , 757</t>
  </si>
  <si>
    <t>debe24cf-219f-42db-92ab-e59a90182178</t>
  </si>
  <si>
    <t>КНП ММР "ЦПМСД№3" СА №2</t>
  </si>
  <si>
    <t>МИКОЛАЇВСЬКА область, місто МИКОЛАЇВ, вулиця Декабристів, 23А</t>
  </si>
  <si>
    <t>debe71b3-dda1-4323-ad3d-c2f60050876d</t>
  </si>
  <si>
    <t>АМБУЛАТОРНО-ПОЛІКЛІНІЧНЕ ВІДДІЛЕННЯ №1</t>
  </si>
  <si>
    <t>СУМСЬКА область, місто СУМИ, вулиця БІЛОПІЛЬСКИЙ ШЛЯХ, 22</t>
  </si>
  <si>
    <t>debf05bb-a916-41e0-810d-4114dbf7f7d6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</si>
  <si>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"Золочів" Пункт ЕМД "Глиняни"</t>
  </si>
  <si>
    <t>ГЛИНЯНИ</t>
  </si>
  <si>
    <t>ЛЬВІВСЬКА область, місто ГЛИНЯНИ, вулиця Шептицького, 36</t>
  </si>
  <si>
    <t>debfccd4-6319-4b59-82d4-a14e6b06bab0</t>
  </si>
  <si>
    <t>КНП "Центр первинної медико-санітарної допомоги  Зимноводівської сільської ради Львівського району Львівської області" Амбулаторія загальної практики - сімейної медицини села Лапаївка</t>
  </si>
  <si>
    <t>ЛАПАЇВКА</t>
  </si>
  <si>
    <t>ЛЬВІВСЬКА область, ПУСТОМИТІВСЬКИЙ район, село ЛАПАЇВКА, вулиця Геофізиків, 12</t>
  </si>
  <si>
    <t>dec0062e-a73b-4a77-b664-eb9fabe7d319</t>
  </si>
  <si>
    <t>ЛУГАНСЬКА область, СТАРОБІЛЬСЬКИЙ район, село ЧМИРІВКА, вулиця Запорізька, 11/1</t>
  </si>
  <si>
    <t>dec58ade-305e-4864-be73-36a160fded3d</t>
  </si>
  <si>
    <t>Кабінет лікаря педіатра</t>
  </si>
  <si>
    <t>dec95f6e-4d81-4d5f-b8da-bc4275519ddf</t>
  </si>
  <si>
    <t>Фельдшерсько-акушерський пункт с. Зачепилівка</t>
  </si>
  <si>
    <t>ПОЛТАВСЬКА область, НОВОСАНЖАРСЬКИЙ район, село ЗАЧЕПИЛІВКА, вулиця Шкільна, 2</t>
  </si>
  <si>
    <t>decb365a-7c7f-4edf-930c-0df62566ffb5</t>
  </si>
  <si>
    <t>Фельдшерський пункт с. Лиса Гора</t>
  </si>
  <si>
    <t>ВІННИЦЬКА область, ІЛЛІНЕЦЬКИЙ район, село ЛИСА ГОРА, вулиця Соборна, 110</t>
  </si>
  <si>
    <t>ded26537-73e2-4a10-a05e-5c01f7fd0018</t>
  </si>
  <si>
    <t>амбулаторія смт. Вишково</t>
  </si>
  <si>
    <t>ЗАКАРПАТСЬКА область, ХУСТСЬКИЙ район, смт. ВИШКОВО, вулиця Центральна, 17</t>
  </si>
  <si>
    <t>ded90ece-063a-4e71-b9b6-67a5832b31dd</t>
  </si>
  <si>
    <t>Чевельчанська амбулаторія ЗПСМ</t>
  </si>
  <si>
    <t>ЧЕВЕЛЬЧА</t>
  </si>
  <si>
    <t>ПОЛТАВСЬКА область, ОРЖИЦЬКИЙ район, село ЧЕВЕЛЬЧА, вулиця Центральна, 51</t>
  </si>
  <si>
    <t>dee12a33-3aa4-45fb-8648-cdf132cd36bf</t>
  </si>
  <si>
    <t>Бочечківська амбулаторія загальної практики сімейної медицини Комунального некомерційного підприємства "Бочечківська АЗПСМ" Бочечківської сільської ради</t>
  </si>
  <si>
    <t>СУМСЬКА область, КОНОТОПСЬКИЙ район, село БОЧЕЧКИ, вулиця Загребля, 2а</t>
  </si>
  <si>
    <t>dee4cf89-5d64-402a-a4c1-8e3be6db50dc</t>
  </si>
  <si>
    <t>КОМУНАЛЬНЕ НЕКОМЕРЦІЙНЕ ПІДПРИЄМСТВО "ОЛЕКСАНДРІВСЬКА ЦЕНТРАЛЬНА РАЙОННА ЛІКАРНЯ" ОЛЕКСАНДРІВСЬКОЇ РАЙОННОЇ РАДИ КІРОВОГРАДСЬКОЇ ОБЛАСТІ</t>
  </si>
  <si>
    <t>dee565b0-c2a6-4262-b959-338c76944ef6</t>
  </si>
  <si>
    <t>Амбулаторія загальної практики-сімейної медицини № 10 КНП "ЦПМСД" Печерського району м. Києва</t>
  </si>
  <si>
    <t>dee9fb11-6af2-4c89-ac5f-7c658112853f</t>
  </si>
  <si>
    <t>Амбулаторія групової практики села Новоселище</t>
  </si>
  <si>
    <t>НОВОСЕЛИЩЕ</t>
  </si>
  <si>
    <t>ЛЬВІВСЬКА область, ЗОЛОЧІВСЬКИЙ район, село НОВОСЕЛИЩЕ, вулиця Зелена, 24</t>
  </si>
  <si>
    <t>deea4a03-6970-4c2e-a972-e94775e3b009</t>
  </si>
  <si>
    <t>Киселівська сільська лікарська амбулаторія загальної практики-сімейної медицини</t>
  </si>
  <si>
    <t>ЧЕРНІГІВСЬКА область, МЕНСЬКИЙ район, село КИСЕЛІВКА, вулиця дружби, 21</t>
  </si>
  <si>
    <t>deef83e8-31ab-42cc-81d4-870a3f03ddfb</t>
  </si>
  <si>
    <t>Вендичанська АЗПСМ</t>
  </si>
  <si>
    <t>ВІННИЦЬКА область, МОГИЛІВ-ПОДІЛЬСЬКИЙ район, смт. ВЕНДИЧАНИ, вулиця 40 років Перемоги, 10</t>
  </si>
  <si>
    <t>def13be0-9dae-46fd-a63b-5886d30d5bf1</t>
  </si>
  <si>
    <t>Центр первинної медико-санітарної медичної допомоги Ковельського МТМО</t>
  </si>
  <si>
    <t>deffd9ba-94ea-4de3-8b5e-b171b0559874</t>
  </si>
  <si>
    <t>ФП с. Червоний Цвіт</t>
  </si>
  <si>
    <t>ЧЕРВОНИЙ ЦВІТ</t>
  </si>
  <si>
    <t>ХМЕЛЬНИЦЬКА область, село ЧЕРВОНИЙ ЦВІТ, вулиця Заводська, 2а</t>
  </si>
  <si>
    <t>df0546eb-d096-464d-975a-d9169e2f40ae</t>
  </si>
  <si>
    <t>df0a67c2-12fa-46f7-9a1b-9e5de818389f</t>
  </si>
  <si>
    <t>МЕРЗЛЯК КАТЕРИНА СЕРГІІВНА</t>
  </si>
  <si>
    <t>df0b7818-9339-4291-ac25-13a0b92af24a</t>
  </si>
  <si>
    <t>Чорногузівська АЗПСМ</t>
  </si>
  <si>
    <t>ЧОРНОГУЗИ</t>
  </si>
  <si>
    <t>ЧЕРНІВЕЦЬКА область, ВИЖНИЦЬКИЙ район, село ЧОРНОГУЗИ, вулиця Українська, 44</t>
  </si>
  <si>
    <t>df0f8470-ced0-4371-9e36-f06926df280f</t>
  </si>
  <si>
    <t>Амбулаторія загальної практики сімейної медицини с. Пересадівка</t>
  </si>
  <si>
    <t>МИКОЛАЇВСЬКА область, село ПЕРЕСАДІВКА, вулиця Чайки, 10</t>
  </si>
  <si>
    <t>df15f070-dd35-4cdf-b844-87d735c27c64</t>
  </si>
  <si>
    <t>ЯСНОГОРОДСЬКА АМБУЛАТОРІЯ ЗАГАЛЬНОЇ ПРАКТИКИ СІМЕЙНОЇ МЕДИЦИНИ</t>
  </si>
  <si>
    <t>КИЇВСЬКА область, ВИШГОРОДСЬКИЙ район, село ЯСНОГОРОДКА, вулиця КОЛЕКТИВНА, 16</t>
  </si>
  <si>
    <t>df17a769-8563-4cb7-b678-a76773559268</t>
  </si>
  <si>
    <t>АЗПСМ с. Полузір'я</t>
  </si>
  <si>
    <t>ПОЛУЗІР'Я</t>
  </si>
  <si>
    <t>ПОЛТАВСЬКА область, НОВОСАНЖАРСЬКИЙ район, село ПОЛУЗІР'Я, вулиця Соборності, 21</t>
  </si>
  <si>
    <t>df292852-1ebb-4f8c-b23c-7176398b900f</t>
  </si>
  <si>
    <t>Миньковецька амбулаторія загальної практики сімейної медицини</t>
  </si>
  <si>
    <t>ХМЕЛЬНИЦЬКА область, ДУНАЄВЕЦЬКИЙ район, село МИНЬКІВЦІ, вулиця Шевченка, 18</t>
  </si>
  <si>
    <t>df2a8aa4-5650-4b96-9d88-5c0ffe44efd7</t>
  </si>
  <si>
    <t>Фельдшерсько-акушерський пункт с. Варварівка</t>
  </si>
  <si>
    <t>ПОЛТАВСЬКА область, НОВОСАНЖАРСЬКИЙ район, село ВАРВАРІВКА, вулиця Лейтенанта Чередняка, 35</t>
  </si>
  <si>
    <t>df2cb7dd-a097-4fbf-8425-159facdc5e80</t>
  </si>
  <si>
    <t>Царичанський</t>
  </si>
  <si>
    <t>Царичанка</t>
  </si>
  <si>
    <t>ДНІПРОПЕТРОВСЬКА область, Царичанський район, смт. Царичанка, вулиця Царичанська, 134-А</t>
  </si>
  <si>
    <t>df303041-b2d2-48d0-bca9-1c8db995e87a</t>
  </si>
  <si>
    <t>Шацька амбулаторія загальної практики-сімейної медицини</t>
  </si>
  <si>
    <t>ВОЛИНСЬКА область, ШАЦЬКИЙ район, смт. ШАЦЬК, вулиця 50 років Перемоги, 53б</t>
  </si>
  <si>
    <t>df3b0e96-79e6-40ec-87a4-34307a10297b</t>
  </si>
  <si>
    <t>Амбулаторія загальної практики-сімейної медицини с. Гут</t>
  </si>
  <si>
    <t>ГУТ</t>
  </si>
  <si>
    <t>ЗАКАРПАТСЬКА область, БЕРЕГІВСЬКИЙ район, село ГУТ, вулиця Раковці Ф., 57</t>
  </si>
  <si>
    <t>df3d233a-7f1d-451b-9ef6-82bb5c1e510f</t>
  </si>
  <si>
    <t>М.КИЇВ, місто КИЇВ, вулиця Ентузіастів, 49</t>
  </si>
  <si>
    <t>df3d802a-a95f-4d82-a541-a33b131daaed</t>
  </si>
  <si>
    <t>df4507dc-9395-444f-be92-da6226118e59</t>
  </si>
  <si>
    <t>Амбулаторія загальної практики - сімейної медицини с. Савинці</t>
  </si>
  <si>
    <t>ПОЛТАВСЬКА область, МИРГОРОДСЬКИЙ район, село САВИНЦІ, вулиця Лугова, 11</t>
  </si>
  <si>
    <t>df4aa932-20b3-4bfc-8822-2a21fe43f22c</t>
  </si>
  <si>
    <t>Відділення надання медичних послуг ,вул. Дністерська 27</t>
  </si>
  <si>
    <t>df4cf4e8-f271-4fc9-b98c-552973497b87</t>
  </si>
  <si>
    <t>АЗП-СМ с. Мардарівка</t>
  </si>
  <si>
    <t>МАРДАРІВКА</t>
  </si>
  <si>
    <t>ОДЕСЬКА область, ПОДІЛЬСЬКИЙ район, село МАРДАРІВКА, вулиця Миру, 11</t>
  </si>
  <si>
    <t>df501e84-856c-4236-b2ea-4267b246de4e</t>
  </si>
  <si>
    <t>Фельдшерсько-акушерський пункт села Новосілка</t>
  </si>
  <si>
    <t>ІВАНО-ФРАНКІВСЬКА область, ТЛУМАЦЬКИЙ район, село НОВОСІЛКА, вулиця Лесі Українки, 24</t>
  </si>
  <si>
    <t>df548f36-ac84-414c-843e-53016116fc3c</t>
  </si>
  <si>
    <t>Новомарьївська АЗПСМ (КНП "Солонянський ЦПМСД" ССР)</t>
  </si>
  <si>
    <t>ДНІПРОПЕТРОВСЬКА область, СОЛОНЯНСЬКИЙ район, село НОВОМАР'ЇВКА, вулиця Молодіжна, 31а</t>
  </si>
  <si>
    <t>df554e66-46a0-42ff-b819-1af1589e1115</t>
  </si>
  <si>
    <t>df568ee3-c9d6-4901-a419-02a044016019</t>
  </si>
  <si>
    <t>Фельдшерсько-акушерський пункт с.Нова Дофинівка</t>
  </si>
  <si>
    <t>НОВА ДОФІНІВКА</t>
  </si>
  <si>
    <t>ОДЕСЬКА область, ЛИМАНСЬКИЙ район, село НОВА ДОФІНІВКА, вулиця Центральна, 54а</t>
  </si>
  <si>
    <t>df59c787-fbe2-45b9-903e-502f21c6e1e2</t>
  </si>
  <si>
    <t>Фельдшерський пункт с. Сомкова Долина</t>
  </si>
  <si>
    <t>СОМКОВА ДОЛИНА</t>
  </si>
  <si>
    <t>КИЇВСЬКА область, ПЕРЕЯСЛАВ-ХМЕЛЬНИЦЬКИЙ район, село СОМКОВА ДОЛИНА, вулиця Якима Сомка, 64-а</t>
  </si>
  <si>
    <t>df5b51d1-caa5-44b8-9b68-4b97756191e9</t>
  </si>
  <si>
    <t>Задунаївська сільська лікарська амбулаторія загальної практики - сімейної медицини</t>
  </si>
  <si>
    <t>ЗАДУНАЇВКА</t>
  </si>
  <si>
    <t>ОДЕСЬКА область, АРЦИЗЬКИЙ район, село ЗАДУНАЇВКА, вулиця Миру, 62б</t>
  </si>
  <si>
    <t>df608be8-1fbf-4940-9ba9-b127376b5ae5</t>
  </si>
  <si>
    <t>фельдшерський пункт села Тимошівка</t>
  </si>
  <si>
    <t>ЧЕРКАСЬКА область, КАМ'ЯНСЬКИЙ район, село ТИМОШІВКА, вулиця Коломійця, 5</t>
  </si>
  <si>
    <t>df683494-387b-4340-8406-7c667a9deb13</t>
  </si>
  <si>
    <t>Амбулаторія загальної практики-сімейної медицини с. Моринці</t>
  </si>
  <si>
    <t>ЧЕРКАСЬКА область, КОРСУНЬ-ШЕВЧЕНКІВСЬКИЙ район, село МОРИНЦІ, вулиця Шкільна, 10</t>
  </si>
  <si>
    <t>df6913ca-93b6-434c-b574-9bf6c576cf95</t>
  </si>
  <si>
    <t>Фельдшерсько-акушерський пункт с. Попове</t>
  </si>
  <si>
    <t>ПОЛТАВСЬКА область, НОВОСАНЖАРСЬКИЙ район, село ПОПОВЕ, вулиця Центральна, 57</t>
  </si>
  <si>
    <t>df69678d-3732-42e1-b588-406a70f675b5</t>
  </si>
  <si>
    <t>Тупалецька АЗПСМ</t>
  </si>
  <si>
    <t>ЖИТОМИРСЬКА область, село ТУПАЛЬЦІ, вулиця Данильченка, 8</t>
  </si>
  <si>
    <t>df6d6013-8335-4133-8116-ac01a2cd4bf0</t>
  </si>
  <si>
    <t>ОДЕСЬКА область, місто ОДЕСА, проспект Добровольского, 159</t>
  </si>
  <si>
    <t>df6efae2-5822-4beb-9229-e22511e19a54</t>
  </si>
  <si>
    <t>Озаринецька АЗПСМ</t>
  </si>
  <si>
    <t>ОЗАРИНЦІ</t>
  </si>
  <si>
    <t>ВІННИЦЬКА область, МОГИЛІВ-ПОДІЛЬСЬКИЙ район, село ОЗАРИНЦІ, вулиця Соборна, 7</t>
  </si>
  <si>
    <t>df917e16-93c3-4f38-8940-a2e8dd148cc6</t>
  </si>
  <si>
    <t>АЗПСМ с. Докучаєвське</t>
  </si>
  <si>
    <t>ДОКУЧАЄВСЬКЕ</t>
  </si>
  <si>
    <t>ХАРКІВСЬКА область, ХАРКІВСЬКИЙ район, селище ДОКУЧАЄВСЬКЕ, вулиця Докучаєва, 8-б</t>
  </si>
  <si>
    <t>df96247c-612c-474d-bda1-a846c82e9386</t>
  </si>
  <si>
    <t>ВІДОКРЕМЛЕНИЙ ПІДРОЗДІЛ ЛІКАРСЬКА АМБУЛАТОРІЯ ЗАГАЛЬНОЇ ПРАКТИКИ - СІМЕЙНОЇ МЕДИЦИНИ С. ЗАВАДКА КОМУНАЛЬНОГО НЕКОМЕРЦІЙНОГО ПІДПРИЄМСТВА СКОЛІВСЬКИЙ ЦЕНТР ПЕРВИННОЇ МЕДИЧНОЇ ДОПОМОГИ СКОЛІВСЬКОЇ РАЙОН</t>
  </si>
  <si>
    <t>ЛЬВІВСЬКА область, СКОЛІВСЬКИЙ район, село ЗАВАДКА, вулиця Тараса Шевченка, 70</t>
  </si>
  <si>
    <t>df96a929-785a-46ec-9aed-5d092c855dc8</t>
  </si>
  <si>
    <t>ЛЬВІВСЬКА область, місто ЛЬВІВ, вулиця Шевченка, 358Б</t>
  </si>
  <si>
    <t>dfa03da5-2164-48b8-9a21-e874d4919d61</t>
  </si>
  <si>
    <t>ФАП с.Яблунне</t>
  </si>
  <si>
    <t>ЯБЛУННЕ</t>
  </si>
  <si>
    <t>РІВНЕНСЬКА область, БЕРЕЗНІВСЬКИЙ район, село ЯБЛУННЕ, вулиця Шевченка, 17</t>
  </si>
  <si>
    <t>dfa2230c-9ae3-4103-8b1a-68769c3dd0af</t>
  </si>
  <si>
    <t>ФАП с. Покровське</t>
  </si>
  <si>
    <t>ПОЛТАВСЬКА область, ШИШАЦЬКИЙ район, село ПОКРОВСЬКЕ, вулиця Центральна, 22</t>
  </si>
  <si>
    <t>dfa30333-d093-42f3-8023-5933ceb4a4a8</t>
  </si>
  <si>
    <t>АЗПСМ с. Морозівка (КЗ "ЦПМСД Брусилівської СР")</t>
  </si>
  <si>
    <t>ЖИТОМИРСЬКА область, БРУСИЛІВСЬКИЙ район, село МОРОЗІВКА, вулиця Миру, 204</t>
  </si>
  <si>
    <t>dfa5f0e2-e147-45e6-9583-be4786f57473</t>
  </si>
  <si>
    <t>Комунальне некомерційне підприємство "Київська міська дитяча клінічна лікарня №1" виконавчого органу Київської міської ради (Київської міської державної адміністрації)</t>
  </si>
  <si>
    <t>dfaba7e3-86aa-4028-a423-4db531b7d330</t>
  </si>
  <si>
    <t>dfaedd43-de86-4749-8b30-457275144f45</t>
  </si>
  <si>
    <t>Барська амбулаторія  загальної практики сімейної медицини</t>
  </si>
  <si>
    <t>ВІННИЦЬКА область, БАРСЬКИЙ район, місто БАР, вулиця Каштанова, 34</t>
  </si>
  <si>
    <t>dfb6eddc-88e8-40d5-be2b-3c9c14613466</t>
  </si>
  <si>
    <t>Амбулаторія загальної практики - сімейної медицини с. Надточії</t>
  </si>
  <si>
    <t>НАДТОЧІЇ</t>
  </si>
  <si>
    <t>ХАРКІВСЬКА область, ХАРКІВСЬКИЙ район, село НАДТОЧІЇ, вулиця Куряжанська, 13а/1</t>
  </si>
  <si>
    <t>dfb92590-bdd8-406c-8012-9919df71e68f</t>
  </si>
  <si>
    <t>МКЛ1</t>
  </si>
  <si>
    <t>ІВАНО-ФРАНКІВСЬКА область, місто ІВАНО-ФРАНКІВСЬК, вулиця Матейки, 34</t>
  </si>
  <si>
    <t>dfb9c109-dffd-407a-a1e2-c59371c912aa</t>
  </si>
  <si>
    <t>Фельдшерський пункт  с.Новоозерянка</t>
  </si>
  <si>
    <t>НОВООЗЕРЯНКА</t>
  </si>
  <si>
    <t>ЖИТОМИРСЬКА область, ОЛЕВСЬКИЙ район, смт. НОВООЗЕРЯНКА, вулиця Юрія Креца, 23</t>
  </si>
  <si>
    <t>dfbe5622-f633-46a3-b8d6-e9b7688953cb</t>
  </si>
  <si>
    <t>Амбулаторія ЗПСМ №11</t>
  </si>
  <si>
    <t>ХМЕЛЬНИЦЬКА область, місто КАМ'ЯНЕЦЬ-ПОДІЛЬСЬКИЙ, вулиця Кн. Володимира, 14</t>
  </si>
  <si>
    <t>dfbfa43b-d99f-4527-b298-dca7ddbb7ca2</t>
  </si>
  <si>
    <t>Касянівська амбулаторія загальної практики-сімейної медицини</t>
  </si>
  <si>
    <t>КАСЯНІВКА</t>
  </si>
  <si>
    <t>ДОНЕЦЬКА область, НІКОЛЬСЬКИЙ район, село КАСЯНІВКА, вулиця Шкільна, 17 а</t>
  </si>
  <si>
    <t>dfc034cd-a7a6-405d-8119-4f257c42c09b</t>
  </si>
  <si>
    <t>ЛЬВІВСЬКА область, місто ЛЬВІВ, вулиця П.Орлика, 4</t>
  </si>
  <si>
    <t>dfc48d4a-0a37-4f76-ac71-22cc5b425922</t>
  </si>
  <si>
    <t>ФП с. Полствин</t>
  </si>
  <si>
    <t>ПОЛСТВИН</t>
  </si>
  <si>
    <t>ЧЕРКАСЬКА область, КАНІВСЬКИЙ район, село ПОЛСТВИН, вулиця Центральна, 100/1</t>
  </si>
  <si>
    <t>dfc5adb9-f8af-4bc1-8641-730e87a33884</t>
  </si>
  <si>
    <t>Комунальне некомерційне підприємство «Вінницьке обласне спеціалізоване територіальне медичне об’єднання «Фтизіатрія» Вінницької обласної Ради»</t>
  </si>
  <si>
    <t>ВІННИЦЬКА область, ВІННИЦЬКИЙ район, село БОХОНИКИ, вулиця Комплекс будівель та споруд, 1</t>
  </si>
  <si>
    <t>dfc63f05-618e-4df7-bd45-bb6937af8e49</t>
  </si>
  <si>
    <t>Харківська обл., Печенізький р-н, смт. Печеніги, вул. Незалежності 59</t>
  </si>
  <si>
    <t>dfca435c-0917-48c8-ac56-018264da4b73</t>
  </si>
  <si>
    <t>Місце надання послуг № 1</t>
  </si>
  <si>
    <t>dfcc30a6-2b15-498c-83a8-1b9864eb34c9</t>
  </si>
  <si>
    <t>Фельдшерсько-акушерський пункт с. Бакумівка</t>
  </si>
  <si>
    <t>ПОЛТАВСЬКА область, МИРГОРОДСЬКИЙ район, село БАКУМІВКА, вулиця Лесі Українки , 39а</t>
  </si>
  <si>
    <t>dfce75bf-6bb0-473b-b85d-687d493cf23d</t>
  </si>
  <si>
    <t>КНП "Андріївська центральна районна лікарня Бердянської районної ради"</t>
  </si>
  <si>
    <t>ЗАПОРІЗЬКА область, смт. АНДРІЇВКА, вулиця Праці, 43</t>
  </si>
  <si>
    <t>dfcf6838-2806-47a8-8cca-1d77a2763355</t>
  </si>
  <si>
    <t>Кочубеївський ФАП</t>
  </si>
  <si>
    <t>ПОЛТАВСЬКА область, ЧУТІВСЬКИЙ район, село КОЧУБЕЇВКА, вулиця Центральна, 16</t>
  </si>
  <si>
    <t>dfd43b77-2d6d-4f8a-930c-89865175cf44</t>
  </si>
  <si>
    <t>ФАП с.Борусів</t>
  </si>
  <si>
    <t>БОРУСІВ</t>
  </si>
  <si>
    <t>ЛЬВІВСЬКА область, ЖИДАЧІВСЬКИЙ район, село БОРУСІВ, вулиця Шевченка, 9</t>
  </si>
  <si>
    <t>dfdee121-8abd-47ee-b42b-958dc409100c</t>
  </si>
  <si>
    <t>ВІДОКРЕМЛЕНИЙ ПІДРОЗДІЛ ЛІКАРСЬКА АМБУЛАТОРІЯ ЗАГАЛЬНОЇ ПРАКТИКИ - СІМЕЙНОЇ МЕДИЦИНИ С. ОРІВ КОМУНАЛЬНОГО НЕКОМЕРЦІЙНОГО ПІДПРИЄМСТВА СКОЛІВСЬКИЙ ЦЕНТР ПЕРВИННОЇ МЕДИЧНОЇ ДОПОМОГИ СКОЛІВСЬКОЇ РАЙОННОЇ</t>
  </si>
  <si>
    <t>ОРІВ</t>
  </si>
  <si>
    <t>ЛЬВІВСЬКА область, СКОЛІВСЬКИЙ район, село ОРІВ, вулиця Тараса Шевченка, 425</t>
  </si>
  <si>
    <t>dfe2407c-a4c3-4184-9a16-6d962f9fb3d7</t>
  </si>
  <si>
    <t>КНП "Центр первинної медико - санітарної допомоги Зимноводівської сільської ради Львівського району Львівської області" Албулаторія загальної практики - сімейної медицини села Скнилів</t>
  </si>
  <si>
    <t>СКНИЛІВ</t>
  </si>
  <si>
    <t>ЛЬВІВСЬКА область, ПУСТОМИТІВСЬКИЙ район, село СКНИЛІВ, вулиця Козацька, 30</t>
  </si>
  <si>
    <t>dfe26763-e864-46a1-8fd5-4fdd968ff023</t>
  </si>
  <si>
    <t>ФАП с.Червоне</t>
  </si>
  <si>
    <t>ТИСАУЙФАЛУ</t>
  </si>
  <si>
    <t>ЗАКАРПАТСЬКА область, УЖГОРОДСЬКИЙ район, село ТИСАУЙФАЛУ, вулиця Петефі, 30А</t>
  </si>
  <si>
    <t>dfeb852b-8c16-4131-8f7f-219dcef133ad</t>
  </si>
  <si>
    <t>Медичний центр "СЛАВМЕД"</t>
  </si>
  <si>
    <t>СУМСЬКА область, місто СУМИ, вулиця МАРКА ВОВЧКА, 2</t>
  </si>
  <si>
    <t>dff2df8b-1cd2-4d1a-947d-da4e6678a769</t>
  </si>
  <si>
    <t>dff43b3d-8a1a-4101-b74a-0ffec360d4be</t>
  </si>
  <si>
    <t>Пункт здоров'я села Миролюбівка</t>
  </si>
  <si>
    <t>МИКОЛАЇВСЬКА область, БРАТСЬКИЙ район, село МИРОЛЮБІВКА, вулиця Щорса, 35</t>
  </si>
  <si>
    <t>dff8f68d-a8bf-4aed-83e4-b3d8a9646e74</t>
  </si>
  <si>
    <t>Комунальне некомерційне підприємство "Корсунь-Шевченківська багатопрофільна лікарня" Корсунь-Шевченківської міської ради Черкаської області</t>
  </si>
  <si>
    <t>dffdc3c8-9ec0-4085-8299-24013f959e54</t>
  </si>
  <si>
    <t>Бондарівська АЗПСМ</t>
  </si>
  <si>
    <t>dfffce32-dfb1-48ee-b32e-d02dbdc5c4b4</t>
  </si>
  <si>
    <t>Амбулаторія сімейної медицини №7</t>
  </si>
  <si>
    <t>ЧЕРНІГІВСЬКА область, місто НІЖИН, вулиця Космонавтів, 52/1</t>
  </si>
  <si>
    <t>e0019a3f-6a45-4178-82fe-e03bf7f0334b</t>
  </si>
  <si>
    <t>Паліативне відділення</t>
  </si>
  <si>
    <t>e00b4632-f349-449a-8aa5-68a6caf7657e</t>
  </si>
  <si>
    <t>Амбулаторія загальної практики-сімейної медицини №2 м. Хорол</t>
  </si>
  <si>
    <t>e00b47fb-0927-4317-a90b-001999c8a342</t>
  </si>
  <si>
    <t>КНП "ЖИТОМИРСЬКА ОБЛАСНА ДИТЯЧА КЛІНІЧНА ЛІКАРНЯ"</t>
  </si>
  <si>
    <t>ЖИТОМИРСЬКА область, ЖИТОМИРСЬКИЙ район, село СТАНИШІВКА, шосе Сквирське, 6</t>
  </si>
  <si>
    <t>e011ae6b-b080-47cb-b6ca-825b2f7ab86e</t>
  </si>
  <si>
    <t>ДОНЕЦЬКА область, місто БАХМУТ, вулиця Горбатова, 63</t>
  </si>
  <si>
    <t>e01babbe-8e06-42c8-a1cb-8ad76b72a4d5</t>
  </si>
  <si>
    <t>Амбулаторія загальної практики-сімейної медицини № 8, філія 1 КНП "ЦПМСД №1" Святошинського району м.Києва</t>
  </si>
  <si>
    <t>e01f1922-50e9-42bd-8acc-761ca9b6b266</t>
  </si>
  <si>
    <t>Лукашівський фельдшерський пункт</t>
  </si>
  <si>
    <t>ЧЕРНІГІВСЬКА область, ЧЕРНІГІВСЬКИЙ район, село ЛУКАШІВКА, вулиця Папанінців, 118</t>
  </si>
  <si>
    <t>e01f6aad-4108-480d-94db-569ebe0694b0</t>
  </si>
  <si>
    <t>відокремлений структурнй підрозділ КНП "СПБР" ГРИШКОВЕЦЬКОЇ СЕЛИЩНОЇ, РАЙГОРОДОЦЬКОЇ, СЕМЕНІВСЬКОЇ ТА ШВАЙКІВСЬКОЇ СІЛЬСЬКИХ РАД ЗА АДРЕСОЮ С. СКРАГЛІВКА</t>
  </si>
  <si>
    <t>СКРАГЛІВКА</t>
  </si>
  <si>
    <t>ЖИТОМИРСЬКА область, село СКРАГЛІВКА, вулиця Свободи, 1</t>
  </si>
  <si>
    <t>e020814f-5ab7-4bd6-b7aa-d3ad93a74a78</t>
  </si>
  <si>
    <t>e02806ba-0888-416e-a0e1-dd9935d829ec</t>
  </si>
  <si>
    <t>ЛЬВІВСЬКА область, місто ЛЬВІВ, вулиця Пекарська, 69б</t>
  </si>
  <si>
    <t>e029f35d-b507-4dff-b170-79f1f303f3e1</t>
  </si>
  <si>
    <t>Амбулаторія загальної практики сімейної медицини м. Ворожба</t>
  </si>
  <si>
    <t>ВОРОЖБА</t>
  </si>
  <si>
    <t>СУМСЬКА область, БІЛОПІЛЬСЬКИЙ район, місто ВОРОЖБА, вулиця залізничників, 2</t>
  </si>
  <si>
    <t>e0304d1c-0a2d-45b2-a379-a04bad3eacf6</t>
  </si>
  <si>
    <t>Фельдшерський пункт села  Степківка</t>
  </si>
  <si>
    <t>ЧЕРКАСЬКА область, УМАНСЬКИЙ район, село СТЕПКІВКА, вулиця Шкільна, 1</t>
  </si>
  <si>
    <t>e0372d5c-e04f-4ecc-b2fd-20dcae9e3db7</t>
  </si>
  <si>
    <t>Амбулаторія загальної практики сімейної медицини с.Нечволодівка</t>
  </si>
  <si>
    <t>НЕЧВОЛОДІВКА</t>
  </si>
  <si>
    <t>ХАРКІВСЬКА область, КУП'ЯНСЬКИЙ район, село НЕЧВОЛОДІВКА, вулиця Степова, 2</t>
  </si>
  <si>
    <t>e037b4c8-53cd-4bf0-a20a-f654a1f16790</t>
  </si>
  <si>
    <t>Консультативно-діагностична поліклініка КНП "Обласна клінічна лікарня ім.О.Ф.Гербачевського" Житомирської обласної ради</t>
  </si>
  <si>
    <t>e03806d8-b8c1-4c99-b9bc-ab92b4453911</t>
  </si>
  <si>
    <t>Фельдшерський пункт с.Дубова</t>
  </si>
  <si>
    <t>ДУБОВА</t>
  </si>
  <si>
    <t>ЧЕРКАСЬКА область, УМАНСЬКИЙ район, село ДУБОВА, вулиця Праці, 39</t>
  </si>
  <si>
    <t>e03a2b47-b722-4219-9a01-cc8f72e08c2b</t>
  </si>
  <si>
    <t>ДНІПРОПЕТРОВСЬКА область, місто КРИВИЙ РІГ, вулиця Калантая, 4</t>
  </si>
  <si>
    <t>e0407986-1ace-4203-9419-366f9745258b</t>
  </si>
  <si>
    <t>Фельдшерсько-акушерський пункт села Супоївка</t>
  </si>
  <si>
    <t>СУПОЇВКА</t>
  </si>
  <si>
    <t>КИЇВСЬКА область, ЯГОТИНСЬКИЙ район, село СУПОЇВКА, вулиця Яготинська, 19</t>
  </si>
  <si>
    <t>e0469c5f-52b5-4e7a-b747-42c9f0353741</t>
  </si>
  <si>
    <t>Карасинська амбулаторія загальної практики-сімейної медицини</t>
  </si>
  <si>
    <t>КАРАСИН</t>
  </si>
  <si>
    <t>ВОЛИНСЬКА область, КАМІНЬ-КАШИРСЬКИЙ район, село КАРАСИН, вулиця Молодіжна, 24</t>
  </si>
  <si>
    <t>e04c4866-de74-42f4-a49f-9ff8a07267a4</t>
  </si>
  <si>
    <t>ФІЗИЧНА ОСОБА-ПІДПРИЄМЕЦЬ НОВОТАРСЬКА ЛАРИСА ІВАНІВНА</t>
  </si>
  <si>
    <t>e04f7810-59b3-4ab0-b795-1c06854e1df6</t>
  </si>
  <si>
    <t>Батьківська АЗПСМ КНП "Зіньківського ЦПМСД"</t>
  </si>
  <si>
    <t>БАТЬКИ</t>
  </si>
  <si>
    <t>ПОЛТАВСЬКА область, ЗІНЬКІВСЬКИЙ район, село БАТЬКИ, вулиця Першотравнева, 60</t>
  </si>
  <si>
    <t>e0568e5d-594d-45e9-b5df-39bb35d1b7c3</t>
  </si>
  <si>
    <t>Черговий кабінет №3 (кабінет №301)</t>
  </si>
  <si>
    <t>М.КИЇВ, місто КИЇВ, вулиця вул. Булаховського, 26</t>
  </si>
  <si>
    <t>e056b87a-16f3-4d81-a701-cc9ba7217785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</si>
  <si>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Дрогобицька Станція ЕМД, Підстанція ЕМД №1</t>
  </si>
  <si>
    <t>ЛЬВІВСЬКА область, місто ДРОГОБИЧ, вулиця Січових Стрільців, 20</t>
  </si>
  <si>
    <t>e0592601-525d-4e72-95bc-2a1dd9d33736</t>
  </si>
  <si>
    <t>e061417a-0727-42d3-8714-0aafcdb11344</t>
  </si>
  <si>
    <t>Комунальне некомерційне підприємство "Рубіжанська центральна міська лікарня" Рубіжанської міської ради</t>
  </si>
  <si>
    <t>e0635d7e-3814-4a09-9863-6f59a75c9127</t>
  </si>
  <si>
    <t>Антоновицький фельдшерський пункт</t>
  </si>
  <si>
    <t>АНТОНОВИЧІ</t>
  </si>
  <si>
    <t>ЧЕРНІГІВСЬКА область, ЧЕРНІГІВСЬКИЙ район, село АНТОНОВИЧІ, вулиця Центральна, 5</t>
  </si>
  <si>
    <t>e06419c5-6394-423b-82c5-afc968a449c2</t>
  </si>
  <si>
    <t>Саранчуківська АЗП-СМ</t>
  </si>
  <si>
    <t>САРАНЧУКИ</t>
  </si>
  <si>
    <t>ТЕРНОПІЛЬСЬКА область, БЕРЕЖАНСЬКИЙ район, село САРАНЧУКИ, вулиця Личакова, 2А</t>
  </si>
  <si>
    <t>e06666a9-99c2-4cd5-8d29-db736e50d395</t>
  </si>
  <si>
    <t>Фельдшерський пункт с.Чумалі</t>
  </si>
  <si>
    <t>ЧУМАЛІ</t>
  </si>
  <si>
    <t>ТЕРНОПІЛЬСЬКА область, ЗБАРАЗЬКИЙ район, село ЧУМАЛІ, вулиця Шевченка, 51</t>
  </si>
  <si>
    <t>e06876a9-546a-4604-9588-5c2a457d949c</t>
  </si>
  <si>
    <t>Фельдшерсько-акушерський пункт с.В.Говилів</t>
  </si>
  <si>
    <t>ВЕЛИКИЙ ГОВИЛІВ</t>
  </si>
  <si>
    <t>ТЕРНОПІЛЬСЬКА область, ТЕРЕБОВЛЯНСЬКИЙ район, село ВЕЛИКИЙ ГОВИЛІВ, вулиця Січових Стрільців, 10</t>
  </si>
  <si>
    <t>e06a433f-58f0-445e-af73-8811fae8a066</t>
  </si>
  <si>
    <t>Кам'янсько-Дніпровська амбулаторія загальної практики-сімейної медицини №3</t>
  </si>
  <si>
    <t>e06f0b5e-c389-4b0f-aa7b-5463c23ee960</t>
  </si>
  <si>
    <t>Амбулаторія №10 ТОВ "Медикал Сервіс"</t>
  </si>
  <si>
    <t>ЗАПОРІЗЬКА область, місто ЗАПОРІЖЖЯ, вулиця Новокузнецька, 15а</t>
  </si>
  <si>
    <t>e070d480-b245-4506-a3a6-6e925bb5eb29</t>
  </si>
  <si>
    <t>e0739a41-3176-4efa-9c6c-461bf30150f6</t>
  </si>
  <si>
    <t>Новосамарка АЗПСМ Окнянський район смт Окни</t>
  </si>
  <si>
    <t>НОВОСАМАРКА</t>
  </si>
  <si>
    <t>ОДЕСЬКА область, ОКНЯНСЬКИЙ район, село НОВОСАМАРКА, вулиця Прибережна, 26</t>
  </si>
  <si>
    <t>e0747ade-8e58-47fb-b90d-ee14d0fbad47</t>
  </si>
  <si>
    <t>КП "Полтавський обласний центр  ЕМД та МК ПОР" (СЕМД №2 м.Кременчук)</t>
  </si>
  <si>
    <t>ПОЛТАВСЬКА область, місто КРЕМЕНЧУК, вулиця Театральна, 22</t>
  </si>
  <si>
    <t>e07760e1-e758-42cf-bf9d-0d8a32b805f2</t>
  </si>
  <si>
    <t>Бучацька центральна амбулаторія загальної практики - сімейної медицини</t>
  </si>
  <si>
    <t>ТЕРНОПІЛЬСЬКА область, БУЧАЦЬКИЙ район, місто БУЧАЧ, вулиця Галицька, 47</t>
  </si>
  <si>
    <t>e089ee75-f3a7-42ab-8a49-b96e63bd05b5</t>
  </si>
  <si>
    <t>Амбулаторія загальної практики сімейної медицини с. Ломачинці</t>
  </si>
  <si>
    <t>ЧЕРНІВЕЦЬКА область, СОКИРЯНСЬКИЙ район, село ЛОМАЧИНЦІ, вулиця Шлях, 9</t>
  </si>
  <si>
    <t>e08b5d5e-6edc-4f26-b998-2afcc80e9ac5</t>
  </si>
  <si>
    <t>Амбулаторія загальної практики сімейної медицини с. Береза</t>
  </si>
  <si>
    <t>СУМСЬКА область, ГЛУХІВСЬКИЙ район, село БЕРЕЗА, вулиця Довженка, 1г</t>
  </si>
  <si>
    <t>e08c3c05-5f60-41a4-831b-f91ed4c7f3c0</t>
  </si>
  <si>
    <t>ЧЕРКАСЬКА область, місто ЗОЛОТОНОША, вулиця Обухова, 3</t>
  </si>
  <si>
    <t>e08c515c-5f9d-467a-ab25-fbfe75e0a7ab</t>
  </si>
  <si>
    <t>ПЗ с. Репинне - Сухий</t>
  </si>
  <si>
    <t>ЗАКАРПАТСЬКА область, МІЖГІРСЬКИЙ район, село РЕПИННЕ, вулиця без назви, 123</t>
  </si>
  <si>
    <t>e08f9931-9f90-4710-92eb-c6dd8224aec8</t>
  </si>
  <si>
    <t>АЗПСМ Вороновицька</t>
  </si>
  <si>
    <t>ВІННИЦЬКА область, ВІННИЦЬКИЙ район, смт. ВОРОНОВИЦЯ, вулиця Гагаріна, 20</t>
  </si>
  <si>
    <t>e090fbda-205d-450c-83f8-e8e17086d397</t>
  </si>
  <si>
    <t>Відділення Курахове</t>
  </si>
  <si>
    <t>ДОНЕЦЬКА область, МАР'ЇНСЬКИЙ район, місто КУРАХОВЕ, вулиця Мечнікова, 14</t>
  </si>
  <si>
    <t>e091739a-1da7-47f8-8658-d64be721ebfd</t>
  </si>
  <si>
    <t>ФП с.Марянівка</t>
  </si>
  <si>
    <t>ОДЕСЬКА область, село МАР'ЯНІВКА, вулиця Миру, 12</t>
  </si>
  <si>
    <t>e094d59e-5935-40f3-b217-1cf177458af6</t>
  </si>
  <si>
    <t>ПП "МедіАн" Бориспіль</t>
  </si>
  <si>
    <t>e094f5c9-5b68-4059-8b0d-1d7590a9c601</t>
  </si>
  <si>
    <t>Либохорська амбулаторія моно-практики сімейної медицини</t>
  </si>
  <si>
    <t>ЛИБОХОРА</t>
  </si>
  <si>
    <t>ЛЬВІВСЬКА область, ТУРКІВСЬКИЙ район, село ЛИБОХОРА, вулиця Центральна, 76</t>
  </si>
  <si>
    <t>e09b8666-f937-4f27-81b2-d199e77c1a61</t>
  </si>
  <si>
    <t>Маяківський фельдшерсько - акушерський пункт</t>
  </si>
  <si>
    <t>МАЯКІВКА</t>
  </si>
  <si>
    <t>ПОЛТАВСЬКА область, ОРЖИЦЬКИЙ район, село МАЯКІВКА, вулиця Остапівська , 1</t>
  </si>
  <si>
    <t>e09bdbb1-55da-48ee-9e50-f9a7f95feaa9</t>
  </si>
  <si>
    <t>Відокремлений структурний підрозділ Амбулаторія загальної практики сімейної медицини с.Нижні Гаї КНП "ДРЛ" ДРР</t>
  </si>
  <si>
    <t>ЛЬВІВСЬКА область, ДРОГОБИЦЬКИЙ район, село НИЖНІ ГАЇ, вулиця Вербова, 17</t>
  </si>
  <si>
    <t>e09ea0bf-c44d-4f15-81a0-e5c59b0a11cc</t>
  </si>
  <si>
    <t>Комунальне некомерційне медичне підриємство "Кременчуцька міська дитяча лікарня", консультативно-діагностичний центр</t>
  </si>
  <si>
    <t>e0a1b2ec-8a8c-44c4-81ed-3cd777d52a3e</t>
  </si>
  <si>
    <t>Стоматологічне відділення: кабінети терапевтичної стоматології, хірургічної стоматології,  дитячої стоматології, ортопедичної стоматології та  ортодонтичний кабінет</t>
  </si>
  <si>
    <t>ДНІПРОПЕТРОВСЬКА область, місто КАМ'ЯНСЬКЕ, вулиця Січеславський шлях, 18</t>
  </si>
  <si>
    <t>e0a70e1b-4bf6-489c-9fd2-a9841d043238</t>
  </si>
  <si>
    <t>кабінет чергового лікаря Комунального некомерційного підприємства "Центр первинної медико-санітарної допомоги № 1" Дніпровського району м. Києва</t>
  </si>
  <si>
    <t>e0ae734d-841b-4289-8ca2-0bcfc8dcd6ea</t>
  </si>
  <si>
    <t>Амбулаторія ЗПСМ м.Генічеськ</t>
  </si>
  <si>
    <t>ХЕРСОНСЬКА область, ГЕНІЧЕСЬКИЙ район, місто ГЕНІЧЕСЬК, проспект Миру, 130</t>
  </si>
  <si>
    <t>e0b728b9-20a8-47f4-94a2-54f5da0d687e</t>
  </si>
  <si>
    <t>Амбулаторія ЗПСМ м. Перещепине (КНП "ЦПМСД" Черкаської селищної ради")</t>
  </si>
  <si>
    <t>ПЕРЕЩЕПИНЕ</t>
  </si>
  <si>
    <t>ДНІПРОПЕТРОВСЬКА область, НОВОМОСКОВСЬКИЙ район, місто ПЕРЕЩЕПИНЕ, вулиця Шевченко, 31</t>
  </si>
  <si>
    <t>e0bc2a14-26ff-44b7-81d5-1ed928ae0c21</t>
  </si>
  <si>
    <t>ВОЛИНСЬКА область, місто КОВЕЛЬ, вулиця Олени Пчілки, 4</t>
  </si>
  <si>
    <t>e0bd258b-d5b5-4af5-9b56-3112f3947c82</t>
  </si>
  <si>
    <t>e0c8d4ad-fc64-4ce6-a6c0-64ef552b07cb</t>
  </si>
  <si>
    <t>e0c9e05b-34cc-4048-aace-2774cb77405a</t>
  </si>
  <si>
    <t>Дніпровська амбулаторія ЗПСМ</t>
  </si>
  <si>
    <t>ЧЕРНІГІВСЬКА область, ЧЕРНІГІВСЬКИЙ район, село ДНІПРОВСЬКЕ, вулиця Шевченка, 34</t>
  </si>
  <si>
    <t>e0ca3543-1118-4520-8a53-2698173a333e</t>
  </si>
  <si>
    <t>e0d05ae0-73e0-44f0-a0d8-dd3933f60cc6</t>
  </si>
  <si>
    <t>Новопразька амбулаторія ЗПСМ</t>
  </si>
  <si>
    <t>НОВА ПРАГА</t>
  </si>
  <si>
    <t>КІРОВОГРАДСЬКА область, ОЛЕКСАНДРІЙСЬКИЙ район, смт. НОВА ПРАГА, вулиця Соборна, 32</t>
  </si>
  <si>
    <t>e0daa2f5-7cec-4b94-ba29-e166422f84a6</t>
  </si>
  <si>
    <t>Зеленецька АЗПСМ</t>
  </si>
  <si>
    <t>ЗЕЛЕНА</t>
  </si>
  <si>
    <t>ЧЕРНІВЕЦЬКА область, КЕЛЬМЕНЕЦЬКИЙ район, село ЗЕЛЕНА, вулиця Занчківського, 8</t>
  </si>
  <si>
    <t>e0e23e74-f697-46cb-be39-467652c99133</t>
  </si>
  <si>
    <t>Консультативно-діагностичне відділення №3, філія</t>
  </si>
  <si>
    <t>e0ebf272-5e6b-4005-ab89-7fb0def0394d</t>
  </si>
  <si>
    <t>Амбулаторія  с.Дротинці</t>
  </si>
  <si>
    <t>ДРОТИНЦІ</t>
  </si>
  <si>
    <t>ЗАКАРПАТСЬКА область, ВИНОГРАДІВСЬКИЙ район, село ДРОТИНЦІ, вулиця Тисівська, 29</t>
  </si>
  <si>
    <t>e0ec2f5d-bab1-45e5-9e22-333516a292dd</t>
  </si>
  <si>
    <t>Новоолександрівська АЗПСМ (КНП \</t>
  </si>
  <si>
    <t>ДНІПРОПЕТРОВСЬКА область, СИНЕЛЬНИКІВСЬКИЙ район, село НОВООЛЕКСАНДРІВКА, вулиця Центральна, 1</t>
  </si>
  <si>
    <t>e0ee1b3f-d7e1-468b-9d6f-bc525f20c6aa</t>
  </si>
  <si>
    <t>ОДЕСЬКА область, місто ОДЕСА, вулиця Академіка Заболотного, 26-А</t>
  </si>
  <si>
    <t>e0ef53f7-37df-48b6-ad1d-a74cffa9b875</t>
  </si>
  <si>
    <t>Амбулаторія загальної практики-сімейної медицини с. Зарічово</t>
  </si>
  <si>
    <t>ЗАРІЧОВО</t>
  </si>
  <si>
    <t>ЗАКАРПАТСЬКА область, ПЕРЕЧИНСЬКИЙ район, село ЗАРІЧОВО, вулиця Миру, 53</t>
  </si>
  <si>
    <t>e0f117a9-2990-4bcf-b783-5008cf9b5844</t>
  </si>
  <si>
    <t>Привільнянська амбулаторія ЗПСМ (КНП "Солонянський ЦПМСД" ССР)</t>
  </si>
  <si>
    <t>ДНІПРОПЕТРОВСЬКА область, СОЛОНЯНСЬКИЙ район, село ПРИВІЛЬНЕ, вулиця Шевченко, 3а</t>
  </si>
  <si>
    <t>e0f1e598-90ae-4a4e-aeb1-0c1cfff7a0f8</t>
  </si>
  <si>
    <t>АЗПСМ с. Борщова</t>
  </si>
  <si>
    <t>ХАРКІВСЬКА область, ХАРКІВСЬКИЙ район, село БОРЩОВА, вулиця Центральна, 1</t>
  </si>
  <si>
    <t>e0f44cef-01f1-4f13-971c-44fc7c920c36</t>
  </si>
  <si>
    <t>Комунальне некомерційне підприємство "Міська дитяча поліклініка №12" Харківської міської ради</t>
  </si>
  <si>
    <t>e0f4a197-1e0d-4eff-ad4b-20727dad19ec</t>
  </si>
  <si>
    <t>ФОП Бичик</t>
  </si>
  <si>
    <t>ВІННИЦЬКА область, місто ВІННИЦЯ, вулиця Пирогова, 119</t>
  </si>
  <si>
    <t>e0f5b287-960e-4a30-9124-ab5500c314a7</t>
  </si>
  <si>
    <t>ДНІПРОПЕТРОВСЬКА область, ПОКРОВСЬКИЙ район, село БЕРЕЗОВЕ, вулиця Молодіжна, 9</t>
  </si>
  <si>
    <t>e0f83f35-335d-416e-addc-4e1c3b32851b</t>
  </si>
  <si>
    <t>Фельдшерсько-акушерський пункт села Грушвиця Друга</t>
  </si>
  <si>
    <t>ГРУШВИЦЯ ДРУГА</t>
  </si>
  <si>
    <t>РІВНЕНСЬКА область, РІВНЕНСЬКИЙ район, село ГРУШВИЦЯ ДРУГА, вулиця 40 років Перемоги, 1</t>
  </si>
  <si>
    <t>e0ff2f8a-3f08-4e43-a941-58d4df1d195f</t>
  </si>
  <si>
    <t>Зорянська АЗПСМ</t>
  </si>
  <si>
    <t>ДНІПРОПЕТРОВСЬКА область, МЕЖІВСЬКИЙ район, село ЗОРЯНЕ, вулиця Кісіля, 2</t>
  </si>
  <si>
    <t>e0ffcdb8-5898-4db8-8332-2be8b6930992</t>
  </si>
  <si>
    <t>Місце надання послуг № 3 (Велика Діївська 111)</t>
  </si>
  <si>
    <t>e1002aed-c322-4bb9-a170-7e3436cdf944</t>
  </si>
  <si>
    <t>КНП«Одеський обласний лікарсько –фізкультурний диспансер» ООР</t>
  </si>
  <si>
    <t>ОДЕСЬКА область, місто ОДЕСА, провулок 2-й Кулiковський, 4</t>
  </si>
  <si>
    <t>e101fe5f-f478-4ade-b579-21782a2b6c35</t>
  </si>
  <si>
    <t>Комунальне некомерційне підприємство "Дворічанська районна лікарня"</t>
  </si>
  <si>
    <t>e1096580-21c2-40f9-bbd6-799c337d62a6</t>
  </si>
  <si>
    <t>АМБУЛАТОРІЯ ЗАГАЛЬНОЇ ПРАКТИКИ-СІМЕЙНОЇ МЕДИЦИНИ с.Броска</t>
  </si>
  <si>
    <t>БРОСКА</t>
  </si>
  <si>
    <t>ОДЕСЬКА область, ІЗМАЇЛЬСЬКИЙ район, село БРОСКА, вулиця Шкільна, 56-а</t>
  </si>
  <si>
    <t>e1097ef9-32ea-4780-89be-6780eafeefcc</t>
  </si>
  <si>
    <t>Товариство з обмеженою відповідальністю «Український Центр Томотерапії»</t>
  </si>
  <si>
    <t>e10aaecf-70e4-40fc-a750-cd5da9c6eb5a</t>
  </si>
  <si>
    <t>Амбулаторія первинної медичної допомоги №4  с. Підлипне</t>
  </si>
  <si>
    <t>ПІДЛИПНЕ</t>
  </si>
  <si>
    <t>СУМСЬКА область, село ПІДЛИПНЕ, вулиця Майдан Революції, 21</t>
  </si>
  <si>
    <t>e10eb69f-ef60-4fde-b864-d5e4ba6c4a59</t>
  </si>
  <si>
    <t>Структурний підрозділ 'Міська дитяча поліклініка' Педіатричне відділення №6</t>
  </si>
  <si>
    <t>ІВАНО-ФРАНКІВСЬКА область, місто ІВАНО-ФРАНКІВСЬК, вулиця Молодіжна, 50</t>
  </si>
  <si>
    <t>e1127abc-8ef2-4ce9-9435-1e5716c533f3</t>
  </si>
  <si>
    <t>ДНІПРОПЕТРОВСЬКА область, місто ДНІПРО, вулиця Михайла Грушевського, 65</t>
  </si>
  <si>
    <t>e11375a9-aeae-4597-87e3-6b3408420ae2</t>
  </si>
  <si>
    <t>КНП "БЛІЛ м. Бахмут" (Консультативна поліклініка)</t>
  </si>
  <si>
    <t>ДОНЕЦЬКА область, місто БАХМУТ, вулиця Олександра Сибірцева, 15</t>
  </si>
  <si>
    <t>e113c4e4-cb79-4cd4-93e1-68902d7084a9</t>
  </si>
  <si>
    <t>Єлизаветівська амбулаторія загальної практики сімейної медицини</t>
  </si>
  <si>
    <t>ДОНЕЦЬКА область, МАР'ЇНСЬКИЙ район, село ЄЛИЗАВЕТІВКА, вулиця Паркова , 34</t>
  </si>
  <si>
    <t>e11d31b3-953f-49bb-9005-2256652b731f</t>
  </si>
  <si>
    <t>Фельдшерський пункт №1 с.Добра</t>
  </si>
  <si>
    <t>ЧЕРКАСЬКА область, МАНЬКІВСЬКИЙ район, село ДОБРА, вулиця Центральна, 58</t>
  </si>
  <si>
    <t>e1218896-d242-4347-bc6c-afb0351a8d53</t>
  </si>
  <si>
    <t>ПОЛТАВСЬКА область, СЕМЕНІВСЬКИЙ район, село БОГДАНІВКА, вулиця Центральна, 2а</t>
  </si>
  <si>
    <t>e12620cf-8c20-43ee-a120-a4966f79a175</t>
  </si>
  <si>
    <t>КОМУНАЛЬНЕ НЕКОМЕРЦІЙНЕ ПІДПРИЄМСТВО ГЕНІЧЕСЬКА ЦЕНТРАЛЬНА  ЛІКАРНЯ ГЕНІЧЕСЬКОЇ МІСЬКОЇ РАДИ</t>
  </si>
  <si>
    <t>ХЕРСОНСЬКА область, місто ГЕНІЧЕСЬК, проспект Миру, 130</t>
  </si>
  <si>
    <t>e12839fa-b64f-4e37-b2ae-ab8c138563fe</t>
  </si>
  <si>
    <t>Амбулаторія ЗПСМ с.Великоплоске</t>
  </si>
  <si>
    <t>ВЕЛИКОПЛОСКЕ</t>
  </si>
  <si>
    <t>ОДЕСЬКА область, ВЕЛИКОМИХАЙЛІВСЬКИЙ район, село ВЕЛИКОПЛОСКЕ, вулиця Сільрадівська, 7</t>
  </si>
  <si>
    <t>e129c1ed-a4f4-4e92-8f61-c8cc0be5aa21</t>
  </si>
  <si>
    <t>ФП с. Коритне</t>
  </si>
  <si>
    <t>КОРИТНЕ</t>
  </si>
  <si>
    <t>ОДЕСЬКА область, БАЛТСЬКИЙ район, село КОРИТНЕ, вулиця Т. Шевченка, 117А</t>
  </si>
  <si>
    <t>e12a1ca8-9aec-451b-a734-cd3e58b73f1a</t>
  </si>
  <si>
    <t>Структурний підрозділ № 10 (Ромодан)</t>
  </si>
  <si>
    <t>РОМОДАН</t>
  </si>
  <si>
    <t>ПОЛТАВСЬКА область, МИРГОРОДСЬКИЙ район, смт. РОМОДАН, вулиця Полтавська, 1а</t>
  </si>
  <si>
    <t>e1310d15-4f7e-43dd-ab0c-5b3c3719f06a</t>
  </si>
  <si>
    <t>Лікувальний комплекс за вул. Трудової Слави</t>
  </si>
  <si>
    <t>МИКОЛАЇВСЬКА область, місто ПЕРВОМАЙСЬК, вулиця Трудової Слави , 13</t>
  </si>
  <si>
    <t>e13483a0-784d-41ce-b416-12015995f401</t>
  </si>
  <si>
    <t>Фельдшерсько- акушерський пункт с. Смичин</t>
  </si>
  <si>
    <t>СМИЧИН</t>
  </si>
  <si>
    <t>ЧЕРНІГІВСЬКА область, ГОРОДНЯНСЬКИЙ район, село СМИЧИН, вулиця Заводська, 2</t>
  </si>
  <si>
    <t>e13b780d-d7be-4712-8141-ca3c32cc3c27</t>
  </si>
  <si>
    <t>Амбулаторія загальної практики сімейної медицини с. Бокійма</t>
  </si>
  <si>
    <t>БОКІЙМА</t>
  </si>
  <si>
    <t>РІВНЕНСЬКА область, МЛИНІВСЬКИЙ район, село БОКІЙМА, вулиця Олексія Лищука, 2а</t>
  </si>
  <si>
    <t>e13df8b6-6958-414a-bb81-8b7aacf873e0</t>
  </si>
  <si>
    <t>ФП с.  Переорки</t>
  </si>
  <si>
    <t>ПЕРЕОРКИ</t>
  </si>
  <si>
    <t>ВІННИЦЬКА область, ВІННИЦЬКИЙ район, село ПЕРЕОРКИ, вулиця Шевченка, 73</t>
  </si>
  <si>
    <t>e144355b-8c4b-41c0-8e13-59b80ef60ec7</t>
  </si>
  <si>
    <t>Фельдшерський пункт с. Верещаки</t>
  </si>
  <si>
    <t>ЧЕРКАСЬКА область, ЛИСЯНСЬКИЙ район, село ВЕРЕЩАКИ, вулиця Центральна, 4</t>
  </si>
  <si>
    <t>e1475e81-785a-4433-a288-196e7d3a1679</t>
  </si>
  <si>
    <t>e147c56f-1b04-4a9c-8fe2-f09c2333306b</t>
  </si>
  <si>
    <t>Приморська амбулаторія загальнрої практики сімейної медицини</t>
  </si>
  <si>
    <t>ОДЕСЬКА область, КІЛІЙСЬКИЙ район, село ПРИМОРСЬКЕ, вулиця Шкільна, 16</t>
  </si>
  <si>
    <t>e1598a85-07b3-47e6-aafd-6053f2cf54c0</t>
  </si>
  <si>
    <t>Амбулаторія загальної практики сімейної медицини село Новоосинове</t>
  </si>
  <si>
    <t>НОВООСИНОВЕ</t>
  </si>
  <si>
    <t>ХАРКІВСЬКА область, КУП'ЯНСЬКИЙ район, село НОВООСИНОВЕ, вулиця Молодіжна, 1-а</t>
  </si>
  <si>
    <t>e15a0254-6d3c-4751-97e2-a8c814290617</t>
  </si>
  <si>
    <t>Фельдшерсько-акушерський пункт села Засупоївка</t>
  </si>
  <si>
    <t>ЗАСУПОЇВКА</t>
  </si>
  <si>
    <t>КИЇВСЬКА область, ЯГОТИНСЬКИЙ район, село ЗАСУПОЇВКА, вулиця Центральна, 83</t>
  </si>
  <si>
    <t>e15aa60d-258f-484f-926d-10e273d4ac17</t>
  </si>
  <si>
    <t>Т Центр первинної допомоги</t>
  </si>
  <si>
    <t>e15b83ca-b8a0-4fd2-a156-e6c27437b13f</t>
  </si>
  <si>
    <t>Амбулаторія загальної практики - сімейної медицини с. Великі Сорочинці</t>
  </si>
  <si>
    <t>e15dd7ba-f46f-490f-b8df-1175eb0e3a5b</t>
  </si>
  <si>
    <t>e15f0d8f-b247-49b2-ab0b-7e8be22ce4a7</t>
  </si>
  <si>
    <t>ДОНЕЦЬКА область, місто МАРІУПОЛЬ, вулиця Українського козацтва, 56</t>
  </si>
  <si>
    <t>e170b816-8349-4974-bd33-bed21aa5fc81</t>
  </si>
  <si>
    <t>Лікарська амбулаторія сімейного типу №1 м. Добропілля</t>
  </si>
  <si>
    <t>ДОНЕЦЬКА область, місто ДОБРОПІЛЛЯ, мікрорайон Молодіжний, 6а</t>
  </si>
  <si>
    <t>e1711e4f-2b26-4c18-bc76-5e07d3c9fa4d</t>
  </si>
  <si>
    <t>Новоолексанрівський фельдшерський пункт</t>
  </si>
  <si>
    <t>ЛУГАНСЬКА область, БІЛОВОДСЬКИЙ район, село НОВООЛЕКСАНДРІВКА, вулиця Чаговця, 1</t>
  </si>
  <si>
    <t>e175f118-44b1-4746-989d-2074018d4bcf</t>
  </si>
  <si>
    <t>ФАП села Роксолани</t>
  </si>
  <si>
    <t>РОКСОЛАНИ</t>
  </si>
  <si>
    <t>ОДЕСЬКА область, ОВІДІОПОЛЬСЬКИЙ район, село РОКСОЛАНИ, провулок Клубний, 6</t>
  </si>
  <si>
    <t>e17c0617-385a-4f81-9bd3-776e3bb757c2</t>
  </si>
  <si>
    <t>Амбулаторія загальної практики сімейної медицини с.Петропавлівка</t>
  </si>
  <si>
    <t>ХАРКІВСЬКА область, КУП'ЯНСЬКИЙ район, село ПЕТРОПАВЛІВКА, вулиця Північна, 9-А</t>
  </si>
  <si>
    <t>e1a2b29e-ec20-448d-bb4b-e914c1a2bb74</t>
  </si>
  <si>
    <t>Амбулаторія ЗПСМ с-ща Письменне (КЗ "Васильківський ЦПМСД")</t>
  </si>
  <si>
    <t>ПИСЬМЕННЕ</t>
  </si>
  <si>
    <t>ДНІПРОПЕТРОВСЬКА область, ВАСИЛЬКІВСЬКИЙ район, смт. ПИСЬМЕННЕ, вулиця Чкалова, 1</t>
  </si>
  <si>
    <t>e1b93024-f429-4e34-8728-7a1eb1e98a63</t>
  </si>
  <si>
    <t>Фельдшерсько-акушерський пункт с. Вергуни</t>
  </si>
  <si>
    <t>ПОЛТАВСЬКА область, ХОРОЛЬСЬКИЙ район, село ВЕРГУНИ, вулиця Берегова, 5А</t>
  </si>
  <si>
    <t>e1bfe2c5-8d92-4d1c-9f0a-eaac8c7fa92b</t>
  </si>
  <si>
    <t>e1c08480-0ed3-43c8-a08d-8f02cd298132</t>
  </si>
  <si>
    <t>Гурівська амбулаторія загальної практики-сімейної медицини</t>
  </si>
  <si>
    <t>ГУРІВКА</t>
  </si>
  <si>
    <t>КІРОВОГРАДСЬКА область, ДОЛИНСЬКИЙ район, село ГУРІВКА, вулиця Зоряна, 12</t>
  </si>
  <si>
    <t>e1c1b4be-c6d2-43a0-8b02-764381c1302d</t>
  </si>
  <si>
    <t>РІВНЕНСЬКА область, місто РІВНЕ, вулиця Соломії Крушельницької, 46</t>
  </si>
  <si>
    <t>e1c1c725-375b-45e2-be1c-bcd0017845b8</t>
  </si>
  <si>
    <t>Фельдшерсько-акушерський пункт с. Черник</t>
  </si>
  <si>
    <t>ЧЕРНИК</t>
  </si>
  <si>
    <t>ЗАКАРПАТСЬКА область, СВАЛЯВСЬКИЙ район, село ЧЕРНИК, вулиця , 40А</t>
  </si>
  <si>
    <t>e1c1d84b-83ab-438b-a073-177622cc46e7</t>
  </si>
  <si>
    <t>Відокремлений структурний підрозділ №4 Комунального некомерційного підприємства «Машівська лікарня» Машівської селищної ради Полтавської області</t>
  </si>
  <si>
    <t>e1c3a774-09de-4b8f-8b4a-c79a4504866d</t>
  </si>
  <si>
    <t>Амбулаторія смт. Лужани</t>
  </si>
  <si>
    <t>ЧЕРНІВЕЦЬКА область, КІЦМАНСЬКИЙ район, смт. ЛУЖАНИ, вулиця Центральна, 50</t>
  </si>
  <si>
    <t>e1c49c2d-1193-4b14-85eb-ef4868b0c0ab</t>
  </si>
  <si>
    <t>ЖУКИНСЬКА АМБУЛАТОРІЯ ЗАГАЛЬНОЇ ПРАКТИКИ - СІМЕЙНОЇ МЕДИЦИНИ</t>
  </si>
  <si>
    <t>ЖУКИН</t>
  </si>
  <si>
    <t>КИЇВСЬКА область, ВИШГОРОДСЬКИЙ район, село ЖУКИН, вулиця ШЕВЧЕНКА, 29</t>
  </si>
  <si>
    <t>e1c9b9fc-c4b8-4567-a548-5e315f9ef3ac</t>
  </si>
  <si>
    <t>ТЕРНОПІЛЬСЬКА область, МОНАСТИРИСЬКИЙ район, місто МОНАСТИРИСЬКА, вулиця Шевченка, 68</t>
  </si>
  <si>
    <t>e1cb26ab-5d77-4e09-823c-2543fc3b2e26</t>
  </si>
  <si>
    <t>ФП с.Констанція</t>
  </si>
  <si>
    <t>КОНСТАНЦІЯ</t>
  </si>
  <si>
    <t>ТЕРНОПІЛЬСЬКА область, БОРЩІВСЬКИЙ район, село КОНСТАНЦІЯ, вулиця Центральна, 12 А</t>
  </si>
  <si>
    <t>e1d31286-cf0b-4987-9385-d8b4e816e218</t>
  </si>
  <si>
    <t>КОМУНАЛЬНЕ НЕКОМЕРЦІЙНЕ МЕДИЧНЕ ПІДПРИЄМСТВО "КРЕМЕНЧУЦЬКИЙ ПЕРИНАТАЛЬНИЙ ЦЕНРТ ІІ РІВНЯ"</t>
  </si>
  <si>
    <t>ПОЛТАВСЬКА область, місто КРЕМЕНЧУК, вулиця Майора Борищака, 20/3</t>
  </si>
  <si>
    <t>e1d4f047-5608-4a93-a6fb-0b88ab895fad</t>
  </si>
  <si>
    <t>ІВАНО-ФРАНКІВСЬКА область, СНЯТИНСЬКИЙ район, місто СНЯТИН, вулиця Стефаника, 2</t>
  </si>
  <si>
    <t>e1d502d3-c8ac-42c8-8066-5b42b8ba1cc6</t>
  </si>
  <si>
    <t>ЗАКАРПАТСЬКА область, ТЯЧІВСЬКИЙ район, село ВІЛЬХІВЦІ, вулиця Центральна, 178</t>
  </si>
  <si>
    <t>e1d6ff0c-2f77-4b45-b376-aafd92b67ec8</t>
  </si>
  <si>
    <t>Поліклініка № 3 КНП «Херсонська міська клінічна лікарня імені Афанасія і Ольги Тропіних» Херсонської міської ради</t>
  </si>
  <si>
    <t>ХЕРСОНСЬКА область, місто ХЕРСОН, проїзд проїзд Береговий, 3</t>
  </si>
  <si>
    <t>e1f262c0-b031-43fa-9ca1-6b74d6f8f693</t>
  </si>
  <si>
    <t>Фельдшерсько Акушерський Пункт с. Нова Слобода</t>
  </si>
  <si>
    <t>ЧЕРНІВЕЦЬКА область, СОКИРЯНСЬКИЙ район, село НОВА СЛОБОДА, вулиця Б. Хмельницького, 4</t>
  </si>
  <si>
    <t>e1f6311a-a7f1-471c-ac10-47d887fbc775</t>
  </si>
  <si>
    <t>ЧЕРКАСЬКА область, МОНАСТИРИЩЕНСЬКИЙ район, село ЗАРУБИНЦІ, вулиця Центральна, 2</t>
  </si>
  <si>
    <t>e1fbd002-acef-4a8f-8b20-719b125fd338</t>
  </si>
  <si>
    <t>Амбулаторія загальної практики сімейної  медицини №2  м.Новий Буг</t>
  </si>
  <si>
    <t>МИКОЛАЇВСЬКА область, НОВОБУЗЬКИЙ район, місто НОВИЙ БУГ, вулиця Якова Куцого, 87</t>
  </si>
  <si>
    <t>e1fe97d5-1540-4222-8711-729c81d61fd8</t>
  </si>
  <si>
    <t>Фельдшерський пункт с.Мотійки</t>
  </si>
  <si>
    <t>МОТІЙКИ</t>
  </si>
  <si>
    <t>ЖИТОМИРСЬКА область, НАРОДИЦЬКИЙ район, село МОТІЙКИ, вулиця Садова, 77</t>
  </si>
  <si>
    <t>e208adbd-be6c-4735-8037-f01e8b6b2d6c</t>
  </si>
  <si>
    <t>КОМУНАЛЬНЕ НЕКОМЕРЦІЙНЕ ПІДПРИЄМСТВО «ГАДЯЦЬКА МІСЬКА ЦЕНТРАЛЬНА  ЛІКАРНЯ» ГАДЯЦЬКОЇ МІСЬКОЇ РАДИ</t>
  </si>
  <si>
    <t>ПОЛТАВСЬКА область, ГАДЯЧ район, місто ГАДЯЧ, вулиця Лохвицька, 1</t>
  </si>
  <si>
    <t>e20a18b2-1504-4670-bcb2-ddece1ee3e99</t>
  </si>
  <si>
    <t>Філія №3 КНП "Консультативно-діагностичний центр дитячий Дніпровського району м. Києва"</t>
  </si>
  <si>
    <t>М.КИЇВ, місто КИЇВ, проспект Юрія Гагаріна, 20</t>
  </si>
  <si>
    <t>e2151bfa-a34f-4548-ae3f-86ebc4d56598</t>
  </si>
  <si>
    <t>Комунальне некомерційне підприємство "Середино-Будська міська лікарня" Середино-Будської міської ради</t>
  </si>
  <si>
    <t>СУМСЬКА область, СЕРЕДИНО-БУДСЬКИЙ район, місто СЕРЕДИНА-БУДА, вулиця Вокзальна, 26</t>
  </si>
  <si>
    <t>e216802b-cd36-48b8-8013-f00a313e1db6</t>
  </si>
  <si>
    <t>Рахнівська амбулаторія загальної практики-сімейної медицини</t>
  </si>
  <si>
    <t>РАХНІВКА</t>
  </si>
  <si>
    <t>ХМЕЛЬНИЦЬКА область, ДУНАЄВЕЦЬКИЙ район, село РАХНІВКА, вулиця Шкільна, 4</t>
  </si>
  <si>
    <t>e217888f-ee52-40cf-aa8e-0ffb2b3743b1</t>
  </si>
  <si>
    <t>e2196086-06b7-4019-93b5-a1ea6926a294</t>
  </si>
  <si>
    <t>ДОНЕЦЬКА область, місто НОВОГРОДІВКА, вулиця 10 річчя Незалежності України, 5</t>
  </si>
  <si>
    <t>e22946d4-1be5-41b6-ae8b-c58e69b3ff12</t>
  </si>
  <si>
    <t>e22a872a-02ca-4c19-92d8-0487da0ee70c</t>
  </si>
  <si>
    <t>Устивицька амбулаторія загальної практики сімейної медицини</t>
  </si>
  <si>
    <t>УСТИВИЦЯ</t>
  </si>
  <si>
    <t>ПОЛТАВСЬКА область, ВЕЛИКОБАГАЧАНСЬКИЙ район, село УСТИВИЦЯ, вулиця Богаєвського, 11</t>
  </si>
  <si>
    <t>e2346d49-7763-4a6b-bc5a-c9d862ecbac5</t>
  </si>
  <si>
    <t>Фельдшерсько-акушерський пункт с. Павлівка</t>
  </si>
  <si>
    <t>ВІННИЦЬКА область, КРИЖОПІЛЬСЬКИЙ район, село ПАВЛІВКА, вулиця Миру, 84</t>
  </si>
  <si>
    <t>e23551bb-cfdb-4c4c-9ce1-60eb23d8358c</t>
  </si>
  <si>
    <t>ІВАНО-ФРАНКІВСЬКА область, смт. ЄЗУПІЛЬ, вулиця Лепкого, 29</t>
  </si>
  <si>
    <t>e2355ed5-3232-4847-a384-8dc096771a70</t>
  </si>
  <si>
    <t>e23628a4-15ab-4be8-a7b6-6ad76b3ed352</t>
  </si>
  <si>
    <t>Антонівська амбулаторія загальної практики сімейної медицини</t>
  </si>
  <si>
    <t>ЧЕРКАСЬКА область, ШПОЛЯНСЬКИЙ район, село АНТОНІВКА, вулиця Шкільна, 27</t>
  </si>
  <si>
    <t>e23da0b1-3827-453f-85c8-3cc76b5e452b</t>
  </si>
  <si>
    <t>ПОЛТАВСЬКА область, місто ПОЛТАВА, вулиця Котляревського, 26/5</t>
  </si>
  <si>
    <t>e241647e-b03d-4a41-a9d4-7d16f177302b</t>
  </si>
  <si>
    <t>Розівська амбулаторія загальної практики - сімейної медицини</t>
  </si>
  <si>
    <t>e2421ba9-322e-406d-bf0c-b223e84e7b20</t>
  </si>
  <si>
    <t>Роговосмолярський фельдшерсько- акушерський пункт</t>
  </si>
  <si>
    <t>РОГОВІ СМОЛЯРИ</t>
  </si>
  <si>
    <t>ВОЛИНСЬКА область, ЛЮБОМЛЬСЬКИЙ район, село РОГОВІ СМОЛЯРИ, вулиця Центральна, 1</t>
  </si>
  <si>
    <t>e246b3e2-765a-4e4e-a454-4da31a553310</t>
  </si>
  <si>
    <t>Санаторій для дітей з батьками "Дачний"</t>
  </si>
  <si>
    <t>ЖАБКА</t>
  </si>
  <si>
    <t>ВОЛИНСЬКА область, КІВЕРЦІВСЬКИЙ район, село ЖАБКА, вулиця Вишнева, 25</t>
  </si>
  <si>
    <t>e247253f-690a-4a12-a38c-81edcb42cf08</t>
  </si>
  <si>
    <t>e24fb94c-d53d-4c51-bbf0-7e6549311b80</t>
  </si>
  <si>
    <t>Олександрійська амбулаторія загальної практики - сімейної медицини</t>
  </si>
  <si>
    <t>e253e977-429d-45d8-8561-14c4d65ee1a9</t>
  </si>
  <si>
    <t>ДНІПРОПЕТРОВСЬКА область, ПАВЛОГРАДСЬКИЙ район, село КОХІВКА, вулиця ЦЕНТРАЛЬНА, 13</t>
  </si>
  <si>
    <t>e253fcb0-70a4-44db-b561-30ab73e7a073</t>
  </si>
  <si>
    <t>ВИШГОРОДСЬКА АМБУЛАТОРІЯ ЗАГАЛЬНОЇ ПРАКТИКИ СІМЕЙНОЇ МЕДИЦИНИ</t>
  </si>
  <si>
    <t>КИЇВСЬКА область, ВИШГОРОДСЬКИЙ район, місто ВИШГОРОД, вулиця КУРГУЗОВА, 1</t>
  </si>
  <si>
    <t>e2570c0b-7df0-4e25-b682-3e1fe9b8297a</t>
  </si>
  <si>
    <t>КНП "КРИВОРІЗЬКА МІСЬКА ДИТЯЧА ЛІКАРНЯ № 4" КМР(2)</t>
  </si>
  <si>
    <t>ДНІПРОПЕТРОВСЬКА область, місто КРИВИЙ РІГ, вулиця В.Великого, 33д</t>
  </si>
  <si>
    <t>e257f50f-c771-40e1-9a0a-d6192c76fb57</t>
  </si>
  <si>
    <t>Відділення ультрозвукової діагностики</t>
  </si>
  <si>
    <t>e25eaf6c-2f86-40dc-a462-37f9b5e81865</t>
  </si>
  <si>
    <t>Амбулаторія загальної практики сімейної медицини села Черняхівка</t>
  </si>
  <si>
    <t>КИЇВСЬКА область, село ЧЕРНЯХІВКА, вулиця Миру, 138</t>
  </si>
  <si>
    <t>e265f435-0809-4292-85b8-8a983906879d</t>
  </si>
  <si>
    <t>Фельдшерсько-акушерський пункт села Ілляшівка  Кутянківської лікарської амбулаторії загальної практики сімейної медицини "Острозького районного центру ПМСД"</t>
  </si>
  <si>
    <t>РІВНЕНСЬКА область, село ІЛЛЯШІВКА, вулиця Андрєєва, 52а</t>
  </si>
  <si>
    <t>e270af67-a154-4de2-a0f2-9d310ce48d91</t>
  </si>
  <si>
    <t>e27ddf61-70ff-4ce7-9f4c-907ee1de09b2</t>
  </si>
  <si>
    <t>Фельдшерський пункт с. Півнівщина</t>
  </si>
  <si>
    <t>ПІВНІВЩИНА</t>
  </si>
  <si>
    <t>ЧЕРНІГІВСЬКА область, ГОРОДНЯНСЬКИЙ район, село ПІВНІВЩИНА, вулиця Лісова, 4</t>
  </si>
  <si>
    <t>e28114da-44a1-485c-8d43-90295430ef6b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</si>
  <si>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"Яворів" пункт "Івано Франково</t>
  </si>
  <si>
    <t>ЛЬВІВСЬКА область, смт. ІВАНО-ФРАНКОВЕ, вулиця Львівська, 52</t>
  </si>
  <si>
    <t>e2830145-f7f5-4530-a6b6-cd1fdefe4d6b</t>
  </si>
  <si>
    <t>Комунальне некомерційне підприємство Сумської обласної ради "Обласна спеціалізована лікарня у м. Глухів"</t>
  </si>
  <si>
    <t>СУМСЬКА область, місто ГЛУХІВ, вулиця Інститутська, 3</t>
  </si>
  <si>
    <t>e288dc5c-f67e-4d03-bdc1-4dcd669373c8</t>
  </si>
  <si>
    <t>e28a1667-da3c-41fe-964e-19561e82b169</t>
  </si>
  <si>
    <t>ФАП с. Велика Розтока</t>
  </si>
  <si>
    <t>ВЕЛИКА РОЗТОКА</t>
  </si>
  <si>
    <t>ЗАКАРПАТСЬКА область, ІРШАВСЬКИЙ район, село ВЕЛИКА РОЗТОКА, вулиця , 41</t>
  </si>
  <si>
    <t>e2929c46-5f3c-45a8-aaa7-015ee55cf2b6</t>
  </si>
  <si>
    <t>Кабінет сімейного лікаря. ФОП Сиряна Світлана Василівна</t>
  </si>
  <si>
    <t>ДНІПРОПЕТРОВСЬКА область, ДНІПРОВСЬКИЙ район, місто ПІДГОРОДНЕ, вулиця Шосейна, 88а</t>
  </si>
  <si>
    <t>e292bd82-0108-46d0-b932-1aaa8a12a7c7</t>
  </si>
  <si>
    <t>Амбулаторія ЗПСМ с. Почаївка</t>
  </si>
  <si>
    <t>ПОЧАЇВКА</t>
  </si>
  <si>
    <t>ПОЛТАВСЬКА область, ГРЕБІНКІВСЬКИЙ район, село ПОЧАЇВКА, вулиця Шевченка, 8</t>
  </si>
  <si>
    <t>e2949c60-5a7e-467f-a697-24a3da799c00</t>
  </si>
  <si>
    <t>Фельдшерсько - акушерський пункт с. Рожів</t>
  </si>
  <si>
    <t>РОЖІВ</t>
  </si>
  <si>
    <t>КИЇВСЬКА область, МАКАРІВСЬКИЙ район, село РОЖІВ, вулиця Дружби, 2</t>
  </si>
  <si>
    <t>e29915b0-50ad-4bf8-a6cb-ac6389b1f49c</t>
  </si>
  <si>
    <t>Амбулаторія загальної практики сімейної медицини селище міського типу Кириківка</t>
  </si>
  <si>
    <t>СУМСЬКА область, ВЕЛИКОПИСАРІВСЬКИЙ район, смт. КИРИКІВКА, провулок Правдинський, 38</t>
  </si>
  <si>
    <t>e2998b96-e055-449c-8044-71c472e4afc4</t>
  </si>
  <si>
    <t>Новоукраїнська амбулаторія загальної практики - сімейної медицини</t>
  </si>
  <si>
    <t>РІВНЕНСЬКА область, РІВНЕНСЬКИЙ район, село НОВА УКРАЇНКА, вулиця Приходька, 50а</t>
  </si>
  <si>
    <t>e29bbb72-671a-4781-a0fa-eb3faa966bf7</t>
  </si>
  <si>
    <t>АЗПСМ с.В.Гомільша</t>
  </si>
  <si>
    <t>ВЕЛИКА ГОМІЛЬША</t>
  </si>
  <si>
    <t>ХАРКІВСЬКА область, ЗМІЇВСЬКИЙ район, село ВЕЛИКА ГОМІЛЬША, вулиця Набережна, 16</t>
  </si>
  <si>
    <t>e29cfa94-68ca-4ee6-ab5b-1a92580c578d</t>
  </si>
  <si>
    <t>ДНІПРОПЕТРОВСЬКА область, місто КРИВИЙ РІГ, площа Визволення, 5а</t>
  </si>
  <si>
    <t>e29d3ecb-a626-4e4e-9d30-fdf9871843c5</t>
  </si>
  <si>
    <t>КНП "ЦПМСД №4" Деснянського району м. Києва, Амбулаторія загальної практики - сімейної медицини №7</t>
  </si>
  <si>
    <t>e29fae65-f4e3-4035-ae62-9aa6f434b519</t>
  </si>
  <si>
    <t>Фельдшерсько-акушерський пункт с. Зеленянка</t>
  </si>
  <si>
    <t>ЗЕЛЕНЯНКА</t>
  </si>
  <si>
    <t>ВІННИЦЬКА область, КРИЖОПІЛЬСЬКИЙ район, село ЗЕЛЕНЯНКА, вулиця Перемоги, 96</t>
  </si>
  <si>
    <t>e2a18690-a393-4a04-aac5-888cd0af13eb</t>
  </si>
  <si>
    <t>КОМУНАЛЬНЕ НЕКОМЕРЦІЙНЕ ПІДПРИЄМСТВО "КОНСУЛЬТАТИВНО-ДІАГНОСТИЧНИЙ ЦЕНТР" ОБОЛОНСЬКОГО РАЙОНУ М. КИЄВА, вул. Маршала Тимошенка, 14</t>
  </si>
  <si>
    <t>М.КИЇВ, місто КИЇВ, вулиця Маршала Тимошенка, 14</t>
  </si>
  <si>
    <t>e2adbfc8-1c37-4ed1-93c5-2c14e0d4e947</t>
  </si>
  <si>
    <t>Вітовський пункт постійного базування бригад екстреної (швидкої) медичної допомоги</t>
  </si>
  <si>
    <t>e2bc7e35-2c59-4c29-b426-514a56037bf5</t>
  </si>
  <si>
    <t>ФАП с.Красногорівка</t>
  </si>
  <si>
    <t>ДОНЕЦЬКА область, ЯСИНУВАТСЬКИЙ район, село КРАСНОГОРІВКА, вулиця Гагаріна, 19</t>
  </si>
  <si>
    <t>e2c0c44f-af74-4fa7-b627-4856e91e2473</t>
  </si>
  <si>
    <t>Амбулаторія загальної практики сімейної медицини села Степківка</t>
  </si>
  <si>
    <t>МИКОЛАЇВСЬКА область, ПЕРВОМАЙСЬКИЙ район, село СТЕПКІВКА, вулиця Головченко, 6</t>
  </si>
  <si>
    <t>e2c3eafa-3422-43c4-a67b-7672dc7f4759</t>
  </si>
  <si>
    <t>Амбулаторія №4 КНП БМР «Броварський міський центр первинної медико-санітарної допомоги»</t>
  </si>
  <si>
    <t>КИЇВСЬКА область, місто БРОВАРИ,  Ярослава Мудрого вул., 47</t>
  </si>
  <si>
    <t>e2c6eae2-e280-4609-b441-c31fef694d2b</t>
  </si>
  <si>
    <t>e2ca7c88-1b90-43b3-9a15-f6346aef4a45</t>
  </si>
  <si>
    <t>Фельдшерський пункт с. Шевченка</t>
  </si>
  <si>
    <t>ЧЕРКАСЬКА область, СМІЛЯНСЬКИЙ район, село ШЕВЧЕНКА, вулиця Кобзаря, 15</t>
  </si>
  <si>
    <t>e2d00197-1fd6-4a5a-8fa9-bedff84e673b</t>
  </si>
  <si>
    <t>Старокривотульська лікарська амбулаторія ЗПСМ</t>
  </si>
  <si>
    <t>СТАРІ КРИВОТУЛИ</t>
  </si>
  <si>
    <t>ІВАНО-ФРАНКІВСЬКА область, ТИСМЕНИЦЬКИЙ район, село СТАРІ КРИВОТУЛИ, вулиця Лесі Українки, 33А</t>
  </si>
  <si>
    <t>e2d0c880-28e3-4ce2-b2b8-b3fa0298c8a8</t>
  </si>
  <si>
    <t>Фельдшерсько-акушерський пункт с. Велика Яблунівка</t>
  </si>
  <si>
    <t>ВЕЛИКА ЯБЛУНІВКА</t>
  </si>
  <si>
    <t>ЧЕРКАСЬКА область, СМІЛЯНСЬКИЙ район, село ВЕЛИКА ЯБЛУНІВКА, вулиця Нечуй Левицького, 110</t>
  </si>
  <si>
    <t>e2d2ef34-46c2-4f15-8dfb-e3a3a90aa436</t>
  </si>
  <si>
    <t>Комунальне некомерційне підприємство Добромильської міської ради "Амбулаторія загальної практики сімейної медицини с.Міженець Самбірського району Львівської області"</t>
  </si>
  <si>
    <t>ЛЬВІВСЬКА область, СТАРОСАМБІРСЬКИЙ район, село МІЖЕНЕЦЬ, вулиця Газовиків, 14</t>
  </si>
  <si>
    <t>e2dda059-7266-4fd8-94fa-13a625836dc0</t>
  </si>
  <si>
    <t>АЗПСМ м. Волноваха №25</t>
  </si>
  <si>
    <t>ДОНЕЦЬКА область, ВОЛНОВАСЬКИЙ район, місто ВОЛНОВАХА, вулиця Донецька, 250</t>
  </si>
  <si>
    <t>e2e2d3d5-cc27-4f61-9354-381dbc64c0f5</t>
  </si>
  <si>
    <t>Стаціонарні умови Комунальне некомерційне підприємство "Міський клінічний шкірно-венерологічний диспансер №5" Харківської міської ради</t>
  </si>
  <si>
    <t>ХАРКІВСЬКА область, місто ХАРКІВ, узвіз Куликівський, 15</t>
  </si>
  <si>
    <t>e2e3c1a4-02aa-4a40-91a3-53cb5cae505e</t>
  </si>
  <si>
    <t>Підстанція Кальміуського району</t>
  </si>
  <si>
    <t>ДОНЕЦЬКА область, місто МАРІУПОЛЬ, провулок Прокатний, 17</t>
  </si>
  <si>
    <t>e2e4ed1f-b1b8-4cc4-8bc5-abb0f727a6e8</t>
  </si>
  <si>
    <t>Приватне підприємство "Сигма"</t>
  </si>
  <si>
    <t>М.КИЇВ, місто КИЇВ, вулиця Коперніка, 12Д</t>
  </si>
  <si>
    <t>e2eb03c4-b1d1-4755-bf5c-412db4e388e2</t>
  </si>
  <si>
    <t>Центр діагностики комунального некомерційного підприємства «Херсонська обласна клінічна лікарня» Херсонської обласної ради</t>
  </si>
  <si>
    <t>ХЕРСОНСЬКА область, місто ХЕРСОН, проспект Ушакова, 36</t>
  </si>
  <si>
    <t>e2f8b635-da01-48fb-b276-263f803db913</t>
  </si>
  <si>
    <t>Амбулаторія загальної практики - сімейної медицини № 15 КНП ЦПМСД  Мукачівської міської територіальної громади</t>
  </si>
  <si>
    <t>МАКАРЬОВО</t>
  </si>
  <si>
    <t>ЗАКАРПАТСЬКА область, МУКАЧІВСЬКИЙ район, село МАКАРЬОВО, вулиця Шевченка, 61</t>
  </si>
  <si>
    <t>e2f9efcb-40bb-4fe3-bace-e523c458bb47</t>
  </si>
  <si>
    <t>Тихоставський фельдшерський пункт</t>
  </si>
  <si>
    <t>ТИХИЙ СТАВ</t>
  </si>
  <si>
    <t>ДНІПРОПЕТРОВСЬКА область, ШИРОКІВСЬКИЙ район, село ТИХИЙ СТАВ, вулиця Центральна, 4-а</t>
  </si>
  <si>
    <t>e309d293-a3dd-4f75-89e9-8359e7f72b18</t>
  </si>
  <si>
    <t>Амбулаторія загальної практики-сімейної медицини № 8 Комунального некомерційного підприємства "Центр первинної медико-санітарної допомоги № 1" Дніпровського району м. Києва</t>
  </si>
  <si>
    <t>М.КИЇВ, місто КИЇВ, вулиця Курнатовського, 7</t>
  </si>
  <si>
    <t>e30be7ae-4bd7-4ff7-8b9f-23dd7afd6207</t>
  </si>
  <si>
    <t>ФАП с.Ліщини</t>
  </si>
  <si>
    <t>ЛІЩИНИ</t>
  </si>
  <si>
    <t>ЛЬВІВСЬКА область, ЖИДАЧІВСЬКИЙ район, село ЛІЩИНИ, вулиця Л.Українки, 27</t>
  </si>
  <si>
    <t>e31afa41-dfd4-45b5-be77-d8fcdf805f4e</t>
  </si>
  <si>
    <t>Лікувально-діагностичний центр ТОВ "МЕДІКОМ КРИВБАС"</t>
  </si>
  <si>
    <t>ДНІПРОПЕТРОВСЬКА область, місто КРИВИЙ РІГ, вулиця Пушкіна, 13 о</t>
  </si>
  <si>
    <t>e31b9e89-fb6b-43c2-8cb7-ba9898921df5</t>
  </si>
  <si>
    <t>Структурний підрозділ № 9 (Кибинці)</t>
  </si>
  <si>
    <t>e31e9f3a-4ae2-4709-bc5b-415df0df5e64</t>
  </si>
  <si>
    <t>Зеленський фельдшерський пункт</t>
  </si>
  <si>
    <t>ТЕРНОПІЛЬСЬКА область, БУЧАЦЬКИЙ район, село ЗЕЛЕНА, вулиця Середня, 2а</t>
  </si>
  <si>
    <t>e31f9f6f-aff6-4907-aa33-c0732c1a362f</t>
  </si>
  <si>
    <t>Центр Здоров'я Вел.Ю</t>
  </si>
  <si>
    <t>ВОЛИНСЬКА область, місто ЛУЦЬК, вулиця Єршова, 9А</t>
  </si>
  <si>
    <t>e31fc313-8f3c-41f3-8c08-67885fdbf9d6</t>
  </si>
  <si>
    <t>Грушковецька амбулаторія загальної практики-сімейної медицини</t>
  </si>
  <si>
    <t>ГРУШКІВЦІ</t>
  </si>
  <si>
    <t>ХМЕЛЬНИЦЬКА область, село ГРУШКІВЦІ, вулиця Ламана, 2</t>
  </si>
  <si>
    <t>e32222e6-1462-4519-b8ba-5a90b5e51df9</t>
  </si>
  <si>
    <t>ЛЬВІВСЬКА область, ЖОВКІВСЬКИЙ район, місто ЖОВКВА, вулиця Львівська, 72</t>
  </si>
  <si>
    <t>e322dff8-4e08-4beb-a9bb-90996b6fecbf</t>
  </si>
  <si>
    <t>e3235dc6-2b43-480a-a168-ca26327d74ab</t>
  </si>
  <si>
    <t>Орданівська амбулаторія загальної практики сімейної медицини</t>
  </si>
  <si>
    <t>ОРДАНІВКА</t>
  </si>
  <si>
    <t>ПОЛТАВСЬКА область, ДИКАНСЬКИЙ район, село ОРДАНІВКА, вулиця Шевченка, 16</t>
  </si>
  <si>
    <t>e326173f-ac88-4659-9f78-ab1839a8c564</t>
  </si>
  <si>
    <t>Амбулаторія групової практики № 1 КНП «Бучанський ЦПМСД» БМР</t>
  </si>
  <si>
    <t>КИЇВСЬКА область, місто БУЧА, бульвар Богдана Хмельницького, 2</t>
  </si>
  <si>
    <t>e3261755-9396-44bb-829b-bf91b1a84cec</t>
  </si>
  <si>
    <t>ЛЬВІВСЬКА область, місто ДРОГОБИЧ, вулиця Січових стрільців, 11</t>
  </si>
  <si>
    <t>e328f3a7-1f9b-4cb2-8677-6fdd7a66caeb</t>
  </si>
  <si>
    <t>e32ad051-5141-4f27-b0f7-fbb136125e6a</t>
  </si>
  <si>
    <t>фельдшерсько-акушерський пункт села Кам'яне-Случанське амбулаторії ЗПСМ  Сарненської дільниці №2 комунального некомерційного підприємства "Сарненський  центр первинної медико-санітарної допомоги" Сарн</t>
  </si>
  <si>
    <t>КАМ'ЯНЕ-СЛУЧАНСЬКЕ</t>
  </si>
  <si>
    <t>РІВНЕНСЬКА область, САРНЕНСЬКИЙ район, село КАМ'ЯНЕ-СЛУЧАНСЬКЕ, вулиця Центральна, 8</t>
  </si>
  <si>
    <t>e32ae842-cb77-4470-8433-869bbdd861d3</t>
  </si>
  <si>
    <t>АЗПСМ с.Краснобірка</t>
  </si>
  <si>
    <t>КРАСНОБІРКА</t>
  </si>
  <si>
    <t>ЖИТОМИРСЬКА область, РАДОМИШЛЬСЬКИЙ район, село КРАСНОБІРКА, вулиця Вінницька, 2</t>
  </si>
  <si>
    <t>e32fe1c1-7b47-474b-9e17-ce10317947ac</t>
  </si>
  <si>
    <t>Фельдшерсько-акушерський пункт с.Червона Гірка</t>
  </si>
  <si>
    <t>ОДЕСЬКА область, БІЛЯЇВСЬКИЙ район, село ЧЕРВОНА ГІРКА, вулиця САДОВА, 17</t>
  </si>
  <si>
    <t>e3310a3d-8674-41cb-95e5-18e7af51614d</t>
  </si>
  <si>
    <t>КНП "Київський міський клінічний ендокринологічний центр" п</t>
  </si>
  <si>
    <t>М.КИЇВ, місто КИЇВ, вулиця Пушкінська, 22а</t>
  </si>
  <si>
    <t>e3314989-6099-49b5-bd3d-5a3f49c8f67b</t>
  </si>
  <si>
    <t>Новокурський фельдшерський пункт</t>
  </si>
  <si>
    <t>НОВОКУРСЬКЕ</t>
  </si>
  <si>
    <t>ДНІПРОПЕТРОВСЬКА область, ШИРОКІВСЬКИЙ район, село НОВОКУРСЬКЕ, вулиця Центральна, 14</t>
  </si>
  <si>
    <t>e3322c42-0067-4c28-9cb8-cbf66fc345ee</t>
  </si>
  <si>
    <t>Радошівська АЗПСМ</t>
  </si>
  <si>
    <t>РАДОШІВКА</t>
  </si>
  <si>
    <t>ХМЕЛЬНИЦЬКА область, ІЗЯСЛАВСЬКИЙ район, село РАДОШІВКА, вулиця Центральна, 23</t>
  </si>
  <si>
    <t>e3329a1c-fef7-4b24-8c81-62ba72631ade</t>
  </si>
  <si>
    <t>Пункт екстреної ( швидкої ) медичної допомоги " Лужани "</t>
  </si>
  <si>
    <t>ЧЕРНІВЕЦЬКА область, КІЦМАНСЬКИЙ район, смт. ЛУЖАНИ, вулиця Гагаріна, 1</t>
  </si>
  <si>
    <t>e33510b5-a848-4f6e-bfc0-c04fb2bedbe1</t>
  </si>
  <si>
    <t>КНП "Психіатрична лікарня м.Маріуполь" 2</t>
  </si>
  <si>
    <t>ДОНЕЦЬКА область, місто МАРІУПОЛЬ, проспект Перемоги, 18</t>
  </si>
  <si>
    <t>e336b510-e87b-4489-878d-0148b72c8a16</t>
  </si>
  <si>
    <t>Пункт екстреної ( швидкої ) медичної допомоги " кіцмань"</t>
  </si>
  <si>
    <t>e33a1698-138f-4481-af3c-5d070c9bdd6a</t>
  </si>
  <si>
    <t>Комунальне некомерційне підприємство "Березнегуватський районний центр первинної медико-санітарної допомоги" Березнегуватської районної ради</t>
  </si>
  <si>
    <t>e33a241b-d0d1-435d-a51d-c8f7eba7207a</t>
  </si>
  <si>
    <t>ПОЛТАВСЬКА область, ОРЖИЦЬКИЙ район, смт. ОРЖИЦЯ, вулиця Центральна, 3 Б</t>
  </si>
  <si>
    <t>e33b8390-ba38-4bd3-b033-511246de8206</t>
  </si>
  <si>
    <t>Сімейне відділення №7 Комунального некомерційного підприємства «2-а міська поліклініка м.Львова»</t>
  </si>
  <si>
    <t>e33c73d5-9812-4cdd-b13d-466cbd1cbd8d</t>
  </si>
  <si>
    <t>Відділення КНП "Білгород - Дністровська ЦРЛ" за адресою Свято - Георгіївська 1А</t>
  </si>
  <si>
    <t>ОДЕСЬКА область, місто БІЛГОРОД-ДНІСТРОВСЬКИЙ, вулиця Свято - Георгіївська, 1А</t>
  </si>
  <si>
    <t>e3468b02-8507-4b27-92a9-252aa68895a9</t>
  </si>
  <si>
    <t>e347c8b4-c8f6-4379-a594-8e785230bdc3</t>
  </si>
  <si>
    <t>Ново Кочубеївська АЗПСМ</t>
  </si>
  <si>
    <t>НОВА КОЧУБЕЇВКА</t>
  </si>
  <si>
    <t>ПОЛТАВСЬКА область, ЧУТІВСЬКИЙ район, село НОВА КОЧУБЕЇВКА, вулиця Комінника, 41</t>
  </si>
  <si>
    <t>e34bc1a9-5409-46c5-82a0-77feac1b6e51</t>
  </si>
  <si>
    <t>e34bcc17-46bd-4081-817f-5b2a8df93a33</t>
  </si>
  <si>
    <t>Фельдшерський пункт  с.Устинівка</t>
  </si>
  <si>
    <t>ЖИТОМИРСЬКА область, ОЛЕВСЬКИЙ район, село УСТИНІВКА, вулиця Партизанська, 36</t>
  </si>
  <si>
    <t>e34c5478-bb52-40a5-8eb6-c99c8c11830a</t>
  </si>
  <si>
    <t>Великолучківська амбулаторія загальної практики-сімейної медицини</t>
  </si>
  <si>
    <t>ЗАКАРПАТСЬКА область, МУКАЧІВСЬКИЙ район, село ВЕЛИКІ ЛУЧКИ, вулиця Пушкіна, 15</t>
  </si>
  <si>
    <t>e34dcae8-a3e5-4be2-96ab-b3059d8d97a8</t>
  </si>
  <si>
    <t>Амбулаторія загальної практики сімейної медицини №1</t>
  </si>
  <si>
    <t>ХМЕЛЬНИЦЬКА область, місто ХМЕЛЬНИЦЬКИЙ, вулиця КАРБИШЕВА, 1/1</t>
  </si>
  <si>
    <t>e3544fb7-1316-4a09-9143-710d050004ad</t>
  </si>
  <si>
    <t>Амбулаторія загальної практики сімейної медицини с. Нова Синявка</t>
  </si>
  <si>
    <t>НОВА СИНЯВКА</t>
  </si>
  <si>
    <t>ХМЕЛЬНИЦЬКА область, село НОВА СИНЯВКА, вулиця Перемоги, 8г</t>
  </si>
  <si>
    <t>e3558220-2d69-4ede-b7d5-013be4bff59e</t>
  </si>
  <si>
    <t>ЧЕРКАСЬКА область, ЖАШКІВСЬКИЙ район, село ВІЛЬШАНКА, вулиця Л. Українки, 1-А</t>
  </si>
  <si>
    <t>e3587da6-01a3-42e9-9386-2fab1a14f0f8</t>
  </si>
  <si>
    <t>Крижівський  фельдшерський пункт</t>
  </si>
  <si>
    <t>КРИЖІВКА</t>
  </si>
  <si>
    <t>ВОЛИНСЬКА область, РОЖИЩЕНСЬКИЙ район, село КРИЖІВКА, вулиця 1-го Травня, 47</t>
  </si>
  <si>
    <t>e360d395-0251-44a0-8b9b-3c10f3f024cb</t>
  </si>
  <si>
    <t>Сімейна амбулаторія №2 Комунального некомерційного підприємства Миколаївської міської ради "Центр первинної медико-санітарної допомоги №7"</t>
  </si>
  <si>
    <t>МИКОЛАЇВСЬКА область, місто МИКОЛАЇВ, вулиця Металургів, 8/5</t>
  </si>
  <si>
    <t>e3615e02-014c-446f-8899-eba938c82d80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</si>
  <si>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"Перемишляни" пункт "Бібрка"</t>
  </si>
  <si>
    <t>ЛЬВІВСЬКА область, місто БІБРКА, вулиця Галицька, 144</t>
  </si>
  <si>
    <t>e36a77cc-9579-4e69-866e-7e47abbfcad0</t>
  </si>
  <si>
    <t>Амбулаторія загальної практики - сімейної медицини села Оброшино</t>
  </si>
  <si>
    <t>ЛЬВІВСЬКА область, ПУСТОМИТІВСЬКИЙ район, село ОБРОШИНЕ, проспект Вольського, 9</t>
  </si>
  <si>
    <t>e36a8651-f406-4f9a-951b-c10d7c786de0</t>
  </si>
  <si>
    <t>Фельдшерсько-акушерський пункт с.Старі Кути-1</t>
  </si>
  <si>
    <t>ІВАНО-ФРАНКІВСЬКА область, КОСІВСЬКИЙ район, село СТАРІ КУТИ, вулиця Шкільна, 2</t>
  </si>
  <si>
    <t>e36cf6f6-d6c7-4c52-ae93-3d66db248b7f</t>
  </si>
  <si>
    <t>ФОП Степанов Олександр Сергійович - ЗП1</t>
  </si>
  <si>
    <t>ЗАПОРІЗЬКА область, місто ЗАПОРІЖЖЯ, вулиця просп. Будівельників, 7</t>
  </si>
  <si>
    <t>e36d3a2e-8e00-48a9-8eab-7c6fada05ead</t>
  </si>
  <si>
    <t>Черговий кабінет для дітей</t>
  </si>
  <si>
    <t>e37738b2-90a7-4798-8838-9d465e0c9783</t>
  </si>
  <si>
    <t>Амбулаторія  загальної практики сімейної медицини с.Семенівка</t>
  </si>
  <si>
    <t>МИКОЛАЇВСЬКА область, АРБУЗИНСЬКИЙ район, село СЕМЕНІВКА, вулиця Шевченка, 6</t>
  </si>
  <si>
    <t>e377dbb0-61bd-4463-96d0-30a5dee0e496</t>
  </si>
  <si>
    <t>Хрещатинський фельдшерський пункт</t>
  </si>
  <si>
    <t>СУМСЬКА область, КРОЛЕВЕЦЬКИЙ район, село ХРЕЩАТИК, вулиця Зелена, 24</t>
  </si>
  <si>
    <t>e386b02a-e610-45eb-acc8-9ce9ec6dff9d</t>
  </si>
  <si>
    <t>Пункт здоров'я с.Малинівка</t>
  </si>
  <si>
    <t>ІВАНО-ФРАНКІВСЬКА область, РОГАТИНСЬКИЙ район, село МАЛИНІВКА, вулиця Шевченка, 3</t>
  </si>
  <si>
    <t>e387f8f2-fae5-4c62-a748-4b21994ea03b</t>
  </si>
  <si>
    <t>Амбулаторія №3 КНП "ЦПМСД №2" Голосіївського району м. Києва</t>
  </si>
  <si>
    <t>e389f6fc-6ad4-4291-bdc3-51e0a209190a</t>
  </si>
  <si>
    <t>Дорогинська сільська лікарська амбулаторія загальної практики - сімейної медицини</t>
  </si>
  <si>
    <t>ЧЕРНІГІВСЬКА область, ІЧНЯНСЬКИЙ район, село ДОРОГИНКА, вулиця Молодіжна , 1-а</t>
  </si>
  <si>
    <t>e38b3ff6-7368-4299-9032-d77c6d1ba689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</si>
  <si>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"Буськ" Підстанція ЕМД "Броди"</t>
  </si>
  <si>
    <t>ЛЬВІВСЬКА область, місто БРОДИ, вулиця Лесі Українки, 19</t>
  </si>
  <si>
    <t>e392cf35-2af1-45e9-bb5f-d97807b37dd5</t>
  </si>
  <si>
    <t>ФП с.Лисогірка</t>
  </si>
  <si>
    <t>ОДЕСЬКА область, КОДИМСЬКИЙ район, село ЛИСОГІРКА, вулиця Ілініцького, 42</t>
  </si>
  <si>
    <t>e393e6f7-1ac2-488c-acbc-5c6d8d7da87b</t>
  </si>
  <si>
    <t>черговий кабінет ПМД КНП "Сумська ЦРКЛ" СРР СО</t>
  </si>
  <si>
    <t>e39a50b7-6c75-4a08-8728-653a17b31291</t>
  </si>
  <si>
    <t>Круглицька амбулаторія загальної практики сімейної медицини</t>
  </si>
  <si>
    <t>ЧЕРНІВЕЦЬКА область, ХОТИНСЬКИЙ район, село КРУГЛИК, вулиця Павло Величко, 10А</t>
  </si>
  <si>
    <t>e39bdfab-ac75-4c50-9848-29bc8ba5e53f</t>
  </si>
  <si>
    <t>Амбулаторія загальної практики-сімейної медицини № 6 КНП "ЦПМСД" Печерського району м. Києва</t>
  </si>
  <si>
    <t>e3a213e8-58cf-4f9d-b4ff-c4a05b23d9cb</t>
  </si>
  <si>
    <t>e3a5f040-f8ee-456c-abb2-58a6fcc26fd3</t>
  </si>
  <si>
    <t>амбулаторія загальної практики -сімейної медицини №2</t>
  </si>
  <si>
    <t>ДНІПРОПЕТРОВСЬКА область, місто ДНІПРО, вулиця Ясенова, 49</t>
  </si>
  <si>
    <t>e3af8d27-ea14-448a-8716-beb3ea42454f</t>
  </si>
  <si>
    <t>Варязька амбулаторія загальної практики - сімейної медицини</t>
  </si>
  <si>
    <t>ВАРЯЖ</t>
  </si>
  <si>
    <t>ЛЬВІВСЬКА область, село ВАРЯЖ, вулиця Центральна, 13</t>
  </si>
  <si>
    <t>e3bea2ce-f8bf-49c1-9c7c-3e8b7e07fbe6</t>
  </si>
  <si>
    <t>АЗПСМ с. Затурці</t>
  </si>
  <si>
    <t>ВОЛИНСЬКА область, ЛОКАЧИНСЬКИЙ район, село ЗАТУРЦІ, вулиця Липинського, 66</t>
  </si>
  <si>
    <t>e3bfec4f-b16a-4758-9f43-38f5a28473dd</t>
  </si>
  <si>
    <t>Фельдшерсько - акушерський пункт села Глинки</t>
  </si>
  <si>
    <t>ГЛИНКИ</t>
  </si>
  <si>
    <t>РІВНЕНСЬКА область, РІВНЕНСЬКИЙ район, село ГЛИНКИ, вулиця Шкільна, 1</t>
  </si>
  <si>
    <t>e3c19f01-52ad-4ddf-a205-006aca2054a3</t>
  </si>
  <si>
    <t>Відокремлене відділення ТОВ " Медико - санітарна частина" Медичний центр " Богдан"а</t>
  </si>
  <si>
    <t>ХЕРСОНСЬКА область, місто НОВА КАХОВКА, проспект Перемоги, 13</t>
  </si>
  <si>
    <t>e3c30123-1a37-496d-a9bb-c5869e68f104</t>
  </si>
  <si>
    <t>Комунальне некомерційне підприємство "Обласний клінічний заклад з надання психіатричної допомоги" Запорізької обласної ради (Наркодиспансер)</t>
  </si>
  <si>
    <t>ЗАПОРІЗЬКА область, місто ЗАПОРІЖЖЯ, вулиця Сєдова, 31</t>
  </si>
  <si>
    <t>e3cbb1c3-ee29-4859-b302-178d90dcc6d5</t>
  </si>
  <si>
    <t>Бушанська амбулаторія загальної практики сімейної медицини</t>
  </si>
  <si>
    <t>БУША</t>
  </si>
  <si>
    <t>ВІННИЦЬКА область, ЯМПІЛЬСЬКИЙ район, село БУША, вулиця Гоголя, 15</t>
  </si>
  <si>
    <t>e3d29f93-bc24-4e60-bb72-70dbebf728e3</t>
  </si>
  <si>
    <t>Фельдшерсько-акушерський пункт с. Мацошин</t>
  </si>
  <si>
    <t>МАЦОШИН</t>
  </si>
  <si>
    <t>ЛЬВІВСЬКА область, ЖОВКІВСЬКИЙ район, село МАЦОШИН, вулиця Центральна, 78</t>
  </si>
  <si>
    <t>e3d2fcbb-1329-44a2-ae7d-fa8e4562f177</t>
  </si>
  <si>
    <t>Медичний центр сімейної медицини "Лелека"</t>
  </si>
  <si>
    <t>ВІННИЦЬКА область, КАЛИНІВСЬКИЙ район, місто КАЛИНІВКА, вулиця Возз'єднання, 15-А</t>
  </si>
  <si>
    <t>e3dd8280-c04c-499d-8087-4b4fa5afb559</t>
  </si>
  <si>
    <t>Фельдшерсько-акушерський пункт с. Плав'я</t>
  </si>
  <si>
    <t>ЗАКАРПАТСЬКА область, СВАЛЯВСЬКИЙ район, село ПЛАВ'Я, вулиця Визволення, 45</t>
  </si>
  <si>
    <t>e3dda401-2bf4-40cb-81ae-d9c292b7241c</t>
  </si>
  <si>
    <t>Заверещицька амбулаторія загальної практики  сімейної медицини</t>
  </si>
  <si>
    <t>ЗАВЕРЕШИЦЯ</t>
  </si>
  <si>
    <t>ЛЬВІВСЬКА область, ГОРОДОЦЬКИЙ район, село ЗАВЕРЕШИЦЯ, вулиця Молодіжна, 18</t>
  </si>
  <si>
    <t>e3df6c96-d817-4300-bef2-3f8ec20995a8</t>
  </si>
  <si>
    <t>Кабінет Сімейного Лікаря</t>
  </si>
  <si>
    <t>КИЇВСЬКА область, місто БРОВАРИ, вулиця Шевченко, 13</t>
  </si>
  <si>
    <t>e3dfd35c-d0ac-442c-89d7-90746c724eb1</t>
  </si>
  <si>
    <t>Козятинське відділення ЕМД</t>
  </si>
  <si>
    <t>e3e2573c-f168-4d87-81b8-221f355905da</t>
  </si>
  <si>
    <t>Лікарська амбулаторія загальної практики сімейної медицини с.Лавочне</t>
  </si>
  <si>
    <t>ЛАВОЧНЕ</t>
  </si>
  <si>
    <t>ЛЬВІВСЬКА область, СКОЛІВСЬКИЙ район, село ЛАВОЧНЕ, вулиця Тараса Шевченка, 23</t>
  </si>
  <si>
    <t>e3e42235-9fcd-48e2-a2aa-f5931fec7d63</t>
  </si>
  <si>
    <t>Котовська АЗПСМ  (КНП \"Магдалинівський ЦПМСД")</t>
  </si>
  <si>
    <t>КОТОВКА</t>
  </si>
  <si>
    <t>ДНІПРОПЕТРОВСЬКА область, МАГДАЛИНІВСЬКИЙ район, село КОТОВКА, вулиця Центральна, 1</t>
  </si>
  <si>
    <t>e3edaea7-1eae-46af-b99c-4bc4b201a766</t>
  </si>
  <si>
    <t>Амбулаторія загальної практики сімейної медицини с.Крихівці</t>
  </si>
  <si>
    <t>КРИХІВЦІ</t>
  </si>
  <si>
    <t>ІВАНО-ФРАНКІВСЬКА область, село КРИХІВЦІ, вулиця 22 Cічня, 218 А</t>
  </si>
  <si>
    <t>e3eed87b-84e8-4e19-90ec-418ac221f579</t>
  </si>
  <si>
    <t>ІВАНО-ФРАНКІВСЬКА область, РОГАТИНСЬКИЙ район, місто РОГАТИН, вулиця В.Чорновола, 9</t>
  </si>
  <si>
    <t>e3f77b15-3d67-43d7-9988-b98f56673f0b</t>
  </si>
  <si>
    <t>КП"Лікарня№1"ЖМР</t>
  </si>
  <si>
    <t>e3fcc01c-7b1c-4776-a449-97b8f0e76ca9</t>
  </si>
  <si>
    <t>Гупалівський фельдшерсько-акушерський пункт</t>
  </si>
  <si>
    <t>ГУПАЛИ</t>
  </si>
  <si>
    <t>ВОЛИНСЬКА область, ЛЮБОМЛЬСЬКИЙ район, село ГУПАЛИ, вулиця Центральна, 46</t>
  </si>
  <si>
    <t>e4017a2d-cc23-43b2-87b3-b6e1f1d1327a</t>
  </si>
  <si>
    <t>Амбулаторія № 11 по обслуговуванню дитячого населення КНП "ЦПМСД" Печерського району м. Києва</t>
  </si>
  <si>
    <t>e402a42d-2234-457f-a7c2-4ef342bf65ff</t>
  </si>
  <si>
    <t>Пологовий будинок №5</t>
  </si>
  <si>
    <t>ОДЕСЬКА область, місто ОДЕСА, вулиця Маршала Говорова, 28</t>
  </si>
  <si>
    <t>e4063338-4b8f-462e-b92f-14a9196ceaf4</t>
  </si>
  <si>
    <t>ХМЕЛЬНИЦЬКА область, ІЗЯСЛАВСЬКИЙ район, село НОВЕ СЕЛО, вулиця Героїв Небесної сотні, 11</t>
  </si>
  <si>
    <t>e41012a7-3729-4605-b99d-f18ae5b0b5f6</t>
  </si>
  <si>
    <t>ПЗ с.Негровець - Потік</t>
  </si>
  <si>
    <t>ЗАКАРПАТСЬКА область, МІЖГІРСЬКИЙ район, село НЕГРОВЕЦЬ, вулиця без назви, 621</t>
  </si>
  <si>
    <t>e41c9a49-cfbf-4ab0-85e8-992508bfb0c6</t>
  </si>
  <si>
    <t>Амбулаторія ЗПСМ с. Миролюбівка (КНП "ЦПМСД" Черкаської селищної ради")</t>
  </si>
  <si>
    <t>ДНІПРОПЕТРОВСЬКА область, НОВОМОСКОВСЬКИЙ район, селище МИРОЛЮБІВКА, вулиця Центральна, 1</t>
  </si>
  <si>
    <t>e41ff106-d454-436a-a5bc-8091998c29ed</t>
  </si>
  <si>
    <t>Комунальне некомерційне підприємство "Консультативно-діагностичний центр №2 Дарницького району м. Києва" філія 1</t>
  </si>
  <si>
    <t>e4208712-07a1-49f3-ac23-d9445104c90a</t>
  </si>
  <si>
    <t>Фельдшерсько-акушерський пункт села Ізюмське</t>
  </si>
  <si>
    <t>ІЗЮМСЬКЕ</t>
  </si>
  <si>
    <t>ХАРКІВСЬКА область, БОРІВСЬКИЙ район, село ІЗЮМСЬКЕ, провулок Партизанський, 4</t>
  </si>
  <si>
    <t>e425b120-a00f-49f8-82b0-89118f315e8d</t>
  </si>
  <si>
    <t>ЧЕРНІВЕЦЬКА область, місто ЧЕРНІВЦІ, вулиця Руська , 273</t>
  </si>
  <si>
    <t>e433ba5e-d923-4e61-a5f3-f8e475f7f48a</t>
  </si>
  <si>
    <t>Фельдшерський пункт с. Петрівка-Попівка</t>
  </si>
  <si>
    <t>ПЕТРІВКА-ПОПІВКА</t>
  </si>
  <si>
    <t>ЧЕРКАСЬКА область, ЛИСЯНСЬКИЙ район, село ПЕТРІВКА-ПОПІВКА, вулиця Шевченка, 96</t>
  </si>
  <si>
    <t>e43e8cf0-ed76-4729-9255-27d92b9483fb</t>
  </si>
  <si>
    <t>Олександрійська районна амбулаторія ЗПСМ</t>
  </si>
  <si>
    <t>e4400ed1-fba3-4906-9071-2e8c9e872012</t>
  </si>
  <si>
    <t>Турківська амбулаторія групової практики сімейної медицини</t>
  </si>
  <si>
    <t>ЛЬВІВСЬКА область, ТУРКІВСЬКИЙ район, місто ТУРКА, вулиця Січових Стрільців, 108</t>
  </si>
  <si>
    <t>e44bdb2f-4c27-40c0-a02c-6745f348f983</t>
  </si>
  <si>
    <t>Приборівська АЗПСМ</t>
  </si>
  <si>
    <t>ПРИБОРІВКА</t>
  </si>
  <si>
    <t>ВІННИЦЬКА область, ЛИПОВЕЦЬКИЙ район, село ПРИБОРІВКА, вулиця Вінницька, 1</t>
  </si>
  <si>
    <t>e44f2e1c-0980-43b3-8622-837f87de596d</t>
  </si>
  <si>
    <t>Амбулаторія загальної практики сімейної медицини с.Зольня</t>
  </si>
  <si>
    <t>ЗОЛЬНЯ</t>
  </si>
  <si>
    <t>ЖИТОМИРСЬКА область, ОЛЕВСЬКИЙ район, село ЗОЛЬНЯ, площа Перемоги, 4</t>
  </si>
  <si>
    <t>e44f9868-8a4b-4fa7-94b5-795d3e5e5d45</t>
  </si>
  <si>
    <t>ФП с.Клехівка</t>
  </si>
  <si>
    <t>КЛЕХІВКА</t>
  </si>
  <si>
    <t>КИЇВСЬКА область, село КЛЕХІВКА, вулиця Мічуріна, 13/2</t>
  </si>
  <si>
    <t>e4525eea-10f2-4f52-b30c-620021386861</t>
  </si>
  <si>
    <t>Фельдшерський пункт с.Нове</t>
  </si>
  <si>
    <t>ЗАПОРІЗЬКА область, ЯКИМІВСЬКИЙ район, село НОВЕ, вулиця Кільцева , 15</t>
  </si>
  <si>
    <t>e45623b1-ea44-4d8c-9ef7-52b8616ef933</t>
  </si>
  <si>
    <t>Вишківська амбулаторія ЗПСМ</t>
  </si>
  <si>
    <t>ВИШКІВ</t>
  </si>
  <si>
    <t>ІВАНО-ФРАНКІВСЬКА область, ДОЛИНСЬКИЙ район, село ВИШКІВ, вулиця Нова, 112</t>
  </si>
  <si>
    <t>e45b8e8b-3e46-4996-a12b-d367fa1b23c2</t>
  </si>
  <si>
    <t>Амбулаторія загальної практики сімейної медицини с.Новопетриківка</t>
  </si>
  <si>
    <t>НОВОПЕТРИКІВКА</t>
  </si>
  <si>
    <t>ДОНЕЦЬКА область, ВЕЛИКОНОВОСІЛКІВСЬКИЙ район, село НОВОПЕТРИКІВКА, вулиця Центральна, 10</t>
  </si>
  <si>
    <t>e46084bd-3ffc-4d36-94a6-a52a8d504717</t>
  </si>
  <si>
    <t>Кам'янобрідська АЗПСМ</t>
  </si>
  <si>
    <t>ЖИТОМИРСЬКА область, БАРАНІВСЬКИЙ район, смт. КАМ'ЯНИЙ БРІД, вулиця ЛЕСІ УКРАЇНКИ, 86</t>
  </si>
  <si>
    <t>e46b3421-1f9e-4f41-9113-6ac020f2af81</t>
  </si>
  <si>
    <t>Офіс сімейної медицини</t>
  </si>
  <si>
    <t>КІРОВОГРАДСЬКА область, місто ОЛЕКСАНДРІЯ, вулиця Григорія Сокальського, 33</t>
  </si>
  <si>
    <t>e479c29d-7948-46fa-b3ac-5f166d884411</t>
  </si>
  <si>
    <t>Фельдшерсько-акушерський пункт с. Покровська Багачка</t>
  </si>
  <si>
    <t>ПОЛТАВСЬКА область, ХОРОЛЬСЬКИЙ район, село ПОКРОВСЬКА БАГАЧКА, вулиця Дружби, 5</t>
  </si>
  <si>
    <t>e47ed18e-3cf3-4f75-bba8-a5397ae47fdd</t>
  </si>
  <si>
    <t>Амбулаторія загальної практики-сімейної медицини №12, філія 2 КНП "ЦПМСД №1" Святошинського району м.Києва</t>
  </si>
  <si>
    <t>e4842b6b-3ef1-4e86-8052-23b75ceff328</t>
  </si>
  <si>
    <t>Рогачівська АЗПСМ</t>
  </si>
  <si>
    <t>ЖИТОМИРСЬКА область, БАРАНІВСЬКИЙ район, село РОГАЧІВ, вулиця Молодіжна, 13а</t>
  </si>
  <si>
    <t>e486d188-1703-46f5-93d3-46a9b103b646</t>
  </si>
  <si>
    <t>ФОП Стецюк Леся Сергіївна Ваш сімейний лікар</t>
  </si>
  <si>
    <t>КИЇВСЬКА область, місто ФАСТІВ, вулиця Челюскінців, 18</t>
  </si>
  <si>
    <t>e4897b07-e799-43bb-8ede-363d1223ae17</t>
  </si>
  <si>
    <t>Голгочанська амбулаторія загальної практики - сімейної медицини</t>
  </si>
  <si>
    <t>ГОЛГОЧА</t>
  </si>
  <si>
    <t>ТЕРНОПІЛЬСЬКА область, ПІДГАЄЦЬКИЙ район, село ГОЛГОЧА, вулиця Центральна, 6</t>
  </si>
  <si>
    <t>e48c8051-24e7-4d07-83c3-9a00cae2c565</t>
  </si>
  <si>
    <t>e48caa0b-ae7c-4fc4-b552-a02e42a91fa1</t>
  </si>
  <si>
    <t>Кузьминська амбулаторія загальної практики-сімейної медицини</t>
  </si>
  <si>
    <t>КУЗЬМИН</t>
  </si>
  <si>
    <t>ХМЕЛЬНИЦЬКА область, ГОРОДОЦЬКИЙ район, село КУЗЬМИН, вулиця Шевченка, 3а</t>
  </si>
  <si>
    <t>e48f5c0c-ec77-4a62-acb3-84e7261212af</t>
  </si>
  <si>
    <t>Комунальне некомерційне підприємство "Веселинівська  районна лікарня" Веселинівської селищної ради, педіатричне відділення</t>
  </si>
  <si>
    <t>e48fcabc-e5db-42bf-9645-0566b5892212</t>
  </si>
  <si>
    <t>e49a9088-0f42-4a5d-b6e3-85621d72bf18</t>
  </si>
  <si>
    <t>Фельдшерсько-акушерський пункт с.Четфалва</t>
  </si>
  <si>
    <t>ЧЕТФАЛВА</t>
  </si>
  <si>
    <t>ЗАКАРПАТСЬКА область, БЕРЕГІВСЬКИЙ район, село ЧЕТФАЛВА, вулиця Петефі, 90</t>
  </si>
  <si>
    <t>e49b2d60-0a98-42cc-9632-30de9d0861cc</t>
  </si>
  <si>
    <t>ХЕРСОНСЬКА область, місто ХЕРСОН, проспект Ушакова, 67</t>
  </si>
  <si>
    <t>e49bd024-c5c9-4dc4-94d5-11daccd04742</t>
  </si>
  <si>
    <t>Пологовий будинок Комунального підприємства «Комунальне некомерційне підприємство «Надвірнянська центральна районна лікарня» Надвірнянської районної ради»</t>
  </si>
  <si>
    <t>ІВАНО-ФРАНКІВСЬКА область, місто НАДВІРНА, вулиця Грушевського, 12б</t>
  </si>
  <si>
    <t>e49bfa37-36e9-47af-afab-e7c603e58fca</t>
  </si>
  <si>
    <t>Верхненська  амбулаторія моно-практики сімейної медицини</t>
  </si>
  <si>
    <t>ВЕРХНЄ</t>
  </si>
  <si>
    <t>ЛЬВІВСЬКА область, ТУРКІВСЬКИЙ район, село ВЕРХНЄ, вулиця Центральна, 88</t>
  </si>
  <si>
    <t>e49c09c4-a44e-4f05-addb-69ad0146f79e</t>
  </si>
  <si>
    <t>e49d61a7-8cfe-495d-a54b-f2b0381770af</t>
  </si>
  <si>
    <t>Фельдшерський пункт с. Новожеланне</t>
  </si>
  <si>
    <t>НОВОЖЕЛАННЕ</t>
  </si>
  <si>
    <t>ДОНЕЦЬКА область, ПОКРОВСЬКИЙ район, село НОВОЖЕЛАННЕ, вулиця Польова, 1</t>
  </si>
  <si>
    <t>e4a09ce3-e4f2-4244-b9ef-0ab9e9a7766e</t>
  </si>
  <si>
    <t>Амбулаторія загальної практики сімейної медицини с.Трушівці</t>
  </si>
  <si>
    <t>ТРУШІВЦІ</t>
  </si>
  <si>
    <t>ЧЕРКАСЬКА область, ЧИГИРИНСЬКИЙ район, село ТРУШІВЦІ, вулиця Черкаська, 12А</t>
  </si>
  <si>
    <t>e4a3cc24-b635-4349-9f86-3c7a398ab6cd</t>
  </si>
  <si>
    <t>ОДЕСЬКА область, місто ОДЕСА, вулиця Коблевська, 24</t>
  </si>
  <si>
    <t>e4ad53c4-9979-4505-bd7e-bc828288aee6</t>
  </si>
  <si>
    <t>ХЕРСОНСЬКА область, місто НОВА КАХОВКА, вулиця Дніпровський, 1Б/1</t>
  </si>
  <si>
    <t>e4ae5f8f-1dc5-41d5-8977-530378017c19</t>
  </si>
  <si>
    <t>АЗПСМ с. Котляри</t>
  </si>
  <si>
    <t>КОТЛЯРИ</t>
  </si>
  <si>
    <t>ХАРКІВСЬКА область, ХАРКІВСЬКИЙ район, село КОТЛЯРИ, вулиця Миру, 3</t>
  </si>
  <si>
    <t>e4af49bd-b861-4fef-8062-c18b5a9a5c0d</t>
  </si>
  <si>
    <t>Відділення ПМД Кобеляцької ЦРЛ</t>
  </si>
  <si>
    <t>e4c62669-e70d-4c0a-a47a-41d7c551487a</t>
  </si>
  <si>
    <t>Амбулаторія загальної практики-сімейної медицини с.Рокитне</t>
  </si>
  <si>
    <t>ХАРКІВСЬКА область, НОВОВОДОЛАЗЬКИЙ район, село РОКИТНЕ, вулиця Молодіжна, 127</t>
  </si>
  <si>
    <t>e4d02a1b-8680-435f-9ef6-406242d693e5</t>
  </si>
  <si>
    <t>Стоматологія Галицинівка</t>
  </si>
  <si>
    <t>ГАЛИЦИНІВКА</t>
  </si>
  <si>
    <t>ДОНЕЦЬКА область, МАР'ЇНСЬКИЙ район, село ГАЛИЦИНІВКА, вулиця Сонячна, 29</t>
  </si>
  <si>
    <t>e4d0e07a-792a-44f5-8a23-a74c79ceff35</t>
  </si>
  <si>
    <t>ЖИТОМИРСЬКА область, НОВОГРАД-ВОЛИНСЬКИЙ район, смт. ГОРОДНИЦЯ, вулиця Пролетарська, 12</t>
  </si>
  <si>
    <t>e4d17722-d1ee-4547-b279-5552c82813cc</t>
  </si>
  <si>
    <t>e4d39998-c980-4bed-8b6d-663145958399</t>
  </si>
  <si>
    <t>КНП "Хмельницька центральна районна лікарня"</t>
  </si>
  <si>
    <t>e4d708f4-4804-40fb-99b5-6a2442344634</t>
  </si>
  <si>
    <t>Кучурганська амбулаторія сімейної медицини</t>
  </si>
  <si>
    <t>КУЧУРГАН</t>
  </si>
  <si>
    <t>ОДЕСЬКА область, РОЗДІЛЬНЯНСЬКИЙ район, село КУЧУРГАН, вулиця Павла Каплуна, 92</t>
  </si>
  <si>
    <t>e4e192ad-5999-4de4-b121-824ca195eaac</t>
  </si>
  <si>
    <t>ДНІПРОПЕТРОВСЬКА область, ПАВЛОГРАДСЬКИЙ район, село ТРОЇЦЬКЕ, вулиця Шевченка, 25-а</t>
  </si>
  <si>
    <t>e4ea8205-49a4-42a4-af99-33cbc56d5c95</t>
  </si>
  <si>
    <t>90571, Закарпатська область,  Тячівський район, с.Нижня Апша, вул. Черничка, 14</t>
  </si>
  <si>
    <t>ЗАКАРПАТСЬКА область, ТЯЧІВСЬКИЙ район, село НИЖНЯ АПША, вулиця Черничка, 14</t>
  </si>
  <si>
    <t>e4ee103c-6b14-495f-a154-deacdf477655</t>
  </si>
  <si>
    <t>Київська міська клінічна лікарня № 17 (корпус 1)</t>
  </si>
  <si>
    <t>М.КИЇВ, місто КИЇВ, провулок Лабораторний, 14</t>
  </si>
  <si>
    <t>e4ef8945-1813-4b01-a4f7-7aef87a90515</t>
  </si>
  <si>
    <t>Філія гемодіалізу КНП "Облана клінічна лікарня ім.О.Ф.Гербачевського" Житомирської обласної ради м. Коростень</t>
  </si>
  <si>
    <t>ЖИТОМИРСЬКА область, місто КОРОСТЕНЬ, вулиця Грушевського, 7г</t>
  </si>
  <si>
    <t>e4f3e636-dd9a-4213-b156-1c1d730d4109</t>
  </si>
  <si>
    <t>Розтоцька амбулаторія загальної практики-сімейної медицини</t>
  </si>
  <si>
    <t>ЗАКАРПАТСЬКА область, ВОЛОВЕЦЬКИЙ район, село РОЗТОКА, вулиця Центральна, 2</t>
  </si>
  <si>
    <t>e4fec89d-06eb-4d60-9f36-e965794c67a8</t>
  </si>
  <si>
    <t>e4ffa9fc-2e12-4b0f-95b9-7a6eed4da1ca</t>
  </si>
  <si>
    <t>Комунальне підприємство "Зірненська лікарня "Хоспіс" Рівненської обласної ради</t>
  </si>
  <si>
    <t>РІВНЕНСЬКА область, БЕРЕЗНІВСЬКИЙ район, село ЗІРНЕ, вулиця Мироненка, 27А</t>
  </si>
  <si>
    <t>e50816cf-cae5-4bdd-90d7-8168f9f40c54</t>
  </si>
  <si>
    <t>ПОЛТАВСЬКА область, місто КРЕМЕНЧУК, провулок пров.Павлівський, 1/4</t>
  </si>
  <si>
    <t>e50bae06-0205-4448-a1d0-c6340de5375a</t>
  </si>
  <si>
    <t>Амбулаторія загальної практики - сімейної медицини смт Чкаловське</t>
  </si>
  <si>
    <t>ХАРКІВСЬКА область, ЧУГУЇВСЬКИЙ район, смт. ЧКАЛОВСЬКЕ, вулиця Першотравнева, 7</t>
  </si>
  <si>
    <t>e513cf54-306a-478d-8978-7d91a3551e51</t>
  </si>
  <si>
    <t>АЗПСМ с. Зміївка</t>
  </si>
  <si>
    <t>ЗМІЇВКА</t>
  </si>
  <si>
    <t>ХЕРСОНСЬКА область, БЕРИСЛАВСЬКИЙ район, село ЗМІЇВКА, вулиця Гагаріна, 27</t>
  </si>
  <si>
    <t>e51f36e3-8f25-41c8-bf89-1519f85095ca</t>
  </si>
  <si>
    <t>ФП с. Новополь</t>
  </si>
  <si>
    <t>НОВОПОЛЬ</t>
  </si>
  <si>
    <t>ОДЕСЬКА область, БАЛТСЬКИЙ район, село НОВОПОЛЬ, вулиця Юрія Гагаріна, 5</t>
  </si>
  <si>
    <t>e523e230-316d-4a05-82a1-6552a2ac939f</t>
  </si>
  <si>
    <t>Хмельницький</t>
  </si>
  <si>
    <t>e52a9206-05ff-48dc-96dd-d23bdca0de49</t>
  </si>
  <si>
    <t>e52aba84-390b-4955-b72a-813fba8e0241</t>
  </si>
  <si>
    <t>Кухітсько Вільська ЛАЗПСМ</t>
  </si>
  <si>
    <t>КУХІТСЬКА ВОЛЯ</t>
  </si>
  <si>
    <t>РІВНЕНСЬКА область, село КУХІТСЬКА ВОЛЯ, вулиця Центральна, 1є</t>
  </si>
  <si>
    <t>e52d2984-de4f-413f-a8a7-d214c0f40024</t>
  </si>
  <si>
    <t>e531379b-3fd1-4197-8d54-3849838b4812</t>
  </si>
  <si>
    <t>e54c8fb2-5cde-4dfb-a6d3-e57f125e4719</t>
  </si>
  <si>
    <t>Новосільська сільська лікарська амбулаторія загальної практики - сімейної медицини</t>
  </si>
  <si>
    <t>КІРОВОГРАДСЬКА область, ГОЛОВАНІВСЬКИЙ район, село НОВОСІЛКА, вулиця Центральна, 1А</t>
  </si>
  <si>
    <t>e54d93b0-6f33-44e6-ab0a-b6eaad36d021</t>
  </si>
  <si>
    <t>ІВАНО-ФРАНКІВСЬКА область, місто ІВАНО-ФРАНКІВСЬК, вулиця Січових Стрільців, 46</t>
  </si>
  <si>
    <t>e54d9768-a4d8-4d89-bc83-2f05fb9a4833</t>
  </si>
  <si>
    <t>База Космічна</t>
  </si>
  <si>
    <t>ДНІПРОПЕТРОВСЬКА область, місто ДНІПРО, вулиця Космічна, 21</t>
  </si>
  <si>
    <t>e5530c0a-1f53-4694-93fb-ef2364a8e61f</t>
  </si>
  <si>
    <t>Біловодська лікарська амбулаторія загальної практики - сімейної медицини</t>
  </si>
  <si>
    <t>ЛУГАНСЬКА область, БІЛОВОДСЬКИЙ район, смт. БІЛОВОДСЬК, вулиця Петровського, 34</t>
  </si>
  <si>
    <t>e55b702c-63ba-4873-8db5-54371f138ff8</t>
  </si>
  <si>
    <t>АЗПСМ с.М.Снітинка</t>
  </si>
  <si>
    <t>МАЛА СНІТИНКА</t>
  </si>
  <si>
    <t>КИЇВСЬКА область, ФАСТІВСЬКИЙ район, село МАЛА СНІТИНКА, вулиця Гагаріна, 134</t>
  </si>
  <si>
    <t>e55c2995-4cbd-4d3f-a1d2-d3066d2ad934</t>
  </si>
  <si>
    <t>ДНІПРОПЕТРОВСЬКА область, місто КРИВИЙ РІГ, вулиця Халтуріна, 3б</t>
  </si>
  <si>
    <t>e561e754-79d8-471c-aabd-59fa3a72bbcd</t>
  </si>
  <si>
    <t>Фельдшерсько-акушерський пункт с.Квасово</t>
  </si>
  <si>
    <t>КВАСОВО</t>
  </si>
  <si>
    <t>ЗАКАРПАТСЬКА область, БЕРЕГІВСЬКИЙ район, село КВАСОВО, вулиця Головна, 87</t>
  </si>
  <si>
    <t>e56d6b7f-8378-4212-8d7f-a04204690aef</t>
  </si>
  <si>
    <t>Амбулатория загальної практики сімейной медицини с. Петрівське</t>
  </si>
  <si>
    <t>ПЕТРІВСЬКЕ</t>
  </si>
  <si>
    <t>ХАРКІВСЬКА область, БАЛАКЛІЙСЬКИЙ район, село ПЕТРІВСЬКЕ, вулиця центральна, 7</t>
  </si>
  <si>
    <t>e56ffe7a-308a-4332-9ec4-db9dc6bf39f7</t>
  </si>
  <si>
    <t>Відділення сімейної медицини № 1 центру первинної медичної допомоги Комунального некомерційного підприємства  "5-а міська клінічна поліклініка м.Львова"</t>
  </si>
  <si>
    <t>e572d36d-2b50-494e-b165-32572e24bda6</t>
  </si>
  <si>
    <t>Привітненська АЗПСМ</t>
  </si>
  <si>
    <t>ВОЛИНСЬКА область, ЛОКАЧИНСЬКИЙ район, село ПРИВІТНЕ, вулиця Центральна, 50</t>
  </si>
  <si>
    <t>e5851db6-dcd5-479f-af50-820854c93bd4</t>
  </si>
  <si>
    <t>Комунальне підприємство " Полтавський обласний центр стоматології - стоматологічна клінічна поліклініка " Полтавської обласної ради - Терапія</t>
  </si>
  <si>
    <t>ПОЛТАВСЬКА область, місто ПОЛТАВА, вулиця Стрітенська, 50</t>
  </si>
  <si>
    <t>e5905a48-a6b4-4097-86bb-8b87e8e913b3</t>
  </si>
  <si>
    <t>Петропільська АЗПСМ</t>
  </si>
  <si>
    <t>ПЕТРОПІЛЬ</t>
  </si>
  <si>
    <t>ЗАПОРІЗЬКА область, ЗАПОРІЗЬКИЙ район, село ПЕТРОПІЛЬ, вулиця Молодіжна, 4</t>
  </si>
  <si>
    <t>e59772bf-10a8-4578-aa07-340582ca597a</t>
  </si>
  <si>
    <t>Скибівський ФП</t>
  </si>
  <si>
    <t>СКИБІВКА</t>
  </si>
  <si>
    <t>ПОЛТАВСЬКА область, ЧУТІВСЬКИЙ район, село СКИБІВКА, вулиця Центральна, 31</t>
  </si>
  <si>
    <t>e59a9745-9cec-4de4-9df3-803a8e252951</t>
  </si>
  <si>
    <t>Мизівська АЗПСМ</t>
  </si>
  <si>
    <t>МИЗОВЕ</t>
  </si>
  <si>
    <t>ВОЛИНСЬКА область, СТАРОВИЖІВСЬКИЙ район, село МИЗОВЕ, вулиця Б.Хмельницького, 113</t>
  </si>
  <si>
    <t>e59fcac4-ba87-40f7-a431-0a534fec1e94</t>
  </si>
  <si>
    <t>ТЕРНОПІЛЬСЬКА область, ТЕРЕБОВЛЯНСЬКИЙ район, смт. МИКУЛИНЦІ, вулиця Набережна, 3</t>
  </si>
  <si>
    <t>e5a2ccc0-3268-47d0-8b06-abdc89aa56df</t>
  </si>
  <si>
    <t>Біловодська амбулаторія комунального некомерційного підприємства "Центру первинної медико-санітарної допомоги міста Ромни" Роменської міської ради</t>
  </si>
  <si>
    <t>БІЛОВОД</t>
  </si>
  <si>
    <t>СУМСЬКА область, РОМЕНСЬКИЙ район, село БІЛОВОД, вулиця Миру, 10А</t>
  </si>
  <si>
    <t>e5a2fc0e-a901-43d5-8307-69581bb065bf</t>
  </si>
  <si>
    <t>e5b30327-acb3-48c6-b1a9-eaf73c94b631</t>
  </si>
  <si>
    <t>Баклабораторія, відділ 2, патолоанатомічне відділення</t>
  </si>
  <si>
    <t>ХАРКІВСЬКА область, місто ХАРКІВ, проспект Героїв Сталінграду, 160</t>
  </si>
  <si>
    <t>e5b9b1c0-66e3-4d54-b635-e7a47a700914</t>
  </si>
  <si>
    <t>Комунальне некомерційне підприємство "Центр первинної медико-санітарної допомоги № 8" Амбулаторія №1</t>
  </si>
  <si>
    <t>e5bc58f0-b853-4762-8948-2ee9ef9a0194</t>
  </si>
  <si>
    <t>АЗПСМ с. Синевир</t>
  </si>
  <si>
    <t>СИНЕВИР</t>
  </si>
  <si>
    <t>ЗАКАРПАТСЬКА область, МІЖГІРСЬКИЙ район, село СИНЕВИР, вулиця без назви, 10/60</t>
  </si>
  <si>
    <t>e5bf505d-09ed-486a-bea5-5b180694320c</t>
  </si>
  <si>
    <t>ФАП с.Холмовець</t>
  </si>
  <si>
    <t>ХОЛМОВЕЦЬ</t>
  </si>
  <si>
    <t>ЗАКАРПАТСЬКА область, ВИНОГРАДІВСЬКИЙ район, село ХОЛМОВЕЦЬ, вулиця Миру, 43</t>
  </si>
  <si>
    <t>e5bf77dc-f7c4-4d7a-966a-f0838c449779</t>
  </si>
  <si>
    <t>АЗПСМ с.Дибинці</t>
  </si>
  <si>
    <t>ДИБИНЦІ</t>
  </si>
  <si>
    <t>КИЇВСЬКА область, БОГУСЛАВСЬКИЙ район, село ДИБИНЦІ, вулиця ШКІЛЬНА, 1</t>
  </si>
  <si>
    <t>e5c46c03-1304-4922-bcb9-bb52d1a2bbcf</t>
  </si>
  <si>
    <t>ХАРКІВСЬКА область, ХАРКІВСЬКИЙ район, смт. КУЛИНИЧІ, вулиця 7-ої Гвардійської армії, 14</t>
  </si>
  <si>
    <t>e5ca9591-4cc9-45ac-9b5c-26a4c2ecad0f</t>
  </si>
  <si>
    <t>e5cd5b45-d26c-4d2c-94f8-542f538e5aba</t>
  </si>
  <si>
    <t>Перерослівська амбулаторія загальної практики - сімейної медицини</t>
  </si>
  <si>
    <t>ПЕРЕРОСЛЕ</t>
  </si>
  <si>
    <t>ХМЕЛЬНИЦЬКА область, БІЛОГІРСЬКИЙ район, село ПЕРЕРОСЛЕ, вулиця Центральна, 27</t>
  </si>
  <si>
    <t>e5cfe27d-4193-4651-a9d1-db4979ab24a1</t>
  </si>
  <si>
    <t>КНП "ЦПМСД №3" Деснянського району м.Києва, амбулаторія загальної практики - сімейної медицини №5</t>
  </si>
  <si>
    <t>М.КИЇВ, місто КИЇВ, вулиця Волкова, 16</t>
  </si>
  <si>
    <t>e5dbb9bc-1779-46ed-9f85-22051bad1e6f</t>
  </si>
  <si>
    <t>e5e8e9cc-aeea-4ef7-b957-9b06a09a0085</t>
  </si>
  <si>
    <t>Амбулаторія загальної практики - сімейної медицини село Геронимівка КНП "Черкаський районний центр ПМСД" Червонослобідської сільської ради</t>
  </si>
  <si>
    <t>ЧЕРКАСЬКА область, село ГЕРОНИМІВКА, вулиця Чайковського, 17а</t>
  </si>
  <si>
    <t>e5e95d1e-d0eb-4f30-a15e-c5e8f1ff61d1</t>
  </si>
  <si>
    <t>ДНІПРОПЕТРОВСЬКА область, місто ДНІПРО, вулиця Богданова, 2а</t>
  </si>
  <si>
    <t>e5ec9acc-f86f-44c9-b609-b7c4192145c0</t>
  </si>
  <si>
    <t>Тартаківська амбулаторія загальної практики - сімейної медицини</t>
  </si>
  <si>
    <t>ТАРТАКІВ</t>
  </si>
  <si>
    <t>ЛЬВІВСЬКА область, село ТАРТАКІВ, вулиця Шевченка, 43</t>
  </si>
  <si>
    <t>e5ef54ca-dae8-48c3-8023-3824a2ea570d</t>
  </si>
  <si>
    <t>Вільховицька амбулаторія загальної практики-сімейної медицини</t>
  </si>
  <si>
    <t>ВІЛЬХОВИЦЯ</t>
  </si>
  <si>
    <t>ЗАКАРПАТСЬКА область, МУКАЧІВСЬКИЙ район, село ВІЛЬХОВИЦЯ, вулиця Миру, 15</t>
  </si>
  <si>
    <t>e5f78d54-419f-44dd-b355-47a641aae6f4</t>
  </si>
  <si>
    <t>e5f972f5-1d83-4d87-bbbf-99f51cc0b4a2</t>
  </si>
  <si>
    <t>Фельдшерський пункт с. Мала Смілянка</t>
  </si>
  <si>
    <t>МАЛА СМІЛЯНКА</t>
  </si>
  <si>
    <t>ЧЕРКАСЬКА область, СМІЛЯНСЬКИЙ район, село МАЛА СМІЛЯНКА, вулиця Шкільна, 2б</t>
  </si>
  <si>
    <t>e5fdff32-679e-47d6-b9ba-13a3ab667fd7</t>
  </si>
  <si>
    <t>КНП КМР "КОНОТОПСЬКА ЦРЛ ІМ. АК. М.ДАВИДОВА" пологове, дитяча поліклініка, діагностичний центр</t>
  </si>
  <si>
    <t>e602d63d-ffe5-45c6-be2b-00affdeabd67</t>
  </si>
  <si>
    <t>ЖІНОЧА КОНСУЛЬТАЦІЯ КОМУНАЛЬНОГО НЕКОМЕРЦІЙНОГО ПІДПРИЄМСТВА "КОНСУЛЬТАТИВНО-ДІАГНОСТИЧНОГО ЦЕНТРУ" ПЕЧЕРСЬКОГО РАЙОНУ М.КИЄВА</t>
  </si>
  <si>
    <t>М.КИЇВ, місто КИЇВ, бульвар Лесі Українки, 36В</t>
  </si>
  <si>
    <t>e60a5031-2fbb-4b77-a15f-5a228fb4c957</t>
  </si>
  <si>
    <t>КНП "Коростенська ЦМЛ КМР" (Консультативно-діагностичний центр)</t>
  </si>
  <si>
    <t>e60b0762-8499-4218-a50d-862e2ace17b1</t>
  </si>
  <si>
    <t>ДОНЕЦЬКА область, місто СЛОВ'ЯНСЬК, вулиця ЯРОСЛАВА МУДРОГО, 14</t>
  </si>
  <si>
    <t>e60cfe14-f83b-4a1a-adfb-69e6a9a26323</t>
  </si>
  <si>
    <t>Амбулаторія загальної практики - сімейної медицини с. Лисиничі</t>
  </si>
  <si>
    <t>ЛЬВІВСЬКА область, село ЛИСИНИЧІ, вулиця Львівська, 1</t>
  </si>
  <si>
    <t>e61298a3-eeca-42a2-99e9-c1f6d101847b</t>
  </si>
  <si>
    <t>e61593e7-054e-4426-aa79-9b29415a49f8</t>
  </si>
  <si>
    <t>АЗПСМ Агрономічна (сільська)</t>
  </si>
  <si>
    <t>e61b2705-5ddf-42da-a4d5-0f40d10ec026</t>
  </si>
  <si>
    <t>Мало Павлівська АЗПСМ</t>
  </si>
  <si>
    <t>МАЛА ПАВЛІВКА</t>
  </si>
  <si>
    <t>СУМСЬКА область, ОХТИРСЬКИЙ район, село МАЛА ПАВЛІВКА, провулок 40 років Перемоги, 5</t>
  </si>
  <si>
    <t>e61c6ec6-71a6-473c-be8f-7c4f29f77cdd</t>
  </si>
  <si>
    <t>ХМЕЛЬНИЦЬКА область, місто КАМ'ЯНЕЦЬ-ПОДІЛЬСЬКИЙ, вулиця Огієнка, 20</t>
  </si>
  <si>
    <t>e630a5dc-ac2c-44b7-9f7f-43188d6e64e9</t>
  </si>
  <si>
    <t>Лікарська амбулаторія загальної практики сімейної медицини с Кашперо - Миколаївка</t>
  </si>
  <si>
    <t>КАШПЕРО-МИКОЛАЇВКА</t>
  </si>
  <si>
    <t>МИКОЛАЇВСЬКА область, БАШТАНСЬКИЙ район, село КАШПЕРО-МИКОЛАЇВКА, вулиця Центральна, 6</t>
  </si>
  <si>
    <t>e638ac48-c6ad-438f-9621-c5794cdcfdf3</t>
  </si>
  <si>
    <t>ЖИТОМИРСЬКА область, місто ЖИТОМИР, вулиця Романа Шухевича, 2-А</t>
  </si>
  <si>
    <t>e63dfa79-3fac-4c7f-bd8e-9dbe2ec28578</t>
  </si>
  <si>
    <t>Зеленобалківська амбулаторія загальної практики-сімейної медицини</t>
  </si>
  <si>
    <t>ЗЕЛЕНА БАЛКА</t>
  </si>
  <si>
    <t>ДНІПРОПЕТРОВСЬКА область, ШИРОКІВСЬКИЙ район, село ЗЕЛЕНА БАЛКА, вулиця Зарічна, 1-а</t>
  </si>
  <si>
    <t>e6407c9c-4f59-45e0-92e8-591a9384bcc6</t>
  </si>
  <si>
    <t>Райгородська сільська лікарська амбулаторія загальної практики сімейної медицини</t>
  </si>
  <si>
    <t>РАЙГОРОДКА</t>
  </si>
  <si>
    <t>ЛУГАНСЬКА область, НОВОАЙДАРСЬКИЙ район, село РАЙГОРОДКА, вулиця Нова, 24а</t>
  </si>
  <si>
    <t>e640bcaa-3e33-4a29-982d-b73d6ab08014</t>
  </si>
  <si>
    <t>Ленковецька АЗПСМ</t>
  </si>
  <si>
    <t>ХМЕЛЬНИЦЬКА область, ШЕПЕТІВСЬКИЙ район, село ЛЕНКІВЦІ, вулиця Коськовецька, 51</t>
  </si>
  <si>
    <t>e646b669-b4fb-4ca5-8286-621f4a1ff109</t>
  </si>
  <si>
    <t>Суходільський ФП</t>
  </si>
  <si>
    <t>СУХОДІЛЬСЬКЕ</t>
  </si>
  <si>
    <t>КІРОВОГРАДСЬКА область, ДОЛИНСЬКИЙ район, село СУХОДІЛЬСЬКЕ, вулиця Олексієнка, 25</t>
  </si>
  <si>
    <t>e64bdccf-a9c7-4264-98d8-5bee10ff6e69</t>
  </si>
  <si>
    <t>Філія №4 КНП "Консультативно-діагностичний центр дитячий Дніпровського району м. Києва"</t>
  </si>
  <si>
    <t>e650a9e4-7506-4499-8374-0a89e2dc8df7</t>
  </si>
  <si>
    <t>Амбулаторія загальної практики сімейної медицини с. Маршинці</t>
  </si>
  <si>
    <t>МАРШИНЦІ</t>
  </si>
  <si>
    <t>ЧЕРНІВЕЦЬКА область, НОВОСЕЛИЦЬКИЙ район, село МАРШИНЦІ, вулиця Свято-Миколаївська, 17-А</t>
  </si>
  <si>
    <t>e655c3ac-0f25-4d40-885a-62bfab8b6b5c</t>
  </si>
  <si>
    <t>Ядутинська амбулаторія загальної практики-сімейної медицини</t>
  </si>
  <si>
    <t>ЯДУТИ</t>
  </si>
  <si>
    <t>ЧЕРНІГІВСЬКА область, БОРЗНЯНСЬКИЙ район, село ЯДУТИ, вулиця Шевченка, 1а</t>
  </si>
  <si>
    <t>e659c0cb-e5d8-409d-ba5f-6bcc967d6969</t>
  </si>
  <si>
    <t>Амбулаторія с.Шаланки</t>
  </si>
  <si>
    <t>e65ce948-9b50-4dab-89e6-05ca4ea77505</t>
  </si>
  <si>
    <t>Центр сімейного здоров'я та реабілітації "Геліос" ТОВ "Скай-Віннер" Зоряний</t>
  </si>
  <si>
    <t>e65f6656-fc58-45d3-a930-d46105d197ef</t>
  </si>
  <si>
    <t>амбулаторія с. Рокосово</t>
  </si>
  <si>
    <t>РОКОСОВО</t>
  </si>
  <si>
    <t>ЗАКАРПАТСЬКА область, ХУСТСЬКИЙ район, село РОКОСОВО, вулиця Центральна, 94</t>
  </si>
  <si>
    <t>e6653085-d2f8-4dc8-bc37-7cd640cf740b</t>
  </si>
  <si>
    <t>Амбулаторія №4 ТОВ "Новітній медичний простір"</t>
  </si>
  <si>
    <t>ОДЕСЬКА область, місто ОДЕСА, вулиця Академічна, 30</t>
  </si>
  <si>
    <t>e6664122-5711-4dce-bba5-73986526c57c</t>
  </si>
  <si>
    <t>Тлумацька міська амбулаторія загальної практики - сімейної медицини</t>
  </si>
  <si>
    <t>e66936ea-f261-40a9-a953-d1640aaa9249</t>
  </si>
  <si>
    <t>Пункт здоров'я села Ганнівка</t>
  </si>
  <si>
    <t>МИКОЛАЇВСЬКА область, БРАТСЬКИЙ район, село ГАННІВКА, вулиця Миру, 22</t>
  </si>
  <si>
    <t>e66f397c-a715-43c5-91f1-4ba14166d882</t>
  </si>
  <si>
    <t>ФАП с. Бірки</t>
  </si>
  <si>
    <t>ПОЛТАВСЬКА область, ВЕЛИКОБАГАЧАНСЬКИЙ район, село БІРКИ, вулиця Перемоги, 52</t>
  </si>
  <si>
    <t>e67274c0-3cb1-4f9a-9b7d-fbbc12c88b19</t>
  </si>
  <si>
    <t>Завидо-Кудашевський фельдшерський пункт</t>
  </si>
  <si>
    <t>ЗАВИДО-КУДАШЕВЕ</t>
  </si>
  <si>
    <t>ДОНЕЦЬКА область, ДОБРОПІЛЬСЬКИЙ район, село ЗАВИДО-КУДАШЕВЕ, вулиця Донецька, 3</t>
  </si>
  <si>
    <t>e67ba0c9-513e-488a-987c-a642ca53640b</t>
  </si>
  <si>
    <t>Берегометська АЗПСМ</t>
  </si>
  <si>
    <t>ЧЕРНІВЕЦЬКА область, КІЦМАНСЬКИЙ район, село БЕРЕГОМЕТ, вулиця Головна, 8</t>
  </si>
  <si>
    <t>e67df97b-85d6-44c2-bb20-caa80f5cfcc6</t>
  </si>
  <si>
    <t>Малотокмачанська АЗПСМ</t>
  </si>
  <si>
    <t>МАЛА ТОКМАЧКА</t>
  </si>
  <si>
    <t>ЗАПОРІЗЬКА область, ОРІХІВСЬКИЙ район, село МАЛА ТОКМАЧКА, вулиця Шевченка, 167</t>
  </si>
  <si>
    <t>e67e1a6f-3a82-4317-aa1c-f85f46f39d10</t>
  </si>
  <si>
    <t>поліклініка, стаціонар</t>
  </si>
  <si>
    <t>ВОЛИНСЬКА область, КІВЕРЦІВСЬКИЙ район, смт. ЦУМАНЬ,  ФІЛАТОВА, 6</t>
  </si>
  <si>
    <t>e687c612-b664-4ad1-8533-836ca48216cc</t>
  </si>
  <si>
    <t>Пишківський фельдшерсько-акушерський пункт</t>
  </si>
  <si>
    <t>ПИШКІВЦІ</t>
  </si>
  <si>
    <t>ТЕРНОПІЛЬСЬКА область, БУЧАЦЬКИЙ район, село ПИШКІВЦІ, вулиця Шевченка, 87</t>
  </si>
  <si>
    <t>e68946aa-63a0-4abf-89fa-d8e2b82e1cef</t>
  </si>
  <si>
    <t>Лехнівська медична амбулаторія загальної практики-сімейної медицини</t>
  </si>
  <si>
    <t>ЛЕХНІВКА</t>
  </si>
  <si>
    <t>КИЇВСЬКА область, село ЛЕХНІВКА, бульвар Центральний, 14г</t>
  </si>
  <si>
    <t>e6932390-e932-4f7a-9532-fc6e5a6aca28</t>
  </si>
  <si>
    <t>ФП с.Пилатківці</t>
  </si>
  <si>
    <t>ПИЛАТКІВЦІ</t>
  </si>
  <si>
    <t>ТЕРНОПІЛЬСЬКА область, БОРЩІВСЬКИЙ район, село ПИЛАТКІВЦІ, вулиця Залужна, 1</t>
  </si>
  <si>
    <t>e69758af-06f7-472c-9f75-46898545d039</t>
  </si>
  <si>
    <t>Фельдшерський пункт с. Даньківка</t>
  </si>
  <si>
    <t>ДАНЬКІВКА</t>
  </si>
  <si>
    <t>ВІННИЦЬКА область, ІЛЛІНЕЦЬКИЙ район, село ДАНЬКІВКА, вулиця Шевченка, 35</t>
  </si>
  <si>
    <t>e69859d0-81d3-42ec-adb1-b47de578c251</t>
  </si>
  <si>
    <t>Голядинський фельдшерсько-акушерський пункт</t>
  </si>
  <si>
    <t>ГОЛЯДИН</t>
  </si>
  <si>
    <t>ВОЛИНСЬКА область, ШАЦЬКИЙ район, село ГОЛЯДИН, вулиця Калинова, 7а</t>
  </si>
  <si>
    <t>e69c9221-9311-488a-b541-10b4d7255171</t>
  </si>
  <si>
    <t>Фельдшерсько-акушерський пункт села Перетоки</t>
  </si>
  <si>
    <t>ПЕРЕТОКИ</t>
  </si>
  <si>
    <t>РІВНЕНСЬКА область, КОСТОПІЛЬСЬКИЙ район, село ПЕРЕТОКИ, вулиця Соборна, 45</t>
  </si>
  <si>
    <t>e6a7903e-8bc6-4d75-91c8-2a6f95367028</t>
  </si>
  <si>
    <t>КОМУНАЛЬНЕ НЕКОМЕРЦІЙНЕ ПІДПРИЄМСТВО "ЦЕНТР ПЕРВИННОЇ МЕДИКО-САНІТАРНОЇ ДОПОМОГИ" БОГДАНІВСЬКОЇ СІЛЬСЬКОЇ РАДИ ДНІПРОПЕТРОВСЬКОЇ ОБЛАСТІ"</t>
  </si>
  <si>
    <t>e6aaa6da-114c-4b96-b0cc-7091830863c6</t>
  </si>
  <si>
    <t>Комунальне некомерційне підприємство Тернопільська обласна лікарня "Хоспіс" Тернопільської обласної ради</t>
  </si>
  <si>
    <t>ТЕРНОПІЛЬСЬКА область, ТЕРНОПІЛЬСЬКИЙ район, село ПЛОТИЧА,  ГЛИБОЧЕЦЬКА, 5</t>
  </si>
  <si>
    <t>e6ad5e97-53ca-4b7b-9e75-f3b1df37ebea</t>
  </si>
  <si>
    <t>Амбулаторія загальної практики та сімейної медицини №3  КНП "ЦПМСД №2 ДНІПРОВСЬКОГО РАЙОНУ М. КИЄВА"</t>
  </si>
  <si>
    <t>e6af941a-8edf-477a-b809-6d36f44c7174</t>
  </si>
  <si>
    <t>ТЕРНОПІЛЬСЬКА область, ЗБОРІВСЬКИЙ район, місто ЗБОРІВ, вулиця Б.Хмельницького, 23</t>
  </si>
  <si>
    <t>e6b34c0c-f450-4023-b3d8-5b0a040a8cdb</t>
  </si>
  <si>
    <t>ФОП ЮРЧЕНКО ОКСАНА ВОЛОДИМИРІВНА</t>
  </si>
  <si>
    <t>e6b95b3e-82da-4506-aa5e-b3671559b4b9</t>
  </si>
  <si>
    <t>Фельдшерсько-акушерський пункт села Тайкури</t>
  </si>
  <si>
    <t>ТАЙКУРИ</t>
  </si>
  <si>
    <t>РІВНЕНСЬКА область, РІВНЕНСЬКИЙ район, село ТАЙКУРИ, вулиця Набережна, 10</t>
  </si>
  <si>
    <t>e6c05273-c36c-418f-a22d-9cd0e634813e</t>
  </si>
  <si>
    <t>Ластівківська амбулаторія моно-практики сімейної медицини</t>
  </si>
  <si>
    <t>ЛАСТІВКА</t>
  </si>
  <si>
    <t>ЛЬВІВСЬКА область, ТУРКІВСЬКИЙ район, село ЛАСТІВКА, вулиця Шевченка, 60</t>
  </si>
  <si>
    <t>e6ce1b88-6d9c-483f-9833-3ff35b077ff5</t>
  </si>
  <si>
    <t>ВІННИЦЬКА область, місто ВІННИЦЯ, вулиця Хмельницьке шосе, 108</t>
  </si>
  <si>
    <t>e6cf1bce-35ad-42ff-816d-71ff87c0a4f6</t>
  </si>
  <si>
    <t>e6cfb69c-6345-4a56-983c-b9c3ff5fc2e3</t>
  </si>
  <si>
    <t>Філія КП "Міловський центр ПМСД" "Микільська сільська лікарська амбулаторія загальної практики-сімейної медицини"</t>
  </si>
  <si>
    <t>ЛУГАНСЬКА область, село МИКІЛЬСЬКЕ, вулиця Миру, 73 А</t>
  </si>
  <si>
    <t>e6d9da86-e008-4407-bf19-122ff6e3ede1</t>
  </si>
  <si>
    <t>Саїнка ФП</t>
  </si>
  <si>
    <t>САЇНКА</t>
  </si>
  <si>
    <t>ВІННИЦЬКА область, ЧЕРНІВЕЦЬКИЙ район, село САЇНКА, вулиця Копецького, 4</t>
  </si>
  <si>
    <t>e6df770b-8986-47ab-b6ad-9c510a6c7af9</t>
  </si>
  <si>
    <t>Обухівська амбулаторія загальної практики сімейної медицини № 3</t>
  </si>
  <si>
    <t>КИЇВСЬКА область, місто ОБУХІВ, мікрорайон Яблуневий, 20А</t>
  </si>
  <si>
    <t>e6e2d5fe-12a2-484b-b4b0-9fe714221396</t>
  </si>
  <si>
    <t>e6e5fdb5-e5c2-4acc-9537-4e8c388998a4</t>
  </si>
  <si>
    <t>ОДЕСЬКА область, місто ОДЕСА, вулиця ОТАМАНА ЧЕПІГИ, 54</t>
  </si>
  <si>
    <t>e6e85f9c-d96d-425b-a17a-6a81ff31ea58</t>
  </si>
  <si>
    <t>ЧЕРНІВЕЦЬКА область, місто ЧЕРНІВЦІ, вулиця Лермонтова, 9</t>
  </si>
  <si>
    <t>e6ed476d-5867-42ab-bdea-2c1eacac66af</t>
  </si>
  <si>
    <t>Жизномирський фельдшерсько-акушерський пункт</t>
  </si>
  <si>
    <t>ЖИЗНОМИР</t>
  </si>
  <si>
    <t>ТЕРНОПІЛЬСЬКА область, БУЧАЦЬКИЙ район, село ЖИЗНОМИР, вулиця Шевченка, 106</t>
  </si>
  <si>
    <t>e6efbbc3-f5e8-4ebf-9d4b-e01f90b9035c</t>
  </si>
  <si>
    <t>Фельдшерсько-акушерський пункт с.Полянки</t>
  </si>
  <si>
    <t>ПОЛЯНКИ</t>
  </si>
  <si>
    <t>ІВАНО-ФРАНКІВСЬКА область, село ПОЛЯНКИ, вулиця Центральна, 40</t>
  </si>
  <si>
    <t>e6f04c6a-a777-47cc-85e9-a54b973606d0</t>
  </si>
  <si>
    <t>Амбулаторія загальної практики сімейної медицини №3 КНП "Центр ПМСД "Північний" РМР</t>
  </si>
  <si>
    <t>e6f0c78d-f363-4186-a5ba-fd3760cd9829</t>
  </si>
  <si>
    <t>Комунальне некомерційне підприємство "Краснокутська центральна районна лікарня" Краснокутської селищної ради (пр.Лікарняний, 2)</t>
  </si>
  <si>
    <t>ХАРКІВСЬКА область, КРАСНОКУТСЬКИЙ район, смт. КРАСНОКУТСЬК, провулок Лікарняний, 2</t>
  </si>
  <si>
    <t>e6f39c88-805a-47dc-a8d8-69c6a9df8a4c</t>
  </si>
  <si>
    <t>Великосамбірська сільська лікарська амбулаторія</t>
  </si>
  <si>
    <t>ВЕЛИКИЙ САМБІР</t>
  </si>
  <si>
    <t>СУМСЬКА область, КОНОТОПСЬКИЙ район, село ВЕЛИКИЙ САМБІР, вулиця Дептівська, 6</t>
  </si>
  <si>
    <t>e6fad0dd-2cbf-4045-9dbf-3929362831fb</t>
  </si>
  <si>
    <t>ФОП Крепец Юлія Сергіївна</t>
  </si>
  <si>
    <t>ОДЕСЬКА область, місто ОДЕСА, вулиця Ільфа та Петрова, 35а</t>
  </si>
  <si>
    <t>e6fd4847-c6ee-4eb3-ac5c-c875412286ad</t>
  </si>
  <si>
    <t>Чорторийська амбулаторія загальної практики сімейної медицини</t>
  </si>
  <si>
    <t>ВІННИЦЬКА область, ІЛЛІНЕЦЬКИЙ район, село ЧОРТОРИЯ, вулиця Перемоги, 45</t>
  </si>
  <si>
    <t>e6fe186f-a9a5-47ee-a504-0c18c7f5648b</t>
  </si>
  <si>
    <t>Амбулаторія загальної практики сімейної медицини №4 КНП "ЦПМСД№2" Шевченківського району м. Києва</t>
  </si>
  <si>
    <t>М.КИЇВ, місто КИЇВ, вулиця Татарська, 1-В</t>
  </si>
  <si>
    <t>e6ff8438-0331-44d1-ad82-8028d0acb9be</t>
  </si>
  <si>
    <t>Новоекономічна селищна лікарська амбулаторія</t>
  </si>
  <si>
    <t>НОВОЕКОНОМІЧНЕ</t>
  </si>
  <si>
    <t>ДОНЕЦЬКА область, ПОКРОВСЬКИЙ район, смт. НОВОЕКОНОМІЧНЕ, вулиця Гоголя, 41</t>
  </si>
  <si>
    <t>e705869b-e5f2-4750-ab6c-d13b432cb7fb</t>
  </si>
  <si>
    <t>ФАП Слобода-Комарівці</t>
  </si>
  <si>
    <t>СЛОБОДА-КОМАРІВЦІ</t>
  </si>
  <si>
    <t>ЧЕРНІВЕЦЬКА область, село СЛОБОДА-КОМАРІВЦІ, вулиця Головна, 34</t>
  </si>
  <si>
    <t>e7076c1a-e077-4eda-8577-1b7bdc048038</t>
  </si>
  <si>
    <t>e70956e8-d09a-4305-8a50-bd210c262ab7</t>
  </si>
  <si>
    <t>Комунальне некомерційне підприємство "Прилуцька міська дитяча лікарня" Прилуцької міської ради</t>
  </si>
  <si>
    <t>e70ec58f-c01f-4897-8b41-51278c236abb</t>
  </si>
  <si>
    <t>Сімейний лікар Мерзляк Катерина</t>
  </si>
  <si>
    <t>ДНІПРОПЕТРОВСЬКА область, місто ДНІПРО, житловий масив Тополя-2, 28</t>
  </si>
  <si>
    <t>e70fdd0c-a849-4039-be15-95d08c954b7a</t>
  </si>
  <si>
    <t>АЗПСМ с. Калинівка</t>
  </si>
  <si>
    <t>МИКОЛАЇВСЬКА область, БЕРЕЗАНСЬКИЙ район, село КАЛИНІВКА, вулиця Центральна, 12</t>
  </si>
  <si>
    <t>e710eb78-500d-4f1d-9ddc-0cd8fa8e65da</t>
  </si>
  <si>
    <t>Амбулаторія ЗПСМ с.Сербинівка</t>
  </si>
  <si>
    <t>СЕРБИНІВКА</t>
  </si>
  <si>
    <t>ПОЛТАВСЬКА область, ГРЕБІНКІВСЬКИЙ район, село СЕРБИНІВКА, вулиця Вишнева, 35А</t>
  </si>
  <si>
    <t>e7203591-048e-4f54-b489-c2a5a19e662a</t>
  </si>
  <si>
    <t>СУМСЬКА область, місто СУМИ, вулиця Троїцька, 28а</t>
  </si>
  <si>
    <t>e726b464-fda7-44a6-b081-027283166c9b</t>
  </si>
  <si>
    <t>Калинівська лікарська амбулаторія</t>
  </si>
  <si>
    <t>КІРОВОГРАДСЬКА область, КІРОВОГРАДСЬКИЙ район, село КАЛИНІВКА, вулиця Шкільна, 113</t>
  </si>
  <si>
    <t>e72baa07-9bbc-4251-9088-88c2793c5e60</t>
  </si>
  <si>
    <t>ФП с. Медвеже Вушко</t>
  </si>
  <si>
    <t>МЕДВЕЖЕ ВУШКО</t>
  </si>
  <si>
    <t>ВІННИЦЬКА область, ВІННИЦЬКИЙ район, село МЕДВЕЖЕ ВУШКО, вулиця Шкільна, 17</t>
  </si>
  <si>
    <t>e73183d2-30e4-4c40-bcf5-b60a61a2b28f</t>
  </si>
  <si>
    <t>Диспансерне наркологічне відділення  м. Бахмут КНП "МЦПЛЗ   М. КРАМАТОРСЬК" у м. Слов’янськ</t>
  </si>
  <si>
    <t>e7363df1-5397-4bd7-aed1-76bf4ce07a12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</si>
  <si>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Дрогобицька Станція ЕМД, Підстанція №2 пункт "Стебник"</t>
  </si>
  <si>
    <t>e73eee9b-f460-4557-934e-c08ac4478ad7</t>
  </si>
  <si>
    <t>Зарожанська амбулаторія загальної практики сімейної медицини</t>
  </si>
  <si>
    <t>ЗАРОЖАНИ</t>
  </si>
  <si>
    <t>ЧЕРНІВЕЦЬКА область, ХОТИНСЬКИЙ район, село ЗАРОЖАНИ, вулиця Миру, 4А</t>
  </si>
  <si>
    <t>e740fac7-b5c9-4d1f-ad14-ffd314359935</t>
  </si>
  <si>
    <t>ВЕЛИКИЙ ПРИКІЛ</t>
  </si>
  <si>
    <t>СУМСЬКА область, КРАСНОПІЛЬСЬКИЙ район, село ВЕЛИКИЙ ПРИКІЛ, вулиця Гора, 1</t>
  </si>
  <si>
    <t>e7453c27-c0c7-48b5-8965-47b52d387d78</t>
  </si>
  <si>
    <t>амбулаторія загальної практики-сімейної медицини №5</t>
  </si>
  <si>
    <t>e746ce51-fd7f-4fb7-a89e-b1da83a5dbe6</t>
  </si>
  <si>
    <t>КНП ЦМЛ м.Торецьк(Волі)</t>
  </si>
  <si>
    <t>ДОНЕЦЬКА область, смт. НОВГОРОДСЬКЕ, вулиця ВОЛІ, 2г</t>
  </si>
  <si>
    <t>e7471699-2ffd-4784-9cc3-974e00899edc</t>
  </si>
  <si>
    <t>Юр"ївський ФАП</t>
  </si>
  <si>
    <t>ДНІПРОПЕТРОВСЬКА область, ЦАРИЧАНСЬКИЙ район, село ЮР'ЇВКА, вулиця Центральна, 38</t>
  </si>
  <si>
    <t>e7489665-dc17-409a-a952-85eeadaa284c</t>
  </si>
  <si>
    <t>ФОП Середюк Ольга Іванівна</t>
  </si>
  <si>
    <t>e749d34e-49f4-412f-8559-f3a91d09cf28</t>
  </si>
  <si>
    <t>КНП "Красноградська центральна районна лікарня (Поліклінічне відділення, с.Піщанка)</t>
  </si>
  <si>
    <t>e7514d06-d2d3-45cc-bf7c-2db864a225b5</t>
  </si>
  <si>
    <t>Фельдшерсько-акушерський пункт с.Яснозір`я</t>
  </si>
  <si>
    <t>ХМЕЛЬНИЦЬКА область, село ЯСНОЗІР'Я, вулиця Подільська, 2</t>
  </si>
  <si>
    <t>e757e39f-c582-464d-a094-e8deb5711e72</t>
  </si>
  <si>
    <t>Амбулаторна служба (Саранська 12)</t>
  </si>
  <si>
    <t>ДНІПРОПЕТРОВСЬКА область, місто ДНІПРО, вулиця Саранська, 12</t>
  </si>
  <si>
    <t>e759a360-7f24-480f-87d7-b4fa3b393048</t>
  </si>
  <si>
    <t>АЗПСМ с.Уланів</t>
  </si>
  <si>
    <t>e75dd2ad-ecf9-44db-8e2f-4a32f0877cc0</t>
  </si>
  <si>
    <t>Пункт екстреної ( швидкої ) медичної допомоги " Вікно "</t>
  </si>
  <si>
    <t>ЧЕРНІВЕЦЬКА область, ЗАСТАВНІВСЬКИЙ район, село ВІКНО, вулиця Буковинська, 83Б</t>
  </si>
  <si>
    <t>e763f365-f9b6-4a98-8ef2-89a6450892af</t>
  </si>
  <si>
    <t>Терешківська амбулаторія  загальної практики сімейної медицини</t>
  </si>
  <si>
    <t>ВІННИЦЬКА область, БАРСЬКИЙ район, село ТЕРЕШКИ, вулиця Покровська, 3 А</t>
  </si>
  <si>
    <t>e764fd60-6951-4730-8246-eb6797cc2480</t>
  </si>
  <si>
    <t>Амбулаторія загальної практики-сімейної медицини № 2 Комунального некомерційного підприємства "Центр первинної медико-санітарної допомоги № 1" Дніпровського району м. Києва</t>
  </si>
  <si>
    <t>e7655e9d-e637-4f5b-91ea-14786f71dd84</t>
  </si>
  <si>
    <t>Амбулаторія загальної практики-сімейної медицини № 1,  КНП "ЦПМСД №1" Святошинського району м.Києва</t>
  </si>
  <si>
    <t>М.КИЇВ, місто КИЇВ, вулиця Бударіна, 3в</t>
  </si>
  <si>
    <t>e76b1781-21ec-4c48-9164-ba59f0475318</t>
  </si>
  <si>
    <t>e76d414d-9536-4bc5-90e9-b3ee4ab1abcf</t>
  </si>
  <si>
    <t>ФАП с.Вовкове</t>
  </si>
  <si>
    <t>ВОВКОВЕ</t>
  </si>
  <si>
    <t>ЗАКАРПАТСЬКА область, УЖГОРОДСЬКИЙ район, село ВОВКОВЕ, вулиця Перемоги, 1</t>
  </si>
  <si>
    <t>e76fdb00-d5da-4510-853a-2f0c9f233815</t>
  </si>
  <si>
    <t>Лутовинівська амбулаторія загальної практики сімейної медицини</t>
  </si>
  <si>
    <t>ЛУТОВИНІВКА</t>
  </si>
  <si>
    <t>ПОЛТАВСЬКА область, КОЗЕЛЬЩИНСЬКИЙ район, село ЛУТОВИНІВКА, вулиця Миру, 2а</t>
  </si>
  <si>
    <t>e7759a9f-c08d-4994-906b-b0950da79ebc</t>
  </si>
  <si>
    <t>Ізяславська АЗПСМ</t>
  </si>
  <si>
    <t>ХМЕЛЬНИЦЬКА область, ІЗЯСЛАВСЬКИЙ район, місто ІЗЯСЛАВ, вулиця Шевченка, 10 В</t>
  </si>
  <si>
    <t>e77d4065-3ac6-47df-91dc-cbf8891b6a43</t>
  </si>
  <si>
    <t>Амбулаторія загальної практики сімейної медицини с. Миколаїв</t>
  </si>
  <si>
    <t>ЛЬВІВСЬКА область, РАДЕХІВСЬКИЙ район, село МИКОЛАЇВ, вулиця Центральна, 26</t>
  </si>
  <si>
    <t>e7840192-b12e-4c31-ba75-e2c8bc49b3c7</t>
  </si>
  <si>
    <t>Відокремлений структурний підрозділ Центр для постраждалих від наслідків аварії на ЧАЕС та ветеранів</t>
  </si>
  <si>
    <t>e7872e0d-3431-4307-aa4c-3f0f4ebdf99f</t>
  </si>
  <si>
    <t>Загальноосвітня школа № 6</t>
  </si>
  <si>
    <t>ОДЕСЬКА область, місто ЧОРНОМОРСЬК, вулиця Спортивна, 3-а</t>
  </si>
  <si>
    <t>e78b1b89-d9e3-4b2b-a822-bf13875f059b</t>
  </si>
  <si>
    <t>Філія амбулаторії №2</t>
  </si>
  <si>
    <t>ДНІПРОПЕТРОВСЬКА область, місто ДНІПРО, вулиця Моніторна, 2</t>
  </si>
  <si>
    <t>e79a017f-72b5-4636-af14-5be82a938b24</t>
  </si>
  <si>
    <t>Навізьський фельдшерський пункт</t>
  </si>
  <si>
    <t>НАВІЗ</t>
  </si>
  <si>
    <t>ВОЛИНСЬКА область, РОЖИЩЕНСЬКИЙ район, село НАВІЗ, вулиця Б.Хмельницького, 7</t>
  </si>
  <si>
    <t>e7a2f00c-828c-4c29-b614-04b8602d072e</t>
  </si>
  <si>
    <t>Міцівецька амбулаторія загальної практики сімейної медецини</t>
  </si>
  <si>
    <t>МІЦІВЦІ</t>
  </si>
  <si>
    <t>ХМЕЛЬНИЦЬКА область, ДУНАЄВЕЦЬКИЙ район, село МІЦІВЦІ, вулиця Богдана Хмельницького, 15</t>
  </si>
  <si>
    <t>e7a58de3-b70e-4554-8690-1697231a014b</t>
  </si>
  <si>
    <t>Вербуватівська АЗПСМ (КУНП "ЦПМСД" Варварівської сільської ради)</t>
  </si>
  <si>
    <t>ДНІПРОПЕТРОВСЬКА область, ЮР'ЇВСЬКИЙ район, село ВЕРБУВАТІВКА, вулиця Центральна, 55А</t>
  </si>
  <si>
    <t>e7a72de4-5b43-4dae-9c62-7b1f21726afe</t>
  </si>
  <si>
    <t>e7af1cc4-ac4f-4413-9fe5-d1521967787b</t>
  </si>
  <si>
    <t>Комунальне некомерційне підприємство "Поліклінічне об'єднання" Міської ради міста Кропивницького", Поліклінічне відділення № 5</t>
  </si>
  <si>
    <t>КІРОВОГРАДСЬКА область, місто КРОПИВНИЦЬКИЙ, вулиця Попова, 9б</t>
  </si>
  <si>
    <t>e7c1bbae-c305-494b-b0c1-99706cf1a67c</t>
  </si>
  <si>
    <t>ЖИТОМИРСЬКА область, місто КОРОСТЕНЬ, вулиця Шолом-Алейхема, 102</t>
  </si>
  <si>
    <t>e7c37984-c251-4c74-bd02-251f5d3b7200</t>
  </si>
  <si>
    <t>Шпиківська  амбулаторія загальної практики сімейної медицини</t>
  </si>
  <si>
    <t>ВІННИЦЬКА область, ТУЛЬЧИНСЬКИЙ район, смт. ШПИКІВ, вулиця Незалежності, 131</t>
  </si>
  <si>
    <t>e7c57910-d70e-4129-9c0c-22507adb7e83</t>
  </si>
  <si>
    <t>Фельдшерсько-акушерський пункт с. Мелюшки</t>
  </si>
  <si>
    <t>МЕЛЮШКИ</t>
  </si>
  <si>
    <t>ПОЛТАВСЬКА область, ХОРОЛЬСЬКИЙ район, село МЕЛЮШКИ, вулиця Боровиковського, 4</t>
  </si>
  <si>
    <t>e7c6cece-605f-4c47-92fa-f94cdd7df6ca</t>
  </si>
  <si>
    <t>КИЇВСЬКА область, БОГУСЛАВСЬКИЙ район, село МИХАЙЛІВКА, вулиця ШЕВЧЕНКА, 4</t>
  </si>
  <si>
    <t>e7d03e4f-53fa-4b73-8a9a-c4a53b429d4d</t>
  </si>
  <si>
    <t>ПОЛТАВСЬКА область, місто ПОЛТАВА, вулиця Сковороди, 33</t>
  </si>
  <si>
    <t>e7d18dd0-1900-4867-85d4-e15a74eb8ba0</t>
  </si>
  <si>
    <t>Орлівщинська амбулаторія загальної практики-сімейної медицини</t>
  </si>
  <si>
    <t>ОРЛІВЩИНА</t>
  </si>
  <si>
    <t>ДНІПРОПЕТРОВСЬКА область, НОВОМОСКОВСЬКИЙ район, село ОРЛІВЩИНА, вулиця Андрія Болтушенка, 3</t>
  </si>
  <si>
    <t>e7d1a33d-6ad6-4677-b09a-1945a990e5a9</t>
  </si>
  <si>
    <t>e7df2b65-1f37-436d-9ae4-9ce6da945955</t>
  </si>
  <si>
    <t>Полтавська обл., Диканський р-н., с. Великі Будища, вул. Свято-Миколаївська, буд. 3</t>
  </si>
  <si>
    <t>ПОЛТАВСЬКА область, ДИКАНСЬКИЙ район, село ВЕЛИКІ БУДИЩА, вулиця Свято-Миколаївська, 3</t>
  </si>
  <si>
    <t>e7e3b3f2-f3db-4e18-980c-6abe8fee6c0d</t>
  </si>
  <si>
    <t>Сімейний доктор Жуковський</t>
  </si>
  <si>
    <t>ДНІПРОПЕТРОВСЬКА область, місто ДНІПРО, вулиця Василя Жуковського, 20</t>
  </si>
  <si>
    <t>e7e454ee-e7ff-4301-920a-903b5da79f27</t>
  </si>
  <si>
    <t>Фельдшерсько-акушерський пункт с. Передмірка</t>
  </si>
  <si>
    <t>ПЕРЕДМІРКА</t>
  </si>
  <si>
    <t>ТЕРНОПІЛЬСЬКА область, ЛАНОВЕЦЬКИЙ район, село ПЕРЕДМІРКА, вулиця Шевченка, 44</t>
  </si>
  <si>
    <t>e7ee1179-6892-4c79-85ae-9abf77eea274</t>
  </si>
  <si>
    <t>ФАП с. Івашковиця</t>
  </si>
  <si>
    <t>ІВАШКОВИЦЯ</t>
  </si>
  <si>
    <t>ЗАКАРПАТСЬКА область, ІРШАВСЬКИЙ район, село ІВАШКОВИЦЯ, вулиця ,</t>
  </si>
  <si>
    <t>e7ef818c-34a0-42f9-92e4-6b878df76203</t>
  </si>
  <si>
    <t>Фельдшерський пункт с. М'якеньківка КНП "Центр ПМСД Решетилівської районної ради"</t>
  </si>
  <si>
    <t>М'ЯКЕНЬКІВКА</t>
  </si>
  <si>
    <t>ПОЛТАВСЬКА область, РЕШЕТИЛІВСЬКИЙ район, село М'ЯКЕНЬКІВКА, вулиця Центральна, 1</t>
  </si>
  <si>
    <t>e7ef8a5f-024f-49ad-bb61-d6dd2b4e6462</t>
  </si>
  <si>
    <t>КОМУНАЛЬНЕ НЕКОМЕРЦІЙНЕ ПІДПРИЄМСТВО "КОНСУЛЬТАТИВНО-ДІАГНОСТИЧНИЙ ЦЕНТР" ДЕСНЯНСЬКОГО РАЙОНУ М. КИЄВА, ФІЛІЯ №4</t>
  </si>
  <si>
    <t>e7f129df-4127-4ec2-acb0-0f7a16d0c183</t>
  </si>
  <si>
    <t>e7f17fa2-787d-4547-88bc-e808262110d1</t>
  </si>
  <si>
    <t>Амбулаторія загальної практики-сімейної медицини с.В.Бийгань</t>
  </si>
  <si>
    <t>ВЕЛИКА БИЙГАНЬ</t>
  </si>
  <si>
    <t>ЗАКАРПАТСЬКА область, БЕРЕГІВСЬКИЙ район, село ВЕЛИКА БИЙГАНЬ, вулиця Головна, 61</t>
  </si>
  <si>
    <t>e7f2f4e5-fa0a-40a4-af84-03f60b110003</t>
  </si>
  <si>
    <t>Травматологічний пункт консультативно-діагностичного центру №29"</t>
  </si>
  <si>
    <t>ОДЕСЬКА область, ОДЕСЬКА район, місто ОДЕСА, проспект Добровольського, 100</t>
  </si>
  <si>
    <t>e7f3fe3c-69c4-443a-9682-3650c3dabba4</t>
  </si>
  <si>
    <t>Прикарпатське відділення екстреної ( швидкої ) медичної допомоги</t>
  </si>
  <si>
    <t>e7f5dd67-360c-45b0-932e-12cf4e0a961b</t>
  </si>
  <si>
    <t>Фельдшерський пункт с.Селець</t>
  </si>
  <si>
    <t>СЕЛЕЦЬ</t>
  </si>
  <si>
    <t>ЖИТОМИРСЬКА область, НАРОДИЦЬКИЙ район, село СЕЛЕЦЬ, вулиця Польва, 8а</t>
  </si>
  <si>
    <t>e7fb6139-36d2-47cf-b5e7-afb140546646</t>
  </si>
  <si>
    <t>Дунаєвецька амбулаторія загальної практики сімейної медицини</t>
  </si>
  <si>
    <t>ХМЕЛЬНИЦЬКА область, ДУНАЄВЕЦЬКИЙ район, смт. ДУНАЇВЦІ, вулиця Травнева, 22</t>
  </si>
  <si>
    <t>e7fd0d4c-d17a-4e04-ab8e-dbbd28ca9da4</t>
  </si>
  <si>
    <t>ОДЕСЬКА область, місто ІЗМАЇЛ, вулиця Комерційна, 111-А</t>
  </si>
  <si>
    <t>e80b1937-fb92-4951-927e-b54c0aa69237</t>
  </si>
  <si>
    <t>Бірківська АЗПСМ</t>
  </si>
  <si>
    <t>ВОЛИНСЬКА область, ЛЮБЕШІВСЬКИЙ район, село БІРКИ, вулиця Поліська, 43а</t>
  </si>
  <si>
    <t>e80bdefa-9dd9-4875-8714-b70040c0b7bd</t>
  </si>
  <si>
    <t>e80e7fde-8303-4e9c-bbbc-6f8de5935a3f</t>
  </si>
  <si>
    <t>ШАЙБІВКА</t>
  </si>
  <si>
    <t>ТЕРНОПІЛЬСЬКА область, БЕРЕЖАНСЬКИЙ район, село ШАЙБІВКА, вулиця Шайбівецька, 53</t>
  </si>
  <si>
    <t>e814be3a-9b0d-43f9-b2c4-91b60fad8630</t>
  </si>
  <si>
    <t>Підстанція міста Новогродівка</t>
  </si>
  <si>
    <t>ДОНЕЦЬКА область, місто НОВОГРОДІВКА, вулиця 10 років незалежності України, 3</t>
  </si>
  <si>
    <t>e819b38c-2249-4f10-92e2-5882597e281e</t>
  </si>
  <si>
    <t>Трушківська амбулаторія загальної практики сімейної  медицини</t>
  </si>
  <si>
    <t>ТРУШКИ</t>
  </si>
  <si>
    <t>КИЇВСЬКА область, село ТРУШКИ, вулиця Шевченко, 1</t>
  </si>
  <si>
    <t>e81b58f4-50c3-4cfa-a675-f2ccde603db2</t>
  </si>
  <si>
    <t>Коломський  фельдшерський пункт</t>
  </si>
  <si>
    <t>КОЛОМ'Є</t>
  </si>
  <si>
    <t>ХМЕЛЬНИЦЬКА область, СЛАВУТСЬКИЙ район, село КОЛОМ'Є, вулиця Шевченка, 13</t>
  </si>
  <si>
    <t>e82140e4-d01e-4866-bedd-ac128bc1ee29</t>
  </si>
  <si>
    <t>КОМУНАЛЬНЕ НЕКОМЕРЦІЙНЕ ПІДПРИЄМСТВО "СТЕБНИЦЬКА МІСЬКА ЛІКАРНЯ" ДРОГОБИЦЬКОЇ МІСЬКОЇ РАДИ (поліклінічне вдділення)</t>
  </si>
  <si>
    <t>e824edce-d74f-45dc-9124-6d1490009922</t>
  </si>
  <si>
    <t>Загвіздянська амбулаторія загальної практики сімейної медицини</t>
  </si>
  <si>
    <t>ІВАНО-ФРАНКІВСЬКА область, село ЗАГВІЗДЯ, вулиця Липова-Осада, 22з</t>
  </si>
  <si>
    <t>e8268c98-de03-48ef-8a71-61364f2c49d2</t>
  </si>
  <si>
    <t>ФОП " Губарь Н. В."</t>
  </si>
  <si>
    <t>ХАРКІВСЬКА область, ЗМІЇВСЬКИЙ район, смт. СЛОБОЖАНСЬКЕ, вулиця Оздоровча, 2А</t>
  </si>
  <si>
    <t>e827f862-c6d6-465c-9dfa-48fb9ceb141c</t>
  </si>
  <si>
    <t>ФАП с.Нижня Будаківка</t>
  </si>
  <si>
    <t>НИЖНЯ БУДАКІВКА</t>
  </si>
  <si>
    <t>ПОЛТАВСЬКА область, ЛОХВИЦЬКИЙ район, село НИЖНЯ БУДАКІВКА, вулиця Чупаки, 1</t>
  </si>
  <si>
    <t>e82b50ce-1866-428b-b30e-f5afc2814d7f</t>
  </si>
  <si>
    <t>Комунальне некомерційне підприємство "Вовчанська центральна районна лікарня" Вовчанської міської ради  (Шевченка,24)</t>
  </si>
  <si>
    <t>ХАРКІВСЬКА область, ВОВЧАНСЬКИЙ район, місто ВОВЧАНСЬК, вулиця Шевченка, 24</t>
  </si>
  <si>
    <t>e82e86de-3d3a-4cba-a11f-7444c1d09c6f</t>
  </si>
  <si>
    <t>Фельдшерський пункт с. Рівне</t>
  </si>
  <si>
    <t>ДОНЕЦЬКА область, ПОКРОВСЬКИЙ район, село РІВНЕ, вулиця Центральна, 24</t>
  </si>
  <si>
    <t>e82ef1ec-2804-41e3-9dbf-03260b2d324f</t>
  </si>
  <si>
    <t>ФП с. Осолинка</t>
  </si>
  <si>
    <t>ОСОЛИНКА</t>
  </si>
  <si>
    <t>ВІННИЦЬКА область, ЛІТИНСЬКИЙ район, село ОСОЛИНКА, вулиця Центральна, 45</t>
  </si>
  <si>
    <t>e8363435-eb7d-4de3-a99b-347ebcecc7b2</t>
  </si>
  <si>
    <t>Комунальне некомерційне підприємство "Міська клінічна лікарня №3" Чернівецької міської ради</t>
  </si>
  <si>
    <t>ЧЕРНІВЕЦЬКА область, місто ЧЕРНІВЦІ, вулиця Головна, 100</t>
  </si>
  <si>
    <t>e839dc34-569f-4be7-a521-f8d0c6780ade</t>
  </si>
  <si>
    <t>Комунальне некомерційне підприємство "Міська дитяча клінічна лікарня № 19" Харківської міської ради Центр первинної медичної допомоги, філія № 1</t>
  </si>
  <si>
    <t>e83b1161-623a-48b4-a100-4191b26f51e5</t>
  </si>
  <si>
    <t>Хмільницький фельдшерський пункт</t>
  </si>
  <si>
    <t>ХМІЛЬНИЦЯ</t>
  </si>
  <si>
    <t>ЧЕРНІГІВСЬКА область, ЧЕРНІГІВСЬКИЙ район, село ХМІЛЬНИЦЯ, вулиця Шкільна, 4/1</t>
  </si>
  <si>
    <t>e83ccb89-1bff-4dba-af1d-eae9f659f022</t>
  </si>
  <si>
    <t>ОДЕСЬКА область, МИКОЛАЇВСЬКИЙ район, смт. МИКОЛАЇВКА, вулиця Чкалова, 50-В</t>
  </si>
  <si>
    <t>e841eb91-aeee-43b9-b073-efd35ff0e13d</t>
  </si>
  <si>
    <t>Амбулаторія №1 КНП "СЦПМСД" м.Сєвєродонецьк</t>
  </si>
  <si>
    <t>e849ff78-e350-4f54-a5a3-d7755fddbe79</t>
  </si>
  <si>
    <t>Новоайдарський центр первинної медико-санітарної допомоги</t>
  </si>
  <si>
    <t>ЛУГАНСЬКА область, НОВОАЙДАРСЬКИЙ район, смт. НОВОАЙДАР, вулиця Незалежності, 20 З</t>
  </si>
  <si>
    <t>e84c8d33-8f86-4998-a6b5-846a95607aec</t>
  </si>
  <si>
    <t>КНП "Хмельницький обласний госпіталь ветеранів війни" Хмельницької обласної ради</t>
  </si>
  <si>
    <t>e85281ec-8e7e-4a8c-b869-cba72a4adf66</t>
  </si>
  <si>
    <t>Фельдшерський пункт с. Соснівка</t>
  </si>
  <si>
    <t>КИЇВСЬКА область, ПЕРЕЯСЛАВ-ХМЕЛЬНИЦЬКИЙ район, село СОМКОВА ДОЛИНА, вулиця Поліська, 40</t>
  </si>
  <si>
    <t>e85472a7-33da-4762-87ad-ed7d0478aac2</t>
  </si>
  <si>
    <t>Веселинівський пункт постійного базування бригад екстреної (швидкої) медичної допомоги</t>
  </si>
  <si>
    <t>МИКОЛАЇВСЬКА область, смт. ВЕСЕЛИНОВЕ, вулиця Одеська, 82</t>
  </si>
  <si>
    <t>e860cc89-8df1-4717-8c16-87149a30d166</t>
  </si>
  <si>
    <t>Фельдшерсько-акушерський пункт с. Підруда</t>
  </si>
  <si>
    <t>ПОЛТАВСЬКА область, МИРГОРОДСЬКИЙ район, село РУДА, вулиця Козака, 29-а</t>
  </si>
  <si>
    <t>e862a4c0-264f-4754-8625-938e2786fca9</t>
  </si>
  <si>
    <t>АЗПСМ с. Тетерівка Житомирського району</t>
  </si>
  <si>
    <t>ЖИТОМИРСЬКА область, ЖИТОМИРСЬКИЙ район, село ТЕТЕРІВКА, вулиця ШЕВЧЕНКА, 42</t>
  </si>
  <si>
    <t>e864eda7-6c9b-422a-9406-07f77ac639bc</t>
  </si>
  <si>
    <t>Амбулаторія загальної практики-сімейної медицини смт.Демидівка</t>
  </si>
  <si>
    <t>РІВНЕНСЬКА область, ДЕМИДІВСЬКИЙ район, смт. ДЕМИДІВКА, вулиця Відродження, 6</t>
  </si>
  <si>
    <t>e865d066-cb7f-4af8-aa5a-c64fdb5d0769</t>
  </si>
  <si>
    <t>КНП "ЦПМСД № 3 Дарницького р-ну м. Києва" Амбулаторія ЗПСМ № 6</t>
  </si>
  <si>
    <t>e86e7807-739f-4c3f-8fd1-eb58d39de00f</t>
  </si>
  <si>
    <t>Місце надання медичних послуг  2</t>
  </si>
  <si>
    <t>e86e8dfd-6354-45be-9aa1-a030b4bfac85</t>
  </si>
  <si>
    <t>КІРОВОГРАДСЬКА область, СВІТЛОВОДСЬКИЙ район, село МИКІЛЬСЬКЕ, вулиця Київська, 28</t>
  </si>
  <si>
    <t>e86f0683-19cc-4377-a1aa-efb4d48e9106</t>
  </si>
  <si>
    <t>Фельдшерський пункт села Калинове</t>
  </si>
  <si>
    <t>ХАРКІВСЬКА область, БОРІВСЬКИЙ район, село КАЛИНОВЕ, вулиця Центральна, 13</t>
  </si>
  <si>
    <t>e8704412-5611-4213-8ae6-906e4d057747</t>
  </si>
  <si>
    <t>КП "Міський лікувально-діагностичний центр" місце надання послуг 3</t>
  </si>
  <si>
    <t>ВІННИЦЬКА область, місто ВІННИЦЯ, вулиця Магістратська, 37А</t>
  </si>
  <si>
    <t>e878420e-1311-415c-8a25-9ce54c12ef4b</t>
  </si>
  <si>
    <t>Обласний центр нефрології, гемодіалізу та перитонеального діалізу  з філією в Голопристанській ЦРЛ комунального некомерційного підприємства «Херсонська обласна клінічна лікарня» Херсонської обласної р</t>
  </si>
  <si>
    <t>ХЕРСОНСЬКА область, місто ГОЛА ПРИСТАНЬ, вулиця Санаторна, 7</t>
  </si>
  <si>
    <t>e87eb211-1471-411e-8caa-6eab6abeabbe</t>
  </si>
  <si>
    <t>Новооржицька амбулаторія ЗПСМ</t>
  </si>
  <si>
    <t>НОВООРЖИЦЬКЕ</t>
  </si>
  <si>
    <t>ПОЛТАВСЬКА область, ОРЖИЦЬКИЙ район, смт. НОВООРЖИЦЬКЕ, вулиця Миру, 2</t>
  </si>
  <si>
    <t>e889f4d6-1b02-4233-be6a-d8bcb4d20626</t>
  </si>
  <si>
    <t>Комунальне некомерційне підприємство Гніздичівська амбулаторія  загальної практики - сімейної медицини Гніздичівської селищної ради (Покрівці)</t>
  </si>
  <si>
    <t>ПОКРІВЦІ</t>
  </si>
  <si>
    <t>ЛЬВІВСЬКА область, ЖИДАЧІВСЬКИЙ район, село ПОКРІВЦІ, вулиця І. Франка, 72</t>
  </si>
  <si>
    <t>e88baa1b-0c7e-488c-b1ca-2c8b8c20bf32</t>
  </si>
  <si>
    <t>Максимівська АЗПСМ</t>
  </si>
  <si>
    <t>ПОЛТАВСЬКА область, КРЕМЕНЧУЦЬКИЙ район, село МАКСИМІВКА, вулиця Соборності, 6</t>
  </si>
  <si>
    <t>e88dd1e8-0680-43f6-b064-b12dd5db6815</t>
  </si>
  <si>
    <t>ФАП с.Киселі</t>
  </si>
  <si>
    <t>КИСЕЛІ</t>
  </si>
  <si>
    <t>ХАРКІВСЬКА область, ПЕРВОМАЙСЬКИЙ район, село КИСЕЛІ, вулиця Перемоги, 69</t>
  </si>
  <si>
    <t>e89442c1-15ec-4400-8460-73ed5d3076c2</t>
  </si>
  <si>
    <t>Фельдшерсько-акушерський пункт с. Снідавка</t>
  </si>
  <si>
    <t>СНІДАВКА</t>
  </si>
  <si>
    <t>ІВАНО-ФРАНКІВСЬКА область, КОСІВСЬКИЙ район, село СНІДАВКА, вулиця без назви, 1</t>
  </si>
  <si>
    <t>e8977a1f-e72a-4a9e-968c-3fecd80c6ea8</t>
  </si>
  <si>
    <t>ФАП села Тетянівка лікарської амбулаторії села Маяки</t>
  </si>
  <si>
    <t>ТЕТЯНІВКА</t>
  </si>
  <si>
    <t>ДОНЕЦЬКА область, СЛОВ'ЯНСЬКИЙ район, село ТЕТЯНІВКА, вулиця Центральна, 27</t>
  </si>
  <si>
    <t>e897da24-8cbb-42ad-99be-ff188dbde10c</t>
  </si>
  <si>
    <t>АЗПСМ Стрижавська</t>
  </si>
  <si>
    <t>СТРИЖАВКА</t>
  </si>
  <si>
    <t>ВІННИЦЬКА область, ВІННИЦЬКИЙ район, смт. СТРИЖАВКА, вулиця 40-річчя перемоги, 6</t>
  </si>
  <si>
    <t>e89a067a-78b4-4cdb-b95d-5e57b350e51b</t>
  </si>
  <si>
    <t>Микулицька амбулаторія загальної практики сімейної медицини</t>
  </si>
  <si>
    <t>МИКУЛИЧІ</t>
  </si>
  <si>
    <t>КИЇВСЬКА область, БОРОДЯНСЬКИЙ район, село МИКУЛИЧІ, вулиця Центральна, 3</t>
  </si>
  <si>
    <t>e89bebe6-1dd7-4d48-a0d7-ad510e476beb</t>
  </si>
  <si>
    <t>Фельдшерський пункт с.Баранове</t>
  </si>
  <si>
    <t>ГРИНЦІВ РІГ</t>
  </si>
  <si>
    <t>ХАРКІВСЬКА область, ВАЛКІВСЬКИЙ район, село ГРИНЦІВ РІГ, вулиця Центральна, 26</t>
  </si>
  <si>
    <t>e89efe74-c051-4bc9-837d-018e87aa1a59</t>
  </si>
  <si>
    <t>Річицька АЗПСМ</t>
  </si>
  <si>
    <t>РІЧИЦЯ</t>
  </si>
  <si>
    <t>ВОЛИНСЬКА область, РАТНІВСЬКИЙ район, село РІЧИЦЯ, вулиця Шкільна, 8</t>
  </si>
  <si>
    <t>e89f1622-12ca-42e7-b2ab-9b25ec19df17</t>
  </si>
  <si>
    <t>Амбулаторія загальної практики-сімейної медицини «ЕКСПРЕС-МЕД»</t>
  </si>
  <si>
    <t>ОДЕСЬКА область, ЛИМАНСЬКИЙ район, село НОВА ДОФІНІВКА, вулиця Центральна, 6</t>
  </si>
  <si>
    <t>e8a16edf-69ec-4ad6-b5b0-d21362a5a094</t>
  </si>
  <si>
    <t>Амбулаторія загальної практики сімейної медицини с.Кишин</t>
  </si>
  <si>
    <t>КИШИН</t>
  </si>
  <si>
    <t>ЖИТОМИРСЬКА область, село КИШИН, вулиця Житомирська, 71 А</t>
  </si>
  <si>
    <t>e8a89e04-f875-40a7-b437-e6aebd41f376</t>
  </si>
  <si>
    <t>КНП "ДМП № 3" ОМР Амбулаторія  № 1</t>
  </si>
  <si>
    <t>e8aa899f-1fd7-4aa0-a97e-678973dc50e2</t>
  </si>
  <si>
    <t>АЗПСМ с.Пустовійти</t>
  </si>
  <si>
    <t>ПУСТОВІЙТИ</t>
  </si>
  <si>
    <t>ВІННИЦЬКА область, ХМІЛЬНИЦЬКИЙ район, село ПУСТОВІЙТИ, вулиця Центральна, 108А</t>
  </si>
  <si>
    <t>e8adf0c1-9800-4291-833d-5777d16d9dec</t>
  </si>
  <si>
    <t>Миколаївська лікарська амбулаторія загальної практики сімейної медицини</t>
  </si>
  <si>
    <t>КІРОВОГРАДСЬКА область, КІРОВОГРАДСЬКИЙ район, село МИКОЛАЇВКА, вулиця Р.Майстерюка, 75</t>
  </si>
  <si>
    <t>e8b44523-79da-430a-bebb-43f1ad2ef079</t>
  </si>
  <si>
    <t>e8b8998f-3f78-48aa-a7f0-0123e6960324</t>
  </si>
  <si>
    <t>ЛЬВІВСЬКА область, місто ЛЬВІВ, вулиця вулиця Некрасова, 4</t>
  </si>
  <si>
    <t>e8c1e13e-411e-4f82-9c78-9aabfa974905</t>
  </si>
  <si>
    <t>ФАП с. Чайчинці</t>
  </si>
  <si>
    <t>ЧАЙЧИНЦІ</t>
  </si>
  <si>
    <t>ТЕРНОПІЛЬСЬКА область, ЛАНОВЕЦЬКИЙ район, село ЧАЙЧИНЦІ, вулиця ПІДЛІСНА, 29</t>
  </si>
  <si>
    <t>e8cae171-1a94-4965-b2d6-08fbace834c4</t>
  </si>
  <si>
    <t>Квітневська амбулаторія загальної практики - сімейної медицини</t>
  </si>
  <si>
    <t>ХМЕЛЬНИЦЬКА область, БІЛОГІРСЬКИЙ район, село КВІТНЕВЕ, вулиця Садова, 8а</t>
  </si>
  <si>
    <t>e8cef106-1587-4a05-a8ef-e58435d2b6ca</t>
  </si>
  <si>
    <t>КНП Варвинський ЦПМСД</t>
  </si>
  <si>
    <t>ЧЕРНІГІВСЬКА область, ВАРВИНСЬКИЙ район, смт. ВАРВА, вулиця 9 травня, 2А</t>
  </si>
  <si>
    <t>e8d15329-5cce-477b-9dc6-79c689369932</t>
  </si>
  <si>
    <t>Східницька амбулаторія загальної практики - сімейної медицини</t>
  </si>
  <si>
    <t>ЛЬВІВСЬКА область, смт. СХІДНИЦЯ, вулиця Золота Баня, 20</t>
  </si>
  <si>
    <t>e8d1a547-70fd-4255-9812-84472a4f3419</t>
  </si>
  <si>
    <t>Тарасівський фельдшерсько - акушерський пункт</t>
  </si>
  <si>
    <t>ПОЛТАВСЬКА область, ОРЖИЦЬКИЙ район, село ТАРАСІВКА, вулиця Миру, 51</t>
  </si>
  <si>
    <t>e8d52dfc-9131-4326-9b50-c4a789b29dbc</t>
  </si>
  <si>
    <t>АЗПСМ с. Майдан</t>
  </si>
  <si>
    <t>ЗАКАРПАТСЬКА область, МІЖГІРСЬКИЙ район, село МАЙДАН, вулиця Верховинська, 63</t>
  </si>
  <si>
    <t>e8d8cfa0-5dae-448f-aba0-ff109222b879</t>
  </si>
  <si>
    <t>Цвітоський фельдшерсько-акушерський пункт</t>
  </si>
  <si>
    <t>ЦВІТОХА</t>
  </si>
  <si>
    <t>ХМЕЛЬНИЦЬКА область, СЛАВУТСЬКИЙ район, село ЦВІТОХА, вулиця Набережна, 90</t>
  </si>
  <si>
    <t>e8d9208c-287e-4314-a0ae-2a4881646e6a</t>
  </si>
  <si>
    <t>Фельдшерський пункт  с. Антонівка</t>
  </si>
  <si>
    <t>ЧЕРКАСЬКА область, УМАНСЬКИЙ район, село АНТОНІВКА, провулок Шевченка, 2-а</t>
  </si>
  <si>
    <t>e8e17bff-2b0a-4923-b402-bd92554f478c</t>
  </si>
  <si>
    <t>Смолянський фельдшерський пункт</t>
  </si>
  <si>
    <t>СМОЛЯНКА</t>
  </si>
  <si>
    <t>ЧЕРНІГІВСЬКА область, КУЛИКІВСЬКИЙ район, село СМОЛЯНКА, вулиця Гончара, 69А</t>
  </si>
  <si>
    <t>e8e45b12-5e5c-4d0f-869e-9a8ce057cf6a</t>
  </si>
  <si>
    <t>Загальна практика-сімейна медицина,сестринська справа Фізична особа-підприємець Бібен Тамара Василівна</t>
  </si>
  <si>
    <t>ЗАКАРПАТСЬКА область, ТЯЧІВСЬКИЙ район, село ВІЛЬХІВЦІ-ЛАЗИ, вулиця шевченка, 160</t>
  </si>
  <si>
    <t>e8ea9381-f768-4ba3-97f8-0edf8bfb6b3f</t>
  </si>
  <si>
    <t>АЗПСМ с. Коблево</t>
  </si>
  <si>
    <t>МИКОЛАЇВСЬКА область, БЕРЕЗАНСЬКИЙ район, село КОБЛЕВЕ, вулиця Степова, 2</t>
  </si>
  <si>
    <t>e8effbf8-9c14-4eff-9674-f45df6625ee7</t>
  </si>
  <si>
    <t>дільничний кабінет лікаря загальної практики - сімейного лікаря Бучацької центральної АЗПСМ</t>
  </si>
  <si>
    <t>ТЕРНОПІЛЬСЬКА область, БУЧАЦЬКИЙ район, місто БУЧАЧ, вулиця Павла Тичини, 2</t>
  </si>
  <si>
    <t>e8fe9ffb-cbe7-43ae-bcd4-4027e24d59c2</t>
  </si>
  <si>
    <t>Фельдшерсько-акушерський пункт с.Чома</t>
  </si>
  <si>
    <t>ЧОМА</t>
  </si>
  <si>
    <t>ЗАКАРПАТСЬКА область, БЕРЕГІВСЬКИЙ район, село ЧОМА, вулиця Петефі, 53</t>
  </si>
  <si>
    <t>e9020500-1b84-42dc-9391-b86c6d2c5b3d</t>
  </si>
  <si>
    <t>Амбулаторія загальної практики - сімейної медицини с. Івано - Шийчине</t>
  </si>
  <si>
    <t>ІВАНО-ШИЙЧИНЕ</t>
  </si>
  <si>
    <t>ХАРКІВСЬКА область, БОГОДУХІВСЬКИЙ район, село ІВАНО-ШИЙЧИНЕ, вулиця Центральна, 20а</t>
  </si>
  <si>
    <t>e90e08e2-3378-4dc0-a9a6-7622a34fc582</t>
  </si>
  <si>
    <t>АЗПСМ с.Оноківці</t>
  </si>
  <si>
    <t>ЗАКАРПАТСЬКА область, УЖГОРОДСЬКИЙ район, село ОНОКІВЦІ, вулиця Кільцева, 15</t>
  </si>
  <si>
    <t>e92106c5-ce51-443b-9177-39967ba41fb5</t>
  </si>
  <si>
    <t>ФАП Наталівка</t>
  </si>
  <si>
    <t>ПОЛТАВСЬКА область, ГРЕБІНКІВСЬКИЙ район, село НАТАЛІВКА, вулиця Вишнева, 7а</t>
  </si>
  <si>
    <t>e92236dd-877f-4020-8121-1ebb0fd90aad</t>
  </si>
  <si>
    <t>ФАП с. Житники</t>
  </si>
  <si>
    <t>ВІННИЦЬКА область, МУРОВАНОКУРИЛОВЕЦЬКИЙ район, село ЖИТНИКИ, вулиця Шевченка, 25</t>
  </si>
  <si>
    <t>e922ef6e-c057-4136-9793-5ced41813bbc</t>
  </si>
  <si>
    <t>Фельдшерсько-акушерський пункт с. Дубки</t>
  </si>
  <si>
    <t>ДУБКА</t>
  </si>
  <si>
    <t>ІВАНО-ФРАНКІВСЬКА область, ГОРОДЕНКІВСЬКИЙ район, село ДУБКА, вулиця Шевченка, 1</t>
  </si>
  <si>
    <t>e92c4870-1dc4-4769-a7b6-e59cdfd9a6c1</t>
  </si>
  <si>
    <t>Коробчинська амбулаторія загальної практики-сімейної медицини</t>
  </si>
  <si>
    <t>КОРОБЧИНЕ</t>
  </si>
  <si>
    <t>КІРОВОГРАДСЬКА область, НОВОМИРГОРОДСЬКИЙ район, село КОРОБЧИНЕ, вулиця Центральна, 10</t>
  </si>
  <si>
    <t>e92df0a4-09e1-48fc-b0fa-69e79f354e28</t>
  </si>
  <si>
    <t>ВІННИЦЬКА область, ЧЕРНІВЕЦЬКИЙ район, село БЕРЕЗІВКА, вулиця Центральна, 4</t>
  </si>
  <si>
    <t>e931522c-3366-4275-a906-ddaaac3407e8</t>
  </si>
  <si>
    <t>КОМУНАЛЬНЕ НЕКОМЕРЦІЙНЕ ПІДПРИЄМСТВО "ЦЕНТР ПЕРВИННОЇ МЕДИКО-САНІТАРНОЇ ДОПОМОГИ М. ГОРІШНІ ПЛАВНІ ГОРІШНЬОПЛАВНІВСЬКОЇ МІСЬКОЇ РАДИ ПОЛТАВСЬКОЇ ОБЛАСТІ" (просп. Героїв Дніпра, буд. 23)</t>
  </si>
  <si>
    <t>ПОЛТАВСЬКА область, місто ГОРІШНІ ПЛАВНІ, проспект Героїв Дніпра, 23</t>
  </si>
  <si>
    <t>e93465e9-f9e0-427d-a178-5f586b007a89</t>
  </si>
  <si>
    <t>Амбулаторія загальної практики сімейної медицини смт.Цибулів</t>
  </si>
  <si>
    <t>ЦИБУЛІВ</t>
  </si>
  <si>
    <t>ЧЕРКАСЬКА область, МОНАСТИРИЩЕНСЬКИЙ район, смт. ЦИБУЛІВ, вулиця Лесі Українки, 4</t>
  </si>
  <si>
    <t>e93b3825-20c2-488b-933b-2356f62d8e03</t>
  </si>
  <si>
    <t>Тимонівська амбулаторія загальної практики сімейної медицини</t>
  </si>
  <si>
    <t>ТИМОНОВЕ</t>
  </si>
  <si>
    <t>ЛУГАНСЬКА область, ТРОЇЦЬКИЙ район, село ТИМОНОВЕ, вулиця Шкільна, 10/1</t>
  </si>
  <si>
    <t>e93e5842-ae27-4637-bd20-5587893cd874</t>
  </si>
  <si>
    <t>Комунальне некомерційне підприємство "Обласна лікарня "Хоспіс" Херсонської обласної ради</t>
  </si>
  <si>
    <t>ХЕРСОНСЬКА область, місто ХЕРСОН, вулиця Морська, 4</t>
  </si>
  <si>
    <t>e93fa416-f5e4-48dc-9b9d-5806a09d0599</t>
  </si>
  <si>
    <t>Місце надання послуги 2</t>
  </si>
  <si>
    <t>ДОНЕЦЬКА область, місто ЛИМАН, вулиця Свободи, 25</t>
  </si>
  <si>
    <t>e9404e8f-0c69-4a7e-a6a4-48bbff338eef</t>
  </si>
  <si>
    <t>Старовойтовський фельдшерсько-акушерський пункт</t>
  </si>
  <si>
    <t>СТАРОВОЙТОВЕ</t>
  </si>
  <si>
    <t>ВОЛИНСЬКА область, ЛЮБОМЛЬСЬКИЙ район, село СТАРОВОЙТОВЕ, вулиця Зарічна, 8</t>
  </si>
  <si>
    <t>e9474b20-7a51-48c4-8140-30d69d351c50</t>
  </si>
  <si>
    <t>Пункт екстреної ( швидкої ) медичної допомоги " Садгора - 2 "</t>
  </si>
  <si>
    <t>ЧЕРНІВЕЦЬКА область, місто ЧЕРНІВЦІ, вулиця Хотинська, 43Б</t>
  </si>
  <si>
    <t>e9483442-b609-474a-97bd-303d39b9145c</t>
  </si>
  <si>
    <t>Амбулаторія загальної практики - сімейного типу смт.Розділ КНП «Миколаївська МЛ»</t>
  </si>
  <si>
    <t>e9484707-097c-47e0-b632-28f8cb4ed522</t>
  </si>
  <si>
    <t>КОНСУЛЬТАТИВНО-ДІАГНОСТИЧНЕ ВІДДІЛЕННЯ ХОРТИЦЬКОГО РАЙОНУ ТОВАРИСТВА З ОБМЕЖЕНОЮ ВІДПОВІДАЛЬНІСТЮ "ВІТАЦЕНТР"</t>
  </si>
  <si>
    <t>ЗАПОРІЗЬКА область, місто ЗАПОРІЖЖЯ, вулиця Новгородська, 28А</t>
  </si>
  <si>
    <t>e94c673f-24db-4835-8b2e-e178405e5834</t>
  </si>
  <si>
    <t>Фельдшерсько – акушерський пункт с.Чорна Кам'янка</t>
  </si>
  <si>
    <t>ЧОРНА КАМ'ЯНКА</t>
  </si>
  <si>
    <t>ЧЕРКАСЬКА область, село ЧОРНА КАМ'ЯНКА, вулиця Янковенка, 15а</t>
  </si>
  <si>
    <t>e94ce8cd-24a8-422b-9f7e-1a319c9d14c8</t>
  </si>
  <si>
    <t>Зеленопільський ФП</t>
  </si>
  <si>
    <t>ЗЕЛЕНОПІЛЛЯ</t>
  </si>
  <si>
    <t>ЗАПОРІЗЬКА область, ЗАПОРІЗЬКИЙ район, село ЗЕЛЕНОПІЛЛЯ, вулиця Научна, 38</t>
  </si>
  <si>
    <t>e94e9f8d-fc1e-4508-99a1-0b0023273c1d</t>
  </si>
  <si>
    <t>Амбулаторія загальної практики - сімейної медицини смт. Ромодан</t>
  </si>
  <si>
    <t>ПОЛТАВСЬКА область, МИРГОРОДСЬКИЙ район, смт. РОМОДАН, вулиця Полтавська, 1-а</t>
  </si>
  <si>
    <t>e965c886-f6e6-418c-bf51-c96e7f464fe2</t>
  </si>
  <si>
    <t>Чернявщинська АЗПСМ (КНП "Юр'ївський ЦПМСД")</t>
  </si>
  <si>
    <t>ЧЕРНЯВЩИНА</t>
  </si>
  <si>
    <t>ДНІПРОПЕТРОВСЬКА область, ЮР'ЇВСЬКИЙ район, село ЧЕРНЯВЩИНА, вулиця Тараса Шевченка, 61</t>
  </si>
  <si>
    <t>e969c933-4111-402b-9fe3-7935993da83b</t>
  </si>
  <si>
    <t>ЧЕРНЯКІВКА</t>
  </si>
  <si>
    <t>ПОЛТАВСЬКА область, ЧУТІВСЬКИЙ район, село ЧЕРНЯКІВКА, провулок Мирний, 2а</t>
  </si>
  <si>
    <t>e96b5f23-858d-45b2-b3d7-7d4dd44c209e</t>
  </si>
  <si>
    <t>ЧЕРНІВЕЦЬКА область, місто ЧЕРНІВЦІ, вулиця Федьковича, 54</t>
  </si>
  <si>
    <t>e96e5cef-359b-4d70-a56c-6f3ce0773d11</t>
  </si>
  <si>
    <t>Вирішальненська АЗПСМ №1</t>
  </si>
  <si>
    <t>ПОЛТАВСЬКА область, ЛОХВИЦЬКИЙ район, село ВИРІШАЛЬНЕ, вулиця Свободи, 14</t>
  </si>
  <si>
    <t>e96f962a-5f75-4ae9-bc2a-c5426ba59ded</t>
  </si>
  <si>
    <t>e972050a-ffbd-4727-b239-e6fd4a8cf4b1</t>
  </si>
  <si>
    <t>Неполоковецька АЗПСМ</t>
  </si>
  <si>
    <t>ЧЕРНІВЕЦЬКА область, КІЦМАНСЬКИЙ район, смт. НЕПОЛОКІВЦІ, вулиця Т. Шевченка, 34</t>
  </si>
  <si>
    <t>e9734b92-5e3c-42bc-9ccf-2b40ce299302</t>
  </si>
  <si>
    <t>ЛЬВІВСЬКА область, місто ДРОГОБИЧ, вулиця Івана Франка, 4</t>
  </si>
  <si>
    <t>e9748380-b9b2-40a1-a7d8-4755306a2581</t>
  </si>
  <si>
    <t>Амбулаторія по м.Гребінка</t>
  </si>
  <si>
    <t>ПОЛТАВСЬКА область, ГРЕБІНКІВСЬКИЙ район, місто ГРЕБІНКА, провулок Спортивний, 11</t>
  </si>
  <si>
    <t>e9774ebf-b1ff-4560-906e-38426019a0b8</t>
  </si>
  <si>
    <t>Пункт здоров'я с.Підкамінь</t>
  </si>
  <si>
    <t>ІВАНО-ФРАНКІВСЬКА область, РОГАТИНСЬКИЙ район, село ПІДКАМІНЬ, вулиця Л.Українки, 32а</t>
  </si>
  <si>
    <t>e9776557-01f2-42b1-9721-81ca9b1b6598</t>
  </si>
  <si>
    <t>Амбулаторія  загальної практики сімейної медицини Б-Дністровського районого ЦПМСД  с. Красна Коса</t>
  </si>
  <si>
    <t>КРАСНА КОСА</t>
  </si>
  <si>
    <t>ОДЕСЬКА область, БІЛГОРОД-ДНІСТРОВСЬКИЙ район, село КРАСНА КОСА, вулиця Мічуріна, 14</t>
  </si>
  <si>
    <t>e977a441-c75a-4ad5-9b97-3f2edd70bb08</t>
  </si>
  <si>
    <t>Підстанція № 4 КНП "Центр екстреної медичної допомоги та медицини катастроф у Кіровоградській області Кіровоградської обласної ради"</t>
  </si>
  <si>
    <t>КІРОВОГРАДСЬКА область, місто ЗНАМ'ЯНКА, вулиця Героїв Крут, 12</t>
  </si>
  <si>
    <t>e982f168-d355-44ba-8513-451faafc3ff1</t>
  </si>
  <si>
    <t>Фельдшерський пункт  с.Млинок</t>
  </si>
  <si>
    <t>ЖИТОМИРСЬКА область, ОЛЕВСЬКИЙ район, село МЛИНОК, вулиця Партизанська, 31 А</t>
  </si>
  <si>
    <t>e98314c2-e6ae-41ce-96df-b24c687cb8a6</t>
  </si>
  <si>
    <t>ПІРНІВСЬКА АМБУЛАТОРІЇ ЗАГАЛЬНОЇ ПРАКТИКИ СІМЕЙНОЇ МЕДИЦИНИ</t>
  </si>
  <si>
    <t>ПІРНОВЕ</t>
  </si>
  <si>
    <t>КИЇВСЬКА область, ВИШГОРОДСЬКИЙ район, село ПІРНОВЕ, вулиця МОЛОДІЖНА, 1а</t>
  </si>
  <si>
    <t>e98df83f-f396-4721-9713-e5e97dff5ae4</t>
  </si>
  <si>
    <t>ЧЕРНЯХІВСЬКЕ ТЕРИТОРІАЛЬНЕ МЕДИЧНЕ ОБ'ЄДНАННЯ</t>
  </si>
  <si>
    <t>ЖИТОМИРСЬКА область, смт. ЧЕРНЯХІВ, вулиця Івана Франка, 42-З</t>
  </si>
  <si>
    <t>e99847d6-fa6f-4407-bd45-8fd097707a0c</t>
  </si>
  <si>
    <t>ФП Новочерномор’є</t>
  </si>
  <si>
    <t>НОВОЧОРНОМОР'Я</t>
  </si>
  <si>
    <t>ХЕРСОНСЬКА область, ГОЛОПРИСТАНСЬКИЙ район, село НОВОЧОРНОМОР'Я, вулиця Фальцфейна, 49</t>
  </si>
  <si>
    <t>e9a71615-c138-43c9-9ade-f8d9e53f9142</t>
  </si>
  <si>
    <t>Самгородоцька АЗПСМ</t>
  </si>
  <si>
    <t>ВІННИЦЬКА область, КОЗЯТИНСЬКИЙ район, село САМГОРОДОК, вулиця Деснянська, 2</t>
  </si>
  <si>
    <t>e9a7ae0b-6752-40ef-ab94-9ee371ea4ad3</t>
  </si>
  <si>
    <t>Амбулаторія загальної практики сімейної медицини с.Грушівка</t>
  </si>
  <si>
    <t>ХАРКІВСЬКА область, КУП'ЯНСЬКИЙ район, село ГРУШІВКА, вулиця Леніна, 14</t>
  </si>
  <si>
    <t>e9a82366-d262-4946-8868-3bd725f0e2f8</t>
  </si>
  <si>
    <t>Мшанецький фельдшерський пункт</t>
  </si>
  <si>
    <t>ВОЛИНСЬКА область, ЛЮБОМЛЬСЬКИЙ район, село МШАНЕЦЬ, вулиця Лісова, 5</t>
  </si>
  <si>
    <t>e9ab1e20-45f8-4a79-bac8-dabe4adc97aa</t>
  </si>
  <si>
    <t>Соколищенський фельдшерсько-акушерський пункт</t>
  </si>
  <si>
    <t>СОКОЛИЩЕ</t>
  </si>
  <si>
    <t>ВОЛИНСЬКА область, СТАРОВИЖІВСЬКИЙ район, село СОКОЛИЩЕ, вулиця Незалежності, 23а</t>
  </si>
  <si>
    <t>e9ac1575-80c1-4229-9324-06e6cc5a7624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</si>
  <si>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 Підстанція ЕМД "Буськ"</t>
  </si>
  <si>
    <t>e9b75f9a-7cd4-4054-b805-ba4a7322ec03</t>
  </si>
  <si>
    <t>Лікувально-профілактичне відділення медичного центру ТОВ Пролісок +</t>
  </si>
  <si>
    <t>ЖИТОМИРСЬКА область, місто МАЛИН, вулиця Гагаріна, 27</t>
  </si>
  <si>
    <t>e9bc1b4b-dc93-45dc-891d-c4192397fe53</t>
  </si>
  <si>
    <t>Амбулаторія с. Нижнє Селище</t>
  </si>
  <si>
    <t>НИЖНЄ СЕЛИЩЕ</t>
  </si>
  <si>
    <t>ЗАКАРПАТСЬКА область, ХУСТСЬКИЙ район, село НИЖНЄ СЕЛИЩЕ, вулиця Центральна, 78</t>
  </si>
  <si>
    <t>e9ce2795-0f85-4f9d-a150-72f72a1a620d</t>
  </si>
  <si>
    <t>ДНІПРОПЕТРОВСЬКА область, місто НІКОПОЛЬ, вулиця Добролюбова , 48-б</t>
  </si>
  <si>
    <t>e9d78580-e19e-4189-80bc-bd9086772b55</t>
  </si>
  <si>
    <t>e9e0f624-c978-492f-a4c0-17cdf2c36dee</t>
  </si>
  <si>
    <t>e9e2cd25-ad06-46e9-bc1a-16675bf45b3e</t>
  </si>
  <si>
    <t>Амбулаторія сімейної медицини  №7</t>
  </si>
  <si>
    <t>ЛЬВІВСЬКА область, смт. БРЮХОВИЧІ, вулиця Ягідна, 8</t>
  </si>
  <si>
    <t>e9e67e22-2410-4cb9-92e5-c3bc90cc4a8a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</si>
  <si>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 , Підстанція ЕМД "Городок" Пункт ЕМД "Комарно"</t>
  </si>
  <si>
    <t>ЛЬВІВСЬКА область, місто КОМАРНО, вулиця Самбірська, 26</t>
  </si>
  <si>
    <t>e9e726b1-5543-4a39-ad29-d4a47e65344d</t>
  </si>
  <si>
    <t>ФАП с.Вільха</t>
  </si>
  <si>
    <t>ВІЛЬХА</t>
  </si>
  <si>
    <t>ЖИТОМИРСЬКА область, РОМАНІВСЬКИЙ район, село ВІЛЬХА, вулиця Центральна, 16</t>
  </si>
  <si>
    <t>e9ea9cc5-cac3-4eb7-adf4-0fbe68c5941a</t>
  </si>
  <si>
    <t>АЗПСМ с.Піски-Радьківські</t>
  </si>
  <si>
    <t>ПІСКИ-РАДЬКІВСЬКІ</t>
  </si>
  <si>
    <t>ХАРКІВСЬКА область, БОРІВСЬКИЙ район, село ПІСКИ-РАДЬКІВСЬКІ, вулиця Гагаріна, 22</t>
  </si>
  <si>
    <t>e9ec1b73-2124-4146-bb41-82e864a02a54</t>
  </si>
  <si>
    <t>Комунальне некомерційне підприємство "Борсуківська амбулаторія загальної практики-сімейної медицини" Борсуківської сільської ради Лановецького району Тернопільської області</t>
  </si>
  <si>
    <t>ТЕРНОПІЛЬСЬКА область, ЛАНОВЕЦЬКИЙ район, село БОРСУКИ, вулиця Шевченка, 3</t>
  </si>
  <si>
    <t>e9ee29f5-8c62-442f-b198-0f8f61b3f7a5</t>
  </si>
  <si>
    <t>ХАРКІВСЬКА область, місто ХАРКІВ, вулиця Серпова, 4</t>
  </si>
  <si>
    <t>e9f17db8-cbe9-43df-a848-bbcc91741354</t>
  </si>
  <si>
    <t>СУХА ДОЛИНА</t>
  </si>
  <si>
    <t>ЛЬВІВСЬКА область, МИКОЛАЇВСЬКИЙ район, село СУХА ДОЛИНА, вулиця Центральна, 3</t>
  </si>
  <si>
    <t>e9fc811d-8f73-403d-bdfa-c0a4a9747295</t>
  </si>
  <si>
    <t>АЗПСМ с. Уладівка</t>
  </si>
  <si>
    <t>УЛАДІВСЬКЕ</t>
  </si>
  <si>
    <t>ВІННИЦЬКА область, КАЛИНІВСЬКИЙ район, село УЛАДІВСЬКЕ, вулиця Шкільна, 7а</t>
  </si>
  <si>
    <t>ea06643b-2aba-4c64-8c52-95e126ea4f0e</t>
  </si>
  <si>
    <t>кабінет лікаря педіатра</t>
  </si>
  <si>
    <t>КИЇВСЬКА область, БІЛОЦЕРКІВСЬКИЙ район, місто УЗИН, вулиця Незалежності, 16А</t>
  </si>
  <si>
    <t>ea06a11c-cc32-40e4-a9cb-66039d966c09</t>
  </si>
  <si>
    <t>Амбулаторія загальної практики – сімейної медицини с. Максимівка</t>
  </si>
  <si>
    <t>ЗАПОРІЗЬКА область, ВІЛЬНЯНСЬКИЙ район, село МАКСИМІВКА, вулиця Центральна, 60</t>
  </si>
  <si>
    <t>ea07d86b-1af0-4fc9-ba1e-5088defa33d2</t>
  </si>
  <si>
    <t>Васильківська амбулаторія загальної практики - сімейної медицини № 1</t>
  </si>
  <si>
    <t>ea0a691e-cbf9-44c5-8210-05c6e0e67fc6</t>
  </si>
  <si>
    <t>ЗАПОРІЗЬКА область, ОРІХІВСЬКИЙ район, селище КАЛИНІВКА, вулиця Центральна, 14</t>
  </si>
  <si>
    <t>ea10f579-e49c-45ea-8e56-4eba05c9d8c0</t>
  </si>
  <si>
    <t>ФОП БАРАНОВ СЕРГІЙ КОСТЯНТИНОВИЧ</t>
  </si>
  <si>
    <t>ea111bac-e167-4885-88f5-aa9750cf2542</t>
  </si>
  <si>
    <t>Лікарська амбулаторія загальної практики - сімейної медицини м. Корець</t>
  </si>
  <si>
    <t>ea1700cb-b75b-4e6c-8975-d24d6f5d6356</t>
  </si>
  <si>
    <t>3. КОМУНАЛЬНЕ НЕКОМЕРЦІЙНЕ ПІДПРИЄМСТВО "ЗОЛОТОНІСЬКА РАЙОННА БАГАТОПРОФІЛЬНА ЛІКАРНЯ" ЗОЛОТОНІСЬКОЇ РАЙОННОЇ РАДИ</t>
  </si>
  <si>
    <t>ЧЕРКАСЬКА область, ЗОЛОТОНІСЬКИЙ район, селище ПАЛЬМІРА, вулиця Заводська, 40</t>
  </si>
  <si>
    <t>ea1e0582-9a7e-411e-9627-795357c78f59</t>
  </si>
  <si>
    <t>Гуменецький фельдшерсько-акушерський пункт</t>
  </si>
  <si>
    <t>ВОЛИНСЬКА область, ЛЮБОМЛЬСЬКИЙ район, село ГУМЕНЦІ, вулиця Дружби, 14</t>
  </si>
  <si>
    <t>ea22258d-de1e-4527-a8a2-a1a29cc067a2</t>
  </si>
  <si>
    <t>Міська амбулаторія загальної практики-сімейної медицини</t>
  </si>
  <si>
    <t>ea2487ed-b124-4c52-b055-f50227fc6c32</t>
  </si>
  <si>
    <t>Білогривський фельдшерсько-акушерський пункт</t>
  </si>
  <si>
    <t>БІЛОГРИВЕ</t>
  </si>
  <si>
    <t>СУМСЬКА область, КРОЛЕВЕЦЬКИЙ район, село БІЛОГРИВЕ, вулиця Шкільна, 29</t>
  </si>
  <si>
    <t>ea2f8369-d13d-49b4-85c8-d787e72dbfc4</t>
  </si>
  <si>
    <t>Смолярівський фельдшерсько-акушерський пункт</t>
  </si>
  <si>
    <t>СМОЛЯРІ</t>
  </si>
  <si>
    <t>ВОЛИНСЬКА область, СТАРОВИЖІВСЬКИЙ район, село СМОЛЯРІ, вулиця Центральна, 35</t>
  </si>
  <si>
    <t>ea2fb521-2951-4d28-837d-206f7befd663</t>
  </si>
  <si>
    <t>КОМУНАЛЬНЕ НЕКОМЕРЦІЙНЕ ПІДПРИЕМСТВО "ОБЛАСНИЙ НАРКОЛОГІЧНИЙ ДИСПАНСЕР", вул.Чорноморська, 5</t>
  </si>
  <si>
    <t>ХАРКІВСЬКА область, місто ХАРКІВ, вулиця Чорноморська, 5</t>
  </si>
  <si>
    <t>ea2fd536-063d-4878-b45f-40cf7eaf02ee</t>
  </si>
  <si>
    <t>Ветлівська АЗПСМ</t>
  </si>
  <si>
    <t>ВЕТЛИ</t>
  </si>
  <si>
    <t>ВОЛИНСЬКА область, ЛЮБЕШІВСЬКИЙ район, село ВЕТЛИ, вулиця Поліська, 133</t>
  </si>
  <si>
    <t>ea3352e2-de28-404b-ab1d-dd6fca7b2135</t>
  </si>
  <si>
    <t>Шипинецька АЗПСМ</t>
  </si>
  <si>
    <t>ЧЕРНІВЕЦЬКА область, КІЦМАНСЬКИЙ район, село ШИПИНЦІ, вулиця Головна, 34</t>
  </si>
  <si>
    <t>ea34a27b-d0a4-4eb9-adaa-ff87b00c1c44</t>
  </si>
  <si>
    <t>КОМУНАЛЬНЕ НЕКОМЕРЦІЙНЕ ПІДПРИЄМСТВО ЛОХВИЦЬКА МІСЬКА ЛІКАРНЯ, Сенча</t>
  </si>
  <si>
    <t>ea353e20-c4ce-4244-844d-8f6109c595bb</t>
  </si>
  <si>
    <t>Фельдшерський пункт села Обіточне</t>
  </si>
  <si>
    <t>ОБІТОЧНЕ</t>
  </si>
  <si>
    <t>ЗАПОРІЗЬКА область, ЧЕРНІГІВСЬКИЙ район, село ОБІТОЧНЕ, вулиця Миру, 42-б</t>
  </si>
  <si>
    <t>ea3a1626-18dc-4e3a-9d9f-ae8776bbca3c</t>
  </si>
  <si>
    <t>Черговий кабінет ТОВАРИСТВО З ОБМЕЖЕНОЮ ВІДПОВІДАЛЬНІСТЮ "КЛІНІКА ЄВРОКЛІНІКС"</t>
  </si>
  <si>
    <t>РІВНЕНСЬКА область, місто РІВНЕ, вулиця С.Петлюри, 19</t>
  </si>
  <si>
    <t>ea4128b9-b5b0-408f-947c-9b92eb4c9bf6</t>
  </si>
  <si>
    <t>ЛЬВІВСЬКА область, місто ЛЬВІВ, вулиця Хімічна, 7а</t>
  </si>
  <si>
    <t>ea42b85b-1605-43fb-b069-22d805c34908</t>
  </si>
  <si>
    <t>Мринська сільська лікарська амбулаторія</t>
  </si>
  <si>
    <t>ea48f8cb-023e-4779-8d57-e79c871040c6</t>
  </si>
  <si>
    <t>Амбулаторія загальної практики сімейної медицини с. Велика Чернеччина</t>
  </si>
  <si>
    <t>СУМСЬКА область, СУМСЬКИЙ район, село ВЕЛИКА ЧЕРНЕЧЧИНА, прохід Шкільний, 6</t>
  </si>
  <si>
    <t>ea4e89ca-bf2a-4fcb-9719-2210783d4717</t>
  </si>
  <si>
    <t>Амбулаторія загальної практики - сімейної медицини с.Іллінівка</t>
  </si>
  <si>
    <t>ДОНЕЦЬКА область, КОСТЯНТИНІВСЬКИЙ район, село ІЛЛІНІВКА, вулиця Адміністративна, 42</t>
  </si>
  <si>
    <t>ea525acc-d058-47f3-b073-2322f250e812</t>
  </si>
  <si>
    <t>Амбулаторія загальної практики – сімейної медицини № 3</t>
  </si>
  <si>
    <t>ea5681be-3d3f-47ab-a785-e90489e702ae</t>
  </si>
  <si>
    <t>ВП "Лікарня №1" (Бактеріологічна лабораторія)</t>
  </si>
  <si>
    <t>ЗАПОРІЗЬКА область, ЗАПОРІЗЬКА район, місто МЕЛІТОПОЛЬ, проспект Богдана Хмельницького, 46/8</t>
  </si>
  <si>
    <t>ea5bde7a-2dd7-4b77-a62a-6bcbda9ff062</t>
  </si>
  <si>
    <t>Амбулаторія № 4 м. Слов'янськ КНП Слов'янської міської Ради ''ЦПМСД м. Слов'янська''</t>
  </si>
  <si>
    <t>ea5f7673-f694-46b1-b6b4-6ddccd4f639e</t>
  </si>
  <si>
    <t>ТЕРНОПІЛЬСЬКА область, село ІВАНІВКА, вулиця Ринок, 18</t>
  </si>
  <si>
    <t>ea5fb5f2-8d56-4a51-8162-08ce069f0723</t>
  </si>
  <si>
    <t>Комунальне некомерційне підприємство "Амбулаторія загальної практики-сімейної медицини" Байковецької сільської ради</t>
  </si>
  <si>
    <t>ТЕРНОПІЛЬСЬКА область, ТЕРНОПІЛЬСЬКИЙ район, село ШЛЯХТИНЦІ, вулиця Джерельна, 1</t>
  </si>
  <si>
    <t>ea5fee33-e6ab-42a0-8d7b-164541fe81fd</t>
  </si>
  <si>
    <t>ХАРКІВСЬКА область, ВОВЧАНСЬКИЙ район, село КИРИЛІВКА, вулиця Центральна, 6</t>
  </si>
  <si>
    <t>ea61fde6-6aad-4136-a0c9-60c68a0b02aa</t>
  </si>
  <si>
    <t>Фельдшерсько-акушерський пункт с. Орликівщина</t>
  </si>
  <si>
    <t>ОРЛИКІВЩИНА</t>
  </si>
  <si>
    <t>ПОЛТАВСЬКА область, ХОРОЛЬСЬКИЙ район, село ОРЛИКІВЩИНА, вулиця Молодіжна, 30/2</t>
  </si>
  <si>
    <t>ea623384-1c92-423b-9dd2-56d380b7d2a3</t>
  </si>
  <si>
    <t>ФП  села  Дем'янівка</t>
  </si>
  <si>
    <t>ДЕМ'ЯНІВКА</t>
  </si>
  <si>
    <t>ПОЛТАВСЬКА область, СЕМЕНІВСЬКИЙ район, село ДЕМ'ЯНІВКА, вулиця Миру, 38</t>
  </si>
  <si>
    <t>ea643c59-b4a6-4e9d-a909-d064dca994a3</t>
  </si>
  <si>
    <t>Вербівська амбулаторія загальної практики-сімейної медицини</t>
  </si>
  <si>
    <t>ЗАПОРІЗЬКА область, ПОЛОГІВСЬКИЙ район, село ВЕРБОВЕ, вулиця Миру, 173</t>
  </si>
  <si>
    <t>ea665b3f-d384-4904-a64c-d94e19f8e08b</t>
  </si>
  <si>
    <t>Амбулаторія  загальної практики сімейної медицини  с. Сухорабівка  КНП \</t>
  </si>
  <si>
    <t>СУХОРАБІВКА</t>
  </si>
  <si>
    <t>ПОЛТАВСЬКА область, РЕШЕТИЛІВСЬКИЙ район, село СУХОРАБІВКА, вулиця Медична, 19</t>
  </si>
  <si>
    <t>ea688d74-f101-49b1-b844-842e7a646722</t>
  </si>
  <si>
    <t>ФП с. Плоске</t>
  </si>
  <si>
    <t>ОДЕСЬКА область, БАЛТСЬКИЙ район, село ПЛОСКЕ, вулиця Кудрявцева, 150</t>
  </si>
  <si>
    <t>ea769942-b54a-4478-a943-f5b3a2e61bd9</t>
  </si>
  <si>
    <t>АЗПСМ с. Мала Перещепина</t>
  </si>
  <si>
    <t>МАЛА ПЕРЕЩЕПИНА</t>
  </si>
  <si>
    <t>ПОЛТАВСЬКА область, НОВОСАНЖАРСЬКИЙ район, село МАЛА ПЕРЕЩЕПИНА, вулиця Клименка, 5</t>
  </si>
  <si>
    <t>ea7c2a49-1732-4f52-b5aa-300dc3986139</t>
  </si>
  <si>
    <t>Комунальне некомерційне підприємтство "Центр первинної медико-санитарної допомоги №2 Дніпровського району м. Києва"</t>
  </si>
  <si>
    <t>ea7cc01d-19de-4373-a207-abfbc73cec80</t>
  </si>
  <si>
    <t>Комунальне підприємство «Лубенська лікарня інтенсивного лікування» Лубенської міської ради Поліклінічне відділення для дітей</t>
  </si>
  <si>
    <t>ПОЛТАВСЬКА область, місто ЛУБНИ, вулиця Л. Толстого, 16/27</t>
  </si>
  <si>
    <t>ea7d2533-c41c-4e64-82f6-159cd1006695</t>
  </si>
  <si>
    <t>Відокремлений структурний підрозділ №2 Комунального некомерційного підприємства «Машівська лікарня» Машівської селищної ради Полтавської області</t>
  </si>
  <si>
    <t>ПОЛТАВСЬКА область, МАШІВСЬКИЙ район, село ЖИРКІВКА, вулиця Лип`янська, 35</t>
  </si>
  <si>
    <t>ea7d93fd-cce2-454b-b1b4-b707958448af</t>
  </si>
  <si>
    <t>ХАРКІВСЬКА область, місто ЧУГУЇВ, вулиця Осинівська, 48В</t>
  </si>
  <si>
    <t>ea80bad8-f7e2-44f2-bd89-f817bd3ba5ec</t>
  </si>
  <si>
    <t>КНП Київський міський клінічний онкологічний центр</t>
  </si>
  <si>
    <t>М.КИЇВ, місто КИЇВ, вулиця Верховинна, 69</t>
  </si>
  <si>
    <t>ea8179a6-7b0a-4298-81b1-86eb4531cfa6</t>
  </si>
  <si>
    <t>Дніпровська амбулаторія загальної практики сімейної медицини</t>
  </si>
  <si>
    <t>ДНІПРОВКА</t>
  </si>
  <si>
    <t>ЗАПОРІЗЬКА область, КАМ'ЯНСЬКО-ДНІПРОВСЬКИЙ район, село ДНІПРОВКА, вулиця 9 Травня, 21</t>
  </si>
  <si>
    <t>ea89ba7d-db8d-4075-89dc-c270ad984e87</t>
  </si>
  <si>
    <t>Городківська АЗПСМ</t>
  </si>
  <si>
    <t>ВІННИЦЬКА область, КРИЖОПІЛЬСЬКИЙ район, село ГОРОДКІВКА, вулиця Бузкова, 1</t>
  </si>
  <si>
    <t>ea912702-84ca-4d93-8937-7e21a3a17f21</t>
  </si>
  <si>
    <t>ea93aa08-3ad5-46cb-9375-83fc0dfd9b75</t>
  </si>
  <si>
    <t>ea958ca2-0033-4369-afb0-ef7558a052e4</t>
  </si>
  <si>
    <t>КНП "Локачинська ЦРЛ"</t>
  </si>
  <si>
    <t>ВОЛИНСЬКА область, ЛОКАЧИНСЬКИЙ район, смт. ЛОКАЧІ, вулиця Івана Франка, 19</t>
  </si>
  <si>
    <t>ea978ecc-1cfa-4496-a06e-b288e4b6d7d2</t>
  </si>
  <si>
    <t>Амбулаторія загальної практики - сімейної медицини село Піски</t>
  </si>
  <si>
    <t>ЖИТОМИРСЬКА область, ЖИТОМИРСЬКИЙ район, село ПІСКИ, вулиця Шкільна, 15</t>
  </si>
  <si>
    <t>ea990568-a57d-4782-9395-df9404659b48</t>
  </si>
  <si>
    <t>Миколай-Пільська АЗПСМ</t>
  </si>
  <si>
    <t>ЗАПОРІЗЬКА область, ЗАПОРІЗЬКИЙ район, село МИКОЛАЙ-ПОЛЕ, вулиця Центральна, 46</t>
  </si>
  <si>
    <t>ea9de3ee-449b-4702-8dc7-be1a0a91dac7</t>
  </si>
  <si>
    <t>КОМУНАЛЬНЕ НЕКОМЕРЦІЙНЕ ПІДПРИЄМСТВО "ЦЕНТР ПЕРВИННОЇ МЕДИКО-САНІТАРНОЇ ДОПОМОГИ М. ГОРІШНІ ПЛАВНІ ГОРІШНЬОПЛАВНІВСЬКОЇ МІСЬКОЇ РАДИ ПОЛТАВСЬКОЇ ОБЛАСТІ" (вул. Горького, буд. 57А)</t>
  </si>
  <si>
    <t>ПОЛТАВСЬКА область, місто ГОРІШНІ ПЛАВНІ, вулиця Горького, 57А</t>
  </si>
  <si>
    <t>eaaa71b6-d929-4fc3-bf46-ff9cba29d63d</t>
  </si>
  <si>
    <t>Структурний підрозділ КОМУНАЛЬНЕ НЕКОМЕРЦІЙНЕ ПІДПРИЄМСТВО МЕРЕФ'ЯНСЬКОЇ МІСЬКОЇ РАДИ " МЕРЕФ'ЯНСЬКА ЦЕНТРАЛЬНА РАЙОННА ЛІКАРНЯ " смт. Покотилівка</t>
  </si>
  <si>
    <t>ПОКОТИЛІВКА</t>
  </si>
  <si>
    <t>ХАРКІВСЬКА область, ХАРКІВСЬКИЙ район, смт. ПОКОТИЛІВКА, вулиця Незалежності, 37</t>
  </si>
  <si>
    <t>eaabce42-15c2-4324-9ead-14fea0a853ea</t>
  </si>
  <si>
    <t>Любарський ЦПМСД</t>
  </si>
  <si>
    <t>eaac39c9-e55c-41be-8a03-6852a10d0042</t>
  </si>
  <si>
    <t>Комунальна установа «Обласний медичний центр репродукції людини» Запорізької обласної ради</t>
  </si>
  <si>
    <t>ЗАПОРІЗЬКА область, місто ЗАПОРІЖЖЯ, вулиця Дивногорська, 5</t>
  </si>
  <si>
    <t>eaac8141-14b6-4293-b41e-484b9f30609d</t>
  </si>
  <si>
    <t>Амбулаторія загальної практики сімейної медицини с. Малинівка</t>
  </si>
  <si>
    <t>ЧЕРНІВЕЦЬКА область, НОВОСЕЛИЦЬКИЙ район, село МАЛИНІВКА, вулиця Журавлина, 12</t>
  </si>
  <si>
    <t>eab00c29-1dc8-4ced-9dc7-5be8c18b0ddf</t>
  </si>
  <si>
    <t>Буданівська АЗПСМ</t>
  </si>
  <si>
    <t>ТЕРНОПІЛЬСЬКА область, село БУДАНІВ, вулиця Міцкевича, 14</t>
  </si>
  <si>
    <t>eab034f9-4fe6-4053-af77-2a4137e66716</t>
  </si>
  <si>
    <t>Фельдшерський пункт с. Полішпакове</t>
  </si>
  <si>
    <t>ПОЛІШПАКОВЕ</t>
  </si>
  <si>
    <t>ОДЕСЬКА область, ВЕЛИКОМИХАЙЛІВСЬКИЙ район, село ПОЛІШПАКОВЕ, вулиця Молодіжна, 1</t>
  </si>
  <si>
    <t>eab90bf0-5952-4874-baa2-10e65b6ced2d</t>
  </si>
  <si>
    <t>Чкаловська амбулаторія ЗПСМ (КНП "Нікопольський районний ЦПМСД")</t>
  </si>
  <si>
    <t>ДНІПРОПЕТРОВСЬКА область, НІКОПОЛЬСЬКИЙ район, село ЧКАЛОВЕ, вулиця Центральна, 68</t>
  </si>
  <si>
    <t>eab9bcf6-7dd4-44d9-9137-88b40be5758f</t>
  </si>
  <si>
    <t>КАТЮЖАНСЬКА АМБУЛАТОРІЯ ЗАГАЛЬНОЇ ПРАКТИКИ СІМЕЙНОЇ МЕДИЦИНИ</t>
  </si>
  <si>
    <t>КАТЮЖАНКА</t>
  </si>
  <si>
    <t>КИЇВСЬКА область, ВИШГОРОДСЬКИЙ район, село КАТЮЖАНКА, вулиця ПОШТОВА, 20</t>
  </si>
  <si>
    <t>eaba1a7c-6f0b-4ba5-b3c5-e965e2e7904d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</si>
  <si>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"Червоноград"</t>
  </si>
  <si>
    <t>ЛЬВІВСЬКА область, місто ЧЕРВОНОГРАД, вулиця Івасюка, 2а</t>
  </si>
  <si>
    <t>eac020c9-ac06-45ce-af20-930947a0193a</t>
  </si>
  <si>
    <t>Амбулаторія загальної практики-сімейної медицини с. Бадалово</t>
  </si>
  <si>
    <t>БАДАЛОВО</t>
  </si>
  <si>
    <t>ЗАКАРПАТСЬКА область, БЕРЕГІВСЬКИЙ район, село БАДАЛОВО, вулиця Мартірок, 222</t>
  </si>
  <si>
    <t>eac48ffc-5c39-4d84-8e4e-a0789095f933</t>
  </si>
  <si>
    <t>Бортниківська лікарська амбулаторія загальної практики - сімейної медицини КНП «Тлумацький центр первинної медичної допомоги» Тлумацької міської ради об'єднаної територіальної громади  Тлумацького рай</t>
  </si>
  <si>
    <t>ІВАНО-ФРАНКІВСЬКА область, ТЛУМАЦЬКИЙ район, село БОРТНИКИ, вулиця Перемоги, 6</t>
  </si>
  <si>
    <t>eac81ae7-6efe-424b-9eec-da472b56715a</t>
  </si>
  <si>
    <t>Medical Plaza</t>
  </si>
  <si>
    <t>ДНІПРОПЕТРОВСЬКА область, місто ДНІПРО, проспект Олексадра Поля, 141-А</t>
  </si>
  <si>
    <t>eac86e46-e7df-4b78-9abf-5902c6bfd818</t>
  </si>
  <si>
    <t>сімейна амбулаторія№7</t>
  </si>
  <si>
    <t>МИКОЛАЇВСЬКА область, місто МИКОЛАЇВ, вулиця Космонавтів, 144</t>
  </si>
  <si>
    <t>eace7d2c-0d99-4bbb-a4f8-9df4d683e65e</t>
  </si>
  <si>
    <t>Лікарська амбулаторія с. Петрівське №16</t>
  </si>
  <si>
    <t>ДОНЕЦЬКА область, ВОЛНОВАСЬКИЙ район, село ПЕТРІВСЬКЕ, вулиця Центральна, 45</t>
  </si>
  <si>
    <t>eacffc0a-cfe5-47d2-8347-383c0e59433e</t>
  </si>
  <si>
    <t>ФОП Саванчук Т.В.</t>
  </si>
  <si>
    <t>ead6071e-b109-469f-ad28-60c37981589f</t>
  </si>
  <si>
    <t>eada37a9-4dca-424e-826c-71e7f8133c9a</t>
  </si>
  <si>
    <t>Комунальне некомерційне підприємство Балаклійської міської ради Харквської області "Балаклійська клінічна багатопрофільна лікарня інтенсивного лікування" смт. Донець, поліклінічне та терапевтичне відділення</t>
  </si>
  <si>
    <t>ХАРКІВСЬКА область, БАЛАКЛІЙСЬКИЙ район, смт. ДОНЕЦЬ, вулиця Центральна, 5</t>
  </si>
  <si>
    <t>eada812c-f5a9-45ea-8683-da54566bb3a6</t>
  </si>
  <si>
    <t>ЖИТОМИРСЬКА область, місто Бердичів, вулиця Маріїнська, 4</t>
  </si>
  <si>
    <t>eadd0f5a-1cf8-4c26-bc94-73cc43c0cfcd</t>
  </si>
  <si>
    <t>Комунальне некомерційне підприємство "Знам'янська міська лікарня ім. А.В. Лисенка" Знам'янської міської ради</t>
  </si>
  <si>
    <t>КІРОВОГРАДСЬКА область, місто ЗНАМ'ЯНКА, вулиця Грушевського, 15</t>
  </si>
  <si>
    <t>eade7fb9-924e-4b09-8de5-357bcee8741f</t>
  </si>
  <si>
    <t>КНП "Мелітопольський міський пологовий будинок" ММР ЗО</t>
  </si>
  <si>
    <t>ЗАПОРІЗЬКА область, ЗАПОРІЗЬКА район, місто МЕЛІТОПОЛЬ, вулиця Кізіярська, 37</t>
  </si>
  <si>
    <t>eae4959e-8dd2-4609-97a3-ad70f98e7a24</t>
  </si>
  <si>
    <t>Рублинський фельдшерський пункт</t>
  </si>
  <si>
    <t>РУБЛИН</t>
  </si>
  <si>
    <t>ТЕРНОПІЛЬСЬКА область, БУЧАЦЬКИЙ район, село РУБЛИН, вулиця Шкільна, 7</t>
  </si>
  <si>
    <t>eae54833-2ce8-4b8a-9941-96e9767ffc3c</t>
  </si>
  <si>
    <t>Козинецька АЗПСМ</t>
  </si>
  <si>
    <t>ВІННИЦЬКА область, ЛИПОВЕЦЬКИЙ район, село КОЗИНЦІ, вулиця Перемоги, 32</t>
  </si>
  <si>
    <t>eae5b63d-90fa-403e-b332-8cdfb5994862</t>
  </si>
  <si>
    <t>Амбулаторія ЗПСМ с. Голубівка (КНП "ЦПМСД" Черкаської селищної ради")</t>
  </si>
  <si>
    <t>ГОЛУБІВКА</t>
  </si>
  <si>
    <t>ДНІПРОПЕТРОВСЬКА область, НОВОМОСКОВСЬКИЙ район, село ГОЛУБІВКА, вулиця Лесі Українки, 28</t>
  </si>
  <si>
    <t>eaeac5d7-ea72-4a43-8a5b-7282fdf57fef</t>
  </si>
  <si>
    <t>Миронівський ФАП</t>
  </si>
  <si>
    <t>ПОЛТАВСЬКА область, МАШІВСЬКИЙ район, село МИРОНІВКА, вулиця Дружби, 31</t>
  </si>
  <si>
    <t>eaf4bf7c-5108-4bf4-bcb9-e00e53f8d77e</t>
  </si>
  <si>
    <t>АЗПСМ с. ПІДЛУБИ</t>
  </si>
  <si>
    <t>ПІДЛУБИ</t>
  </si>
  <si>
    <t>ЖИТОМИРСЬКА область, ЄМІЛЬЧИНСЬКИЙ район, село ПІДЛУБИ, вулиця Шевченка, 4Б</t>
  </si>
  <si>
    <t>eb03be8f-31a8-4e1d-8250-7fb5b2a37095</t>
  </si>
  <si>
    <t>Вереміївська лікарська амбулаторія</t>
  </si>
  <si>
    <t>ЧЕРКАСЬКА область, ЧОРНОБАЇВСЬКИЙ район, село ВЕРЕМІЇВКА, вулиця Анатолія Фесуна, 57</t>
  </si>
  <si>
    <t>eb072499-b82e-4b76-9751-0da18dfb838e</t>
  </si>
  <si>
    <t>АЗПСМ с.Красне</t>
  </si>
  <si>
    <t>ХАРКІВСЬКА область, КЕГИЧІВСЬКИЙ район, селище КРАСНЕ, провулок Лісопарковий, 3</t>
  </si>
  <si>
    <t>eb09a49b-0093-4b21-812a-75ad23d51752</t>
  </si>
  <si>
    <t>Пункт здоров`я села Яблучне</t>
  </si>
  <si>
    <t>ЯБЛУЧНЕ</t>
  </si>
  <si>
    <t>СУМСЬКА область, ВЕЛИКОПИСАРІВСЬКИЙ район, село ЯБЛУЧНЕ, вулиця шкільна, 7</t>
  </si>
  <si>
    <t>eb0e7206-44f2-41b7-ba4a-a5622ddb6006</t>
  </si>
  <si>
    <t>Карлівська лікарська амбулаторія загальної практики сімейної медицини</t>
  </si>
  <si>
    <t>КІРОВОГРАДСЬКА область, КІРОВОГРАДСЬКИЙ район, село КАРЛІВКА, вулиця Центральна, 2-б</t>
  </si>
  <si>
    <t>eb0f0d3d-7016-47b4-8146-c7d295560fcf</t>
  </si>
  <si>
    <t>ФАП села Новоселівка Лікарської амбулаторії  смт Черкаське</t>
  </si>
  <si>
    <t>ДОНЕЦЬКА область, СЛОВ'ЯНСЬКИЙ район, село НОВОСЕЛІВКА, прохід Луговий, 2</t>
  </si>
  <si>
    <t>eb1445cf-5ba7-42b4-b430-f045ea895a96</t>
  </si>
  <si>
    <t>ОДЕСЬКА область, місто ОДЕСА,  АКАДЕМІКА КОРОЛЬОВА, 74А</t>
  </si>
  <si>
    <t>eb18294e-1ac4-4467-a807-e9ff2f654ad8</t>
  </si>
  <si>
    <t>Староприлуцька АЗПСМ</t>
  </si>
  <si>
    <t>СТАРА ПРИЛУКА</t>
  </si>
  <si>
    <t>ВІННИЦЬКА область, ЛИПОВЕЦЬКИЙ район, село СТАРА ПРИЛУКА, вулиця Гагаріна, 59</t>
  </si>
  <si>
    <t>eb1bc78e-d744-4bc5-b6ae-da7ca5a547f2</t>
  </si>
  <si>
    <t>ФОП Михайлів Леся Михайлівна на Мазепи</t>
  </si>
  <si>
    <t>ТЕРНОПІЛЬСЬКА область, місто ТЕРНОПІЛЬ, вулиця Мазепи, 1</t>
  </si>
  <si>
    <t>eb210a54-17eb-4ab2-a3bb-499ba75652ac</t>
  </si>
  <si>
    <t>КІРОВОГРАДСЬКА область, НОВОМИРГОРОДСЬКИЙ район, місто НОВОМИРГОРОД, вулиця вулиця Соборності, 92</t>
  </si>
  <si>
    <t>eb22f10c-380d-4862-a91b-49fb515e43b3</t>
  </si>
  <si>
    <t>Амбулаторія загальної практики-сімейної медицини в смт. Томаківка</t>
  </si>
  <si>
    <t>eb247c0f-a292-412d-a094-8862fe067b6b</t>
  </si>
  <si>
    <t>Бурштинська амбулаторія ЗПСМ</t>
  </si>
  <si>
    <t>ІВАНО-ФРАНКІВСЬКА область, місто БУРШТИН, вулиця Шухевича, 15</t>
  </si>
  <si>
    <t>eb27113b-c4e2-47f8-a5ce-d33d9957f88f</t>
  </si>
  <si>
    <t>Пункт здоров'я с.Сарники</t>
  </si>
  <si>
    <t>САРНИКИ</t>
  </si>
  <si>
    <t>ІВАНО-ФРАНКІВСЬКА область, РОГАТИНСЬКИЙ район, село САРНИКИ, вулиця Зелена, 3</t>
  </si>
  <si>
    <t>eb347c75-e234-4611-8db2-df85ac4b414c</t>
  </si>
  <si>
    <t>eb3ac0f7-2cbb-4ea6-9c29-38c9d97a5a84</t>
  </si>
  <si>
    <t>Фельдшерський пункт с. Перше Травня</t>
  </si>
  <si>
    <t>ДОНЕЦЬКА область, ПОКРОВСЬКИЙ район, селище ПЕРШЕ ТРАВНЯ, вулиця Гагаріна, 9</t>
  </si>
  <si>
    <t>eb3f1ccf-d1dc-4b5c-96b7-1a15272f6f31</t>
  </si>
  <si>
    <t>Комунальне некомерційне підприємство "Іршавська міська лікарня" (2)</t>
  </si>
  <si>
    <t>eb44caf2-5f67-4e21-9e4f-f88b7a7d81aa</t>
  </si>
  <si>
    <t>eb4821a8-c99f-4b9b-876b-77e4d12e3b59</t>
  </si>
  <si>
    <t>Слов'янська АЗПСМ</t>
  </si>
  <si>
    <t>ДНІПРОПЕТРОВСЬКА область, МЕЖІВСЬКИЙ район, село СЛОВ'ЯНКА, вулиця Богуна, 8</t>
  </si>
  <si>
    <t>eb4c82d0-e101-4e82-b789-42e2c40e57f9</t>
  </si>
  <si>
    <t>відділ кадрів</t>
  </si>
  <si>
    <t>eb4ebe04-94f0-4ec6-a4b5-a35b9f2e8cce</t>
  </si>
  <si>
    <t>Фельдшерсько-акушерський пункт села Одаїв</t>
  </si>
  <si>
    <t>ОДАЇВ</t>
  </si>
  <si>
    <t>ІВАНО-ФРАНКІВСЬКА область, село ОДАЇВ, вулиця Франка, 63</t>
  </si>
  <si>
    <t>eb58e95f-6d30-4901-9103-04a659e9a059</t>
  </si>
  <si>
    <t>ФОП Чорновол Д.Ю</t>
  </si>
  <si>
    <t>ДНІПРОПЕТРОВСЬКА область, місто КРИВИЙ РІГ, вулиця Каткова, 71а</t>
  </si>
  <si>
    <t>eb634779-ecaa-4c6d-812c-ed702b4d454e</t>
  </si>
  <si>
    <t>Філія гемодіалізу КНП "Обласна клінічна лікарня ім.О.Ф.Гербачевського" Житомирської обласної ради м.Житомир</t>
  </si>
  <si>
    <t>ЖИТОМИРСЬКА область, місто ЖИТОМИР, вулиця Грушевського, 33а</t>
  </si>
  <si>
    <t>eb69d1ef-27b3-4532-a7eb-dc59856e626a</t>
  </si>
  <si>
    <t>Відділення гемодіалізу на базі Камінь-Каширської ЦРЛ</t>
  </si>
  <si>
    <t>eb6b27ef-ed45-442b-b5bf-d19d1791c717</t>
  </si>
  <si>
    <t>Садківський ФП</t>
  </si>
  <si>
    <t>КІРОВОГРАДСЬКА область, УСТИНІВСЬКИЙ район, село САДКИ, вулиця Миру, 1</t>
  </si>
  <si>
    <t>eb6ec684-508e-4110-835b-bd118b482f21</t>
  </si>
  <si>
    <t>КНП  "МУРОВАНОКУРИЛОВЕЦЬКА ЦЕНТРАЛЬНА РАЙОННА ЛІКАРНЯ"</t>
  </si>
  <si>
    <t>eb73ad7a-f83c-403c-94e2-e897b4b8e513</t>
  </si>
  <si>
    <t>Масловецький фельдшерсько-акушерський пункт</t>
  </si>
  <si>
    <t>МАСЛОВЕЦЬ</t>
  </si>
  <si>
    <t>ВОЛИНСЬКА область, ЛЮБОМЛЬСЬКИЙ район, село МАСЛОВЕЦЬ, вулиця Слави, 43</t>
  </si>
  <si>
    <t>eb75ba05-1fd8-44a0-bcf4-4e56c97959c6</t>
  </si>
  <si>
    <t>КНП "Міська поліклініка №17" ХМР (рентгенкабінет)</t>
  </si>
  <si>
    <t>ХАРКІВСЬКА область, місто ХАРКІВ, вулиця Новгородська, 4</t>
  </si>
  <si>
    <t>eb7d8734-967c-4f17-9ad2-e580c8e6386e</t>
  </si>
  <si>
    <t>Белзька амбулаторія загальної практики - сімейної медицини</t>
  </si>
  <si>
    <t>ЛЬВІВСЬКА область, місто БЕЛЗ, вулиця 8 березня, 11</t>
  </si>
  <si>
    <t>eb7faabd-bf03-41ba-ba5c-b6fda0e777d5</t>
  </si>
  <si>
    <t>ЧЕРНІВЕЦЬКА область, місто ЧЕРНІВЦІ, проїзд Парковий, 10в</t>
  </si>
  <si>
    <t>eb846bef-8c2f-4291-a1ec-3b94aeb8c29a</t>
  </si>
  <si>
    <t>ФАП с. Пасицели</t>
  </si>
  <si>
    <t>ПАСИЦЕЛИ</t>
  </si>
  <si>
    <t>ОДЕСЬКА область, БАЛТСЬКИЙ район, село ПАСИЦЕЛИ, вулиця С. Олійника, 118</t>
  </si>
  <si>
    <t>eb862d41-858a-4f3a-bc39-6ed8c95730f7</t>
  </si>
  <si>
    <t>eb8f34ef-1356-4f96-9620-89d916b9c815</t>
  </si>
  <si>
    <t>Амбулаторія ЗПСМ с. Новосвітлівка</t>
  </si>
  <si>
    <t>НОВОСВІТЛІВКА</t>
  </si>
  <si>
    <t>МИКОЛАЇВСЬКА область, ВЕСЕЛИНІВСЬКИЙ район, село НОВОСВІТЛІВКА, вулиця Центральна, 82</t>
  </si>
  <si>
    <t>eb9057a5-8a6a-4876-8142-d299d2c6dabc</t>
  </si>
  <si>
    <t>Сильнівський фельдшерсько-акушерський пункт</t>
  </si>
  <si>
    <t>СИЛЬНЕ</t>
  </si>
  <si>
    <t>ВОЛИНСЬКА область, ЛЮБОМЛЬСЬКИЙ район, село СИЛЬНЕ, вулиця Лесі Українки, 5</t>
  </si>
  <si>
    <t>eb96280b-0872-4210-a427-ee0a9a630cfd</t>
  </si>
  <si>
    <t>КНП "Центр профілактики та боротьби з ВІЛ-інфекцією/СНІДом" ОМР</t>
  </si>
  <si>
    <t>ОДЕСЬКА область, місто ОДЕСА, вулиця Отамана Головатого, 30</t>
  </si>
  <si>
    <t>eb981e8d-f2b8-4ecf-ad6b-b28f36cf8423</t>
  </si>
  <si>
    <t>eb9e7f13-c9b5-4b16-8ce0-8a4de70c92b0</t>
  </si>
  <si>
    <t>ФАП х.Черешенька</t>
  </si>
  <si>
    <t>ЧЕРНІВЕЦЬКА область, село СТАРІ БРОСКІВЦІ, вулиця Шевченка, 84</t>
  </si>
  <si>
    <t>ebabbf49-4efc-4a9c-95a8-9a85fb0b2187</t>
  </si>
  <si>
    <t>ebad8c1d-02fc-4f89-9838-11f181ac450c</t>
  </si>
  <si>
    <t>Пункт екстреної ( швидкої ) медичної допомоги "в. кучурів "</t>
  </si>
  <si>
    <t>ebb15979-92bf-4f52-865b-836628a2a9b4</t>
  </si>
  <si>
    <t>ebb51a64-a648-4a19-b809-0b17bc772f2b</t>
  </si>
  <si>
    <t>ebbd7f05-335a-4d00-bb52-6007333e391a</t>
  </si>
  <si>
    <t>Структурний підрозділ КОМУНАЛЬНЕ НЕКОМЕРЦІЙНЕ ПІДПРИЄМСТВО МЕРЕФ'ЯНСЬКОЇ МІСЬКОЇ РАДИ " МЕРЕФ'ЯНСЬКА ЦЕНТРАЛЬНА РАЙОННА ЛІКАРНЯ "с. Липці</t>
  </si>
  <si>
    <t>ebc51d73-f69e-4b2c-8eb5-37f0b297351c</t>
  </si>
  <si>
    <t>АЗПСМ с. Радісний Сад</t>
  </si>
  <si>
    <t>РАДІСНИЙ САД</t>
  </si>
  <si>
    <t>МИКОЛАЇВСЬКА область, МИКОЛАЇВСЬКИЙ район, селище РАДІСНИЙ САД, вулиця Радісна, 11-А</t>
  </si>
  <si>
    <t>ebc5595b-fe45-40ba-8fa4-6580bf4d6845</t>
  </si>
  <si>
    <t>ІВАНО-ФРАНКІВСЬКА область, НАДВІРНЯНСЬКИЙ район, смт. ЛАНЧИН, вулиця Незалежності, 140</t>
  </si>
  <si>
    <t>ebc58260-230f-45ac-a1a8-93331798cab1</t>
  </si>
  <si>
    <t>КНП Богодухівська ЦРЛ (поліклініка)</t>
  </si>
  <si>
    <t>ХАРКІВСЬКА область, БОГОДУХІВСЬКИЙ район, місто БОГОДУХІВ, вулиця Чернієнко, 13</t>
  </si>
  <si>
    <t>ebccabca-2f35-49c0-aa25-cfd8630a6bfd</t>
  </si>
  <si>
    <t>Амбулаторія загальної практики сімейної медицини  №9</t>
  </si>
  <si>
    <t>ebd09980-99a8-4cf8-bec1-3604e0e5778b</t>
  </si>
  <si>
    <t>ebd877fc-2b03-4f1a-9c3e-747d07b60d69</t>
  </si>
  <si>
    <t>Великолюбаська амбулаторія загальної практики сімейної медицини</t>
  </si>
  <si>
    <t>ВЕЛИКА ЛЮБАША</t>
  </si>
  <si>
    <t>РІВНЕНСЬКА область, КОСТОПІЛЬСЬКИЙ район, село ВЕЛИКА ЛЮБАША, вулиця Лукомського, 2б</t>
  </si>
  <si>
    <t>ebdab4d5-40de-4add-aa0d-1a3c782ca3ef</t>
  </si>
  <si>
    <t>Амбулаторія загальної практики сімейної медицини села Лиса Гора</t>
  </si>
  <si>
    <t>МИКОЛАЇВСЬКА область, ПЕРВОМАЙСЬКИЙ район, село ЛИСА ГОРА, вулиця Шевченка, 1</t>
  </si>
  <si>
    <t>ebdb61fb-66c6-460a-8fca-6c5241985aa0</t>
  </si>
  <si>
    <t>ДОНЕЦЬКА область, місто МАРІУПОЛЬ, вулиця Українського козацтва, 54</t>
  </si>
  <si>
    <t>ebe0a6c3-d2cc-4af1-9dac-25296ef6c25b</t>
  </si>
  <si>
    <t>Золотухівський фельдшерсько-акушерський пункт</t>
  </si>
  <si>
    <t>ЗОЛОТУХИ</t>
  </si>
  <si>
    <t>ПОЛТАВСЬКА область, ОРЖИЦЬКИЙ район, село ЗОЛОТУХИ, вулиця Широка, 15</t>
  </si>
  <si>
    <t>ebe62850-b963-4f26-93b5-546fa5680bbf</t>
  </si>
  <si>
    <t>1Комунальне некомерційне підприємство "Кельменецька багатопрофільна лікарня"</t>
  </si>
  <si>
    <t>ЧЕРНІВЕЦЬКА область, КЕЛЬМЕНЕЦЬКИЙ район, смт. КЕЛЬМЕНЦІ, вулиця Петра Сагайдачного, 75</t>
  </si>
  <si>
    <t>ebe6df07-ebd0-4104-9b80-b2f71bc27e98</t>
  </si>
  <si>
    <t>Садівська лікарська амбулаторія загальної практики - сімейної медицини</t>
  </si>
  <si>
    <t>ХЕРСОНСЬКА область, ГОЛОПРИСТАНСЬКИЙ район, селище САДОВЕ, вулиця Паркова, 3-В</t>
  </si>
  <si>
    <t>ebe89d96-4663-4a86-b34e-8358987d96fb</t>
  </si>
  <si>
    <t>Амбулаторія ЗПСМ с. Дубрівка</t>
  </si>
  <si>
    <t>ЗАКАРПАТСЬКА область, ІРШАВСЬКИЙ район, село ДУБРІВКА, вулиця , 287</t>
  </si>
  <si>
    <t>ebecec26-baad-438e-9c1f-a69aa78a83eb</t>
  </si>
  <si>
    <t>Структурний підрозділ КОМУНАЛЬНЕ НЕКОМЕРЦІЙНЕ ПІДПРИЄМСТВО МЕРЕФ'ЯНСЬКОЇ МІСЬКОЇ РАДИ " МЕРЕФ'ЯНСЬКА ЦЕНТРАЛЬНА РАЙОННА ЛІКАРНЯ "смт. Буди</t>
  </si>
  <si>
    <t>ebefbbca-f213-48cf-af7a-a43aba434414</t>
  </si>
  <si>
    <t>Комунальне підприємство "Криворізька міська лікарня №4" Криворізької міської ради</t>
  </si>
  <si>
    <t>ebf8d7c3-4148-4ae8-a3ca-e10401ebebd6</t>
  </si>
  <si>
    <t>Відокремлений структурний підрозділ Підбузька районна лікарня  КНП "ДРЛ" ДРР</t>
  </si>
  <si>
    <t>ЛЬВІВСЬКА область, смт. ПІДБУЖ, вулиця Ів.Франка, 32</t>
  </si>
  <si>
    <t>ebfc1b04-914c-4893-a9ea-22d7d0ec28a9</t>
  </si>
  <si>
    <t>Четвертинівська ЛА ЗПСМ</t>
  </si>
  <si>
    <t>ЧЕТВЕРТИНІВКА</t>
  </si>
  <si>
    <t>ВІННИЦЬКА область, ТРОСТЯНЕЦЬКИЙ район, село ЧЕТВЕРТИНІВКА, вулиця ГАГАРІНА, 49</t>
  </si>
  <si>
    <t>ebfe8798-a242-414f-a6b8-87cd21adcede</t>
  </si>
  <si>
    <t>Іванопільська амбулаторія загальної практики сімейної медицини</t>
  </si>
  <si>
    <t>ІВАНОПІЛЬ</t>
  </si>
  <si>
    <t>ЖИТОМИРСЬКА область, ЧУДНІВСЬКИЙ район, смт. ІВАНОПІЛЬ, вулиця Лесі Українки, 43а</t>
  </si>
  <si>
    <t>ebfe9a46-52f6-4665-aa27-c07f42aa59b9</t>
  </si>
  <si>
    <t>АЗПСМ с.Топорище</t>
  </si>
  <si>
    <t>ТОПОРИЩЕ</t>
  </si>
  <si>
    <t>ЖИТОМИРСЬКА область, ХОРОШІВСЬКИЙ район, село ТОПОРИЩЕ, вулиця Житомирська, 85</t>
  </si>
  <si>
    <t>ec00d942-fb5b-4136-96b0-cb3e27207f89</t>
  </si>
  <si>
    <t>Саратська амбулаторія сімейної медицини - загальної практики</t>
  </si>
  <si>
    <t>ОДЕСЬКА область, САРАТСЬКИЙ район, смт. САРАТА, вулиця Соборна, 2/2</t>
  </si>
  <si>
    <t>ec031894-4e82-4d6d-8359-6c1b07cee484</t>
  </si>
  <si>
    <t>Махнівська АЗПСМ</t>
  </si>
  <si>
    <t>МАХНІВКА</t>
  </si>
  <si>
    <t>ВІННИЦЬКА область, КОЗЯТИНСЬКИЙ район, село МАХНІВКА, вулиця Шевченка, 1</t>
  </si>
  <si>
    <t>ec0443b1-6f93-4459-ab9a-5332ac7ea87e</t>
  </si>
  <si>
    <t>Центр первинної медичної допомоги населенню</t>
  </si>
  <si>
    <t>ec0a7093-3447-431b-a653-6dec15ed94dd</t>
  </si>
  <si>
    <t>Комунальне некомерційне підприємство "Міська поліклініка №3" Чернівецької міської ради</t>
  </si>
  <si>
    <t>ec1a0f7c-cfa6-4ec2-8425-4f6f5285733d</t>
  </si>
  <si>
    <t>ХМЕЛЬНИЦЬКА область, місто СТАРОКОСТЯНТИНІВ, вулиця 1-го травня, 30</t>
  </si>
  <si>
    <t>ec1c1467-bbd3-44db-85b0-ce4a638cf9f7</t>
  </si>
  <si>
    <t>Амбулаторія №1-4</t>
  </si>
  <si>
    <t>ec2078d4-70f0-4b90-acc8-932692613e8e</t>
  </si>
  <si>
    <t>Комунальне некомерційне підприємство "Краснокутська центральна районна лікарня" Краснокутської селищної ради (с.Качалівка)</t>
  </si>
  <si>
    <t>ec2209ef-29db-4299-b19a-e5fd5d30d5a4</t>
  </si>
  <si>
    <t>Фельдшерсько-акушерський пункт с. Корналовичі</t>
  </si>
  <si>
    <t>ЛЬВІВСЬКА область, село КОРНАЛОВИЧІ, вулиця Грушевського, 2</t>
  </si>
  <si>
    <t>ec2b81d6-022a-45f7-8229-ee9effda2419</t>
  </si>
  <si>
    <t>Черкаська обласна лікарня</t>
  </si>
  <si>
    <t>ЧЕРКАСЬКА область, місто ЧЕРКАСИ, вулиця Менделеєва, 3</t>
  </si>
  <si>
    <t>ec32d37f-a849-4f89-88f4-50d4438b80cd</t>
  </si>
  <si>
    <t>амбулаторія загальної практики сімейної медицини міста Христинівка № 2</t>
  </si>
  <si>
    <t>ЧЕРКАСЬКА область, місто ХРИСТИНІВКА, вулиця Ніколи Терещенка, 3</t>
  </si>
  <si>
    <t>ec3483e0-6465-40db-b042-017def2b0f60</t>
  </si>
  <si>
    <t>ec38fbb1-d2ff-4b6a-b65c-b261bff0cad1</t>
  </si>
  <si>
    <t>Фельдшерський пункт с.Козівка</t>
  </si>
  <si>
    <t>КОЗІВКА</t>
  </si>
  <si>
    <t>ТЕРНОПІЛЬСЬКА область, ТЕРНОПІЛЬСЬКИЙ район, село КОЗІВКА, вулиця Колгоспна, 16</t>
  </si>
  <si>
    <t>ec44236f-8807-4d4f-adb6-4b2bc7ee2ecf</t>
  </si>
  <si>
    <t>Фельдшерсько-акушерський пункт с. Савчине</t>
  </si>
  <si>
    <t>САВЧИНЕ</t>
  </si>
  <si>
    <t>ВІННИЦЬКА область, КРИЖОПІЛЬСЬКИЙ район, село САВЧИНЕ, вулиця Комарова, 13</t>
  </si>
  <si>
    <t>ec468a4f-18ca-48c6-b233-89d7892ea8c1</t>
  </si>
  <si>
    <t>Добропільська Амбулаторія загальної практики - сімейної медицини № 1</t>
  </si>
  <si>
    <t>ДОНЕЦЬКА область, ДОБРОПІЛЬСЬКИЙ район, село ДОБРОПІЛЛЯ, вулиця Шкільна, 1 а</t>
  </si>
  <si>
    <t>ec4ce4e6-1d22-4dba-bee5-2c686676a44a</t>
  </si>
  <si>
    <t>АЗПСМ с.Грушуваха</t>
  </si>
  <si>
    <t>ГРУШУВАХА</t>
  </si>
  <si>
    <t>ХАРКІВСЬКА область, БАРВІНКІВСЬКИЙ район, село ГРУШУВАХА, вулиця Молодіжна , 1</t>
  </si>
  <si>
    <t>ec51a76f-00d7-4db4-bab0-399fcbd8f49b</t>
  </si>
  <si>
    <t>Комунальне некомерційне підприємство "Центр первинної медико-санітарної допомоги №3" Шевченківського району міста Києва амбулаторія №2 (активний)</t>
  </si>
  <si>
    <t>ec54675f-4159-46b3-b3ca-f1f6d891d66e</t>
  </si>
  <si>
    <t>Амбулаторія загальної практики сімейної медицини села Великі Дедеркали</t>
  </si>
  <si>
    <t>ТЕРНОПІЛЬСЬКА область, ШУМСЬКИЙ район, село ВЕЛИКІ ДЕДЕРКАЛИ, вулиця Обори, 1</t>
  </si>
  <si>
    <t>ec556460-1635-4d47-b484-3601831c32d5</t>
  </si>
  <si>
    <t>Інфекційне відділення, Клініко-діагностична лабораторія, Дитяче поліклінічне відділення</t>
  </si>
  <si>
    <t>ЛЬВІВСЬКА область, місто БОРИСЛАВ, вулиця Героїв ОУН-УПА, 11</t>
  </si>
  <si>
    <t>ec59adbf-1bde-444c-9886-7e00a89920c7</t>
  </si>
  <si>
    <t>Амбулаторія №7 (вул.Козацька 86)</t>
  </si>
  <si>
    <t>ec5a1c31-e838-4492-9dd0-1e1aea9a7ea2</t>
  </si>
  <si>
    <t>Фельдшерський пункт села Годунівка</t>
  </si>
  <si>
    <t>ГОДУНІВКА</t>
  </si>
  <si>
    <t>КИЇВСЬКА область, ЯГОТИНСЬКИЙ район, село ГОДУНІВКА, вулиця Перемоги, 81</t>
  </si>
  <si>
    <t>ec5ab776-ca48-4bfd-89a2-4cab6eabc601</t>
  </si>
  <si>
    <t>Фельдшерський пункт с. Конотоп</t>
  </si>
  <si>
    <t>ЧЕРНІГІВСЬКА область, ГОРОДНЯНСЬКИЙ район, село КОНОТОП, вулиця Лісова, 4</t>
  </si>
  <si>
    <t>ec5f7bd8-5556-4a3c-89fe-985a948871d8</t>
  </si>
  <si>
    <t>Іларіонівська АЗПСМ КНП \</t>
  </si>
  <si>
    <t>ДНІПРОПЕТРОВСЬКА область, СИНЕЛЬНИКІВСЬКИЙ район, смт. ІЛАРІОНОВЕ, вулиця Янтарна, 10</t>
  </si>
  <si>
    <t>ec61e689-514a-4e4c-bdff-0314b5df640f</t>
  </si>
  <si>
    <t>Комунальне некомерційне підприємство "Заліщицький обласний госпіталь інвалідів війни та реабілітованих" Тернопільської обласної ради  Стаціонарне відділення</t>
  </si>
  <si>
    <t>ТЕРНОПІЛЬСЬКА область, місто ЗАЛІЩИКИ, вулиця Шашкевича, 42</t>
  </si>
  <si>
    <t>ec67d0eb-aaff-454a-a29c-2ecaa3119010</t>
  </si>
  <si>
    <t>Підстанція № 5 КНП "Центр екстреної медичної допомоги та медицини катастроф у Кіровоградській області Кіровоградської обалсної ради"</t>
  </si>
  <si>
    <t>КІРОВОГРАДСЬКА область, місто ОЛЕКСАНДРІЯ, вулиця Бульварна, 5</t>
  </si>
  <si>
    <t>ec6ce5bf-7f83-4997-b20a-edbc61425d57</t>
  </si>
  <si>
    <t>Мельниковецька ЛА ЗПСМ</t>
  </si>
  <si>
    <t>МЕЛЬНИКІВЦІ</t>
  </si>
  <si>
    <t>ВІННИЦЬКА область, НЕМИРІВСЬКИЙ район, село МЕЛЬНИКІВЦІ, вулиця Пролетарська, 2</t>
  </si>
  <si>
    <t>ec6e1a46-97a0-4f85-b9c5-a61d4a288042</t>
  </si>
  <si>
    <t>БУЛАХІВСЬКА АМБУЛАТОРІЯ ЗАГАЛЬНОЇ ПРАКТИКИ СІМЕЙНОЇ МЕДИЦИНИ ІМЕНІ РОГАНА ВІКТОРА ІВАНОВИЧА</t>
  </si>
  <si>
    <t>ДНІПРОПЕТРОВСЬКА область, ПАВЛОГРАДСЬКИЙ район, село БУЛАХІВКА, провулок ЛІКАРНЯНИЙ, 14-А</t>
  </si>
  <si>
    <t>ec6e97f3-292d-490d-b30e-a2cdd028286d</t>
  </si>
  <si>
    <t>Амбулаторія №5 КНП ЦПМСД №1 Дарницького району м. Києв</t>
  </si>
  <si>
    <t>ec73f0e8-ba26-4844-8bf2-14c0f8023480</t>
  </si>
  <si>
    <t>ec851aed-5ae1-4236-8bf1-4ad11be3acb5</t>
  </si>
  <si>
    <t>АЗПСМ с. Рибаківка</t>
  </si>
  <si>
    <t>РИБАКІВКА</t>
  </si>
  <si>
    <t>МИКОЛАЇВСЬКА область, БЕРЕЗАНСЬКИЙ район, село РИБАКІВКА, вулиця Шкільна, 1А</t>
  </si>
  <si>
    <t>ec932384-a959-4cc2-a455-135db38be91e</t>
  </si>
  <si>
    <t>Філія №3 Комунальне некомерційне підприємство "Консультативно-діагностичний центр" Святошинського району м. Києва</t>
  </si>
  <si>
    <t>ec95b9cd-ea07-40b6-9092-b3aa864d2411</t>
  </si>
  <si>
    <t>Комунальне некомерційне підприємство "Міська лікарня № 28" Харківської міської ради. Центр надання первинної медичної допомоги (філія Велика Данилівка)</t>
  </si>
  <si>
    <t>ХАРКІВСЬКА область, місто ХАРКІВ, вулиця Челюскіна Семена, 1</t>
  </si>
  <si>
    <t>ec968782-4ec3-4b5c-bf15-5136b22bccff</t>
  </si>
  <si>
    <t>ec988123-2297-4b83-9188-11a2db4c68a3</t>
  </si>
  <si>
    <t>Фельдшерський пункт с. Зелене Поле</t>
  </si>
  <si>
    <t>ЗЕЛЕНЕ ПОЛЕ</t>
  </si>
  <si>
    <t>ДОНЕЦЬКА область, ВЕЛИКОНОВОСІЛКІВСЬКИЙ район, село ЗЕЛЕНЕ ПОЛЕ, вулиця Центральна, 5</t>
  </si>
  <si>
    <t>eca0d9e7-2337-46ff-8eac-046729e2be85</t>
  </si>
  <si>
    <t>Амбулаторія загальної практики сімейної медицини с.Баратівка</t>
  </si>
  <si>
    <t>БАРАТІВКА</t>
  </si>
  <si>
    <t>МИКОЛАЇВСЬКА область, СНІГУРІВСЬКИЙ район, село БАРАТІВКА, вулиця Херсонська, 7</t>
  </si>
  <si>
    <t>eca65a73-1111-46a8-9eb7-4808dfcd69fa</t>
  </si>
  <si>
    <t>Відділ первинної медичної допомоги поліклінічного відділення КНП "Радивилівська ЦМЛ"</t>
  </si>
  <si>
    <t>ecad9872-4dc3-4084-8c31-7f603012aac7</t>
  </si>
  <si>
    <t>АЗПСМ с.Гаврилівка</t>
  </si>
  <si>
    <t>ХАРКІВСЬКА область, БАРВІНКІВСЬКИЙ район, село ГАВРИЛІВКА, вулиця Привокзальна, 36</t>
  </si>
  <si>
    <t>ecb08cca-45d6-4c29-a1a7-78867bad7e99</t>
  </si>
  <si>
    <t>Avicena</t>
  </si>
  <si>
    <t>ХМЕЛЬНИЦЬКА область, місто КАМ'ЯНЕЦЬ-ПОДІЛЬСЬКИЙ, шосе Хмельницьке, 19А</t>
  </si>
  <si>
    <t>ecb1983c-0e28-4f50-84f7-f024dbc521da</t>
  </si>
  <si>
    <t>Стоматологічний кабінет с.Йосипівка</t>
  </si>
  <si>
    <t>ОДЕСЬКА область, ОВІДІОПОЛЬСЬКИЙ район, село ЙОСИПІВКА, вулиця Софіївська, 77</t>
  </si>
  <si>
    <t>ecb50a89-90d6-4d9e-b16b-11e19acada1b</t>
  </si>
  <si>
    <t>Молницька амбулаторії загальної практики сімейної медицини</t>
  </si>
  <si>
    <t>МОЛНИЦЯ</t>
  </si>
  <si>
    <t>ЧЕРНІВЕЦЬКА область, ГЕРЦАЇВСЬКИЙ район, село МОЛНИЦЯ, вулиця Пріетеніей, 40-а</t>
  </si>
  <si>
    <t>ecbf830d-d7ab-4d41-b6bf-26d90800369b</t>
  </si>
  <si>
    <t>Амбулаторія загальної практики сімейної медицини смт. Тарутине</t>
  </si>
  <si>
    <t>ОДЕСЬКА область, ТАРУТИНСЬКИЙ район, смт. ТАРУТИНЕ, вулиця Красна, 75</t>
  </si>
  <si>
    <t>ecc041e8-2557-4212-b35e-cff03c551d5d</t>
  </si>
  <si>
    <t>АЗПСМ с.Кавсько</t>
  </si>
  <si>
    <t>КАВСЬКЕ</t>
  </si>
  <si>
    <t>ЛЬВІВСЬКА область, СТРИЙСЬКИЙ район, село КАВСЬКЕ, вулиця Сагайдачного, 5а</t>
  </si>
  <si>
    <t>ecc69a1b-5b43-4f9d-a193-039cedf31460</t>
  </si>
  <si>
    <t>Голубецька АЗПСМ</t>
  </si>
  <si>
    <t>ГОЛУБЕЧЕ</t>
  </si>
  <si>
    <t>ВІННИЦЬКА область, КРИЖОПІЛЬСЬКИЙ район, село ГОЛУБЕЧЕ, вулиця Фалаштинських, 15</t>
  </si>
  <si>
    <t>ecc80ac0-f98d-48fa-9196-4d8adeea0fa7</t>
  </si>
  <si>
    <t>АЗПСМ Зеленопідської сільської ради</t>
  </si>
  <si>
    <t>ХЕРСОНСЬКА область, КАХОВСЬКИЙ район, селище ЗЕЛЕНИЙ ПІД, вулиця Перекопська, 1 Б</t>
  </si>
  <si>
    <t>ecc9974a-442f-4e17-9a01-2d7d047bc1b7</t>
  </si>
  <si>
    <t>СУМСЬКА область, місто СУМИ, вулиця Івана Сірка, 33/1</t>
  </si>
  <si>
    <t>ecccae1f-691b-4bca-b158-945c25abbdb0</t>
  </si>
  <si>
    <t>Амбулаторія ЗПСМ №11 м. Кривий Ріг (КНП "ЦПМСД №4" КМР)</t>
  </si>
  <si>
    <t>eccdca54-1525-4867-aa0b-a921aa64d6db</t>
  </si>
  <si>
    <t>Фельдшерський пункт села Трубівщина</t>
  </si>
  <si>
    <t>ТРУБІВЩИНА</t>
  </si>
  <si>
    <t>КИЇВСЬКА область, ЯГОТИНСЬКИЙ район, село ТРУБІВЩИНА, вулиця Денисовецька, 18</t>
  </si>
  <si>
    <t>ecce97e4-bc1f-4002-99b1-d64d5c8271a0</t>
  </si>
  <si>
    <t>ece2b16c-d2a1-49b1-a44c-a4e7632f2486</t>
  </si>
  <si>
    <t>Фельдшерсько-акушерський пункт  с. Сахнівка</t>
  </si>
  <si>
    <t>САХНІВКА</t>
  </si>
  <si>
    <t>ЧЕРКАСЬКА область, КОРСУНЬ-ШЕВЧЕНКІВСЬКИЙ район, село САХНІВКА, вулиця Томенка, 9</t>
  </si>
  <si>
    <t>ece93142-44ed-4422-8af7-3cd34f2526b0</t>
  </si>
  <si>
    <t>Златопільська сільська лікарська амбулаторія практики - сімейної медицини</t>
  </si>
  <si>
    <t>ЗЛАТОПІЛЛЯ</t>
  </si>
  <si>
    <t>КІРОВОГРАДСЬКА область, БОБРИНЕЦЬКИЙ район, село ЗЛАТОПІЛЛЯ, вулиця Молодіжна, 52</t>
  </si>
  <si>
    <t>eced3410-69c2-467b-bf60-770b6c2b3708</t>
  </si>
  <si>
    <t>Тургенєвська АЗПСМ (КНП \</t>
  </si>
  <si>
    <t>ТУРГЕНЄВКА</t>
  </si>
  <si>
    <t>ДНІПРОПЕТРОВСЬКА область, СИНЕЛЬНИКІВСЬКИЙ район, село ТУРГЕНЄВКА, вулиця Миру, 142</t>
  </si>
  <si>
    <t>ecfd15bf-c18a-4f3a-bb2a-f56d61a69871</t>
  </si>
  <si>
    <t>ФАП с. Поділ</t>
  </si>
  <si>
    <t>ПОЛТАВСЬКА область, ВЕЛИКОБАГАЧАНСЬКИЙ район, село ПОДІЛ, вулиця Дружби, 42</t>
  </si>
  <si>
    <t>ed0136ad-a821-4499-b12c-dd6d276682db</t>
  </si>
  <si>
    <t>Тисменицька лікарська амбулаторія ЗПСМ</t>
  </si>
  <si>
    <t>ed0472e0-ceac-4932-9604-a11b9b18ce8c</t>
  </si>
  <si>
    <t>ed0afb8d-7e67-42fd-898e-c77187f5fef2</t>
  </si>
  <si>
    <t>Комунальне некомерційне підприємство "Центр первинної медико-санітарної допомоги № 1" Солом'янського району м. Києва, амбулаторія загальної практики-сімейної медицини №2</t>
  </si>
  <si>
    <t>ed128b06-defe-4486-bb6f-90cc62a40405</t>
  </si>
  <si>
    <t>АЗПСМ с.Чорноголова</t>
  </si>
  <si>
    <t>ЧОРНОГОЛОВА</t>
  </si>
  <si>
    <t>ЗАКАРПАТСЬКА область, ВЕЛИКОБЕРЕЗНЯНСЬКИЙ район, село ЧОРНОГОЛОВА, вулиця без вулиці, 302</t>
  </si>
  <si>
    <t>ed128e07-16fa-4b07-b854-43af0a1f4e05</t>
  </si>
  <si>
    <t>КНП "Наркологічний диспансер м. Маріуполь"</t>
  </si>
  <si>
    <t>ed196f6e-368a-4430-acbc-ddc7bf1e5029</t>
  </si>
  <si>
    <t>Амбулаторія загальної практики - сімейної медицини с. Гуменці</t>
  </si>
  <si>
    <t>ХМЕЛЬНИЦЬКА область, село ГУМЕНЦІ, вулиця Першотравнева, 69</t>
  </si>
  <si>
    <t>ed1c4fe5-e362-455f-9a93-3029a37e4ef8</t>
  </si>
  <si>
    <t>ХМЕЛЬНИЦЬКА область, місто ХМЕЛЬНИЦЬКИЙ, вулиця ВОЛОЧИСЬКА, 6</t>
  </si>
  <si>
    <t>ed1e39a7-5a5e-4e03-ae32-45edb968b0f8</t>
  </si>
  <si>
    <t>АЗПСМ с.Хрестище</t>
  </si>
  <si>
    <t>ed226f3a-d531-4a6f-8088-f5debbad3c11</t>
  </si>
  <si>
    <t>Криворізька філія КП "Дніпропетровська обласна клінічна офтальмологічна лікарня"</t>
  </si>
  <si>
    <t>ed2557bb-b70e-45d1-8407-e5dee7c9356e</t>
  </si>
  <si>
    <t>місце надання послуг 16</t>
  </si>
  <si>
    <t>ЖИТОМИРСЬКА область, НОВОГРАД-ВОЛИНСЬКИЙ район, село ЧИЖІВКА, вулиця Соборності, 6</t>
  </si>
  <si>
    <t>ed2b4b4e-54df-4874-8a0a-c46c97388aa3</t>
  </si>
  <si>
    <t>Амбулаторія загальної практики сімейної медицини Вирівської дільниці комунального некомерційного підприємства "Сарненський центр первинної медико-санітарної допомоги" Сарненської  міської ради</t>
  </si>
  <si>
    <t>РІВНЕНСЬКА область, САРНЕНСЬКИЙ район, село ВИРИ, вулиця Центральна, 7б</t>
  </si>
  <si>
    <t>ed2bcd19-1151-4bac-8b22-f88f147de41c</t>
  </si>
  <si>
    <t>КНП "Уманський пологовий будинок"</t>
  </si>
  <si>
    <t>ЧЕРКАСЬКА область, місто УМАНЬ, вулиця Володимирська, 28</t>
  </si>
  <si>
    <t>ed2c2bac-9785-4e03-8a17-b40ecddc7116</t>
  </si>
  <si>
    <t>Фельдшерський пункт с. Яблунівка</t>
  </si>
  <si>
    <t>ЧЕРКАСЬКА область, ЛИСЯНСЬКИЙ район, село ЯБЛУНІВКА, вулиця Берегова, 3</t>
  </si>
  <si>
    <t>ed31fb6e-42ba-4dd7-8171-71a3bc042b49</t>
  </si>
  <si>
    <t>Амбулаторія загальної практики – сімейної медицини смт. Гусятин</t>
  </si>
  <si>
    <t>ТЕРНОПІЛЬСЬКА область, ГУСЯТИНСЬКИЙ район, смт. ГУСЯТИН, вулиця Богдана Лепкого, 1</t>
  </si>
  <si>
    <t>ed343d8c-e8ef-4998-b6b0-0f7c30131494</t>
  </si>
  <si>
    <t>Недогарківська АЗПСМ</t>
  </si>
  <si>
    <t>ed34cbc9-3175-4f5a-a8b0-b9b9a0e250c0</t>
  </si>
  <si>
    <t>Добрянська амбулаторія загальної практики сімейної медецини</t>
  </si>
  <si>
    <t>ДОБРЯНСЬКЕ</t>
  </si>
  <si>
    <t>ЗАКАРПАТСЬКА область, ТЯЧІВСЬКИЙ район, село ДОБРЯНСЬКЕ, вулиця Народна, 80</t>
  </si>
  <si>
    <t>ed3912d6-adbe-45d8-9ae8-4003b153206f</t>
  </si>
  <si>
    <t>ФП с. Зелена Балка</t>
  </si>
  <si>
    <t>ОДЕСЬКА область, АРЦИЗЬКИЙ район, село ЗЕЛЕНА БАЛКА, вулиця Миру, 20</t>
  </si>
  <si>
    <t>ed3e9ce4-70b5-478c-80ae-1cc500dfcc9b</t>
  </si>
  <si>
    <t>2Комунальне некомерційне підприємство "Кельменецька багатопрофільна лікарня"</t>
  </si>
  <si>
    <t>ЧЕРНІВЕЦЬКА область, КЕЛЬМЕНЕЦЬКИЙ район, смт. КЕЛЬМЕНЦІ, вулиця Петра Сагайдачного, 77</t>
  </si>
  <si>
    <t>ed439483-85e4-4bce-a428-288c8689584e</t>
  </si>
  <si>
    <t>ПОЛТАВСЬКА область, КРЕМЕНЧУЦЬКИЙ район, село СОСНІВКА, вулиця Піщана, 2</t>
  </si>
  <si>
    <t>ed43cd4c-aef2-457c-a5cf-bd9a7e71cc88</t>
  </si>
  <si>
    <t>Амбулаторія загальної практики сімейної медицини с. Топорівці</t>
  </si>
  <si>
    <t>ЧЕРНІВЕЦЬКА область, НОВОСЕЛИЦЬКИЙ район, село ТОПОРІВЦІ, вулиця Шевченка, 3</t>
  </si>
  <si>
    <t>ed46749e-b0a6-407f-88ce-0062b85447d0</t>
  </si>
  <si>
    <t>ЗАКАРПАТСЬКА область, місто МУКАЧЕВЕ, вулиця Мудрого Ярослава, 46</t>
  </si>
  <si>
    <t>ed4cbfa8-b1a9-434e-8231-6ad289171e4c</t>
  </si>
  <si>
    <t>КНП "Андрушівська МЛ" АМР</t>
  </si>
  <si>
    <t>ЖИТОМИРСЬКА область, АНДРУШІВСЬКИЙ район, місто АНДРУШІВКА, вулиця Тітова, 34</t>
  </si>
  <si>
    <t>ed4e678b-a641-4b5f-ae4c-a818f5a5396f</t>
  </si>
  <si>
    <t>Амбулаторія загальної практики-сімейної медицини с. Голиця</t>
  </si>
  <si>
    <t>ГОЛИЦЯ</t>
  </si>
  <si>
    <t>ОДЕСЬКА область, БОЛГРАДСЬКИЙ район, село ГОЛИЦЯ, вулиця Зелена, 80</t>
  </si>
  <si>
    <t>ed51b082-4e83-499a-8b08-e3c5af5d29ec</t>
  </si>
  <si>
    <t>КНП "Четвертий Черкаський міський ЦПМСД"</t>
  </si>
  <si>
    <t>ed540c09-4d18-4b2a-a742-290b0477982a</t>
  </si>
  <si>
    <t>РІВНЕНСЬКА область, КОСТОПІЛЬСЬКИЙ район, село МИРНЕ, вулиця Омеляненка , 1</t>
  </si>
  <si>
    <t>ed58d325-f2ec-4894-9d55-4a4012284b92</t>
  </si>
  <si>
    <t>ed5fb1cf-c734-4ec9-9ef7-4abc5e4d0b8a</t>
  </si>
  <si>
    <t>ФП с. Городище</t>
  </si>
  <si>
    <t>ВІННИЦЬКА область, ЛІТИНСЬКИЙ район, село ГОРОДИЩЕ, вулиця ПОДІЛЬСЬКА, 46</t>
  </si>
  <si>
    <t>ed5fccbc-26a3-4236-8f7f-0e9b069eb0da</t>
  </si>
  <si>
    <t>Амбулаторія загальної практики - сімейної медицини № 17 КНП ЦПМСД Мукачівської територіальної громади</t>
  </si>
  <si>
    <t>ЗАКАРПАТСЬКА область, МУКАЧІВСЬКИЙ район, село ЗАЛУЖЖЯ, вулиця Пушкіна, 19</t>
  </si>
  <si>
    <t>ed64732f-3e32-4789-9b1b-15aac6b3b2f8</t>
  </si>
  <si>
    <t>ФП с.Семигори</t>
  </si>
  <si>
    <t>СЕМИГОРИ</t>
  </si>
  <si>
    <t>КИЇВСЬКА область, БОГУСЛАВСЬКИЙ район, село СЕМИГОРИ, вулиця ШЕВЧЕНКА, 12А</t>
  </si>
  <si>
    <t>ed64ae26-4b58-4edf-a0b1-144c3c56a90a</t>
  </si>
  <si>
    <t>ЧЕРНІГІВСЬКА область, місто НІЖИН, вулиця Московська, 21-А блок Б</t>
  </si>
  <si>
    <t>ed6b3c6a-1a0b-4b7e-95d6-f871e0cceb2e</t>
  </si>
  <si>
    <t>ХМЕЛЬНИЦЬКА область, місто ШЕПЕТІВКА, вулиця Героїв Небесної Сотні, 61</t>
  </si>
  <si>
    <t>ed6ec96c-bbd6-4dfb-a0c7-c896cb29b427</t>
  </si>
  <si>
    <t>Поліклінічне відділення смт.Овідіополь</t>
  </si>
  <si>
    <t>ed72ba2e-2a6d-4bc2-b6a6-e80ed389efd4</t>
  </si>
  <si>
    <t>ТЕРНОПІЛЬСЬКА область, МОНАСТИРИСЬКИЙ район, місто МОНАСТИРИСЬКА, вулиця Шевченка, 33</t>
  </si>
  <si>
    <t>ed74100c-2508-4a3e-b38e-b0692cc78106</t>
  </si>
  <si>
    <t>ЛЬВІВСЬКА область, ЯВОРІВСЬКИЙ район, смт. НЕМИРІВ, вулиця Ів.Франка, 75</t>
  </si>
  <si>
    <t>ed76ea77-160a-4e4f-8d78-5216ef5afa16</t>
  </si>
  <si>
    <t>Амбулаторія ЗПСМ № 5, Філія 2 КНП "ЦПМСД №1" Оболонського району м. Києва</t>
  </si>
  <si>
    <t>ed7c8949-aaae-4960-8cee-acb1a8d570e1</t>
  </si>
  <si>
    <t>АЗПСМ с. Красноїлля</t>
  </si>
  <si>
    <t>КРАСНОЇЛЛЯ</t>
  </si>
  <si>
    <t>ІВАНО-ФРАНКІВСЬКА область, село КРАСНОЇЛЛЯ, присілок Центр, 1</t>
  </si>
  <si>
    <t>ed7cbdf1-e491-4254-9b57-d9a6dbaf9ff5</t>
  </si>
  <si>
    <t>Фельдшерсько-акушерський пункт с. Кружики</t>
  </si>
  <si>
    <t>ЛЬВІВСЬКА область, село КРУЖИКИ, вулиця Сагайдачного, 7</t>
  </si>
  <si>
    <t>ed825547-f535-4b45-a913-08a9ffb47171</t>
  </si>
  <si>
    <t>Малохатський ФП</t>
  </si>
  <si>
    <t>МАЛОХАТКА</t>
  </si>
  <si>
    <t>ЛУГАНСЬКА область, СТАРОБІЛЬСЬКИЙ район, село МАЛОХАТКА, вулиця Центральна, 4</t>
  </si>
  <si>
    <t>ed8cc2fa-feb1-469b-9a02-c203814b8d7d</t>
  </si>
  <si>
    <t>ДОНЕЦЬКА область, місто ТОРЕЦЬК, проспект Шахтарів, 47</t>
  </si>
  <si>
    <t>ed99a09f-1b15-4a92-a2fd-62ecf2851cc8</t>
  </si>
  <si>
    <t>Відділення патології вагітності КНП "Лисичанська багатопрофільна лікарня"</t>
  </si>
  <si>
    <t>ЛУГАНСЬКА область, ЛУГАНСЬКА район, місто ЛИСИЧАНСЬК, проспект Перемоги, 54-з</t>
  </si>
  <si>
    <t>edae48c9-1e3f-4d67-85de-99f9f50108ab</t>
  </si>
  <si>
    <t>Фельдшерсько - акушерський пункт села Волошки</t>
  </si>
  <si>
    <t>ВОЛОШКИ</t>
  </si>
  <si>
    <t>РІВНЕНСЬКА область, РІВНЕНСЬКИЙ район, село ВОЛОШКИ, вулиця С. Петлюри, 20</t>
  </si>
  <si>
    <t>edb12ab2-f7bd-419b-a1bb-86b5cef0f3ff</t>
  </si>
  <si>
    <t>Нараївська АЗП-СМ</t>
  </si>
  <si>
    <t>НАРАЇВ</t>
  </si>
  <si>
    <t>ТЕРНОПІЛЬСЬКА область, БЕРЕЖАНСЬКИЙ район, село НАРАЇВ, вулиця Сонячна, 16</t>
  </si>
  <si>
    <t>edb6fb4e-deb5-4cd4-aefb-e313ea8f852c</t>
  </si>
  <si>
    <t>Амбулаторія загальної практики-сімейної медицини №5, КНП "ЦПМСД №1" Святошинського району м.Києва</t>
  </si>
  <si>
    <t>edbbc40a-3f78-4883-90cf-4ac0ec5b502e</t>
  </si>
  <si>
    <t>Новопокровська АЗПСМ (КНП "Солонянський ЦПМСД" ССР)</t>
  </si>
  <si>
    <t>ДНІПРОПЕТРОВСЬКА область, СОЛОНЯНСЬКИЙ район, смт. НОВОПОКРОВКА, вулиця Робоча, 15</t>
  </si>
  <si>
    <t>edc9c47e-e50d-4115-b2b5-476fb8629d07</t>
  </si>
  <si>
    <t>Стоматологічний кабінет смт.Таїрове</t>
  </si>
  <si>
    <t>edd0e7a2-d22f-4a06-9a05-8b4d381b7039</t>
  </si>
  <si>
    <t>Комунальне підприємство "Волинський обласний центр екстреної медичної допомоги та медицини катастроф" Волинської обласної ради Маневицьке відділення екстренної медичної допомоги  пункт ЕМД с.Цміни</t>
  </si>
  <si>
    <t>ВОЛИНСЬКА область, МАНЕВИЦЬКИЙ район, село ЦМІНИ, вулиця Незалежності, 55</t>
  </si>
  <si>
    <t>eddf1f47-0532-4b54-90d1-00e301d6773c</t>
  </si>
  <si>
    <t>Драбове-Барятинська амбулаторія загальної практики сімейної медицини КНП "Драбівський ЦПМСД"</t>
  </si>
  <si>
    <t>ДРАБОВЕ-БАРЯТИНСЬКЕ</t>
  </si>
  <si>
    <t>ЧЕРКАСЬКА область, ДРАБІВСЬКИЙ район, село ДРАБОВЕ-БАРЯТИНСЬКЕ, вулиця Гагаріна, 2</t>
  </si>
  <si>
    <t>edf3d258-953c-453b-9cbe-90e5c36f5d1a</t>
  </si>
  <si>
    <t>Поліклінічна допомога</t>
  </si>
  <si>
    <t>edf76e87-458e-4c45-b2d4-fe60e1d96260</t>
  </si>
  <si>
    <t>Комунальне підприємство "Волинський обласний центр екстреної медичної допомоги та медицини катастроф" Волинської обласної ради Ратнівське відділення екстренної медичної допомоги  пункт ЕМД с.Межисить</t>
  </si>
  <si>
    <t>edf7f2ae-16ca-4255-a293-d2c17161c3bc</t>
  </si>
  <si>
    <t>edfd3786-4cac-44d7-b63a-796de7a4233a</t>
  </si>
  <si>
    <t>Комунальне некомерційне підприємство "Краснокутська центральна районна лікарня" Краснокутської селищної ради (с.Козіївка)</t>
  </si>
  <si>
    <t>ХАРКІВСЬКА область, КРАСНОКУТСЬКИЙ район, село КОЗІЇВКА, вулиця Спортивна, 5а</t>
  </si>
  <si>
    <t>ee047918-6489-486a-be29-c269e2f59f09</t>
  </si>
  <si>
    <t>Пункт здоров’я  с. Острівка</t>
  </si>
  <si>
    <t>ОСТРІВКА</t>
  </si>
  <si>
    <t>МИКОЛАЇВСЬКА область, ОЧАКІВСЬКИЙ район, село ОСТРІВКА, вулиця Москаленко, 15</t>
  </si>
  <si>
    <t>ee0a98d0-4f03-4df9-86d2-a3b3238b42c9</t>
  </si>
  <si>
    <t>Товариство з обмеженою відповідальністю "Приватна дитяча поліклініка № 1"</t>
  </si>
  <si>
    <t>ІВАНО-ФРАНКІВСЬКА область, місто ІВАНО-ФРАНКІВСЬК, вулиця Дністровська, 16 -  А</t>
  </si>
  <si>
    <t>ee0b5397-c0d9-4c51-8a82-b14dae9dccdf</t>
  </si>
  <si>
    <t>Первозванівська лікарська амбулаторія загальної практики сімейної медицини</t>
  </si>
  <si>
    <t>КІРОВОГРАДСЬКА область, КІРОВОГРАДСЬКИЙ район, село ПЕРВОЗВАНІВКА, вулиця Шевченка, 63</t>
  </si>
  <si>
    <t>ee11eb53-19f2-4c6b-9018-a5e1faa2c0b7</t>
  </si>
  <si>
    <t>Фельдшерський пункт с. Воробіївка</t>
  </si>
  <si>
    <t>ВОРОБІЇВКА</t>
  </si>
  <si>
    <t>ОДЕСЬКА область, ВЕЛИКОМИХАЙЛІВСЬКИЙ район, село ВОРОБІЇВКА, вулиця Центральна, 28</t>
  </si>
  <si>
    <t>ee11ebe8-f276-467e-a1be-2c653bbcca40</t>
  </si>
  <si>
    <t>Підстанція Мар'їнського району</t>
  </si>
  <si>
    <t>ee1558bd-f4ec-4fd0-a580-79bbc5934118</t>
  </si>
  <si>
    <t>Амбулаторія №6 (Власівка)</t>
  </si>
  <si>
    <t>ВЛАСІВКА</t>
  </si>
  <si>
    <t>КІРОВОГРАДСЬКА область, смт. ВЛАСІВКА, вулиця Східна, 3</t>
  </si>
  <si>
    <t>ee16a42f-1363-419a-848e-3968b40dae5f</t>
  </si>
  <si>
    <t>ФОП Марченко Ольга Анатоліївна. Педіатрія.</t>
  </si>
  <si>
    <t>ЖИТОМИРСЬКА область, місто ЖИТОМИР, проспект Миру, 3-Д</t>
  </si>
  <si>
    <t>ee1733e9-e7b3-424d-914e-73631ddf5960</t>
  </si>
  <si>
    <t>Товариство з обмеженою відповідальністю "Медичний комплекс"Мрія"</t>
  </si>
  <si>
    <t>М.КИЇВ, ГОЛОСІЇВСЬКИЙ район, місто КИЇВ, вулиця Будіндустрії, 5-А</t>
  </si>
  <si>
    <t>ee18c8be-e9af-4d36-bce2-4db40756f3dd</t>
  </si>
  <si>
    <t>ee1c24a3-fcba-4800-b27e-9c0e7d86b9d2</t>
  </si>
  <si>
    <t>Амбулаторія загальної практики - сімейної медицини сел. Манченки</t>
  </si>
  <si>
    <t>ХАРКІВСЬКА область, ХАРКІВСЬКИЙ район, смт. МАНЧЕНКИ, вулиця Залізнична, 1 Д</t>
  </si>
  <si>
    <t>ee1c4495-b7ac-415c-bab1-457d5e05a783</t>
  </si>
  <si>
    <t>Комунальне некомерційне підприємство Луківської сільської ради "Луківська амбулаторія загальної практики-сімейної медицини"</t>
  </si>
  <si>
    <t>ЛЬВІВСЬКА область, САМБІРСЬКИЙ район, село ЛУКИ, вулиця Шевченка, 20</t>
  </si>
  <si>
    <t>ee2864b8-aca8-43e7-aea8-23fa540417ed</t>
  </si>
  <si>
    <t>Фельдшерсько-акушерський пункт села Кургани  Острозької лікарської амбулаторії загальної практики сімейної медицини №2 "Острозького районного центру ПМСД"</t>
  </si>
  <si>
    <t>РІВНЕНСЬКА область, село КУРГАНИ, вулиця Шевченка, 1</t>
  </si>
  <si>
    <t>ee2ad8e0-c3dc-440f-a220-0adb5ec36554</t>
  </si>
  <si>
    <t>ee2b7c24-c86d-48a8-aa3e-3dc800e15cd4</t>
  </si>
  <si>
    <t>КП "ЦПМСД №1 ПМР" Амбулаторія ЗПСМ №4</t>
  </si>
  <si>
    <t>ПОЛТАВСЬКА область, місто ПОЛТАВА, вулиця Дунаєвського, 68</t>
  </si>
  <si>
    <t>ee2e2626-3b78-4253-a176-bd6cb28281a1</t>
  </si>
  <si>
    <t>Фельдшерський пункт  с. Томашівка</t>
  </si>
  <si>
    <t>ЧЕРКАСЬКА область, УМАНСЬКИЙ район, село ТОМАШІВКА, вулиця Центральна, 5</t>
  </si>
  <si>
    <t>ee3a70bd-322a-45bf-8776-7ac3d9fa4034</t>
  </si>
  <si>
    <t>Поліклініка № 1 КНП «Херсонська міська клінічна лікарня імені Афанасія і Ольги Тропіних» Херсонської міської ради</t>
  </si>
  <si>
    <t>ee3bd3e3-c22a-43ff-a7f3-691dc71792d3</t>
  </si>
  <si>
    <t>Олишівська амбулаторія ЗПСМ</t>
  </si>
  <si>
    <t>ОЛИШІВКА</t>
  </si>
  <si>
    <t>ЧЕРНІГІВСЬКА область, ЧЕРНІГІВСЬКИЙ район, смт. ОЛИШІВКА, вулиця Набережна, 22</t>
  </si>
  <si>
    <t>ee434b7e-7448-4f8b-9cc1-d58306c004b8</t>
  </si>
  <si>
    <t>Озернівський фельдшерсько-акушерський пункт</t>
  </si>
  <si>
    <t>ЗАПОРІЗЬКА область, ВЕСЕЛІВСЬКИЙ район, село ОЗЕРНЕ, вулиця 40 років Перемоги, 55</t>
  </si>
  <si>
    <t>ee436abb-892f-47e6-a920-548878a13128</t>
  </si>
  <si>
    <t>ЛЬВІВСЬКА область, місто СОКАЛЬ, вулиця Підкови, 4</t>
  </si>
  <si>
    <t>ee4386c4-9ead-4f45-b8fc-d4cfa6d185a5</t>
  </si>
  <si>
    <t>Малокопанівська лікарська амбулаторія загальної практики - сімейної медицини</t>
  </si>
  <si>
    <t>МАЛІ КОПАНІ</t>
  </si>
  <si>
    <t>ХЕРСОНСЬКА область, ГОЛОПРИСТАНСЬКИЙ район, село МАЛІ КОПАНІ, вулиця Гагаріна, 24</t>
  </si>
  <si>
    <t>ee46a926-b9d7-4421-acaf-a024bcd92394</t>
  </si>
  <si>
    <t>ФАП с.Будеї</t>
  </si>
  <si>
    <t>БУДЕЇ</t>
  </si>
  <si>
    <t>ОДЕСЬКА область, КОДИМСЬКИЙ район, село БУДЕЇ, вулиця Лікарняна, 8</t>
  </si>
  <si>
    <t>ee4f5b3b-8725-4042-b43d-b6c1bf1b33a6</t>
  </si>
  <si>
    <t>КНП "Пологовий будинок №1"</t>
  </si>
  <si>
    <t>ОДЕСЬКА область, місто ОДЕСА, вулиця Слепньова, 3</t>
  </si>
  <si>
    <t>ee500c84-ba30-4f09-9e1f-b969f588869c</t>
  </si>
  <si>
    <t>Комунальне підприємство"Заболоттівська районна лікарня"Ратнівського району Волинської області Ратнівського району</t>
  </si>
  <si>
    <t>ee51dcad-8b00-45db-959f-9788dacc6707</t>
  </si>
  <si>
    <t>Тячівська амбулаторія загальної практики сімейної медицини</t>
  </si>
  <si>
    <t>ЗАКАРПАТСЬКА область, місто ТЯЧІВ, вулиця Вайди, 1 Б</t>
  </si>
  <si>
    <t>ee521be2-fb1f-4df3-ae27-a991c561e2df</t>
  </si>
  <si>
    <t>ХМЕЛЬНИЦЬКА область, місто ХМЕЛЬНИЦЬКИЙ, вулиця просп. Миру, 61</t>
  </si>
  <si>
    <t>ee58cdbc-91de-45e6-ade7-0a44a9ae4482</t>
  </si>
  <si>
    <t>Мануйлівська амбулаторія загальної практики сімейної медицини</t>
  </si>
  <si>
    <t>ВЕРХНЯ МАНУЙЛІВКА</t>
  </si>
  <si>
    <t>ПОЛТАВСЬКА область, КОЗЕЛЬЩИНСЬКИЙ район, село ВЕРХНЯ МАНУЙЛІВКА, вулиця Горького, 43</t>
  </si>
  <si>
    <t>ee59fd3a-e33a-4ff0-b2cd-4fc8c67b95ad</t>
  </si>
  <si>
    <t>ee5ba30a-4be8-4d8b-9f4a-37ad4c68d80d</t>
  </si>
  <si>
    <t>Василівський ФП</t>
  </si>
  <si>
    <t>КІРОВОГРАДСЬКА область, ДОЛИНСЬКИЙ район, село ВАСИЛІВКА, вулиця Центральна, 68</t>
  </si>
  <si>
    <t>ee5bc4d4-c19e-4622-8ed5-fc233db8b900</t>
  </si>
  <si>
    <t>КИЇВСЬКА область, місто СЛАВУТИЧ, вулиця 77 Гвардійської дивізії, 7</t>
  </si>
  <si>
    <t>ee5d165f-67c5-4efd-81d8-eb412c8038de</t>
  </si>
  <si>
    <t>Амбулаторія загальної практики та сімейної медицини с.Верхній Лужок</t>
  </si>
  <si>
    <t>ВЕРХНІЙ ЛУЖОК</t>
  </si>
  <si>
    <t>ЛЬВІВСЬКА область, СТАРОСАМБІРСЬКИЙ район, село ВЕРХНІЙ ЛУЖОК, вулиця Центральна, 27</t>
  </si>
  <si>
    <t>ee7650d2-2512-495d-b43e-4632587c43b2</t>
  </si>
  <si>
    <t>АЗПСМ с.Друхів</t>
  </si>
  <si>
    <t>ДРУХІВ</t>
  </si>
  <si>
    <t>РІВНЕНСЬКА область, БЕРЕЗНІВСЬКИЙ район, село ДРУХІВ, вулиця Шевченка, 108Г</t>
  </si>
  <si>
    <t>ee793d29-a1c7-4133-8cc6-8b8775fe5def</t>
  </si>
  <si>
    <t>КНП "Горохівська районна стоматологічна поліклініка"</t>
  </si>
  <si>
    <t>ВОЛИНСЬКА область, місто ГОРОХІВ, вулиця Паркова, 22а</t>
  </si>
  <si>
    <t>ee79bb6f-5656-4ebe-acce-2ef33d7b1720</t>
  </si>
  <si>
    <t>ФАП с. Сідлище</t>
  </si>
  <si>
    <t>СІДЛИЩЕ</t>
  </si>
  <si>
    <t>ІВАНО-ФРАНКІВСЬКА область, КОЛОМИЙСЬКИЙ район, село СІДЛИЩЕ, вулиця Молодіжна, 1</t>
  </si>
  <si>
    <t>ee7ca9f1-3345-4c97-9f36-fd054295bcff</t>
  </si>
  <si>
    <t>Ліщанська АЗПСМ</t>
  </si>
  <si>
    <t>ЛІЩАНИ</t>
  </si>
  <si>
    <t>ХМЕЛЬНИЦЬКА область, ІЗЯСЛАВСЬКИЙ район, село ЛІЩАНИ, вулиця Гагаріна, 6А</t>
  </si>
  <si>
    <t>ee811563-2a41-4c6a-842c-e21a2dd578fb</t>
  </si>
  <si>
    <t>ТОВ ЛДЦ "Пан-Лікар"</t>
  </si>
  <si>
    <t>ee830015-511e-479c-b5f4-dcfb5c8ccf9b</t>
  </si>
  <si>
    <t>Комунальне некомерційне підприємство "Смілянська міська поліклініка імені Тараса Шевченка " Смілянської міської ради</t>
  </si>
  <si>
    <t>ee848c0d-4ffb-458d-9592-c7e4f9d85635</t>
  </si>
  <si>
    <t>Хотянівська АЗПСМ (КНП "ЦПМСД" Вишгородської РР)</t>
  </si>
  <si>
    <t>ХОТЯНІВКА</t>
  </si>
  <si>
    <t>КИЇВСЬКА область, ВИШГОРОДСЬКИЙ район, село ХОТЯНІВКА, вулиця Костянтина Непопа, 16</t>
  </si>
  <si>
    <t>ee8fae04-3a6f-4b98-8a01-a77e592847aa</t>
  </si>
  <si>
    <t>Структурний підрозділ 'Міська поліклініка №5'</t>
  </si>
  <si>
    <t>ee960817-3799-45dc-8c07-3b26a24a8394</t>
  </si>
  <si>
    <t>КНП "Любомльське ТМО Любомльської РР", с. Згорани</t>
  </si>
  <si>
    <t>ЗГОРАНИ</t>
  </si>
  <si>
    <t>ВОЛИНСЬКА область, ЛЮБОМЛЬСЬКИЙ район, село ЗГОРАНИ, вулиця Незалежності, 58</t>
  </si>
  <si>
    <t>ee988114-9152-4bdf-ae73-19ad71db5ef5</t>
  </si>
  <si>
    <t>Михайлючська АЗПСМ</t>
  </si>
  <si>
    <t>МИХАЙЛЮЧКА</t>
  </si>
  <si>
    <t>ХМЕЛЬНИЦЬКА область, ШЕПЕТІВСЬКИЙ район, село МИХАЙЛЮЧКА, вулиця Залізнична, 8б</t>
  </si>
  <si>
    <t>ee9c7caf-08a8-4bb0-8817-1a387e1a382c</t>
  </si>
  <si>
    <t>фельдшерсько-акушерський пункт села Тріскині амбулаторії загальної практики сімейної медицини Цепцевицької дільниці  комунального некомерційного підприємства "Сарненський центр первинної медико-саніта</t>
  </si>
  <si>
    <t>ТРІСКИНІ</t>
  </si>
  <si>
    <t>РІВНЕНСЬКА область, САРНЕНСЬКИЙ район, село ТРІСКИНІ, вулиця Шкільна, 55а</t>
  </si>
  <si>
    <t>ee9e3301-5bbc-4e83-beaa-704dda43b5e8</t>
  </si>
  <si>
    <t>Кустівецька АЗП/СМ КНП ЦПМСД Полонської міської ради</t>
  </si>
  <si>
    <t>КУСТІВЦІ</t>
  </si>
  <si>
    <t>ХМЕЛЬНИЦЬКА область, ПОЛОНСЬКИЙ район, село КУСТІВЦІ, вулиця Комсомольська, 59</t>
  </si>
  <si>
    <t>eea1bc56-fca0-4889-a0a0-094080f2111f</t>
  </si>
  <si>
    <t>ВІННИЦЬКА область, БАРСЬКИЙ район, місто БАР, вулиця Європейська, 21</t>
  </si>
  <si>
    <t>eea2b422-10bd-4198-a9ee-dd38d23bd6eb</t>
  </si>
  <si>
    <t>Амбулаторія загальної практики сімейної медицини Тутовицької дільниці комунального некомерційного підприємства "Сарненський  центр первинної медико-санітарної допомоги" Сарненської міської  ради</t>
  </si>
  <si>
    <t>ТУТОВИЧІ</t>
  </si>
  <si>
    <t>РІВНЕНСЬКА область, САРНЕНСЬКИЙ район, село ТУТОВИЧІ, вулиця І. Наумця, 24б</t>
  </si>
  <si>
    <t>eea48140-1039-41f4-b27c-a7ecef7e4f1e</t>
  </si>
  <si>
    <t>ФП с. Плоцьк</t>
  </si>
  <si>
    <t>ПЛОЦЬК</t>
  </si>
  <si>
    <t>ОДЕСЬКА область, АРЦИЗЬКИЙ район, село ПЛОЦЬК, вулиця Дружби, 44</t>
  </si>
  <si>
    <t>eeaa52bf-af8b-4eec-a03d-779428250d68</t>
  </si>
  <si>
    <t>eeb04b7d-1114-4edb-8b6f-256b575a8c82</t>
  </si>
  <si>
    <t>Лікарська амбулаторія №1</t>
  </si>
  <si>
    <t>eec0d31d-1d30-499a-b636-963c411dbfb5</t>
  </si>
  <si>
    <t>Тимківський фельдшерсько - акушерський пункт</t>
  </si>
  <si>
    <t>ТИМКИ</t>
  </si>
  <si>
    <t>ПОЛТАВСЬКА область, ОРЖИЦЬКИЙ район, село ТИМКИ, вулиця Центральна , 12</t>
  </si>
  <si>
    <t>eec8e7e3-c8ac-40b0-a922-7790591a284a</t>
  </si>
  <si>
    <t>Амбулаторія загальної практики - сімейної медицини село Думанці КНП "Черкаський районний центр ПМСД" Червонослобідської сільської ради</t>
  </si>
  <si>
    <t>ДУМАНЦІ</t>
  </si>
  <si>
    <t>ЧЕРКАСЬКА область, село ДУМАНЦІ, вулиця Благовісна, 93/1</t>
  </si>
  <si>
    <t>eecc82a9-e3f6-420f-be1a-cf577f62673e</t>
  </si>
  <si>
    <t>Червонокам'янська амбулаторія ЗПСМ</t>
  </si>
  <si>
    <t>ЧЕРВОНА КАМ'ЯНКА</t>
  </si>
  <si>
    <t>КІРОВОГРАДСЬКА область, ОЛЕКСАНДРІЙСЬКИЙ район, село ЧЕРВОНА КАМ'ЯНКА, вулиця Сухинова, 9а</t>
  </si>
  <si>
    <t>eecff5bd-aaa8-439a-a80e-1ba532616690</t>
  </si>
  <si>
    <t>Михальчанська АЗПСМ</t>
  </si>
  <si>
    <t>ЧЕРНІВЕЦЬКА область, СТОРОЖИНЕЦЬКИЙ район, село МИХАЛЬЧА, вулиця Шкільна, 2А</t>
  </si>
  <si>
    <t>eed379cd-af1b-4877-a8e2-9dac9219af2c</t>
  </si>
  <si>
    <t>Фельдшерсько – акушерський пункт с.Поминик</t>
  </si>
  <si>
    <t>ПОМИНИК</t>
  </si>
  <si>
    <t>ЧЕРКАСЬКА область, МАНЬКІВСЬКИЙ район, село ПОМИНИК, вулиця Молодіжна, 1</t>
  </si>
  <si>
    <t>eed4f24b-2c95-4931-809f-200d6c87def8</t>
  </si>
  <si>
    <t>Амбулаторія загальної практики сімейної медицини с.Боровиця</t>
  </si>
  <si>
    <t>БОРОВИЦЯ</t>
  </si>
  <si>
    <t>ЧЕРКАСЬКА область, ЧИГИРИНСЬКИЙ район, село БОРОВИЦЯ, вулиця Максима Залізняка, 1в</t>
  </si>
  <si>
    <t>eed8692e-1949-4512-8e6a-2a5187700309</t>
  </si>
  <si>
    <t>Фельдшерсько-акушерський пункт с.Ласки</t>
  </si>
  <si>
    <t>ЛАСКИ</t>
  </si>
  <si>
    <t>ЖИТОМИРСЬКА область, НАРОДИЦЬКИЙ район, село ЛАСКИ, вулиця Шкільна, 31</t>
  </si>
  <si>
    <t>eed8826b-dae1-4809-a37a-7cb84e0cab1f</t>
  </si>
  <si>
    <t>ФАП с. Покровка</t>
  </si>
  <si>
    <t>СУМСЬКА область, КРАСНОПІЛЬСЬКИЙ район, село ПОКРОВКА, вулиця Садова, 1</t>
  </si>
  <si>
    <t>eedd0be0-884b-4b47-b066-6e6efd549abf</t>
  </si>
  <si>
    <t>АЗПСМ №2 вулиця Двінська, 19</t>
  </si>
  <si>
    <t>М.КИЇВ, місто КИЇВ, вулиця Двінська, 19</t>
  </si>
  <si>
    <t>eee5a164-203a-4504-91ba-a6693afe2bf9</t>
  </si>
  <si>
    <t>Фельдшерсько-акушерський пункт с. Дев'ятир</t>
  </si>
  <si>
    <t>ДЕВ'ЯТИР</t>
  </si>
  <si>
    <t>ЛЬВІВСЬКА область, ЖОВКІВСЬКИЙ район, село ДЕВ'ЯТИР, вулиця Центральна, 4</t>
  </si>
  <si>
    <t>eee68bb7-3b3c-44cb-ae7b-778991ce4f3e</t>
  </si>
  <si>
    <t>Грем'яченська АЗПСМ</t>
  </si>
  <si>
    <t>ВОЛИНСЬКА область, КІВЕРЦІВСЬКИЙ район, село ГРЕМ'ЯЧЕ, вулиця Грушевського, 83</t>
  </si>
  <si>
    <t>eeea8340-d5e4-4234-b4bd-67a942d62c5d</t>
  </si>
  <si>
    <t>Інший адмін.-управлінський персонал Комунального некомерційного підприємства "Центр первинної медико-санітарної допомоги" Бердичівської міської ради</t>
  </si>
  <si>
    <t>eeecc716-76e6-4cdd-89b1-6adec42b1635</t>
  </si>
  <si>
    <t>Новомалинівський фельдшерський пункт</t>
  </si>
  <si>
    <t>НОВОМАЛИНІВКА</t>
  </si>
  <si>
    <t>ДНІПРОПЕТРОВСЬКА область, ШИРОКІВСЬКИЙ район, село НОВОМАЛИНІВКА, вулиця Центральна, 56а</t>
  </si>
  <si>
    <t>eeef887c-43d3-47df-b267-3b17212fd153</t>
  </si>
  <si>
    <t>діагностичне відділення</t>
  </si>
  <si>
    <t>ВОЛИНСЬКА область, місто ЛУЦЬК, проспект Президента Грушевського, 1</t>
  </si>
  <si>
    <t>eeef9ae6-1dd5-4d25-8f08-d1737e9aeb55</t>
  </si>
  <si>
    <t>Фельдшерський пункт с.Покутинці</t>
  </si>
  <si>
    <t>ПОКУТИНЦІ</t>
  </si>
  <si>
    <t>ХМЕЛЬНИЦЬКА область, село ПОКУТИНЦІ, вулиця Центральна, 87</t>
  </si>
  <si>
    <t>eef04988-5afb-4d5e-8c7c-fbe76c3b4c7b</t>
  </si>
  <si>
    <t>eef0f14e-8ce2-4ba1-b53d-bdd77da8a0f8</t>
  </si>
  <si>
    <t>Бацманівська амбулаторія комунального некомерційного підприємства "Центру первинної медико-санітарної допомоги міста Ромни" Роменської міської ради</t>
  </si>
  <si>
    <t>БАЦМАНИ</t>
  </si>
  <si>
    <t>СУМСЬКА область, РОМЕНСЬКИЙ район, село БАЦМАНИ, вулиця Мир, 28</t>
  </si>
  <si>
    <t>eef4cd7c-ada5-4f00-8388-8d30a8033bf1</t>
  </si>
  <si>
    <t>ЛЬВІВСЬКА область, місто ЛЬВІВ, вулиця Генерала Чупринки, 48</t>
  </si>
  <si>
    <t>eefafdb8-9373-4d63-be47-8bd642d9c805</t>
  </si>
  <si>
    <t>Відділення по вул Коссака</t>
  </si>
  <si>
    <t>ef047f70-931e-4bd6-bcf4-248c60d2fb36</t>
  </si>
  <si>
    <t>Відділення гемодіалізу на базі Маневицької ЦРЛ</t>
  </si>
  <si>
    <t>ef07f64a-71ca-4963-ba4c-a0f6db62fc72</t>
  </si>
  <si>
    <t>Новолимарівська сільська лікарська амбулаторія</t>
  </si>
  <si>
    <t>НОВОЛИМАРІВКА</t>
  </si>
  <si>
    <t>ЛУГАНСЬКА область, БІЛОВОДСЬКИЙ район, село НОВОЛИМАРІВКА, вулиця Миру, 45</t>
  </si>
  <si>
    <t>ef091c86-73ca-47db-adea-ff85f3d77fcd</t>
  </si>
  <si>
    <t>ФАП с. Велика Бузова</t>
  </si>
  <si>
    <t>ВЕЛИКА БУЗОВА</t>
  </si>
  <si>
    <t>ПОЛТАВСЬКА область, ШИШАЦЬКИЙ район, село ВЕЛИКА БУЗОВА, вулиця Рад, 3</t>
  </si>
  <si>
    <t>ef09ff33-67d3-411a-966f-3b1d676d7218</t>
  </si>
  <si>
    <t>Комунальне  некомерційне підприємство Прилуцька центральна районна лікарня Прилуцької районної ради Чернігівсьької області</t>
  </si>
  <si>
    <t>ef11b770-09a5-4aa8-983b-f35628e9641e</t>
  </si>
  <si>
    <t>Амбулаторія ЗПСМ с. Мислів</t>
  </si>
  <si>
    <t>ef1792f1-0bff-4aa5-9b16-a84584bcccaa</t>
  </si>
  <si>
    <t>Фельдшерський пункт с. Леонівка</t>
  </si>
  <si>
    <t>ЛЕОНІВКА</t>
  </si>
  <si>
    <t>ВІННИЦЬКА область, КРИЖОПІЛЬСЬКИЙ район, село ЛЕОНІВКА, вулиця Суворова, 10</t>
  </si>
  <si>
    <t>ef22e28c-6990-4b5d-a9b4-661f07b3ae0c</t>
  </si>
  <si>
    <t>ЛЬВІВСЬКА область, ПЕРЕМИШЛЯНСЬКИЙ район, місто ПЕРЕМИШЛЯНИ, вулиця Галицька, 12</t>
  </si>
  <si>
    <t>ef244bad-dbe1-4aaa-a060-d3670c7310d5</t>
  </si>
  <si>
    <t>ЛЬВІВСЬКА область, місто ЛЬВІВ, вулиця Коциловського, 30</t>
  </si>
  <si>
    <t>ef27f0b7-8ba4-4950-b95c-ac5e27b7317c</t>
  </si>
  <si>
    <t>Стриганецька АЗП-СМ</t>
  </si>
  <si>
    <t>СТРИГАНЦІ</t>
  </si>
  <si>
    <t>ТЕРНОПІЛЬСЬКА область, БЕРЕЖАНСЬКИЙ район, село СТРИГАНЦІ, вулиця Зелена, 12А</t>
  </si>
  <si>
    <t>ef284bc5-10bd-43ed-9556-fbe8ae664223</t>
  </si>
  <si>
    <t>КНП "БЛІЛ м. Бахмут" (Стаціонар дорослий)</t>
  </si>
  <si>
    <t>ДОНЕЦЬКА область, місто БАХМУТ,  МИРУ, 10</t>
  </si>
  <si>
    <t>ef2a8d51-64c2-4a0b-95a3-0cccd76409d4</t>
  </si>
  <si>
    <t>ef2bb5f3-eaf4-4c86-8a13-acf73271df6f</t>
  </si>
  <si>
    <t>ЧЕРНІГІВСЬКА область, ТАЛАЛАЇВСЬКИЙ район, смт. ТАЛАЛАЇВКА, вулиця центральна, 63</t>
  </si>
  <si>
    <t>ef2c9708-1aba-47fd-9b25-d53e8654ba7d</t>
  </si>
  <si>
    <t>ФАП с.Буковина</t>
  </si>
  <si>
    <t>БУКОВИНА</t>
  </si>
  <si>
    <t>ЛЬВІВСЬКА область, ЖИДАЧІВСЬКИЙ район, село БУКОВИНА, вулиця Л.Українки, 48</t>
  </si>
  <si>
    <t>ef2cef8b-0dad-4881-9434-223dd4260567</t>
  </si>
  <si>
    <t>Амбулаторія  с.Новоселиця</t>
  </si>
  <si>
    <t>ЗАКАРПАТСЬКА область, ВИНОГРАДІВСЬКИЙ район, село НОВОСЕЛИЦЯ, вулиця Шевченка, 55</t>
  </si>
  <si>
    <t>ef2d3115-1a1f-4616-b358-2f3d9eefa1ef</t>
  </si>
  <si>
    <t>Амбулаторія загальної практики – сімейної медицини с. Богатирівка</t>
  </si>
  <si>
    <t>БОГАТИРІВКА</t>
  </si>
  <si>
    <t>ЗАПОРІЗЬКА область, ВІЛЬНЯНСЬКИЙ район, село БОГАТИРІВКА, вулиця Гагаріна, 26а</t>
  </si>
  <si>
    <t>ef2db0d4-2df8-423e-b209-7e51d02b2446</t>
  </si>
  <si>
    <t>Відділення №3 Медичного центру ПП "Сіліцея"</t>
  </si>
  <si>
    <t>ХМЕЛЬНИЦЬКА область, місто ХМЕЛЬНИЦЬКИЙ, вулиця Інститутська, 8/1</t>
  </si>
  <si>
    <t>ef35f75c-a6c0-4778-b1f8-0cefd876003c</t>
  </si>
  <si>
    <t>ef3750e4-4cfe-4154-b3e6-66e84d100714</t>
  </si>
  <si>
    <t>Структурний підрозділ № 12 (Савинці)</t>
  </si>
  <si>
    <t>ef386fbd-ba94-426d-a490-5c0e204ab384</t>
  </si>
  <si>
    <t>Комунальне некомерційне підприємство "Міська поліклініка №3" Харківської міської ради Шкірно-венерологічне відділення</t>
  </si>
  <si>
    <t>ХАРКІВСЬКА область, місто ХАРКІВ, вулиця Харківських Дивізій, 5/2</t>
  </si>
  <si>
    <t>ef38f26b-7174-4a85-a6b4-2f2f9bca5a56</t>
  </si>
  <si>
    <t>Сокілська АЗПСМ</t>
  </si>
  <si>
    <t>ВОЛИНСЬКА область, РОЖИЩЕНСЬКИЙ район, село СОКІЛ, вулиця Червоного Хреста, 7</t>
  </si>
  <si>
    <t>ef43a3e2-35a8-4967-81d1-6fa48f52ec74</t>
  </si>
  <si>
    <t>Монастириська амбулаторія загальної практики сімейної медицини</t>
  </si>
  <si>
    <t>ef44b600-3e98-411f-a974-46215b8a6c91</t>
  </si>
  <si>
    <t>ЧЕРНІГІВСЬКА область, місто ЧЕРНІГІВ, вулиця Коцюбинського, 61</t>
  </si>
  <si>
    <t>ef467e02-a958-4e37-9b5d-dbe6abd5ab75</t>
  </si>
  <si>
    <t>Місце надання послуг 1: Комунальне некомерційне підприємство Красилівська центральна районна лікарня Красилівської районної ради Хмельницької області</t>
  </si>
  <si>
    <t>ef5516be-d0a4-42b8-b93e-55cafea1ec01</t>
  </si>
  <si>
    <t>КНП "Попільнянська лікарня"</t>
  </si>
  <si>
    <t>ef567871-0125-4eac-8fe5-b24bb19da8ff</t>
  </si>
  <si>
    <t>Амбулаторія ЗПСМ с. Слободо-Петрівка</t>
  </si>
  <si>
    <t>СЛОБОДО-ПЕТРІВКА</t>
  </si>
  <si>
    <t>ПОЛТАВСЬКА область, ГРЕБІНКІВСЬКИЙ район, село СЛОБОДО-ПЕТРІВКА, вулиця Гоголя, 49</t>
  </si>
  <si>
    <t>ef58939d-9e23-40c7-8bfb-5658c26043fd</t>
  </si>
  <si>
    <t>МИКОЛАЇВСЬКА область, місто МИКОЛАЇВ, провулок Кобера, 15 А</t>
  </si>
  <si>
    <t>ef5cd016-3996-4cc7-9727-cacdd8eb2354</t>
  </si>
  <si>
    <t>Громівська амбулаторія ЗПСМ</t>
  </si>
  <si>
    <t>ГРОМІВКА</t>
  </si>
  <si>
    <t>ХЕРСОНСЬКА область, НОВОТРОЇЦЬКИЙ район, село ГРОМІВКА, вулиця 50 років Перемоги, 46</t>
  </si>
  <si>
    <t>ef5e4b6e-5b6e-4c17-bb3f-45d05f29a830</t>
  </si>
  <si>
    <t>ФАП с. Угорники</t>
  </si>
  <si>
    <t>ІВАНО-ФРАНКІВСЬКА область, КОЛОМИЙСЬКИЙ район, село УГОРНИКИ, вулиця Шевченка, 36</t>
  </si>
  <si>
    <t>ef625788-ff99-44d2-b75f-fdb040f0d2f3</t>
  </si>
  <si>
    <t>Сем'янівська АЗП-СМ</t>
  </si>
  <si>
    <t>СЕМ'ЯНІВКА</t>
  </si>
  <si>
    <t>ПОЛТАВСЬКА область, ПОЛТАВСЬКИЙ район, село СЕМ'ЯНІВКА, вулиця Круглікова, 7</t>
  </si>
  <si>
    <t>ef632d34-d990-41cd-a6e2-8afda7931e69</t>
  </si>
  <si>
    <t>Комунальне некомерційне підприємство "Краснокутська центральна районна лікарня" Краснокутської селищної ради (вул.Горянська, 1)</t>
  </si>
  <si>
    <t>ef69ca1a-4b87-4d43-8fc5-128129d274c1</t>
  </si>
  <si>
    <t>Амбулаторія ЗПСМ № 10 м. Кривий Ріг (КНП \</t>
  </si>
  <si>
    <t>ДНІПРОПЕТРОВСЬКА область, місто КРИВИЙ РІГ, вулиця Переяславська, 18 приміщення 38</t>
  </si>
  <si>
    <t>ef77a517-dc4b-41b4-8f8a-03027da2c13c</t>
  </si>
  <si>
    <t>ФП с.Олександрівка</t>
  </si>
  <si>
    <t>ХАРКІВСЬКА область, БАРВІНКІВСЬКИЙ район, село ОЛЕКСАНДРІВКА, вулиця Центральна, 29</t>
  </si>
  <si>
    <t>ef786144-9c07-45b0-b414-2309ecd64f57</t>
  </si>
  <si>
    <t>Комунальне некомерційне підприємсво "Дитяча клінічна лікарня № 8 Шевченківського району міста Києва" виконавчого органу Київської міської ради ( Київської міської державної адміністрації)</t>
  </si>
  <si>
    <t>М.КИЇВ, місто КИЇВ, вулиця Юрія Іллєнка, 18</t>
  </si>
  <si>
    <t>ef7d1f40-b584-4ff2-866d-b17984be951c</t>
  </si>
  <si>
    <t>Чорноострівська амбулаторія загальної практики сімейної медицини</t>
  </si>
  <si>
    <t>ХМЕЛЬНИЦЬКА область, село ВОВЧА ГОРА, вулиця Нова , 1</t>
  </si>
  <si>
    <t>ef81b10f-d7e7-4dab-ae1a-9e1d0736f052</t>
  </si>
  <si>
    <t>Фельдшерсько-акушерський пункт села Вельбівно Острозької лікарської амбулаторії загальної практики сімейної медицини №2 "Острозького районного центру первинної медичної (медико-санітарної ) допомоги" Острозької районної ради Рівненської областії</t>
  </si>
  <si>
    <t>ВЕЛЬБІВНО</t>
  </si>
  <si>
    <t>РІВНЕНСЬКА область, село ВЕЛЬБІВНО, вулиця Шевченка, 9</t>
  </si>
  <si>
    <t>ef82c443-7227-4dbf-b1e5-64a67ec73621</t>
  </si>
  <si>
    <t>Амбулаторія ЗПСМ № 5 м. Марганець (КМП "Марганецький ЦПМСД")</t>
  </si>
  <si>
    <t>ДНІПРОПЕТРОВСЬКА область, місто МАРГАНЕЦЬ, вулиця Північний квартал, 1</t>
  </si>
  <si>
    <t>ef8308a9-1996-40be-a15d-200a6e8d5c0b</t>
  </si>
  <si>
    <t>Троянівська амбулаторія загальної практики-сімейної медицини</t>
  </si>
  <si>
    <t>ТРОЯНІВКА</t>
  </si>
  <si>
    <t>ВОЛИНСЬКА область, МАНЕВИЦЬКИЙ район, село ТРОЯНІВКА, вулиця Лугова, 51</t>
  </si>
  <si>
    <t>ef84e922-d4a0-4181-92e7-c670ef0c4402</t>
  </si>
  <si>
    <t>2. комунальне некомерціне підприємство "Вишгородська центральна районна лікарня" Вишгородської районної ради</t>
  </si>
  <si>
    <t>КИЇВСЬКА область, ВИШГОРОДСЬКИЙ район, смт. ДИМЕР, вулиця Революції, 320</t>
  </si>
  <si>
    <t>ef8a8634-c7a1-4970-9d1c-3976ca102431</t>
  </si>
  <si>
    <t>ФАП Сотницьке</t>
  </si>
  <si>
    <t>СОТНИЦЬКЕ</t>
  </si>
  <si>
    <t>ПОЛТАВСЬКА область, ГРЕБІНКІВСЬКИЙ район, село СОТНИЦЬКЕ, вулиця Центральна, 29</t>
  </si>
  <si>
    <t>ef9b7eb0-b5db-41fb-8003-47fac67ddf19</t>
  </si>
  <si>
    <t>ЛЬВІВСЬКА область, ЗОЛОЧІВСЬКИЙ район, місто ЗОЛОЧІВ, вулиця Пушкіна, 11</t>
  </si>
  <si>
    <t>ef9c94e8-dbc7-4f76-8a5d-86b4e113cac3</t>
  </si>
  <si>
    <t>Фельдшерський пункт с. Санжариха</t>
  </si>
  <si>
    <t>САНЖАРИХА</t>
  </si>
  <si>
    <t>ЧЕРКАСЬКА область, СМІЛЯНСЬКИЙ район, село САНЖАРИХА, вулиця Шевченка, 68а</t>
  </si>
  <si>
    <t>ef9ffd5e-9a94-4dc8-a93f-16288e3599c9</t>
  </si>
  <si>
    <t>Пункт здоров'я с.Дегова</t>
  </si>
  <si>
    <t>ДЕГОВА</t>
  </si>
  <si>
    <t>ІВАНО-ФРАНКІВСЬКА область, РОГАТИНСЬКИЙ район, село ДЕГОВА, вулиця Шевченка, 2</t>
  </si>
  <si>
    <t>efa3d7b2-826f-41af-a685-1d2a086a01ab</t>
  </si>
  <si>
    <t>ЛУГАНСЬКА область, місто СЄВЄРОДОНЕЦЬК, проспект Космонавтів, 9/57</t>
  </si>
  <si>
    <t>efa8bfbc-b720-495b-b2a7-92e75ab20a44</t>
  </si>
  <si>
    <t>Павлопільська АЗПСМ (КНП "Нікопольський районний ЦПМСД")</t>
  </si>
  <si>
    <t>ПАВЛОПІЛЛЯ</t>
  </si>
  <si>
    <t>ДНІПРОПЕТРОВСЬКА область, НІКОПОЛЬСЬКИЙ район, село ПАВЛОПІЛЛЯ, вулиця Українська, 25</t>
  </si>
  <si>
    <t>efb014b5-b840-44e5-a948-524b2b13737b</t>
  </si>
  <si>
    <t>ЖИТОМИРСЬКА область, місто НОВОГРАД-ВОЛИНСЬКИЙ, вулиця Шевченка, 28/2</t>
  </si>
  <si>
    <t>efb8ae27-e46f-4d61-b897-720e106eb8ac</t>
  </si>
  <si>
    <t>Бахмутівська сільська лікарська амбулаторія загальної практики сімейної медицини</t>
  </si>
  <si>
    <t>БАХМУТІВКА</t>
  </si>
  <si>
    <t>ЛУГАНСЬКА область, НОВОАЙДАРСЬКИЙ район, село БАХМУТІВКА, вулиця Вокзальна, 42/1</t>
  </si>
  <si>
    <t>efb8b272-4266-4347-b321-553fc80c08a6</t>
  </si>
  <si>
    <t>Ставидлянська амбулаторія загальної практики сімейної медецини</t>
  </si>
  <si>
    <t>СТАВИДЛА</t>
  </si>
  <si>
    <t>КІРОВОГРАДСЬКА область, ОЛЕКСАНДРІВСЬКИЙ район, село СТАВИДЛА, провулок Першотравневий, 13/1</t>
  </si>
  <si>
    <t>efbc63ba-9f52-4364-bc6d-2ab5d911a9e2</t>
  </si>
  <si>
    <t>АЗПСМ с. ВЕЛИКА ЦВІЛЯ</t>
  </si>
  <si>
    <t>ВЕЛИКА ЦВІЛЯ</t>
  </si>
  <si>
    <t>ЖИТОМИРСЬКА область, ЄМІЛЬЧИНСЬКИЙ район, село ВЕЛИКА ЦВІЛЯ, вулиця Давида Колобчука, 18</t>
  </si>
  <si>
    <t>efbfe797-b5f8-4b71-bf89-8120eb7b26b3</t>
  </si>
  <si>
    <t>КНП Воле-Баранецької сільської ради "Воле-Баранецька амбулаторія загальної практики-сімейної медицини"</t>
  </si>
  <si>
    <t>ЛЬВІВСЬКА область, САМБІРСЬКИЙ район, село ВОЛЯ-БАРАНЕЦЬКА, вулиця Цимбрили, 38</t>
  </si>
  <si>
    <t>efc02c4d-a3f6-4a4d-b07e-c3b6313e6a90</t>
  </si>
  <si>
    <t>Амбулаторія загальної практики-сімейної медицини смт. Панютине</t>
  </si>
  <si>
    <t>ПАНЮТИНЕ</t>
  </si>
  <si>
    <t>ХАРКІВСЬКА область, смт. ПАНЮТИНЕ, вулиця Матросова, 43</t>
  </si>
  <si>
    <t>efceae9b-ade4-4335-8d0b-098749da3181</t>
  </si>
  <si>
    <t>Амбулаторія загальної практики-сімейної медицини с. Велика Слобідка</t>
  </si>
  <si>
    <t>ВЕЛИКА СЛОБІДКА</t>
  </si>
  <si>
    <t>ХМЕЛЬНИЦЬКА область, село ВЕЛИКА СЛОБІДКА, вулиця Першотравнева, 1</t>
  </si>
  <si>
    <t>efcfae34-5a85-49ef-9d99-8c832ea93f50</t>
  </si>
  <si>
    <t>Товариство з обмеженою відповідальністю "Ліберті Медікал Груп" філія "Острівська"</t>
  </si>
  <si>
    <t>ХЕРСОНСЬКА область, місто ХЕРСОН, вулиця Патона, 8</t>
  </si>
  <si>
    <t>efd8b7d2-dfb1-45dc-bcd7-f38e5405abcc</t>
  </si>
  <si>
    <t>Амбулаторія загальної практики-сімейної медицини села Квітневе КНП "Попільнянський центр ПМСД" попільнянської селищної ради</t>
  </si>
  <si>
    <t>ЖИТОМИРСЬКА область, ПОПІЛЬНЯНСЬКИЙ район, село КВІТНЕВЕ, вулиця Заріччя, 3а</t>
  </si>
  <si>
    <t>efe29acf-ef4f-44fa-828c-5d467fdf6eea</t>
  </si>
  <si>
    <t>Амбулаторія загальної практики - сімейної медицини с. Тур’ї Ремети</t>
  </si>
  <si>
    <t>ЗАКАРПАТСЬКА область, ПЕРЕЧИНСЬКИЙ район, село ТУР'Ї РЕМЕТИ, вулиця Центральна, 16</t>
  </si>
  <si>
    <t>efe4703e-cb21-427c-b763-6112e05a1148</t>
  </si>
  <si>
    <t>АЗПСМс. Пологи</t>
  </si>
  <si>
    <t>КИЇВСЬКА область, ВАСИЛЬКІВСЬКИЙ район, село ПОЛОГИ, вулиця Білоцерківська, 12</t>
  </si>
  <si>
    <t>efea4d0d-bd8f-4d2d-9359-631fb99da666</t>
  </si>
  <si>
    <t>Амбулаторія загальної практики-сімейної медицини  № 2</t>
  </si>
  <si>
    <t>efeb9209-7e99-495a-b686-9ce5c54dda91</t>
  </si>
  <si>
    <t>Амбулаторія загальної практики-сімейної медицини с.Родниківка</t>
  </si>
  <si>
    <t>ЧЕРКАСЬКА область, УМАНСЬКИЙ район, село РОДНИКІВКА, вулиця Гайдамацька, 5</t>
  </si>
  <si>
    <t>efed3907-2192-4bd9-9c7c-0dd05ad92eb2</t>
  </si>
  <si>
    <t>КНП ЦПМСД №5 м. Вінниці АЗПСМ №8</t>
  </si>
  <si>
    <t>ВІННИЦЬКА область, ВІННИЦЬКИЙ район, смт. ДЕСНА, вулиця Гагаріна, 2</t>
  </si>
  <si>
    <t>efeeaf4c-c582-4022-8729-48e294f61097</t>
  </si>
  <si>
    <t>Поліклініка КНП "РЖИЩІВСЬКА МІСЬКА ЛІКАРНЯ" РЖИЩІВСЬКОЇ МІСЬКОЇ РАДИ</t>
  </si>
  <si>
    <t>eff36b9c-2e03-4541-b8eb-1dc80283c559</t>
  </si>
  <si>
    <t>сімейна амбулаторія№6</t>
  </si>
  <si>
    <t>МИКОЛАЇВСЬКА область, місто МИКОЛАЇВ, вулиця Вул Космонавтів, 126</t>
  </si>
  <si>
    <t>eff7cb87-9951-477e-9f6b-a0be5140c144</t>
  </si>
  <si>
    <t>Амбулаторія первинної медичної допомоги №1 Порт</t>
  </si>
  <si>
    <t>СУМСЬКА область, місто КОНОТОП, вулиця Рябошапка, 32</t>
  </si>
  <si>
    <t>f0010cfd-378d-4bf8-92e4-2c1e9c62e6d5</t>
  </si>
  <si>
    <t>ТЕРНОПІЛЬСЬКА область, МОНАСТИРИСЬКИЙ район, місто МОНАСТИРИСЬКА, вулиця шевченка, 70</t>
  </si>
  <si>
    <t>f004230c-5cd1-42b0-afff-84d7d800f94f</t>
  </si>
  <si>
    <t>Остерська міська амбулаторія загальної практики сімейної медицини</t>
  </si>
  <si>
    <t>f014d984-1c14-46db-b308-00de12804f2a</t>
  </si>
  <si>
    <t>Медико-діагностичний центр "Доля"</t>
  </si>
  <si>
    <t>ЗАКАРПАТСЬКА область, місто ХУСТ, вулиця Пушкіна, 23 а</t>
  </si>
  <si>
    <t>f017f1c9-a380-4232-beb5-305c07d2c65f</t>
  </si>
  <si>
    <t>Фельдшерсько-акушерський пункт с.Павлівка</t>
  </si>
  <si>
    <t>ЧЕРКАСЬКА область, ЖАШКІВСЬКИЙ район, село ПАВЛІВКА, вулиця Шевченка, 46</t>
  </si>
  <si>
    <t>f0208fcc-c599-4684-9768-edb444ef775f</t>
  </si>
  <si>
    <t>АЗПСМ с.Різуненкове</t>
  </si>
  <si>
    <t>РІЗУНЕНКОВЕ</t>
  </si>
  <si>
    <t>ХАРКІВСЬКА область, КОЛОМАЦЬКИЙ район, село РІЗУНЕНКОВЕ, вулиця Центральна, 99</t>
  </si>
  <si>
    <t>f0224b39-9331-4435-b931-65e9cdb30a82</t>
  </si>
  <si>
    <t>Гущинецька АЗПСМ</t>
  </si>
  <si>
    <t>ВІННИЦЬКА область, КАЛИНІВСЬКИЙ район, село ГУЩИНЦІ, вулиця Шевченка, 71А</t>
  </si>
  <si>
    <t>f025b593-800b-4e5d-bd82-5f5f17478418</t>
  </si>
  <si>
    <t>КНП "КМЦ нефрології та діалізу" вул. Відпочинку, 11</t>
  </si>
  <si>
    <t>f027b1c0-e3e3-4af6-890c-406c1510d9d3</t>
  </si>
  <si>
    <t>АЗПСМ с. Роздольне</t>
  </si>
  <si>
    <t>ХЕРСОНСЬКА область, КАХОВСЬКИЙ район, село РОЗДОЛЬНЕ, вулиця Херсонська, 16</t>
  </si>
  <si>
    <t>f02aa979-5392-4749-8bdf-1b16c7299c49</t>
  </si>
  <si>
    <t>АМБУЛАТОРІЯ МОНО ПРАКТИКИ С. БОГДАНІВКА</t>
  </si>
  <si>
    <t>ЗАПОРІЗЬКА область, ПРИАЗОВСЬКИЙ район, село БОГДАНІВКА, вулиця Центральна, 2</t>
  </si>
  <si>
    <t>f035a770-0c0c-414f-99cd-f345c8941aa1</t>
  </si>
  <si>
    <t>Сімейне відділення № 1 . КНП "ДРОГОБИЦЬКА МІСЬКА ПОЛІКЛІНІКА" ДМР</t>
  </si>
  <si>
    <t>f035f8a7-f788-4e71-bf6b-5501a4936598</t>
  </si>
  <si>
    <t>ЛЬВІВСЬКА область, ГОРОДОЦЬКИЙ район, місто ГОРОДОК, вулиця Майдан Гайдамаків, 23</t>
  </si>
  <si>
    <t>f041da40-076b-47d9-a6c9-0de8e55f2bcc</t>
  </si>
  <si>
    <t>ПЗ с. Колочава - Мерешор</t>
  </si>
  <si>
    <t>КОЛОЧАВА</t>
  </si>
  <si>
    <t>ЗАКАРПАТСЬКА область, МІЖГІРСЬКИЙ район, село КОЛОЧАВА, вулиця без назви, 3</t>
  </si>
  <si>
    <t>f04240d9-22e3-4baa-a7c9-5fa8d1504f5d</t>
  </si>
  <si>
    <t>Михайлівсько - Рубежівська амбулаторія загальної практики сімейної медицини</t>
  </si>
  <si>
    <t>КИЇВСЬКА область, село МИХАЙЛІВКА-РУБЕЖІВКА, вулиця Шкільна, 11</t>
  </si>
  <si>
    <t>f04a31c4-4344-4b29-9779-20b86731eae4</t>
  </si>
  <si>
    <t>Дитяче-пологове відділення КНП "Міловська ЦРЛ"</t>
  </si>
  <si>
    <t>ЛУГАНСЬКА область, МІЛОВСЬКИЙ район, смт. МІЛОВЕ, вулиця Первомайська, 2к</t>
  </si>
  <si>
    <t>f05036ce-e0e5-4660-bdd8-1cca57b48a6d</t>
  </si>
  <si>
    <t>ФП с. Серединці</t>
  </si>
  <si>
    <t>СЕРЕДИНЦІ</t>
  </si>
  <si>
    <t>ХМЕЛЬНИЦЬКА область, село СЕРЕДИНЦІ, вулиця Миру, 136</t>
  </si>
  <si>
    <t>f058cb97-6e56-4650-8a09-ded5800c8861</t>
  </si>
  <si>
    <t>Амбулаторія №1 м. Новгород-Сіверський</t>
  </si>
  <si>
    <t>f059d781-33ab-47cb-b192-454369ca2203</t>
  </si>
  <si>
    <t>Фельдшерський пункт с. Бутівка</t>
  </si>
  <si>
    <t>БУТІВКА</t>
  </si>
  <si>
    <t>ЧЕРНІГІВСЬКА область, ГОРОДНЯНСЬКИЙ район, село БУТІВКА, вулиця Центральна, 56</t>
  </si>
  <si>
    <t>f06328db-4cc1-43ae-aa28-edcd59b548bf</t>
  </si>
  <si>
    <t>Амбулаторія загальної практики - сімейної медицини с.Броварки</t>
  </si>
  <si>
    <t>ПОЛТАВСЬКА область, ГЛОБИНСЬКИЙ район, село БРОВАРКИ, вулиця Садова, 3</t>
  </si>
  <si>
    <t>f0671354-22b7-4478-b09a-56d77969203f</t>
  </si>
  <si>
    <t>Фельдшерський пункт село Смолдирів</t>
  </si>
  <si>
    <t>СМОЛДИРІВ</t>
  </si>
  <si>
    <t>ЖИТОМИРСЬКА область, БАРАНІВСЬКИЙ район, село СМОЛДИРІВ, вулиця Лесі Українки, 55</t>
  </si>
  <si>
    <t>f0678f29-f968-40bd-a4e3-7797c08f9242</t>
  </si>
  <si>
    <t>Купільська АЗПСМ</t>
  </si>
  <si>
    <t>КУПІЛЬ</t>
  </si>
  <si>
    <t>ХМЕЛЬНИЦЬКА область, село КУПІЛЬ, вулиця Жиліна, 56</t>
  </si>
  <si>
    <t>f077644c-aefa-45d0-b2f7-548b6939231a</t>
  </si>
  <si>
    <t>КЗ КОР"Київська обласна психоневрологічна лікарня №2"</t>
  </si>
  <si>
    <t>КИЇВСЬКА область, смт. ВОРЗЕЛЬ, вулиця Паркова, 4</t>
  </si>
  <si>
    <t>f07a638d-0e97-40dc-8ce8-a8bbb826eeab</t>
  </si>
  <si>
    <t>Амбулаторія моно-практики с.Новогригорівка</t>
  </si>
  <si>
    <t>МИКОЛАЇВСЬКА область, ВОЗНЕСЕНСЬКИЙ район, село НОВОГРИГОРІВКА, вулиця Самосьонків, 107А</t>
  </si>
  <si>
    <t>f08055d9-9060-4c73-a6a1-6aa66f84b63a</t>
  </si>
  <si>
    <t>f081588c-7158-4d97-a2ab-bae836e9296b</t>
  </si>
  <si>
    <t>Амбулаторія загальної практики сімейної медицини села Лепетиха</t>
  </si>
  <si>
    <t>ЛЕПЕТИХА</t>
  </si>
  <si>
    <t>МИКОЛАЇВСЬКА область, БЕРЕЗНЕГУВАТСЬКИЙ район, село ЛЕПЕТИХА, вулиця Шкільна, 10</t>
  </si>
  <si>
    <t>f084765e-acbf-400b-abfa-57fb526c9f95</t>
  </si>
  <si>
    <t>Амбулаторія загальної практики - сімейної медицини смт. Комишня</t>
  </si>
  <si>
    <t>ПОЛТАВСЬКА область, МИРГОРОДСЬКИЙ район, смт. КОМИШНЯ, вулиця Миру, 76</t>
  </si>
  <si>
    <t>f08dc221-10c3-4ad9-91de-b5e52e2ee8a1</t>
  </si>
  <si>
    <t>Журавниківська АЗПСМ</t>
  </si>
  <si>
    <t>ЖУРАВНИКИ</t>
  </si>
  <si>
    <t>ВОЛИНСЬКА область, ГОРОХІВСЬКИЙ район, село ЖУРАВНИКИ, вулиця Луцька, 12</t>
  </si>
  <si>
    <t>f08dcb06-d216-40c7-81bb-b2a4af0dd9f3</t>
  </si>
  <si>
    <t>Комунальне некомерційне підприємство "Старовижівська ЦРЛ"</t>
  </si>
  <si>
    <t>f0906aaa-b373-4f26-b31e-524f15acee81</t>
  </si>
  <si>
    <t>Залаззівська АЗПСМ</t>
  </si>
  <si>
    <t>ЗАЛАЗЗЯ</t>
  </si>
  <si>
    <t>ВОЛИНСЬКА область, ЛЮБЕШІВСЬКИЙ район, село ЗАЛАЗЗЯ, вулиця Малієвського, 33</t>
  </si>
  <si>
    <t>f098347a-2148-4ba0-b892-705d6934c0b5</t>
  </si>
  <si>
    <t>фельдшерсько-акушерський пункт села Веселівка</t>
  </si>
  <si>
    <t>ВЕСЕЛІВКА</t>
  </si>
  <si>
    <t>ЧЕРКАСЬКА область, ХРИСТИНІВСЬКИЙ район, село ВЕСЕЛІВКА, вулиця Першотравнева, 1 а</t>
  </si>
  <si>
    <t>f09a1594-a03c-4956-96df-ebad248681c5</t>
  </si>
  <si>
    <t>Фонтан</t>
  </si>
  <si>
    <t>f09d4ac2-8d45-4202-a860-92b6122e67a1</t>
  </si>
  <si>
    <t>Кабінет педіатра ФОП Шаренко-Лаптєва Лариса Володимирівна</t>
  </si>
  <si>
    <t>f0a20024-2853-4929-9b49-3d3980ac4fb1</t>
  </si>
  <si>
    <t>Амбулаторія загальної практики - сімейної медицини №12, Чечелівського району, КНП "ДЦПМСД №7"ДМР</t>
  </si>
  <si>
    <t>ДНІПРОПЕТРОВСЬКА область, ДНІПРО район, місто ДНІПРО, вулиця Тітова, 29</t>
  </si>
  <si>
    <t>f0a47eea-3673-4966-9f18-f3ed097a5a99</t>
  </si>
  <si>
    <t>Тарасівська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</si>
  <si>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ЗАКАРПАТСЬКА область, ТЯЧІВСЬКИЙ район, село ТАРАСІВКА, вулиця Центральна, 141</t>
  </si>
  <si>
    <t>f0a4dd45-a00d-49aa-a338-eddb78dfcfc2</t>
  </si>
  <si>
    <t>f0a867ba-98d7-47a6-9893-3bce6a594ac7</t>
  </si>
  <si>
    <t>ФАП с. Литовки</t>
  </si>
  <si>
    <t>ЛИТОВКИ</t>
  </si>
  <si>
    <t>ХАРКІВСЬКА область, НОВОВОДОЛАЗЬКИЙ район, село ЛИТОВКИ, вулиця Вихорева, 1</t>
  </si>
  <si>
    <t>f0a91325-211e-475d-9559-9d05825215e5</t>
  </si>
  <si>
    <t>Могилів-Подільське відділення ЕМД</t>
  </si>
  <si>
    <t>f0adc57f-025a-46cd-88b7-c207740cb494</t>
  </si>
  <si>
    <t>Фельдшерсько акушерський пункт с. Братанівка</t>
  </si>
  <si>
    <t>f0ae0979-967b-457a-b928-f15e801fa8ac</t>
  </si>
  <si>
    <t>Волощинська АЗП-СМ</t>
  </si>
  <si>
    <t>ВОЛОЩИНА</t>
  </si>
  <si>
    <t>ТЕРНОПІЛЬСЬКА область, БЕРЕЖАНСЬКИЙ район, село ВОЛОЩИНА, вулиця Ясінська, 20</t>
  </si>
  <si>
    <t>f0b380d5-3b72-44cc-a515-814dc2561542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</si>
  <si>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"Перемешляни"</t>
  </si>
  <si>
    <t>f0b39d7a-8266-4d54-879e-818cf9cb8ab4</t>
  </si>
  <si>
    <t>Кобеляцька амбулаторія загальної практики-сімейної медицини</t>
  </si>
  <si>
    <t>f0b5da50-56f5-4ab2-92d0-16c53a7c194d</t>
  </si>
  <si>
    <t>Шевченківська амбулаторія загальної практики сімейної медицини</t>
  </si>
  <si>
    <t>ОДЕСЬКА область, КІЛІЙСЬКИЙ район, село ШЕВЧЕНКОВЕ, вулиця ЧЕРНИШЕВСЬКОГО, 16</t>
  </si>
  <si>
    <t>f0bd8407-3f40-48a7-8160-bc6bfb2a5035</t>
  </si>
  <si>
    <t>Фельдшерський пункт с. Тернівка</t>
  </si>
  <si>
    <t>ЧЕРКАСЬКА область, СМІЛЯНСЬКИЙ район, село ТЕРНІВКА, вулиця Центральна, 40</t>
  </si>
  <si>
    <t>f0bf0910-26ca-4b6f-8180-bcd8264b31b6</t>
  </si>
  <si>
    <t>Житомирська обл., смт Лугини, вул. Червона Гірка,35</t>
  </si>
  <si>
    <t>f0c2bac7-70f1-4aae-b06a-28be9885af63</t>
  </si>
  <si>
    <t>амбулаторія с. Кошелево</t>
  </si>
  <si>
    <t>КОШЕЛЬОВО</t>
  </si>
  <si>
    <t>ЗАКАРПАТСЬКА область, ХУСТСЬКИЙ район, село КОШЕЛЬОВО, вулиця Мічуріна, 8</t>
  </si>
  <si>
    <t>f0c776b4-03b2-4364-87cd-8cec68776668</t>
  </si>
  <si>
    <t>Амбулаторія загальної практики сімейної медицини смт. Захарівка</t>
  </si>
  <si>
    <t>f0d620a9-8837-49e4-b7f9-aea71b6aff89</t>
  </si>
  <si>
    <t>ДНІПРОПЕТРОВСЬКА область, місто ДНІПРО, вулиця Любарського, 25</t>
  </si>
  <si>
    <t>f0d6c92e-403b-4fd8-ac53-a584076d9771</t>
  </si>
  <si>
    <t>Піщанський фельдшерсько-акушерський пункт</t>
  </si>
  <si>
    <t>ВОЛИНСЬКА область, КАМІНЬ-КАШИРСЬКИЙ район, село ПІЩАНЕ, вулиця Центральна, 94</t>
  </si>
  <si>
    <t>f0d8cf29-d125-41d2-bc1b-7e1b5fc2e205</t>
  </si>
  <si>
    <t>СУМСЬКА область, місто ШОСТКА, вулиця Заводська, 41</t>
  </si>
  <si>
    <t>f0daef73-e1e0-4e7e-a550-65b4aa57d117</t>
  </si>
  <si>
    <t>Педіатрично-дільничне відділення Комунального некомерційного підприємства "Центр первинної медико-санітарної допомоги" Бердичівської міської ради</t>
  </si>
  <si>
    <t>f0e34850-a2d3-475b-8eb9-073d31e21c78</t>
  </si>
  <si>
    <t>КОМУНАЛЬНЕ НЕКОМЕРЦІЙНЕ ПІДПРИЄМСТВО КОНСУЛЬТАТИВНО-ДІАГНОСТИЧНИЙ ЦЕНТР" ДЕСНЯНСЬКОГО РАЙОНУ М. КИЄВА" Пряме підпорядкування</t>
  </si>
  <si>
    <t>М.КИЇВ, місто КИЇВ, вулиця Миколи Закревського, 81/1</t>
  </si>
  <si>
    <t>f0e3adb7-274b-406f-85a9-a92380dc3c7f</t>
  </si>
  <si>
    <t>АЗПСМ с. Вовківка</t>
  </si>
  <si>
    <t>ВОВКІВКА</t>
  </si>
  <si>
    <t>ХАРКІВСЬКА область, КЕГИЧІВСЬКИЙ район, село ВОВКІВКА, провулок Барвінковий, 9</t>
  </si>
  <si>
    <t>f0e6b571-5420-4f2e-bb18-cac83fe4ed9c</t>
  </si>
  <si>
    <t>f0e77e47-641d-4fc6-9da4-b9d2955496af</t>
  </si>
  <si>
    <t>ФП с. Підлісці</t>
  </si>
  <si>
    <t>ПІДЛІСЦІ</t>
  </si>
  <si>
    <t>ХМЕЛЬНИЦЬКА область, ІЗЯСЛАВСЬКИЙ район, село ПІДЛІСЦІ, вулиця Центральна, 12</t>
  </si>
  <si>
    <t>f0e9e8e6-168f-4afe-b5a4-8099b0d4b463</t>
  </si>
  <si>
    <t>Пункт здоров'я с.Підгороддя</t>
  </si>
  <si>
    <t>ПІДГОРОДДЯ</t>
  </si>
  <si>
    <t>ІВАНО-ФРАНКІВСЬКА область, РОГАТИНСЬКИЙ район, село ПІДГОРОДДЯ, вулиця Лисенка, 33</t>
  </si>
  <si>
    <t>f0ec9f17-df4e-4690-8456-897dedce4dff</t>
  </si>
  <si>
    <t>КНП "Міська лікарня №2 ім. Святої Анни" МРМК</t>
  </si>
  <si>
    <t>КІРОВОГРАДСЬКА область, місто КРОПИВНИЦЬКИЙ, вулиця Дмитрян Ганни, 1</t>
  </si>
  <si>
    <t>f0f1874f-bec1-41e7-b7d4-b26d349d1fd9</t>
  </si>
  <si>
    <t>f0fc7953-475c-40dd-a5d6-8c1d7c95b76f</t>
  </si>
  <si>
    <t>Онуфріївська амбулаторія загальної практики - сімейної медицини</t>
  </si>
  <si>
    <t>КІРОВОГРАДСЬКА область, ОНУФРІЇВСЬКИЙ район, смт. ОНУФРІЇВКА, вулиця Графа Толстого, 90</t>
  </si>
  <si>
    <t>f0fe1b3b-11af-4cdf-9ff4-b82977af1517</t>
  </si>
  <si>
    <t>ДНІПРОПЕТРОВСЬКА область, місто ДНІПРО, вулиця Краснопільська, 6б</t>
  </si>
  <si>
    <t>f102c3fd-2f29-4f1c-8bc6-f7b968019736</t>
  </si>
  <si>
    <t>Амбулаторія загальної практики-сімейної медицини с.Хлистунівка</t>
  </si>
  <si>
    <t>ХЛИСТУНІВКА</t>
  </si>
  <si>
    <t>ЧЕРКАСЬКА область, ГОРОДИЩЕНСЬКИЙ район, село ХЛИСТУНІВКА, вулиця 40-річчя Перемоги, 5</t>
  </si>
  <si>
    <t>f104181d-c24f-4f89-bb03-a23e58437bc1</t>
  </si>
  <si>
    <t>Дністровське відділення екстреної ( швидкої ) медичної допомоги</t>
  </si>
  <si>
    <t>ЧЕРНІВЕЦЬКА область, КЕЛЬМЕНЕЦЬКИЙ район, смт. КЕЛЬМЕНЦІ, вулиця Сагайдачного, 79</t>
  </si>
  <si>
    <t>f1054244-70b7-4625-9f8b-f6d116064c81</t>
  </si>
  <si>
    <t>Рубанівський ФАП</t>
  </si>
  <si>
    <t>ПОЛТАВСЬКА область, МАШІВСЬКИЙ район, село СОНЯЧНЕ, вулиця Сонячна, 1б</t>
  </si>
  <si>
    <t>f105afd4-95bd-40e5-a89a-7469e317d091</t>
  </si>
  <si>
    <t>ФП с. Мислятин</t>
  </si>
  <si>
    <t>МИСЛЯТИН</t>
  </si>
  <si>
    <t>ХМЕЛЬНИЦЬКА область, ІЗЯСЛАВСЬКИЙ район, село МИСЛЯТИН, вулиця Центральна, 1</t>
  </si>
  <si>
    <t>f10a0268-74e3-46e8-b09a-98f9001573c0</t>
  </si>
  <si>
    <t>Консультативно - діагностичне відділення №2</t>
  </si>
  <si>
    <t>f119e39b-3149-4398-8214-1d2c9559b414</t>
  </si>
  <si>
    <t>ЗАПОРІЗЬКА область, місто ЗАПОРІЖЖЯ, вулиця Істоміна, 17</t>
  </si>
  <si>
    <t>f11b0aac-789c-4b02-8cc3-aaea4ec82b7f</t>
  </si>
  <si>
    <t>Амбулаторія загальної практики сімейної медицини смт. Оратів</t>
  </si>
  <si>
    <t>f11c4082-7725-4cf0-88e9-e2b8342dec8c</t>
  </si>
  <si>
    <t>Медичний центр ДБАЮ</t>
  </si>
  <si>
    <t>ЗАКАРПАТСЬКА область, місто УЖГОРОД, вулиця Лінтура, 15</t>
  </si>
  <si>
    <t>f12734ba-1851-46ba-87ed-d4f7e0acc060</t>
  </si>
  <si>
    <t>ФП Агрономічне</t>
  </si>
  <si>
    <t>ВІННИЦЬКА область, ВІННИЦЬКИЙ район, село АГРОНОМІЧНЕ, вулиця Мічуріна, 12</t>
  </si>
  <si>
    <t>f12bb886-89fc-433c-aa43-7b8c1d49684c</t>
  </si>
  <si>
    <t>КНП ЦПМСД №5 м. Вінниці АЗПСМ №4</t>
  </si>
  <si>
    <t>ВІННИЦЬКА область, місто ВІННИЦЯ, провулок 1-й Український, 6а</t>
  </si>
  <si>
    <t>f12d2ead-10ec-4167-af08-7dff8b842297</t>
  </si>
  <si>
    <t>КП "Міський лікувально-діагностичний центр" місце надання послуг 2</t>
  </si>
  <si>
    <t>f13016e0-2bcc-4446-bd54-9530af93ae55</t>
  </si>
  <si>
    <t>ІВАНО-ФРАНКІВСЬКА область, НАДВІРНЯНСЬКИЙ район, село ГАВРИЛІВКА, вулиця Українська, 82</t>
  </si>
  <si>
    <t>f13379cd-6f0c-44d9-aa12-4644a5816bd7</t>
  </si>
  <si>
    <t>Родниківська амбулаторія загальної практи сімейної медецини</t>
  </si>
  <si>
    <t>КІРОВОГРАДСЬКА область, ОЛЕКСАНДРІВСЬКИЙ район, село РОДНИКІВКА, вулиця Молодіжна, 3</t>
  </si>
  <si>
    <t>f13c1c72-2ed1-4bfa-be9b-2afd1bb4886e</t>
  </si>
  <si>
    <t>Амбулаторія загальної практики сімейної медицини с. Волохів Яр</t>
  </si>
  <si>
    <t>ВОЛОХІВ ЯР</t>
  </si>
  <si>
    <t>ХАРКІВСЬКА область, село ВОЛОХІВ ЯР, вулиця Соборна, 95</t>
  </si>
  <si>
    <t>f144aef1-a507-4a9e-bd89-5de1e64b668b</t>
  </si>
  <si>
    <t>АЗПСМ с.Старий Олексинець</t>
  </si>
  <si>
    <t>СТАРИЙ ОЛЕКСИНЕЦЬ</t>
  </si>
  <si>
    <t>ТЕРНОПІЛЬСЬКА область, КРЕМЕНЕЦЬКИЙ район, село СТАРИЙ ОЛЕКСИНЕЦЬ, вулиця Перемоги, 12А</t>
  </si>
  <si>
    <t>f14775f7-d6e4-4ce9-8ff0-698f084968a0</t>
  </si>
  <si>
    <t>Амбулаторія№7</t>
  </si>
  <si>
    <t>f147e220-11a8-47fb-bea7-59ca215dd52c</t>
  </si>
  <si>
    <t>Комунальне некомерційне підприємство "Центр первинної медико-санітарної допомоги №3" Шевченківського району міста Києва амбулаторія №6 (активний)</t>
  </si>
  <si>
    <t>М.КИЇВ, місто КИЇВ, вулиця Януша Корчака, 25</t>
  </si>
  <si>
    <t>f14a3964-6a9e-4abf-b3cc-ad7c600bdd5a</t>
  </si>
  <si>
    <t>Комунальне некомерційне підприємство «Інфекційна лікарня м. Мирноград»</t>
  </si>
  <si>
    <t>ДОНЕЦЬКА область, місто МИРНОГРАД, провулок Толбухіна, 44</t>
  </si>
  <si>
    <t>f14bd08c-cf1e-473b-be1c-dd58e641c3bc</t>
  </si>
  <si>
    <t>f14c01fb-09d7-44c7-80d3-b7ca6614af87</t>
  </si>
  <si>
    <t>Пункт здоров'я с. Шишківці</t>
  </si>
  <si>
    <t>ЧЕРНІВЕЦЬКА область, КІЦМАНСЬКИЙ район, село ШИШКІВЦІ, вулиця Головна, 17</t>
  </si>
  <si>
    <t>f1526488-f0a2-452c-bfcf-f5536de7f9e4</t>
  </si>
  <si>
    <t>ФП с.Токарівка</t>
  </si>
  <si>
    <t>ХАРКІВСЬКА область, ДВОРІЧАНСЬКИЙ район, село ТОКАРІВКА, вулиця Молодіжна, 1</t>
  </si>
  <si>
    <t>f15f97f1-5679-46ca-8eae-9edc3ad501b9</t>
  </si>
  <si>
    <t>Амбулаторія загальної практики-сімейної медицини в с. Кисличувата</t>
  </si>
  <si>
    <t>КИСЛИЧУВАТА</t>
  </si>
  <si>
    <t>ДНІПРОПЕТРОВСЬКА область, ТОМАКІВСЬКИЙ район, село КИСЛИЧУВАТА, вулиця Кисличуватська, 31</t>
  </si>
  <si>
    <t>f16077de-81c3-4f98-8c7e-c0816d7e9f6a</t>
  </si>
  <si>
    <t>Фельдшерсько - акушерський пункт с. Промінь</t>
  </si>
  <si>
    <t>МИКОЛАЇВСЬКА область, СНІГУРІВСЬКИЙ район, село ПРОМІНЬ, вулиця Садова, 8</t>
  </si>
  <si>
    <t>f165b6b7-54ac-4d4a-9892-cf49aa685377</t>
  </si>
  <si>
    <t>f166c846-78a7-40fb-836e-c8082e6e21fe</t>
  </si>
  <si>
    <t>f16bf637-119a-4750-bcb8-5937e42b35d8</t>
  </si>
  <si>
    <t>амбулаторія  ЗПСМ №2</t>
  </si>
  <si>
    <t>f1729999-67b0-49e1-a811-b944ce605810</t>
  </si>
  <si>
    <t>Комунальне підприємство "Волинський обласний центр екстреної медичної допомоги та медицини катастроф" Волинської обласної ради Старовижівське відділення екстренної медичної допомоги  пункт ЕМД с.Сереховичі</t>
  </si>
  <si>
    <t>f172fd0b-37e1-4a43-b93e-6ad870dc4d1b</t>
  </si>
  <si>
    <t>Амбулаторія загальної практики - сімейної медицини м. Богодухів</t>
  </si>
  <si>
    <t>ХАРКІВСЬКА область, БОГОДУХІВСЬКИЙ район, місто БОГОДУХІВ, вулиця Чернієнка, 13</t>
  </si>
  <si>
    <t>f1774d42-9cb6-4773-9cdb-99cbd29a9238</t>
  </si>
  <si>
    <t>Амбулаторія загальної практики - сімейної медицини с.Липецьке</t>
  </si>
  <si>
    <t>ЛИПЕЦЬКЕ</t>
  </si>
  <si>
    <t>ОДЕСЬКА область, ПОДІЛЬСЬКИЙ район, село ЛИПЕЦЬКЕ, вулиця Центральна, 427А</t>
  </si>
  <si>
    <t>f179d814-a8c6-4cb1-bb88-9b5c71c9d0b5</t>
  </si>
  <si>
    <t>Замостянська амбулаторія загальної практики сімейної медицини</t>
  </si>
  <si>
    <t>ЗАМОСТЯ</t>
  </si>
  <si>
    <t>ЧЕРНІВЕЦЬКА область, ВИЖНИЦЬКИЙ район, село ЗАМОСТЯ, вулиця Головна, 1</t>
  </si>
  <si>
    <t>f189e477-1bb4-4431-b268-92081eea799d</t>
  </si>
  <si>
    <t>Южноукраїнський пункт постійного базування бригад екстреної (швидкої) медичної допомоги</t>
  </si>
  <si>
    <t>МИКОЛАЇВСЬКА область, місто ЮЖНОУКРАЇНСЬК, вулиця Паркова, 3-В</t>
  </si>
  <si>
    <t>f18dc7e5-8499-4e5b-b3ad-7094f4d37557</t>
  </si>
  <si>
    <t>Філія № 2 комунального некомерційного підприємства "Міська лікарня №9" Запорізької міської ради</t>
  </si>
  <si>
    <t>ЗАПОРІЗЬКА область, місто ЗАПОРІЖЖЯ, вулиця вулиця Ладозька, 17</t>
  </si>
  <si>
    <t>f191e9b3-ec02-4fd2-a978-71a8cd262c59</t>
  </si>
  <si>
    <t>ФАП Легедзине</t>
  </si>
  <si>
    <t>ЛЕГЕДЗИНЕ</t>
  </si>
  <si>
    <t>ЧЕРКАСЬКА область, ТАЛЬНІВСЬКИЙ район, село ЛЕГЕДЗИНЕ, вулиця Прикордонників, 5</t>
  </si>
  <si>
    <t>f194102a-e33c-4e88-96c7-c6940e40c39e</t>
  </si>
  <si>
    <t>Барська амбулаторія загальної практики сімейної медицини №1</t>
  </si>
  <si>
    <t>ВІННИЦЬКА область, БАРСЬКИЙ район, місто БАР, вулиця Буняковського, 4</t>
  </si>
  <si>
    <t>f1a1c415-2b7a-4157-a5c6-cadb88c71b70</t>
  </si>
  <si>
    <t>Клініка Сімейного Лікаря Медея №2</t>
  </si>
  <si>
    <t>ОДЕСЬКА область, місто ОДЕСА, вулиця Велика Арнаутська, 100</t>
  </si>
  <si>
    <t>f1a31df2-14f3-441a-b95a-1d2e776e8028</t>
  </si>
  <si>
    <t>ДОНЕЦЬКА область, ПОКРОВСЬКИЙ район, смт. ШЕВЧЕНКО, вулиця центральна, 1</t>
  </si>
  <si>
    <t>f1a4bab2-386b-46a6-a243-3c39a0e64e4d</t>
  </si>
  <si>
    <t>БЕРЕГОМЕТСЬКИЙ ЦЕНТР ПМСД</t>
  </si>
  <si>
    <t>f1a92c84-67ab-4711-96c6-af12af2a4f99</t>
  </si>
  <si>
    <t>ЗАПОРІЗЬКА область, місто МЕЛІТОПОЛЬ, вулиця Осипенко, 90</t>
  </si>
  <si>
    <t>f1ab1e9d-772a-4ade-bddc-1a73bad16f6a</t>
  </si>
  <si>
    <t>Комунальне некомерційне підприємство "Центр первинної медико-санітарної допомоги № 1" Солом'янського району м. Києва, амбулаторія загальної практики-сімейної медицини №6</t>
  </si>
  <si>
    <t>М.КИЇВ, місто КИЇВ, вулиця Машинобудівна, 27</t>
  </si>
  <si>
    <t>f1ab3a0e-f867-48fe-a093-2f8efc0ca9f5</t>
  </si>
  <si>
    <t>Комунальне підприємство "Лубенський обласний госпіталь для ветеранів війни Полтавської обласної ради"</t>
  </si>
  <si>
    <t>ПОЛТАВСЬКА область, місто ЛУБНИ, вулиця Старотроїцька, 21</t>
  </si>
  <si>
    <t>f1ab7baf-dee6-4399-a40c-f622af1010d1</t>
  </si>
  <si>
    <t>СіМед</t>
  </si>
  <si>
    <t>ПОЛТАВСЬКА область, місто КРЕМЕНЧУК, квартал 101-й , 10 Г</t>
  </si>
  <si>
    <t>f1accc7a-f58f-42c7-b828-70faef5481a1</t>
  </si>
  <si>
    <t>Фельдшерський пункт с. Вільне Поле</t>
  </si>
  <si>
    <t>ВІЛЬНЕ ПОЛЕ</t>
  </si>
  <si>
    <t>ДОНЕЦЬКА область, ВЕЛИКОНОВОСІЛКІВСЬКИЙ район, село ВІЛЬНЕ ПОЛЕ, вулиця Садова, 28</t>
  </si>
  <si>
    <t>f1b7ffc6-8b61-4b90-a7a7-626fa5e5924e</t>
  </si>
  <si>
    <t>Фізична особа - підприємець Гавриленко Лариса Михайлівна</t>
  </si>
  <si>
    <t>f1b83d8c-cbd7-4f5e-bb08-f1d9f596a64c</t>
  </si>
  <si>
    <t>Комунальне підприємство Стрийської районної ради Львівської області"Стрийська районна лікарня"</t>
  </si>
  <si>
    <t>ЛЬВІВСЬКА область, місто СТРИЙ, вулиця С.Петлюри, 72</t>
  </si>
  <si>
    <t>f1b88ede-c7a6-4a66-99a3-2fdc03dfeb30</t>
  </si>
  <si>
    <t>Богданівський ФП</t>
  </si>
  <si>
    <t>КІРОВОГРАДСЬКА область, ДОЛИНСЬКИЙ район, село БОГДАНІВКА, вулиця Будівельна, 40</t>
  </si>
  <si>
    <t>f1bd4cd5-99a7-44fe-bedb-ec0ddefc4faf</t>
  </si>
  <si>
    <t>ВОРОНЬКІВ</t>
  </si>
  <si>
    <t>КИЇВСЬКА область, БОРИСПІЛЬСЬКИЙ район, село ВОРОНЬКІВ, вулиця Слобіцька, 11</t>
  </si>
  <si>
    <t>f1c2950e-d394-4604-a685-cafb920fc60c</t>
  </si>
  <si>
    <t>Амбулаторія загальної практики сімейної медицини Кричильської дільниці комунального некомерційного підприємства "Сарненський  центр первинної медико-санітарної допомоги" Сарненської міської  ради</t>
  </si>
  <si>
    <t>КРИЧИЛЬСЬК</t>
  </si>
  <si>
    <t>РІВНЕНСЬКА область, САРНЕНСЬКИЙ район, село КРИЧИЛЬСЬК, вулиця Леоніда Куліша, 2</t>
  </si>
  <si>
    <t>f1c88aaa-5ed4-471e-b538-1c538edc1c3f</t>
  </si>
  <si>
    <t>f1d3118c-138e-4d97-b3ec-c13f9ac82b0b</t>
  </si>
  <si>
    <t>Згоранська амбулаторія монопрактики</t>
  </si>
  <si>
    <t>f1d54f69-9f3d-41ab-b896-098b562e17ed</t>
  </si>
  <si>
    <t>Новодністровська міська лікарня</t>
  </si>
  <si>
    <t>ЧЕРНІВЕЦЬКА область, місто НОВОДНІСТРОВСЬК, мікрорайон Сонячний, 1/1</t>
  </si>
  <si>
    <t>f1d627f5-6089-4424-a503-8385db884dc0</t>
  </si>
  <si>
    <t>Амбулаторія №1 (вул.Діброви 77)</t>
  </si>
  <si>
    <t>f1d74bec-2dd2-4071-9c2f-17f8c02741cc</t>
  </si>
  <si>
    <t>Немішаївська амбулаторія загальної практики-сімейної медицини</t>
  </si>
  <si>
    <t>f1e24529-1006-4867-8913-8dd25b746824</t>
  </si>
  <si>
    <t>f1e53d50-139f-46d9-9806-fb0b49354014</t>
  </si>
  <si>
    <t>Покалівська амбулаторія  загальної практики сімейної медицини</t>
  </si>
  <si>
    <t>ПОКАЛІВ</t>
  </si>
  <si>
    <t>ЖИТОМИРСЬКА область, ОВРУЦЬКИЙ район, село ПОКАЛІВ, вулиця Нова, 3</t>
  </si>
  <si>
    <t>f1e9a1a3-e213-4864-8a72-f18abe178ff8</t>
  </si>
  <si>
    <t>Біленьківська амбулаторія ЗПСМ (ЦПМСД Біленьківської СР Запорізького р-ну)</t>
  </si>
  <si>
    <t>ЗАПОРІЗЬКА область, ЗАПОРІЗЬКИЙ район, село БІЛЕНЬКЕ, вулиця Центральна, 25А</t>
  </si>
  <si>
    <t>f1f358f7-2cff-409d-ae39-852065e2d087</t>
  </si>
  <si>
    <t>Китайгородська амбулаторія загальної практики сімейної медицини</t>
  </si>
  <si>
    <t>ВІННИЦЬКА область, ІЛЛІНЕЦЬКИЙ район, село КИТАЙГОРОД, вулиця Гагаріна, 53</t>
  </si>
  <si>
    <t>f203eff0-3b9d-44a1-b231-f684041e525c</t>
  </si>
  <si>
    <t>Коритненська амбулаторія загальної практики сімейної медицини</t>
  </si>
  <si>
    <t>ЧЕРНІВЕЦЬКА область, ВИЖНИЦЬКИЙ район, село КОРИТНЕ, вулиця Шкільна, 4</t>
  </si>
  <si>
    <t>f203fd8d-f262-4cff-ac0d-e19649657ca0</t>
  </si>
  <si>
    <t>АЗПСМ с. Нова Гребля</t>
  </si>
  <si>
    <t>ВІННИЦЬКА область, КАЛИНІВСЬКИЙ район, село НОВА ГРЕБЛЯ, вулиця Пирогова, 7</t>
  </si>
  <si>
    <t>f204447b-f7ce-4f29-84f7-0d980ecc4c39</t>
  </si>
  <si>
    <t>ЗАПОРІЗЬКА область, місто ЗАПОРІЖЖЯ, вулиця Північне шосе, 2</t>
  </si>
  <si>
    <t>f206d2c2-0601-4732-af54-e5c066d72135</t>
  </si>
  <si>
    <t>ЖИТОМИРСЬКА область, НОВОГРАД-ВОЛИНСЬКИЙ район, село ПІЩІВ, вулиця Миру, 21-А</t>
  </si>
  <si>
    <t>f20dc636-246b-4448-9958-0b211acec315</t>
  </si>
  <si>
    <t>М.КИЇВ, ШЕВЧЕНКІВСЬКИЙ район, місто КИЇВ, вулиця Герцена, 31</t>
  </si>
  <si>
    <t>f215199b-8248-407e-b518-5f163ab41aec</t>
  </si>
  <si>
    <t>Тягунська АЗПСМ</t>
  </si>
  <si>
    <t>ТЯГУН</t>
  </si>
  <si>
    <t>ВІННИЦЬКА область, ІЛЛІНЕЦЬКИЙ район, село ТЯГУН, вулиця Миру, 47</t>
  </si>
  <si>
    <t>f2200652-5db9-401c-8f55-eb2d5687711b</t>
  </si>
  <si>
    <t>КНП "Зіньківська МЦЛ"</t>
  </si>
  <si>
    <t>f220dd8c-8c5e-4f26-ab80-7a220aaf7826</t>
  </si>
  <si>
    <t>ФП с.Добринь</t>
  </si>
  <si>
    <t>ДОБРИНЬ</t>
  </si>
  <si>
    <t>ЖИТОМИРСЬКА область, ХОРОШІВСЬКИЙ район, село ДОБРИНЬ, вулиця Шевченка , 24</t>
  </si>
  <si>
    <t>f22d446c-dd50-4d4a-8937-fef0a133d1a4</t>
  </si>
  <si>
    <t>Амбулаторія № 1 м. Слов'янськ КНП Слов'янської міської Ради ''ЦПМСД м. Слов'янська''</t>
  </si>
  <si>
    <t>f2301d35-32d3-42ce-b8d4-49fd3b307aa6</t>
  </si>
  <si>
    <t>НАДЕЖДИНСЬКА амбулаторія сімейної медицини - загальної практики</t>
  </si>
  <si>
    <t>НАДЕЖДА</t>
  </si>
  <si>
    <t>ОДЕСЬКА область, САРАТСЬКИЙ район, село НАДЕЖДА, вулиця Незалежності, 1а</t>
  </si>
  <si>
    <t>f2302cea-d350-45e7-ae9b-36b753c5c137</t>
  </si>
  <si>
    <t>АЗПСМ с.Нівра</t>
  </si>
  <si>
    <t>НИВРА</t>
  </si>
  <si>
    <t>ТЕРНОПІЛЬСЬКА область, БОРЩІВСЬКИЙ район, село НИВРА, вулиця Центральна, 15</t>
  </si>
  <si>
    <t>f23e10b1-ca0b-4970-b6d3-59bfdb15c3d7</t>
  </si>
  <si>
    <t>ДНІПРОПЕТРОВСЬКА область, місто ПАВЛОГРАД, вулиця Днiпровська, 585</t>
  </si>
  <si>
    <t>f241793d-048e-44f9-9f0a-44fff768dd4a</t>
  </si>
  <si>
    <t>Лікарська амбулаторія загальної практики сімейної медицини с. Боянець</t>
  </si>
  <si>
    <t>БОЯНЕЦЬ</t>
  </si>
  <si>
    <t>ЛЬВІВСЬКА область, ЖОВКІВСЬКИЙ район, село БОЯНЕЦЬ, вулиця Івана Франка, 99а</t>
  </si>
  <si>
    <t>f24a15f5-763f-4e12-880e-daa09bd713c6</t>
  </si>
  <si>
    <t>Фельдшерсько-акушерський пункт села Олишва</t>
  </si>
  <si>
    <t>ОЛИШВА</t>
  </si>
  <si>
    <t>РІВНЕНСЬКА область, РІВНЕНСЬКИЙ район, село ОЛИШВА, вулиця Лісна, 1</t>
  </si>
  <si>
    <t>f252ba72-fa17-4696-bac3-3ad4e35ac540</t>
  </si>
  <si>
    <t>Медичний центр "Пліч-О-Пліч"</t>
  </si>
  <si>
    <t>f25315da-8d92-4a09-808a-1b8d037f96c9</t>
  </si>
  <si>
    <t>КНП БМР "Бердянське ТМО" (пр. Праці, буд 2)</t>
  </si>
  <si>
    <t>ЗАПОРІЗЬКА область, місто БЕРДЯНСЬК, проспект Праці, 2</t>
  </si>
  <si>
    <t>f259fca3-94d8-4a0e-b9df-b7ff5e117658</t>
  </si>
  <si>
    <t>Амбулаторія загальної практики та сімейної медицини с.Мшанець</t>
  </si>
  <si>
    <t>ЛЬВІВСЬКА область, СТАРОСАМБІРСЬКИЙ район, село МШАНЕЦЬ, вулиця Центральна, 15а</t>
  </si>
  <si>
    <t>f25be627-dc3b-46bb-8a9f-ee2094bce36c</t>
  </si>
  <si>
    <t>Сонцівський ФП</t>
  </si>
  <si>
    <t>СОНЦЕВЕ</t>
  </si>
  <si>
    <t>КІРОВОГРАДСЬКА область, УСТИНІВСЬКИЙ район, село СОНЦЕВЕ, вулиця Центральна, 40</t>
  </si>
  <si>
    <t>f25f3146-5034-4979-a3b6-1110049670b1</t>
  </si>
  <si>
    <t>Русанівська амбулаторія загальної практики – сімейної медицини  (КНП БРР ЦПМСД)</t>
  </si>
  <si>
    <t>РУСАНІВ</t>
  </si>
  <si>
    <t>КИЇВСЬКА область, БРОВАРСЬКИЙ район, село РУСАНІВ, вулиця Шевченка , 68</t>
  </si>
  <si>
    <t>f267ac69-1f4c-4b08-8498-8a57df33b4e7</t>
  </si>
  <si>
    <t>КНП Синельниківська ЦМЛ СМР</t>
  </si>
  <si>
    <t>ДНІПРОПЕТРОВСЬКА область, ДНІПРОПЕТРОВСЬКА район, місто СИНЕЛЬНИКОВЕ, вулиця Миру, 52</t>
  </si>
  <si>
    <t>f268bba6-c0ad-4405-843d-81297258e240</t>
  </si>
  <si>
    <t>Лисняківський фельдшерсько-акушерський пункт</t>
  </si>
  <si>
    <t>ЛИСНЯКИ</t>
  </si>
  <si>
    <t>ВОЛИНСЬКА область, ЛЮБОМЛЬСЬКИЙ район, село ЛИСНЯКИ, вулиця Дружби, 7</t>
  </si>
  <si>
    <t>f269c7e1-89a1-4f8f-b75f-3d5bdfdcfbc3</t>
  </si>
  <si>
    <t>f26bdde9-3a7a-476b-9552-5b382224e2c6</t>
  </si>
  <si>
    <t>АЗПСМ с.Кароліно Бугаз</t>
  </si>
  <si>
    <t>f2764f29-1abd-4f56-af46-0dc0d6b90f07</t>
  </si>
  <si>
    <t>Амбулаторія загальної практики сімейної медицини Костянтинівської дільниці комунального некомерційного підприємства "Сарненський  центр первинної медико-санітарної допомоги" Сарненської міської ради</t>
  </si>
  <si>
    <t>РІВНЕНСЬКА область, САРНЕНСЬКИЙ район, село КОСТЯНТИНІВКА, вулиця Шевченка, 4ж</t>
  </si>
  <si>
    <t>f2816680-daa3-4c97-8a45-d7e06f4c3e2f</t>
  </si>
  <si>
    <t>f28703c1-8577-4978-b853-ffc208b04d0d</t>
  </si>
  <si>
    <t>Кабінет лікаря загальної практики-сімейного лікаря Бучацької центральної АЗПСМ</t>
  </si>
  <si>
    <t>ТЕРНОПІЛЬСЬКА область, БУЧАЦЬКИЙ район, місто БУЧАЧ, вулиця Галицька, 40</t>
  </si>
  <si>
    <t>f291af52-f05f-40fa-8f7c-78715817d5f1</t>
  </si>
  <si>
    <t>Амбулаторія загальної практики сімейної медицини с. Семаківці</t>
  </si>
  <si>
    <t>СЕМАКІВЦІ</t>
  </si>
  <si>
    <t>ІВАНО-ФРАНКІВСЬКА область, ГОРОДЕНКІВСЬКИЙ район, село СЕМАКІВЦІ, вулиця Новоселів, 1а</t>
  </si>
  <si>
    <t>f29efcce-0c25-4dcf-9128-6cdbd985eb42</t>
  </si>
  <si>
    <t>Амбулаторія загальної  практики-сімейної медицини № 3</t>
  </si>
  <si>
    <t>ДНІПРОПЕТРОВСЬКА область, місто ДНІПРО, вулиця Шевченка, 6а</t>
  </si>
  <si>
    <t>f2a2e392-47dd-4bec-925f-8d0da97e3d16</t>
  </si>
  <si>
    <t>Фельдшерсько-акушерський пункт с. Петропавлівка</t>
  </si>
  <si>
    <t>ХЕРСОНСЬКА область, КАХОВСЬКИЙ район, село ПЕТРОПАВЛІВКА, вулиця Шкільна, 15</t>
  </si>
  <si>
    <t>f2a3c65d-967b-4af8-b86e-e74a6fb19dc0</t>
  </si>
  <si>
    <t>f2ad6d6e-053d-4881-8bba-bc98db7c4c89</t>
  </si>
  <si>
    <t>ФОП Владига Павло Олегович</t>
  </si>
  <si>
    <t>ВІННИЦЬКА область, ШАРГОРОДСЬКИЙ район, село РАХНИ ЛІСОВІ, вулиця Гагаріна, 38А</t>
  </si>
  <si>
    <t>f2af2b97-c390-4e64-9e94-5ea1a9ace42f</t>
  </si>
  <si>
    <t>Комунальне некомерційне підприємство "Міська стоматологічна поліклініка Костянтинівської міської ради"</t>
  </si>
  <si>
    <t>ДОНЕЦЬКА область, місто КОСТЯНТИНІВКА, вулиця Бурденка, 14</t>
  </si>
  <si>
    <t>f2b2eb8a-3039-4525-b169-627abe7d0660</t>
  </si>
  <si>
    <t>ФАП с. Ярівка</t>
  </si>
  <si>
    <t>ЯРІВКА</t>
  </si>
  <si>
    <t>ЧЕРНІВЕЦЬКА область, село ЯРІВКА, вулиця Головна, 5</t>
  </si>
  <si>
    <t>f2b391f7-6c48-488e-8147-2708744b24a3</t>
  </si>
  <si>
    <t>КНП "Красноградська центральна районна лікарня" (Поліклінічне відділення, с.Берестовенька)</t>
  </si>
  <si>
    <t>ХАРКІВСЬКА область, КРАСНОГРАДСЬКИЙ район, село БЕРЕСТОВЕНЬКА, вулиця Покровська, 27</t>
  </si>
  <si>
    <t>f2b61317-360f-4958-86f4-03dca8c6380b</t>
  </si>
  <si>
    <t>Фельдшерсько-акушерський пункт с.Нагірна</t>
  </si>
  <si>
    <t>НАГІРНА</t>
  </si>
  <si>
    <t>ЧЕРКАСЬКА область, ЖАШКІВСЬКИЙ район, село НАГІРНА, вулиця Миру, 181</t>
  </si>
  <si>
    <t>f2b7d5b6-eb40-4b4a-bced-b8c80327a5e7</t>
  </si>
  <si>
    <t>Миколи Гринька, 1 А</t>
  </si>
  <si>
    <t>ХЕРСОНСЬКА область, місто ХЕРСОН, вулиця Миколи Гринька, 1 А</t>
  </si>
  <si>
    <t>f2b8c6c2-09a5-4575-82f4-1667b61b2c1e</t>
  </si>
  <si>
    <t>Амбулаторія загальної практики сімейної медицини с.ЧЕРВОНИЙ КУТ</t>
  </si>
  <si>
    <t>ЧЕРВОНИЙ КУТ</t>
  </si>
  <si>
    <t>ЧЕРКАСЬКА область, ЖАШКІВСЬКИЙ район, село ЧЕРВОНИЙ КУТ, вулиця Шевченка, 30а</t>
  </si>
  <si>
    <t>f2be5cd1-e090-40d1-9522-6de683988a86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</si>
  <si>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"Пустомити"</t>
  </si>
  <si>
    <t>ЛЬВІВСЬКА область, місто ПУСТОМИТИ, вулиця Грушевського, 7</t>
  </si>
  <si>
    <t>f2bfa5bb-bb7b-4842-ada1-ab7b26a2baca</t>
  </si>
  <si>
    <t>ПОЛОГІВСЬКИЙ ФЕЛЬДШЕРСЬКО-АКУШЕРСЬКИЙ ПУНКТ</t>
  </si>
  <si>
    <t>СУМСЬКА область, ОХТИРСЬКИЙ район, село ПОЛОГИ, вулиця ЛОЗОВОГО, 82</t>
  </si>
  <si>
    <t>f2c39d5b-23de-4049-ae02-6d0bb6b977ed</t>
  </si>
  <si>
    <t>Амбулаторія групової практики (ЗПСМ) с. Куцуруб</t>
  </si>
  <si>
    <t>МИКОЛАЇВСЬКА область, ОЧАКІВСЬКИЙ район, село КУЦУРУБ, вулиця Очаківська, 114</t>
  </si>
  <si>
    <t>f2c50ede-89fa-400f-8e28-ea4b915fb431</t>
  </si>
  <si>
    <t>Комунальне некомерційне підприємство "Краснокутська центральна районна лікарня" Краснокутської селищної ради (пр.Лікарняний, 4)</t>
  </si>
  <si>
    <t>ХАРКІВСЬКА область, КРАСНОКУТСЬКИЙ район, смт. КРАСНОКУТСЬК, провулок Лікарняний, 4</t>
  </si>
  <si>
    <t>f2c9864f-07e3-4253-b007-9707cb7708e9</t>
  </si>
  <si>
    <t>Відділення по вул С.Бандери</t>
  </si>
  <si>
    <t>ЛЬВІВСЬКА область, місто СТРИЙ, вулиця С.Бандери, 44а</t>
  </si>
  <si>
    <t>f2e188b9-a876-45a6-af6c-9dcd146ff1c6</t>
  </si>
  <si>
    <t>Приорільська АЗПСМ (КНП \"Магдалинівський ЦПМСД")</t>
  </si>
  <si>
    <t>ПРИОРІЛЬСЬКЕ</t>
  </si>
  <si>
    <t>ДНІПРОПЕТРОВСЬКА область, МАГДАЛИНІВСЬКИЙ район, селище ПРИОРІЛЬСЬКЕ, вулиця Молодіжна, 1</t>
  </si>
  <si>
    <t>f2e5639c-e0e9-4f73-9297-82d27fb4e4de</t>
  </si>
  <si>
    <t>Більськовільська амбулаторія загальної практики-сімейної медицини</t>
  </si>
  <si>
    <t>БІЛЬСЬКА ВОЛЯ</t>
  </si>
  <si>
    <t>РІВНЕНСЬКА область, ВОЛОДИМИРЕЦЬКИЙ район, село БІЛЬСЬКА ВОЛЯ, вулиця Лікарняна, 1</t>
  </si>
  <si>
    <t>f2e81dca-c1e8-4338-ab1b-46e1b44e3b7d</t>
  </si>
  <si>
    <t>АЗПСМ смт. Соснове</t>
  </si>
  <si>
    <t>f2e94d9f-292a-4ca8-a862-2d78ad23d1ec</t>
  </si>
  <si>
    <t>Амбулаторія загальної практики-сімейної медицини №1 м. Вовчанськ</t>
  </si>
  <si>
    <t>f2f9f097-c66a-43a8-a2e9-b3ab03c693a8</t>
  </si>
  <si>
    <t>КНП "ЦПМСД №3 Дніпровського району м. Києва" Амбулаторія загальної практики - сімейної медицини</t>
  </si>
  <si>
    <t>f3060814-c90d-49b1-a08f-6a4b1c422b85</t>
  </si>
  <si>
    <t>Амбулаторія загальної практики КНП "ЦПМСД"</t>
  </si>
  <si>
    <t>ЖИТОМИРСЬКА область, БЕРДИЧІВСЬКИЙ район, село СЕМЕНІВКА, вулиця Каштанова, 113-А</t>
  </si>
  <si>
    <t>f3066faf-5ba6-4b7c-b46d-eab07a8d2d91</t>
  </si>
  <si>
    <t>АЗПСМ с. Благодатне</t>
  </si>
  <si>
    <t>f309589e-c530-4a69-8b28-4d537d186d77</t>
  </si>
  <si>
    <t>ФП Майдан</t>
  </si>
  <si>
    <t>ВІННИЦЬКА область, ВІННИЦЬКИЙ район, село МАЙДАН, вулиця С. Руданського, 2</t>
  </si>
  <si>
    <t>f30a92e6-0702-4f80-9e6b-eea49b5c0e7c</t>
  </si>
  <si>
    <t>Фельдшерсько-акушерський пункт с. Товарниця</t>
  </si>
  <si>
    <t>ТОВАРНИЦЯ</t>
  </si>
  <si>
    <t>ЧЕРНІВЕЦЬКА область, ПУТИЛЬСЬКИЙ район, село ТОВАРНИЦЯ, вулиця Товарницька, 4</t>
  </si>
  <si>
    <t>f30ac33c-cfa2-40dd-8904-e934064949da</t>
  </si>
  <si>
    <t>Петрушинський фельдшерський пункт</t>
  </si>
  <si>
    <t>ПЕТРУШИН</t>
  </si>
  <si>
    <t>ЧЕРНІГІВСЬКА область, ЧЕРНІГІВСЬКИЙ район, село ПЕТРУШИН, вулиця Дрозда, 2А</t>
  </si>
  <si>
    <t>f310056a-82cc-46bc-9133-de4daed806f2</t>
  </si>
  <si>
    <t>Малозаліщицький фельдшерський пункт</t>
  </si>
  <si>
    <t>ТЕРНОПІЛЬСЬКА область, БУЧАЦЬКИЙ район, село ЗАЛІЩИКИ, вулиця Центральна, 2</t>
  </si>
  <si>
    <t>f3104630-e3e3-4d59-ab46-de3333b09b12</t>
  </si>
  <si>
    <t>амбулаторія загальної практики-сімейної медицини №1</t>
  </si>
  <si>
    <t>f31185ba-47d9-4bea-a85a-f8b56165ef65</t>
  </si>
  <si>
    <t>f31624f4-416f-4d54-8388-ea007160e4b2</t>
  </si>
  <si>
    <t>f320c76c-0049-4b5e-ab47-4e70fe8fec30</t>
  </si>
  <si>
    <t>Фельдшерський пункт с. Василівка</t>
  </si>
  <si>
    <t>ВІННИЦЬКА область, ІЛЛІНЕЦЬКИЙ район, село ВАСИЛІВКА, вулиця Центральна, 30</t>
  </si>
  <si>
    <t>f3262b20-3c5a-410b-88f9-8b81a1287878</t>
  </si>
  <si>
    <t>КНП "ХМЕЛЬНИЦЬКИЙ ОБЛАСНИЙ ЦЕНТР ЕКСТРЕНОЇ МЕДИЧНОЇ ДОПОМОГИ ТА МЕДИЦИНИ КАТАСТРОФ" ХОР</t>
  </si>
  <si>
    <t>ХМЕЛЬНИЦЬКА область, місто ХМЕЛЬНИЦЬКИЙ, вулиця Пілотська , 1</t>
  </si>
  <si>
    <t>f32e36f8-9b3a-4a54-8942-e9d88c757945</t>
  </si>
  <si>
    <t>Багатопрофільна лікарня Чорнобаївської селищної ради</t>
  </si>
  <si>
    <t>f330bb92-3395-43d4-b917-ffb944b659c6</t>
  </si>
  <si>
    <t>ВІННИЦЬКА область, місто ВІННИЦЯ, вулиця Пирогова, 109</t>
  </si>
  <si>
    <t>f337658e-f5d9-4484-ae7c-8ea3b55c7ab3</t>
  </si>
  <si>
    <t>КОМУНАЛЬНЕ НЕКОМЕРЦІЙНЕ ПІДПРИЄМСТВО МАРІУПОЛЬСЬКОЇ МІСЬКОЇ РАДИ "ЦЕНТР ПЕРВИННОЇ МЕДИКО-САНІТАРНОЇ ДОПОМОГИ №1 М.МАРІУПОЛЯ" Амбулаторія № 1</t>
  </si>
  <si>
    <t>f33e1b1f-7542-46ad-8dc1-cf59e5ddfc52</t>
  </si>
  <si>
    <t>Чуднівська амбулаторія загальної практики сімейної медицини</t>
  </si>
  <si>
    <t>f3408878-3057-437e-8540-e16a75b632e4</t>
  </si>
  <si>
    <t>Красносілецька амбулаторія загальної  практики - сімейної медицини</t>
  </si>
  <si>
    <t>ХМЕЛЬНИЦЬКА область, СТАРОКОСТЯНТИНІВСЬКИЙ район, село КРАСНОСІЛКА, вулиця Л.Українки, 29</t>
  </si>
  <si>
    <t>f340c045-c58a-4886-a8da-b4f56ce8e445</t>
  </si>
  <si>
    <t>ФАП х.Зруб Давидівка</t>
  </si>
  <si>
    <t>ЧЕРНІВЕЦЬКА область, село ДАВИДІВКА, вулиця Кобилянської, 94</t>
  </si>
  <si>
    <t>f34e8af1-406e-4b0e-966b-f718f9fa94a3</t>
  </si>
  <si>
    <t>Киківська АЗПСМ</t>
  </si>
  <si>
    <t>ЖИТОМИРСЬКА область, НОВОГРАД-ВОЛИНСЬКИЙ район, село КИКОВА, вулиця Миру, 9</t>
  </si>
  <si>
    <t>f3500146-93ba-4a48-8032-5866bb9c36d5</t>
  </si>
  <si>
    <t>Місце наданя послуг №2</t>
  </si>
  <si>
    <t>f350b9fb-2b64-4792-8d6d-ea305d41a7a2</t>
  </si>
  <si>
    <t>ДНІПРОПЕТРОВСЬКА область, місто ДНІПРО, вулиця ж/м Червоний Камінь, 10</t>
  </si>
  <si>
    <t>f353a30e-e7e3-42a8-bc61-633cba26e335</t>
  </si>
  <si>
    <t>відділення № 3, станція екстреної (швидкої) медичної допомоги м. Миколаєва</t>
  </si>
  <si>
    <t>МИКОЛАЇВСЬКА область, місто МИКОЛАЇВ, провулок Київський, 1а</t>
  </si>
  <si>
    <t>f36e5c15-0222-42de-846c-47003df69eaa</t>
  </si>
  <si>
    <t>Підгородненська АЗПСМ (КЗ ""ЦПМСД" Дніпровської районної ради Дніпропетровської області"")</t>
  </si>
  <si>
    <t>f37d2e42-0418-4af1-b158-854c481888ac</t>
  </si>
  <si>
    <t>КНП "Житомирська багатопрофільна опорна лікарня" Новогуйвинської с/р</t>
  </si>
  <si>
    <t>ЖИТОМИРСЬКА область, ЖИТОМИРСЬКИЙ район, село ТРОЯНІВ, вулиця Шурупова, 8</t>
  </si>
  <si>
    <t>f381d41f-36bf-4087-b1d8-47b135118cb4</t>
  </si>
  <si>
    <t>Проктологічний кабінет</t>
  </si>
  <si>
    <t>f3858f2e-d462-4f37-9c2f-96a649081eb1</t>
  </si>
  <si>
    <t>Мужилівська амбулаторія загальної практики - сімейної медицини</t>
  </si>
  <si>
    <t>МУЖИЛІВ</t>
  </si>
  <si>
    <t>ТЕРНОПІЛЬСЬКА область, ПІДГАЄЦЬКИЙ район, село МУЖИЛІВ, вулиця Шевченка, 1</t>
  </si>
  <si>
    <t>f387c2a5-6d88-41fb-8f63-492da46a11a9</t>
  </si>
  <si>
    <t>Білокриницька амбулаторія загальної практики - сімейної медицини</t>
  </si>
  <si>
    <t>РІВНЕНСЬКА область, РІВНЕНСЬКИЙ район, село БІЛА КРИНИЦЯ, вулиця Радгоспна, 44Б</t>
  </si>
  <si>
    <t>f39697cc-202e-4204-8fd2-d5ad1aa2a598</t>
  </si>
  <si>
    <t>Фельдшерський пункт с. Ваганичі</t>
  </si>
  <si>
    <t>ВАГАНИЧІ</t>
  </si>
  <si>
    <t>ЧЕРНІГІВСЬКА область, ГОРОДНЯНСЬКИЙ район, село ВАГАНИЧІ, вулиця Євреїнова, 85</t>
  </si>
  <si>
    <t>f396a1b7-3217-4879-8895-25f847793b4d</t>
  </si>
  <si>
    <t>Музиківська АЗПСМ</t>
  </si>
  <si>
    <t>ХЕРСОНСЬКА область, БІЛОЗЕРСЬКИЙ район, село МУЗИКІВКА, вулиця 40 років  Перемоги, 20</t>
  </si>
  <si>
    <t>f397b9ef-5414-4397-bd6b-2effd2af189f</t>
  </si>
  <si>
    <t>2 - Поліклініка КП "Лікарня №2 ім. В.П.Павлусенка" ЖМР</t>
  </si>
  <si>
    <t>f39e9b94-a9f2-496a-9e9e-d96a689ca89b</t>
  </si>
  <si>
    <t>Фельдшерсько-акушерський пункт с. Семенівка</t>
  </si>
  <si>
    <t>ІВАНО-ФРАНКІВСЬКА область, ГОРОДЕНКІВСЬКИЙ район, село СЕМЕНІВКА, вулиця Галицька, 54</t>
  </si>
  <si>
    <t>f39ff183-9205-470f-a063-abdf951b91fa</t>
  </si>
  <si>
    <t>ВОЛИНСЬКА область, місто ЛУЦЬК, вулиця Привокзальна, 13</t>
  </si>
  <si>
    <t>f3a54971-bde5-4db6-ac2f-1ebce8abed6d</t>
  </si>
  <si>
    <t>ДНІПРОПЕТРОВСЬКА область, місто КРИВИЙ РІГ, вулиця Панаса Мирного, 18</t>
  </si>
  <si>
    <t>f3aaaf6a-2304-4585-8f5c-af486b7296eb</t>
  </si>
  <si>
    <t>Центр первинної допомоги</t>
  </si>
  <si>
    <t>f3b6b510-4357-46ac-b6f7-02cb88059af1</t>
  </si>
  <si>
    <t>Фельдшерсько-акушерський пункт села Мельники</t>
  </si>
  <si>
    <t>ІВАНО-ФРАНКІВСЬКА область, ТЛУМАЦЬКИЙ район, село МЕЛЬНИКИ, вулиця Гора, 1А</t>
  </si>
  <si>
    <t>f3b9625f-51e2-4c85-a5f7-b91b8c920e4a</t>
  </si>
  <si>
    <t>Лікувальний комплекс за вул. Богопільська</t>
  </si>
  <si>
    <t>МИКОЛАЇВСЬКА область, місто ПЕРВОМАЙСЬК, вулиця Богопільська, 43</t>
  </si>
  <si>
    <t>f3c18c62-d95a-4f84-b17f-baa004178c1e</t>
  </si>
  <si>
    <t>ФАП с. Молодятин</t>
  </si>
  <si>
    <t>МОЛОДЯТИН</t>
  </si>
  <si>
    <t>ІВАНО-ФРАНКІВСЬКА область, КОЛОМИЙСЬКИЙ район, село МОЛОДЯТИН, вулиця Січових Стрільців , 70</t>
  </si>
  <si>
    <t>f3c1e4e3-0339-4bfe-979a-fb37b0d754e0</t>
  </si>
  <si>
    <t>Фельдшерський пункт с. Новий Вовчинець Центру ПМСД Глибоцької селищної ОТГ</t>
  </si>
  <si>
    <t>НОВИЙ ВОВЧИНЕЦЬ</t>
  </si>
  <si>
    <t>ЧЕРНІВЕЦЬКА область, село НОВИЙ ВОВЧИНЕЦЬ, вулиця Головна, 52-А</t>
  </si>
  <si>
    <t>f3c3f7df-ce8e-4def-b91b-b9b7d92b99aa</t>
  </si>
  <si>
    <t>ІВАНО-ФРАНКІВСЬКА область, ІВАНО-ФРАНКІВСЬКА район, місто ІВАНО-ФРАНКІВСЬК, вулиця Короля Данила, 6</t>
  </si>
  <si>
    <t>f3c81e42-e054-486f-8643-346aaeb3d824</t>
  </si>
  <si>
    <t>Фельдшерсько – акушерський пункт с.Роги</t>
  </si>
  <si>
    <t>РОГИ</t>
  </si>
  <si>
    <t>ЧЕРКАСЬКА область, МАНЬКІВСЬКИЙ район, село РОГИ, вулиця Молодіжна, 44</t>
  </si>
  <si>
    <t>f3c9ec71-ab83-4db7-899e-20d778eb7ac8</t>
  </si>
  <si>
    <t>ЧЕРКАСЬКА область, СМІЛЯНСЬКИЙ район, село БЕРЕЗНЯКИ, вулиця Химичів, 16</t>
  </si>
  <si>
    <t>f3ca309b-1430-41c8-a4ed-ae9956126b8f</t>
  </si>
  <si>
    <t>ІВАНО-ФРАНКІВСЬКА область, місто КОЛОМИЯ, вулиця Гетьманська, 5</t>
  </si>
  <si>
    <t>f3ca3342-d8f4-478d-9071-de3a5e90848d</t>
  </si>
  <si>
    <t>f3cb680b-357a-4136-88e3-94bde5a9ce25</t>
  </si>
  <si>
    <t>Амбулаторія загальної практики - сімейної медицини № 1 м. Попасна</t>
  </si>
  <si>
    <t>ЛУГАНСЬКА область, ПОПАСНЯНСЬКИЙ район, місто ПОПАСНА, вулиця Миру, 151</t>
  </si>
  <si>
    <t>f3d2e4a2-0a88-44bf-8413-ffd62e64a674</t>
  </si>
  <si>
    <t>Великокопанівська АЗПСМ</t>
  </si>
  <si>
    <t>ХЕРСОНСЬКА область, ОЛЕШКІВСЬКИЙ район, село ВЕЛИКІ КОПАНІ, вулиця Горького, 5</t>
  </si>
  <si>
    <t>f3dab67e-3be1-438f-b9c2-b7fb6e9259a0</t>
  </si>
  <si>
    <t>f3e09da4-ae1a-4808-9d44-1ffa5b8cbf29</t>
  </si>
  <si>
    <t>Кархівський фельдшерський пункт</t>
  </si>
  <si>
    <t>КАРХІВКА</t>
  </si>
  <si>
    <t>ЧЕРНІГІВСЬКА область, ЧЕРНІГІВСЬКИЙ район, село КАРХІВКА, вулиця Тракторна, 14</t>
  </si>
  <si>
    <t>f3ea94a5-3818-49b1-a932-43fd41fd8e7d</t>
  </si>
  <si>
    <t>Кабінет МРТ</t>
  </si>
  <si>
    <t>ДОНЕЦЬКА область, місто МАРІУПОЛЬ, вулиця Академіка Амосова, 54</t>
  </si>
  <si>
    <t>f3f0b073-fb05-4ccb-963d-656b47c419e0</t>
  </si>
  <si>
    <t>Куяльницький пункт здоров'я</t>
  </si>
  <si>
    <t>ВЕРХНІЙ КУЯЛЬНИК</t>
  </si>
  <si>
    <t>ОДЕСЬКА область, село ВЕРХНІЙ КУЯЛЬНИК, вулиця Болгарська, 8 Б</t>
  </si>
  <si>
    <t>f3f98a44-534a-4308-9a97-c8826a31ac5a</t>
  </si>
  <si>
    <t>Фельдшерсько-акушерський пункт с. Писарівка</t>
  </si>
  <si>
    <t>СУМСЬКА область, село ПИСАРІВКА, вулиця Покровська, 117</t>
  </si>
  <si>
    <t>f3fc95ce-365e-4fc0-8d84-1957b1ae4d17</t>
  </si>
  <si>
    <t>f411f568-1bf2-4788-93f4-0d9c1c6341c4</t>
  </si>
  <si>
    <t>Теребовлянська станція, Копичинецька підстанція, пункт базування бригади м.Хоростків</t>
  </si>
  <si>
    <t>ТЕРНОПІЛЬСЬКА область, місто ХОРОСТКІВ, вулиця Богдана Лепкого, 7</t>
  </si>
  <si>
    <t>f4123438-490e-4f38-8851-dd9c66408d95</t>
  </si>
  <si>
    <t>ІВАНО-ФРАНКІВСЬКА область, смт. ВЕРХОВИНА, вулиця Жаб’євська, 10</t>
  </si>
  <si>
    <t>f412b89c-f297-4b53-ba95-373a25471210</t>
  </si>
  <si>
    <t>Амбулаторія загальної практики сімейної медицини №14</t>
  </si>
  <si>
    <t>ТЕРНОПІЛЬСЬКА область, місто ТЕРНОПІЛЬ, бульвар П.Куліша, 7а</t>
  </si>
  <si>
    <t>f41377a7-9ba3-4176-ae36-31bc3406885d</t>
  </si>
  <si>
    <t>Фельдшерсько-акушерський пункт с. Мокротин</t>
  </si>
  <si>
    <t>МОКРОТИН</t>
  </si>
  <si>
    <t>ЛЬВІВСЬКА область, ЖОВКІВСЬКИЙ район, село МОКРОТИН, вулиця Хоробрівська, 11а</t>
  </si>
  <si>
    <t>f41b5efc-b009-436d-8302-39b51b566b4f</t>
  </si>
  <si>
    <t>АЗПМС с. Старогнатівка №22</t>
  </si>
  <si>
    <t>СТАРОГНАТІВКА</t>
  </si>
  <si>
    <t>ДОНЕЦЬКА область, ВОЛНОВАСЬКИЙ район, село СТАРОГНАТІВКА, вулиця Шкільна, 53а</t>
  </si>
  <si>
    <t>f42bf4e3-846e-47a1-a4c6-e2a024dda5d8</t>
  </si>
  <si>
    <t>f4300c80-3f92-4e6b-a442-d52aae2dc442</t>
  </si>
  <si>
    <t>Заозерненський фельдшерсько-акушерський пункт</t>
  </si>
  <si>
    <t>ВОЛИНСЬКА область, ЛЮБОМЛЬСЬКИЙ район, село ЗАОЗЕРНЕ, вулиця Колгоспна, 4</t>
  </si>
  <si>
    <t>f433aacb-80c7-4773-a5dc-aacd43a34786</t>
  </si>
  <si>
    <t>1. Комунальне некомерційне підприємство "Маріупольський міський протитуберкульозний диспансер"</t>
  </si>
  <si>
    <t>ДОНЕЦЬКА область, місто МАРІУПОЛЬ, вулиця Пашковського, 2</t>
  </si>
  <si>
    <t>f433b7ce-2532-4e95-9f7b-e5f617103a94</t>
  </si>
  <si>
    <t>Сателітне відділення амбулаторного гемодіалізу КНП "Вінницька обласна клінічна лікарня ім. М.І. Пирогова ВОР" м. Немирів</t>
  </si>
  <si>
    <t>ВІННИЦЬКА область, НЕМИРІВСЬКИЙ район, місто НЕМИРІВ, вулиця Євдокименка, 21</t>
  </si>
  <si>
    <t>f433de59-d864-4ed4-8868-63fa410dfde8</t>
  </si>
  <si>
    <t>Амбулаторія загальної практики-сімейної медицини с. Княжпіль</t>
  </si>
  <si>
    <t>КНЯЖПІЛЬ</t>
  </si>
  <si>
    <t>ХМЕЛЬНИЦЬКА область, село КНЯЖПІЛЬ, вулиця Центральна, 2</t>
  </si>
  <si>
    <t>f436ed3e-db8a-4b04-ae1a-edae43fed790</t>
  </si>
  <si>
    <t>Фельдшерський пункт с.Антоніна</t>
  </si>
  <si>
    <t>АНТОНІНА</t>
  </si>
  <si>
    <t>ЧЕРКАСЬКА область, МОНАСТИРИЩЕНСЬКИЙ район, село АНТОНІНА, вулиця Космонавтів , 12а</t>
  </si>
  <si>
    <t>f44225d3-186e-4795-9afb-466aadfe1d05</t>
  </si>
  <si>
    <t>КНП "онкологічний диспасер м. Маріуполь"</t>
  </si>
  <si>
    <t>f44633fe-2e98-4370-aac6-3e9417b7baca</t>
  </si>
  <si>
    <t>Медичний центр "Салютас"</t>
  </si>
  <si>
    <t>ЛЬВІВСЬКА область, місто ЛЬВІВ, вулиця Туган-Барановського, 9</t>
  </si>
  <si>
    <t>f4467c12-702e-4cc4-8359-40c76a9bbe27</t>
  </si>
  <si>
    <t>f446ebaf-0cdc-4f29-80cc-85cefb9a37e3</t>
  </si>
  <si>
    <t>Амбулаторія ЗПСМ № 4 м. Кривий Ріг (КНП "ЦПМСД № 2" Криворізької МР)</t>
  </si>
  <si>
    <t>ДНІПРОПЕТРОВСЬКА область, місто КРИВИЙ РІГ, вулиця Електрозаводська, 22а</t>
  </si>
  <si>
    <t>f44c9f5e-9190-4e85-ad43-e08b895c83b4</t>
  </si>
  <si>
    <t>Пункт здоров'я с.Помонята</t>
  </si>
  <si>
    <t>ПОМОНЯТА</t>
  </si>
  <si>
    <t>ІВАНО-ФРАНКІВСЬКА область, РОГАТИНСЬКИЙ район, село ПОМОНЯТА, вулиця Івана Франка, 41а</t>
  </si>
  <si>
    <t>f44dd258-a937-4d1d-8b5b-d6dff1a08d71</t>
  </si>
  <si>
    <t>Медичний центр "Чайка"</t>
  </si>
  <si>
    <t>КИЇВСЬКА область, КИЄВО-СВЯТОШИНСЬКИЙ район, село ЧАЙКИ, вулиця Лобановського, 7</t>
  </si>
  <si>
    <t>f460917c-3afb-460b-8b18-2cfc323e4a38</t>
  </si>
  <si>
    <t>f460d8bc-4b87-4d66-b265-0912d9fd83fb</t>
  </si>
  <si>
    <t>АЗПСМ с.Коритняни</t>
  </si>
  <si>
    <t>КОРИТНЯНИ</t>
  </si>
  <si>
    <t>ЗАКАРПАТСЬКА область, УЖГОРОДСЬКИЙ район, село КОРИТНЯНИ, вулиця Шевченка, 1</t>
  </si>
  <si>
    <t>f46389b4-99f6-4d10-9e20-53f0f742fbb7</t>
  </si>
  <si>
    <t>Амбулаторія загальної практики - сімейної медицини с. Підлісне</t>
  </si>
  <si>
    <t>ЛУГАНСЬКА область, ПОПАСНЯНСЬКИЙ район, селище ПІДЛІСНЕ, вулиця Центральна, 14а</t>
  </si>
  <si>
    <t>f46583a7-213a-4e96-9022-7d052a4d447c</t>
  </si>
  <si>
    <t>f46c5a4e-8088-4c18-87bc-8aefb5602112</t>
  </si>
  <si>
    <t>Киїнська амбулаторія ЗПСМ</t>
  </si>
  <si>
    <t>КИЇНКА</t>
  </si>
  <si>
    <t>ЧЕРНІГІВСЬКА область, ЧЕРНІГІВСЬКИЙ район, село КИЇНКА, вулиця Перемоги, 32/1</t>
  </si>
  <si>
    <t>f46db1d3-ec91-44c6-8ccb-cd6b4892a4f9</t>
  </si>
  <si>
    <t>Педіатричне відділення №2</t>
  </si>
  <si>
    <t>f473c829-f214-423a-8ff3-3e5f86f0933d</t>
  </si>
  <si>
    <t>Амбулаторія ЗПСМ с.Рівне</t>
  </si>
  <si>
    <t>ХЕРСОНСЬКА область, ГЕНІЧЕСЬКИЙ район, село РІВНЕ, вулиця Кривоноса, 2</t>
  </si>
  <si>
    <t>f47b7a27-460d-49a4-9f18-d182a1bfbf44</t>
  </si>
  <si>
    <t>Амбулаторія № 5 м. Слов'янськ КНП Слов'янської міської Ради КНП "ЦПМСД м. Слов'янська''</t>
  </si>
  <si>
    <t>f47c8588-9629-4c80-b4ad-eb86cf7703d7</t>
  </si>
  <si>
    <t>Фельдшерський пункт с.Дворіччя</t>
  </si>
  <si>
    <t>ДВОРІЧЧЯ</t>
  </si>
  <si>
    <t>ТЕРНОПІЛЬСЬКА область, село ДВОРІЧЧЯ, вулиця Михайла Грушевського, 37А</t>
  </si>
  <si>
    <t>f47f0aaf-8f04-4296-91cb-1388ee579cd5</t>
  </si>
  <si>
    <t>Амбулаторія загальної практики сімейної медицини смт.Чоповичі</t>
  </si>
  <si>
    <t>f482408e-69ee-47d8-b3ac-58dc4b6b73c5</t>
  </si>
  <si>
    <t>Комунальне некомерційне підприємство "Міська дитяча клінічна лікарня № 19" Харківської міської ради</t>
  </si>
  <si>
    <t>f48294ed-0725-4e23-9654-69a17fc5781d</t>
  </si>
  <si>
    <t>ВІРОЛЮБІВКА</t>
  </si>
  <si>
    <t>ДОНЕЦЬКА область, КОСТЯНТИНІВСЬКИЙ район, село ВІРОЛЮБІВКА, вулиця Перемоги, 66</t>
  </si>
  <si>
    <t>f484249b-4c45-446d-b69c-032fe405cb91</t>
  </si>
  <si>
    <t>Перинатальний центр</t>
  </si>
  <si>
    <t>f489abb0-a2c1-49a5-81a7-78844fb394d2</t>
  </si>
  <si>
    <t>фельдшерсько-акушерський пункт села Зоряне</t>
  </si>
  <si>
    <t>ЧЕРКАСЬКА область, ХРИСТИНІВСЬКИЙ район, село ЗОРЯНЕ, вулиця Південна, 70</t>
  </si>
  <si>
    <t>f48a84c2-e25a-4301-8908-3eefe3057fd0</t>
  </si>
  <si>
    <t>КНП "ОМЦСМ" ЖОР</t>
  </si>
  <si>
    <t>ЖИТОМИРСЬКА область, ЖИТОМИРСЬКА район, місто ЖИТОМИР, майдан Перемоги, 10-А</t>
  </si>
  <si>
    <t>f48edfa1-2569-479e-a543-1eca349037cf</t>
  </si>
  <si>
    <t>Фельдшерський пункт с. Мирне</t>
  </si>
  <si>
    <t>ДОНЕЦЬКА область, ВЕЛИКОНОВОСІЛКІВСЬКИЙ район, село МИРНЕ, вулиця Тітова, 1</t>
  </si>
  <si>
    <t>f490cc7c-8eff-48cd-8eb6-feeb0b853852</t>
  </si>
  <si>
    <t>КНП "БЛІЛ КМР" (Адміністративна будівля, Хірургічний корпус, Кардіологічний корпус 101)</t>
  </si>
  <si>
    <t>ДОНЕЦЬКА область, КОСТЯНТИНІВКА район, місто КОСТЯНТИНІВКА, проспект Ломоносова, 101</t>
  </si>
  <si>
    <t>f494eabf-924d-45be-bb5c-80b3069bf575</t>
  </si>
  <si>
    <t>відділ виїзної консультативної медичної допомоги та медицини катастроф</t>
  </si>
  <si>
    <t>МИКОЛАЇВСЬКА область, місто МИКОЛАЇВ, вулиця 2-га Екіпажна, 4</t>
  </si>
  <si>
    <t>f4973053-d3c6-4035-b03f-d523f27d2140</t>
  </si>
  <si>
    <t>f497cb80-9ce3-46b6-a24a-7bd68cf70148</t>
  </si>
  <si>
    <t>Амбулаторія с.Водиця</t>
  </si>
  <si>
    <t>ВОДИЦЯ</t>
  </si>
  <si>
    <t>ЗАКАРПАТСЬКА область, РАХІВСЬКИЙ район, село ВОДИЦЯ, вулиця Спортивна, 5</t>
  </si>
  <si>
    <t>f4a001d7-86c0-4088-bf3e-12e3aef6205e</t>
  </si>
  <si>
    <t>Комунальне некомерційне підприємство "Літинська центральна районна лікарня Літинської районної ради"</t>
  </si>
  <si>
    <t>f4a9776c-7b83-48a8-88a7-3abf3a2c19c2</t>
  </si>
  <si>
    <t>ФАП с.Старовірівка -3</t>
  </si>
  <si>
    <t>ХАРКІВСЬКА область, НОВОВОДОЛАЗЬКИЙ район, село СТАРОВІРІВКА, вулиця Орловська, 135</t>
  </si>
  <si>
    <t>f4a9bb8d-7d93-4526-b829-ffe169b3bf1c</t>
  </si>
  <si>
    <t>Комунальне некомерційне підприємство "Центр первинної медико-санітарної допомоги № 1" Солом'янського району м. Києва, амбулаторія загальної практики-сімейної медицини №3</t>
  </si>
  <si>
    <t>f4ac35ad-322d-418d-9596-1b4e5686cf03</t>
  </si>
  <si>
    <t>Лозівська АЗПСМ</t>
  </si>
  <si>
    <t>ХМЕЛЬНИЦЬКА область, ДЕРАЖНЯНСЬКИЙ район, смт. ЛОЗОВЕ, вулиця Радянська , 11</t>
  </si>
  <si>
    <t>f4ae8a0f-bee0-42c6-bd12-77a1b90573ba</t>
  </si>
  <si>
    <t>КНП КОР "Київський обласний центр реабілітаційної та спортивної медицини"</t>
  </si>
  <si>
    <t>f4b14849-ca8f-40b7-9230-b1274a7eda07</t>
  </si>
  <si>
    <t>ФАП с. Максимовка</t>
  </si>
  <si>
    <t>ДОНЕЦЬКА область, село МАКСИМІВКА, вулиця Миру, 68</t>
  </si>
  <si>
    <t>f4b65d65-c203-4981-ba74-c11bbae3fb11</t>
  </si>
  <si>
    <t>Мамаївська АЗПСМ</t>
  </si>
  <si>
    <t>ЧЕРНІВЕЦЬКА область, КІЦМАНСЬКИЙ район, село МАМАЇВЦІ, вулиця Т. Шевченка, 89</t>
  </si>
  <si>
    <t>f4b8bcb5-d5d5-4efb-9425-f6ea93e3f025</t>
  </si>
  <si>
    <t>Фельдшерсько-акушерський пункт села Спаське</t>
  </si>
  <si>
    <t>ОДЕСЬКА область, село СПАСЬКЕ, вулиця Центральна, 136-а</t>
  </si>
  <si>
    <t>f4c20b47-5003-44f4-bf4b-770bfcee6925</t>
  </si>
  <si>
    <t>Фельдшерсько-акушерський пункт села Вигін</t>
  </si>
  <si>
    <t>ВИГІН</t>
  </si>
  <si>
    <t>РІВНЕНСЬКА область, КОСТОПІЛЬСЬКИЙ район, село ВИГІН, вулиця Гагаріна, 48</t>
  </si>
  <si>
    <t>f4c717a7-9afa-4435-8aa9-43ab935590e7</t>
  </si>
  <si>
    <t>ЛЬВІВСЬКА область, місто ЛЬВІВ, вулиця Коновальця, 22</t>
  </si>
  <si>
    <t>f4ca93b0-2bfb-4681-a587-d2e3dc2ee2ba</t>
  </si>
  <si>
    <t>Пункт здоров'я с.Виспа</t>
  </si>
  <si>
    <t>ВИСПА</t>
  </si>
  <si>
    <t>ІВАНО-ФРАНКІВСЬКА область, РОГАТИНСЬКИЙ район, село ВИСПА, вулиця Шевченка, 49</t>
  </si>
  <si>
    <t>f4d21fac-1c30-43cb-bc10-ca8a622b884d</t>
  </si>
  <si>
    <t>ПОЛТАВСЬКА область, КРЕМЕНЧУЦЬКИЙ район, село НОВА ЗНАМ'ЯНКА, вулиця Великий шлях, 151-А</t>
  </si>
  <si>
    <t>f4d26251-85e2-415c-b8a8-e30056fa083e</t>
  </si>
  <si>
    <t>ФП с.Лиман Перший</t>
  </si>
  <si>
    <t>ХАРКІВСЬКА область, ДВОРІЧАНСЬКИЙ район, село ЛИМАН ПЕРШИЙ, вулиця Центральна, 76а</t>
  </si>
  <si>
    <t>f4d2beaf-2b48-46b2-8621-d90200373484</t>
  </si>
  <si>
    <t>Фельдшерський пункт с.Коритня</t>
  </si>
  <si>
    <t>КОРИТНЯ</t>
  </si>
  <si>
    <t>ЧЕРКАСЬКА область, МОНАСТИРИЩЕНСЬКИЙ район, село КОРИТНЯ, вулиця Центральна, 4</t>
  </si>
  <si>
    <t>f4d57cc4-66c3-4ff7-8a0a-97e83ac46ec2</t>
  </si>
  <si>
    <t>Комунальне некомерційне підприємство "Липоводолинська центральна районна лікарня" Липоводолинської районної ради Сумської області</t>
  </si>
  <si>
    <t>f4d66af6-9a09-4195-a972-844b4c04bf89</t>
  </si>
  <si>
    <t>Черговий кабінет при Іваничівській АЗПСМ</t>
  </si>
  <si>
    <t>f4d7f722-ac59-4e5b-8dbb-bbee8bf541ef</t>
  </si>
  <si>
    <t>Харківська обл., Печенізький р-н, смт. Печеніги, вул. Незалежності 50А</t>
  </si>
  <si>
    <t>ХАРКІВСЬКА область, ПЕЧЕНІЗЬКИЙ район, смт. ПЕЧЕНІГИ, вулиця Незалежності, 50</t>
  </si>
  <si>
    <t>f4d8cfb4-9b24-4674-8070-d2e678793a9d</t>
  </si>
  <si>
    <t>ФП с. Двірець</t>
  </si>
  <si>
    <t>ДВІРЕЦЬ</t>
  </si>
  <si>
    <t>ХМЕЛЬНИЦЬКА область, ІЗЯСЛАВСЬКИЙ район, село ДВІРЕЦЬ, вулиця Центральна, 3</t>
  </si>
  <si>
    <t>f4db721c-6e11-40d9-90f6-38486ff334e7</t>
  </si>
  <si>
    <t>Амбулаторія загальної практики-сімейної медицини с. Деренковець</t>
  </si>
  <si>
    <t>ДЕРЕНКОВЕЦЬ</t>
  </si>
  <si>
    <t>ЧЕРКАСЬКА область, село ДЕРЕНКОВЕЦЬ, вулиця Центральна, 22</t>
  </si>
  <si>
    <t>f4e5427c-59e6-48bd-b937-ab03b753ce65</t>
  </si>
  <si>
    <t>Степанівська амбулаторія загальної практики-сімейної медицини</t>
  </si>
  <si>
    <t>ПОЛТАВСЬКА область, СЕМЕНІВСЬКИЙ район, село СТЕПАНІВКА, вулиця Миру, 7</t>
  </si>
  <si>
    <t>f4f88d02-5597-4b90-b9f7-7f70afe0232c</t>
  </si>
  <si>
    <t>Кремінська міська лікарська амбулаторія загальної практики - сімейної медицини</t>
  </si>
  <si>
    <t>ЛУГАНСЬКА область, КРЕМІНСЬКИЙ район, місто КРЕМІННА, вулиця Побєди, 1 А</t>
  </si>
  <si>
    <t>f4faf065-0d6b-4bb0-99ef-67a01b071766</t>
  </si>
  <si>
    <t>Адміністративний корпус КНП "Міловська ЦРЛ"</t>
  </si>
  <si>
    <t>ЛУГАНСЬКА область, МІЛОВСЬКИЙ район, смт. МІЛОВЕ, вулиця Миру, 44</t>
  </si>
  <si>
    <t>f4fb3469-5519-44fe-9ffc-4860d0550cf5</t>
  </si>
  <si>
    <t>КНП "ЦПМСД №3 Деснянського району м. Києва, амбулаторія загальної практики - сімейної медицини №2</t>
  </si>
  <si>
    <t>М.КИЇВ, місто КИЇВ, вулиця Академіка Курчатова, 18а</t>
  </si>
  <si>
    <t>f4fdc689-6122-417b-90f1-0ca4788461c6</t>
  </si>
  <si>
    <t>Кабінет сімейного лікаря ФОП "Бобир Микола Миколайович"</t>
  </si>
  <si>
    <t>f5066dde-190e-4da9-9904-07ede6aaed5f</t>
  </si>
  <si>
    <t>Фельдшерський пункт с.Тимошівка</t>
  </si>
  <si>
    <t>ЧЕРКАСЬКА область, МАНЬКІВСЬКИЙ район, село ТИМОШІВКА, вулиця Тараса Шевченка, 3</t>
  </si>
  <si>
    <t>f50a700e-8900-4599-9d4b-e5049fd328c7</t>
  </si>
  <si>
    <t>ФАП с. Кубряки</t>
  </si>
  <si>
    <t>КУБРЯКИ</t>
  </si>
  <si>
    <t>МИКОЛАЇВСЬКА область, ВЕСЕЛИНІВСЬКИЙ район, село КУБРЯКИ, вулиця Шкільна, 17</t>
  </si>
  <si>
    <t>f50bbe67-c732-4522-9a83-40d9c61ae234</t>
  </si>
  <si>
    <t>f50defa1-bb07-406c-98ce-716762cb000f</t>
  </si>
  <si>
    <t>ФАП Лісове</t>
  </si>
  <si>
    <t>ЛІСОВЕ</t>
  </si>
  <si>
    <t>ЧЕРКАСЬКА область, ТАЛЬНІВСЬКИЙ район, село ЛІСОВЕ, вулиця Янківська, 90/2</t>
  </si>
  <si>
    <t>f5120fee-86a3-4ca5-a63f-7ed9d3694786</t>
  </si>
  <si>
    <t>Комунальне некомерційне підприємство "Обласна психіатрична лікарня №4" Одеської обласної ради"</t>
  </si>
  <si>
    <t>ОДЕСЬКА область, місто БІЛГОРОД-ДНІСТРОВСЬКИЙ, вулиця Шабська, 67</t>
  </si>
  <si>
    <t>f5151ac4-c9cc-447d-8864-206d19c6b018</t>
  </si>
  <si>
    <t>Фельдшерсько-акушерський пункт с. Семереньки</t>
  </si>
  <si>
    <t>СЕМЕРЕНКИ</t>
  </si>
  <si>
    <t>ПОЛТАВСЬКА область, МИРГОРОДСЬКИЙ район, село СЕМЕРЕНКИ, вулиця Медова , 12а</t>
  </si>
  <si>
    <t>f51ca3ad-73d2-4a77-9d7c-48cd680e0566</t>
  </si>
  <si>
    <t>Комунальне підприємство "Волинський обласний центр екстреної медичної допомоги та медицини катастроф" Волинської обласної ради Ратнівське відділення екстренної медичної допомоги</t>
  </si>
  <si>
    <t>f521b50f-286d-4546-ac79-a79af0b7f456</t>
  </si>
  <si>
    <t>ДНІПРОПЕТРОВСЬКА область, місто КАМ'ЯНСЬКЕ, вулиця Коваленка, 1</t>
  </si>
  <si>
    <t>f5220033-d386-4850-b2f6-f1cafcee512c</t>
  </si>
  <si>
    <t>ФАП х Поляни</t>
  </si>
  <si>
    <t>ЧЕРНІВЕЦЬКА область, село БАНИЛІВ-ПІДГІРНИЙ, вулиця Полянівська, 25</t>
  </si>
  <si>
    <t>f52eeae7-ccc6-4d70-8193-850c1e9afcfb</t>
  </si>
  <si>
    <t>ФАП Покровщина</t>
  </si>
  <si>
    <t>ПОКРОВЩИНА</t>
  </si>
  <si>
    <t>ПОЛТАВСЬКА область, ГРЕБІНКІВСЬКИЙ район, село ПОКРОВЩИНА, вулиця Свободи, 12</t>
  </si>
  <si>
    <t>f5355b3b-e911-44b3-9174-3a238a89c344</t>
  </si>
  <si>
    <t>Амбулаторія загальної практики сімейної медицини с. Новопетрівка</t>
  </si>
  <si>
    <t>МИКОЛАЇВСЬКА область, СНІГУРІВСЬКИЙ район, село НОВОПЕТРІВКА, вулиця Центральна, 60</t>
  </si>
  <si>
    <t>f53b8ff3-07ea-417f-906c-b35799f76373</t>
  </si>
  <si>
    <t>Андріївська медична амбулаторія загальної практики - сімейної медицини</t>
  </si>
  <si>
    <t>КИЇВСЬКА область, МАКАРІВСЬКИЙ район, село АНДРІЇВКА, вулиця Шевченка, 1Б</t>
  </si>
  <si>
    <t>f53c9c25-2902-4d09-a299-5bafc13099d3</t>
  </si>
  <si>
    <t>АЗПСМ с.Мечебилово</t>
  </si>
  <si>
    <t>МЕЧЕБИЛОВЕ</t>
  </si>
  <si>
    <t>ХАРКІВСЬКА область, БАРВІНКІВСЬКИЙ район, село МЕЧЕБИЛОВЕ, вулиця Центральна, 3</t>
  </si>
  <si>
    <t>f53ddb04-bf97-41f6-8036-2a3834584eba</t>
  </si>
  <si>
    <t>Фельдшерський пункт с. Вотилівка</t>
  </si>
  <si>
    <t>ВОТИЛІВКА</t>
  </si>
  <si>
    <t>ЧЕРКАСЬКА область, ЛИСЯНСЬКИЙ район, село ВОТИЛІВКА, вулиця Галкіна, 30</t>
  </si>
  <si>
    <t>f543d0d2-72a3-499a-bb81-6dc017482bf1</t>
  </si>
  <si>
    <t>f5460910-4f14-4454-8dff-ed321c7bdec3</t>
  </si>
  <si>
    <t>АЗПСМ  с. Попівці</t>
  </si>
  <si>
    <t>ТЕРНОПІЛЬСЬКА область, КРЕМЕНЕЦЬКИЙ район, село ПОПІВЦІ, вулиця Центральна, 6</t>
  </si>
  <si>
    <t>f550dc6e-361b-466e-9d37-74e962207fb2</t>
  </si>
  <si>
    <t>АЗПСМ с. Лісова Лисіївка</t>
  </si>
  <si>
    <t>ЛІСОВА ЛИСІЇВКА</t>
  </si>
  <si>
    <t>ВІННИЦЬКА область, КАЛИНІВСЬКИЙ район, село ЛІСОВА ЛИСІЇВКА, вулиця Шевченка, 21б</t>
  </si>
  <si>
    <t>f550f5d5-8d09-46e8-8982-1965f1c83e0b</t>
  </si>
  <si>
    <t>Городнянська лікарська амбулаторія</t>
  </si>
  <si>
    <t>ЧЕРНІГІВСЬКА область, ГОРОДНЯНСЬКИЙ район, місто ГОРОДНЯ, вулиця ЧЕРНІГІВСЬКА, 26</t>
  </si>
  <si>
    <t>f5541d0d-0b95-4889-8cfc-b0131751b5f9</t>
  </si>
  <si>
    <t>ПОЛТАВСЬКА область, місто ЛУБНИ, вулиця Метеорологічна, 24/2</t>
  </si>
  <si>
    <t>f5596ac9-9728-4cc3-93b8-4e9574f5a4cc</t>
  </si>
  <si>
    <t>Фельдшерсько - акушерський пункт с. Павло - Мар'янівка</t>
  </si>
  <si>
    <t>ПАВЛО-МАР'ЯНІВКА</t>
  </si>
  <si>
    <t>МИКОЛАЇВСЬКА область, СНІГУРІВСЬКИЙ район, село ПАВЛО-МАР'ЯНІВКА, вулиця Весняна, 5</t>
  </si>
  <si>
    <t>f55a9742-44ba-4bbe-82b9-b864b2dec9f7</t>
  </si>
  <si>
    <t>Амбулаторія загальної практики - сімейної медицини с. Гракове</t>
  </si>
  <si>
    <t>ГРАКОВЕ</t>
  </si>
  <si>
    <t>ХАРКІВСЬКА область, ЧУГУЇВСЬКИЙ район, село ГРАКОВЕ, вулиця імені Т.Г. Шевченка, 10</t>
  </si>
  <si>
    <t>f55ef63f-42a2-48d3-9e78-3dbc3c981fe1</t>
  </si>
  <si>
    <t>Шполянська амбулаторія загальної практики сімейної медицини</t>
  </si>
  <si>
    <t>ЧЕРКАСЬКА область, ШПОЛЯНСЬКИЙ район, місто ШПОЛА, вулиця соборна, 58</t>
  </si>
  <si>
    <t>f5668944-1383-4f8b-9499-04799a3a4f34</t>
  </si>
  <si>
    <t>Федьшерський пункт с. Якубівка</t>
  </si>
  <si>
    <t>ЯКУБІВКА</t>
  </si>
  <si>
    <t>ВІННИЦЬКА область, ІЛЛІНЕЦЬКИЙ район, село ЯКУБІВКА, вулиця Кооперативна, 4</t>
  </si>
  <si>
    <t>f56b45eb-1cbb-40c2-affb-70ce5c1fb9c2</t>
  </si>
  <si>
    <t>КНП  "ХЕРСОНСЬКА МІСЬКА КЛІНІЧНА ЛІКАРНЯ ІМЕНІ  О.С.ЛУЧАНСЬКОГО" ХЕРСОНСЬКОЇ МІСЬКОЇ РАДИ,  І. Кулика буд. 133в</t>
  </si>
  <si>
    <t>ХЕРСОНСЬКА область, місто ХЕРСОН, вулиця І.Кулика, 133в</t>
  </si>
  <si>
    <t>f5736016-e91e-4d72-b33d-73f91b7e1f02</t>
  </si>
  <si>
    <t>Бережанська станція, Зборівська підстанція, пункт базування бригади с.Озерна</t>
  </si>
  <si>
    <t>ТЕРНОПІЛЬСЬКА область, село ОЗЕРНА, вулиця Тараса Шевченка, 33а</t>
  </si>
  <si>
    <t>f5749a77-663a-43fa-9c8c-f80c1904a17d</t>
  </si>
  <si>
    <t>f57f28b2-2784-424b-8795-51f7601de600</t>
  </si>
  <si>
    <t>Нетребівський ФАП</t>
  </si>
  <si>
    <t>НЕТРЕБІВКА</t>
  </si>
  <si>
    <t>ВІННИЦЬКА область, ТОМАШПІЛЬСЬКИЙ район, село НЕТРЕБІВКА, вулиця Миру, 20</t>
  </si>
  <si>
    <t>f5877dd3-879b-4929-beb9-4c44f2e24c6c</t>
  </si>
  <si>
    <t>Комунальне некомерційне медичне підприємство "Кременчуцький міський стоматологічний центр"</t>
  </si>
  <si>
    <t>f58a9b83-428e-4438-9040-37a50ecb4a4a</t>
  </si>
  <si>
    <t>ФП с.Половецьке</t>
  </si>
  <si>
    <t>ПОЛОВЕЦЬКЕ</t>
  </si>
  <si>
    <t>КИЇВСЬКА область, БОГУСЛАВСЬКИЙ район, село ПОЛОВЕЦЬКЕ, вулиця КОРСУНСЬКА, 51</t>
  </si>
  <si>
    <t>f59d0512-5b94-4a81-88d1-8e30ae63c722</t>
  </si>
  <si>
    <t>КОМУНАЛЬНЕ НЕКОМЕРЦІЙНЕ ПІДПРИЄМСТВО  "БЕРШАДСЬКА ОКРУЖНА ЛІКАРНЯ ІНТЕНСИВНОГО ЛІКУВАННЯ"</t>
  </si>
  <si>
    <t>f59d670f-8080-4c7c-b051-a7a919164a5a</t>
  </si>
  <si>
    <t>1. Комунальне некомерційне підприємство Миколаївської міської ради "Міська дитяча лікарня № 2"</t>
  </si>
  <si>
    <t>МИКОЛАЇВСЬКА область, місто МИКОЛАЇВ, вулиця Рюміна, 5</t>
  </si>
  <si>
    <t>f59e0e25-5e50-4b17-ae11-c81c39f76d3c</t>
  </si>
  <si>
    <t>ОДЕСЬКА область, місто ОДЕСА, вулиця Сергія Ядова, 61 б</t>
  </si>
  <si>
    <t>f5a3febb-cb21-473b-8f3a-34a6514aa9db</t>
  </si>
  <si>
    <t>Відділення акушерства, гінекології та репродуктивного здоров'я (жіноча консультація)</t>
  </si>
  <si>
    <t>f5a58ef5-21b5-4fbd-adf2-0ba13d334926</t>
  </si>
  <si>
    <t>f5a5c010-5045-4d26-9584-c1b080fe3a0c</t>
  </si>
  <si>
    <t>Амбулаторія загальної практики сімейної медицини с. Голосків</t>
  </si>
  <si>
    <t>ХМЕЛЬНИЦЬКА область, село ГОЛОСКІВ, вулиця Центральна, 60</t>
  </si>
  <si>
    <t>f5a887d7-255e-4ab5-a958-9a04b875bda8</t>
  </si>
  <si>
    <t>Амбулаторія ЗПСМ с.Горошівці</t>
  </si>
  <si>
    <t>ГОРОШІВЦІ</t>
  </si>
  <si>
    <t>ЧЕРНІВЕЦЬКА область, ЗАСТАВНІВСЬКИЙ район, село ГОРОШІВЦІ, вулиця Вишневського , 2</t>
  </si>
  <si>
    <t>f5b3ba9e-ab6a-4423-b9f3-4251d1f72105</t>
  </si>
  <si>
    <t>Великочернігівська амбулаторія  загальної практики сімейної медицини</t>
  </si>
  <si>
    <t>ЖИТОМИРСЬКА область, ОВРУЦЬКИЙ район, село ВЕЛИКА ЧЕРНІГІВКА, вулиця Житомирська, 6</t>
  </si>
  <si>
    <t>f5b7a7e0-435d-4e45-a5c6-3bfbdeca9bae</t>
  </si>
  <si>
    <t>КНП " Центр профілактики та боротьби з ВІЛ інфекцією/СНІДом" ОМР</t>
  </si>
  <si>
    <t>ОДЕСЬКА область, місто ОДЕСА, вулиця Мечникова, 132/7</t>
  </si>
  <si>
    <t>f5b7b1b6-7bbf-407d-aecb-2620ee5e8bd1</t>
  </si>
  <si>
    <t>ХАРКІВСЬКА область, місто КУП'ЯНСЬК, проспект Конституції, 101</t>
  </si>
  <si>
    <t>f5ca0d0f-9a4a-4122-a8cf-7d808c68e2ce</t>
  </si>
  <si>
    <t>КНП "Амбулаторія загальної практики сімейної медицини Підберізцівської сільської ради Пустомитівського району Львівської області"</t>
  </si>
  <si>
    <t>ЛЬВІВСЬКА область, ПУСТОМИТІВСЬКИЙ район, село ЧИЖИКІВ, вулиця МЕДИЧНА, 1</t>
  </si>
  <si>
    <t>f5cde520-7631-42cd-bae7-4fa6c84e9d3b</t>
  </si>
  <si>
    <t>Амбулаторія загальної практики-сімейної медицини с. Сімер</t>
  </si>
  <si>
    <t>СІМЕР</t>
  </si>
  <si>
    <t>ЗАКАРПАТСЬКА область, ПЕРЕЧИНСЬКИЙ район, село СІМЕР, вулиця Карпатська, 65</t>
  </si>
  <si>
    <t>f5d424b3-5e53-4346-a534-59a51c18414f</t>
  </si>
  <si>
    <t>Фельдшерсько-акушерський пункт с.Яблуниця КНП "ЯЦПМСД"</t>
  </si>
  <si>
    <t>ІВАНО-ФРАНКІВСЬКА область, село ЯБЛУНИЦЯ, вулиця Героїв Майдану, 75 а</t>
  </si>
  <si>
    <t>f5d8f7ad-bf65-45eb-9a6b-51a093f80bf2</t>
  </si>
  <si>
    <t>Кремінська лікарська амбулаторія загальної практики - сімейної медицини №4</t>
  </si>
  <si>
    <t>ЛУГАНСЬКА область, КРЕМІНСЬКИЙ район, місто КРЕМІННА, провулок Медовий, 1А</t>
  </si>
  <si>
    <t>f5d91fae-eae6-482a-9f58-5a27c0e4043e</t>
  </si>
  <si>
    <t>Амбулаторії загальної практики-сімейної медицини №7</t>
  </si>
  <si>
    <t>ЗАКАРПАТСЬКА область, місто УЖГОРОД, вулиця Капушанська, 161</t>
  </si>
  <si>
    <t>f5dd5b51-b943-471c-afbb-47705c2f16cd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</si>
  <si>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"Яворів"</t>
  </si>
  <si>
    <t>ЛЬВІВСЬКА область, місто ЯВОРІВ, вулиця Мазепи, 11</t>
  </si>
  <si>
    <t>f5fb0f51-804e-4313-bbbc-c6033669f43e</t>
  </si>
  <si>
    <t>КНП 'Брошнів-Осадська міська лікарня'</t>
  </si>
  <si>
    <t>ІВАНО-ФРАНКІВСЬКА область, смт. БРОШНІВ-ОСАДА, вулиця Незалежності, 11</t>
  </si>
  <si>
    <t>f602be86-cd16-47c6-8c9b-d5abb5555d6f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</si>
  <si>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"Самбір" Пункт ЕМД "Рудки"</t>
  </si>
  <si>
    <t>ЛЬВІВСЬКА область, місто РУДКИ, вулиця Шевченка, 21</t>
  </si>
  <si>
    <t>f60e0122-bab4-4dfa-b03c-e9bb6ca57862</t>
  </si>
  <si>
    <t>АЗПСМ с. Червона Поляна</t>
  </si>
  <si>
    <t>ХЕРСОНСЬКА область, ГОРНОСТАЇВСЬКИЙ район, село ЧЕРВОНА ПОЛЯНА, вулиця Лікарняна, 3</t>
  </si>
  <si>
    <t>f6132516-98d3-4541-b83b-d85d8ad4a734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</si>
  <si>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Львівська обласна станція ЕМД пункт "Верхнє Висоцьке"</t>
  </si>
  <si>
    <t>ЛЬВІВСЬКА область, село ВЕРХНЄ ВИСОЦЬКЕ, вулиця Історична , 17</t>
  </si>
  <si>
    <t>f61329fd-eb5f-4c56-a281-3218041f4521</t>
  </si>
  <si>
    <t>АМБУЛАТОРІЯ ЗАГАЛЬНОЇ ПРАКТИКИ-СІМЕЙНОЇ МЕДИЦИНИ с.Ларжанка</t>
  </si>
  <si>
    <t>ЛАРЖАНКА</t>
  </si>
  <si>
    <t>ОДЕСЬКА область, ІЗМАЇЛЬСЬКИЙ район, село ЛАРЖАНКА, вулиця Українська, 23</t>
  </si>
  <si>
    <t>f61d9729-f1ed-4e81-be8e-fff04c0ea7ca</t>
  </si>
  <si>
    <t>КОМУНАЛЬНЕ НЕКОМЕРЦІЙНЕ ПІДПРИЄМСТВО "СОЛОТВИНСЬКА ОБЛАСНА АЛЕРГОЛОГІЧНА ЛІКАРНЯ</t>
  </si>
  <si>
    <t>ЗАКАРПАТСЬКА область, ТЯЧІВСЬКИЙ район, смт. СОЛОТВИНО, вулиця Зарічна, 22</t>
  </si>
  <si>
    <t>f622d0a3-00ce-4d84-ae05-20e8ded5b608</t>
  </si>
  <si>
    <t>ХМЕЛЬНИЦЬКА область, місто ХМЕЛЬНИЦЬКИЙ, вулиця Зарічанська, 4</t>
  </si>
  <si>
    <t>f624a39a-99dd-412b-8f48-8d28e9097b92</t>
  </si>
  <si>
    <t>ФІЛІЯ СЕЛА ЦУРЕНЬ КОМУНАЛЬНОГО НЕКОМЕРЦІЙНОГО ПІДПРИЄМСТВА "АМБУЛАТОРІЯ ЗАГАЛЬНОЇ ПРАКТИКИ - СІМЕЙНОЇ МЕДИЦИНИ СВЯТОГО ВЕЛИКОМУЧЕНИКА ПАНТЕЛЕЙМОНА"ОСТРИЦЬКОЇ СІЛЬСЬКОЇ РАДИ</t>
  </si>
  <si>
    <t>ЦУРЕНЬ</t>
  </si>
  <si>
    <t>ЧЕРНІВЕЦЬКА область, ГЕРЦАЇВСЬКИЙ район, село ЦУРЕНЬ, вулиця Фрунза, 7</t>
  </si>
  <si>
    <t>f6265326-f023-4040-b220-e222d047c1a7</t>
  </si>
  <si>
    <t>Дубровицька лікарська амбулаторія №1</t>
  </si>
  <si>
    <t>f62bca53-e810-4d3f-909b-f8ae4e265401</t>
  </si>
  <si>
    <t>ПОЛТАВСЬКА область, місто ЛУБНИ, вулиця Миру, 1</t>
  </si>
  <si>
    <t>f63b4ece-8a5d-4b92-a1de-7e1a2ebd9ff3</t>
  </si>
  <si>
    <t>Амбулаторія м.Рахів</t>
  </si>
  <si>
    <t>ЗАКАРПАТСЬКА область, РАХІВСЬКИЙ район, місто РАХІВ, вулиця Миру, 14</t>
  </si>
  <si>
    <t>f6403eaf-ecd3-4547-b11c-e4bc4ce9c763</t>
  </si>
  <si>
    <t>f6407f98-e2a2-447b-aeac-486181a5c6ed</t>
  </si>
  <si>
    <t>КНП "Ужгородський МЦ ПМСД" "Хоспіс вдома"</t>
  </si>
  <si>
    <t>ЗАКАРПАТСЬКА область, місто УЖГОРОД, вулиця Грибоєдова, 20в</t>
  </si>
  <si>
    <t>f65db99d-7a43-4b07-8f5e-8791416e45e4</t>
  </si>
  <si>
    <t>Фельдшерсько - акушерський пункт села Котів</t>
  </si>
  <si>
    <t>КОТІВ</t>
  </si>
  <si>
    <t>РІВНЕНСЬКА область, РІВНЕНСЬКИЙ район, село КОТІВ, вулиця Новоселів, 16</t>
  </si>
  <si>
    <t>f665095d-686f-4105-ba5c-473b24698993</t>
  </si>
  <si>
    <t>Калинівська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</si>
  <si>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КАЛИНИ</t>
  </si>
  <si>
    <t>ЗАКАРПАТСЬКА область, ТЯЧІВСЬКИЙ район, село КАЛИНИ, вулиця Борканюка, 9 Б</t>
  </si>
  <si>
    <t>f665eeb2-603e-41f3-bc54-4b7934023b91</t>
  </si>
  <si>
    <t>Комунальне некомерційне підприємство "Черкаська міська стоматологічна поліклініка"1</t>
  </si>
  <si>
    <t>ЧЕРКАСЬКА область, місто ЧЕРКАСИ, вулиця 30 років Перемоги, 28</t>
  </si>
  <si>
    <t>f66c347e-12a6-40bc-8fe9-681b6652d3ff</t>
  </si>
  <si>
    <t>Фельдшерський пункт с.Різдв'яни</t>
  </si>
  <si>
    <t>РІЗДВЯНИ</t>
  </si>
  <si>
    <t>ТЕРНОПІЛЬСЬКА область, село РІЗДВЯНИ, вулиця Шевченка, 28</t>
  </si>
  <si>
    <t>f66ccc93-c309-44c7-8b9c-d15b3828fc86</t>
  </si>
  <si>
    <t>Фельдшерський пункт Крива</t>
  </si>
  <si>
    <t>ЗАКАРПАТСЬКА область, ХУСТСЬКИЙ район, село КРИВА, вулиця Миру, 2а</t>
  </si>
  <si>
    <t>f6733838-d4ae-43d6-960f-329a43021b7e</t>
  </si>
  <si>
    <t>Фельдшерсько-акушерський пункт села Золотолин</t>
  </si>
  <si>
    <t>ЗОЛОТОЛИН</t>
  </si>
  <si>
    <t>РІВНЕНСЬКА область, КОСТОПІЛЬСЬКИЙ район, село ЗОЛОТОЛИН, вулиця Перемоги, 12</t>
  </si>
  <si>
    <t>f6734379-8307-4f38-bbf5-5e61c2b5ce0a</t>
  </si>
  <si>
    <t>Макарівськка АЗПСМ (КНП Іванківської селищної ради Іванківський ЦПМСД)</t>
  </si>
  <si>
    <t>КИЇВСЬКА область, ІВАНКІВСЬКИЙ район, село МАКАРІВКА, вулиця Пушкіна, 3</t>
  </si>
  <si>
    <t>f673820a-42cd-4650-abad-1a14352346a9</t>
  </si>
  <si>
    <t>АЗПСМ с. Ясень</t>
  </si>
  <si>
    <t>ЯСЕНЬ</t>
  </si>
  <si>
    <t>ІВАНО-ФРАНКІВСЬКА область, село ЯСЕНЬ, вулиця ВАГИЛЕВИЧА, 262 А</t>
  </si>
  <si>
    <t>f6759a70-9285-4b79-8baa-1a8e3c4ab64e</t>
  </si>
  <si>
    <t>КНП "Таїровський КДЦ"</t>
  </si>
  <si>
    <t>ОДЕСЬКА область, ОВІДІОПОЛЬСЬКИЙ район, село ЛИМАНКА, житловий масив Радужний, 21</t>
  </si>
  <si>
    <t>f67b62ed-3242-46c1-b22d-2f79c18be9ca</t>
  </si>
  <si>
    <t>4Комунальне некомерційне підприємство "Кельменецька багатопрофільна лікарня"</t>
  </si>
  <si>
    <t>ЧЕРНІВЕЦЬКА область, КЕЛЬМЕНЕЦЬКИЙ район, смт. КЕЛЬМЕНЦІ, вулиця Петра Сагайдачного, 69</t>
  </si>
  <si>
    <t>f684920c-7494-4c3d-9055-21782bd887ce</t>
  </si>
  <si>
    <t>Новоукраїнська амбулаторія сімейної медицини</t>
  </si>
  <si>
    <t>ОДЕСЬКА область, РОЗДІЛЬНЯНСЬКИЙ район, село НОВОУКРАЇНКА, вулиця Куртівська, 54</t>
  </si>
  <si>
    <t>f6878144-4858-4566-9e9f-27135dd04e98</t>
  </si>
  <si>
    <t>Мобільна медична бригада №3</t>
  </si>
  <si>
    <t>f688b644-6d1f-4521-a175-49ec39ea4299</t>
  </si>
  <si>
    <t>f692a4c9-89d4-4b08-9c9b-ac8cb7b45db6</t>
  </si>
  <si>
    <t>Відокремлений структурний підрозділ Доброгостівська амбулаторія загальної практики сімейної медицини КНП "ДРЛ" ДРР</t>
  </si>
  <si>
    <t>ДОБРОГОСТІВ</t>
  </si>
  <si>
    <t>ЛЬВІВСЬКА область, ДРОГОБИЦЬКИЙ район, село ДОБРОГОСТІВ, вулиця Шкільна, 3</t>
  </si>
  <si>
    <t>f6979114-571a-41b4-ad47-54e908e78d32</t>
  </si>
  <si>
    <t>Місце №1</t>
  </si>
  <si>
    <t>f698c43f-cb01-4435-817b-076b11ebeac5</t>
  </si>
  <si>
    <t>Капустянська ЛА ЗПСМ</t>
  </si>
  <si>
    <t>КАПУСТЯНИ</t>
  </si>
  <si>
    <t>ВІННИЦЬКА область, ТРОСТЯНЕЦЬКИЙ район, село КАПУСТЯНИ, вулиця Мурованого, 2 а</t>
  </si>
  <si>
    <t>f698fdcf-dfa0-420c-b367-39838e10b64d</t>
  </si>
  <si>
    <t>f699bf12-b363-4c42-b8cf-043dbe5c9813</t>
  </si>
  <si>
    <t>Фельдшерсько-акушерський пункт с.Курган</t>
  </si>
  <si>
    <t>КУРГАН</t>
  </si>
  <si>
    <t>ОДЕСЬКА область, БІЛЯЇВСЬКИЙ район, село КУРГАН, вулиця Центральна, 21</t>
  </si>
  <si>
    <t>f69f7dfb-f21d-47f9-8c6f-cadfbff0b0d2</t>
  </si>
  <si>
    <t>Консультативно-діагностичний центр 1</t>
  </si>
  <si>
    <t>f6a14c77-5b80-440f-8121-d8ddfd797d47</t>
  </si>
  <si>
    <t>АЗПСМ №1 м.Хмільник</t>
  </si>
  <si>
    <t>f6a192c4-d0a6-4ae9-8ceb-b5723242b59a</t>
  </si>
  <si>
    <t>f6aaef85-2cf6-4a72-b6ef-f0bf04c71fa2</t>
  </si>
  <si>
    <t>ІВАНО-ФРАНКІВСЬКА область, село СТЕБНІ, вулиця Центральна, 25</t>
  </si>
  <si>
    <t>f6ac0090-2de9-4110-98d5-1549e82bc115</t>
  </si>
  <si>
    <t>f6be7e9f-74ed-418b-ab5f-7b3924953198</t>
  </si>
  <si>
    <t>Гінекологія (Головна, 129)</t>
  </si>
  <si>
    <t>ЧЕРНІВЕЦЬКА область, місто ЧЕРНІВЦІ,  ГОЛОВНА, 129</t>
  </si>
  <si>
    <t>f6c80c04-2104-46f6-846a-3970cd624a59</t>
  </si>
  <si>
    <t>ЛЮТІЗЬКА АМБУЛАТОРІЯ ЗАГАЛЬНОЇ ПРАКТИКИ СІМЕЙНОЇ МЕДИЦИНИ</t>
  </si>
  <si>
    <t>ЛЮТІЖ</t>
  </si>
  <si>
    <t>КИЇВСЬКА область, ВИШГОРОДСЬКИЙ район, село ЛЮТІЖ, вулиця ВИЗВОЛИТЕЛІВ, 49</t>
  </si>
  <si>
    <t>f6cf63ff-e3a0-4396-a7d6-9f5e5f6e8da6</t>
  </si>
  <si>
    <t>Лікувально-консультативне відділення № 3</t>
  </si>
  <si>
    <t>ЛЬВІВСЬКА область, місто ЛЬВІВ, вулиця Професора Ковалика, 1а</t>
  </si>
  <si>
    <t>f6cfc651-44ff-49f9-8ae4-209d58c20a26</t>
  </si>
  <si>
    <t>Вільнохутірський фельдшерський пункт</t>
  </si>
  <si>
    <t>ДНІПРОПЕТРОВСЬКА область, ВЕРХНЬОДНІПРОВСЬКИЙ район, село ВІЛЬНІ ХУТОРИ, вулиця А. Крікента, 24</t>
  </si>
  <si>
    <t>f6d1335a-75a5-498b-aee9-530664e84e9b</t>
  </si>
  <si>
    <t>Передільський фельдшерсько-акушерський пункт</t>
  </si>
  <si>
    <t>ПЕРЕДІЛЬСЬКЕ</t>
  </si>
  <si>
    <t>ЛУГАНСЬКА область, село ПЕРЕДІЛЬСЬКЕ, вулиця Центральна, 43-б</t>
  </si>
  <si>
    <t>f6d6cafc-051d-40a5-8f95-2c32de96e270</t>
  </si>
  <si>
    <t>f6d75a4a-492f-4033-8aea-87e2faf197ec</t>
  </si>
  <si>
    <t>РІВНЕНСЬКА область, БЕРЕЗНІВСЬКИЙ район, село КАМ'ЯНКА, вулиця Нова, 2</t>
  </si>
  <si>
    <t>f6d7b41d-e1ff-4e44-914e-de7ec676b47e</t>
  </si>
  <si>
    <t>Амбулаторія загальної практики сімейної медицини с. Вузлове</t>
  </si>
  <si>
    <t>ВУЗЛОВЕ</t>
  </si>
  <si>
    <t>ЛЬВІВСЬКА область, село ВУЗЛОВЕ, вулиця Львівська, 55</t>
  </si>
  <si>
    <t>f6d9b137-b5f7-495b-9227-5cf7cee6d485</t>
  </si>
  <si>
    <t>Заваллівська амбулаторія ЗПСМ</t>
  </si>
  <si>
    <t>ЗАВАЛЛЯ</t>
  </si>
  <si>
    <t>КІРОВОГРАДСЬКА область, ГАЙВОРОНСЬКИЙ район, смт. ЗАВАЛЛЯ, вулиця Соборна, 5</t>
  </si>
  <si>
    <t>f6df834c-8254-40de-ad30-99191ef35992</t>
  </si>
  <si>
    <t>Успенівська амбулаторія ЗПСМ</t>
  </si>
  <si>
    <t>ЗАПОРІЗЬКА область, ГУЛЯЙПІЛЬСЬКИЙ район, село УСПЕНІВКА, вулиця Гагаріна, 12</t>
  </si>
  <si>
    <t>f6e2f96b-3e65-4ac3-89c5-c87d91f4fd45</t>
  </si>
  <si>
    <t>Кривоозерська ЛА</t>
  </si>
  <si>
    <t>f6e52a44-a303-4f1f-aa29-a523cc6e704d</t>
  </si>
  <si>
    <t>f6ee5729-3563-469e-a2cd-0daea078999d</t>
  </si>
  <si>
    <t>Ставківська АЗПСМ КНП "Зіньківського ЦПМСД"</t>
  </si>
  <si>
    <t>СТАВКОВЕ</t>
  </si>
  <si>
    <t>ПОЛТАВСЬКА область, ЗІНЬКІВСЬКИЙ район, село СТАВКОВЕ, вулиця Ювілейна, 19</t>
  </si>
  <si>
    <t>f6f1196d-fb5f-4a45-b24c-dba7843d8904</t>
  </si>
  <si>
    <t>Підгородненський фельдшерсько-акушерський пункт</t>
  </si>
  <si>
    <t>ВОЛИНСЬКА область, ЛЮБОМЛЬСЬКИЙ район, село ПІДГОРОДНЕ, вулиця Віталія Карповича, 78</t>
  </si>
  <si>
    <t>f6f6455a-1999-44a7-9f06-79bc2572002e</t>
  </si>
  <si>
    <t>МИКОЛАЇВСЬКА область, село МІШКОВО-ПОГОРІЛОВЕ, вулиця Ольшанського, 51</t>
  </si>
  <si>
    <t>f6f84f18-ed64-4bdf-9185-0a7af01b9df9</t>
  </si>
  <si>
    <t>Красненська амбулаторія ЗПСМ</t>
  </si>
  <si>
    <t>КРАСНЕ ПЕРШЕ</t>
  </si>
  <si>
    <t>КИЇВСЬКА область, ОБУХІВСЬКИЙ район, село КРАСНЕ ПЕРШЕ, вулиця Юності, 39а</t>
  </si>
  <si>
    <t>f6fa0419-6f9c-4091-b13f-2fa62ff2a82e</t>
  </si>
  <si>
    <t>Фельдшерський пункт с. Текуча</t>
  </si>
  <si>
    <t>ТЕКУЧА</t>
  </si>
  <si>
    <t>ЧЕРКАСЬКА область, УМАНСЬКИЙ район, село ТЕКУЧА, вулиця Перемоги, 12Б</t>
  </si>
  <si>
    <t>f7110ebb-207a-46da-9f6d-5b1b5e5a1c0d</t>
  </si>
  <si>
    <t>Фельдшерсько-акушерський пункт  с. Станківці КНП «Миколаївська ЦРЛ»</t>
  </si>
  <si>
    <t>ЛЬВІВСЬКА область, МИКОЛАЇВСЬКИЙ район, село СТАНКІВЦІ, вулиця Ходорівська, 11</t>
  </si>
  <si>
    <t>f714c8c7-d630-4296-8ed0-5d33c160c8ae</t>
  </si>
  <si>
    <t>АЗПСМ м.Борщів КНП "ЦПМСД" Борщівської МР Тернопільської області</t>
  </si>
  <si>
    <t>f718c338-c763-426c-a2eb-c3495adf9796</t>
  </si>
  <si>
    <t>Стрілецько-Кутська АЗПСМ</t>
  </si>
  <si>
    <t>СТРІЛЕЦЬКИЙ КУТ</t>
  </si>
  <si>
    <t>ЧЕРНІВЕЦЬКА область, КІЦМАНСЬКИЙ район, село СТРІЛЕЦЬКИЙ КУТ, вулиця Центральна, 143</t>
  </si>
  <si>
    <t>f723f5ba-51ce-4720-a11b-6f7b63ee07c2</t>
  </si>
  <si>
    <t>ФОП Шморгун Ірина Іванівна</t>
  </si>
  <si>
    <t>f72891ce-b910-46ac-be2a-d59b64c83b27</t>
  </si>
  <si>
    <t>ФП  села Рокити</t>
  </si>
  <si>
    <t>РОКИТИ</t>
  </si>
  <si>
    <t>ПОЛТАВСЬКА область, СЕМЕНІВСЬКИЙ район, село РОКИТИ, вулиця Центральна, 25/1</t>
  </si>
  <si>
    <t>f72a291f-ffe1-4402-a880-058bb6d54040</t>
  </si>
  <si>
    <t>АЗПСМ с. Жовтневе</t>
  </si>
  <si>
    <t>БОГДАНІВСЬКЕ</t>
  </si>
  <si>
    <t>ХАРКІВСЬКА область, ДВОРІЧАНСЬКИЙ район, село БОГДАНІВСЬКЕ, вулиця Шкільна, 26</t>
  </si>
  <si>
    <t>f72b2f9a-7080-40e3-a848-0b2626cf9a7a</t>
  </si>
  <si>
    <t>Амбулаторія ЗПСМ №3 м. Кривий Ріг (КНП "ЦПМСД №4" КМР)</t>
  </si>
  <si>
    <t>ДНІПРОПЕТРОВСЬКА область, місто КРИВИЙ РІГ, вулиця Поперечна, 1А</t>
  </si>
  <si>
    <t>f7314a79-31aa-4447-a140-f689a2dc0945</t>
  </si>
  <si>
    <t>Старокостянтинівська філія діалізного відділення КНП "ХОЛ" Хмельницької обласної ради</t>
  </si>
  <si>
    <t>ХМЕЛЬНИЦЬКА область, місто СТАРОКОСТЯНТИНІВ,  ВУЛ. ПУШКІНА, 47</t>
  </si>
  <si>
    <t>f731b253-add9-48c1-b193-15059668ef34</t>
  </si>
  <si>
    <t>АЗПСМ смт.Зеленогірське</t>
  </si>
  <si>
    <t>ЗЕЛЕНОГІРСЬКЕ</t>
  </si>
  <si>
    <t>ОДЕСЬКА область, ЛЮБАШІВСЬКИЙ район, смт. ЗЕЛЕНОГІРСЬКЕ, вулиця Транспорта, 4</t>
  </si>
  <si>
    <t>f73b4b42-3c7f-4a36-9e9c-b37e441fa127</t>
  </si>
  <si>
    <t>ФП с. Павлівка</t>
  </si>
  <si>
    <t>ЧЕРКАСЬКА область, КАНІВСЬКИЙ район, село ПАВЛІВКА, вулиця Центральна, 99</t>
  </si>
  <si>
    <t>f73bf6d8-31f9-4568-8a2f-78578b936b7e</t>
  </si>
  <si>
    <t>Фельдшерсько - акушерський пункт с. Киселівка</t>
  </si>
  <si>
    <t>МИКОЛАЇВСЬКА область, СНІГУРІВСЬКИЙ район, село КИСЕЛІВКА, вулиця Нова, 14</t>
  </si>
  <si>
    <t>f7423a50-3d20-4de5-881d-8be93884f6e8</t>
  </si>
  <si>
    <t>Амбулаторія сімейної медицини загальної практики смт. Гірник</t>
  </si>
  <si>
    <t>ЛЬВІВСЬКА область, смт. ГІРНИК, вулиця Січових Стрільців, 12</t>
  </si>
  <si>
    <t>f74520b8-6a6c-4f0f-a64f-1d7f41b1b599</t>
  </si>
  <si>
    <t>Комунальне некомерційне підприємство "Чутівська центральна лікарня" (с. Грякове)</t>
  </si>
  <si>
    <t>f748e93e-f335-40af-a75b-6d07bfdd8d30</t>
  </si>
  <si>
    <t>Фельдшерсько-акушерський пункт с.Кривчунка</t>
  </si>
  <si>
    <t>КРИВЧУНКА</t>
  </si>
  <si>
    <t>ЧЕРКАСЬКА область, ЖАШКІВСЬКИЙ район, село КРИВЧУНКА, вулиця Ювілейна, 4а</t>
  </si>
  <si>
    <t>f749d386-6a18-4e02-96da-9723cb192821</t>
  </si>
  <si>
    <t>ФАП с.Городище</t>
  </si>
  <si>
    <t>ЛЬВІВСЬКА область, ЖИДАЧІВСЬКИЙ район, село ГОРОДИЩЕ, вулиця Шевченка, 19</t>
  </si>
  <si>
    <t>f74b3470-573c-4834-95a7-c04a9693f378</t>
  </si>
  <si>
    <t>КНП "Володимирецька БЛ"</t>
  </si>
  <si>
    <t>f754b71c-ec22-457a-9379-36d21edd8450</t>
  </si>
  <si>
    <t>Лікарська амбулаторія смт Велика Новосілка</t>
  </si>
  <si>
    <t>ДОНЕЦЬКА область, ВЕЛИКОНОВОСІЛКІВСЬКИЙ район, смт. ВЕЛИКА НОВОСІЛКА, провулок Южний, 3Б</t>
  </si>
  <si>
    <t>f755cbfe-0824-4255-b07a-1820774e343c</t>
  </si>
  <si>
    <t>Сільська лікарська амбулаторія загальної практики-сімейної медицини село Гійче</t>
  </si>
  <si>
    <t>ГІЙЧЕ</t>
  </si>
  <si>
    <t>ЛЬВІВСЬКА область, ЖОВКІВСЬКИЙ район, село ГІЙЧЕ, вулиця Першотравнева, 101Б</t>
  </si>
  <si>
    <t>f75d7b7a-fee0-4f76-9da4-a9807a841b8f</t>
  </si>
  <si>
    <t>Теплівська сільська лікарська амбулаторія загальної практики сімейної медицини</t>
  </si>
  <si>
    <t>ЛУГАНСЬКА область, село ТЕПЛЕ, вулиця Мира, 66-А</t>
  </si>
  <si>
    <t>f768828f-419d-4880-bc66-956b5e1d6c16</t>
  </si>
  <si>
    <t>ІВАНО-ФРАНКІВСЬКА область, смт. КУТИ, вулиця Площа Шевченка, 1</t>
  </si>
  <si>
    <t>f76d47b1-a11b-48ef-81d0-d080e9f14331</t>
  </si>
  <si>
    <t>Іваницька сільська лікарська амбулаторія загальної практики сімейної медицини</t>
  </si>
  <si>
    <t>ІВАНИЦЯ</t>
  </si>
  <si>
    <t>ЧЕРНІГІВСЬКА область, ІЧНЯНСЬКИЙ район, село ІВАНИЦЯ, площа Шевченка, 36</t>
  </si>
  <si>
    <t>f7734c53-ebb0-41ec-92f7-114c276f7356</t>
  </si>
  <si>
    <t>Приватне підприємство "Лікарня Святого Луки"</t>
  </si>
  <si>
    <t>f775aa9a-4242-400a-a372-97cdf613fd31</t>
  </si>
  <si>
    <t>КОМУНАЛЬНЕ НЕКОМЕРЦІЙНЕ ПІДПРИЄМСТВО ЛЬВІВСЬКОЇ ОБЛАСНОЇ РАДИ "ЛЬВІВСЬКИЙ ОБЛАСНИЙ КЛІНІЧНИЙ ЛІКУВАЛЬНО-ДІАГНОСТИЧНИЙ КАРДІОЛОГІЧНИЙ ЦЕНТР"</t>
  </si>
  <si>
    <t>ЛЬВІВСЬКА область, ЛЬВІВ район, місто ЛЬВІВ, вулиця Кульпарківська, 35</t>
  </si>
  <si>
    <t>f77b0509-d1c6-4172-ad8b-9fb13e73d941</t>
  </si>
  <si>
    <t>f7817d07-9193-4265-80f5-fd869f5959fa</t>
  </si>
  <si>
    <t>КНП "ЖИТОМИРСЬКА ОБЛАСНА ПСИХІАТРИЧНА ЛІКАРНЯ" ЖИТОМИРСЬКОЇ ОБЛАСНОЇ РАДИ</t>
  </si>
  <si>
    <t>ЖИТОМИРСЬКА область, ОВРУЦЬКИЙ район, село ПРИЛУКИ, вулиця Молодіжна, 1А</t>
  </si>
  <si>
    <t>f781cf5b-7647-4eab-befe-21669deac911</t>
  </si>
  <si>
    <t>Солонянська амбулаторія ЗПСМ (КНП "Солонянський ЦПМСД" ССР)</t>
  </si>
  <si>
    <t>ДНІПРОПЕТРОВСЬКА область, СОЛОНЯНСЬКИЙ район, смт. СОЛОНЕ, вулиця Усенка, 13</t>
  </si>
  <si>
    <t>f7838f47-d520-40e0-a601-31a1af72fd1b</t>
  </si>
  <si>
    <t>ДНІПРОПЕТРОВСЬКА область, П'ЯТИХАТСЬКИЙ район, місто П'ЯТИХАТКИ, вулиця Прокопенко, 13</t>
  </si>
  <si>
    <t>f7849956-6f81-4e30-bcc3-6e002c1f6ca8</t>
  </si>
  <si>
    <t>Комунальне некомерційне підприємство "Центр первинної медико-санітарної допомоги №3" Шевченківського району міста Києва  черговий кабінет (активна)</t>
  </si>
  <si>
    <t>f784b179-9423-43b8-937e-778ac05ddd0b</t>
  </si>
  <si>
    <t>Рибненська амбулаторія загальної практики сімейної медицини</t>
  </si>
  <si>
    <t>РИБНЕ</t>
  </si>
  <si>
    <t>ІВАНО-ФРАНКІВСЬКА область, КОСІВСЬКИЙ район, село РИБНЕ, вулиця Шевченка, 49</t>
  </si>
  <si>
    <t>f784ec4d-43c5-4610-9c88-30a062133e9d</t>
  </si>
  <si>
    <t>Амбулаторія загальної практики - сімейної медицини смт Гути</t>
  </si>
  <si>
    <t>ГУТИ</t>
  </si>
  <si>
    <t>ХАРКІВСЬКА область, БОГОДУХІВСЬКИЙ район, смт. ГУТИ, вулиця Первухінська, 39</t>
  </si>
  <si>
    <t>f7891594-f750-4c4d-b996-cd384c9e5889</t>
  </si>
  <si>
    <t>Фельдшерський пункт с. Теклине</t>
  </si>
  <si>
    <t>ЧЕРКАСЬКА область, СМІЛЯНСЬКИЙ район, село ТЕКЛИНЕ, вулиця Миру, 53</t>
  </si>
  <si>
    <t>f78b26c8-6c2a-4a53-871b-622d4d593cba</t>
  </si>
  <si>
    <t>ЗАКАРПАТСЬКА область, смт. ВЕЛИКИЙ БЕРЕЗНИЙ, вулиця Богдана Хмельницького, 5а</t>
  </si>
  <si>
    <t>f78c9491-dba9-4253-a65a-966cce6e6706</t>
  </si>
  <si>
    <t>ФП с. Олександрівка</t>
  </si>
  <si>
    <t>ВІННИЦЬКА область, ЛІТИНСЬКИЙ район, село ОЛЕКСАНДРІВКА, вулиця Шкільна, 2</t>
  </si>
  <si>
    <t>f798f5b7-ed2a-438c-b744-bc6068d8c4f8</t>
  </si>
  <si>
    <t>f79bf888-2806-462b-97a1-a713474dfe2a</t>
  </si>
  <si>
    <t>Амбулаторія загальної практики -сімейної медицини №1</t>
  </si>
  <si>
    <t>f79d0821-8403-4c9b-8233-6872d6f7e0b6</t>
  </si>
  <si>
    <t>Руденський ФП</t>
  </si>
  <si>
    <t>РУДЕНКА</t>
  </si>
  <si>
    <t>ЗАПОРІЗЬКА область, БІЛЬМАЦЬКИЙ район, село РУДЕНКА, вулиця Вишнева, 2</t>
  </si>
  <si>
    <t>f79d0a27-5646-4181-aad8-2d658b0a819a</t>
  </si>
  <si>
    <t>f7a22d2f-ef04-47d7-bc23-1eae8bfa59f8</t>
  </si>
  <si>
    <t>Серницька ЛА ЗПСМ</t>
  </si>
  <si>
    <t>СЕРНИКИ</t>
  </si>
  <si>
    <t>РІВНЕНСЬКА область, ЗАРІЧНЕНСЬКИЙ район, село СЕРНИКИ, вулиця Шевченка, 6а</t>
  </si>
  <si>
    <t>f7b2a816-ca44-4eba-826a-bb9ff2000168</t>
  </si>
  <si>
    <t>Яруньська АЗПСМ</t>
  </si>
  <si>
    <t>ЖИТОМИРСЬКА область, НОВОГРАД-ВОЛИНСЬКИЙ район, село ЯРУНЬ, вулиця Миру, 3</t>
  </si>
  <si>
    <t>f7b54fd6-4946-40ad-9b49-f8eef2515cfa</t>
  </si>
  <si>
    <t>Поліклінічне відділення №4</t>
  </si>
  <si>
    <t>f7b88c81-073a-4628-b7ea-3b065428c1d6</t>
  </si>
  <si>
    <t>Амбулаторія загальної практики сімейної медицини №1 КНП "Центр ПМСД "Північний" РМР</t>
  </si>
  <si>
    <t>f7c85e1b-27a6-4cbb-8a82-dd6fa145e3ce</t>
  </si>
  <si>
    <t>Фельдшерсько-акушерський пункт с.Збора</t>
  </si>
  <si>
    <t>ЗБОРА</t>
  </si>
  <si>
    <t>ІВАНО-ФРАНКІВСЬКА область, село ЗБОРА, вулиця Хмельницького, 2б</t>
  </si>
  <si>
    <t>f7d372c4-6a27-49c9-ac5e-12cef8c59d64</t>
  </si>
  <si>
    <t>Амбулаторія №1 с.Н.Вербіж</t>
  </si>
  <si>
    <t>ІВАНО-ФРАНКІВСЬКА область, село НИЖНІЙ ВЕРБІЖ, вулиця Українська, 68</t>
  </si>
  <si>
    <t>f7deb5fa-f790-4f4b-be68-187e18ed76e5</t>
  </si>
  <si>
    <t>Комунальне некомерційне підприємство " Лікарня імені братів М.С. і О.С. Коломійченків" Шполянської міської ради об'єднаної територівльної громади</t>
  </si>
  <si>
    <t>ЧЕРКАСЬКА область, місто ШПОЛА, вулиця Миколи Амосова, 10</t>
  </si>
  <si>
    <t>f7e0476f-0a9b-4195-b737-b928b0193933</t>
  </si>
  <si>
    <t>Полтавська обл., Диканський р-н., смт Диканька, вул. Калинова, буд. 1</t>
  </si>
  <si>
    <t>ПОЛТАВСЬКА область, ДИКАНСЬКИЙ район, смт. ДИКАНЬКА, вулиця Калинова, 1</t>
  </si>
  <si>
    <t>f7e0f4c1-866e-4db2-9b27-98c6df48fa6e</t>
  </si>
  <si>
    <t>Фельдшерсько-акушерський пункт села Верховина Бистра</t>
  </si>
  <si>
    <t>ВЕРХОВИНА-БИСТРА</t>
  </si>
  <si>
    <t>ЗАКАРПАТСЬКА область, ВЕЛИКОБЕРЕЗНЯНСЬКИЙ район, село ВЕРХОВИНА-БИСТРА, вулиця , 90</t>
  </si>
  <si>
    <t>f7e56658-9079-4c43-92ab-875f1f96fd63</t>
  </si>
  <si>
    <t>Фельдшерський пункт с. Шушківка</t>
  </si>
  <si>
    <t>ШУШКІВКА</t>
  </si>
  <si>
    <t>ЧЕРКАСЬКА область, ЛИСЯНСЬКИЙ район, село ШУШКІВКА, вулиця 50-річчя Перемоги, 33А</t>
  </si>
  <si>
    <t>f7e88f7f-fa5d-4879-a608-57c6f681cce8</t>
  </si>
  <si>
    <t>Задарівська амбулаторія загальної практики сімейної медицини</t>
  </si>
  <si>
    <t>ЗАДАРІВ</t>
  </si>
  <si>
    <t>ТЕРНОПІЛЬСЬКА область, МОНАСТИРИСЬКИЙ район, село ЗАДАРІВ, вулиця Шевченка, 17</t>
  </si>
  <si>
    <t>f7e9e4d2-4fd4-4cf0-8321-576e4ce355aa</t>
  </si>
  <si>
    <t>АЗПСМ с.Попівка</t>
  </si>
  <si>
    <t>ХАРКІВСЬКА область, КРАСНОГРАДСЬКИЙ район, село ПОПІВКА, вулиця Будівельників, 18</t>
  </si>
  <si>
    <t>f7eb17d0-8484-4e74-9755-4f59409e2db0</t>
  </si>
  <si>
    <t>Фельдшерсько - акушерський пункт с. Новокандакове</t>
  </si>
  <si>
    <t>НОВОКОНДАКОВЕ</t>
  </si>
  <si>
    <t>МИКОЛАЇВСЬКА область, СНІГУРІВСЬКИЙ район, село НОВОКОНДАКОВЕ, вулиця Поперечна, 12</t>
  </si>
  <si>
    <t>f7ee3c93-976e-4ad9-ad1d-77d65021c971</t>
  </si>
  <si>
    <t>Комунальне некомерційне підприємство "Узинська міська лікарня" Узинської міської ради</t>
  </si>
  <si>
    <t>КИЇВСЬКА область, місто УЗИН, вулиця Івана Богуна, 57-А</t>
  </si>
  <si>
    <t>f7f1b7f4-21b1-4ffd-87d0-8c247b001cf7</t>
  </si>
  <si>
    <t>Поліклініка №6</t>
  </si>
  <si>
    <t>ДОНЕЦЬКА область, місто МАРІУПОЛЬ, вулиця вул. У. Громової, 69</t>
  </si>
  <si>
    <t>f7fc4d8c-14fb-4cf6-9412-205d9b432663</t>
  </si>
  <si>
    <t>РІВНЕНСЬКА область, РІВНЕНСЬКИЙ район, село ЗОРЯ, вулиця 1-го Травня, 40</t>
  </si>
  <si>
    <t>f7fd6704-5d45-4a30-91fe-2eec9977328e</t>
  </si>
  <si>
    <t>Лікарська амбулаторія сімейного типу №3 м. Білицьке</t>
  </si>
  <si>
    <t>f801defc-6955-4029-9457-3e5f486be6c4</t>
  </si>
  <si>
    <t>Амбулаторія ЗПСМ № 1</t>
  </si>
  <si>
    <t>ДНІПРОПЕТРОВСЬКА область, місто НОВОМОСКОВСЬК, прохід Волгоградський, 27а</t>
  </si>
  <si>
    <t>f804d1f0-4670-444e-8cc0-67ad48ceaaa3</t>
  </si>
  <si>
    <t>ЛЬВІВСЬКА область, місто ЛЬВІВ, вулиця О.Степанівни, 35А</t>
  </si>
  <si>
    <t>f806cca1-71c3-4d32-8ab7-412c8f930b8a</t>
  </si>
  <si>
    <t>Амбулаторія загальної практики сімейної медицини с. Чернятин</t>
  </si>
  <si>
    <t>ІВАНО-ФРАНКІВСЬКА область, ГОРОДЕНКІВСЬКИЙ район, село ЧЕРНЯТИН, вулиця Братів Морозевичів, 6</t>
  </si>
  <si>
    <t>f807ae3d-210a-4123-a879-009482c7b607</t>
  </si>
  <si>
    <t>ПЗ с. Келечин</t>
  </si>
  <si>
    <t>КЕЛЕЧИН</t>
  </si>
  <si>
    <t>ЗАКАРПАТСЬКА область, МІЖГІРСЬКИЙ район, село КЕЛЕЧИН, вулиця без назви, 161</t>
  </si>
  <si>
    <t>f807c47a-7f73-4424-9277-79764dded6db</t>
  </si>
  <si>
    <t>ФАП с. Келеберда</t>
  </si>
  <si>
    <t>КЕЛЕБЕРДА</t>
  </si>
  <si>
    <t>ЧЕРКАСЬКА область, КАНІВСЬКИЙ район, село КЕЛЕБЕРДА, вулиця Гайдара, 46</t>
  </si>
  <si>
    <t>f807e4df-cc22-4fbd-aa94-0b58cb0824c4</t>
  </si>
  <si>
    <t>Амбулаторія загальної практики - сімейної медицини сел. Бабаї</t>
  </si>
  <si>
    <t>ХАРКІВСЬКА область, ХАРКІВСЬКИЙ район, смт. БАБАЇ, вулиця Командарма Шумілова, 81</t>
  </si>
  <si>
    <t>f80a7969-adba-43d7-86f4-484bb33928ce</t>
  </si>
  <si>
    <t>КНП "Тереблянська лікарня"</t>
  </si>
  <si>
    <t>f814ebfe-dd29-494e-8007-1d82a400f87c</t>
  </si>
  <si>
    <t>фельдшерсько-акушерський пункт села Іванівка</t>
  </si>
  <si>
    <t>ЧЕРКАСЬКА область, ХРИСТИНІВСЬКИЙ район, селище ІВАНІВКА, вулиця Робітнича, 10</t>
  </si>
  <si>
    <t>f8162697-aef6-40ad-8586-bbde49bedb4b</t>
  </si>
  <si>
    <t>ЛЬВІВСЬКА область, ЯВОРІВСЬКИЙ район, смт. ІВАНО-ФРАНКОВЕ, вулиця Миру, 21</t>
  </si>
  <si>
    <t>f8222d08-cc50-4648-a60d-2fd72aed436e</t>
  </si>
  <si>
    <t>ФАП с.Грабове</t>
  </si>
  <si>
    <t>ОДЕСЬКА область, КОДИМСЬКИЙ район, село ГРАБОВЕ, вулиця Громазюка, 21</t>
  </si>
  <si>
    <t>f8259fc8-b043-4a86-adc1-ff95baca303f</t>
  </si>
  <si>
    <t>Фельдшерсько-акушерський пункт с.Секретарівка</t>
  </si>
  <si>
    <t>СЕКРЕТАРІВКА</t>
  </si>
  <si>
    <t>ОДЕСЬКА область, БІЛЯЇВСЬКИЙ район, село СЕКРЕТАРІВКА, вулиця ГАГАРІНА, 31</t>
  </si>
  <si>
    <t>f8288391-51e7-4ba6-941b-089221afefa9</t>
  </si>
  <si>
    <t>3 КИЇВСЬКА МІСЬКА НАРКОЛОГІЧНА КЛІНІЧНА ЛІКАРНЯ "СОЦІОТЕРАПІЯ"</t>
  </si>
  <si>
    <t>М.КИЇВ, місто КИЇВ, вулиця Качалова, 5а</t>
  </si>
  <si>
    <t>f830e4d6-2f1b-4fda-af11-328506ed0713</t>
  </si>
  <si>
    <t>Комунальне підприємство "Міський клінічний пологовий будинок Полтавської міської ради"</t>
  </si>
  <si>
    <t>ПОЛТАВСЬКА область, місто ПОЛТАВА, вулиця Олеся Гончара, 27 В</t>
  </si>
  <si>
    <t>f832202c-945f-42cd-9f00-c82331a033f1</t>
  </si>
  <si>
    <t>Селещинська амбулаторія загальної практики-сімейної медицини</t>
  </si>
  <si>
    <t>ПОЛТАВСЬКА область, МАШІВСЬКИЙ район, село СЕЛЕЩИНА, вулиця Лесі Українки, 5</t>
  </si>
  <si>
    <t>f83db68b-868d-4d21-b908-28477f72f479</t>
  </si>
  <si>
    <t>Відокремлений структурний підрозділ №1 Комунального  некомерційного підприємства «Кобеляцька центральна районна  лікарня» Кобеляцької районної ради Полтавської області</t>
  </si>
  <si>
    <t>f840308c-5b99-48a8-99ff-190b321afbdb</t>
  </si>
  <si>
    <t>ДОНЕЦЬКА область, НІКОЛЬСЬКИЙ район, село КИРИЛІВКА, вулиця Миру, 54</t>
  </si>
  <si>
    <t>f8417bc7-0710-4dab-ac11-204486af1378</t>
  </si>
  <si>
    <t>Фельдшерсько-акушерський пункт с.Слобідка</t>
  </si>
  <si>
    <t>ІВАНО-ФРАНКІВСЬКА область, КОСІВСЬКИЙ район, село СЛОБІДКА, вулиця Лукиничівська, 53</t>
  </si>
  <si>
    <t>f8420c7b-4dce-4d10-86b5-271d8ac91079</t>
  </si>
  <si>
    <t>Клембівська амбулаторія загальної практики сімейної медицини</t>
  </si>
  <si>
    <t>КЛЕМБІВКА</t>
  </si>
  <si>
    <t>ВІННИЦЬКА область, ЯМПІЛЬСЬКИЙ район, село КЛЕМБІВКА, вулиця Віктора Наконечного, 2</t>
  </si>
  <si>
    <t>f842598b-2fca-4f26-8d79-de6e97c199d7</t>
  </si>
  <si>
    <t>фельдшерський пункт села Лузанівка</t>
  </si>
  <si>
    <t>ЛУЗАНІВКА</t>
  </si>
  <si>
    <t>ЧЕРКАСЬКА область, КАМ'ЯНСЬКИЙ район, село ЛУЗАНІВКА, вулиця Центральна, 10</t>
  </si>
  <si>
    <t>f8475084-6d26-41b4-af88-f1aa6195f1d9</t>
  </si>
  <si>
    <t>Амбулаторія загальної практики - сімейної медицини № 3, КНП "ЦПМСД №3" Святошинського району м. Києва</t>
  </si>
  <si>
    <t>f8483974-52fb-4efc-b84f-66dbcba572c6</t>
  </si>
  <si>
    <t>Амбулаторія загальної практики сімейної медицини село Кам'янка</t>
  </si>
  <si>
    <t>ХАРКІВСЬКА область, ІЗЮМСЬКИЙ район, село КАМ'ЯНКА, вулиця Миру, 17</t>
  </si>
  <si>
    <t>f84911d2-af16-4c95-bef9-417bc8bce354</t>
  </si>
  <si>
    <t>АЗПСМ Нова Чортория</t>
  </si>
  <si>
    <t>НОВА ЧОРТОРИЯ</t>
  </si>
  <si>
    <t>ЖИТОМИРСЬКА область, ЛЮБАРСЬКИЙ район, село НОВА ЧОРТОРИЯ, вулиця Незалежності, 23 а</t>
  </si>
  <si>
    <t>f84d197c-19d1-45f1-811b-b8576baaedf5</t>
  </si>
  <si>
    <t>Адамівський пункт здоров'я</t>
  </si>
  <si>
    <t>ОДЕСЬКА область, село АДАМІВКА, вулиця Степова, 79</t>
  </si>
  <si>
    <t>f858d367-be73-407a-9469-19720b13aff4</t>
  </si>
  <si>
    <t>ФАП с. Загір'я-Кукільницьке</t>
  </si>
  <si>
    <t>ЗАГІР'Я КУКІЛЬНИЦЬКЕ</t>
  </si>
  <si>
    <t>ІВАНО-ФРАНКІВСЬКА область, ГАЛИЦЬКИЙ район, село ЗАГІР'Я КУКІЛЬНИЦЬКЕ, вулиця Шевченка, 47</t>
  </si>
  <si>
    <t>f85fa86f-9f36-43c0-b601-1c45c9aff9b1</t>
  </si>
  <si>
    <t>ФП с. Більчин</t>
  </si>
  <si>
    <t>БІЛЬЧИН</t>
  </si>
  <si>
    <t>ХМЕЛЬНИЦЬКА область, ІЗЯСЛАВСЬКИЙ район, село БІЛЬЧИН, вулиця Центральна, 9а</t>
  </si>
  <si>
    <t>f85fd1da-c416-4d5c-b9b4-e3c6e9161e95</t>
  </si>
  <si>
    <t>f866f2c1-fbf6-4fd6-ae6d-6a4d18d92563</t>
  </si>
  <si>
    <t>Амбулаторія загальної практики сімейної медицини с. Котляреве</t>
  </si>
  <si>
    <t>КОТЛЯРЕВЕ</t>
  </si>
  <si>
    <t>МИКОЛАЇВСЬКА область, ВІТОВСЬКИЙ район, село КОТЛЯРЕВЕ, вулиця Комарова, 16-В</t>
  </si>
  <si>
    <t>f86a23e0-6214-48bb-98a9-f06c7fdb82a5</t>
  </si>
  <si>
    <t>f86e35fc-3b20-4336-9f7d-c47c5b14cdb3</t>
  </si>
  <si>
    <t>Амбулаторія загальної практики сімейної медицини с. Пасічна</t>
  </si>
  <si>
    <t>ХМЕЛЬНИЦЬКА область, село ПАСІЧНА, вулиця Грушевського, 4</t>
  </si>
  <si>
    <t>f8729b99-2652-4d4b-82c1-1e95e77876cc</t>
  </si>
  <si>
    <t>ЛУТИЩАНСЬКИЙ ФЕЛЬДШЕРСЬКИЙ ПУНКТ</t>
  </si>
  <si>
    <t>ЛУТИЩЕ</t>
  </si>
  <si>
    <t>СУМСЬКА область, ОХТИРСЬКИЙ район, село ЛУТИЩЕ, вулиця НАБЕРЕЖНА, 63</t>
  </si>
  <si>
    <t>f875e182-838e-4518-a418-1df912cb3db4</t>
  </si>
  <si>
    <t>Обухівська амбулаторія загальної практики сімейної медицини № 1</t>
  </si>
  <si>
    <t>f87726c6-d906-42ee-bee6-e6355f1ca2e1</t>
  </si>
  <si>
    <t>f8789486-f6d7-4541-9fa9-8225d0031eb9</t>
  </si>
  <si>
    <t>Лисичанськ</t>
  </si>
  <si>
    <t>ЛУГАНСЬКА область, місто ЛИСИЧАНСЬК, вулиця Красна, 285</t>
  </si>
  <si>
    <t>f87c0d40-f5e0-4ce4-a8e8-525158ea1d4f</t>
  </si>
  <si>
    <t>f87c7094-3415-4f31-bf6d-6ac99e146d78</t>
  </si>
  <si>
    <t>АЗПСМ с. Нижній Струтинь</t>
  </si>
  <si>
    <t>НИЖНІЙ СТРУТИНЬ</t>
  </si>
  <si>
    <t>ІВАНО-ФРАНКІВСЬКА область, село НИЖНІЙ СТРУТИНЬ, вулиця ГРУШЕВСЬКОГО, 132 А</t>
  </si>
  <si>
    <t>f881a7c0-107e-425a-a396-9168f6358fc0</t>
  </si>
  <si>
    <t>ФОП Спасібо А.П.</t>
  </si>
  <si>
    <t>ХАРКІВСЬКА область, ВОВЧАНСЬКИЙ район, місто ВОВЧАНСЬК, вулиця Соборна, 80/22</t>
  </si>
  <si>
    <t>f8859832-acb8-4daf-9f94-562e55ff3fb9</t>
  </si>
  <si>
    <t>Амбулаторія ЗПСМ №13</t>
  </si>
  <si>
    <t>ХМЕЛЬНИЦЬКА область, місто КАМ'ЯНЕЦЬ-ПОДІЛЬСЬКИЙ, вулиця Суворова, 44</t>
  </si>
  <si>
    <t>f88773bd-166c-44cb-b026-02ca8753c089</t>
  </si>
  <si>
    <t>фельдшерський пункт села Катеринівка</t>
  </si>
  <si>
    <t>ЧЕРКАСЬКА область, КАМ'ЯНСЬКИЙ район, село КАТЕРИНІВКА, вулиця Сагайдачного, 77</t>
  </si>
  <si>
    <t>f88d7a0b-8de9-47b8-87ac-4035171dc6bf</t>
  </si>
  <si>
    <t>Фельдшерсько-акушерський пункт села Луг</t>
  </si>
  <si>
    <t>ЛУГ</t>
  </si>
  <si>
    <t>ЗАКАРПАТСЬКА область, ВЕЛИКОБЕРЕЗНЯНСЬКИЙ район, село ЛУГ, вулиця , 57</t>
  </si>
  <si>
    <t>f890bce5-89be-4a78-a7ca-9544f7559906</t>
  </si>
  <si>
    <t>Капітанівська амбулаторія загальної практики-сімейної медицини</t>
  </si>
  <si>
    <t>КІРОВОГРАДСЬКА область, НОВОМИРГОРОДСЬКИЙ район, смт. КАПІТАНІВКА, вулиця Революційна, 1</t>
  </si>
  <si>
    <t>f8977263-d286-452f-a5c7-32d15400e04d</t>
  </si>
  <si>
    <t>Муховецька ЛА ЗПСМ</t>
  </si>
  <si>
    <t>МУХІВЦІ</t>
  </si>
  <si>
    <t>ВІННИЦЬКА область, НЕМИРІВСЬКИЙ район, село МУХІВЦІ, вулиця Шевченка, 30</t>
  </si>
  <si>
    <t>f89900fc-3812-4d18-a509-42f7d33c5d44</t>
  </si>
  <si>
    <t>Клініка сімейної медицини смт. Млинів</t>
  </si>
  <si>
    <t>РІВНЕНСЬКА область, МЛИНІВСЬКИЙ район, смт. МЛИНІВ, вулиця Рівненська, 9</t>
  </si>
  <si>
    <t>f899f0b5-5eba-4228-973d-4d82cf773e2c</t>
  </si>
  <si>
    <t>ОДЕСЬКА область, місто ОДЕСА, вулиця Академіка Воробйова, 5А</t>
  </si>
  <si>
    <t>f89a6265-9d3b-4847-b7fe-ea87cb56e13c</t>
  </si>
  <si>
    <t>Комунальне підприємство "Волинський обласний центр екстреної медичної допомоги та медицини катастроф" Волинської обласної ради Володимир-Волинське відділення екстренної медичної допомоги</t>
  </si>
  <si>
    <t>f8a089a1-b130-4228-b7d1-9b5e0a12885b</t>
  </si>
  <si>
    <t>Москалівська амбулаторія загальної практики сімейної медицини</t>
  </si>
  <si>
    <t>МОСКАЛІВКА</t>
  </si>
  <si>
    <t>ХМЕЛЬНИЦЬКА область, ЯРМОЛИНЕЦЬКИЙ район, село МОСКАЛІВКА, вулиця 40-річчя Перемоги, 13</t>
  </si>
  <si>
    <t>f8b8de51-9a07-4327-8979-7fc9218cdaa0</t>
  </si>
  <si>
    <t>ФОП Вознюк Людмила Петрівна</t>
  </si>
  <si>
    <t>ХАРКІВСЬКА область, ШЕВЧЕНКІВСЬКИЙ район, смт. ШЕВЧЕНКОВЕ, вулиця Шевченко, 28/2</t>
  </si>
  <si>
    <t>f8b9a7fc-66a6-4b7a-b478-f3de67fb24c0</t>
  </si>
  <si>
    <t>Відокремлений підрозділ Комунального некомерційного підприємства "Обласний клінічний заклад з надання психіатричної допомоги" Запорізької обласної ради у місті Молочанськ</t>
  </si>
  <si>
    <t>ЗАПОРІЗЬКА область, місто МОЛОЧАНСЬК, вулиця Широка, 5</t>
  </si>
  <si>
    <t>f8c8139d-f159-41eb-9dea-f88aa8465559</t>
  </si>
  <si>
    <t>f8cffc12-320e-457b-804c-c5c625a38244</t>
  </si>
  <si>
    <t>Комунальне підприємство "Волинський обласний центр екстреної медичної допомоги та медицини катастроф" Волинської обласної ради Горохівське відділення екстренної медичної допомоги</t>
  </si>
  <si>
    <t>f8d49908-3bef-4ddb-8ae9-a84659df71cd</t>
  </si>
  <si>
    <t>Хоробицька сільська лікарська амбулаторія</t>
  </si>
  <si>
    <t>ХОРОБИЧІ</t>
  </si>
  <si>
    <t>ЧЕРНІГІВСЬКА область, ГОРОДНЯНСЬКИЙ район, село ХОРОБИЧІ, вулиця Дружби, 1а</t>
  </si>
  <si>
    <t>f8d67393-e22e-427c-8564-e6986f512a1e</t>
  </si>
  <si>
    <t>КП "ЦПМСД №1 ПМР" Амбулаторія ЗПСМ №1</t>
  </si>
  <si>
    <t>f8e3aac4-52bc-42e7-8389-782f225bcb95</t>
  </si>
  <si>
    <t>Амбулаторія ЗПСМ смт. Кострижівка</t>
  </si>
  <si>
    <t>ЧЕРНІВЕЦЬКА область, ЗАСТАВНІВСЬКИЙ район, смт. КОСТРИЖІВКА, вулиця Буковинська, 19</t>
  </si>
  <si>
    <t>f8edd746-1a02-476b-a263-cc3e9647864b</t>
  </si>
  <si>
    <t>Амбулаторія ЗПСМ Бродівської ЦРЛ</t>
  </si>
  <si>
    <t>f8ee63e9-645c-4fc6-9be9-2942e07bcf3d</t>
  </si>
  <si>
    <t>Кабінет амбулаторного прийому в с. Землянка Амбулаторії ЗПСМ с. Шевченкове</t>
  </si>
  <si>
    <t>ЗЕМЛЯНКА</t>
  </si>
  <si>
    <t>СУМСЬКА область, ГЛУХІВСЬКИЙ район, село ЗЕМЛЯНКА, вулиця Воронізький Шлях, 36А</t>
  </si>
  <si>
    <t>f8f0fe0e-16c5-4bb2-8a49-fb11db9cb39f</t>
  </si>
  <si>
    <t>ПЗ с. Хорошки</t>
  </si>
  <si>
    <t>ХОРОШКИ</t>
  </si>
  <si>
    <t>ПОЛТАВСЬКА область, село ХОРОШКИ, вулиця Миру, 23 А</t>
  </si>
  <si>
    <t>f8f389f8-7986-4d3c-9faa-138018bcdfb3</t>
  </si>
  <si>
    <t>Кабінет терапевта, "Терапія"</t>
  </si>
  <si>
    <t>РІВНЕНСЬКА область, місто ОСТРОГ, вулиця Вулиця Татарська, 179-Б</t>
  </si>
  <si>
    <t>f8f39e0f-2980-4b37-84e6-1d00e6745ea5</t>
  </si>
  <si>
    <t>ЧЕРНІГІВСЬКА область, місто НІЖИН, вулиця Шевченка, 109/1</t>
  </si>
  <si>
    <t>f9043316-eeef-4fc3-ac34-8cac1d435a96</t>
  </si>
  <si>
    <t>Амбулаторія загальної практики сімейної медицини с. Торговиця</t>
  </si>
  <si>
    <t>ІВАНО-ФРАНКІВСЬКА область, ГОРОДЕНКІВСЬКИЙ район, село ТОРГОВИЦЯ, вулиця Шевченка , 3</t>
  </si>
  <si>
    <t>f90b61ed-de8e-4863-8b00-018e8a9b2ec7</t>
  </si>
  <si>
    <t>Фельдшерський пункт село Стара Гута</t>
  </si>
  <si>
    <t>ЖИТОМИРСЬКА область, БАРАНІВСЬКИЙ район, село СТАРА ГУТА,  Шкільна, 10</t>
  </si>
  <si>
    <t>f90db588-e9eb-4ffa-bf91-d72e390854cc</t>
  </si>
  <si>
    <t>ЛЬВІВСЬКА область, місто СТАРИЙ САМБІР, вулиця Площа Ринок, 1</t>
  </si>
  <si>
    <t>f912559c-d646-43c1-9b88-52ec2e49cb24</t>
  </si>
  <si>
    <t>АЗПСМ с.Огіївка</t>
  </si>
  <si>
    <t>ХАРКІВСЬКА область, САХНОВЩИНСЬКИЙ район, село ОГІЇВКА, вулиця Пожидаєва, 7</t>
  </si>
  <si>
    <t>f912ee7d-4eae-429f-9090-bea41acfde1d</t>
  </si>
  <si>
    <t>Комунальне некомерційне підприємство "Центр первинної медико-санітарної допомоги №3" Шевченківського району міста Києва  амбулаторія №7 (активний)</t>
  </si>
  <si>
    <t>f9175790-610f-4936-b8cc-ef31b4755a2e</t>
  </si>
  <si>
    <t>Амбулаторія ЗПСМ  №1</t>
  </si>
  <si>
    <t>ОДЕСЬКА область, місто ОДЕСА, вулиця Добровольского, 159</t>
  </si>
  <si>
    <t>f919b3c2-3415-49a9-b5e7-cef59b7ab017</t>
  </si>
  <si>
    <t>ІВАНО-ФРАНКІВСЬКА область, смт. КУТИ, вулиця Павлика, 1а</t>
  </si>
  <si>
    <t>f91e1af4-fbe1-4575-8301-2852307cdba0</t>
  </si>
  <si>
    <t>Кременецька станція, Збаразька підстанція, пункт базування бригади с.Заруддя</t>
  </si>
  <si>
    <t>ТЕРНОПІЛЬСЬКА область, село ЗАРУДДЯ, вулиця Грушевського, 5а</t>
  </si>
  <si>
    <t>f921928b-f279-4219-bb4e-351af04b9d2b</t>
  </si>
  <si>
    <t>Амбулаторія загальної практики-сімейної медицини смт.Краснопавлівка</t>
  </si>
  <si>
    <t>КРАСНОПАВЛІВКА</t>
  </si>
  <si>
    <t>ХАРКІВСЬКА область, ЛОЗІВСЬКИЙ район, смт. КРАСНОПАВЛІВКА, вулиця Конституції, 13</t>
  </si>
  <si>
    <t>f92505db-4d62-405d-83f7-a1b0bd213b27</t>
  </si>
  <si>
    <t>Тютюнниківська амбулаторія загальної практики сімейної медицини</t>
  </si>
  <si>
    <t>ТЮТЮННИКИ</t>
  </si>
  <si>
    <t>ЖИТОМИРСЬКА область, ЧУДНІВСЬКИЙ район, село ТЮТЮННИКИ, вулиця Лонського, 36</t>
  </si>
  <si>
    <t>f9265d93-d2f1-4162-b1be-b53b2859b814</t>
  </si>
  <si>
    <t>f927107e-494b-4c40-a740-75248e7071ce</t>
  </si>
  <si>
    <t>Філія №4 Комунальне некомерційне підприємство "Консультативно-діагностичний центр" Святошинського району м. Києва</t>
  </si>
  <si>
    <t>f92b7c1c-fe18-440a-bb61-d4ed7f537cac</t>
  </si>
  <si>
    <t>ФП с. Лисогора</t>
  </si>
  <si>
    <t>ЛИСОГОРА</t>
  </si>
  <si>
    <t>ВІННИЦЬКА область, ВІННИЦЬКИЙ район, село ЛИСОГОРА, вулиця Ярослава Мудрого, 5</t>
  </si>
  <si>
    <t>f92e1230-b34c-452a-b5b6-b68e58e04b8b</t>
  </si>
  <si>
    <t>ВІННИЦЬКА область, ІЛЛІНЕЦЬКИЙ район, село ВОЛОДИМИРІВКА, вулиця Центральна, 1</t>
  </si>
  <si>
    <t>f93481b5-dad6-4930-af05-3bcb54d912a0</t>
  </si>
  <si>
    <t>Кабінет лікаря загальної практики - сімейної медицини</t>
  </si>
  <si>
    <t>f9387871-5b23-4eb0-8af1-02aec74c6874</t>
  </si>
  <si>
    <t>КОМУНАЛЬНЕ НЕКОМЕРЦІЙНЕ ПІДПРИЄМСТВО " БОРІВСЬКА ЦЕНТРАЛЬНА ЛІКАРНЯ БОРІВСЬКОЇ СЕЛИЩНОЇ РАДИ " вул.Миру 34</t>
  </si>
  <si>
    <t>f93ba61c-b6d6-42b6-87af-64689dbbe0cc</t>
  </si>
  <si>
    <t>РІВНЕНСЬКА область, місто РІВНЕ, вулиця Грушевського, 11</t>
  </si>
  <si>
    <t>f9417db8-5e8b-460b-bb3a-c93a3756c4ca</t>
  </si>
  <si>
    <t>КОМАРІВЦІ</t>
  </si>
  <si>
    <t>ЧЕРНІВЕЦЬКА область, СТОРОЖИНЕЦЬКИЙ район, село КОМАРІВЦІ, вулиця Центральна, 1</t>
  </si>
  <si>
    <t>f9446c93-463a-49bd-925e-f90ed41c5d97</t>
  </si>
  <si>
    <t>АМБУЛАТОРІЯ ЗАГАЛЬНОЇ ПРАКТИКИ-СІМЕЙНОЇ МЕДИЦИНИ с.Комишівка</t>
  </si>
  <si>
    <t>КОМИШІВКА</t>
  </si>
  <si>
    <t>ОДЕСЬКА область, ІЗМАЇЛЬСЬКИЙ район, село КОМИШІВКА, вулиця Суворова, 75</t>
  </si>
  <si>
    <t>f9451791-bebe-4c61-bd71-31f33578bd27</t>
  </si>
  <si>
    <t>Комунальне некомерційне підприємство Харківської обласної ради  "Обласна стоматологічна поліклініка"(вул. Трінклера, буд 6)</t>
  </si>
  <si>
    <t>ХАРКІВСЬКА область, місто ХАРКІВ, вулиця Трінклера, 6</t>
  </si>
  <si>
    <t>f945392e-32ed-4eec-a101-31f14ad16024</t>
  </si>
  <si>
    <t>Гатнянська АЗПСМ</t>
  </si>
  <si>
    <t>ГАТНЕ</t>
  </si>
  <si>
    <t>КИЇВСЬКА область, КИЄВО-СВЯТОШИНСЬКИЙ район, село ГАТНЕ, вулиця Івана Франка, 4</t>
  </si>
  <si>
    <t>f948ce15-43b3-4cc1-973a-10292b1dabd1</t>
  </si>
  <si>
    <t>Фельдшерський пункт с. Стоянове</t>
  </si>
  <si>
    <t>СТОЯНЕВЕ</t>
  </si>
  <si>
    <t>ОДЕСЬКА область, ВЕЛИКОМИХАЙЛІВСЬКИЙ район, село СТОЯНЕВЕ, вулиця Центральна, 35</t>
  </si>
  <si>
    <t>f94c4b40-c976-42ee-8c1c-3a0cc43f46cb</t>
  </si>
  <si>
    <t>ФОП Бакликова І.О.</t>
  </si>
  <si>
    <t>СУМСЬКА область, місто ЛЕБЕДИН, вулиця Карпова, 18</t>
  </si>
  <si>
    <t>f94cd06e-4237-4751-a031-5b709e7550a3</t>
  </si>
  <si>
    <t>Комунальне некомерційне підприємство "Центр первинної медико-санітарної допомоги № 1"Шевченківського району  міста Києва амбулаторія ЗПСМ № 1</t>
  </si>
  <si>
    <t>f952aac4-d78c-4336-9688-d3f23a564fd6</t>
  </si>
  <si>
    <t>Каплівська амбулаторія загальної практики сімейної медицини</t>
  </si>
  <si>
    <t>КАПЛІВКА</t>
  </si>
  <si>
    <t>ЧЕРНІВЕЦЬКА область, ХОТИНСЬКИЙ район, село КАПЛІВКА, вулиця Українська, 16В</t>
  </si>
  <si>
    <t>f95a269b-c387-4b7c-923b-7c30e3fab45d</t>
  </si>
  <si>
    <t>АЗПСМ Курне</t>
  </si>
  <si>
    <t>КУРНЕ</t>
  </si>
  <si>
    <t>ЖИТОМИРСЬКА область, ПУЛИНСЬКИЙ район, село КУРНЕ, вулиця Ценральна, 2</t>
  </si>
  <si>
    <t>f966c889-e07f-4693-864e-168fc8afea0f</t>
  </si>
  <si>
    <t>Фельдшерський пункт с. Мигаї</t>
  </si>
  <si>
    <t>МИГАЇ</t>
  </si>
  <si>
    <t>ОДЕСЬКА область, ВЕЛИКОМИХАЙЛІВСЬКИЙ район, село МИГАЇ, вулиця Центральна, 12</t>
  </si>
  <si>
    <t>f96e3817-b368-4290-b4c7-7d32fefbf86c</t>
  </si>
  <si>
    <t>АЗПСМ с. Москалівка</t>
  </si>
  <si>
    <t>ТЕРНОПІЛЬСЬКА область, ЛАНОВЕЦЬКИЙ район, село МОСКАЛІВКА, вулиця ШЕВЧЕНКА, 21</t>
  </si>
  <si>
    <t>f96ef9a7-3d30-47e7-9c24-4d3ec9724297</t>
  </si>
  <si>
    <t>f9704d8f-5591-4fc8-a2fc-59acf4427ef8</t>
  </si>
  <si>
    <t>Голобородьківський ФАП</t>
  </si>
  <si>
    <t>ГОЛОБОРОДЬКІВСЬКЕ</t>
  </si>
  <si>
    <t>ПОЛТАВСЬКА область, КАРЛІВСЬКИЙ район, селище ГОЛОБОРОДЬКІВСЬКЕ, вулиця Набережна, 1а</t>
  </si>
  <si>
    <t>f974b53a-af59-4846-b1bc-87e01785dafd</t>
  </si>
  <si>
    <t>Структурний підрозділ 'Міська дитяча поліклініка' Педіатричне відділення №8</t>
  </si>
  <si>
    <t>ІВАНО-ФРАНКІВСЬКА область, місто ІВАНО-ФРАНКІВСЬК, вулиця Сорохтея, 41 а</t>
  </si>
  <si>
    <t>f98193d4-c92c-473b-b447-780b87d34727</t>
  </si>
  <si>
    <t>f986e11e-6132-43d1-91a3-e9b725553b26</t>
  </si>
  <si>
    <t>Фельдшерсько-акушерський пункт с. Анатолівка</t>
  </si>
  <si>
    <t>АНАТОЛІВКА</t>
  </si>
  <si>
    <t>ОДЕСЬКА область, БЕРЕЗІВСЬКИЙ район, село АНАТОЛІВКА, вулиця Центральна, 37</t>
  </si>
  <si>
    <t>f989df68-a8f2-46bd-9d45-2fdf5edf0781</t>
  </si>
  <si>
    <t>Оженинська лікарська амбулаторія загальної практики сімейної медицини Острозького районного центру ПМСД с Оженин.  вул. Заводська, 25Б</t>
  </si>
  <si>
    <t>ОЖЕНИН</t>
  </si>
  <si>
    <t>РІВНЕНСЬКА область, село ОЖЕНИН, вулиця Заводська, 25Б</t>
  </si>
  <si>
    <t>f98a510e-29a8-4386-83b7-703f54879c66</t>
  </si>
  <si>
    <t>Фельдшерський пункт села Маліївка</t>
  </si>
  <si>
    <t>ХАРКІВСЬКА область, БОРІВСЬКИЙ район, село МАЛІЇВКА, вулиця Т.Шевченка, 24</t>
  </si>
  <si>
    <t>f990caf3-b4f1-43ca-8db5-bdf4571f53ea</t>
  </si>
  <si>
    <t>Центр первинної медико-санітарної допомоги Баштанського району</t>
  </si>
  <si>
    <t>f9920dee-ae08-494f-9ed0-7699f9302894</t>
  </si>
  <si>
    <t>КНП «Вінницька центральна районна клінічна лікарня» смт.Вороновиця</t>
  </si>
  <si>
    <t>f9968be5-3b71-4578-b276-d1dd5d6e471d</t>
  </si>
  <si>
    <t>Вишнівчицька АЗПСМ</t>
  </si>
  <si>
    <t>ТЕРНОПІЛЬСЬКА область, село ВИШНІВЧИК, вулиця Йосипа Сліпого, 77</t>
  </si>
  <si>
    <t>f99730aa-9159-4c4a-a789-0417afe7a8b2</t>
  </si>
  <si>
    <t>Місце надання послуг 7 (ДНІПРО, Батумська, 13)</t>
  </si>
  <si>
    <t>f9ace9ff-a08b-4c6b-b0c8-2d68a9080636</t>
  </si>
  <si>
    <t>Нагірненська  сільська лікарська  амбулаторія загальної  практики  сімейної  медицини</t>
  </si>
  <si>
    <t>НАГІРНЕ</t>
  </si>
  <si>
    <t>ОДЕСЬКА область, РЕНІЙСЬКИЙ район, село НАГІРНЕ, вулиця Набережна, 16</t>
  </si>
  <si>
    <t>f9b0ca71-6b41-4551-bc7b-bbec508d54fa</t>
  </si>
  <si>
    <t>Урологічне відділення</t>
  </si>
  <si>
    <t>ДОНЕЦЬКА область, місто СЛОВ'ЯНСЬК, вулиця ШЕВЧЕНКА, 40а</t>
  </si>
  <si>
    <t>f9b22a88-39ba-400f-9dcb-61849a514e6f</t>
  </si>
  <si>
    <t>ЧЕРКАСЬКА область, місто УМАНЬ, вулиця Незалежності, 57</t>
  </si>
  <si>
    <t>f9b87300-3784-49ba-b597-763f207ea148</t>
  </si>
  <si>
    <t>Пирятинська амбулаторія загальної практики - сімейної медицини</t>
  </si>
  <si>
    <t>f9b8da4a-61a3-4a74-a034-8ffa50faa614</t>
  </si>
  <si>
    <t>3. Комунальне некомерційне підприємство Миколаївської міської ради «Міська дитяча лікарня № 2»</t>
  </si>
  <si>
    <t>f9ba8bdf-0817-47b6-9094-4b9a7232c4a6</t>
  </si>
  <si>
    <t>Амбулаторія ЗПСМ №11  КНП "ЦПМСД №1" Голосіївського району міста Києва</t>
  </si>
  <si>
    <t>М.КИЇВ, місто КИЇВ, вулиця Пирогівський шлях, 148</t>
  </si>
  <si>
    <t>f9bb063b-4b2c-45f0-81b2-0529712f742b</t>
  </si>
  <si>
    <t>Фельдшерсько - акушерський пункт села Милостів</t>
  </si>
  <si>
    <t>МИЛОСТІВ</t>
  </si>
  <si>
    <t>РІВНЕНСЬКА область, РІВНЕНСЬКИЙ район, село МИЛОСТІВ, вулиця Троїцка, 38</t>
  </si>
  <si>
    <t>f9bb6308-55cf-4b36-9bcc-7b99ec94be95</t>
  </si>
  <si>
    <t>АМБУЛАТОРІЯ ЗАГАЛЬНОЇ ПРАКТИКИ СІМЕЙНОЇ МЕДИЦИНИ с.ДОБРЯНСЬКЕ</t>
  </si>
  <si>
    <t>СУМСЬКА область, ВЕЛИКОПИСАРІВСЬКИЙ район, село ДОБРЯНСЬКЕ, вулиця Гришівка, 4а</t>
  </si>
  <si>
    <t>f9c18406-0572-498e-a25a-e391846e4f98</t>
  </si>
  <si>
    <t>Амбулаторія ЗПСМ № 1 м. Кривий Ріг (КНП "ЦПМСД № 3" Криворізької МР)</t>
  </si>
  <si>
    <t>ДНІПРОПЕТРОВСЬКА область, місто КРИВИЙ РІГ, вулиця Женевська, 6Б</t>
  </si>
  <si>
    <t>f9c20b8f-dc78-40a3-962e-0330da4439c0</t>
  </si>
  <si>
    <t>ДОНЕЦЬКА область, смт. МАНГУШ, проспект Миру, 38</t>
  </si>
  <si>
    <t>f9c63af8-6b81-4a6a-a597-ce3b2dc83437</t>
  </si>
  <si>
    <t>кабінет чергового лікаря (корпус ІІ)</t>
  </si>
  <si>
    <t>f9caf1eb-83cc-4126-82e0-ea0064684330</t>
  </si>
  <si>
    <t>Фельдшерсько-акушерський пункт с.Гробище</t>
  </si>
  <si>
    <t>ГРОБИЩЕ</t>
  </si>
  <si>
    <t>ЧЕРНІВЕЦЬКА область, ПУТИЛЬСЬКИЙ район, село ГРОБИЩЕ, вулиця Гробищанська, 11</t>
  </si>
  <si>
    <t>f9cdce6f-1453-419a-8b09-104883fdf7dc</t>
  </si>
  <si>
    <t>Ріпківська АЗПСМ</t>
  </si>
  <si>
    <t>ХМЕЛЬНИЦЬКА область, ІЗЯСЛАВСЬКИЙ район, село РІПКИ, вулиця Горанська, 8</t>
  </si>
  <si>
    <t>f9d04914-2e2a-48ea-80fa-5e579d6b57dc</t>
  </si>
  <si>
    <t>ФП с.Шевченко (Лікарська амбулаторія ЗПСМ м.Апостолове)</t>
  </si>
  <si>
    <t>ДНІПРОПЕТРОВСЬКА область, АПОСТОЛІВСЬКИЙ район, село ШЕВЧЕНКО, вулиця Молодіжна, 4</t>
  </si>
  <si>
    <t>f9d0a4b2-2be8-4354-9109-e4e8929b1c1a</t>
  </si>
  <si>
    <t>мобільна бригада ПЛР</t>
  </si>
  <si>
    <t>f9d135cf-1649-4390-b669-c5aec42720db</t>
  </si>
  <si>
    <t>Амбулаторія загальної практики - сімейної медицини с.Росава</t>
  </si>
  <si>
    <t>РОСАВА</t>
  </si>
  <si>
    <t>КИЇВСЬКА область, МИРОНІВСЬКИЙ район, село РОСАВА, вулиця Центральна, 57а</t>
  </si>
  <si>
    <t>f9d751a8-59f7-4e7a-85ed-db73c7c5a82b</t>
  </si>
  <si>
    <t>Комунальне некомерційне підприємство "Славутицька міська лікарня" Славутицької міської ради</t>
  </si>
  <si>
    <t>f9ddc157-7e7b-4b31-a7f0-f3a5db34682b</t>
  </si>
  <si>
    <t>Коломийська станція ЕШМД</t>
  </si>
  <si>
    <t>ІВАНО-ФРАНКІВСЬКА область, місто КОЛОМИЯ, вулиця Чайковського, 10</t>
  </si>
  <si>
    <t>f9dfcb30-d9db-433a-b4fd-878d44179f20</t>
  </si>
  <si>
    <t>Відділення відновлювального лікування</t>
  </si>
  <si>
    <t>ДНІПРОПЕТРОВСЬКА область, місто ЖОВТІ ВОДИ, вулиця Маяковського, 63а</t>
  </si>
  <si>
    <t>f9e53e17-70fd-4eff-adc8-49c96b9c2941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</si>
  <si>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"Радехів" пункт "Лопатин"</t>
  </si>
  <si>
    <t>ЛЬВІВСЬКА область, смт. ЛОПАТИН, вулиця Січових Стрільців, 21</t>
  </si>
  <si>
    <t>f9e61cb3-caeb-49ae-8b6a-74bce74e51f6</t>
  </si>
  <si>
    <t>f9eae6d6-b3ef-4b11-a25e-d332b61c8e30</t>
  </si>
  <si>
    <t>міська амбулаторія ЗПСМ м. Лиман</t>
  </si>
  <si>
    <t>ДОНЕЦЬКА область, місто ЛИМАН, вулиця Незалежності, 64а</t>
  </si>
  <si>
    <t>f9ed3a0a-e5b5-4bd3-94c0-377afafbdea8</t>
  </si>
  <si>
    <t>Брацлавська ЛА ЗПСМ</t>
  </si>
  <si>
    <t>БРАЦЛАВ</t>
  </si>
  <si>
    <t>ВІННИЦЬКА область, НЕМИРІВСЬКИЙ район, смт. БРАЦЛАВ, вулиця Соборна, 65</t>
  </si>
  <si>
    <t>f9ed8556-41da-47a6-bbcf-b0137e7fd6e9</t>
  </si>
  <si>
    <t>Амбулаторія загальної практики сімейної медицини № 6</t>
  </si>
  <si>
    <t>ДНІПРОПЕТРОВСЬКА область, місто ПАВЛОГРАД, вулиця Днiпровська, 348</t>
  </si>
  <si>
    <t>f9f2b266-337d-4f62-9d6f-83778320ee47</t>
  </si>
  <si>
    <t>Темрюцька амбулаторія загальної практики-сімейної медицини</t>
  </si>
  <si>
    <t>ТЕМРЮК</t>
  </si>
  <si>
    <t>ДОНЕЦЬКА область, НІКОЛЬСЬКИЙ район, село ТЕМРЮК, вулиця Шкільна, 25 а</t>
  </si>
  <si>
    <t>f9fb2928-f5b6-4e0e-befd-8dfc9ba1a1f6</t>
  </si>
  <si>
    <t>Озерянська СЛА ЗПСМ</t>
  </si>
  <si>
    <t>ЧЕРНІГІВСЬКА область, ВАРВИНСЬКИЙ район, село ОЗЕРЯНИ, вулиця Українська, 72</t>
  </si>
  <si>
    <t>f9fbe737-1190-428a-afd4-068d3cb91e1e</t>
  </si>
  <si>
    <t>Структурний підрозділ 'Міська дитяча поліклініка' Педіатричне відділення №1</t>
  </si>
  <si>
    <t>ІВАНО-ФРАНКІВСЬКА область, місто ІВАНО-ФРАНКІВСЬК, вулиця Мазепи, 179</t>
  </si>
  <si>
    <t>fa08f662-c4d7-4023-8fc1-5dca943ec68b</t>
  </si>
  <si>
    <t>Фельдшерський пункт  с.Сущани</t>
  </si>
  <si>
    <t>СУЩАНИ</t>
  </si>
  <si>
    <t>ЖИТОМИРСЬКА область, село СУЩАНИ, вулиця С.Шепетька, 23 Б</t>
  </si>
  <si>
    <t>fa0c5044-9a77-4411-af60-62e67bb8f837</t>
  </si>
  <si>
    <t>К.Лагерська АЗПСМ</t>
  </si>
  <si>
    <t>КОЗАЧІ ЛАГЕРІ</t>
  </si>
  <si>
    <t>ХЕРСОНСЬКА область, ОЛЕШКІВСЬКИЙ район, село КОЗАЧІ ЛАГЕРІ, вулиця Мічуріна, 114</t>
  </si>
  <si>
    <t>fa222534-2efe-45bc-8dce-86c95c3cbce2</t>
  </si>
  <si>
    <t>Здолбунівська АЗПСМ №3</t>
  </si>
  <si>
    <t>РІВНЕНСЬКА область, ЗДОЛБУНІВСЬКИЙ район, місто ЗДОЛБУНІВ, вулиця Старицького М., 13</t>
  </si>
  <si>
    <t>fa23bb70-4cab-462b-9a6c-951d4ecbf61f</t>
  </si>
  <si>
    <t>Н. Обіходівська ЛА ЗПСМ</t>
  </si>
  <si>
    <t>НОВІ ОБИХОДИ</t>
  </si>
  <si>
    <t>ВІННИЦЬКА область, НЕМИРІВСЬКИЙ район, село НОВІ ОБИХОДИ, вулиця Мельника, 31</t>
  </si>
  <si>
    <t>fa28c91f-cc60-4230-ae06-c765cdbc9953</t>
  </si>
  <si>
    <t>ФП с.Дібрівка</t>
  </si>
  <si>
    <t>КИЇВСЬКА область, БОГУСЛАВСЬКИЙ район, село ДІБРІВКА, вулиця НАБЕРЕЖНА, 1</t>
  </si>
  <si>
    <t>fa2e389c-28ba-4b91-a36a-be8514368cfc</t>
  </si>
  <si>
    <t>fa313124-563b-4b41-888d-2d98e1ffc8e2</t>
  </si>
  <si>
    <t>Сукачівський фельдшерсько-акушерський пункт</t>
  </si>
  <si>
    <t>ВОЛИНСЬКА область, СТАРОВИЖІВСЬКИЙ район, село СУКАЧІ, вулиця Шевченка, 23</t>
  </si>
  <si>
    <t>fa35b7e9-0ca3-45ae-b101-521cea0bd928</t>
  </si>
  <si>
    <t>КНП "П'ятий Черкаський міський центр первинної медико-санітарної допомоги"</t>
  </si>
  <si>
    <t>ЧЕРКАСЬКА область, місто ЧЕРКАСИ, вулиця 30 років Перемоги, 20</t>
  </si>
  <si>
    <t>fa3ac67d-c791-45a0-9c37-95f36ca2dab8</t>
  </si>
  <si>
    <t>fa3d09fa-c3e4-4325-ae6e-4af128640bb8</t>
  </si>
  <si>
    <t>Загальноосвітня школа № 7</t>
  </si>
  <si>
    <t>ОДЕСЬКА область, місто ЧОРНОМОРСЬК, проспект Миру, 43-а</t>
  </si>
  <si>
    <t>fa3d7657-b41f-4082-95e0-6c61de0af790</t>
  </si>
  <si>
    <t>Амбулаторія № 4 КУ "ЦПМСД № 2"</t>
  </si>
  <si>
    <t>fa3fcebc-6c56-4f88-bb85-dedc0f6990a3</t>
  </si>
  <si>
    <t>Фельдшерський пункт с.Межиліска</t>
  </si>
  <si>
    <t>МЕЖИЛІСКА</t>
  </si>
  <si>
    <t>ЖИТОМИРСЬКА область, НАРОДИЦЬКИЙ район, село МЕЖИЛІСКА, вулиця Шкільна, 50а</t>
  </si>
  <si>
    <t>fa46162e-8bc3-402a-b0a5-10a1e7199d8e</t>
  </si>
  <si>
    <t>Пункт невідкладної медичної допомоги вдома</t>
  </si>
  <si>
    <t>fa48ecd1-f0dd-4da0-8b82-2f73185195f6</t>
  </si>
  <si>
    <t>Амбуларія с.Розтоки</t>
  </si>
  <si>
    <t>ЗАКАРПАТСЬКА область, РАХІВСЬКИЙ район, село РОЗТОКИ, вулиця буд., 280</t>
  </si>
  <si>
    <t>fa4d7775-285f-4dcf-b18d-06adc7fae05a</t>
  </si>
  <si>
    <t>Центр сімейної медицини "Креденс"</t>
  </si>
  <si>
    <t>ОДЕСЬКА область, місто ОДЕСА, вулиця Академіка Воробйова, 5а</t>
  </si>
  <si>
    <t>fa514392-0b0c-4b88-919c-507b61058b53</t>
  </si>
  <si>
    <t>Фтизіопульмонологічне відділення для дорослих</t>
  </si>
  <si>
    <t>ІВАНО-ФРАНКІВСЬКА область, смт. ВОРОХТА, вулиця Височана, 37</t>
  </si>
  <si>
    <t>fa5537e8-deb1-4d07-b9aa-d202c396e788</t>
  </si>
  <si>
    <t>Фельдшерський пункт с.Мар'янівка комунального некомерційного підприємства "Амбулаторія загальної практики - сімейної медицини Тавричанської сільської ради Каховського району Херсонської області"</t>
  </si>
  <si>
    <t>ХЕРСОНСЬКА область, КАХОВСЬКИЙ район, село МАР'ЯНІВКА, вулиця Терешкової, 19</t>
  </si>
  <si>
    <t>fa59ed49-fbe5-46a1-a62b-39a71a2b08b5</t>
  </si>
  <si>
    <t>ПОЛТАВСЬКА область, місто МИРГОРОД, вулиця Гоголя, 149-а</t>
  </si>
  <si>
    <t>fa5dd3b4-0f75-4c83-b33d-16ee53fc58a4</t>
  </si>
  <si>
    <t>Вільхуватський ФП</t>
  </si>
  <si>
    <t>ПОЛТАВСЬКА область, ЧУТІВСЬКИЙ район, село ВІЛЬХУВАТКА, вулиця Нагірна, 81</t>
  </si>
  <si>
    <t>fa69ec01-8793-4553-af29-9d787563e3bf</t>
  </si>
  <si>
    <t>ЧЕРНІВЕЦЬКА область, НОВОСЕЛИЦЬКИЙ район, місто НОВОСЕЛИЦЯ, вулиця ПРОВУЛОК КАРАМЗІНА, 1</t>
  </si>
  <si>
    <t>fa6c68df-c731-4605-b9d6-80305f7c61d2</t>
  </si>
  <si>
    <t>ХЕРСОНСЬКА область, НОВОТРОЇЦЬКИЙ район, село ОЛЕКСАНДРІВКА, вулиця Центральна, 31</t>
  </si>
  <si>
    <t>fa73c42a-ff25-41d4-8e87-6e9295b98525</t>
  </si>
  <si>
    <t>Фельдшерсько-акушерський пункт с.Острожани</t>
  </si>
  <si>
    <t>ОСТРОЖАНИ</t>
  </si>
  <si>
    <t>ЧЕРКАСЬКА область, ЖАШКІВСЬКИЙ район, село ОСТРОЖАНИ, вулиця Центральна, 8</t>
  </si>
  <si>
    <t>fa7f9672-5b2b-4fa8-beba-145d99ba48f3</t>
  </si>
  <si>
    <t>fa8a27e3-da73-4944-90b3-e89585f80985</t>
  </si>
  <si>
    <t>Великоглушанська АЗПСМ</t>
  </si>
  <si>
    <t>ВОЛИНСЬКА область, ЛЮБЕШІВСЬКИЙ район, село ВЕЛИКА ГЛУША, вулиця Лесі Українки, 3</t>
  </si>
  <si>
    <t>fa8cb38f-d432-420c-a724-caddda0ebf8c</t>
  </si>
  <si>
    <t>Амбулаторія загальної практики - сімейної медицини с. Клюшниківка</t>
  </si>
  <si>
    <t>ПОЛТАВСЬКА область, МИРГОРОДСЬКИЙ район, село КЛЮШНИКІВКА, вулиця Жовтнева, 33-а</t>
  </si>
  <si>
    <t>fa9c6c53-1160-4e7f-91ca-59c2e87edd71</t>
  </si>
  <si>
    <t>Нижньоворітська амбулаторія загальної практики-сімейної медицини</t>
  </si>
  <si>
    <t>НИЖНІ ВОРОТА</t>
  </si>
  <si>
    <t>ЗАКАРПАТСЬКА область, ВОЛОВЕЦЬКИЙ район, село НИЖНІ ВОРОТА, вулиця Центральна, 79</t>
  </si>
  <si>
    <t>fa9f963e-46d2-443c-b31f-67adaf61b9b9</t>
  </si>
  <si>
    <t>Фельдшерсько-акушерський пункт села Трубиці</t>
  </si>
  <si>
    <t>ТРУБИЦІ</t>
  </si>
  <si>
    <t>РІВНЕНСЬКА область, КОСТОПІЛЬСЬКИЙ район, село ТРУБИЦІ, вулиця Героїв УПА, 5а</t>
  </si>
  <si>
    <t>faa87506-b225-4b95-9465-d6aec74832cd</t>
  </si>
  <si>
    <t>faa8cf10-5be0-443e-baff-6522277b0c9e</t>
  </si>
  <si>
    <t>Комунальне некомерційне підприємство "Криворізький міський клінічний пологовий будинок №1" Криворізької міської ради</t>
  </si>
  <si>
    <t>ДНІПРОПЕТРОВСЬКА область, місто КРИВИЙ РІГ, площа Визволення, 11</t>
  </si>
  <si>
    <t>faaf1c21-871b-4b6e-a71a-40b622764fe1</t>
  </si>
  <si>
    <t>Ценівська амбулаторія загальної практики сімейної медицини</t>
  </si>
  <si>
    <t>ЦЕНІВ</t>
  </si>
  <si>
    <t>ТЕРНОПІЛЬСЬКА область, село ЦЕНІВ, вулиця Шевченка, 37</t>
  </si>
  <si>
    <t>fabcea0a-fd14-4171-8eb8-3a13c0561f4b</t>
  </si>
  <si>
    <t>АМБУЛАТОРІЯ МОНО ПРАКТИКИ С. БОТІЄВЕ</t>
  </si>
  <si>
    <t>БОТІЄВЕ</t>
  </si>
  <si>
    <t>ЗАПОРІЗЬКА область, ПРИАЗОВСЬКИЙ район, село БОТІЄВЕ, вулиця Христова, 59а</t>
  </si>
  <si>
    <t>fabfa24a-7fbd-43fa-b858-2749dba48988</t>
  </si>
  <si>
    <t>Товариство з обмеженою відповідальністю "Слобожанський центр нефрології"</t>
  </si>
  <si>
    <t>ХАРКІВСЬКА область, місто ХАРКІВ, проспект Московський , 195 літ Д-2</t>
  </si>
  <si>
    <t>fac193cf-b36c-4f7b-bb16-9a5308bb4951</t>
  </si>
  <si>
    <t>ТЕРНОПІЛЬСЬКА область, БУЧАЦЬКИЙ район, місто БУЧАЧ, вулиця вулиця П.Тичини, 2</t>
  </si>
  <si>
    <t>fac4dd87-4c73-4e19-b624-d1d369a0f87d</t>
  </si>
  <si>
    <t>с. Рідківці АЗПСМ</t>
  </si>
  <si>
    <t>РІДКІВЦІ</t>
  </si>
  <si>
    <t>ЧЕРНІВЕЦЬКА область, НОВОСЕЛИЦЬКИЙ район, село РІДКІВЦІ, вулиця Магальська, 2</t>
  </si>
  <si>
    <t>fac6acb2-9ec1-4d02-8cb3-55cd84470394</t>
  </si>
  <si>
    <t>МПТБ с. Глинянець</t>
  </si>
  <si>
    <t>ГЛИНЯНЕЦЬ</t>
  </si>
  <si>
    <t>ВІННИЦЬКА область, НЕМИРІВСЬКИЙ район, село ГЛИНЯНЕЦЬ, вулиця Жученка, 11</t>
  </si>
  <si>
    <t>faca88cc-52ad-4916-b773-21163cc576d9</t>
  </si>
  <si>
    <t>Литвиновицький фельдшерсько-акушерський пункт</t>
  </si>
  <si>
    <t>ЛИТВИНОВИЧІ</t>
  </si>
  <si>
    <t>СУМСЬКА область, КРОЛЕВЕЦЬКИЙ район, село ЛИТВИНОВИЧІ, провулок Шкільний, 8</t>
  </si>
  <si>
    <t>fada640e-4077-4eb2-863c-1cd64adcb6bb</t>
  </si>
  <si>
    <t>ФАП с.Ганьківці Комунального некомерційного підприємства  «Заболотівська районна лікарня» Заболотівської селищної ради об'єднаної територіальної громади</t>
  </si>
  <si>
    <t>ГАНЬКІВЦІ</t>
  </si>
  <si>
    <t>ІВАНО-ФРАНКІВСЬКА область, село ГАНЬКІВЦІ, вулиця Б.Хмельницького, 1а</t>
  </si>
  <si>
    <t>fadf0c4b-e0eb-467c-b08f-f62344affaa8</t>
  </si>
  <si>
    <t>Амбулаторія загальної практики – сімейної медицини № 1</t>
  </si>
  <si>
    <t>fae43210-bbb3-4b00-841a-f2b55db9296a</t>
  </si>
  <si>
    <t>Вязівоцька АЗПСМ (КНП "ЦПМСД" Вербківської СР)</t>
  </si>
  <si>
    <t>ДНІПРОПЕТРОВСЬКА область, ПАВЛОГРАДСЬКИЙ район, село В'ЯЗІВОК, вулиця Чкалова, 24</t>
  </si>
  <si>
    <t>fae81065-2f8d-4f99-a2ac-757702aeddbe</t>
  </si>
  <si>
    <t>КОМУНАЛЬНЕ НЕКОМЕРЦІЙНЕ ПІДПРИЄМСТВО "НОВОАЙДАРСЬКА БАГАТОПРОФІЛЬНА ЛІКАРНЯ"</t>
  </si>
  <si>
    <t>ЛУГАНСЬКА область, НОВОАЙДАРСЬКИЙ район, смт. НОВОАЙДАР, вулиця НЕЗАЛЕЖНОСТІ, 20 з</t>
  </si>
  <si>
    <t>faeeb30f-3504-4c24-acc0-b92228f4a7e2</t>
  </si>
  <si>
    <t>Амбулаторія № 7 м. Слов'янськ КНП Слов'янської міської Ради ''ЦПМСД м. Слов'янська''</t>
  </si>
  <si>
    <t>ДОНЕЦЬКА область, місто СЛОВ'ЯНСЬК, вулиця Донська, 5</t>
  </si>
  <si>
    <t>faef0fe8-aa1c-4fc3-a477-2f7455bb5914</t>
  </si>
  <si>
    <t>Амбулаторія загальної практики - сімейної медицини сел. Покотилівка</t>
  </si>
  <si>
    <t>faf2669c-b50d-4fb5-87ef-bc7b9bd25a60</t>
  </si>
  <si>
    <t>Кременецька станція, Шумська підстанція, пункт базування бригади с.Великі Дедеркали</t>
  </si>
  <si>
    <t>ТЕРНОПІЛЬСЬКА область, село ВЕЛИКІ ДЕДЕРКАЛИ, вулиця хутір Обори, 1</t>
  </si>
  <si>
    <t>faf9ed51-bb7e-4bf3-b79b-02f01d8ebaae</t>
  </si>
  <si>
    <t>Краснопільська амбулаторія загальної практики сімейної медицини</t>
  </si>
  <si>
    <t>КРАСНОПІЛЬ</t>
  </si>
  <si>
    <t>ЖИТОМИРСЬКА область, ЧУДНІВСЬКИЙ район, село КРАСНОПІЛЬ, вулиця Центральна, 48</t>
  </si>
  <si>
    <t>fb01afb5-a155-41d1-a297-89a3456bd8d4</t>
  </si>
  <si>
    <t>АЗПСМ смт. Рокитне</t>
  </si>
  <si>
    <t>КИЇВСЬКА область, РОКИТНЯНСЬКИЙ район, смт. РОКИТНЕ, вулиця Вокзальна, 86</t>
  </si>
  <si>
    <t>fb02a439-cad0-4e17-ac20-32864ebb9cc8</t>
  </si>
  <si>
    <t>ФАП с.Заліски</t>
  </si>
  <si>
    <t>ЗАЛІСКИ</t>
  </si>
  <si>
    <t>ЛЬВІВСЬКА область, ЖИДАЧІВСЬКИЙ район, село ЗАЛІСКИ, вулиця Нова, 4</t>
  </si>
  <si>
    <t>fb0348e1-1e0e-4eec-b8d5-76169be99a56</t>
  </si>
  <si>
    <t>ФОП Савенко Валентина Степанівна (Доктор Смарт)</t>
  </si>
  <si>
    <t>ЛЬВІВСЬКА область, місто ЛЬВІВ, вулиця Генерала Чупринки, 56</t>
  </si>
  <si>
    <t>fb07512a-2f47-43fe-a43c-322b1d523396</t>
  </si>
  <si>
    <t>ХЕРСОНСЬКА область, місто ХЕРСОН, вулиця Нестерова, 1-А</t>
  </si>
  <si>
    <t>fb14896b-e302-4eda-b45d-d037c5584b7f</t>
  </si>
  <si>
    <t>Шарівський ФАП</t>
  </si>
  <si>
    <t>ДНІПРОПЕТРОВСЬКА область, ЦАРИЧАНСЬКИЙ район, село ШАРІВКА, вулиця Весняна, 45</t>
  </si>
  <si>
    <t>fb151670-3382-4c54-839d-498c8778df70</t>
  </si>
  <si>
    <t>Комунальне некомерційне підприємство "Воскресенський центр первинної медичної допомоги" Воскресенська амбулаторія загальної практики сімейної медицини Воскресенської сільської ради Пологівського району Запорізької області</t>
  </si>
  <si>
    <t>ЗАПОРІЗЬКА область, ПОЛОГІВСЬКИЙ район, село ВОСКРЕСЕНКА, вулиця Матросова, 37</t>
  </si>
  <si>
    <t>fb151ef5-6045-4177-8d68-d58454943e16</t>
  </si>
  <si>
    <t>Комунальне некомерційне підприємство "Криворізька міська лікарня №10" Криворізької міської ради</t>
  </si>
  <si>
    <t>fb18d2e9-9170-4687-9da8-b4e743f9f138</t>
  </si>
  <si>
    <t>Лікарська амбулаторія загальної практики сімейної медицини с. Костичі</t>
  </si>
  <si>
    <t>КОСТИЧІ</t>
  </si>
  <si>
    <t>МИКОЛАЇВСЬКА область, БАШТАНСЬКИЙ район, село КОСТИЧІ, вулиця Івана Франка, 8</t>
  </si>
  <si>
    <t>fb1a5e15-666f-4c29-96cb-acd32591cc2c</t>
  </si>
  <si>
    <t>Берегівська АЗПСМ, КНП "Смизький ЦПМСД"</t>
  </si>
  <si>
    <t>БЕРЕГ</t>
  </si>
  <si>
    <t>РІВНЕНСЬКА область, ДУБЕНСЬКИЙ район, село БЕРЕГ, вулиця Дмитра Момотюка, 87А</t>
  </si>
  <si>
    <t>fb1da3eb-3d9c-4727-bb0d-a6bba29749a2</t>
  </si>
  <si>
    <t>Лікарська амбулаторія загальної практики сімейної медицини с. Новоєгорівка</t>
  </si>
  <si>
    <t>МИКОЛАЇВСЬКА область, БАШТАНСЬКИЙ район, село НОВОЄГОРІВКА, вулиця Лесі Українки, 57</t>
  </si>
  <si>
    <t>fb219623-b55b-40aa-83f4-3ed9783d47d2</t>
  </si>
  <si>
    <t>Місце надання послуги 3 терапевтичне відділення</t>
  </si>
  <si>
    <t>ІВАНО-ФРАНКІВСЬКА область, ВЕРХОВИНСЬКИЙ район, смт. ВЕРХОВИНА, вулиця Жаб’євська, 70</t>
  </si>
  <si>
    <t>fb295b31-a285-4771-a875-78faf5279ecd</t>
  </si>
  <si>
    <t>КОМУНАЛЬНЕ ПІДПРИЄМСТВО "БІЛОЗЕРСЬКА ЦЕНТРАЛЬНА РАЙОННА ЛІКАРНЯ"</t>
  </si>
  <si>
    <t>ХЕРСОНСЬКА область, БІЛОЗЕРСЬКИЙ район, смт. БІЛОЗЕРКА, вулиця Карла Маркса, 192</t>
  </si>
  <si>
    <t>fb2bb29e-7782-4f40-a7d4-4b55c9ae0fcc</t>
  </si>
  <si>
    <t>АЗПСМ с. Біла</t>
  </si>
  <si>
    <t>ТЕРНОПІЛЬСЬКА область, ЧОРТКІВСЬКИЙ район, село БІЛА, вулиця Штокалівка, 159</t>
  </si>
  <si>
    <t>fb3516ac-db96-40e0-aab7-902c04d2793e</t>
  </si>
  <si>
    <t>КОМУНАЛЬНЕ НЕКОМЕРЦІЙНЕ ПІДПРИЄМСТВО "МІСЬКА ЛІКАРНЯ №7" ЗАПОРІЗЬКОЇ МІСЬКОЇ РАДИ, м. Запоріжжя, вул. Привокзальна, буд. 9</t>
  </si>
  <si>
    <t>ЗАПОРІЗЬКА область, місто ЗАПОРІЖЖЯ, вулиця ПРИВОКЗАЛЬНА, 9</t>
  </si>
  <si>
    <t>fb3c250a-576b-4a6d-931b-a0f384b7bbf2</t>
  </si>
  <si>
    <t>Погребська амбулаторія загальної практики – сімейної медицини (КНП БРР ЦПМСД)</t>
  </si>
  <si>
    <t>КИЇВСЬКА область, БРОВАРСЬКИЙ район, село ПОГРЕБИ, вулиця Єдності, 57</t>
  </si>
  <si>
    <t>fb3d65ee-a4a6-4628-85a2-bc76cba824b7</t>
  </si>
  <si>
    <t>Амбулаторія смт Чорноморське</t>
  </si>
  <si>
    <t>ОДЕСЬКА область, ЛИМАНСЬКИЙ район, смт. ЧОРНОМОРСЬКЕ, вулиця Гвардійська, 86</t>
  </si>
  <si>
    <t>fb4386d0-393c-4c72-8fb8-7c508f81e6cc</t>
  </si>
  <si>
    <t>Амбулаторія загальної практики-сімейної медицини с.Юрківка</t>
  </si>
  <si>
    <t>ЧЕРКАСЬКА область, УМАНСЬКИЙ район, село ЮРКІВКА, вулиця Садова, 110а</t>
  </si>
  <si>
    <t>fb4c04de-1d73-4998-a46d-b03db77cf414</t>
  </si>
  <si>
    <t>Рукшинська амбулаторія загальної практики сімейної медицини</t>
  </si>
  <si>
    <t>РУКШИН</t>
  </si>
  <si>
    <t>ЧЕРНІВЕЦЬКА область, ХОТИНСЬКИЙ район, село РУКШИН, вулиця Головна, 32</t>
  </si>
  <si>
    <t>fb4ebc5d-b4e1-49ea-aa60-7e8f0c5e41e3</t>
  </si>
  <si>
    <t>Амбулаторія загальної практики - сімейної медицини №5 Чечелівського району,  КНП "ДЦПМСД №7"ДМР</t>
  </si>
  <si>
    <t>ДНІПРОПЕТРОВСЬКА область, ДНІПРО район, місто ДНІПРО, вулиця Краснопільська, 6б</t>
  </si>
  <si>
    <t>fb55ced6-8b1a-4764-b7c4-3247a01ad1c8</t>
  </si>
  <si>
    <t>Фельдшерсько-акушерський пункт с. Ставкове</t>
  </si>
  <si>
    <t>ОДЕСЬКА область, БЕРЕЗІВСЬКИЙ район, село СТАВКОВЕ, вулиця Центральна, 6 а</t>
  </si>
  <si>
    <t>fb630869-662f-4823-95d7-cfc780844442</t>
  </si>
  <si>
    <t>Пункт здоров'я с. Ошихліби</t>
  </si>
  <si>
    <t>ОШИХЛІБИ</t>
  </si>
  <si>
    <t>ЧЕРНІВЕЦЬКА область, КІЦМАНСЬКИЙ район, село ОШИХЛІБИ, вулиця Т. Шевченка, 16</t>
  </si>
  <si>
    <t>fb6362e0-1f16-4a05-8df9-3f2ce08a9cc9</t>
  </si>
  <si>
    <t>fb64e2b4-c90e-4a1e-a022-7a8fb8b5c435</t>
  </si>
  <si>
    <t>Амбулаторія № 6 КУ "ЦПМСД № 2</t>
  </si>
  <si>
    <t>fb656e21-3759-4b5c-955a-23b8403cc103</t>
  </si>
  <si>
    <t>Сімейний лікар лікарні Мечникова</t>
  </si>
  <si>
    <t>fb6e6ac1-de4d-407c-bc13-4cc1bd0e177f</t>
  </si>
  <si>
    <t>Фельдшерсько-акушерський пункт села Новомалин Острозької лікарської амбулаторії загальної практики сімейної медицини №2 "Острозького районного центру ПМСД"</t>
  </si>
  <si>
    <t>НОВОМАЛИН</t>
  </si>
  <si>
    <t>РІВНЕНСЬКА область, село НОВОМАЛИН, вулиця Пампощука, 50</t>
  </si>
  <si>
    <t>fb742336-a8f0-409b-872e-fe19bbf2998a</t>
  </si>
  <si>
    <t>АЗПСМ Орлівська</t>
  </si>
  <si>
    <t>ОРЛОВЕ</t>
  </si>
  <si>
    <t>ХЕРСОНСЬКА область, ВИСОКОПІЛЬСЬКИЙ район, село ОРЛОВЕ, вулиця Івана Богуна, 65а</t>
  </si>
  <si>
    <t>fb78c514-6162-4a1a-bf3a-0dcb33ea274f</t>
  </si>
  <si>
    <t>ЖИТОМИРСЬКА область, НОВОГРАД-ВОЛИНСЬКИЙ район, село РОМАНІВКА, вулиця Шкільна, 21</t>
  </si>
  <si>
    <t>fb7c9bc0-aded-4dd3-b756-8f1e0261e2cc</t>
  </si>
  <si>
    <t>КНП "Чернігівський обласний медичний центр соціально значущих та небезпечних хвороб" ЧОР Прилуцький протитуберкульозний центр</t>
  </si>
  <si>
    <t>fb82aaa8-0381-4b06-a26f-ee8e164faf9a</t>
  </si>
  <si>
    <t>fb8338c7-dd17-45c6-98c1-1aab7e9f897f</t>
  </si>
  <si>
    <t>КНП "Обласний клінічний кардіологічний центр Кіровоградської обласної ради"</t>
  </si>
  <si>
    <t>КІРОВОГРАДСЬКА область, місто КРОПИВНИЦЬКИЙ, вулиця Волкова, 1-А</t>
  </si>
  <si>
    <t>fb858dec-0f14-4218-8373-1baf0c3d0c40</t>
  </si>
  <si>
    <t>MІСЦЕ НАДАННЯ ПОСЛУГ</t>
  </si>
  <si>
    <t>ЧЕРНІВЕЦЬКА область, місто ЧЕРНІВЦІ, вулиця Фастівська, 2</t>
  </si>
  <si>
    <t>fb85a6be-60ce-4820-a02a-568de77d65c7</t>
  </si>
  <si>
    <t>Брилівська АЗПСМ</t>
  </si>
  <si>
    <t>ХЕРСОНСЬКА область, ОЛЕШКІВСЬКИЙ район, смт. БРИЛІВКА, прохід Спортивний, 4</t>
  </si>
  <si>
    <t>fb8eaa81-ebda-4fde-8920-7a6b392cf2b0</t>
  </si>
  <si>
    <t>КП "МІСЬКА СТОМАТОЛОГІЧНА ПОЛІКЛІНІКА" ОЛЕКСАНДРІЙСЬКОЇ МІСЬКОЇ РАДИ (перемога)</t>
  </si>
  <si>
    <t>fb9570a3-1df6-4e52-b7ab-5106a39943a8</t>
  </si>
  <si>
    <t>Відокремлений структурний підрозділ № 1 Товариство з обмеженою відповідальністю "Азовмед+"</t>
  </si>
  <si>
    <t>ДОНЕЦЬКА область, місто МАРІУПОЛЬ, вулиця Казанцева, 18 а</t>
  </si>
  <si>
    <t>fba5c70d-52cf-4744-8cba-5978f6020a42</t>
  </si>
  <si>
    <t>Фельдшерсько-акушерський пункт с.Черемошна</t>
  </si>
  <si>
    <t>ЧЕРЕМОШНА</t>
  </si>
  <si>
    <t>ІВАНО-ФРАНКІВСЬКА область, село ЧЕРЕМОШНА, вулиця Центральна, 59</t>
  </si>
  <si>
    <t>fbaca968-7a86-4cca-a341-f2f49ab95bc7</t>
  </si>
  <si>
    <t>Краснянський фельдшерський пункт</t>
  </si>
  <si>
    <t>ЧЕРНІГІВСЬКА область, ЧЕРНІГІВСЬКИЙ район, село КРАСНЕ, вулиця Садова, 27Б</t>
  </si>
  <si>
    <t>fbb3f51d-4eff-40e1-bb37-54019fdc3d2d</t>
  </si>
  <si>
    <t>Структурний підрозділ "Поліклініка"</t>
  </si>
  <si>
    <t>ІВАНО-ФРАНКІВСЬКА область, місто КОЛОМИЯ, вулиця Мазепи, 134</t>
  </si>
  <si>
    <t>fbbf1a96-dff7-43c0-bc20-035bb0f87914</t>
  </si>
  <si>
    <t>Фельдшерський пункт с. Миколаївка</t>
  </si>
  <si>
    <t>ЧЕРКАСЬКА область, СМІЛЯНСЬКИЙ район, село МИКОЛАЇВКА, вулиця Шкільна, 22</t>
  </si>
  <si>
    <t>fbc3fb76-e076-4e13-9090-f095b07cfa40</t>
  </si>
  <si>
    <t>Фельдшерсько-акушерський пункт с.Нова Еметівка</t>
  </si>
  <si>
    <t>НОВА ЕМЕТІВКА</t>
  </si>
  <si>
    <t>ОДЕСЬКА область, БІЛЯЇВСЬКИЙ район, село НОВА ЕМЕТІВКА, вулиця Нова, 1</t>
  </si>
  <si>
    <t>fbc5346d-ed26-47ae-9612-434122da3a8b</t>
  </si>
  <si>
    <t>Амбулаторія ЗПСМ  с.Велика Балка</t>
  </si>
  <si>
    <t>ВЕЛИКА БАЛКА</t>
  </si>
  <si>
    <t>ОДЕСЬКА область, БІЛЯЇВСЬКИЙ район, село ВЕЛИКА БАЛКА, вулиця ЦЕНТРАЛЬНА, 29</t>
  </si>
  <si>
    <t>fbd02df7-d500-4107-8051-77b546a6c795</t>
  </si>
  <si>
    <t>Комунальне підприємство "ВОЛИНСЬКА ОБЛАСНА ПСИХІАТРИЧНА ЛІКАРНЯ М.ЛУЦЬКА" ВОЛИНСЬКОЇ ОБЛАСНОЇ РАДИ</t>
  </si>
  <si>
    <t>ВОЛИНСЬКА область, КІВЕРЦІВСЬКИЙ район, смт. ОЛИКА, вулиця Замкова, 28</t>
  </si>
  <si>
    <t>fbd2b679-c1b7-4f84-b542-7f4abbf92ca8</t>
  </si>
  <si>
    <t>ПОЛТАВСЬКА область, ХОРОЛЬСЬКИЙ район, село ПАВЛІВКА, вулиця Першотравнева, 12</t>
  </si>
  <si>
    <t>fbdf3981-6c44-43ee-8bc9-4028f8d57328</t>
  </si>
  <si>
    <t>Амбулаторія загальної практики сімейної медицини с. Чорнівка</t>
  </si>
  <si>
    <t>fbe324c8-2248-4c20-bc39-9254fa4907bb</t>
  </si>
  <si>
    <t>3,Комунальне некомерційне підприємство "Криворізька міська лікарня № 16" Криворізької міської ради</t>
  </si>
  <si>
    <t>ДНІПРОПЕТРОВСЬКА область, місто КРИВИЙ РІГ, вулиця Невська, 11</t>
  </si>
  <si>
    <t>fbe9cb95-a8c4-4afe-be0d-596f18835aa4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</si>
  <si>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"Жидачівська" Пункт ЕМД "Ходорів"</t>
  </si>
  <si>
    <t>ЛЬВІВСЬКА область, місто ХОДОРІВ, вулиця Богдана Хмельницького, 14</t>
  </si>
  <si>
    <t>fbedfaa3-2ee9-49c6-aef7-dd7d3089c489</t>
  </si>
  <si>
    <t>Біленченківська амбулаторія загальної практики - сімейної медицини</t>
  </si>
  <si>
    <t>БІЛЕНЧЕНКІВКА</t>
  </si>
  <si>
    <t>ПОЛТАВСЬКА область, село БІЛЕНЧЕНКІВКА, вулиця Центральна, 27</t>
  </si>
  <si>
    <t>fbee7fc2-b765-4d70-a002-e7f651094ab2</t>
  </si>
  <si>
    <t>Амбулаторії загальної практики-сімейної медицини №8</t>
  </si>
  <si>
    <t>ЗАКАРПАТСЬКА область, місто УЖГОРОД, вулиця Грибоєдова, 20 в</t>
  </si>
  <si>
    <t>fbf1593d-83d4-40b5-befe-8f13a8b1324b</t>
  </si>
  <si>
    <t>Дубечненська АЗПСМ</t>
  </si>
  <si>
    <t>ДУБЕЧНЕ</t>
  </si>
  <si>
    <t>ВОЛИНСЬКА область, СТАРОВИЖІВСЬКИЙ район, село ДУБЕЧНЕ, вулиця Незалежності, 55</t>
  </si>
  <si>
    <t>fbf72da2-548b-4066-8ea3-f7e5c6c4781a</t>
  </si>
  <si>
    <t>Лікарська амбулаторія сімейного типу №5 смт. Новодонецьке</t>
  </si>
  <si>
    <t>fbf92e84-2404-4b60-9c9c-89f330cfac73</t>
  </si>
  <si>
    <t>Коровійська АЗПСМ</t>
  </si>
  <si>
    <t>КОРОВІЯ</t>
  </si>
  <si>
    <t>ЧЕРНІВЕЦЬКА область, ГЛИБОЦЬКИЙ район, село КОРОВІЯ, вулиця центральна, 30</t>
  </si>
  <si>
    <t>fc00a962-1036-494f-9334-4dcbd7406af7</t>
  </si>
  <si>
    <t>Кабінет лікаря загальної практики - сімейного лікаря та медичної сестри лікувально-діагностичного центру ПП ПВФ "Ацинус"</t>
  </si>
  <si>
    <t>fc0b75d0-36af-4702-bbf4-c34ad80dd25a</t>
  </si>
  <si>
    <t>АЗПСМ с. Антонівка</t>
  </si>
  <si>
    <t>ХЕРСОНСЬКА область, СКАДОВСЬКИЙ район, селище АНТОНІВКА, прохід Шкільний, 18</t>
  </si>
  <si>
    <t>fc12221c-2b76-4c73-a062-4ec7ab58fd08</t>
  </si>
  <si>
    <t>амбулаторія ЗПСМ с.Карпилівка</t>
  </si>
  <si>
    <t>РІВНЕНСЬКА область, РОКИТНІВСЬКИЙ район, село КАРПИЛІВКА, вулиця Жежука, 2а</t>
  </si>
  <si>
    <t>fc185e49-3789-4f01-9d0b-f12028f77e7e</t>
  </si>
  <si>
    <t>Комунальне некомерційне підприємство "Амбулаторія загальної практики сімейної медицини села Несвоя" Мамалигівської сільської ради Новоселицького району Чернівецької області</t>
  </si>
  <si>
    <t>ЧЕРНІВЕЦЬКА область, НОВОСЕЛИЦЬКИЙ район, село НЕСВОЯ, вулиця Центральна, 42</t>
  </si>
  <si>
    <t>fc1ddcde-2896-4cd9-9c79-5f1f93cea3c7</t>
  </si>
  <si>
    <t>Грозинецька амбулаторія загальної практики сімейної медицини</t>
  </si>
  <si>
    <t>ГРОЗИНЦІ</t>
  </si>
  <si>
    <t>ЧЕРНІВЕЦЬКА область, ХОТИНСЬКИЙ район, село ГРОЗИНЦІ, вулиця Дружби, 7</t>
  </si>
  <si>
    <t>fc2f0b9a-9f18-4b8f-bbca-65cc4dd45a0d</t>
  </si>
  <si>
    <t>Лушницький фельдшерський пункт</t>
  </si>
  <si>
    <t>ЛУШНИКИ</t>
  </si>
  <si>
    <t>СУМСЬКА область, ШОСТКИНСЬКИЙ район, село ЛУШНИКИ, вулиця Толстого, 12</t>
  </si>
  <si>
    <t>fc32d269-89a0-436b-bb08-4f5ccb2b125f</t>
  </si>
  <si>
    <t>Фельдшерський пункт с. Пекурівка</t>
  </si>
  <si>
    <t>ПЕКУРІВКА</t>
  </si>
  <si>
    <t>ЧЕРНІГІВСЬКА область, ГОРОДНЯНСЬКИЙ район, село ПЕКУРІВКА, вулиця Гагаріна, 25</t>
  </si>
  <si>
    <t>fc33169e-6f54-4167-a8fb-5ec471762b21</t>
  </si>
  <si>
    <t>Кабінет зпсм</t>
  </si>
  <si>
    <t>fc35f950-da05-4079-a96e-cbce812a81cd</t>
  </si>
  <si>
    <t>КП "Полтавський обласний центр  ЕМД та МК ПОР" (Підстанція СЕМД №1 Решетилівського району)</t>
  </si>
  <si>
    <t>fc385c78-86c9-468d-be9c-d8966cddbdd2</t>
  </si>
  <si>
    <t>ФП с.Гончариха</t>
  </si>
  <si>
    <t>ГОНЧАРИХА</t>
  </si>
  <si>
    <t>ЧЕРКАСЬКА область, село ГОНЧАРИХА, вулиця Лесі Українки, 1 а</t>
  </si>
  <si>
    <t>fc388c91-31d4-4ea4-84b2-14d9e341bcbc</t>
  </si>
  <si>
    <t>Карильська амбулаторія загальної практики - сімейної медицини</t>
  </si>
  <si>
    <t>КАРИЛЬСЬКЕ</t>
  </si>
  <si>
    <t>ЧЕРНІГІВСЬКА область, село КАРИЛЬСЬКЕ, вулиця Підлісівка, 52</t>
  </si>
  <si>
    <t>fc3a7958-3e20-43d9-8bb6-77ec4d729bac</t>
  </si>
  <si>
    <t>ЛЬВІВСЬКА область, місто ЛЬВІВ, вулиця Лінкольна, 53</t>
  </si>
  <si>
    <t>fc3ec377-4169-4d6a-b318-4d20a3cc661f</t>
  </si>
  <si>
    <t>АЗПСМ смт.Великий Бурлук</t>
  </si>
  <si>
    <t>ХАРКІВСЬКА область, ВЕЛИКОБУРЛУЦЬКИЙ район, смт. ВЕЛИКИЙ БУРЛУК, вулиця Виноградна, 2</t>
  </si>
  <si>
    <t>fc3ff3a7-44fc-4e43-b7b4-c7a24275e0a9</t>
  </si>
  <si>
    <t>Амбулаторія загальної практики та сімейної медицини с.Стрілки</t>
  </si>
  <si>
    <t>ЛЬВІВСЬКА область, СТАРОСАМБІРСЬКИЙ район, село СТРІЛКИ, вулиця Шевченка, 8</t>
  </si>
  <si>
    <t>fc42e3ba-9056-48ad-a12e-161119856488</t>
  </si>
  <si>
    <t>КП "ЦМЛ ЧМР" Наркологічне диспансерне відділення</t>
  </si>
  <si>
    <t>ЛЬВІВСЬКА область, місто ЧЕРВОНОГРАД, вулиця Винниченка, 2а</t>
  </si>
  <si>
    <t>fc432efa-1f84-49ae-b426-8aacb9e0ea59</t>
  </si>
  <si>
    <t>Комунальне некомерційне підприємство "Канівська Багатопрофільна лікарня" Канівської міської ради Черкаської області</t>
  </si>
  <si>
    <t>ЧЕРКАСЬКА область, місто КАНІВ, вулиця Успенська, 15-А</t>
  </si>
  <si>
    <t>fc494049-5c31-4867-9099-dd5db732585b</t>
  </si>
  <si>
    <t>амбулаторія загальної практики сімейної медицини села Івангород</t>
  </si>
  <si>
    <t>ІВАНГОРОД</t>
  </si>
  <si>
    <t>ЧЕРКАСЬКА область, ХРИСТИНІВСЬКИЙ район, село ІВАНГОРОД, вулиця Козацька, 23 а</t>
  </si>
  <si>
    <t>fc49ee1c-2837-445a-ba8b-60b9aa997a79</t>
  </si>
  <si>
    <t>АЗПСМ  м. Почаїв</t>
  </si>
  <si>
    <t>ТЕРНОПІЛЬСЬКА область, КРЕМЕНЕЦЬКИЙ район, місто ПОЧАЇВ, вулиця Шевченка, 14</t>
  </si>
  <si>
    <t>fc4fc112-19f0-4212-8689-5e13fa334a85</t>
  </si>
  <si>
    <t>Овруцька амбулаторія  загальної практики сімейної медицини № 2</t>
  </si>
  <si>
    <t>ЖИТОМИРСЬКА область, ОВРУЦЬКИЙ район, місто ОВРУЧ, вулиця Київська, 127</t>
  </si>
  <si>
    <t>fc4fdc02-4aba-4c44-9cfe-0617393a9975</t>
  </si>
  <si>
    <t>Лозуватська амбулаторія ЗПСМ</t>
  </si>
  <si>
    <t>КІРОВОГРАДСЬКА область, КОМПАНІЇВСЬКИЙ район, село ЛОЗУВАТКА, вулиця Центральна, 8</t>
  </si>
  <si>
    <t>fc5525d2-fe1b-4641-94af-d0a514c505b4</t>
  </si>
  <si>
    <t>Одеська обласна дитяча клінична лікарня</t>
  </si>
  <si>
    <t>ОДЕСЬКА область, місто ОДЕСА, вулиця ак.Воробйова, 3</t>
  </si>
  <si>
    <t>fc5cb030-7ed2-4497-9fb5-a75c026e8376</t>
  </si>
  <si>
    <t>Амбулаторія  с.Сасово</t>
  </si>
  <si>
    <t>САСОВО</t>
  </si>
  <si>
    <t>ЗАКАРПАТСЬКА область, ВИНОГРАДІВСЬКИЙ район, село САСОВО, вулиця Головна, 246</t>
  </si>
  <si>
    <t>fc5d1fa9-50f7-4e7f-bdbf-ce0e31c3c561</t>
  </si>
  <si>
    <t>Кузьминська амбулаторія загальної практики-сімейної медицини с.Кузьмин Красилівського району</t>
  </si>
  <si>
    <t>ХМЕЛЬНИЦЬКА область, село КУЗЬМИН, вулиця Героїв Майдану, 166</t>
  </si>
  <si>
    <t>fc633425-0a64-40da-9c39-7c87132c7358</t>
  </si>
  <si>
    <t>Амбулаторія загальної практики сімейної медицини с. Моринці</t>
  </si>
  <si>
    <t>fc651821-ad43-4780-886b-1c27c3134367</t>
  </si>
  <si>
    <t>Пункт екстреної ( швидкої ) медичної допомоги " Киселів "</t>
  </si>
  <si>
    <t>ЧЕРНІВЕЦЬКА область, КІЦМАНСЬКИЙ район, село КИСЕЛІВ, вулиця Шевченка, 53</t>
  </si>
  <si>
    <t>fc6607bc-65c4-4bda-bf6e-3cb524247c3c</t>
  </si>
  <si>
    <t>НОВО-ПЕТРВІСЬКА АМБУЛАТОРІЯ ЗАГАЛЬНОЇ ПРАКТИКИ - СІМЕЙНОЇ МЕДИЦИНИ</t>
  </si>
  <si>
    <t>НОВІ ПЕТРІВЦІ</t>
  </si>
  <si>
    <t>КИЇВСЬКА область, ВИШГОРОДСЬКИЙ район, село НОВІ ПЕТРІВЦІ, вулиця СОБОРНА, 78</t>
  </si>
  <si>
    <t>fc66b63f-1494-4904-bef2-ae1e5d515e22</t>
  </si>
  <si>
    <t>Верхньоторецька АЗПСМ</t>
  </si>
  <si>
    <t>ВЕРХНЬОТОРЕЦЬКЕ</t>
  </si>
  <si>
    <t>ДОНЕЦЬКА область, ЯСИНУВАТСЬКИЙ район, смт. ВЕРХНЬОТОРЕЦЬКЕ, вулиця Відродження, 83а</t>
  </si>
  <si>
    <t>fc67fef6-ea2d-46f7-b036-ed4b6e28e27d</t>
  </si>
  <si>
    <t>Красилівська амбулаторія загальної практики – сімейної медицини  (КНП БРР ЦПМСД)</t>
  </si>
  <si>
    <t>КИЇВСЬКА область, БРОВАРСЬКИЙ район, село КРАСИЛІВКА, вулиця Центральна, 17</t>
  </si>
  <si>
    <t>fc6b97d6-2b6b-4208-bf46-d213cbfe3837</t>
  </si>
  <si>
    <t>АЗПСМ с. Синява</t>
  </si>
  <si>
    <t>КИЇВСЬКА область, РОКИТНЯНСЬКИЙ район, село СИНЯВА, вулиця Шевченка, 74б</t>
  </si>
  <si>
    <t>fc73caa9-f73f-4bca-91a1-4bd452e83fe4</t>
  </si>
  <si>
    <t>Інфекційне відділення КНП "Міловська ЦРЛ"</t>
  </si>
  <si>
    <t>ЛУГАНСЬКА область, МІЛОВСЬКИЙ район, смт. МІЛОВЕ, вулиця Первомайська, 2д</t>
  </si>
  <si>
    <t>fc7507ed-71b4-49aa-b55a-5fcb3deda149</t>
  </si>
  <si>
    <t>Стаціонар, поліклінічне відділення №6, МРТ</t>
  </si>
  <si>
    <t>ДОНЕЦЬКА область, місто МАРІУПОЛЬ, вулиця Громової, 69</t>
  </si>
  <si>
    <t>fc760560-dcbb-45b2-bf4f-f050f824365f</t>
  </si>
  <si>
    <t>Комунальне некомерційне підприемство "Міська лікарня №2" Краматорської міської ради</t>
  </si>
  <si>
    <t>ДОНЕЦЬКА область, місто КРАМАТОРСЬК, вулиця Дніпровська, 14</t>
  </si>
  <si>
    <t>fc772111-5ab3-42c4-af01-58b6ec083b07</t>
  </si>
  <si>
    <t>КНП "Вапнярський медичний центр первинної медико - санітарної допомоги"</t>
  </si>
  <si>
    <t>ВІННИЦЬКА область, ТОМАШПІЛЬСЬКИЙ район, смт. ВАПНЯРКА, вулиця Незалежності, 196</t>
  </si>
  <si>
    <t>fc7779c3-3c8e-4703-b0e7-caa00418dc95</t>
  </si>
  <si>
    <t>Філія КП "Міловський центр ПМСД" "Новострільцівська сільська лікарська амбулаторія загальної практики-сімейної медицини"</t>
  </si>
  <si>
    <t>НОВОСТРІЛЬЦІВКА</t>
  </si>
  <si>
    <t>ЛУГАНСЬКА область, село НОВОСТРІЛЬЦІВКА, площа Центральна, 21</t>
  </si>
  <si>
    <t>fc7839d7-bd67-4939-a317-8a735d2e9123</t>
  </si>
  <si>
    <t>Амбулаторія загальної практики - сімейної медицини с. Журавлиха</t>
  </si>
  <si>
    <t>ЖУРАВЛИХА</t>
  </si>
  <si>
    <t>КИЇВСЬКА область, село ЖУРАВЛИХА, вулиця Яблунева, 4/а</t>
  </si>
  <si>
    <t>fc7cd8eb-859b-4d4d-a038-8228f78db41d</t>
  </si>
  <si>
    <t>ФП с.Обухівка</t>
  </si>
  <si>
    <t>ХАРКІВСЬКА область, ДВОРІЧАНСЬКИЙ район, село ОБУХІВКА, вулиця Миру, 52</t>
  </si>
  <si>
    <t>fc82fca9-a3da-4c1c-8814-c7f75988e864</t>
  </si>
  <si>
    <t>Відокремлений структурний підрозділ Дрогобицька районна лікарня № 3 с.Грушів КНП "ДРЛ" ДРР</t>
  </si>
  <si>
    <t>ЛЬВІВСЬКА область, ДРОГОБИЦЬКИЙ район, село ГРУШІВ, вулиця Миру, 49 А</t>
  </si>
  <si>
    <t>fc892cdd-b3a9-4889-ae66-0848cd042927</t>
  </si>
  <si>
    <t>ДНІПРОПЕТРОВСЬКА область, КРИВОРІЗЬКИЙ район, село НОВОМАЙСЬКЕ, вулиця Вишнева, 1А</t>
  </si>
  <si>
    <t>fc8ed540-71e5-4917-b219-f0da94df7d10</t>
  </si>
  <si>
    <t>КНП БСР "АЗПСМ с. Бездрик"</t>
  </si>
  <si>
    <t>СУМСЬКА область, СУМСЬКИЙ район, село БЕЗДРИК, вулиця Сумська, 20</t>
  </si>
  <si>
    <t>fc8eeb89-d1d5-4738-bd55-dc9b366c6acc</t>
  </si>
  <si>
    <t>фельдшерсько-акушерський пункт села Чайківка</t>
  </si>
  <si>
    <t>ЧЕРКАСЬКА область, ХРИСТИНІВСЬКИЙ район, село ЧАЙКІВКА, вулиця Кооперативна, 11</t>
  </si>
  <si>
    <t>fc93e26c-080d-4dbc-806e-25195dcdf26e</t>
  </si>
  <si>
    <t>ЗАКАРПАТСЬКА область, місто МУКАЧЕВЕ, вулиця Цібере, 76/2</t>
  </si>
  <si>
    <t>fc959584-960b-4ae5-93d4-6e1a445540de</t>
  </si>
  <si>
    <t>Копачівська АЗПСМ</t>
  </si>
  <si>
    <t>КОПАЧІВКА</t>
  </si>
  <si>
    <t>ХМЕЛЬНИЦЬКА область, село КОПАЧІВКА, вулиця Матросова, 20</t>
  </si>
  <si>
    <t>fca29d88-379b-4180-a426-c4fa6a464b41</t>
  </si>
  <si>
    <t>Підгородненська АЗПСМ</t>
  </si>
  <si>
    <t>fca48637-69eb-4928-9137-8f6175a67081</t>
  </si>
  <si>
    <t>Заполичанський фельдшерський пункт</t>
  </si>
  <si>
    <t>ЗАПОЛИЧКИ</t>
  </si>
  <si>
    <t>ДНІПРОПЕТРОВСЬКА область, ВЕРХНЬОДНІПРОВСЬКИЙ район, село ЗАПОЛИЧКИ, вулиця Перемоги, 16</t>
  </si>
  <si>
    <t>fca91995-4a7f-4ced-9bb5-1c35001cfaf2</t>
  </si>
  <si>
    <t>Амбулаторія загальної практики-сімейної медицини № 9 с. Воскресинці</t>
  </si>
  <si>
    <t>ІВАНО-ФРАНКІВСЬКА область, село ВОСКРЕСИНЦІ, вулиця Шевченка, 40а</t>
  </si>
  <si>
    <t>fcaeb618-ac5f-4f68-8923-07a9e493b125</t>
  </si>
  <si>
    <t>Журавненська амбулаторія загальної практики - сімейної медицини</t>
  </si>
  <si>
    <t>ВІННИЦЬКА область, ЛІТИНСЬКИЙ район, село ЖУРАВНЕ, вулиця Центральна, 42</t>
  </si>
  <si>
    <t>fcafdd63-1ded-4c5c-8bd8-05d572734ec0</t>
  </si>
  <si>
    <t>ХМЕЛЬНИЦЬКА область, місто ХМЕЛЬНИЦЬКИЙ, вулиця Хотовицького, 6</t>
  </si>
  <si>
    <t>fcb62066-5199-4d71-9fc3-09c453ee3fbd</t>
  </si>
  <si>
    <t>АЗПСМ с. Колочава - Брадолець</t>
  </si>
  <si>
    <t>ЗАКАРПАТСЬКА область, МІЖГІРСЬКИЙ район, село КОЛОЧАВА, вулиця Дружби, 160</t>
  </si>
  <si>
    <t>fcb6985d-ae2b-4e64-a973-5001624c9c42</t>
  </si>
  <si>
    <t>Комунальне некомерійне підприємство "Міська дитяча лікарня № 2" Одеської міської ради</t>
  </si>
  <si>
    <t>ОДЕСЬКА область, місто ОДЕСА, вулиця Дача Ковалевського, 81</t>
  </si>
  <si>
    <t>fcb8090c-4faa-4b0d-b8f6-e264d18a0e3e</t>
  </si>
  <si>
    <t>Комунальне некомерційне підприємство Луганської обласної ради "Луганський обласний кардіологічний диспансер"</t>
  </si>
  <si>
    <t>fcba38a1-78d6-496d-a3ed-b3dff1406659</t>
  </si>
  <si>
    <t>Фельдшерський пункт  с. Вільшана-Слобідка</t>
  </si>
  <si>
    <t>ВІЛЬШАНА-СЛОБІДКА</t>
  </si>
  <si>
    <t>ЧЕРКАСЬКА область, УМАНСЬКИЙ район, село ВІЛЬШАНА-СЛОБІДКА, вулиця Тяжченка, 7</t>
  </si>
  <si>
    <t>fcbd6aa9-b3c3-4dde-8111-92656bfc1b7e</t>
  </si>
  <si>
    <t>відокремлений структурнй підрозділ КНП "СПБР" ГРИШКОВЕЦЬКОЇ СЕЛИЩНОЇ, РАЙГОРОДОЦЬКОЇ, СЕМЕНІВСЬКОЇ ТА ШВАЙКІВСЬКОЇ СІЛЬСЬКИХ РАД ЗА АДРЕСОЮ С. ПОЛОВЕЦЬКЕ</t>
  </si>
  <si>
    <t>ЖИТОМИРСЬКА область, село ПОЛОВЕЦЬКЕ, вулиця Молодіжна, 1</t>
  </si>
  <si>
    <t>fcbda1ba-113d-4b69-912c-eaf161a10de9</t>
  </si>
  <si>
    <t>Структурний підрозділ для надання первинної медичної (медико-санітарної) допомоги (Тернопільська)</t>
  </si>
  <si>
    <t>fcbddc9a-7ac4-47ef-bb77-0e9916ec27f9</t>
  </si>
  <si>
    <t>Амбулаторія загальної практики - сімейної медицини с. Червона Волока</t>
  </si>
  <si>
    <t>ЧЕРВОНА ВОЛОКА</t>
  </si>
  <si>
    <t>ЖИТОМИРСЬКА область, ЛУГИНСЬКИЙ район, село ЧЕРВОНА ВОЛОКА, вулиця Шевченка, 2а</t>
  </si>
  <si>
    <t>fcbea867-d335-4719-a502-f5c2253d026b</t>
  </si>
  <si>
    <t>fcbee4a5-faa9-4406-8589-1f2ab3b64342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</si>
  <si>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 Підстанція ЕМД "Буськ" ,Пункт ЕМД "Олесько"</t>
  </si>
  <si>
    <t>ЛЬВІВСЬКА область, місто БУСЬК, вулиця Київська, 30</t>
  </si>
  <si>
    <t>fcc08ca9-2ed3-459f-ae4e-de431a640ea5</t>
  </si>
  <si>
    <t>Комунальне некомерційне підприємство "Чернігівська міська лікарня №3" Чернігівської міської ради</t>
  </si>
  <si>
    <t>ЧЕРНІГІВСЬКА область, місто ЧЕРНІГІВ, вулиця 1-го Травня, 170</t>
  </si>
  <si>
    <t>fcc4e1a4-79f7-456f-b602-f042ead55cf8</t>
  </si>
  <si>
    <t>Степнянський фельдшерський пункт</t>
  </si>
  <si>
    <t>ЛУГАНСЬКА область, селище СТЕПОВЕ, вулиця Миру, 34а</t>
  </si>
  <si>
    <t>fcc5c2bb-92d4-499b-8c88-8575a1702059</t>
  </si>
  <si>
    <t>Комунальне підприємство «Центральна міська лікарня м. Олександрії» Олександрійської міської ради (вул. Ярмаркова, 15)</t>
  </si>
  <si>
    <t>КІРОВОГРАДСЬКА область, місто ОЛЕКСАНДРІЯ, вулиця Ярмаркова, 15</t>
  </si>
  <si>
    <t>fcc94b9b-7ee0-4bb3-9502-6e3a428e501d</t>
  </si>
  <si>
    <t>Рентген, КДЛ, КДП</t>
  </si>
  <si>
    <t>fcc9ec6e-eac0-4dcd-8443-7516e0c7462e</t>
  </si>
  <si>
    <t>Відділення загальної практики-сімейної медицини №2, ТОВ "МЕДИЧНИЙ ЦЕНТР АКТИВ-МЕД", м. Малин</t>
  </si>
  <si>
    <t>ЖИТОМИРСЬКА область, місто МАЛИН, вулиця Гагаріна, 4</t>
  </si>
  <si>
    <t>fcd4866d-8fc0-4d07-8a4c-cbbf28f2c03c</t>
  </si>
  <si>
    <t>Кривицька лікарська амбулаторія загальної - практики сімейної медицини</t>
  </si>
  <si>
    <t>КРИВИЦЯ</t>
  </si>
  <si>
    <t>РІВНЕНСЬКА область, ДУБРОВИЦЬКИЙ район, село КРИВИЦЯ, вулиця Горького, 1</t>
  </si>
  <si>
    <t>fcd4acfc-8eed-474d-a932-4da29373aef5</t>
  </si>
  <si>
    <t>Черговий  кабінет для дитячого населення</t>
  </si>
  <si>
    <t>ЗАПОРІЗЬКА область, місто ЗАПОРІЖЖЯ, вулиця Авраменка, 14-а</t>
  </si>
  <si>
    <t>fcd7e1d3-5a3a-49ec-abc3-9e68cdfe69db</t>
  </si>
  <si>
    <t>Фельдшерський пункт села Добраничівка</t>
  </si>
  <si>
    <t>ДОБРАНИЧІВКА</t>
  </si>
  <si>
    <t>КИЇВСЬКА область, ЯГОТИНСЬКИЙ район, село ДОБРАНИЧІВКА, вулиця Музейна, 17</t>
  </si>
  <si>
    <t>fcd892f5-2477-433d-ac8f-523307509d87</t>
  </si>
  <si>
    <t>Адміністративно - управлінський апарат</t>
  </si>
  <si>
    <t>fcda8ec7-4359-4cc9-9808-92f067e33f53</t>
  </si>
  <si>
    <t>Фельдшерсько-акушерський пункт с. Ворочово</t>
  </si>
  <si>
    <t>ВОРОЧОВО</t>
  </si>
  <si>
    <t>ЗАКАРПАТСЬКА область, ПЕРЕЧИНСЬКИЙ район, село ВОРОЧОВО, вулиця Центральна, 228а</t>
  </si>
  <si>
    <t>fce00df7-34bd-4004-a70d-4615e6ea9b3a</t>
  </si>
  <si>
    <t>Комунальне некомерційне підприємство "Веселинівська  районна лікарня" Веселинівської селищної ради, хірургічне відділення</t>
  </si>
  <si>
    <t>fce10163-49a0-48bb-9f06-da82c91315e2</t>
  </si>
  <si>
    <t>Вищеольчедаївська ЗПСМ</t>
  </si>
  <si>
    <t>ВИЩЕОЛЬЧЕДАЇВ</t>
  </si>
  <si>
    <t>ВІННИЦЬКА область, МУРОВАНОКУРИЛОВЕЦЬКИЙ район, село ВИЩЕОЛЬЧЕДАЇВ, вулиця Українська, 6</t>
  </si>
  <si>
    <t>fce3e49b-9427-4853-a0ed-414b5dc0abbc</t>
  </si>
  <si>
    <t>fce456c6-6b22-418e-8da2-4e148fa2e768</t>
  </si>
  <si>
    <t>Консультативно-діагностична полікліника</t>
  </si>
  <si>
    <t>fce7d76c-4819-4bb2-9c6b-26caf727c907</t>
  </si>
  <si>
    <t>Фельдшерсько акушерський пункт с. Любомирівка</t>
  </si>
  <si>
    <t>ЛЮБОМИРІВКА</t>
  </si>
  <si>
    <t>МИКОЛАЇВСЬКА область, СНІГУРІВСЬКИЙ район, селище ЛЮБОМИРІВКА, вулиця Шевченко, 11</t>
  </si>
  <si>
    <t>fce92ce7-8039-426c-b5b6-5e3fe990b93a</t>
  </si>
  <si>
    <t>Комунальне некомерційне підприємство Гніздичівська амбулаторія  загальної практики - сімейної медицини Гніздичівської селищної ради (Руда)</t>
  </si>
  <si>
    <t>ЛЬВІВСЬКА область, ЖИДАЧІВСЬКИЙ район, село РУДА, вулиця Центральна, 3</t>
  </si>
  <si>
    <t>fcedac2d-69ee-48cc-988f-80b2370a9a8e</t>
  </si>
  <si>
    <t>Фельдшерський пункт с. Здрягівка</t>
  </si>
  <si>
    <t>ЗДРЯГІВКА</t>
  </si>
  <si>
    <t>ЧЕРНІГІВСЬКА область, ГОРОДНЯНСЬКИЙ район, село ЗДРЯГІВКА, вулиця Гагаріна, 6а</t>
  </si>
  <si>
    <t>fceefec1-2505-420a-b2de-77efdcded9db</t>
  </si>
  <si>
    <t>Миколаївсько - Новоросійська амбулаторія сімейної медицини - загальної практики</t>
  </si>
  <si>
    <t>МИКОЛАЇВКА-НОВОРОСІЙСЬКА</t>
  </si>
  <si>
    <t>ОДЕСЬКА область, САРАТСЬКИЙ район, село МИКОЛАЇВКА-НОВОРОСІЙСЬКА, вулиця Морозова, 68-а</t>
  </si>
  <si>
    <t>fcf993e4-44d7-44ca-bb23-21f80399efef</t>
  </si>
  <si>
    <t>Фельдшерсько-акушерський пункт с. Судівка</t>
  </si>
  <si>
    <t>СУДІВКА</t>
  </si>
  <si>
    <t>ПОЛТАВСЬКА область, НОВОСАНЖАРСЬКИЙ район, село СУДІВКА, вулиця Степового, 12</t>
  </si>
  <si>
    <t>fcffae60-b7f5-4406-96b1-7ca050607f84</t>
  </si>
  <si>
    <t>Четвертнянська амбулаторія загальної практики-сімейної медицини</t>
  </si>
  <si>
    <t>ЧЕТВЕРТНЯ</t>
  </si>
  <si>
    <t>ВОЛИНСЬКА область, МАНЕВИЦЬКИЙ район, село ЧЕТВЕРТНЯ, вулиця Незалежності, 44</t>
  </si>
  <si>
    <t>fd02f4f9-0d4e-4079-8d8f-6b7c15d64414</t>
  </si>
  <si>
    <t>fd02f925-ee4e-4fd8-b301-0d224971e17b</t>
  </si>
  <si>
    <t>Машівська амбулаторія загальної практики-сімейної медицини</t>
  </si>
  <si>
    <t>fd04228e-c6a1-42b7-85a7-6327c2683e24</t>
  </si>
  <si>
    <t>fd15befc-65ef-44a6-a2cf-aac9b6639fa4</t>
  </si>
  <si>
    <t>ФП Петрівка</t>
  </si>
  <si>
    <t>ОДЕСЬКА область, село ПЕТРІВКА, вулиця Миру, 9</t>
  </si>
  <si>
    <t>fd15ff10-90ec-4214-a2a7-723e175e0cf4</t>
  </si>
  <si>
    <t>ПОЛТАВСЬКА область, місто ПОЛТАВА, вулиця Лисенка, 17</t>
  </si>
  <si>
    <t>fd172436-1404-4c0d-929b-3f847612ebba</t>
  </si>
  <si>
    <t>Амбулаторія ЗПСМ № 6, Філія 2 КНП "ЦПМСД №1" Оболонського району м. Києва</t>
  </si>
  <si>
    <t>М.КИЇВ, місто КИЇВ, вулиця Озерна, 18 а</t>
  </si>
  <si>
    <t>fd1889f7-724d-4001-a918-24a2618a8041</t>
  </si>
  <si>
    <t>Фельдшерський пункт  с. Коржова Слобода</t>
  </si>
  <si>
    <t>КОРЖОВА СЛОБОДА</t>
  </si>
  <si>
    <t>ЧЕРКАСЬКА область, УМАНСЬКИЙ район, село КОРЖОВА СЛОБОДА, вулиця Садова, 1</t>
  </si>
  <si>
    <t>fd1d0d96-76d1-46e5-b7af-5cb70f3fe534</t>
  </si>
  <si>
    <t>Комунальне некомерційне підприємство Сумської обласної ради "Сумський обласний клінічний лікарсько-фізкультурний диспансер"</t>
  </si>
  <si>
    <t>СУМСЬКА область, місто СУМИ, вулиця Лучанська, 44</t>
  </si>
  <si>
    <t>fd1d7a35-f257-4238-865d-2d2a7056bd32</t>
  </si>
  <si>
    <t>ФАП с. Смологовиця</t>
  </si>
  <si>
    <t>СМОЛОГОВИЦЯ</t>
  </si>
  <si>
    <t>ЗАКАРПАТСЬКА область, ІРШАВСЬКИЙ район, село СМОЛОГОВИЦЯ, вулиця ,</t>
  </si>
  <si>
    <t>fd235072-9725-4926-927b-cc91e3479f8f</t>
  </si>
  <si>
    <t>Сільська лікарська амбулаторія№3</t>
  </si>
  <si>
    <t>ВЕЛИКА БІЛОЗЕРКА(ЧАСТИНА 3 СЕЛА)</t>
  </si>
  <si>
    <t>ЗАПОРІЗЬКА область, ВЕЛИКОБІЛОЗЕРСЬКИЙ район, село ВЕЛИКА БІЛОЗЕРКА(ЧАСТИНА 3 СЕЛА), вулиця Таврійська, 16</t>
  </si>
  <si>
    <t>fd29b49d-33dd-4158-b6a0-34a0e2d6d8d0</t>
  </si>
  <si>
    <t>Комунальне некомерційне підприємство Боромлянської сільської ради "Амбулаторія загальної практики - сімейної медицини села Боромля"</t>
  </si>
  <si>
    <t>СУМСЬКА область, ТРОСТЯНЕЦЬКИЙ район, село БОРОМЛЯ, вулиця сумська, 38</t>
  </si>
  <si>
    <t>fd2eaff0-323e-42d6-b694-f84e3039129e</t>
  </si>
  <si>
    <t>Халявинська амбулаторія ЗПСМ</t>
  </si>
  <si>
    <t>ХАЛЯВИН</t>
  </si>
  <si>
    <t>ЧЕРНІГІВСЬКА область, ЧЕРНІГІВСЬКИЙ район, село ХАЛЯВИН, вулиця Шевченка, 31</t>
  </si>
  <si>
    <t>fd31fb00-ba2b-42e1-ba3e-ab67cdde5d97</t>
  </si>
  <si>
    <t>ФОП Кірчева О.І.</t>
  </si>
  <si>
    <t>ОДЕСЬКА область, місто ОДЕСА, вулиця Черняховського, 24а</t>
  </si>
  <si>
    <t>fd33bee5-5ffe-4f7d-a0cb-36b33406de24</t>
  </si>
  <si>
    <t>Протопопівська амбулаторія ЗПСМ</t>
  </si>
  <si>
    <t>КІРОВОГРАДСЬКА область, ОЛЕКСАНДРІЙСЬКИЙ район, село ПРОТОПОПІВКА, вулиця Мисливська, 9Л</t>
  </si>
  <si>
    <t>fd35caaa-58d8-420d-8b97-c0d659451756</t>
  </si>
  <si>
    <t>Амбулаторія загальної практики - сімейної медицини с.Стриївка</t>
  </si>
  <si>
    <t>СТРИЇВКА</t>
  </si>
  <si>
    <t>ТЕРНОПІЛЬСЬКА область, село СТРИЇВКА, вулиця Грушевського, 14А</t>
  </si>
  <si>
    <t>fd3681f0-12f8-4aa7-a5bb-14331fa709dd</t>
  </si>
  <si>
    <t>Пісківська АЗПСМ</t>
  </si>
  <si>
    <t>ПОЛТАВСЬКА область, ЛОХВИЦЬКИЙ район, село ПІСКИ, вулиця Озерна, 44-А</t>
  </si>
  <si>
    <t>fd37afcb-d2b9-439c-abba-6c2eef3c8623</t>
  </si>
  <si>
    <t>Фельдшерсько - акушерський пункт села Великий Олексин</t>
  </si>
  <si>
    <t>РІВНЕНСЬКА область, РІВНЕНСЬКИЙ район, село ВЕЛИКИЙ ОЛЕКСИН, вулиця Тиха, 8</t>
  </si>
  <si>
    <t>fd3e0481-772a-4c88-8748-e57a50a26dd7</t>
  </si>
  <si>
    <t>Фельдшерський пункт с. Степанівка</t>
  </si>
  <si>
    <t>ОДЕСЬКА область, БЕРЕЗІВСЬКИЙ район, село СТЕПАНІВКА, вулиця Степова, 12 в</t>
  </si>
  <si>
    <t>fd3ecb87-f158-443d-9061-648a0587f3e4</t>
  </si>
  <si>
    <t>ДНІПРОПЕТРОВСЬКА область, ПОКРОВСЬКИЙ район, село АНДРІЇВКА, вулиця Центральна, 1А</t>
  </si>
  <si>
    <t>fd4343c5-9769-4fa8-9b9a-85978d1c6535</t>
  </si>
  <si>
    <t>Місце надання послуг №1 ( Воскресенська 21)</t>
  </si>
  <si>
    <t>ДНІПРОПЕТРОВСЬКА область, місто ДНІПРО, вулиця Воскресенська, 21</t>
  </si>
  <si>
    <t>fd44522d-264a-493c-92f4-50be0ebc52f9</t>
  </si>
  <si>
    <t>ХМЕЛЬНИЦЬКА область, місто КАМ'ЯНЕЦЬ-ПОДІЛЬСЬКИЙ, вулиця Саксаганського, 1в</t>
  </si>
  <si>
    <t>fd54fc96-c34a-4e27-bce9-9e261cc7ee62</t>
  </si>
  <si>
    <t>КНП "Київська міська психоневрологічна лікарня №2", Диспансерна частина, Денний стаціонар для дорослих №3</t>
  </si>
  <si>
    <t>fd599be0-e8c7-46e7-946b-4c0adc1be330</t>
  </si>
  <si>
    <t>Комунальне некомерційне підприємство Ізюмської міської ради "Центральна міська лікарня Піщанської Богоматері" АДМІНІСТРАЦІЯ</t>
  </si>
  <si>
    <t>ХАРКІВСЬКА область, місто ІЗЮМ, провулок Залікарняний, 2</t>
  </si>
  <si>
    <t>fd5d734d-f7fc-49c9-b65f-99f76296b02d</t>
  </si>
  <si>
    <t>fd5df50e-1180-452d-ba6c-aeedeb01d5a3</t>
  </si>
  <si>
    <t>Требухівська амбулаторія загальної практики – сімейної медицини (КНП БРР ЦПМСД)</t>
  </si>
  <si>
    <t>ТРЕБУХІВ</t>
  </si>
  <si>
    <t>КИЇВСЬКА область, БРОВАРСЬКИЙ район, село ТРЕБУХІВ, вулиця Першотравнева, 7</t>
  </si>
  <si>
    <t>fd64f57d-9d95-42ad-907b-72ba3d6bc96d</t>
  </si>
  <si>
    <t>Шенгурівська амбулаторія загальної практики-сімейної медицини</t>
  </si>
  <si>
    <t>fd6791e9-1426-4ec0-873d-3dc7227adb5a</t>
  </si>
  <si>
    <t>Знам'янська амбулаторія загальної практики-сімейної медицини</t>
  </si>
  <si>
    <t>ОДЕСЬКА область, ІВАНІВСЬКИЙ район, село ЗНАМ'ЯНКА, вулиця Лікарняна, 49</t>
  </si>
  <si>
    <t>fd6b7657-de1a-4744-a63b-5dfa5cfe397a</t>
  </si>
  <si>
    <t>кабінет "Терапія"</t>
  </si>
  <si>
    <t>ЛЬВІВСЬКА область, МОСТИСЬКИЙ район, місто МОСТИСЬКА, вулиця Полуботка, 5</t>
  </si>
  <si>
    <t>fd71b329-dfb5-46ac-823b-6ba9b3f1f88a</t>
  </si>
  <si>
    <t>Амбулаторія с.Луг</t>
  </si>
  <si>
    <t>ЗАКАРПАТСЬКА область, РАХІВСЬКИЙ район, село ЛУГ, вулиця буд., 476</t>
  </si>
  <si>
    <t>fd72228c-9e7f-4337-bae9-93ee365a7218</t>
  </si>
  <si>
    <t>Комунальне некомерційне підприємство "Міський пологовий будинок №3" Харківської міської ради (вул.Михайла Гуревича,буд.14)</t>
  </si>
  <si>
    <t>fd752e56-1b32-4015-8e72-4b3ab3014405</t>
  </si>
  <si>
    <t>Снятинська станція ЕШМД</t>
  </si>
  <si>
    <t>fd789f97-5d06-48d9-a670-bee199e6f35b</t>
  </si>
  <si>
    <t>Фельдшерський пункт с. Наливайкове</t>
  </si>
  <si>
    <t>НАЛИВАЙКОВЕ</t>
  </si>
  <si>
    <t>ОДЕСЬКА область, ВЕЛИКОМИХАЙЛІВСЬКИЙ район, село НАЛИВАЙКОВЕ, вулиця Шевченка, 12</t>
  </si>
  <si>
    <t>fd7a0e00-96d1-43a2-88b3-b2d1c0b3547b</t>
  </si>
  <si>
    <t>Комунальне некомерційне підприємство "Голопристанська районна лікарня" спільної власності громад (Бехтерської, Чулаківської, Долматівської сільських об’єднаних територіальних громад та Голопристанської міської територіальної громади)</t>
  </si>
  <si>
    <t>fd7b8a86-6cfe-46a4-ab4f-d3562f923b11</t>
  </si>
  <si>
    <t>ЗАПОРІЗЬКА область, БЕРДЯНСЬКИЙ район, село НОВОПЕТРІВКА, вулиця Центральна, 2</t>
  </si>
  <si>
    <t>fd841e71-d48e-42fd-bde3-c361efcb7546</t>
  </si>
  <si>
    <t>Фізична особа-підприємець Балла Роксолана Андріївна</t>
  </si>
  <si>
    <t>ІВАНО-ФРАНКІВСЬКА область, місто ІВАНО-ФРАНКІВСЬК, вулиця Євгена Коновальця, 123</t>
  </si>
  <si>
    <t>fd95ea2a-6729-477d-b0b0-cdbae0bac75b</t>
  </si>
  <si>
    <t>Амбулаторія загальної практики-сімейної медицини с.Батятичі</t>
  </si>
  <si>
    <t>БАТЯТИЧІ</t>
  </si>
  <si>
    <t>ЛЬВІВСЬКА область, КАМ'ЯНКА-БУЗЬКИЙ район, село БАТЯТИЧІ, вулиця Івана Франка, 124</t>
  </si>
  <si>
    <t>fd9730b9-44b5-4033-87d3-213453907109</t>
  </si>
  <si>
    <t>Комунальне некомерційне підприємство "Центр первинної медико-санітарної допомоги" Печерського району м. Києва</t>
  </si>
  <si>
    <t>fd989673-5e22-4cf0-83f6-5f41cc1c62ee</t>
  </si>
  <si>
    <t>Базарська амбулаторія загальної практики сімейної медицини</t>
  </si>
  <si>
    <t>БАЗАР</t>
  </si>
  <si>
    <t>ЖИТОМИРСЬКА область, НАРОДИЦЬКИЙ район, село БАЗАР, вулиця Шевченка, 140</t>
  </si>
  <si>
    <t>fd9b4b4f-a3e3-4fb1-9723-8ab3b40ca7e1</t>
  </si>
  <si>
    <t>Амбулаторія загальної практики сімейної медицини с.Вашківці</t>
  </si>
  <si>
    <t>fdae76a5-1f46-471f-8852-6a38953ec304</t>
  </si>
  <si>
    <t>Рівненська амбулаторія загальної практики-сімейної медицини</t>
  </si>
  <si>
    <t>МИКОЛАЇВСЬКА область, ОЧАКІВСЬКИЙ район, село РІВНЕ, вулиця Центральна, 12</t>
  </si>
  <si>
    <t>fdb3fd34-fb7f-444c-9497-3fb3354fdafd</t>
  </si>
  <si>
    <t>Амбулаторія загальної практики-сімейної медицини в с. Преображенка</t>
  </si>
  <si>
    <t>ДНІПРОПЕТРОВСЬКА область, ТОМАКІВСЬКИЙ район, село ПРЕОБРАЖЕНКА, вулиця Степова, 29</t>
  </si>
  <si>
    <t>fdb9e0ad-e78d-4459-aac1-3f14a8aae921</t>
  </si>
  <si>
    <t>Амбулаторія загальної практики - сімейної медицини м. Пологи - 5</t>
  </si>
  <si>
    <t>ЗАПОРІЗЬКА область, ПОЛОГІВСЬКИЙ район, місто ПОЛОГИ, вулиця Магістральна, 494</t>
  </si>
  <si>
    <t>fdc286d7-64f9-410e-9efa-ef312cfd23a3</t>
  </si>
  <si>
    <t>Місце надання послуг № 5 (Червоний Камінь 10)</t>
  </si>
  <si>
    <t>ДНІПРОПЕТРОВСЬКА область, місто ДНІПРО, вулиця Червоний Камінь, 10</t>
  </si>
  <si>
    <t>fdc4a2b8-9b7b-4919-911f-59d0043b63a6</t>
  </si>
  <si>
    <t>АЗПСМ с.Колочава</t>
  </si>
  <si>
    <t>ЗАКАРПАТСЬКА область, МІЖГІРСЬКИЙ район, село КОЛОЧАВА, вулиця Шевченка, 43</t>
  </si>
  <si>
    <t>fdc5a8d5-180f-4594-adc2-6b5a8972a633</t>
  </si>
  <si>
    <t>Денисівська амбулаторія ЗПСМ</t>
  </si>
  <si>
    <t>ДЕНИСІВКА</t>
  </si>
  <si>
    <t>ПОЛТАВСЬКА область, ОРЖИЦЬКИЙ район, село ДЕНИСІВКА, провулок Березовий, 2</t>
  </si>
  <si>
    <t>fdc8e821-bd49-48cb-b50c-6ac0bc5f9ca7</t>
  </si>
  <si>
    <t>Куликівська лікарська амбулаторія</t>
  </si>
  <si>
    <t>fdcd0350-805e-4811-893f-303d22710866</t>
  </si>
  <si>
    <t>ЗАКАРПАТСЬКА область, місто МУКАЧЕВЕ, вулиця Франка, 43</t>
  </si>
  <si>
    <t>fdcd1f51-16b2-46d8-ac08-a3cd550da280</t>
  </si>
  <si>
    <t>Богданівська амбулаторія загальної практики – сімейної медицини(КНП БРР ЦПМСД)</t>
  </si>
  <si>
    <t>КИЇВСЬКА область, БРОВАРСЬКИЙ район, село БОГДАНІВКА, вулиця Богдана-Хмельницького, 124</t>
  </si>
  <si>
    <t>fdd103c6-4baf-46b4-a4b0-26b7b0b13d78</t>
  </si>
  <si>
    <t>fdd22889-dcb3-4e0b-876c-fa7f07d2a1a1</t>
  </si>
  <si>
    <t>ФП с. Лука</t>
  </si>
  <si>
    <t>ЧЕРКАСЬКА область, КАНІВСЬКИЙ район, село ЛУКА, вулиця Жовтнева, 81</t>
  </si>
  <si>
    <t>fdd57ef6-1789-4125-8bf8-8c7d32bcd9b0</t>
  </si>
  <si>
    <t>Амбулаторія загальної практики-сімейної медицини смт. Пересічне</t>
  </si>
  <si>
    <t>ПЕРЕСІЧНЕ</t>
  </si>
  <si>
    <t>ХАРКІВСЬКА область, ДЕРГАЧІВСЬКИЙ район, смт. ПЕРЕСІЧНЕ, вулиця Коваленко, 59</t>
  </si>
  <si>
    <t>fddf224a-a7a6-4815-a9d2-7a2168396ce9</t>
  </si>
  <si>
    <t>fdf29853-2030-41ef-b668-7aa740730e2f</t>
  </si>
  <si>
    <t>КНП " Міська студентська поліклініка" ОМР</t>
  </si>
  <si>
    <t>fdf4d587-cb87-497a-b277-f32923666e05</t>
  </si>
  <si>
    <t>Амбулаторія загальної практики-сімейної медицини №2 м.Гайсин</t>
  </si>
  <si>
    <t>fdf5f9a0-1eb3-479e-a54d-991967133c16</t>
  </si>
  <si>
    <t>Фельдшерський пункт с.Харківка</t>
  </si>
  <si>
    <t>ХАРКІВКА</t>
  </si>
  <si>
    <t>ЧЕРКАСЬКА область, МАНЬКІВСЬКИЙ район, село ХАРКІВКА, вулиця Дружби, 81</t>
  </si>
  <si>
    <t>fdf754be-eb24-4a8e-854f-ba818e7dec78</t>
  </si>
  <si>
    <t>fe06b67c-f852-4020-be97-285d5ad8a408</t>
  </si>
  <si>
    <t>Амбулаторія загальної практики сімейної медиини смт. Солоницівка</t>
  </si>
  <si>
    <t>fe09d59e-5c12-4b6b-a43a-81ae6465d633</t>
  </si>
  <si>
    <t>fe0a4ab2-e45c-425e-ab79-537325121bf5</t>
  </si>
  <si>
    <t>Дніпрельстанівський ФП</t>
  </si>
  <si>
    <t>ДНІПРЕЛЬСТАН</t>
  </si>
  <si>
    <t>ЗАПОРІЗЬКА область, ЗАПОРІЗЬКИЙ район, село ДНІПРЕЛЬСТАН, вулиця Шевченка, 54а</t>
  </si>
  <si>
    <t>fe0b9b13-792d-4024-ac8d-15616fd00f22</t>
  </si>
  <si>
    <t>фельдшерсько-акушерський пункт села Олексіївка амбулаторії загальної практики сімейної медицини Вирівської дільниці комунального некомерційного підприємства "Сарненський центр первинної медико-санітар</t>
  </si>
  <si>
    <t>РІВНЕНСЬКА область, САРНЕНСЬКИЙ район, село ОЛЕКСІЇВКА, вулиця Гагаріна, 8</t>
  </si>
  <si>
    <t>fe0cc21c-1253-4dce-b931-2e082426de84</t>
  </si>
  <si>
    <t>ОДЕСЬКА область, місто ОДЕСА, вулиця Ільфа та Петрова, 35А</t>
  </si>
  <si>
    <t>fe115f27-c9ff-4d55-9df7-3db3ee50b245</t>
  </si>
  <si>
    <t>ФО-П Сафонов ДО-2</t>
  </si>
  <si>
    <t>ДНІПРОПЕТРОВСЬКА область, місто ДНІПРО, проспект Богдана Хмельницького, 127</t>
  </si>
  <si>
    <t>fe1cff58-6970-4964-8937-1d283743e858</t>
  </si>
  <si>
    <t>Фельдшерський пункт с. Поплавка</t>
  </si>
  <si>
    <t>ПОПЛАВКА</t>
  </si>
  <si>
    <t>ОДЕСЬКА область, ВЕЛИКОМИХАЙЛІВСЬКИЙ район, село ПОПЛАВКА, вулиця Центральна, 10</t>
  </si>
  <si>
    <t>fe1e3c17-d639-40fd-860c-4e531e72e9ff</t>
  </si>
  <si>
    <t>Поліклініка КНП"Словечанська районна лікарня" Словечанської сільської ради Житомирської області</t>
  </si>
  <si>
    <t>ЖИТОМИРСЬКА область, ОВРУЦЬКИЙ район, село СЛОВЕЧНЕ, вулиця Київська, 1</t>
  </si>
  <si>
    <t>fe1e6d75-4605-4c63-84c5-edc241a6d862</t>
  </si>
  <si>
    <t>Малинівська амбулаторія загальної практики - сімейної медицини</t>
  </si>
  <si>
    <t>ВІННИЦЬКА область, ЛІТИНСЬКИЙ район, село МАЛИНІВКА, вулиця Шкільна, 1</t>
  </si>
  <si>
    <t>fe2899ab-1cf6-4e7e-af5c-bb11e1ff9dc8</t>
  </si>
  <si>
    <t>Бережанська станція, Монастириська підстанція, пункт базування бригади с.Устя-Зелене</t>
  </si>
  <si>
    <t>ТЕРНОПІЛЬСЬКА область, село УСТЯ-ЗЕЛЕНЕ, вулиця Тараса Шевченка, 48</t>
  </si>
  <si>
    <t>fe28b33d-a133-45e8-af75-ff39a9672902</t>
  </si>
  <si>
    <t>ЛЬВІВСЬКА область, ДРОГОБИЦЬКИЙ район, село РІВНЕ, вулиця Перемоги, 6</t>
  </si>
  <si>
    <t>fe2e3fbf-1d03-4af4-9eb0-1ec5b3aeeca6</t>
  </si>
  <si>
    <t>Фельдшерський пункт с Дичків Комунальне некомерційне підприємство «Великогаївська амбулаторія загальної практики-сімейної медицини» Великогаївської сільської ради</t>
  </si>
  <si>
    <t>ДИЧКІВ</t>
  </si>
  <si>
    <t>ТЕРНОПІЛЬСЬКА область, ТЕРНОПІЛЬСЬКИЙ район, село ДИЧКІВ, вулиця Ганни Демидась, 3 А</t>
  </si>
  <si>
    <t>fe33e7a7-a677-42b6-88ff-ef784f1c8bc6</t>
  </si>
  <si>
    <t>ОДЕСЬКА область, місто ЧОРНОМОРСЬК, вулиця ВІТАЛІЯ ШУМА, 9/101-Н</t>
  </si>
  <si>
    <t>fe3b8598-488f-4e77-8044-bdb3ea84b4ee</t>
  </si>
  <si>
    <t>КП "Магдалинівська ЦЛ" МСР</t>
  </si>
  <si>
    <t>ДНІПРОПЕТРОВСЬКА область, МАГДАЛИНІВСЬКИЙ район, смт. МАГДАЛИНІВКА, вулиця Прозорова, 1</t>
  </si>
  <si>
    <t>fe3c2cf5-2aa2-47f8-b826-c8608dc5aa75</t>
  </si>
  <si>
    <t>Великокаратульська амбулаторія КНП "Переяславський ЦПМСД" с. Велика Каратуль</t>
  </si>
  <si>
    <t>ВЕЛИКА КАРАТУЛЬ</t>
  </si>
  <si>
    <t>КИЇВСЬКА область, село ВЕЛИКА КАРАТУЛЬ, вулиця Сахна, 5А</t>
  </si>
  <si>
    <t>fe3d5fa8-a08b-42ed-bc84-ed1ec1cb465a</t>
  </si>
  <si>
    <t>ФАП с. Кінашів</t>
  </si>
  <si>
    <t>КІНАШІВ</t>
  </si>
  <si>
    <t>ІВАНО-ФРАНКІВСЬКА область, ГАЛИЦЬКИЙ район, село КІНАШІВ, вулиця Січових Стрільців, 36</t>
  </si>
  <si>
    <t>fe43cabd-fbd1-45ca-a6cf-78c8b0cbd9d7</t>
  </si>
  <si>
    <t>КП "1-А МКЛ ПМР"</t>
  </si>
  <si>
    <t>ПОЛТАВСЬКА область, місто ПОЛТАВА, вулиця Олеся Гончара, 21А</t>
  </si>
  <si>
    <t>fe4412be-67a0-4b1b-a159-a5414361ab1c</t>
  </si>
  <si>
    <t>ХМЕЛЬНИЦЬКА область, місто ХМЕЛЬНИЦЬКИЙ, вулиця проспект Миру, 61</t>
  </si>
  <si>
    <t>fe5a20d3-9578-4dc8-a345-38ecedc510a8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</si>
  <si>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"Пустомити" пункт "Чижиків"</t>
  </si>
  <si>
    <t>ЛЬВІВСЬКА область, село ЧИЖИКІВ, вулиця Медична, 1</t>
  </si>
  <si>
    <t>fe5bd327-78df-40ca-9726-8353999edbb4</t>
  </si>
  <si>
    <t>Клячанівська амбулаторія загальної практики-сімейної медицини</t>
  </si>
  <si>
    <t>КЛЯЧАНОВО</t>
  </si>
  <si>
    <t>ЗАКАРПАТСЬКА область, МУКАЧІВСЬКИЙ район, село КЛЯЧАНОВО, вулиця Мукачівська, 2а</t>
  </si>
  <si>
    <t>fe6170d3-853c-4da8-9aa4-c4f06b228749</t>
  </si>
  <si>
    <t>ЗАПОРІЗЬКА область, ГУЛЯЙПІЛЬСЬКИЙ район, місто ГУЛЯЙПОЛЕ, вулиця Соборна, 98</t>
  </si>
  <si>
    <t>fe67f83c-93d3-42e2-9240-087034e3ff68</t>
  </si>
  <si>
    <t>Хоровецький фельдшерський пункт</t>
  </si>
  <si>
    <t>ХОРОВЕЦЬ</t>
  </si>
  <si>
    <t>ХМЕЛЬНИЦЬКА область, СЛАВУТСЬКИЙ район, село ХОРОВЕЦЬ, вулиця Зарічна, 1а</t>
  </si>
  <si>
    <t>fe740707-bb26-4e9f-a44c-7f00a73de102</t>
  </si>
  <si>
    <t>Цибулівська амбулаторія загальної практики-сімейної медицини</t>
  </si>
  <si>
    <t>ЦИБУЛЕВЕ</t>
  </si>
  <si>
    <t>КІРОВОГРАДСЬКА область, ЗНАМ'ЯНСЬКИЙ район, село ЦИБУЛЕВЕ, вулиця Центральна, 107 А</t>
  </si>
  <si>
    <t>fe7b812d-0f35-4396-8ec7-6a9b9f070f57</t>
  </si>
  <si>
    <t>Поліклінічне відділення Жовківської ЦРЛ</t>
  </si>
  <si>
    <t>fe7ebb39-b50f-4c10-8a8a-540044a5f23b</t>
  </si>
  <si>
    <t>ФАП с. Байрак</t>
  </si>
  <si>
    <t>БАЙРАК</t>
  </si>
  <si>
    <t>ПОЛТАВСЬКА область, ВЕЛИКОБАГАЧАНСЬКИЙ район, село БАЙРАК, вулиця Лугова, 3</t>
  </si>
  <si>
    <t>fe7f6d85-0c00-4355-9ea5-b099b43c1f7d</t>
  </si>
  <si>
    <t>Колиндянська амбулаторія ЗПСМ</t>
  </si>
  <si>
    <t>ТЕРНОПІЛЬСЬКА область, ЧОРТКІВСЬКИЙ район, село КОЛИНДЯНИ, вулиця Здоров'я , 11</t>
  </si>
  <si>
    <t>fe7fc3d7-c229-4da5-bcf9-2b02e5ac8f36</t>
  </si>
  <si>
    <t>fe7fc990-4391-4bd5-8836-501772d4ee90</t>
  </si>
  <si>
    <t>Фельдшерсько-акушерський пункт село Надточаївка</t>
  </si>
  <si>
    <t>НАДТОЧАЇВКА</t>
  </si>
  <si>
    <t>ЧЕРКАСЬКА область, ШПОЛЯНСЬКИЙ район, село НАДТОЧАЇВКА, вулиця Центральна, 60</t>
  </si>
  <si>
    <t>fe7fd7e2-e6c0-4bd6-84f0-11fb30a19db6</t>
  </si>
  <si>
    <t>Амбулаторія загальної практики - сімейної медицини с. Дубриничі</t>
  </si>
  <si>
    <t>ДУБРИНИЧІ</t>
  </si>
  <si>
    <t>ЗАКАРПАТСЬКА область, ПЕРЕЧИНСЬКИЙ район, село ДУБРИНИЧІ, вулиця Дружби, 5</t>
  </si>
  <si>
    <t>fe858a21-d3e9-4f3a-b5c5-7e2e0534bc7b</t>
  </si>
  <si>
    <t>Ганнопільська АЗП-СМ</t>
  </si>
  <si>
    <t>ГАННОПІЛЬ</t>
  </si>
  <si>
    <t>ХМЕЛЬНИЦЬКА область, СЛАВУТСЬКИЙ район, село ГАННОПІЛЬ, вулиця Корецька, 63</t>
  </si>
  <si>
    <t>fe889383-f45e-445e-bd58-2cc5c97c9151</t>
  </si>
  <si>
    <t>Гаврилівська АЗПСМ</t>
  </si>
  <si>
    <t>ДНІПРОПЕТРОВСЬКА область, ПОКРОВСЬКИЙ район, село ГАВРИЛІВКА, вулиця Чкалова, 9</t>
  </si>
  <si>
    <t>fe8ce935-c9e3-48a0-9f38-bd8b26acf645</t>
  </si>
  <si>
    <t>fe8e1b5c-9a58-4831-bb7c-eedb04bdced5</t>
  </si>
  <si>
    <t>ПОЛТАВСЬКА область, місто ГОРІШНІ ПЛАВНІ, вулиця Героїв Дніпра, 23</t>
  </si>
  <si>
    <t>fe99165d-d887-49bc-af68-80c449f0cb89</t>
  </si>
  <si>
    <t>Городищенська АЗПСМ</t>
  </si>
  <si>
    <t>ХМЕЛЬНИЦЬКА область, ШЕПЕТІВСЬКИЙ район, село ГОРОДИЩЕ, вулиця Річна, 11</t>
  </si>
  <si>
    <t>fe9d5d84-95f1-4539-9809-598bb9360a14</t>
  </si>
  <si>
    <t>ВІДОКРЕМЛЕНИЙ ПІДРОЗДІЛ ЛІКАРСЬКА АМБУЛАТОРІЯ ЗАГАЛЬНОЇ ПРАКТИКИ - СІМЕЙНОЇ МЕДИЦИНИ С. ЛАВОЧНЕ КОМУНАЛЬНОГО НЕКОМЕРЦІЙНОГО ПІДПРИЄМСТВА СКОЛІВСЬКИЙ ЦЕНТР ПЕРВИННОЇ МЕДИЧНОЇ ДОПОМОГИ СКОЛІВСЬКОЇ РАЙОН</t>
  </si>
  <si>
    <t>fea0d5bc-4d10-4fca-81b4-af88b02a5346</t>
  </si>
  <si>
    <t>Амбулаторія загальної практики сімейної медицини с. Ванчиківці</t>
  </si>
  <si>
    <t>ВАНЧИКІВЦІ</t>
  </si>
  <si>
    <t>ЧЕРНІВЕЦЬКА область, НОВОСЕЛИЦЬКИЙ район, село ВАНЧИКІВЦІ, вулиця Миру, 3а</t>
  </si>
  <si>
    <t>fea146fa-6b3d-4d41-a236-7e27ff565923</t>
  </si>
  <si>
    <t>Фельдшерсько-акушерський пункт с.Киданці</t>
  </si>
  <si>
    <t>КИДАНЦІ</t>
  </si>
  <si>
    <t>ТЕРНОПІЛЬСЬКА область, село КИДАНЦІ, вулиця Ів.Франка, 9</t>
  </si>
  <si>
    <t>fea4fc13-6b57-4c9a-a916-442e96aec4cc</t>
  </si>
  <si>
    <t>Чортківська станція, Чортківська підстанція, пункт базування бригади смт.Заводське</t>
  </si>
  <si>
    <t>ТЕРНОПІЛЬСЬКА область, смт. ЗАВОДСЬКЕ, вулиця Галицька, 7</t>
  </si>
  <si>
    <t>fea83bcc-f676-4f77-8518-15bc99b569c7</t>
  </si>
  <si>
    <t>ФАП Григорівка</t>
  </si>
  <si>
    <t>ПОЛТАВСЬКА область, ГРЕБІНКІВСЬКИЙ район, село ГРИГОРІВКА, вулиця Миру, 5а</t>
  </si>
  <si>
    <t>feaa87e4-6fbd-42bc-80b5-742cfd35e562</t>
  </si>
  <si>
    <t>Фельдшерсько-акушерський пункт села Буківна</t>
  </si>
  <si>
    <t>БУКІВНА</t>
  </si>
  <si>
    <t>ІВАНО-ФРАНКІВСЬКА область, ТЛУМАЦЬКИЙ район, село БУКІВНА, вулиця Шевченка, 44А</t>
  </si>
  <si>
    <t>feaae209-674a-42e4-9f9c-3792812321ab</t>
  </si>
  <si>
    <t>Консультативна поліклініка за адресою вул. Театральна 35</t>
  </si>
  <si>
    <t>feb315e4-f863-4b53-8651-26ab48276a45</t>
  </si>
  <si>
    <t>Фельдшерсько-акушерський пункт села Трапівка</t>
  </si>
  <si>
    <t>ТРАПІВКА</t>
  </si>
  <si>
    <t>ОДЕСЬКА область, село ТРАПІВКА, вулиця Миру, 109</t>
  </si>
  <si>
    <t>feb34a35-2a86-443f-898c-48ff0dbf6d87</t>
  </si>
  <si>
    <t>Малонехворощанський ФАП</t>
  </si>
  <si>
    <t>МАЛА НЕХВОРОЩА</t>
  </si>
  <si>
    <t>ПОЛТАВСЬКА область, МАШІВСЬКИЙ район, село МАЛА НЕХВОРОЩА, вулиця Шевченка, 20</t>
  </si>
  <si>
    <t>feb57620-bbbd-48c0-9ff0-1548fa63a727</t>
  </si>
  <si>
    <t>Фельдшерський пункт с.Лизогубівка</t>
  </si>
  <si>
    <t>ЛИЗОГУБІВКА</t>
  </si>
  <si>
    <t>ХАРКІВСЬКА область, ХАРКІВСЬКИЙ район, село ЛИЗОГУБІВКА, вулиця Лікарняна, 6</t>
  </si>
  <si>
    <t>feb7350b-5fd7-459a-8f2f-482408076987</t>
  </si>
  <si>
    <t>КП "Полтавський обласний центр  ЕМД та МК ПОР" (Підстанція СЕМД №1 Зіньківського району)</t>
  </si>
  <si>
    <t>febd26ae-a7b6-4071-9cf3-b894aea99bd2</t>
  </si>
  <si>
    <t>фельдшерсько-акушерський пункт села Яринівка амбулаторії загальної практики сімейної медицини Ремчицької дільниці  комунального некомерційного підприємства "Сарненський  центр первинної медико-санітар</t>
  </si>
  <si>
    <t>РІВНЕНСЬКА область, САРНЕНСЬКИЙ район, село ЯРИНІВКА, вулиця Шевченка, 12а</t>
  </si>
  <si>
    <t>fec2f9f9-1c45-4c09-92bf-1bfeec87aee7</t>
  </si>
  <si>
    <t>Стоматологічний кабінет  (смт Олександрівка)</t>
  </si>
  <si>
    <t>ОДЕСЬКА область, смт. ОЛЕКСАНДРІВКА, вулиця Перемоги, 64</t>
  </si>
  <si>
    <t>fec7c963-0795-417e-826e-842f4d7f813c</t>
  </si>
  <si>
    <t>Верхньокоропецька амбулаторія загальної практики-сімейної медицини</t>
  </si>
  <si>
    <t>ВЕРХНІЙ КОРОПЕЦЬ</t>
  </si>
  <si>
    <t>ЗАКАРПАТСЬКА область, МУКАЧІВСЬКИЙ район, село ВЕРХНІЙ КОРОПЕЦЬ, вулиця Шенборна, 12</t>
  </si>
  <si>
    <t>fec7d6a4-e657-45c8-b14a-8c8f429f0f61</t>
  </si>
  <si>
    <t>Флоринська АЗПСМ</t>
  </si>
  <si>
    <t>ФЛОРИНЕ</t>
  </si>
  <si>
    <t>ВІННИЦЬКА область, БЕРШАДСЬКИЙ район, село ФЛОРИНЕ, вулиця Юрія Коваленка, 58А</t>
  </si>
  <si>
    <t>fecd4281-39d9-43e1-8d0b-f56936c77ee7</t>
  </si>
  <si>
    <t>Амбулаторія ЗПСМ №2 м. Марганець (КНП "Марганецький ЦПМСД")</t>
  </si>
  <si>
    <t>ДНІПРОПЕТРОВСЬКА область, місто МАРГАНЕЦЬ, вулиця Фабрична, 1</t>
  </si>
  <si>
    <t>fecde2cb-66f2-4ae7-8dcd-4b3e909176d6</t>
  </si>
  <si>
    <t>Амбулаторія ЗПСМ с. Покровка</t>
  </si>
  <si>
    <t>МИКОЛАЇВСЬКА область, ВЕСЕЛИНІВСЬКИЙ район, село ПОКРОВКА, вулиця Шевченка, 44</t>
  </si>
  <si>
    <t>fedc5250-3cab-47e7-82f3-86664a108c9d</t>
  </si>
  <si>
    <t>АЗПСМ П'ядики</t>
  </si>
  <si>
    <t>П'ЯДИКИ</t>
  </si>
  <si>
    <t>ІВАНО-ФРАНКІВСЬКА область, КОЛОМИЙСЬКИЙ район, село П'ЯДИКИ, вулиця Кринички, 1в</t>
  </si>
  <si>
    <t>fedc5e2f-769f-4a5e-b2ee-b9a66cfa3a94</t>
  </si>
  <si>
    <t>Диспансерне відділення №1 м. Слов'янськ КОМУНАЛЬНЕ НЕКОМЕРЦІЙНЕ ПІДПРИЄМСТВО "ОБЛАСНА КЛІНІЧНА ПСИХІАТРИЧНА ЛІКАРНЯ М. СЛОВ'ЯНСЬК"</t>
  </si>
  <si>
    <t>fee139f4-3797-439e-b67b-bb24faa63c2d</t>
  </si>
  <si>
    <t>fee31037-1bcf-4a97-bf9f-dd79846fb929</t>
  </si>
  <si>
    <t>Фельдшерсько-акушерський пункт с. Черганівка</t>
  </si>
  <si>
    <t>ЧЕРГАНІВКА</t>
  </si>
  <si>
    <t>ІВАНО-ФРАНКІВСЬКА область, КОСІВСЬКИЙ район, село ЧЕРГАНІВКА, вулиця без назви, 1</t>
  </si>
  <si>
    <t>feeb7eb5-a4d8-45ca-8a99-a3ad005ee671</t>
  </si>
  <si>
    <t>Вашківецька амбулаторія загальної практики сімейної медицини</t>
  </si>
  <si>
    <t>ЧЕРНІВЕЦЬКА область, ВИЖНИЦЬКИЙ район, місто ВАШКІВЦІ, вулиця д.Загула, 6А</t>
  </si>
  <si>
    <t>feec9ae0-1962-44f3-ab03-b840e0888c1c</t>
  </si>
  <si>
    <t>Фельдшерсько-акушерський пункт с. Ялосовецьке</t>
  </si>
  <si>
    <t>ЯЛОСОВЕЦЬКЕ</t>
  </si>
  <si>
    <t>ПОЛТАВСЬКА область, ХОРОЛЬСЬКИЙ район, село ЯЛОСОВЕЦЬКЕ, вулиця Центральна, 132</t>
  </si>
  <si>
    <t>feecc278-c69a-4ab0-9c50-b71b5681cd65</t>
  </si>
  <si>
    <t>Амбулаторія № 1 КНП "ЦПМСД № 5" ОМР</t>
  </si>
  <si>
    <t>ОДЕСЬКА область, місто ОДЕСА, вулиця Семена Палія, 83 корпус 1</t>
  </si>
  <si>
    <t>feedf99d-54fc-4a82-88b1-d70912508278</t>
  </si>
  <si>
    <t>ФАП с.Берека</t>
  </si>
  <si>
    <t>БЕРЕКА</t>
  </si>
  <si>
    <t>ХАРКІВСЬКА область, ПЕРВОМАЙСЬКИЙ район, село БЕРЕКА, вулиця Красна, 20а</t>
  </si>
  <si>
    <t>fefde96c-4d50-47cd-a07c-56b6c37ba5a5</t>
  </si>
  <si>
    <t>Амбулаторія загальної практики сімейної медицини с. Аврамівка</t>
  </si>
  <si>
    <t>АВРАМІВКА</t>
  </si>
  <si>
    <t>ЧЕРКАСЬКА область, МОНАСТИРИЩЕНСЬКИЙ район, село АВРАМІВКА, вулиця Заводська, 3б</t>
  </si>
  <si>
    <t>fefe8800-de62-4f08-a920-393be16b2b69</t>
  </si>
  <si>
    <t>ВІДОКРЕМЛЕНИЙ СТРУКТУРНИЙ ПІДРОЗДІЛ ВІДДІЛЕННЯ АМБУЛОТОРНОГО ДІАЛІЗУ М.ПРИЛУКИ</t>
  </si>
  <si>
    <t>ff065a15-ab6e-4a08-b588-38b0842e7e40</t>
  </si>
  <si>
    <t>АЗПСМ с.В.Бережці</t>
  </si>
  <si>
    <t>ВЕЛИКІ БЕРЕЖЦІ</t>
  </si>
  <si>
    <t>ТЕРНОПІЛЬСЬКА область, КРЕМЕНЕЦЬКИЙ район, село ВЕЛИКІ БЕРЕЖЦІ, вулиця Л.Українки, 34</t>
  </si>
  <si>
    <t>ff08603a-1d8c-4aff-9ca8-0508ad3032d6</t>
  </si>
  <si>
    <t>ФП с.Лісна Рудня</t>
  </si>
  <si>
    <t>ЛІСНА РУДНЯ</t>
  </si>
  <si>
    <t>ЖИТОМИРСЬКА область, РОМАНІВСЬКИЙ район, село ЛІСНА РУДНЯ, вулиця Лісова, 48а</t>
  </si>
  <si>
    <t>ff0874aa-2132-4c46-afd4-014fe5b0d7e6</t>
  </si>
  <si>
    <t>ff109078-9a9b-4167-a744-03d0056728f0</t>
  </si>
  <si>
    <t>Новобузька станція екстреної (швидкої) медичної допомоги</t>
  </si>
  <si>
    <t>МИКОЛАЇВСЬКА область, місто НОВИЙ БУГ, вулиця Івана Огієнка, 14</t>
  </si>
  <si>
    <t>ff1934d6-0768-4555-ba96-7f5afb469c43</t>
  </si>
  <si>
    <t>Фельдшерський пункт с. Погибляк</t>
  </si>
  <si>
    <t>ПОГИБЛЯК</t>
  </si>
  <si>
    <t>ЧЕРКАСЬКА область, ЛИСЯНСЬКИЙ район, село ПОГИБЛЯК, вулиця Слави, 34</t>
  </si>
  <si>
    <t>ff1c6cfc-9723-4794-bb04-02b37e871aee</t>
  </si>
  <si>
    <t>Комунальне некомерційне підприємство Теплицької селищної ради "Теплицька міська лікарня"</t>
  </si>
  <si>
    <t>ff219ccd-bb3d-4f7e-8741-e2b20b8df54f</t>
  </si>
  <si>
    <t>Шахтарська АЗПСМ КНП \</t>
  </si>
  <si>
    <t>ДНІПРОПЕТРОВСЬКА область, СИНЕЛЬНИКІВСЬКИЙ район, селище ШАХТАРСЬКЕ, вулиця Миру, 21</t>
  </si>
  <si>
    <t>ff21e909-15e4-4b84-b8aa-26f79b767c33</t>
  </si>
  <si>
    <t>Павлівська лікарська амбулаторія загальної практики сімейної медицини</t>
  </si>
  <si>
    <t>ІВАНО-ФРАНКІВСЬКА область, село ПАВЛІВКА, вулиця Шевченка, 116</t>
  </si>
  <si>
    <t>ff21fc95-45ae-4dd3-a70d-22d461d03758</t>
  </si>
  <si>
    <t>Стаціонар №2</t>
  </si>
  <si>
    <t>КІРОВОГРАДСЬКА область, місто КРОПИВНИЦЬКИЙ, вулиця Архітектора Паученка, 45/35</t>
  </si>
  <si>
    <t>ff2c358d-8445-4e05-ab2b-d6ce1bf7a199</t>
  </si>
  <si>
    <t>Фельдшерсько-акушерський пункт с. Бровахи</t>
  </si>
  <si>
    <t>БРОВАХИ</t>
  </si>
  <si>
    <t>ЧЕРКАСЬКА область, КОРСУНЬ-ШЕВЧЕНКІВСЬКИЙ район, село БРОВАХИ, вулиця Польова, 25</t>
  </si>
  <si>
    <t>ff2d1981-192c-45ae-885f-6e8ba0c870c7</t>
  </si>
  <si>
    <t>Амбулаторія ЗПСМ с. Горішні Шерівці</t>
  </si>
  <si>
    <t>ГОРІШНІ ШЕРІВЦІ</t>
  </si>
  <si>
    <t>ЧЕРНІВЕЦЬКА область, ЗАСТАВНІВСЬКИЙ район, село ГОРІШНІ ШЕРІВЦІ, вулиця Задубрівська , 3</t>
  </si>
  <si>
    <t>ff2dce0a-7047-481c-8b54-cf717a7e1355</t>
  </si>
  <si>
    <t>ОДЕСЬКА область, місто ОДЕСА, вулиця Варненська, 25/2</t>
  </si>
  <si>
    <t>ff317b33-316b-4634-a386-cae7b1d92fee</t>
  </si>
  <si>
    <t>Амбулаторія № 2 КНП "ЦПМСД № 18" ОМР</t>
  </si>
  <si>
    <t>ff332388-0b1e-4738-9470-00ec93ccd685</t>
  </si>
  <si>
    <t>Консультативна поліклініка за адресою вул. Театральна 22</t>
  </si>
  <si>
    <t>МИКОЛАЇВСЬКА область, місто ПЕРВОМАЙСЬК, вулиця Театральна, 22</t>
  </si>
  <si>
    <t>ff3620c3-3f57-4ffe-be30-4ac69cf73119</t>
  </si>
  <si>
    <t>Фельдшерський пункт с. Бурівка</t>
  </si>
  <si>
    <t>БУРІВКА</t>
  </si>
  <si>
    <t>ЧЕРНІГІВСЬКА область, ГОРОДНЯНСЬКИЙ район, село БУРІВКА, вулиця 1 Травня, 9</t>
  </si>
  <si>
    <t>ff38c476-59c4-4b74-a6e4-d2684d27cc50</t>
  </si>
  <si>
    <t>ІВАНО-ФРАНКІВСЬКА область, смт. КУТИ, вулиця Павлика, 3</t>
  </si>
  <si>
    <t>ff3dbb82-4c1c-4a9f-aa3a-a750e72ca37c</t>
  </si>
  <si>
    <t>Фельдшерсько – акушерський пункт с.Молодецьке</t>
  </si>
  <si>
    <t>МОЛОДЕЦЬКЕ</t>
  </si>
  <si>
    <t>ЧЕРКАСЬКА область, МАНЬКІВСЬКИЙ район, село МОЛОДЕЦЬКЕ, вулиця Центральна, 72</t>
  </si>
  <si>
    <t>ff4123ee-b74c-44ff-ab18-452725eb2c85</t>
  </si>
  <si>
    <t>ВІДДІЛЕННЯ ПРОМЕНЕВОЇ ДІАГНОСТИКИ КОМУНАЛЬНЕ НЕКОМЕРЦІЙНЕ ПІДПРИЄМСТВО "КОНСУЛЬТАТИВНО-ДІАГНОСТИЧНИЙ ЦЕНТР" ОБОЛОНСЬКОГО РАЙОНУ М. КИЄВА, прос. Мінський, 6</t>
  </si>
  <si>
    <t>ff423870-c268-47aa-a927-a8fcc81dcd53</t>
  </si>
  <si>
    <t>КОМУНАЛЬНЕ НЕКОМЕРЦІЙНЕ ПІДПРИЕМСТВО "ОБЛАСНИЙ НАРКОЛОГІЧНИЙ ДИСПАНСЕР", вул.Халтуріна, 18А</t>
  </si>
  <si>
    <t>ХАРКІВСЬКА область, місто ХАРКІВ, вулиця Халтуріна, 18А</t>
  </si>
  <si>
    <t>ff46950a-2792-44d9-89bc-87f88b61f241</t>
  </si>
  <si>
    <t>Лікарська амбулаторія загальної практики сімейної медицини с. Явкине</t>
  </si>
  <si>
    <t>ЯВКИНЕ</t>
  </si>
  <si>
    <t>МИКОЛАЇВСЬКА область, БАШТАНСЬКИЙ район, село ЯВКИНЕ, вулиця Грушевського, 44</t>
  </si>
  <si>
    <t>ff477464-4760-4a0f-a17f-02f18c0e399b</t>
  </si>
  <si>
    <t>ФАП  с.Зеленьків</t>
  </si>
  <si>
    <t>ЗЕЛЕНЬКІВ</t>
  </si>
  <si>
    <t>ЧЕРКАСЬКА область, ТАЛЬНІВСЬКИЙ район, село ЗЕЛЕНЬКІВ, вулиця Київська, 14а</t>
  </si>
  <si>
    <t>ff4ac2fd-8994-407c-b851-4724ab9fa6b2</t>
  </si>
  <si>
    <t>Амбулаторія загальної практики сімейної медицини с. Сороки</t>
  </si>
  <si>
    <t>ІВАНО-ФРАНКІВСЬКА область, ГОРОДЕНКІВСЬКИЙ район, село СОРОКИ, вулиця Незалежності, 27б</t>
  </si>
  <si>
    <t>ff4c5ce5-00e0-485b-ac84-095ff5d22c85</t>
  </si>
  <si>
    <t>КНП ЦПМСД №5 м. Вінниці АЗПСМ №5</t>
  </si>
  <si>
    <t>ВІННИЦЬКА область, місто ВІННИЦЯ, вулиця Якова Шепеля, 23</t>
  </si>
  <si>
    <t>ff51c53c-62a8-4490-9533-9145a1fc7a71</t>
  </si>
  <si>
    <t>ff545f68-07eb-40df-9d78-45c8d8fc1790</t>
  </si>
  <si>
    <t>Нововелідницька амбулаторія  загальної практики сімейної медицини</t>
  </si>
  <si>
    <t>НОВІ ВЕЛІДНИКИ</t>
  </si>
  <si>
    <t>ЖИТОМИРСЬКА область, ОВРУЦЬКИЙ район, село НОВІ ВЕЛІДНИКИ, вулиця Центральна, 1</t>
  </si>
  <si>
    <t>ff5abe2e-8eda-4977-867a-088a5a3a9d26</t>
  </si>
  <si>
    <t>КНП "МСП" / Терапевтичне відділення</t>
  </si>
  <si>
    <t>ff5e4a95-4f83-4fe1-afe6-fba75ad7dced</t>
  </si>
  <si>
    <t>Чернятська АЗПСМ</t>
  </si>
  <si>
    <t>ЧЕРНЯТКА</t>
  </si>
  <si>
    <t>ВІННИЦЬКА область, БЕРШАДСЬКИЙ район, село ЧЕРНЯТКА, вулиця Шевченка, 24 З</t>
  </si>
  <si>
    <t>ff6c08b6-5429-4081-a467-a3a3f7932d33</t>
  </si>
  <si>
    <t>ЗАПОРІЗЬКА область, місто ЗАПОРІЖЖЯ, вулиця Ладозька, 17</t>
  </si>
  <si>
    <t>ff6e552d-ceaa-43b2-beb3-b0e4b50ec465</t>
  </si>
  <si>
    <t>ff72f725-d28f-43c6-b4e7-e24407f22d86</t>
  </si>
  <si>
    <t>ОДЕСЬКА область, місто ОДЕСА, прохід Ушакова, 9</t>
  </si>
  <si>
    <t>ff81e0a0-c04e-4861-96d4-822a5f393748</t>
  </si>
  <si>
    <t>АЗПСМ № 6 КЗ "ЦПМСД № 3"</t>
  </si>
  <si>
    <t>ff84649d-672a-409b-9e92-019fae87fdbd</t>
  </si>
  <si>
    <t>КНП "Красноградська центральна районна лікарня (Поліклінічне відділення, с.Наталине)</t>
  </si>
  <si>
    <t>ff87f15a-4aeb-4bc6-bbc3-db4fbf3c62da</t>
  </si>
  <si>
    <t>ФИТЬКІВ</t>
  </si>
  <si>
    <t>ІВАНО-ФРАНКІВСЬКА область, НАДВІРНЯНСЬКИЙ район, село ФИТЬКІВ, вулиця Січових Стрільців, 24</t>
  </si>
  <si>
    <t>ff91690f-9d14-410c-93e2-e90a886f452e</t>
  </si>
  <si>
    <t>Фельдшерсько-акушерський пункт с. Архангельська Слобода</t>
  </si>
  <si>
    <t>АРХАНГЕЛЬСЬКА СЛОБОДА</t>
  </si>
  <si>
    <t>ХЕРСОНСЬКА область, КАХОВСЬКИЙ район, село АРХАНГЕЛЬСЬКА СЛОБОДА, вулиця Шкільна, 29</t>
  </si>
  <si>
    <t>ff9692fe-109f-4cf0-b16f-b7dea4891a01</t>
  </si>
  <si>
    <t>ХАРКІВСЬКА область, ВОВЧАНСЬКИЙ район, село ЗАРІЧНЕ, вулиця Озерна, 1</t>
  </si>
  <si>
    <t>ff9e53fd-bc62-46c2-ba43-990295f0d8c6</t>
  </si>
  <si>
    <t>ХЕРСОНСЬКА область, смт. ЧАПЛИНКА, вулиця Космонавтів, 21</t>
  </si>
  <si>
    <t>ff9fad3b-e92f-47d1-a5dd-87c4297bccdc</t>
  </si>
  <si>
    <t>Амбулаторія загальної практики сімейної медицини с. Покровське КНП \</t>
  </si>
  <si>
    <t>ПОЛТАВСЬКА область, РЕШЕТИЛІВСЬКИЙ район, селище ПОКРОВСЬКЕ, вулиця Мічуріна, 2 а</t>
  </si>
  <si>
    <t>ffa07574-73a9-42a0-b9ff-88ba1f3208b5</t>
  </si>
  <si>
    <t>амбулаторія № 5</t>
  </si>
  <si>
    <t>ЗАПОРІЗЬКА область, місто ЗАПОРІЖЖЯ, вулиця Дослідна станція, 84</t>
  </si>
  <si>
    <t>ffa473d1-6074-4438-8bab-2d793daad232</t>
  </si>
  <si>
    <t>ffa4a446-dc0b-4669-a170-0bb1fad1c07a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</si>
  <si>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"Миколаїв"</t>
  </si>
  <si>
    <t>ЛЬВІВСЬКА область, місто МИКОЛАЇВ, вулиця Мазепи, 11</t>
  </si>
  <si>
    <t>ffaa6c4c-d0a4-4fa8-a1e9-c4454784c4b6</t>
  </si>
  <si>
    <t>Розумівська АЗПСМ</t>
  </si>
  <si>
    <t>ЗАПОРІЗЬКА область, ЗАПОРІЗЬКИЙ район, село РОЗУМІВКА, вулиця Мельнична, 1 А</t>
  </si>
  <si>
    <t>ffabbc9d-f340-4873-89be-ef56bf07523f</t>
  </si>
  <si>
    <t>ФАП с.Тростянець Комунального некомерційного підприємства   «Заболотівська районна лікарня» Заболотівської селищної ради об'єднаної територіальної громади</t>
  </si>
  <si>
    <t>ІВАНО-ФРАНКІВСЬКА область, село ТРОСТЯНЕЦЬ, вулиця Франка, 1</t>
  </si>
  <si>
    <t>ffba2fef-4ad5-4dc8-acd8-64cb003807c6</t>
  </si>
  <si>
    <t>Амбулаторія загальної практики - сімейної медицини село Дубіївка КНП "Черкаський районний центр ПМСД" Червонослобідської сільської ради</t>
  </si>
  <si>
    <t>ЧЕРКАСЬКА область, село ДУБІЇВКА, вулиця Богдана Хмельницького, 18</t>
  </si>
  <si>
    <t>ffc22cc4-f604-416f-a5ce-e99e73f4b6b8</t>
  </si>
  <si>
    <t>Комунальне некомерційне підприємство "Кіровоградьский обласний центр профілактики та боротьби зі СНІДом Кіровоградської обласної ради"</t>
  </si>
  <si>
    <t>ffd0ca0c-d75c-4d4c-8228-34bd68a4e7f3</t>
  </si>
  <si>
    <t>ФАП с. Андріяшівка</t>
  </si>
  <si>
    <t>ОДЕСЬКА область, БАЛТСЬКИЙ район, село АНДРІЯШІВКА, вулиця В. Стуса, 118А</t>
  </si>
  <si>
    <t>ffd12024-fdf2-44ef-8112-809f34367dc9</t>
  </si>
  <si>
    <t>Северинівський пункт здоров'я</t>
  </si>
  <si>
    <t>ОДЕСЬКА область, село СЕВЕРИНІВКА, вулиця Центральна, 72 А</t>
  </si>
  <si>
    <t>ffd375e2-af72-4903-bcd4-45e78600e3d5</t>
  </si>
  <si>
    <t>КНП "Брусилівська лікарня", Миру 204</t>
  </si>
  <si>
    <t>ffd42d44-f884-487d-a91b-b35149b9ff2e</t>
  </si>
  <si>
    <t>Львівська обл., Сколівський р-н, смт Славське, вул. Архангельського, буд. 5</t>
  </si>
  <si>
    <t>ffd7730e-59a4-42b7-a324-93c873409a05</t>
  </si>
  <si>
    <t>ЗАПОРІЗЬКА область, місто БЕРДЯНСЬК, вулиця Генерала Кунгурцева, 1</t>
  </si>
  <si>
    <t>ffdf1248-d56c-4e3c-b942-b8d359eaa2bd</t>
  </si>
  <si>
    <t>Оленівський фельдшерський пункт</t>
  </si>
  <si>
    <t>ЗАПОРІЗЬКА область, ОРІХІВСЬКИЙ район, село ОЛЕНІВКА, вулиця Колгоспна, 49</t>
  </si>
  <si>
    <t>ffdf4de9-d869-4247-9bbb-5adfa4a9801f</t>
  </si>
  <si>
    <t>ДНІПРОПЕТРОВСЬКА область, ДНІПРО район, місто ДНІПРО, вулиця Софії Ковалевської, 53А</t>
  </si>
  <si>
    <t>fff82ad6-936d-4336-bc05-28da5dac74b3</t>
  </si>
  <si>
    <t>Фельдшерський пункт села Салтичія</t>
  </si>
  <si>
    <t>САЛТИЧІЯ</t>
  </si>
  <si>
    <t>ЗАПОРІЗЬКА область, ЧЕРНІГІВСЬКИЙ район, село САЛТИЧІЯ, вулиця Центральна, 49-а</t>
  </si>
  <si>
    <t>fffdf92d-4e0f-4bca-8af9-ecbfd9112c24</t>
  </si>
  <si>
    <t>ЛЬВІВСЬКА область, місто НОВИЙ РОЗДІЛ, вулиця ВИННИЧЕНКА, 37</t>
  </si>
  <si>
    <r>
      <rPr>
        <b/>
        <sz val="10"/>
        <color rgb="FF000000"/>
        <rFont val="Arial"/>
        <family val="2"/>
        <charset val="204"/>
      </rPr>
      <t>ЗАТВЕРДЖЕНО</t>
    </r>
    <r>
      <rPr>
        <sz val="10"/>
        <color rgb="FF000000"/>
        <rFont val="Arial"/>
      </rPr>
      <t xml:space="preserve">
розпорядженням керівника робіт з ліквідації наслідків надзвичайної ситуації медико-біологічної характеру державного рівня, пов’язаної із поширенням коронавірусної хвороби COVID-19 від 24 лютого 2021 року № 11 (у редакції розпорядження Керівника робіт з ліквідації наслідків надзвичайної ситуації медико-біологічної характеру державного рівня, пов’язаної із поширенням коронавірусної хвороби COVID-19 від                   02 серпня 2021 року № 49)</t>
    </r>
  </si>
  <si>
    <r>
      <t xml:space="preserve">Перелік надавачів медичних послуг, визначених для забезпечення вакцинації від гострої респіраторної хвороби COVID-19, спричиненої коронавірусом SARS-CoV-2, яка здійснюється медичними командами  з вакцинації, до складу яких входять співробітники надавача медичних послуг і які функціонують як </t>
    </r>
    <r>
      <rPr>
        <b/>
        <sz val="10"/>
        <color rgb="FF000000"/>
        <rFont val="Arial"/>
        <family val="2"/>
        <charset val="204"/>
      </rPr>
      <t>мобільні команди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</si>
</sst>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>
    <font>
      <sz val="10"/>
      <color rgb="FF000000"/>
      <name val="Arial"/>
    </font>
    <font>
      <b/>
      <sz val="10"/>
      <color theme="1"/>
      <name val="Arial"/>
    </font>
    <font>
      <sz val="10"/>
      <color theme="1"/>
      <name val="Arial"/>
    </font>
    <font>
      <sz val="11"/>
      <color rgb="FF000000"/>
      <name val="Arial"/>
    </font>
    <font>
      <sz val="10"/>
      <color theme="1"/>
      <name val="&quot;Liberation Sans&quot;"/>
    </font>
    <font>
      <sz val="10"/>
      <color rgb="FF980000"/>
      <name val="&quot;Liberation Sans&quot;"/>
    </font>
    <font>
      <sz val="8"/>
      <color rgb="FF000000"/>
      <name val="Arial"/>
    </font>
    <font>
      <sz val="10"/>
      <color theme="1"/>
      <name val="Arial"/>
      <family val="2"/>
      <charset val="204"/>
      <scheme val="major"/>
    </font>
    <font>
      <sz val="10"/>
      <color rgb="FF000000"/>
      <name val="Arial"/>
      <family val="2"/>
      <charset val="204"/>
      <scheme val="major"/>
    </font>
    <font>
      <sz val="10"/>
      <name val="Arial"/>
      <family val="2"/>
      <charset val="204"/>
      <scheme val="major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rgb="FFB7E1CD"/>
        <bgColor rgb="FFB7E1CD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B6D7A8"/>
        <bgColor rgb="FFB6D7A8"/>
      </patternFill>
    </fill>
    <fill>
      <patternFill patternType="solid">
        <fgColor rgb="FF00FF00"/>
        <bgColor rgb="FF00FF00"/>
      </patternFill>
    </fill>
    <fill>
      <patternFill patternType="solid">
        <fgColor rgb="FFFF9900"/>
        <bgColor rgb="FFFF9900"/>
      </patternFill>
    </fill>
    <fill>
      <patternFill patternType="solid">
        <fgColor rgb="FFF6B26B"/>
        <bgColor rgb="FFF6B26B"/>
      </patternFill>
    </fill>
  </fills>
  <borders count="2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65"/>
      </left>
      <right style="thin">
        <color indexed="8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65"/>
      </top>
      <bottom style="thin">
        <color indexed="8"/>
      </bottom>
      <diagonal/>
    </border>
    <border>
      <left style="thin">
        <color indexed="65"/>
      </left>
      <right/>
      <top style="thin">
        <color indexed="65"/>
      </top>
      <bottom style="thin">
        <color indexed="8"/>
      </bottom>
      <diagonal/>
    </border>
    <border>
      <left style="thin">
        <color indexed="65"/>
      </left>
      <right style="thin">
        <color indexed="8"/>
      </right>
      <top style="thin">
        <color indexed="65"/>
      </top>
      <bottom style="thin">
        <color indexed="8"/>
      </bottom>
      <diagonal/>
    </border>
  </borders>
  <cellStyleXfs count="1">
    <xf numFmtId="0" fontId="0" fillId="0" borderId="0"/>
  </cellStyleXfs>
  <cellXfs count="71">
    <xf numFmtId="0" fontId="0" fillId="0" borderId="0" xfId="0" applyFont="1" applyAlignment="1"/>
    <xf numFmtId="0" fontId="1" fillId="0" borderId="5" xfId="0" applyFont="1" applyBorder="1" applyAlignment="1">
      <alignment horizontal="center" vertical="center" wrapText="1"/>
    </xf>
    <xf numFmtId="49" fontId="1" fillId="0" borderId="5" xfId="0" applyNumberFormat="1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3" fontId="1" fillId="2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/>
    <xf numFmtId="49" fontId="2" fillId="0" borderId="1" xfId="0" applyNumberFormat="1" applyFont="1" applyBorder="1" applyAlignment="1"/>
    <xf numFmtId="0" fontId="2" fillId="0" borderId="1" xfId="0" applyFont="1" applyBorder="1"/>
    <xf numFmtId="0" fontId="2" fillId="0" borderId="1" xfId="0" applyFont="1" applyBorder="1" applyAlignment="1"/>
    <xf numFmtId="0" fontId="2" fillId="0" borderId="1" xfId="0" applyFont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2" fillId="0" borderId="1" xfId="0" applyFont="1" applyBorder="1" applyAlignment="1"/>
    <xf numFmtId="0" fontId="3" fillId="5" borderId="1" xfId="0" applyFont="1" applyFill="1" applyBorder="1" applyAlignment="1">
      <alignment horizontal="left"/>
    </xf>
    <xf numFmtId="0" fontId="2" fillId="0" borderId="1" xfId="0" applyFont="1" applyBorder="1" applyAlignment="1">
      <alignment horizontal="right"/>
    </xf>
    <xf numFmtId="0" fontId="4" fillId="0" borderId="1" xfId="0" applyFont="1" applyBorder="1" applyAlignment="1"/>
    <xf numFmtId="49" fontId="4" fillId="0" borderId="1" xfId="0" applyNumberFormat="1" applyFont="1" applyBorder="1" applyAlignment="1"/>
    <xf numFmtId="0" fontId="4" fillId="0" borderId="1" xfId="0" applyFont="1" applyBorder="1" applyAlignment="1">
      <alignment horizontal="right"/>
    </xf>
    <xf numFmtId="0" fontId="2" fillId="0" borderId="0" xfId="0" applyFont="1" applyAlignment="1"/>
    <xf numFmtId="0" fontId="4" fillId="0" borderId="0" xfId="0" applyFont="1" applyAlignment="1">
      <alignment horizontal="left"/>
    </xf>
    <xf numFmtId="0" fontId="4" fillId="0" borderId="1" xfId="0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5" fillId="8" borderId="0" xfId="0" applyFont="1" applyFill="1" applyAlignment="1"/>
    <xf numFmtId="0" fontId="6" fillId="8" borderId="1" xfId="0" applyFont="1" applyFill="1" applyBorder="1" applyAlignment="1">
      <alignment horizontal="left" vertical="top"/>
    </xf>
    <xf numFmtId="0" fontId="6" fillId="9" borderId="1" xfId="0" applyFont="1" applyFill="1" applyBorder="1" applyAlignment="1">
      <alignment horizontal="left" vertical="top"/>
    </xf>
    <xf numFmtId="49" fontId="6" fillId="8" borderId="1" xfId="0" applyNumberFormat="1" applyFont="1" applyFill="1" applyBorder="1" applyAlignment="1">
      <alignment horizontal="left" vertical="top"/>
    </xf>
    <xf numFmtId="0" fontId="6" fillId="8" borderId="1" xfId="0" applyFont="1" applyFill="1" applyBorder="1" applyAlignment="1">
      <alignment horizontal="left" vertical="top"/>
    </xf>
    <xf numFmtId="0" fontId="6" fillId="8" borderId="1" xfId="0" applyFont="1" applyFill="1" applyBorder="1" applyAlignment="1">
      <alignment horizontal="center" vertical="top"/>
    </xf>
    <xf numFmtId="0" fontId="0" fillId="0" borderId="6" xfId="0" applyFont="1" applyBorder="1" applyAlignment="1"/>
    <xf numFmtId="0" fontId="0" fillId="0" borderId="0" xfId="0" applyFont="1" applyFill="1" applyAlignment="1"/>
    <xf numFmtId="0" fontId="8" fillId="0" borderId="0" xfId="0" applyFont="1" applyFill="1" applyAlignment="1"/>
    <xf numFmtId="0" fontId="0" fillId="0" borderId="0" xfId="0" applyFont="1" applyFill="1" applyAlignment="1">
      <alignment wrapText="1"/>
    </xf>
    <xf numFmtId="0" fontId="0" fillId="0" borderId="0" xfId="0" applyFont="1" applyAlignment="1">
      <alignment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0" fillId="0" borderId="17" xfId="0" applyFont="1" applyBorder="1" applyAlignment="1"/>
    <xf numFmtId="0" fontId="0" fillId="0" borderId="18" xfId="0" applyFont="1" applyBorder="1" applyAlignment="1"/>
    <xf numFmtId="0" fontId="0" fillId="0" borderId="19" xfId="0" applyFont="1" applyBorder="1" applyAlignment="1"/>
    <xf numFmtId="0" fontId="0" fillId="0" borderId="20" xfId="0" applyFont="1" applyBorder="1" applyAlignment="1"/>
    <xf numFmtId="0" fontId="0" fillId="0" borderId="21" xfId="0" applyFont="1" applyBorder="1" applyAlignment="1"/>
    <xf numFmtId="0" fontId="0" fillId="0" borderId="22" xfId="0" applyFont="1" applyBorder="1" applyAlignment="1"/>
    <xf numFmtId="0" fontId="0" fillId="0" borderId="23" xfId="0" applyFont="1" applyBorder="1" applyAlignment="1"/>
    <xf numFmtId="0" fontId="0" fillId="0" borderId="24" xfId="0" applyFont="1" applyBorder="1" applyAlignment="1"/>
    <xf numFmtId="0" fontId="11" fillId="0" borderId="8" xfId="0" applyFont="1" applyBorder="1" applyAlignment="1">
      <alignment horizontal="left" wrapText="1"/>
    </xf>
    <xf numFmtId="0" fontId="0" fillId="0" borderId="9" xfId="0" applyFont="1" applyBorder="1" applyAlignment="1">
      <alignment horizontal="left" wrapText="1"/>
    </xf>
    <xf numFmtId="0" fontId="0" fillId="0" borderId="10" xfId="0" applyFont="1" applyBorder="1" applyAlignment="1">
      <alignment horizontal="left" wrapText="1"/>
    </xf>
    <xf numFmtId="0" fontId="0" fillId="0" borderId="11" xfId="0" applyFont="1" applyBorder="1" applyAlignment="1">
      <alignment horizontal="left" wrapText="1"/>
    </xf>
    <xf numFmtId="0" fontId="0" fillId="0" borderId="0" xfId="0" applyFont="1" applyBorder="1" applyAlignment="1">
      <alignment horizontal="left" wrapText="1"/>
    </xf>
    <xf numFmtId="0" fontId="0" fillId="0" borderId="12" xfId="0" applyFont="1" applyBorder="1" applyAlignment="1">
      <alignment horizontal="left" wrapText="1"/>
    </xf>
    <xf numFmtId="0" fontId="11" fillId="0" borderId="14" xfId="0" applyFont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 wrapText="1"/>
    </xf>
    <xf numFmtId="0" fontId="0" fillId="0" borderId="16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User" refreshedDate="44410.602005439818" refreshedVersion="4" recordCount="815">
  <cacheSource type="worksheet">
    <worksheetSource ref="A4:J819" sheet="Україна"/>
  </cacheSource>
  <cacheFields count="10">
    <cacheField name="Ідентифікатор надавача" numFmtId="0">
      <sharedItems containsBlank="1"/>
    </cacheField>
    <cacheField name="Назва надавача" numFmtId="0">
      <sharedItems containsBlank="1"/>
    </cacheField>
    <cacheField name="Код за ЄДРПОУ" numFmtId="0">
      <sharedItems containsBlank="1" containsMixedTypes="1" containsNumber="1" containsInteger="1" minValue="185011" maxValue="3010911866"/>
    </cacheField>
    <cacheField name="Область Надавача" numFmtId="0">
      <sharedItems containsBlank="1"/>
    </cacheField>
    <cacheField name="Повна адреса" numFmtId="0">
      <sharedItems containsBlank="1"/>
    </cacheField>
    <cacheField name="К-ть мобільних бригад" numFmtId="0">
      <sharedItems containsMixedTypes="1" containsNumber="1" containsInteger="1" minValue="0" maxValue="334"/>
    </cacheField>
    <cacheField name="К-ть мобільних бригад2" numFmtId="0">
      <sharedItems containsMixedTypes="1" containsNumber="1" containsInteger="1" minValue="0" maxValue="488"/>
    </cacheField>
    <cacheField name="К-ть мобільних бригад3" numFmtId="0">
      <sharedItems containsMixedTypes="1" containsNumber="1" containsInteger="1" minValue="0" maxValue="991"/>
    </cacheField>
    <cacheField name="К-ть мобільних бригад4" numFmtId="0">
      <sharedItems containsMixedTypes="1" containsNumber="1" containsInteger="1" minValue="0" maxValue="1131"/>
    </cacheField>
    <cacheField name="К-ть мобільних бригад5" numFmtId="0">
      <sharedItems containsMixedTypes="1" containsNumber="1" containsInteger="1" minValue="0" maxValue="129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15">
  <r>
    <m/>
    <m/>
    <m/>
    <m/>
    <m/>
    <n v="334"/>
    <n v="488"/>
    <n v="991"/>
    <n v="1131"/>
    <n v="1291"/>
  </r>
  <r>
    <s v="legal_entity_id"/>
    <s v="legal_entity_name"/>
    <s v="legal_entity_edrpou"/>
    <s v="registration_area"/>
    <s v="registration_addresses"/>
    <s v="1 етап"/>
    <s v="2 етап"/>
    <s v="3 етап"/>
    <s v="4 етап"/>
    <s v="5 етап"/>
  </r>
  <r>
    <s v="8cb4cd14-569d-43b3-a424-49763b74c45f"/>
    <s v="КОМУНАЛЬНЕ НЕКОМЕРЦІЙНЕ ПІДПРИЄМСТВО &quot;БАРСЬКИЙ  МЕДИЧНИЙ ЦЕНТР ПЕРВИННОЇ МЕДИКО-САНІТАРНОЇ ДОПОМОГИ&quot; БАРСЬКОЇ МІСЬКОЇ РАДИ"/>
    <n v="35599262"/>
    <s v="ВІННИЦЬКА"/>
    <s v="Україна, 23000, Вінницька обл., Барський р-н, місто Бар, ВУЛИЦЯ КАШТАНОВА, будинок 34"/>
    <n v="1"/>
    <n v="1"/>
    <n v="1"/>
    <n v="1"/>
    <n v="1"/>
  </r>
  <r>
    <s v="d9edfc12-9a3f-4cb1-987d-bec37e2e9dbb"/>
    <s v="КОМУНАЛЬНЕ НЕКОМЕРЦІЙНЕ ПІДПРИЄМСТВО &quot;БЕРШАДСЬКИЙ ЦЕНТР ПЕРВИННОЇ МЕДИКО-САНІТАРНОЇ ДОПОМОГИ&quot;"/>
    <n v="36834023"/>
    <s v="ВІННИЦЬКА"/>
    <s v="Україна, 24400, Вінницька обл., Бершадський р-н, місто Бершадь, ВУЛИЦЯ БУДКЕВИЧА, будинок 2"/>
    <n v="1"/>
    <n v="1"/>
    <n v="1"/>
    <n v="1"/>
    <n v="1"/>
  </r>
  <r>
    <s v="fed246f6-2513-45ec-a485-b4b12224d302"/>
    <s v="КОМУНАЛЬНЕ НЕКОМЕРЦІЙНЕ ПІДПРИЄМСТВО &quot;ЦЕНТР ПЕРВИННОЇ МЕДИКО-САНІТАРНОЇ ДОПОМОГИ №5 М. ВІННИЦІ&quot;"/>
    <n v="5484362"/>
    <s v="ВІННИЦЬКА"/>
    <s v="Україна, 21001, Вінницька обл., місто Вінниця, ВУЛИЦЯ ЗАМОСТЯНСЬКА, будинок 49"/>
    <n v="1"/>
    <n v="1"/>
    <n v="1"/>
    <n v="1"/>
    <n v="1"/>
  </r>
  <r>
    <s v="e3b499ba-292b-4b81-9991-edc4a7b38616"/>
    <s v="КОМУНАЛЬНЕ НЕКОМЕРЦІЙНЕ ПІДПРИЄМСТВО &quot;ВІННИЦЬКИЙ ЦЕНТР ПЕРВИННОЇ МЕДИКО-САНІТАРНОЇ ДОПОМОГИ&quot; ВІННИЦЬКОЇ МІСЬКОЇ РАДИ"/>
    <n v="37489689"/>
    <s v="ВІННИЦЬКА"/>
    <s v="Україна, 21029, Вінницька обл., місто Вінниця, Хмельницьке шосе, будинок 92"/>
    <n v="0"/>
    <n v="1"/>
    <n v="1"/>
    <n v="1"/>
    <n v="1"/>
  </r>
  <r>
    <s v="95540035-72f0-4d60-a76c-b421ae00d741"/>
    <s v="КОМУНАЛЬНЕ НЕКОМЕРЦІЙНЕ ПІДПРИЄМСТВО &quot;ЦЕНТР ПЕРВИННОЇ МЕДИКО-САНІТАРНОЇ ДОПОМОГИ №3 М. ВІННИЦІ&quot;"/>
    <n v="25502352"/>
    <s v="ВІННИЦЬКА"/>
    <s v="Україна, 21029, Вінницька обл., місто Вінниця, ВУЛИЦЯ ХМЕЛЬНИЦЬКЕ ШОСЕ, будинок 96"/>
    <n v="1"/>
    <n v="1"/>
    <n v="2"/>
    <n v="2"/>
    <n v="2"/>
  </r>
  <r>
    <s v="7189e102-c6b9-44f7-832d-71020e489a61"/>
    <s v="КОМУНАЛЬНЕ НЕКОМЕРЦІЙНЕ ПІДПРИЄМСТВО &quot;ЦЕНТР ПЕРВИННОЇ МЕДИКО-САНІТАРНОЇ ДОПОМОГИ №2  М. ВІННИЦІ&quot;"/>
    <n v="38055061"/>
    <s v="ВІННИЦЬКА"/>
    <s v="Україна, 21050, Вінницька обл., місто Вінниця, ВУЛИЦЯ МАГІСТРАТСЬКА, будинок 44"/>
    <n v="0"/>
    <n v="2"/>
    <n v="3"/>
    <n v="3"/>
    <n v="3"/>
  </r>
  <r>
    <s v="ba94b288-1b59-4f58-9f0c-117b3f8ac7f9"/>
    <s v="ТОВАРИСТВО З ОБМЕЖЕНОЮ ВІДПОВІДАЛЬНІСТЮ &quot;МЕДИЧНИЙ ЦЕНТР &quot;МОЄ ЗДОРОВ'Я&quot;"/>
    <n v="37691162"/>
    <s v="ВІННИЦЬКА"/>
    <s v="Україна, 21000, Вінницька обл., місто Вінниця, Хмельницьке шосе, будинок 92"/>
    <n v="0"/>
    <n v="0"/>
    <n v="1"/>
    <n v="1"/>
    <n v="1"/>
  </r>
  <r>
    <s v="90aeb64d-f48c-44c6-a465-50d2e28cd1cb"/>
    <s v="КОМУНАЛЬНЕ НЕКОМЕРЦІЙНЕ ПІДПРИЄМСТВО &quot;ЦЕНТР ПЕРВИННОЇ МЕДИКО-САНІТАРНОЇ ДОПОМОГИ №4 М. ВІННИЦІ&quot;"/>
    <n v="26244596"/>
    <s v="ВІННИЦЬКА"/>
    <s v="Україна, 21009, Вінницька обл., місто Вінниця, ВУЛИЦЯ ЗАМОСТЯНСЬКА, будинок 18"/>
    <n v="0"/>
    <n v="0"/>
    <n v="2"/>
    <n v="2"/>
    <n v="2"/>
  </r>
  <r>
    <s v="de9675de-548a-4300-b429-a7a89e7365c0"/>
    <s v="КОМУНАЛЬНЕ НЕКОМЕРЦІЙНЕ ПІДПРИЄМСТВО &quot;ЦЕНТР ПЕРВИННОЇ МЕДИКО-САНІТАРНОЇ ДОПОМОГИ ГАЙСИНСЬКОЇ МІСЬКОЇ РАДИ&quot;"/>
    <n v="37294350"/>
    <s v="ВІННИЦЬКА"/>
    <s v="Україна, 23700, Вінницька обл., Гайсинський р-н, місто Гайсин, ВУЛИЦЯ В'ЯЧЕСЛАВА ЧОРНОВОЛА, будинок 1"/>
    <n v="1"/>
    <n v="1"/>
    <n v="1"/>
    <n v="1"/>
    <n v="1"/>
  </r>
  <r>
    <s v="095faa66-1b9f-4aca-b632-f713f9774c9c"/>
    <s v="КОМУНАЛЬНЕ НЕКОМЕРЦІЙНЕ ПІДПРИЄМСТВО &quot;ГНІВАНСЬКИЙ ЦЕНТР ПЕРВИННОЇ МЕДИКО-САНІТАРНОЇ ДОПОМОГИ&quot; ГНІВАНСЬКОЇ МІСЬКОЇ РАДИ"/>
    <n v="41877472"/>
    <s v="ВІННИЦЬКА"/>
    <s v="Україна, 23310, Вінницька обл., Тиврівський р-н, місто Гнівань, ВУЛИЦЯ СОБОРНА, будинок 89"/>
    <n v="0"/>
    <n v="0"/>
    <n v="1"/>
    <n v="1"/>
    <n v="1"/>
  </r>
  <r>
    <s v="1999c8bf-963a-4d61-8642-00728489f03f"/>
    <s v="КОМУНАЛЬНЕ НЕКОМЕРЦІЙНЕ ПІДПРИЄМСТВО &quot;ЖМЕРИНСЬКИЙ МЕДИЧНИЙ ЦЕНТР ПЕРВИННОЇ МЕДИКО-САНІТАРНОЇ ДОПОМОГИ&quot; ЖМЕРИНСЬКОЇ МІСЬКОЇ РАДИ"/>
    <n v="37261811"/>
    <s v="ВІННИЦЬКА"/>
    <s v="Україна, 23100, Вінницька обл., місто Жмеринка, ВУЛИЦЯ ДОБРОЛЮБОВА, будинок 2"/>
    <n v="1"/>
    <n v="1"/>
    <n v="2"/>
    <n v="2"/>
    <n v="2"/>
  </r>
  <r>
    <s v="6dc5d959-bc27-45b9-8726-73acd29c67d4"/>
    <s v="КОМУНАЛЬНЕ ПІДПРИЄМСТВО &quot;ЦЕНТР ПЕРВИННОЇ МЕДИКО-САНІТАРНОЇ ДОПОМОГИ&quot; ІЛЛІНЕЦЬКОЇ МІСЬКОЇ РАДИ"/>
    <n v="41007217"/>
    <s v="ВІННИЦЬКА"/>
    <s v="Україна, 22700, Вінницька обл., Іллінецький р-н, місто Іллінці, ВУЛИЦЯ ВІЛЬШАНСЬКА, будинок 48"/>
    <n v="0"/>
    <n v="0"/>
    <n v="2"/>
    <n v="2"/>
    <n v="2"/>
  </r>
  <r>
    <s v="e502cf0c-bfdb-4f13-bab7-17faea8508a9"/>
    <s v="КОМУНАЛЬНЕ ПІДПРИЄМСТВО &quot;КАЛИНІВСЬКИЙ МІСЬКИЙ ЦЕНТР ПЕРВИННОЇ МЕДИКО-САНІТАРНОЇ ДОПОМОГИ&quot; КАЛИНІВСЬКОЇ МІСЬКОЇ РАДИ"/>
    <n v="41021561"/>
    <s v="ВІННИЦЬКА"/>
    <s v="Україна, 22400, Вінницька обл., Калинівський р-н, місто Калинівка, ВУЛИЦЯ ЧКАЛОВА , будинок 6-Д"/>
    <n v="1"/>
    <n v="1"/>
    <n v="1"/>
    <n v="1"/>
    <n v="1"/>
  </r>
  <r>
    <s v="ed41aed6-c141-4733-87fa-4d56f76a8785"/>
    <s v="КОМУНАЛЬНЕ ПІДПРИЄМСТВО &quot;КОЗЯТИНСЬКИЙ МІСЬКИЙ ЦЕНТР ПЕРВИННОЇ МЕДИКО - САНІТАРНОЇ ДОПОМОГИ КОЗЯТИНСЬКОЇ МІСЬКОЇ РАДИ&quot;"/>
    <n v="41783594"/>
    <s v="ВІННИЦЬКА"/>
    <s v="Україна, 22100, Вінницька обл., місто Козятин(пн), ВУЛИЦЯ НЕЗАЛЕЖНОСТІ, будинок 75"/>
    <n v="1"/>
    <n v="1"/>
    <n v="1"/>
    <n v="1"/>
    <n v="1"/>
  </r>
  <r>
    <s v="1c7a09d7-5b6b-486a-bba0-b1809f6130ae"/>
    <s v="КОМУНАЛЬНЕ НЕКОМЕРЦІЙНЕ ПІДПРИЄМСТВО &quot;КРИЖОПІЛЬСЬКИЙ  МЕДИЧНИЙ ЦЕНТР ПЕРВИННОЇ МЕДИКО-САНІТАРНОЇ ДОПОМОГИ&quot;"/>
    <n v="37084458"/>
    <s v="ВІННИЦЬКА"/>
    <s v="Україна, 24600, Вінницька обл., Крижопільський р-н, селище міського типу Крижопіль, ВУЛИЦЯ  ДАНИЛА НЕЧАЯ, будинок 6"/>
    <n v="1"/>
    <n v="1"/>
    <n v="1"/>
    <n v="1"/>
    <n v="1"/>
  </r>
  <r>
    <s v="2eb8edbc-94e0-4f6c-9de7-a337988e4212"/>
    <s v="КОМУНАЛЬНЕ ПІДПРИЄМСТВО &quot;ЛАДИЖИНСЬКИЙ МІСЬКИЙ ЦЕНТР ПЕРВИННОЇ МЕДИКО-САНІТАРНОЇ ДОПОМОГИ&quot; ЛАДИЖИНСЬКОЇ МІСЬКОЇ РАДИ"/>
    <n v="41758264"/>
    <s v="ВІННИЦЬКА"/>
    <s v="Україна, 24321, Вінницька обл., місто Ладижин(пн), ВУЛИЦЯ ЕНТУЗІАСТІВ, будинок 24"/>
    <n v="1"/>
    <n v="1"/>
    <n v="1"/>
    <n v="1"/>
    <n v="1"/>
  </r>
  <r>
    <s v="8f96d132-dd10-41bd-a0f0-ceef57f82878"/>
    <s v="КОМУНАЛЬНЕ НЕКОМЕРЦІЙНЕ ПІДПРИЄМСТВО &quot;ЛИПОВЕЦЬКИЙ МІСЬКИЙ ЦЕНТР ПЕРВИННОЇ МЕДИКО-САНІТАРНОЇ ДОПОМОГИ&quot; ЛИПОВЕЦЬКОЇ МІСЬКОЇ РАДИ  ВІННИЦЬКОГО РАЙОНУВІННИЦЬКОЇ ОБЛАСТІ"/>
    <n v="37336813"/>
    <s v="ВІННИЦЬКА"/>
    <s v="Україна, 22500, Вінницька обл., Липовецький р-н, місто Липовець, ВУЛИЦЯ ПИРОГОВА, будинок 9"/>
    <n v="0"/>
    <n v="0"/>
    <n v="1"/>
    <n v="1"/>
    <n v="1"/>
  </r>
  <r>
    <s v="f671cd26-01cc-450d-a113-0f24792b8595"/>
    <s v="Комунальне некомерційне підприємство &quot;Літинський центр первинної медико-санітарної допомоги&quot; Літинської селищної ради"/>
    <n v="37472460"/>
    <s v="ВІННИЦЬКА"/>
    <s v="Україна, 22300, Вінницька обл., Літинський р-н, селище міського типу Літин, ВУЛИЦЯ ПИРОГОВА, будинок 17"/>
    <n v="0"/>
    <n v="0"/>
    <n v="1"/>
    <n v="1"/>
    <n v="1"/>
  </r>
  <r>
    <s v="0415eedc-6e31-4734-bb40-9d5a9bd72a47"/>
    <s v="КОМУНАЛЬНЕ НЕКОМЕРЦІЙНЕ ПІДПРИЄМСТВО &quot;МОГИЛІВ-ПОДІЛЬСЬКИЙ МІСЬКИЙ ЦЕНТР ПЕРВИННОЇ МЕДИКО-САНІТАРНОЇ ДОПОМОГИ&quot; МОГИЛІВ-ПОДІЛЬСЬКОЇ МІСЬКОЇ РАДИ"/>
    <n v="38031318"/>
    <s v="ВІННИЦЬКА"/>
    <s v="Україна, 24000, Вінницька обл., місто Могилів-Подільський, ВУЛИЦЯ ПОЛТАВСЬКА, будинок 89/2"/>
    <n v="1"/>
    <n v="1"/>
    <n v="2"/>
    <n v="2"/>
    <n v="2"/>
  </r>
  <r>
    <s v="837e14d2-c021-45f2-9049-aae993e6f233"/>
    <s v="КОМУНАЛЬНЕ ПІДПРИЄМСТВО &quot;НЕМИРІВСЬКИЙ МІСЬКИЙ ЦЕНТР ПЕРВИННОЇ МЕДИКО-САНІТАРНОЇ ДОПОМОГИ&quot; НЕМИРІВСЬКОЇ МІСЬКОЇ РАДИ"/>
    <n v="41345263"/>
    <s v="ВІННИЦЬКА"/>
    <s v="Україна, 22800, Вінницька обл., Немирівський р-н, місто Немирів, ВУЛИЦЯ ЄВДОКИМЕНКА, будинок 22"/>
    <n v="1"/>
    <n v="1"/>
    <n v="1"/>
    <n v="1"/>
    <n v="1"/>
  </r>
  <r>
    <s v="1e8b01c2-c3f1-4757-bfad-c16676ed2396"/>
    <s v="КОМУНАЛЬНЕ НЕКОМЕРЦІЙНЕ ПІДПРИЄМСТВО &quot;ЦЕНТР ПЕРВИННОЇ МЕДИКО-САНІТАРНОЇ ДОПОМОГИ&quot; НЕМИРІВСЬКОЇ МІСЬКОЇ РАДИ"/>
    <n v="37336724"/>
    <s v="ВІННИЦЬКА"/>
    <s v="Україна, 22800, Вінницька обл., Немирівський р-н, місто Немирів, ВУЛИЦЯ ЄВДОКИМЕНКА, будинок 22"/>
    <n v="0"/>
    <n v="0"/>
    <n v="1"/>
    <n v="1"/>
    <n v="1"/>
  </r>
  <r>
    <s v="81d7c772-19dd-4832-879d-b8bc6dc20f42"/>
    <s v="КОМУНАЛЬНЕ НЕКОМЕРЦІЙНЕ ПІДПРИЄМСТВО &quot;ОРАТІВСЬКИЙ ЦЕНТР ПЕРВИННОЇ МЕДИКО-САНІТАРНОЇ ДОПОМОГИ&quot; ОРАТІВСЬКОЇ СЕЛИЩНОЇ РАДИ"/>
    <n v="37133248"/>
    <s v="ВІННИЦЬКА"/>
    <s v="Україна, 22600, Вінницька обл., Оратівський р-н, селище міського типу Оратів, ВУЛ. ПИРОГОВА, будинок 2"/>
    <n v="0"/>
    <n v="0"/>
    <n v="1"/>
    <n v="1"/>
    <n v="1"/>
  </r>
  <r>
    <s v="b8d5b893-6266-456d-a03a-8a2fd681c56b"/>
    <s v="КОМУНАЛЬНЕ ПІДПРИЄМСТВО &quot;ПОГРЕБИЩЕНСЬКИЙ ЦЕНТР ПЕРВИННОЇ МЕДИКО-САНІТАРНОЇ ДОПОМОГИ&quot; ПОГРЕБИЩЕНСЬКОЇ МІСЬКОЇ РАДИ ВІННИЦЬКОГО РАЙОНУ ВІННИЦЬКОЇ ОБЛАСТІ"/>
    <n v="37179654"/>
    <s v="ВІННИЦЬКА"/>
    <s v="Україна, 22200, Вінницька обл., Погребищенський р-н, місто Погребище, ВУЛИЦЯ  П.ТИЧИНИ, будинок 54"/>
    <n v="0"/>
    <n v="0"/>
    <n v="1"/>
    <n v="1"/>
    <n v="1"/>
  </r>
  <r>
    <s v="28788516-a002-44cc-a8b7-81aaff476633"/>
    <s v="КОМУНАЛЬНЕ НЕКОМЕРЦІЙНЕ ПІДПРИЄМСТВО &quot;ЦЕНТР ПЕРВИННОЇ МЕДИКО-САНІТАРНОЇ ДОПОМОГИ&quot; ТИВРІВСЬКОЇ СЕЛИЩНОЇ РАДИ"/>
    <n v="37294246"/>
    <s v="ВІННИЦЬКА"/>
    <s v="Україна, 23300, Вінницька обл., Тиврівський р-н, селище міського типу Тиврів, ВУЛИЦЯ ШЕВЧЕНКА, будинок 2 А"/>
    <n v="1"/>
    <n v="1"/>
    <n v="2"/>
    <n v="2"/>
    <n v="2"/>
  </r>
  <r>
    <s v="e2937f69-2896-4901-ae41-e6e5e0d3adc4"/>
    <s v="КОМУНАЛЬНЕ НЕКОМЕРЦІЙНЕ ПІДПРИЄМСТВО&quot;ТОМАШПІЛЬСЬКИЙ ЦЕНТР ПЕРВИННОЇ МЕДИКО-САНІТАРНОЇ ДОПОМОГИ&quot;ТОМАШПІЛЬСЬКОЇ СЕЛИЩНОЇ РАДИ"/>
    <n v="41454112"/>
    <s v="ВІННИЦЬКА"/>
    <s v="Україна, 24200, Вінницька обл., Томашпільський р-н, селище міського типу Томашпіль, ВУЛИЦЯ ІГОРЯ ГАВРИЛЮКА, будинок 135"/>
    <n v="1"/>
    <n v="1"/>
    <n v="2"/>
    <n v="2"/>
    <n v="2"/>
  </r>
  <r>
    <s v="1b232bd0-c313-4734-a022-d814470c6513"/>
    <s v="КОМУНАЛЬНЕ НЕКОМЕРЦІЙНЕ ПІДПРИЄМСТВО &quot;ТРОСТЯНЕЦЬКИЙ РАЙОННИЙ ЦЕНТР ПЕРВИННОЇ МЕДИКО-САНІТАРНОЇ ДОПОМОГИ&quot; ТРОСТЯНЕЦЬКОЇ РАЙОННОЇ РАДИ ВІННИЦЬКОЇ ОБЛАСТІ"/>
    <n v="36892237"/>
    <s v="ВІННИЦЬКА"/>
    <s v="Україна, 24300, Вінницька обл., Тростянецький р-н, селище міського типу Тростянець, ВУЛИЦЯ МІЧУРІНА, будинок 60"/>
    <n v="1"/>
    <n v="1"/>
    <n v="2"/>
    <n v="2"/>
    <n v="2"/>
  </r>
  <r>
    <s v="e74f25f3-4bd2-40a5-be98-9fed00b5b6fa"/>
    <s v="КОМУНАЛЬНЕ НЕКОМЕРЦІЙНЕ ПІДПРИЄМСТВО &quot;ТУЛЬЧИНСЬКИЙ ЦЕНТР ПЕРВИННОЇ МЕДИКО-САНІТАРНОЇ ДОПОМОГИ&quot; ТУЛЬЧИНСЬКОЇ МІСЬКОЇ РАДИ"/>
    <n v="42447462"/>
    <s v="ВІННИЦЬКА"/>
    <s v="Україна, 23600, Вінницька обл., Тульчинський р-н, місто Тульчин, ВУЛИЦЯ МИКОЛИ ЛЕОНТОВИЧА, будинок 92"/>
    <n v="0"/>
    <n v="1"/>
    <n v="1"/>
    <n v="1"/>
    <n v="1"/>
  </r>
  <r>
    <s v="fd4f3305-51e3-49b0-adf4-1cc67415d54e"/>
    <s v="КОМУНАЛЬНЕ ПІДПРИЄМСТВО &quot;ТУЛЬЧИНСЬКИЙ РАЙОННИЙ ЦЕНТР ПЕРВИННОЇ МЕДИКО-САНІТАРНОЇ ДОПОМОГИ&quot;"/>
    <n v="36759418"/>
    <s v="ВІННИЦЬКА"/>
    <s v="Україна, 23600, Вінницька обл., Тульчинський р-н, місто Тульчин, ВУЛИЦЯ МИКОЛИ ЛЕОНТОВИЧА, будинок 114"/>
    <n v="1"/>
    <n v="1"/>
    <n v="1"/>
    <n v="1"/>
    <n v="1"/>
  </r>
  <r>
    <s v="67ee18b0-4b78-4f55-a68a-63a28d25b648"/>
    <s v="КОМУНАЛЬНЕ НЕКОМЕРЦІЙНЕ ПІДПРИЄМСТВО &quot;ХМІЛЬНИЦЬКИЙ ЦЕНТР ПЕРВИННОЇ МЕДИКО-САНІТАРНОЇ ДОПОМОГИ&quot; ХМІЛЬНИЦЬКОЇ МІСЬКОЇ РАДИ"/>
    <n v="36905591"/>
    <s v="ВІННИЦЬКА"/>
    <s v="Україна, 22000, Вінницька обл., місто Хмільник, вул.Пушкіна, будинок 64"/>
    <n v="1"/>
    <n v="1"/>
    <n v="1"/>
    <n v="1"/>
    <n v="1"/>
  </r>
  <r>
    <s v="5076da20-63fa-4dd6-8556-1007f7933b2e"/>
    <s v="КОМУНАЛЬНЕ НЕКОМЕРЦІЙНЕ ПІДПРИЄМСТВО &quot;ШАРГОРОДСЬКИЙ  ЦЕНТР ПЕРВИННОЇ МЕДИКО-САНІТАРНОЇ ДОПОМОГИ&quot; ШАРГОРОДСЬКОЇ МІСЬКОЇ РАДИ ВІННИЦЬКОЇ ОБЛАСТІ"/>
    <n v="37337707"/>
    <s v="ВІННИЦЬКА"/>
    <s v="Україна, 23500, Вінницька обл., Шаргородський р-н, місто Шаргород, ВУЛИЦЯ ЧОРНОВОЛА, будинок 9 А"/>
    <n v="1"/>
    <n v="1"/>
    <n v="1"/>
    <n v="1"/>
    <n v="1"/>
  </r>
  <r>
    <s v="c5e65de7-69bc-460d-b88c-93075ad35040"/>
    <s v="КОМУНАЛЬНЕ ПІДПРИЄМСТВО &quot;ЯМПІЛЬСЬКИЙ МЕДИЧНИЙ ЦЕНТР ПЕРВИННОЇ МЕДИКО-САНІТАРНОЇ ДОПОМОГИ&quot; ЯМПІЛЬСЬКОЇ МІСЬКОЇ РАДИ"/>
    <n v="37636913"/>
    <s v="ВІННИЦЬКА"/>
    <s v="Україна, 24500, Вінницька обл., Ямпільський р-н, місто Ямпіль, ВУЛИЦЯ СОНЯЧНА, будинок 4"/>
    <n v="1"/>
    <n v="1"/>
    <n v="2"/>
    <n v="2"/>
    <n v="2"/>
  </r>
  <r>
    <s v="706a5b58-51a6-4e79-b165-751b8bde6c17"/>
    <s v="КОМУНАЛЬНЕ ПІДПРИЄМСТВО &quot;ВОЛОДИМИР-ВОЛИНСЬКИЙ ЦЕНТР ПЕРВИННОЇ МЕДИЧНОЇ ДОПОМОГИ&quot;"/>
    <n v="42305352"/>
    <s v="ВОЛИНСЬКА"/>
    <s v="Україна, 44700, Волинська обл., місто Володимир-Волинський, ВУЛИЦЯ ПАВЛОВА, будинок 20"/>
    <n v="0"/>
    <n v="2"/>
    <n v="2"/>
    <n v="2"/>
    <n v="2"/>
  </r>
  <r>
    <s v="4fbeb5f4-e522-49b0-a516-a842fed6d5b9"/>
    <s v="Комунальне некомерційне підприємство &quot;Горохівський центр первинної медичної допомоги&quot; Горохівської міської ради"/>
    <n v="38558716"/>
    <s v="ВОЛИНСЬКА"/>
    <s v="Україна, 45701, Волинська обл., Горохівський р-н, місто Горохів, вул.Паркова, будинок 22"/>
    <n v="0"/>
    <n v="1"/>
    <n v="1"/>
    <n v="1"/>
    <n v="1"/>
  </r>
  <r>
    <s v="e6aa7d0c-82ae-407c-9aac-7030cd7260c0"/>
    <s v="КОМУНАЛЬНЕ НЕКОМЕРЦІЙНЕ ПІДПРИЄМСТВО &quot;ВОЛОДИМИР-ВОЛИНСЬКИЙ РАЙОННИЙ ЦЕНТР ПЕРВИННОЇ МЕДИКО-САНІТАРНОЇ ДОПОМОГИ&quot;"/>
    <n v="38692240"/>
    <s v="ВОЛИНСЬКА"/>
    <s v="Україна, 45300, Волинська обл., Іваничівський р-н, селище міського типу Іваничі, ВУЛИЦЯ ГРУШЕВСЬКОГО, будинок 45"/>
    <n v="0"/>
    <n v="1"/>
    <n v="1"/>
    <n v="1"/>
    <n v="1"/>
  </r>
  <r>
    <s v="1d982d7c-4895-44e8-8c50-0ed219092b72"/>
    <s v="КОМУНАЛЬНЕ НЕКОМЕРЦІЙНЕ ПІДПРИЄМСТВО &quot;КАМІНЬ-КАШИРСЬКИЙ ЦЕНТР ПЕРВИННОЇ МЕДИКО-САНІТАРНОЇ ДОПОМОГИ&quot; КАМІНЬ-КАШИРСЬКОЇ МІСЬКОЇ РАДИ"/>
    <n v="38672910"/>
    <s v="ВОЛИНСЬКА"/>
    <s v="Україна, 44500, Волинська обл., Камінь-Каширський р-н, місто Камінь-Каширський, ВУЛИЦЯ ШЕВЧЕНКА, будинок 43"/>
    <n v="0"/>
    <n v="1"/>
    <n v="1"/>
    <n v="1"/>
    <n v="1"/>
  </r>
  <r>
    <s v="e5562a71-2c90-42d3-bdd1-2d93379b154a"/>
    <s v="КОМУНАЛЬНЕ ПІДПРИЄМСТВО &quot;КІВЕРЦІВСЬКИЙ ЦЕНТР ПЕРВИННОЇ МЕДИЧНОЇ ДОПОМОГИ КІВЕРЦІВСЬКОЇ МІСЬКОЇ РАДИ&quot;"/>
    <n v="38850219"/>
    <s v="ВОЛИНСЬКА"/>
    <s v="Україна, 45201, Волинська обл., Ківерцівський р-н, місто Ківерці, вул.Жовтнева, будинок 3А"/>
    <n v="0"/>
    <n v="1"/>
    <n v="1"/>
    <n v="2"/>
    <n v="2"/>
  </r>
  <r>
    <s v="586db78e-e440-470e-9818-2604214a4e12"/>
    <s v="КОМУНАЛЬНЕ НЕКОМЕРЦІЙНЕ ПІДПРИЄМСТВО КОВЕЛЬСЬКЕ МІСЬКРАЙОННЕ ТЕРИТОРІАЛЬНЕ МЕДИЧНЕ ОБ'ЄДНАННЯ КОВЕЛЬСЬКОЇ МІСЬКОЇ РАДИ ВОЛИНСЬКОЇ ОБЛАСТІ"/>
    <n v="1982940"/>
    <s v="ВОЛИНСЬКА"/>
    <s v="Україна, 45000, Волинська обл., місто Ковель, ВУЛИЦЯ ОЛЕНИ ПЧІЛКИ, будинок 4"/>
    <n v="2"/>
    <n v="2"/>
    <n v="2"/>
    <n v="2"/>
    <n v="2"/>
  </r>
  <r>
    <s v="9bfaf35a-db38-4a1e-b6a9-a458f6184b11"/>
    <s v="КОМУНАЛЬНЕ НЕКОМЕРЦІЙНЕ ПІДПРИЄМСТВО &quot;ЛУЦЬКИЙ РАЙОННИЙ ЦЕНТР ПЕРВИННОЇ МЕДИКО-САНІТАРНОЇ ДОПОМОГИ&quot;"/>
    <n v="38592741"/>
    <s v="ВОЛИНСЬКА"/>
    <s v="Україна, 45601, Волинська обл., Луцький р-н, село Липини, ВУЛИЦЯ ТЕРЕМНІВСЬКА, будинок 100"/>
    <n v="0"/>
    <n v="2"/>
    <n v="2"/>
    <n v="2"/>
    <n v="2"/>
  </r>
  <r>
    <s v="e6c47148-76ed-4d7b-a847-111246456138"/>
    <s v="КОМУНАЛЬНЕ НЕКОМЕРЦІЙНЕ ПІДПРИЄМСТВО &quot;ЛОКАЧИНСЬКА ЦЕНТРАЛЬНА РАЙОННА ЛІКАРНЯ&quot; ЛОКАЧИНСЬКОЇ РАЙОННОЇ РАДИ"/>
    <n v="1982933"/>
    <s v="ВОЛИНСЬКА"/>
    <s v="Україна, 45500, Волинська обл., Локачинський р-н, селище міського типу Локачі, ВУЛИЦЯ ІВАНА ФРАНКА, будинок 19"/>
    <n v="0"/>
    <n v="0"/>
    <n v="0"/>
    <n v="0"/>
    <n v="1"/>
  </r>
  <r>
    <s v="3e0e250e-c6c1-4dcb-b3fb-a130c17fc2eb"/>
    <s v="КОМУНАЛЬНЕ НЕКОМЕРЦІЙНЕ ПІДПРИЄМСТВО &quot;ЛОКАЧИНСЬКИЙ ЦЕНТР ПЕРВИННОЇ МЕДИКО-САНІТАРНОЇ ДОПОМОГИ&quot; Локачинської селищної ради"/>
    <n v="38960146"/>
    <s v="ВОЛИНСЬКА"/>
    <s v="Україна, 45500, Волинська обл., Локачинський р-н, селище міського типу Локачі, ВУЛИЦЯ ІВАНА ФРАНКА, будинок 19"/>
    <n v="0"/>
    <n v="1"/>
    <n v="1"/>
    <n v="1"/>
    <n v="1"/>
  </r>
  <r>
    <s v="c7fa4455-6414-4982-8337-d4bfd2b4670c"/>
    <s v="КОМУНАЛЬНЕ ПІДПРИЄМСТВО &quot;ЛУЦЬКИЙ ЦЕНТР ПЕРВИННОЇ МЕДИЧНОЇ ДОПОМОГИ №2&quot;"/>
    <n v="25787627"/>
    <s v="ВОЛИНСЬКА"/>
    <s v="Україна, 43024, Волинська обл., місто Луцьк, ПРОСПЕКТ ВІДРОДЖЕННЯ, будинок 13"/>
    <n v="1"/>
    <n v="2"/>
    <n v="2"/>
    <n v="2"/>
    <n v="2"/>
  </r>
  <r>
    <s v="c6c34f44-0bb3-485a-b917-912519790356"/>
    <s v="КОМУНАЛЬНЕ ПІДПРИЄМСТВО &quot;ЛУЦЬКИЙ ЦЕНТР ПЕРВИННОЇ МЕДИЧНОЇ ДОПОМОГИ № 1&quot;"/>
    <n v="38796247"/>
    <s v="ВОЛИНСЬКА"/>
    <s v="Україна, 43017, Волинська обл., місто Луцьк, ВУЛИЦЯ БЕНДЕЛІАНІ, будинок 7"/>
    <n v="1"/>
    <n v="2"/>
    <n v="2"/>
    <n v="2"/>
    <n v="2"/>
  </r>
  <r>
    <s v="86011316-d738-4e79-968b-3ee16002147b"/>
    <s v="КОМУНАЛЬНЕ ПІДПРИЄМСТВО &quot;ЛУЦЬКИЙ ЦЕНТР ПЕРВИННОЇ МЕДИЧНОЇ ДОПОМОГИ&quot;"/>
    <n v="20122722"/>
    <s v="ВОЛИНСЬКА"/>
    <s v="Україна, 43010, Волинська обл., місто Луцьк, ПРОСПЕКТ ВОЛІ, будинок 66А"/>
    <n v="1"/>
    <n v="1"/>
    <n v="1"/>
    <n v="1"/>
    <n v="1"/>
  </r>
  <r>
    <s v="b4724b24-f8b3-4f02-848f-b0866936bd9c"/>
    <s v="КОМУНАЛЬНЕ ПІДПРИЄМСТВО &quot;ЛУЦЬКИЙ ЦЕНТР ПЕРВИННОЇ МЕДИЧНОЇ ДОПОМОГИ №3&quot;"/>
    <n v="25787633"/>
    <s v="ВОЛИНСЬКА"/>
    <s v="Україна, 43001, Волинська обл., місто Луцьк, ВУЛИЦЯ СТЕФАНИКА , будинок 3 А"/>
    <n v="0"/>
    <n v="2"/>
    <n v="2"/>
    <n v="2"/>
    <n v="2"/>
  </r>
  <r>
    <s v="c6a9ab2d-55af-4c6e-9ec2-f48041493e84"/>
    <s v="КОМУНАЛЬНЕ НЕКОМЕРЦІЙНЕ ПІДПРИЄМСТВО &quot;ЦЕНТР ПЕРВИННОЇ МЕДИКО-САНІТАРНОЇ ДОПОМОГИ ЛЮБЕШІВСЬКОЇ СЕЛИЩНОЇ РАДИ&quot;"/>
    <n v="38373547"/>
    <s v="ВОЛИНСЬКА"/>
    <s v="Україна, 44200, Волинська обл., Любешівський р-н, селище міського типу Любешів, ВУЛИЦЯ НЕЗАЛЕЖНОСТІ, будинок 3"/>
    <n v="0"/>
    <n v="2"/>
    <n v="2"/>
    <n v="2"/>
    <n v="2"/>
  </r>
  <r>
    <s v="b0853639-f08e-4b9b-b18e-cda54b72ba16"/>
    <s v="КОМУНАЛЬНЕ НЕКОМЕРЦІЙНЕ ПІДПРИЄМСТВО &quot;ЦЕНТР ПЕРВИННОЇ МЕДИЧНОЇ ДОПОМОГИ&quot; ЛЮБОМЛЬСЬКОЇ МІСЬКОЇ РАДИ"/>
    <n v="38485727"/>
    <s v="ВОЛИНСЬКА"/>
    <s v="Україна, 44300, Волинська обл., Любомльський р-н, місто Любомль, вул.Незалежності, будинок 70"/>
    <n v="0"/>
    <n v="2"/>
    <n v="2"/>
    <n v="2"/>
    <n v="2"/>
  </r>
  <r>
    <s v="56dd1e43-765d-427b-b3ed-2d950555d51b"/>
    <s v="КОМУНАЛЬНЕ НЕКОМЕРЦІЙНЕ ПІДПРИЄМСТВО &quot;ЛЮБОМЛЬСЬКЕ ТЕРИТОРІАЛЬНЕ МЕДИЧНЕ ОБ'ЄДНАННЯ&quot; ЛЮБОМЛЬСЬКОЇ МІСЬКОЇ РАДИ"/>
    <n v="37271416"/>
    <s v="ВОЛИНСЬКА"/>
    <s v="Україна, 44300, Волинська обл., Любомльський р-н, місто Любомль, вул.Брестська, будинок 70"/>
    <n v="0"/>
    <n v="0"/>
    <n v="0"/>
    <n v="1"/>
    <n v="1"/>
  </r>
  <r>
    <s v="62d895de-0f8c-4146-8662-800390cbdc5e"/>
    <s v="КОМУНАЛЬНЕ ПІДПРИЄМСТВО &quot;МАНЕВИЦЬКИЙ РАЙОННИЙ ЦЕНТР ПЕРВИННОЇ МЕДИКО-САНІТАРНОЇ ДОПОМОГИ&quot;"/>
    <n v="38580610"/>
    <s v="ВОЛИНСЬКА"/>
    <s v="Україна, 44601, Волинська обл., Маневицький р-н, селище міського типу Маневичі, ВУЛИЦЯ НЕЗАЛЕЖНОСТІ, будинок 3"/>
    <n v="0"/>
    <n v="2"/>
    <n v="2"/>
    <n v="2"/>
    <n v="2"/>
  </r>
  <r>
    <s v="60ed9357-f802-460a-8f68-fa0e97e1f82c"/>
    <s v="КОМУНАЛЬНЕ НЕКОМЕРЦІЙНЕ ПІДПРИЄМСТВО &quot;НОВОВОЛИНСЬКИЙ ЦЕНТР ПЕРВИННОЇ МЕДИКО-САНІТАРНОЇ ДОПОМОГИ НОВОВОЛИНСЬКОЇ МІСЬКОЇ РАДИ ВОЛИНСЬКОЇ ОБЛАСТІ&quot;"/>
    <n v="42486365"/>
    <s v="ВОЛИНСЬКА"/>
    <s v="Україна, 45400, Волинська обл., місто Нововолинськ, ПРОСПЕКТ ПЕРЕМОГИ, будинок 7"/>
    <n v="1"/>
    <n v="2"/>
    <n v="2"/>
    <n v="2"/>
    <n v="2"/>
  </r>
  <r>
    <s v="7f78fc47-7b25-4b39-bf34-271c00fc257e"/>
    <s v="КОМУНАЛЬНЕ ПІДПРИЄМСТВО &quot;РАТНІВСЬКИЙ ЦЕНТР ПЕРВИННОЇ МЕДИЧНОЇ ДОПОМОГИ&quot; РАТНІВСЬКОЇ СЕЛИЩНОЇ РАДИ"/>
    <n v="38485788"/>
    <s v="ВОЛИНСЬКА"/>
    <s v="Україна, 44101, Волинська обл., Ратнівський р-н, селище міського типу Ратне, ВУЛИЦЯ ГАЗІНА, будинок 64"/>
    <n v="0"/>
    <n v="1"/>
    <n v="1"/>
    <n v="1"/>
    <n v="1"/>
  </r>
  <r>
    <s v="8145971e-35b2-4d6f-bcb5-c9177a3547a4"/>
    <s v="КОМУНАЛЬНЕ НЕКОМЕРЦІЙНЕ ПІДПРИЄМСТВО &quot;РАТНІВСЬКА ЦЕНТРАЛЬНА РАЙОННА ЛІКАРНЯ&quot; РАТНІВСЬКОЇ СЕЛИЩНОЇ РАДИ"/>
    <n v="1982991"/>
    <s v="ВОЛИНСЬКА"/>
    <s v="Україна, 44100, Волинська обл., Ратнівський р-н, селище міського типу Ратне, ВУЛИЦЯ ГАЗІНА, будинок 64"/>
    <n v="0"/>
    <n v="1"/>
    <n v="1"/>
    <n v="1"/>
    <n v="1"/>
  </r>
  <r>
    <s v="f4fd14a5-9dea-4af7-8b77-22ebb1a09149"/>
    <s v="КОМУНАЛЬНЕ НЕКОМЕРЦІЙНЕ ПІДПРИЄМСТВО &quot;СТАРОВИЖІВСЬКИЙ ЦЕНТР ПЕРВИННОЇ МЕДИЧНОЇ ДОПОМОГИ&quot; СТАРОВИЖІВСЬКОЇ СЕЛИЩНОЇ РАДИ"/>
    <n v="38485879"/>
    <s v="ВОЛИНСЬКА"/>
    <s v="Україна, 44401, Волинська обл., Старовижівський р-н, селище міського типу Стара Вижівка, ВУЛИЦЯ ПРИВОКЗАЛЬНА, будинок 18"/>
    <n v="0"/>
    <n v="0"/>
    <n v="0"/>
    <n v="1"/>
    <n v="1"/>
  </r>
  <r>
    <s v="50ba7bfe-0923-4f89-9136-3005506ef819"/>
    <s v="КОМУНАЛЬНЕ НЕКОМЕРЦІЙНЕ ПІДПРИЄМСТВО &quot;ТУРІЙСЬКИЙ ЦЕНТР ПЕРВИННОЇ МЕДИКО-САНІТАРНОЇ ДОПОМОГИ&quot;"/>
    <n v="38652480"/>
    <s v="ВОЛИНСЬКА"/>
    <s v="Україна, 44801, Волинська обл., Турійський р-н, селище міського типу Турійськ, ВУЛИЦЯ ЛІКАРСЬКА, будинок 22"/>
    <n v="0"/>
    <n v="1"/>
    <n v="1"/>
    <n v="2"/>
    <n v="2"/>
  </r>
  <r>
    <s v="360d66d7-5c4d-43f2-a21f-c2a40fe68621"/>
    <s v="КОМУНАЛЬНЕ НЕКОМЕРЦІЙНЕ ПІДПРИЄМСТВО &quot;ШАЦЬКА ЛІКАРНЯ ШАЦЬКОЇ СЕЛИЩНОЇ РАДИ&quot;"/>
    <n v="1982778"/>
    <s v="ВОЛИНСЬКА"/>
    <s v="Україна, 44000, Волинська обл., Шацький р-н, селище міського типу Шацьк, ВУЛИЦЯ 50 РОКІВ ПЕРЕМОГИ, будинок 53 Б"/>
    <n v="0"/>
    <n v="2"/>
    <n v="2"/>
    <n v="2"/>
    <n v="2"/>
  </r>
  <r>
    <s v="f47dc841-d493-43e5-bb51-240e1340c28c"/>
    <s v="КОМУНАЛЬНЕ НЕКОМЕРЦІЙНЕ ПІДПРИЄМСТВО &quot;АПОСТОЛІВСЬКИЙ ЦЕНТР ПЕРВИННОЇ МЕДИКО-САНІТАРНОЇ ДОПОМОГИ&quot; АПОСТОЛІВСЬКОЇ МІСЬКОЇ РАДИ АПОСТОЛІВСЬКОГО РАЙОНУ ДНІПРОПЕТРОВСЬКОЇ ОБЛАСТІ"/>
    <n v="37836978"/>
    <s v="ДНІПРОПЕТРОВСЬКА"/>
    <s v="Україна, 53800, Дніпропетровська обл., Апостолівський р-н, місто Апостолове, ВУЛИЦЯ МЕДИЧНА , будинок 63"/>
    <n v="0"/>
    <n v="0"/>
    <n v="1"/>
    <n v="1"/>
    <n v="1"/>
  </r>
  <r>
    <s v="9cda8e6f-9627-4497-9172-2735463a7d6d"/>
    <s v="КОМУНАЛЬНЕ НЕКОМЕРЦІЙНЕ ПІДПРИЄМСТВО &quot;БОЖЕДАРІВСЬКИЙ ЦЕНТР ПЕРВИННОЇ МЕДИКО-САНІТАРНОЇ ДОПОМОГИ&quot; БОЖЕДАРІВСЬКОЇ СЕЛИЩНОЇ РАДИ"/>
    <n v="41493020"/>
    <s v="ДНІПРОПЕТРОВСЬКА"/>
    <s v="Україна, 52323, Дніпропетровська обл., Криничанський р-н, селище міського типу Божедарівка, ВУЛИЦЯ МЕДИЧНА, будинок 1"/>
    <n v="0"/>
    <n v="0"/>
    <n v="1"/>
    <n v="1"/>
    <n v="1"/>
  </r>
  <r>
    <s v="e9eaac58-e5a2-4500-9c3d-720d4fa3b1e4"/>
    <s v="КОМУНАЛЬНЕ НЕКОМЕРЦІЙНЕ ПІДПРИЄМСТВО &quot;ВАСИЛЬКІВСЬКИЙ ЦЕНТР ПЕРВИННОЇ МЕДИКО-САНІТАРНОЇ ДОПОМОГИ&quot; ВАСИЛЬКІВСЬКОЇ СЕЛИЩНОЇ РАДИ ДНІПРОПЕТРОВСЬКОЇ ОБЛАСТІ&quot;"/>
    <n v="37870916"/>
    <s v="ДНІПРОПЕТРОВСЬКА"/>
    <s v="Україна, 52600, Дніпропетровська обл., Васильківський р-н, селище міського типу Васильківка, ВУЛИЦЯ МИХАЙЛІВСЬКА, будинок 76-В"/>
    <n v="0"/>
    <n v="0"/>
    <n v="2"/>
    <n v="2"/>
    <n v="2"/>
  </r>
  <r>
    <s v="baef2a79-8afe-40e1-9ccd-81d608f634d5"/>
    <s v="КОМУНАЛЬНЕ НЕКОМЕРЦІЙНЕ ПІДПРИЄМСТВО &quot;ВЕРХНЬОДНІПРОВСЬКИЙ ЦЕНТР ПЕРВИННОЇ МЕДИКО-САНІТАРНОЇ ДОПОМОГИ&quot; ВЕРХНЬОДНІПРОВСЬКОЇ МІСЬКОЇ РАДИ&quot;"/>
    <n v="37677106"/>
    <s v="ДНІПРОПЕТРОВСЬКА"/>
    <s v="Україна, 51600, Дніпропетровська обл., Верхньодніпровський р-н, місто Верхньодніпровськ, ВУЛИЦЯ ГАГАРІНА, будинок 16"/>
    <n v="0"/>
    <n v="0"/>
    <n v="2"/>
    <n v="2"/>
    <n v="2"/>
  </r>
  <r>
    <s v="bfce3c7f-6d80-42de-b14e-aeaff8725759"/>
    <s v="КОМУНАЛЬНЕ ПІДПРИЄМСТВО &quot;ВІЛЬНОГІРСЬКИЙ МІСЬКИЙ ЦЕНТР ПЕРВИННОЇ МЕДИКО-САНІТАРНОЇ ДОПОМОГИ&quot; ВІЛЬНОГІРСЬКОЇ МІСЬКОЇ РАДИ ДНІПРОПЕТРОВСЬКОЇ ОБЛАСТІ"/>
    <n v="37871459"/>
    <s v="ДНІПРОПЕТРОВСЬКА"/>
    <s v="Україна, 51700, Дніпропетровська обл., місто Вільногірськ, ВУЛИЦЯ ІМ.Ю.М.УСТЕНКА, будинок 19"/>
    <n v="0"/>
    <n v="0"/>
    <n v="1"/>
    <n v="1"/>
    <n v="1"/>
  </r>
  <r>
    <s v="9c4cb1ba-fb9e-497f-91fc-c888aeed5af1"/>
    <s v="КОМУНАЛЬНЕ НЕКОМЕРЦІЙНЕ ПІДПРИЄМСТВО &quot;ЦЕНТР ПЕРВИННОЇ МЕДИКО-САНІТАРНОЇ ДОПОМОГИ&quot; ЧЕРКАСЬКОЇ СЕЛИЩНОЇ РАДИ&quot;"/>
    <n v="37834197"/>
    <s v="ДНІПРОПЕТРОВСЬКА"/>
    <s v="Україна, 51270, Дніпропетровська обл., Новомосковський р-н, селище міського типу Гвардійське, ВУЛИЦЯ ЮВІЛЕЙНА, будинок 11"/>
    <n v="0"/>
    <n v="0"/>
    <n v="2"/>
    <n v="2"/>
    <n v="2"/>
  </r>
  <r>
    <s v="c5e30859-c44f-4b0f-8e7c-1e1b57966e4c"/>
    <s v="КОМУНАЛЬНЕ НЕКОМЕРЦІЙНЕ ПІДПРИЄМСТВО &quot;ДНІПРОВСЬКИЙ ЦЕНТР ПЕРВИННОЇ МЕДИКО-САНІТАРНОЇ ДОПОМОГИ №11&quot; ДНІПРОВСЬКОЇ МІСЬКОЇ РАДИ"/>
    <n v="37899757"/>
    <s v="ДНІПРОПЕТРОВСЬКА"/>
    <s v="Україна, 49080, Дніпропетровська обл., місто Дніпро, ВУЛИЦЯ ВИСОЦЬКОГО, будинок 2-А"/>
    <n v="0"/>
    <n v="0"/>
    <n v="3"/>
    <n v="3"/>
    <n v="3"/>
  </r>
  <r>
    <s v="99a61d33-2c1e-4876-913c-0e66cf1a9a6f"/>
    <s v="КОМУНАЛЬНЕ ПІДПРИЄМСТВО &quot;ДНІПРОПЕТРОВСЬКЕ ОБЛАСНЕ КЛІНІЧНЕ ЛІКУВАЛЬНО-ПРОФІЛАКТИЧНЕ ОБ'ЄДНАННЯ &quot;ФТИЗІАТРІЯ&quot; ДНІПРОПЕТРОВСЬКОЇ ОБЛАСНОЇ РАДИ&quot;"/>
    <n v="1985185"/>
    <s v="ДНІПРОПЕТРОВСЬКА"/>
    <s v="Україна, 49115, Дніпропетровська обл., місто Дніпро, ВУЛИЦЯ БЕХТЕРЕВА, будинок 12"/>
    <n v="0"/>
    <n v="0"/>
    <n v="0"/>
    <n v="0"/>
    <n v="1"/>
  </r>
  <r>
    <s v="f86263e0-39eb-41c5-98c0-3ec49293f62b"/>
    <s v="КОМУНАЛЬНЕ НЕКОМЕРЦІЙНЕ ПІДПРИЄМСТВО &quot;ДНІПРОВСЬКИЙ ЦЕНТР ПЕРВИННОЇ МЕДИКО-САНІТАРНОЇ ДОПОМОГИ №8&quot; ДНІПРОВСЬКОЇ МІСЬКОЇ РАДИ"/>
    <n v="37899778"/>
    <s v="ДНІПРОПЕТРОВСЬКА"/>
    <s v="Україна, 49087, Дніпропетровська обл., місто Дніпро, ВУЛИЦЯ СОФІЇ КОВАЛЕВСЬКОЇ, будинок 53-А"/>
    <n v="0"/>
    <n v="0"/>
    <n v="4"/>
    <n v="4"/>
    <n v="4"/>
  </r>
  <r>
    <s v="6dc73192-e238-4b65-9ea9-5b5a5978e858"/>
    <s v="КОМУНАЛЬНЕ НЕКОМЕРЦІЙНЕ ПІДПРИЄМСТВО &quot;ДНІПРОВСЬКИЙ ЦЕНТР ПЕРВИННОЇ МЕДИКО-САНІТАРНОЇ ДОПОМОГИ № 5&quot; ДНІПРОВСЬКОЇ МІСЬКОЇ РАДИ"/>
    <n v="37899694"/>
    <s v="ДНІПРОПЕТРОВСЬКА"/>
    <s v="Україна, 49128, Дніпропетровська обл., місто Дніпро, ВУЛИЦЯ ВЕЛИКА ДІЇВСЬКА, будинок 111"/>
    <n v="1"/>
    <n v="1"/>
    <n v="2"/>
    <n v="2"/>
    <n v="2"/>
  </r>
  <r>
    <s v="6d333254-7906-4a9a-9e6b-5af7e9c4045a"/>
    <s v="КОМУНАЛЬНЕ НЕКОМЕРЦІЙНЕ ПІДПРИЄМСТВО  &quot;ДНІПРОВСЬКИЙ ЦЕНТР ПЕРВИННОЇ МЕДИКО-САНІТАРНОЇ ДОПОМОГИ №9&quot; ДНІПРОВСЬКОЇ МІСЬКОЇ РАДИ"/>
    <n v="37899715"/>
    <s v="ДНІПРОПЕТРОВСЬКА"/>
    <s v="Україна, 49130, Дніпропетровська обл., місто Дніпро, ПРОВУЛОК ФЕСТИВАЛЬНИЙ, будинок 1"/>
    <n v="1"/>
    <n v="1"/>
    <n v="2"/>
    <n v="2"/>
    <n v="2"/>
  </r>
  <r>
    <s v="aa2fd213-76c6-447d-85fe-130dd31890f0"/>
    <s v="КОМУНАЛЬНЕ НЕКОМЕРЦІЙНЕ ПІДПРИЄМСТВО &quot;ДНІПРОВСЬКИЙ ЦЕНТР ПЕРВИННОЇ МЕДИКО-САНІТАРНОЇ ДОПОМОГИ №2&quot; ДНІПРОВСЬКОЇ МІСЬКОЇ РАДИ"/>
    <n v="37899741"/>
    <s v="ДНІПРОПЕТРОВСЬКА"/>
    <s v="Україна, 49000, Дніпропетровська обл., місто Дніпро, ПРОСПЕКТ БОГДАНА ХМЕЛЬНИЦЬКОГО, будинок 19"/>
    <n v="0"/>
    <n v="0"/>
    <n v="3"/>
    <n v="3"/>
    <n v="3"/>
  </r>
  <r>
    <s v="d24f4055-17ae-4ccf-ab42-2afafa290e5c"/>
    <s v="КОМУНАЛЬНЕ НЕКОМЕРЦІЙНЕ ПІДПРИЄМСТВО &quot;ДНІПРОВСЬКИЙ ЦЕНТР ПЕРВИННОЇ МЕДИКО-САНІТАРНОЇ ДОПОМОГИ № 12&quot; ДНІПРОВСЬКОЇ МІСЬКОЇ РАДИ"/>
    <n v="37899720"/>
    <s v="ДНІПРОПЕТРОВСЬКА"/>
    <s v="Україна, 49020, Дніпропетровська обл., місто Дніпро, ВУЛИЦЯ ФУТБОЛЬНА, будинок 12"/>
    <n v="0"/>
    <n v="0"/>
    <n v="1"/>
    <n v="1"/>
    <n v="1"/>
  </r>
  <r>
    <s v="51ac90f8-91aa-4ec0-a05b-88776c985e44"/>
    <s v="ТОВАРИСТВО З ОБМЕЖЕНОЮ ВІДПОВІДАЛЬНІСТЮ НАУКОВО-ВИРОБНИЧЕ ПІДПРИЄМСТВО &quot;МЕДИЦИНСЬКІ СИСТЕМИ І ТЕХНОЛОГІЇ&quot;"/>
    <n v="23935503"/>
    <s v="ДНІПРОПЕТРОВСЬКА"/>
    <s v="Україна, 49074, Дніпропетровська обл., місто Дніпро, ВУЛИЦЯ БАТУМСЬКА, будинок 7-А"/>
    <n v="0"/>
    <n v="0"/>
    <n v="1"/>
    <n v="1"/>
    <n v="1"/>
  </r>
  <r>
    <s v="fbd27111-6d5a-4eb1-a744-fd8dbd5cf613"/>
    <s v="ТАТАРНИКОВА ОЛЕНА ЮРІЇВНА"/>
    <s v="ФОП"/>
    <s v="ДНІПРОПЕТРОВСЬКА"/>
    <s v="Україна, 49000, Дніпропетровська обл., місто Дніпро, ВУЛИЦЯ ЗМАГАННЯ, будинок 89А"/>
    <n v="0"/>
    <n v="0"/>
    <n v="1"/>
    <n v="1"/>
    <n v="1"/>
  </r>
  <r>
    <s v="daffeb5a-589c-4f3c-b9fb-af936e0fa62b"/>
    <s v="КОМУНАЛЬНЕ НЕКОМЕРЦІЙНЕ ПІДПРИЄМСТВО &quot;ДНІПРОВСЬКИЙ ЦЕНТР ПЕРВИННОЇ МЕДИКО-САНІТАРНОЇ ДОПОМОГИ №7&quot; ДНІПРОВСЬКОЇ МІСЬКОЇ РАДИ"/>
    <n v="37899888"/>
    <s v="ДНІПРОПЕТРОВСЬКА"/>
    <s v="Україна, 49033, Дніпропетровська обл., місто Дніпро, ВУЛИЦЯ КРАСНОПІЛЬСЬКА, будинок 6 Б"/>
    <n v="0"/>
    <n v="0"/>
    <n v="4"/>
    <n v="4"/>
    <n v="4"/>
  </r>
  <r>
    <s v="380f01e1-69e0-4037-9bd9-c79634930043"/>
    <s v="КОМУНАЛЬНЕ НЕКОМЕРЦІЙНЕ ПІДПРИЄМСТВО &quot;ДНІПРОВСЬКИЙ ЦЕНТР ПЕРВИННОЇ МЕДИКО-САНІТАРНОЇ ДОПОМОГИ № 1&quot; ДНІПРОВСЬКОЇ МІСЬКОЇ РАДИ"/>
    <n v="37899872"/>
    <s v="ДНІПРОПЕТРОВСЬКА"/>
    <s v="Україна, 49000, Дніпропетровська обл., місто Дніпро, ВУЛИЦЯ СТОЛЯРОВА, будинок 12"/>
    <n v="0"/>
    <n v="0"/>
    <n v="3"/>
    <n v="3"/>
    <n v="3"/>
  </r>
  <r>
    <s v="2684b457-7801-4f96-8643-959d5b2f7ae4"/>
    <s v="КОМУНАЛЬНЕ НЕКОМЕРЦІЙНЕ ПІДПРИЄМСТВО &quot;ДНІПРОВСЬКИЙ ЦЕНТР ПЕРВИННОЇ МЕДИКО-САНІТАРНОЇ ДОПОМОГИ № 6&quot; ДНІПРОВСЬКОЇ МІСЬКОЇ РАДИ"/>
    <n v="37899736"/>
    <s v="ДНІПРОПЕТРОВСЬКА"/>
    <s v="Україна, 49102, Дніпропетровська обл., місто Дніпро, ВУЛИЦЯ БЛИЖНЯ, будинок 31"/>
    <n v="0"/>
    <n v="0"/>
    <n v="3"/>
    <n v="3"/>
    <n v="3"/>
  </r>
  <r>
    <s v="8976b460-30cf-44cd-a71a-4510037359a2"/>
    <s v="КОМУНАЛЬНЕ НЕКОМЕРЦІЙНЕ ПІДПРИЄМСТВО &quot;ДНІПРОВСЬКИЙ ЦЕНТР ПЕРВИННОЇ МЕДИКО-САНІТАРНОЇ ДОПОМОГИ №10&quot; ДНІПРОВСЬКОЇ МІСЬКОЇ РАДИ"/>
    <n v="37899708"/>
    <s v="ДНІПРОПЕТРОВСЬКА"/>
    <s v="Україна, 49127, Дніпропетровська обл., місто Дніпро, ВУЛИЦЯ 20-РІЧЧЯ ПЕРЕМОГИ, будинок 12"/>
    <n v="0"/>
    <n v="0"/>
    <n v="3"/>
    <n v="3"/>
    <n v="3"/>
  </r>
  <r>
    <s v="0069e102-1bfb-45dd-b747-0fc3db883c2b"/>
    <s v="КОМУНАЛЬНЕ НЕКОМЕРЦІЙНЕ ПІДПРИЄМСТВО &quot;ДНІПРОВСЬКИЙ ЦЕНТР ПЕРВИННОЇ МЕДИКО-САНІТАРНОЇ ДОПОМОГИ №4&quot; ДНІПРОВСЬКОЇ МІСЬКОЇ РАДИ"/>
    <n v="37899673"/>
    <s v="ДНІПРОПЕТРОВСЬКА"/>
    <s v="Україна, 49030, Дніпропетровська обл., місто Дніпро, ВУЛИЦЯ ЛАМАНА, будинок 4"/>
    <n v="1"/>
    <n v="1"/>
    <n v="3"/>
    <n v="3"/>
    <n v="3"/>
  </r>
  <r>
    <s v="1c9b1131-409d-488b-81e1-156c546883df"/>
    <s v="ТОВАРИСТВО З ОБМЕЖЕНОЮ ВІДПОВІДАЛЬНІСТЮ &quot;СКАЙ-ВІННЕР&quot;"/>
    <n v="39336307"/>
    <s v="ДНІПРОПЕТРОВСЬКА"/>
    <s v="Україна, 49044, Дніпропетровська обл., місто Дніпро, ВУЛИЦЯ РОГАЛЬОВА, будинок 9, квартира 119"/>
    <n v="0"/>
    <n v="0"/>
    <n v="1"/>
    <n v="1"/>
    <n v="1"/>
  </r>
  <r>
    <s v="207e1717-3fed-4103-b393-4eb191a7c959"/>
    <s v="КОМУНАЛЬНЕ НЕКОМЕРЦІЙНЕ ПІДПРИЄМСТВО &quot;ДНІПРОВСЬКИЙ ЦЕНТР ПЕРВИННОЇ МЕДИКО-САНІТАРНОЇ ДОПОМОГИ №3&quot; ДНІПРОВСЬКОЇ МІСЬКОЇ РАДИ"/>
    <n v="37899762"/>
    <s v="ДНІПРОПЕТРОВСЬКА"/>
    <s v="Україна, 49041, Дніпропетровська обл., місто Дніпро, ВУЛИЦЯ ПАНІКАХИ, будинок 53"/>
    <n v="1"/>
    <n v="1"/>
    <n v="2"/>
    <n v="2"/>
    <n v="2"/>
  </r>
  <r>
    <s v="10ad6605-050e-4c5b-9847-d987e1d1743b"/>
    <s v="КОМУНАЛЬНЕ НЕКОМЕРЦІЙНЕ ПІДПРИЄМСТВО &quot;ЦЕНТР ПЕРВИННОЇ МЕДИКО-САНІТАРНОЇ ДОПОМОГИ&quot; ЖОВТОВОДСЬКОЇ МІСЬКОЇ РАДИ"/>
    <n v="41906974"/>
    <s v="ДНІПРОПЕТРОВСЬКА"/>
    <s v="Україна, 52200, Дніпропетровська обл., місто Жовті Води, ВУЛИЦЯ КОЗАЦЬКОЇ СЛАВИ, будинок 15"/>
    <n v="0"/>
    <n v="0"/>
    <n v="2"/>
    <n v="2"/>
    <n v="2"/>
  </r>
  <r>
    <s v="bd10947d-6838-4fbf-b40e-e1f972e0db2a"/>
    <s v="КОМУНАЛЬНЕ НЕКОМЕРЦІЙНЕ ПІДПРИЄМСТВО &quot;ЗЕЛЕНОДОЛЬСЬКИЙ ЦЕНТР ПЕРВИННОЇ МЕДИКО-САНІТАРНОЇ ДОПОМОГИ&quot; ЗЕЛЕНОДОЛЬСЬКОЇ МІСЬКОЇ РАДИ"/>
    <n v="13470061"/>
    <s v="ДНІПРОПЕТРОВСЬКА"/>
    <s v="Україна, 53860, Дніпропетровська обл., Апостолівський р-н, місто Зеленодольськ, ВУЛИЦЯ СПОРТИВНА, будинок 2"/>
    <n v="0"/>
    <n v="0"/>
    <n v="1"/>
    <n v="1"/>
    <n v="1"/>
  </r>
  <r>
    <s v="ae2e9fa4-057a-40be-b4de-824cdcb36787"/>
    <s v="КОМУНАЛЬНЕ НЕКОМЕРЦІЙНЕ ПІДПРИЄМСТВО КАМ'ЯНСЬКОЇ МІСЬКОЇ РАДИ &quot;ЦЕНТР ПЕРВИННОЇ МЕДИКО-САНІТАРНОЇ ДОПОМОГИ №1&quot;"/>
    <n v="37906528"/>
    <s v="ДНІПРОПЕТРОВСЬКА"/>
    <s v="Україна, 51928, Дніпропетровська обл., місто Кам’янське, БУЛЬВАР БУДІВЕЛЬНИКІВ, будинок 23"/>
    <n v="0"/>
    <n v="0"/>
    <n v="2"/>
    <n v="2"/>
    <n v="2"/>
  </r>
  <r>
    <s v="9a9b44ca-c4df-41df-a776-ea5cd7c0745f"/>
    <s v="КОМУНАЛЬНЕ НЕКОМЕРЦІЙНЕ ПІДПРИЄМСТВО КАМ'ЯНСЬКОЇ МІСЬКОЇ РАДИ &quot;ЦЕНТР ПЕРВИННОЇ МЕДИКО-САНІТАРНОЇ ДОПОМОГИ №3&quot;"/>
    <n v="37906491"/>
    <s v="ДНІПРОПЕТРОВСЬКА"/>
    <s v="Україна, 51931, Дніпропетровська обл., місто Кам’янське, ПРОСПЕКТ СВОБОДИ, будинок 20-А"/>
    <n v="0"/>
    <n v="0"/>
    <n v="2"/>
    <n v="2"/>
    <n v="2"/>
  </r>
  <r>
    <s v="f6c3e4ba-4253-4929-8dcd-965fbc31cf29"/>
    <s v="КОМУНАЛЬНЕ НЕКОМЕРЦІЙНЕ ПІДПРИЄМСТВО &quot;ЦЕНТР ПЕРВИННОЇ МЕДИКО-САНІТАРНОЇ ДОПОМОГИ №4&quot; КРИВОРІЗЬКОЇ МІСЬКОЇ РАДИ"/>
    <n v="37862114"/>
    <s v="ДНІПРОПЕТРОВСЬКА"/>
    <s v="Україна, 50071, Дніпропетровська обл., місто Кривий Ріг, ВУЛИЦЯ ВОЛОДИМИРА ВЕЛИКОГО, будинок 21"/>
    <n v="0"/>
    <n v="0"/>
    <n v="2"/>
    <n v="2"/>
    <n v="2"/>
  </r>
  <r>
    <s v="f7b8c249-e402-4d4e-82f5-f77d395fe0f3"/>
    <s v="КОМУНАЛЬНЕ ПІДПРИЄМСТВО &quot;КРИВОРІЗЬКИЙ ПРОТИТУБЕРКУЛЬОЗНИЙ ДИСПАНСЕР&quot; ДНІПРОПЕТРОВСЬКОЇ ОБЛАСНОЇ РАДИ&quot;"/>
    <n v="1985989"/>
    <s v="ДНІПРОПЕТРОВСЬКА"/>
    <s v="Україна, 50037, Дніпропетровська обл., місто Кривий Ріг, ВУЛИЦЯ КЕМЕРІВСЬКА, будинок 35"/>
    <n v="0"/>
    <n v="0"/>
    <n v="0"/>
    <n v="0"/>
    <n v="1"/>
  </r>
  <r>
    <s v="f6bd3599-799a-4ddf-99af-369bbabba4b7"/>
    <s v="КОМУНАЛЬНЕ НЕКОМЕРЦІЙНЕ ПІДПРИЄМСТВО &quot;ЦЕНТР ПЕРВИННОЇ МЕДИКО-САНІТАРНОЇ ДОПОМОГИ №5&quot; КРИВОРІЗЬКОЇ МІСЬКОЇ РАДИ"/>
    <n v="37861807"/>
    <s v="ДНІПРОПЕТРОВСЬКА"/>
    <s v="Україна, 50051, Дніпропетровська обл., місто Кривий Ріг, ВУЛИЦЯ КРИВОРІЖСТАЛІ, будинок 2"/>
    <n v="1"/>
    <n v="1"/>
    <n v="2"/>
    <n v="2"/>
    <n v="2"/>
  </r>
  <r>
    <s v="cd4f35a4-a60f-47aa-ab25-2076d73a69c7"/>
    <s v="КОМУНАЛЬНЕ НЕКОМЕРЦІЙНЕ ПІДПРИЄМСТВО &quot;ЦЕНТР ПЕРВИННОЇ МЕДИКО-САНІТАРНОЇ ДОПОМОГИ №3&quot; КРИВОРІЗЬКОЇ МІСЬКОЇ РАДИ"/>
    <n v="37861791"/>
    <s v="ДНІПРОПЕТРОВСЬКА"/>
    <s v="Україна, 50031, Дніпропетровська обл., місто Кривий Ріг, ВУЛИЦЯ ЖЕНЕВСЬКА, будинок 6Б"/>
    <n v="0"/>
    <n v="0"/>
    <n v="2"/>
    <n v="2"/>
    <n v="2"/>
  </r>
  <r>
    <s v="28ce4924-8bc7-4132-b349-480514c491e5"/>
    <s v="КОМУНАЛЬНЕ НЕКОМЕРЦІЙНЕ ПІДПРИЄМСТВО &quot;ЦЕНТР ПЕРВИННОЇ МЕДИКО-САНІТАРНОЇ ДОПОМОГИ №1&quot; КРИВОРІЗЬКОЇ МІСЬКОЇ РАДИ"/>
    <n v="37861828"/>
    <s v="ДНІПРОПЕТРОВСЬКА"/>
    <s v="Україна, 50089, Дніпропетровська обл., місто Кривий Ріг, ВУЛИЦЯ МАРШАКА, будинок 1А"/>
    <n v="0"/>
    <n v="0"/>
    <n v="2"/>
    <n v="2"/>
    <n v="2"/>
  </r>
  <r>
    <s v="9922c081-1908-4938-913e-095b77e00cf7"/>
    <s v="КОМУНАЛЬНЕ НЕКОМЕРЦІЙНЕ ПІДПРИЄМСТВО &quot;ЦЕНТР ПЕРВИННОЇ МЕДИКО-САНІТАРНОЇ ДОПОМОГИ №7&quot; КРИВОРІЗЬКОЇ МІСЬКОЇ РАДИ"/>
    <n v="37862122"/>
    <s v="ДНІПРОПЕТРОВСЬКА"/>
    <s v="Україна, 50102, Дніпропетровська обл., місто Кривий Ріг, ВУЛИЦЯ КАТКОВА, будинок 2"/>
    <n v="0"/>
    <n v="0"/>
    <n v="2"/>
    <n v="2"/>
    <n v="2"/>
  </r>
  <r>
    <s v="9bed2748-e980-434f-8384-2df179681666"/>
    <s v="КОМУНАЛЬНЕ НЕКОМЕРЦІЙНЕ ПІДПРИЄМСТВО &quot;ЦЕНТР ПЕРВИННОЇ МЕДИКО-САНІТАРНОЇ ДОПОМОГИ №2&quot; КРИВОРІЗЬКОЇ МІСЬКОЇ РАДИ"/>
    <n v="37862093"/>
    <s v="ДНІПРОПЕТРОВСЬКА"/>
    <s v="Україна, 50053, Дніпропетровська обл., місто Кривий Ріг, ВУЛИЦЯ МУСОРГСЬКОГО, будинок 32А"/>
    <n v="1"/>
    <n v="1"/>
    <n v="2"/>
    <n v="2"/>
    <n v="2"/>
  </r>
  <r>
    <s v="54e86e98-9b0d-428f-b122-d07756f4652a"/>
    <s v="КОМУНАЛЬНЕ НЕКОМЕРЦІЙНЕ ПІДПРИЄМСТВО &quot;ЦЕНТР ПЕРВИННОЇ МЕДИКО-САНІТАРНОЇ ДОПОМОГИ №6&quot; КРИВОРІЗЬКОЇ МІСЬКОЇ РАДИ"/>
    <n v="37862109"/>
    <s v="ДНІПРОПЕТРОВСЬКА"/>
    <s v="Україна, 50000, Дніпропетровська обл., місто Кривий Ріг, ПЛОЩА ВИЗВОЛЕННЯ, будинок 5А"/>
    <n v="1"/>
    <n v="1"/>
    <n v="2"/>
    <n v="2"/>
    <n v="2"/>
  </r>
  <r>
    <s v="82b28909-c501-4fd2-96a9-8267281c890c"/>
    <s v="КОМУНАЛЬНЕ НЕКОМЕРЦІЙНЕ ПІДПРИЄМСТВО &quot;ЦЕНТР ПЕРВИННОЇ МЕДИКО-САНІТАРНОЇ ДОПОМОГИ&quot; КРИНИЧАНСЬКОЇ СЕЛИЩНОЇ РАДИ"/>
    <n v="41698415"/>
    <s v="ДНІПРОПЕТРОВСЬКА"/>
    <s v="Україна, 52300, Дніпропетровська обл., Криничанський р-н, селище міського типу Кринички, ВУЛИЦЯ ГЕРОЇВ ЧОРНОБИЛЯ, будинок 22"/>
    <n v="0"/>
    <n v="0"/>
    <n v="1"/>
    <n v="1"/>
    <n v="1"/>
  </r>
  <r>
    <s v="ab1d6178-8573-4d53-bfcc-5ba160438223"/>
    <s v="КОМУНАЛЬНЕ НЕКОМЕРЦІЙНЕ ПІДПРИЄМСТВО &quot;МАГДАЛИНІВСЬКИЙ ЦЕНТР ПЕРВИННОЇ МЕДИКО-САНІТАРНОЇ ДОПОМОГИ&quot; МАГДАЛИНІВСЬКОЇ СЕЛИЩНОЇ РАДИ ДНІПРОПЕТРОВСЬКОЇ ОБЛАСТІ&quot;"/>
    <n v="37555384"/>
    <s v="ДНІПРОПЕТРОВСЬКА"/>
    <s v="Україна, 51100, Дніпропетровська обл., Магдалинівський р-н, селище міського типу Магдалинівка, ВУЛИЦЯ ПРОЗОРОВА, будинок 1 Б"/>
    <n v="0"/>
    <n v="0"/>
    <n v="1"/>
    <n v="1"/>
    <n v="1"/>
  </r>
  <r>
    <s v="2f15198a-9e5e-4593-90a8-90389ad29008"/>
    <s v="КОМУНАЛЬНЕ НЕКОМЕРЦІЙНЕ ПІДПРИЄМСТВО &quot;МАРГАНЕЦЬКИЙ ЦЕНТР ПЕРВИННОЇ МЕДИКО-САНІТАРНОЇ ДОПОМОГИ&quot;"/>
    <n v="37643585"/>
    <s v="ДНІПРОПЕТРОВСЬКА"/>
    <s v="Україна, 53403, Дніпропетровська обл., місто Марганець, ВУЛИЦЯ ПАРКОВА, будинок 15"/>
    <n v="0"/>
    <n v="0"/>
    <n v="2"/>
    <n v="2"/>
    <n v="2"/>
  </r>
  <r>
    <s v="06856362-f506-48d0-89ac-36a7d8d3961c"/>
    <s v="КОМУНАЛЬНЕ НЕКОМЕРЦІЙНЕ ПІДПРИЄМСТВО &quot;ЦЕНТР ПЕРВИННОЇ МЕДИКО-САНІТАРНОЇ ДОПОМОГИ&quot; МЕЖІВСЬКОЇ СЕЛИЩНОЇ РАДИ&quot;"/>
    <n v="37908965"/>
    <s v="ДНІПРОПЕТРОВСЬКА"/>
    <s v="Україна, 52900, Дніпропетровська обл., Межівський р-н, селище міського типу Межова, ВУЛИЦЯ СОНЯЧНА, будинок 12"/>
    <n v="0"/>
    <n v="0"/>
    <n v="1"/>
    <n v="1"/>
    <n v="1"/>
  </r>
  <r>
    <s v="a866bc5c-8d7f-47f3-a345-be470dfc78eb"/>
    <s v="КОМУНАЛЬНЕ НЕКОМЕРЦІЙНЕ ПІДПРИЄМСТВО &quot;НІКОПОЛЬСЬКИЙ ЦЕНТР ПЕРВИННОЇ МЕДИКО-САНІТАРНОЇ ДОПОМОГИ&quot; НІКОПОЛЬСЬКОЇ МІСЬКОЇ РАДИ"/>
    <n v="37837203"/>
    <s v="ДНІПРОПЕТРОВСЬКА"/>
    <s v="Україна, 53213, Дніпропетровська обл., місто Нікополь, вул.Богуна Івана, будинок 3"/>
    <n v="0"/>
    <n v="0"/>
    <n v="3"/>
    <n v="3"/>
    <n v="3"/>
  </r>
  <r>
    <s v="74845f80-5119-4c38-81e5-e9b6e27b9636"/>
    <s v="КОМУНАЛЬНЕ НЕКОМЕРЦІЙНЕ ПІДПРИЄМСТВО &quot;КРИВОРІЗЬКИЙ РАЙОННИЙ ЦЕНТР ПЕРВИННОЇ МЕДИКО-САНІТАРНОЇ ДОПОМОГИ&quot; НОВОПІЛЬСЬКОЇ СІЛЬСЬКОЇ РАДИ&quot;"/>
    <n v="36721693"/>
    <s v="ДНІПРОПЕТРОВСЬКА"/>
    <s v="Україна, 53003, Дніпропетровська обл., Криворізький р-н, село Новомайське, ВУЛИЦЯ ВИШНЕВА, будинок 1 А"/>
    <n v="0"/>
    <n v="0"/>
    <n v="1"/>
    <n v="1"/>
    <n v="1"/>
  </r>
  <r>
    <s v="45c3095d-8237-4a61-b78a-993bf3ee2d3b"/>
    <s v="КОМУНАЛЬНЕ НЕКОМЕРЦІЙНЕ ПІДПРИЄМСТВО &quot;НОВОМОСКОВСЬКИЙ МІСЬКИЙ ЦЕНТР ПЕРВИННОЇ МЕДИКО-САНІТАРНОЇ ДОПОМОГИ&quot;"/>
    <n v="37734221"/>
    <s v="ДНІПРОПЕТРОВСЬКА"/>
    <s v="Україна, 51200, Дніпропетровська обл., місто Новомосковськ, ВУЛИЦЯ СУЧКОВА, будинок 40"/>
    <n v="0"/>
    <n v="0"/>
    <n v="2"/>
    <n v="2"/>
    <n v="2"/>
  </r>
  <r>
    <s v="9bff24ff-1e8b-45eb-9ceb-54c31338ae8d"/>
    <s v="КОМУНАЛЬНЕ НЕКОМЕРЦІЙНЕ ПІДПРИЄМСТВО &quot;ЦЕНТР ПЕРВИННОЇ МЕДИЧНОЇ ДОПОМОГИ&quot; НОВООЛЕКСАНДРІВСЬКОЇ СІЛЬСЬКОЇ РАДИ ДНІПРОВСЬКОГО РАЙОНУ ДНІПРОПЕТРОВСЬКОЇ ОБЛАСТІ&quot;"/>
    <n v="41014140"/>
    <s v="ДНІПРОПЕТРОВСЬКА"/>
    <s v="Україна, 52070, Дніпропетровська обл., Дніпровський р-н, село Новоолександрівка, ВУЛИЦЯ ЦЕНТРАЛЬНА, будинок 46"/>
    <n v="0"/>
    <n v="0"/>
    <n v="1"/>
    <n v="1"/>
    <n v="1"/>
  </r>
  <r>
    <s v="c4804a0d-2ef1-4001-b23f-570bb4f655da"/>
    <s v="КОМУНАЛЬНЕ НЕКОМЕРЦІЙНЕ ПІДПРИЄМСТВО &quot;П'ЯТИХАТСЬКИЙ ЦЕНТР ПЕРВИННОЇ МЕДИКО-САНІТАРНОЇ ДОПОМОГИ&quot; П'ЯТИХАТСЬКОЇ МІСЬКОЇ РАДИ"/>
    <n v="36723287"/>
    <s v="ДНІПРОПЕТРОВСЬКА"/>
    <s v="Україна, 52100, Дніпропетровська обл., П'ятихатський р-н, місто П'ятихатки, ВУЛИЦЯ ПРОКОПЕНКО, будинок 13"/>
    <n v="0"/>
    <n v="0"/>
    <n v="2"/>
    <n v="2"/>
    <n v="2"/>
  </r>
  <r>
    <s v="2a33b6a7-6cf8-4a6e-b4a7-90e6b10b5646"/>
    <s v="КОМУНАЛЬНЕ НЕКОМЕРЦІЙНЕ ПІДПРИЄМСТВО &quot;ЦЕНТР ПЕРВИННОЇ МЕДИКО-САНІТАРНОЇ ДОПОМОГИ М.ПАВЛОГРАДА&quot; ПАВЛОГРАДСЬКОЇ МІСЬКОЇ РАДИ"/>
    <n v="37735597"/>
    <s v="ДНІПРОПЕТРОВСЬКА"/>
    <s v="Україна, 51400, Дніпропетровська обл., місто Павлоград, ВУЛИЦЯ СОБОРНА, будинок 115"/>
    <n v="2"/>
    <n v="2"/>
    <n v="3"/>
    <n v="3"/>
    <n v="3"/>
  </r>
  <r>
    <s v="2961330f-6cd9-4569-840f-b2005250d4d7"/>
    <s v="КОМУНАЛЬНЕ НЕКОМЕРЦІЙНЕ ПІДПРИЄМСТВО &quot;ЦЕНТР ПЕРВИННОЇ МЕДИКО-САНІТАРНОЇ ДОПОМОГИ&quot;  БОГДАНІВСЬКОЇ СІЛЬСЬКОЇ РАДИ ДНІПРОПЕТРОВСЬКОЇ ОБЛАСТІ&quot;"/>
    <n v="37735655"/>
    <s v="ДНІПРОПЕТРОВСЬКА"/>
    <s v="Україна, 51400, Дніпропетровська обл., місто Павлоград, ВУЛИЦЯ ПЛЕХАНОВА, будинок 9"/>
    <n v="0"/>
    <n v="0"/>
    <n v="1"/>
    <n v="1"/>
    <n v="1"/>
  </r>
  <r>
    <s v="219b0fef-dc28-4786-a8cf-97daaeb2a1d1"/>
    <s v="КОМУНАЛЬНЕ НЕКОМЕРЦІЙНЕ ПІДПРИЄМСТВО &quot;ПЕРШОТРАВЕНСЬКИЙ МІСЬКИЙ ЦЕНТР ПЕРВИННОЇ МЕДИКО-САНІТАРНОЇ ДОПОМОГИ&quot;"/>
    <n v="37804885"/>
    <s v="ДНІПРОПЕТРОВСЬКА"/>
    <s v="Україна, 52800, Дніпропетровська обл., місто Першотравенськ, ВУЛИЦЯ ШАХТАРСЬКОЇ СЛАВИ, будинок 1"/>
    <n v="0"/>
    <n v="0"/>
    <n v="2"/>
    <n v="2"/>
    <n v="2"/>
  </r>
  <r>
    <s v="57e3bb8d-2b20-4f2b-980d-9581089edb7a"/>
    <s v="КОМУНАЛЬНЕ НЕКОМЕРЦІЙНЕ ПІДПРИЄМСТВО &quot;ПЕТРИКІВСЬКИЙ ЦЕНТР ПЕРВИННОЇ МЕДИКО-САНІТАРНОЇ ДОПОМОГИ&quot; ПЕТРИКІВСЬКОЇ СЕЛИЩНОЇ РАДИ"/>
    <n v="37320232"/>
    <s v="ДНІПРОПЕТРОВСЬКА"/>
    <s v="Україна, 51800, Дніпропетровська обл., Петриківський р-н, селище міського типу Петриківка, ПРОСПЕКТ ПЕТРА КАЛНИШЕВСЬКОГО, будинок 56"/>
    <n v="0"/>
    <n v="0"/>
    <n v="2"/>
    <n v="2"/>
    <n v="2"/>
  </r>
  <r>
    <s v="92c3a34e-457f-4388-a2ae-76d226aeeb62"/>
    <s v="КОМУНАЛЬНЕ НЕКОМЕРЦІЙНЕ ПІДПРИЄМСТВО &quot;ПЕТРОПАВЛІВСЬКИЙ ЦЕНТР ПЕРВИННОЇ МЕДИКО-САНІТАРНОЇ ДОПОМОГИ&quot; ПЕТРОПАВЛІВСЬКОЇ СЕЛИЩНОЇ РАДИ&quot;"/>
    <n v="36725368"/>
    <s v="ДНІПРОПЕТРОВСЬКА"/>
    <s v="Україна, 52700, Дніпропетровська обл., Петропавлівський р-н, селище міського типу Петропавлівка, ВУЛИЦЯ МИРУ, будинок 102"/>
    <n v="0"/>
    <n v="0"/>
    <n v="2"/>
    <n v="2"/>
    <n v="2"/>
  </r>
  <r>
    <s v="4a5db343-076d-4c79-93f6-c584d83a1c5b"/>
    <s v="КОМУНАЛЬНЕ НЕКОМЕРЦІЙНЕ ПІДПРИЄМСТВО &quot;ЦЕНТР ПЕРВИННОЇ МЕДИКО-САНІТАРНОЇ ДОПОМОГИ&quot; ПІДГОРОДНЕНСЬКОЇ МІСЬКОЇ РАДИ ДНІПРОВСЬКОГО РАЙОНУ ДНІПРОПЕТРОВСЬКОЇ ОБЛАСТІ"/>
    <n v="37865549"/>
    <s v="ДНІПРОПЕТРОВСЬКА"/>
    <s v="Україна, 52001, Дніпропетровська обл., Дніпровський р-н, місто Підгородне(пн), вул.Шосейна, будинок 90"/>
    <n v="0"/>
    <n v="0"/>
    <n v="1"/>
    <n v="1"/>
    <n v="1"/>
  </r>
  <r>
    <s v="2cd36ade-f783-433c-b867-99bfb889247a"/>
    <s v="КОМУНАЛЬНЕ НЕКОМЕРЦІЙНЕ ПІДПРИЄМСТВО &quot;ЦЕНТР ПЕРВИННОЇ МЕДИКО-САНІТАРНОЇ ДОПОМОГИ ПОКРОВСЬКОЇ МІСЬКОЇ РАДИ ДНІПРОПЕТРОВСЬКОЇ ОБЛАСТІ&quot;"/>
    <n v="37691403"/>
    <s v="ДНІПРОПЕТРОВСЬКА"/>
    <s v="Україна, 53300, Дніпропетровська обл., місто Покров, ВУЛИЦЯ МЕДИЧНА, будинок 19"/>
    <n v="0"/>
    <n v="0"/>
    <n v="2"/>
    <n v="2"/>
    <n v="2"/>
  </r>
  <r>
    <s v="3e6d307e-4825-4547-9a91-d1cb1e167c24"/>
    <s v="КОМУНАЛЬНЕ НЕКОМЕРЦІЙНЕ ПІДПРИЄМСТВО &quot;ПОКРОВСЬКИЙ ЦЕНТР ПЕРВИННОЇ МЕДИКО-САНІТАРНОЇ ДОПОМОГИ&quot; ПОКРОВСЬКОЇ СЕЛИЩНОЇ РАДИ ДНІПРОПЕТРОВСЬКОЇ ОБЛАСТІ&quot;"/>
    <n v="37004278"/>
    <s v="ДНІПРОПЕТРОВСЬКА"/>
    <s v="Україна, 53600, Дніпропетровська обл., Покровський р-н, селище міського типу Покровське, ВУЛ.СОБОРНА, будинок 118"/>
    <n v="0"/>
    <n v="0"/>
    <n v="1"/>
    <n v="1"/>
    <n v="1"/>
  </r>
  <r>
    <m/>
    <s v="КОМУНАЛЬНЕ НЕКОМЕРЦІЙНЕ ПІДПРИЄМСТВО &quot;ПОКРОВСЬКИЙ ЦЕНТР ПЕРВИННОЇ МЕДИКО-САНІТАРНОЇ ДОПОМОГИ&quot; ПОКРОВСЬКОЇ СІЛЬСЬКОЇ РАДИ"/>
    <n v="43969349"/>
    <s v="ДНІПРОПЕТРОВСЬКА"/>
    <s v="Україна 53273, Дніпропетровська обл., Нікопольський р-н, с. Покровське, вул. Калнишевського, 19б"/>
    <n v="0"/>
    <n v="0"/>
    <n v="0"/>
    <n v="1"/>
    <n v="1"/>
  </r>
  <r>
    <s v="4434f46a-6b63-47f2-8dda-c919ad2a50c6"/>
    <s v="КОМУНАЛЬНЕ НЕКОМЕРЦІЙНЕ ПІДПРИЄМСТВО &quot;ЦЕНТР ПЕРВИННОЇ МЕДИКО-САНІТАРНОЇ ДОПОМОГИ&quot; РАЇВСЬКОЇ СІЛЬСЬКОЇ РАДИ&quot;"/>
    <n v="37741878"/>
    <s v="ДНІПРОПЕТРОВСЬКА"/>
    <s v="Україна, 52534, Дніпропетровська обл., Синельниківський р-н, село Раївка, ВУЛИЦЯ КВІТНЕВА, будинок 15А"/>
    <n v="0"/>
    <n v="0"/>
    <n v="1"/>
    <n v="1"/>
    <n v="1"/>
  </r>
  <r>
    <s v="0ea4d621-1115-420d-a811-06dac8ad24fc"/>
    <s v="КОМУНАЛЬНЕ НЕКОМЕРЦІЙНЕ ПІДПРИЄМСТВО &quot;СИНЕЛЬНИКІВСЬКИЙ  ЦЕНТР ПЕРВИННОЇ МЕДИКО-САНІТАРНОЇ ДОПОМОГИ СИНЕЛЬНИКІВСЬКОЇ МІСЬКОЇ РАДИ&quot;"/>
    <n v="1111701"/>
    <s v="ДНІПРОПЕТРОВСЬКА"/>
    <s v="Україна, 52500, Дніпропетровська обл., місто Синельникове, ВУЛИЦЯ  ВИКОНКОМІВСЬКА , будинок 32"/>
    <n v="0"/>
    <n v="0"/>
    <n v="2"/>
    <n v="2"/>
    <n v="2"/>
  </r>
  <r>
    <s v="eb2a4120-ba97-475e-954e-8545da452cae"/>
    <s v="КОМУНАЛЬНЕ НЕКОМЕРЦІЙНЕ ПІДПРИЄМСТВО &quot;СОЛОНЯНСЬКИЙ ЦЕНТР ПЕРВИННОЇ МЕДИКО-САНІТАРНОЇ ДОПОМОГИ&quot; СОЛОНЯНСЬКОЇ СЕЛИЩНОЇ РАДИ ДНІПРОПЕТРОВСЬКОЇ ОБЛАСТІ"/>
    <n v="37916075"/>
    <s v="ДНІПРОПЕТРОВСЬКА"/>
    <s v="Україна, 52400, Дніпропетровська обл., Солонянський р-н, селище міського типу Солоне, ВУЛИЦЯ УСЕНКА, будинок 13"/>
    <n v="0"/>
    <n v="0"/>
    <n v="2"/>
    <n v="2"/>
    <n v="2"/>
  </r>
  <r>
    <s v="9c91dfff-676e-4c20-9e0e-9a4ac8efa3e9"/>
    <s v="КОМУНАЛЬНЕ НЕКОМЕРЦІЙНЕ ПІДПРИЄМСТВО &quot;СОФІЇВСЬКИЙ ЦЕНТР ПЕРВИННОЇ МЕДИКО-САНІТАРНОЇ ДОПОМОГИ&quot; СОФІЇВСЬКОЇ СЕЛИЩНОЇ РАДИ СОФІЇВСЬКОГО РАЙОНУ ДНІПРОПЕТРОВСЬКОЇ ОБЛАСТІ"/>
    <n v="37789087"/>
    <s v="ДНІПРОПЕТРОВСЬКА"/>
    <s v="Україна, 53100, Дніпропетровська обл., Софіївський р-н, селище міського типу Софіївка, ВУЛИЦЯ КАРПЕНКА, будинок 1"/>
    <n v="0"/>
    <n v="0"/>
    <n v="1"/>
    <n v="1"/>
    <n v="1"/>
  </r>
  <r>
    <s v="db5ea553-d98e-4629-a5a4-37b4c803d7d9"/>
    <s v="КОМУНАЛЬНЕ НЕКОМЕРЦІЙНЕ ПІДПРИЄМСТВО &quot;ЦЕНТР ПЕРВИННОЇ МЕДИКО-САНІТАРНОЇ ДОПОМОГИ СУРСЬКО-ЛИТОВСЬКОЇ СІЛЬСЬКОЇ РАДИ ДНІПРОВСЬКОГО РАЙОНУ ДНІПРОПЕТРОВСЬКОЇ ОБЛАСТІ&quot;"/>
    <n v="40359914"/>
    <s v="ДНІПРОПЕТРОВСЬКА"/>
    <s v="Україна, 52064, Дніпропетровська обл., Дніпровський р-н, село Сурсько-Литовське, ВУЛИЦЯ ЦЕНТРАЛЬНА, будинок 7"/>
    <n v="0"/>
    <n v="0"/>
    <n v="1"/>
    <n v="1"/>
    <n v="1"/>
  </r>
  <r>
    <s v="93521e92-f559-4fdf-82d6-a27cfe7d064f"/>
    <s v="КОМУНАЛЬНЕ НЕКОМЕРЦІЙНЕ ПІДПРИЄМСТВО &quot;ЦЕНТР ПЕРВИННОЇ МЕДИКО-САНІТАРНОЇ ДОПОМОГИ М.ТЕРНІВКИ&quot; ТЕРНІВСЬКОЇ МІСЬКОЇ РАДИ"/>
    <n v="37463503"/>
    <s v="ДНІПРОПЕТРОВСЬКА"/>
    <s v="Україна, 51500, Дніпропетровська обл., місто Тернівка, ВУЛИЦЯ МАЯКОВСЬКОГО, будинок 22"/>
    <n v="0"/>
    <n v="0"/>
    <n v="1"/>
    <n v="1"/>
    <n v="1"/>
  </r>
  <r>
    <s v="8d5c9b61-3e36-4c66-9a05-dba165206d25"/>
    <s v="КОМУНАЛЬНЕ НЕКОМЕРЦІЙНЕ ПІДПРИЄМСТВО &quot;ТОМАКІВСЬКИЙ ЦЕНТР ПЕРВИННОЇ МЕДИКО-САНІТАРНОЇ ДОПОМОГИ&quot; ТОМАКІВСЬКОЇ СЕЛИЩНОЇ РАДИ"/>
    <n v="36730425"/>
    <s v="ДНІПРОПЕТРОВСЬКА"/>
    <s v="Україна, 53500, Дніпропетровська обл., Томаківський р-н, селище міського типу Томаківка, ВУЛИЦЯ ШОСЕЙНА, будинок 22"/>
    <n v="0"/>
    <n v="0"/>
    <n v="3"/>
    <n v="3"/>
    <n v="3"/>
  </r>
  <r>
    <s v="023e43c8-3d6c-49cd-8df4-532f6b889ca9"/>
    <s v="КОМУНАЛЬНЕ НЕКОМЕРЦІЙНЕ ПІДПРИЄМСТВО &quot;ЦАРИЧАНСЬКИЙ  ЦЕНТР ПЕРВИННОЇ МЕДИКО - САНІТАРНОЇ ДОПОМОГИ&quot; ЦАРИЧАНСЬКОЇ СЕЛИЩНОЇ РАДИ"/>
    <n v="37730625"/>
    <s v="ДНІПРОПЕТРОВСЬКА"/>
    <s v="Україна, 51000, Дніпропетровська обл., Царичанський р-н, селище міського типу Царичанка, ВУЛИЦЯ ЦАРИЧАНСЬКА, будинок 134 А"/>
    <n v="0"/>
    <n v="0"/>
    <n v="1"/>
    <n v="1"/>
    <n v="1"/>
  </r>
  <r>
    <s v="002b4bd5-2d0a-4c48-8d17-7b24f4dc96bd"/>
    <s v="КОМУНАЛЬНЕ НЕКОМЕРЦІЙНЕ ПІДПРИЄМСТВО &quot;НІКОПОЛЬСЬКИЙ РАЙОННИЙ ЦЕНТР ПЕРВИННОЇ МЕДИКО-САНІТАРНОЇ ДОПОМОГИ&quot;"/>
    <n v="37677525"/>
    <s v="ДНІПРОПЕТРОВСЬКА"/>
    <s v="Україна, 53283, Дніпропетровська обл., Нікопольський р-н, селище міського типу Червоногригорівка, вул.Ярмарочна, будинок 31а"/>
    <n v="0"/>
    <n v="0"/>
    <n v="2"/>
    <n v="2"/>
    <n v="2"/>
  </r>
  <r>
    <s v="ae047277-a88e-4a95-ba6a-1a78f4b8d439"/>
    <s v="КОМУНАЛЬНЕ НЕКОМЕРЦІЙНЕ ПІДПРИЄМСТВО &quot;ШИРОКІВСЬКИЙ ЦЕНТР ПЕРВИННОЇ МЕДИЧНОЇ ДОПОМОГИ&quot; ШИРОКІВСЬКОЇ СЕЛИЩНОЇ РАДИ"/>
    <n v="36729598"/>
    <s v="ДНІПРОПЕТРОВСЬКА"/>
    <s v="Україна, 53700, Дніпропетровська обл., Широківський р-н, селище міського типу Широке, ВУЛИЦЯ КАЗБЕК, будинок 17"/>
    <n v="0"/>
    <n v="0"/>
    <n v="1"/>
    <n v="1"/>
    <n v="1"/>
  </r>
  <r>
    <s v="edda721f-09ef-4a88-8eac-63a3cb362087"/>
    <s v="КОМУНАЛЬНЕ НЕКОМЕРЦІЙНЕ ПІДПРИЄМСТВО &quot;ЮР'ЇВСЬКИЙ ЦЕНТР ПЕРВИННОЇ МЕДИКО-САНІТАРНОЇ ДОПОМОГИ&quot; ЮР'ЇВСЬКОЇ СЕЛИЩНОЇ РАДИ ЮР'ЇВСЬКОГО РАЙОНУ ДНІПРОПЕТРОВСЬКОЇ ОБЛАСТІ"/>
    <n v="36877528"/>
    <s v="ДНІПРОПЕТРОВСЬКА"/>
    <s v="Україна, 51300, Дніпропетровська обл., Юр'ївський р-н, селище міського типу Юр'ївка, ВУЛИЦЯ ВИШНЕВА, будинок 61"/>
    <n v="0"/>
    <n v="0"/>
    <n v="1"/>
    <n v="1"/>
    <n v="1"/>
  </r>
  <r>
    <s v="2e6ed47c-0608-45c7-948c-d887a2621df4"/>
    <s v="КОМУНАЛЬНЕ НЕКОМЕРЦІЙНЕ ПІДПРИЄМСТВО &quot;ЦЕНТР ПЕРВИННОЇ МЕДИКО-САНІТАРНОЇ ДОПОМОГИ&quot; АВДІЇВСЬКОЇ МІСЬКОЇ РАДИ"/>
    <n v="37990714"/>
    <s v="ДОНЕЦЬКА"/>
    <s v="Україна, 86060, Донецька обл., місто Авдіївка, ВУЛИЦЯ КОМУНАЛЬНА, будинок 16"/>
    <n v="0"/>
    <n v="1"/>
    <n v="1"/>
    <n v="1"/>
    <n v="1"/>
  </r>
  <r>
    <s v="04a978d6-8383-4e7f-87d6-ca3cee7c948b"/>
    <s v="КОМУНАЛЬНЕ НЕКОМЕРЦІЙНЕ ПІДПРИЄМСТВО &quot;ЦЕНТР ПЕРВИННОЇ МЕДИЧНОЇ ДОПОМОГИ М.БАХМУТА&quot;"/>
    <n v="37868949"/>
    <s v="ДОНЕЦЬКА"/>
    <s v="Україна, 84500, Донецька обл., місто Бахмут, ВУЛИЦЯ О.СИБІРЦЕВА, будинок 15"/>
    <n v="1"/>
    <n v="1"/>
    <n v="1"/>
    <n v="2"/>
    <n v="2"/>
  </r>
  <r>
    <s v="3debf2fc-f830-47d0-9356-be2d2b8e00a1"/>
    <s v="КОМУНАЛЬНЕ ПІДПРИЄМСТВО &quot;ВЕЛИКОНОВОСІЛКІВСЬКОЇ СЕЛИЩНОЇ РАДИ &quot;ВЕЛИКОНОВОСІЛКІВСЬКИЙ ЦЕНТР ПЕРВИННОЇ МЕДИКО-САНІТАРНОЇ ДОПОМОГИ&quot;"/>
    <n v="37691686"/>
    <s v="ДОНЕЦЬКА"/>
    <s v="Україна, 85500, Донецька обл., Великоновосілківський р-н, селище міського типу Велика Новосілка, ПРОВУЛОК ЮЖНИЙ, будинок 3Б"/>
    <n v="0"/>
    <n v="1"/>
    <n v="1"/>
    <n v="1"/>
    <n v="1"/>
  </r>
  <r>
    <s v="74472a7c-994b-49ca-9bf4-47292b0dc6a8"/>
    <s v="КОМУНАЛЬНЕ НЕКОМЕРЦІЙНЕ ПІДПРИЄМСТВО &quot;ВОЛНОВАСЬКИЙ РАЙОННИЙ ЦЕНТР ПЕРВИННОЇ МЕДИКО-САНІТАРНОЇ ДОПОМОГИ ВОЛНОВАСЬКОЇ РАЙОННОЇ РАДИ&quot;"/>
    <n v="37980245"/>
    <s v="ДОНЕЦЬКА"/>
    <s v="Україна, 85700, Донецька обл., Волноваський р-н, місто Волноваха, ПРОВУЛОК МАТРОСОВА, будинок 5"/>
    <n v="0"/>
    <n v="1"/>
    <n v="1"/>
    <n v="1"/>
    <n v="1"/>
  </r>
  <r>
    <s v="c2b00dbc-bbb9-4b8c-a4df-7a409e5c575f"/>
    <s v="КОМУНАЛЬНЕ НЕКОМЕРЦІЙНЕ ПІДПРИЄМСТВО &quot;ЦЕНТР ПЕРВИННОЇ МЕДИКО-САНІТАРНОЇ ДОПОМОГИ ВУГЛЕДАРСЬКОЇ МІСЬКОЇ РАДИ&quot;"/>
    <n v="37934309"/>
    <s v="ДОНЕЦЬКА"/>
    <s v="Україна, 85670, Донецька обл., місто Вугледар, ВУЛИЦЯ МОЛОДІЖНА, будинок 19"/>
    <n v="0"/>
    <n v="1"/>
    <n v="2"/>
    <n v="2"/>
    <n v="2"/>
  </r>
  <r>
    <s v="3d9354be-94b4-4dd5-878d-4306b6e646d9"/>
    <s v="КОМУНАЛЬНЕ НЕКОМЕРЦІЙНЕ ПІДПРИЄМСТВО &quot;ЦЕНТР ПЕРВИННОЇ МЕДИКО-САНІТАРНОЇ ДОПОМОГИ&quot; ГРОДІВСЬКОЇ СЕЛИЩНОЇ РАДИ ПОКРОВСЬКОГО РАЙОНУ ДОНЕЦЬКОЇ ОБЛАСТІ"/>
    <n v="37339271"/>
    <s v="ДОНЕЦЬКА"/>
    <s v="Україна, 85345, Донецька обл., Покровський р-н, селище міського типу Гродівка(пн), вул.Шкільна, будинок 31а"/>
    <n v="0"/>
    <n v="0"/>
    <n v="0"/>
    <n v="1"/>
    <n v="1"/>
  </r>
  <r>
    <s v="8fdb1613-3c19-491c-bdbb-7a124cb5f8c7"/>
    <s v="КОМУНАЛЬНЕ НЕКОМЕРЦІЙНЕ ПІДПРИЄМСТВО &quot;ДОБРОПІЛЬСЬКИЙ ЦЕНТР ПЕРВИННОЇ МЕДИКО-САНІТАРНОЇ ДОПОМОГИ&quot; ДОБРОПІЛЬСЬКОЇ МІСЬКОЇ РАДИ"/>
    <n v="37755220"/>
    <s v="ДОНЕЦЬКА"/>
    <s v="Україна, 85000, Донецька обл., місто Добропілля, ВУЛИЦЯ ПЕРШОТРАВНЕВА, будинок 75"/>
    <n v="0"/>
    <n v="1"/>
    <n v="1"/>
    <n v="5"/>
    <n v="5"/>
  </r>
  <r>
    <s v="66a1d2b9-d7b5-4efa-a65f-2b9e2ca24286"/>
    <s v="КОМУНАЛЬНЕ НЕКОМЕРЦІЙНЕ ПІДПРИЄМСТВО &quot;ЦЕНТР ПЕРВИННОЇ МЕДИКО-САНІТАРНОЇ ДОПОМОГИ КРИВОРІЗЬКОЇ СІЛЬСЬКОЇ РАДИ&quot;"/>
    <n v="37802778"/>
    <s v="ДОНЕЦЬКА"/>
    <s v="Україна, 85032, Донецька обл., Добропільський р-н, село Добропілля, ВУЛИЦЯ ШКІЛЬНА, будинок 1А"/>
    <n v="0"/>
    <n v="0"/>
    <n v="1"/>
    <n v="1"/>
    <n v="1"/>
  </r>
  <r>
    <s v="58b539f2-56fd-4572-84dd-5d2e640e9999"/>
    <s v="КОМУНАЛЬНЕ НЕКОМЕРЦІЙНЕ ПІДПРИЄМСТВО &quot;ЦЕНТР ПЕРВИННОЇ МЕДИКО-САНІТАРНОЇ ДОПОМОГИ&quot; ДРУЖКІВСЬКОЇ МІСЬКОЇ РАДИ"/>
    <n v="37937247"/>
    <s v="ДОНЕЦЬКА"/>
    <s v="Україна, 84200, Донецька обл., місто Дружківка, ВУЛИЦЯ КОРОЛЕНКА, будинок 12"/>
    <n v="0"/>
    <n v="1"/>
    <n v="1"/>
    <n v="1"/>
    <n v="1"/>
  </r>
  <r>
    <s v="1df7f188-cd0b-44b8-b38f-d190d587d8c4"/>
    <s v="КОМУНАЛЬНЕ НЕКОМЕРЦІЙНЕ ПІДПРИЄМСТВО ІЛЛІНІВСЬКОЇ СІЛЬСЬКОЇ РАДИ КОСТЯНТИНІВСЬКОГО РАЙОНУ ДОНЕЦЬКОЇ ОБЛАСТІ &quot;ЦЕНТР ПЕРВИННОЇ МЕДИКО-САНІТАРНОЇ ДОПОМОГИ&quot;"/>
    <n v="37695958"/>
    <s v="ДОНЕЦЬКА"/>
    <s v="Україна, 85143, Донецька обл., Костянтинівський р-н, село Іллінівка, вул.Адміністративна, будинок 42/3"/>
    <n v="0"/>
    <n v="1"/>
    <n v="1"/>
    <n v="1"/>
    <n v="1"/>
  </r>
  <r>
    <s v="2212a5b0-13b8-4243-afaf-6cce501a70b3"/>
    <s v="КОМУНАЛЬНЕ ПІДПРИЄМСТВО &quot;ЦЕНТР ПЕРВИННОЇ МЕДИКО-САНІТАРНОЇ ДОПОМОГИ КОСТЯНТИНІВСЬКОЇ МІСЬКОЇ РАДИ&quot;"/>
    <n v="37890822"/>
    <s v="ДОНЕЦЬКА"/>
    <s v="Україна, 85114, Донецька обл., місто Костянтинівка, ПРОСПЕКТ ЛОМОНОСОВА, будинок 161"/>
    <n v="0"/>
    <n v="1"/>
    <n v="1"/>
    <n v="1"/>
    <n v="1"/>
  </r>
  <r>
    <s v="038d1313-cb71-4d39-b511-3dda26879a9f"/>
    <s v="КОМУНАЛЬНЕ НЕКОМЕРЦІЙНЕ ПІДПРИЄМСТВО &quot;ЦЕНТР ПЕРВИННОЇ МЕДИКО-САНІТАРНОЇ ДОПОМОГИ № 1&quot; КРАМАТОРСЬКОЇ МІСЬКОЇ РАДИ"/>
    <n v="37944301"/>
    <s v="ДОНЕЦЬКА"/>
    <s v="Україна, 84306, Донецька обл., місто Краматорськ, ВУЛИЦЯ ДНІПРОВСЬКА, будинок 17"/>
    <n v="1"/>
    <n v="1"/>
    <n v="1"/>
    <n v="2"/>
    <n v="2"/>
  </r>
  <r>
    <s v="6dae095b-ebc0-4493-b61d-3dcc474a54f5"/>
    <s v="КОМУНАЛЬНЕ НЕКОМЕРЦІЙНЕ ПІДПРИЄМСТВО &quot;ЦЕНТР ПЕРВИННОЇ МЕДИКО - САНІТАРНОЇ ДОПОМОГИ № 2&quot; КРАМАТОРСЬКОЇ МІСЬКОЇ РАДИ"/>
    <n v="37944296"/>
    <s v="ДОНЕЦЬКА"/>
    <s v="Україна, 84301, Донецька обл., місто Краматорськ, ВУЛИЦЯ ВАСИЛЯ СТУСА, будинок 31"/>
    <n v="0"/>
    <n v="1"/>
    <n v="1"/>
    <n v="2"/>
    <n v="2"/>
  </r>
  <r>
    <s v="59bf6fb9-3e2e-447c-b45e-1ace14d2c36e"/>
    <s v="КОМУНАЛЬНЕ НЕКОМЕРЦІЙНЕ ПІДПРИЄМСТВО &quot;ЦЕНТР ПЕРВИННОЇ МЕДИКО-САНІТАРНОЇ ДОПОМОГИ &quot; ЛИМАНСЬКОЇ МІСЬКОЇ РАДИ"/>
    <n v="37894885"/>
    <s v="ДОНЕЦЬКА"/>
    <s v="Україна, 84401, Донецька обл., місто Лиман, ВУЛИЦЯ НЕЗАЛЕЖНОСТІ, будинок 64 А"/>
    <n v="0"/>
    <n v="1"/>
    <n v="1"/>
    <n v="2"/>
    <n v="2"/>
  </r>
  <r>
    <s v="dd77b1ee-f74f-4d91-9ddb-94e351b54a35"/>
    <s v="КОМУНАЛЬНЕ НЕКОМЕРЦІЙНЕ ПІДПРИЄМСТВО &quot;МАНГУШСЬКИЙ ЦЕНТР ПЕРВИННОЇ МЕДИКО-САНІТАРНОЇ ДОПОМОГИ&quot;"/>
    <n v="37870963"/>
    <s v="ДОНЕЦЬКА"/>
    <s v="Україна, 87400, Донецька обл., Мангушський р-н, селище міського типу Мангуш, ВУЛИЦЯ ПОШТОВА, будинок 22"/>
    <n v="0"/>
    <n v="1"/>
    <n v="1"/>
    <n v="2"/>
    <n v="2"/>
  </r>
  <r>
    <s v="79d291de-e44e-4097-b1d0-e30ff3114ede"/>
    <s v="КОМУНАЛЬНЕ НЕКОМЕРЦІЙНЕ ПІДПРИЄМСТВО &quot;МАР'ЇНСЬКИЙ ЦЕНТР ПЕРВИННОЇ МЕДИКО-САНІТАРНОЇ ДОПОМОГИ&quot;"/>
    <n v="37862491"/>
    <s v="ДОНЕЦЬКА"/>
    <s v="Україна, 85600, Донецька обл., Мар'їнський р-н, місто Мар'їнка, ПРОСПЕКТ ДРУЖБИ, будинок 22-А"/>
    <n v="0"/>
    <n v="1"/>
    <n v="1"/>
    <n v="5"/>
    <n v="5"/>
  </r>
  <r>
    <s v="a4666955-ca00-4a87-9ec6-08db89c49fbe"/>
    <s v="КОМУНАЛЬНЕ НЕКОМЕРЦІЙНЕ ПІДПРИЄМСТВО МАРІУПОЛЬСЬКОЇ МІСЬКОЇ РАДИ &quot;ЦЕНТР ПЕРВИННОЇ МЕДИКО-САНІТАРНОЇ ДОПОМОГИ №4 М. МАРІУПОЛЯ&quot;"/>
    <n v="37885278"/>
    <s v="ДОНЕЦЬКА"/>
    <s v="Україна, 87504, Донецька обл., місто Маріуполь, ПРОСПЕКТ НАХІМОВА, будинок 35"/>
    <n v="0"/>
    <n v="1"/>
    <n v="1"/>
    <n v="2"/>
    <n v="2"/>
  </r>
  <r>
    <s v="5a76e7ef-a095-4b4e-8570-cefe0afa558b"/>
    <s v="КОМУНАЛЬНЕ НЕКОМЕРЦІЙНЕ ПІДПРИЄМСТВО МАРІУПОЛЬСЬКОЇ МІСЬКОЇ РАДИ &quot;ЦЕНТР ПЕРВИННОЇ МЕДИКО-САНІТАРНОЇ ДОПОМОГИ №1 М.МАРІУПОЛЯ&quot;"/>
    <n v="37885262"/>
    <s v="ДОНЕЦЬКА"/>
    <s v="Україна, 87504, Донецька обл., місто Маріуполь, ВУЛИЦЯ РАДІНА М.В., будинок 2"/>
    <n v="0"/>
    <n v="1"/>
    <n v="1"/>
    <n v="7"/>
    <n v="7"/>
  </r>
  <r>
    <s v="982bcefd-009e-4a3f-9da8-2e9c5710fded"/>
    <s v="КОМУНАЛЬНЕ НЕКОМЕРЦІЙНЕ ПІДПРИЄМСТВО МАРІУПОЛЬСЬКОЇ МІСЬКОЇ РАДИ &quot;ЦЕНТР ПЕРВИННОЇ МЕДИКО-САНІТАРНОЇ ДОПОМОГИ №3 М.МАРІУПОЛЯ&quot;"/>
    <n v="37885283"/>
    <s v="ДОНЕЦЬКА"/>
    <s v="Україна, 87555, Донецька обл., місто Маріуполь, ПРОСПЕКТ МИРУ, будинок 80"/>
    <n v="0"/>
    <n v="1"/>
    <n v="1"/>
    <n v="3"/>
    <n v="3"/>
  </r>
  <r>
    <s v="5ffbf724-9af3-4320-8f30-c00e9dbd4725"/>
    <s v="КОМУНАЛЬНЕ НЕКОМЕРЦІЙНЕ ПІДПРИЄМСТВО МАРІУПОЛЬСЬКОЇ МІСЬКОЇ РАДИ &quot;ЦЕНТР ПЕРВИННОЇ МЕДИКО-САНІТАРНОЇ ДОПОМОГИ №2 М.МАРІУПОЛЯ&quot;"/>
    <n v="37885220"/>
    <s v="ДОНЕЦЬКА"/>
    <s v="Україна, 87547, Донецька обл., місто Маріуполь, ВУЛИЦЯ ТРОЇЦЬКА, будинок 46А"/>
    <n v="1"/>
    <n v="1"/>
    <n v="1"/>
    <n v="3"/>
    <n v="3"/>
  </r>
  <r>
    <s v="d50e188b-28fb-41ef-8fec-38d1ce38abbe"/>
    <s v="КОМУНАЛЬНЕ НЕКОМЕРЦІЙНЕ ПІДПРИЄМСТВО МАРІУПОЛЬСЬКОЇ МІСЬКОЇ РАДИ &quot;ЦЕНТР ПЕРВИННОЇ МЕДИКО-САНІТАРНОЇ ДОПОМОГИ №5 М.МАРІУПОЛЯ&quot;"/>
    <n v="42278319"/>
    <s v="ДОНЕЦЬКА"/>
    <s v="Україна, 87545, Донецька обл., місто Маріуполь, ВУЛИЦЯ УКРАЇНСЬКОГО КОЗАЦТВА, будинок 56"/>
    <n v="0"/>
    <n v="1"/>
    <n v="1"/>
    <n v="5"/>
    <n v="5"/>
  </r>
  <r>
    <s v="3e33d2d0-b159-4a35-9f44-e49405c89a00"/>
    <s v="КОМУНАЛЬНЕ НЕКОМЕРЦІЙНЕ ПІДПРИЄМСТВО &quot;МИРНОГРАДСЬКИЙ ЦЕНТР ПЕРВИННОЇ МЕДИКО-САНІТАРНОЇ ДОПОМОГИ&quot;"/>
    <n v="37803420"/>
    <s v="ДОНЕЦЬКА"/>
    <s v="Україна, 85323, Донецька обл., місто Мирноград, ВУЛИЦЯ СОБОРНА, будинок 20"/>
    <n v="0"/>
    <n v="1"/>
    <n v="1"/>
    <n v="3"/>
    <n v="3"/>
  </r>
  <r>
    <s v="a98507e4-b702-4909-9082-71202b473091"/>
    <s v="КОМУНАЛЬНЕ НЕКОМЕРЦІЙНЕ ПІДПРИЄМСТВО &quot;ЦЕНТР ПЕРВИННОЇ МЕДИКО-САНІТАРНОЇ ДОПОМОГИ&quot; НІКОЛЬСЬКОЇ СЕЛИЩНОЇ РАДИ ДОНЕЦЬКОЇ ОБЛАСТІ"/>
    <n v="37691796"/>
    <s v="ДОНЕЦЬКА"/>
    <s v="Україна, 87000, Донецька обл., Нікольський р-н, селище міського типу Нікольське, ВУЛИЦЯ СВОБОДИ, будинок 1"/>
    <n v="0"/>
    <n v="1"/>
    <n v="1"/>
    <n v="1"/>
    <n v="1"/>
  </r>
  <r>
    <s v="8e101816-6a2c-481c-8135-ead4f5bfb9a6"/>
    <s v="КОМУНАЛЬНЕ НЕКОМЕРЦІЙНЕ ПІДПРИЄМСТВО &quot;ЦЕНТР ПЕРВИННОЇ МЕДИКО-САНІТАРНОЇ ДОПОМОГИ НОВОГРОДІВСЬКОЇ МІСЬКОЇ РАДИ&quot;"/>
    <n v="37909178"/>
    <s v="ДОНЕЦЬКА"/>
    <s v="Україна, 85483, Донецька обл., місто Новогродівка, ВУЛИЦЯ 10-РІЧЧЯ НЕЗАЛЕЖНОСТІ УКРАЇНИ, будинок 6"/>
    <n v="0"/>
    <n v="0"/>
    <n v="1"/>
    <n v="4"/>
    <n v="4"/>
  </r>
  <r>
    <s v="609979bc-e270-4e22-94c6-6d7a6ae809f3"/>
    <s v="КОМУНАЛЬНЕ ПІДПРИЄМСТВО &quot;ОЛЕКСАНДРІВСЬКИЙ РАЙОННИЙ ЦЕНТР ПЕРВИННОЇ МЕДИКО-САНІТАРНОЇ ДОПОМОГИ ОЛЕКСАНДРІВСЬКОЇ РАЙОННОЇ РАДИ ДОНЕЦЬКОЇ ОБЛАСТІ&quot;"/>
    <n v="37980334"/>
    <s v="ДОНЕЦЬКА"/>
    <s v="Україна, 84000, Донецька обл., Олександрівський р-н, селище міського типу Олександрівка, ВУЛИЦЯ НАВЧАЛЬНА, будинок 8 А"/>
    <n v="0"/>
    <n v="1"/>
    <n v="1"/>
    <n v="4"/>
    <n v="4"/>
  </r>
  <r>
    <s v="8d792ea3-dedd-403b-81f4-0d2edeadb9af"/>
    <s v="КОМУНАЛЬНЕ НЕКОМЕРЦІЙНЕ ПІДПРИЄМСТВО &quot;ЦЕНТР ПЕРВИННОЇ МЕДИКО-САНІТАРНОЇ ДОПОМОГИ ОЧЕРЕТИНСЬКОЇ СЕЛИЩНОЇ ТЕРИТОРІАЛЬНОЇ ГРОМАДИ&quot;"/>
    <n v="37544435"/>
    <s v="ДОНЕЦЬКА"/>
    <s v="Україна, 86020, Донецька обл., Ясинуватський р-н, селище міського типу Очеретине, ВУЛИЦЯ ЗАВОДСЬКА, будинок 1"/>
    <n v="0"/>
    <n v="1"/>
    <n v="1"/>
    <n v="1"/>
    <n v="1"/>
  </r>
  <r>
    <s v="29cf84f1-be6e-4689-a93c-0403b1110259"/>
    <s v="КОМУНАЛЬНЕ ПІДПРИЄМСТВО &quot;ЦЕНТР ПЕРВИННОЇ МЕДИКО-САНІТАРНОЇ ДОПОМОГИ&quot; ПОКРОВСЬКОЇ МІСЬКОЇ РАДИ ДОНЕЦЬКОЇ ОБЛАСТІ"/>
    <n v="37803043"/>
    <s v="ДОНЕЦЬКА"/>
    <s v="Україна, 85300, Донецька обл., місто Покровськ, ВУЛИЦЯ МАРШАЛА МОСКАЛЕНКА, будинок 161"/>
    <n v="0"/>
    <n v="1"/>
    <n v="1"/>
    <n v="5"/>
    <n v="5"/>
  </r>
  <r>
    <s v="6f72fbaf-2a81-4ec4-a0ac-ef15276692ee"/>
    <s v="КОМУНАЛЬНЕ ПІДПРИЄМСТВО &quot;ЦЕНТР ПЕРВИННОЇ МЕДИКО-САНІТАРНОЇ ДОПОМОГИ&quot; СЛОВ'ЯНСЬКОЇ РАЙОННОЇ РАДИ ДОНЕЦЬКОЇ ОБЛАСТІ"/>
    <n v="37643758"/>
    <s v="ДОНЕЦЬКА"/>
    <s v="Україна, 84186, Донецька обл., Слов'янський р-н, село Рай-Олександрівка, ВУЛИЦЯ   ШКІЛЬНА , будинок 61 А"/>
    <n v="0"/>
    <n v="1"/>
    <n v="2"/>
    <n v="6"/>
    <n v="6"/>
  </r>
  <r>
    <s v="d4603296-4214-4bb8-8e51-b4d62cd2cffc"/>
    <s v="КОМУНАЛЬНЕ НЕКОМЕРЦІЙНЕ ПІДПРИЄМСТВО &quot;ЦЕНТР ПЕРВИННОЇ МЕДИКО-САНІТАРНОЇ ДОПОМОГИ БАХМУТСЬКОЇ РАЙОННОЇ РАДИ&quot;"/>
    <n v="37927092"/>
    <s v="ДОНЕЦЬКА"/>
    <s v="Україна, 84792, Донецька обл., Бахмутський р-н, місто Світлодарськ(пн), ПРОСПЕКТ ПЕРЕМОГИ, будинок 1"/>
    <n v="0"/>
    <n v="1"/>
    <n v="1"/>
    <n v="5"/>
    <n v="5"/>
  </r>
  <r>
    <s v="abe3eb6e-b55c-4414-aefb-b5a29c952bd8"/>
    <s v="КОМУНАЛЬНЕ НЕКОМЕРЦІЙНЕ ПІДПРИЄМСТВО &quot;ЦЕНТР ПЕРВИННОЇ МЕДИКО - САНІТАРНОЇ ДОПОМОГИ СЕЛИДІВСЬКОЇ МІСЬКОЇ РАДИ&quot;"/>
    <n v="37791248"/>
    <s v="ДОНЕЦЬКА"/>
    <s v="Україна, 85400, Донецька обл., місто Селидове, ВУЛИЦЯ ЧЕРНЯХОВСЬКОГО, будинок 48"/>
    <n v="1"/>
    <n v="1"/>
    <n v="1"/>
    <n v="3"/>
    <n v="3"/>
  </r>
  <r>
    <s v="562205fc-1a85-45a1-baf6-06451f16e717"/>
    <s v="КОМУНАЛЬНЕ НЕКОМЕРЦІЙНЕ ПІДПРИЄМСТВО СЛОВ'ЯНСЬКОЇ МІСЬКОЇ РАДИ &quot;ЦЕНТР ПЕРВИННОЇ МЕДИКО-САНІТАРНОЇ ДОПОМОГИ МІСТА СЛОВ'ЯНСЬКА&quot;"/>
    <n v="37803279"/>
    <s v="ДОНЕЦЬКА"/>
    <s v="Україна, 84100, Донецька обл., місто Слов'янськ, ВУЛИЦЯ БАНКІВСЬКА, будинок 85"/>
    <n v="0"/>
    <n v="1"/>
    <n v="1"/>
    <n v="2"/>
    <n v="2"/>
  </r>
  <r>
    <s v="8104449a-85b3-4f77-9553-f48c8fe87cc7"/>
    <s v="КОМУНАЛЬНЕ НЕКОМЕРЦІЙНЕ ПІДПРИЄМСТВО &quot;ЦЕНТР ПЕРВИННОЇ МЕДИКО-САНІТАРНОЇ ДОПОМОГИ СОЛЕДАРСЬКОЇ МІСЬКОЇ РАДИ&quot;"/>
    <n v="41276572"/>
    <s v="ДОНЕЦЬКА"/>
    <s v="Україна, 84545, Донецька обл., Бахмутський р-н, місто Соледар(пн), ВУЛИЦЯ СОЛЕДАРСЬКА, будинок 1-А"/>
    <n v="0"/>
    <n v="1"/>
    <n v="0"/>
    <n v="1"/>
    <n v="1"/>
  </r>
  <r>
    <s v="81500ebd-370f-4450-a867-377410ad188f"/>
    <s v="КОМУНАЛЬНЕ НЕКОМЕРЦІЙНЕ ПІДПРИЄМСТВО &quot;ЦЕНТР ПЕРВИННОЇ МЕДИКО-САНІТАРНОЇ ДОПОМОГИ&quot; МІСТА ТОРЕЦЬКА"/>
    <n v="37522155"/>
    <s v="ДОНЕЦЬКА"/>
    <s v="Україна, 85200, Донецька обл., місто Торецьк, ВУЛИЦЯ ЦЕНТРАЛЬНА, будинок 55Г"/>
    <n v="0"/>
    <n v="1"/>
    <n v="1"/>
    <n v="4"/>
    <n v="4"/>
  </r>
  <r>
    <s v="5e1a4c86-23e6-4039-b06a-3ac464364355"/>
    <s v="КОМУНАЛЬНЕ НЕКОМЕРЦІЙНЕ ПІДПРИЄМСТВО &quot;ЦЕНТР ПЕРВИННОЇ МЕДИКО-САНІТАРНОЇ ДОПОМОГИ ШАХІВСЬКОЇ СІЛЬСЬКОЇ РАДИ&quot; ДОБРОПІЛЬСЬКОГО РАЙОНУ ДОНЕЦЬКОЇ ОБЛАСТІ"/>
    <n v="43163322"/>
    <s v="ДОНЕЦЬКА"/>
    <s v="Україна, 85050, Донецька обл., Добропільський р-н, село Шахове, М.Ф.ЧЕРНЯВСЬКОГО, будинок 5"/>
    <n v="0"/>
    <n v="0"/>
    <n v="0"/>
    <n v="1"/>
    <n v="1"/>
  </r>
  <r>
    <s v="b126db92-bcea-4860-8696-b0e2f32635c3"/>
    <s v="КОМУНАЛЬНЕ НЕКОМЕРЦІЙНЕ ПІДПРИЄМСТВО&quot;ЦЕНТР ПЕРВИННОЇ МЕДИКО-САНІТАРНОЇ ДОПОМОГИ&quot; АНДРУШІВСЬКОЇ МІСЬКОЇ РАДИ"/>
    <n v="39042509"/>
    <s v="ЖИТОМИРСЬКА"/>
    <s v="Україна, 13400, Житомирська обл., Андрушівський р-н, місто Андрушівка, ВУЛИЦЯ ТІТОВА, будинок 34"/>
    <n v="0"/>
    <n v="0"/>
    <n v="0"/>
    <n v="1"/>
    <n v="2"/>
  </r>
  <r>
    <s v="a02d8734-027c-4ebd-8b89-2151b5e859b8"/>
    <s v="КОМУНАЛЬНЕ НЕКОМЕРЦІЙНЕ ПІДПРИЄМСТВО &quot;ЦЕНТР ПЕРВИННОЇ МЕДИКО-САНІТАРНОЇ ДОПОМОГИ&quot; БАРАНІВСЬКОЇ МІСЬКОЇ РАДИ"/>
    <n v="38107156"/>
    <s v="ЖИТОМИРСЬКА"/>
    <s v="Україна, 12700, Житомирська обл., Баранівський р-н, місто Баранівка, ВУЛИЦЯ ЗВЯГЕЛЬСЬКА, будинок 66"/>
    <n v="0"/>
    <n v="0"/>
    <n v="0"/>
    <n v="1"/>
    <n v="1"/>
  </r>
  <r>
    <s v="5c62b234-641c-45e6-9830-79abdcf827c3"/>
    <s v="КОМУНАЛЬНЕ НЕКОМЕРЦІЙНЕ ПІДПРИЄМСТВО &quot; ЦЕНТР ПЕРВИННОЇ МЕДИКО-САНІТАРНОЇ ДОПОМОГИ&quot; БЕРДИЧІВСЬКОЇ МІСЬКОЇ РАДИ"/>
    <n v="38455891"/>
    <s v="ЖИТОМИРСЬКА"/>
    <s v="Україна, 13300, Житомирська обл., місто Бердичів, ВУЛИЦЯ ЖИТОМИРСЬКА, будинок 44/2"/>
    <n v="1"/>
    <n v="1"/>
    <n v="2"/>
    <n v="3"/>
    <n v="3"/>
  </r>
  <r>
    <s v="7b5d6fc8-ceb4-4219-b464-6d94f695b306"/>
    <s v="КОМУНАЛЬНЕ НЕКОМЕРЦІЙНЕ ПІДПРИЄМСТВО &quot;ЦЕНТР ПЕРВИННОЇ МЕДИКО - САНІТАРНОЇ ДОПОМОГИ&quot; БРУСИЛІВСЬКОЇ СЕЛИЩНОЇ РАДИ"/>
    <n v="38395246"/>
    <s v="ЖИТОМИРСЬКА"/>
    <s v="Україна, 12601, Житомирська обл., Брусилівський р-н, селище міського типу Брусилів, ВУЛИЦЯ ЛЕРМОНТОВА, будинок 41"/>
    <n v="0"/>
    <n v="0"/>
    <n v="0"/>
    <n v="1"/>
    <n v="1"/>
  </r>
  <r>
    <s v="dc574658-35b4-47f2-a397-c4c9d0e8b223"/>
    <s v="КОМУНАЛЬНЕ НЕКОМЕРЦІЙНЕ ПІДПРИЄМСТВО &quot;ЦЕНТР ПЕРВИННОЇ МЕДИКО-САНІТАРНОЇ ДОПОМОГИ ЄМІЛЬЧИНСЬКОЇ СЕЛИЩНОЇ РАДИ ЖИТОМИРСЬКОЇ ОБЛАСТІ&quot;"/>
    <n v="38613347"/>
    <s v="ЖИТОМИРСЬКА"/>
    <s v="Україна, 11201, Житомирська обл., Ємільчинський р-н, селище міського типу Ємільчине, ВУЛИЦЯ 1 ТРАВНЯ, будинок 133"/>
    <n v="0"/>
    <n v="0"/>
    <n v="0"/>
    <n v="1"/>
    <n v="1"/>
  </r>
  <r>
    <s v="9cb47098-f90a-4fd5-8156-fbe53c2ca04d"/>
    <s v="КОМУНАЛЬНЕ ПІДПРИЄМСТВО &quot;ЦЕНТР ПЕРВИННОЇ МЕДИКО-САНІТАРНОЇ ДОПОМОГИ&quot; ЖИТОМИРСЬКОЇ МІСЬКОЇ РАДИ"/>
    <n v="41931754"/>
    <s v="ЖИТОМИРСЬКА"/>
    <s v="Україна, 10020, Житомирська обл., місто Житомир, МАЙДАН ВИЗВОЛЕННЯ, будинок 1"/>
    <n v="3"/>
    <n v="4"/>
    <n v="4"/>
    <n v="4"/>
    <n v="6"/>
  </r>
  <r>
    <s v="5b94ee30-3186-4f7e-83eb-293aad3a2ff7"/>
    <s v="КОМУНАЛЬНЕ НЕКОМЕРЦІЙНЕ ПІДПРИЄМСТВО &quot;АМБУЛАТОРІЯ ЗАГАЛЬНОЇ ПРАКТИКИ-СІМЕЙНОЇ МЕДИЦИНИ&quot; СТАНИШІВСЬКОЇ СІЛЬСЬКОЇ РАДИ"/>
    <n v="41382677"/>
    <s v="ЖИТОМИРСЬКА"/>
    <s v="Україна, 12440, Житомирська обл., Житомирський р-н, село Зарічани, ПРОВУЛОК ШКІЛЬНИЙ, будинок 8-Б"/>
    <n v="0"/>
    <n v="0"/>
    <n v="0"/>
    <n v="1"/>
    <n v="1"/>
  </r>
  <r>
    <s v="7e910798-7dfb-4561-ac96-aa610c6c5794"/>
    <s v="КОМУНАЛЬНЕ НЕКОМЕРЦІЙНЕ ПІДПРИЄМСТВО  &quot;ЦЕНТР ПЕРВИННОЇ МЕДИКО-САНІТАРНОЇ ДОПОМОГИ&quot; КОРОСТЕНСЬКОЇ МІСЬКОЇ РАДИ"/>
    <n v="41844941"/>
    <s v="ЖИТОМИРСЬКА"/>
    <s v="Україна, 11500, Житомирська обл., місто Коростень, ВУЛИЦЯ ГРУШЕВСЬКОГО, будинок 7"/>
    <n v="2"/>
    <n v="2"/>
    <n v="2"/>
    <n v="3"/>
    <n v="4"/>
  </r>
  <r>
    <s v="99781ba1-721e-4d3a-9a7a-1ba5ff94889a"/>
    <s v="КОМУНАЛЬНЕ НЕКОМЕРЦІЙНЕ ПІДПРИЄМСТВО &quot;ЦЕНТР ПЕРВИННОЇ МЕДИКО-САНІТАРНОЇ ДОПОМОГИ&quot; КОРОСТИШІВСЬКОЇ МІСЬКОЇ РАДИ"/>
    <n v="38947848"/>
    <s v="ЖИТОМИРСЬКА"/>
    <s v="Україна, 12501, Житомирська обл., Коростишівський р-н, місто Коростишів, ВУЛИЦЯ ГЕРОЇВ НЕБЕСНОЇ СОТНІ, будинок 58"/>
    <n v="0"/>
    <n v="0"/>
    <n v="0"/>
    <n v="2"/>
    <n v="2"/>
  </r>
  <r>
    <s v="66b21cca-05a5-4e8a-be27-99fd4cbc95b2"/>
    <s v="КОМУНАЛЬНЕ НЕКОМЕРЦІЙНЕ ПІДПРИЄМСТВО &quot;ЛЮБАРСЬКИЙ ЦЕНТР ПЕРВИННОЇ МЕДИКО-САНІТАРНОЇ ДОПОМОГИ&quot; ЛЮБАРСЬКОЇ СЕЛИЩНОЇ РАДИ ЖИТОМИРСЬКОЇ ОБЛАСТІ"/>
    <n v="42161921"/>
    <s v="ЖИТОМИРСЬКА"/>
    <s v="Україна, 13100, Житомирська обл., Любарський р-н, селище міського типу Любар, ВУЛИЦЯ НЕЗАЛЕЖНОСТІ, будинок 38"/>
    <n v="0"/>
    <n v="0"/>
    <n v="0"/>
    <n v="2"/>
    <n v="2"/>
  </r>
  <r>
    <s v="5eac29bf-a534-403e-97bf-f018e34aedf5"/>
    <s v="КОМУНАЛЬНЕ НЕКОМЕРЦІЙНЕ ПІДПРИЄМСТВО &quot;МАЛИНСЬКИЙ ЦЕНТР ПЕРВИННОЇ МЕДИКО-САНІТАРНОЇ ДОПОМОГИ&quot; МАЛИНСЬКОЇ МІСЬКОЇ РАДИ"/>
    <n v="38395183"/>
    <s v="ЖИТОМИРСЬКА"/>
    <s v="Україна, 11603, Житомирська обл., місто Малин(пн), ВУЛИЦЯ СУВОРОВА, будинок 83Б"/>
    <n v="0"/>
    <n v="0"/>
    <n v="0"/>
    <n v="1"/>
    <n v="2"/>
  </r>
  <r>
    <s v="28e44711-3975-46b0-a799-5ce994f1d41c"/>
    <s v="КОМУНАЛЬНЕ НЕКОМЕРЦІЙНЕ ПІДПРИЄМСТВО &quot;ЦЕНТР ПЕРВИННОЇ МЕДИКО-САНІТАРНОЇ ДОПОМОГИ&quot; НОВОГРАД-ВОЛИНСЬКОЇ МІСЬКОЇ РАДИ"/>
    <n v="38341562"/>
    <s v="ЖИТОМИРСЬКА"/>
    <s v="Україна, 11700, Житомирська обл., місто Новоград-Волинський, ВУЛИЦЯ НАТАЛІЇ ОРЖЕВСЬКОЇ, будинок 13"/>
    <n v="1"/>
    <n v="1"/>
    <n v="2"/>
    <n v="3"/>
    <n v="5"/>
  </r>
  <r>
    <s v="664eb68a-27a4-442e-a489-ae63877ef8f2"/>
    <s v="КОМУНАЛЬНЕ НЕКОМЕРЦІЙНЕ ПІДПРИЄМСТВО &quot;ОВРУЦЬКИЙ ЦЕНТР ПЕРВИННОЇ МЕДИКО-САНІТАРНОЇ ДОПОМОГИ &quot;"/>
    <n v="38796636"/>
    <s v="ЖИТОМИРСЬКА"/>
    <s v="Україна, 11101, Житомирська обл., Овруцький р-н, місто Овруч, ВУЛИЦЯ Т.ШЕВЧЕНКА, будинок 41"/>
    <n v="0"/>
    <n v="0"/>
    <n v="0"/>
    <n v="1"/>
    <n v="2"/>
  </r>
  <r>
    <s v="9f9bd2ec-e9c4-4f6d-ad30-97261930f3c3"/>
    <s v="КОМУНАЛЬНЕ НЕКОМЕРЦІЙНЕ ПІДПРИЄМСТВО &quot;ОЛЕВСЬКИЙ ЦЕНТР ПЕРВИННОЇ МЕДИЧНОЇ ДОПОМОГИ&quot; ОЛЕВСЬКОЇ МІСЬКОЇ РАДИ"/>
    <n v="38562298"/>
    <s v="ЖИТОМИРСЬКА"/>
    <s v="Україна, 11001, Житомирська обл., Олевський р-н, місто Олевськ, ВУЛИЦЯ СВЯТО-МИКОЛАЇВСЬКА, будинок 46"/>
    <n v="0"/>
    <n v="0"/>
    <n v="0"/>
    <n v="1"/>
    <n v="2"/>
  </r>
  <r>
    <s v="a16f98ab-c998-4195-8db3-aacc9db5c0e4"/>
    <s v="КОМУНАЛЬНЕ НЕКОМЕРЦІЙНЕ ПІДПРИЄМСТВО &quot;ПОПІЛЬНЯНСЬКИЙ ЦЕНТР ПЕРВИННОЇ МЕДИКО-САНІТАРНОЇ ДОПОМОГИ&quot; ПОПІЛЬНЯНСЬКОЇ СЕЛИЩНОЇ РАДИ"/>
    <n v="41823453"/>
    <s v="ЖИТОМИРСЬКА"/>
    <s v="Україна, 13501, Житомирська обл., Попільнянський р-н, селище міського типу Попільня, ВУЛИЦЯ КИЇВСЬКА, будинок 40"/>
    <n v="0"/>
    <n v="0"/>
    <n v="0"/>
    <n v="2"/>
    <n v="2"/>
  </r>
  <r>
    <s v="a1d0ce37-4046-4a69-8da9-a6ee1be64a7e"/>
    <s v="КОМУНАЛЬНЕ НЕКОМЕРЦІЙНЕ ПІДПРИЄМСТВО  &quot;ЦЕНТР ПЕРВИННОЇ МЕДИКО-САНІТАРНОЇ ДОПОМОГИ&quot; РАДОМИШЛЬСЬКОЇ МІСЬКОЇ РАДИ"/>
    <n v="38731750"/>
    <s v="ЖИТОМИРСЬКА"/>
    <s v="Україна, 12201, Житомирська обл., Радомишльський р-н, місто Радомишль, ВУЛИЦЯ ПРИСУТСТВЕННА, будинок 9"/>
    <n v="0"/>
    <n v="0"/>
    <n v="0"/>
    <n v="2"/>
    <n v="2"/>
  </r>
  <r>
    <s v="7b5bef64-0ba6-4471-b221-9daf0d6dc933"/>
    <s v="КОМУНАЛЬНЕ НЕКОМЕРЦІЙНЕ ПІДПРИЄМСТВО &quot;ЦЕНТР ПЕРВИННОЇ МЕДИКО-САНІТАРНОЇ ДОПОМОГИ РОМАНІВСЬКОЇ СЕЛИЩНОЇ РАДИ&quot;"/>
    <n v="38455645"/>
    <s v="ЖИТОМИРСЬКА"/>
    <s v="Україна, 13001, Житомирська обл., Романівський р-н, селище міського типу Романів, ВУЛИЦЯ МЕДИЧНА, будинок 2"/>
    <n v="0"/>
    <n v="0"/>
    <n v="0"/>
    <n v="1"/>
    <n v="1"/>
  </r>
  <r>
    <s v="732f6251-e83c-40db-8385-bc63fc005202"/>
    <s v="КОМУНАЛЬНЕ НЕКОМЕРЦІЙНЕ ПІДПРИЄМСТВО &quot;ЦЕНТР ПЕРВИННОЇ МЕДИКО-САНІТАРНОЇ ДОПОМОГИ&quot; РУЖИНСЬКОЇ СЕЛИЩНОЇ РАДИ"/>
    <n v="36928740"/>
    <s v="ЖИТОМИРСЬКА"/>
    <s v="Україна, 13600, Житомирська обл., Ружинський р-н, селище міського типу Ружин, ВУЛИЦЯ КИЇВСЬКА, будинок 30"/>
    <n v="0"/>
    <n v="0"/>
    <n v="0"/>
    <n v="1"/>
    <n v="2"/>
  </r>
  <r>
    <s v="b4913dee-69b7-458c-9aaf-215069447a99"/>
    <s v="КОМУНАЛЬНЕ НЕКОМЕРЦІЙНЕ ПІДПРИЄМСТВО &quot;ЦЕНТР ПЕРВИННОЇ МЕДИКО-САНІТАРНОЇ ДОПОМОГИ&quot;  НОВОГУЙВИНСЬКОЇ СЕЛИЩНОЇ РАДИ"/>
    <n v="40953405"/>
    <s v="ЖИТОМИРСЬКА"/>
    <s v="Україна, 12460, Житомирська обл., Житомирський р-н, село Троянів, ВУЛИЦЯ ВОЙТИЦЬКОГО, будинок 26"/>
    <n v="0"/>
    <n v="0"/>
    <n v="0"/>
    <n v="1"/>
    <n v="2"/>
  </r>
  <r>
    <s v="da4a3a12-41cb-4763-a3b9-3ea30233519e"/>
    <s v="КОМУНАЛЬНЕ НЕКОМЕРЦІЙНЕ ПІДПРИЄМСТВО &quot;ЦЕНТР ПЕРВИННОЇ МЕДИКО-САНІТАРНОЇ  ДОПОМОГИ УШОМИРСЬКОЇ СІЛЬСЬКОЇ РАДИ&quot;"/>
    <n v="40208847"/>
    <s v="ЖИТОМИРСЬКА"/>
    <s v="Україна, 11571, Житомирська обл., Коростенський р-н, село Ушомир, вул.Наумова, будинок 12"/>
    <n v="0"/>
    <n v="0"/>
    <n v="0"/>
    <n v="1"/>
    <n v="1"/>
  </r>
  <r>
    <s v="555a7a50-80be-45a1-ab97-3e26c17c79a3"/>
    <s v="КОМУНАЛЬНЕ НЕКОМЕРЦІЙНЕ ПІДПРИЄМСТВО &quot;ХОРОШІВСЬКИЙ ЦЕНТР ПЕРВИННОЇ МЕДИКО-САНІТАРНОЇ ДОПОМОГИ ХОРОШІВСЬКОЇ СЕЛИЩНОЇ РАДИ&quot;"/>
    <n v="38215258"/>
    <s v="ЖИТОМИРСЬКА"/>
    <s v="Україна, 12101, Житомирська обл., Хорошівський р-н, селище міського типу Хорошів, ВУЛИЦЯ ШЕВЧЕНКА, будинок 42"/>
    <n v="0"/>
    <n v="0"/>
    <n v="0"/>
    <n v="1"/>
    <n v="1"/>
  </r>
  <r>
    <s v="a521bf7f-96e3-4f0d-a8ba-cd26a0bc8b21"/>
    <s v="КОМУНАЛЬНЕ НЕКОМЕРЦІЙНЕ ПІДПРИЄМСТВО &quot;ЦЕНТР ПЕРВИННОЇ МЕДИКО-САНІТАРНОЇ ДОПОМОГИ&quot; ЧЕРНЯХІВСЬКОЇ СЕЛИЩНОЇ РАДИ"/>
    <n v="38500472"/>
    <s v="ЖИТОМИРСЬКА"/>
    <s v="Україна, 12301, Житомирська обл., Черняхівський р-н, селище міського типу Черняхів, вул.Франка Івана, будинок 42-З"/>
    <n v="0"/>
    <n v="0"/>
    <n v="0"/>
    <n v="1"/>
    <n v="1"/>
  </r>
  <r>
    <s v="4ba0db8d-de9c-4a35-a280-8689f2945c7a"/>
    <s v="КОМУНАЛЬНЕ НЕКОМЕРЦІЙНЕ ПІДПРИЄМСТВО &quot;ЦЕНТР ПЕРВИННОЇ МЕДИКО-САНІТАРНОЇ ДОПОМОГИ ЧИЖІВСЬКОЇ СІЛЬСЬКОЇ РАДИ НОВОГРАД-ВОЛИНСЬКОГО РАЙОНУ ЖИТОМИРСЬКОЇ ОБЛАСТІ&quot;"/>
    <n v="38006758"/>
    <s v="ЖИТОМИРСЬКА"/>
    <s v="Україна, 11725, Житомирська обл., Новоград-Волинський р-н, село Чижівка, вул.Соборності, будинок 6"/>
    <n v="0"/>
    <n v="0"/>
    <n v="0"/>
    <n v="1"/>
    <n v="1"/>
  </r>
  <r>
    <s v="a4b601ca-85dc-48f7-b9af-f521c64c314f"/>
    <s v="КОМУНАЛЬНЕ НЕКОМЕРЦІЙНЕ ПІДПРИЄМСТВО &quot;ЧУДНІВСЬКИЙ ЦЕНТР ПЕРВИННОЇ МЕДИКО-САНІТАРНОЇ ДОПОМОГИ&quot;  ЧУДНІВСЬКОЇ МІСЬКОЇ РАДИ ЖИТОМИРСЬКОЇ ОБЛАСТІ"/>
    <n v="38500540"/>
    <s v="ЖИТОМИРСЬКА"/>
    <s v="Україна, 13200, Житомирська обл., Чуднівський р-н, місто Чуднів, ВУЛИЦЯ ЖИТОМИРСЬКА, будинок 15"/>
    <n v="0"/>
    <n v="0"/>
    <n v="0"/>
    <n v="2"/>
    <n v="2"/>
  </r>
  <r>
    <s v="7605fe5f-b80f-4817-a7d3-32d28b21d1f7"/>
    <s v="КОМУНАЛЬНЕ НЕКОМЕРЦІЙНЕ ПІДПРИЄМСТВО БАРАНИНСЬКОЇ СІЛЬСЬКОЇ РАДИ &quot;ЦЕНТР ПЕРВИННОЇ МЕДИКО-САНІТАРНОЇ ДОПОМОГИ&quot;"/>
    <n v="42019223"/>
    <s v="ЗАКАРПАТСЬКА"/>
    <s v="Україна, 89425, Закарпатська обл., Ужгородський р-н, село Баранинці, ВУЛИЦЯ ЦЕНТРАЛЬНА, будинок 42"/>
    <n v="0"/>
    <n v="1"/>
    <n v="1"/>
    <n v="1"/>
    <n v="1"/>
  </r>
  <r>
    <s v="7b37cacd-e904-44a6-a7bd-b4e315aba32c"/>
    <s v="КОМУНАЛЬНЕ НЕКОМЕРЦІЙНЕ ПІДПРИЄМСТВО &quot;БЕРЕГІВСЬКИЙ ЦЕНТР ПЕРВИННОЇ МЕДИКО-САНІТАРНОЇ ДОПОМОГИ БЕРЕГІВСЬКОЇ РАЙОННОЇ РАДИ ЗАКАРПАТСЬКОЇ ОБЛАСТІ&quot;"/>
    <n v="38068793"/>
    <s v="ЗАКАРПАТСЬКА"/>
    <s v="Україна, 90202, Закарпатська обл., місто Берегове(пн), ВУЛИЦЯ ЛІННЕРА БЕРТОЛОНА, будинок 2"/>
    <n v="1"/>
    <n v="1"/>
    <n v="3"/>
    <n v="3"/>
    <n v="3"/>
  </r>
  <r>
    <s v="07489874-fb72-4f7d-b604-28ee3778555d"/>
    <s v="КОМУНАЛЬНЕ НЕКОМЕРЦІЙНЕ ПІДПРИЄМСТВО &quot;ЦЕНТР ПЕРВИННОЇ МЕДИКО-САНІТАРНОЇ ДОПОМОГИ ВЕЛИКОБЕРЕЗНЯНСЬКОЇ РАЙОННОЇ РАДИ ЗАКАРПАТСЬКОЇ ОБЛАСТІ&quot;"/>
    <n v="38284599"/>
    <s v="ЗАКАРПАТСЬКА"/>
    <s v="Україна, 89000, Закарпатська обл., Великоберезнянський р-н, селище міського типу Великий Березний, ВУЛИЦЯ Б.ХМЕЛЬНИЦЬКОГО, будинок 4"/>
    <n v="0"/>
    <n v="1"/>
    <n v="2"/>
    <n v="2"/>
    <n v="2"/>
  </r>
  <r>
    <s v="fae1efd2-4d8a-43c7-940b-b2be68d6e705"/>
    <s v="КОМУНАЛЬНЕ НЕКОМЕРЦІЙНЕ ПІДПРИЄМСТВО &quot;ЦЕНТР ПЕРВИННОЇ МЕДИКО-САНІТАРНОЇ ДОПОМОГИ МУКАЧІВСЬКОГО РАЙОНУ&quot; МУКАЧІВСЬКОЇ РАЙОННОЇ РАДИ"/>
    <n v="38236420"/>
    <s v="ЗАКАРПАТСЬКА"/>
    <s v="Україна, 89625, Закарпатська обл., Мукачівський р-н, село Великі Лучки, ВУЛИЦЯ ПУШКІНА, будинок 15"/>
    <n v="1"/>
    <n v="1"/>
    <n v="7"/>
    <n v="7"/>
    <n v="7"/>
  </r>
  <r>
    <s v="503fa0dd-03b0-4366-8704-ade668db5c71"/>
    <s v="КОМУНАЛЬНЕ НЕКОМЕРЦІЙНЕ ПІДПРИЄМСТВО &quot;ВИНОГРАДІВСЬКИЙ ЦЕНТР ПЕРВИННОЇ МЕДИКО-САНІТАРНОЇ ДОПОМОГИ&quot; ВИНОГРАДІВСЬКОЇ МІСЬКОЇ РАДИ ЗАКАРПАТСЬКОЇ ОБЛАСТІ"/>
    <n v="41769166"/>
    <s v="ЗАКАРПАТСЬКА"/>
    <s v="Україна, 90300, Закарпатська обл., Виноградівський р-н, місто Виноградів, ВУЛИЦЯ ЛІКАРНЯНА, будинок 13"/>
    <n v="1"/>
    <n v="1"/>
    <n v="3"/>
    <n v="3"/>
    <n v="3"/>
  </r>
  <r>
    <s v="2970aeb4-c22b-4f28-abf0-12e320ac791f"/>
    <s v="КОМУНАЛЬНЕ НЕКОМЕРЦІЙНЕ ПІДПРИЄМСТВО &quot;ВІЛЬХОВЕЦЬКИЙ ЦЕНТР ПЕРВИННОЇ МЕДИКО-САНІТАРНОЇ ДОПОМОГИ&quot; ВІЛЬХОВЕЦЬКОЇ СІЛЬСЬКОЇ РАДИ ТЯЧІВСЬКОГО РАЙОНУ ЗАКАРПАТСЬКОЇ ОБЛАСТІ"/>
    <n v="42107471"/>
    <s v="ЗАКАРПАТСЬКА"/>
    <s v="Україна, 90542, Закарпатська обл., Тячівський р-н, село Вільхівці, ВУЛИЦЯ ЦЕНТРАЛЬНА, будинок 178"/>
    <n v="0"/>
    <n v="0"/>
    <n v="1"/>
    <n v="1"/>
    <n v="1"/>
  </r>
  <r>
    <s v="a00bd2f7-08dd-435a-bc13-7d4dd68ed16e"/>
    <s v="КОМУНАЛЬНЕ НЕКОМЕРЦІЙНЕ ПІДПРИЄМСТВО &quot;ЦЕНТР ПЕРВИННОЇ МЕДИКО-САНІТАРНОЇ ДОПОМОГИ ВОЛОВЕЦЬКОЇ СЕЛИЩНОЇ РАДИ&quot;"/>
    <n v="38548802"/>
    <s v="ЗАКАРПАТСЬКА"/>
    <s v="Україна, 89100, Закарпатська обл., Воловецький р-н, селище міського типу Воловець, ВУЛИЦЯ КАРПАТСЬКА , будинок 23"/>
    <n v="0"/>
    <n v="1"/>
    <n v="2"/>
    <n v="2"/>
    <n v="2"/>
  </r>
  <r>
    <s v="dadf5255-ea39-4496-a6ff-28f3c8a2cb84"/>
    <s v="КОМУНАЛЬНЕ НЕКОМЕРЦІЙНЕ ПІДПРИЄМСТВО &quot;ІРШАВСЬКИЙ ЦЕНТР ПЕРВИННОЇ МЕДИЧНОЇ ДОПОМОГИ&quot; ІРШАВСЬКОЇ МІСЬКОЇ РАДИ ЗАКАРПАТСЬКОЇ ОБЛАСТІ"/>
    <n v="38456539"/>
    <s v="ЗАКАРПАТСЬКА"/>
    <s v="Україна, 90100, Закарпатська обл., Іршавський р-н, місто Іршава, ПРОВУЛОК ШЕВЧЕНКА , будинок 9"/>
    <n v="0"/>
    <n v="1"/>
    <n v="3"/>
    <n v="3"/>
    <n v="3"/>
  </r>
  <r>
    <s v="871e392d-87dd-45a5-bd24-e50388c84c31"/>
    <s v="КОМУНАЛЬНЕ НЕКОМЕРЦІЙНЕ ПІДПРИЄМСТВО &quot;МІЖГІРСЬКИЙ ЦЕНТР ПЕРВИННОЇ МЕДИКО-САНІТАРНОЇ ДОПОМОГИ МІЖГІРСЬКОЇ СЕЛИЩНОЇ РАДИ ЗАКАРПАТСЬКОЇ ОБЛАСТІ&quot;"/>
    <n v="38466285"/>
    <s v="ЗАКАРПАТСЬКА"/>
    <s v="Україна, 90000, Закарпатська обл., Міжгірський р-н, селище міського типу Міжгір'я, ВУЛИЦЯ ВОЗЗ'ЄДНАННЯ, будинок 4"/>
    <n v="0"/>
    <n v="2"/>
    <n v="2"/>
    <n v="2"/>
    <n v="2"/>
  </r>
  <r>
    <s v="00e03ca6-f1ed-46ce-bc6a-32bc695536ef"/>
    <s v="Комунальне некомерційне підприємство &quot;Центр первинної медико-санітарної допомоги Мукачівської міської територіальної громади&quot;"/>
    <n v="40390032"/>
    <s v="ЗАКАРПАТСЬКА"/>
    <s v="Україна, 89600, Закарпатська обл., місто Мукачево, ВУЛИЦЯ ЯРОСЛАВА МУДРОГО, будинок 48"/>
    <n v="1"/>
    <n v="2"/>
    <n v="3"/>
    <n v="3"/>
    <n v="3"/>
  </r>
  <r>
    <s v="87f7845a-1d24-4d13-b8c0-b6fe755a9e60"/>
    <s v="КОМУНАЛЬНЕ НЕКОМЕРЦІЙНЕ ПІДПРИЄМСТВО &quot;ПЕРЕЧИНСЬКИЙ ЦЕНТР ПЕРВИННОЇ МЕДИКО-САНІТАРНОЇ ДОПОМОГИ&quot; ПЕРЕЧИНСЬКОЇ МІСЬКОЇ РАДИ"/>
    <n v="42080984"/>
    <s v="ЗАКАРПАТСЬКА"/>
    <s v="Україна, 89200, Закарпатська обл., Перечинський р-н, місто Перечин, ПЛОЩА НАРОДНА, будинок 16"/>
    <n v="0"/>
    <n v="0"/>
    <n v="1"/>
    <n v="1"/>
    <n v="1"/>
  </r>
  <r>
    <s v="e1022938-c73b-4eb4-8631-bfcdc96499b5"/>
    <s v="КОМУНАЛЬНЕ НЕКОМЕРЦІЙНЕ ПІДПРИЄМСТВО &quot;ЦЕНТР ПЕРВИННОЇ МЕДИКО-САНІТАРНОЇ ДОПОМОГИ ПОЛЯНСЬКОЇ СІЛЬСЬКОЇ РАДИ МУКАЧІВСЬКОГО РАЙОНУ ЗАКАРПАТСЬКОЇ ОБЛАСТІ&quot;"/>
    <n v="41190270"/>
    <s v="ЗАКАРПАТСЬКА"/>
    <s v="Україна, 89313, Закарпатська обл., Свалявський р-н, село Поляна, ВУЛИЦЯ ДУХНОВИЧА, будинок №63"/>
    <n v="0"/>
    <n v="1"/>
    <n v="1"/>
    <n v="1"/>
    <n v="1"/>
  </r>
  <r>
    <s v="fe917559-8eea-45b4-8daf-afc299cbde74"/>
    <s v="КОМУНАЛЬНЕ НЕКОМЕРЦІЙНЕ ПІДПРИЄМСТВО &quot;РАХІВСЬКИЙ ЦЕНТР ПЕРВИННОЇ МЕДИКО-САНІТАРНОЇ ДОПОМОГИ&quot; РАХІВСЬКОЇ МІСЬКОЇ РАДИ ЗАКАРПАТСЬКОЇ ОБЛАСТІ"/>
    <n v="38182296"/>
    <s v="ЗАКАРПАТСЬКА"/>
    <s v="Україна, 90600, Закарпатська обл., Рахівський р-н, місто Рахів, ВУЛИЦЯ МИРУ, будинок 14"/>
    <n v="1"/>
    <n v="2"/>
    <n v="3"/>
    <n v="3"/>
    <n v="3"/>
  </r>
  <r>
    <s v="280215b3-125e-49f0-a21e-a7a5ba06bf5b"/>
    <s v="КОМУНАЛЬНЕ НЕКОМЕРЦІЙНЕ ПІДПРИЄМСТВО &quot;ЦЕНТР ПЕРВИННОЇ МЕДИКО-САНІТАРНОЇ ДОПОМОГИ&quot; СВАЛЯВСЬКОЇ МІСЬКОЇ РАДИ ЗАКАРПАТСЬКОЇ ОБЛАСТІ"/>
    <n v="38330435"/>
    <s v="ЗАКАРПАТСЬКА"/>
    <s v="Україна, 89300, Закарпатська обл., Свалявський р-н, місто Свалява, ВУЛИЦЯ ШЕВЧЕНКА, будинок №22"/>
    <n v="0"/>
    <n v="1"/>
    <n v="2"/>
    <n v="2"/>
    <n v="2"/>
  </r>
  <r>
    <s v="a78b4013-0b34-4dc0-a22b-6f84f142035e"/>
    <s v="КОМУНАЛЬНЕ НЕКОМЕРЦІЙНЕ ПІДПРИЄМСТВО &quot;УЖГОРОДСЬКИЙ РАЙОННИЙ ЦЕНТР ПЕРВИННОЇ МЕДИКО-САНІТАРНОЇ ДОПОМОГИ УЖГОРОДСЬКОЇ РАЙОННОЇ РАДИ&quot;"/>
    <n v="38466531"/>
    <s v="ЗАКАРПАТСЬКА"/>
    <s v="Україна, 89452, Закарпатська обл., Ужгородський р-н, селище міського типу Середнє, ВУЛИЦЯ ЛІКАРНЯНА, будинок 6А"/>
    <n v="0"/>
    <n v="2"/>
    <n v="3"/>
    <n v="3"/>
    <n v="3"/>
  </r>
  <r>
    <s v="16cb27c5-3c8b-4b81-ae85-f0069fa40cd0"/>
    <s v="КОМУНАЛЬНЕ НЕКОМЕРЦІЙНЕ ПІДПРИЄМСТВО &quot;УЖГОРОДСЬКА РАЙОННА КЛІНІЧНА ЛІКАРНЯ УЖГОРОДСЬКОЇ РАЙОННОЇ РАДИ ЗАКАРПАТСЬКОЇ ОБЛАСТІ&quot;"/>
    <n v="40835473"/>
    <s v="ЗАКАРПАТСЬКА"/>
    <s v="Україна, 89452, Закарпатська обл., Ужгородський р-н, селище міського типу Середнє, ВУЛИЦЯ ЛІКАРНЯНА, будинок 6 А"/>
    <n v="1"/>
    <n v="1"/>
    <n v="1"/>
    <n v="1"/>
    <n v="1"/>
  </r>
  <r>
    <s v="9941c9f1-92a8-42f0-be80-a27e218ca8a6"/>
    <s v="КОМУНАЛЬНЕ НЕКОМЕРЦІЙНЕ ПІДПРИЄМСТВО ТЯЧІВСЬКОЇ РАЙОННОЇ РАДИ &quot;ЦЕНТР ПЕРВИННОЇ МЕДИКО-САНІТАРНОЇ ДОПОМОГИ&quot;"/>
    <n v="42043319"/>
    <s v="ЗАКАРПАТСЬКА"/>
    <s v="Україна, 90550, Закарпатська обл., Тячівський р-н, село Теребля, ВУЛИЦЯ ЦЕНТРАЛЬНА, будинок 94"/>
    <n v="1"/>
    <n v="2"/>
    <n v="3"/>
    <n v="3"/>
    <n v="3"/>
  </r>
  <r>
    <s v="a22c1880-b25f-4b06-b782-f5ff555d5e9d"/>
    <s v="КОМУНАЛЬНЕ НЕКОМЕРЦІЙНЕ ПІДПРИЄМСТВО &quot;ПЕРЕЧИНСЬКИЙ РАЙОННИЙ ЦЕНТР ПЕРВИННОЇ МЕДИКО-САНІТАРНОЇ ДОПОМОГИ&quot; ПЕРЕЧИНСЬКОЇ РАЙОННОЇ РАДИ ЗАКАРПАТСЬКОЇ ОБЛАСТІ"/>
    <n v="37916782"/>
    <s v="ЗАКАРПАТСЬКА"/>
    <s v="Україна, 89221, Закарпатська обл., Перечинський р-н, село Тур'ї Ремети, ВУЛИЦЯ ЦЕНТРАЛЬНА, будинок 16"/>
    <n v="0"/>
    <n v="0"/>
    <n v="1"/>
    <n v="1"/>
    <n v="1"/>
  </r>
  <r>
    <s v="b06c0921-4f73-450f-ad73-47e80967b010"/>
    <s v="КОМУНАЛЬНЕ НЕКОМЕРЦІЙНЕ ПІДПРИЄМСТВО &quot;ЦЕНТР ПЕРВИННОЇ МЕДИКО-САНІТАРНОЇ ДОПОМОГИ ТЯЧІВСЬКОЇ МІСЬКОЇ РАДИ ЗАКАРПАТСЬКОЇ ОБЛАСТІ&quot;"/>
    <n v="42176435"/>
    <s v="ЗАКАРПАТСЬКА"/>
    <s v="Україна, 90500, Закарпатська обл., Тячівський р-н, місто Тячів, ВУЛИЦЯ ШЕВЧЕНКА, будинок 2"/>
    <n v="0"/>
    <n v="1"/>
    <n v="1"/>
    <n v="1"/>
    <n v="1"/>
  </r>
  <r>
    <s v="8d943230-889b-491b-ad85-3c59e41ed40d"/>
    <s v="ТОВАРИСТВО З ОБМЕЖЕНОЮ ВІДПОВІДАЛЬНІСТЮ &quot;ПРЕВЕНШН&quot;"/>
    <n v="41136847"/>
    <s v="ЗАКАРПАТСЬКА"/>
    <s v="Україна, 88000, Закарпатська обл., місто Ужгород, ВУЛИЦЯ ШВАБСЬКА, будинок 70, квартира 12"/>
    <n v="0"/>
    <n v="0"/>
    <n v="0"/>
    <n v="1"/>
    <n v="1"/>
  </r>
  <r>
    <s v="90281263-d8c1-4c3e-a721-fb3d09bce5b6"/>
    <s v="КОМУНАЛЬНЕ НЕКОМЕРЦІЙНЕ ПІДПРИЄМСТВО &quot;УЖГОРОДСЬКИЙ МІСЬКИЙ ЦЕНТР ПЕРВИННОЇ МЕДИКО-САНІТАРНОЇ ДОПОМОГИ&quot;"/>
    <n v="38839154"/>
    <s v="ЗАКАРПАТСЬКА"/>
    <s v="Україна, 88000, Закарпатська обл., місто Ужгород, ВУЛИЦЯ ГРИБОЄДОВА, будинок 20 В"/>
    <n v="1"/>
    <n v="2"/>
    <n v="3"/>
    <n v="3"/>
    <n v="3"/>
  </r>
  <r>
    <s v="2f51a56f-780e-4c33-a977-445f2f11f701"/>
    <s v="КОМУНАЛЬНЕ НЕКОМЕРЦІЙНЕ ПІДПРИЄМСТВО &quot;УЖГОРОДСЬКА МІСЬКА ПОЛІКЛІНІКА&quot; УЖГОРОДСЬКОЇ МІСЬКОЇ РАДИ"/>
    <n v="34835224"/>
    <s v="ЗАКАРПАТСЬКА"/>
    <s v="Україна, 88000, Закарпатська обл., місто Ужгород, ВУЛИЦЯ ГРИБОЄДОВА, будинок 20 , корпус В"/>
    <n v="0"/>
    <n v="0"/>
    <n v="0"/>
    <n v="1"/>
    <n v="1"/>
  </r>
  <r>
    <s v="ee35f0cc-796a-4329-872c-dd6a72482d65"/>
    <s v="КОМУНАЛЬНЕ НЕКОМЕРЦІЙНЕ ПІДПРИЄМСТВО &quot;ХУСТСЬКИЙ ЦЕНТР ПЕРВИННОЇ МЕДИКО-САНІТАРНОЇ ДОПОМОГИ&quot; ХУСТСЬКОЇ МІСЬКОЇ РАДИ ЗАКАРПАТСЬКОЇ ОБЛАСТІ"/>
    <n v="39048956"/>
    <s v="ЗАКАРПАТСЬКА"/>
    <s v="Україна, 90400, Закарпатська обл., місто Хуст(пн), вул.Пушкіна, будинок 13"/>
    <n v="1"/>
    <n v="2"/>
    <n v="3"/>
    <n v="3"/>
    <n v="3"/>
  </r>
  <r>
    <s v="2ef9a2d1-5f53-416b-8022-6450b74e238d"/>
    <s v="КОМУНАЛЬНЕ НЕКОМЕРЦІЙНЕ ПІДПРИЄМСТВО &quot;ЧОПСЬКИЙ ЦЕНТР ПЕРВИННОЇ МЕДИКО-САНІТАРНОЇ ДОПОМОГИ&quot;ЧОПСЬКОЇ МІСЬКОЇ РАДИ ЗАКАРПАТСЬКОЇ ОБЛАСТІ"/>
    <n v="41830701"/>
    <s v="ЗАКАРПАТСЬКА"/>
    <s v="Україна, 89502, Закарпатська обл., місто Чоп(пн), ВУЛИЦЯ МОЛОДІЖНА, будинок 12"/>
    <n v="0"/>
    <n v="1"/>
    <n v="1"/>
    <n v="1"/>
    <n v="1"/>
  </r>
  <r>
    <s v="46c1d5e7-eb98-4643-a1c7-f52bff0ce69b"/>
    <s v="КОМУНАЛЬНЕ НЕКОМЕРЦІЙНЕ ПІДПРИЄМСТВО &quot;БЕРДЯНСЬКИЙ ЦЕНТР ПЕРВИННОЇ МЕДИКО-САНІТАРНОЇ ДОПОМОГИ&quot; БЕРДЯНСЬКОЇ МІСЬКОЇ РАДИ"/>
    <n v="38699838"/>
    <s v="ЗАПОРІЗЬКА"/>
    <s v="Україна, 71100, Запорізька обл., місто Бердянськ, ПРОСПЕКТ ПЕРЕМОГИ, будинок 8"/>
    <n v="1"/>
    <n v="1"/>
    <n v="3"/>
    <n v="3"/>
    <n v="3"/>
  </r>
  <r>
    <s v="e47cdf02-d152-4c6d-a6f3-70e5d610a821"/>
    <s v="КОМУНАЛЬНЕ НЕКОМЕРЦІЙНЕ ПІДПРИЄМСТВО &quot;ВАСИЛІВСЬКИЙ ЦЕНТР ПЕРВИННОЇ МЕДИКО-САНІТАРНОЇ ДОПОМОГИ&quot; ВАСИЛІВСЬКОЇ МІСЬКОЇ РАДИ ЗАПОРІЗЬКОЇ ОБЛАСТІ"/>
    <n v="38625415"/>
    <s v="ЗАПОРІЗЬКА"/>
    <s v="Україна, 71601, Запорізька обл., Василівський р-н, місто Василівка, ВУЛИЦЯ ДЕРЖАВНА, будинок 6"/>
    <n v="1"/>
    <n v="1"/>
    <n v="1"/>
    <n v="1"/>
    <n v="1"/>
  </r>
  <r>
    <s v="1a759558-d527-405c-a3aa-54593af0d763"/>
    <s v="КОМУНАЛЬНЕ НЕКОМЕРЦІЙНЕ ПІДПРИЄМСТВО &quot;ВЕСЕЛІВСЬКИЙ ЦЕНТР ПЕРВИННОЇ МЕДИКО-САНІТАРНОЇ ДОПОМОГИ&quot; ВЕСЕЛІВСЬКОЇ СЕЛИЩНОЇ РАДИ"/>
    <n v="40214913"/>
    <s v="ЗАПОРІЗЬКА"/>
    <s v="Україна, 72202, Запорізька обл., Веселівський р-н, селище міського типу Веселе, ВУЛИЦЯ ГОРЬКОГО, будинок 2А/3"/>
    <n v="1"/>
    <n v="1"/>
    <n v="0"/>
    <n v="0"/>
    <n v="0"/>
  </r>
  <r>
    <s v="21a127fa-55bd-4509-86a7-df687e94a3c2"/>
    <s v="КОМУНАЛЬНЕ НЕКОМЕРЦІЙНЕ ПІДПРИЄМСТВО &quot;ВІЛЬНЯНСЬКИЙ ЦЕНТР ПЕРВИННОЇ МЕДИКО-САНІТАРНОЇ ДОПОМОГИ&quot; ВІЛЬНЯНСЬКОЇ МІСЬКОЇ РАДИ"/>
    <n v="38809093"/>
    <s v="ЗАПОРІЗЬКА"/>
    <s v="Україна, 70002, Запорізька обл., Вільнянський р-н, місто Вільнянськ, ПРОВУЛОК ГНАРОВСЬКОЇ, будинок 6"/>
    <n v="1"/>
    <n v="1"/>
    <n v="2"/>
    <n v="2"/>
    <n v="2"/>
  </r>
  <r>
    <s v="f0694b5f-85cb-4dea-9544-8a26d005bbc6"/>
    <s v="КОМУНАЛЬНЕ НЕКОМЕРЦІЙНЕ ПІДПРИЕМСТВО &quot;ГУЛЯЙПІЛЬСЬКИЙ ЦЕНТР ПЕРВИННОЇ МЕДИКО-САНІТАРНОЇ ДОПОМОГИ&quot; ГУЛЯЙПІЛЬСЬКОЇ МІСЬКОЇ РАДИ"/>
    <n v="38416260"/>
    <s v="ЗАПОРІЗЬКА"/>
    <s v="Україна, 70202, Запорізька обл., Гуляйпільський р-н, місто Гуляйполе, ВУЛИЦЯ СОБОРНА, будинок 105"/>
    <n v="0"/>
    <n v="0"/>
    <n v="1"/>
    <n v="1"/>
    <n v="1"/>
  </r>
  <r>
    <s v="a40e24b4-cbc4-4940-9023-649da0ba29fe"/>
    <s v="КОМУНАЛЬНЕ НЕКОМЕРЦІЙНЕ ПІДПРИЄМСТВО &quot;МІСЬКИЙ ЦЕНТР ПЕРВИННОЇ МЕДИКО-САНІТАРНОЇ ДОПОМОГИ&quot; ЕНЕРГОДАРСЬКОЇ МІСЬКОЇ РАДИ ЗАПОРІЗЬКОЇ ОБЛАСТІ"/>
    <n v="42037326"/>
    <s v="ЗАПОРІЗЬКА"/>
    <s v="Україна, 71503, Запорізька обл., місто Енергодар, ПРОСПЕКТ БУДІВЕЛЬНИКІВ, будинок 33"/>
    <n v="1"/>
    <n v="1"/>
    <n v="3"/>
    <n v="3"/>
    <n v="3"/>
  </r>
  <r>
    <s v="787e91f3-7c25-4d3d-a4dd-c92b5b419c1f"/>
    <s v="КОМУНАЛЬНЕ НЕКОМЕРЦІЙНЕ ПІДПРИЄМСТВО &quot;ЦЕНТР ПЕРВИННОЇ МЕДИКО-САНІТАРНОЇ ДОПОМОГИ № 9&quot;"/>
    <n v="38969615"/>
    <s v="ЗАПОРІЗЬКА"/>
    <s v="Україна, 69065, Запорізька обл., місто Запоріжжя, ВУЛИЦЯ ДУДИКІНА, будинок 6"/>
    <n v="1"/>
    <n v="1"/>
    <n v="1"/>
    <n v="1"/>
    <n v="3"/>
  </r>
  <r>
    <s v="61f05421-ac5b-4469-9b03-a393ce5edd38"/>
    <s v="КОМУНАЛЬНЕ НЕКОМЕРЦІЙНЕ ПІДПРИЄМСТВО &quot;ЦЕНТР ПЕРВИННОЇ МЕДИКО-САНІТАРНОЇ ДОПОМОГИ №2&quot;"/>
    <n v="38783657"/>
    <s v="ЗАПОРІЗЬКА"/>
    <s v="Україна, 69120, Запорізька обл., місто Запоріжжя, ВУЛИЦЯ АВРАМЕНКА, будинок 4"/>
    <n v="1"/>
    <n v="1"/>
    <n v="1"/>
    <n v="1"/>
    <n v="5"/>
  </r>
  <r>
    <s v="5099f747-82b3-44a8-8bc9-0f684507251a"/>
    <s v="КОМУНАЛЬНЕ НЕКОМЕРЦІЙНЕ ПІДПРИЄМСТВО &quot;ЦЕНТР ПЕРВИННОЇ МЕДИКО-САНІТАРНОЇ ДОПОМОГИ №8&quot;"/>
    <n v="38783662"/>
    <s v="ЗАПОРІЗЬКА"/>
    <s v="Україна, 69014, Запорізька обл., місто Запоріжжя, ВУЛИЦЯ ХАРЧОВА, будинок 2"/>
    <n v="1"/>
    <n v="1"/>
    <n v="1"/>
    <n v="1"/>
    <n v="2"/>
  </r>
  <r>
    <s v="15680dd1-00c9-460f-831a-775be1078a4c"/>
    <s v="КОМУНАЛЬНЕ НЕКОМЕРЦІЙНЕ ПІДПРИЄМСТВО &quot;ЗАПОРІЗЬКИЙ ЦЕНТР ПЕРВИННОЇ МЕДИКО-САНІТАРНОЇ ДОПОМОГИ № 5&quot;"/>
    <n v="38969547"/>
    <s v="ЗАПОРІЗЬКА"/>
    <s v="Україна, 69097, Запорізька обл., місто Запоріжжя, ВУЛИЦЯ ЗАПОРОЗЬКОГО КОЗАЦТВА, будинок 25"/>
    <n v="1"/>
    <n v="1"/>
    <n v="1"/>
    <n v="1"/>
    <n v="3"/>
  </r>
  <r>
    <s v="f3098fb7-575d-4be4-8073-052153991212"/>
    <s v="КОМУНАЛЬНЕ НЕКОМЕРЦІЙНЕ ПІДПРИЄМСТВО &quot;ЗАПОРІЗЬКИЙ ЦЕНТР ПЕРВИННОЇ МЕДИКО-САНІТАРНОЇ ДОПОМОГИ №1&quot;"/>
    <n v="38969725"/>
    <s v="ЗАПОРІЗЬКА"/>
    <s v="Україна, 69002, Запорізька обл., місто Запоріжжя, ПРОСПЕКТ СОБОРНИЙ, будинок 88"/>
    <n v="1"/>
    <n v="1"/>
    <n v="1"/>
    <n v="1"/>
    <n v="2"/>
  </r>
  <r>
    <s v="5b7659e2-954a-42a9-97d9-0c21e7d91c50"/>
    <s v="КОМУНАЛЬНЕ НЕКОМЕРЦІЙНЕ ПІДПРИЄМСТВО &quot;ЦЕНТР ПЕРВИННОЇ МЕДИКО-САНІТАРНОЇ ДОПОМОГИ №10&quot;"/>
    <n v="38969531"/>
    <s v="ЗАПОРІЗЬКА"/>
    <s v="Україна, 69001, Запорізька обл., місто Запоріжжя, БУЛЬВАР ШЕВЧЕНКА, будинок 25"/>
    <n v="1"/>
    <n v="1"/>
    <n v="1"/>
    <n v="1"/>
    <n v="2"/>
  </r>
  <r>
    <s v="5ef80341-1790-4683-8b4c-dec05e2ac9c4"/>
    <s v="КОМУНАЛЬНЕ НЕКОМЕРЦІЙНЕ ПІДПРИЄМСТВО &quot;ЦЕНТР ПЕРВИННОЇ МЕДИКО-САНІТАРНОЇ ДОПОМОГИ №4&quot;"/>
    <n v="38968171"/>
    <s v="ЗАПОРІЗЬКА"/>
    <s v="Україна, 69009, Запорізька обл., місто Запоріжжя, ВУЛИЦЯ ІСТОРИЧНА, будинок 65"/>
    <n v="1"/>
    <n v="1"/>
    <n v="0"/>
    <n v="0"/>
    <n v="1"/>
  </r>
  <r>
    <s v="27ea4d83-9bc5-4f34-8f5d-af705fb5c143"/>
    <s v="КОМУНАЛЬНЕ НЕКОМЕРЦІЙНЕ ПІДПРИЄМСТВО &quot;ЦЕНТР ПЕРВИННОЇ МЕДИКО-САНІТАРНОЇ ДОПОМОГИ №6&quot;"/>
    <n v="38969678"/>
    <s v="ЗАПОРІЗЬКА"/>
    <s v="Україна, 69104, Запорізька обл., місто Запоріжжя, ВУЛИЦЯ ЧУМАЧЕНКА, будинок 21"/>
    <n v="1"/>
    <n v="1"/>
    <n v="1"/>
    <n v="1"/>
    <n v="3"/>
  </r>
  <r>
    <s v="b8065daa-ed24-4c1b-be93-85ef678e3f27"/>
    <s v="КОМУНАЛЬНЕ НЕКОМЕРЦІЙНЕ ПІДПРИЄМСТВО &quot;КАМ'ЯНСЬКО-ДНІПРОВСЬКИЙ ЦЕНТР ПЕРВИННОЇ МЕДИКО-САНІТАРНОЇ ДОПОМОГИ&quot; КАМ'ЯНСЬКО-ДНІПРОВСЬКОЇ РАЙОННОЇ РАДИ ЗАПОРІЗЬКОЇ ОБЛАСТІ"/>
    <n v="38600720"/>
    <s v="ЗАПОРІЗЬКА"/>
    <s v="Україна, 71304, Запорізька обл., Кам'янсько-Дніпровський р-н, місто Кам'янка-Дніпровська, ВУЛИЦЯ НАБЕРЕЖНА, будинок 130"/>
    <n v="1"/>
    <n v="1"/>
    <n v="0"/>
    <n v="0"/>
    <n v="0"/>
  </r>
  <r>
    <s v="20a4b652-47f4-4193-827e-c79c6005d873"/>
    <s v="КОМУНАЛЬНЕ НЕКОМЕРЦІЙНЕ ПІДПРИЄМСТВО &quot;ЦЕНТР ПЕРВИННОЇ МЕДИКО-САНІТАРНОЇ ДОПОМОГИ &quot;СІМЕЙНИЙ ЛІКАР&quot; ШИРОКІВСЬКОЇ СІЛЬСЬКОЇ РАДИ ЗАПОРІЗЬКОГО РАЙОНУ ЗАПОРІЗЬКОЇ ОБЛАСТІ"/>
    <n v="41775887"/>
    <s v="ЗАПОРІЗЬКА"/>
    <s v="Україна, 70410, Запорізька обл., Запорізький р-н, село Лукашеве, ПРОВУЛОК ШКІЛЬНИЙ, будинок 11"/>
    <n v="1"/>
    <n v="1"/>
    <n v="0"/>
    <n v="0"/>
    <n v="0"/>
  </r>
  <r>
    <s v="e10a575c-f95a-4180-af30-3f3b2dc2939e"/>
    <s v="КОМУНАЛЬНЕ НЕКОМЕРЦІЙНЕ ПІДПРИЄМСТВО &quot;ЦЕНТР ПЕРВИННОЇ МЕДИКО-САНІТАРНОЇ ДОПОМОГИ&quot; МЕЛІТОПОЛЬСЬКОЇ МІСЬКОЇ РАДИ ЗАПОРІЗЬКОЇ ОБЛАСТІ"/>
    <n v="38761806"/>
    <s v="ЗАПОРІЗЬКА"/>
    <s v="Україна, 72319, Запорізька обл., місто Мелітополь, пр.Хмельницького Богдана, будинок 46"/>
    <n v="1"/>
    <n v="1"/>
    <n v="2"/>
    <n v="2"/>
    <n v="2"/>
  </r>
  <r>
    <s v="48a30720-e6dd-455b-b02d-b11bc966e6c7"/>
    <s v="КОМУНАЛЬНЕ НЕКОМЕРЦІЙНЕ ПІДПРИЄМСТВО &quot;МИХАЙЛІВСЬКИЙ ЦЕНТР ПЕРВИННОЇ МЕДИКО-САНІТАРНОЇ ДОПОМОГИ&quot; МИХАЙЛІВСЬКОЇ СЕЛИЩНОЇ РАДИ МИХАЙЛІВСЬКОГО РАЙОНУ ЗАПОРІЗЬКОЇ ОБЛАСТІ"/>
    <n v="38732885"/>
    <s v="ЗАПОРІЗЬКА"/>
    <s v="Україна, 72002, Запорізька обл., Михайлівський р-н, селище міського типу Михайлівка, ВУЛИЦЯ ПУШКІНА, будинок 95"/>
    <n v="1"/>
    <n v="1"/>
    <n v="3"/>
    <n v="3"/>
    <n v="3"/>
  </r>
  <r>
    <s v="ce84b4f9-c45d-4890-a9f7-cee4da9ecdff"/>
    <s v="КОМУНАЛЬНЕ НЕКОМЕРЦІЙНЕ ПІДПРИЄМСТВО &quot;НОВОМИКОЛАЇВСЬКИЙ ЦЕНТР ПЕРВИННОЇ МЕДИКО-САНІТАРНОЇ ДОПОМОГИ&quot; НОВОМИКОЛАЇВСЬКОЇ РАЙОННОЇ РАДИ ЗАПОРІЗЬКОЇ ОБЛАСТІ"/>
    <n v="38600757"/>
    <s v="ЗАПОРІЗЬКА"/>
    <s v="Україна, 70101, Запорізька обл., Новомиколаївський р-н, селище міського типу Новомиколаївка, ВУЛИЦЯ СОБОРНОСТІ, будинок 106"/>
    <n v="1"/>
    <n v="1"/>
    <n v="0"/>
    <n v="0"/>
    <n v="0"/>
  </r>
  <r>
    <s v="19ecca01-5df5-4e52-a2b4-e23be215bc44"/>
    <s v="КОМУНАЛЬНЕ НЕКОМЕРЦІЙНЕ ПІДПРИЄМСТВО &quot;НОВОУСПЕНІВСЬКА АМБУЛАТОРІЯ ЗАГАЛЬНОЇ ПРАКТИКИ-СІМЕЙНОЇ МЕДИЦИНИ&quot; НОВОУСПЕНІВСЬКОЇ СІЛЬСЬКОЇ РАДИ ВЕСЕЛІВСЬКОГО РАЙОНУ ЗАПОРІЗЬКОЇ ОБЛАСТІ"/>
    <n v="42257058"/>
    <s v="ЗАПОРІЗЬКА"/>
    <s v="Україна, 72220, Запорізька обл., Веселівський р-н, село Новоуспенівка, ВУЛИЦЯ СТЕПОВА, будинок 13"/>
    <n v="0"/>
    <n v="0"/>
    <n v="1"/>
    <n v="1"/>
    <n v="1"/>
  </r>
  <r>
    <s v="192d8117-1209-45f4-bdfe-464b59b60de3"/>
    <s v="КОМУНАЛЬНЕ НЕКОМЕРЦІЙНЕ ПІДПРИЄМСТВО &quot;ЦЕНТР ПЕРВИННОЇ МЕДИКО - САНІТАРНОЇ ДОПОМОГИ&quot; ОРІХІВСЬКОЇ МІСЬКОЇ РАДИ"/>
    <n v="38608709"/>
    <s v="ЗАПОРІЗЬКА"/>
    <s v="Україна, 70500, Запорізька обл., Оріхівський р-н, місто Оріхів, ВУЛИЦЯ ПОКРОВСЬКА, будинок 26"/>
    <n v="1"/>
    <n v="1"/>
    <n v="0"/>
    <n v="0"/>
    <n v="0"/>
  </r>
  <r>
    <s v="5e40d923-e583-47f4-bfc8-a3a64ca6fdbc"/>
    <s v="КОМУНАЛЬНЕ ПІДПРИЄМСТВО &quot;ПОЛОГІВСЬКИЙ ЦЕНТР ПЕРВИННОЇ МЕДИКО-САНІТАРНОЇ ДОПОМОГИ&quot; ПОЛОГІВСЬКОЇ МІСЬКОЇ РАДИ"/>
    <n v="38742343"/>
    <s v="ЗАПОРІЗЬКА"/>
    <s v="Україна, 70600, Запорізька обл., Пологівський р-н, місто Пологи, ВУЛИЦЯ ІМЕНІ ГЕРОЯ УКРАЇНИ САЦЬКОГО В.А., БУДИНОК 6 / ВУЛ. І.ЧЕБЕРКА, БУДИНОК 90"/>
    <n v="1"/>
    <n v="1"/>
    <n v="2"/>
    <n v="2"/>
    <n v="2"/>
  </r>
  <r>
    <s v="48b05e82-0fb6-4ce3-a08a-97d13018a856"/>
    <s v="КОМУНАЛЬНЕ ПІДПРИЄМСТВО &quot;Приморський районний центр первинної медико-санітарної допомоги&quot; Приморської міської ради Приморського району Запорізької області"/>
    <n v="39005755"/>
    <s v="ЗАПОРІЗЬКА"/>
    <s v="Україна, 72100, Запорізька обл., Приморський р-н, місто Приморськ, ВУЛИЦЯ МОРСЬКА, будинок 74"/>
    <n v="1"/>
    <n v="1"/>
    <n v="0"/>
    <n v="0"/>
    <n v="0"/>
  </r>
  <r>
    <s v="9aef9aeb-dfdd-41b4-9613-14587211dea5"/>
    <s v="КОМУНАЛЬНЕ НЕКОМЕРЦІЙНЕ ПІДПРИЄМСТВО &quot;ЦЕНТР ПЕРВИННОЇ МЕДИКО-САНІТАРНОЇ ДОПОМОГИ МЕЛІТОПОЛЬСЬКОЇ РАЙОННОЇ РАДИ ЗАПОРІЗЬКОЇ ОБЛАСТІ&quot;"/>
    <n v="37997217"/>
    <s v="ЗАПОРІЗЬКА"/>
    <s v="Україна, 72333, Запорізька обл., Мелітопольський р-н, село Терпіння, ВУЛИЦЯ ТАВРІЙСЬКА, будинок 74"/>
    <n v="1"/>
    <n v="1"/>
    <n v="1"/>
    <n v="1"/>
    <n v="1"/>
  </r>
  <r>
    <s v="ccf6e76a-d330-4661-a80d-f22a9ee90bf1"/>
    <s v="КОМУНАЛЬНЕ НЕКОМЕРЦІЙНЕ ПІДПРИЄМСТВО &quot;ТОКМАЦЬКИЙ ЦЕНТР ПЕРВИННОЇ МЕДИКО - САНІТАРНОЇ ДОПОМОГИ&quot; ТОКМАЦЬКОЇ МІСЬКОЇ РАДИ"/>
    <n v="38813822"/>
    <s v="ЗАПОРІЗЬКА"/>
    <s v="Україна, 71701, Запорізька обл., місто Токмак, ВУЛИЦЯ ЦЕНТРАЛЬНА, будинок 55 К"/>
    <n v="1"/>
    <n v="1"/>
    <n v="0"/>
    <n v="0"/>
    <n v="0"/>
  </r>
  <r>
    <s v="73be4631-961f-4070-bb09-689c9353a7c5"/>
    <s v="КОМУНАЛЬНЕ НЕКОМЕРЦІЙНЕ ПІДПРИЄМСТВО &quot;ЯКИМІВСЬКИЙ ЦЕНТР ПЕРВИННОЇ МЕДИКО-САНІТАРНОЇ ДОПОМОГИ&quot; ЯКИМІВСЬКОЇ СЕЛИЩНОЇ РАДИ ЯКИМІВСЬКОГО РАЙОНУ ЗАПОРІЗЬКОЇ ОБЛАСТІ"/>
    <n v="38559154"/>
    <s v="ЗАПОРІЗЬКА"/>
    <s v="Україна, 72503, Запорізька обл., Якимівський р-н, селище міського типу Якимівка, ВУЛИЦЯ ЦЕНТРАЛЬНА, будинок 30"/>
    <n v="1"/>
    <n v="1"/>
    <n v="0"/>
    <n v="0"/>
    <n v="0"/>
  </r>
  <r>
    <s v="5ea33eee-ea5b-4751-b7ce-4ea065b8f605"/>
    <s v="КОМУНАЛЬНЕ НЕКОМЕРЦІЙНЕ ПІДПРИЄМСТВО &quot;ЦЕНТР ПЕРВИННОЇ МЕДИЧНОЇ ДОПОМОГИ&quot; БОГОРОДЧАНСЬКОЇ СЕЛИЩНОЇ РАДИ"/>
    <n v="42510481"/>
    <s v="ІВАНО-ФРАНКІВСЬКА"/>
    <s v="Україна, 77701, Івано-Франківська обл., Богородчанський р-н, селище міського типу Богородчани, ВУЛИЦЯ ШЕВЧЕНКА, будинок 35"/>
    <n v="1"/>
    <n v="1"/>
    <n v="2"/>
    <n v="2"/>
    <n v="2"/>
  </r>
  <r>
    <s v="03841d1a-cf0b-446f-a67d-9becbeebeaf2"/>
    <s v="КОМУНАЛЬНЕ НЕКОМЕРЦІЙНЕ ПІДПРИЄМСТВО &quot;БУРШТИНСЬКИЙ МІСЬКИЙ ЦЕНТР ПЕРВИННОЇ МЕДИКО-САНІТАРНОЇ ДОПОМОГИ&quot; БУРШТИНСЬКОЇ МІСЬКОЇ РАДИ ІВАНО-ФРАНКІВСЬКОЇ ОБЛАСТІ"/>
    <n v="42244782"/>
    <s v="ІВАНО-ФРАНКІВСЬКА"/>
    <s v="Україна, 77111, Івано-Франківська обл., місто Бурштин(пн), ВУЛИЦЯ ШУХЕВИЧА, будинок 15"/>
    <n v="1"/>
    <n v="1"/>
    <n v="2"/>
    <n v="2"/>
    <n v="2"/>
  </r>
  <r>
    <s v="fa95e75c-6b30-4d00-baa5-924496ed743b"/>
    <s v="КОМУНАЛЬНЕ НЕКОМЕРЦІЙНЕ ПІДПРИЄМСТВО &quot;ВЕРХОВИНСЬКИЙ ЦЕНТР ПЕРВИННОЇ МЕДИКО-САНІТАРНОЇ ДОПОМОГИ&quot; ВЕРХОВИНСЬКОЇ СЕЛИЩНОЇ РАДИ"/>
    <n v="38609428"/>
    <s v="ІВАНО-ФРАНКІВСЬКА"/>
    <s v="Україна, 78701, Івано-Франківська обл., Верховинський р-н, селище міського типу Верховина, ВУЛИЦЯ ЖАБ'ЄВСЬКА, будинок 10"/>
    <n v="0"/>
    <n v="0"/>
    <n v="1"/>
    <n v="1"/>
    <n v="1"/>
  </r>
  <r>
    <s v="423276a7-ef42-463b-83a8-3ff5569977a6"/>
    <s v="КОМУНАЛЬНЕ НЕКОМЕРЦІЙНЕ ПІДПРИЄМСТВО &quot;ГАЛИЦЬКИЙ ЦЕНТР ПЕРВИННОЇ МЕДИКО-САНІТАРНОЇ ДОПОМОГИ&quot; ГАЛИЦЬКОЇ МІСЬКОЇ РАДИ ІВАНО-ФРАНКІВСЬКОЇ ОБЛАСТІ"/>
    <n v="38816603"/>
    <s v="ІВАНО-ФРАНКІВСЬКА"/>
    <s v="Україна, 77101, Івано-Франківська обл., Галицький р-н, місто Галич, ВУЛИЦЯ Н.ВІВЧАРЕНКО, будинок 36"/>
    <n v="1"/>
    <n v="1"/>
    <n v="1"/>
    <n v="1"/>
    <n v="1"/>
  </r>
  <r>
    <s v="60bf7b8c-61f2-4f84-9c01-503d893e0b84"/>
    <s v="КОМУНАЛЬНЕ ПІДПРИЄМСТВО &quot;ГОРОДЕНКІВСЬКИЙ НЕКОМЕРЦІЙНИЙ ЦЕНТР ПЕРВИННОЇ МЕДИЧНОЇ ДОПОМОГИ&quot; ГОРОДЕНКІВСЬКОЇ МІСЬКОЇ РАДИ"/>
    <n v="42043117"/>
    <s v="ІВАНО-ФРАНКІВСЬКА"/>
    <s v="Україна, 78100, Івано-Франківська обл., Городенківський р-н, місто Городенка, ВУЛИЦЯ ШЕПТИЦЬКОГО, будинок 24-Е"/>
    <n v="1"/>
    <n v="1"/>
    <n v="2"/>
    <n v="2"/>
    <n v="2"/>
  </r>
  <r>
    <s v="0e5892e5-9014-4681-b639-b8165fec53fb"/>
    <s v="КОМУНАЛЬНЕ НЕКОМЕРЦІЙНЕ ПІДПРИЄМСТВО &quot;ЦЕНТР ПЕРВИННОЇ МЕДИЧНОЇ ДОПОМОГИ&quot; ДОЛИНСЬКОЇ РАЙОННОЇ РАДИ ІВАНО-ФРАНКІВСЬКОЇ ОБЛАСТІ"/>
    <n v="42326482"/>
    <s v="ІВАНО-ФРАНКІВСЬКА"/>
    <s v="Україна, 77503, Івано-Франківська обл., Долинський р-н, місто Долина, ВУЛИЦЯ ОКСАНИ ГРИЦЕЙ, будинок 15"/>
    <n v="1"/>
    <n v="1"/>
    <n v="2"/>
    <n v="2"/>
    <n v="2"/>
  </r>
  <r>
    <s v="89991069-36fd-4378-a440-1adb28dd0635"/>
    <s v="КОМУНАЛЬНЕ НЕКОМЕРЦІЙНЕ ПІДПРИЄМСТВО &quot;ЦЕНТР ПЕРВИННОЇ МЕДИЧНОЇ І КОНСУЛЬТАТИВНО-ДІАГНОСТИЧНОЇ ДОПОМОГИ ІВАНО-ФРАНКІВСЬКОЇ МІСЬКОЇ РАДИ&quot;"/>
    <n v="42352786"/>
    <s v="ІВАНО-ФРАНКІВСЬКА"/>
    <s v="Україна, 76018, Івано-Франківська обл., місто Івано-Франківськ, ВУЛИЦЯ ПРИВОКЗАЛЬНА, будинок 17"/>
    <n v="2"/>
    <n v="2"/>
    <n v="3"/>
    <n v="3"/>
    <n v="5"/>
  </r>
  <r>
    <s v="ecd86001-2a6e-4ac1-b230-a7ae7a31e30a"/>
    <s v="КОМУНАЛЬНЕ НЕКОМЕРЦІЙНЕ ПІДПРИЄМСТВО &quot;ОБЛАСНА КЛІНІЧНА ЛІКАРНЯ ІВАНО-ФРАНКІВСЬКОЇ ОБЛАСНОЇ РАДИ&quot;"/>
    <n v="1993150"/>
    <s v="ІВАНО-ФРАНКІВСЬКА"/>
    <s v="Україна, 76008, Івано-Франківська обл., місто Івано-Франківськ, ВУЛИЦЯ ФЕДЬКОВИЧА, будинок 91"/>
    <n v="1"/>
    <n v="1"/>
    <n v="1"/>
    <n v="1"/>
    <n v="2"/>
  </r>
  <r>
    <s v="df2734d0-e3cd-407a-9469-552038043bca"/>
    <s v="КОМУНАЛЬНЕ НЕКОМЕРЦІЙНЕ ПІДПРИЄМСТВО &quot;КАЛУСЬКИЙ МІСЬКИЙ ЦЕНТР ПЕРВИННОЇ МЕДИКО-САНІТАРНОЇ ДОПОМОГИ КАЛУСЬКОЇ МІСЬКОЇ РАДИ&quot;"/>
    <n v="26482717"/>
    <s v="ІВАНО-ФРАНКІВСЬКА"/>
    <s v="Україна, 77300, Івано-Франківська обл., місто Калуш, ВУЛИЦЯ БОГДАНА ХМЕЛЬНИЦЬКОГО, будинок 32"/>
    <n v="1"/>
    <n v="1"/>
    <n v="1"/>
    <n v="1"/>
    <n v="1"/>
  </r>
  <r>
    <s v="a77247e7-487c-4096-bfff-7089fcb081f1"/>
    <s v="КОМУНАЛЬНЕ НЕКОМЕРЦІЙНЕ ПІДПРИЄМСТВО &quot;КОЛОМИЙСЬКИЙ РАЙОННИЙ ЦЕНТР ПЕРВИННОЇ МЕДИКО-САНІТАРНОЇ ДОПОМОГИ КОЛОМИЙСЬКОЇ РАЙОННОЇ РАДИ&quot;"/>
    <n v="39020574"/>
    <s v="ІВАНО-ФРАНКІВСЬКА"/>
    <s v="Україна, 78200, Івано-Франківська обл., місто Коломия, ВУЛИЦЯ ТЕАТРАЛЬНА, будинок 54"/>
    <n v="1"/>
    <n v="1"/>
    <n v="1"/>
    <n v="1"/>
    <n v="1"/>
  </r>
  <r>
    <s v="00197725-d848-4e26-aa6c-7612fd5169e1"/>
    <s v="КОМУНАЛЬНЕ НЕКОМЕРЦІЙНЕ ПІДПРИЄМСТВО КОЛОМИЙСЬКОЇ МІСЬКОЇ РАДИ &quot;КОЛОМИЙСЬКИЙ МІСЬКИЙ ЦЕНТР ПЕРВИННОЇ МЕДИКО-САНІТАРНОЇ ДОПОМОГИ&quot;"/>
    <n v="39007143"/>
    <s v="ІВАНО-ФРАНКІВСЬКА"/>
    <s v="Україна, 78200, Івано-Франківська обл., місто Коломия, ВУЛИЦЯ В'ЯЧЕСЛАВА ЧОРНОВОЛА, будинок 32"/>
    <n v="1"/>
    <n v="1"/>
    <n v="1"/>
    <n v="1"/>
    <n v="2"/>
  </r>
  <r>
    <s v="615872bf-94d2-48c8-9d92-541b6f408e5d"/>
    <s v="КОМУНАЛЬНЕ НЕКОМЕРЦІЙНЕ ПІДПРИЄМСТВО &quot;КОСІВСЬКА ЦЕНТРАЛЬНА РАЙОННА ЛІКАРНЯ&quot; КОСІВСЬКОЇ МІСЬКОЇ РАДИ КОСІВСЬКОГО РАЙОНУ ІВАНО-ФРАНКІВСЬКОЇ ОБЛАСТІ"/>
    <n v="1993546"/>
    <s v="ІВАНО-ФРАНКІВСЬКА"/>
    <s v="Україна, 78600, Івано-Франківська обл., Косівський р-н, місто Косів, ПРОВУЛОК ШЕВЧЕНКА , будинок 27"/>
    <n v="1"/>
    <n v="1"/>
    <n v="1"/>
    <n v="1"/>
    <n v="1"/>
  </r>
  <r>
    <s v="aa530bee-d99e-4fdb-abef-b59dd63a71ce"/>
    <s v="КОМУНАЛЬНЕ НЕКОМЕРЦІЙНЕ ПІДПРИЄМСТВО &quot;ЛИСЕЦЬКА  ЛІКАРНЯ&quot; ЛИСЕЦЬКОЇ СЕЛИЩНОЇ РАДИ  ІВАНО-ФРАНКІВСЬКОГО РАЙОНУ ІВАНО-ФРАНКІВСЬКОЇ ОБЛАСТІ"/>
    <n v="1993470"/>
    <s v="ІВАНО-ФРАНКІВСЬКА"/>
    <s v="Україна, 77455, Івано-Франківська обл., Тисменицький р-н, селище міського типу Лисець, ВУЛИЦЯ РАДЧАНСЬКА, будинок 10"/>
    <n v="1"/>
    <n v="1"/>
    <n v="1"/>
    <n v="1"/>
    <n v="1"/>
  </r>
  <r>
    <s v="7f044d2d-4c67-48ab-bf30-ac14151d86e8"/>
    <s v="КОМУНАЛЬНЕ ПІДПРИЄМСТВО &quot;НАДВІРНЯНСЬКИЙ  НЕКОМЕРЦІЙНИЙ ЦЕНТР ПЕРВИННОЇ МЕДИЧНОЇ ДОПОМОГИ&quot; НАДВІРНЯНСЬКОЇ МІСЬКОЇ РАДИ"/>
    <n v="42376774"/>
    <s v="ІВАНО-ФРАНКІВСЬКА"/>
    <s v="Україна, 78405, Івано-Франківська обл., Надвірнянський р-н, місто Надвірна, вул.Федьковича, будинок 4"/>
    <n v="1"/>
    <n v="1"/>
    <n v="2"/>
    <n v="2"/>
    <n v="2"/>
  </r>
  <r>
    <s v="684466c7-2512-4aad-872d-363dd41d5dca"/>
    <s v="КОМУНАЛЬНЕ НЕКОМЕРЦІЙНЕ ПІДПРИЄМСТВО &quot;РОГАТИНСЬКИЙ ЦЕНТР ПЕРВИННОЇ МЕДИКО-САНІТАРНОЇ ДОПОМОГИ&quot;"/>
    <n v="41838805"/>
    <s v="ІВАНО-ФРАНКІВСЬКА"/>
    <s v="Україна, 77000, Івано-Франківська обл., Рогатинський р-н, місто Рогатин, ВУЛИЦЯ ГАЛИЦЬКА, будинок 119А"/>
    <n v="1"/>
    <n v="1"/>
    <n v="1"/>
    <n v="1"/>
    <n v="1"/>
  </r>
  <r>
    <s v="bb7dec1c-33a2-481f-9754-3f6e27d6d274"/>
    <s v="КОМУНАЛЬНЕ НЕКОМЕРЦІЙНЕ ПІДПРИЄМСТВО &quot;ЦЕНТР ПЕРВИННОЇ МЕДИЧНОЇ ДОПОМОГИ&quot; РОЖНЯТІВСЬКОЇ СЕЛИЩНОЇ РАДИ"/>
    <n v="42061427"/>
    <s v="ІВАНО-ФРАНКІВСЬКА"/>
    <s v="Україна, 77600, Івано-Франківська обл., Рожнятівський р-н, селище міського типу Рожнятів, ВУЛИЦЯ ШКІЛЬНА, будинок 17"/>
    <n v="1"/>
    <n v="1"/>
    <n v="2"/>
    <n v="2"/>
    <n v="2"/>
  </r>
  <r>
    <s v="2a00f22c-73aa-425c-90c6-990f8a409798"/>
    <s v="КОМУНАЛЬНЕ НЕКОМЕРЦІЙНЕ ПІДПРИЄМСТВО ''СНЯТИНСЬКИЙ ЦЕНТР ПЕРВИННОЇ МЕДИКО-САНІТАРНОЇ ДОПОМОГИ'' СНЯТИНСЬКОЇ МІСЬКОЇ РАДИ"/>
    <n v="38816907"/>
    <s v="ІВАНО-ФРАНКІВСЬКА"/>
    <s v="Україна, 78300, Івано-Франківська обл., Снятинський р-н, місто Снятин, ВУЛИЦЯ СТЕФАНИКА, будинок 2 В"/>
    <n v="1"/>
    <n v="1"/>
    <n v="1"/>
    <n v="1"/>
    <n v="1"/>
  </r>
  <r>
    <s v="5be7ed0e-5cee-494d-ac9a-588d40343419"/>
    <s v="КОМУНАЛЬНЕ НЕКОМЕРЦІЙНЕ ПІДПРИЄМСТВО &quot;ТИСМЕНИЦЬКА МІСЬКА ЛІКАРНЯ&quot; ТИСМЕНИЦЬКОЇ МІСЬКОЇ РАДИ"/>
    <n v="1993486"/>
    <s v="ІВАНО-ФРАНКІВСЬКА"/>
    <s v="Україна, 77400, Івано-Франківська обл., Тисменицький р-н, місто Тисмениця, ВУЛИЦЯ КОСТЯ ЛЕВИЦЬКОГО, будинок 12"/>
    <n v="0"/>
    <n v="0"/>
    <n v="1"/>
    <n v="1"/>
    <n v="1"/>
  </r>
  <r>
    <s v="6adf6632-b3f2-4f90-9a50-9503d7a3b59e"/>
    <s v="Комунальне некомерційне підприємство &quot;Тлумацький центр первинної медичної допомоги&quot; Тлумацької міської ради Івано-Франківського району Івано-Франківської області"/>
    <n v="41394939"/>
    <s v="ІВАНО-ФРАНКІВСЬКА"/>
    <s v="Україна, 78000, Івано-Франківська обл., Тлумацький р-н, місто Тлумач, ВУЛИЦЯ ВИННИЧЕНКА, будинок 84"/>
    <n v="1"/>
    <n v="1"/>
    <n v="1"/>
    <n v="1"/>
    <n v="2"/>
  </r>
  <r>
    <s v="9ae96d1b-da0d-4e18-9f94-2086c31d854d"/>
    <s v="КОМУНАЛЬНЕ НЕКОМЕРЦІЙНЕ ПІДПРИЄМСТВО &quot;ЯРЕМЧАНСЬКИЙ ЦЕНТР ПЕРВИННОЇ МЕДИКО-САНІТАРНОЇ ДОПОМОГИ&quot; ЯРЕМЧАНСЬКОЇ МІСЬКОЇ РАДИ ІВАНО-ФРАНКІВСЬКОЇ ОБЛАСТІ"/>
    <n v="42080790"/>
    <s v="ІВАНО-ФРАНКІВСЬКА"/>
    <s v="Україна, 78500, Івано-Франківська обл., місто Яремче, ВУЛИЦЯ О.ДОВБУША, будинок 5"/>
    <n v="1"/>
    <n v="1"/>
    <n v="1"/>
    <n v="1"/>
    <n v="1"/>
  </r>
  <r>
    <s v="9f100ca9-e08f-475d-85d1-99013bb860ba"/>
    <s v="Комунальне некомерційне підприємство &quot;Центр первинної медико-санітарної допомоги&quot; Баришівської селищної ради Київської області"/>
    <n v="38467886"/>
    <s v="КИЇВСЬКА"/>
    <s v="Україна, 07501, Київська обл., Баришівський р-н, селище міського типу Баришівка, вул.Березанська, будинок 9"/>
    <n v="1"/>
    <n v="1"/>
    <n v="1"/>
    <n v="1"/>
    <n v="3"/>
  </r>
  <r>
    <s v="2b6c1de3-8fff-43f9-bfc3-1d21e992c05e"/>
    <s v="КОМУНАЛЬНЕ НЕКОМЕРЦІЙНЕ ПІДПРИЄМСТВО &quot;ЦЕНТР ПЕРВИННОЇ МЕДИКО-САНІТАРНОЇ ДОПОМОГИ БЕРЕЗАНСЬКОЇ МІСЬКОЇ РАДИ&quot;"/>
    <n v="42241755"/>
    <s v="КИЇВСЬКА"/>
    <s v="Україна, 07541, Київська обл., місто Березань, ВУЛИЦЯ МИХАЙЛІВСЬКА, будинок 50"/>
    <n v="0"/>
    <n v="0"/>
    <n v="1"/>
    <n v="1"/>
    <n v="1"/>
  </r>
  <r>
    <s v="f4bd6e1f-06f4-40df-af1e-6f4eb1224cb9"/>
    <s v="КОМУНАЛЬНЕ НЕКОМЕРЦІЙНЕ ПІДПРИЄМСТВО БІЛОЦЕРКІВСЬКОЇ МІСЬКОЇ РАДИ &quot;МІСЬКИЙ ЦЕНТР ПЕРВИННОЇ МЕДИКО-САНІТАРНОЇ ДОПОМОГИ №1&quot;"/>
    <n v="22208209"/>
    <s v="КИЇВСЬКА"/>
    <s v="Україна, 09100, Київська обл., місто Біла Церква, ВУЛИЦЯ ІВАНА МАЗЕПИ , будинок 65А"/>
    <n v="1"/>
    <n v="1"/>
    <n v="1"/>
    <n v="1"/>
    <n v="1"/>
  </r>
  <r>
    <s v="fc4e7432-2b2c-45da-abfe-0b4f96e854dc"/>
    <s v="КОМУНАЛЬНЕ НЕКОМЕРЦІЙНЕ ПІДПРИЄМСТВО БІЛОЦЕРКІВСЬКОЇ МІСЬКОЇ РАДИ &quot;БІЛОЦЕРКІВСЬКА МІСЬКА ЛІКАРНЯ №3&quot;"/>
    <n v="1994592"/>
    <s v="КИЇВСЬКА"/>
    <s v="Україна, 09100, Київська обл., місто Біла Церква, ВУЛИЦЯ КАРБИШЕВА, будинок 12"/>
    <n v="0"/>
    <n v="0"/>
    <n v="3"/>
    <n v="0"/>
    <n v="0"/>
  </r>
  <r>
    <s v="76f3a33d-59df-4561-9fb2-88bb8dfcf640"/>
    <s v="КОМУНАЛЬНЕ НЕКОМЕРЦІЙНЕ ПІДПРИЄМСТВО БІЛОЦЕРКІВСЬКОЇ МІСЬКОЇ РАДИ &quot;МІСЬКИЙ ЦЕНТР ПЕРВИННОЇ МЕДИКО-САНІТАРНОЇ ДОПОМОГИ №2&quot;"/>
    <n v="1994600"/>
    <s v="КИЇВСЬКА"/>
    <s v="Україна, 09100, Київська обл., місто Біла Церква, ВУЛИЦЯ ШЕВЧЕНКА, будинок 69"/>
    <n v="1"/>
    <n v="1"/>
    <n v="1"/>
    <n v="2"/>
    <n v="2"/>
  </r>
  <r>
    <s v="c7686473-1055-4b0d-abd6-89b7eb76b45c"/>
    <s v="КОМУНАЛЬНЕ НЕКОМЕРЦІЙНЕ ПІДПРИЄМСТВО &quot;ЦЕНТР ПЕРВИННОЇ МЕДИКО-САНІТАРНОЇ ДОПОМОГИ&quot; БІЛОГОРОДСЬКОЇ СІЛЬСЬКОЇ РАДИ БУЧАНСЬКОГО РАЙОНУ КИЇВСЬКОЇ ОБЛАСТІ"/>
    <n v="38943382"/>
    <s v="КИЇВСЬКА"/>
    <s v="Україна, 08140, Київська обл., Києво-Святошинський р-н, село Білогородка, вул.Володимирська, будинок 17"/>
    <n v="1"/>
    <n v="1"/>
    <n v="1"/>
    <n v="2"/>
    <n v="1"/>
  </r>
  <r>
    <s v="51f581d5-1995-4b86-a33b-dbe743e27ca9"/>
    <s v="КОМУНАЛЬНЕ НЕКОМЕРЦІЙНЕ ПІДПРИЄМСТВО БОГУСЛАВСЬКОЇ МІСЬКОЇ РАДИ &quot;БОГУСЛАВСЬКА ЦЕНТРАЛЬНА ЛІКАРНЯ&quot;"/>
    <n v="1994126"/>
    <s v="КИЇВСЬКА"/>
    <s v="Україна, 09701, Київська обл., Богуславський р-н, місто Богуслав, ВУЛИЦЯ ФРАНКА, будинок 27"/>
    <n v="0"/>
    <n v="0"/>
    <n v="1"/>
    <n v="0"/>
    <n v="0"/>
  </r>
  <r>
    <s v="8bacccc8-f8d8-414f-90be-f835c62dbc42"/>
    <s v="КОМУНАЛЬНЕ НЕКОМЕРЦІЙНЕ ПІДПРИЄМСТВО БОГУСЛАВСЬКОЇ МІСЬКОЇ РАДИ &quot;БОГУСЛАВСЬКИЙ ЦЕНТР ПЕРВИННОЇ МЕДИКО-САНІТАРНОЇ ДОПОМОГИ&quot;"/>
    <n v="38435021"/>
    <s v="КИЇВСЬКА"/>
    <s v="Україна, 09701, Київська обл., Богуславський р-н, місто Богуслав, ВУЛИЦЯ ФРАНКА, будинок 27"/>
    <n v="1"/>
    <n v="1"/>
    <n v="1"/>
    <n v="1"/>
    <n v="1"/>
  </r>
  <r>
    <s v="6e9af6ee-62b6-4380-afb3-222a072854c2"/>
    <s v="КОМУНАЛЬНЕ НЕКОМЕРЦІЙНЕ ПІДПРИЄМСТВО &quot;БОРИСПІЛЬСЬКИЙ МІСЬКИЙ ЦЕНТР ПЕРВИННОЇ МЕДИКО-САНІТАРНОЇ ДОПОМОГИ&quot; БОРИСПІЛЬСЬКОЇ МІСЬКОЇ РАДИ КИЇВСЬКОЇ ОБЛАСТІ"/>
    <n v="41750202"/>
    <s v="КИЇВСЬКА"/>
    <s v="Україна, 08301, Київська обл., місто Бориспіль, ВУЛИЦЯ ЛЮТНЕВА, будинок 12"/>
    <n v="0"/>
    <n v="0"/>
    <n v="0"/>
    <n v="2"/>
    <n v="5"/>
  </r>
  <r>
    <s v="29fbb1a0-e6df-4713-8a67-dd6feb80f1ec"/>
    <s v="КОМУНАЛЬНЕ НЕКОМЕРЦІЙНЕ ПІДПРИЄМСТВО БОРОДЯНСЬКОЇ РАЙОННОЇ РАДИ &quot;БОРОДЯНСЬКИЙ ЦЕНТР ПЕРВИННОЇ МЕДИКО-САНІТАРНОЇ ДОПОМОГИ&quot;"/>
    <n v="38304599"/>
    <s v="КИЇВСЬКА"/>
    <s v="Україна, 07801, Київська обл., Бородянський р-н, селище міського типу Бородянка, ВУЛИЦЯ СЕМАШКА, будинок 3"/>
    <n v="1"/>
    <n v="1"/>
    <n v="1"/>
    <n v="1"/>
    <n v="1"/>
  </r>
  <r>
    <s v="6bab4e8a-3ecf-4983-8dac-7012359e4e38"/>
    <s v="КОМУНАЛЬНЕ НЕКОМЕРЦІЙНЕ ПІДПРИЄМСТВО БРОВАРСЬКОЇ РАЙОННОЇ РАДИ &quot;БРОВАРСЬКИЙ РАЙОННИЙ ЦЕНТР ПЕРВИННОЇ МЕДИКО-САНІТАРНОЇ ДОПОМОГИ&quot;"/>
    <n v="39002969"/>
    <s v="КИЇВСЬКА"/>
    <s v="Україна, 07400, Київська обл., місто Бровари, ВУЛИЦЯ ШЕВЧЕНКА, будинок 14"/>
    <n v="1"/>
    <n v="1"/>
    <n v="1"/>
    <n v="1"/>
    <n v="2"/>
  </r>
  <r>
    <s v="cca26057-e4f2-4a7e-90ec-6cb23f6bef56"/>
    <s v="КОМУНАЛЬНЕ НЕКОМЕРЦІЙНЕ ПІДПРИЄМСТВО БРОВАРСЬКОЇ МІСЬКОЇ РАДИ БРОВАРСЬКОГО РАЙОНУ КИЇВСЬКОЇ ОБЛАСТІ &quot;БРОВАРСЬКИЙ МІСЬКИЙ ЦЕНТР ПЕРВИННОЇ МЕДИКО-САНІТАРНОЇ ДОПОМОГИ&quot;"/>
    <n v="38902896"/>
    <s v="КИЇВСЬКА"/>
    <s v="Україна, 07400, Київська обл., місто Бровари, ВУЛИЦЯ ГАГАРІНА, будинок 5"/>
    <n v="1"/>
    <n v="1"/>
    <n v="1"/>
    <n v="2"/>
    <n v="2"/>
  </r>
  <r>
    <s v="21a6f3eb-f849-4161-ba41-bebc387be4d3"/>
    <s v="КОМУНАЛЬНЕ НЕКОМЕРЦІЙНЕ ПІДПРИЄМСТВО &quot;БУЧАНСЬКИЙ ЦЕНТР ПЕРВИННОЇ МЕДИКО-САНІТАРНОЇ ДОПОМОГИ&quot; БУЧАНСЬКОЇ МІСЬКОЇ РАДИ"/>
    <n v="42081684"/>
    <s v="КИЇВСЬКА"/>
    <s v="Україна, 08292, Київська обл., місто Буча(пн), БУЛЬВАР БОГДАНА ХМЕЛЬНИЦЬКОГО, будинок 2"/>
    <n v="0"/>
    <n v="0"/>
    <n v="0"/>
    <n v="1"/>
    <n v="2"/>
  </r>
  <r>
    <s v="551a6fdd-b9c3-47c6-94b1-d361b0e826b7"/>
    <s v="КОМУНАЛЬНЕ НЕКОМЕРЦІЙНЕ ПІДПРИЄМСТВО &quot;ВАСИЛЬКІВСЬКА БАГАТОПРОФІЛЬНА ЛІКАРНЯ ІНТЕНСИВНОГО ЛІКУВАННЯ&quot; ВАСИЛЬКІВСЬКОЇ МІСЬКОЇ РАДИ"/>
    <n v="1994385"/>
    <s v="КИЇВСЬКА"/>
    <s v="Україна, 08601, Київська обл., місто Васильків, ВУЛИЦЯ ДЕКАБРИСТІВ, будинок 87"/>
    <n v="0"/>
    <n v="0"/>
    <n v="0"/>
    <n v="0"/>
    <n v="1"/>
  </r>
  <r>
    <s v="f2888b49-9f5c-4a4e-a91e-1a98083f9473"/>
    <s v="КОМУНАЛЬНЕ НЕКОМЕРЦІЙНЕ ПІДПРИЄМСТВО &quot;ВАСИЛЬКІВСЬКИЙ ЦЕНТР ПЕРВИННОЇ МЕДИКО-САНІТАРНОЇ ДОПОМОГИ&quot; КИЇВСЬКОЇ ОБЛАСТІ"/>
    <n v="38312395"/>
    <s v="КИЇВСЬКА"/>
    <s v="Україна, 08601, Київська обл., місто Васильків, вул.Декабристів, будинок 87"/>
    <n v="1"/>
    <n v="1"/>
    <n v="1"/>
    <n v="1"/>
    <n v="2"/>
  </r>
  <r>
    <s v="e4ef4a8f-73c0-4b2b-9ecf-e927903c71f0"/>
    <s v="КОМУНАЛЬНЕ НЕКОМЕРЦІЙНЕ ПІДПРИЄМСТВО &quot;ЦЕНТР ПЕРВИННОЇ МЕДИКО-САНІТАРНОЇ ДОПОМОГИ&quot; ВИШГОРОДСЬКОЇ МІСЬКОЇ РАДИ"/>
    <n v="38423901"/>
    <s v="КИЇВСЬКА"/>
    <s v="Україна, 07301, Київська обл., Вишгородський р-н, місто Вишгород, ВУЛИЦЯ КУРГУЗОВА, будинок 1"/>
    <n v="1"/>
    <n v="1"/>
    <n v="1"/>
    <n v="2"/>
    <n v="2"/>
  </r>
  <r>
    <s v="c76e0b80-a0c1-4022-8da5-f91c0283ed2c"/>
    <s v="КОМУНАЛЬНЕ НЕКОМЕРЦІЙНЕ ПІДПРИЄМСТВО &quot;ВИШНІВСЬКА МІСЬКА ЛІКАРНЯ&quot; ВИШНЕВОЇ МІСЬКОЇ РАДИ БУЧАНСЬКОГО РАЙОНУ КИЇВСЬКОЇ ОБЛАСТІ"/>
    <n v="22201472"/>
    <s v="КИЇВСЬКА"/>
    <s v="Україна, 08132, Київська обл., Києво-Святошинський р-н, місто Вишневе, ВУЛИЦЯ МАШИНОБУДІВНИКІВ, будинок 7"/>
    <n v="1"/>
    <n v="1"/>
    <n v="1"/>
    <n v="1"/>
    <n v="2"/>
  </r>
  <r>
    <s v="368f1266-58b0-4e72-a45e-e6ba0214ae00"/>
    <s v="КОМУНАЛЬНЕ НЕКОМЕРЦІЙНЕ ПІДПРИЄМСТВО БОРИСПІЛЬСЬКОЇ РАЙОННОЇ РАДИ КИЇВСЬКОЇ ОБЛАСТІ &quot;БОРИСПІЛЬСЬКИЙ РАЙОННИЙ ЦЕНТР ПЕРВИННОЇ МЕДИКО-САНІТАРНОЇ ДОПОМОГИ&quot;"/>
    <n v="38462558"/>
    <s v="КИЇВСЬКА"/>
    <s v="Україна, 08350, Київська обл., Бориспільський р-н, село Глибоке, ВУЛИЦЯ ПАРКОВА, будинок 27 А"/>
    <n v="1"/>
    <n v="1"/>
    <n v="1"/>
    <n v="2"/>
    <n v="2"/>
  </r>
  <r>
    <s v="07e7a0cd-2302-4aff-baba-cc5de2aba561"/>
    <s v="КОМУНАЛЬНЕ НЕКОМЕРЦІЙНЕ ПІДПРИЄМСТВО &quot;АМБУЛАТОРІЯ ЗАГАЛЬНОЇ ПРАКТИКИ-СІМЕЙНОЇ МЕДИЦИНИ ДІВИЧКІВСЬКОЇ СІЛЬСЬКОЇ РАДИ&quot; ПЕРЕЯСЛАВ-ХМЕЛЬНИЦЬКОГО РАЙОНУ КИЇВСЬКОЇ ОБЛАСТІ"/>
    <n v="43589945"/>
    <s v="КИЇВСЬКА"/>
    <s v="Україна, 08430, Київська обл., Переяслав-Хмельницький р-н, село Єрківці, ПРОВУЛОК ЗОРЯНИЙ, будинок 1А"/>
    <n v="0"/>
    <n v="0"/>
    <n v="0"/>
    <n v="1"/>
    <n v="2"/>
  </r>
  <r>
    <s v="63c234b9-5fbf-4e72-8542-d825276ecc22"/>
    <s v="Комунальне некомерційне підприємство Іванківської селищної ради &quot;Іванківський центр первинної медико-санітарної допомоги&quot;"/>
    <n v="38286423"/>
    <s v="КИЇВСЬКА"/>
    <s v="Україна, 07201, Київська обл., Іванківський р-н, селище міського типу Іванків, ВУЛИЦЯ ПОЛІСЬКА , будинок 65"/>
    <n v="0"/>
    <n v="0"/>
    <n v="0"/>
    <n v="1"/>
    <n v="1"/>
  </r>
  <r>
    <s v="9ea4156d-0c36-4ef9-a09c-167e992ac67a"/>
    <s v="КОМУНАЛЬНЕ НЕКОМЕРЦІЙНЕ ПІДПРИЄМСТВО &quot;ІРПІНСЬКИЙ МІСЬКИЙ ЦЕНТР ПЕРВИННОЇ МЕДИКО-САНІТАРНОЇ ДОПОМОГИ&quot; ІРПІНСЬКОЇ МІСЬКОЇ РАДИ КИЇВСЬКОЇ ОБЛАСТІ"/>
    <n v="38571999"/>
    <s v="КИЇВСЬКА"/>
    <s v="Україна, 08200, Київська обл., місто Ірпінь, ВУЛИЦЯ САДОВА, будинок 38"/>
    <n v="1"/>
    <n v="8"/>
    <n v="8"/>
    <n v="3"/>
    <n v="3"/>
  </r>
  <r>
    <s v="ec731864-490f-4c60-9652-d8793d3ea4b1"/>
    <s v="КОМУНАЛЬНЕ НЕКОМЕРЦІЙНЕ ПІДПРИЄМСТВО КАГАРЛИЦЬКОЇ МІСЬКОЇ РАДИ &quot;ЦЕНТР ПЕРВИННОЇ МЕДИКО-САНІТАРНОЇ ДОПОМОГИ&quot;"/>
    <n v="38085929"/>
    <s v="КИЇВСЬКА"/>
    <s v="Україна, 09201, Київська обл., Кагарлицький р-н, місто Кагарлик, ВУЛИЦЯ ПАРКОВА, будинок 10"/>
    <n v="1"/>
    <n v="1"/>
    <n v="1"/>
    <n v="1"/>
    <n v="2"/>
  </r>
  <r>
    <s v="fde5ef4a-67e5-477b-a55a-a8e4ba7b5f0d"/>
    <s v="КОМУНАЛЬНЕ НЕКОМЕРЦІЙНЕ ПІДПРИЄМСТВО &quot;МАКАРІВСЬКИЙ ЦЕНТР ПЕРВИННОЇ МЕДИКО-САНІТАРНОЇ ДОПОМОГИ&quot; МАКАРІВСЬКОЇ СЕЛИЩНОЇ РАДИ"/>
    <n v="38462249"/>
    <s v="КИЇВСЬКА"/>
    <s v="Україна, 08001, Київська обл., Макарівський р-н, селище міського типу Макарів, вул.Хмельницького Богдана, будинок 62-А"/>
    <n v="1"/>
    <n v="1"/>
    <n v="1"/>
    <n v="1"/>
    <n v="2"/>
  </r>
  <r>
    <s v="21106aaf-1951-452e-88ab-50b591e3f184"/>
    <s v="КОМУНАЛЬНЕ НЕКОМЕРЦІЙНЕ ПІДПРИЄМСТВО МИРОНІВСЬКОЇ МІСЬКОЇ РАДИ &quot;МИРОНІВСЬКИЙ ЦЕНТР ПЕРВИННОЇ МЕДИКО-САНІТАРНОЇ ДОПОМОГИ&quot;"/>
    <n v="38164193"/>
    <s v="КИЇВСЬКА"/>
    <s v="Україна, 08801, Київська обл., Миронівський р-н, місто Миронівка, ВУЛИЦЯ БЛАГОВІЩЕНСЬКА, будинок 96"/>
    <n v="1"/>
    <n v="1"/>
    <n v="1"/>
    <n v="2"/>
    <n v="2"/>
  </r>
  <r>
    <s v="a95d6f5d-6fe4-4610-9079-dc6acb3f67cb"/>
    <s v="КОМУНАЛЬНЕ НЕКОМЕРЦІЙНЕ ПІДПРИЄМСТВО ОБУХІВСЬКОЇ МІСЬКОЇ РАДИ &quot;ОБУХІВСЬКИЙ МІСЬКИЙ ЦЕНТР ПЕРВИННОЇ МЕДИКО-САНІТАРНОЇ ДОПОМОГИ&quot;"/>
    <n v="41012405"/>
    <s v="КИЇВСЬКА"/>
    <s v="Україна, 08700, Київська обл., місто Обухів(пн), ВУЛИЦЯ КАШТАНОВА , будинок 52"/>
    <n v="0"/>
    <n v="0"/>
    <n v="0"/>
    <n v="2"/>
    <n v="3"/>
  </r>
  <r>
    <s v="154a35cc-e430-4807-a561-f960b50b17db"/>
    <s v="КОМУНАЛЬНЕ НЕКОМЕРЦІЙНЕ ПІДПРИЄМСТВО &quot;ЦЕНТР ПЕРВИННОЇ МЕДИКО-САНІТАРНОЇ ДОПОМОГИ МАЛОВІЛЬШАНСЬКОЇ СІЛЬСЬКОЇ РАДИ&quot;"/>
    <n v="37917880"/>
    <s v="КИЇВСЬКА"/>
    <s v="Україна, 09129, Київська обл., Білоцерківський р-н, село Озерна, вул.Паркова, будинок 1а"/>
    <n v="1"/>
    <n v="1"/>
    <n v="1"/>
    <n v="2"/>
    <n v="1"/>
  </r>
  <r>
    <s v="1277e641-20b4-4040-a27e-7695fac85d53"/>
    <s v="КОМУНАЛЬНЕ НЕКОМЕРЦІЙНЕ ПІДПРИЄМСТВО &quot;ПЕРЕЯСЛАВСЬКИЙ ЦЕНТР ПЕРВИННОЇ МЕДИКО-САНІТАРНОЇ ДОПОМОГИ&quot; ПЕРЕЯСЛАВСЬКОЇ МІСЬКОЇ РАДИ ТА ЦИБЛІВСЬКОЇ СІЛЬСЬКОЇ РАДИ"/>
    <n v="38424617"/>
    <s v="КИЇВСЬКА"/>
    <s v="Україна, 08403, Київська обл., місто Переяслав, ВУЛИЦЯ БОГДАНА ХМЕЛЬНИЦЬКОГО, будинок 137"/>
    <n v="1"/>
    <n v="1"/>
    <n v="1"/>
    <n v="0"/>
    <n v="0"/>
  </r>
  <r>
    <s v="994f7fa5-870e-41ab-a955-47306c41c72b"/>
    <s v="КОМУНАЛЬНЕ НЕКОМЕРЦІЙНЕ ПІДПРИЄМСТВО РОКИТНЯНСЬКОЇ СЕЛИЩНОЇ РАДИ БІЛОЦЕРКІВСЬКОГО РАЙОНУ КИЇВСЬКОЇ ОБЛАСТІ &quot;РОКИТНЯНСЬКИЙ ЦЕНТР ПЕРВИННОЇ МЕДИКО-САНІТАРНОЇ ДОПОМОГИ&quot;"/>
    <n v="38486267"/>
    <s v="КИЇВСЬКА"/>
    <s v="Україна, 09601, Київська обл., Рокитнянський р-н, селище міського типу Рокитне, ВУЛИЦЯ ВОКЗАЛЬНА, будинок 86"/>
    <n v="1"/>
    <n v="1"/>
    <n v="1"/>
    <n v="1"/>
    <n v="1"/>
  </r>
  <r>
    <s v="450fed95-f9ca-480e-94e6-063bb17030df"/>
    <s v="КОМУНАЛЬНЕ НЕКОМЕРЦІЙНЕ ПІДПРИЄМСТВО СКВИРСЬКОЇ МІСЬКОЇ РАДИ &quot;СКВИРСЬКИЙ МІСЬКИЙ ЦЕНТР ПЕРВИННОЇ МЕДИКО-САНІТАРНОЇ ДОПОМОГИ&quot;"/>
    <n v="38500755"/>
    <s v="КИЇВСЬКА"/>
    <s v="Україна, 09001, Київська обл., Сквирський р-н, місто Сквира, ВУЛИЦЯ КИЇВСЬКА, будинок 12"/>
    <n v="1"/>
    <n v="1"/>
    <n v="1"/>
    <n v="1"/>
    <n v="2"/>
  </r>
  <r>
    <s v="195323b8-1106-416d-a00e-8aa61d17ca7e"/>
    <s v="КОМУНАЛЬНЕ НЕКОМЕРЦІЙНЕ ПІДПРИЄМСТВО &quot;СЛАВУТИЦЬКА МІСЬКА ЛІКАРНЯ&quot; СЛАВУТИЦЬКОЇ МІСЬКОЇ РАДИ ВИШГОРОДСЬКОГО РАЙОНУ КИЇВСЬКОЇ ОБЛАСТІ"/>
    <n v="41736008"/>
    <s v="КИЇВСЬКА"/>
    <s v="Україна, 07101, Київська обл., місто Славутич, вул.77 Гвардійської дивізії, будинок 7"/>
    <n v="1"/>
    <n v="1"/>
    <n v="1"/>
    <n v="1"/>
    <n v="1"/>
  </r>
  <r>
    <s v="d1291d98-11fa-49d3-b88c-f978a97e4dcc"/>
    <s v="КОМУНАЛЬНЕ НЕКОМЕРЦІЙНЕ ПІДПРИЄМСТВО &quot;ЦЕНТР ПЕРВИННОЇ МЕДИКО-САНІТАРНОЇ ДОПОМОГИ&quot; СТАВИЩЕНСЬКОЇ СЕЛИЩНОЇ РАДИ БІЛОЦЕРКІВСЬКОГО РАЙОНУ КИЇВСЬКОЇ ОБЛАСТІ"/>
    <n v="37323500"/>
    <s v="КИЇВСЬКА"/>
    <s v="Україна, 09401, Київська обл., Ставищенський р-н, селище міського типу Ставище, ВУЛИЦЯ ЦИМБАЛА СЕРГІЯ, будинок 17"/>
    <n v="0"/>
    <n v="0"/>
    <n v="0"/>
    <n v="1"/>
    <n v="1"/>
  </r>
  <r>
    <s v="00c0b236-ff27-48a0-80f1-658420fffca5"/>
    <s v="КОМУНАЛЬНЕ НЕКОМЕРЦІЙНЕ ПІДПРИЄМСТВО ТАРАЩАНСЬКОЇ МІСЬКОЇ РАДИ &quot;ТАРАЩАНСЬКИЙ ЦЕНТР ПЕРВИННОЇ МЕДИЧНОЇ (МЕДИКО-САНІТАРНОЇ) ДОПОМОГИ&quot;"/>
    <n v="38230449"/>
    <s v="КИЇВСЬКА"/>
    <s v="Україна, 09501, Київська обл., Таращанський р-н, місто Тараща, вул.Шевченка, будинок 64"/>
    <n v="0"/>
    <n v="0"/>
    <n v="0"/>
    <n v="1"/>
    <n v="1"/>
  </r>
  <r>
    <s v="8e47c1bc-e044-4d40-afa6-529c42b136f7"/>
    <s v="КОМУНАЛЬНЕ ПІДПРИЄМСТВО &quot;КОМУНАЛЬНЕ НЕКОМЕРЦІЙНЕ ПІДПРИЄМСТВО&quot;ТЕТІЇВСЬКИЙ ЦЕНТР ПЕРВИННОЇ МЕДИКО-САНІТАРНОЇ ДОПОМОГИ&quot;&quot;ТЕТІЇВСЬКОЇ МІСЬКОЇ РАДИ"/>
    <n v="41964879"/>
    <s v="КИЇВСЬКА"/>
    <s v="Україна, 09800, Київська обл., Тетіївський р-н, місто Тетіїв, ВУЛИЦЯ ЦВІТКОВА, будинок 26"/>
    <n v="1"/>
    <n v="1"/>
    <n v="1"/>
    <n v="2"/>
    <n v="2"/>
  </r>
  <r>
    <s v="141f57fa-5ad5-4a8e-b5d7-21563273e9ff"/>
    <s v="КОМУНАЛЬНЕ НЕКОМЕРЦІЙНЕ ПІДПРИЄМСТВО УКРАЇНСЬКОЇ МІСЬКОЇ РАДИ &quot;ЦЕНТР ПЕРВИННОЇ МЕДИКО-САНІТАРНОЇ ДОПОМОГИ&quot;"/>
    <n v="37910005"/>
    <s v="КИЇВСЬКА"/>
    <s v="Україна, 08720, Київська обл., Обухівський р-н, місто Українка, ВУЛИЦЯ КИЇВСЬКА , будинок 1"/>
    <n v="1"/>
    <n v="1"/>
    <n v="1"/>
    <n v="1"/>
    <n v="1"/>
  </r>
  <r>
    <s v="48a36617-21e3-4179-914c-02b0263d2bd0"/>
    <s v="КОМУНАЛЬНЕ НЕКОМЕРЦІЙНЕ ПІДПРИЄМСТВО ФАСТІВСЬКОЇ МІСЬКОЇ РАДИ&quot;ФАСТІВСЬКИЙ МІСЬКИЙ ЦЕНТР ПЕРВИННОЇ МЕДИЧНОЇ (МЕДИКО-САНІТАРНОЇ) ДОПОМОГИ&quot;"/>
    <n v="1107935"/>
    <s v="КИЇВСЬКА"/>
    <s v="Україна, 08500, Київська обл., місто Фастів, ВУЛИЦЯ КИЇВСЬКА, будинок 57"/>
    <n v="0"/>
    <n v="0"/>
    <n v="0"/>
    <n v="1"/>
    <n v="1"/>
  </r>
  <r>
    <s v="e79d09b0-5e32-4ca4-a034-d5dbd1e692d2"/>
    <s v="Комунальне некомерційне підприємство Яготинської міської ради &quot;Яготинський центр первинної медико-санітарної допомоги&quot;"/>
    <n v="38073489"/>
    <s v="КИЇВСЬКА"/>
    <s v="Україна, 07700, Київська обл., Яготинський р-н, місто Яготин, ВУЛИЦЯ НЕЗАЛЕЖНОСТІ, будинок 71"/>
    <n v="1"/>
    <n v="1"/>
    <n v="1"/>
    <n v="2"/>
    <n v="3"/>
  </r>
  <r>
    <s v="a54a8425-cf44-400a-8293-4424cd7126e9"/>
    <s v="КОМУНАЛЬНЕ НЕКОМЕРЦІЙНЕ ПІДПРИЄМСТВО &quot;ЦЕНТР ПЕРВИННОЇ МЕДИКО-САНІТАРНОЇ ДОПОМОГИ&quot; ГАЙВОРОНСЬКОЇ МІСЬКОЇ РАДИ"/>
    <n v="38817188"/>
    <s v="КІРОВОГРАДСЬКА"/>
    <s v="Україна, 26300, Кіровоградська обл., Гайворонський р-н, місто Гайворон, ПЛОЩА ГЕРОЇВ МАЙДАНУ, будинок 3"/>
    <n v="1"/>
    <n v="1"/>
    <n v="1"/>
    <n v="1"/>
    <n v="1"/>
  </r>
  <r>
    <s v="3693b2c0-5dca-4694-a301-8fca4968801e"/>
    <s v="КОМУНАЛЬНЕ НЕКОМЕРЦІЙНЕ ПІДПРИЄМСТВО &quot;ГОЛОВАНІВСЬКИЙ ЦЕНТР ПЕРВИННОЇ МЕДИКО-САНІТАРНОЇ ДОПОМОГИ&quot; ГОЛОВАНІВСЬКОЇ СЕЛИЩНОЇ РАДИ"/>
    <n v="38401359"/>
    <s v="КІРОВОГРАДСЬКА"/>
    <s v="Україна, 26500, Кіровоградська обл., Голованівський р-н, селище міського типу Голованівськ, ВУЛИЦЯ НЕЗАЛЕЖНОСТІ, будинок 2"/>
    <n v="1"/>
    <n v="1"/>
    <n v="1"/>
    <n v="1"/>
    <n v="1"/>
  </r>
  <r>
    <s v="470d7d28-3984-492b-bafc-15a7c44c78dd"/>
    <s v="КОМУНАЛЬНЕ НЕКОМЕРЦІЙНЕ ПІДПРИЄМСТВО &quot;ЦЕНТР ПЕРВИННОЇ МЕДИКО - САНІТАРНОЇ ДОПОМОГИ ДОЛИНСЬКОЇ МІСЬКОЇ РАДИ&quot;"/>
    <n v="38797880"/>
    <s v="КІРОВОГРАДСЬКА"/>
    <s v="Україна, 28500, Кіровоградська обл., Долинський р-н, місто Долинська, ВУЛИЦЯ ЧКАЛОВА, будинок 69"/>
    <n v="1"/>
    <n v="1"/>
    <n v="1"/>
    <n v="1"/>
    <n v="1"/>
  </r>
  <r>
    <s v="a300f4bf-c572-401e-a339-f09df498aa3b"/>
    <s v="КОМУНАЛЬНЕ НЕКОМЕРЦІЙНЕ ПІДПРИЄМСТВО &quot;ЗНАМ'ЯНСЬКИЙ МІСЬКИЙ ЦЕНТР ПЕРВИННОЇ МЕДИКО-САНІТАРНОЇ ДОПОМОГИ&quot; ЗНАМ'ЯНСЬКОЇ МІСЬКОЇ РАДИ"/>
    <n v="38844190"/>
    <s v="КІРОВОГРАДСЬКА"/>
    <s v="Україна, 27400, Кіровоградська обл., місто Знам'янка, вул.Гагаріна, будинок 27-Т"/>
    <n v="1"/>
    <n v="1"/>
    <n v="1"/>
    <n v="1"/>
    <n v="1"/>
  </r>
  <r>
    <s v="7f25625b-ac1b-4170-b649-475d50ecab96"/>
    <s v="КОМУНАЛЬНЕ НЕПРИБУТКОВЕ ПІДПРИЄМСТВО &quot;ЦЕНТР ПЕРВИННОЇ МЕДИКО-САНІТАРНОЇ ДОПОМОГИ КОМПАНІЇВСЬКОЇ СЕЛИЩНОЇ РАДИ КІРОВОГРАДСЬКОЇ ОБЛАСТІ&quot;"/>
    <n v="38589283"/>
    <s v="КІРОВОГРАДСЬКА"/>
    <s v="Україна, 28400, Кіровоградська обл., Компаніївський р-н, селище міського типу Компаніївка, ВУЛИЦЯ САДОВА, будинок 192"/>
    <n v="0"/>
    <n v="0"/>
    <n v="1"/>
    <n v="1"/>
    <n v="1"/>
  </r>
  <r>
    <s v="592e6837-66d0-4f5b-a22b-9787d8cdd3d6"/>
    <s v="КОМУНАЛЬНЕ НЕКОМЕРЦІЙНЕ ПІДПРИЄМСТВО &quot;ЦЕНТР ПЕРВИННОЇ МЕДИКО-САНІТАРНОЇ ДОПОМОГИ № 2 М. КРОПИВНИЦЬКОГО&quot; МІСЬКОЇ РАДИ МІСТА КРОПИВНИЦЬКОГО&quot;"/>
    <n v="13749863"/>
    <s v="КІРОВОГРАДСЬКА"/>
    <s v="Україна, 25031, Кіровоградська обл., місто Кропивницький, ВУЛИЦЯ КОСМОНАВТА ПОПОВА, будинок 9Б"/>
    <n v="1"/>
    <n v="1"/>
    <n v="1"/>
    <n v="1"/>
    <n v="1"/>
  </r>
  <r>
    <s v="8ad6226a-e6ee-4b84-8b3c-e4199fa226d2"/>
    <s v="КОМУНАЛЬНЕ НЕКОМЕРЦІЙНЕ ПІДПРИЄМСТВО &quot;ЦЕНТР ПЕРВИННОЇ МЕДИКО-САНІТАРНОЇ ДОПОМОГИ&quot; НОВОМИРГОРОДСЬКОЇ МІСЬКОЇ РАДИ"/>
    <n v="38236676"/>
    <s v="КІРОВОГРАДСЬКА"/>
    <s v="Україна, 26000, Кіровоградська обл., Новомиргородський р-н, місто Новомиргород, ВУЛИЦЯ СОБОРНОСТІ, будинок 92"/>
    <n v="1"/>
    <n v="1"/>
    <n v="1"/>
    <n v="1"/>
    <n v="1"/>
  </r>
  <r>
    <s v="733885db-148e-447e-90fc-b345742b34bc"/>
    <s v="Комунальне некомерційне підприємство &quot;Центр первинної медико-санітарної допомоги&quot; Новоукраїнської міської ради"/>
    <n v="36734786"/>
    <s v="КІРОВОГРАДСЬКА"/>
    <s v="Україна, 27100, Кіровоградська обл., Новоукраїнський р-н, місто Новоукраїнка, ПРОВУЛОК ЛІКАРНЯНИЙ , будинок 1"/>
    <n v="1"/>
    <n v="1"/>
    <n v="1"/>
    <n v="1"/>
    <n v="1"/>
  </r>
  <r>
    <s v="dd6d9f10-b839-44ba-b1b2-2c3ae9d81d2f"/>
    <s v="КОМУНАЛЬНЕ ПІДПРИЄМСТВО &quot;ЦЕНТР ПЕРВИННОЇ МЕДИКО-САНІТАРНОЇ ДОПОМОГИ М.ОЛЕКСАНДРІЇ&quot; ОЛЕКСАНДРІЙСЬКОЇ МІСЬКОЇ РАДИ"/>
    <n v="38972429"/>
    <s v="КІРОВОГРАДСЬКА"/>
    <s v="Україна, 28000, Кіровоградська обл., місто Олександрія, ВУЛИЦЯ ДІБРОВИ, будинок 77"/>
    <n v="0"/>
    <n v="1"/>
    <n v="1"/>
    <n v="1"/>
    <n v="1"/>
  </r>
  <r>
    <s v="b73416bb-5171-460c-8bb5-0de5e391e377"/>
    <s v="КОМУНАЛЬНЕ НЕКОМЕРЦІЙНЕ ПІДПРИЄМСТВО &quot;ЦЕНТР ПЕРВИННОЇ МЕДИКО-САНІТАРНОЇ ДОПОМОГИ ОНУФРІЇВСЬКОЇ СЕЛИЩНОЇ РАДИ&quot;"/>
    <n v="38636516"/>
    <s v="КІРОВОГРАДСЬКА"/>
    <s v="Україна, 28100, Кіровоградська обл., Онуфріївський р-н, селище міського типу Онуфріївка, ВУЛИЦЯ ГРАФА ТОЛСТОГО, будинок 90"/>
    <n v="1"/>
    <n v="1"/>
    <n v="1"/>
    <n v="1"/>
    <n v="1"/>
  </r>
  <r>
    <s v="46d510cd-091c-484c-91dc-6684319912a2"/>
    <s v="КОМУНАЛЬНЕ НЕКОМЕРЦІЙНЕ ПІДПРИЄМСТВО &quot;ПЕТРІВСЬКИЙ ЦЕНТР ПЕРВИННОЇ МЕДИКО-САНІТАРНОЇ ДОПОМОГИ&quot; ПЕТРІВСЬКОЇ СЕЛИЩНОЇ РАДИ ОЛЕКСАНДРІЙСЬКОГО РАЙОНУ КІРОВОГРАДСЬКОЇ ОБЛАСТІ"/>
    <n v="38844232"/>
    <s v="КІРОВОГРАДСЬКА"/>
    <s v="Україна, 28300, Кіровоградська обл., Петрівський р-н, селище міського типу Петрове, ВУЛИЦЯ ЦЕНТРАЛЬНА , будинок 1"/>
    <n v="1"/>
    <n v="1"/>
    <n v="1"/>
    <n v="1"/>
    <n v="1"/>
  </r>
  <r>
    <s v="98d30642-b8e2-422a-b3f9-2afe6076ef43"/>
    <s v="КОМУНАЛЬНЕ НЕКОМЕРЦІЙНЕ ПІДПРИЄМСТВО НОВОАРХАНГЕЛЬСЬКОЇ СЕЛИЩНОЇ РАДИ &quot;ЦЕНТР ПЕРВИННОЇ МЕДИКО-САНІТАРНОЇ ДОПОМОГИ&quot;"/>
    <n v="38600846"/>
    <s v="КІРОВОГРАДСЬКА"/>
    <s v="Україна, 26106, Кіровоградська обл., Новоархангельський р-н, село Торговиця, ВУЛИЦЯ СІРКА, будинок 15"/>
    <n v="0"/>
    <n v="0"/>
    <n v="1"/>
    <n v="1"/>
    <n v="1"/>
  </r>
  <r>
    <s v="4dabbba1-01ef-4dcc-ba85-47098cee0391"/>
    <s v="КОМУНАЛЬНЕ НЕКОМЕРЦІЙНЕ ПІДПРИЄМСТВО &quot;УСТИНІВСЬКИЙ ЦЕНТР ПЕРВИННОЇ МЕДИКО-САНІТАРНОЇ ДОПОМОГИ&quot; УСТИНІВСЬКОЇ СЕЛИЩНОЇ РАДИ"/>
    <n v="42126735"/>
    <s v="КІРОВОГРАДСЬКА"/>
    <s v="Україна, 28600, Кіровоградська обл., Устинівський р-н, селище міського типу Устинівка, ВУЛИЦЯ ЮВІЛЕЙНА, будинок 15"/>
    <n v="1"/>
    <n v="1"/>
    <n v="1"/>
    <n v="1"/>
    <n v="1"/>
  </r>
  <r>
    <s v="078441f4-9a73-403f-8b48-5395717e6761"/>
    <s v="КОМУНАЛЬНЕ НЕКОМЕРЦІЙНЕ ПІДПРИЄМСТВО &quot;ЦЕНТР ПЕРВИННОЇ МЕДИКО-САНІТАРНОЇ ДОПОМОГИ&quot; БІЛОВОДСЬКОЇ СЕЛИЩНОЇ РАДИ  БІЛОВОДСЬКОГО РАЙОНУ ЛУГАНСЬКОЇ ОБЛАСТІ"/>
    <n v="37336085"/>
    <s v="ЛУГАНСЬКА"/>
    <s v="Україна, 92800, Луганська обл., Біловодський р-н, селище міського типу Біловодськ, ВУЛИЦЯ ПЕТРОВСЬКОГО, будинок 32"/>
    <n v="0"/>
    <n v="0"/>
    <n v="1"/>
    <n v="1"/>
    <n v="1"/>
  </r>
  <r>
    <s v="ab9f0450-1650-4467-9b4c-bc87534c6793"/>
    <s v="КОМУНАЛЬНЕ НЕКОМЕРЦІЙНЕ ПІДПРИЄМСТВО &quot;ЦЕНТР ПЕРВИННОЇ МЕДИКО-САНІТАРНОЇ ДОПОМОГИ КРЕМІНСЬКОЇ МІСЬКОЇ РАДИ&quot;"/>
    <n v="38086042"/>
    <s v="ЛУГАНСЬКА"/>
    <s v="Україна, 92905, Луганська обл., Кремінський р-н, місто Кремінна, ВУЛИЦЯ ПОБЄДИ, будинок 1 А"/>
    <n v="0"/>
    <n v="0"/>
    <n v="0"/>
    <n v="0"/>
    <n v="1"/>
  </r>
  <r>
    <s v="97e82fc3-9b28-490a-8bb0-08ee1f146f1a"/>
    <s v="КОМУНАЛЬНЕ НЕКОМЕРЦІЙНЕ ПІДПРИЄМСТВО ЛИСИЧАНСЬКОЇ МІСЬКОЇ РАДИ ЛУГАНСЬКОЇ ОБЛАСТІ &quot;ЦЕНТР ПЕРВИННОЇ МЕДИКО-САНІТАРНОЇ ДОПОМОГИ №1&quot;"/>
    <n v="38188020"/>
    <s v="ЛУГАНСЬКА"/>
    <s v="Україна, 93120, Луганська обл., місто Лисичанськ, ПРОСПЕКТ ПЕРЕМОГИ, будинок 56"/>
    <n v="0"/>
    <n v="0"/>
    <n v="1"/>
    <n v="1"/>
    <n v="1"/>
  </r>
  <r>
    <s v="35f1ed1a-4327-47d2-8d97-8a7fc701c9c0"/>
    <s v="КОМУНАЛЬНЕ НЕКОМЕРЦІЙНЕ ПІДПРИЄМСТВО ЛИСИЧАНСЬКОЇ МІСЬКОЇ РАДИ ЛУГАНСЬКОЇ ОБЛАСТІ &quot;ЦЕНТР ПЕРВИННОЇ МЕДИКО-САНІТАРНОЇ ДОПОМОГИ №2&quot;"/>
    <n v="1985305"/>
    <s v="ЛУГАНСЬКА"/>
    <s v="Україна, 93118, Луганська обл., місто Лисичанськ, КВАРТАЛ 40 РОКІВ ПЕРЕМОГИ, будинок 12 А"/>
    <n v="0"/>
    <n v="0"/>
    <n v="1"/>
    <n v="1"/>
    <n v="1"/>
  </r>
  <r>
    <s v="f981c6d8-df86-4e75-9a92-b153132c7803"/>
    <s v="КОМУНАЛЬНЕ НЕКОМЕРЦІЙНЕ ПІДПРИЄМСТВО &quot;НОВОАЙДАРСЬКИЙ ЦЕНТР ПЕРВИННОЇ МЕДИКО-САНІТАРНОЇ ДОПОМОГИ&quot; НОВОАЙДАРСЬКОЇ СЕЛИЩНОЇ РАДИ"/>
    <n v="38135969"/>
    <s v="ЛУГАНСЬКА"/>
    <s v="Україна, 93500, Луганська обл., Новоайдарський р-н, селище міського типу Новоайдар, ВУЛИЦЯ НЕЗАЛЕЖНОСТІ, будинок 20 З"/>
    <n v="0"/>
    <n v="0"/>
    <n v="0"/>
    <n v="0"/>
    <n v="1"/>
  </r>
  <r>
    <s v="92df4d4a-f50e-41ec-996c-2e4fba17da98"/>
    <s v="КОМУНАЛЬНЕ НЕКОМЕРЦІЙНЕ ПІДПРИЄМСТВО &quot;ЦЕНТР ПЕРВИННОЇ МЕДИКО-САНІТАРНОЇ ДОПОМОГИ&quot; РУБІЖАНСЬКОЇ МІСЬКОЇ РАДИ ЛУГАНСЬКОЇ ОБЛАСТІ"/>
    <n v="38534056"/>
    <s v="ЛУГАНСЬКА"/>
    <s v="Україна, 93009, Луганська обл., місто Рубіжне, ВУЛИЦЯ СТУДЕНТСЬКА, будинок 19"/>
    <n v="0"/>
    <n v="0"/>
    <n v="0"/>
    <n v="0"/>
    <n v="1"/>
  </r>
  <r>
    <s v="505ff17c-2986-47ce-8284-788957cf24a3"/>
    <s v="Комунальне некомерційне підприємство &quot;Сватівський центр первинної медико-санітарної допомоги&quot; Сватівської міської ради Луганської області"/>
    <n v="38165140"/>
    <s v="ЛУГАНСЬКА"/>
    <s v="Україна, 92600, Луганська обл., Сватівський р-н, місто Сватове, ПРОВУЛОК БАЗАРНИЙ, будинок 1А"/>
    <n v="2"/>
    <n v="2"/>
    <n v="2"/>
    <n v="2"/>
    <n v="2"/>
  </r>
  <r>
    <s v="85f0a7a4-4b8f-4c74-92b0-47289b5316b7"/>
    <s v="КОМУНАЛЬНЕ НЕКОМЕРЦІЙНЕ ПІДПРИЄМСТВО &quot;СЄВЄРОДОНЕЦЬКИЙ ЦЕНТР ПЕРВИННОЇ МЕДИКО-САНІТАРНОЇ ДОПОМОГИ&quot; СЄВЄРОДОНЕЦЬКОЇ МІСЬКОЇ РАДИ"/>
    <n v="38350179"/>
    <s v="ЛУГАНСЬКА"/>
    <s v="Україна, 93404, Луганська обл., місто Сєвєродонецьк, ВУЛИЦЯ СМЕТАНІНА, будинок 5"/>
    <n v="1"/>
    <n v="1"/>
    <n v="2"/>
    <n v="2"/>
    <n v="2"/>
  </r>
  <r>
    <s v="5b9ffd85-5cb8-405d-957b-deb890e3c470"/>
    <s v="КОМУНАЛЬНЕ НЕКОМЕРЦІЙНЕ ПІДПРИЄМСТВО &quot;СТАРОБІЛЬСЬКИЙ ЦЕНТР ПЕРВИННОЇ МЕДИКО-САНІТАРНОЇ ДОПОМОГИ&quot; СТАРОБІЛЬСЬКОЇ МІСЬКОЇ РАДИ ЛУГАНСЬКОЇ ОБЛАСТІ"/>
    <n v="38325425"/>
    <s v="ЛУГАНСЬКА"/>
    <s v="Україна, 92703, Луганська обл., Старобільський р-н, місто Старобільськ, ВУЛИЦЯ СЛОБОЖАНСЬКА, будинок 21"/>
    <n v="1"/>
    <n v="1"/>
    <n v="2"/>
    <n v="2"/>
    <n v="2"/>
  </r>
  <r>
    <s v="5a178bb6-738c-4681-a42b-3c486130fa1b"/>
    <s v="КОМУНАЛЬНЕ НЕКОМЕРЦІЙНЕ ПІДПРИЄМСТВО &quot;ТРОЇЦЬКЕ ТЕРИТОРІАЛЬНЕ МЕДИЧНЕ ОБ'ЄДНАННЯ&quot;"/>
    <n v="1983720"/>
    <s v="ЛУГАНСЬКА"/>
    <s v="Україна, 92100, Луганська обл., Троїцький р-н, селище міського типу Троїцьке, ВУЛИЦЯ ВИНОГРАДНА, будинок 11"/>
    <n v="0"/>
    <n v="0"/>
    <n v="0"/>
    <n v="0"/>
    <n v="1"/>
  </r>
  <r>
    <s v="f84d026d-0b53-449e-9861-560a34b7a443"/>
    <s v="КОМУНАЛЬНЕ НЕКОМЕРЦІЙНЕ ПІДПРИЄМСТВО &quot;ЦЕНТР ПЕРВИННОЇ МЕДИКО-САНІТАРНОЇ ДОПОМОГИ&quot; БІБРСЬКОЇ МІСЬКОЇ РАДИ"/>
    <n v="42877452"/>
    <s v="ЛЬВІВСЬКА"/>
    <s v="Україна, 81220, Львівська обл., Перемишлянський р-н, місто Бібрка, ВУЛИЦЯ ГАЛИЦЬКА, будинок 144"/>
    <n v="0"/>
    <n v="0"/>
    <n v="0"/>
    <n v="0"/>
    <n v="1"/>
  </r>
  <r>
    <s v="ba92e17b-178d-497d-ba62-67d5e44f7e79"/>
    <s v="КОМУНАЛЬНЕ НЕКОМЕРЦІЙНЕ ПІДПРИЄМСТВО &quot;ЦЕНТРАЛЬНА МІСЬКА ЛІКАРНЯ М.БОРИСЛАВА&quot; БОРИСЛАВСЬКОЇ МІСЬКОЇ РАДИ"/>
    <n v="20763591"/>
    <s v="ЛЬВІВСЬКА"/>
    <s v="Україна, 82300, Львівська обл., місто Борислав, ВУЛИЦЯ КУЛІША, будинок 41А"/>
    <n v="0"/>
    <n v="0"/>
    <n v="0"/>
    <n v="0"/>
    <n v="1"/>
  </r>
  <r>
    <s v="b18388ed-5b3c-4041-936c-c198eaaacc92"/>
    <s v="КОМУНАЛЬНЕ НЕКОМЕРЦІЙНЕ ПІДПРИЄМСТВО &quot;БРОДІВСЬКА ЦЕНТРАЛЬНА МІСЬКА ЛІКАРНЯ&quot; БРОДІВСЬКОЇ МІСЬКОЇ РАДИ ЛЬВІВСЬКОЇ ОБЛАСТІ"/>
    <n v="1998226"/>
    <s v="ЛЬВІВСЬКА"/>
    <s v="Україна, 80600, Львівська обл., Бродівський р-н, місто Броди, ВУЛИЦЯ ЮРИДИКА, будинок 22"/>
    <n v="0"/>
    <n v="0"/>
    <n v="1"/>
    <n v="1"/>
    <n v="1"/>
  </r>
  <r>
    <s v="a334f0ea-5b6e-4c23-bf7d-be1f2069e2aa"/>
    <s v="КОМУНАЛЬНЕ НЕКОМЕРЦІЙНЕ ПІДПРИЄМСТВО БУСЬКОЇ МІСЬКОЇ РАДИ &quot;БУСЬКА ЦЕНТРАЛЬНА РАЙОННА ЛІКАРНЯ&quot;"/>
    <n v="1997633"/>
    <s v="ЛЬВІВСЬКА"/>
    <s v="Україна, 80500, Львівська обл., Буський р-н, місто Буськ, ВУЛИЦЯ ЛЬВІВСЬКА, будинок 77"/>
    <n v="0"/>
    <n v="0"/>
    <n v="1"/>
    <n v="1"/>
    <n v="1"/>
  </r>
  <r>
    <s v="b65e78af-b122-418e-a703-03cb65c1e85a"/>
    <s v="КОМУНАЛЬНЕ НЕКОМЕРЦІЙНЕ ПІДПРИЄМСТВО ЛЬВІВСЬКОЇ ОБЛАСНОЇ РАДИ &quot;ЛЬВІВСЬКА ОБЛАСНА КЛІНІЧНА ЛІКАРНЯ&quot;"/>
    <n v="1996711"/>
    <s v="ЛЬВІВСЬКА"/>
    <s v="Україна, 81555, Львівська обл., Городоцький р-н, селище міського типу Великий Любінь, ВУЛИЦЯ ЛЬВІВСЬКА, будинок 64"/>
    <n v="0"/>
    <n v="0"/>
    <n v="2"/>
    <n v="2"/>
    <n v="2"/>
  </r>
  <r>
    <s v="02360de5-e3ca-448f-beb2-dd407cb621bb"/>
    <s v="КОМУНАЛЬНЕ НЕКОМЕРЦІЙНЕ ПІДПРИЄМСТВО &quot;ГОРОДОЦЬКА ЦЕНТРАЛЬНА ЛІКАРНЯ&quot; ГОРОДОЦЬКОЇ МІСЬКОЇ РАДИ ЛЬВІВСЬКОЇ ОБЛАСТІ"/>
    <n v="1997863"/>
    <s v="ЛЬВІВСЬКА"/>
    <s v="Україна, 81500, Львівська обл., Городоцький р-н, місто Городок, ВУЛИЦЯ КОЦЮБИНСЬКОГО, будинок 18"/>
    <n v="0"/>
    <n v="0"/>
    <n v="1"/>
    <n v="1"/>
    <n v="1"/>
  </r>
  <r>
    <s v="9850f7da-89c7-435a-8f70-40c8a05f57c8"/>
    <s v="КОМУНАЛЬНЕ НЕКОМЕРЦІЙНЕ ПІДПРИЄМСТВО &quot;ЦЕНТР ПЕРВИННОЇ МЕДИКО-САНІТАРНОЇ ДОПОМОГИ ДАВИДІВСЬКОЇ СІЛЬСЬКОЇ РАДИ ЛЬВІВСЬКОГО РАЙОНУ ЛЬВІВСЬКОЇ ОБЛАСТІ&quot;"/>
    <n v="41180990"/>
    <s v="ЛЬВІВСЬКА"/>
    <s v="Україна, 81151, Львівська обл., Пустомитівський р-н, село Давидів, ВУЛИЦЯ ГАЛИЦЬКА, будинок 4А"/>
    <n v="0"/>
    <n v="0"/>
    <n v="0"/>
    <n v="0"/>
    <n v="1"/>
  </r>
  <r>
    <s v="7b3b2ea7-c30a-4dad-bae7-4e36560c9e49"/>
    <s v="КОМУНАЛЬНЕ НЕКОМЕРЦІЙНЕ ПІДПРИЄМСТВО ДОБРОМИЛЬСЬКОЇ МІСЬКОЇ РАДИ &quot;ДОБРОМИЛЬСЬКА РАЙОННА ЛІКАРНЯ&quot;"/>
    <n v="20765006"/>
    <s v="ЛЬВІВСЬКА"/>
    <s v="Україна, 82042, Львівська обл., Старосамбірський р-н, місто Добромиль, ВУЛ. МІЦКЕВИЧА, будинок 17"/>
    <n v="0"/>
    <n v="0"/>
    <n v="0"/>
    <n v="0"/>
    <n v="1"/>
  </r>
  <r>
    <s v="c10c3218-f698-4e4e-a493-e796018687a5"/>
    <s v="КОМУНАЛЬНЕ НЕКОМЕРЦІЙНЕ ПІДПРИЄМСТВО &quot;ДОБРОТВІРСЬКА МІСЬКА ЛІКАРНЯ&quot;"/>
    <n v="20764231"/>
    <s v="ЛЬВІВСЬКА"/>
    <s v="Україна, 80411, Львівська обл., Кам'янка-Бузький р-н, селище міського типу Добротвір, ВУЛИЦЯ ШЕВЧЕНКА, будинок 10"/>
    <n v="0"/>
    <n v="0"/>
    <n v="0"/>
    <n v="0"/>
    <n v="1"/>
  </r>
  <r>
    <s v="ed8b8cea-b355-4cdd-a988-fd5d6754f2ab"/>
    <s v="КОМУНАЛЬНЕ НЕКОМЕРЦІЙНЕ ПІДПРИЄМСТВО &quot;ДРОГОБИЦЬКА МІСЬКА ПОЛІКЛІНІКА&quot; ДРОГОБИЦЬКОЇ МІСЬКОЇ РАДИ"/>
    <n v="19163609"/>
    <s v="ЛЬВІВСЬКА"/>
    <s v="Україна, 82100, Львівська обл., місто Дрогобич, ВУЛ. СІЧОВИХ СТРІЛЬЦІВ, будинок 22"/>
    <n v="0"/>
    <n v="0"/>
    <n v="1"/>
    <n v="1"/>
    <n v="1"/>
  </r>
  <r>
    <s v="2b81b2f3-6f58-4756-8530-0e5fd00a3e7c"/>
    <s v="КОМУНАЛЬНЕ НЕКОМЕРЦІЙНЕ ПІДПРИЄМСТВО ЛЬВІВСЬКОЇ ОБЛАСНОЇ РАДИ &quot;ЛЬВІВСЬКИЙ ОБЛАСНИЙ ГОСПІТАЛЬ ВЕТЕРАНІВ ВІЙН ТА РЕПРЕСОВАНИХ ІМ.Ю.ЛИПИ&quot;"/>
    <n v="1998161"/>
    <s v="ЛЬВІВСЬКА"/>
    <s v="Україна, 81470, Львівська обл., Самбірський р-н, селище міського типу Дубляни, ВУЛИЦЯ СІЧОВИХ СТРІЛЬЦІВ, будинок 11"/>
    <n v="0"/>
    <n v="0"/>
    <n v="2"/>
    <n v="2"/>
    <n v="2"/>
  </r>
  <r>
    <s v="8deb99e3-8870-4087-a033-830d5df4ded7"/>
    <s v="Комунальне некомерційне підприємство &quot;Жидачівська міська лікарня&quot; Жидачівської міської ради Львівської області"/>
    <n v="1996208"/>
    <s v="ЛЬВІВСЬКА"/>
    <s v="Україна, 81700, Львівська обл., Жидачівський р-н, місто Жидачів, ВУЛИЦЯ Я.МУДРОГО, будинок 29"/>
    <n v="0"/>
    <n v="0"/>
    <n v="1"/>
    <n v="1"/>
    <n v="1"/>
  </r>
  <r>
    <s v="e45c36bd-20c5-4bbb-ae26-e788d440869f"/>
    <s v="Комунальне некомерційне підприємство &quot;Жовківська лікарня&quot; Жовківської міської  ради Львівського району Львівської області"/>
    <n v="1996409"/>
    <s v="ЛЬВІВСЬКА"/>
    <s v="Україна, 80300, Львівська обл., Жовківський р-н, місто Жовква, ВУЛИЦЯ ЛЬВІВСЬКА, будинок 78"/>
    <n v="0"/>
    <n v="0"/>
    <n v="1"/>
    <n v="1"/>
    <n v="1"/>
  </r>
  <r>
    <s v="229d6ac3-15ce-425b-9b42-85e8bbf842ef"/>
    <s v="Комунальне некомерційне підприємство &quot;Журавнівська міська лікарня&quot; Журавненської селищної ради Львівської області"/>
    <n v="20763852"/>
    <s v="ЛЬВІВСЬКА"/>
    <s v="Україна, 81780, Львівська обл., Жидачівський р-н, селище міського типу Журавно, ВУЛИЦЯ ЧУБИНСЬКОГО, будинок 2"/>
    <n v="0"/>
    <n v="0"/>
    <n v="0"/>
    <n v="0"/>
    <n v="1"/>
  </r>
  <r>
    <s v="89c52621-38ac-448e-a4be-3b8c4ebb5c6c"/>
    <s v="КОМУНАЛЬНЕ НЕКОМЕРЦІЙНЕ ПІДПРИЄМСТВО &quot;ЗОЛОЧІВСЬКА ЦЕНТРАЛЬНА РАЙОННА ЛІКАРНЯ&quot; ЗОЛОЧІВСЬКОЇ МІСЬКОЇ РАДИ ЗОЛОЧІВСЬКОГО РАЙОНУ ЛЬВІВСЬКОЇ ОБЛАСТІ"/>
    <n v="1996272"/>
    <s v="ЛЬВІВСЬКА"/>
    <s v="Україна, 80700, Львівська обл., Золочівський р-н, місто Золочів, вул.Павлова академіка, будинок 48"/>
    <n v="1"/>
    <n v="1"/>
    <n v="2"/>
    <n v="2"/>
    <n v="2"/>
  </r>
  <r>
    <s v="1f8571e9-345b-4918-ba42-0eaa183604fc"/>
    <s v="Комунальне некомерційне підприємство Івано-Франківської селищної ради &quot;Івано-Франківська районна лікарня&quot;"/>
    <n v="20763272"/>
    <s v="ЛЬВІВСЬКА"/>
    <s v="Україна, 81070, Львівська обл., Яворівський р-н, селище міського типу Івано-Франкове, вул.Львівська, будинок 50"/>
    <n v="0"/>
    <n v="0"/>
    <n v="0"/>
    <n v="0"/>
    <n v="1"/>
  </r>
  <r>
    <s v="5706cb12-f70c-475a-8eec-e263615f5c84"/>
    <s v="КОМУНАЛЬНЕ НЕКОМЕРЦІЙНЕ ПІДПРИЄМСТВО &quot;ЦЕНТР ПЕРВИННОЇ МЕДИКО-САНІТАРНОЇ ДОПОМОГИ&quot; КАМ'ЯНКА-БУЗЬКОЇ МІСЬКОЇ РАДИ"/>
    <n v="42021164"/>
    <s v="ЛЬВІВСЬКА"/>
    <s v="Україна, 80400, Львівська обл., Кам'янка-Бузький р-н, місто Кам'янка-Бузька, ВУЛИЦЯ ШЕВЧЕНКА, будинок 6"/>
    <n v="0"/>
    <n v="0"/>
    <n v="1"/>
    <n v="1"/>
    <n v="1"/>
  </r>
  <r>
    <s v="e541e986-02b9-453c-bb9b-91808c84f7a7"/>
    <s v="Комунальне некомерційне підприємство &quot;Лопатинська районна лікарня&quot; Лопатинської селищної ради Львівської області"/>
    <n v="20764478"/>
    <s v="ЛЬВІВСЬКА"/>
    <s v="Україна, 80261, Львівська обл., Радехівський р-н, селище міського типу Лопатин, ВУЛИЦЯ СІЧОВИХ СТРІЛЬЦІВ, будинок 27"/>
    <n v="0"/>
    <n v="0"/>
    <n v="0"/>
    <n v="0"/>
    <n v="1"/>
  </r>
  <r>
    <s v="c884f394-1d6b-453c-829f-73bc54dc7b73"/>
    <s v="КОМУНАЛЬНЕ НЕКОМЕРЦІЙНЕ ПІДПРИЄМСТВО ЛЬВІВСЬКОЇ ОБЛАСНОЇ РАДИ &quot;ЛЬВІВСЬКИЙ ОБЛАСНИЙ СПЕЦІАЛІЗОВАНИЙ ЦЕНТР РАДІАЦІЙНОГО ЗАХИСТУ НАСЕЛЕННЯ&quot;"/>
    <n v="25232763"/>
    <s v="ЛЬВІВСЬКА"/>
    <s v="Україна, 79066, Львівська обл., місто Львів, ВУЛИЦЯ МОРОЗНА, будинок 31 А"/>
    <n v="0"/>
    <n v="0"/>
    <n v="1"/>
    <n v="1"/>
    <n v="1"/>
  </r>
  <r>
    <s v="caeab784-95e6-4b12-af3a-45f8b0b49182"/>
    <s v="КОМУНАЛЬНЕ НЕКОМЕРЦІЙНЕ ПІДПРИЄМСТВО &quot;4-А МІСЬКА ПОЛІКЛІНІКА М. ЛЬВОВА&quot;"/>
    <n v="23970286"/>
    <s v="ЛЬВІВСЬКА"/>
    <s v="Україна, 79049, Львівська обл., місто Львів, ПРОСПЕКТ ЧЕРВОНОЇ КАЛИНИ, будинок 68"/>
    <n v="1"/>
    <n v="1"/>
    <n v="2"/>
    <n v="2"/>
    <n v="3"/>
  </r>
  <r>
    <s v="b57ed123-9776-48b8-9ddf-967d26a99e06"/>
    <s v="КОМУНАЛЬНЕ НЕКОМЕРЦІЙНЕ ПІДПРИЄМСТВО &quot;8-А МІСЬКА КЛІНІЧНА ЛІКАРНЯ М.ЛЬВОВА &quot;"/>
    <n v="1997645"/>
    <s v="ЛЬВІВСЬКА"/>
    <s v="Україна, 79034, Львівська обл., місто Львів, ВУЛИЦЯ НАВРОЦЬКОГО, будинок 23"/>
    <n v="0"/>
    <n v="0"/>
    <n v="0"/>
    <n v="4"/>
    <n v="4"/>
  </r>
  <r>
    <s v="f1692ab9-23f5-4ab3-9050-42c28fb2c3b6"/>
    <s v="КОМУНАЛЬНЕ НЕКОМЕРЦІЙНЕ ПІДПРИЄМСТВО ЛЬВІВСЬКОЇ ОБЛАСНОЇ РАДИ &quot;ЛЬВІВСЬКИЙ РЕГІОНАЛЬНИЙ ФТИЗІОПУЛЬМОНОЛОГІЧНИЙ КЛІНІЧНИЙ ЛІКУВАЛЬНО-ДІАГНОСТИЧНИЙ ЦЕНТР&quot;"/>
    <n v="1998147"/>
    <s v="ЛЬВІВСЬКА"/>
    <s v="Україна, 79066, Львівська обл., місто Львів, ВУЛИЦЯ ЗЕЛЕНА, будинок 477"/>
    <n v="0"/>
    <n v="0"/>
    <n v="4"/>
    <n v="4"/>
    <n v="4"/>
  </r>
  <r>
    <s v="86ef12f5-ab9f-4508-806c-e007b7ac6220"/>
    <s v="КОМУНАЛЬНЕ НЕКОМЕРЦІЙНЕ ПІДПРИЄМСТВО &quot;3-Я МІСЬКА ПОЛІКЛІНІКА М. ЛЬВОВА&quot;"/>
    <n v="20851349"/>
    <s v="ЛЬВІВСЬКА"/>
    <s v="Україна, 79052, Львівська обл., місто Львів, ВУЛИЦЯ ПОВІТРЯНА, будинок 99"/>
    <n v="1"/>
    <n v="1"/>
    <n v="2"/>
    <n v="2"/>
    <n v="2"/>
  </r>
  <r>
    <s v="84f72736-505c-4dad-acaa-dfe4e1813aa2"/>
    <s v="ПІКУЛИЦЬКА ЯРИНА ВАСИЛІВНА"/>
    <s v="ФОП"/>
    <s v="ЛЬВІВСЬКА"/>
    <s v="Україна, 79013, Львівська обл., місто Львів, ВУЛИЦЯ БРЮЛЛОВА, будинок 9, квартира 3Б"/>
    <n v="0"/>
    <n v="0"/>
    <n v="0"/>
    <n v="0"/>
    <n v="1"/>
  </r>
  <r>
    <s v="ee5b0837-f347-4d97-aee8-48355dac7391"/>
    <s v="КОМУНАЛЬНЕ НЕКОМЕРЦІЙНЕ ПІДПРИЄМСТВО ЛЬВІВСЬКОЇ ОБЛАСНОЇ РАДИ &quot;ЛЬВІВСЬКИЙ ОБЛАСНИЙ КЛІНІЧНИЙ ДІАГНОСТИЧНИЙ ЦЕНТР&quot;"/>
    <n v="3078209"/>
    <s v="ЛЬВІВСЬКА"/>
    <s v="Україна, 79010, Львівська обл., місто Львів, ВУЛИЦЯ ПЕКАРСЬКА, будинок 69Б"/>
    <n v="0"/>
    <n v="0"/>
    <n v="3"/>
    <n v="3"/>
    <n v="3"/>
  </r>
  <r>
    <s v="d467a5d0-f27c-4692-8c4e-75333d3f02ac"/>
    <s v="КОМУНАЛЬНЕ НЕКОМЕРЦІЙНЕ ПІДПРИЄМСТВО &quot;5-А МІСЬКА КЛІНІЧНА ПОЛІКЛІНІКА М.ЛЬВОВА&quot;"/>
    <n v="23957835"/>
    <s v="ЛЬВІВСЬКА"/>
    <s v="Україна, 79022, Львівська обл., місто Львів, ВУЛИЦЯ ВИГОВСЬКОГО, будинок 32"/>
    <n v="1"/>
    <n v="1"/>
    <n v="2"/>
    <n v="2"/>
    <n v="3"/>
  </r>
  <r>
    <s v="a7edef06-5f28-4fe7-be29-17a8e5dbaed8"/>
    <s v="КОМУНАЛЬНЕ НЕКОМЕРЦІЙНЕ ПІДПРИЄМСТВО &quot;2-А МІСЬКА ПОЛІКЛІНІКА М.ЛЬВОВА&quot;"/>
    <n v="20761149"/>
    <s v="ЛЬВІВСЬКА"/>
    <s v="Україна, 79071, Львівська обл., місто Львів, ВУЛИЦЯ СИМОНЕНКА , будинок 4"/>
    <n v="1"/>
    <n v="1"/>
    <n v="2"/>
    <n v="2"/>
    <n v="3"/>
  </r>
  <r>
    <s v="75341f27-b42f-45a1-b703-e9ce64f8b37a"/>
    <s v="КОМУНАЛЬНЕ НЕКОМЕРЦІЙНЕ ПІДПРИЄМСТВО &quot;1-А МІСЬКА ПОЛІКЛІНІКА М. ЛЬВОВА&quot;"/>
    <n v="1984276"/>
    <s v="ЛЬВІВСЬКА"/>
    <s v="Україна, 79008, Львівська обл., місто Львів, ВУЛИЦЯ РУСЬКА, будинок 20"/>
    <n v="1"/>
    <n v="1"/>
    <n v="1"/>
    <n v="1"/>
    <n v="3"/>
  </r>
  <r>
    <s v="7af1ce1f-fd6f-44fa-821b-811e7bb2c2a8"/>
    <s v="КОМУНАЛЬНЕ НЕКОМЕРЦІЙНЕ ПІДПРИЄМСТВО &quot;ЛЬВІВСЬКА 1-А МІСЬКА КЛІНІЧНА ЛІКАРНЯ ІМЕНІ КНЯЗЯ ЛЕВА&quot;"/>
    <n v="1996622"/>
    <s v="ЛЬВІВСЬКА"/>
    <s v="Україна, 79019, Львівська обл., місто Львів, ВУЛИЦЯ УЖГОРОДСЬКА , будинок 1"/>
    <n v="1"/>
    <n v="1"/>
    <n v="2"/>
    <n v="2"/>
    <n v="3"/>
  </r>
  <r>
    <s v="d6621586-18f9-4649-ac33-bc57aaf7ef1e"/>
    <s v="КОМУНАЛЬНЕ НЕКОМЕРЦІЙНЕ ПІДПРИЄМСТВО &quot;5-А МІСЬКА КЛІНІЧНА ЛІКАРНЯ М. ЛЬВОВА&quot;"/>
    <n v="1996668"/>
    <s v="ЛЬВІВСЬКА"/>
    <s v="Україна, 79013, Львівська обл., місто Львів, ВУЛИЦЯ КОНОВАЛЬЦЯ, будинок 26"/>
    <n v="1"/>
    <n v="1"/>
    <n v="2"/>
    <n v="2"/>
    <n v="3"/>
  </r>
  <r>
    <s v="5a55a4ee-6e17-4a39-b908-4a49214e0678"/>
    <s v="КОМУНАЛЬНЕ НЕКОМЕРЦІЙНЕ ПІДПРИЄМСТВО &quot;3-Я МІСЬКА КЛІНІЧНА ЛІКАРНЯ М. ЛЬВОВА&quot;"/>
    <n v="1996645"/>
    <s v="ЛЬВІВСЬКА"/>
    <s v="Україна, 79016, Львівська обл., місто Львів, ВУЛИЦЯ ОЗАРКЕВИЧА, будинок 2"/>
    <n v="1"/>
    <n v="1"/>
    <n v="2"/>
    <n v="2"/>
    <n v="3"/>
  </r>
  <r>
    <s v="25a7ad68-7540-4940-97eb-b21c32252f43"/>
    <s v="КОМУНАЛЬНЕ НЕКОМЕРЦІЙНЕ ПІДПРИЄМСТВО &quot;4-А МІСЬКА КЛІНІЧНА ЛІКАРНЯ М.ЛЬВОВА&quot;"/>
    <n v="1996651"/>
    <s v="ЛЬВІВСЬКА"/>
    <s v="Україна, 79005, Львівська обл., місто Львів, ВУЛИЦЯ Я.СТЕЦЬКА, будинок 3"/>
    <n v="1"/>
    <n v="1"/>
    <n v="2"/>
    <n v="3"/>
    <n v="3"/>
  </r>
  <r>
    <s v="f6bb4814-f58e-4898-bac1-8b4156705b6c"/>
    <s v="КОМУНАЛЬНЕ НЕКОМЕРЦІЙНЕ ПІДПРИЄМСТВО &quot;ДЕСЯТА МІСЬКА ЛІКАРНЯ М. ЛЬВОВА&quot;"/>
    <n v="1997679"/>
    <s v="ЛЬВІВСЬКА"/>
    <s v="Україна, 79012, Львівська обл., місто Львів, ВУЛИЦЯ БОЙ-ЖЕЛЕНСЬКОГО, будинок 14"/>
    <n v="0"/>
    <n v="0"/>
    <n v="0"/>
    <n v="2"/>
    <n v="2"/>
  </r>
  <r>
    <s v="643a78c0-fbc7-4a9d-8985-e9724a3f552d"/>
    <s v="КОМУНАЛЬНЕ НЕКОМЕРЦІЙНЕ ПІДПРИЄМСТВО &quot;6-А МІСЬКА ПОЛІКЛІНІКА М. ЛЬВОВА&quot;"/>
    <n v="1996674"/>
    <s v="ЛЬВІВСЬКА"/>
    <s v="Україна, 79038, Львівська обл., місто Львів, ВУЛИЦЯ МЕДОВОЇ ПЕЧЕРИ, будинок 1"/>
    <n v="1"/>
    <n v="1"/>
    <n v="2"/>
    <n v="2"/>
    <n v="5"/>
  </r>
  <r>
    <s v="587fe4e2-61f1-4129-9881-8c903f9ada22"/>
    <s v="КОМУНАЛЬНЕ НЕКОМЕРЦІЙНЕ ПІДПРИЄМСТВО &quot;МИКОЛАЇВСЬКА МІСЬКА ЛІКАРНЯ&quot; МИКОЛАЇВСЬКОЇ МІСЬКОЇ РАДИ СТРИЙСЬКОГО РАЙОНУ ЛЬВІВСЬКОЇ ОБЛАСТІ"/>
    <n v="20764294"/>
    <s v="ЛЬВІВСЬКА"/>
    <s v="Україна, 81600, Львівська обл., Миколаївський р-н, місто Миколаїв, вул.Возз'єднання, будинок 9"/>
    <n v="0"/>
    <n v="0"/>
    <n v="1"/>
    <n v="1"/>
    <n v="1"/>
  </r>
  <r>
    <s v="1c5923bf-5960-484e-b5d5-b81163d1fdf7"/>
    <s v="КОМУНАЛЬНЕ НЕКОМЕРЦІЙНЕ ПІДПРИЄМСТВО &quot;МОРШИНСЬКА МІСЬКА ЛІКАРНЯ&quot; МОРШИНСЬКОЇ МІСЬКОЇ РАДИ"/>
    <n v="32418147"/>
    <s v="ЛЬВІВСЬКА"/>
    <s v="Україна, 82482, Львівська обл., місто Моршин(пн), ВУЛИЦЯ 50-РІЧЧЯ УПА, будинок 20"/>
    <n v="0"/>
    <n v="0"/>
    <n v="0"/>
    <n v="0"/>
    <n v="1"/>
  </r>
  <r>
    <s v="a4ea7677-d2fb-469f-a87f-b3c89cda2743"/>
    <s v="КОМУНАЛЬНЕ НЕКОМЕРЦІЙНЕ ПІДПРИЄМСТВО &quot;ЦЕНТР ПЕРВИННОЇ МЕДИКО-САНІТАРНОЇ ДОПОМОГИ МОСТИСЬКОЇ МІСЬКОЇ РАДИ ЛЬВІВСЬКОЇ ОБЛАСТІ&quot;"/>
    <n v="41064034"/>
    <s v="ЛЬВІВСЬКА"/>
    <s v="Україна, 81300, Львівська обл., Мостиський р-н, місто Мостиська, ВУЛИЦЯ ЯРОСЛАВА МУДРОГО, будинок 111"/>
    <n v="0"/>
    <n v="0"/>
    <n v="1"/>
    <n v="1"/>
    <n v="1"/>
  </r>
  <r>
    <s v="f3a9e547-521a-4ae8-9c58-67104e84b0e4"/>
    <s v="КОМУНАЛЬНЕ НЕКОМЕРЦІЙНЕ ПІДПРИЄМСТВО &quot;АМБУЛАТОРІЯ ЗАГАЛЬНОЇ ПРАКТИКИ СІМЕЙНОЇ МЕДИЦИНИ МУРОВАНСЬКОЇ СІЛЬСЬКОЇ РАДИ ОБ'ЄДНАНОЇ ТЕРИТОРІАЛЬНОЇ ГРОМАДИ ПУСТОМИТІВСЬКОГО РАЙОНУ ЛЬВІВСЬКОЇ ОБЛАСТІ&quot;"/>
    <n v="41902533"/>
    <s v="ЛЬВІВСЬКА"/>
    <s v="Україна, 81121, Львівська обл., Пустомитівський р-н, село Муроване, ВУЛИЦЯ ШЕВЧЕНКА, будинок 10"/>
    <n v="0"/>
    <n v="0"/>
    <n v="0"/>
    <n v="0"/>
    <n v="1"/>
  </r>
  <r>
    <s v="1f899f10-3929-4e3a-aa24-b5adf1d5e4da"/>
    <s v="КОМУНАЛЬНЕ НЕКОМЕРЦІЙНЕ ПІДПРИЄМСТВО ЯВОРІВСЬКОЇ МІСЬКОЇ РАДИ ЛЬВІВСЬКОЇ ОБЛАСТІ &quot;НЕМИРІВСЬКА МІСЬКА ЛІКАРНЯ&quot;"/>
    <n v="20763295"/>
    <s v="ЛЬВІВСЬКА"/>
    <s v="Україна, 81013, Львівська обл., Яворівський р-н, селище міського типу Немирів, ВУЛИЦЯ ІВАНА ФРАНКА, будинок 86"/>
    <n v="0"/>
    <n v="0"/>
    <n v="0"/>
    <n v="0"/>
    <n v="1"/>
  </r>
  <r>
    <s v="8f0e8a85-b566-4b9d-9709-7f84660374c1"/>
    <s v="КОМУНАЛЬНЕ НЕКОМЕРЦІЙНЕ ПІДПРИЄМСТВО &quot;ДРОГОБИЦЬКА РАЙОННА ЛІКАРНЯ &quot; ДРОГОБИЦЬКОЇ РАЙОННОЇ РАДИ"/>
    <n v="22421239"/>
    <s v="ЛЬВІВСЬКА"/>
    <s v="Україна, 82168, Львівська обл., Дрогобицький р-н, село Нижні Гаї, ВУЛ. ВЕРБОВА, будинок 17"/>
    <n v="0"/>
    <n v="0"/>
    <n v="1"/>
    <n v="1"/>
    <n v="1"/>
  </r>
  <r>
    <s v="95414000-15f6-4e4d-b4a3-cf08907c6cc8"/>
    <s v="КОМУНАЛЬНЕ НЕКОМЕРЦІЙНЕ ПІДПРИЄМСТВО НОВОКАЛИНІВСЬКИЙ МІСЬКИЙ ЦЕНТР ПЕРВИННОЇ МЕДИКО-САНІТАРНОЇ ДОПОМОГИ"/>
    <n v="40236036"/>
    <s v="ЛЬВІВСЬКА"/>
    <s v="Україна, 81464, Львівська обл., Самбірський р-н, місто Новий Калинів, ПЛОЩА АВІАЦІЇ, будинок 2"/>
    <n v="0"/>
    <n v="0"/>
    <n v="0"/>
    <n v="0"/>
    <n v="1"/>
  </r>
  <r>
    <s v="ee43660c-6b42-4343-a557-05594e4e7810"/>
    <s v="КОМУНАЛЬНЕ НЕКОМЕРЦІЙНЕ ПІДПРИЄМСТВО &quot;НОВОРОЗДІЛЬСЬКА МІСЬКА ЛІКАРНЯ&quot; НОВОРОЗДІЛЬСЬКОЇ МІСЬКОЇ РАДИ"/>
    <n v="20764314"/>
    <s v="ЛЬВІВСЬКА"/>
    <s v="Україна, 81652, Львівська обл., місто Новий Розділ(пн), ВУЛИЦЯ ВИННИЧЕНКА, будинок 37"/>
    <n v="0"/>
    <n v="0"/>
    <n v="1"/>
    <n v="1"/>
    <n v="1"/>
  </r>
  <r>
    <s v="39f0c5fb-22fe-45ec-b481-d3cf7569544d"/>
    <s v="КОМУНАЛЬНЕ НЕКОМЕРЦІЙНЕ ПІДПРИЄМСТВО &quot;НОВОЯВОРІВСЬКА ЛІКАРНЯ ІМЕНІ ЮРІЯ ЛИПИ&quot; НОВОЯВОРІВСЬКОЇ МІСЬКОЇ РАДИ"/>
    <n v="20763289"/>
    <s v="ЛЬВІВСЬКА"/>
    <s v="Україна, 81053, Львівська обл., Яворівський р-н, місто Новояворівськ, ВУЛИЦЯ ШЕВЧЕНКА, будинок 18"/>
    <n v="0"/>
    <n v="0"/>
    <n v="1"/>
    <n v="1"/>
    <n v="1"/>
  </r>
  <r>
    <s v="87256a6d-1829-427e-96fc-e5867aa143bb"/>
    <s v="КОМУНАЛЬНЕ ПІДПРИЄМСТВО ПЕРЕМИШЛЯНСЬКА ЦЕНТРАЛЬНА РАЙОННА ЛІКАРНЯ"/>
    <n v="1996504"/>
    <s v="ЛЬВІВСЬКА"/>
    <s v="Україна, 81200, Львівська обл., Перемишлянський р-н, місто Перемишляни, ВУЛ. ГАЛИЦЬКА, будинок 12"/>
    <n v="0"/>
    <n v="0"/>
    <n v="1"/>
    <n v="1"/>
    <n v="1"/>
  </r>
  <r>
    <s v="b6a5fd66-8bf5-4127-a44b-7776873a7f5d"/>
    <s v="КОМУНАЛЬНЕ НЕКОМЕРЦІЙНЕ ПІДПРИЄМСТВО ПУСТОМИТІВСЬКОЇ РАЙОННОЇ РАДИ &quot;ПУСТОМИТІВСЬКА ЦЕНТРАЛЬНА РАЙОННА ЛІКАРНЯ&quot;"/>
    <n v="1998035"/>
    <s v="ЛЬВІВСЬКА"/>
    <s v="Україна, 81100, Львівська обл., Пустомитівський р-н, місто Пустомити, ВУЛИЦЯ ГРУШЕВСЬКОГО, будинок 7"/>
    <n v="0"/>
    <n v="0"/>
    <n v="2"/>
    <n v="2"/>
    <n v="2"/>
  </r>
  <r>
    <s v="6fa70497-284f-4715-9274-1b0f1f9c457f"/>
    <s v="Комунальне некомерційне підприємство &quot;Рава-Руська лікарня&quot; Рава-Руської міської ради Львівського району Львівської області"/>
    <n v="20763941"/>
    <s v="ЛЬВІВСЬКА"/>
    <s v="Україна, 80316, Львівська обл., Жовківський р-н, місто Рава-Руська, ВУЛИЦЯ ГРУШЕВСЬКОГО, будинок 120"/>
    <n v="0"/>
    <n v="0"/>
    <n v="0"/>
    <n v="0"/>
    <n v="1"/>
  </r>
  <r>
    <s v="c9ded0c9-3690-4228-a2c0-c5e94dd27ca8"/>
    <s v="КОМУНАЛЬНЕ НЕКОМЕРЦІЙНЕ ПІДПРИЄМСТВО &quot;РАДЕХІВСЬКА ЦЕНТРАЛЬНА РАЙОННА ЛІКАРНЯ&quot; РАДЕХІВСЬКОЇ МІСЬКОЇ РАДИ ЛЬВІВСЬКОЇ ОБЛАСТІ"/>
    <n v="1998101"/>
    <s v="ЛЬВІВСЬКА"/>
    <s v="Україна, 80200, Львівська обл., Радехівський р-н, місто Радехів, ВУЛИЦЯ ЛЬВІВСЬКА, будинок 8"/>
    <n v="0"/>
    <n v="0"/>
    <n v="1"/>
    <n v="1"/>
    <n v="1"/>
  </r>
  <r>
    <s v="18791c31-3281-4e5a-9ea5-2eef9a6fe18e"/>
    <s v="КОМУНАЛЬНЕ НЕКОМЕРЦІЙНЕ ПІДПРИЄМСТВО &quot;ЦЕНТР ПЕРВИННОЇ МЕДИКО-САНІТАРНОЇ ДОПОМОГИ САМБІРСЬКОЇ МІСЬКОЇ РАДИ&quot;"/>
    <n v="41160010"/>
    <s v="ЛЬВІВСЬКА"/>
    <s v="Україна, 81400, Львівська обл., місто Самбір, ВУЛ.ЧАЙКОВСЬКОГО, будинок 12"/>
    <n v="0"/>
    <n v="0"/>
    <n v="1"/>
    <n v="1"/>
    <n v="1"/>
  </r>
  <r>
    <s v="4a49767f-a2b5-4619-a413-526c765fbea4"/>
    <s v="КОМУНАЛЬНЕ НЕКОМЕРЦІЙНЕ ПІДПРИЄМСТВО САМБІРСЬКОЇ МІСЬКОЇ РАДИ ТА САМБІРСЬКОЇ РАЙОННОЇ РАДИ &quot;САМБІРСЬКА ЦЕНТРАЛЬНА РАЙОННА ЛІКАРНЯ&quot;"/>
    <n v="1997461"/>
    <s v="ЛЬВІВСЬКА"/>
    <s v="Україна, 81400, Львівська обл., місто Самбір, ВУЛИЦЯ ШПИТАЛЬНА, будинок 14"/>
    <n v="1"/>
    <n v="1"/>
    <n v="1"/>
    <n v="1"/>
    <n v="1"/>
  </r>
  <r>
    <s v="6fb6517e-21aa-4b97-bb0e-0b91f9adcd2e"/>
    <s v="КОМУНАЛЬНЕ НЕКОМЕРЦІЙНЕ ПІДПРИЄМСТВО &quot;СКОЛІВСЬКИЙ ЦЕНТР ПЕРВИННОЇ МЕДИЧНОЇ ДОПОМОГИ&quot; СКОЛІВСЬКОЇ МІСЬКОЇ РАДИ"/>
    <n v="42140021"/>
    <s v="ЛЬВІВСЬКА"/>
    <s v="Україна, 82600, Львівська обл., Сколівський р-н, місто Сколе, ВУЛИЦЯ ГЕРОЯ ОЛЕГА УШНЕВИЧА, будинок 29"/>
    <n v="0"/>
    <n v="0"/>
    <n v="0"/>
    <n v="0"/>
    <n v="1"/>
  </r>
  <r>
    <s v="f4779367-fc63-44b4-b580-5c63769f023a"/>
    <s v="КОМУНАЛЬНЕ НЕКОМЕРЦІЙНЕ ПІДПРИЄМСТВО СЛАВСЬКОЇ СЕЛИЩНОЇ РАДИ &quot;СЛАВСЬКА МІСЬКА ЛІКАРНЯ&quot;"/>
    <n v="20764716"/>
    <s v="ЛЬВІВСЬКА"/>
    <s v="Україна, 82660, Львівська обл., Сколівський р-н, селище міського типу Славське, ВУЛИЦЯ АРХАНГЕЛЬСЬКОГО, будинок 5"/>
    <n v="0"/>
    <n v="0"/>
    <n v="0"/>
    <n v="0"/>
    <n v="1"/>
  </r>
  <r>
    <s v="f86b4bb0-8516-4734-949c-cae57d9a4b70"/>
    <s v="КОМУНАЛЬНЕ НЕКОМЕРЦІЙНЕ ПІДПРИЄМСТВО &quot;СОКАЛЬСЬКА РАЙОННА ЛІКАРНЯ&quot; СОКАЛЬСЬКОЇ МІСЬКОЇ РАДИ ЛЬВІВСЬКОЇ ОБЛАСТІ"/>
    <n v="1997248"/>
    <s v="ЛЬВІВСЬКА"/>
    <s v="Україна, 80001, Львівська обл., Сокальський р-н, місто Сокаль, ВУЛИЦЯ Я.МУДРОГО, будинок 26"/>
    <n v="0"/>
    <n v="0"/>
    <n v="1"/>
    <n v="1"/>
    <n v="1"/>
  </r>
  <r>
    <s v="280adcdf-dcd7-4aa0-9a6b-fc5c4248885a"/>
    <s v="КОМУНАЛЬНЕ НЕКОМЕРЦІЙНЕ ПІДПРИЄМСТВО СТАРОСАМБІРСЬКОЇ МІСЬКОЇ РАДИ &quot;СТАРОСАМБІРСЬКИЙ ЦЕНТР ПЕРВИННОЇ МЕДИЧНОЇ ДОПОМОГИ&quot;"/>
    <n v="42428764"/>
    <s v="ЛЬВІВСЬКА"/>
    <s v="Україна, 82000, Львівська обл., Старосамбірський р-н, місто Старий Самбір, ВУЛ. Л. ГАЛИЦЬКОГО, будинок 86, КАБ. 22"/>
    <n v="0"/>
    <n v="0"/>
    <n v="1"/>
    <n v="1"/>
    <n v="1"/>
  </r>
  <r>
    <s v="ffb61f48-8da2-45ff-9936-c30fbd973c0a"/>
    <s v="КОМУНАЛЬНЕ НЕКОМЕРЦІЙНЕ ПІДПРИЄМСТВО СТРИЙСЬКОЇ МІСЬКОЇ РАДИ &quot;СТРИЙСЬКА ЦЕНТРАЛЬНА РАЙОННА ЛІКАРНЯ&quot;"/>
    <n v="13802089"/>
    <s v="ЛЬВІВСЬКА"/>
    <s v="Україна, 82400, Львівська обл., місто Стрий, ВУЛИЦЯ ОЛЬГИ БАСАРАБ, будинок 15"/>
    <n v="1"/>
    <n v="1"/>
    <n v="1"/>
    <n v="1"/>
    <n v="1"/>
  </r>
  <r>
    <s v="3e73c70e-fff9-47b6-846b-01f5b9867ce5"/>
    <s v="КОМУНАЛЬНЕ НЕКОМЕРЦІЙНЕ ПІДПРИЄМСТВО &quot;ЦЕНТР ПЕРВИННОЇ МЕДИКО-САНІТАРНОЇ ДОПОМОГИ М. СТРИЯ&quot;"/>
    <n v="42224043"/>
    <s v="ЛЬВІВСЬКА"/>
    <s v="Україна, 82400, Львівська обл., місто Стрий, ВУЛИЦЯ ОХРИМОВИЧА, будинок 6"/>
    <n v="0"/>
    <n v="0"/>
    <n v="1"/>
    <n v="1"/>
    <n v="1"/>
  </r>
  <r>
    <s v="03261781-bc3b-49c8-9a35-b7858c3a01c3"/>
    <s v="КОМУНАЛЬНЕ НЕКОМЕРЦІЙНЕ ПІДПРИЄМСТВО &quot;СУДОВОВИШНЯНСЬКИЙ ЦЕНТР ПЕРВИННОЇ МЕДИКО-САНІТАРНОЇ ДОПОМОГИ&quot; СУДОВОВИШНЯНСЬКОЇ МІСЬКОЇ РАДИ ЛЬВІВСЬКОЇ ОБЛАСТІ"/>
    <n v="41136480"/>
    <s v="ЛЬВІВСЬКА"/>
    <s v="Україна, 81340, Львівська обл., Мостиський р-н, місто Судова Вишня, ВУЛИЦЯ САГАЙДАЧНОГО, будинок 5"/>
    <n v="0"/>
    <n v="0"/>
    <n v="0"/>
    <n v="0"/>
    <n v="1"/>
  </r>
  <r>
    <s v="29e68503-7afa-4d6e-8f7c-c3bdaf24f7f1"/>
    <s v="КОМУНАЛЬНЕ НЕКОМЕРЦІЙНЕ ПІДПРИЄМСТВО &quot;ТРУСКАВЕЦЬКА МІСЬКА ЛІКАРНЯ&quot; ТРУСКАВЕЦЬКОЇ МІСЬКОЇ РАДИ"/>
    <n v="1984228"/>
    <s v="ЛЬВІВСЬКА"/>
    <s v="Україна, 82200, Львівська обл., місто Трускавець, ВУЛИЦЯ ДАНИЛИШИНИХ, будинок 62"/>
    <n v="0"/>
    <n v="0"/>
    <n v="1"/>
    <n v="1"/>
    <n v="1"/>
  </r>
  <r>
    <s v="ad229a7d-9bfe-4cf9-9196-4c7fc91f8c5e"/>
    <s v="КОМУНАЛЬНЕ НЕКОМЕРЦІЙНЕ ПІДПРИЄМСТВО &quot;ТУРКІВСЬКИЙ ЦЕНТР ПЕРВИННОЇ МЕДИКО-САНІТАРНОЇ ДОПОМОГИ&quot; ТУРКІВСЬКОЇ МІСЬКОЇ РАДИ САМБІРСЬКОГО РАЙОНУ ЛЬВІВСЬКОЇ ОБЛАСТІ"/>
    <n v="42448068"/>
    <s v="ЛЬВІВСЬКА"/>
    <s v="Україна, 82500, Львівська обл., Турківський р-н, місто Турка, ВУЛИЦЯ СІЧОВИХ СТРІЛЬЦІВ, будинок 108"/>
    <n v="0"/>
    <n v="0"/>
    <n v="1"/>
    <n v="1"/>
    <n v="1"/>
  </r>
  <r>
    <s v="074996fc-88ab-4112-8357-c8200d128ffe"/>
    <s v="КОМУНАЛЬНЕ НЕКОМЕРЦІЙНЕ ПІДПРИЄМСТВО &quot;ХОДОРІВСЬКА МІСЬКА ЛІКАРНЯ&quot; ХОДОРІВСЬКОЇ МІСЬКОЇ РАДИ ЛЬВІВСЬКОЇ ОБЛАСТІ"/>
    <n v="42310851"/>
    <s v="ЛЬВІВСЬКА"/>
    <s v="Україна, 81750, Львівська обл., Жидачівський р-н, місто Ходорів, ВУЛИЦЯ Б.ХМЕЛЬНИЦЬКОГО, будинок 63"/>
    <n v="0"/>
    <n v="0"/>
    <n v="0"/>
    <n v="0"/>
    <n v="1"/>
  </r>
  <r>
    <s v="8a575952-7664-424e-8ab4-cf8c0dca0421"/>
    <s v="КОМУНАЛЬНЕ ПІДПРИЄМСТВО &quot;ЦЕНТР ПЕРВИННОЇ МЕДИКО-САНІТАРНОЇ ДОПОМОГИ М.ЧЕРВОНОГРАДА&quot;"/>
    <n v="41900490"/>
    <s v="ЛЬВІВСЬКА"/>
    <s v="Україна, 80100, Львівська обл., місто Червоноград, ВУЛИЦЯ ІВАСЮКА, будинок 8"/>
    <n v="1"/>
    <n v="1"/>
    <n v="2"/>
    <n v="2"/>
    <n v="2"/>
  </r>
  <r>
    <s v="407cdcdf-7c37-4608-a04c-4938b1e9f703"/>
    <s v="КОМУНАЛЬНЕ НЕКОМЕРЦІЙНЕ ПІДПРИЄМСТВО &quot;АМБУЛАТОРІЯ ЗАГАЛЬНОЇ ПРАКТИКИ СІМЕЙНОЇ МЕДИЦИНИ ПІДБЕРІЗЦІВСЬКОЇ СІЛЬСЬКОЇ РАДИ ПУСТОМИТІВСЬКОГО РАЙОНУ ЛЬВІВСЬКОЇ ОБЛАСТІ&quot;"/>
    <n v="41850775"/>
    <s v="ЛЬВІВСЬКА"/>
    <s v="Україна, 81145, Львівська обл., Пустомитівський р-н, село Чижиків, ВУЛИЦЯ МЕДИЧНА, будинок 1"/>
    <n v="0"/>
    <n v="0"/>
    <n v="0"/>
    <n v="0"/>
    <n v="1"/>
  </r>
  <r>
    <s v="6ba2927b-40f3-4777-9f2f-f9e8b8f621f7"/>
    <s v="Комунальне некомерційне підприємство Яворівської міської ради Львівської області &quot;Яворівська центральна районна лікарня&quot;"/>
    <n v="22398210"/>
    <s v="ЛЬВІВСЬКА"/>
    <s v="Україна, 81000, Львівська обл., Яворівський р-н, місто Яворів, ВУЛИЦЯ ЛОЗИНСЬКОГО, будинок 4"/>
    <n v="0"/>
    <n v="0"/>
    <n v="1"/>
    <n v="1"/>
    <n v="1"/>
  </r>
  <r>
    <s v="0b6b005b-ff50-4d6f-b62c-44db346d3d20"/>
    <s v="КОМУНАЛЬНЕ НЕКОМЕРЦІЙНЕ ПІДПРИЄМСТВО &quot;КОНСУЛЬТАТИВНО-ДІАГНОСТИЧНИЙ ЦЕНТР ДИТЯЧИЙ ДНІПРОВСЬКОГО РАЙОНУ М. КИЄВА&quot;"/>
    <n v="2125763"/>
    <s v="М.КИЇВ"/>
    <s v="Україна, 02098, місто Київ, ПРОСПЕКТ П. ТИЧИНИ, будинок 12"/>
    <n v="0"/>
    <n v="0"/>
    <n v="1"/>
    <n v="1"/>
    <n v="2"/>
  </r>
  <r>
    <s v="9030b577-bd4c-42f1-b308-7bb1bb4db017"/>
    <s v="КОМУНАЛЬНЕ НЕКОМЕРЦІЙНЕ ПІДПРИЄМСТВО &quot;КИЇВСЬКА МІСЬКА КЛІНІЧНА ЛІКАРНЯ №2&quot; ВИКОНАВЧОГО ОРГАНУ КИЇВСЬКОЇ МІСЬКОЇ РАДИ (КИЇВСЬКОЇ МІСЬКОЇ ДЕРЖАВНОЇ АДМІНІСТРАЦІЇ)"/>
    <n v="25637595"/>
    <s v="М.КИЇВ"/>
    <s v="Україна, 02094, місто Київ, ВУЛИЦЯ КРАКІВСЬКА, будинок 13"/>
    <n v="0"/>
    <n v="0"/>
    <n v="1"/>
    <n v="1"/>
    <n v="1"/>
  </r>
  <r>
    <s v="a28fd996-50ed-4e63-8209-b6e526f36d46"/>
    <s v="КОМУНАЛЬНЕ НЕКОМЕРЦІЙНЕ ПІДПРИЄМСТВО &quot;ЦЕНТР ПЕРВИННОЇ МЕДИКО-САНІТАРНОЇ ДОПОМОГИ № 1&quot; ДЕСНЯНСЬКОГО РАЙОНУ М. КИЄВА"/>
    <n v="2064116"/>
    <s v="М.КИЇВ"/>
    <s v="Україна, 02222, місто Київ, ПРОСПЕКТ МАЯКОВСЬКОГО, будинок 32 Б"/>
    <n v="0"/>
    <n v="0"/>
    <n v="0"/>
    <n v="0"/>
    <n v="1"/>
  </r>
  <r>
    <s v="d362ac23-3212-4d33-8e2e-a8d2e07b21af"/>
    <s v="КОМУНАЛЬНЕ НЕКОМЕРЦІЙНЕ ПІДПРИЄМСТВО &quot;КИЇВСЬКА МІСЬКА СТУДЕНТСЬКА ПОЛІКЛІНІКА&quot; ВИКОНАВЧОГО ОРГАНУ КИЇВСЬКОЇ МІСЬКОЇ РАДИ (КИЇВСЬКОЇ МІСЬКОЇ ДЕРЖАВНОЇ АДМІНІСТРАЦІЇ)"/>
    <n v="2125800"/>
    <s v="М.КИЇВ"/>
    <s v="Україна, 03056, місто Київ, ВУЛИЦЯ  ПОЛІТЕХНІЧНА, будинок 25/29"/>
    <n v="2"/>
    <n v="2"/>
    <n v="2"/>
    <n v="2"/>
    <n v="2"/>
  </r>
  <r>
    <s v="8a1e2224-e1b0-4691-8ae5-7719b607c263"/>
    <s v="КОМУНАЛЬНЕ НЕКОМЕРЦІЙНЕ ПІДПРИЄМСТВО &quot;КОНСУЛЬТАТИВНО-ДІАГНОСТИЧНИЙ ЦЕНТР №1 ДАРНИЦЬКОГО РАЙОНУ М. КИЄВА&quot;"/>
    <n v="1280970"/>
    <s v="М.КИЇВ"/>
    <s v="Україна, 02091, місто Київ, ВУЛИЦЯ ВЕРБИЦЬКОГО, будинок 5"/>
    <n v="1"/>
    <n v="1"/>
    <n v="1"/>
    <n v="1"/>
    <n v="2"/>
  </r>
  <r>
    <s v="13354636-fa05-47cc-845a-58105b947c1c"/>
    <s v="КОМУНАЛЬНЕ НЕКОМЕРЦІЙНЕ ПІДПРИЄМСТВО &quot;ДИТЯЧА КЛІНІЧНА ЛІКАРНЯ № 3 СОЛОМ’ЯНСЬКОГО РАЙОНУ МІСТА КИЄВА&quot; ВИКОНАВЧОГО ОРГАНУ КИЇВСЬКОЇ МІСЬКОЇ РАДИ (КИЇВСЬКОЇ МІСЬКОЇ ДЕРЖАВНОЇ АДМІНІСТРАЦІЇ)"/>
    <n v="1993747"/>
    <s v="М.КИЇВ"/>
    <s v="Україна, 03151, місто Київ, ВУЛИЦЯ ВОЛИНСЬКА, будинок 21"/>
    <n v="0"/>
    <n v="0"/>
    <n v="1"/>
    <n v="1"/>
    <n v="1"/>
  </r>
  <r>
    <s v="fd5c5cd0-c04c-4014-90b6-31a195f9d711"/>
    <s v="КОМУНАЛЬНЕ НЕКОМЕРЦІЙНЕ ПІДПРИЄМСТВО &quot;КИЇВСЬКА МІСЬКА КЛІНІЧНА ЛІКАРНЯ №8&quot; ВИКОНАВЧОГО ОРГАНУ КИЇВСЬКОЇ МІСЬКОЇ РАДИ (КИЇВСЬКОЇ МІСЬКОЇ ДЕРЖАВНОЇ АДМІНІСТРАЦІЇ)"/>
    <n v="5497146"/>
    <s v="М.КИЇВ"/>
    <s v="Україна, 04159, місто Київ, ВУЛИЦЯ ЮРІЯ КОНДРАТЮКА, будинок 8"/>
    <n v="0"/>
    <n v="0"/>
    <n v="1"/>
    <n v="1"/>
    <n v="1"/>
  </r>
  <r>
    <s v="92fc5458-81a1-4447-b199-7338e56e367e"/>
    <s v="КОМУНАЛЬНЕ НЕКОМЕРЦІЙНЕ ПІДПРИЄМСТВО &quot;КОНСУЛЬТАТИВНО-ДІАГНОСТИЧНИЙ ЦЕНТР&quot; СОЛОМ'ЯНСЬКОГО РАЙОНУ М.КИЄВА"/>
    <n v="4593340"/>
    <s v="М.КИЇВ"/>
    <s v="Україна, 03067, місто Київ, ВУЛИЦЯ ГАРМАТНА , будинок 36"/>
    <n v="1"/>
    <n v="1"/>
    <n v="1"/>
    <n v="1"/>
    <n v="1"/>
  </r>
  <r>
    <s v="01bb80f5-49ff-47fa-b3ab-ad7ad3d9d197"/>
    <s v="КОМУНАЛЬНЕ НЕКОМЕРЦІЙНЕ ПІДПРИЄМСТВО &quot;ДИТЯЧА КЛІНІЧНА ЛІКАРНЯ № 9 ПОДІЛЬСЬКОГО РАЙОНУ МІСТА КИЄВА&quot; ВИКОНАВЧОГО ОРГАНУ КИЇВСЬКОЇ МІСЬКОЇ РАДИ (КИЇВСЬКОЇ МІСЬКОЇ ДЕРЖАВНОЇ АДМІНІСТРАЦІЇ)"/>
    <n v="5492290"/>
    <s v="М.КИЇВ"/>
    <s v="Україна, 04073, місто Київ, ВУЛИЦЯ КОПИЛІВСЬКА, будинок 1/7"/>
    <n v="0"/>
    <n v="0"/>
    <n v="1"/>
    <n v="1"/>
    <n v="2"/>
  </r>
  <r>
    <s v="40b924d4-07d8-4f47-a64f-b102fcab392e"/>
    <s v="КОМУНАЛЬНЕ НЕКОМЕРЦІЙНЕ ПІДПРИЄМСТВО &quot;КИЇВСЬКА МІСЬКА КЛІНІЧНА ЛІКАРНЯ № 11&quot; ВИКОНАВЧОГО ОРГАНУ КИЇВСЬКОЇ МІСЬКОЇ РАДИ (КИЇВСЬКОЇ МІСЬКОЇ ДЕРЖАВНОЇ АДМІНІСТРАЦІЇ)"/>
    <n v="1110765"/>
    <s v="М.КИЇВ"/>
    <s v="Україна, 02092, місто Київ, ВУЛИЦЯ РОГОЗІВСЬКА, будинок 6"/>
    <n v="0"/>
    <n v="0"/>
    <n v="1"/>
    <n v="1"/>
    <n v="1"/>
  </r>
  <r>
    <s v="df35382b-182a-4eaf-900a-9f7dfa6d9e74"/>
    <s v="КОМУНАЛЬНЕ НЕКОМЕРЦІЙНЕ ПІДПРИЄМСТВО &quot;ДИТЯЧА КЛІНІЧНА ЛІКАРНЯ № 5 СВЯТОШИНСЬКОГО РАЙОНУ МІСТА КИЄВА&quot; ВИКОНАВЧОГО ОРГАНУ КИЇВСЬКОЇ МІСЬКОЇ РАДИ (КИЇВСЬКОЇ МІСЬКОЇ ДЕРЖАВНОЇ АДМІНІСТРАЦІЇ)"/>
    <n v="185011"/>
    <s v="М.КИЇВ"/>
    <s v="Україна, 03142, місто Київ, БУЛЬВАР АКАДЕМІКА ВЕРНАДСЬКОГО, будинок 53"/>
    <n v="0"/>
    <n v="0"/>
    <n v="1"/>
    <n v="1"/>
    <n v="1"/>
  </r>
  <r>
    <s v="97c71254-4274-44fb-9277-755425743c13"/>
    <s v="КОМУНАЛЬНЕ НЕКОМЕРЦІЙНЕ ПІДПРИЄМСТВО &quot;КИЇВСЬКА МІСЬКА ДИТЯЧА КЛІНІЧНА ЛІКАРНЯ № 2&quot; ВИКОНАВЧОГО ОРГАНУ КИЇВСЬКОЇ МІСЬКОЇ РАДИ (КИЇВСЬКОЇ МІСЬКОЇ ДЕРЖАВНОЇ АДМІНІСТРАЦІЇ)"/>
    <n v="5415941"/>
    <s v="М.КИЇВ"/>
    <s v="Україна, 02125, місто Київ, ПРОСПЕКТ АЛІШЕРА НАВОЇ, будинок 3"/>
    <n v="0"/>
    <n v="0"/>
    <n v="1"/>
    <n v="1"/>
    <n v="1"/>
  </r>
  <r>
    <s v="a8fe0892-eeaa-4577-ab15-5572bc95a501"/>
    <s v="КОМУНАЛЬНЕ НЕКОМЕРЦІЙНЕ ПІДПРИЄМСТВО &quot;КИЇВСЬКИЙ МІСЬКИЙ ДИТЯЧИЙ ДІАГНОСТИЧНИЙ ЦЕНТР&quot; ВИКОНАВЧОГО ОРГАНУ КИЇВСЬКОЇ МІСЬКОЇ РАДИ  (КИЇВСЬКОЇ МІСЬКОЇ ДЕРЖАВНОЇ АДМІНІСТРАЦІЇ)"/>
    <n v="37745469"/>
    <s v="М.КИЇВ"/>
    <s v="Україна, 02081, місто Київ, ВУЛИЦЯ УРЛІВСЬКА, будинок 13"/>
    <n v="0"/>
    <n v="0"/>
    <n v="1"/>
    <n v="1"/>
    <n v="2"/>
  </r>
  <r>
    <s v="0526a5ac-84cb-43db-8cd7-97c29e8a9b92"/>
    <s v="КОМУНАЛЬНЕ НЕКОМЕРЦІЙНЕ ПІДПРИЄМСТВО &quot;КОНСУЛЬТАТИВНО-ДІАГНОСТИЧНИЙ ЦЕНТР&quot; ГОЛОСІЇВСЬКОГО РАЙОНУ М. КИЄВА"/>
    <n v="25695724"/>
    <s v="М.КИЇВ"/>
    <s v="Україна, 03039, місто Київ, ПРОСПЕКТ ГОЛОСІЇВСЬКИЙ, будинок 59 А"/>
    <n v="1"/>
    <n v="1"/>
    <n v="1"/>
    <n v="1"/>
    <n v="2"/>
  </r>
  <r>
    <s v="4f459f22-d172-44b9-bc26-41e89b5b9764"/>
    <s v="КОМУНАЛЬНЕ НЕКОМЕРЦІЙНЕ ПІДПРИЄМСТВО &quot;ДИТЯЧА КЛІНІЧНА ЛІКАРНЯ № 6 ШЕВЧЕНКІВСЬКОГО РАЙОНУ МІСТА КИЄВА&quot; ВИКОНАВЧОГО ОРГАНУ КИЇВСЬКОЇ МІСЬКОЇ РАДИ (КИЇВСЬКОЇ МІСЬКОЇ ДЕРЖАВНОЇ АДМІНІСТРАЦІЇ)"/>
    <n v="26387019"/>
    <s v="М.КИЇВ"/>
    <s v="Україна, 01004, місто Київ, ВУЛИЦЯ ТЕРЕЩЕНКІВСЬКА, будинок 23-25/10"/>
    <n v="0"/>
    <n v="0"/>
    <n v="1"/>
    <n v="1"/>
    <n v="1"/>
  </r>
  <r>
    <s v="d3b4f5a9-c128-4170-8010-e4f85072d012"/>
    <s v="КОМУНАЛЬНЕ НЕКОМЕРЦІЙНЕ ПІДПРИЄМСТВО &quot;КОНСУЛЬТАТИВНО-ДІАГНОСТИЧНИЙ ЦЕНТР №2 ДАРНИЦЬКОГО РАЙОНУ М. КИЄВА&quot;"/>
    <n v="26064374"/>
    <s v="М.КИЇВ"/>
    <s v="Україна, 02091, місто Київ, ХАРКІВСЬКЕ ШОСЕ, будинок 121"/>
    <n v="1"/>
    <n v="1"/>
    <n v="1"/>
    <n v="1"/>
    <n v="2"/>
  </r>
  <r>
    <s v="c39ff63d-3afd-4be8-bb5d-910483cde0e2"/>
    <s v="КОМУНАЛЬНЕ НЕКОМЕРЦІЙНЕ ПІДПРИЄМСТВО &quot;КИЇВСЬКА МІСЬКА КЛІНІЧНА ЛІКАРНЯ №5&quot; ВИКОНАВЧОГО ОРГАНУ КИЇВСЬКОЇ МІСЬКОЇ РАДИ (КИЇВСЬКОЇ МІСЬКОЇ ДЕРЖАВНОЇ АДМІНІСТРАЦІЇ)"/>
    <n v="185028"/>
    <s v="М.КИЇВ"/>
    <s v="Україна, 03115, місто Київ, ВУЛИЦЯ ВІДПОЧИНКУ, будинок 11"/>
    <n v="0"/>
    <n v="0"/>
    <n v="1"/>
    <n v="1"/>
    <n v="1"/>
  </r>
  <r>
    <s v="362de168-a861-4afc-9410-73a653e2aed2"/>
    <s v="КОМУНАЛЬНЕ НЕКОМЕРЦІЙНЕ ПІДПРИЄМСТВО &quot;КОНСУЛЬТАТИВНО-ДІАГНОСТИЧНИЙ ЦЕНТР&quot; ШЕВЧЕНКІВСЬКОГО РАЙОНУ МІСТА КИЄВА"/>
    <n v="38947811"/>
    <s v="М.КИЇВ"/>
    <s v="Україна, 01032, місто Київ, ВУЛИЦЯ САКСАГАНСЬКОГО, будинок 100"/>
    <n v="1"/>
    <n v="1"/>
    <n v="1"/>
    <n v="1"/>
    <n v="2"/>
  </r>
  <r>
    <s v="d19a3990-187d-41c0-8745-aeb513a0d22e"/>
    <s v="КОМУНАЛЬНЕ НЕКОМЕРЦІЙНЕ ПІДПРИЄМСТВО &quot;КОНСУЛЬТАТИВНО-ДІАГНОСТИЧНИЙ ЦЕНТР&quot; ПОДІЛЬСЬКОГО РАЙОНУ М.КИЄВА"/>
    <n v="26199200"/>
    <s v="М.КИЇВ"/>
    <s v="Україна, 04074, місто Київ, ВУЛИЦЯ МОСТИЦЬКА, будинок 9"/>
    <n v="1"/>
    <n v="1"/>
    <n v="1"/>
    <n v="1"/>
    <n v="2"/>
  </r>
  <r>
    <s v="b995e7dd-e7b6-43f0-848b-7d8f1aa34d70"/>
    <s v="КОМУНАЛЬНЕ НЕКОМЕРЦІЙНЕ ПІДПРИЄМСТВО &quot;ЦЕНТР ПЕРВИННОЇ МЕДИКО-САНІТАРНОЇ ДОПОМОГИ № 2&quot; ПОДІЛЬСЬКОГО РАЙОНУ М.КИЄВА"/>
    <n v="38946192"/>
    <s v="М.КИЇВ"/>
    <s v="Україна, 04215, місто Київ, ПРОСПЕКТ СВОБОДИ, будинок 22"/>
    <n v="1"/>
    <n v="1"/>
    <n v="1"/>
    <n v="1"/>
    <n v="1"/>
  </r>
  <r>
    <s v="3ff1eb7d-c4cf-4cd6-becb-7583064ea659"/>
    <s v="КОМУНАЛЬНЕ НЕКОМЕРЦІЙНЕ ПІДПРИЄМСТВО &quot;КОНСУЛЬТАТИВНО-ДІАГНОСТИЧНИЙ ЦЕНТР ДНІПРОВСЬКОГО РАЙОНУ М. КИЄВА&quot;"/>
    <n v="26188952"/>
    <s v="М.КИЇВ"/>
    <s v="Україна, 02002, місто Київ, ВУЛИЦЯ МИТРОПОЛИТА АНДРЕЯ ШЕПТИЦЬКОГО, будинок 5"/>
    <n v="1"/>
    <n v="1"/>
    <n v="1"/>
    <n v="1"/>
    <n v="2"/>
  </r>
  <r>
    <s v="305ee561-8a80-4960-a79c-df855b544376"/>
    <s v="КОМУНАЛЬНЕ НЕКОМЕРЦІЙНЕ ПІДПРИЄМСТВО &quot;КОНСУЛЬТАТИВНО-ДІАГНОСТИЧНИЙ ЦЕНТР&quot; ПЕЧЕРСЬКОГО РАЙОНУ М.КИЄВА"/>
    <n v="26188567"/>
    <s v="М.КИЇВ"/>
    <s v="Україна, 01103, місто Київ, ВУЛИЦЯ ПРОФЕСОРА ПІДВИСОЦЬКОГО, будинок 13"/>
    <n v="1"/>
    <n v="1"/>
    <n v="1"/>
    <n v="1"/>
    <n v="2"/>
  </r>
  <r>
    <s v="4a05e47a-4396-4996-9a82-81bafd0d7383"/>
    <s v="КОМУНАЛЬНЕ НЕКОМЕРЦІЙНЕ ПІДПРИЄМСТВО &quot;ЦЕНТР ПЕРВИННОЇ МЕДИКО-САНІТАРНОЇ ДОПОМОГИ&quot; ПЕЧЕРСЬКОГО РАЙОНУ М. КИЄВА"/>
    <n v="26188550"/>
    <s v="М.КИЇВ"/>
    <s v="Україна, 01010, місто Київ, ВУЛИЦЯ ІВАНА МАЗЕПИ, будинок 2"/>
    <n v="1"/>
    <n v="1"/>
    <n v="1"/>
    <n v="1"/>
    <n v="1"/>
  </r>
  <r>
    <s v="f35e0031-5ca2-4b6d-8016-a6841f641750"/>
    <s v="КОМУНАЛЬНЕ НЕКОМЕРЦІЙНЕ ПІДПРИЄМСТВО &quot;КОНСУЛЬТАТИВНО-ДІАГНОСТИЧНИЙ ЦЕНТР ДИТЯЧИЙ ДАРНИЦЬКОГО РАЙОНУ М. КИЄВА&quot;"/>
    <n v="26188248"/>
    <s v="М.КИЇВ"/>
    <s v="Україна, 02091, місто Київ, ВУЛИЦЯ ТРОСТЯНЕЦЬКА, будинок 8-Д"/>
    <n v="0"/>
    <n v="0"/>
    <n v="1"/>
    <n v="1"/>
    <n v="2"/>
  </r>
  <r>
    <s v="2b8aa960-f9e7-4865-a902-6ea00bb262aa"/>
    <s v="ТОВАРИСТВО З ОБМЕЖЕНОЮ ВІДПОВІДАЛЬНІСТЮ &quot;ХЕЛСІ ЕНД ХЕПІ&quot;"/>
    <n v="35725498"/>
    <s v="М.КИЇВ"/>
    <s v="Україна, 01033, місто Київ, ВУЛИЦЯ САКСАГАНСЬКОГО, будинок 39-А"/>
    <n v="0"/>
    <n v="0"/>
    <n v="0"/>
    <n v="0"/>
    <n v="1"/>
  </r>
  <r>
    <s v="0dc1c9b5-7f5a-4ff7-a6d3-514d098957b1"/>
    <s v="КОМУНАЛЬНЕ НЕКОМЕРЦІЙНЕ ПІДПРИЄМСТВО &quot;КИЇВСЬКА МІСЬКА КЛІНІЧНА ЛІКАРНЯ №4&quot; ВИКОНАВЧОГО ОРГАНУ КИЇВСЬКОЇ МІСЬКОЇ РАДИ (КИЇВСЬКОЇ МІСЬКОЇ ДЕРЖАВНОЇ АДМІНІСТРАЦІЇ)"/>
    <n v="30212155"/>
    <s v="М.КИЇВ"/>
    <s v="Україна, 03110, місто Київ, ВУЛИЦЯ СОЛОМ’ЯНСЬКА, будинок 17"/>
    <n v="0"/>
    <n v="0"/>
    <n v="1"/>
    <n v="1"/>
    <n v="1"/>
  </r>
  <r>
    <s v="dbce9ce5-daee-4dcd-b213-21587253f311"/>
    <s v="КОМУНАЛЬНЕ НЕКОМЕРЦІЙНЕ ПІДПРИЄМСТВО &quot;КИЇВСЬКИЙ МІСЬКИЙ КОНСУЛЬТАТИВНО-ДІАГНОСТИЧНИЙ ЦЕНТР&quot; ВИКОНАВЧОГО ОРГАНУ КИЇВСЬКОЇ МІСЬКОЇ РАДИ (КИЇВСЬКОЇ МІСЬКОЇ ДЕРЖАВНОЇ АДМІНІСТРАЦІЇ)"/>
    <n v="5395859"/>
    <s v="М.КИЇВ"/>
    <s v="Україна, 04201, місто Київ, ВУЛИЦЯ КОНДРАТЮКА, будинок 6"/>
    <n v="0"/>
    <n v="0"/>
    <n v="1"/>
    <n v="1"/>
    <n v="2"/>
  </r>
  <r>
    <s v="a34518a1-7ba1-4a7d-a44b-25c4081dd2be"/>
    <s v="КОМУНАЛЬНЕ НЕКОМЕРЦІЙНЕ ПІДПРИЄМСТВО &quot;ЦЕНТР ПЕРВИННОЇ МЕДИКО-САНІТАРНОЇ ДОПОМОГИ № 2&quot; ПОДІЛЬСЬКОГО РАЙОНУ М.КИЄВА"/>
    <n v="38946192"/>
    <s v="М.КИЇВ"/>
    <s v="Україна, 04215, місто Київ, ПРОСПЕКТ СВОБОДИ, будинок 22"/>
    <n v="1"/>
    <n v="1"/>
    <n v="1"/>
    <n v="1"/>
    <n v="1"/>
  </r>
  <r>
    <s v="4c0a01c8-8251-4128-ace0-49ad75e29ddb"/>
    <s v="КОМУНАЛЬНЕ НЕКОМЕРЦІЙНЕ ПІДПРИЄМСТВО &quot;КИЇВСЬКА МІСЬКА КЛІНІЧНА ЛІКАРНЯ №6&quot; ВИКОНАВЧОГО ОРГАНУ КИЇВСЬКОЇ МІСЬКОЇ РАДИ (КИЇВСЬКОЇ МІСЬКОЇ ДЕРЖАВНОЇ АДМІНІСТРАЦІЇ)"/>
    <n v="25680355"/>
    <s v="М.КИЇВ"/>
    <s v="Україна, 03680, місто Київ, ПРОСПЕКТ ЛЮБОМИРА ГУЗАРА, будинок 3"/>
    <n v="0"/>
    <n v="0"/>
    <n v="1"/>
    <n v="1"/>
    <n v="1"/>
  </r>
  <r>
    <s v="06f23e71-cd1c-4223-84ae-540bf8dad011"/>
    <s v="КОМУНАЛЬНЕ НЕКОМЕРЦІЙНЕ ПІДПРИЄМСТВО &quot;КИЇВСЬКА МІСЬКА КЛІНІЧНА ЛІКАРНЯ № 7&quot; ВИКОНАВЧОГО ОРГАНУ КИЇВСЬКОЇ МІСЬКОЇ РАДИ (КИЇВСЬКОЇ МІСЬКОЇ ДЕРЖАВНОЇ АДМІНІСТРАЦІЇ)"/>
    <n v="5494840"/>
    <s v="М.КИЇВ"/>
    <s v="Україна, 03179, місто Київ, ВУЛИЦЯ КОТЕЛЬНИКОВА, будинок 95"/>
    <n v="0"/>
    <n v="0"/>
    <n v="1"/>
    <n v="1"/>
    <n v="1"/>
  </r>
  <r>
    <s v="fc4c8d81-c421-45e0-adc4-f6eda142a5f9"/>
    <s v="КОМУНАЛЬНЕ НЕКОМЕРЦІЙНЕ ПІДПРИЄМСТВО &quot;КОНСУЛЬТАТИВНО-ДІАГНОСТИЧНИЙ ЦЕНТР&quot; ДЕСНЯНСЬКОГО РАЙОНУ М. КИЄВА"/>
    <n v="26188308"/>
    <s v="М.КИЇВ"/>
    <s v="Україна, 02232, місто Київ, ВУЛИЦЯ ЗАКРЕВСЬКОГО, будинок 81/1"/>
    <n v="1"/>
    <n v="1"/>
    <n v="1"/>
    <n v="1"/>
    <n v="2"/>
  </r>
  <r>
    <s v="2c03d0ec-baf4-4268-ade9-aa227c57bb18"/>
    <s v="КОМУНАЛЬНЕ НЕКОМЕРЦІЙНЕ ПІДПРИЄМСТВО  &quot;КОНСУЛЬТАТИВНО-ДІАГНОСТИЧНИЙ ЦЕНТР&quot; СВЯТОШИНСЬКОГО РАЙОНУ М. КИЄВА"/>
    <n v="26199401"/>
    <s v="М.КИЇВ"/>
    <s v="Україна, 03134, місто Київ, ВУЛ. СИМИРЕНКА, будинок 10"/>
    <n v="1"/>
    <n v="1"/>
    <n v="1"/>
    <n v="1"/>
    <n v="2"/>
  </r>
  <r>
    <s v="7eccb5d1-97db-40ab-a8f2-842edea3f4b7"/>
    <s v="КОМУНАЛЬНЕ НЕКОМЕРЦІЙНЕ ПІДПРИЄМСТВО &quot;ОЛЕКСАНДРІВСЬКА КЛІНІЧНА ЛІКАРНЯ М. КИЄВА&quot; ВИКОНАВЧОГО ОРГАНУ КИЇВСЬКОЇ МІСЬКОЇ РАДИ (КИЇВСЬКОЇ МІСЬКОЇ ДЕРЖАВНОЇ АДМІНІСТРАЦІЇ)"/>
    <n v="1994095"/>
    <s v="М.КИЇВ"/>
    <s v="Україна, 01601, місто Київ, ВУЛИЦЯ ШОВКОВИЧНА, будинок 39/1"/>
    <n v="0"/>
    <n v="0"/>
    <n v="1"/>
    <n v="1"/>
    <n v="1"/>
  </r>
  <r>
    <s v="6fcf793a-e148-470c-935d-9497851015d6"/>
    <s v="КОМУНАЛЬНЕ НЕКОМЕРЦІЙНЕ ПІДПРИЄМСТВО &quot;ДИТЯЧА КЛІНІЧНА ЛІКАРНЯ №4 СОЛОМ'ЯНСЬКОГО РАЙОНУ МІСТА КИЄВА&quot; ВИКОНАВЧОГО ОРГАНУ КИЇВСЬКОЇ МІСЬКОЇ РАДИ (КИЇВСЬКОЇ МІСЬКОЇ ДЕРЖАВНОЇ АДМІНІСТРАЦІЇ)"/>
    <n v="1994037"/>
    <s v="М.КИЇВ"/>
    <s v="Україна, 03126, місто Київ, ПРОСПЕКТ ЛЮБОМИРА ГУЗАРА, будинок 3"/>
    <n v="0"/>
    <n v="0"/>
    <n v="1"/>
    <n v="1"/>
    <n v="1"/>
  </r>
  <r>
    <s v="70c1348c-9a70-4a8e-b8b7-bb730c28435b"/>
    <s v="КОМУНАЛЬНЕ НЕКОМЕРЦІЙНЕ ПІДПРИЄМСТВО &quot;КИЇВСЬКА МІСЬКА КЛІНІЧНА ЛІКАРНЯ № 12&quot; ВИКОНАВЧОГО ОРГАНУ КИЇВСЬКОЇ МІСЬКОЇ РАДИ (КИЇВСЬКОЇ МІСЬКОЇ ДЕРЖАВНОЇ АДМІНІСТРАЦІЇ)"/>
    <n v="25680639"/>
    <s v="М.КИЇВ"/>
    <s v="Україна, 01103, місто Київ, ВУЛИЦЯ ПРОФЕСОРА ПІДВИСОЦЬКОГО, будинок 4А"/>
    <n v="0"/>
    <n v="1"/>
    <n v="1"/>
    <n v="1"/>
    <n v="1"/>
  </r>
  <r>
    <s v="50b342a7-9792-4a11-bdbc-74c08181aaaf"/>
    <s v="КОМУНАЛЬНЕ НЕКОМЕРЦІЙНЕ ПІДПРИЄМСТВО &quot;КИЇВСЬКИЙ МІСЬКИЙ КЛІНІЧНИЙ  ЕНДОКРИНОЛОГІЧНИЙ ЦЕНТР&quot; ВИКОНАВЧОГО ОРГАНУ КИЇВСЬКОЇ МІСЬКОЇ РАДИ (КИЇВСЬКОЇ МІСЬКОЇ ДЕРЖАВНОЇ АДМІНІСТРАЦІЇ)"/>
    <n v="1993871"/>
    <s v="М.КИЇВ"/>
    <s v="Україна, 01030, місто Київ, ВУЛИЦЯ РЕЙТАРСЬКА, будинок 22"/>
    <n v="0"/>
    <n v="0"/>
    <n v="1"/>
    <n v="1"/>
    <n v="1"/>
  </r>
  <r>
    <s v="53d368e0-02bb-44d1-9733-592d32f71663"/>
    <s v="КОМУНАЛЬНЕ НЕКОМЕРЦІЙНЕ ПІДПРИЄМСТВО &quot;ДИТЯЧА КЛІНІЧНА ЛІКАРНЯ № 7 ПЕЧЕРСЬКОГО РАЙОНУ МІСТА КИЄВА&quot; ВИКОНАВЧОГО ОРГАНУ КИЇВСЬКОЇ МІСЬКОЇ РАДИ (КИЇВСЬКОЇ МІСЬКОЇ ДЕРЖАВНОЇ АДМІНІСТРАЦІЇ)"/>
    <n v="1993842"/>
    <s v="М.КИЇВ"/>
    <s v="Україна, 01103, місто Київ, ВУЛИЦЯ ПРОФЕСОРА ПІДВИСОЦЬКОГО, будинок 4Б"/>
    <n v="0"/>
    <n v="0"/>
    <n v="1"/>
    <n v="1"/>
    <n v="1"/>
  </r>
  <r>
    <s v="00b3d52f-0d78-487c-b5e4-836dea432925"/>
    <s v="КОМУНАЛЬНЕ НЕКОМЕРЦІЙНЕ ПІДПРИЄМСТВО &quot;КИЇВСЬКА МІСЬКА КЛІНІЧНА ЛІКАРНЯ №1&quot; ВИКОНАВЧОГО ОРГАНУ КИЇВСЬКОЇ МІСЬКОЇ РАДИ (КИЇВСЬКОЇ МІСЬКОЇ ДЕРЖАВНОЇ АДМІНІСТРАЦІЇ)"/>
    <n v="1981738"/>
    <s v="М.КИЇВ"/>
    <s v="Україна, 02091, місто Київ, ВУЛИЦЯ ХАРКІВСЬКЕ ШОСЕ , будинок 121"/>
    <n v="0"/>
    <n v="0"/>
    <n v="1"/>
    <n v="1"/>
    <n v="1"/>
  </r>
  <r>
    <s v="1b73c404-4c8f-4c2e-856e-098adac5789a"/>
    <s v="КОМУНАЛЬНЕ НЕКОМЕРЦІЙНЕ ПІДПРИЄМСТВО &quot;КОНСУЛЬТАТИВНО-ДІАГНОСТИЧНИЙ ЦЕНТР&quot; ОБОЛОНСЬКОГО РАЙОНУ М. КИЄВА"/>
    <n v="5494828"/>
    <s v="М.КИЇВ"/>
    <s v="Україна, 04205, місто Київ, ВУЛИЦЯ  МАРШАЛА ТИМОШЕНКА, будинок 14"/>
    <n v="1"/>
    <n v="1"/>
    <n v="1"/>
    <n v="1"/>
    <n v="2"/>
  </r>
  <r>
    <m/>
    <s v="Медичний центр ТОВ &quot;ЛАЯН ВІННЕР&quot;"/>
    <n v="35007886"/>
    <s v="М.КИЇВ"/>
    <s v="Україна,м.Київ, проспект Степана Бандери, 16-а, "/>
    <n v="0"/>
    <n v="0"/>
    <n v="0"/>
    <n v="0"/>
    <n v="1"/>
  </r>
  <r>
    <m/>
    <s v="ТОВ «Медичний центр «Добробут-Поліклініка»"/>
    <n v="38806862"/>
    <s v="М.КИЇВ"/>
    <s v="Україна 02141, м. Київ, вул. Мишуги, буд. 12"/>
    <n v="0"/>
    <n v="0"/>
    <n v="0"/>
    <n v="0"/>
    <n v="1"/>
  </r>
  <r>
    <m/>
    <s v="ТОВ &quot;ПРОФМЕДОГЛЯД&quot;"/>
    <n v="35093261"/>
    <s v="М.КИЇВ"/>
    <s v="Україна,м. Київ, вул. Декабристів, 8-А"/>
    <n v="0"/>
    <n v="0"/>
    <n v="0"/>
    <n v="0"/>
    <n v="1"/>
  </r>
  <r>
    <m/>
    <s v="Державне підприємство &quot;Науково-практичний центр профілактичної та клінічної медицини&quot;"/>
    <n v="5415786"/>
    <s v="М.КИЇВ"/>
    <s v="Україна,м. Київ, вул. Верхня, 5,"/>
    <n v="0"/>
    <n v="0"/>
    <n v="0"/>
    <n v="0"/>
    <n v="1"/>
  </r>
  <r>
    <s v="d03c6693-3841-4ad8-a4a6-67a0359efdc1"/>
    <s v="КОМУНАЛЬНЕ НЕКОМЕРЦІЙНЕ ПІДПРИЄМСТВО &quot;АРБУЗИНСЬКИЙ ЦЕНТР ПЕРВИННОЇ МЕДИКО-САНІТАРНОЇ ДОПОМОГИ&quot; АРБУЗИНСЬКОЇ СЕЛИЩНОЇ РАДИ"/>
    <n v="38094142"/>
    <s v="МИКОЛАЇВСЬКА"/>
    <s v="Україна, 55301, Миколаївська обл., Арбузинський р-н, селище міського типу Арбузинка, ВУЛИЦЯ ЦЕНТРАЛЬНА, будинок 88"/>
    <n v="1"/>
    <n v="1"/>
    <n v="1"/>
    <n v="1"/>
    <n v="1"/>
  </r>
  <r>
    <s v="7a0858ba-968e-411b-94a9-343514581106"/>
    <s v="Комунальне некомерційне підприємство &quot;Центр первинної медико-санітарної допомоги&quot; Баштанської міської ради Миколаївської області"/>
    <n v="38313781"/>
    <s v="МИКОЛАЇВСЬКА"/>
    <s v="Україна, 56101, Миколаївська обл., Баштанський р-н, місто Баштанка, ВУЛИЦЯ ЮВІЛЕЙНА, будинок 3"/>
    <n v="1"/>
    <n v="1"/>
    <n v="1"/>
    <n v="1"/>
    <n v="1"/>
  </r>
  <r>
    <s v="bf123d9f-fa05-4a0f-a918-60209d7f0fbb"/>
    <s v="КОМУНАЛЬНЕ НЕКОМЕРЦІЙНЕ ПІДПРИЄМСТВО &quot;БЕРЕЗНЕГУВАТСЬКИЙ ЦЕНТР ПЕРВИННОЇ МЕДИКО -САНІТАРНОЇ ДОПОМОГИ&quot; БЕРЕЗНЕГУВАТСЬКОЇ СЕЛИЩНОЇ РАДИ"/>
    <n v="38412046"/>
    <s v="МИКОЛАЇВСЬКА"/>
    <s v="Україна, 56203, Миколаївська обл., Березнегуватський р-н, селище міського типу Березнегувате, ВУЛИЦЯ ЛЕРМОНТОВА, будинок 1"/>
    <n v="1"/>
    <n v="1"/>
    <n v="1"/>
    <n v="1"/>
    <n v="1"/>
  </r>
  <r>
    <s v="9a69b513-4865-47a1-bed3-0d6eea7a28be"/>
    <s v="КОМУНАЛЬНЕ НЕКОМЕРЦІЙНЕ ПІДПРИЄМСТВО &quot;Братський центр первинної медико-санітарної допомоги&quot; Братської селищної ради Миколаївської області"/>
    <n v="38363607"/>
    <s v="МИКОЛАЇВСЬКА"/>
    <s v="Україна, 55401, Миколаївська обл., Братський р-н, селище міського типу Братське, ВУЛИЦЯ ЧЕРНИШЕВСЬКОГО, будинок 49"/>
    <n v="1"/>
    <n v="1"/>
    <n v="1"/>
    <n v="1"/>
    <n v="1"/>
  </r>
  <r>
    <s v="02357b44-b957-4250-8bc9-58699622d9ec"/>
    <s v="КОМУНАЛЬНЕ НЕКОМЕРЦІЙНЕ ПІДПРИЄМСТВО &quot;БУЗЬКИЙ ЦЕНТР ПЕРВИННОЇ МЕДИКО-САНІТАРНОЇ ДОПОМОГИ&quot; БУЗЬКОЇ СІЛЬСЬКОЇ РАДИ"/>
    <n v="38341981"/>
    <s v="МИКОЛАЇВСЬКА"/>
    <s v="Україна, 56541, Миколаївська обл., Вознесенський р-н, село Бузьке, пл.Центральна, будинок 1"/>
    <n v="1"/>
    <n v="1"/>
    <n v="1"/>
    <n v="1"/>
    <n v="1"/>
  </r>
  <r>
    <s v="37808d6a-2b45-4948-94ef-73713ce5ca7b"/>
    <s v="КОМУНАЛЬНЕ НЕКОМЕРЦІЙНЕ ПІДПРИЄМСТВО &quot;ВЕСЕЛИНІВСЬКИЙ ЦЕНТР ПЕРВИННОЇ МЕДИКО-САНІТАРНОЇ ДОПОМОГИ&quot; ВЕСЕЛИНІВСЬКОЇ СЕЛИЩНОЇ РАДИ МИКОЛАЇВСЬКОЇ ОБЛАСТІ"/>
    <n v="38094247"/>
    <s v="МИКОЛАЇВСЬКА"/>
    <s v="Україна, 57001, Миколаївська обл., Веселинівський р-н, селище міського типу Веселинове, ВУЛИЦЯ ОДЕСЬКА, будинок 82"/>
    <n v="1"/>
    <n v="1"/>
    <n v="1"/>
    <n v="1"/>
    <n v="1"/>
  </r>
  <r>
    <s v="38fefd02-b06a-4216-b9cb-c447a24c93e0"/>
    <s v="КОМУНАЛЬНЕ ПІДПРИЄМСТВО &quot;КОМУНАЛЬНЕ НЕКОМЕРЦІЙНЕ ПІДПРИЄМСТВО ВОЗНЕСЕНСЬКИЙ МІСЬКИЙ ЦЕНТР ПЕРВИННОЇ МЕДИКО-САНІТАРНОЇ ДОПОМОГИ&quot;"/>
    <n v="38446709"/>
    <s v="МИКОЛАЇВСЬКА"/>
    <s v="Україна, 56500, Миколаївська обл., місто Вознесенськ, ВУЛИЦЯ 228-Ї СТРІЛЕЦЬКОЇ ДИВІЗІЇ, 26"/>
    <n v="1"/>
    <n v="1"/>
    <n v="1"/>
    <n v="1"/>
    <n v="1"/>
  </r>
  <r>
    <s v="b1500c10-b6b6-442c-ab50-dd899bb9c44b"/>
    <s v="Комунальне некомерційне підприємство &quot;Казанківський центр первинної медико-санітарної допомоги&quot; Казанківської селищної ради"/>
    <n v="38462626"/>
    <s v="МИКОЛАЇВСЬКА"/>
    <s v="Україна, 56002, Миколаївська обл., Казанківський р-н, селище міського типу Казанка, ВУЛИЦЯ ЦЕНТРАЛЬНА, будинок 36"/>
    <n v="1"/>
    <n v="1"/>
    <n v="1"/>
    <n v="1"/>
    <n v="1"/>
  </r>
  <r>
    <s v="b0220586-5674-49bb-abd9-f2cf699b7092"/>
    <s v="КОМУНАЛЬНЕ НЕКОМЕРЦІЙНЕ ПІДПРИЄМСТВО МИКОЛАЇВСЬКОЇ МІСЬКОЇ РАДИ &quot;ЦЕНТР ПЕРВИННОЇ МЕДИКО-САНІТАРНОЇ ДОПОМОГИ №4&quot;"/>
    <n v="32884395"/>
    <s v="МИКОЛАЇВСЬКА"/>
    <s v="Україна, 54030, Миколаївська обл., місто Миколаїв, ВУЛИЦЯ АДМІРАЛЬСЬКА, будинок 6"/>
    <n v="1"/>
    <n v="1"/>
    <n v="1"/>
    <n v="1"/>
    <n v="1"/>
  </r>
  <r>
    <s v="a065e232-e36f-408f-a9e0-60243a584c00"/>
    <s v="КОМУНАЛЬНЕ НЕКОМЕРЦІЙНЕ  ПІДПРИЄМСТВО МИКОЛАЇВСЬКОЇ МІСЬКОЇ РАДИ &quot;ЦЕНТР ПЕРВИННОЇ МЕДИКО-САНІТАРНОЇ ДОПОМОГИ №7&quot;"/>
    <n v="38458175"/>
    <s v="МИКОЛАЇВСЬКА"/>
    <s v="Україна, 54051, Миколаївська обл., місто Миколаїв, ПРОСПЕКТ БОГОЯВЛЕНСЬКИЙ, будинок 340/2"/>
    <n v="1"/>
    <n v="1"/>
    <n v="1"/>
    <n v="1"/>
    <n v="1"/>
  </r>
  <r>
    <s v="35bc63fb-f6d8-4cc0-96a1-712eee5c4cb6"/>
    <s v="КОМУНАЛЬНЕ НЕКОМЕРЦІЙНЕ ПІДПРИЄМСТВО МИКОЛАЇВСЬКОЇ МІСЬКОЇ РАДИ &quot;ЦЕНТР ПЕРВИННОЇ МЕДИКО-САНІТАРНОЇ ДОПОМОГИ №1&quot;"/>
    <n v="5483150"/>
    <s v="МИКОЛАЇВСЬКА"/>
    <s v="Україна, 54018, Миколаївська обл., місто Миколаїв, ПРОВУЛОК КОБЕРА, будинок 15 А"/>
    <n v="1"/>
    <n v="1"/>
    <n v="1"/>
    <n v="1"/>
    <n v="1"/>
  </r>
  <r>
    <s v="0d123794-c39e-49cb-b1eb-d695bc2c5794"/>
    <s v="КОМУНАЛЬНЕ НЕКОМЕРЦІЙНЕ ПІДПРИЄМСТВО МИКОЛАЇВСЬКОЇ МІСЬКОЇ РАДИ &quot;ЦЕНТР ПЕРВИННОЇ МЕДИКО-САНІТАРНОЇ ДОПОМОГИ №6&quot;"/>
    <n v="25375178"/>
    <s v="МИКОЛАЇВСЬКА"/>
    <s v="Україна, 54029, Миколаївська обл., місто Миколаїв, ВУЛИЦЯ ШОСЕЙНА, будинок 58"/>
    <n v="1"/>
    <n v="1"/>
    <n v="1"/>
    <n v="1"/>
    <n v="1"/>
  </r>
  <r>
    <s v="5ea13142-ab02-47a2-94f8-e7bbf1a723b1"/>
    <s v="КОМУНАЛЬНЕ НЕКОМЕРЦІЙНЕ ПІДПРИЄМСТВО МИКОЛАЇВСЬКОЇ МІСЬКОЇ РАДИ &quot;ЦЕНТР ПЕРВИННОЇ МЕДИКО-САНІТАРНОЇ ДОПОМОГИ № 5&quot;"/>
    <n v="35512883"/>
    <s v="МИКОЛАЇВСЬКА"/>
    <s v="Україна, 54014, Миколаївська обл., місто Миколаїв, ВУЛИЦЯ АДМІРАЛЬСЬКА, будинок 38"/>
    <n v="1"/>
    <n v="1"/>
    <n v="1"/>
    <n v="1"/>
    <n v="1"/>
  </r>
  <r>
    <s v="980c205f-4ea3-4f82-a42c-00a57226e47c"/>
    <s v="КОМУНАЛЬНЕ НЕКОМЕРЦІЙНЕ ПІДПРИЄМСТВО МИКОЛАЇВСЬКОЇ МІСЬКОЇ РАДИ &quot;ЦЕНТР ПЕРВИННОЇ МЕДИКО -САНІТАРНОЇ ДОПОМОГИ №2&quot;"/>
    <n v="5483182"/>
    <s v="МИКОЛАЇВСЬКА"/>
    <s v="Україна, 54028, Миколаївська обл., місто Миколаїв, ВУЛИЦЯ КОСМОНАВТІВ, будинок 126"/>
    <n v="1"/>
    <n v="1"/>
    <n v="1"/>
    <n v="1"/>
    <n v="1"/>
  </r>
  <r>
    <s v="13bea6e1-489e-4157-9784-47c438367cd0"/>
    <s v="КОМУНАЛЬНЕ НЕКОМЕРЦІЙНЕ ПІДПРИЄМСТВО МИКОЛАЇВСЬКОЇ МІСЬКОЇ РАДИ &quot;ЦЕНТР ПЕРВИННОЇ МЕДИКО-САНІТАРНОЇ ДОПОМОГИ №3&quot;"/>
    <n v="30083840"/>
    <s v="МИКОЛАЇВСЬКА"/>
    <s v="Україна, 54020, Миколаївська обл., місто Миколаїв, ВУЛИЦЯ ШОСЕЙНА, будинок 128"/>
    <n v="1"/>
    <n v="1"/>
    <n v="1"/>
    <n v="1"/>
    <n v="1"/>
  </r>
  <r>
    <s v="33951cf5-3f35-4d20-9ad5-f052f2169261"/>
    <s v="КОМУНАЛЬНЕ ПІДПРИЄМСТВО &quot;МЕДИЧНИЙ ЦЕНТР ПЕРВИННОЇ МЕДИКО-САНІТАРНОЇ ДОПОМОГИ&quot; МІШКОВО-ПОГОРІЛІВСЬКОЇ СІЛЬСЬКОЇ РАДИ"/>
    <n v="38476906"/>
    <s v="МИКОЛАЇВСЬКА"/>
    <s v="Україна, 57222, Миколаївська обл., Вітовський р-н, село Мішково-Погорілове(пн), вул.Волкова, будинок 19"/>
    <n v="1"/>
    <n v="1"/>
    <n v="1"/>
    <n v="1"/>
    <n v="1"/>
  </r>
  <r>
    <s v="3764f7fa-47c0-4a48-88d3-f2c4a8375eb0"/>
    <s v="КОМУНАЛЬНЕ НЕКОМЕРЦІЙНЕ ПІДПРИЄМСТВО &quot; ЦЕНТР ПЕРВИННОЇ МЕДИКО-САНІТАРНОЇ ДОПОМОГИ НЕЧАЯНСЬКОЇ СІЛЬСЬКОЇ РАДИ МИКОЛАЇВСЬКОГО РАЙОНУ МИКОЛАЇВСЬКОЇ ОБЛАСТІ&quot;"/>
    <n v="38436470"/>
    <s v="МИКОЛАЇВСЬКА"/>
    <s v="Україна, 57140, Миколаївська обл., Миколаївський р-н, село Нечаяне, вул.Одеська, будинок 42"/>
    <n v="1"/>
    <n v="1"/>
    <n v="1"/>
    <n v="1"/>
    <n v="1"/>
  </r>
  <r>
    <s v="fa65c805-c117-4c34-bf9d-fb76113ecef9"/>
    <s v="Комунальне некомерційне підприємство &quot;Центр первинної медико-санітарної допомоги&quot; Новобузької міської ради"/>
    <n v="37650241"/>
    <s v="МИКОЛАЇВСЬКА"/>
    <s v="Україна, 55601, Миколаївська обл., Новобузький р-н, місто Новий Буг, ВУЛИЦЯ ІВАНА ОГІЄНК0, будинок 14 В"/>
    <n v="1"/>
    <n v="1"/>
    <n v="1"/>
    <n v="1"/>
    <n v="1"/>
  </r>
  <r>
    <s v="f45d9f79-db2f-4da1-a62e-b543c2d9a980"/>
    <s v="КОМУНАЛЬНЕ НЕКОМЕРЦІЙНЕ ПІДПРИЄМСТВО &quot;ОЛЕКСАНДРІВСЬКИЙ ЦЕНТР ПЕРВИННОЇ МЕДИКО-САНІТАРНОЇ ДОПОМОГИ&quot;"/>
    <n v="41496257"/>
    <s v="МИКОЛАЇВСЬКА"/>
    <s v="Україна, 56530, Миколаївська обл., Вознесенський р-н, селище міського типу Олександрівка, ВУЛИЦЯ ЖОВТНЕВА, будинок 193"/>
    <n v="1"/>
    <n v="1"/>
    <n v="1"/>
    <n v="1"/>
    <n v="1"/>
  </r>
  <r>
    <s v="fb0e375f-6077-4e81-a89b-a3fb1864d8f9"/>
    <s v="КОМУНАЛЬНЕ ПІДПРИЄМСТВО &quot;ПЕРВОМАЙСЬКИЙ МІСЬКИЙ ЦЕНТР ПЕРВИННОЇ МЕДИКО-САНІТАРНОЇ ДОПОМОГИ&quot; ПЕРВОМАЙСЬКОЇ МІСЬКОЇ РАДИ"/>
    <n v="38505313"/>
    <s v="МИКОЛАЇВСЬКА"/>
    <s v="Україна, 55200, Миколаївська обл., місто Первомайськ, ВУЛИЦЯ ОЛЕКСАНДРА КОРОТЧЕНКА, будинок 18А"/>
    <n v="1"/>
    <n v="1"/>
    <n v="1"/>
    <n v="1"/>
    <n v="1"/>
  </r>
  <r>
    <s v="49bb9544-9c85-4e97-b851-61d08bcda05e"/>
    <s v="КОМУНАЛЬНЕ ПІДПРИЄМСТВО &quot;ПЕРВОМАЙСЬКИЙ РАЙОННИЙ ЦЕНТР ПЕРВИННОЇ МЕДИКО-САНІТАРНОЇ ДОПОМОГИ&quot; КАМ'ЯНОМОСТІВСЬКОЇ СІЛЬСЬКОЇ РАДИ ПЕРВОМАЙСЬКОГО РАЙОНУ МИКОЛАЇВСЬКОЇ ОБЛАСТІ"/>
    <n v="38037938"/>
    <s v="МИКОЛАЇВСЬКА"/>
    <s v="Україна, 55274, Миколаївська обл., Первомайський р-н, село Степківка, вул.Головченка, будинок 6-А"/>
    <n v="1"/>
    <n v="1"/>
    <n v="1"/>
    <n v="1"/>
    <n v="1"/>
  </r>
  <r>
    <s v="09d37e62-49b6-470e-a44f-b4cac3021267"/>
    <s v="НЕКОМЕРЦІЙНЕ КОМУНАЛЬНЕ ПІДПРИЄМСТВО &quot;ЮЖНОУКРАЇНСЬКИЙ МІСЬКИЙ ЦЕНТР ПЕРВИННОЇ МЕДИКО-САНІТАРНОЇ ДОПОМОГИ&quot;"/>
    <n v="42068988"/>
    <s v="МИКОЛАЇВСЬКА"/>
    <s v="Україна, 55001, Миколаївська обл., місто Южноукраїнськ, ВУЛИЦЯ ПАРКОВА, будинок 3 В"/>
    <n v="1"/>
    <n v="1"/>
    <n v="1"/>
    <n v="1"/>
    <n v="1"/>
  </r>
  <r>
    <s v="e17cd60b-9a2a-4dc7-828b-af8bc68d6492"/>
    <s v="КОМУНАЛЬНЕ НЕКОМЕРЦІЙНЕ ПІДПРИЄМСТВО &quot;АВАНГАРДІВСЬКА АМБУЛАТОРІЯ ЗАГАЛЬНОЇ ПРАКТИКИ - СІМЕЙНОЇ МЕДИЦИНИ&quot; АВАНГАРДІВСЬКОЇ СЕЛИЩНОЇ РАДИ"/>
    <n v="39067895"/>
    <s v="ОДЕСЬКА"/>
    <s v="Україна, 67806, Одеська обл., Овідіопольський р-н, селище міського типу Авангард, ВУЛИЦЯ ФРУКТОВА, будинок 7"/>
    <n v="0"/>
    <n v="0"/>
    <n v="0"/>
    <n v="0"/>
    <n v="2"/>
  </r>
  <r>
    <s v="4a4c8e45-eaf0-48ff-8a43-be6a36b93548"/>
    <s v="КОМУНАЛЬНЕ НЕКОМЕРЦІЙНЕ ПІДПРИЄМСТВО &quot;ЦЕНТР ПЕРВИННОЇ МЕДИКО-САНІТАРНОЇ ДОПОМОГИ АРЦИЗЬКОЇ МІСЬКОЇ РАДИ&quot;"/>
    <n v="38661186"/>
    <s v="ОДЕСЬКА"/>
    <s v="Україна, 68400, Одеська обл., Арцизький р-н, місто Арциз, ВУЛИЦЯ ДОБРОВОЛЬСЬКОГО, будинок 5"/>
    <n v="1"/>
    <n v="1"/>
    <n v="1"/>
    <n v="1"/>
    <n v="1"/>
  </r>
  <r>
    <s v="78c895dc-3ede-4944-926e-6731553096f3"/>
    <s v="КОМУНАЛЬНЕ НЕКОМЕРЦІЙНЕ ПІДПРИЄМСТВО &quot;БАЛТСЬКИЙ ЦЕНТР ПЕРВИННОЇ МЕДИКО-САНІТАРНОЇ ДОПОМОГИ&quot; БАЛТСЬКОЇ МІСЬКОЇ РАДИ ОДЕСЬКОЇ ОБЛАСТІ"/>
    <n v="40196816"/>
    <s v="ОДЕСЬКА"/>
    <s v="Україна, 66101, Одеська обл., місто Балта(пн), ВУЛ.ЛОМОНОСОВА , будинок 26"/>
    <n v="0"/>
    <n v="0"/>
    <n v="1"/>
    <n v="0"/>
    <n v="1"/>
  </r>
  <r>
    <s v="04bde4e7-15b3-4066-b4d9-472980174daf"/>
    <s v="КОМУНАЛЬНЕ НЕКОМЕРЦІЙНЕ ПІДПРИЄМСТВО &quot;БЕРЕЗІВСЬКИЙ МІСЬКИЙ ЦЕНТР ПЕРВИННОЇ МЕДИКО-САНІТАРНОЇ ДОПОМОГИ&quot; БЕРЕЗІВСЬКОЇ МІСЬКОЇ РАДИ ОДЕСЬКОЇ ОБЛАСТІ"/>
    <n v="38822156"/>
    <s v="ОДЕСЬКА"/>
    <s v="Україна, 67300, Одеська обл., Березівський р-н, місто Березівка, ВУЛИЦЯ БОЛЬНИЧНА, будинок 6"/>
    <n v="0"/>
    <n v="0"/>
    <n v="1"/>
    <n v="1"/>
    <n v="1"/>
  </r>
  <r>
    <s v="a80769df-bde1-4d8c-b82a-6b09653db92c"/>
    <s v="КОМУНАЛЬНЕ НЕКОМЕРЦІЙНЕ ПІДПРИЄМСТВО &quot;ЦЕНТР ПЕРВИННОЇ МЕДИКО-САНІТАРНОЇ ДОПОМОГИ БІЛГОРОД-ДНІСТРОВСЬКОЇ РАЙОННОЇ РАДИ&quot;"/>
    <n v="41886843"/>
    <s v="ОДЕСЬКА"/>
    <s v="Україна, 67700, Одеська обл., місто Білгород-Дністровський, ВУЛИЦЯ МИКОЛАЇВСЬКА, будинок 55-А"/>
    <n v="0"/>
    <n v="0"/>
    <n v="1"/>
    <n v="0"/>
    <n v="0"/>
  </r>
  <r>
    <s v="65aeb331-7604-42a2-afe8-b0b7a69a74cb"/>
    <s v="КОМУНАЛЬНЕ НЕКОМЕРЦІЙНЕ ПІДПРИЄМСТВО &quot;БІЛГОРОД-ДНІСТРОВСЬКИЙ ЦЕНТР ПЕРВИННОЇ МЕДИКО-САНІТАРНОЇ ДОПОМОГИ&quot; БІЛГОРОД-ДНІСТРОВСЬКОЇ МІСЬКОЇ РАДИ"/>
    <n v="42368260"/>
    <s v="ОДЕСЬКА"/>
    <s v="Україна, 67700, Одеська обл., місто Білгород-Дністровський, ВУЛИЦЯ ПИРОГОВА, будинок 4"/>
    <n v="1"/>
    <n v="1"/>
    <n v="1"/>
    <n v="1"/>
    <n v="1"/>
  </r>
  <r>
    <s v="70eaa3ce-c10f-4bac-b6d7-3466ed7d58b3"/>
    <s v="КОМУНАЛЬНЕ НЕКОМЕРЦІЙНЕ ПІДПРИЄМСТВО &quot;БОЛГРАДСЬКИЙ РАЙОННИЙ ЦЕНТР ПЕРВИННОЇ МЕДИКО-САНІТАРНОЇ ДОПОМОГИ&quot; БОЛГРАДСЬКОЇ РАЙОННОЇ РАДИ ОДЕСЬКОЇ ОБЛАСТІ"/>
    <n v="38184885"/>
    <s v="ОДЕСЬКА"/>
    <s v="Україна, 68702, Одеська обл., Болградський р-н, місто Болград, ВУЛИЦЯ ІНЗОВСЬКА, будинок 164"/>
    <n v="0"/>
    <n v="0"/>
    <n v="0"/>
    <n v="0"/>
    <n v="3"/>
  </r>
  <r>
    <s v="f0b5eff2-a0d2-4404-819e-281651bfcd16"/>
    <s v="КОМУНАЛЬНЕ НЕКОМЕРЦІЙНЕ ПІДПРИЄМСТВО &quot;ВЕЛИКОМИХАЙЛІВСЬКИЙ ЦЕНТР ПЕРВИННОЇ МЕДИКО-САНІТАРНОЇ ДОПОМОГИ&quot; ВЕЛИКОМИХАЙЛІВСЬКОЇ СЕЛИЩНОЇ РАДИ"/>
    <n v="37838741"/>
    <s v="ОДЕСЬКА"/>
    <s v="Україна, 67100, Одеська обл., Великомихайлівський р-н, селище міського типу Велика Михайлівка, ВУЛИЦЯ ЦЕНТРАЛЬНА, будинок 248"/>
    <n v="0"/>
    <n v="0"/>
    <n v="1"/>
    <n v="1"/>
    <n v="1"/>
  </r>
  <r>
    <s v="d2f61811-4abc-4e8c-b7a6-8bb91116ba7e"/>
    <s v="КОМУНАЛЬНЕ НЕКОМЕРЦІЙНЕ ПІДПРИЄМСТВО &quot;ЦЕНТР ПЕРВИННОЇ МЕДИКО-САНІТАРНОЇ ДОПОМОГИ&quot; ЛИМАНСЬКОЇ РАЙОННОЇ РАДИ ОДЕСЬКОЇ ОБЛАСТІ"/>
    <n v="38534407"/>
    <s v="ОДЕСЬКА"/>
    <s v="Україна, 67500, Одеська обл., Лиманський р-н, селище міського типу Доброслав, ВУЛИЦЯ ГРУБНИКА, будинок 27"/>
    <n v="0"/>
    <n v="0"/>
    <n v="0"/>
    <n v="0"/>
    <n v="1"/>
  </r>
  <r>
    <s v="18d0b2f4-b48e-4b67-ba80-a88c8a7a98e2"/>
    <s v="КОМУНАЛЬНЕ НЕКОМЕРЦІЙНЕ ПІДПРИЄМСТВО &quot;ІВАНІВСЬКИЙ ЦЕНТР ПЕРВИННОЇ МЕДИКО-САНІТАРНОЇ ДОПОМОГИ&quot; ІВАНІВСЬКОЇ СЕЛИЩНОЇ РАДИ ОДЕСЬКОЇ ОБЛАСТІ"/>
    <n v="38096553"/>
    <s v="ОДЕСЬКА"/>
    <s v="Україна, 67200, Одеська обл., Іванівський р-н, селище міського типу Іванівка, ВУЛ. ЦЕНТРАЛЬНА, 121"/>
    <n v="0"/>
    <n v="0"/>
    <n v="0"/>
    <n v="0"/>
    <n v="1"/>
  </r>
  <r>
    <s v="bc518f4b-4528-41fe-b480-c622f686da4f"/>
    <s v="КОМУНАЛЬНЕ НЕКОМЕРЦІЙНЕ ПІДПРИЄМСТВО ІЗМАЇЛЬСЬКОЇ МІСЬКОЇ РАДИ ІЗМАЇЛЬСЬКОГО РАЙОНУ ОДЕСЬКОЇ ОБЛАСТІ &quot;ІЗМАЇЛЬСЬКИЙ МІСЬКИЙ ЦЕНТР ПЕРВИННОЇ МЕДИКО - САНІТАРНОЇ ДОПОМОГИ&quot;"/>
    <n v="42483376"/>
    <s v="ОДЕСЬКА"/>
    <s v="Україна, 68600, Одеська обл., місто Ізмаїл, вул.Шевченка, будинок 8"/>
    <n v="1"/>
    <n v="1"/>
    <n v="1"/>
    <n v="1"/>
    <n v="1"/>
  </r>
  <r>
    <s v="f4c43fd5-a2fb-4721-b002-e8a8f03f034a"/>
    <s v="КОМУНАЛЬНЕ НЕКОМЕРЦІЙНЕ ПІДПРИЄМСТВО &quot;КІЛІЙСЬКИЙ ЦЕНТР ПЕРВИННОЇ МЕДИКО-САНІТАРНОЇ ДОПОМОГИ&quot; КІЛІЙСЬКОЇ МІСЬКОЇ РАДИ"/>
    <n v="38087224"/>
    <s v="ОДЕСЬКА"/>
    <s v="Україна, 68300, Одеська обл., Кілійський р-н, місто Кілія, ВУЛИЦЯ ПЕРЕМОГИ, будинок 67"/>
    <n v="0"/>
    <n v="0"/>
    <n v="0"/>
    <n v="0"/>
    <n v="1"/>
  </r>
  <r>
    <s v="c25a128b-b9fb-4ffb-bdf0-b2b28615e98b"/>
    <s v="КОМУНАЛЬНЕ ПІДПРИЄМСТВО &quot;КОДИМСЬКИЙ ЦЕНТР ПЕРВИННОЇ МЕДИКО-САНІТАРНОЇ ДОПОМОГИ&quot; КОДИМСЬКОЇ МІСЬКОЇ РАДИ ОДЕСЬКОЇ ОБЛАСТІ"/>
    <n v="38522082"/>
    <s v="ОДЕСЬКА"/>
    <s v="Україна, 66000, Одеська обл., Кодимський р-н, місто Кодима, ВУЛИЦЯ КРИВЕНЦОВА , будинок 1"/>
    <n v="0"/>
    <n v="0"/>
    <n v="1"/>
    <n v="1"/>
    <n v="1"/>
  </r>
  <r>
    <s v="d7c1d229-7bcb-48be-9195-dc1d80f2f56d"/>
    <s v="КОМУНАЛЬНЕ НЕКОМЕРЦІЙНЕ ПІДПРИЄМСТВО &quot;ЦЕНТР ПЕРВИННОЇ МЕДИКО-САНІТАРНОЇ ДОПОМОГИ КУЯЛЬНИЦЬКОЇ СІЛЬСЬКОЇ РАДИ ПОДІЛЬСЬКОГО РАЙОНУ&quot;"/>
    <n v="40208517"/>
    <s v="ОДЕСЬКА"/>
    <s v="Україна, 66350, Одеська обл., Подільський р-н, село Куяльник, ВУЛИЦЯ КУЯЛЬНИЦЬКА , будинок 26 А"/>
    <n v="0"/>
    <n v="0"/>
    <n v="0"/>
    <n v="0"/>
    <n v="1"/>
  </r>
  <r>
    <s v="55a3a1ba-acae-4a67-9a8b-5782e29798a0"/>
    <s v="КОМУНАЛЬНЕ НЕКОМЕРЦІЙНЕ ПІДПРИЄМСТВО ТАЇРОВСЬКОЇ СЕЛИЩНОЇ РАДИ &quot;ТАЇРОВСЬКИЙ КОНСУЛЬТАТИВНО-ДІАГНОСТИЧНИЙ ЦЕНТР&quot;"/>
    <n v="43060644"/>
    <s v="ОДЕСЬКА"/>
    <s v="Україна, 65125, Одеська обл., Овідіопольський р-н, село Лиманка, Ж/М &quot;УЛЬЯНІВКА&quot;, МАСИВ &quot;РАДУЖНИЙ&quot;, будинок 21"/>
    <n v="0"/>
    <n v="0"/>
    <n v="0"/>
    <n v="0"/>
    <n v="2"/>
  </r>
  <r>
    <s v="c2b9a3b1-40e5-4e29-8c96-4976b72ed8ca"/>
    <s v="КОМУНАЛЬНЕ НЕКОМЕРЦІЙНЕ ПІДПРИЄМСТВО &quot;ЛЮБАШІВСЬКИЙ ЦЕНТР ПЕРВИННОЇ МЕДИКО-САНІТАРНОЇ ДОПОМОГИ ЛЮБАШІВСЬКОЇ СЕЛИЩНОЇ РАДИ &quot;"/>
    <n v="38552185"/>
    <s v="ОДЕСЬКА"/>
    <s v="Україна, 66502, Одеська обл., Любашівський р-н, селище міського типу Любашівка, ВУЛИЦЯ СОФІЇВСЬКА, будинок 47"/>
    <n v="0"/>
    <n v="0"/>
    <n v="1"/>
    <n v="0"/>
    <n v="0"/>
  </r>
  <r>
    <s v="1444425f-f06c-482e-b4f8-7e807a011365"/>
    <s v="КОМУНАЛЬНЕ НЕКОМЕРЦІЙНЕ ПІДПРИЄМСТВО ОВІДІОПОЛЬСЬКОЇ СЕЛИЩНОЇ РАДИ &quot;ОВІДІОПОЛЬСЬКА ЛІКАРНЯ&quot;"/>
    <n v="1998845"/>
    <s v="ОДЕСЬКА"/>
    <s v="Україна, 67801, Одеська обл., Овідіопольський р-н, селище міського типу Овідіополь, ВУЛИЦЯ Т. ШЕВЧЕНКА, будинок 422"/>
    <n v="0"/>
    <n v="0"/>
    <n v="0"/>
    <n v="0"/>
    <n v="1"/>
  </r>
  <r>
    <s v="91d5f728-2362-435c-b28c-5a9585d099f5"/>
    <s v="КОМУНАЛЬНЕ НЕКОМЕРЦІЙНЕ ПІДПРИЄМСТВО ОВІДІОПОЛЬСЬКОЇ СЕЛИЩНОЇ РАДИ &quot;ОВІДІОПОЛЬСЬКИЙ ЦЕНТР ПЕРВИННОЇ МЕДИКО-САНІТАРНОЇ ДОПОМОГИ&quot;"/>
    <n v="38696671"/>
    <s v="ОДЕСЬКА"/>
    <s v="Україна, 67801, Одеська обл., Овідіопольський р-н, селище міського типу Овідіополь, ВУЛИЦЯ ВЕРТЕЛЕЦЬКОГО, будинок 24"/>
    <n v="0"/>
    <n v="0"/>
    <n v="0"/>
    <n v="0"/>
    <n v="1"/>
  </r>
  <r>
    <s v="cc8c306b-f971-4e40-869b-46dd0c7b88fc"/>
    <s v="КОМУНАЛЬНЕ НЕКОМЕРЦІЙНЕ ПІДПРИЄМСТВО &quot;ЦЕНТР ПЕРВИННОЇ МЕДИКО-САНІТАРНОЇ ДОПОМОГИ № 18&quot; ОДЕСЬКОЇ МІСЬКОЇ РАДИ"/>
    <n v="2774556"/>
    <s v="ОДЕСЬКА"/>
    <s v="Україна, 65069, Одеська обл., місто Одеса, ВУЛИЦЯ ГЕРОЇВ ОБОРОНИ ОДЕСИ, будинок 52"/>
    <n v="0"/>
    <n v="0"/>
    <n v="0"/>
    <n v="0"/>
    <n v="2"/>
  </r>
  <r>
    <s v="1e99a03e-6a38-4430-9dcd-87b920fb2c92"/>
    <s v="КОМУНАЛЬНЕ НЕКОМЕРЦІЙНЕ ПІДПРИЄМСТВО &quot;ЦЕНТР ПЕРВИННОЇ МЕДИКО-САНІТАРНОЇ ДОПОМОГИ № 2&quot; ОДЕСЬКОЇ МІСЬКОЇ РАДИ"/>
    <n v="2063341"/>
    <s v="ОДЕСЬКА"/>
    <s v="Україна, 65014, Одеська обл., місто Одеса, ПРОВУЛОК ОБСЕРВАТОРНИЙ, будинок 8"/>
    <n v="1"/>
    <n v="1"/>
    <n v="1"/>
    <n v="1"/>
    <n v="2"/>
  </r>
  <r>
    <s v="563cb653-7bff-4601-bd50-6717227331c5"/>
    <s v="ТОВАРИСТВО З ОБМЕЖЕНОЮ ВІДПОВІДАЛЬНІСТЮ &quot;КАРДІКА АСІСТАНС&quot;"/>
    <n v="40339704"/>
    <s v="ОДЕСЬКА"/>
    <s v="Україна, 65013, Одеська обл., місто Одеса, МИКОЛАЇВСЬКА ДОРОГА, будинок 144"/>
    <n v="0"/>
    <n v="0"/>
    <n v="0"/>
    <n v="0"/>
    <n v="1"/>
  </r>
  <r>
    <s v="c9328deb-8f0f-41de-8bab-24d317621a03"/>
    <s v="ТОВАРИСТВО З ОБМЕЖЕНОЮ ВІДПОВІДАЛЬНІСТЮ &quot;НОВІТНІЙ МЕДИЧНИЙ ПРОСТІР&quot;"/>
    <n v="43214298"/>
    <s v="ОДЕСЬКА"/>
    <s v="Україна, 65009, Одеська обл., місто Одеса, ФОНТАНСЬКА ДОРОГА, будинок 23/1"/>
    <n v="0"/>
    <n v="0"/>
    <n v="1"/>
    <n v="1"/>
    <n v="1"/>
  </r>
  <r>
    <s v="7abe8ba4-f6f1-4cd7-b7f4-223c92f10c88"/>
    <s v="КОМУНАЛЬНЕ НЕКОМЕРЦІЙНЕ ПІДПРИЄМСТВО &quot;ЦЕНТР ПЕРВИННОЇ МЕДИКО-САНІТАРНОЇ ДОПОМОГИ № 7&quot; ОДЕСЬКОЇ МІСЬКОЇ РАДИ"/>
    <n v="1999069"/>
    <s v="ОДЕСЬКА"/>
    <s v="Україна, 65003, Одеська обл., місто Одеса, ВУЛИЦЯ ОТАМАНА ЧЕПІГИ, будинок 54"/>
    <n v="0"/>
    <n v="0"/>
    <n v="0"/>
    <n v="0"/>
    <n v="1"/>
  </r>
  <r>
    <s v="9b255497-319e-44d6-857f-2a5fc236df51"/>
    <s v="ТОВАРИСТВО З ОБМЕЖЕНОЮ ВІДПОВІДАЛЬНІСТЮ &quot;ДІМ МЕДИЦИНИ&quot;"/>
    <n v="38156360"/>
    <s v="ОДЕСЬКА"/>
    <s v="Україна, 65006, Одеська обл., місто Одеса, ВУЛИЦЯ РОЗКИДАЙЛІВСЬКА, будинок 69/71"/>
    <n v="0"/>
    <n v="0"/>
    <n v="1"/>
    <n v="1"/>
    <n v="3"/>
  </r>
  <r>
    <s v="24efdcdf-04f3-4f77-a8a3-fe57e269c1c1"/>
    <s v="КОМУНАЛЬНЕ НЕКОМЕРЦІЙНЕ ПІДПРИЄМСТВО &quot;ЦЕНТР ПЕРВИННОЇ МЕДИКО-САНІТАРНОЇ ДОПОМОГИ № 5&quot; ОДЕСЬКОЇ МІСЬКОЇ РАДИ"/>
    <n v="39040240"/>
    <s v="ОДЕСЬКА"/>
    <s v="Україна, 65123, Одеська обл., місто Одеса, ВУЛИЦЯ СЕМЕНА ПАЛІЯ, будинок 83, корпус 1"/>
    <n v="0"/>
    <n v="0"/>
    <n v="0"/>
    <n v="0"/>
    <n v="1"/>
  </r>
  <r>
    <s v="39d61434-26fb-4df5-944a-00046bdfaabf"/>
    <s v="КОМУНАЛЬНЕ НЕКОМЕРЦІЙНЕ ПІДПРИЄМСТВО &quot;ЦЕНТР ПЕРВИННОЇ МЕДИКО-САНІТАРНОЇ ДОПОМОГИ № 28&quot; ОДЕСЬКОЇ МІСЬКОЇ РАДИ"/>
    <n v="2774639"/>
    <s v="ОДЕСЬКА"/>
    <s v="Україна, 65111, Одеська обл., місто Одеса, пр.Добровольського, будинок 159"/>
    <n v="1"/>
    <n v="1"/>
    <n v="1"/>
    <n v="1"/>
    <n v="1"/>
  </r>
  <r>
    <s v="c0fd210c-c47d-4738-8cdb-719e295c3c6b"/>
    <s v="ТОВАРИСТВО З ОБМЕЖЕНОЮ ВІДПОВІДАЛЬНІСТЮ &quot;СВЯТА КАТЕРИНА-ОДЕСА&quot;"/>
    <n v="32120543"/>
    <s v="ОДЕСЬКА"/>
    <s v="Україна, 65013, Одеська обл., місто Одеса, МИКОЛАЇВСЬКА ДОРОГА, будинок 144"/>
    <n v="0"/>
    <n v="0"/>
    <n v="1"/>
    <n v="1"/>
    <n v="1"/>
  </r>
  <r>
    <s v="41b61172-622e-4799-b484-d33443684046"/>
    <s v="ТОВАРИСТВО З ОБМЕЖЕНОЮ ВІДПОВІДАЛЬНІСТЮ &quot;КАНОН ЗДОРОВ'Я&quot;"/>
    <n v="41709966"/>
    <s v="ОДЕСЬКА"/>
    <s v="Україна, 65023, Одеська обл., місто Одеса, ВУЛИЦЯ ПАСТЕРА, будинок 56"/>
    <n v="0"/>
    <n v="0"/>
    <n v="0"/>
    <n v="0"/>
    <n v="1"/>
  </r>
  <r>
    <s v="8dec5b64-71d4-4ca4-adae-098331b926fc"/>
    <s v="КОМУНАЛЬНЕ НЕКОМЕРЦІЙНЕ ПІДПРИЄМСТВО &quot;ЦЕНТР ПЕРВИННОЇ МЕДИКО-САНІТАРНОЇ ДОПОМОГИ № 16&quot; ОДЕСЬКОЇ МІСЬКОЇ РАДИ"/>
    <n v="23987641"/>
    <s v="ОДЕСЬКА"/>
    <s v="Україна, 65074, Одеська обл., місто Одеса, ВУЛИЦЯ ІВАНА І ЮРІЯ ЛИП, будинок 1"/>
    <n v="0"/>
    <n v="0"/>
    <n v="0"/>
    <n v="0"/>
    <n v="1"/>
  </r>
  <r>
    <s v="1ed8fab5-9857-4a01-9b08-a0c1bd6b0dce"/>
    <s v="КОМУНАЛЬНЕ НЕКОМЕРЦІЙНЕ ПІДПРИЄМСТВО &quot;ЦЕНТР ПЕРВИННОЇ МЕДИКО-САНІТАРНОЇ ДОПОМОГИ № 3&quot; ОДЕСЬКОЇ МІСЬКОЇ РАДИ"/>
    <n v="39027648"/>
    <s v="ОДЕСЬКА"/>
    <s v="Україна, 65016, Одеська обл., місто Одеса, ФОНТАНСЬКА ДОРОГА, будинок 30/32"/>
    <n v="1"/>
    <n v="1"/>
    <n v="1"/>
    <n v="1"/>
    <n v="1"/>
  </r>
  <r>
    <s v="a35a5977-27e1-42cd-89dc-f057c4d1b1d8"/>
    <s v="КОМУНАЛЬНЕ НЕКОМЕРЦІЙНЕ ПІДПРИЄМСТВО &quot;ЦЕНТР ПЕРВИННОЇ МЕДИКО-САНІТАРНОЇ ДОПОМОГИ ПОДІЛЬСЬКОЇ МІСЬКОЇ РАДИ ПОДІЛЬСЬКОГО РАЙОНУ ОДЕСЬКОЇ ОБЛАСТІ&quot;"/>
    <n v="38701511"/>
    <s v="ОДЕСЬКА"/>
    <s v="Україна, 66304, Одеська обл., місто Подільськ, пр.Перемоги, будинок 23"/>
    <n v="1"/>
    <n v="1"/>
    <n v="1"/>
    <n v="1"/>
    <n v="1"/>
  </r>
  <r>
    <s v="0db15783-5f60-4a56-b299-bdbc6bed7dd3"/>
    <s v="КОМУНАЛЬНЕ НЕКОМЕРЦІЙНЕ ПІДПРИЄМСТВО &quot;РЕНІЙСЬКИЙ ЦЕНТР ПЕРВИННОЇ МЕДИКО-САНІТАРНОЇ ДОПОМОГИ&quot; РЕНІЙСЬКОЇ МІСЬКОЇ РАДИ"/>
    <n v="37565151"/>
    <s v="ОДЕСЬКА"/>
    <s v="Україна, 68803, Одеська обл., Ренійський р-н, місто Рені, вул.Дунайська, будинок 15"/>
    <n v="0"/>
    <n v="0"/>
    <n v="0"/>
    <n v="0"/>
    <n v="1"/>
  </r>
  <r>
    <s v="a26bcc37-c9fa-4777-a661-14bcb082322d"/>
    <s v="КОМУНАЛЬНЕ НЕКОМЕРЦІЙНЕ ПІДПРИЄМСТВО  &quot;РОЗДІЛЬНЯНСЬКИЙ МІСЬКИЙ ЦЕНТР ПЕРВИННОЇ МЕДИКО-САНІТАРНОЇ ДОПОМОГИ&quot;  РОЗДІЛЬНЯНСЬКОЇ МІСЬКОЇ РАДИ"/>
    <n v="38407455"/>
    <s v="ОДЕСЬКА"/>
    <s v="Україна, 67400, Одеська обл., Роздільнянський р-н, місто Роздільна, ВУЛИЦЯ ПРИВОКЗАЛЬНА, будинок 15"/>
    <n v="1"/>
    <n v="1"/>
    <n v="1"/>
    <n v="1"/>
    <n v="1"/>
  </r>
  <r>
    <s v="4baa087d-fd22-4260-b7fc-1ad7fece4b61"/>
    <s v="КОМУНАЛЬНЕ НЕКОМЕРЦІЙНЕ ПІДПРИЄМСТВО &quot;САВРАНСЬКИЙ ЦЕНТР ПЕРВИННОЇ МЕДИКО-САНІТАРНОЇ ДОПОМОГИ&quot; САВРАНСЬКОЇ СЕЛИЩНОЇ РАДИ ОДЕСЬКОЇ ОБЛАСТІ"/>
    <n v="38147602"/>
    <s v="ОДЕСЬКА"/>
    <s v="Україна, 66200, Одеська обл., Савранський р-н, селище міського типу Саврань, ВУЛИЦЯ СОБОРНА, будинок 15"/>
    <n v="0"/>
    <n v="0"/>
    <n v="0"/>
    <n v="0"/>
    <n v="1"/>
  </r>
  <r>
    <s v="caff4164-9b28-47a7-96e3-62c4cb77508a"/>
    <s v="КОМУНАЛЬНЕ ПІДПРИЄМСТВО &quot;САРАТСЬКИЙ ЦЕНТР ПЕРВИННОЇ МЕДИКО-САНІТАРНОЇ ДОПОМОГИ&quot;"/>
    <n v="38842324"/>
    <s v="ОДЕСЬКА"/>
    <s v="Україна, 68200, Одеська обл., Саратський р-н, селище міського типу Сарата, вул.Соборна, будинок 2/2"/>
    <n v="0"/>
    <n v="0"/>
    <n v="0"/>
    <n v="0"/>
    <n v="1"/>
  </r>
  <r>
    <s v="c2e125cd-4cd3-4e7a-96d6-16b0f329c681"/>
    <s v="КОМУНАЛЬНЕ НЕКОМЕРЦІЙНЕ  ПІДПРИЄМСТВО &quot;ТАРУТИНСЬКИЙ ЦЕНТР ПЕРВИННОЇ МЕДИКО-САНІТАРНОЇ ДОПОМОГИ&quot; ТАРУТИНСЬКОЇ СЕЛИЩНОЇ  РАДИ"/>
    <n v="38645054"/>
    <s v="ОДЕСЬКА"/>
    <s v="Україна, 68500, Одеська обл., Тарутинський р-н, селище міського типу Тарутине, ВУЛИЦЯ КРАСНА, будинок 75"/>
    <n v="0"/>
    <n v="0"/>
    <n v="1"/>
    <n v="0"/>
    <n v="1"/>
  </r>
  <r>
    <s v="198d05c4-b468-42c8-97ec-fda472953451"/>
    <s v="КОМУНАЛЬНЕ НЕКОМЕРЦІЙНЕ ПІДПРИЄМСТВО &quot;ЦЕНТР ПЕРВИННОЇ МЕДИКО-САНІТАРНОЇ ДОПОМОГИ&quot; ЯСЬКІВСЬКОЇ СІЛЬСЬКОЇ РАДИ БІЛЯЇВСЬКОГО РАЙОНУ ОДЕСЬКОЇ ОБЛАСТІ"/>
    <n v="43022841"/>
    <s v="ОДЕСЬКА"/>
    <s v="Україна, 67641, Одеська обл., Біляївський р-н, село Троїцьке, ВУЛ. САТОВА, будинок 8-Б"/>
    <n v="0"/>
    <n v="0"/>
    <n v="0"/>
    <n v="0"/>
    <n v="1"/>
  </r>
  <r>
    <s v="6e6b9d4e-231d-4b6a-a8d7-081f055fe8d4"/>
    <s v="КОМУНАЛЬНЕ НЕКОМЕРЦІЙНЕ ПІДПРИЄМСТВО УСАТІВСЬКОЇ СІЛЬСЬКОЇ РАДИ &quot;УСАТІВСЬКИЙ ЦЕНТР ПЕРВИННОЇ МЕДИКО-САНІТАРНОЇ ДОПОМОГИ&quot;"/>
    <n v="38617509"/>
    <s v="ОДЕСЬКА"/>
    <s v="Україна, 67663, Одеська обл., Біляївський р-н, село Усатове, вул.Больнична, будинок 19"/>
    <n v="1"/>
    <n v="1"/>
    <n v="1"/>
    <n v="1"/>
    <n v="1"/>
  </r>
  <r>
    <s v="80df6dfa-920c-4ac6-ada0-ef6f1be5d704"/>
    <s v="КОМУНАЛЬНЕ НЕКОМЕРЦІЙНЕ ПІДПРИЄМСТВО &quot;ЧОРНОМОРСЬКА ЛІКАРНЯ&quot; ЧОРНОМОРСЬКОЇ МІСЬКОЇ РАДИ ОДЕСЬКОГО РАЙОНУ ОДЕСЬКОЇ ОБЛАСТІ"/>
    <n v="1982212"/>
    <s v="ОДЕСЬКА"/>
    <s v="Україна, 68004, Одеська обл., місто Чорноморськ, ВУЛИЦЯ ВІТАЛІЯ ШУМА, будинок 4"/>
    <n v="0"/>
    <n v="0"/>
    <n v="1"/>
    <n v="1"/>
    <n v="1"/>
  </r>
  <r>
    <s v="726d2024-4c76-4f23-94db-4ee1bf225e3f"/>
    <s v="КОМУНАЛЬНЕ НЕКОМЕРЦІЙНЕ ПІДПРИЄМСТВО &quot;ЦЕНТР ПЕРВИННОЇ МЕДИКО-САНІТАРНОЇ ДОПОМОГИ&quot; ЮЖНЕНСЬКОЇ МІСЬКОЇ РАДИ"/>
    <n v="42500117"/>
    <s v="ОДЕСЬКА"/>
    <s v="Україна, 65481, Одеська обл., місто Южне, ВУЛИЦЯ БУДІВЕЛЬНИКІВ, будинок 19"/>
    <n v="1"/>
    <n v="1"/>
    <n v="1"/>
    <n v="1"/>
    <n v="1"/>
  </r>
  <r>
    <s v="78125b39-6592-471e-ae4f-a684f70a116b"/>
    <s v="ТОВ «АМБУЛАТОРІЯ СІМЕЙНОГО ЛІКАРЯ»"/>
    <n v="42354792"/>
    <s v="ОДЕСЬКА"/>
    <s v="м. Одеса, вул. Троїцька, 33а"/>
    <n v="0"/>
    <n v="0"/>
    <n v="0"/>
    <n v="0"/>
    <n v="2"/>
  </r>
  <r>
    <m/>
    <s v="КОМУНАЛЬНЕ НЕКОМЕРЦІЙНЕ ПІДПРИЄМСТВО &quot;Визирський центр первинної медико-санітарної допомоги&quot; Визирської сільської ради Одеського району Одеської області"/>
    <n v="44087614"/>
    <s v="ОДЕСЬКА"/>
    <s v="67543, Одеська область, Лиманський район, с. Визирка, вул. Олексія Ставніцера, буд. 56"/>
    <n v="0"/>
    <n v="0"/>
    <n v="0"/>
    <n v="0"/>
    <n v="1"/>
  </r>
  <r>
    <s v="b3ff258d-0f51-44f5-89bb-ceb94de2c215"/>
    <s v="ККОМУНАЛЬНЕ НЕКОМЕРЦІЙНЕ ПІДПРИЄМСТВО&quot;Цебриківський центр первинної медичної (медико-санітарної) допомоги&quot; Цебриківської селищної ради Одеської області"/>
    <n v="43383410"/>
    <s v="ОДЕСЬКА"/>
    <s v="67130, Одеська обл. Великомихайлівський район смт. Цебрикове, вул Лермонтова,2"/>
    <n v="0"/>
    <n v="0"/>
    <n v="0"/>
    <n v="0"/>
    <n v="1"/>
  </r>
  <r>
    <s v="6e35718a-cd41-4d6c-b176-47cefa507a03"/>
    <s v="КОМУНАЛЬНЕ НЕКОМЕРЦІЙНЕ ПІДПРИЄМСТВО &quot;ВЕЛИКОБАГАЧАНСЬКИЙ ЦЕНТР ПЕРВИННОЇ МЕДИКО-САНІТАРНОЇ ДОПОМОГИ&quot; ВЕЛИКОБАГАЧАНСЬКОЇ СЕЛИЩНОЇ РАДИ"/>
    <n v="38396564"/>
    <s v="ПОЛТАВСЬКА"/>
    <s v="Україна, 38300, Полтавська обл., Великобагачанський р-н, селище міського типу Велика Багачка, ВУЛИЦЯ КАШТАНОВА, будинок 21"/>
    <n v="0"/>
    <n v="0"/>
    <n v="2"/>
    <n v="2"/>
    <n v="2"/>
  </r>
  <r>
    <s v="500c3a65-02a3-4ee5-aabd-4ef9c4934e00"/>
    <s v="КОМУНАЛЬНЕ НЕКОМЕРЦІЙНЕ ПІДПРИЄМСТВО &quot;ГАДЯЦЬКИЙ ЦЕНТР ПЕРВИННОЇ МЕДИКО-САНІТАРНОЇ ДОПОМОГИ&quot; ГАДЯЦЬКОЇ МІСЬКОЇ РАДИ"/>
    <n v="38319453"/>
    <s v="ПОЛТАВСЬКА"/>
    <s v="Україна, 37300, Полтавська обл., місто Гадяч(пн), ВУЛИЦЯ ЛОХВИЦЬКА , будинок 1"/>
    <n v="1"/>
    <n v="1"/>
    <n v="3"/>
    <n v="3"/>
    <n v="3"/>
  </r>
  <r>
    <s v="6089f64e-5f25-4d7e-ab1d-0011e944f894"/>
    <s v="КОМУНАЛЬНЕ НЕКОМЕРЦІЙНЕ ПІДПРИЄМСТВО &quot;ЦЕНТР ПЕРВИННОЇ МЕДИКО-САНІТАРНОЇ ДОПОМОГИ М. ГОРІШНІ ПЛАВНІ ГОРІШНЬОПЛАВНІВСЬКОЇ МІСЬКОЇ РАДИ КРЕМЕНЧУЦЬКОГО РАЙОНУ ПОЛТАВСЬКОЇ ОБЛАСТІ&quot;"/>
    <n v="26553305"/>
    <s v="ПОЛТАВСЬКА"/>
    <s v="Україна, 39800, Полтавська обл., місто Горішні Плавні, ВУЛИЦЯ МИРУ, будинок 10-А"/>
    <n v="1"/>
    <n v="1"/>
    <n v="3"/>
    <n v="3"/>
    <n v="3"/>
  </r>
  <r>
    <s v="e29c254f-bc84-4622-b87e-af4e32834634"/>
    <s v="КОМУНАЛЬНЕ НЕКОМЕРЦІЙНЕ ПІДПРИЄМСТВО &quot;ЦЕНТР ПЕРВИННОЇ МЕДИКО-САНІТАРНОЇ ДОПОМОГИ&quot; ГРАДИЗЬКОЇ СЕЛИЩНОЇ РАДИ"/>
    <n v="38412444"/>
    <s v="ПОЛТАВСЬКА"/>
    <s v="Україна, 39070, Полтавська обл., Глобинський р-н, селище міського типу Градизьк, ВУЛИЦЯ ГВАРДІЙСЬКА, будинок 71"/>
    <n v="0"/>
    <n v="0"/>
    <n v="2"/>
    <n v="3"/>
    <n v="3"/>
  </r>
  <r>
    <s v="db012b24-82d6-4cd9-a088-8be1084d8b9a"/>
    <s v="КОМУНАЛЬНЕ НЕКОМЕРЦІЙНЕ ПІДПРИЄМСТВО &quot;ГРЕБІНКІВСЬКИЙ ЦЕНТР ПЕРВИННОЇ МЕДИКО-САНІТАРНОЇ ДОПОМОГИ&quot; ГРЕБІНКІВСЬКОЇ МІСЬКОЇ РАДИ ПОЛТАВСЬКОЇ ОБЛАСТІ."/>
    <n v="38540913"/>
    <s v="ПОЛТАВСЬКА"/>
    <s v="Україна, 37400, Полтавська обл., Гребінківський р-н, місто Гребінка, ПРОВУЛОК СПОРТИВНИЙ , будинок 11"/>
    <n v="0"/>
    <n v="0"/>
    <n v="1"/>
    <n v="1"/>
    <n v="1"/>
  </r>
  <r>
    <s v="5579694b-594e-40e7-921c-c2501ad9c970"/>
    <s v="КОМУНАЛЬНЕ НЕКОМЕРЦІЙНЕ ПІДПРИЄМСТВО &quot;ЦЕНТР ПЕРВИННОЇ МЕДИКО - САНІТАРНОЇ ДОПОМОГИ ДИКАНСЬКОЇ СЕЛИЩНОЇ РАДИ&quot;"/>
    <n v="38342393"/>
    <s v="ПОЛТАВСЬКА"/>
    <s v="Україна, 38500, Полтавська обл., Диканський р-н, селище міського типу Диканька, ВУЛИЦЯ МЕДИЧНА, будинок 42"/>
    <n v="0"/>
    <n v="0"/>
    <n v="1"/>
    <n v="1"/>
    <n v="1"/>
  </r>
  <r>
    <s v="ea6410e9-738f-4b9f-bb9d-a9ffee839225"/>
    <s v="Комунальне некомерційне підприємство &quot;Центр первинної медико-санітарної допомоги&quot; Лубенської міської ради Лубенського району Полтавської області"/>
    <n v="41348856"/>
    <s v="ПОЛТАВСЬКА"/>
    <s v="Україна, 37552, Полтавська обл., Лубенський р-н, село Засулля, ВУЛИЦЯ МОЛОДІЖНА, будинок 93 Б"/>
    <n v="1"/>
    <n v="1"/>
    <n v="1"/>
    <n v="1"/>
    <n v="1"/>
  </r>
  <r>
    <s v="446f71d1-f56e-419b-b8ee-25b73b933e3a"/>
    <s v="КОМУНАЛЬНЕ НЕКОМЕРЦІЙНЕ ПІДПРИЄМСТВО &quot;ЗІНЬКІВСЬКИЙ ЦЕНТР ПЕРВИННОЇ МЕДИКО-САНІТАРНОЇ ДОПОМОГИ&quot; ЗІНЬКІВСЬКОЇ МІСЬКОЇ РАДИ ПОЛТАВСЬКОЇ ОБЛАСТІ"/>
    <n v="38223007"/>
    <s v="ПОЛТАВСЬКА"/>
    <s v="Україна, 38100, Полтавська обл., Зіньківський р-н, місто Зіньків, ВУЛИЦЯ ІВАНА ПЕТРОВСЬКОГО, будинок 21"/>
    <n v="0"/>
    <n v="0"/>
    <n v="1"/>
    <n v="1"/>
    <n v="1"/>
  </r>
  <r>
    <s v="cb56c917-4eb9-419c-973c-9dc8cfe9e639"/>
    <s v="КОМУНАЛЬНЕ ПІДПРИЄМСТВО &quot;КАМ’ЯНОПОТОКІВСЬКИЙ ЦЕНТР ПЕРВИННОЇ МЕДИКО-САНІТАРНОЇ ДОПОМОГИ&quot;"/>
    <n v="38313933"/>
    <s v="ПОЛТАВСЬКА"/>
    <s v="Україна, 39763, Полтавська обл., Кременчуцький р-н, село Кам'яні Потоки, ВУЛИЦЯ ЦЕНТРАЛЬНА , будинок 369"/>
    <n v="0"/>
    <n v="0"/>
    <n v="1"/>
    <n v="1"/>
    <n v="1"/>
  </r>
  <r>
    <s v="e7324ef4-0804-462c-b021-485327799bf7"/>
    <s v="КОМУНАЛЬНЕ НЕКОМЕРЦІЙНЕ ПІДПРИЄМСТВО &quot;КАРЛІВСЬКИЙ ЦЕНТР ПЕРВИННОЇ МЕДИКО-САНІТАРНОЇ ДОПОМОГИ&quot;"/>
    <n v="38396501"/>
    <s v="ПОЛТАВСЬКА"/>
    <s v="Україна, 39500, Полтавська обл., Карлівський р-н, місто Карлівка, ВУЛИЦЯ РАДЕВИЧА, будинок 2"/>
    <n v="0"/>
    <n v="0"/>
    <n v="1"/>
    <n v="1"/>
    <n v="1"/>
  </r>
  <r>
    <s v="8a11ddaa-900c-4f87-aa6a-76f5f13ff546"/>
    <s v="КОМУНАЛЬНЕ НЕКОМЕРЦІЙНЕ ПІДПРИЄМСТВО &quot;КОБЕЛЯЦЬКИЙ ЦЕНТР ПЕРВИННОЇ МЕДИКО-САНІТАРНОЇ ДОПОМОГИ&quot; КОБЕЛЯЦЬКОЇ МІСЬКОЇ РАДИ"/>
    <n v="38540960"/>
    <s v="ПОЛТАВСЬКА"/>
    <s v="Україна, 39200, Полтавська обл., Кобеляцький р-н, місто Кобеляки, ВУЛИЦЯ ШЕВЧЕНКА, будинок 78/109"/>
    <n v="0"/>
    <n v="0"/>
    <n v="2"/>
    <n v="2"/>
    <n v="2"/>
  </r>
  <r>
    <s v="7db0032f-be09-43ec-959c-ecf9e81643b4"/>
    <s v="КОМУНАЛЬНЕ НЕКОМЕРЦІЙНЕ  ПІДПРИЄМСТВО &quot;КОЗЕЛЬЩИНСЬКИЙ ЦЕНТР ПЕРВИННОЇ МЕДИКО-САНІТАРНОЇ ДОПОМОГИ&quot; КОЗЕЛЬЩИНСЬКОЇ СЕЛИЩНОЇ РАДИ"/>
    <n v="38498521"/>
    <s v="ПОЛТАВСЬКА"/>
    <s v="Україна, 39100, Полтавська обл., Козельщинський р-н, селище міського типу Козельщина, ВУЛИЦЯ ОСТРОГРАДСЬКОГО, будинок 81/10"/>
    <n v="0"/>
    <n v="0"/>
    <n v="1"/>
    <n v="1"/>
    <n v="1"/>
  </r>
  <r>
    <s v="e3df7fff-a3a1-44f1-bc76-7a601ce3380a"/>
    <s v="КОМУНАЛЬНЕ НЕКОМЕРЦІЙНЕ ПІДПРИЄМСТВО &quot;КОТЕЛЕВСЬКИЙ ЦЕНТР ПЕРВИННОЇ МЕДИКО - САНІТАРНОЇ ДОПОМОГИ&quot;"/>
    <n v="37343988"/>
    <s v="ПОЛТАВСЬКА"/>
    <s v="Україна, 38600, Полтавська обл., Котелевський р-н, селище міського типу Котельва, ВУЛИЦЯ ПОЛТАВСЬКИЙ ШЛЯХ, будинок 283"/>
    <n v="0"/>
    <n v="0"/>
    <n v="1"/>
    <n v="1"/>
    <n v="1"/>
  </r>
  <r>
    <s v="66e7dd8d-d055-486d-9b39-99e7acec8639"/>
    <s v="КОМУНАЛЬНЕ НЕКОМЕРЦІЙНЕ МЕДИЧНЕ ПІДПРИЄМСТВО &quot;ЦЕНТР ПЕРВИННОЇ МЕДИКО-САНІТАРНОЇ ДОПОМОГИ № 2&quot; М.КРЕМЕНЧУКА"/>
    <n v="38742851"/>
    <s v="ПОЛТАВСЬКА"/>
    <s v="Україна, 39625, Полтавська обл., місто Кременчук, ВУЛИЦЯ ГЕНЕРАЛА МАНАГАРОВА, будинок 9"/>
    <n v="0"/>
    <n v="0"/>
    <n v="2"/>
    <n v="2"/>
    <n v="2"/>
  </r>
  <r>
    <s v="7971f599-181b-462a-b45a-c287e95a4396"/>
    <s v="КОМУНАЛЬНЕ НЕКОМЕРЦІЙНЕ МЕДИЧНЕ ПІДПРИЄМСТВО &quot;ЦЕНТР ПЕРВИННОЇ МЕДИКО-САНІТАРНОЇ ДОПОМОГИ №3&quot;  М. КРЕМЕНЧУКА"/>
    <n v="38742846"/>
    <s v="ПОЛТАВСЬКА"/>
    <s v="Україна, 39627, Полтавська обл., місто Кременчук, КВАРТАЛ 278, будинок 13-Б"/>
    <n v="1"/>
    <n v="1"/>
    <n v="3"/>
    <n v="3"/>
    <n v="3"/>
  </r>
  <r>
    <s v="030ca1a6-b4e7-49a2-b655-c7f78aeb40e6"/>
    <s v="КОМУНАЛЬНЕ НЕКОМЕРЦІЙНЕ МЕДИЧНЕ ПІДПРИЄМСТВО &quot;ЦЕНТР ПЕРВИННОЇ МЕДИКО-САНІТАРНОЇ ДОПОМОГИ №1&quot; М.КРЕМЕНЧУКА"/>
    <n v="38742830"/>
    <s v="ПОЛТАВСЬКА"/>
    <s v="Україна, 39600, Полтавська обл., місто Кременчук, ВУЛИЦЯ ІВАНА МАЗЕПИ, будинок 26"/>
    <n v="1"/>
    <n v="1"/>
    <n v="3"/>
    <n v="3"/>
    <n v="3"/>
  </r>
  <r>
    <s v="5e6f652a-5682-4c13-9687-f0409e56671c"/>
    <s v="КОМУНАЛЬНЕ НЕКОМЕРЦІЙНЕ ПІДПРИЄМСТВО ЛОХВИЦЬКИЙ ЦЕНТР ПЕРВИННОЇ МЕДИКО-САНІТАРНОЇ ДОПОМОГИ"/>
    <n v="37953735"/>
    <s v="ПОЛТАВСЬКА"/>
    <s v="Україна, 37200, Полтавська обл., Лохвицький р-н, місто Лохвиця, ВУЛИЦЯ НЕЗАЛЕЖНОСТІ, будинок 4"/>
    <n v="0"/>
    <n v="0"/>
    <n v="2"/>
    <n v="2"/>
    <n v="3"/>
  </r>
  <r>
    <s v="f1f49bf4-a4ea-4bb5-9ae3-8c8ebc3b32d5"/>
    <s v="КОМУНАЛЬНЕ ПІДПРИЄМСТВО &quot;КОМУНАЛЬНЕ НЕКОМЕРЦІЙНЕ ПІДПРИЄМСТВО ЛУБЕНСЬКИЙ МІСЬКИЙ ЦЕНТР ПЕРВИННОЇ МЕДИКО-САНІТАРНОЇ ДОПОМОГИ&quot;"/>
    <n v="38459524"/>
    <s v="ПОЛТАВСЬКА"/>
    <s v="Україна, 37500, Полтавська обл., місто Лубни, ВУЛИЦЯ ЛЬВА ТОЛСТОГО, будинок 18-А"/>
    <n v="0"/>
    <n v="0"/>
    <n v="2"/>
    <n v="2"/>
    <n v="2"/>
  </r>
  <r>
    <s v="ae4a55d6-a201-4622-a29f-de9977205c05"/>
    <s v="КОМУНАЛЬНЕ НЕКОМЕРЦІЙНЕ ПІДПРИЄМСТВО &quot;МАШІВСЬКИЙ ЦЕНТР ПЕРВИННОЇ МЕДИКО-САНІТАРНОЇ ДОПОМОГИ&quot; МАШІВСЬКОЇ СЕЛИЩНОЇ РАДИ ПОЛТАВСЬКОЇ ОБЛАСТІ"/>
    <n v="38487180"/>
    <s v="ПОЛТАВСЬКА"/>
    <s v="Україна, 39400, Полтавська обл., Машівський р-н, селище міського типу Машівка, ВУЛИЦЯ НЕЗАЛЕЖНОСТІ, будинок 112-В"/>
    <n v="0"/>
    <n v="0"/>
    <n v="1"/>
    <n v="1"/>
    <n v="1"/>
  </r>
  <r>
    <s v="a162702b-df06-4e9b-9b6f-a85f318f99f1"/>
    <s v="КОМУНАЛЬНЕ НЕКОМЕРЦІЙНЕ ПІДПРИЄМСТВО &quot;МИРГОРОДСЬКИЙ МІСЬКИЙ ЦЕНТР ПЕРВИННОЇ МЕДИКО-САНІТАРНОЇ ДОПОМОГИ&quot; МИРГОРОДСЬКОЇ МІСЬКОЇ РАДИ ПОЛТАВСЬКОЇ ОБЛАСТІ"/>
    <n v="42075445"/>
    <s v="ПОЛТАВСЬКА"/>
    <s v="Україна, 37600, Полтавська обл., місто Миргород, ВУЛИЦЯ СТАРОСВІТСЬКА , будинок 22/5"/>
    <n v="1"/>
    <n v="1"/>
    <n v="3"/>
    <n v="3"/>
    <n v="3"/>
  </r>
  <r>
    <s v="bd3c7c0c-a909-4c60-8c9e-447f6590e2db"/>
    <s v="КОМУНАЛЬНЕ НЕКОМЕРЦІЙНЕ ПІДПРИЄМСТВО &quot;НОВОСАНЖАРСЬКИЙ ЦЕНТР ПЕРВИННОЇ МЕДИКО-САНІТАРНОЇ ДОПОМОГИ НОВОСАНЖАРСЬКОЇ СЕЛИЩНОЇ РАДИ ПОЛТАВСЬКОГО РАЙОНУ ПОЛТАВСЬКОЇ ОБЛАСТІ&quot;"/>
    <n v="37464470"/>
    <s v="ПОЛТАВСЬКА"/>
    <s v="Україна, 39300, Полтавська обл., Новосанжарський р-н, селище міського типу Нові Санжари, ВУЛ. ШЕВЧЕНКА, будинок 51/49"/>
    <n v="0"/>
    <n v="0"/>
    <n v="1"/>
    <n v="1"/>
    <n v="1"/>
  </r>
  <r>
    <s v="4f5ccfa3-7d08-43a9-be6e-38394138fd42"/>
    <s v="КОМУНАЛЬНЕ НЕКОМЕРЦІЙНЕ ПІДПРИЄМСТВО &quot;ОРЖИЦЬКИЙ ЦЕНТР ПЕРВИННОЇ МЕДИКО-САНІТАРНОЇ ДОПОМОГИ&quot;"/>
    <n v="38345331"/>
    <s v="ПОЛТАВСЬКА"/>
    <s v="Україна, 37700, Полтавська обл., Оржицький р-н, селище міського типу Оржиця, ВУЛИЦЯ ЦЕНТРАЛЬНА, будинок 1 А"/>
    <n v="0"/>
    <n v="0"/>
    <n v="2"/>
    <n v="2"/>
    <n v="2"/>
  </r>
  <r>
    <s v="5ce09918-7c9b-4cba-933a-510243195e9b"/>
    <s v="КОМУНАЛЬНЕ ПІДПРИЄМСТВО &quot;Пирятинський центр первинної медико-санітарної допомоги Пирятинської міської ради&quot;"/>
    <n v="38276153"/>
    <s v="ПОЛТАВСЬКА"/>
    <s v="Україна, 37000, Полтавська обл., Пирятинський р-н, місто Пирятин, ВУЛИЦЯ ВИЗВОЛЕННЯ, будинок 5"/>
    <n v="0"/>
    <n v="0"/>
    <n v="2"/>
    <n v="2"/>
    <n v="2"/>
  </r>
  <r>
    <s v="2928f971-3332-4184-8d23-0a59d18557b7"/>
    <s v="КОМУНАЛЬНЕ ПІДПРИЄМСТВО &quot;ЦЕНТР ПЕРВИННОЇ МЕДИКО-САНІТАРНОЇ ДОПОМОГИ №1 ПОЛТАВСЬКОЇ МІСЬКОЇ РАДИ&quot;"/>
    <n v="38503185"/>
    <s v="ПОЛТАВСЬКА"/>
    <s v="Україна, 36034, Полтавська обл., місто Полтава, ВУЛИЦЯ В.ТИРНІВСЬКА, будинок 29/2"/>
    <n v="1"/>
    <n v="1"/>
    <n v="3"/>
    <n v="3"/>
    <n v="3"/>
  </r>
  <r>
    <s v="da0e4e1a-0bda-44b4-a3f5-27e73321c948"/>
    <s v="КОМУНАЛЬНЕ ПІДПРИЄМСТВО &quot;ЦЕНТР ПЕРВИННОЇ МЕДИКО-САНІТАРНОЇ ДОПОМОГИ №3 ПОЛТАВСЬКОЇ МІСЬКОЇ РАДИ&quot;"/>
    <n v="38503159"/>
    <s v="ПОЛТАВСЬКА"/>
    <s v="Україна, 36004, Полтавська обл., місто Полтава, ПРОВУЛОК РИБАЛЬСЬКИЙ, будинок 10-В"/>
    <n v="1"/>
    <n v="1"/>
    <n v="3"/>
    <n v="3"/>
    <n v="1"/>
  </r>
  <r>
    <s v="aa2cf0df-50c0-4073-837c-979ae870df7b"/>
    <s v="ТОВАРИСТВО З ОБМЕЖЕНОЮ ВІДПОВІДАЛЬНІСТЮ &quot;МЕДИЧНИЙ ЦЕНТР &quot;МІЙ ЛІКАР&quot;"/>
    <n v="40808942"/>
    <s v="ПОЛТАВСЬКА"/>
    <s v="Україна, 36020, Полтавська обл., місто Полтава, ВУЛИЦЯ КОНСТИТУЦІЇ, будинок 13"/>
    <n v="0"/>
    <n v="0"/>
    <n v="1"/>
    <n v="1"/>
    <n v="1"/>
  </r>
  <r>
    <s v="dd6f50bb-6663-4243-98a9-626fbef20c33"/>
    <s v="КОМУНАЛЬНЕ ПІДПРИЄМСТВО &quot;ОБЛАСНИЙ ЗАКЛАД З НАДАННЯ ПСИХІАТРИЧНОЇ ДОПОМОГИ ПОЛТАВСЬКОЇ ОБЛАСНОЇ РАДИ&quot;"/>
    <n v="1999075"/>
    <s v="ПОЛТАВСЬКА"/>
    <s v="Україна, 36013, Полтавська обл., місто Полтава, ВУЛИЦЯ МЕДИЧНА, будинок 1"/>
    <n v="0"/>
    <n v="0"/>
    <n v="0"/>
    <n v="0"/>
    <n v="1"/>
  </r>
  <r>
    <s v="ec77735b-cb10-4cfd-82db-9c50bf5a9dc7"/>
    <s v="КОМУНАЛЬНЕ ПІДПРИЄМСТВО &quot;ЦЕНТР ПЕРВИННОЇ МЕДИКО-САНІТАРНОЇ ДОПОМОГИ №2 ПОЛТАВСЬКОЇ МІСЬКОЇ РАДИ&quot;"/>
    <n v="38503179"/>
    <s v="ПОЛТАВСЬКА"/>
    <s v="Україна, 36021, Полтавська обл., місто Полтава, ВУЛИЦЯ ІВАНА МАЗЕПИ, будинок 36"/>
    <n v="1"/>
    <n v="1"/>
    <n v="3"/>
    <n v="3"/>
    <n v="3"/>
  </r>
  <r>
    <s v="0867e3ce-bcac-4e44-9418-61217b85d842"/>
    <s v="КОМУНАЛЬНЕ НЕКОМЕРЦІЙНЕ ПІДПРИЄМСТВО &quot;ЦЕНТР ПЕРВИННОЇ МЕДИКО-САНІТАРНОЇ ДОПОМОГИ ПРИШИБСЬКОЇ СІЛЬСЬКОЇ РАДИ&quot;"/>
    <n v="40586166"/>
    <s v="ПОЛТАВСЬКА"/>
    <s v="Україна, 39750, Полтавська обл., Кременчуцький р-н, село Пришиб, ВУЛИЦЯ ЦЕНТРАЛЬНА , будинок 29"/>
    <n v="0"/>
    <n v="0"/>
    <n v="2"/>
    <n v="2"/>
    <n v="2"/>
  </r>
  <r>
    <s v="f5280840-7aab-4b74-adc5-6f41c8dbf55f"/>
    <s v="КОМУНАЛЬНЕ НЕКОМЕРЦІЙНЕ ПІДПРИЄМСТВО &quot;ЦЕНТР ПЕРВИННОЇ  МЕДИКО-САНІТАРНОЇ ДОПОМОГИ РЕШЕТИЛІВСЬКОЇ МІСЬКОЇ РАДИ ПОЛТАВСЬКОЇ ОБЛАСТІ&quot;"/>
    <n v="38534915"/>
    <s v="ПОЛТАВСЬКА"/>
    <s v="Україна, 38400, Полтавська обл., Решетилівський р-н, місто Решетилівка, вул.Грушевського, будинок 76в"/>
    <n v="0"/>
    <n v="0"/>
    <n v="2"/>
    <n v="2"/>
    <n v="2"/>
  </r>
  <r>
    <s v="841ee78b-68ac-40c1-a2e2-a0db4932c84d"/>
    <s v="КОМУНАЛЬНЕ ПІДПРИЄМСТВО &quot;СЕМЕНІВСЬКИЙ ЦЕНТР ПЕРВИННОЇ МЕДИКО-САНІТАРНОЇ ДОПОМОГИ&quot; СЕМЕНІВСЬКОЇ СЕЛИЩНОЇ РАДИ ТА ОБОЛОНСЬКОЇ СІЛЬСЬКОЇ РАДИ"/>
    <n v="38522213"/>
    <s v="ПОЛТАВСЬКА"/>
    <s v="Україна, 38200, Полтавська обл., Семенівський р-н, селище міського типу Семенівка, вул.Шевченка, будинок 78"/>
    <n v="0"/>
    <n v="0"/>
    <n v="1"/>
    <n v="1"/>
    <n v="1"/>
  </r>
  <r>
    <s v="955998eb-0784-4f64-b4a0-f7112fe45b75"/>
    <s v="КОМУНАЛЬНЕ ПІДПРИЄМСТВО &quot;ПОЛТАВСЬКИЙ РАЙОННИЙ КЛІНІЧНИЙ ЦЕНТР ПЕРВИННОЇ МЕДИЧНОЇ ДОПОМОГИ&quot; ТЕРЕШКІВСЬКОЇ СІЛЬСЬКОЇ РАДИ ПОЛТАВСЬКОГО РАЙОНУ ПОЛТАВСЬКОЇ ОБЛАСТІ"/>
    <n v="38525759"/>
    <s v="ПОЛТАВСЬКА"/>
    <s v="Україна, 38762, Полтавська обл., Полтавський р-н, село Терешки"/>
    <n v="0"/>
    <n v="0"/>
    <n v="2"/>
    <n v="2"/>
    <n v="2"/>
  </r>
  <r>
    <s v="8e8bd200-ec63-42a0-ac9a-598944945315"/>
    <s v="Комунальне некомерційне підприємство &quot;Хорольський центр первинної медико-санітарної допомоги&quot; Хорольської міської ради Лубенського району Полтавської області"/>
    <n v="38459325"/>
    <s v="ПОЛТАВСЬКА"/>
    <s v="Україна, 37800, Полтавська обл., Хорольський р-н, місто Хорол, ВУЛИЦЯ МИХАЙЛА ПОЛОНСЬКОГО, будинок 34"/>
    <n v="0"/>
    <n v="1"/>
    <n v="2"/>
    <n v="2"/>
    <n v="2"/>
  </r>
  <r>
    <s v="d60201aa-833e-4380-b990-6a6915fb7c2e"/>
    <s v="КОМУНАЛЬНЕ НЕКОМЕРЦІЙНЕ ПІДПРИЄМСТВО &quot;ЧУТІВСЬКИЙ ЦЕНТР ПЕРВИННОЇ МЕДИКО-САНІТАРНОЇ ДОПОМОГИ&quot;"/>
    <n v="38492195"/>
    <s v="ПОЛТАВСЬКА"/>
    <s v="Україна, 38800, Полтавська обл., Чутівський р-н, селище міського типу Чутове, ВУЛИЦЯ ПОЛТАВСЬКИЙ ШЛЯХ, будинок 23"/>
    <n v="0"/>
    <n v="0"/>
    <n v="1"/>
    <n v="1"/>
    <n v="1"/>
  </r>
  <r>
    <s v="812682cc-1b6a-4732-8bc6-4f4e9ab6984b"/>
    <s v="КОМУНАЛЬНЕ НЕКОМЕРЦІЙНЕ ПІДПРИЄМСТВО &quot;ЦЕНТР ПЕРВИННОЇ МЕДИКО - САНІТАРНОЇ ДОПОМОГИ ШИШАЦЬКОЇ СЕЛИЩНОЇ РАДИ"/>
    <n v="38257649"/>
    <s v="ПОЛТАВСЬКА"/>
    <s v="Україна, 38000, Полтавська обл., Шишацький р-н, селище міського типу Шишаки, ВУЛИЦЯ ЛЕГЕЙДИ, будинок 50"/>
    <n v="0"/>
    <n v="0"/>
    <n v="1"/>
    <n v="1"/>
    <n v="1"/>
  </r>
  <r>
    <s v="ea543290-b75a-4b54-83d6-d7d29b0f0374"/>
    <s v="КОМУНАЛЬНЕ НЕКОМЕРЦІЙНЕ ПІДПРИЄМСТВО &quot;БЕРЕЗНІВСЬКИЙ ЦЕНТР ПЕРВИННОЇ МЕДИЧНОЇ ДОПОМОГИ&quot; БЕРЕЗНІВСЬКОЇ МІСЬКОЇ РАДИ РІВНЕНСЬКОГО РАЙОНУ РІВНЕНСЬКОЇ ОБЛАСТІ"/>
    <n v="37867877"/>
    <s v="РІВНЕНСЬКА"/>
    <s v="Україна, 34600, Рівненська обл., Березнівський р-н, місто Березне, ВУЛИЦЯ НАБЕРЕЖНА, будинок 3"/>
    <n v="0"/>
    <n v="1"/>
    <n v="1"/>
    <n v="1"/>
    <n v="1"/>
  </r>
  <r>
    <s v="d5c55960-e41e-4e76-8604-b95cfb1b41d1"/>
    <s v="КОМУНАЛЬНЕ НЕКОМЕРЦІЙНЕ ПІДПРИЄМСТВО &quot;БУГРИНСЬКА АМБУЛАТОРІЯ ЗАГАЛЬНОЇ ПРАКТИКИ-СІМЕЙНОЇ МЕДИЦИНИ&quot; БУГРИНСЬКОЇ СІЛЬСЬКОЇ РАДИ ГОЩАНСЬКОГО РАЙОНУ РІВНЕНСЬКОЇ ОБЛАСТІ"/>
    <n v="40236261"/>
    <s v="РІВНЕНСЬКА"/>
    <s v="Україна, 35442, Рівненська обл., Гощанський р-н, село Бугрин, ВУЛИЦЯ КНЯЗЯ ОСТРОЗЬКОГО, будинок 9А"/>
    <n v="0"/>
    <n v="0"/>
    <n v="0"/>
    <n v="1"/>
    <n v="1"/>
  </r>
  <r>
    <s v="6dddac8f-53ff-4c23-8b31-d5e0d8875973"/>
    <s v="КОМУНАЛЬНЕ НЕКОМЕРЦІЙНЕ ПІДПРИЄМСТВО ВАРАСЬКОЇ МІСЬКОЇ РАДИ &quot;ВАРАСЬКИЙ ЦЕНТР ПЕРВИННОЇ МЕДИЧНОЇ ДОПОМОГИ&quot;"/>
    <n v="42662070"/>
    <s v="РІВНЕНСЬКА"/>
    <s v="Україна, 34402, Рівненська обл., місто Вараш, МІКРОРАЙОН ПЕРЕМОГИ, будинок 23/1"/>
    <n v="1"/>
    <n v="1"/>
    <n v="1"/>
    <n v="1"/>
    <n v="1"/>
  </r>
  <r>
    <s v="a62db51c-31a7-4eff-9ee0-7d58315d4e81"/>
    <s v="КОМУНАЛЬНЕ НЕКОМЕРЦІЙНЕ ПІДПРИЄМСТВО &quot;ВОЛОДИМИРЕЦЬКИЙ  ЦЕНТР ПЕРВИННОЇ МЕДИКО-САНІТАРНОЇ ДОПОМОГИ&quot; ВОЛОДИМИРЕЦЬКОЇ СЕЛИЩНОЇ РАДИ"/>
    <n v="38853852"/>
    <s v="РІВНЕНСЬКА"/>
    <s v="Україна, 34300, Рівненська обл., Володимирецький р-н, селище міського типу Володимирець, ВУЛИЦЯ ГРУШЕВСЬКОГО, будинок 39"/>
    <n v="0"/>
    <n v="1"/>
    <n v="1"/>
    <n v="1"/>
    <n v="1"/>
  </r>
  <r>
    <s v="487018c9-009b-40ad-a500-a3514dc17a96"/>
    <s v="КОМУНАЛЬНЕ НЕКОМЕРЦІЙНЕ ПІДПРИЄМСТВО &quot;ГОЩАНСЬКИЙ ЦЕНТР ПЕРВИННОЇ МЕДИКО-САНІТАРНОЇ ДОПОМОГИ&quot; ГОЩАНСЬКОЇ СЕЛИЩНОЇ РАДИ"/>
    <n v="38637071"/>
    <s v="РІВНЕНСЬКА"/>
    <s v="Україна, 35400, Рівненська обл., Гощанський р-н, селище міського типу Гоща, ВУЛИЦЯ НЕЗАЛЕЖНОСТІ, будинок 82А"/>
    <n v="0"/>
    <n v="1"/>
    <n v="1"/>
    <n v="1"/>
    <n v="1"/>
  </r>
  <r>
    <s v="d0770419-8597-4783-b122-1dc4d12ef5c2"/>
    <s v="КОМУНАЛЬНЕ НЕКОМЕРЦІЙНЕ ПІДПРИЄМСТВО &quot;ДЕМИДІВСЬКА ЦЕНТРАЛЬНА РАЙОННА ЛІКАРНЯ&quot; ДЕМИДІВСЬКОЇ СЕЛИЩНОЇ  РАДИ"/>
    <n v="1999891"/>
    <s v="РІВНЕНСЬКА"/>
    <s v="Україна, 35200, Рівненська обл., Демидівський р-н, селище міського типу Демидівка, ВУЛИЦЯ ВІДРОДЖЕННЯ , будинок 6"/>
    <n v="0"/>
    <n v="0"/>
    <n v="0"/>
    <n v="1"/>
    <n v="1"/>
  </r>
  <r>
    <s v="8c9a3ea4-2721-442a-99f1-cc0a1cd863cb"/>
    <s v="КОМУНАЛЬНЕ НЕКОМЕРЦІЙНЕ ПІДПРИЄМСТВО &quot;ЦЕНТР ПЕРВИННОЇ МЕДИКО-САНІТАРНОЇ ДОПОМОГИ&quot;ДЕМИДІВСЬКОЇ СЕЛИЩНОЇ РАДИ"/>
    <n v="38505423"/>
    <s v="РІВНЕНСЬКА"/>
    <s v="Україна, 35200, Рівненська обл., Демидівський р-н, селище міського типу Демидівка, ВУЛИЦЯ ВІДРОДЖЕННЯ, будинок 6"/>
    <n v="0"/>
    <n v="0"/>
    <n v="0"/>
    <n v="1"/>
    <n v="1"/>
  </r>
  <r>
    <s v="4ad6587e-5502-4f2a-ae97-3955a0ba704c"/>
    <s v="КОМУНАЛЬНЕ НЕКОМЕРЦІЙНЕ ПІДПРИЄМСТВО &quot;ЦЕНТР ПЕРВИННОЇ МЕДИКО-САНІТАРНОЇ ДОПОМОГИ&quot; ДУБЕНСЬКОЇ МІСЬКОЇ РАДИ"/>
    <n v="26353612"/>
    <s v="РІВНЕНСЬКА"/>
    <s v="Україна, 35600, Рівненська обл., місто Дубно, ВУЛИЦЯ ГРУШЕВСЬКОГО, будинок 105"/>
    <n v="1"/>
    <n v="1"/>
    <n v="1"/>
    <n v="1"/>
    <n v="1"/>
  </r>
  <r>
    <s v="819e301a-f7e1-4382-999b-247d81cae872"/>
    <s v="КОМУНАЛЬНЕ НЕКОМЕРЦІЙНЕ ПІДПРИЄМСТВО &quot;МІСЬКА ПОЛІКЛІНІКА&quot; ДУБЕНСЬКОЇ МІСЬКОЇ РАДИ"/>
    <n v="2000257"/>
    <s v="РІВНЕНСЬКА"/>
    <s v="Україна, 35604, Рівненська обл., місто Дубно, ВУЛИЦЯ ГРУШЕВСЬКОГО, будинок 105"/>
    <n v="0"/>
    <n v="0"/>
    <n v="0"/>
    <n v="1"/>
    <n v="1"/>
  </r>
  <r>
    <s v="84cf7a48-8fd4-48e1-a918-45b5b3b996a7"/>
    <s v="КОМУНАЛЬНЕ НЕКОМЕРЦІЙНЕ ПІДПРИЄМСТВО &quot;ДУБРОВИЦЬКИЙ ЦЕНТР ПЕРВИННОЇ МЕДИКО-САНІТАРНОЇ ДОПОМОГИ&quot; ДУБРОВИЦЬКОЇ МІСЬКОЇ РАДИ"/>
    <n v="38426347"/>
    <s v="РІВНЕНСЬКА"/>
    <s v="Україна, 34100, Рівненська обл., Дубровицький р-н, місто Дубровиця, ВУЛИЦЯ ВОРОБИНСЬКА, 180"/>
    <n v="0"/>
    <n v="1"/>
    <n v="1"/>
    <n v="1"/>
    <n v="1"/>
  </r>
  <r>
    <s v="f731a082-8b88-4cce-a9d6-894f26b32d78"/>
    <s v="КОМУНАЛЬНЕ НЕКОМЕРЦІЙНЕ ПІДПРИЄМСТВО &quot;ЗАРІЧНЕНСЬКИЙ ЦЕНТР ПЕРВИННОЇ МЕДИКО-САНІТАРНОЇ ДОПОМОГИ&quot; ЗАРІЧНЕНСЬКОЇ СЕЛИЩНОЇ РАДИ ВАРАСЬКОГО РАЙОНУ РІВНЕНСЬКОЇ ОБЛАСТІ"/>
    <n v="38593656"/>
    <s v="РІВНЕНСЬКА"/>
    <s v="Україна, 34000, Рівненська обл., Зарічненський р-н, селище міського типу Зарічне, ВУЛИЦЯ АЕРОФЛОТСЬКА, будинок 15"/>
    <n v="0"/>
    <n v="1"/>
    <n v="1"/>
    <n v="1"/>
    <n v="1"/>
  </r>
  <r>
    <s v="53bfd462-ba13-4287-8fbe-cf30f5ace784"/>
    <s v="КОМУНАЛЬНЕ НЕКОМЕРЦІЙНЕ ПІДПРИЄМСТВО &quot;ЗДОЛБУНІВСЬКИЙ ЦЕНТР ПЕРВИННОЇ МЕДИЧНОЇ ДОПОМОГИ&quot; ЗДОЛБУНІВСЬКОЇ МІСЬКОЇ РАДИ РІВНЕНСЬКОЇ ОБЛАСТІ"/>
    <n v="38230873"/>
    <s v="РІВНЕНСЬКА"/>
    <s v="Україна, 35705, Рівненська обл., Здолбунівський р-н, місто Здолбунів, ВУЛИЦЯ ІВАНА МАЗЕПИ, будинок 25"/>
    <n v="0"/>
    <n v="1"/>
    <n v="1"/>
    <n v="1"/>
    <n v="1"/>
  </r>
  <r>
    <s v="784cac29-a47f-4dfc-ad1a-e88eaaffb355"/>
    <s v="КОМУНАЛЬНЕ НЕКОМЕРЦІЙНЕ ПІДПРИЄМСТВО &quot;ДУБЕНСЬКИЙ ЦЕНТР ПЕРВИННОЇ МЕДИКО-САНІТАРНОЇ ДОПОМОГИ&quot; ПРИВІЛЬНЕНСЬКОЇ СІЛЬСЬКОЇ РАДИ ДУБЕНСЬКОГО РАЙОНУ РІВНЕНСЬКОЇ ОБЛАСТІ"/>
    <n v="38426200"/>
    <s v="РІВНЕНСЬКА"/>
    <s v="Україна, 35620, Рівненська обл., Дубенський р-н, село Іваннє, вул.Колгоспна, будинок 7"/>
    <n v="0"/>
    <n v="0"/>
    <n v="0"/>
    <n v="1"/>
    <n v="1"/>
  </r>
  <r>
    <s v="6dfc573b-0685-404f-918e-1d9bbe4d82d9"/>
    <s v="КОМУНАЛЬНЕ НЕКОМЕРЦІЙНЕ ПІДПРИЄМСТВО &quot;ЦЕНТР ПЕРВИННОЇ МЕДИКО-САНІТАРНОЇ ДОПОМОГИ&quot; КЛЕСІВСЬКОЇ СЕЛИЩНОЇ РАДИ САРНЕНСЬКОГО РАЙОНУ РІВНЕНСЬКОЇ ОБЛАСТІ"/>
    <n v="41013482"/>
    <s v="РІВНЕНСЬКА"/>
    <s v="Україна, 34550, Рівненська обл., Сарненський р-н, селище міського типу Клесів, ВУЛИЦЯ ДЕМОКРАТИЧНА, будинок 26"/>
    <n v="0"/>
    <n v="0"/>
    <n v="0"/>
    <n v="1"/>
    <n v="1"/>
  </r>
  <r>
    <s v="f6b2c8c7-3895-41a9-be95-1c7fa5aee5b9"/>
    <s v="МИРОНЕЦЬ РУСЛАНА ЛЕОНТІЇВНА"/>
    <s v="ФОП"/>
    <s v="РІВНЕНСЬКА"/>
    <s v="Україна, 34700, Рівненська обл., Корецький р-н, місто Корець, ПРОВУЛОК ЗЕЛЕНИЙ, будинок 10-А"/>
    <n v="0"/>
    <n v="0"/>
    <n v="0"/>
    <n v="1"/>
    <n v="1"/>
  </r>
  <r>
    <s v="d68e5279-e322-4a53-9a88-f3aa0628766e"/>
    <s v="КОМУНАЛЬНЕ НЕКОМЕРЦІЙНЕ ПІДПРИЄМСТВО &quot;КОРЕЦЬКИЙ ЦЕНТР ПЕРВИННОЇ МЕДИКО-САНІТАРНОЇ ДОПОМОГИ&quot; КОРЕЦЬКОЇ МІСЬКОЇ РАДИ"/>
    <n v="38645269"/>
    <s v="РІВНЕНСЬКА"/>
    <s v="Україна, 34700, Рівненська обл., Корецький р-н, місто Корець, ВУЛИЦЯ ВОЛОДИМИРСЬКА, будинок 14А"/>
    <n v="0"/>
    <n v="1"/>
    <n v="1"/>
    <n v="1"/>
    <n v="1"/>
  </r>
  <r>
    <s v="73e41138-114a-428f-b28e-88aea3e61253"/>
    <s v="КОМУНАЛЬНЕ НЕКОМЕРЦІЙНЕ ПІДПРИЄМСТВО &quot;КОСТОПІЛЬСЬКИЙ ЦЕНТР ПЕРВИННОЇ МЕДИЧНОЇ ДОПОМОГИ&quot; КОСТОПІЛЬСЬКОЇ МІСЬКОЇ РАДИ"/>
    <n v="38407717"/>
    <s v="РІВНЕНСЬКА"/>
    <s v="Україна, 35000, Рівненська обл., Костопільський р-н, місто Костопіль, ВУЛИЦЯ ДАНИЛА ГАЛИЦЬКОГО, будинок 10"/>
    <n v="0"/>
    <n v="1"/>
    <n v="1"/>
    <n v="1"/>
    <n v="1"/>
  </r>
  <r>
    <s v="814c98f0-3ea5-4077-a79d-be901b037bb4"/>
    <s v="ТОВАРИСТВО З ОБМЕЖЕНОЮ ВІДПОВІДАЛЬНІСТЮ &quot;МЕДИЧНИЙ ЦЕНТР &quot;МЕДКОМ&quot;"/>
    <n v="40407915"/>
    <s v="РІВНЕНСЬКА"/>
    <s v="Україна, 35000, Рівненська обл., Костопільський р-н, місто Костопіль, ВУЛИЦЯ РІВНЕНСЬКА, будинок 107"/>
    <n v="0"/>
    <n v="0"/>
    <n v="0"/>
    <n v="1"/>
    <n v="1"/>
  </r>
  <r>
    <s v="a3df1b0e-9c98-483a-95f9-81377a49f490"/>
    <s v="КОМУНАЛЬНЕ НЕКОМЕРЦІЙНЕ ПІДПРИЄМСТВО ЦЕНТР ПЕРВИННОЇ МЕДИКО-САНІТАРНОЇ ДОПОМОГИ БОРЕМЕЛЬСЬКОЇ СІЛЬСЬКОЇ РАДИ РІВНЕНСЬКОЇ ОБЛАСТІ"/>
    <n v="41841619"/>
    <s v="РІВНЕНСЬКА"/>
    <s v="Україна, 35212, Рівненська обл., Демидівський р-н, село Малеве, ВУЛ ТЕРНОВА, будинок 32"/>
    <n v="0"/>
    <n v="0"/>
    <n v="0"/>
    <n v="1"/>
    <n v="1"/>
  </r>
  <r>
    <s v="201c0d31-7ec1-4854-bc90-10845d6ac9f6"/>
    <s v="КОМУНАЛЬНЕ НЕКОМЕРЦІЙНЕ ПІДПРИЄМСТВО &quot;МИЛЯЦЬКИЙ ЦЕНТР ПЕРВИННОЇ МЕДИКО-САНІТАРНОЇ ДОПОМОГИ&quot; МИЛЯЦЬКОЇ СІЛЬСЬКОЇ РАДИ САРНЕНСЬКОГО РАЙОНУ РІВНЕНСЬКОЇ ОБЛАСТІ"/>
    <n v="40359029"/>
    <s v="РІВНЕНСЬКА"/>
    <s v="Україна, 34133, Рівненська обл., Дубровицький р-н, село Миляч, ВУЛ. ВАСИЛЕВСЬКОГО, 122, А"/>
    <n v="0"/>
    <n v="0"/>
    <n v="0"/>
    <n v="0"/>
    <n v="1"/>
  </r>
  <r>
    <s v="1b261123-6b09-40d7-8d82-70f9f352b080"/>
    <s v="КОМУНАЛЬНЕ НЕКОМЕРЦІЙНЕ ПІДПРИЄМСТВО &quot;МАЛОЛЮБАШАНСЬКИЙ ЦЕНТР ПЕРВИННОЇ МЕДИКО-САНІТАРНОЇ ДОПОМОГИ МАЛОЛЮБАШАНСЬКОЇ СІЛЬСЬКОЇ РАДИ КОСТОПІЛЬСЬКОГО РАЙОНУ РІВНЕНСЬКОЇ ОБЛАСТІ&quot;"/>
    <n v="41894299"/>
    <s v="РІВНЕНСЬКА"/>
    <s v="Україна, 35030, Рівненська обл., Костопільський р-н, село Мирне, ВУЛИЦЯ ОМЕЛЯНЕНКА, будинок 1"/>
    <n v="0"/>
    <n v="0"/>
    <n v="0"/>
    <n v="0"/>
    <n v="1"/>
  </r>
  <r>
    <s v="ded53d7c-2508-442e-9697-80dde7f7769e"/>
    <s v="КОМУНАЛЬНЕ ПІДПРИЄМСТВО &quot;МИРОГОЩАНСЬКИЙ ЦЕНТР ПЕРВИННОЇ МЕДИКО-САНІТАРНОЇ ДОПОМОГИ&quot; МИРОГОЩАНСЬКОЇ СІЛЬСЬКОЇ РАДИ ДУБЕНСЬКОГО РАЙОНУ РІВНЕНСЬКОЇ ОБЛАСТІ"/>
    <n v="41742118"/>
    <s v="РІВНЕНСЬКА"/>
    <s v="Україна, 35623, Рівненська обл., Дубенський р-н, село Мирогоща Друга, ВУЛИЦЯ МИРУ, будинок 87"/>
    <n v="0"/>
    <n v="0"/>
    <n v="0"/>
    <n v="0"/>
    <n v="1"/>
  </r>
  <r>
    <s v="ede2b18c-1ffe-4c4f-bacc-7c35a870bffe"/>
    <s v="КОМУНАЛЬНЕ НЕКОМЕРЦІЙНЕ ПІДПРИЄМСТВО &quot;МЛИНІВСЬКИЙ ЦЕНТР ПЕРВИННОЇ МЕДИКО-САНІТАРНОЇ ДОПОМОГИ&quot; МЛИНІВСЬКОЇ СЕЛИЩНОЇ РАДИ РІВНЕНСЬКОЇ ОБЛАСТІ"/>
    <n v="38668003"/>
    <s v="РІВНЕНСЬКА"/>
    <s v="Україна, 35100, Рівненська обл., Млинівський р-н, селище міського типу Млинів, ВУЛИЦЯ СТЕПАНА БАНДЕРИ, будинок 18"/>
    <n v="0"/>
    <n v="1"/>
    <n v="1"/>
    <n v="1"/>
    <n v="1"/>
  </r>
  <r>
    <s v="159337e0-a617-4f25-bca5-59b352d6291b"/>
    <s v="КОМУНАЛЬНЕ НЕКОМЕРЦІЙНЕ ПІДПРИЄМСТВО &quot;НЕМОВИЦЬКИЙ ЦЕНТР ПЕРВИННОЇ МЕДИКО-САНІТАРНОЇ ДОПОМОГИ&quot; НЕМОВИЦЬКОЇ СІЛЬСЬКОЇ РАДИ САРНЕНСЬКОГО РАЙОНУ РІВНЕНСЬКОЇ ОБЛАСТІ"/>
    <n v="42011926"/>
    <s v="РІВНЕНСЬКА"/>
    <s v="Україна, 34540, Рівненська обл., Сарненський р-н, село Немовичі, ВУЛИЦЯ ЦЕНТРАЛЬНА, будинок 11"/>
    <n v="0"/>
    <n v="0"/>
    <n v="0"/>
    <n v="1"/>
    <n v="1"/>
  </r>
  <r>
    <s v="4d171723-19d0-4c04-9fd1-455171d871b6"/>
    <s v="КОМУНАЛЬНЕ ПІДПРИЄМСТВО &quot;РІВНЕНСЬКИЙ РАЙОННИЙ ЦЕНТР ПЕРВИННОЇ МЕДИКО-САНІТАРНОЇ ДОПОМОГИ&quot; РІВНЕНСЬКОЇ РАЙОННОЇ РАДИ"/>
    <n v="38492302"/>
    <s v="РІВНЕНСЬКА"/>
    <s v="Україна, 35323, Рівненська обл., Рівненський р-н, село Нова Українка, ВУЛИЦЯ ПРИХОДЬКА, будинок 50А"/>
    <n v="1"/>
    <n v="1"/>
    <n v="1"/>
    <n v="1"/>
    <n v="1"/>
  </r>
  <r>
    <s v="ee57cdd7-7289-4fc3-b3a2-e8bf87beb095"/>
    <s v="ТОВАРИСТВО З ОБМЕЖЕНОЮ ВІДПОВІДАЛЬНІСТЮ &quot;ВАГАСКОМ&quot;"/>
    <n v="42835590"/>
    <s v="РІВНЕНСЬКА"/>
    <s v="Україна, 35800, Рівненська обл., місто Острог, ВУЛИЦЯ ТАТАРСЬКА, будинок 179-Б"/>
    <n v="0"/>
    <n v="0"/>
    <n v="0"/>
    <n v="0"/>
    <n v="1"/>
  </r>
  <r>
    <s v="6678db33-520b-419b-ac0d-72023be24aee"/>
    <s v="КОМУНАЛЬНЕ НЕКОМЕРЦІЙНЕ ПІДПРИЄМСТВО &quot;ОСТРОЗЬКИЙ ЦЕНТР ПЕРВИННОЇ МЕДИЧНОЇ ДОПОМОГИ&quot; ОСТРОЗЬКОЇ МІСЬКОЇ РАДИ РІВНЕНСЬКОГО РАЙОНУ РІВНЕНСЬКОЇ ОБЛАСТІ"/>
    <n v="38543370"/>
    <s v="РІВНЕНСЬКА"/>
    <s v="Україна, 35800, Рівненська обл., місто Острог, вул.Татарська, будинок 185"/>
    <n v="0"/>
    <n v="1"/>
    <n v="1"/>
    <n v="1"/>
    <n v="1"/>
  </r>
  <r>
    <s v="115dc286-1f1e-4a4a-aede-a7019fc63167"/>
    <s v="КОМУНАЛЬНЕ НЕКОМЕРЦІЙНЕ ПІДПРИЄМСТВО &quot;ЛІКАРСЬКА АМБУЛАТОРІЯ ЗАГАЛЬНОЇ ПРАКТИКИ - СІМЕЙНОЇ МЕДИЦИНИ С.ПІДЛОЗЦІ&quot; ПІДЛОЗЦІВСЬКОЇ СІЛЬСЬКОЇ РАДИ МЛИНІВСЬКОГО РАЙОНУ РІВНЕНСЬКОЇ ОБЛАСТІ"/>
    <n v="42027517"/>
    <s v="РІВНЕНСЬКА"/>
    <s v="Україна, 35132, Рівненська обл., Млинівський р-н, село Підлозці, ВУЛИЦЯ СТИРОВА, будинок 1"/>
    <n v="0"/>
    <n v="0"/>
    <n v="0"/>
    <n v="0"/>
    <n v="1"/>
  </r>
  <r>
    <s v="a9bb59ec-0de8-4842-93b7-bebdeb05e0a4"/>
    <s v="КОМУНАЛЬНЕ НЕКОМЕРЦІЙНЕ ПІДПРИЄМСТВО &quot;РАДИВИЛІВСЬКИЙ ЦЕНТР ПЕРВИННОЇ МЕДИКО-САНІТАРНОЇ ДОПОМОГИ&quot; РАДИВИЛІВСЬКОЇ МІСЬКОЇ РАДИ"/>
    <n v="38374357"/>
    <s v="РІВНЕНСЬКА"/>
    <s v="Україна, 35500, Рівненська обл., Радивилівський р-н, ВУЛИЦЯ САДОВА, будинок 4"/>
    <n v="0"/>
    <n v="1"/>
    <n v="1"/>
    <n v="1"/>
    <n v="1"/>
  </r>
  <r>
    <s v="767cf1c3-9437-4bfa-93c2-514a51b9b47d"/>
    <s v="КОМУНАЛЬНЕ ПІДПРИЄМСТВО &quot;ОБЛАСНИЙ ЦЕНТР ГРОМАДСЬКОГО ЗДОРОВ'Я&quot; РІВНЕНСЬКОЇ ОБЛАСНОЇ РАДИ"/>
    <n v="42337651"/>
    <s v="РІВНЕНСЬКА"/>
    <s v="Україна, 33028, Рівненська обл., місто Рівне, ВУЛИЦЯ Жоліо-Кюрі, будинок 19"/>
    <n v="0"/>
    <n v="1"/>
    <n v="1"/>
    <n v="1"/>
    <n v="1"/>
  </r>
  <r>
    <s v="c6dc2751-44fa-4310-a281-ce173a4d1aa7"/>
    <s v="ПРИВАТНЕ ПІДПРИЄМСТВО &quot;МЕДИЧНІ ДОВІДКИ 18&quot;"/>
    <n v="41517219"/>
    <s v="РІВНЕНСЬКА"/>
    <s v="Україна, 33018, Рівненська обл., місто Рівне, ВУЛИЦЯ КУРЧАТОВА, будинок 3"/>
    <n v="0"/>
    <n v="0"/>
    <n v="0"/>
    <n v="1"/>
    <n v="1"/>
  </r>
  <r>
    <s v="2cdae7e2-6f5e-4c4e-90a1-08628f1ba546"/>
    <s v="ТОВАРИСТВО З ОБМЕЖЕНОЮ ВІДПОВІДАЛЬНІСТЮ &quot;ЛАЙФ КЛІНІК&quot;"/>
    <n v="42089023"/>
    <s v="РІВНЕНСЬКА"/>
    <s v="Україна, 33013, Рівненська обл., місто Рівне, ВУЛИЦЯ СИМОНА ПЕТЛЮРИ, будинок 35"/>
    <n v="0"/>
    <n v="0"/>
    <n v="0"/>
    <n v="1"/>
    <n v="1"/>
  </r>
  <r>
    <s v="5c662701-59ea-4f7e-9cd0-9e1757e6f2c7"/>
    <s v="КОМУНАЛЬНЕ НЕКОМЕРЦІЙНЕ ПІДПРИЄМСТВО &quot;ЦЕНТР ПЕРВИННОЇ МЕДИКО-САНІТАРНОЇ ДОПОМОГИ &quot;ЮВІЛЕЙНИЙ&quot; РІВНЕНСЬКОЇ МІСЬКОЇ РАДИ"/>
    <n v="3068582"/>
    <s v="РІВНЕНСЬКА"/>
    <s v="Україна, 33024, Рівненська обл., місто Рівне, ВУЛИЦЯ МАКАРОВА, будинок 3"/>
    <n v="0"/>
    <n v="1"/>
    <n v="1"/>
    <n v="1"/>
    <n v="1"/>
  </r>
  <r>
    <s v="fadee9ac-75e3-4851-9fb1-da7dade1ea1c"/>
    <s v="КОМУНАЛЬНЕ НЕКОМЕРЦІЙНЕ ПІДПРИЄМСТВО &quot;ЦЕНТР ПЕРВИННОЇ МЕДИКО-САНІТАРНОЇ ДОПОМОГИ &quot;ЦЕНТРАЛЬНИЙ&quot; РІВНЕНСЬКОЇ МІСЬКОЇ РАДИ"/>
    <n v="33982673"/>
    <s v="РІВНЕНСЬКА"/>
    <s v="Україна, 33028, Рівненська обл., місто Рівне, ВУЛИЦЯ ДРАГОМАНОВА, будинок 7"/>
    <n v="0"/>
    <n v="1"/>
    <n v="1"/>
    <n v="1"/>
    <n v="1"/>
  </r>
  <r>
    <s v="2cfebceb-ebfa-4cfe-8e9e-4718ada3af77"/>
    <s v="КОМУНАЛЬНЕ НЕКОМЕРЦІЙНЕ ПІДПРИЄМСТВО&quot; ЦЕНТР ПЕРВИННОЇ МЕДИКО-САНІТАРНОЇ ДОПОМОГИ '' ПІВНІЧНИЙ &quot; РІВНЕНСЬКОЇ МІСЬКОЇ РАДИ"/>
    <n v="33982708"/>
    <s v="РІВНЕНСЬКА"/>
    <s v="Україна, 33016, Рівненська обл., місто Рівне, ВУЛИЦЯ ФАБРИЧНА, будинок 10"/>
    <n v="1"/>
    <n v="1"/>
    <n v="1"/>
    <n v="1"/>
    <n v="1"/>
  </r>
  <r>
    <s v="96757241-ab73-4805-b701-071316608524"/>
    <s v="КОМУНАЛЬНЕ НЕКОМЕРЦІЙНЕ ПІДПРИЄМСТВО &quot;РОКИТНІВСЬКИЙ ЦЕНТР ПЕРВИННОЇ МЕДИКО-САНІТАРНОЇ ДОПОМОГИ&quot; РОКИТНІВСЬКОЇ СЕЛИЩНОЇ РАДИ"/>
    <n v="38645384"/>
    <s v="РІВНЕНСЬКА"/>
    <s v="Україна, 34200, Рівненська обл., Рокитнівський р-н, селище міського типу Рокитне, ВУЛИЦЯ ПАРТИЗАНСЬКА, будинок 2"/>
    <n v="0"/>
    <n v="1"/>
    <n v="1"/>
    <n v="1"/>
    <n v="1"/>
  </r>
  <r>
    <s v="94a940dc-16fd-45e4-a3c1-da4c53f75e36"/>
    <s v="КОМУНАЛЬНЕ НЕКОМЕРЦІЙНЕ ПІДПРИЄМСТВО &quot;САРНЕНСЬКИЙ ЦЕНТР ПЕРВИННОЇ МЕДИКО-САНІТАРНОЇ ДОПОМОГИ&quot; САРНЕНСЬКОЇ МІСЬКОЇ РАДИ"/>
    <n v="38440010"/>
    <s v="РІВНЕНСЬКА"/>
    <s v="Україна, 34500, Рівненська обл., Сарненський р-н, місто Сарни, ВУЛИЦЯ Я. МУДРОГО, будинок 3"/>
    <n v="1"/>
    <n v="1"/>
    <n v="1"/>
    <n v="1"/>
    <n v="1"/>
  </r>
  <r>
    <s v="7148183d-6f18-48e5-8e4f-f86a7bbb6e8a"/>
    <s v="КОМУНАЛЬНЕ НЕКОМЕРЦІЙНЕ ПІДПРИЄМСТВО БІЛОПІЛЬСЬКОЇ МІСЬКОЇ РАДИ &quot;БІЛОПІЛЬСЬКИЙ ЦЕНТР ПЕРВИННОЇ МЕДИЧНОЇ ДОПОМОГИ&quot;"/>
    <n v="42332480"/>
    <s v="СУМСЬКА"/>
    <s v="Україна, 41800, Сумська обл., Білопільський р-н, місто Білопілля, ВУЛИЦЯ ПОЛТАВСЬКИЙ ПОЛК, будинок 2"/>
    <n v="0"/>
    <n v="1"/>
    <n v="1"/>
    <n v="1"/>
    <n v="1"/>
  </r>
  <r>
    <s v="a9c32f7b-0333-4628-b9c3-2a9d59abfa16"/>
    <s v="КОМУНАЛЬНЕ НЕКОМЕРЦІЙНЕ ПІДПРИЄМСТВО «БУРИНСЬКА ЛІКАРНЯ ІМ. ПРОФ. М.П.НОВАЧЕНКА»"/>
    <n v="39034372"/>
    <s v="СУМСЬКА"/>
    <s v="Україна, 41700, Сумська обл., Буринський р-н, місто Буринь, ВУЛИЦЯ КУТУЗОВА, будинок 15"/>
    <n v="0"/>
    <n v="1"/>
    <n v="1"/>
    <n v="1"/>
    <n v="1"/>
  </r>
  <r>
    <s v="222de571-cbda-4225-858e-7cf0cb8ff165"/>
    <s v="КОМУНАЛЬНЕ НЕКОМЕРЦІЙНЕ ПІДПРИЄМСТВО &quot;ВЕЛИКОПИСАРІВСЬКА ЛІКАРНЯ&quot; ВЕЛИКОПИСАРІВСЬКОЇ СЕЛИЩНОЇ РАДИ"/>
    <n v="2007503"/>
    <s v="СУМСЬКА"/>
    <s v="Україна, 42800, Сумська обл., Великописарівський р-н, селище міського типу Велика Писарівка, ВУЛИЦЯ КОЦЮБИНСЬКОГО, будинок 5"/>
    <n v="0"/>
    <n v="0"/>
    <n v="0"/>
    <n v="0"/>
    <n v="1"/>
  </r>
  <r>
    <s v="f0c5d746-9fb2-40e4-92d2-90ff0864f791"/>
    <s v="КОМУНАЛЬНЕ НЕКОМЕРЦІЙНЕ ПІДПРИЄМСТВО &quot;ЦЕНТР ПЕРВИННОЇ МЕДИКО-САНІТАРНОЇ ДОПОМОГИ&quot; ГЛУХІВСЬКОЇ МІСЬКОЇ РАДИ"/>
    <n v="40898533"/>
    <s v="СУМСЬКА"/>
    <s v="Україна, 41400, Сумська обл., місто Глухів, ВУЛИЦЯ КИЄВО-МОСКОВСЬКА, будинок 47"/>
    <n v="0"/>
    <n v="0"/>
    <n v="1"/>
    <n v="1"/>
    <n v="1"/>
  </r>
  <r>
    <s v="72e14d60-39b3-4054-af8a-f2f63ac27772"/>
    <s v="КОМУНАЛЬНЕ НЕКОМЕРЦІЙНЕ ПІДПРИЄМСТВО КОНОТОПСЬКОЇ МІСЬКОЇ РАДИ &quot;КОНОТОПСЬКА МІСЬКА ЛІКАРНЯ&quot;"/>
    <n v="1110854"/>
    <s v="СУМСЬКА"/>
    <s v="Україна, 41600, Сумська обл., місто Конотоп, ВУЛИЦЯ БОРИСА ОЛІЙНИКА, будинок 88"/>
    <n v="1"/>
    <n v="1"/>
    <n v="1"/>
    <n v="1"/>
    <n v="1"/>
  </r>
  <r>
    <s v="3bdd72b7-2425-4102-9a87-5a3f4241fbbe"/>
    <s v="КОМУНАЛЬНЕ НЕКОМЕРЦІЙНЕ ПІДПРИЄМСТВО КОНОТОПСЬКОЇ МІСЬКОЇ РАДИ &quot;КОНОТОПСЬКА ЦЕНТРАЛЬНА РАЙОННА ЛІКАРНЯ ІМ. АКАДЕМІКА МИХАЙЛА ДАВИДОВА&quot;"/>
    <n v="2007532"/>
    <s v="СУМСЬКА"/>
    <s v="Україна, 41600, Сумська обл., місто Конотоп, ВУЛИЦЯ МИКОЛИ АМОСОВА, будинок 5"/>
    <n v="0"/>
    <n v="0"/>
    <n v="1"/>
    <n v="1"/>
    <n v="1"/>
  </r>
  <r>
    <s v="92cb3a3e-6b98-4a55-9d23-a14567239f40"/>
    <s v="КОМУНАЛЬНЕ НЕКОМЕРЦІЙНЕ ПІДПРИЄМСТВО &quot;КРАСНОПІЛЬСЬКИЙ ЦЕНТР ПЕРВИННОЇ МЕДИКО-САНІТАРНОЇ ДОПОМОГИ&quot; КРАСНОПІЛЬСЬКОЇ СЕЛИЩНОЇ РАДИ"/>
    <n v="38602639"/>
    <s v="СУМСЬКА"/>
    <s v="Україна, 42400, Сумська обл., Краснопільський р-н, селище міського типу Краснопілля, ВУЛИЦЯ ПЕРЕМОГИ, будинок 24 Б"/>
    <n v="0"/>
    <n v="1"/>
    <n v="1"/>
    <n v="1"/>
    <n v="1"/>
  </r>
  <r>
    <s v="5918d963-1d92-4292-9c08-4a96041fc116"/>
    <s v="КОМУНАЛЬНЕ ПІДПРИЄМСТВО &quot;ЦЕНТР ПЕРВИННОЇ МЕДИКО-САНІТАРНОЇ ДОПОМОГИ&quot; КРОЛЕВЕЦЬКОЇ МІСЬКОЇ РАДИ"/>
    <n v="40992732"/>
    <s v="СУМСЬКА"/>
    <s v="Україна, 41300, Сумська обл., Кролевецький р-н, місто Кролевець, БУЛЬВАР ШЕВЧЕНКА, будинок 57"/>
    <n v="0"/>
    <n v="1"/>
    <n v="1"/>
    <n v="1"/>
    <n v="1"/>
  </r>
  <r>
    <s v="b8c71d7b-bea4-4ed3-b872-b993d19d7f00"/>
    <s v="КОМУНАЛЬНЕ НЕКОМЕРЦІЙНЕ ПІДПРИЄМСТВО &quot;ЛИПОВОДОЛИНСЬКИЙ ЦЕНТР ПЕРВИННОЇ МЕДИКО-САНІТАРНОЇ ДОПОМОГИ&quot; ЛИПОВОДОЛИНСЬКОЇ СЕЛИЩНОЇ РАДИ"/>
    <n v="38661783"/>
    <s v="СУМСЬКА"/>
    <s v="Україна, 42500, Сумська обл., Липоводолинський р-н, селище міського типу Липова Долина, ВУЛИЦЯ ЛІКАРНЯНА, будинок 3"/>
    <n v="0"/>
    <n v="0"/>
    <n v="0"/>
    <n v="1"/>
    <n v="1"/>
  </r>
  <r>
    <s v="d80cc602-fb2b-48b4-ae5f-3a80bcbae1c3"/>
    <s v="КОМУНАЛЬНЕ НЕКОМЕРЦІЙНЕ ПІДПРИЄМСТВО &quot;ЛЕБЕДИНСЬКА ЦЕНТРАЛЬНА РАЙОННА ЛІКАРНЯ ІМЕНІ ЛІКАРЯ К.О.ЗІЛЬБЕРНИКА&quot; ЛЕБЕДИНСЬКОЇ РАЙОННОЇ РАДИ"/>
    <n v="2007555"/>
    <s v="СУМСЬКА"/>
    <s v="Україна, 42218, Сумська обл., Лебединський р-н, село Михайлівка, ВУЛИЦЯ ТРИХЛІБА, будинок 28"/>
    <n v="0"/>
    <n v="1"/>
    <n v="1"/>
    <n v="1"/>
    <n v="1"/>
  </r>
  <r>
    <s v="1b3a7195-c358-4618-be65-d3d2e5337896"/>
    <s v="КОМУНАЛЬНЕ НЕКОМЕРЦІЙНЕ ПІДПРИЄМСТВО &quot;НЕДРИГАЙЛІВСЬКИЙ ЦЕНТР ПЕРВИННОЇ МЕДИКО-САНІТАРНОЇ ДОПОМОГИ&quot;"/>
    <n v="38019903"/>
    <s v="СУМСЬКА"/>
    <s v="Україна, 42100, Сумська обл., Недригайлівський р-н, селище міського типу Недригайлів, ВУЛИЦЯ ШКІЛЬНА, будинок 12"/>
    <n v="0"/>
    <n v="1"/>
    <n v="1"/>
    <n v="1"/>
    <n v="1"/>
  </r>
  <r>
    <s v="c8f0ffe2-4217-47c0-943a-4eefd294c9eb"/>
    <s v="КОМУНАЛЬНЕ НЕКОМЕРЦІЙНЕ ПІДПРИЄМСТВО &quot;ЦЕНТРАЛЬНА АМБУЛАТОРІЯ ЗАГАЛЬНОЇ ПРАКТИКИ-СІМЕЙНОЇ МЕДИЦИНИ СЕЛА НИЖНЯ СИРОВАТКА&quot; НИЖНЬОСИРОВАТСЬКОЇ СІЛЬСЬКОЇ РАДИ"/>
    <n v="41075533"/>
    <s v="СУМСЬКА"/>
    <s v="Україна, 42356, Сумська обл., Сумський р-н, село Нижня Сироватка, ВУЛИЦЯ СУМСЬКА, будинок 125"/>
    <n v="0"/>
    <n v="0"/>
    <n v="0"/>
    <n v="0"/>
    <n v="1"/>
  </r>
  <r>
    <s v="ec28c7d2-6394-4026-bd4c-e856a4c531bf"/>
    <s v="КОМУНАЛЬНЕ НЕКОМЕРЦІЙНЕ ПІДПРИЄМСТВО ОХТИРСЬКОЇ МІСЬКОЇ РАДИ &quot;ОХТИРСЬКИЙ МІСЬКИЙ ЦЕНТР ПЕРВИННОЇ МЕДИКО-САНІТАРНОЇ ДОПОМОГИ&quot;"/>
    <n v="40980271"/>
    <s v="СУМСЬКА"/>
    <s v="Україна, 42700, Сумська обл., місто Охтирка, ВУЛИЦЯ СУМСЬКА, будинок 55"/>
    <n v="1"/>
    <n v="1"/>
    <n v="1"/>
    <n v="1"/>
    <n v="2"/>
  </r>
  <r>
    <s v="78a5071a-a9f5-4d1c-86bb-f30372c4f769"/>
    <s v="КОМУНАЛЬНЕ НЕКОМЕРЦІЙНЕ ПІДПРИЄМСТВО &quot;ЦЕНТР ПЕРВИННОЇ МЕДИКО-САНІТАРНОЇ ДОПОМОГИ&quot; ПУТИВЛЬСЬКОЇ МІСЬКОЇ РАДИ"/>
    <n v="40210861"/>
    <s v="СУМСЬКА"/>
    <s v="Україна, 41500, Сумська обл., Путивльський р-н, місто Путивль, ВУЛИЦЯ ГЛУХІВСЬКА, будинок 1"/>
    <n v="0"/>
    <n v="1"/>
    <n v="1"/>
    <n v="1"/>
    <n v="1"/>
  </r>
  <r>
    <s v="445e3bb9-ad85-46c8-b92c-27c4917be5e5"/>
    <s v="КОМУНАЛЬНЕ НЕКОМЕРЦІЙНЕ ПІДПРИЄМСТВО &quot; ЦЕНТР ПЕРВИННОЇ МЕДИКО-САНІТАРНОЇ ДОПОМОГИ МІСТА РОМНИ &quot; РОМЕНСЬКОЇ МІСЬКОЇ РАДИ"/>
    <n v="39045101"/>
    <s v="СУМСЬКА"/>
    <s v="Україна, 42000, Сумська обл., місто Ромни, 1-Й ПРОВУЛОК КОРЖІВСЬКОЇ , будинок 7"/>
    <n v="1"/>
    <n v="1"/>
    <n v="1"/>
    <n v="1"/>
    <n v="1"/>
  </r>
  <r>
    <s v="f6aafba4-fda7-40db-b309-1c746c794167"/>
    <s v="КОМУНАЛЬНЕ НЕКОМЕРЦІЙНЕ ПІДПРИЄМСТВО &quot;СЕРЕДИНО-БУДСЬКА МІСЬКА ЛІКАРНЯ&quot; СЕРЕДИНО-БУДСЬКОЇ МІСЬКОЇ РАДИ"/>
    <n v="1981483"/>
    <s v="СУМСЬКА"/>
    <s v="Україна, 41000, Сумська обл., Середино-Будський р-н, місто Середина-Буда, ВУЛИЦЯ ВОКЗАЛЬНА, будинок 26"/>
    <n v="0"/>
    <n v="0"/>
    <n v="0"/>
    <n v="0"/>
    <n v="1"/>
  </r>
  <r>
    <s v="13677b31-dcbe-45f1-8f12-502cf750afa4"/>
    <s v="КОМУНАЛЬНЕ НЕКОМЕРЦІЙНЕ ПІДПРИЄМСТВО &quot;СЕРЕДИНО-БУДСЬКА АМБУЛАТОРІЯ ЗАГАЛЬНОЇ ПРАКТИКИ СІМЕЙНОЇ МЕДИЦИНИ&quot; СЕРЕДИНО-БУДСЬКОЇ МІСЬКОЇ РАДИ"/>
    <n v="42124853"/>
    <s v="СУМСЬКА"/>
    <s v="Україна, 41000, Сумська обл., Середино-Будський р-н, місто Середина-Буда, ВУЛИЦЯ ВОКЗАЛЬНА, будинок 29"/>
    <n v="0"/>
    <n v="0"/>
    <n v="1"/>
    <n v="1"/>
    <n v="0"/>
  </r>
  <r>
    <s v="65f3e951-bb8c-44aa-909a-e2dc458428d3"/>
    <s v="КОМУНАЛЬНЕ НЕКОМЕРЦІЙНЕ ПІДПРИЄМСТВО &quot;ЦЕНТР ПЕРВИННОЇ МЕДИКО-САНІТАРНОЇ ДОПОМОГИ № 2&quot; СУМСЬКОЇ МІСЬКОЇ РАДИ"/>
    <n v="42204729"/>
    <s v="СУМСЬКА"/>
    <s v="Україна, 40022, Сумська обл., місто Суми, ВУЛИЦЯ ПРИВОКЗАЛЬНА, будинок 3-А"/>
    <n v="1"/>
    <n v="1"/>
    <n v="1"/>
    <n v="1"/>
    <n v="1"/>
  </r>
  <r>
    <s v="d6cdf917-351d-42b4-9e63-ed845fd5ba87"/>
    <s v="КОМУНАЛЬНЕ НЕКОМЕРЦІЙНЕ ПІДПРИЄМСТВО СУМСЬКОЇ ОБЛАСНОЇ РАДИ &quot;СУМСЬКИЙ ОБЛАСНИЙ СПЕЦІАЛІЗОВАНИЙ ДИСПАНСЕР РАДІАЦІЙНОГО ЗАХИСТУ НАСЕЛЕННЯ&quot;"/>
    <n v="2000398"/>
    <s v="СУМСЬКА"/>
    <s v="Україна, 40022, Сумська обл., місто Суми, пл.Троїцька, будинок 14"/>
    <n v="0"/>
    <n v="0"/>
    <n v="0"/>
    <n v="0"/>
    <n v="1"/>
  </r>
  <r>
    <s v="81ac43c9-e814-432b-8c98-0835b3117e50"/>
    <s v="КОМУНАЛЬНЕ НЕКОМЕРЦІЙНЕ ПІДПРИЄМСТВО &quot;ЦЕНТР ПЕРВИННОЇ МЕДИКО-САНІТАРНОЇ ДОПОМОГИ №1&quot; СУМСЬКОЇ МІСЬКОЇ РАДИ"/>
    <n v="3083133"/>
    <s v="СУМСЬКА"/>
    <s v="Україна, 40009, Сумська обл., місто Суми, ВУЛИЦЯ ІЛЛІНСЬКА, будинок 48/50"/>
    <n v="1"/>
    <n v="1"/>
    <n v="1"/>
    <n v="1"/>
    <n v="1"/>
  </r>
  <r>
    <s v="385c2be0-e51a-486b-96af-5811e8ac7f26"/>
    <s v="КОМУНАЛЬНЕ НЕКОМЕРЦІЙНЕ ПІДПРИЄМСТВО СУМСЬКОЇ ОБЛАСНОЇ РАДИ &quot;ОБЛАСНИЙ КЛІНІЧНИЙ МЕДИЧНИЙ ЦЕНТР СОЦІАЛЬНО НЕБЕЗПЕЧНИХ ЗАХВОРЮВАНЬ&quot;"/>
    <n v="3083340"/>
    <s v="СУМСЬКА"/>
    <s v="Україна, 40009, Сумська обл., місто Суми, вул.Куликівська, будинок 43"/>
    <n v="2"/>
    <n v="2"/>
    <n v="2"/>
    <n v="2"/>
    <n v="2"/>
  </r>
  <r>
    <s v="adb527f3-f72e-4151-b3ce-002644bb2173"/>
    <s v="КОМУНАЛЬНЕ НЕКОМЕРЦІЙНЕ ПІДПРИЄМСТВО &quot;СУМСЬКА ЦЕНТРАЛЬНА РАЙОННА КЛІНІЧНА ЛІКАРНЯ&quot; СУМСЬКОЇ РАЙОННОЇ РАДИ СУМСЬКОЇ ОБЛАСТІ"/>
    <n v="1981498"/>
    <s v="СУМСЬКА"/>
    <s v="Україна, 40007, Сумська обл., місто Суми, вул.Марко Вовчок, будинок 2"/>
    <n v="1"/>
    <n v="1"/>
    <n v="1"/>
    <n v="1"/>
    <n v="1"/>
  </r>
  <r>
    <s v="78a46c9f-499b-4c41-a4fb-0fc0ea8e14ee"/>
    <s v="КОМУНАЛЬНЕ НЕКОМЕРЦІЙНЕ ПІДПРИЄМСТВО &quot;ТРОСТЯНЕЦЬКИЙ ЦЕНТР ПЕРВИННОЇ МЕДИЧНОЇ ДОПОМОГИ&quot; ТРОСТЯНЕЦЬКОЇ МІСЬКОЇ РАДИ"/>
    <n v="42088653"/>
    <s v="СУМСЬКА"/>
    <s v="Україна, 42601, Сумська обл., Тростянецький р-н, місто Тростянець, ВУЛИЦЯ ШКІЛЬНА, будинок 3"/>
    <n v="0"/>
    <n v="1"/>
    <n v="1"/>
    <n v="1"/>
    <n v="1"/>
  </r>
  <r>
    <s v="38dec579-bbfa-4e03-af87-249158f1154a"/>
    <s v="КОМУНАЛЬНЕ НЕКОМЕРЦІЙНЕ ПІДПРИЄМСТВО &quot;ЧЕРНЕЧЧИНСЬКИЙ ЦЕНТР ПЕРВИННОЇ МЕДИКО-САНІТАРНОЇ ДОПОМОГИ&quot; ЧЕРНЕЧЧИНСЬКОЇ СІЛЬСЬКОЇ РАДИ"/>
    <n v="38637368"/>
    <s v="СУМСЬКА"/>
    <s v="Україна, 42750, Сумська обл., Охтирський р-н, село Хухра, ВУЛИЦЯ ЛІКАРНЯНА, будинок 11"/>
    <n v="0"/>
    <n v="0"/>
    <n v="0"/>
    <n v="1"/>
    <n v="1"/>
  </r>
  <r>
    <s v="d2f62d5e-a77c-47c5-8591-26f73fba3593"/>
    <s v="КОМУНАЛЬНЕ НЕКОМЕРЦІЙНЕ ПІДПРИЄМСТВО &quot;ШОСТКИНСЬКИЙ МІСЬКИЙ ЦЕНТР ПЕРВИННОЇ МЕДИКО-САНІТАРНОЇ ДОПОМОГИ&quot; ШОСТКИНСЬКОЇ МІСЬКОЇ РАДИ"/>
    <n v="42264820"/>
    <s v="СУМСЬКА"/>
    <s v="Україна, 41100, Сумська обл., місто Шостка, ВУЛИЦЯ СВОБОДИ, будинок 14"/>
    <n v="1"/>
    <n v="1"/>
    <n v="1"/>
    <n v="1"/>
    <n v="1"/>
  </r>
  <r>
    <s v="687a62b3-ad6a-438d-af53-a745d6ee9768"/>
    <s v="КОМУНАЛЬНЕ НЕКОМЕРЦІЙНЕ ПІДПРИЄМСТВО &quot;ЯМПІЛЬСЬКА ЛІКАРНЯ&quot; ЯМПІЛЬСЬКОЇ СЕЛИЩНОЇ РАДИ"/>
    <n v="1981520"/>
    <s v="СУМСЬКА"/>
    <s v="Україна, 41200, Сумська обл., Ямпільський р-н, селище міського типу Ямпіль, ВУЛИЦЯ НЕЗАЛЕЖНА, будинок 38"/>
    <n v="0"/>
    <n v="0"/>
    <n v="1"/>
    <n v="1"/>
    <n v="1"/>
  </r>
  <r>
    <s v="675c92c6-c1dc-4d29-8d99-92cbad55505e"/>
    <s v="КОМУНАЛЬНЕ НЕКОМЕРЦІЙНЕ ПІДПРИЄМСТВО &quot;ЦЕНТР ПЕРВИННОЇ МЕДИЧНОЇ (МЕДИКО-САНІТАРНОЇ) ДОПОМОГИ&quot; БЕРЕЖАНСЬКОЇ МІСЬКОЇ РАДИ"/>
    <n v="38447215"/>
    <s v="ТЕРНОПІЛЬСЬКА"/>
    <s v="Україна, 47501, Тернопільська обл., місто Бережани(пн), ВУЛИЦЯ СТЕПАНА БАНДЕРИ , будинок 21"/>
    <n v="1"/>
    <n v="2"/>
    <n v="2"/>
    <n v="2"/>
    <n v="2"/>
  </r>
  <r>
    <s v="57f43f44-9fa7-4b59-ac60-ad7cb77c3196"/>
    <s v="КОМУНАЛЬНЕ НЕКОМЕРЦІЙНЕ ПІДПРИЄМСТВО &quot;БЕРЕЖАНСЬКА ЦЕНТРАЛЬНА  МІСЬКА ЛІКАРНЯ БЕРЕЖАНСЬКОЇ МІСЬКОЇ РАДИ&quot;"/>
    <n v="2000435"/>
    <s v="ТЕРНОПІЛЬСЬКА"/>
    <s v="Україна, 47501, Тернопільська обл., місто Бережани(пн), ВУЛ.СТЕПАНА БАНДЕРИ, будинок 21"/>
    <n v="0"/>
    <n v="0"/>
    <n v="0"/>
    <n v="2"/>
    <n v="2"/>
  </r>
  <r>
    <s v="8887bf86-e4eb-4e98-b321-34656dd4dc64"/>
    <s v="КОМУНАЛЬНЕ НЕКОМЕРЦІЙНЕ ПІДПРИЄМСТВО &quot;БОРЩІВСЬКА МІСЬКА ЛІКАРНЯ&quot; БОРЩІВСЬКОЇ МІСЬКОЇ РАДИ"/>
    <n v="2000493"/>
    <s v="ТЕРНОПІЛЬСЬКА"/>
    <s v="Україна, 48702, Тернопільська обл., Борщівський р-н, місто Борщів, ВУЛИЦЯ СТЕПАНА БАНДЕРИ, будинок 108"/>
    <n v="0"/>
    <n v="0"/>
    <n v="0"/>
    <n v="1"/>
    <n v="1"/>
  </r>
  <r>
    <s v="439b04b9-4790-4fef-8a40-ae0fbd3f7586"/>
    <s v="КОМУНАЛЬНЕ НЕКОМЕРЦІЙНЕ ПІДПРИЄМСТВО &quot;БОРЩІВСЬКИЙ ЦЕНТР ПЕРВИННОЇ МЕДИКО-САНІТАРНОЇ ДОПОМОГИ&quot; БОРЩІВСЬКОЇ МІСЬКОЇ РАДИ"/>
    <n v="38232032"/>
    <s v="ТЕРНОПІЛЬСЬКА"/>
    <s v="Україна, 48702, Тернопільська обл., Борщівський р-н, місто Борщів, ВУЛ. СТЕПАНА БАНДЕРИ, будинок 108"/>
    <n v="1"/>
    <n v="2"/>
    <n v="2"/>
    <n v="2"/>
    <n v="2"/>
  </r>
  <r>
    <s v="4adcae7b-d2dc-43e4-b6db-2ac577699559"/>
    <s v="КОМУНАЛЬНЕ НЕКОМЕРЦІЙНЕ ПІДПРИЄМСТВО &quot;ЦЕНТР ПЕРВИННОЇ МЕДИКО-САНІТАРНОЇ ДОПОМОГИ&quot;  БУЧАЦЬКОЇ МІСЬКОЇ РАДИ"/>
    <n v="38509208"/>
    <s v="ТЕРНОПІЛЬСЬКА"/>
    <s v="Україна, 48401, Тернопільська обл., Бучацький р-н, місто Бучач, вул.Галицька, будинок 25"/>
    <n v="1"/>
    <n v="2"/>
    <n v="2"/>
    <n v="2"/>
    <n v="2"/>
  </r>
  <r>
    <s v="54e8500f-658c-4af0-983a-d2e76406e0d0"/>
    <s v="КОМУНАЛЬНЕ НЕКОМЕРЦІЙНЕ ПІДПРИЄМСТВО &quot;ВЕЛИКОГАЇВСЬКА АМБУЛАТОРІЯ ЗАГАЛЬНОЇ ПРАКТИКИ - СІМЕЙНОЇ МЕДИЦИНИ&quot; ВЕЛИКОГАЇВСЬКОЇ СІЛЬСЬКОЇ РАДИ ТЕРНОПІЛЬСЬКОГО РАЙОНУ ТЕРНОПІЛЬСЬКОЇ ОБЛАСТІ"/>
    <n v="42050407"/>
    <s v="ТЕРНОПІЛЬСЬКА"/>
    <s v="Україна, 47722, Тернопільська обл., Тернопільський р-н, село Великі Гаї, ВУЛИЦЯ ГАЛИЦЬКА, будинок 113"/>
    <n v="0"/>
    <n v="0"/>
    <n v="0"/>
    <n v="1"/>
    <n v="1"/>
  </r>
  <r>
    <s v="cab1001b-d403-42ed-9837-ff35021b0e15"/>
    <s v="КОМУНАЛЬНЕ НЕКОМЕРЦІЙНЕ ПІДПРИЄМСТВО &quot;ГУСЯТИНСЬКИЙ ЦЕНТР ПЕРВИННОЇ МЕДИКО-САНІТАРНОЇ ДОПОМОГИ&quot; ГУСЯТИНСЬКОЇ СЕЛИЩНОЇ РАДИ"/>
    <n v="38194961"/>
    <s v="ТЕРНОПІЛЬСЬКА"/>
    <s v="Україна, 48201, Тернопільська обл., Гусятинський р-н, селище міського типу Гусятин, ВУЛИЦЯ БОГДАНА ЛЕПКОГО, будинок 1"/>
    <n v="1"/>
    <n v="1"/>
    <n v="1"/>
    <n v="1"/>
    <n v="1"/>
  </r>
  <r>
    <s v="e16bc728-8875-4201-b32b-78ae973dbeea"/>
    <s v="КОМУНАЛЬНЕ НЕКОМЕРЦІЙНЕ ПІДПРИЄМСТВО &quot;ГУСЯТИНСЬКА КОМУНАЛЬНА ЛІКАРНЯ&quot; ГУСЯТИНСЬКОЇ СЕЛИЩНОЇ РАДИ"/>
    <n v="2000582"/>
    <s v="ТЕРНОПІЛЬСЬКА"/>
    <s v="Україна, 48201, Тернопільська обл., Гусятинський р-н, селище міського типу Гусятин, ВУЛИЦЯ Б. ЛЕПКОГО, будинок 1"/>
    <n v="0"/>
    <n v="0"/>
    <n v="0"/>
    <n v="1"/>
    <n v="1"/>
  </r>
  <r>
    <s v="fc7725cd-e14a-464f-9488-316363378b55"/>
    <s v="КОМУНАЛЬНЕ НЕКОМЕРЦІЙНЕ ПІДПРИЄМСТВО &quot;ЗАЛІЩИЦЬКА ЦЕНТРАЛЬНА МІСЬКА ЛІКАРНЯ&quot; ЗАЛІЩИЦЬКОЇ МІСЬКОЇ РАДИ"/>
    <n v="2000659"/>
    <s v="ТЕРНОПІЛЬСЬКА"/>
    <s v="Україна, 48600, Тернопільська обл., Заліщицький р-н, місто Заліщики, ВУЛИЦЯ СТЕПАНА БАНДЕРИ, будинок 86"/>
    <n v="0"/>
    <n v="0"/>
    <n v="1"/>
    <n v="1"/>
    <n v="1"/>
  </r>
  <r>
    <s v="5d1feb38-620e-4580-a846-1fe8eebba43d"/>
    <s v="КОМУНАЛЬНЕ НЕКОМЕРЦІЙНЕ ПІДПРИЄМСТВО &quot;ЗАЛІЩИЦЬКИЙ ЦЕНТР ПЕРВИННОЇ МЕДИКО-САНІТАРНОЇ ДОПОМОГИ&quot; ЗАЛІЩИЦЬКОЇ МІСЬКОЇ РАДИ"/>
    <n v="38044086"/>
    <s v="ТЕРНОПІЛЬСЬКА"/>
    <s v="Україна, 48601, Тернопільська обл., Заліщицький р-н, місто Заліщики, ВУЛИЦЯ СТЕПАНА БАНДЕРИ, будинок 78"/>
    <n v="1"/>
    <n v="1"/>
    <n v="1"/>
    <n v="1"/>
    <n v="1"/>
  </r>
  <r>
    <s v="c24d032c-d2a2-4c82-a56b-2dc6fa29b9ac"/>
    <s v="КОМУНАЛЬНЕ НЕКОМЕРЦІЙНЕ ПІДПРИЄМСТВО &quot;ЗБАРАЗЬКИЙ ЦЕНТР ПЕРВИННОЇ МЕДИКО-САНІТАРНОЇ ДОПОМОГИ&quot; ЗБАРАЗЬКОЇ МІСЬКОЇ РАДИ"/>
    <n v="39511438"/>
    <s v="ТЕРНОПІЛЬСЬКА"/>
    <s v="Україна, 47302, Тернопільська обл., Збаразький р-н, місто Збараж, ВУЛИЦЯ ПАВЛОВА, будинок 2"/>
    <n v="1"/>
    <n v="2"/>
    <n v="2"/>
    <n v="2"/>
    <n v="2"/>
  </r>
  <r>
    <s v="fb8439c7-be58-4269-ad4e-b3bb14de1fa0"/>
    <s v="КОМУНАЛЬНЕ НЕКОМЕРЦІЙНЕ ПІДПРИЄМСТВО &quot;ЗБАРАЗЬКА ЦЕНТРАЛЬНА ЛІКАРНЯ&quot; ЗБАРАЗЬКОЇ МІСЬКОЇ РАДИ"/>
    <n v="2000702"/>
    <s v="ТЕРНОПІЛЬСЬКА"/>
    <s v="Україна, 47302, Тернопільська обл., Збаразький р-н, місто Збараж, ВУЛИЦЯ ПАВЛОВА, будинок 2"/>
    <n v="0"/>
    <n v="0"/>
    <n v="0"/>
    <n v="1"/>
    <n v="1"/>
  </r>
  <r>
    <s v="aa2950d9-714d-4aa6-88a0-78a6b4f96cca"/>
    <s v="КОМУНАЛЬНЕ НЕКОМЕРЦІЙНЕ ПІДПРИЄМСТВО ''ЗБОРІВСЬКИЙ ЦЕНТР ПЕРВИННОЇ МЕДИКО-САНІТАРНОЇ ДОПОМОГИ'' ЗБОРІВСЬКОЇ МІСЬКОЇ РАДИ"/>
    <n v="39153580"/>
    <s v="ТЕРНОПІЛЬСЬКА"/>
    <s v="Україна, 47201, Тернопільська обл., Зборівський р-н, місто Зборів, ВУЛИЦЯ Б.ХМЕЛЬНИЦЬКОГО, будинок 24"/>
    <n v="0"/>
    <n v="0"/>
    <n v="0"/>
    <n v="1"/>
    <n v="1"/>
  </r>
  <r>
    <s v="d9bdf257-eefb-4f46-9c0e-7435b67dc63e"/>
    <s v="КОМУНАЛЬНЕ НЕКОМЕРЦІЙНЕ ПІДПРИЄМСТВО &quot;КОЗІВСЬКА ЦЕНТРАЛЬНА РАЙОННА ЛІКАРНЯ КОЗІВСЬКОЇ СЕЛИЩНОЇ РАДИ&quot;"/>
    <n v="2000792"/>
    <s v="ТЕРНОПІЛЬСЬКА"/>
    <s v="Україна, 47600, Тернопільська обл., Козівський р-н, селище міського типу Козова, ВУЛИЦЯ ЗЕЛЕНА, будинок 19"/>
    <n v="0"/>
    <n v="0"/>
    <n v="0"/>
    <n v="1"/>
    <n v="1"/>
  </r>
  <r>
    <s v="68867a87-6529-4022-aa6c-d3d0a10967f1"/>
    <s v="КОМУНАЛЬНЕ НЕКОМЕРЦІЙНЕ ПІДПРИЄМСТВО &quot;КРЕМЕНЕЦЬКИЙ ЦЕНТР ПЕРВИННОЇ МЕДИКО-САНІТАРНОЇ ДОПОМОГИ&quot; КРЕМЕНЕЦЬКОЇ МІСЬКОЇ РАДИ"/>
    <n v="38440115"/>
    <s v="ТЕРНОПІЛЬСЬКА"/>
    <s v="Україна, 47000, Тернопільська обл., місто Кременець(пн), ВУЛИЦЯ ГОРБАЧА, будинок 1"/>
    <n v="1"/>
    <n v="2"/>
    <n v="2"/>
    <n v="2"/>
    <n v="2"/>
  </r>
  <r>
    <s v="d97b854e-23a8-4f36-939d-8f00d73afd66"/>
    <s v="КОМУНАЛЬНЕ НЕКОМЕРЦІЙНЕ ПІДПРИЄМСТВО &quot;ЛАНОВЕЦЬКИЙ МІСЬКИЙ ЦЕНТР ПЕРВИННОЇ МЕДИКО-САНІТАРНОЇ ДОПОМОГИ&quot;"/>
    <n v="41935832"/>
    <s v="ТЕРНОПІЛЬСЬКА"/>
    <s v="Україна, 47402, Тернопільська обл., Лановецький р-н, місто Ланівці, ВУЛИЦЯ НЕЗАЛЕЖНОСТІ, будинок 20,А"/>
    <n v="0"/>
    <n v="1"/>
    <n v="1"/>
    <n v="2"/>
    <n v="2"/>
  </r>
  <r>
    <s v="fdc5584a-d737-40f6-9b0e-62c6c2364fc6"/>
    <s v="КОМУНАЛЬНЕ НЕКОМЕРЦІЙНЕ ПІДПРИЄМСТВО &quot;ЛАНОВЕЦЬКА  МІСЬКА ЛІКАРНЯ&quot;"/>
    <n v="2000903"/>
    <s v="ТЕРНОПІЛЬСЬКА"/>
    <s v="Україна, 47400, Тернопільська обл., Лановецький р-н, місто Ланівці, ВУЛИЦЯ ШЕВЧЕНКА, будинок 30"/>
    <n v="0"/>
    <n v="0"/>
    <n v="0"/>
    <n v="1"/>
    <n v="1"/>
  </r>
  <r>
    <s v="5771f084-6609-4ad7-b4e1-6c274a58382e"/>
    <s v="КОМУНАЛЬНЕ НЕКОМЕРЦІЙНЕ ПІДПРИЄМСТВО ВЕЛИКОБЕРЕЗОВИЦЬКОЇ СЕЛИЩНОЇ РАДИ &quot;ТЕРНОПІЛЬСЬКИЙ РАЙОННИЙ ЦЕНТР ПЕРВИННОЇ МЕДИКО-САНІТАРНОЇ ДОПОМОГИ&quot;"/>
    <n v="42588046"/>
    <s v="ТЕРНОПІЛЬСЬКА"/>
    <s v="Україна, 47732, Тернопільська обл., Тернопільський р-н, село Мишковичі, вул.Надрічна, будинок 25"/>
    <n v="1"/>
    <n v="1"/>
    <n v="1"/>
    <n v="1"/>
    <n v="1"/>
  </r>
  <r>
    <s v="e930d07c-facc-47a7-b56b-507ce47077d0"/>
    <s v="КОМУНАЛЬНЕ НЕКОМЕРЦІЙНЕ ПІДПРИЄМСТВО &quot;МОНАСТИРИСЬКА МІСЬКА ЛІКАРНЯ&quot; МОНАСТИРИСЬКОЇ МІСЬКОЇ РАДИ"/>
    <n v="36338715"/>
    <s v="ТЕРНОПІЛЬСЬКА"/>
    <s v="Україна, 48301, Тернопільська обл., Монастириський р-н, місто Монастириська, ВУЛИЦЯ ШЕВЧЕНКА, будинок 46"/>
    <n v="0"/>
    <n v="0"/>
    <n v="0"/>
    <n v="1"/>
    <n v="1"/>
  </r>
  <r>
    <s v="221f9255-70af-467d-aaf2-389dcf0398e2"/>
    <s v="КОМУНАЛЬНЕ НЕКОМЕРЦІЙНЕ ПІДПРИЄМСТВО &quot;МОНАСТИРИСЬКИЙ ЦЕНТР ПЕРВИННОЇ МЕДИКО-САНІТАРНОЇ ДОПОМОГИ&quot; МОНАСТИРИСЬКОЇ МІСЬКОЇ РАДИ"/>
    <n v="38288860"/>
    <s v="ТЕРНОПІЛЬСЬКА"/>
    <s v="Україна, 48300, Тернопільська обл., Монастириський р-н, місто Монастириська, ВУЛИЦЯ ШЕВЧЕНКА, будинок 29"/>
    <n v="0"/>
    <n v="1"/>
    <n v="1"/>
    <n v="1"/>
    <n v="1"/>
  </r>
  <r>
    <s v="7751a0a4-c1f1-475b-821e-4a03ce74a93b"/>
    <s v="КОМУНАЛЬНЕ НЕКОМЕРЦІЙНЕ ПІДПРИЄМСТВО &quot;ЦЕНТР ПЕРВИННОЇ МЕДИКО-САНІТАРНОЇ ДОПОМОГИ&quot; ПІДВОЛОЧИСЬКОЇ СЕЛИЩНОЇ РАДИ"/>
    <n v="38868583"/>
    <s v="ТЕРНОПІЛЬСЬКА"/>
    <s v="Україна, 47800, Тернопільська обл., Підволочиський р-н, селище міського типу Підволочиськ, ВУЛИЦЯ ПАТРІАРХА МСТИСЛАВА, будинок 102"/>
    <n v="0"/>
    <n v="1"/>
    <n v="1"/>
    <n v="1"/>
    <n v="1"/>
  </r>
  <r>
    <s v="0be22c76-5938-41dd-84c1-b1ee391c1603"/>
    <s v="КОМУНАЛЬНЕ НЕКОМЕРЦІЙНЕ ПІДПРИЄМСТВО &quot;ЦЕНТР ПЕРВИННОЇ МЕДИКО-САНІТАРНОЇ ДОПОМОГИ&quot; ПІДГАЄЦЬКОЇ МІСЬКОЇ РАДИ"/>
    <n v="38503630"/>
    <s v="ТЕРНОПІЛЬСЬКА"/>
    <s v="Україна, 48000, Тернопільська обл., Підгаєцький р-н, місто Підгайці, ВУЛИЦЯ ШЕВЧЕНКА, будинок 19"/>
    <n v="0"/>
    <n v="1"/>
    <n v="0"/>
    <n v="0"/>
    <n v="0"/>
  </r>
  <r>
    <s v="d925497d-b115-40fc-b7d2-0083e7508715"/>
    <s v="КОМУНАЛЬНЕ НЕКОМЕРЦІЙНЕ ПІДПРИЄМСТВО &quot;ПОЧАЇВСЬКА РАЙОННА КОМУНАЛЬНА ЛІКАРНЯ&quot; ПОЧАЇВСЬКОЇ МІСЬКОЇ РАДИ"/>
    <n v="2000866"/>
    <s v="ТЕРНОПІЛЬСЬКА"/>
    <s v="Україна, 47025, Тернопільська обл., Кременецький р-н, місто Почаїв, ВУЛИЦЯ ВОЗЗ'ЄДНАННЯ, будинок 19"/>
    <n v="0"/>
    <n v="0"/>
    <n v="0"/>
    <n v="1"/>
    <n v="1"/>
  </r>
  <r>
    <s v="bc869be5-b5f0-4ba6-95ee-91ac2dcceb0c"/>
    <s v="НЕКОМЕРЦІЙНЕ КОМУНАЛЬНЕ ПІДПРИЄМСТВО &quot;АМБУЛАТОРІЯ, ГРУПОВА ПРАКТИКА СКАЛАТСЬКОЇ МІСЬКОЇ РАДИ&quot;"/>
    <n v="41980178"/>
    <s v="ТЕРНОПІЛЬСЬКА"/>
    <s v="Україна, 47851, Тернопільська обл., Підволочиський р-н, місто Скалат, ВУЛИЦЯ Л. УКРАЇНКИ, будинок 3"/>
    <n v="0"/>
    <n v="0"/>
    <n v="0"/>
    <n v="1"/>
    <n v="1"/>
  </r>
  <r>
    <s v="5c7ecb02-4c4e-48d6-a714-573088ef7afe"/>
    <s v="КОМУНАЛЬНЕ НЕКОМЕРЦІЙНЕ ПІДПРИЄМСТВО ТЕРЕБОВЛЯНСЬКОЇ МІСЬКОЇ РАДИ &quot;ТЕРЕБОВЛЯНСЬКИЙ РЕГІОНАЛЬНИЙ ЦЕНТР ПЕРВИННОЇ МЕДИКО-САНІТАРНОЇ ДОПОМОГИ&quot;"/>
    <n v="38543647"/>
    <s v="ТЕРНОПІЛЬСЬКА"/>
    <s v="Україна, 48100, Тернопільська обл., Теребовлянський р-н, місто Теребовля, ПЛОЩА ТАРАСА ШЕВЧЕНКА, будинок 1"/>
    <n v="1"/>
    <n v="2"/>
    <n v="2"/>
    <n v="2"/>
    <n v="2"/>
  </r>
  <r>
    <s v="36dd016f-671d-40ad-b998-cf99a2df36dd"/>
    <s v="КОМУНАЛЬНЕ НЕКОМЕРЦІЙНЕ ПІДПРИЄМСТВО &quot;ЦЕНТР ПЕРВИННОЇ МЕДИКО-САНІТАРНОЇ ДОПОМОГИ&quot;"/>
    <n v="38645610"/>
    <s v="ТЕРНОПІЛЬСЬКА"/>
    <s v="Україна, 46006, Тернопільська обл., місто Тернопіль, ВУЛИЦЯ ШПИТАЛЬНА, будинок 4"/>
    <n v="2"/>
    <n v="2"/>
    <n v="6"/>
    <n v="6"/>
    <n v="7"/>
  </r>
  <r>
    <s v="13277980-afcb-4fea-824f-ad5fac0c379c"/>
    <s v="КОМУНАЛЬНЕ НЕКОМЕРЦІЙНЕ ПІДПРИЄМСТВО &quot;ТЕРНОПІЛЬСЬКА КОМУНАЛЬНА МІСЬКА ЛІКАРНЯ №2&quot;"/>
    <n v="5497361"/>
    <s v="ТЕРНОПІЛЬСЬКА"/>
    <s v="Україна, 46023, Тернопільська обл., місто Тернопіль, ВУЛИЦЯ Р. КУПЧИНСЬКОГО, будинок 14"/>
    <n v="0"/>
    <n v="0"/>
    <n v="0"/>
    <n v="0"/>
    <n v="1"/>
  </r>
  <r>
    <s v="9e465e8f-edde-4d6e-91ce-f6498bf1a577"/>
    <s v="КОМУНАЛЬНЕ ПІДПРИЄМСТВО &quot;ТЕРНОПІЛЬСЬКИЙ МІСЬКИЙ ЛІКУВАЛЬНО-ДІАГНОСТИЧНИЙ ЦЕНТР&quot; ТЕРНОПІЛЬСЬКОЇ МІСЬКОЇ РАДИ"/>
    <n v="40242851"/>
    <s v="ТЕРНОПІЛЬСЬКА"/>
    <s v="Україна, 46001, Тернопільська обл., місто Тернопіль, ВЛИЦЯ РУСЬКА, будинок 47"/>
    <n v="0"/>
    <n v="0"/>
    <n v="2"/>
    <n v="2"/>
    <n v="2"/>
  </r>
  <r>
    <s v="63f364ba-aa81-4539-a329-9a6c5c80efda"/>
    <s v="КОМУНАЛЬНЕ НЕКОМЕРЦІЙНЕ ПІДПРИЄМСТВО &quot;ЦЕНТР ПЕРВИННОЇ МЕДИКО-САНІТАРНОЇ ДОПОМОГИ&quot; ЧОРТКІВСЬКОЇ МІСЬКОЇ РАДИ"/>
    <n v="38427288"/>
    <s v="ТЕРНОПІЛЬСЬКА"/>
    <s v="Україна, 48500, Тернопільська обл., місто Чортків(пн), вул.Пігута Дмитра, будинок 29"/>
    <n v="1"/>
    <n v="2"/>
    <n v="2"/>
    <n v="2"/>
    <n v="2"/>
  </r>
  <r>
    <s v="9640b1e6-c550-43c0-a0f0-7608578ce996"/>
    <s v="КОМУНАЛЬНЕ НЕКОМЕРЦІЙНЕ ПІДПРИЄМСТВО ШУМСЬКОЇ МІСЬКОЇ РАДИ &quot;ШУМСЬКИЙ МІСЬКИЙ ЦЕНТР ПЕРВИННОЇ МЕДИКО-САНІТАРНОЇ ДОПОМОГИ&quot;"/>
    <n v="38725548"/>
    <s v="ТЕРНОПІЛЬСЬКА"/>
    <s v="Україна, 47100, Тернопільська обл., Шумський р-н, місто Шумськ, ВУЛИЦЯ ЕНЕРГЕТИЧНА , будинок 1"/>
    <n v="0"/>
    <n v="1"/>
    <n v="1"/>
    <n v="1"/>
    <n v="1"/>
  </r>
  <r>
    <s v="0482015d-e493-4bb2-abe0-f63d8e9c59cc"/>
    <s v="Комунальне некомерційне підприємство  &quot;Балаклійський центр первинної медико-санітарної допомоги&quot; Балаклійської міської ради Харківської області"/>
    <n v="38610896"/>
    <s v="ХАРКІВСЬКА"/>
    <s v="Україна, 64207, Харківська обл., Балаклійський р-н, місто Балаклія, вул.Соборна, будинок 98"/>
    <n v="1"/>
    <n v="1"/>
    <n v="2"/>
    <n v="2"/>
    <n v="2"/>
  </r>
  <r>
    <s v="387d89e4-e979-49ea-9693-100bd2054bb4"/>
    <s v="Комунальне некомерційне підприємство &quot;Центр первинної медико-санітарної допомоги&quot; Барвінківської міської територіальної громади Ізюмського району Харківської області"/>
    <n v="38248739"/>
    <s v="ХАРКІВСЬКА"/>
    <s v="Україна, 64701, Харківська обл., Барвінківський р-н, місто Барвінкове, ВУЛИЦЯ НЕЗАЛЕЖНОСТІ, будинок 20"/>
    <n v="0"/>
    <n v="1"/>
    <n v="2"/>
    <n v="2"/>
    <n v="2"/>
  </r>
  <r>
    <s v="fc26d06e-d905-47fe-9aab-bd9d9ba272f3"/>
    <s v="КОМУНАЛЬНЕ НЕКОМЕРЦІЙНЕ ПІДПРИЄМСТВО &quot;БЛИЗНЮКІВСЬКИЙ РАЙОННИЙ ЦЕНТР ПЕРВИННОЇ МЕДИЧНОЇ ДОПОМОГИ&quot; БЛИЗНЮКІВСЬКОЇ РАЙОННОЇ РАДИ ХАРКІВСЬКОЇ ОБЛАСТІ"/>
    <n v="34174035"/>
    <s v="ХАРКІВСЬКА"/>
    <s v="Україна, 64801, Харківська обл., Близнюківський р-н, селище міського типу Близнюки, ВУЛИЦЯ КАЛИНОВА, будинок 3"/>
    <n v="0"/>
    <n v="1"/>
    <n v="2"/>
    <n v="2"/>
    <n v="2"/>
  </r>
  <r>
    <s v="fef3cf2e-92aa-4b45-a579-a2b03ccd9cfc"/>
    <s v="КОМУНАЛЬНЕ НЕКОМЕРЦІЙНЕ ПІДПРИЄМСТВО &quot;ЦЕНТР ПЕРВИННОЇ МЕДИКО-САНІТАРНОЇ ДОПОМОГИ БОГОДУХІВСЬКОЇ МІСЬКОЇ РАДИ ХАРКІВСЬКОЇ ОБЛАСТІ&quot;"/>
    <n v="38916537"/>
    <s v="ХАРКІВСЬКА"/>
    <s v="Україна, 62103, Харківська обл., Богодухівський р-н, місто Богодухів, ВУЛИЦЯ ЧЕРНІЄНКА, будинок 13"/>
    <n v="1"/>
    <n v="1"/>
    <n v="3"/>
    <n v="3"/>
    <n v="3"/>
  </r>
  <r>
    <s v="51ab3ae1-8a46-4933-9389-15cebcefeb36"/>
    <s v="КОМУНАЛЬНЕ НЕКОМЕРЦІЙНЕ ПІДПРИЄМСТВО &quot;БОРІВСЬКИЙ ЦЕНТР ПЕРВИННОЇ МЕДИКО-САНІТАРНОЇ ДОПОМОГИ&quot; БОРІВСЬКОЇ СЕЛИЩНОЇ РАДИ"/>
    <n v="38621625"/>
    <s v="ХАРКІВСЬКА"/>
    <s v="Україна, 63801, Харківська обл., Борівський р-н, селище міського типу Борова, ВУЛИЦЯ МИРУ , будинок 34"/>
    <n v="1"/>
    <n v="1"/>
    <n v="2"/>
    <n v="2"/>
    <n v="2"/>
  </r>
  <r>
    <s v="ad889799-c953-4609-aa0f-2f9a316586c3"/>
    <s v="КОМУНАЛЬНЕ НЕКОМЕРЦІЙНЕ ПІДПРИЄМСТВО ПІВДЕННОЇ МІСЬКОЇ РАДИ &quot;ЦЕНТР ПЕРВИННОЇ МЕДИЧНОЇ ДОПОМОГИ №1 ХАРКІВСЬКОГО РАЙОНУ&quot;"/>
    <n v="38743499"/>
    <s v="ХАРКІВСЬКА"/>
    <s v="Україна, 62456, Харківська обл., Харківський р-н, селище міського типу Буди, ВУЛИЦЯ ФАЯНСОВЩИК, будинок 5"/>
    <n v="1"/>
    <n v="1"/>
    <n v="3"/>
    <n v="3"/>
    <n v="3"/>
  </r>
  <r>
    <s v="082a0736-07c3-421b-a75c-64bbae7e92c1"/>
    <s v="КОМУНАЛЬНЕ НЕКОМЕРЦІЙНЕ ПІДПРИЄМСТВО &quot;ВАЛКІВСЬКИЙ ЦЕНТР ПЕРВИННОЇ МЕДИКО-САНІТАРНОЇ ДОПОМОГИ&quot; ВАЛКІВСЬКОЇ МІСЬКОЇ РАДИ ХАРКІВСЬКОЇ ОБЛАСТІ"/>
    <n v="37948306"/>
    <s v="ХАРКІВСЬКА"/>
    <s v="Україна, 63002, Харківська обл., Валківський р-н, місто Валки, ПРОВУЛОК МАЙСЬКИЙ, будинок 34"/>
    <n v="1"/>
    <n v="1"/>
    <n v="3"/>
    <n v="3"/>
    <n v="3"/>
  </r>
  <r>
    <s v="19fc90ae-6f73-466d-b641-f01f986135f9"/>
    <s v="КОМУНАЛЬНЕ НЕКОМЕРЦІЙНЕ ПІДПРИЄМСТВО БЕЗЛЮДІВСЬКОЇ СЕЛИЩНОЇ РАДИ &quot;ЦЕНТР ПЕРВИННОЇ МЕДИЧНОЇ ДОПОМОГИ №3 ХАРКІВСЬКОГО РАЙОНУ&quot;"/>
    <n v="38008933"/>
    <s v="ХАРКІВСЬКА"/>
    <s v="Україна, 62495, Харківська обл., Харківський р-н, селище міського типу Васищеве, ВУЛИЦЯ ЗЕЛЕНА, будинок 36"/>
    <n v="0"/>
    <n v="1"/>
    <n v="1"/>
    <n v="1"/>
    <n v="1"/>
  </r>
  <r>
    <s v="2a2794a1-57e1-4576-9b9c-085a73f45359"/>
    <s v="КОМУНАЛЬНЕ НЕКОМЕРЦІЙНЕ ПІДПРИЄМСТВО &quot;ВЕЛИКОБУРЛУЦЬКИЙ ЦЕНТР ПЕРВИННОЇ МЕДИКО-САНІТАРНОЇ ДОПОМОГИ&quot; ВЕЛИКОБУРЛУЦЬКОЇ СЕЛИЩНОЇ РАДИ"/>
    <n v="38580081"/>
    <s v="ХАРКІВСЬКА"/>
    <s v="Україна, 62602, Харківська обл., Великобурлуцький р-н, селище міського типу Великий Бурлук, вул.Виноградна, будинок 2А"/>
    <n v="0"/>
    <n v="1"/>
    <n v="2"/>
    <n v="2"/>
    <n v="2"/>
  </r>
  <r>
    <s v="7bb88b65-de92-481f-857e-e8a9c119e1b4"/>
    <s v="КОМУНАЛЬНЕ ПІДПРИЄМСТВО &quot;ЦЕНТР ПЕРВИННОЇ МЕДИКО-САНІТАРНОЇ ДОПОМОГИ ВОВЧАНСЬКОЇ МІСЬКОЇ РАДИ&quot;"/>
    <n v="38565550"/>
    <s v="ХАРКІВСЬКА"/>
    <s v="Україна, 62504, Харківська обл., Вовчанський р-н, місто Вовчанськ, ВУЛИЦЯ ШЕВЧЕНКА, будинок 24"/>
    <n v="1"/>
    <n v="1"/>
    <n v="3"/>
    <n v="3"/>
    <n v="3"/>
  </r>
  <r>
    <s v="326faeb6-0f69-4beb-aac9-bd7d6c5c996e"/>
    <s v="КОМУНАЛЬНЕ НЕКОМЕРЦІЙНЕ ПІДПРИЄМСТВО ЦЕНТР ПЕРВИННОЇ МЕДИКО-САНІТАРНОЇ ДОПОМОГИ ДВОРІЧАНСЬКОЇ СЕЛИЩНОЇ РАДИ КУП'ЯНСЬКОГО РАЙОНУ ХАРКІВСЬКОЇ ОБЛАСТІ"/>
    <n v="38412685"/>
    <s v="ХАРКІВСЬКА"/>
    <s v="Україна, 62702, Харківська обл., Дворічанський р-н, селище міського типу Дворічна, ВУЛИЦЯ СЛОБОЖАНСЬКА, будинок 51"/>
    <n v="0"/>
    <n v="1"/>
    <n v="2"/>
    <n v="2"/>
    <n v="2"/>
  </r>
  <r>
    <s v="a09ce5b1-2b59-49a2-8319-ad7318c3f2d7"/>
    <s v="КОМУНАЛЬНЕ НЕКОМЕРЦІЙНЕ ПІДПРИЄМСТВО &quot;ЦЕНТР ПЕРВИННОЇ МЕДИКО-САНІТАРНОЇ ДОПОМОГИ&quot; ДЕРГАЧІВСЬКОЇ МІСЬКОЇ РАДИ ХАРКІВСЬКОЇ ОБЛАСТІ"/>
    <n v="38813974"/>
    <s v="ХАРКІВСЬКА"/>
    <s v="Україна, 62303, Харківська обл., Дергачівський р-н, місто Дергачі, ВУЛИЦЯ 1 ТРАВНЯ , будинок 25"/>
    <n v="0"/>
    <n v="1"/>
    <n v="3"/>
    <n v="3"/>
    <n v="3"/>
  </r>
  <r>
    <s v="cbccd30c-b5cd-4ee5-bb31-9024cca3a647"/>
    <s v="КОМУНАЛЬНЕ НЕКОМЕРЦІЙНЕ ПІДПРИЄМСТВО &quot;ЦЕНТР ПЕРВИННОЇ МЕДИЧНОЇ ДОПОМОГИ&quot; ЗАЧЕПИЛІВСЬКОЇ СЕЛИЩНОЇ РАДИ ХАРКІВСЬКОЇ ОБЛАСТІ"/>
    <n v="38579825"/>
    <s v="ХАРКІВСЬКА"/>
    <s v="Україна, 64401, Харківська обл., Зачепилівський р-н, селище міського типу Зачепилівка, 14 ГВАРДІЙСЬКОЇ СТРІЛЕЦЬКОЇ ДИВІЗІЇ, будинок 6"/>
    <n v="0"/>
    <n v="1"/>
    <n v="2"/>
    <n v="2"/>
    <n v="2"/>
  </r>
  <r>
    <s v="56564726-93cd-438d-9b72-8eda485958e5"/>
    <s v="КОМУНАЛЬНЕ НЕКОМЕРЦІЙНЕ ПІДПРИЄМСТВО &quot;ЗМІЇВСЬКИЙ  ЦЕНТР ПЕРВИННОЇ МЕДИКО-САНІТАРНОЇ ДОПОМОГИ&quot; ЗМІЇВСЬКОЇ МІСЬКОЇ РАДИ ЧУГУЇВСЬКОГО РАЙОНУ ХАРКІВСЬКОЇ ОБЛАСТІ"/>
    <n v="38897677"/>
    <s v="ХАРКІВСЬКА"/>
    <s v="Україна, 63404, Харківська обл., Зміївський р-н, місто Зміїв, 6-Ї СТРІЛЕЦІКОЇ ДИВІЗІЇ, будинок 1"/>
    <n v="1"/>
    <n v="1"/>
    <n v="3"/>
    <n v="3"/>
    <n v="3"/>
  </r>
  <r>
    <s v="a6447661-c1ab-489c-b907-07b9984090d8"/>
    <s v="КОМУНАЛЬНЕ НЕКОМЕРЦІЙНЕ ПІДПРИЄМСТВО &quot;ЦЕНТР ПЕРВИННОЇ МЕДИЧНОЇ ДОПОМОГИ ЗОЛОЧІВСЬКОЇ СЕЛИЩНОЇ РАДИ&quot;"/>
    <n v="38552866"/>
    <s v="ХАРКІВСЬКА"/>
    <s v="Україна, 62203, Харківська обл., Золочівський р-н, селище міського типу Золочів, ВУЛИЦЯ ФІЛАТОВА, будинок 20"/>
    <n v="1"/>
    <n v="1"/>
    <n v="3"/>
    <n v="3"/>
    <n v="3"/>
  </r>
  <r>
    <s v="71bf7232-6db3-40a5-964b-0d0773998ccb"/>
    <s v="КОМУНАЛЬНЕ НЕКОМЕРЦІЙНЕ ПІДПРИЄМСТВО &quot;ЦЕНТР ПЕРВИННОЇ МЕДИКО-САНІТАРНОЇ ДОПОМОГИ МІСТА ІЗЮМ&quot; ІЗЮМСЬКОЇ МІСЬКОЇ РАДИ"/>
    <n v="37714802"/>
    <s v="ХАРКІВСЬКА"/>
    <s v="Україна, 64309, Харківська обл., місто Ізюм, ВУЛИЦЯ ПОКРОВСЬКА, будинок 34"/>
    <n v="1"/>
    <n v="1"/>
    <n v="3"/>
    <n v="3"/>
    <n v="3"/>
  </r>
  <r>
    <s v="135709a8-5b48-4ed6-b75b-390beb15b0d5"/>
    <s v="КОМУНАЛЬНЕ НЕКОМЕРЦІЙНЕ ПІДПРИЄМСТВО КЕГИЧІВСЬКОЇ СЕЛИЩНОЇ РАДИ &quot;ЦЕНТР ПЕРВИННОЇ МЕДИКО-САНІТАРНОЇ ДОПОМОГИ&quot;"/>
    <n v="38008760"/>
    <s v="ХАРКІВСЬКА"/>
    <s v="Україна, 64003, Харківська обл., Кегичівський р-н, селище міського типу Кегичівка, ВУЛИЦЯ КАЛИНОВА, будинок 37"/>
    <n v="0"/>
    <n v="1"/>
    <n v="3"/>
    <n v="3"/>
    <n v="3"/>
  </r>
  <r>
    <s v="adbe4ecd-387d-4a4a-9338-dd25758f373b"/>
    <s v="КОМУНАЛЬНЕ НЕКОМЕРЦІЙНЕ ПІДПРИЄМСТВО &quot;ЦЕНТР ПЕРВИННОЇ МЕДИКО-САНІТАРНОЇ ДОПОМОГИ КОЛОМАЦЬКОЇ СЕЛИЩНОЇ РАДИ&quot;"/>
    <n v="38916118"/>
    <s v="ХАРКІВСЬКА"/>
    <s v="Україна, 63100, Харківська обл., Коломацький р-н, селище міського типу Коломак, ВУЛИЦЯ ГЕТЬМАНА І.МАЗЕПИ, будинок 9"/>
    <n v="0"/>
    <n v="1"/>
    <n v="2"/>
    <n v="2"/>
    <n v="2"/>
  </r>
  <r>
    <s v="74bd5ad4-f3fe-4187-9b0d-d7665311787a"/>
    <s v="КОМУНАЛЬНЕ НЕКОМЕРЦІЙНЕ ПІДПРИЄМСТВО &quot;ЦЕНТР ПЕРВИННОЇ МЕДИКО-САНІТАРНОЇ ДОПОМОГИ КРАСНОГРАДСЬКОГО РАЙОНУ&quot;"/>
    <n v="38440356"/>
    <s v="ХАРКІВСЬКА"/>
    <s v="Україна, 63304, Харківська обл., Красноградський р-н, місто Красноград, ВУЛИЦЯ ШИНДЛЕРА, будинок 91"/>
    <n v="1"/>
    <n v="1"/>
    <n v="3"/>
    <n v="3"/>
    <n v="3"/>
  </r>
  <r>
    <s v="09e0fd96-05ab-41af-9c0c-32d0dd6a4623"/>
    <s v="КОМУНАЛЬНЕ НЕКОМЕРЦІЙНЕ ПІДПРИЄМСТВО &quot;ЦЕНТР ПЕРВИННОЇ МЕДИКО-САНІТАРНОЇ ДОПОМОГИ КРАСНОКУТСЬКОЇ СЕЛИЩНОЇ РАДИ&quot; БОГОДУХІВСЬКОГО РАЙОНУ ХАРКІВСЬКОЇ ОБЛАСТІ"/>
    <n v="38289089"/>
    <s v="ХАРКІВСЬКА"/>
    <s v="Україна, 62002, Харківська обл., Краснокутський р-н, селище міського типу Краснокутськ, ВУЛИЦЯ МИРУ, будинок 139"/>
    <n v="0"/>
    <n v="1"/>
    <n v="3"/>
    <n v="3"/>
    <n v="3"/>
  </r>
  <r>
    <s v="89d578e3-0fcd-4e81-96eb-05e1512d265b"/>
    <s v="КОМУНАЛЬНЕ НЕКОМЕРЦІЙНЕ ПІДПРИЄМСТВО КУП’ЯНСЬКИЙ ЦЕНТР ПЕРВИННОЇ МЕДИЧНОЇ ДОПОМОГИ КУП’ЯНСЬКОЇ МІСЬКОЇ РАДИ ХАРКІВСЬКОЇ ОБЛАСТІ"/>
    <n v="40414351"/>
    <s v="ХАРКІВСЬКА"/>
    <s v="Україна, 63701, Харківська обл., місто Куп'янськ, ВУЛИЦЯ 1 ТРАВНЯ, будинок 6"/>
    <n v="1"/>
    <n v="1"/>
    <n v="2"/>
    <n v="2"/>
    <n v="2"/>
  </r>
  <r>
    <s v="24d3c27b-ae59-469c-b98d-ccccf2b9c94b"/>
    <s v="КОМУНАЛЬНЕ НЕКОМЕРЦІЙНЕ ПІДПРИЄМСТВО ЛИПЕЦЬКОЇ СІЛЬСЬКОЇ РАДИ &quot;ЦЕНТР ПЕРВИННОЇ МЕДИЧНОЇ ДОПОМОГИ №5 ХАРКІВСЬКОГО РАЙОНУ&quot;"/>
    <n v="38008907"/>
    <s v="ХАРКІВСЬКА"/>
    <s v="Україна, 62414, Харківська обл., Харківський р-н, село Липці, ВУЛИЦЯ ПУШКІНСЬКА, будинок 109"/>
    <n v="1"/>
    <n v="1"/>
    <n v="2"/>
    <n v="2"/>
    <n v="2"/>
  </r>
  <r>
    <s v="38d8d6a9-8abc-4f78-a50d-c6cd609c3701"/>
    <s v="КОМУНАЛЬНЕ НЕКОМЕРЦІЙНЕ ПІДПРИЄМСТВО &quot;ЛОЗІВСЬКИЙ ЦЕНТР ПЕРВИННОЇ МЕДИКО-САНІТАРНОЇ ДОПОМОГИ&quot; ЛОЗІВСЬКОЇ МІСЬКОЇ РАДИ ХАРКІВСЬКОЇ ОБЛАСТІ"/>
    <n v="42633385"/>
    <s v="ХАРКІВСЬКА"/>
    <s v="Україна, 64604, Харківська обл., місто Лозова, МІКРОРАЙОН 4, будинок 25"/>
    <n v="1"/>
    <n v="1"/>
    <n v="3"/>
    <n v="3"/>
    <n v="3"/>
  </r>
  <r>
    <s v="76f102e1-6374-469b-b4b5-1fcfcff0957d"/>
    <s v="КОМУНАЛЬНЕ НЕКОМЕРЦІЙНЕ ПІДПРИЄМСТВО &quot;ЦЕНТР ПЕРВИННОЇ МЕДИКО-САНІТАРНОЇ ДОПОМОГИ&quot; ЛЮБОТИНСЬКОЇ МІСЬКОЇ РАДИ ХАРКІВСЬКОЇ ОБЛАСТІ"/>
    <n v="38743462"/>
    <s v="ХАРКІВСЬКА"/>
    <s v="Україна, 62433, Харківська обл., місто Люботин, ВУЛИЦЯ ШЕВЧЕНКА, будинок 15"/>
    <n v="0"/>
    <n v="1"/>
    <n v="2"/>
    <n v="2"/>
    <n v="2"/>
  </r>
  <r>
    <s v="553b5f5d-baf1-4258-aebe-62e916d601f2"/>
    <s v="КОМУНАЛЬНЕ НЕКОМЕРЦІЙНЕ ПІДПРИЄМСТВО &quot;МАЛИНІВСЬКА АМБУЛАТОРІЯ ПЕРВИННОЇ МЕДИКО-САНІТАРНОЇ ДОПОМОГИ&quot; МАЛИНІВСЬКОЇ СЕЛИЩНОЇ РАДИ ЧУГУЇВСЬКОГО РАЙОНУ ХАРКІВСЬКОЇ ОБЛАСТІ"/>
    <n v="42233000"/>
    <s v="ХАРКІВСЬКА"/>
    <s v="Україна, 63525, Харківська обл., Чугуївський р-н, селище міського типу Малинівка, ПРОВУЛОК ПУШКІНА, будинок 2А"/>
    <n v="0"/>
    <n v="1"/>
    <n v="3"/>
    <n v="3"/>
    <n v="3"/>
  </r>
  <r>
    <s v="25a144e4-773c-49a3-ae87-77db490bd3aa"/>
    <s v="КОМУНАЛЬНЕ НЕКОМЕРЦІЙНЕ ПІДПРИЄМСТВО &quot;ЦЕНТР ПЕРВИННОЇ МЕДИКО-САНІТАРНОЇ ДОПОМОГИ&quot;НОВОВОДОЛАЗЬКОЇ СЕЛИЩНОЇ РАДИ"/>
    <n v="41820206"/>
    <s v="ХАРКІВСЬКА"/>
    <s v="Україна, 63209, Харківська обл., Нововодолазький р-н, село Новоселівка, ВУЛИЦЯ ВОСКРЕСІНСЬКА, будинок 254"/>
    <n v="0"/>
    <n v="1"/>
    <n v="3"/>
    <n v="3"/>
    <n v="3"/>
  </r>
  <r>
    <s v="5cc08feb-c00f-42ab-8ca9-ec120e747640"/>
    <s v="КОМУНАЛЬНЕ НЕКОМЕРЦІЙНЕ ПІДПРИЄМСТВО &quot;ОСКІЛЬСЬКА АМБУЛАТОРІЯ ПЕРВИННОЇ МЕДИКО-САНІТАРНОЇ ДОПОМОГИ&quot; ОСКІЛЬСЬКОЇ СІЛЬСЬКОЇ РАДИ ІЗЮМСЬКОГО РАЙОНУ ХАРКІВСЬКОЇ ОБЛАСТІ"/>
    <n v="42698128"/>
    <s v="ХАРКІВСЬКА"/>
    <s v="Україна, 64340, Харківська обл., Ізюмський р-н, село Оскіл, ВУЛИЦЯ СЛОБІДСЬКА, будинок 69"/>
    <n v="1"/>
    <n v="1"/>
    <n v="2"/>
    <n v="2"/>
    <n v="2"/>
  </r>
  <r>
    <s v="d3a1a61c-d495-4a20-b4bb-c8c62dff144c"/>
    <s v="КОМУНАЛЬНЕ НЕКОМЕРЦІЙНЕ ПІДПРИЄМСТВО &quot;ПЕРВОМАЙСЬКИЙ ЦЕНТР ПЕРВИННОЇ МЕДИКО-САНІТАРНОЇ ДОПОМОГИ&quot;"/>
    <n v="38892286"/>
    <s v="ХАРКІВСЬКА"/>
    <s v="Україна, 64102, Харківська обл., місто Первомайський, ВУЛИЦЯ СВІТАНКОВА, будинок 3"/>
    <n v="1"/>
    <n v="1"/>
    <n v="3"/>
    <n v="3"/>
    <n v="3"/>
  </r>
  <r>
    <s v="0f3290da-096e-4986-8314-f098bd5d68ba"/>
    <s v="КОМУНАЛЬНЕ НЕКОМЕРЦІЙНЕ ПІДПРИЄМСТВО &quot;ЦЕНТР ПЕРВИННОЇ МЕДИКО-САНІТАРНОЇ ДОПОМОГИ ПЕЧЕНІЗЬКОЇ СЕЛИЩНОЇ РАДИ&quot;"/>
    <n v="2002397"/>
    <s v="ХАРКІВСЬКА"/>
    <s v="Україна, 62801, Харківська обл., Печенізький р-н, селище міського типу Печеніги, ВУЛИЦЯ НЕЗАЛЕЖНОСТІ, будинок 59"/>
    <n v="0"/>
    <n v="1"/>
    <n v="2"/>
    <n v="2"/>
    <n v="2"/>
  </r>
  <r>
    <s v="88e7a013-f5f8-41e4-9fad-b04b9fcaa5a2"/>
    <s v="КОМУНАЛЬНЕ НЕКОМЕРЦІЙНЕ ПІДПРИЄМСТВО ПІСОЧИНСЬКОЇ СЕЛИЩНОЇ РАДИ &quot;ЦЕНТР ПЕРВИННОЇ МЕДИЧНОЇ ДОПОМОГИ №2 ХАРКІВСЬКОГО РАЙОНУ&quot;"/>
    <n v="38743588"/>
    <s v="ХАРКІВСЬКА"/>
    <s v="Україна, 62416, Харківська обл., Харківський р-н, селище міського типу Пісочин, ПРОВУЛОК ТРАНСПОРТНИЙ, будинок 4-А"/>
    <n v="0"/>
    <n v="1"/>
    <n v="3"/>
    <n v="3"/>
    <n v="3"/>
  </r>
  <r>
    <s v="2573098c-236b-479a-9a6d-9edf89e037a6"/>
    <s v="КОМУНАЛЬНЕ НЕКОМЕРЦІЙНЕ ПІДПРИЄМСТВО РОГАНСЬКОЇ СЕЛИЩНОЇ РАДИ &quot;ЦЕНТР ПЕРВИННОЇ МЕДИЧНОЇ ДОПОМОГИ №4 ХАРКІВСЬКОГО РАЙОНУ&quot;"/>
    <n v="38008823"/>
    <s v="ХАРКІВСЬКА"/>
    <s v="Україна, 62481, Харківська обл., Харківський р-н, селище міського типу Рогань, ВУЛИЦЯ КУЛЬТУРИ, будинок 62"/>
    <n v="0"/>
    <n v="1"/>
    <n v="2"/>
    <n v="2"/>
    <n v="2"/>
  </r>
  <r>
    <s v="08a20dc0-5e5c-4a97-8deb-c9bbf292ff90"/>
    <s v="КОМУНАЛЬНЕ НЕКОМЕРЦІЙНЕ ПІДПРИЄМСТВО &quot;ЦЕНТР ПЕРВИННОЇ МЕДИКО-САНІТАРНОЇ ДОПОМОГИ САХНОВЩИНСЬКОЇ СЕЛИЩНОЇ РАДИ КРАСНОГРАДСЬКОГО РАЙОНУ  ХАРКІВСЬКОЇ ОБЛАСТІ&quot;"/>
    <n v="38831532"/>
    <s v="ХАРКІВСЬКА"/>
    <s v="Україна, 64501, Харківська обл., Сахновщинський р-н, селище міського типу Сахновщина, ВУЛИЦЯ ПОЛТАВСЬКА, будинок 75"/>
    <n v="0"/>
    <n v="1"/>
    <n v="2"/>
    <n v="2"/>
    <n v="2"/>
  </r>
  <r>
    <s v="8140ce25-f072-477a-85da-c2fc51a013b4"/>
    <s v="КОМУНАЛЬНЕ НЕКОМЕРЦІЙНЕ ПІДПРИЄМСТВО &quot;СТАРОСАЛТІВСЬКИЙ ЦЕНТР ПЕРВИННОЇ МЕДИКО-САНІТАРНОЇ ДОПОМОГИ СТАРОСАЛТІВСЬКОЇ СЕЛИЩНОЇ РАДИ&quot; ВОВЧАНСЬКОГО РАЙОНУ ХАРКІВСЬКОЇ ОБЛАСТІ"/>
    <n v="43443558"/>
    <s v="ХАРКІВСЬКА"/>
    <s v="Україна, 62560, Харківська обл., Вовчанський р-н, селище міського типу Старий Салтів, ВУЛИЦЯ ПЕРЕМОГИ, будинок 14"/>
    <n v="0"/>
    <n v="1"/>
    <n v="2"/>
    <n v="2"/>
    <n v="2"/>
  </r>
  <r>
    <s v="f93a46d5-43fb-44a7-9de5-bad02a3f7d52"/>
    <s v="КОМУНАЛЬНЕ НЕКОМЕРЦІЙНЕ ПІДПРИЄМСТВО &quot;ЦЕНТР ПЕРВИННОЇ МЕДИКО-САНІТАРНОЇ ДОПОМОГИ&quot;  СТАРОВІРІВСЬКОЇ СІЛЬСЬКОЇ РАДИ ХАРКІВСЬКОЇ ОБЛАСТІ"/>
    <n v="38602768"/>
    <s v="ХАРКІВСЬКА"/>
    <s v="Україна, 63251, Харківська обл., Нововодолазький р-н, село Старовірівка, вул.Центральна, будинок 74"/>
    <n v="0"/>
    <n v="1"/>
    <n v="2"/>
    <n v="2"/>
    <n v="2"/>
  </r>
  <r>
    <s v="4cc924f6-27b6-4801-8fb3-590f774744f1"/>
    <s v="КОМУНАЛЬНЕ НЕКОМЕРЦІЙНЕ ПІДПРИЄМСТВО &quot;МІСЬКА ПОЛІКЛІНІКА № 25&quot; ХАРКІВСЬКОЇ МІСЬКОЇ РАДИ"/>
    <n v="2003445"/>
    <s v="ХАРКІВСЬКА"/>
    <s v="Україна, 61050, Харківська обл., місто Харків, ВУЛИЦЯ РУСТАВЕЛІ, будинок 14"/>
    <n v="1"/>
    <n v="1"/>
    <n v="2"/>
    <n v="2"/>
    <n v="2"/>
  </r>
  <r>
    <s v="2b4dbdf5-56b3-4d33-b00c-128f386a4b54"/>
    <s v="КОМУНАЛЬНЕ НЕКОМЕРЦІЙНЕ ПІДПРИЄМСТВО &quot;МІСЬКА СТУДЕНТСЬКА ЛІКАРНЯ&quot; ХАРКІВСЬКОЇ МІСЬКОЇ РАДИ"/>
    <n v="2003646"/>
    <s v="ХАРКІВСЬКА"/>
    <s v="Україна, 61002, Харківська обл., місто Харків, ВУЛИЦЯ ДАРВІНА, будинок 8/10"/>
    <n v="0"/>
    <n v="0"/>
    <n v="2"/>
    <n v="2"/>
    <n v="2"/>
  </r>
  <r>
    <s v="c84d8979-8ab3-4292-bbf4-0c2b2207f753"/>
    <s v="КОМУНАЛЬНЕ НЕКОМЕРЦІЙНЕ ПІДПРИЄМСТВО ХАРКІВСЬКОЇ ОБЛАСНОЇ РАДИ &quot;ОБЛАСНА ДИТЯЧА ІНФЕКЦІЙНА КЛІНІЧНА ЛІКАРНЯ&quot;"/>
    <n v="2003534"/>
    <s v="ХАРКІВСЬКА"/>
    <s v="Україна, 61096, Харківська обл., місто Харків, ПРОСПЕКТ ГЕРОЇВ СТАЛІНГРАДА, будинок 160"/>
    <n v="1"/>
    <n v="1"/>
    <n v="3"/>
    <n v="3"/>
    <n v="3"/>
  </r>
  <r>
    <s v="1a36cb8a-3ccb-4943-970d-073f12e56b17"/>
    <s v="КОМУНАЛЬНЕ НЕКОМЕРЦІЙНЕ ПІДПРИЄМСТВО &quot;МІСЬКА ДИТЯЧА ПОЛІКЛІНІКА № 15&quot; ХАРКІВСЬКОЇ МІСЬКОЇ РАДИ"/>
    <n v="25463416"/>
    <s v="ХАРКІВСЬКА"/>
    <s v="Україна, 61082, Харківська обл., місто Харків, ВУЛИЦЯ РИБАЛКА, будинок 11/1"/>
    <n v="0"/>
    <n v="0"/>
    <n v="1"/>
    <n v="1"/>
    <n v="1"/>
  </r>
  <r>
    <s v="aaa6bf31-f3a1-4412-beee-170af4fab8cf"/>
    <s v="КОМУНАЛЬНЕ НЕКОМЕРЦІЙНЕ ПІДПРИЄМСТВО &quot;МІСЬКА ДИТЯЧА КЛІНІЧНА ЛІКАРНЯ №24&quot; ХАРКІВСЬКОЇ МІСЬКОЇ РАДИ"/>
    <n v="31766242"/>
    <s v="ХАРКІВСЬКА"/>
    <s v="Україна, 61050, Харківська обл., місто Харків, ПРОВУЛОК РУСТАВЕЛІ, будинок 4 А"/>
    <n v="0"/>
    <n v="0"/>
    <n v="1"/>
    <n v="1"/>
    <n v="1"/>
  </r>
  <r>
    <s v="a4bb1a50-ed31-4803-af6e-7586757acd31"/>
    <s v="КОМУНАЛЬНЕ НЕКОМЕРЦІЙНЕ ПІДПРИЄМСТВО &quot;МІСЬКА ПОЛІКЛІНІКА № 26&quot; ХАРКІВСЬКОЇ МІСЬКОЇ РАДИ"/>
    <n v="2003698"/>
    <s v="ХАРКІВСЬКА"/>
    <s v="Україна, 61072, Харківська обл., місто Харків, ВУЛИЦЯ ДВАДЦЯТЬ ТРЕТЬОГО СЕРПНЯ, будинок 23-А"/>
    <n v="0"/>
    <n v="0"/>
    <n v="1"/>
    <n v="1"/>
    <n v="1"/>
  </r>
  <r>
    <s v="c319de25-85a8-4972-9669-52333157fe9b"/>
    <s v="КОМУНАЛЬНЕ НЕКОМЕРЦІЙНЕ ПІДПРИЄМСТВО &quot;МІСЬКА КЛІНІЧНА ЛІКАРНЯ №13&quot; ХАРКІВСЬКОЇ МІСЬКОЇ РАДИ"/>
    <n v="2003770"/>
    <s v="ХАРКІВСЬКА"/>
    <s v="Україна, 61124, Харківська обл., місто Харків, ПРОСПЕКТ ГАГАРІНА, будинок 137"/>
    <n v="0"/>
    <n v="0"/>
    <n v="1"/>
    <n v="1"/>
    <n v="1"/>
  </r>
  <r>
    <s v="7ba2098f-7c45-40f8-8c35-a4433ea28cda"/>
    <s v="КОМУНАЛЬНЕ НЕКОМЕРЦІЙНЕ ПІДПРИЄМСТВО &quot;МІСЬКА ДИТЯЧА ПОЛІКЛІНІКА № 2&quot; ХАРКІВСЬКОЇ МІСЬКОЇ РАДИ"/>
    <n v="31886847"/>
    <s v="ХАРКІВСЬКА"/>
    <s v="Україна, 61064, Харківська обл., місто Харків, ПРОСПЕКТ ЛЮБОВІ МАЛОЇ, будинок 2-Б"/>
    <n v="0"/>
    <n v="0"/>
    <n v="1"/>
    <n v="1"/>
    <n v="1"/>
  </r>
  <r>
    <s v="fd46225d-fdd6-4992-8856-223b4330a051"/>
    <s v="КОМУНАЛЬНЕ НЕКОМЕРЦІЙНЕ ПІДПРИЄМСТВО &quot;МІСЬКА ДИТЯЧА ПОЛІКЛІНІКА № 14&quot; ХАРКІВСЬКОЇ МІСЬКОЇ РАДИ"/>
    <n v="3293936"/>
    <s v="ХАРКІВСЬКА"/>
    <s v="Україна, 61204, Харківська обл., місто Харків, ПРОСПЕКТ ЛЮДВИГА СВОБОДИ, будинок 48-В"/>
    <n v="0"/>
    <n v="0"/>
    <n v="1"/>
    <n v="1"/>
    <n v="1"/>
  </r>
  <r>
    <s v="b25eedad-12e4-401a-b8a6-5ed2375beb13"/>
    <s v="КОМУНАЛЬНЕ НЕКОМЕРЦІЙНЕ ПІДПРИЄМСТВО &quot;МІСЬКА ДИТЯЧА ПОЛІКЛІНІКА №23&quot; ХАРКІВСЬКОЇ МІСЬКОЇ РАДИ"/>
    <n v="2003764"/>
    <s v="ХАРКІВСЬКА"/>
    <s v="Україна, 61013, Харківська обл., місто Харків, ВУЛИЦЯ ШЕВЧЕНКО, будинок 133"/>
    <n v="0"/>
    <n v="0"/>
    <n v="1"/>
    <n v="1"/>
    <n v="1"/>
  </r>
  <r>
    <s v="f56a60f9-f337-4279-8724-a009e5f72d36"/>
    <s v="КОМУНАЛЬНЕ НЕКОМЕРЦІЙНЕ ПІДПРИЄМСТВО &quot;МІСЬКА ДИТЯЧА ПОЛІКЛІНІКА № 16&quot; ХАРКІВСЬКОЇ МІСЬКОЇ РАДИ"/>
    <n v="31939013"/>
    <s v="ХАРКІВСЬКА"/>
    <s v="Україна, 61075, Харківська обл., місто Харків, ВУЛИЦЯ ЛУЇ ПАСТЕРА, будинок 2"/>
    <n v="0"/>
    <n v="0"/>
    <n v="1"/>
    <n v="1"/>
    <n v="1"/>
  </r>
  <r>
    <s v="368e4a49-4392-4a8a-9755-5a46c9572fe7"/>
    <s v="КОМУНАЛЬНЕ НЕКОМЕРЦІЙНЕ ПІДПРИЄМСТВО &quot;МІСЬКА ПОЛІКЛІНІКА №9&quot; ХАРКІВСЬКОЇ МІСЬКОЇ РАДИ"/>
    <n v="22658190"/>
    <s v="ХАРКІВСЬКА"/>
    <s v="Україна, 61172, Харківська обл., місто Харків, ВУЛИЦЯ РОГАНСЬКА, будинок 130-А"/>
    <n v="0"/>
    <n v="0"/>
    <n v="1"/>
    <n v="1"/>
    <n v="1"/>
  </r>
  <r>
    <s v="cf855314-81b4-4626-9179-2327a227a9a4"/>
    <s v="КОМУНАЛЬНЕ НЕКОМЕРЦІЙНЕ ПІДПРИЄМСТВО ХАРКІВСЬКОЇ ОБЛАСНОЇ РАДИ &quot;ОБЛАСНА КЛІНІЧНА ЛІКАРНЯ&quot;"/>
    <n v="2003563"/>
    <s v="ХАРКІВСЬКА"/>
    <s v="Україна, 61058, Харківська обл., місто Харків, ПРОСПЕКТ НЕЗАЛЕЖНОСТІ, будинок 13"/>
    <n v="1"/>
    <n v="1"/>
    <n v="1"/>
    <n v="1"/>
    <n v="1"/>
  </r>
  <r>
    <s v="84c397a0-a2de-4972-b1da-1ba1117eb829"/>
    <s v="КОМУНАЛЬНЕ НЕКОМЕРЦІЙНЕ ПІДПРИЄМСТВО &quot;МІСЬКА ПОЛІКЛІНІКА №19&quot; ХАРКІВСЬКОЇ МІСЬКОЇ РАДИ"/>
    <n v="23333767"/>
    <s v="ХАРКІВСЬКА"/>
    <s v="Україна, 61105, Харківська обл., місто Харків, ПРОСПЕКТ ГЕРОЇВ СТАЛІНГРАДА, будинок 23 А"/>
    <n v="0"/>
    <n v="0"/>
    <n v="1"/>
    <n v="1"/>
    <n v="1"/>
  </r>
  <r>
    <s v="20cd5b59-6b12-4541-8cd6-bc70744a444a"/>
    <s v="КОМУНАЛЬНЕ НЕКОМЕРЦІЙНЕ ПІДПРИЄМСТВО &quot;МІСЬКА ПОЛІКЛІНІКА № 6&quot; ХАРКІВСЬКОЇ МІСЬКОЇ РАДИ"/>
    <n v="2001506"/>
    <s v="ХАРКІВСЬКА"/>
    <s v="Україна, 61153, Харківська обл., місто Харків, ПРОСПЕКТ ЮВІЛЕЙНИЙ, будинок 54-Б"/>
    <n v="0"/>
    <n v="0"/>
    <n v="2"/>
    <n v="2"/>
    <n v="2"/>
  </r>
  <r>
    <s v="fd687d29-13ae-47af-8da3-642266a86661"/>
    <s v="КОМУНАЛЬНЕ НЕКОМЕРЦІЙНЕ ПІДПРИЄМСТВО &quot;МІСЬКА ПОЛІКЛІНІКА №11&quot; ХАРКІВСЬКОЇ МІСЬКОЇ РАДИ"/>
    <n v="3293758"/>
    <s v="ХАРКІВСЬКА"/>
    <s v="Україна, 61129, Харківська обл., місто Харків, ПРОСПЕКТ ТРАКТОРОБУДІВНИКІВ, будинок 105-А"/>
    <n v="0"/>
    <n v="0"/>
    <n v="1"/>
    <n v="1"/>
    <n v="1"/>
  </r>
  <r>
    <s v="7e0ecdc9-018d-4eda-92cc-5e62b96cab74"/>
    <s v="КОМУНАЛЬНЕ НЕКОМЕРЦІЙНЕ ПІДПРИЄМСТВО &quot;МІСЬКА ДИТЯЧА ПОЛІКЛІНІКА № 13&quot; ХАРКІВСЬКОЇ МІСЬКОЇ РАДИ"/>
    <n v="3293480"/>
    <s v="ХАРКІВСЬКА"/>
    <s v="Україна, 61121, Харківська обл., місто Харків, ПРОСПЕКТ ТРАКТОРОБУДІВНИКІВ , будинок 142-А"/>
    <n v="0"/>
    <n v="0"/>
    <n v="1"/>
    <n v="1"/>
    <n v="1"/>
  </r>
  <r>
    <s v="9a57eb98-78a2-4dba-b2d5-f82c69345f8c"/>
    <s v="КОМУНАЛЬНЕ НЕКОМЕРЦІЙНЕ ПІДПРИЄМСТВО &quot;МІСЬКА ПОЛІКЛІНІКА № 10&quot; ХАРКІВСЬКОЇ МІСЬКОЇ РАДИ"/>
    <n v="24341622"/>
    <s v="ХАРКІВСЬКА"/>
    <s v="Україна, 61195, Харківська обл., місто Харків, ВУЛИЦЯ МЕТРОБУДІВНИКІВ, будинок 19"/>
    <n v="0"/>
    <n v="0"/>
    <n v="1"/>
    <n v="1"/>
    <n v="1"/>
  </r>
  <r>
    <s v="33c64103-ebcd-4499-8684-7e28e4280ac6"/>
    <s v="КОМУНАЛЬНЕ НЕКОМЕРЦІЙНЕ ПІДПРИЄМСТВО &quot;МІСЬКА ЛІКАРНЯ №3&quot; ХАРКІВСЬКОЇ МІСЬКОЇ РАДИ"/>
    <n v="2003540"/>
    <s v="ХАРКІВСЬКА"/>
    <s v="Україна, 61020, Харківська обл., місто Харків, ПРОСПЕКТ НОВО-БАВАРСЬКИЙ, будинок 90"/>
    <n v="0"/>
    <n v="0"/>
    <n v="1"/>
    <n v="1"/>
    <n v="1"/>
  </r>
  <r>
    <s v="3229dfdd-5dda-4ade-bf8f-b5856c6a76d6"/>
    <s v="КОМУНАЛЬНЕ НЕКОМЕРЦІЙНЕ ПІДПРИЄМСТВО &quot;МІСЬКА ДИТЯЧА ПОЛІКЛІНІКА № 14&quot; ХАРКІВСЬКОЇ МІСЬКОЇ РАДИ"/>
    <n v="3293936"/>
    <s v="ХАРКІВСЬКА"/>
    <s v="Україна, 61204, Харківська обл., місто Харків, ПРОСПЕКТ ЛЮДВИГА СВОБОДИ, будинок 48-В"/>
    <n v="0"/>
    <n v="0"/>
    <n v="1"/>
    <n v="1"/>
    <n v="1"/>
  </r>
  <r>
    <s v="8838b490-391f-4017-9687-a4245733d460"/>
    <s v="КОМУНАЛЬНЕ НЕКОМЕРЦІЙНЕ ПІДПРИЄМСТВО &quot;МІСЬКА ЛІКАРНЯ № 28&quot; ХАРКІВСЬКОЇ МІСЬКОЇ РАДИ"/>
    <n v="2003735"/>
    <s v="ХАРКІВСЬКА"/>
    <s v="Україна, 61070, Харківська обл., місто Харків, ВУЛИЦЯ МИХАЙЛА ГУРЕВИЧА, будинок 14"/>
    <n v="0"/>
    <n v="0"/>
    <n v="1"/>
    <n v="1"/>
    <n v="1"/>
  </r>
  <r>
    <s v="d5447399-e06a-4559-8925-c4b20760f105"/>
    <s v="КОМУНАЛЬНЕ НЕКОМЕРЦІЙНЕ ПІДПРИЄМСТВО &quot;МІСЬКА ПОЛІКЛІНІКА №8&quot; ХАРКІВСЬКОЇ МІСЬКОЇ РАДИ"/>
    <n v="3293913"/>
    <s v="ХАРКІВСЬКА"/>
    <s v="Україна, 61174, Харківська обл., місто Харків, ПРОСПЕКТ ПЕРЕМОГИ, будинок 53"/>
    <n v="0"/>
    <n v="0"/>
    <n v="1"/>
    <n v="1"/>
    <n v="1"/>
  </r>
  <r>
    <s v="cab5f5a6-11af-46e1-9630-64ceb2cf5016"/>
    <s v="КОМУНАЛЬНЕ НЕКОМЕРЦІЙНЕ ПІДПРИЄМСТВО &quot;МІСЬКА ДИТЯЧА ПОЛІКЛІНІКА № 15&quot; ХАРКІВСЬКОЇ МІСЬКОЇ РАДИ"/>
    <n v="25463416"/>
    <s v="ХАРКІВСЬКА"/>
    <s v="Україна, 61082, Харківська обл., місто Харків, ВУЛИЦЯ РИБАЛКА, будинок 11/1"/>
    <n v="0"/>
    <n v="0"/>
    <n v="1"/>
    <n v="1"/>
    <n v="1"/>
  </r>
  <r>
    <s v="96d07fb4-62de-4ebc-bb5a-514e394c68ff"/>
    <s v="КОМУНАЛЬНЕ НЕКОМЕРЦІЙНЕ ПІДПРИЄМСТВО &quot;МІСЬКА ПОЛІКЛІНІКА №3&quot; ХАРКІВСЬКОЇ МІСЬКОЇ РАДИ"/>
    <n v="25180090"/>
    <s v="ХАРКІВСЬКА"/>
    <s v="Україна, 61099, Харківська обл., місто Харків, ВУЛИЦЯ РИБАЛКА, будинок 12"/>
    <n v="0"/>
    <n v="0"/>
    <n v="1"/>
    <n v="1"/>
    <n v="1"/>
  </r>
  <r>
    <s v="ea2133dc-beac-46a6-b758-e79477797ddf"/>
    <s v="КОМУНАЛЬНЕ НЕКОМЕРЦІЙНЕ ПІДПРИЄМСТВО &quot;МІСЬКА ПОЛІКЛІНІКА № 20&quot; ХАРКІВСЬКОЇ МІСЬКОЇ РАДИ"/>
    <n v="34017656"/>
    <s v="ХАРКІВСЬКА"/>
    <s v="Україна, 61068, Харківська обл., місто Харків, ПРОСПЕКТ МОСКОВСЬКИЙ, 179"/>
    <n v="0"/>
    <n v="0"/>
    <n v="1"/>
    <n v="1"/>
    <n v="1"/>
  </r>
  <r>
    <s v="14b0f1e4-4098-4a9d-aecb-67ce9415866b"/>
    <s v="КОМУНАЛЬНЕ НЕКОМЕРЦІЙНЕ ПІДПРИЄМСТВО &quot;МІСЬКА ЛІКАРНЯ № 1&quot; ХАРКІВСЬКОЇ МІСЬКОЇ РАДИ"/>
    <n v="31733636"/>
    <s v="ХАРКІВСЬКА"/>
    <s v="Україна, 61080, Харківська обл., місто Харків, ВУЛИЦЯ СОХОРА, будинок 5 А"/>
    <n v="0"/>
    <n v="0"/>
    <n v="1"/>
    <n v="1"/>
    <n v="1"/>
  </r>
  <r>
    <s v="35f9b39f-2131-43f9-81a5-da79180b26db"/>
    <s v="КОМУНАЛЬНЕ НЕКОМЕРЦІЙНЕ ПІДПРИЄМСТВО &quot;МІСЬКА ПОЛІКЛІНІКА №17&quot; ХАРКІВСЬКОЇ МІСЬКОЇ РАДИ"/>
    <n v="3003683"/>
    <s v="ХАРКІВСЬКА"/>
    <s v="Україна, 61166, Харківська обл., місто Харків, ВУЛИЦЯ БАКУЛІНА, будинок 4"/>
    <n v="0"/>
    <n v="0"/>
    <n v="1"/>
    <n v="1"/>
    <n v="1"/>
  </r>
  <r>
    <s v="5b8a6986-eb40-41d5-a771-0423c743e30a"/>
    <s v="КОМУНАЛЬНЕ НЕКОМЕРЦІЙНЕ ПІДПРИЄМСТВО &quot;МІСЬКА ПОЛІКЛІНІКА №19&quot; ХАРКІВСЬКОЇ МІСЬКОЇ РАДИ"/>
    <n v="23333767"/>
    <s v="ХАРКІВСЬКА"/>
    <s v="Україна, 61105, Харківська обл., місто Харків, ПРОСПЕКТ ГЕРОЇВ СТАЛІНГРАДА, будинок 23 А"/>
    <n v="0"/>
    <n v="0"/>
    <n v="1"/>
    <n v="1"/>
    <n v="1"/>
  </r>
  <r>
    <s v="4eb47b8d-a78d-440d-ba38-98fcf17d0bcd"/>
    <s v="КОМУНАЛЬНЕ НЕКОМЕРЦІЙНЕ ПІДПРИЄМСТВО &quot;МІСЬКА ПОЛІКЛІНІКА №24&quot; ХАРКІВСЬКОЇ МІСЬКОЇ РАДИ"/>
    <n v="2003474"/>
    <s v="ХАРКІВСЬКА"/>
    <s v="Україна, 61064, Харківська обл., місто Харків, ВУЛИЦЯ ПОЛТАВСЬКИЙ ШЛЯХ, будинок 153"/>
    <n v="1"/>
    <n v="1"/>
    <n v="1"/>
    <n v="1"/>
    <n v="1"/>
  </r>
  <r>
    <s v="6a82ffc9-6820-41d7-9ddb-bac4f5bf4653"/>
    <s v="КОМУНАЛЬНЕ НЕКОМЕРЦІЙНЕ ПІДПРИЄМСТВО &quot;МІСЬКА ПОЛІКЛІНІКА № 5&quot; ХАРКІВСЬКОЇ МІСЬКОЇ РАДИ"/>
    <n v="32149096"/>
    <s v="ХАРКІВСЬКА"/>
    <s v="Україна, 61060, Харківська обл., місто Харків, ВУЛИЦЯ ОЛІМПІЙСЬКА, будинок 3"/>
    <n v="0"/>
    <n v="0"/>
    <n v="1"/>
    <n v="1"/>
    <n v="1"/>
  </r>
  <r>
    <s v="1c472ab5-0f0c-4d9a-b740-187cc5532c94"/>
    <s v="КОМУНАЛЬНЕ НЕКОМЕРЦІЙНЕ ПІДПРИЄМСТВО &quot;МІСЬКА ДИТЯЧА КЛІНІЧНА ЛІКАРНЯ №24&quot; ХАРКІВСЬКОЇ МІСЬКОЇ РАДИ"/>
    <n v="31766242"/>
    <s v="ХАРКІВСЬКА"/>
    <s v="Україна, 61050, Харківська обл., місто Харків, ПРОВУЛОК РУСТАВЕЛІ, будинок 4 А"/>
    <n v="0"/>
    <n v="0"/>
    <n v="1"/>
    <n v="1"/>
    <n v="1"/>
  </r>
  <r>
    <s v="eae59659-687a-480a-9d50-68890efb7072"/>
    <s v="КОМУНАЛЬНЕ НЕКОМЕРЦІЙНЕ ПІДПРИЄМСТВО &quot;МІСЬКА ПОЛІКЛІНІКА № 18&quot; ХАРКІВСЬКОЇ МІСЬКОЇ РАДИ"/>
    <n v="2003853"/>
    <s v="ХАРКІВСЬКА"/>
    <s v="Україна, 61106, Харківська обл., місто Харків, ВУЛИЦЯ МИРУ, будинок 11"/>
    <n v="0"/>
    <n v="0"/>
    <n v="1"/>
    <n v="1"/>
    <n v="1"/>
  </r>
  <r>
    <s v="b93dc759-0c06-42a1-aa2c-6a65ead3b72f"/>
    <s v="КОМУНАЛЬНЕ НЕКОМЕРЦІЙНЕ ПІДПРИЄМСТВО &quot;МІСЬКА ДИТЯЧА ПОЛІКЛІНІКА № 7&quot; ХАРКІВСЬКОЇ МІСЬКОЇ РАДИ"/>
    <n v="23002303"/>
    <s v="ХАРКІВСЬКА"/>
    <s v="Україна, 61112, Харківська обл., місто Харків, ПРОСПЕКТ ЮВІЛЕЙНИЙ, будинок 76"/>
    <n v="0"/>
    <n v="0"/>
    <n v="1"/>
    <n v="1"/>
    <n v="1"/>
  </r>
  <r>
    <s v="81a68177-634c-47e2-acb6-61caffe88a16"/>
    <s v="КОМУНАЛЬНЕ НЕКОМЕРЦІЙНЕ ПІДПРИЄМСТВО &quot;МІСЬКА КЛІНІЧНА ЛІКАРНЯ №13&quot; ХАРКІВСЬКОЇ МІСЬКОЇ РАДИ"/>
    <n v="2003770"/>
    <s v="ХАРКІВСЬКА"/>
    <s v="Україна, 61124, Харківська обл., місто Харків, ПРОСПЕКТ ГАГАРІНА, будинок 137"/>
    <n v="1"/>
    <n v="0"/>
    <n v="0"/>
    <n v="0"/>
    <n v="0"/>
  </r>
  <r>
    <s v="8f27ced2-2639-4bd3-a605-7dbb26f4a2e0"/>
    <s v="КОМУНАЛЬНЕ НЕКОМЕРЦІЙНЕ ПІДПРИЄМСТВО &quot;МІСЬКА ПОЛІКЛІНІКА № 22&quot; ХАРКІВСЬКОЇ МІСЬКОЇ РАДИ"/>
    <n v="34017621"/>
    <s v="ХАРКІВСЬКА"/>
    <s v="Україна, 61004, Харківська обл., місто Харків, ВУЛИЦЯ МОСКАЛІВСЬКА, будинок 59"/>
    <n v="0"/>
    <n v="0"/>
    <n v="1"/>
    <n v="1"/>
    <n v="1"/>
  </r>
  <r>
    <s v="330d07df-a302-49bc-ab6d-07058ea0d3e5"/>
    <s v="КОМУНАЛЬНЕ НЕКОМЕРЦІЙНЕ ПІДПРИЄМСТВО &quot;МІСЬКА КЛІНІЧНА ЛІКАРНЯ № 27&quot; ХАРКІВСЬКОЇ МІСЬКОЇ РАДИ"/>
    <n v="2003729"/>
    <s v="ХАРКІВСЬКА"/>
    <s v="Україна, 61002, Харківська обл., місто Харків, ВУЛИЦЯ ПУШКІНСЬКА, будинок 41"/>
    <n v="0"/>
    <n v="0"/>
    <n v="1"/>
    <n v="1"/>
    <n v="1"/>
  </r>
  <r>
    <s v="0192684a-aa38-4bd0-9ee9-e377b0673280"/>
    <s v="КОМУНАЛЬНЕ НЕКОМЕРЦІЙНЕ ПІДПРИЄМСТВО &quot;МІСЬКА ПОЛІКЛІНІКА № 20&quot; ХАРКІВСЬКОЇ МІСЬКОЇ РАДИ"/>
    <n v="34017656"/>
    <s v="ХАРКІВСЬКА"/>
    <s v="Україна, 61068, Харківська обл., місто Харків, ПРОСПЕКТ МОСКОВСЬКИЙ, 179"/>
    <n v="1"/>
    <n v="0"/>
    <n v="0"/>
    <n v="0"/>
    <n v="0"/>
  </r>
  <r>
    <s v="5f7752e2-3409-4503-9ac4-a7bcfe800998"/>
    <s v="КОМУНАЛЬНЕ НЕКОМЕРЦІЙНЕ ПІДПРИЄМСТВО &quot;МІСЬКА ДИТЯЧА ПОЛІКЛІНІКА № 16&quot; ХАРКІВСЬКОЇ МІСЬКОЇ РАДИ"/>
    <n v="31939013"/>
    <s v="ХАРКІВСЬКА"/>
    <s v="Україна, 61075, Харківська обл., місто Харків, ВУЛИЦЯ ЛУЇ ПАСТЕРА, будинок 2"/>
    <n v="0"/>
    <n v="0"/>
    <n v="1"/>
    <n v="1"/>
    <n v="1"/>
  </r>
  <r>
    <s v="d546e194-bca9-4131-8218-d8cec53c2f48"/>
    <s v="КОМУНАЛЬНЕ НЕКОМЕРЦІЙНЕ ПІДПРИЄМСТВО &quot;МІСЬКА ПОЛІКЛІНІКА № 21&quot; ХАРКІВСЬКОЇ МІСЬКОЇ РАДИ"/>
    <n v="34017661"/>
    <s v="ХАРКІВСЬКА"/>
    <s v="Україна, 61037, Харківська обл., місто Харків, ВУЛИЦЯ ПЛЕХАНІВСЬКА, будинок 126"/>
    <n v="0"/>
    <n v="0"/>
    <n v="1"/>
    <n v="1"/>
    <n v="1"/>
  </r>
  <r>
    <s v="4454584e-d500-4f01-ac2b-ab44e9f04eda"/>
    <s v="КОМУНАЛЬНЕ НЕКОМЕРЦІЙНЕ ПІДПРИЄМСТВО &quot;МІСЬКА ДИТЯЧА ПОЛІКЛІНІКА № 13&quot; ХАРКІВСЬКОЇ МІСЬКОЇ РАДИ"/>
    <n v="3293480"/>
    <s v="ХАРКІВСЬКА"/>
    <s v="Україна, 61121, Харківська обл., місто Харків, ПРОСПЕКТ ТРАКТОРОБУДІВНИКІВ , будинок 142-А"/>
    <n v="0"/>
    <n v="0"/>
    <n v="1"/>
    <n v="1"/>
    <n v="1"/>
  </r>
  <r>
    <s v="10f57a9c-da92-4eed-85d9-16d2a99e5219"/>
    <s v="КОМУНАЛЬНЕ НЕКОМЕРЦІЙНЕ ПІДПРИЄМСТВО &quot;МІСЬКА ДИТЯЧА ПОЛІКЛІНІКА № 1&quot; ХАРКІВСЬКОЇ МІСЬКОЇ РАДИ"/>
    <n v="22645921"/>
    <s v="ХАРКІВСЬКА"/>
    <s v="Україна, 61105, Харківська обл., місто Харків, ПРОСПЕКТ ГЕРОЇВ СТАЛІНГРАДУ, будинок 12"/>
    <n v="1"/>
    <n v="1"/>
    <n v="2"/>
    <n v="2"/>
    <n v="2"/>
  </r>
  <r>
    <s v="a9d0caaf-67bf-4572-9601-2800122d52ca"/>
    <s v="КОМУНАЛЬНЕ НЕКОМЕРЦІЙНЕ ПІДПРИЄМСТВО &quot;МІСЬКА ПОЛІКЛІНІКА № 18&quot; ХАРКІВСЬКОЇ МІСЬКОЇ РАДИ"/>
    <n v="2003853"/>
    <s v="ХАРКІВСЬКА"/>
    <s v="Україна, 61106, Харківська обл., місто Харків, ВУЛИЦЯ МИРУ, будинок 11"/>
    <n v="1"/>
    <n v="0"/>
    <n v="0"/>
    <n v="0"/>
    <n v="0"/>
  </r>
  <r>
    <s v="9b70ab13-d754-4790-b259-1bbe222aef6c"/>
    <s v="КОМУНАЛЬНЕ НЕКОМЕРЦІЙНЕ ПІДПРИЄМСТВО &quot;МІСЬКА ДИТЯЧА ПОЛІКЛІНІКА № 7&quot; ХАРКІВСЬКОЇ МІСЬКОЇ РАДИ"/>
    <n v="23002303"/>
    <s v="ХАРКІВСЬКА"/>
    <s v="Україна, 61112, Харківська обл., місто Харків, ПРОСПЕКТ ЮВІЛЕЙНИЙ, будинок 76"/>
    <n v="0"/>
    <n v="0"/>
    <n v="1"/>
    <n v="1"/>
    <n v="1"/>
  </r>
  <r>
    <s v="8401289d-9fc8-4ab9-b284-dfa9018fbe94"/>
    <s v="КОМУНАЛЬНЕ НЕКОМЕРЦІЙНЕ ПІДПРИЄМСТВО &quot;МІСЬКА ПОЛІКЛІНІКА № 10&quot; ХАРКІВСЬКОЇ МІСЬКОЇ РАДИ"/>
    <n v="24341622"/>
    <s v="ХАРКІВСЬКА"/>
    <s v="Україна, 61195, Харківська обл., місто Харків, ВУЛИЦЯ МЕТРОБУДІВНИКІВ, будинок 19"/>
    <n v="0"/>
    <n v="0"/>
    <n v="1"/>
    <n v="1"/>
    <n v="1"/>
  </r>
  <r>
    <s v="e0bb65a8-39b6-4843-8ff4-af1cd46306f0"/>
    <s v="КОМУНАЛЬНЕ ПІДПРИЄМСТВО &quot;ЧУГУЇВСЬКИЙ МІСЬКИЙ ЦЕНТР ПЕРВИННОЇ МЕДИКО-САНІТАРНОЇ ДОПОМОГИ&quot; ЧУГУЇВСЬКОЇ МІСЬКОЇ РАДИ ХАРКІВСЬКОЇ ОБЛАСТІ"/>
    <n v="41680146"/>
    <s v="ХАРКІВСЬКА"/>
    <s v="Україна, 63503, Харківська обл., місто Чугуїв, ВУЛИЦЯ ЛЕОНОВА, будинок 4 А"/>
    <n v="0"/>
    <n v="1"/>
    <n v="2"/>
    <n v="2"/>
    <n v="2"/>
  </r>
  <r>
    <s v="b71ede89-78bf-42eb-b33b-ca2139536959"/>
    <s v="КОМУНАЛЬНЕ ПІДПРИЄМСТВО &quot;ЧУГУЇВСЬКИЙ РАЙОННИЙ ЦЕНТР ПЕРВИННОЇ МЕДИКО-САНІТАРНОЇ ДОПОМОГИ&quot; ЧУГУЇВСЬКОЇ РАЙОННОЇ РАДИ ХАРКІВСЬКОЇ ОБЛАСТІ"/>
    <n v="39074153"/>
    <s v="ХАРКІВСЬКА"/>
    <s v="Україна, 63503, Харківська обл., місто Чугуїв, ВУЛИЦЯ ГАГАРІНА, будинок 12"/>
    <n v="1"/>
    <n v="1"/>
    <n v="3"/>
    <n v="3"/>
    <n v="3"/>
  </r>
  <r>
    <s v="626c1d69-aec7-4ff8-bc41-76bf3e418428"/>
    <s v="КОМУНАЛЬНЕ НЕКОМЕРЦІЙНЕ ПІДПРИЄМСТВО &quot;ШЕВЧЕНКІВСЬКИЙ ЦЕНТР ПЕРВИННОЇ МЕДИКО-САНІТАРНОЇ ДОПОМОГИ&quot; ШЕВЧЕНКІВСЬКОЇ СЕЛИЩНОЇ РАДИ"/>
    <n v="38743216"/>
    <s v="ХАРКІВСЬКА"/>
    <s v="Україна, 63601, Харківська обл., Шевченківський р-н, селище міського типу Шевченкове, ВУЛИЦЯ БУБЛІЧЕНКО, будинок 15"/>
    <n v="1"/>
    <n v="1"/>
    <n v="2"/>
    <n v="2"/>
    <n v="2"/>
  </r>
  <r>
    <m/>
    <s v="ТОВ &quot;ММП ЕКОМІКРОБІОЛОГ&quot;"/>
    <n v="21193486"/>
    <s v="ХАРКІВСЬКА"/>
    <s v="вул. Гвардійців Широнінців, буд. 111, кв. 148"/>
    <n v="0"/>
    <n v="0"/>
    <n v="0"/>
    <n v="0"/>
    <n v="2"/>
  </r>
  <r>
    <m/>
    <s v="ФОП Латишев Л. Є."/>
    <n v="2805615717"/>
    <s v="ХАРКІВСЬКА"/>
    <s v="пров. Отакара Яроша, буд. 20, корп. 2, кв. 4"/>
    <n v="0"/>
    <n v="0"/>
    <n v="0"/>
    <n v="0"/>
    <n v="2"/>
  </r>
  <r>
    <m/>
    <s v="ФОП Наконечна М. О."/>
    <n v="3010911866"/>
    <s v="ХАРКІВСЬКА"/>
    <s v="пров. Отакара Яроша, буд. 20, корп. 2, кв. 4"/>
    <n v="0"/>
    <n v="0"/>
    <n v="0"/>
    <n v="0"/>
    <n v="2"/>
  </r>
  <r>
    <s v="66cb91cd-cb63-4f1f-9f5c-2f50d2622a4a"/>
    <s v="Комунальне некомерційне підприємство &quot;Бериславський центр первинної медико-санітарної допомоги&quot; Бериславської міської ради"/>
    <n v="38366849"/>
    <s v="ХЕРСОНСЬКА"/>
    <s v="Україна, 74303, Херсонська обл., Бериславський р-н, місто Берислав, ВУЛИЦЯ 1 ТРАВНЯ, будинок 124"/>
    <n v="2"/>
    <n v="2"/>
    <n v="2"/>
    <n v="2"/>
    <n v="2"/>
  </r>
  <r>
    <s v="5d505db8-88c7-46f7-862c-61e816d648da"/>
    <s v="КОМУНАЛЬНЕ НЕКОМЕРЦІЙНЕ ПІДПРИЄМСТВО &quot;БІЛОЗЕРСЬКИЙ ЦЕНТР ПЕРВИННОЇ МЕДИКО-САНІТАРНОЇ ДОПОМОГИ&quot; БІЛОЗЕРСЬКОЇ СЕЛИЩНОЇ РАДИ ХЕРСОНСЬКОГО РАЙОНУ ХЕРСОНСЬКОЇ ОБЛАСТІ"/>
    <n v="38637457"/>
    <s v="ХЕРСОНСЬКА"/>
    <s v="Україна, 75000, Херсонська обл., Білозерський р-н, селище міського типу Білозерка, ПРОВУЛОК ТОРГОВИЙ, будинок 20"/>
    <n v="2"/>
    <n v="2"/>
    <n v="2"/>
    <n v="2"/>
    <n v="3"/>
  </r>
  <r>
    <s v="acc422a2-4f3d-49e4-8b53-b2c7fc3fde5b"/>
    <s v="КОМУНАЛЬНЕ НЕКОМЕРЦІЙНЕ ПІДПРИЄМСТВО &quot;ВЕЛИКООЛЕКСАНДРІВСЬКИЙ ЦЕНТР ПЕРВИННОЇ МЕДИКО-САНІТАРНОЇ ДОПОМОГИ&quot; ВЕЛИКООЛЕКСАНДРІВСЬКОЇ СЕЛИЩНОЇ РАДИ"/>
    <n v="37920406"/>
    <s v="ХЕРСОНСЬКА"/>
    <s v="Україна, 74100, Херсонська обл., Великоолександрівський р-н, селище міського типу Велика Олександрівка, СВОБОДИ, будинок 204"/>
    <n v="1"/>
    <n v="1"/>
    <n v="1"/>
    <n v="1"/>
    <n v="1"/>
  </r>
  <r>
    <s v="a285c208-9117-40e7-a770-e4c1bc3aab74"/>
    <s v="Комунальне некомерційне неприбуткове підприємство &quot;Верхньорогачицький Центр первинної медико-санітарної допомоги&quot; Верхньорогачицької селищної ради Каховського району Херсонської області"/>
    <n v="38417809"/>
    <s v="ХЕРСОНСЬКА"/>
    <s v="Україна, 74402, Херсонська обл., Верхньорогачицький р-н, селище міського типу Верхній Рогачик, ВУЛ.УСПЕНСЬКА, будинок 35"/>
    <n v="0"/>
    <n v="0"/>
    <n v="0"/>
    <n v="1"/>
    <n v="1"/>
  </r>
  <r>
    <s v="f832c15f-da89-48d5-8420-7609c22e207f"/>
    <s v="КОМУНАЛЬНЕ НЕКОМЕРЦІЙНЕ ПІДПРИЄМСТВО &quot;ВИСОКОПІЛЬСЬКИЙ ЦЕНТР ПЕРВИННОЇ МЕДИКО-САНІТАРНОЇ ДОПОМОГИ&quot; ВИСОКОПІЛЬСЬКОЇ СЕЛИЩНОЇ РАДИ ХЕРСОНСЬКОЇ ОБЛАСТІ"/>
    <n v="38186479"/>
    <s v="ХЕРСОНСЬКА"/>
    <s v="Україна, 74000, Херсонська обл., Високопільський р-н, селище міського типу Високопілля, ВУЛИЦЯ ВИЗВОЛИТЕЛІВ, будинок 145"/>
    <n v="0"/>
    <n v="0"/>
    <n v="0"/>
    <n v="1"/>
    <n v="1"/>
  </r>
  <r>
    <s v="4fb22d32-6465-4166-afb9-e12b5d7646a0"/>
    <s v="КОМУНАЛЬНЕ НЕКОМЕРЦІЙНЕ ПІДПРИЄМСТВО ЦЕНТР ПЕРВИННОЇ МЕДИКО-САНІТАРНОЇ ДОПОМОГИ ГЕНІЧЕСЬКОЇ МІСЬКОЇ РАДИ"/>
    <n v="38212647"/>
    <s v="ХЕРСОНСЬКА"/>
    <s v="Україна, 75500, Херсонська обл., Генічеський р-н, місто Генічеськ, ПРОСПЕКТ МИРУ, будинок 130"/>
    <n v="2"/>
    <n v="2"/>
    <n v="2"/>
    <n v="2"/>
    <n v="2"/>
  </r>
  <r>
    <s v="765f20d7-a16c-4850-b6de-c8147dd3f49d"/>
    <s v="Комунальне некомерційне підприємство &quot;Горностаївський центр первинної медико-санітарної допомоги&quot; Горностаївської селищної ради Херсонської області"/>
    <n v="38474233"/>
    <s v="ХЕРСОНСЬКА"/>
    <s v="Україна, 74601, Херсонська обл., Горностаївський р-н, селище міського типу Горностаївка, ВУЛИЦЯ ПОКРОВСЬКА, будинок 307"/>
    <n v="1"/>
    <n v="1"/>
    <n v="1"/>
    <n v="1"/>
    <n v="1"/>
  </r>
  <r>
    <s v="82ac3059-f60c-44d6-b308-135d298cb313"/>
    <s v="КОМУНАЛЬНЕ НЕКОМЕРЦІЙНЕ ПІДПРИЄМСТВО &quot;КАХОВСЬКИЙ МІСЬКИЙ ЦЕНТР ПЕРВИННОЇ МЕДИКО-САНІТАРНОЇ ДОПОМОГИ КАХОВСЬКОЇ МІСЬКОЇ РАДИ&quot;"/>
    <n v="38740016"/>
    <s v="ХЕРСОНСЬКА"/>
    <s v="Україна, 74800, Херсонська обл., місто Каховка, ВУЛИЦЯ ВЕЛИКА КУЛИКОВСЬКА, будинок 73"/>
    <n v="1"/>
    <n v="1"/>
    <n v="1"/>
    <n v="1"/>
    <n v="1"/>
  </r>
  <r>
    <s v="a285a35f-727f-4594-8a58-de9dbb06e5c3"/>
    <s v="КОМУНАЛЬНЕ НЕКОМЕРЦІЙНЕ ПІДПРИЄМСТВО &quot;НИЖНЬОСІРОГОЗЬКИЙ ЦЕНТР ПЕРВИННОЇ МЕДИКО-САНІТАРНОЇ ДОПОМОГИ&quot;"/>
    <n v="37949226"/>
    <s v="ХЕРСОНСЬКА"/>
    <s v="Україна, 74701, Херсонська обл., Нижньосірогозький р-н, селище міського типу Нижні Сірогози, ВУЛИЦЯ ТАВРІЙСЬКА, будинок 1"/>
    <n v="1"/>
    <n v="1"/>
    <n v="1"/>
    <n v="1"/>
    <n v="1"/>
  </r>
  <r>
    <s v="1c3dc3bb-0811-46ab-b5a3-c97cf533d359"/>
    <s v="КОМУНАЛЬНЕ НЕКОМЕРЦІЙНЕ ПІДПРИЄМСТВО &quot;ГОЛОПРИСТАНСЬКИЙ ЦЕНТР ПЕРВИННОЇ МЕДИКО-САНІТАРНОЇ  ДОПОМОГИ&quot; ГОЛОПРИСТАНСЬКОЇ МІСЬКОЇ РАДИ ХЕРСОНСЬКОЇ ОБЛАСТІ"/>
    <n v="40655297"/>
    <s v="ХЕРСОНСЬКА"/>
    <s v="Україна, 75631, Херсонська обл., Голопристанський р-н, село Нова Збур'ївка, ВУЛИЦЯ ЛІКАРНЯНА, будинок 55"/>
    <n v="1"/>
    <n v="1"/>
    <n v="2"/>
    <n v="2"/>
    <n v="2"/>
  </r>
  <r>
    <s v="2778777c-3f5f-4473-b1b1-4caafd0b1fca"/>
    <s v="КОМУНАЛЬНЕ НЕКОМЕРЦІЙНЕ ПІДПРИЄМСТВО &quot;ЦЕНТР ПЕРВИННОЇ МЕДИКО-САНІТАРНОЇ ДОПОМОГИ МІСТА НОВА КАХОВКА&quot; НОВОКАХОВСЬКОЇ МІСЬКОЇ РАДИ"/>
    <n v="38869718"/>
    <s v="ХЕРСОНСЬКА"/>
    <s v="Україна, 74900, Херсонська обл., місто Нова Каховка, ВУЛИЦЯ ГЕРОЇВ УКРАЇНИ, будинок 33 А"/>
    <n v="2"/>
    <n v="2"/>
    <n v="2"/>
    <n v="2"/>
    <n v="2"/>
  </r>
  <r>
    <s v="a747e43e-f0a8-4a38-89ac-73e47067c66a"/>
    <s v="КОМУНАЛЬНЕ НЕКОМЕРЦІЙНЕ ПІДПРИЄМСТВО &quot;НОВОВОРОНЦОВСЬКИЙ ЦЕНТР ПЕРВИННОЇ МЕДИКО-САНІТАРНОЇ ДОПОМОГИ&quot; НОВОВОРОНЦОВСЬКОЇ СЕЛИЩНОЇ РАДИ"/>
    <n v="38281797"/>
    <s v="ХЕРСОНСЬКА"/>
    <s v="Україна, 74200, Херсонська обл., Нововоронцовський р-н, селище міського типу Нововоронцовка, ВУЛИЦЯ ГАГАРІНА , будинок 64"/>
    <n v="1"/>
    <n v="1"/>
    <n v="1"/>
    <n v="1"/>
    <n v="1"/>
  </r>
  <r>
    <s v="b7301c67-880a-4ea2-a540-3f47a926d475"/>
    <s v="КОМУНАЛЬНЕ НЕКОМЕРЦІЙНЕ ПІДПРИЄМСТВО &quot;ЦЕНТР ПЕРВИННОЇ МЕДИЧНОЇ ДОПОМОГИ&quot; НОВОТРОЇЦЬКОЇ СЕЛИЩНОЇ РАДИ ГЕНІЧЕСЬКОГО РАЙОНУ ХЕРСОНСЬКОЇ ОБЛАСТІ"/>
    <n v="38248917"/>
    <s v="ХЕРСОНСЬКА"/>
    <s v="Україна, 75300, Херсонська обл., Новотроїцький р-н, селище міського типу Новотроїцьке, ВУЛИЦЯ СОБОРНА, будинок 79"/>
    <n v="0"/>
    <n v="2"/>
    <n v="2"/>
    <n v="2"/>
    <n v="2"/>
  </r>
  <r>
    <s v="9ec8e1cc-0ead-48d5-9792-b2e1ec6ccae9"/>
    <s v="КОМУНАЛЬНЕ НЕКОМЕРЦІЙНЕ ПІДПРИЄМСТВО &quot;ОЛЕШКІВСЬКИЙ ЦЕНТР ПЕРВИННОЇ МЕДИКО-САНІТАРНОЇ ДОПОМОГИ&quot; ОЛЕШКІВСЬКОЇ МІСЬКОЇ РАДИ"/>
    <n v="38645871"/>
    <s v="ХЕРСОНСЬКА"/>
    <s v="Україна, 75100, Херсонська обл., Олешківський р-н, місто Олешки, ВУЛИЦЯ СОФІЇВСЬКА, будинок 85"/>
    <n v="1"/>
    <n v="1"/>
    <n v="1"/>
    <n v="1"/>
    <n v="1"/>
  </r>
  <r>
    <s v="fac7bfbe-8bd9-4b21-bfb9-f6aa61880cb5"/>
    <s v="КОМУНАЛЬНЕ НЕКОМЕРЦІЙНЕ ПІДПРИЄМСТВО &quot;СКАДОВСЬКИЙ ЦЕНТР ПЕРВИННОЇ МЕДИКО-САНІТАРНОЇ ДОПОМОГИ&quot; СКАДОВСЬКОЇ МІСЬКОЇ РАДИ"/>
    <n v="38743829"/>
    <s v="ХЕРСОНСЬКА"/>
    <s v="Україна, 75700, Херсонська обл., Скадовський р-н, місто Скадовськ, ВУЛИЦЯ СЕРГІЇВСЬКА, будинок 20"/>
    <n v="0"/>
    <n v="2"/>
    <n v="2"/>
    <n v="2"/>
    <n v="2"/>
  </r>
  <r>
    <s v="8b259617-18ec-4add-9b56-c3d267edbce3"/>
    <s v="КОМУНАЛЬНЕ НЕКОМЕРЦІЙНЕ ПІДПРИЄМСТВО &quot;ХЕРСОНСЬКА МІСЬКА КЛІНІЧНА ЛІКАРНЯ ІМЕНІ О.С.ЛУЧАНСЬКОГО&quot; ХЕРСОНСЬКОЇ МІСЬКОЇ РАДИ"/>
    <n v="5396876"/>
    <s v="ХЕРСОНСЬКА"/>
    <s v="Україна, 73005, Херсонська обл., місто Херсон, ВУЛИЦЯ КРИМСЬКА, будинок 138"/>
    <n v="1"/>
    <n v="2"/>
    <n v="2"/>
    <n v="3"/>
    <n v="4"/>
  </r>
  <r>
    <s v="21fac63e-85ad-45da-94d8-642d1690da5b"/>
    <s v="КОМУНАЛЬНЕ НЕКОМЕРЦІЙНЕ ПІДПРИЄМСТВО &quot;ХЕРСОНСЬКА МІСЬКА КЛІНІЧНА ЛІКАРНЯ ІМЕНІ АФАНАСІЯ І ОЛЬГИ ТРОПІНИХ&quot; ХЕРСОНСЬКОЇ МІСЬКОЇ РАДИ"/>
    <n v="2004120"/>
    <s v="ХЕРСОНСЬКА"/>
    <s v="Україна, 73000, Херсонська обл., місто Херсон, ВУЛИЦЯ КОМАРОВА, будинок 2"/>
    <n v="1"/>
    <n v="2"/>
    <n v="2"/>
    <n v="3"/>
    <n v="4"/>
  </r>
  <r>
    <s v="7285c135-c0ec-445b-bde1-67904a589510"/>
    <s v="КОМУНАЛЬНЕ НЕКОМЕРЦІЙНЕ ПІДПРИЄМСТВО &quot;ХЕРСОНСЬКА МІСЬКА КЛІНІЧНА ЛІКАРНЯ ІМ. Є. Є. КАРАБЕЛЕША&quot; ХЕРСОНСЬКОЇ МІСЬКОЇ РАДИ"/>
    <n v="1983814"/>
    <s v="ХЕРСОНСЬКА"/>
    <s v="Україна, 73000, Херсонська обл., місто Херсон, ПРОСПЕКТ УШАКОВА, будинок 22/1"/>
    <n v="1"/>
    <n v="2"/>
    <n v="2"/>
    <n v="3"/>
    <n v="4"/>
  </r>
  <r>
    <s v="499964da-5e99-4006-bea7-265f617c5563"/>
    <s v="КОМУНАЛЬНЕ НЕКОМЕРЦІЙНЕ ПІДПРИЄМСТВО &quot;ЧАПЛИНСЬКА ЛІКАРНЯ&quot; ЧАПЛИНСЬКОЇ CЕЛИЩНОЇ РАДИ ХЕРСОНСЬКОЇ ОБЛАСТІ"/>
    <n v="2004097"/>
    <s v="ХЕРСОНСЬКА"/>
    <s v="Україна, 75200, Херсонська обл., Чаплинський р-н, селище міського типу Чаплинка, ВУЛИЦЯ КОСМОНАВТІВ, будинок 21"/>
    <n v="0"/>
    <n v="0"/>
    <n v="0"/>
    <n v="0"/>
    <n v="1"/>
  </r>
  <r>
    <s v="a67001aa-4e3a-45ab-a361-749b531b0bf7"/>
    <s v="КОМУНАЛЬНЕ НЕКОМЕРЦІЙНЕ ПІДПРИЄМСТВО &quot;БІЛОГІРСЬКИЙ ЦЕНТР ПЕРВИННОЇ МЕДИКО-САНІТАРНОЇ ДОПОМОГИ&quot; БІЛОГІРСЬКОЇ СЕЛИЩНОЇ РАДИ ШЕПЕТІВСЬКОГО РАЙОНУ ХМЕЛЬНИЦЬКОЇ ОБЛАСТІ"/>
    <n v="38297440"/>
    <s v="ХМЕЛЬНИЦЬКА"/>
    <s v="Україна, 30200, Хмельницька обл., Білогірський р-н, селище міського типу Білогір'я, ВУЛИЦЯ МИРУ, будинок 1"/>
    <n v="1"/>
    <n v="1"/>
    <n v="2"/>
    <n v="2"/>
    <n v="2"/>
  </r>
  <r>
    <s v="f8c72d9d-b196-4f63-872e-cfa9c5449df7"/>
    <s v="КОМУНАЛЬНЕ НЕКОМЕРЦІЙНЕ ПІДПРИЄМСТВО &quot;ВІНЬКОВЕЦЬКИЙ ЦЕНТР ПЕРВИННОЇ МЕДИКО-САНІТАРНОЇ ДОПОМОГИ&quot; ВІНЬКОВЕЦЬКОЇ СЕЛИЩНОЇ РАДИ"/>
    <n v="38550036"/>
    <s v="ХМЕЛЬНИЦЬКА"/>
    <s v="Україна, 32500, Хмельницька обл., Віньковецький р-н, селище міського типу Віньківці, ВУЛИЦЯ ПЕРШОТРАВНЕВА, будинок 6"/>
    <n v="1"/>
    <n v="1"/>
    <n v="2"/>
    <n v="2"/>
    <n v="2"/>
  </r>
  <r>
    <s v="f72400a4-a05c-4a85-993d-7e9f2052f4a5"/>
    <s v="КОМУНАЛЬНЕ ПІДПРИЄМСТВО &quot;ЦЕНТР ПЕРВИННОЇ МЕДИКО - САНІТАРНОЇ ДОПОМОГИ&quot; ВОЛОЧИСЬКОЇ МІСЬКОЇ РАДИ"/>
    <n v="42130081"/>
    <s v="ХМЕЛЬНИЦЬКА"/>
    <s v="Україна, 31200, Хмельницька обл., Волочиський р-н, місто Волочиськ, ВУЛИЦЯ НЕЗАЛЕЖНОСТІ, будинок 88"/>
    <n v="1"/>
    <n v="1"/>
    <n v="3"/>
    <n v="3"/>
    <n v="3"/>
  </r>
  <r>
    <s v="80bc542b-16a1-47da-b04e-cf5ae4239e15"/>
    <s v="Комунальне некомерційне підприємство ''Городоцький центр первинної медико-санітарної допомоги'' Городоцької міської ради"/>
    <n v="38566126"/>
    <s v="ХМЕЛЬНИЦЬКА"/>
    <s v="Україна, 32000, Хмельницька обл., Городоцький р-н, місто Городок, ВУЛИЦЯ ШЕВЧЕНКА, будинок 40"/>
    <n v="1"/>
    <n v="1"/>
    <n v="3"/>
    <n v="3"/>
    <n v="3"/>
  </r>
  <r>
    <s v="a1385173-0881-4ab1-9012-0e5fed589cb4"/>
    <s v="КОМУНАЛЬНЕ НЕКОМЕРЦІЙНЕ ПІДПРИЄМСТВО &quot;ДЕРАЖНЯНСЬКИЙ ЦЕНТР ПЕРВИННОЇ МЕДИКО-САНІТАРНОЇ ДОПОМОГИ&quot; ДЕРАЖНЯНСЬКОЇ МІСЬКОЇ РАДИ ХМЕЛЬНИЦЬКОЇ ОБЛАСТІ"/>
    <n v="38195242"/>
    <s v="ХМЕЛЬНИЦЬКА"/>
    <s v="Україна, 32200, Хмельницька обл., Деражнянський р-н, місто Деражня, ВУЛИЦЯ ПОДІЛЬСЬКА, будинок 1"/>
    <n v="1"/>
    <n v="1"/>
    <n v="3"/>
    <n v="3"/>
    <n v="3"/>
  </r>
  <r>
    <s v="66e1dfff-0230-487a-8416-beb8b1bf78f9"/>
    <s v="КОМУНАЛЬНЕ НЕКОМЕРЦІЙНЕ ПІДПРИЄМСТВО &quot;ДУНАЄВЕЦЬКИЙ ЦЕНТР ПЕРВИННОЇ МЕДИКО-САНІТАРНОЇ ДОПОМОГИ&quot; ДУНАЄВЕЦЬКОЇ МІСЬКОЇ РАДИ"/>
    <n v="38481743"/>
    <s v="ХМЕЛЬНИЦЬКА"/>
    <s v="Україна, 32400, Хмельницька обл., Дунаєвецький р-н, місто Дунаївці, ВУЛИЦЯ ГОРЬКОГО , будинок 7/7"/>
    <n v="1"/>
    <n v="1"/>
    <n v="3"/>
    <n v="3"/>
    <n v="3"/>
  </r>
  <r>
    <s v="48552019-37f2-44ec-8ba4-7d68ee110321"/>
    <s v="КОМУНАЛЬНЕ НЕКОМЕРЦІЙНЕ ПІДПРИЄМСТВО &quot;ІЗЯСЛАВСЬКИЙ ЦЕНТР ПЕРВИННОЇ МЕДИКО-САНІТАРНОЇ ДОПОМОГИ&quot; ІЗЯСЛАВСЬКОЇ МІСЬКОЇ РАДИ"/>
    <n v="38072569"/>
    <s v="ХМЕЛЬНИЦЬКА"/>
    <s v="Україна, 30300, Хмельницька обл., Ізяславський р-н, місто Ізяслав, ВУЛИЦЯ ШЕВЧЕНКА, будинок 10, корпус В"/>
    <n v="1"/>
    <n v="1"/>
    <n v="3"/>
    <n v="3"/>
    <n v="3"/>
  </r>
  <r>
    <s v="9b6250d5-c0e0-4ec6-ab68-c74b55fb440e"/>
    <s v="КОМУНАЛЬНЕ НЕКОМЕРЦІЙНЕ ПІДПРИЄМСТВО &quot;ЦЕНТР ПЕРВИННОЇ МЕДИКО-САНІТАРНОЇ ДОПОМОГИ&quot; КАМ'ЯНЕЦЬ-ПОДІЛЬСЬКОЇ МІСЬКОЇ РАДИ"/>
    <n v="38566219"/>
    <s v="ХМЕЛЬНИЦЬКА"/>
    <s v="Україна, 32302, Хмельницька обл., місто Кам'янець-Подільський, ВУЛИЦЯ ОГІЄНКО, будинок 20"/>
    <n v="1"/>
    <n v="1"/>
    <n v="3"/>
    <n v="3"/>
    <n v="3"/>
  </r>
  <r>
    <s v="8484ba28-1f54-4bc8-993b-319f1830aa08"/>
    <s v="КОМУНАЛЬНЕ ПІДПРИЄМСТВО &quot;КОМУНАЛЬНЕ НЕКОМЕРЦІЙНЕ ПІДПРИЄМСТВО ШЕПЕТІВСЬКИЙ ЦЕНТР ПЕРВИННОЇ МЕДИКО-САНІТАРНОЇ ДОПОМОГИ&quot; ШЕПЕТІВСЬКОЇ РАЙОННОЇ РАДИ ХМЕЛЬНИЦЬКОЇ ОБЛАСТІ"/>
    <n v="38402043"/>
    <s v="ХМЕЛЬНИЦЬКА"/>
    <s v="Україна, 30411, Хмельницька обл., Шепетівський р-н, село Корчик, ВУЛИЦЯ ВАЛІ КОТИКА, будинок 1А"/>
    <n v="1"/>
    <n v="1"/>
    <n v="3"/>
    <n v="3"/>
    <n v="3"/>
  </r>
  <r>
    <s v="a02f260a-966b-425a-ba40-28e83079d3d6"/>
    <s v="КОМУНАЛЬНЕ НЕКОМЕРЦІЙНЕ ПІДПРИЄМСТВО &quot;КРАСИЛІВСЬКИЙ ЦЕНТР ПЕРВИННОЇ МЕДИКО-САНІТАРНОЇ ДОПОМОГИ&quot; КРАСИЛІВСЬКОЇ МІСЬКОЇ РАДИ ХМЕЛЬНИЦЬКОГО РАЙОНУ ХМЕЛЬНИЦЬКОЇ ОБЛАСТІ"/>
    <n v="38418088"/>
    <s v="ХМЕЛЬНИЦЬКА"/>
    <s v="Україна, 31000, Хмельницька обл., Красилівський р-н, місто Красилів, ВУЛИЦЯ ГРУШЕВСЬКОГО, будинок 96"/>
    <n v="1"/>
    <n v="1"/>
    <n v="3"/>
    <n v="3"/>
    <n v="3"/>
  </r>
  <r>
    <s v="05fe98c6-bacc-450d-a258-56009aae1773"/>
    <s v="КОМУНАЛЬНЕ НЕКОМЕРЦІЙНЕ ПІДПРИЄМСТВО &quot;ЛЕТИЧІВСЬКИЙ  ЦЕНТР ПЕРВИННОЇ МЕДИКО-САНІТАРНОЇ ДОПОМОГИ&quot; ЛЕТИЧІВСЬКОЇ СЕЛИЩНОЇ РАДИ"/>
    <n v="38270455"/>
    <s v="ХМЕЛЬНИЦЬКА"/>
    <s v="Україна, 31500, Хмельницька обл., Летичівський р-н, селище міського типу Летичів, ВУЛИЦЯ САВІЦЬКОГО ЮРІЯ, будинок 36"/>
    <n v="1"/>
    <n v="1"/>
    <n v="2"/>
    <n v="2"/>
    <n v="2"/>
  </r>
  <r>
    <s v="22dcd856-ac88-46f3-87e9-4f95db82d03a"/>
    <s v="КОМУНАЛЬНЕ НЕКОМЕРЦІЙНЕ ПІДПРИЄМСТВО &quot;ЦЕНТР ПЕРВИННОЇ МЕДИЧНОЇ ДОПОМОГИ ХМЕЛЬНИЦЬКОГО РАЙОНУ&quot;"/>
    <n v="38469307"/>
    <s v="ХМЕЛЬНИЦЬКА"/>
    <s v="Україна, 31348, Хмельницька обл., Хмельницький р-н, село Масівці, ВУЛИЦЯ ЦЕНТРАЛЬНА, будинок 29"/>
    <n v="1"/>
    <n v="1"/>
    <n v="2"/>
    <n v="2"/>
    <n v="2"/>
  </r>
  <r>
    <s v="e7584b5b-84fb-4322-87a4-c7590bfb4072"/>
    <s v="КОМУНАЛЬНЕ ПІДПРИЄМСТВО &quot;КОМУНАЛЬНЕ НЕКОМЕРЦІЙНЕ ПІДПРИЄМСТВО &quot;КАМ'ЯНЕЦЬ-ПОДІЛЬСЬКИЙ РАЙОННИЙ ЦЕНТР ПЕРВИННОЇ МЕДИКО-САНІТАРНОЇ ДОПОМОГИ&quot;"/>
    <n v="38447428"/>
    <s v="ХМЕЛЬНИЦЬКА"/>
    <s v="Україна, 32319, Хмельницька обл., Кам'янець-Подільський р-н, село Мукша Китайгородська, ВУЛИЦЯ МАТРОСОВА, будинок 30"/>
    <n v="1"/>
    <n v="1"/>
    <n v="3"/>
    <n v="3"/>
    <n v="3"/>
  </r>
  <r>
    <s v="4af4f36b-adb1-4e84-820f-7917e88975af"/>
    <s v="КОМУНАЛЬНЕ НЕКОМЕРЦІЙНЕ ПІДПРИЄМСТВО НЕТІШИНСЬКОЇ МІСЬКОЇ РАДИ &quot;ЦЕНТР ПЕРВИННОЇ МЕДИКО-САНІТАРНОЇ ДОПОМОГИ&quot;"/>
    <n v="42002686"/>
    <s v="ХМЕЛЬНИЦЬКА"/>
    <s v="Україна, 30100, Хмельницька обл., місто Нетішин, ВУЛИЦЯ ЛІСОВА, будинок 1"/>
    <n v="1"/>
    <n v="1"/>
    <n v="2"/>
    <n v="2"/>
    <n v="2"/>
  </r>
  <r>
    <s v="0a5093f3-ac24-4098-8b73-6594e23c1e20"/>
    <s v="КОМУНАЛЬНЕ НЕКОМЕРЦІЙНЕ ПІДПРИЄМСТВО &quot;НОВОУШИЦЬКИЙ ЦЕНТР ПЕРВИННОЇ МЕДИКО-САНІТАРНОЇ ДОПОМОГИ&quot; НОВОУШИЦЬКОЇ СЕЛИЩНОЇ РАДИ"/>
    <n v="38072476"/>
    <s v="ХМЕЛЬНИЦЬКА"/>
    <s v="Україна, 32600, Хмельницька обл., Новоушицький р-н, селище міського типу Нова Ушиця, ВУЛИЦЯ ГАГАРІНА, будинок 36"/>
    <n v="1"/>
    <n v="1"/>
    <n v="3"/>
    <n v="3"/>
    <n v="3"/>
  </r>
  <r>
    <s v="76c85138-9b1b-4292-af21-95bdb8dc28c5"/>
    <s v="КОМУНАЛЬНЕ НЕКОМЕРЦІЙНЕ ПІДПРИЄМСТВО &quot;ЦЕНТР ПЕРВИННОЇ МЕДИКО-САНІТАРНОЇ ДОПОМОГИ ПОЛОНСЬКОЇ МІСЬКОЇ РАДИ ПОЛОНСЬКОЇ МІСЬКОЇ ОБ'ЄДНАНОЇ ТЕРИТОРІАЛЬНОЇ ГРОМАДИ&quot;"/>
    <n v="41877252"/>
    <s v="ХМЕЛЬНИЦЬКА"/>
    <s v="Україна, 30500, Хмельницька обл., Полонський р-н, місто Полонне, ВУЛИЦЯ ЛЕСІ УКРАЇНКИ, будинок 177"/>
    <n v="1"/>
    <n v="1"/>
    <n v="3"/>
    <n v="3"/>
    <n v="3"/>
  </r>
  <r>
    <s v="1762bc33-4821-44cc-9f54-217c2d14bef2"/>
    <s v="КОМУНАЛЬНЕ ПІДПРИЄМСТВО &quot;СЛАВУТСЬКИЙ ЦЕНТР ПЕРВИННОЇ МЕДИКО-САНІТАРНОЇ ДОПОМОГИ&quot; СЛАВУТСЬКОЇ МІСЬКОЇ РАДИ"/>
    <n v="38358026"/>
    <s v="ХМЕЛЬНИЦЬКА"/>
    <s v="Україна, 30000, Хмельницька обл., місто Славута, ВУЛИЦЯ ЯРОСЛАВА МУДРОГО, будинок 29&quot;Г&quot;"/>
    <n v="1"/>
    <n v="1"/>
    <n v="3"/>
    <n v="3"/>
    <n v="3"/>
  </r>
  <r>
    <s v="5fa8965b-18fc-473d-b2e1-d231cec047d2"/>
    <s v="КОМУНАЛЬНЕ НЕКОМЕРЦІЙНЕ ПІДПРИЄМСТВО &quot;СТАРОСИНЯВСЬКИЙ ЦЕНТР ПЕРВИННОЇ МЕДИКО-САНІТАРНОЇ ДОПОМОГИ&quot;"/>
    <n v="37329345"/>
    <s v="ХМЕЛЬНИЦЬКА"/>
    <s v="Україна, 31400, Хмельницька обл., Старосинявський р-н, селище міського типу Стара Синява, ВУЛИЦЯ ГРУШЕВСЬКОГО, будинок 15"/>
    <n v="1"/>
    <n v="1"/>
    <n v="2"/>
    <n v="2"/>
    <n v="2"/>
  </r>
  <r>
    <s v="5b6c9d4b-c295-403b-8695-c732d9e9a680"/>
    <s v="КОМУНАЛЬНЕ НЕКОМЕРЦІЙНЕ ПІДПРИЄМСТВО &quot;СТАРОКОСТЯНТИНІВСЬКИЙ ЦЕНТР ПЕРВИННОЇ МЕДИКО-САНІТАРНОЇ ДОПОМОГИ&quot; СТАРОКОСТЯНТИНІВСЬКОЇ МІСЬКОЇ РАДИ ХМЕЛЬНИЦЬКОГО РАЙОНУ ХМЕЛЬНИЦЬКОЇ ОБЛАСТІ"/>
    <n v="38487677"/>
    <s v="ХМЕЛЬНИЦЬКА"/>
    <s v="Україна, 31100, Хмельницька обл., місто Старокостянтинів(пн), ВУЛИЦЯ ПУШКІНА, будинок 47"/>
    <n v="1"/>
    <n v="1"/>
    <n v="3"/>
    <n v="3"/>
    <n v="3"/>
  </r>
  <r>
    <s v="e66d07c9-f5a1-4bee-94dd-71342767b568"/>
    <s v="КОМУНАЛЬНЕ НЕКОМЕРЦІЙНЕ ПІДПРИЄМСТВО &quot;ТЕОФІПОЛЬСЬКИЙ ЦЕНТР ПЕРВИННОЇ МЕДИКО-САНІТАРНОЇ ДОПОМОГИ&quot; ТЕОФІПОЛЬСЬКОЇ СЕЛИЩНОЇ РАДИ"/>
    <n v="38611140"/>
    <s v="ХМЕЛЬНИЦЬКА"/>
    <s v="Україна, 30602, Хмельницька обл., Теофіпольський р-н, селище міського типу Теофіполь, ВУЛИЦЯ ЗАВОДСЬКА, будинок 2"/>
    <n v="1"/>
    <n v="1"/>
    <n v="2"/>
    <n v="2"/>
    <n v="2"/>
  </r>
  <r>
    <s v="3e117e4a-f588-4f90-adde-77ad34999a00"/>
    <s v="КОМУНАЛЬНЕ ПІДПРИЄМСТВО &quot;ХМЕЛЬНИЦЬКИЙ МІСЬКИЙ ЦЕНТР ПЕРВИННОЇ МЕДИКО-САНІТАРНОЇ ДОПОМОГИ №1&quot; ХМЕЛЬНИЦЬКОЇ МІСЬКОЇ РАДИ"/>
    <n v="40888750"/>
    <s v="ХМЕЛЬНИЦЬКА"/>
    <s v="ХМЕЛЬНИЦЬКИЙ"/>
    <n v="2"/>
    <n v="2"/>
    <n v="3"/>
    <n v="3"/>
    <n v="3"/>
  </r>
  <r>
    <s v="6b10c1e7-1ca7-4cda-bf82-85b9c2f429c1"/>
    <s v="КОМУНАЛЬНЕ ПІДПРИЄМСТВО &quot;ХМЕЛЬНИЦЬКИЙ МІСЬКИЙ ЦЕНТР ПЕРВИННОЇ МЕДИКО-САНІТАРНОЇ ДОПОМОГИ №2&quot; ХМЕЛЬНИЦЬКОЇ МІСЬКОЇ РАДИ"/>
    <n v="40887956"/>
    <s v="ХМЕЛЬНИЦЬКА"/>
    <s v="Україна, 29013, Хмельницька обл., місто Хмельницький, ВУЛИЦЯ ПОДІЛЬСЬКА, будинок 54"/>
    <n v="2"/>
    <n v="2"/>
    <n v="3"/>
    <n v="3"/>
    <n v="3"/>
  </r>
  <r>
    <s v="18cce05b-d4ff-406a-9c15-489db8ad70b9"/>
    <s v="КОМУНАЛЬНЕ НЕКОМЕРЦІЙНЕ ПІДПРИЄМСТВО &quot;ЧЕМЕРОВЕЦЬКИЙ ЦЕНТР ПЕРВИННОЇ МЕДИКО-САНІТАРНОЇ ДОПОМОГИ&quot; ЧЕМЕРОВЕЦЬКОЇ СЕЛИЩНОЇ РАДИ"/>
    <n v="38195551"/>
    <s v="ХМЕЛЬНИЦЬКА"/>
    <s v="Україна, 31601, Хмельницька обл., Чемеровецький р-н, селище міського типу Чемерівці, ВУЛИЦЯ ЦЕНТРАЛЬНА, будинок 61Г"/>
    <n v="1"/>
    <n v="1"/>
    <n v="2"/>
    <n v="2"/>
    <n v="2"/>
  </r>
  <r>
    <s v="37f31040-ecea-4b06-9d89-dc4429926f01"/>
    <s v="КОМУНАЛЬНЕ НЕКОМЕРЦІЙНЕ ПІДПРИЄМСТВО &quot;ЯРМОЛИНЕЦЬКИЙ ЦЕНТР ПЕРВИННОЇ МЕДИКО-САНІТАРНОЇ ДОПОМОГИ&quot; ЯРМОЛИНЕЦЬКОЇ СЕЛИЩНОЇ РАДИ ХМЕЛЬНИЦЬКОЇ ОБЛАСТІ"/>
    <n v="38283239"/>
    <s v="ХМЕЛЬНИЦЬКА"/>
    <s v="Україна, 32100, Хмельницька обл., Ярмолинецький р-н, селище міського типу Ярмолинці, ВУЛИЦЯ ШЕВЧЕНКА, будинок 41"/>
    <n v="1"/>
    <n v="1"/>
    <n v="2"/>
    <n v="2"/>
    <n v="2"/>
  </r>
  <r>
    <s v="6f5bf217-e15a-4e8b-bb0b-c4fdcdedffef"/>
    <s v="КОМУНАЛЬНЕ НЕКОМЕРЦІЙНЕ ПІДПРИЄМСТВО &quot;ЦЕНТР ПЕРВИННОЇ МЕДИКО-САНІТАРНОЇ ДОПОМОГИ М.ВАТУТІНЕ ЧЕРКАСЬКОЇ ОБЛАСТІ&quot;"/>
    <n v="36771482"/>
    <s v="ЧЕРКАСЬКА"/>
    <s v="Україна, 20250, Черкаська обл., місто Ватутіне, ВУЛИЦЯ ЧАЙКОВСЬКОГО, будинок 11"/>
    <n v="0"/>
    <n v="0"/>
    <n v="1"/>
    <n v="1"/>
    <n v="1"/>
  </r>
  <r>
    <s v="4b57a15f-f932-44d0-8506-1275f4ceb52a"/>
    <s v="КОМУНАЛЬНЕ НЕКОМЕРЦІЙНЕ ПІДПРИЄМСТВО &quot;ЗОЛОТОНІСЬКИЙ РАЙОННИЙ ЦЕНТР ПЕРВИННОЇ МЕДИКО-САНІТАРНОЇ ДОПОМОГИ&quot; ГЕЛЬМЯЗІВСЬКОЇ СІЛЬСЬКОЇ РАДИ"/>
    <n v="39068066"/>
    <s v="ЧЕРКАСЬКА"/>
    <s v="Україна, 19715, Черкаська обл., Золотоніський р-н, село Гельмязів, ВУЛИЦЯ ЦЕНТРАЛЬНА, будинок 44"/>
    <n v="1"/>
    <n v="1"/>
    <n v="1"/>
    <n v="1"/>
    <n v="1"/>
  </r>
  <r>
    <s v="9de7312f-87a3-4986-91a4-3cc6dc8cbfaf"/>
    <s v="КОМУНАЛЬНЕ НЕКОМЕРЦІЙНЕ ПІДПРИЄМСТВО &quot;ГОРОДИЩЕНСЬКИЙ ЦЕНТР ПЕРВИННОЇ МЕДИКО-САНІТАРНОЇ ДОПОМОГИ&quot; ГОРОДИЩЕНСЬКОЇ МІСЬКОЇ РАДИ"/>
    <n v="42081160"/>
    <s v="ЧЕРКАСЬКА"/>
    <s v="Україна, 19500, Черкаська обл., Городищенський р-н, місто Городище, ВУЛИЦЯ ГЕРОЇВ ЧОРНОБИЛЯ, будинок 15"/>
    <n v="0"/>
    <n v="0"/>
    <n v="1"/>
    <n v="1"/>
    <n v="1"/>
  </r>
  <r>
    <s v="4fcab482-7f05-4a53-9486-6d5c531fac72"/>
    <s v="КОМУНАЛЬНЕ НЕКОМЕРЦІЙНЕ ПІДПРИЄМСТВО &quot;ДРАБІВСЬКИЙ ЦЕНТР ПЕРВИННОЇ МЕДИКО-САНІТАРНОЇ ДОПОМОГИ&quot; ДРАБІВСЬКОЇ СЕЛИЩНОЇ РАДИ ЧЕРКАСЬКОЇ ОБЛАСТІ"/>
    <n v="39030603"/>
    <s v="ЧЕРКАСЬКА"/>
    <s v="Україна, 19801, Черкаська обл., Драбівський р-н, селище міського типу Драбів, вул.Садова, будинок 1 Б"/>
    <n v="0"/>
    <n v="0"/>
    <n v="1"/>
    <n v="1"/>
    <n v="1"/>
  </r>
  <r>
    <s v="35f308b0-471e-4acd-b2cf-7c6162420c29"/>
    <s v="КОМУНАЛЬНЕ НЕКОМЕРЦІЙНЕ ПІДПРИЄМСТВО &quot;ЦЕНТР ПЕРВИННОЇ МЕДИКО-САНІТАРНОЇ ДОПОМОГИ ЖАШКІВСЬКОЇ МІСЬКОЇ РАДИ&quot;"/>
    <n v="38646750"/>
    <s v="ЧЕРКАСЬКА"/>
    <s v="Україна, 19201, Черкаська обл., Жашківський р-н, місто Жашків, вул.Лікарняна, будинок 19-а"/>
    <n v="0"/>
    <n v="0"/>
    <n v="1"/>
    <n v="1"/>
    <n v="1"/>
  </r>
  <r>
    <s v="803fa91f-9470-4545-96cb-bb5293df22b4"/>
    <s v="КОМУНАЛЬНЕ НЕКОМЕРЦІЙНЕ ПІДПРИЄМСТВО &quot;ЗВЕНИГОРОДСЬКИЙ ЦЕНТР ПЕРВИННОЇ МЕДИКО-САНІТАРНОЇ ДОПОМОГИ&quot; ЗВЕНИГОРОДСЬКОЇ МІСЬКОЇ РАДИ ЗВЕНИГОРОДСЬКОГО РАЙОНУ ЧЕРКАСЬКОЇ ОБЛАСТІ"/>
    <n v="38884956"/>
    <s v="ЧЕРКАСЬКА"/>
    <s v="Україна, 20202, Черкаська обл., Звенигородський р-н, місто Звенигородка, ВУЛИЦЯ ІВАНА СОШЕНКА, будинок 43 Б"/>
    <n v="1"/>
    <n v="1"/>
    <n v="1"/>
    <n v="1"/>
    <n v="1"/>
  </r>
  <r>
    <s v="cd39a825-8142-4d98-8df1-e5e270f69b1e"/>
    <s v="КОМУНАЛЬНЕ ПІДПРИЄМСТВО &quot;ЗОЛОТОНІСЬКИЙ МІСЬКИЙ ЦЕНТР ПЕРВИННОЇ МЕДИКО-САНІТАРНОЇ ДОПОМОГИ (СІМЕЙНОЇ МЕДИЦИНИ)&quot; ЗОЛОТОНІСЬКОЇ МІСЬКОЇ РАДИ"/>
    <n v="40256031"/>
    <s v="ЧЕРКАСЬКА"/>
    <s v="Україна, 19700, Черкаська обл., місто Золотоноша, ВУЛИЦЯ ШЕВЧЕНКА, будинок 32"/>
    <n v="0"/>
    <n v="0"/>
    <n v="1"/>
    <n v="1"/>
    <n v="1"/>
  </r>
  <r>
    <s v="64794aef-62ab-41a4-bd26-f0b1903ab761"/>
    <s v="КОМУНАЛЬНЕ НЕКОМЕРЦІЙНЕ ПІДПРИЄМСТВО &quot;ЦЕНТР ПЕРВИННОЇ МЕДИКО-САНІТАРНОЇ ДОПОМОГИ&quot; КАМ’ЯНСЬКОЇ МІСЬКОЇ РАДИ"/>
    <n v="42017886"/>
    <s v="ЧЕРКАСЬКА"/>
    <s v="Україна, 20801, Черкаська обл., Кам'янський р-н, місто Кам'янка, ВУЛИЦЯ ПОКРОВСЬКА, будинок 90"/>
    <n v="0"/>
    <n v="0"/>
    <n v="1"/>
    <n v="1"/>
    <n v="1"/>
  </r>
  <r>
    <s v="bf6201dc-a979-449f-8563-79717aa13db9"/>
    <s v="КОМУНАЛЬНЕ НЕКОМЕРЦІЙНЕ ПІДПРИЄМСТВО &quot;КАНІВСЬКИЙ ЦЕНТР ПЕРВИННОЇ МЕДИКО-САНІТАРНОЇ ДОПОМОГИ&quot; КАНІВСЬКОЇ МІСЬКОЇ РАДИ ЧЕРКАСЬКОЇ ОБЛАСТІ"/>
    <n v="38682646"/>
    <s v="ЧЕРКАСЬКА"/>
    <s v="Україна, 19003, Черкаська обл., місто Канів, вул.Успенська, будинок 15"/>
    <n v="0"/>
    <n v="0"/>
    <n v="1"/>
    <n v="1"/>
    <n v="1"/>
  </r>
  <r>
    <s v="23ec607d-51ac-427a-b3f9-0c6cb12e62f7"/>
    <s v="КОМУНАЛЬНЕ НЕКОМЕРЦІЙНЕ ПІДПРИЄМСТВО &quot;КАТЕРИНОПІЛЬСЬКИЙ  ЦЕНТР ПЕРВИННОЇ МЕДИКО-САНІТАРНОЇ ДОПОМОГИ&quot;"/>
    <n v="41745061"/>
    <s v="ЧЕРКАСЬКА"/>
    <s v="Україна, 20501, Черкаська обл., Катеринопільський р-н, селище міського типу Катеринопіль, ВУЛИЦЯ КОМАРОВА, будинок 1"/>
    <n v="0"/>
    <n v="0"/>
    <n v="1"/>
    <n v="1"/>
    <n v="1"/>
  </r>
  <r>
    <s v="97255577-fa86-4cc4-8e80-b40587901d01"/>
    <s v="КОМУНАЛЬНЕ НЕКОМЕРЦІЙНЕ ПІДПРИЄМСТВО &quot;КОРСУНЬ-ШЕВЧЕНКІВСЬКИЙ ЦЕНТР ПЕРВИННОЇ МЕДИКО-САНІТАРНОЇ ДОПОМОГИ&quot; КОРСУНЬ-ШЕВЧЕНКІВСЬКОЇ МІСЬКОЇ РАДИ"/>
    <n v="38950515"/>
    <s v="ЧЕРКАСЬКА"/>
    <s v="Україна, 19400, Черкаська обл., Корсунь-Шевченківський р-н, місто Корсунь-Шевченківський, ВУЛИЦЯ ЯРОСЛАВА МУДРОГО, будинок 120"/>
    <n v="0"/>
    <n v="0"/>
    <n v="1"/>
    <n v="1"/>
    <n v="1"/>
  </r>
  <r>
    <s v="98c5b0b1-dfe5-4b93-a523-a0453ca0e4a8"/>
    <s v="КОМУНАЛЬНЕ НЕКОМЕРЦІЙНЕ ПІДПРИЄМСТВО &quot;МАНЬКІВСЬКИЙ ЦЕНТР ПЕРВИННОЇ МЕДИКО-САНІТАРНОЇ ДОПОМОГИ&quot; МАНЬКІВСЬКОЇ CЕЛИЩНОЇ РАДИ ЧЕРКАСЬКОЇ ОБЛАСТІ"/>
    <n v="41777601"/>
    <s v="ЧЕРКАСЬКА"/>
    <s v="Україна, 20101, Черкаська обл., Маньківський р-н, селище міського типу Маньківка, вул.Павлова, будинок 16"/>
    <n v="0"/>
    <n v="0"/>
    <n v="1"/>
    <n v="1"/>
    <n v="1"/>
  </r>
  <r>
    <s v="bf6ea2b2-8004-471a-bc85-46434dd2024c"/>
    <s v="КОМУНАЛЬНЕ НЕКОМЕРЦІЙНЕ ПІДПРИЄМСТВО &quot;МОНАСТИРИЩЕНСЬКИЙ ЦЕНТР ПЕРВИННОЇ МЕДИКО-САНІТАРНОЇ ДОПОМОГИ&quot; МОНАСТИРИЩЕНСЬКОЇ МІСЬКОЇ РАДИ ЧЕРКАСЬКОЇ ОБЛАСТІ"/>
    <n v="41368558"/>
    <s v="ЧЕРКАСЬКА"/>
    <s v="Україна, 19101, Черкаська обл., Монастирищенський р-н, місто Монастирище, вул.Соборна, будинок 1"/>
    <n v="0"/>
    <n v="0"/>
    <n v="1"/>
    <n v="1"/>
    <n v="1"/>
  </r>
  <r>
    <s v="2b911caa-3872-42da-9e19-c7a26a6b14e4"/>
    <s v="КОМУНАЛЬНЕ НЕКОМЕРЦІЙНЕ ПІДПРИЄМСТВО &quot;ЦЕНТР ПЕРВИННОЇ МЕДИКО-САНІТАРНОЇ ДОПОМОГИ&quot; ТЕРНІВСЬКОЇ СІЛЬСЬКОЇ РАДИ ЧЕРКАСЬКОЇ ОБЛАСТІ"/>
    <n v="39011491"/>
    <s v="ЧЕРКАСЬКА"/>
    <s v="Україна, 20735, Черкаська обл., Смілянський р-н, село Попівка, ВУЛИЦЯ ЦЕНТРАЛЬНА, будинок 54"/>
    <n v="1"/>
    <n v="1"/>
    <n v="1"/>
    <n v="1"/>
    <n v="1"/>
  </r>
  <r>
    <s v="84999545-b27f-473a-9c57-8d11028f9055"/>
    <s v="КОМУНАЛЬНЕ НЕКОМЕРЦІЙНЕ ПІДПРИЄМСТВО &quot;ЦЕНТР ПЕРВИННОЇ МЕДИКО-САНІТАРНОЇ ДОПОМОГИ&quot; ПАЛАНСЬКОЇ СІЛЬСЬКОЇ РАДИ"/>
    <n v="39028772"/>
    <s v="ЧЕРКАСЬКА"/>
    <s v="Україна, 20324, Черкаська обл., Уманський р-н, село Родниківка, вул.Київська, будинок 50"/>
    <n v="1"/>
    <n v="1"/>
    <n v="1"/>
    <n v="1"/>
    <n v="1"/>
  </r>
  <r>
    <s v="8cbbe2d0-0fb3-4f48-bec0-9d278d78fa2e"/>
    <s v="КОМУНАЛЬНЕ НЕКОМЕРЦІЙНЕ ПІДПРИЄМСТВО &quot;ЦЕНТР ПЕРВИННОЇ МЕДИКО-САНІТАРНОЇ ДОПОМОГИ&quot; СМІЛЯНСЬКОЇ МІСЬКОЇ РАДИ"/>
    <n v="41055229"/>
    <s v="ЧЕРКАСЬКА"/>
    <s v="Україна, 20700, Черкаська обл., місто Сміла, ВУЛИЦЯ ТАРАСА ШЕВЧЕНКА, будинок 1"/>
    <n v="0"/>
    <n v="1"/>
    <n v="1"/>
    <n v="1"/>
    <n v="1"/>
  </r>
  <r>
    <s v="623ca31d-1ce1-4402-99f1-c22ded18ff09"/>
    <s v="Комунальне некомерційне підприємство &quot;Тальнівський центр первинної медико-санітарної допомоги&quot; Тальнівської міської ради"/>
    <n v="41773113"/>
    <s v="ЧЕРКАСЬКА"/>
    <s v="Україна, 20401, Черкаська обл., Тальнівський р-н, місто Тальне, ВУЛИЦЯ НЕБЕСНОЇ СОТНІ, будинок 65 А"/>
    <n v="0"/>
    <n v="0"/>
    <n v="1"/>
    <n v="1"/>
    <n v="1"/>
  </r>
  <r>
    <s v="8e57057e-099c-4964-879c-b4048dbdee38"/>
    <s v="КОМУНАЛЬНЕ НЕКОМЕРЦІЙНЕ ПІДПРИЄМСТВО &quot;УМАНСЬКИЙ МІСЬКИЙ ЦЕНТР ПЕРВИННОЇ МЕДИКО-САНІТАРНОЇ ДОПОМОГИ&quot; УМАНСЬКОЇ МІСЬКОЇ РАДИ"/>
    <n v="40317886"/>
    <s v="ЧЕРКАСЬКА"/>
    <s v="Україна, 20300, Черкаська обл., місто Умань, ВУЛИЦЯ ШЕВЧЕНКА, будинок 50"/>
    <n v="0"/>
    <n v="1"/>
    <n v="1"/>
    <n v="1"/>
    <n v="1"/>
  </r>
  <r>
    <s v="2c08cd00-7f9a-41b4-b327-d370bc319d6a"/>
    <s v="КОМУНАЛЬНЕ НЕКОМЕРЦІЙНЕ ПІДПРИЄМСТВО &quot;ЦЕНТР ПЕРВИННОЇ МЕДИКО-САНІТАРНОЇ ДОПОМОГИ&quot; ХРИСТИНІВСЬКОЇ МІСЬКОЇ РАДИ"/>
    <n v="39028882"/>
    <s v="ЧЕРКАСЬКА"/>
    <s v="Україна, 20001, Черкаська обл., Христинівський р-н, місто Христинівка, ВУЛИЦЯ БОГДАНА ХМЕЛЬНИЦЬКОГО, будинок 2"/>
    <n v="0"/>
    <n v="0"/>
    <n v="1"/>
    <n v="1"/>
    <n v="1"/>
  </r>
  <r>
    <s v="432bc068-0d5a-45fd-b144-707554c8fcb0"/>
    <s v="КОМУНАЛЬНЕ НЕКОМЕРЦІЙНЕ ПІДПРИЄМСТВО&quot;ЧЕРКАСЬКИЙ РАЙОННИЙ ЦЕНТР ПЕРВИННОЇ МЕДИКО-САНІТАРНОЇ ДОПОМОГИ&quot; ЧЕРВОНОСЛОБІДСЬКОЇ СІЛЬСЬКОЇ РАДИ"/>
    <n v="38981957"/>
    <s v="ЧЕРКАСЬКА"/>
    <s v="Україна, 19640, Черкаська обл., Черкаський р-н, село Червона Слобода, вул.Пирогова, будинок 3/1"/>
    <n v="1"/>
    <n v="1"/>
    <n v="1"/>
    <n v="1"/>
    <n v="1"/>
  </r>
  <r>
    <s v="8b8588b4-cbc7-4cdb-9407-00b35986d4fa"/>
    <s v="КОМУНАЛЬНЕ НЕКОМЕРЦІЙНЕ ПІДПРИЄМСТВО &quot;ДРУГИЙ ЧЕРКАСЬКИЙ  МІСЬКИЙ ЦЕНТР ПЕРВИННОЇ МЕДИКО-САНІТАРНОЇ ДОПОМОГИ&quot;"/>
    <n v="2004982"/>
    <s v="ЧЕРКАСЬКА"/>
    <s v="Україна, 18005, Черкаська обл., місто Черкаси, ВУЛИЦЯ  В'ЯЧЕСЛАВА ЧОРНОВОЛА , будинок 1"/>
    <n v="0"/>
    <n v="1"/>
    <n v="1"/>
    <n v="1"/>
    <n v="1"/>
  </r>
  <r>
    <s v="cbdfea09-8c5c-497f-8bc9-7cfdbcd055b0"/>
    <s v="КОМУНАЛЬНЕ НЕКОМЕРЦІЙНЕ ПІДПРИЄМСТВО  &quot;П'ЯТИЙ ЧЕРКАСЬКИЙ МІСЬКИЙ ЦЕНТР ПЕРВИННОЇ МЕДИКО-САНІТАРНОЇ ДОПОМОГИ&quot;"/>
    <n v="21367489"/>
    <s v="ЧЕРКАСЬКА"/>
    <s v="Україна, 18029, Черкаська обл., місто Черкаси, ВУЛИЦЯ  30 РОКІВ  ПЕРЕМОГИ, будинок 20"/>
    <n v="0"/>
    <n v="1"/>
    <n v="1"/>
    <n v="1"/>
    <n v="1"/>
  </r>
  <r>
    <s v="4a5ad8d3-fc76-41c7-b0c5-8d13d273603b"/>
    <s v="КОМУНАЛЬНЕ НЕКОМЕРЦІЙНЕ ПІДПРИЄМСТВО &quot;ЧЕРКАСЬКА МІСЬКА  КОНСУЛЬТАТИВНО-ДІАГНОСТИЧНА ПОЛІКЛІНІКА&quot;"/>
    <n v="41949913"/>
    <s v="ЧЕРКАСЬКА"/>
    <s v="Україна, 18005, Черкаська обл., місто Черкаси, ВУЛИЦЯ В'ЯЧЕСЛАВА ЧОРНОВОЛА, будинок 9"/>
    <n v="1"/>
    <n v="1"/>
    <n v="1"/>
    <n v="1"/>
    <n v="1"/>
  </r>
  <r>
    <s v="4273cfa7-fe55-4e80-b3e0-9f5051e80311"/>
    <s v="КОМУНАЛЬНЕ НЕКОМЕРЦІЙНЕ ПІДПРИЄМСТВО &quot;ЧОРНОБАЇВСЬКИЙ ЦЕНТР ПЕРВИННОЇ МЕДИКО - САНІТАРНОЇ ДОПОМОГИ&quot; ЧОРНОБАЇВСЬКОЇ СЕЛИЩНОЇ РАДИ"/>
    <n v="38868830"/>
    <s v="ЧЕРКАСЬКА"/>
    <s v="Україна, 19900, Черкаська обл., Чорнобаївський р-н, селище міського типу Чорнобай, ВУЛИЦЯ ЦЕНТРАЛЬНА, будинок 221"/>
    <n v="0"/>
    <n v="0"/>
    <n v="1"/>
    <n v="1"/>
    <n v="1"/>
  </r>
  <r>
    <s v="1ea04bfb-2b84-4fda-bb98-e44a3b58a0e6"/>
    <s v="КОМУНАЛЬНЕ НЕКОМЕРЦІЙНЕ ПІДПРИЄМСТВО ШПОЛЯНСЬКИЙ ЦЕНТР ПЕРВИННОЇ МЕДИКО-САНІТАРНОЇ ДОПОМОГИ ШПОЛЯНСЬКОЇ МІСЬКОЇ РАДИ ОБ'ЄДНАНОЇ ТЕРИТОРІАЛЬНОЇ ГРОМАДИ"/>
    <n v="38990598"/>
    <s v="ЧЕРКАСЬКА"/>
    <s v="Україна, 20603, Черкаська обл., Шполянський р-н, місто Шпола, ВУЛИЦЯ СОБОРНА, будинок 58"/>
    <n v="0"/>
    <n v="0"/>
    <n v="1"/>
    <n v="1"/>
    <n v="1"/>
  </r>
  <r>
    <s v="ebd7148b-9c8f-478a-8add-139db2f2b900"/>
    <s v="КОМУНАЛЬНЕ НЕКОМЕРЦІЙНЕ ПІДПРИЄМСТВО ВАШКІВЕЦЬКОЇ МІСЬКОЇ РАДИ  &quot;ВАШКІВЕЦЬКИЙ ЦЕНТР ПЕРВИННОЇ МЕДИКО-САНІТАРНОЇ  ДОПОМОГИ&quot;"/>
    <n v="2005728"/>
    <s v="ЧЕРНІВЕЦЬКА"/>
    <s v="Україна, 59210, Чернівецька обл., Вижницький р-н, місто Вашківці, ВУЛИЦЯ Д.ЗАГУЛА, будинок 6А"/>
    <n v="0"/>
    <n v="1"/>
    <n v="1"/>
    <n v="1"/>
    <n v="1"/>
  </r>
  <r>
    <s v="279c1f98-0205-40fd-815b-6476ecd1a113"/>
    <s v="КОМУНАЛЬНЕ НЕКОМЕРЦІЙНЕ ПІДПРИЄМСТВО ВЕЛИКОКУЧУРІВСЬКА АМБУЛАТОРІЯ ЗАГАЛЬНОЇ ПРАКТИКИ СІМЕЙНОЇ МЕДИЦИНИ ВЕЛИКОКУЧУРІВСЬКОЇ СІЛЬСЬКОЇ РАДИ ЧЕРНІВЕЦЬКОГО РАЙОНУ ЧЕРНІВЕЦЬКОЇ ОБЛАСТІ"/>
    <n v="40238468"/>
    <s v="ЧЕРНІВЕЦЬКА"/>
    <s v="Україна, 59052, Чернівецька обл., Сторожинецький р-н, село Великий Кучурів, ВУЛИЦЯ ГОЛОВНА, будинок 34"/>
    <n v="0"/>
    <n v="1"/>
    <n v="1"/>
    <n v="1"/>
    <n v="1"/>
  </r>
  <r>
    <s v="ce75663d-b4f2-46e7-9307-42d3189e5922"/>
    <s v="КОМУНАЛЬНЕ НЕКОМЕРЦІЙНЕ ПІДПРИЄМСТВО &quot;ЦЕНТР ПЕРВИННОЇ МЕДИЧНОЇ ДОПОМОГИ&quot; ВИЖНИЦЬКОЇ МІСЬКОЇ РАДИ"/>
    <n v="41977228"/>
    <s v="ЧЕРНІВЕЦЬКА"/>
    <s v="Україна, 59200, Чернівецька обл., Вижницький р-н, місто Вижниця, ВУЛИЦЯ УКРАЇНСЬКА, будинок 34"/>
    <n v="1"/>
    <n v="1"/>
    <n v="2"/>
    <n v="2"/>
    <n v="2"/>
  </r>
  <r>
    <s v="85a5f2a4-dc22-4114-ad70-9dc883f45e6c"/>
    <s v="КОМУНАЛЬНЕ НЕКОМЕРЦІЙНЕ ПІДПРИЄМСТВО &quot;ВіКНЯНСЬКИЙ ЦЕНТР ПЕРВИННОЇ МЕДИКО-САНІТАРНОЇ ДОПОМОГИ&quot;"/>
    <n v="36752522"/>
    <s v="ЧЕРНІВЕЦЬКА"/>
    <s v="Україна, 59433, Чернівецька обл., Заставнівський р-н, село Вікно, вул.Головна, будинок 80"/>
    <n v="1"/>
    <n v="1"/>
    <n v="1"/>
    <n v="1"/>
    <n v="1"/>
  </r>
  <r>
    <s v="1b067a1a-1e95-44c3-afe4-d2186eef910d"/>
    <s v="Комунальне некомерційне підприємство &quot;Герцаївський центр первинної медико-санітарної допомоги&quot; Герцаївської міської ради"/>
    <n v="38701773"/>
    <s v="ЧЕРНІВЕЦЬКА"/>
    <s v="Україна, 60500, Чернівецька обл., Герцаївський р-н, місто Герца, ЦЕНТРАЛЬНА, будинок 25"/>
    <n v="1"/>
    <n v="1"/>
    <n v="1"/>
    <n v="1"/>
    <n v="1"/>
  </r>
  <r>
    <s v="f61debf2-b217-4467-bb9f-cbe10d10d45a"/>
    <s v="КОМУНАЛЬНЕ НЕКОМЕРЦІЙНЕ ПІДПРИЄМСТВО &quot;ГЛИБОЦЬКИЙ РАЙОННИЙ ЦЕНТР ПЕРВИННОЇ МЕДИКО-САНІТАРНОЇ ДОПОМОГИ&quot;"/>
    <n v="36751712"/>
    <s v="ЧЕРНІВЕЦЬКА"/>
    <s v="Україна, 60400, Чернівецька обл., Глибоцький р-н, селище міського типу Глибока, ВУЛИЦЯ ШЕВЧЕНКА, будинок 14"/>
    <n v="1"/>
    <n v="1"/>
    <n v="3"/>
    <n v="3"/>
    <n v="3"/>
  </r>
  <r>
    <s v="1d74888b-35f3-40d8-8a1b-e5621c124763"/>
    <s v="КОМУНАЛЬНЕ НЕКОМЕРЦІЙНЕ ПІДПРИЄМСТВО &quot;ЦЕНТР ПЕРВИННОЇ МЕДИКО-САНІТАРНОЇ ДОПОМОГИ ГЛИБОЦЬКОЇ СЕЛИЩНОЇ ОБ'ЄДНАНОЇ ТЕРИТОРІАЛЬНОЇ ГРОМАДИ&quot;"/>
    <n v="40246437"/>
    <s v="ЧЕРНІВЕЦЬКА"/>
    <s v="Україна, 60400, Чернівецька обл., Глибоцький р-н, селище міського типу Глибока, ВУЛИЦЯ ШЕВЧЕНКА, будинок 14"/>
    <n v="0"/>
    <n v="0"/>
    <n v="1"/>
    <n v="1"/>
    <n v="1"/>
  </r>
  <r>
    <s v="4d23fff9-7213-43f0-8111-e67d9f35aad6"/>
    <s v="Комунальне некомерційне підприємство &quot;Кельменецький центр первинної медико-санітарної допомоги&quot; Кельменецької селищної ради Дністровського району Чернівецької області"/>
    <n v="36750153"/>
    <s v="ЧЕРНІВЕЦЬКА"/>
    <s v="Україна, 60100, Чернівецька обл., Кельменецький р-н, селище міського типу Кельменці, ВУЛИЦЯ САГАЙДАЧНОГО, будинок 77"/>
    <n v="1"/>
    <n v="1"/>
    <n v="1"/>
    <n v="1"/>
    <n v="1"/>
  </r>
  <r>
    <s v="347687cb-96b8-4611-a4ae-07a65f94fcb3"/>
    <s v="КОМУНАЛЬНЕ НЕКОМЕРЦІЙНЕ ПІДПРИЄМСТВО &quot;КІЦМАНСЬКИЙ ЦЕНТР ПЕРВИННОЇ МЕДИЧНОЇ ДОПОМОГИ&quot;"/>
    <n v="38561624"/>
    <s v="ЧЕРНІВЕЦЬКА"/>
    <s v="Україна, 59300, Чернівецька обл., Кіцманський р-н, місто Кіцмань, ВУЛИЦЯ НЕЗАЛЕЖНОСТІ, будинок 1"/>
    <n v="1"/>
    <n v="1"/>
    <n v="3"/>
    <n v="3"/>
    <n v="3"/>
  </r>
  <r>
    <s v="18c4718d-15e1-47fa-84df-823ca6d0cc7e"/>
    <s v="КОМУНАЛЬНЕ НЕКОМЕРЦІЙНЕ ПІДПРИЄМСТВО КЛІШКОВЕЦЬКИЙ ЦЕНТР ПЕРВИННОЇ МЕДИКО-САНІТАРНОЇ ДОПОМОГИ КЛІШКОВЕЦЬКОЇ СІЛЬСЬКОЇ РАДИ"/>
    <n v="41732618"/>
    <s v="ЧЕРНІВЕЦЬКА"/>
    <s v="Україна, 60014, Чернівецька обл., Хотинський р-н, село Клішківці, ВУЛИЦЯ СТРУМІНСЬКОГО, будинок 7"/>
    <n v="1"/>
    <n v="1"/>
    <n v="2"/>
    <n v="2"/>
    <n v="2"/>
  </r>
  <r>
    <s v="eb5f3d54-de73-46ca-b04e-ac79cbe185ef"/>
    <s v="КОМУНАЛЬНЕ НЕКОМЕРЦІЙНЕ ПІДПРИЄМСТВО &quot;ЦЕНТР ПЕРВИННОЇ МЕДИКО-САНІТАРНОЇ ДОПОМОГИ М.НОВОДНІСТРОВСЬК&quot;"/>
    <n v="41870058"/>
    <s v="ЧЕРНІВЕЦЬКА"/>
    <s v="Україна, 60236, Чернівецька обл., місто Новодністровськ(пн), Сонячний мікрорайон, будинок 1/1"/>
    <n v="0"/>
    <n v="1"/>
    <n v="1"/>
    <n v="1"/>
    <n v="0"/>
  </r>
  <r>
    <s v="6e519622-a7fb-44ba-8852-35386a01d8ac"/>
    <s v="КОМУНАЛЬНЕ НЕКОМЕРЦІЙНЕ ПІДПРИЄМСТВО &quot;ЦЕНТР ПЕРВИННОЇ МЕДИКО-САНІТАРНОЇ ДОПОМОГИ &quot;ПРОМІНЬ ЗДОРОВ'Я&quot;  НОВОСЕЛИЦЬКОЇ МІСЬКОЇ РАДИ ЧЕРНІВЕЦЬКОГО РАЙОНУ ЧЕРНІВЕЦЬКОЇ ОБЛАСТІ"/>
    <n v="38407889"/>
    <s v="ЧЕРНІВЕЦЬКА"/>
    <s v="Україна, 60300, Чернівецька обл., Новоселицький р-н, місто Новоселиця, ПРОВУЛОК КАРАМЗІНА, будинок 1"/>
    <n v="1"/>
    <n v="1"/>
    <n v="3"/>
    <n v="3"/>
    <n v="3"/>
  </r>
  <r>
    <s v="d8a538fb-1347-412f-b667-0f6ef94e2a0d"/>
    <s v="КОМУНАЛЬНЕ НЕКОМЕРЦІЙНЕ ПІДПРИЄМСТВО &quot;АМБУЛАТОРІЯ ЗАГАЛЬНОЇ ПРАКТИКИ-СІМЕЙНОЇ МЕДИЦИНИ СВЯТОГО ВЕЛИКОМУЧЕНИКА ПАНТЕЛЕЙМОНА&quot; ОСТРИЦЬКОЇ СІЛЬСЬКОЇ РАДИ ЧЕРНІВЕЦЬКОГО РАЙОНУ ЧЕРНІВЕЦЬКОЇ ОБЛАСТІ"/>
    <n v="36749200"/>
    <s v="ЧЕРНІВЕЦЬКА"/>
    <s v="Україна, 60520, Чернівецька обл., Герцаївський р-н, село Остриця, ЕМІНЕСКУ, будинок 63А"/>
    <n v="0"/>
    <n v="1"/>
    <n v="1"/>
    <n v="1"/>
    <n v="0"/>
  </r>
  <r>
    <s v="6bd8c7b0-abcf-4896-ade9-6ec1524be278"/>
    <s v="КОМУНАЛЬНЕ НЕКОМЕРЦІЙНЕ ПІДПРИЄМСТВО &quot;ПУТИЛЬСЬКИЙ РАЙОННИЙ ЦЕНТР ПЕРВИННОЇ МЕДИКО-САНІТАРНОЇ ДОПОМОГИ&quot; ПУТИЛЬСЬКОЇ РАЙОННОЇ РАДИ ЧЕРНІВЕЦЬКОЇ ОБЛАСТІ"/>
    <n v="36754912"/>
    <s v="ЧЕРНІВЕЦЬКА"/>
    <s v="Україна, 59100, Чернівецька обл., Путильський р-н, селище міського типу Путила, ВУЛИЦЯ УКРАЇНСЬКА , будинок 38"/>
    <n v="1"/>
    <n v="1"/>
    <n v="1"/>
    <n v="1"/>
    <n v="1"/>
  </r>
  <r>
    <s v="8bc7d32a-08c2-4169-81db-b1fe4e0b2816"/>
    <s v="ДРОЩАК ВІКТОР ОЛЕКСАНДРОВИЧ"/>
    <s v="ФОП"/>
    <s v="ЧЕРНІВЕЦЬКА"/>
    <s v="Україна, 59100, Чернівецька обл., Путильський р-н, селище міського типу Путила, ВУЛИЦЯ І.ФРАНКА, будинок 14"/>
    <n v="0"/>
    <n v="0"/>
    <n v="1"/>
    <n v="1"/>
    <n v="0"/>
  </r>
  <r>
    <s v="7c3cbac5-9814-40b3-98d5-7c672b430470"/>
    <s v="КОМУНАЛЬНЕ НЕКОМЕРЦІЙНЕ ПІДПРИЄМСТВО &quot;СОКИРЯНСЬКИЙ ЦЕНТР ПЕРВИННОЇ МЕДИКО-САНІТАРНОЇ ДОПОМОГИ&quot; СОКИРЯНСЬКОЇ МІСЬКОЇ РАДИ ЧЕРНІВЕЦЬКОЇ ОБЛАСТІ"/>
    <n v="38462935"/>
    <s v="ЧЕРНІВЕЦЬКА"/>
    <s v="Україна, 60200, Чернівецька обл., Сокирянський р-н, місто Сокиряни, ВУЛИЦЯ КОБИЛЯНСЬКОЇ, будинок 43"/>
    <n v="1"/>
    <n v="1"/>
    <n v="2"/>
    <n v="2"/>
    <n v="2"/>
  </r>
  <r>
    <s v="98c9d755-b105-4451-af86-eb4ef38d2164"/>
    <s v="КОМУНАЛЬНЕ НЕКОМЕРЦІЙНЕ ПІДПРИЄМСТВО &quot;СТОРОЖИНЕЦЬКИЙ ЦЕНТР ПЕРВИННОЇ МЕДИЧНОЇ ДОПОМОГИ&quot; СТОРОЖИНЕЦЬКОЇ МІСЬКОЇ РАДИ ЧЕРНІВЕЦЬКОГО РАЙОНУ ЧЕРНІВЕЦЬКОЇ ОБЛАСТІ"/>
    <n v="38541220"/>
    <s v="ЧЕРНІВЕЦЬКА"/>
    <s v="Україна, 59000, Чернівецька обл., Сторожинецький р-н, місто Сторожинець, вул.Хмельницького Б., будинок 8"/>
    <n v="1"/>
    <n v="1"/>
    <n v="3"/>
    <n v="3"/>
    <n v="3"/>
  </r>
  <r>
    <s v="4ca81a91-dc08-442d-bbce-8502a05c0462"/>
    <s v="КОМУНАЛЬНЕ НЕКОМЕРЦІЙНЕ ПІДПРИЄМСТВО &quot;ХОТИНСЬКИЙ ЦЕНТР ПЕРВИННОЇ МЕДИЧНОЇ ДОПОМОГИ&quot; ХОТИНСЬКОЇ МІСЬКОЇ РАДИ"/>
    <n v="38231128"/>
    <s v="ЧЕРНІВЕЦЬКА"/>
    <s v="Україна, 60000, Чернівецька обл., Хотинський р-н, місто Хотин, ВУЛИЦЯ БОГДАНА ХМЕЛЬНИЦЬКОГО, будинок 4"/>
    <n v="0"/>
    <n v="0"/>
    <n v="2"/>
    <n v="2"/>
    <n v="2"/>
  </r>
  <r>
    <s v="7dab19f0-55cf-4a66-b8be-524df10c0968"/>
    <s v="КОМУНАЛЬНЕ НЕКОМЕРЦІЙНЕ ПІДПРИЄМСТВО &quot;МІСЬКА ПОЛІКЛІНІКА №1&quot; ЧЕРНІВЕЦЬКОЇ МІСЬКОЇ РАДИ"/>
    <n v="30311923"/>
    <s v="ЧЕРНІВЕЦЬКА"/>
    <s v="Україна, 58000, Чернівецька обл., місто Чернівці, ВУЛИЦЯ ШКІЛЬНА, будинок 6"/>
    <n v="2"/>
    <n v="2"/>
    <n v="3"/>
    <n v="3"/>
    <n v="3"/>
  </r>
  <r>
    <s v="5bfb2804-3a67-4fc4-9cad-c2d351b8103a"/>
    <s v="КОМУНАЛЬНЕ НЕКОМЕРЦІЙНЕ ПІДПРИЄМСТВО &quot;ЦЕНТР ПЕРВИННОЇ МЕДИКО-САНІТАРНОЇ ДОПОМОГИ &quot;САДГОРА&quot; ЧЕРНІВЕЦЬКОЇ МІСЬКОЇ РАДИ"/>
    <n v="38843710"/>
    <s v="ЧЕРНІВЕЦЬКА"/>
    <s v="Україна, 58007, Чернівецька обл., місто Чернівці, ВУЛИЦЯ ЯРОСЛАВА МУДРОГО, будинок 2"/>
    <n v="3"/>
    <n v="3"/>
    <n v="3"/>
    <n v="3"/>
    <n v="3"/>
  </r>
  <r>
    <s v="30688c7d-fbb3-407e-b1a3-2239abcd78ad"/>
    <s v="ОБЛАСНЕ КОМУНАЛЬНЕ НЕКОМЕРЦІЙНЕ ПІДПРИЄМСТВО &quot;ЧЕРНІВЕЦЬКИЙ ОБЛАСНИЙ ШКІРНО-ВЕНЕРОЛОГІЧНИЙ ДИСПАНСЕР&quot;"/>
    <n v="43288092"/>
    <s v="ЧЕРНІВЕЦЬКА"/>
    <s v="Україна, 58002, Чернівецька обл., місто Чернівці, ВУЛИЦЯ РАЙМУНДА ФРІДРІХА КАЙНДЛЯ, будинок 9"/>
    <n v="0"/>
    <n v="0"/>
    <n v="0"/>
    <n v="0"/>
    <n v="1"/>
  </r>
  <r>
    <s v="6906b7ac-0996-4ca6-b816-e3f5b493c957"/>
    <s v="КОМУНАЛЬНЕ НЕКОМЕРЦІЙНЕ ПІДПРИЄМСТВО &quot;МІСЬКА ПОЛІКЛІНІКА №2&quot; ЧЕРНІВЕЦЬКОЇ МІСЬКОЇ РАДИ"/>
    <n v="30844172"/>
    <s v="ЧЕРНІВЕЦЬКА"/>
    <s v="Україна, 58000, Чернівецька обл., місто Чернівці, ВУЛИЦЯ ЛЕСІ УКРАЇНКИ, будинок 11"/>
    <n v="3"/>
    <n v="3"/>
    <n v="3"/>
    <n v="3"/>
    <n v="3"/>
  </r>
  <r>
    <s v="34680b2a-290e-4b69-bd1e-bdeff686754c"/>
    <s v="КОМУНАЛЬНЕ НЕКОМЕРЦІЙНЕ ПІДПРИЄМСТВО &quot;ЦЕНТР ПЕРВИННОЇ МЕДИКО-САНІТАРНОЇ ДОПОМОГИ &quot;РОША&quot;"/>
    <n v="33628165"/>
    <s v="ЧЕРНІВЕЦЬКА"/>
    <s v="Україна, 58004, Чернівецька обл., місто Чернівці, ВУЛИЦЯ ГОРІХІВСЬКА, будинок 3"/>
    <n v="1"/>
    <n v="1"/>
    <n v="1"/>
    <n v="1"/>
    <n v="1"/>
  </r>
  <r>
    <s v="1bfec6e2-228a-4d94-afd0-a70816e3bc9d"/>
    <s v="КОМУНАЛЬНЕ НЕКОМЕРЦІЙНЕ ПІДПРИЄМСТВО &quot;МІСЬКА ПОЛІКЛІНІКА №3&quot; ЧЕРНІВЕЦЬКОЇ МІСЬКОЇ РАДИ"/>
    <n v="14257872"/>
    <s v="ЧЕРНІВЕЦЬКА"/>
    <s v="Україна, 58032, Чернівецька обл., місто Чернівці, ВУЛИЦЯ ГОЛОВНА, будинок 246 В"/>
    <n v="1"/>
    <n v="1"/>
    <n v="2"/>
    <n v="2"/>
    <n v="2"/>
  </r>
  <r>
    <s v="c9c5f4d7-ba60-4486-a8ea-d38cd643dcb4"/>
    <s v="КОМУНАЛЬНЕ НЕКОМЕРЦІЙНЕ ПІДПРИЄМСТВО &quot;ЯБЛУНИЦЬКА АМБУЛАТОРІЯ ЗАГАЛЬНОЇ ПРАКТИКИ СІМЕЙНОЇ МЕДИЦИНИ&quot; КОНЯТИНСЬКОЇ СІЛЬСЬКОЇ РАДИ ПУТИЛЬСЬКОГО РАЙОНУ ЧЕРНІВЕЦЬКОЇ ОБЛАСТІ"/>
    <n v="42428172"/>
    <s v="ЧЕРНІВЕЦЬКА"/>
    <s v="Україна, 59126, Чернівецька обл., Путильський р-н, село Яблуниця, ВУЛИЦЯ ГОЛОВНА , будинок 50"/>
    <n v="0"/>
    <n v="0"/>
    <n v="1"/>
    <n v="1"/>
    <n v="0"/>
  </r>
  <r>
    <s v="ef164ba4-4af1-4e2d-a495-ba68e984ebd4"/>
    <s v="ОБЛАСНЕ КОМУНАЛЬНЕ НЕКОМЕРЦІЙНЕ ПІДПРИЄМСТВО &quot;ЧЕРНІВЕЦЬКИЙ ОБЛАСНИЙ МЕДИЧНИЙ ДІАГНОСТИЧНИЙ ЦЕНТР&quot;"/>
    <n v="43364686"/>
    <s v="ЧЕРНІВЕЦЬКА"/>
    <s v="Україна, 58022, Чернівецька обл., місто Чернівці, ВУЛИЦЯ НЕБЕСНОЇ СОТНІ, будинок 5А"/>
    <n v="0"/>
    <n v="0"/>
    <n v="0"/>
    <n v="0"/>
    <n v="1"/>
  </r>
  <r>
    <s v="66333186-9abd-40eb-a372-c4a8427c5c9b"/>
    <s v="КОМУНАЛЬНЕ НЕКОМЕРЦІЙНЕ ПІДПРИЄМСТВО &quot;ПОЛІКЛІНІКА &quot;ГРАВІТОН&quot; ЧЕРНІВЕЦЬКОЇ МІСЬКОЇ РАДИ"/>
    <n v="25074063"/>
    <s v="ЧЕРНІВЕЦЬКА"/>
    <s v="Україна, 58023, Чернівецька обл., місто Чернівці, вул.Руська, будинок 279"/>
    <n v="0"/>
    <n v="0"/>
    <n v="0"/>
    <n v="0"/>
    <n v="1"/>
  </r>
  <r>
    <s v="68d6c863-92e0-4c05-a08c-26e1574bc11f"/>
    <s v="КОМУНАЛЬНЕ НЕКОМЕРЦІЙНЕ ПІДПРИЄМСТВО &quot;БАХМАЦЬКИЙ МІСЬКИЙ ЦЕНТР ПЕРВИННОЇ МЕДИКО-САНІТАРНОЇ ДОПОМОГИ&quot;  БАХМАЦЬКОЇ МІСЬКОЇ РАДИ ЧЕРНІГІВСЬКОЇ ОБЛАСТІ"/>
    <n v="38765198"/>
    <s v="ЧЕРНІГІВСЬКА"/>
    <s v="Україна, 16500, Чернігівська обл., Бахмацький р-н, місто Бахмач, ВУЛИЦЯ СОБОРНОСТІ, будинок 32"/>
    <n v="0"/>
    <n v="0"/>
    <n v="1"/>
    <n v="1"/>
    <n v="1"/>
  </r>
  <r>
    <s v="c99f30a2-92a6-4b90-ab69-a963febec22d"/>
    <s v="КОМУНАЛЬНЕ НЕКОМЕРЦІЙНЕ ПІДПРИЄМСТВО &quot;БОБРОВИЦЬКИЙ  ЦЕНТР ПЕРВИННОЇ МЕДИКО-САНІТАРНОЇ ДОПОМОГИ&quot; БОБРОВИЦЬКОЇ МІСЬКОЇ РАДИ"/>
    <n v="38487834"/>
    <s v="ЧЕРНІГІВСЬКА"/>
    <s v="Україна, 17400, Чернігівська обл., Бобровицький р-н, місто Бобровиця, ВУЛИЦЯ ОЛЕГА БИЧКА, будинок 1"/>
    <n v="0"/>
    <n v="0"/>
    <n v="1"/>
    <n v="1"/>
    <n v="1"/>
  </r>
  <r>
    <s v="ced46844-8e6e-4176-a21f-4ec2042bdc03"/>
    <s v="КОМУНАЛЬНЕ НЕКОМЕРЦІЙНЕ ПІДПРИЄМСТВО&quot;ДЕСНЯНСЬКИЙ ЦЕНТР ПЕРВИННОЇ МЕДИКО-САНІТАРНОЇ ДОПОМОГИ&quot; ДЕСНЯНСЬКОЇ СЕЛИЩНОЇ РАДИ"/>
    <n v="40893412"/>
    <s v="ЧЕРНІГІВСЬКА"/>
    <s v="Україна, 17024, Чернігівська обл., Козелецький р-н, селище міського типу Десна, ВУЛИЦЯ РИБАЛКА, будинок 6"/>
    <n v="0"/>
    <n v="0"/>
    <n v="1"/>
    <n v="1"/>
    <n v="1"/>
  </r>
  <r>
    <s v="d09bdaa5-5360-479e-9039-65aff1560042"/>
    <s v="КОМУНАЛЬНЕ НЕКОМЕРЦІЙНЕ ПІДПРИЄМСТВО &quot;ІЧНЯНСЬКИЙ ЦЕНТР ПЕРВИННОЇ МЕДИКО-САНІТАРНОЇ ДОПОМОГИ&quot; ІЧНЯНСЬКОЇ МІСЬКОЇ РАДИ"/>
    <n v="39089416"/>
    <s v="ЧЕРНІГІВСЬКА"/>
    <s v="Україна, 16700, Чернігівська обл., Ічнянський р-н, місто Ічня, ВУЛИЦЯ КОВАЛІВКА, будинок 6"/>
    <n v="0"/>
    <n v="0"/>
    <n v="1"/>
    <n v="1"/>
    <n v="1"/>
  </r>
  <r>
    <s v="d3cda814-de1d-4df0-8625-2a1242194adb"/>
    <s v="КОМУНАЛЬНЕ НЕКОМЕРЦІЙНЕ ПІДПРИЄМСТВО КОЗЕЛЕЦЬКОЇ РАЙОННОЇ РАДИ &quot;КОЗЕЛЕЦЬКИЙ РАЙОННИЙ ЦЕНТР ПЕРВИННОЇ МЕДИКО-САНІТАРНОЇ ДОПОМОГИ&quot;"/>
    <n v="38799117"/>
    <s v="ЧЕРНІГІВСЬКА"/>
    <s v="Україна, 17000, Чернігівська обл., Козелецький р-н, селище міського типу Козелець, ВУЛИЦЯ СОБОРНОСТІ, будинок 24"/>
    <n v="0"/>
    <n v="1"/>
    <n v="2"/>
    <n v="2"/>
    <n v="2"/>
  </r>
  <r>
    <s v="6fa985a9-acf6-4b9b-a6ea-fd9f8245b0c1"/>
    <s v="КОМУНАЛЬНЕ НЕКОМЕРЦІЙНЕ ПІДПРИЄМСТВО &quot;ЦЕНТР ПЕРВИННОЇ МЕДИКО-САНІТАРНОЇ ДОПОМОГИ &quot;КОРЮКІВСЬКИЙ ЦЕНТР СІМЕЙНОЇ МЕДИЦИНИ&quot; КОРЮКІВСЬКОЇ МІСЬКОЇ РАДИ"/>
    <n v="40377781"/>
    <s v="ЧЕРНІГІВСЬКА"/>
    <s v="Україна, 15300, Чернігівська обл., Корюківський р-н, місто Корюківка, ВУЛИЦЯ ШЕВЧЕНКА, будинок 101"/>
    <n v="1"/>
    <n v="1"/>
    <n v="1"/>
    <n v="1"/>
    <n v="1"/>
  </r>
  <r>
    <s v="83cee651-e190-44d0-82a5-177adfea729e"/>
    <s v="КОМУНАЛЬНЕ НЕКОМЕРЦІЙНЕ ПІДПРИЄМСТВО &quot;КУЛИКІВСЬКИЙ ЦЕНТР ПЕРВИННОЇ МЕДИКО-САНІТАРНОЇ ДОПОМОГИ&quot; КУЛИКІВСЬКОЇ СЕЛИЩНОЇ РАДИ"/>
    <n v="40204397"/>
    <s v="ЧЕРНІГІВСЬКА"/>
    <s v="Україна, 16300, Чернігівська обл., Куликівський р-н, селище міського типу Куликівка, ВУЛИЦЯ ПИРОГОВА, будинок 16"/>
    <n v="0"/>
    <n v="0"/>
    <n v="1"/>
    <n v="1"/>
    <n v="1"/>
  </r>
  <r>
    <s v="986c7078-fd8b-4a4f-b27d-e9d264f99ac1"/>
    <s v="КОМУНАЛЬНЕ НЕКОМЕРЦІЙНЕ ПІДПРИЄМСТВО &quot;МЕНСЬКИЙ ЦЕНТР ПЕРВИННОЇ МЕДИКО-САНІТАРНОЇ ДОПОМОГИ&quot; МЕНСЬКОЇ МІСЬКОЇ РАДИ"/>
    <n v="38759540"/>
    <s v="ЧЕРНІГІВСЬКА"/>
    <s v="Україна, 15600, Чернігівська обл., Менський р-н, місто Мена, ВУЛИЦЯ ШЕВЧЕНКА, будинок 76"/>
    <n v="0"/>
    <n v="1"/>
    <n v="1"/>
    <n v="1"/>
    <n v="1"/>
  </r>
  <r>
    <s v="c39b016d-e6bf-4fde-9372-ee228917c530"/>
    <s v="КОМУНАЛЬНЕ НЕКОМЕРЦІЙНЕ ПІДПРИЄМСТВО &quot;НІЖИНСЬКИЙ МІСЬКИЙ ЦЕНТР ПЕРВИННОЇ МЕДИКО-САНІТАРНОЇ ДОПОМОГИ&quot; НІЖИНСЬКОЇ МІСЬКОЇ РАДИ ЧЕРНІГІВСЬКОЇ ОБЛАСТІ"/>
    <n v="38860563"/>
    <s v="ЧЕРНІГІВСЬКА"/>
    <s v="Україна, 16600, Чернігівська обл., місто Ніжин, ВУЛИЦЯ УСПЕНСЬКА, будинок 2"/>
    <n v="1"/>
    <n v="1"/>
    <n v="2"/>
    <n v="2"/>
    <n v="2"/>
  </r>
  <r>
    <s v="f4924bd7-e2d0-4fe8-b6f7-4f74fcd7a22f"/>
    <s v="КОМУНАЛЬНЕ НЕКОМЕРЦІЙНЕ ПІДПРИЄМСТВО &quot;НОВГОРОД-СІВЕРСЬКИЙ МІСЬКИЙ ЦЕНТР ПЕРВИННОЇ МЕДИКО-САНІТАРНОЇ ДОПОМОГИ&quot; НОВГОРОД-СІВЕРСЬКОЇ МІСЬКОЇ РАДИ ЧЕРНІГІВСЬКОЇ ОБЛАСТІ"/>
    <n v="38584715"/>
    <s v="ЧЕРНІГІВСЬКА"/>
    <s v="Україна, 16000, Чернігівська обл., місто Новгород-Сіверський(пн), ВУЛИЦЯ ШЕВЧЕНКА, будинок 17"/>
    <n v="1"/>
    <n v="1"/>
    <n v="1"/>
    <n v="1"/>
    <n v="1"/>
  </r>
  <r>
    <s v="fcbd48d6-b939-4353-a82b-e8c32ddd3e59"/>
    <s v="КОМУНАЛЬНЕ НЕКОМЕРЦІЙНЕ ПІДПРИЄМСТВО  &quot;НОСІВСЬКИЙ ЦЕНТР ПЕРВИННОЇ МЕДИКО-САНІТАРНОЇ ДОПОМОГИ&quot; НОСІВСЬКОЇ МІСЬКОЇ РАДИ"/>
    <n v="38073028"/>
    <s v="ЧЕРНІГІВСЬКА"/>
    <s v="Україна, 17100, Чернігівська обл., Носівський р-н, місто Носівка, ВУЛ. ЦЕНТРАЛЬНА , будинок 53"/>
    <n v="0"/>
    <n v="0"/>
    <n v="1"/>
    <n v="1"/>
    <n v="1"/>
  </r>
  <r>
    <s v="0ccb692a-1cd7-4a77-b33f-134367412562"/>
    <s v="КОМУНАЛЬНЕ НЕКОМЕРЦІЙНЕ ПІДПРИЄМСТВО &quot;ЦЕНТР ПЕРВИННОЇ МЕДИКО-САНІТАРНОЇ ДОПОМОГИ&quot; ПРИЛУЦЬКОЇ РАЙОННОЇ РАДИ ЧЕРНІГІВСЬКОЇ ОБЛАСТІ"/>
    <n v="40314763"/>
    <s v="ЧЕРНІГІВСЬКА"/>
    <s v="Україна, 17500, Чернігівська обл., місто Прилуки, ВУЛИЦЯ КИЇВСЬКА, будинок 98"/>
    <n v="0"/>
    <n v="0"/>
    <n v="1"/>
    <n v="1"/>
    <n v="1"/>
  </r>
  <r>
    <s v="31b0c461-dce4-415b-a394-14af8095b0ad"/>
    <s v="КОМУНАЛЬНЕ  НЕКОМЕРЦІЙНЕ ПІДПРИЄМСТВО &quot;ПРИЛУЦЬКИЙ МІСЬКИЙ ЦЕНТР ПЕРВИННОЇ МЕДИКО-САНІТАРНОЇ ДОПОМОГИ&quot;"/>
    <n v="38543914"/>
    <s v="ЧЕРНІГІВСЬКА"/>
    <s v="Україна, 17500, Чернігівська обл., місто Прилуки, ВУЛИЦЯ ЗЕМСЬКА, будинок 7/1"/>
    <n v="1"/>
    <n v="1"/>
    <n v="1"/>
    <n v="1"/>
    <n v="1"/>
  </r>
  <r>
    <s v="254ff4d8-5e2f-4db6-9cae-38edabe94729"/>
    <s v="КОМУНАЛЬНЕ НЕКОМЕРЦІЙНЕ ПІДПРИЄМСТВО &quot;ЧЕРНІГІВСЬКИЙ РАЙОННИЙ ЦЕНТР ПЕРВИННОЇ МЕДИКО-САНІТАРНОЇ ДОПОМОГИ&quot; ЧЕРНІГІВСЬКОЇ РАЙОННОЇ РАДИ ЧЕРНІГІВСЬКОЇ ОБЛАСТІ"/>
    <n v="38955665"/>
    <s v="ЧЕРНІГІВСЬКА"/>
    <s v="Україна, 15518, Чернігівська обл., Чернігівський р-н, село Редьківка, ВУЛИЦЯ ВИЗВОЛИТЕЛІВ, будинок 40"/>
    <n v="1"/>
    <n v="1"/>
    <n v="3"/>
    <n v="3"/>
    <n v="3"/>
  </r>
  <r>
    <s v="fbaf0e7c-48fb-44e7-b7a0-00345147ad8e"/>
    <s v="КОМУНАЛЬНЕ НЕКОМЕРЦІЙНЕ ПІДПРИЄМСТВО &quot;СЕМЕНІВСЬКИЙ ЦЕНТР ПЕРВИННОЇ МЕДИКО-САНІТАРНОЇ ДОПОМОГИ&quot; СЕМЕНІВСЬКОЇ МІСЬКОЇ РАДИ ЧЕРНІГІВСЬКОЇ ОБЛАСТІ"/>
    <n v="38423042"/>
    <s v="ЧЕРНІГІВСЬКА"/>
    <s v="Україна, 15400, Чернігівська обл., Семенівський р-н, місто Семенівка, ВУЛИЦЯ ЛІКАРНЯНИЙ ХУТОРОК, будинок 2"/>
    <n v="0"/>
    <n v="0"/>
    <n v="1"/>
    <n v="1"/>
    <n v="1"/>
  </r>
  <r>
    <s v="76de29dd-c120-4328-9e7e-c3e3c40a8297"/>
    <s v="КОМУНАЛЬНЕ НЕКОМЕРЦІЙНЕ ПІДПРИЄМСТВО &quot;ЧЕРНІГІВСЬКА МІСЬКА ЛІКАРНЯ № 2&quot; ЧЕРНІГІВСЬКОЇ МІСЬКОЇ РАДИ"/>
    <n v="14233274"/>
    <s v="ЧЕРНІГІВСЬКА"/>
    <s v="Україна, 14034, Чернігівська обл., місто Чернігів, ВУЛИЦЯ 1-ГО ТРАВНЯ, будинок 168Б"/>
    <n v="0"/>
    <n v="1"/>
    <n v="3"/>
    <n v="3"/>
    <n v="3"/>
  </r>
  <r>
    <s v="40383835-c2e3-45f8-a484-32fefcc7e49b"/>
    <s v="КОМУНАЛЬНЕ НЕКОМЕРЦІЙНЕ ПІДПРИЄМСТВО &quot;ЧЕРНІГІВСЬКА МІСЬКА ЛІКАРНЯ № 4&quot; ЧЕРНІГІВСЬКОЇ МІСЬКОЇ РАДИ"/>
    <n v="2774154"/>
    <s v="ЧЕРНІГІВСЬКА"/>
    <s v="Україна, 14001, Чернігівська обл., місто Чернігів, ВУЛИЦЯ ТЕКСТИЛЬНИКІВ, будинок 36"/>
    <n v="0"/>
    <n v="0"/>
    <n v="1"/>
    <n v="1"/>
    <n v="1"/>
  </r>
  <r>
    <s v="8fff90c1-2d95-4357-b885-8a34b220dda8"/>
    <s v="КОМУНАЛЬНЕ НЕКОМЕРЦІЙНЕ ПІДПРИЄМСТВО &quot;ЧЕРНІГІВСЬКА МІСЬКА ЛІКАРНЯ № 3&quot;  ЧЕРНІГІВСЬКОЇ МІСЬКОЇ РАДИ"/>
    <n v="14242161"/>
    <s v="ЧЕРНІГІВСЬКА"/>
    <s v="Україна, 14034, Чернігівська обл., місто Чернігів, ВУЛИЦЯ 1-ГО ТРАВНЯ, будинок 170"/>
    <n v="0"/>
    <n v="0"/>
    <n v="1"/>
    <n v="1"/>
    <n v="1"/>
  </r>
  <r>
    <s v="ab312647-d2a9-43fc-8905-39a25392dfe0"/>
    <s v="КОМУНАЛЬНЕ НЕКОМЕРЦІЙНЕ ПІДПРИЄМСТВО &quot;ЧЕРНІГІВСЬКА МІСЬКА ЛІКАРНЯ № 1&quot; ЧЕРНІГІВСЬКОЇ МІСЬКОЇ РАДИ"/>
    <n v="2006596"/>
    <s v="ЧЕРНІГІВСЬКА"/>
    <s v="Україна, 14005, Чернігівська обл., місто Чернігів, ПРОСПЕКТ МИРУ, будинок 44"/>
    <n v="1"/>
    <n v="2"/>
    <n v="0"/>
    <n v="0"/>
    <n v="0"/>
  </r>
  <r>
    <s v="4a5db343-076d-4c79-93f6-c584d83a1c5b"/>
    <s v="«КОМУНАЛЬНЕ НЕКОМЕРЦІЙНЕ ПІДПРИЄМСТВО «ЦЕНТР ПЕРВИННОЇ МЕДИКО-САНІТАРНОЇ ДОПОМОГИ» СЛОБОЖАНСЬКОЇ СЕЛИЩНОЇ РАДИ»"/>
    <n v="43897616"/>
    <s v="ДНІПРОПЕТРОВСЬКА"/>
    <s v="Україна, ДНІПРОПЕТРОВСЬКА область, ДНІПРОВСЬКИЙ район, смт. СЛОБОЖАНСЬКЕ, вулиця Будівельників, 12"/>
    <n v="0"/>
    <n v="0"/>
    <n v="1"/>
    <n v="1"/>
    <n v="1"/>
  </r>
  <r>
    <s v="ed60aaef-83c5-4a5f-988c-e906822d3731"/>
    <s v="КОМУНАЛЬНЕ НЕКОМЕРЦІЙНЕ ПІДПРИЄМСТВО &quot;ЦЕНТР ПЕРВИННОЇ МЕДИКО-САНІТАРНОЇ ДОПОМОГИ&quot; ОПІШНЯНСЬКОЇ СЕЛИЩНОЇ РАДИ"/>
    <n v="43772207"/>
    <s v="ПОЛТАВСЬКА"/>
    <s v="Україна, 38164, Полтавська обл., Зіньківський р-н, селище міського типу Опішня, вул.Нова, будинок 54"/>
    <n v="0"/>
    <n v="0"/>
    <n v="2"/>
    <n v="2"/>
    <n v="2"/>
  </r>
  <r>
    <s v="7ac5ae6c-9684-48b3-8a79-18f5dfca5d84"/>
    <s v="КОМУНАЛЬНЕ НЕКОМЕРЦІЙНЕ ПІДПРИЄМСТВО &quot;ЦЕНТР ПЕРВИННОЇ МЕДИКО-САНІТАРНОЇ ДОПОМОГИ&quot; РАЛІВСЬКОЇ СІЛЬСЬКОЇ РАДИ САМБІРСЬКОГО РАЙОНУ ЛЬВІВСЬКОЇ ОБЛАСТІ"/>
    <n v="44056885"/>
    <s v="ЛЬВІВСЬКА"/>
    <s v="Україна, 81473, Львівська обл., Самбірський р-н, село Ралівка, вул.Франка Івана, будинок 25"/>
    <n v="0"/>
    <n v="0"/>
    <n v="0"/>
    <n v="0"/>
    <n v="1"/>
  </r>
  <r>
    <s v="660556a9-99c0-4fb2-8e1b-f66cf0b1dc15"/>
    <s v="Комунальне некомерційне підприємство &quot;Підкамінська міська лікарня&quot; Підкамінської селищної ради"/>
    <n v="44018588"/>
    <s v="ЛЬВІВСЬКА"/>
    <s v="Україна, 80670, Львівська обл., Бродівський р-н, селище міського типу Підкамінь, вул.Незалежності, будинок 75"/>
    <n v="0"/>
    <n v="0"/>
    <n v="0"/>
    <n v="0"/>
    <n v="1"/>
  </r>
  <r>
    <s v="04d1445d-b619-42c6-af3a-4eaf90354822"/>
    <s v="Комунальне некомерційне підприємство &quot;Центр первинної медико - санітарної допомоги Білозерської міської ради&quot;"/>
    <n v="43963992"/>
    <s v="ДОНЕЦЬКА"/>
    <s v="Україна, 85013, Донецька обл., місто Добропілля, місто Білозерське, вул.Фестивальна, будинок 4"/>
    <n v="0"/>
    <n v="0"/>
    <n v="0"/>
    <n v="1"/>
    <n v="1"/>
  </r>
  <r>
    <s v="2bb1d7cb-8393-4264-9af7-b9b914589f81"/>
    <s v="ТОВАРИСТВО З ОБМЕЖЕНОЮ ВІДПОВІДАЛЬНІСТЮ &quot;МЕДЕЯ&quot;"/>
    <n v="30514886"/>
    <s v="ОДЕСЬКА"/>
    <s v="Україна, 65007, Одеська обл., місто Одеса, ВУЛИЦЯ МАЛА АРНАУТСЬКА, будинок 89/91, квартира 7"/>
    <n v="0"/>
    <n v="0"/>
    <n v="0"/>
    <n v="0"/>
    <n v="1"/>
  </r>
  <r>
    <s v="92f2764f-d74f-4b08-b629-f9e800504ae9"/>
    <s v="КОМУНАЛЬНЕ НЕКОМЕРЦІЙНЕ ПІДПРИЄМСТВО &quot;ЦЕНТР ПЕРВИННОЇ МЕДИКО-САНІТАРНОЇ ДОПОМОГИ&quot; РУДКІВСЬКОЇ МІСЬКОЇ РАДИ САМБІРСЬКОГО РАЙОНУ ЛЬВІВСЬКОЇ ОБЛАСТІ"/>
    <n v="43914746"/>
    <s v="ЛЬВІВСЬКА"/>
    <s v="Україна, 81440, Львівська обл., Самбірський р-н, місто Рудки, пл.Відродження, будинок 2"/>
    <n v="0"/>
    <n v="0"/>
    <n v="1"/>
    <n v="1"/>
    <n v="1"/>
  </r>
  <r>
    <s v="0560ab66-8316-4339-8cf7-9fb238173254"/>
    <s v="КОМУНАЛЬНЕ НЕКОМЕРЦІЙНЕ ПІДПРИЄМСТВО &quot;ЦЕНТР ПЕРВИННОЇ МЕДИКО-САНІТАРНОЇ ДОПОМОГИ БІЛИЦЬКОЇ СЕЛИЩНОЇ РАДИ&quot;"/>
    <n v="44006787"/>
    <s v="ПОЛТАВСЬКА"/>
    <s v="Україна, 39220, Полтавська обл., Кобеляцький р-н, селище міського типу Білики, вул.Миру, будинок 6"/>
    <n v="0"/>
    <n v="0"/>
    <n v="1"/>
    <n v="1"/>
    <n v="1"/>
  </r>
  <r>
    <s v="dd8d28f1-2dac-4999-a27a-28f3393a2d97"/>
    <s v="КОМУНАЛЬНЕ НЕКОМЕРЦІЙНЕ ПІДПРИЄМСТВО ЛЬВІВСЬКОЇ ОБЛАСНОЇ РАДИ &quot;ЛЬВІВСЬКИЙ ОБЛАСНИЙ ГОСПІТАЛЬ ВЕТЕРАНІВ ВІЙН ТА РЕПРЕСОВАНИХ ІМ.Ю.ЛИПИ&quot;"/>
    <n v="1998161"/>
    <s v="ЛЬВІВСЬКА"/>
    <s v="Україна, 81470, Львівська обл., Самбірський р-н, селище міського типу Дубляни, ВУЛИЦЯ СІЧОВИХ СТРІЛЬЦІВ, будинок 11"/>
    <n v="0"/>
    <n v="0"/>
    <n v="2"/>
    <n v="2"/>
    <n v="2"/>
  </r>
  <r>
    <s v="29ed9e89-4fdd-442b-b6cc-fbd30e9ff2b8"/>
    <s v="КОМУНАЛЬНЕ НЕКОМЕРЦІЙНЕ ПІДПРИЄМСТВО &quot;ЦЕНТР ПЕРВИННОЇ МЕДИЧНОЇ ДОПОМОГИ ОБ'ЄДНАНИХ ТЕРИТОРІАЛЬНИХ ГРОМАД&quot; МАЧУХІВСЬКОЇ СІЛЬСЬКОЇ РАДИ ПОЛТАВСЬКОГО РАЙОНУ ПОЛТАВСЬКОЇ ОБЛАСТІ"/>
    <n v="43245813"/>
    <s v="ПОЛТАВСЬКА"/>
    <s v="Україна, 38754, Полтавська обл., Полтавський р-н, село Мачухи, ВУЛИЦЯ ІСТОРИЧНА, будинок 1"/>
    <n v="0"/>
    <n v="0"/>
    <n v="2"/>
    <n v="2"/>
    <n v="2"/>
  </r>
  <r>
    <s v="054892fd-2a94-40a5-b76b-1cf7bbb00801"/>
    <s v="ТОВАРИСТВО З ОБМЕЖЕНОЮ ВІДПОВІДАЛЬНІСТЮ &quot;ІННОВАЦІЙНИЙ ЛІКУВАЛЬНО- ОЗДОРОВЧИЙ ЦЕНТР &quot;АЛА АТЛАНТІС&quot;"/>
    <n v="43749272"/>
    <s v="ДНІПРОПЕТРОВСЬКА"/>
    <s v="Україна, 49000, Дніпропетровська обл., місто Дніпро, пр.Гагаріна, будинок 165, 2-поверх"/>
    <n v="0"/>
    <n v="0"/>
    <n v="0"/>
    <n v="1"/>
    <n v="1"/>
  </r>
  <r>
    <s v="5e876086-2e2c-4125-a718-4cbba8a56dcd"/>
    <s v="Комунальне некомерційне підприємство &quot;Центр первинної медико-санітарної допомоги&quot; Байковецької сільської ради"/>
    <n v="43876182"/>
    <s v="ТЕРНОПІЛЬСЬКА"/>
    <s v="Україна, 47706, Тернопільська обл., Тернопільський р-н, село Шляхтинці, вул.Джерельна, будинок 1"/>
    <n v="0"/>
    <n v="0"/>
    <n v="0"/>
    <n v="1"/>
    <n v="1"/>
  </r>
  <r>
    <s v="83a00fae-f2be-41b6-8e3f-0e35fe40efc2"/>
    <s v="КОМУНАЛЬНЕ НЕКОМЕРЦІЙНЕ ПІДПРИЄМСТВО &quot;КЛІНІЧНА ЛІКАРНЯ ШВИДКОЇ МЕДИЧНОЇ ДОПОМОГИ М.ЛЬВОВА&quot;"/>
    <n v="1996639"/>
    <s v="ЛЬВІВСЬКА"/>
    <s v="Україна, 79059, Львівська обл., місто Львів, ВУЛИЦЯ І. МИКОЛАЙЧУКА , будинок 9"/>
    <n v="0"/>
    <n v="0"/>
    <n v="0"/>
    <n v="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Зведена таблиця 1" cacheId="2" applyNumberFormats="0" applyBorderFormats="0" applyFontFormats="0" applyPatternFormats="0" applyAlignmentFormats="0" applyWidthHeightFormats="0" dataCaption="" updatedVersion="4" compact="0" compactData="0">
  <location ref="A1:C18" firstHeaderRow="1" firstDataRow="1" firstDataCol="0"/>
  <pivotFields count="10">
    <pivotField name="Ідентифікатор надавача" compact="0" outline="0" multipleItemSelectionAllowed="1" showAll="0"/>
    <pivotField name="Назва надавача" compact="0" outline="0" multipleItemSelectionAllowed="1" showAll="0"/>
    <pivotField name="Код за ЄДРПОУ" compact="0" outline="0" multipleItemSelectionAllowed="1" showAll="0"/>
    <pivotField name="Область Надавача" compact="0" outline="0" multipleItemSelectionAllowed="1" showAll="0"/>
    <pivotField name="Повна адреса" compact="0" outline="0" multipleItemSelectionAllowed="1" showAll="0"/>
    <pivotField name="К-ть мобільних бригад" compact="0" outline="0" multipleItemSelectionAllowed="1" showAll="0"/>
    <pivotField name="К-ть мобільних бригад2" compact="0" outline="0" multipleItemSelectionAllowed="1" showAll="0"/>
    <pivotField name="К-ть мобільних бригад3" compact="0" outline="0" multipleItemSelectionAllowed="1" showAll="0"/>
    <pivotField name="К-ть мобільних бригад4" compact="0" outline="0" multipleItemSelectionAllowed="1" showAll="0"/>
    <pivotField name="К-ть мобільних бригад5" compact="0" outline="0" multipleItemSelectionAllowed="1" showAll="0"/>
  </pivot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J3676"/>
  <sheetViews>
    <sheetView tabSelected="1" workbookViewId="0">
      <pane ySplit="5" topLeftCell="A6" activePane="bottomLeft" state="frozen"/>
      <selection pane="bottomLeft" activeCell="A3" sqref="A3:J3"/>
    </sheetView>
  </sheetViews>
  <sheetFormatPr defaultColWidth="14.44140625" defaultRowHeight="15.75" customHeight="1"/>
  <cols>
    <col min="1" max="1" width="36.33203125" customWidth="1"/>
    <col min="2" max="2" width="31.5546875" customWidth="1"/>
    <col min="3" max="3" width="14" customWidth="1"/>
    <col min="4" max="4" width="19.21875" customWidth="1"/>
    <col min="5" max="5" width="26.44140625" style="40" customWidth="1"/>
    <col min="6" max="6" width="11" customWidth="1"/>
    <col min="9" max="9" width="12.21875" customWidth="1"/>
    <col min="10" max="11" width="10.88671875" customWidth="1"/>
  </cols>
  <sheetData>
    <row r="1" spans="1:10" ht="23.4" customHeight="1">
      <c r="H1" s="62" t="s">
        <v>53682</v>
      </c>
      <c r="I1" s="63"/>
      <c r="J1" s="64"/>
    </row>
    <row r="2" spans="1:10" ht="150.6" customHeight="1">
      <c r="H2" s="65"/>
      <c r="I2" s="66"/>
      <c r="J2" s="67"/>
    </row>
    <row r="3" spans="1:10" ht="59.4" customHeight="1">
      <c r="A3" s="68" t="s">
        <v>53683</v>
      </c>
      <c r="B3" s="69"/>
      <c r="C3" s="69"/>
      <c r="D3" s="69"/>
      <c r="E3" s="69"/>
      <c r="F3" s="69"/>
      <c r="G3" s="69"/>
      <c r="H3" s="69"/>
      <c r="I3" s="69"/>
      <c r="J3" s="70"/>
    </row>
    <row r="4" spans="1:10" ht="66" customHeight="1">
      <c r="A4" s="53" t="s">
        <v>0</v>
      </c>
      <c r="B4" s="53" t="s">
        <v>1</v>
      </c>
      <c r="C4" s="53" t="s">
        <v>2</v>
      </c>
      <c r="D4" s="53" t="s">
        <v>7</v>
      </c>
      <c r="E4" s="53" t="s">
        <v>8</v>
      </c>
      <c r="F4" s="5" t="s">
        <v>9</v>
      </c>
      <c r="G4" s="5" t="s">
        <v>9</v>
      </c>
      <c r="H4" s="5" t="s">
        <v>9</v>
      </c>
      <c r="I4" s="5" t="s">
        <v>9</v>
      </c>
      <c r="J4" s="5" t="s">
        <v>9</v>
      </c>
    </row>
    <row r="5" spans="1:10" ht="18.75" customHeight="1">
      <c r="A5" s="5"/>
      <c r="B5" s="5"/>
      <c r="C5" s="5"/>
      <c r="D5" s="5"/>
      <c r="E5" s="5"/>
      <c r="F5" s="8">
        <f>SUM(F$7:F$2467)</f>
        <v>334</v>
      </c>
      <c r="G5" s="8">
        <f>SUM(G$7:G$2467)</f>
        <v>488</v>
      </c>
      <c r="H5" s="8">
        <f>SUM(H$7:H$2467)</f>
        <v>991</v>
      </c>
      <c r="I5" s="8">
        <f>SUM(I$7:I$2467)</f>
        <v>1131</v>
      </c>
      <c r="J5" s="8">
        <f>SUM(J$7:J$2467)</f>
        <v>1291</v>
      </c>
    </row>
    <row r="6" spans="1:10" ht="26.4">
      <c r="A6" s="4" t="s">
        <v>10</v>
      </c>
      <c r="B6" s="4" t="s">
        <v>11</v>
      </c>
      <c r="C6" s="4" t="s">
        <v>12</v>
      </c>
      <c r="D6" s="4" t="s">
        <v>17</v>
      </c>
      <c r="E6" s="4" t="s">
        <v>18</v>
      </c>
      <c r="F6" s="4" t="s">
        <v>19</v>
      </c>
      <c r="G6" s="4" t="s">
        <v>20</v>
      </c>
      <c r="H6" s="4" t="s">
        <v>21</v>
      </c>
      <c r="I6" s="4" t="s">
        <v>22</v>
      </c>
      <c r="J6" s="4" t="s">
        <v>23</v>
      </c>
    </row>
    <row r="7" spans="1:10" s="38" customFormat="1" ht="79.2">
      <c r="A7" s="41" t="s">
        <v>1613</v>
      </c>
      <c r="B7" s="41" t="s">
        <v>1614</v>
      </c>
      <c r="C7" s="41">
        <v>35599262</v>
      </c>
      <c r="D7" s="41" t="s">
        <v>27</v>
      </c>
      <c r="E7" s="41" t="s">
        <v>29</v>
      </c>
      <c r="F7" s="41">
        <v>1</v>
      </c>
      <c r="G7" s="41">
        <v>1</v>
      </c>
      <c r="H7" s="41">
        <v>1</v>
      </c>
      <c r="I7" s="41">
        <v>1</v>
      </c>
      <c r="J7" s="41">
        <v>1</v>
      </c>
    </row>
    <row r="8" spans="1:10" s="38" customFormat="1" ht="52.8">
      <c r="A8" s="41" t="s">
        <v>1618</v>
      </c>
      <c r="B8" s="41" t="s">
        <v>1619</v>
      </c>
      <c r="C8" s="41">
        <v>36834023</v>
      </c>
      <c r="D8" s="41" t="s">
        <v>27</v>
      </c>
      <c r="E8" s="41" t="s">
        <v>33</v>
      </c>
      <c r="F8" s="41">
        <v>1</v>
      </c>
      <c r="G8" s="41">
        <v>1</v>
      </c>
      <c r="H8" s="41">
        <v>1</v>
      </c>
      <c r="I8" s="41">
        <v>1</v>
      </c>
      <c r="J8" s="41">
        <v>1</v>
      </c>
    </row>
    <row r="9" spans="1:10" s="38" customFormat="1" ht="66">
      <c r="A9" s="41" t="s">
        <v>1651</v>
      </c>
      <c r="B9" s="41" t="s">
        <v>1652</v>
      </c>
      <c r="C9" s="41">
        <v>5484362</v>
      </c>
      <c r="D9" s="41" t="s">
        <v>27</v>
      </c>
      <c r="E9" s="41" t="s">
        <v>37</v>
      </c>
      <c r="F9" s="41">
        <v>1</v>
      </c>
      <c r="G9" s="41">
        <v>1</v>
      </c>
      <c r="H9" s="41">
        <v>1</v>
      </c>
      <c r="I9" s="41">
        <v>1</v>
      </c>
      <c r="J9" s="41">
        <v>1</v>
      </c>
    </row>
    <row r="10" spans="1:10" s="38" customFormat="1" ht="66">
      <c r="A10" s="41" t="s">
        <v>1655</v>
      </c>
      <c r="B10" s="41" t="s">
        <v>1656</v>
      </c>
      <c r="C10" s="41">
        <v>37489689</v>
      </c>
      <c r="D10" s="41" t="s">
        <v>27</v>
      </c>
      <c r="E10" s="41" t="s">
        <v>40</v>
      </c>
      <c r="F10" s="41">
        <v>0</v>
      </c>
      <c r="G10" s="41">
        <v>1</v>
      </c>
      <c r="H10" s="41">
        <v>1</v>
      </c>
      <c r="I10" s="41">
        <v>1</v>
      </c>
      <c r="J10" s="41">
        <v>1</v>
      </c>
    </row>
    <row r="11" spans="1:10" s="38" customFormat="1" ht="66">
      <c r="A11" s="41" t="s">
        <v>1667</v>
      </c>
      <c r="B11" s="41" t="s">
        <v>1668</v>
      </c>
      <c r="C11" s="41">
        <v>25502352</v>
      </c>
      <c r="D11" s="41" t="s">
        <v>27</v>
      </c>
      <c r="E11" s="41" t="s">
        <v>43</v>
      </c>
      <c r="F11" s="41">
        <v>1</v>
      </c>
      <c r="G11" s="41">
        <v>1</v>
      </c>
      <c r="H11" s="41">
        <v>2</v>
      </c>
      <c r="I11" s="41">
        <v>2</v>
      </c>
      <c r="J11" s="41">
        <v>2</v>
      </c>
    </row>
    <row r="12" spans="1:10" s="38" customFormat="1" ht="66">
      <c r="A12" s="41" t="s">
        <v>1673</v>
      </c>
      <c r="B12" s="41" t="s">
        <v>1674</v>
      </c>
      <c r="C12" s="41">
        <v>38055061</v>
      </c>
      <c r="D12" s="41" t="s">
        <v>27</v>
      </c>
      <c r="E12" s="41" t="s">
        <v>1677</v>
      </c>
      <c r="F12" s="41">
        <v>0</v>
      </c>
      <c r="G12" s="41">
        <v>2</v>
      </c>
      <c r="H12" s="41">
        <v>3</v>
      </c>
      <c r="I12" s="41">
        <v>3</v>
      </c>
      <c r="J12" s="41">
        <v>3</v>
      </c>
    </row>
    <row r="13" spans="1:10" s="38" customFormat="1" ht="52.8">
      <c r="A13" s="41" t="s">
        <v>1692</v>
      </c>
      <c r="B13" s="41" t="s">
        <v>1693</v>
      </c>
      <c r="C13" s="41">
        <v>37691162</v>
      </c>
      <c r="D13" s="41" t="s">
        <v>27</v>
      </c>
      <c r="E13" s="41" t="s">
        <v>1696</v>
      </c>
      <c r="F13" s="41">
        <v>0</v>
      </c>
      <c r="G13" s="41">
        <v>0</v>
      </c>
      <c r="H13" s="41">
        <v>1</v>
      </c>
      <c r="I13" s="41">
        <v>1</v>
      </c>
      <c r="J13" s="41">
        <v>1</v>
      </c>
    </row>
    <row r="14" spans="1:10" s="38" customFormat="1" ht="66">
      <c r="A14" s="41" t="s">
        <v>1710</v>
      </c>
      <c r="B14" s="41" t="s">
        <v>1711</v>
      </c>
      <c r="C14" s="41">
        <v>26244596</v>
      </c>
      <c r="D14" s="41" t="s">
        <v>27</v>
      </c>
      <c r="E14" s="41" t="s">
        <v>1714</v>
      </c>
      <c r="F14" s="41">
        <v>0</v>
      </c>
      <c r="G14" s="41">
        <v>0</v>
      </c>
      <c r="H14" s="41">
        <v>2</v>
      </c>
      <c r="I14" s="41">
        <v>2</v>
      </c>
      <c r="J14" s="41">
        <v>2</v>
      </c>
    </row>
    <row r="15" spans="1:10" s="38" customFormat="1" ht="66">
      <c r="A15" s="41" t="s">
        <v>1723</v>
      </c>
      <c r="B15" s="41" t="s">
        <v>1724</v>
      </c>
      <c r="C15" s="41">
        <v>37294350</v>
      </c>
      <c r="D15" s="41" t="s">
        <v>27</v>
      </c>
      <c r="E15" s="41" t="s">
        <v>47</v>
      </c>
      <c r="F15" s="41">
        <v>1</v>
      </c>
      <c r="G15" s="41">
        <v>1</v>
      </c>
      <c r="H15" s="41">
        <v>1</v>
      </c>
      <c r="I15" s="41">
        <v>1</v>
      </c>
      <c r="J15" s="41">
        <v>1</v>
      </c>
    </row>
    <row r="16" spans="1:10" s="38" customFormat="1" ht="66">
      <c r="A16" s="41" t="s">
        <v>1730</v>
      </c>
      <c r="B16" s="41" t="s">
        <v>1731</v>
      </c>
      <c r="C16" s="41">
        <v>41877472</v>
      </c>
      <c r="D16" s="41" t="s">
        <v>27</v>
      </c>
      <c r="E16" s="41" t="s">
        <v>1735</v>
      </c>
      <c r="F16" s="41">
        <v>0</v>
      </c>
      <c r="G16" s="41">
        <v>0</v>
      </c>
      <c r="H16" s="41">
        <v>1</v>
      </c>
      <c r="I16" s="41">
        <v>1</v>
      </c>
      <c r="J16" s="41">
        <v>1</v>
      </c>
    </row>
    <row r="17" spans="1:10" s="38" customFormat="1" ht="79.2">
      <c r="A17" s="41" t="s">
        <v>1750</v>
      </c>
      <c r="B17" s="41" t="s">
        <v>1751</v>
      </c>
      <c r="C17" s="41">
        <v>37261811</v>
      </c>
      <c r="D17" s="41" t="s">
        <v>27</v>
      </c>
      <c r="E17" s="41" t="s">
        <v>51</v>
      </c>
      <c r="F17" s="41">
        <v>1</v>
      </c>
      <c r="G17" s="41">
        <v>1</v>
      </c>
      <c r="H17" s="41">
        <v>2</v>
      </c>
      <c r="I17" s="41">
        <v>2</v>
      </c>
      <c r="J17" s="41">
        <v>2</v>
      </c>
    </row>
    <row r="18" spans="1:10" s="38" customFormat="1" ht="52.8">
      <c r="A18" s="41" t="s">
        <v>1757</v>
      </c>
      <c r="B18" s="41" t="s">
        <v>1758</v>
      </c>
      <c r="C18" s="41">
        <v>41007217</v>
      </c>
      <c r="D18" s="41" t="s">
        <v>27</v>
      </c>
      <c r="E18" s="41" t="s">
        <v>1762</v>
      </c>
      <c r="F18" s="41">
        <v>0</v>
      </c>
      <c r="G18" s="41">
        <v>0</v>
      </c>
      <c r="H18" s="41">
        <v>2</v>
      </c>
      <c r="I18" s="41">
        <v>2</v>
      </c>
      <c r="J18" s="41">
        <v>2</v>
      </c>
    </row>
    <row r="19" spans="1:10" s="38" customFormat="1" ht="66">
      <c r="A19" s="41" t="s">
        <v>1771</v>
      </c>
      <c r="B19" s="41" t="s">
        <v>1772</v>
      </c>
      <c r="C19" s="41">
        <v>41021561</v>
      </c>
      <c r="D19" s="41" t="s">
        <v>27</v>
      </c>
      <c r="E19" s="41" t="s">
        <v>55</v>
      </c>
      <c r="F19" s="41">
        <v>1</v>
      </c>
      <c r="G19" s="41">
        <v>1</v>
      </c>
      <c r="H19" s="41">
        <v>1</v>
      </c>
      <c r="I19" s="41">
        <v>1</v>
      </c>
      <c r="J19" s="41">
        <v>1</v>
      </c>
    </row>
    <row r="20" spans="1:10" s="38" customFormat="1" ht="66">
      <c r="A20" s="41" t="s">
        <v>1775</v>
      </c>
      <c r="B20" s="41" t="s">
        <v>1776</v>
      </c>
      <c r="C20" s="41">
        <v>41783594</v>
      </c>
      <c r="D20" s="41" t="s">
        <v>27</v>
      </c>
      <c r="E20" s="41" t="s">
        <v>58</v>
      </c>
      <c r="F20" s="41">
        <v>1</v>
      </c>
      <c r="G20" s="41">
        <v>1</v>
      </c>
      <c r="H20" s="41">
        <v>1</v>
      </c>
      <c r="I20" s="41">
        <v>1</v>
      </c>
      <c r="J20" s="41">
        <v>1</v>
      </c>
    </row>
    <row r="21" spans="1:10" s="38" customFormat="1" ht="66">
      <c r="A21" s="41" t="s">
        <v>1787</v>
      </c>
      <c r="B21" s="41" t="s">
        <v>1788</v>
      </c>
      <c r="C21" s="41">
        <v>37084458</v>
      </c>
      <c r="D21" s="41" t="s">
        <v>27</v>
      </c>
      <c r="E21" s="41" t="s">
        <v>1789</v>
      </c>
      <c r="F21" s="41">
        <v>1</v>
      </c>
      <c r="G21" s="41">
        <v>1</v>
      </c>
      <c r="H21" s="41">
        <v>1</v>
      </c>
      <c r="I21" s="41">
        <v>1</v>
      </c>
      <c r="J21" s="41">
        <v>1</v>
      </c>
    </row>
    <row r="22" spans="1:10" s="38" customFormat="1" ht="66">
      <c r="A22" s="41" t="s">
        <v>1794</v>
      </c>
      <c r="B22" s="41" t="s">
        <v>1795</v>
      </c>
      <c r="C22" s="41">
        <v>41758264</v>
      </c>
      <c r="D22" s="41" t="s">
        <v>27</v>
      </c>
      <c r="E22" s="41" t="s">
        <v>64</v>
      </c>
      <c r="F22" s="41">
        <v>1</v>
      </c>
      <c r="G22" s="41">
        <v>1</v>
      </c>
      <c r="H22" s="41">
        <v>1</v>
      </c>
      <c r="I22" s="41">
        <v>1</v>
      </c>
      <c r="J22" s="41">
        <v>1</v>
      </c>
    </row>
    <row r="23" spans="1:10" s="38" customFormat="1" ht="92.4">
      <c r="A23" s="41" t="s">
        <v>1802</v>
      </c>
      <c r="B23" s="41" t="s">
        <v>1803</v>
      </c>
      <c r="C23" s="41">
        <v>37336813</v>
      </c>
      <c r="D23" s="41" t="s">
        <v>27</v>
      </c>
      <c r="E23" s="41" t="s">
        <v>1801</v>
      </c>
      <c r="F23" s="41">
        <v>0</v>
      </c>
      <c r="G23" s="41">
        <v>0</v>
      </c>
      <c r="H23" s="41">
        <v>1</v>
      </c>
      <c r="I23" s="41">
        <v>1</v>
      </c>
      <c r="J23" s="41">
        <v>1</v>
      </c>
    </row>
    <row r="24" spans="1:10" s="38" customFormat="1" ht="66">
      <c r="A24" s="41" t="s">
        <v>1806</v>
      </c>
      <c r="B24" s="41" t="s">
        <v>1807</v>
      </c>
      <c r="C24" s="41">
        <v>37472460</v>
      </c>
      <c r="D24" s="41" t="s">
        <v>27</v>
      </c>
      <c r="E24" s="41" t="s">
        <v>1811</v>
      </c>
      <c r="F24" s="41">
        <v>0</v>
      </c>
      <c r="G24" s="41">
        <v>0</v>
      </c>
      <c r="H24" s="41">
        <v>1</v>
      </c>
      <c r="I24" s="41">
        <v>1</v>
      </c>
      <c r="J24" s="41">
        <v>1</v>
      </c>
    </row>
    <row r="25" spans="1:10" s="38" customFormat="1" ht="92.4">
      <c r="A25" s="41" t="s">
        <v>1821</v>
      </c>
      <c r="B25" s="41" t="s">
        <v>1822</v>
      </c>
      <c r="C25" s="41">
        <v>38031318</v>
      </c>
      <c r="D25" s="41" t="s">
        <v>27</v>
      </c>
      <c r="E25" s="41" t="s">
        <v>68</v>
      </c>
      <c r="F25" s="41">
        <v>1</v>
      </c>
      <c r="G25" s="41">
        <v>1</v>
      </c>
      <c r="H25" s="41">
        <v>2</v>
      </c>
      <c r="I25" s="41">
        <v>2</v>
      </c>
      <c r="J25" s="41">
        <v>2</v>
      </c>
    </row>
    <row r="26" spans="1:10" s="38" customFormat="1" ht="66">
      <c r="A26" s="41" t="s">
        <v>1831</v>
      </c>
      <c r="B26" s="41" t="s">
        <v>1832</v>
      </c>
      <c r="C26" s="41">
        <v>41345263</v>
      </c>
      <c r="D26" s="41" t="s">
        <v>27</v>
      </c>
      <c r="E26" s="41" t="s">
        <v>72</v>
      </c>
      <c r="F26" s="41">
        <v>1</v>
      </c>
      <c r="G26" s="41">
        <v>1</v>
      </c>
      <c r="H26" s="41">
        <v>1</v>
      </c>
      <c r="I26" s="41">
        <v>1</v>
      </c>
      <c r="J26" s="41">
        <v>1</v>
      </c>
    </row>
    <row r="27" spans="1:10" s="38" customFormat="1" ht="66">
      <c r="A27" s="41" t="s">
        <v>1833</v>
      </c>
      <c r="B27" s="41" t="s">
        <v>1834</v>
      </c>
      <c r="C27" s="41">
        <v>37336724</v>
      </c>
      <c r="D27" s="41" t="s">
        <v>27</v>
      </c>
      <c r="E27" s="41" t="s">
        <v>72</v>
      </c>
      <c r="F27" s="41">
        <v>0</v>
      </c>
      <c r="G27" s="41">
        <v>0</v>
      </c>
      <c r="H27" s="41">
        <v>1</v>
      </c>
      <c r="I27" s="41">
        <v>1</v>
      </c>
      <c r="J27" s="41">
        <v>1</v>
      </c>
    </row>
    <row r="28" spans="1:10" s="38" customFormat="1" ht="66">
      <c r="A28" s="41" t="s">
        <v>1839</v>
      </c>
      <c r="B28" s="41" t="s">
        <v>1840</v>
      </c>
      <c r="C28" s="41">
        <v>37133248</v>
      </c>
      <c r="D28" s="41" t="s">
        <v>27</v>
      </c>
      <c r="E28" s="41" t="s">
        <v>1844</v>
      </c>
      <c r="F28" s="41">
        <v>0</v>
      </c>
      <c r="G28" s="41">
        <v>0</v>
      </c>
      <c r="H28" s="41">
        <v>1</v>
      </c>
      <c r="I28" s="41">
        <v>1</v>
      </c>
      <c r="J28" s="41">
        <v>1</v>
      </c>
    </row>
    <row r="29" spans="1:10" s="38" customFormat="1" ht="92.4">
      <c r="A29" s="41" t="s">
        <v>1855</v>
      </c>
      <c r="B29" s="41" t="s">
        <v>1856</v>
      </c>
      <c r="C29" s="41">
        <v>37179654</v>
      </c>
      <c r="D29" s="41" t="s">
        <v>27</v>
      </c>
      <c r="E29" s="41" t="s">
        <v>1860</v>
      </c>
      <c r="F29" s="41">
        <v>0</v>
      </c>
      <c r="G29" s="41">
        <v>0</v>
      </c>
      <c r="H29" s="41">
        <v>1</v>
      </c>
      <c r="I29" s="41">
        <v>1</v>
      </c>
      <c r="J29" s="41">
        <v>1</v>
      </c>
    </row>
    <row r="30" spans="1:10" s="38" customFormat="1" ht="66">
      <c r="A30" s="41" t="s">
        <v>1889</v>
      </c>
      <c r="B30" s="41" t="s">
        <v>1890</v>
      </c>
      <c r="C30" s="41">
        <v>37294246</v>
      </c>
      <c r="D30" s="41" t="s">
        <v>27</v>
      </c>
      <c r="E30" s="41" t="s">
        <v>76</v>
      </c>
      <c r="F30" s="41">
        <v>1</v>
      </c>
      <c r="G30" s="41">
        <v>1</v>
      </c>
      <c r="H30" s="41">
        <v>2</v>
      </c>
      <c r="I30" s="41">
        <v>2</v>
      </c>
      <c r="J30" s="41">
        <v>2</v>
      </c>
    </row>
    <row r="31" spans="1:10" s="38" customFormat="1" ht="79.2">
      <c r="A31" s="41" t="s">
        <v>1893</v>
      </c>
      <c r="B31" s="41" t="s">
        <v>1894</v>
      </c>
      <c r="C31" s="41">
        <v>41454112</v>
      </c>
      <c r="D31" s="41" t="s">
        <v>27</v>
      </c>
      <c r="E31" s="41" t="s">
        <v>80</v>
      </c>
      <c r="F31" s="41">
        <v>1</v>
      </c>
      <c r="G31" s="41">
        <v>1</v>
      </c>
      <c r="H31" s="41">
        <v>2</v>
      </c>
      <c r="I31" s="41">
        <v>2</v>
      </c>
      <c r="J31" s="41">
        <v>2</v>
      </c>
    </row>
    <row r="32" spans="1:10" s="38" customFormat="1" ht="92.4">
      <c r="A32" s="41" t="s">
        <v>1899</v>
      </c>
      <c r="B32" s="41" t="s">
        <v>1900</v>
      </c>
      <c r="C32" s="41">
        <v>36892237</v>
      </c>
      <c r="D32" s="41" t="s">
        <v>27</v>
      </c>
      <c r="E32" s="41" t="s">
        <v>84</v>
      </c>
      <c r="F32" s="41">
        <v>1</v>
      </c>
      <c r="G32" s="41">
        <v>1</v>
      </c>
      <c r="H32" s="41">
        <v>2</v>
      </c>
      <c r="I32" s="41">
        <v>2</v>
      </c>
      <c r="J32" s="41">
        <v>2</v>
      </c>
    </row>
    <row r="33" spans="1:10" s="38" customFormat="1" ht="79.2">
      <c r="A33" s="41" t="s">
        <v>1901</v>
      </c>
      <c r="B33" s="41" t="s">
        <v>1902</v>
      </c>
      <c r="C33" s="41">
        <v>42447462</v>
      </c>
      <c r="D33" s="41" t="s">
        <v>27</v>
      </c>
      <c r="E33" s="41" t="s">
        <v>1905</v>
      </c>
      <c r="F33" s="41">
        <v>0</v>
      </c>
      <c r="G33" s="41">
        <v>1</v>
      </c>
      <c r="H33" s="41">
        <v>1</v>
      </c>
      <c r="I33" s="41">
        <v>1</v>
      </c>
      <c r="J33" s="41">
        <v>1</v>
      </c>
    </row>
    <row r="34" spans="1:10" s="38" customFormat="1" ht="66">
      <c r="A34" s="41" t="s">
        <v>1908</v>
      </c>
      <c r="B34" s="41" t="s">
        <v>1909</v>
      </c>
      <c r="C34" s="41">
        <v>36759418</v>
      </c>
      <c r="D34" s="41" t="s">
        <v>27</v>
      </c>
      <c r="E34" s="41" t="s">
        <v>88</v>
      </c>
      <c r="F34" s="41">
        <v>1</v>
      </c>
      <c r="G34" s="41">
        <v>1</v>
      </c>
      <c r="H34" s="41">
        <v>1</v>
      </c>
      <c r="I34" s="41">
        <v>1</v>
      </c>
      <c r="J34" s="41">
        <v>1</v>
      </c>
    </row>
    <row r="35" spans="1:10" s="38" customFormat="1" ht="79.2">
      <c r="A35" s="41" t="s">
        <v>1917</v>
      </c>
      <c r="B35" s="41" t="s">
        <v>1918</v>
      </c>
      <c r="C35" s="41">
        <v>36905591</v>
      </c>
      <c r="D35" s="41" t="s">
        <v>27</v>
      </c>
      <c r="E35" s="41" t="s">
        <v>92</v>
      </c>
      <c r="F35" s="41">
        <v>1</v>
      </c>
      <c r="G35" s="41">
        <v>1</v>
      </c>
      <c r="H35" s="41">
        <v>1</v>
      </c>
      <c r="I35" s="41">
        <v>1</v>
      </c>
      <c r="J35" s="41">
        <v>1</v>
      </c>
    </row>
    <row r="36" spans="1:10" s="38" customFormat="1" ht="92.4">
      <c r="A36" s="41" t="s">
        <v>1937</v>
      </c>
      <c r="B36" s="41" t="s">
        <v>1938</v>
      </c>
      <c r="C36" s="41">
        <v>37337707</v>
      </c>
      <c r="D36" s="41" t="s">
        <v>27</v>
      </c>
      <c r="E36" s="41" t="s">
        <v>96</v>
      </c>
      <c r="F36" s="41">
        <v>1</v>
      </c>
      <c r="G36" s="41">
        <v>1</v>
      </c>
      <c r="H36" s="41">
        <v>1</v>
      </c>
      <c r="I36" s="41">
        <v>1</v>
      </c>
      <c r="J36" s="41">
        <v>1</v>
      </c>
    </row>
    <row r="37" spans="1:10" s="38" customFormat="1" ht="66">
      <c r="A37" s="41" t="s">
        <v>1946</v>
      </c>
      <c r="B37" s="41" t="s">
        <v>1947</v>
      </c>
      <c r="C37" s="41">
        <v>37636913</v>
      </c>
      <c r="D37" s="41" t="s">
        <v>27</v>
      </c>
      <c r="E37" s="41" t="s">
        <v>100</v>
      </c>
      <c r="F37" s="41">
        <v>1</v>
      </c>
      <c r="G37" s="41">
        <v>1</v>
      </c>
      <c r="H37" s="41">
        <v>2</v>
      </c>
      <c r="I37" s="41">
        <v>2</v>
      </c>
      <c r="J37" s="41">
        <v>2</v>
      </c>
    </row>
    <row r="38" spans="1:10" s="38" customFormat="1" ht="52.8">
      <c r="A38" s="41" t="s">
        <v>1954</v>
      </c>
      <c r="B38" s="41" t="s">
        <v>1955</v>
      </c>
      <c r="C38" s="41">
        <v>42305352</v>
      </c>
      <c r="D38" s="41" t="s">
        <v>103</v>
      </c>
      <c r="E38" s="41" t="s">
        <v>105</v>
      </c>
      <c r="F38" s="41">
        <v>0</v>
      </c>
      <c r="G38" s="41">
        <v>2</v>
      </c>
      <c r="H38" s="41">
        <v>2</v>
      </c>
      <c r="I38" s="41">
        <v>2</v>
      </c>
      <c r="J38" s="41">
        <v>2</v>
      </c>
    </row>
    <row r="39" spans="1:10" s="38" customFormat="1" ht="52.8">
      <c r="A39" s="41" t="s">
        <v>1960</v>
      </c>
      <c r="B39" s="41" t="s">
        <v>1961</v>
      </c>
      <c r="C39" s="41">
        <v>38558716</v>
      </c>
      <c r="D39" s="41" t="s">
        <v>103</v>
      </c>
      <c r="E39" s="41" t="s">
        <v>1965</v>
      </c>
      <c r="F39" s="41">
        <v>0</v>
      </c>
      <c r="G39" s="41">
        <v>1</v>
      </c>
      <c r="H39" s="41">
        <v>1</v>
      </c>
      <c r="I39" s="41">
        <v>1</v>
      </c>
      <c r="J39" s="41">
        <v>1</v>
      </c>
    </row>
    <row r="40" spans="1:10" s="38" customFormat="1" ht="79.2">
      <c r="A40" s="41" t="s">
        <v>1982</v>
      </c>
      <c r="B40" s="41" t="s">
        <v>1983</v>
      </c>
      <c r="C40" s="41">
        <v>38692240</v>
      </c>
      <c r="D40" s="41" t="s">
        <v>103</v>
      </c>
      <c r="E40" s="41" t="s">
        <v>1981</v>
      </c>
      <c r="F40" s="41">
        <v>0</v>
      </c>
      <c r="G40" s="41">
        <v>1</v>
      </c>
      <c r="H40" s="41">
        <v>1</v>
      </c>
      <c r="I40" s="41">
        <v>1</v>
      </c>
      <c r="J40" s="41">
        <v>1</v>
      </c>
    </row>
    <row r="41" spans="1:10" s="38" customFormat="1" ht="79.2">
      <c r="A41" s="41" t="s">
        <v>1988</v>
      </c>
      <c r="B41" s="41" t="s">
        <v>1989</v>
      </c>
      <c r="C41" s="41">
        <v>38672910</v>
      </c>
      <c r="D41" s="41" t="s">
        <v>103</v>
      </c>
      <c r="E41" s="41" t="s">
        <v>1987</v>
      </c>
      <c r="F41" s="41">
        <v>0</v>
      </c>
      <c r="G41" s="41">
        <v>1</v>
      </c>
      <c r="H41" s="41">
        <v>1</v>
      </c>
      <c r="I41" s="41">
        <v>1</v>
      </c>
      <c r="J41" s="41">
        <v>1</v>
      </c>
    </row>
    <row r="42" spans="1:10" s="38" customFormat="1" ht="66">
      <c r="A42" s="41" t="s">
        <v>1992</v>
      </c>
      <c r="B42" s="41" t="s">
        <v>1993</v>
      </c>
      <c r="C42" s="41">
        <v>38850219</v>
      </c>
      <c r="D42" s="41" t="s">
        <v>103</v>
      </c>
      <c r="E42" s="41" t="s">
        <v>109</v>
      </c>
      <c r="F42" s="41">
        <v>0</v>
      </c>
      <c r="G42" s="41">
        <v>1</v>
      </c>
      <c r="H42" s="41">
        <v>1</v>
      </c>
      <c r="I42" s="41">
        <v>2</v>
      </c>
      <c r="J42" s="41">
        <v>2</v>
      </c>
    </row>
    <row r="43" spans="1:10" s="38" customFormat="1" ht="79.2">
      <c r="A43" s="41" t="s">
        <v>1998</v>
      </c>
      <c r="B43" s="41" t="s">
        <v>1999</v>
      </c>
      <c r="C43" s="41">
        <v>1982940</v>
      </c>
      <c r="D43" s="41" t="s">
        <v>103</v>
      </c>
      <c r="E43" s="41" t="s">
        <v>113</v>
      </c>
      <c r="F43" s="41">
        <v>2</v>
      </c>
      <c r="G43" s="41">
        <v>2</v>
      </c>
      <c r="H43" s="41">
        <v>2</v>
      </c>
      <c r="I43" s="41">
        <v>2</v>
      </c>
      <c r="J43" s="41">
        <v>2</v>
      </c>
    </row>
    <row r="44" spans="1:10" s="38" customFormat="1" ht="66">
      <c r="A44" s="41" t="s">
        <v>2013</v>
      </c>
      <c r="B44" s="41" t="s">
        <v>2014</v>
      </c>
      <c r="C44" s="41">
        <v>38592741</v>
      </c>
      <c r="D44" s="41" t="s">
        <v>103</v>
      </c>
      <c r="E44" s="41" t="s">
        <v>2012</v>
      </c>
      <c r="F44" s="41">
        <v>0</v>
      </c>
      <c r="G44" s="41">
        <v>2</v>
      </c>
      <c r="H44" s="41">
        <v>2</v>
      </c>
      <c r="I44" s="41">
        <v>2</v>
      </c>
      <c r="J44" s="41">
        <v>2</v>
      </c>
    </row>
    <row r="45" spans="1:10" s="38" customFormat="1" ht="66">
      <c r="A45" s="41" t="s">
        <v>2019</v>
      </c>
      <c r="B45" s="41" t="s">
        <v>2020</v>
      </c>
      <c r="C45" s="41">
        <v>1982933</v>
      </c>
      <c r="D45" s="41" t="s">
        <v>103</v>
      </c>
      <c r="E45" s="41" t="s">
        <v>2022</v>
      </c>
      <c r="F45" s="41">
        <v>0</v>
      </c>
      <c r="G45" s="41">
        <v>0</v>
      </c>
      <c r="H45" s="41">
        <v>0</v>
      </c>
      <c r="I45" s="41">
        <v>0</v>
      </c>
      <c r="J45" s="41">
        <v>1</v>
      </c>
    </row>
    <row r="46" spans="1:10" s="38" customFormat="1" ht="79.2">
      <c r="A46" s="41" t="s">
        <v>2023</v>
      </c>
      <c r="B46" s="41" t="s">
        <v>2024</v>
      </c>
      <c r="C46" s="41">
        <v>38960146</v>
      </c>
      <c r="D46" s="41" t="s">
        <v>103</v>
      </c>
      <c r="E46" s="41" t="s">
        <v>2022</v>
      </c>
      <c r="F46" s="41">
        <v>0</v>
      </c>
      <c r="G46" s="41">
        <v>1</v>
      </c>
      <c r="H46" s="41">
        <v>1</v>
      </c>
      <c r="I46" s="41">
        <v>1</v>
      </c>
      <c r="J46" s="41">
        <v>1</v>
      </c>
    </row>
    <row r="47" spans="1:10" s="38" customFormat="1" ht="52.8">
      <c r="A47" s="41" t="s">
        <v>2046</v>
      </c>
      <c r="B47" s="41" t="s">
        <v>2047</v>
      </c>
      <c r="C47" s="41">
        <v>25787627</v>
      </c>
      <c r="D47" s="41" t="s">
        <v>103</v>
      </c>
      <c r="E47" s="41" t="s">
        <v>117</v>
      </c>
      <c r="F47" s="41">
        <v>1</v>
      </c>
      <c r="G47" s="41">
        <v>2</v>
      </c>
      <c r="H47" s="41">
        <v>2</v>
      </c>
      <c r="I47" s="41">
        <v>2</v>
      </c>
      <c r="J47" s="41">
        <v>2</v>
      </c>
    </row>
    <row r="48" spans="1:10" s="38" customFormat="1" ht="39.6">
      <c r="A48" s="41" t="s">
        <v>2058</v>
      </c>
      <c r="B48" s="41" t="s">
        <v>2059</v>
      </c>
      <c r="C48" s="41">
        <v>38796247</v>
      </c>
      <c r="D48" s="41" t="s">
        <v>103</v>
      </c>
      <c r="E48" s="41" t="s">
        <v>120</v>
      </c>
      <c r="F48" s="41">
        <v>1</v>
      </c>
      <c r="G48" s="41">
        <v>2</v>
      </c>
      <c r="H48" s="41">
        <v>2</v>
      </c>
      <c r="I48" s="41">
        <v>2</v>
      </c>
      <c r="J48" s="41">
        <v>2</v>
      </c>
    </row>
    <row r="49" spans="1:10" s="38" customFormat="1" ht="52.8">
      <c r="A49" s="41" t="s">
        <v>2060</v>
      </c>
      <c r="B49" s="41" t="s">
        <v>2061</v>
      </c>
      <c r="C49" s="41">
        <v>20122722</v>
      </c>
      <c r="D49" s="41" t="s">
        <v>103</v>
      </c>
      <c r="E49" s="41" t="s">
        <v>123</v>
      </c>
      <c r="F49" s="41">
        <v>1</v>
      </c>
      <c r="G49" s="41">
        <v>1</v>
      </c>
      <c r="H49" s="41">
        <v>1</v>
      </c>
      <c r="I49" s="41">
        <v>1</v>
      </c>
      <c r="J49" s="41">
        <v>1</v>
      </c>
    </row>
    <row r="50" spans="1:10" s="38" customFormat="1" ht="39.6">
      <c r="A50" s="41" t="s">
        <v>2062</v>
      </c>
      <c r="B50" s="41" t="s">
        <v>2063</v>
      </c>
      <c r="C50" s="41">
        <v>25787633</v>
      </c>
      <c r="D50" s="41" t="s">
        <v>103</v>
      </c>
      <c r="E50" s="41" t="s">
        <v>126</v>
      </c>
      <c r="F50" s="41">
        <v>0</v>
      </c>
      <c r="G50" s="41">
        <v>2</v>
      </c>
      <c r="H50" s="41">
        <v>2</v>
      </c>
      <c r="I50" s="41">
        <v>2</v>
      </c>
      <c r="J50" s="41">
        <v>2</v>
      </c>
    </row>
    <row r="51" spans="1:10" s="38" customFormat="1" ht="79.2">
      <c r="A51" s="41" t="s">
        <v>2072</v>
      </c>
      <c r="B51" s="41" t="s">
        <v>2073</v>
      </c>
      <c r="C51" s="41">
        <v>38373547</v>
      </c>
      <c r="D51" s="41" t="s">
        <v>103</v>
      </c>
      <c r="E51" s="41" t="s">
        <v>2076</v>
      </c>
      <c r="F51" s="41">
        <v>0</v>
      </c>
      <c r="G51" s="41">
        <v>2</v>
      </c>
      <c r="H51" s="41">
        <v>2</v>
      </c>
      <c r="I51" s="41">
        <v>2</v>
      </c>
      <c r="J51" s="41">
        <v>2</v>
      </c>
    </row>
    <row r="52" spans="1:10" s="38" customFormat="1" ht="66">
      <c r="A52" s="41" t="s">
        <v>2080</v>
      </c>
      <c r="B52" s="41" t="s">
        <v>2081</v>
      </c>
      <c r="C52" s="41">
        <v>38485727</v>
      </c>
      <c r="D52" s="41" t="s">
        <v>103</v>
      </c>
      <c r="E52" s="41" t="s">
        <v>2085</v>
      </c>
      <c r="F52" s="41">
        <v>0</v>
      </c>
      <c r="G52" s="41">
        <v>2</v>
      </c>
      <c r="H52" s="41">
        <v>2</v>
      </c>
      <c r="I52" s="41">
        <v>2</v>
      </c>
      <c r="J52" s="41">
        <v>2</v>
      </c>
    </row>
    <row r="53" spans="1:10" s="38" customFormat="1" ht="66">
      <c r="A53" s="41" t="s">
        <v>2086</v>
      </c>
      <c r="B53" s="41" t="s">
        <v>2087</v>
      </c>
      <c r="C53" s="41">
        <v>37271416</v>
      </c>
      <c r="D53" s="41" t="s">
        <v>103</v>
      </c>
      <c r="E53" s="41" t="s">
        <v>2088</v>
      </c>
      <c r="F53" s="41">
        <v>0</v>
      </c>
      <c r="G53" s="41">
        <v>0</v>
      </c>
      <c r="H53" s="41">
        <v>0</v>
      </c>
      <c r="I53" s="41">
        <v>1</v>
      </c>
      <c r="J53" s="41">
        <v>1</v>
      </c>
    </row>
    <row r="54" spans="1:10" s="38" customFormat="1" ht="66">
      <c r="A54" s="41" t="s">
        <v>2092</v>
      </c>
      <c r="B54" s="41" t="s">
        <v>2093</v>
      </c>
      <c r="C54" s="41">
        <v>38580610</v>
      </c>
      <c r="D54" s="41" t="s">
        <v>103</v>
      </c>
      <c r="E54" s="41" t="s">
        <v>2096</v>
      </c>
      <c r="F54" s="41">
        <v>0</v>
      </c>
      <c r="G54" s="41">
        <v>2</v>
      </c>
      <c r="H54" s="41">
        <v>2</v>
      </c>
      <c r="I54" s="41">
        <v>2</v>
      </c>
      <c r="J54" s="41">
        <v>2</v>
      </c>
    </row>
    <row r="55" spans="1:10" s="38" customFormat="1" ht="92.4">
      <c r="A55" s="41" t="s">
        <v>2101</v>
      </c>
      <c r="B55" s="41" t="s">
        <v>2102</v>
      </c>
      <c r="C55" s="41">
        <v>42486365</v>
      </c>
      <c r="D55" s="41" t="s">
        <v>103</v>
      </c>
      <c r="E55" s="41" t="s">
        <v>130</v>
      </c>
      <c r="F55" s="41">
        <v>1</v>
      </c>
      <c r="G55" s="41">
        <v>2</v>
      </c>
      <c r="H55" s="41">
        <v>2</v>
      </c>
      <c r="I55" s="41">
        <v>2</v>
      </c>
      <c r="J55" s="41">
        <v>2</v>
      </c>
    </row>
    <row r="56" spans="1:10" s="38" customFormat="1" ht="66">
      <c r="A56" s="41" t="s">
        <v>2118</v>
      </c>
      <c r="B56" s="41" t="s">
        <v>2119</v>
      </c>
      <c r="C56" s="41">
        <v>38485788</v>
      </c>
      <c r="D56" s="41" t="s">
        <v>103</v>
      </c>
      <c r="E56" s="41" t="s">
        <v>2120</v>
      </c>
      <c r="F56" s="41">
        <v>0</v>
      </c>
      <c r="G56" s="41">
        <v>1</v>
      </c>
      <c r="H56" s="41">
        <v>1</v>
      </c>
      <c r="I56" s="41">
        <v>1</v>
      </c>
      <c r="J56" s="41">
        <v>1</v>
      </c>
    </row>
    <row r="57" spans="1:10" s="38" customFormat="1" ht="66">
      <c r="A57" s="41" t="s">
        <v>2121</v>
      </c>
      <c r="B57" s="41" t="s">
        <v>2122</v>
      </c>
      <c r="C57" s="41">
        <v>1982991</v>
      </c>
      <c r="D57" s="41" t="s">
        <v>103</v>
      </c>
      <c r="E57" s="41" t="s">
        <v>2125</v>
      </c>
      <c r="F57" s="41">
        <v>0</v>
      </c>
      <c r="G57" s="41">
        <v>1</v>
      </c>
      <c r="H57" s="41">
        <v>1</v>
      </c>
      <c r="I57" s="41">
        <v>1</v>
      </c>
      <c r="J57" s="41">
        <v>1</v>
      </c>
    </row>
    <row r="58" spans="1:10" s="38" customFormat="1" ht="79.2">
      <c r="A58" s="41" t="s">
        <v>2137</v>
      </c>
      <c r="B58" s="41" t="s">
        <v>2138</v>
      </c>
      <c r="C58" s="41">
        <v>38485879</v>
      </c>
      <c r="D58" s="41" t="s">
        <v>103</v>
      </c>
      <c r="E58" s="41" t="s">
        <v>2139</v>
      </c>
      <c r="F58" s="41">
        <v>0</v>
      </c>
      <c r="G58" s="41">
        <v>0</v>
      </c>
      <c r="H58" s="41">
        <v>0</v>
      </c>
      <c r="I58" s="41">
        <v>1</v>
      </c>
      <c r="J58" s="41">
        <v>1</v>
      </c>
    </row>
    <row r="59" spans="1:10" s="38" customFormat="1" ht="66">
      <c r="A59" s="41" t="s">
        <v>2146</v>
      </c>
      <c r="B59" s="41" t="s">
        <v>2147</v>
      </c>
      <c r="C59" s="41">
        <v>38652480</v>
      </c>
      <c r="D59" s="41" t="s">
        <v>103</v>
      </c>
      <c r="E59" s="41" t="s">
        <v>2150</v>
      </c>
      <c r="F59" s="41">
        <v>0</v>
      </c>
      <c r="G59" s="41">
        <v>1</v>
      </c>
      <c r="H59" s="41">
        <v>1</v>
      </c>
      <c r="I59" s="41">
        <v>2</v>
      </c>
      <c r="J59" s="41">
        <v>2</v>
      </c>
    </row>
    <row r="60" spans="1:10" s="38" customFormat="1" ht="66">
      <c r="A60" s="41" t="s">
        <v>2157</v>
      </c>
      <c r="B60" s="41" t="s">
        <v>2158</v>
      </c>
      <c r="C60" s="41">
        <v>1982778</v>
      </c>
      <c r="D60" s="41" t="s">
        <v>103</v>
      </c>
      <c r="E60" s="41" t="s">
        <v>2162</v>
      </c>
      <c r="F60" s="41">
        <v>0</v>
      </c>
      <c r="G60" s="41">
        <v>2</v>
      </c>
      <c r="H60" s="41">
        <v>2</v>
      </c>
      <c r="I60" s="41">
        <v>2</v>
      </c>
      <c r="J60" s="41">
        <v>2</v>
      </c>
    </row>
    <row r="61" spans="1:10" s="38" customFormat="1" ht="105.6">
      <c r="A61" s="41" t="s">
        <v>2167</v>
      </c>
      <c r="B61" s="41" t="s">
        <v>2168</v>
      </c>
      <c r="C61" s="41">
        <v>37836978</v>
      </c>
      <c r="D61" s="41" t="s">
        <v>133</v>
      </c>
      <c r="E61" s="41" t="s">
        <v>2171</v>
      </c>
      <c r="F61" s="41">
        <v>0</v>
      </c>
      <c r="G61" s="41">
        <v>0</v>
      </c>
      <c r="H61" s="41">
        <v>1</v>
      </c>
      <c r="I61" s="41">
        <v>1</v>
      </c>
      <c r="J61" s="41">
        <v>1</v>
      </c>
    </row>
    <row r="62" spans="1:10" s="38" customFormat="1" ht="92.4">
      <c r="A62" s="41" t="s">
        <v>2177</v>
      </c>
      <c r="B62" s="41" t="s">
        <v>2178</v>
      </c>
      <c r="C62" s="41">
        <v>41493020</v>
      </c>
      <c r="D62" s="41" t="s">
        <v>133</v>
      </c>
      <c r="E62" s="41" t="s">
        <v>2182</v>
      </c>
      <c r="F62" s="41">
        <v>0</v>
      </c>
      <c r="G62" s="41">
        <v>0</v>
      </c>
      <c r="H62" s="41">
        <v>1</v>
      </c>
      <c r="I62" s="41">
        <v>1</v>
      </c>
      <c r="J62" s="41">
        <v>1</v>
      </c>
    </row>
    <row r="63" spans="1:10" s="38" customFormat="1" ht="105.6">
      <c r="A63" s="41" t="s">
        <v>2186</v>
      </c>
      <c r="B63" s="41" t="s">
        <v>2187</v>
      </c>
      <c r="C63" s="41">
        <v>37870916</v>
      </c>
      <c r="D63" s="41" t="s">
        <v>133</v>
      </c>
      <c r="E63" s="41" t="s">
        <v>135</v>
      </c>
      <c r="F63" s="41">
        <v>0</v>
      </c>
      <c r="G63" s="41">
        <v>0</v>
      </c>
      <c r="H63" s="41">
        <v>2</v>
      </c>
      <c r="I63" s="41">
        <v>2</v>
      </c>
      <c r="J63" s="41">
        <v>2</v>
      </c>
    </row>
    <row r="64" spans="1:10" s="38" customFormat="1" ht="92.4">
      <c r="A64" s="41" t="s">
        <v>2200</v>
      </c>
      <c r="B64" s="41" t="s">
        <v>2201</v>
      </c>
      <c r="C64" s="41">
        <v>37677106</v>
      </c>
      <c r="D64" s="41" t="s">
        <v>133</v>
      </c>
      <c r="E64" s="41" t="s">
        <v>139</v>
      </c>
      <c r="F64" s="41">
        <v>0</v>
      </c>
      <c r="G64" s="41">
        <v>0</v>
      </c>
      <c r="H64" s="41">
        <v>2</v>
      </c>
      <c r="I64" s="41">
        <v>2</v>
      </c>
      <c r="J64" s="41">
        <v>2</v>
      </c>
    </row>
    <row r="65" spans="1:10" s="38" customFormat="1" ht="79.2">
      <c r="A65" s="41" t="s">
        <v>2207</v>
      </c>
      <c r="B65" s="41" t="s">
        <v>2208</v>
      </c>
      <c r="C65" s="41">
        <v>37871459</v>
      </c>
      <c r="D65" s="41" t="s">
        <v>133</v>
      </c>
      <c r="E65" s="41" t="s">
        <v>2211</v>
      </c>
      <c r="F65" s="41">
        <v>0</v>
      </c>
      <c r="G65" s="41">
        <v>0</v>
      </c>
      <c r="H65" s="41">
        <v>1</v>
      </c>
      <c r="I65" s="41">
        <v>1</v>
      </c>
      <c r="J65" s="41">
        <v>1</v>
      </c>
    </row>
    <row r="66" spans="1:10" s="38" customFormat="1" ht="79.2">
      <c r="A66" s="41" t="s">
        <v>2212</v>
      </c>
      <c r="B66" s="41" t="s">
        <v>2213</v>
      </c>
      <c r="C66" s="41">
        <v>37834197</v>
      </c>
      <c r="D66" s="41" t="s">
        <v>133</v>
      </c>
      <c r="E66" s="41" t="s">
        <v>143</v>
      </c>
      <c r="F66" s="41">
        <v>0</v>
      </c>
      <c r="G66" s="41">
        <v>0</v>
      </c>
      <c r="H66" s="41">
        <v>2</v>
      </c>
      <c r="I66" s="41">
        <v>2</v>
      </c>
      <c r="J66" s="41">
        <v>2</v>
      </c>
    </row>
    <row r="67" spans="1:10" s="38" customFormat="1" ht="79.2">
      <c r="A67" s="41" t="s">
        <v>2228</v>
      </c>
      <c r="B67" s="41" t="s">
        <v>2229</v>
      </c>
      <c r="C67" s="41">
        <v>37899757</v>
      </c>
      <c r="D67" s="41" t="s">
        <v>133</v>
      </c>
      <c r="E67" s="41" t="s">
        <v>147</v>
      </c>
      <c r="F67" s="41">
        <v>0</v>
      </c>
      <c r="G67" s="41">
        <v>0</v>
      </c>
      <c r="H67" s="41">
        <v>3</v>
      </c>
      <c r="I67" s="41">
        <v>3</v>
      </c>
      <c r="J67" s="41">
        <v>3</v>
      </c>
    </row>
    <row r="68" spans="1:10" s="38" customFormat="1" ht="92.4">
      <c r="A68" s="41" t="s">
        <v>2230</v>
      </c>
      <c r="B68" s="41" t="s">
        <v>2231</v>
      </c>
      <c r="C68" s="41">
        <v>1985185</v>
      </c>
      <c r="D68" s="41" t="s">
        <v>133</v>
      </c>
      <c r="E68" s="41" t="s">
        <v>2232</v>
      </c>
      <c r="F68" s="41">
        <v>0</v>
      </c>
      <c r="G68" s="41">
        <v>0</v>
      </c>
      <c r="H68" s="41">
        <v>0</v>
      </c>
      <c r="I68" s="41">
        <v>0</v>
      </c>
      <c r="J68" s="41">
        <v>1</v>
      </c>
    </row>
    <row r="69" spans="1:10" s="38" customFormat="1" ht="79.2">
      <c r="A69" s="41" t="s">
        <v>2239</v>
      </c>
      <c r="B69" s="41" t="s">
        <v>2240</v>
      </c>
      <c r="C69" s="41">
        <v>37899778</v>
      </c>
      <c r="D69" s="41" t="s">
        <v>133</v>
      </c>
      <c r="E69" s="41" t="s">
        <v>150</v>
      </c>
      <c r="F69" s="41">
        <v>0</v>
      </c>
      <c r="G69" s="41">
        <v>0</v>
      </c>
      <c r="H69" s="41">
        <v>4</v>
      </c>
      <c r="I69" s="41">
        <v>4</v>
      </c>
      <c r="J69" s="41">
        <v>4</v>
      </c>
    </row>
    <row r="70" spans="1:10" s="38" customFormat="1" ht="79.2">
      <c r="A70" s="41" t="s">
        <v>2251</v>
      </c>
      <c r="B70" s="41" t="s">
        <v>2252</v>
      </c>
      <c r="C70" s="41">
        <v>37899694</v>
      </c>
      <c r="D70" s="41" t="s">
        <v>133</v>
      </c>
      <c r="E70" s="41" t="s">
        <v>153</v>
      </c>
      <c r="F70" s="41">
        <v>1</v>
      </c>
      <c r="G70" s="41">
        <v>1</v>
      </c>
      <c r="H70" s="41">
        <v>2</v>
      </c>
      <c r="I70" s="41">
        <v>2</v>
      </c>
      <c r="J70" s="41">
        <v>2</v>
      </c>
    </row>
    <row r="71" spans="1:10" s="38" customFormat="1" ht="79.2">
      <c r="A71" s="41" t="s">
        <v>2257</v>
      </c>
      <c r="B71" s="41" t="s">
        <v>2258</v>
      </c>
      <c r="C71" s="41">
        <v>37899715</v>
      </c>
      <c r="D71" s="41" t="s">
        <v>133</v>
      </c>
      <c r="E71" s="41" t="s">
        <v>156</v>
      </c>
      <c r="F71" s="41">
        <v>1</v>
      </c>
      <c r="G71" s="41">
        <v>1</v>
      </c>
      <c r="H71" s="41">
        <v>2</v>
      </c>
      <c r="I71" s="41">
        <v>2</v>
      </c>
      <c r="J71" s="41">
        <v>2</v>
      </c>
    </row>
    <row r="72" spans="1:10" s="38" customFormat="1" ht="79.2">
      <c r="A72" s="41" t="s">
        <v>2275</v>
      </c>
      <c r="B72" s="41" t="s">
        <v>2276</v>
      </c>
      <c r="C72" s="41">
        <v>37899741</v>
      </c>
      <c r="D72" s="41" t="s">
        <v>133</v>
      </c>
      <c r="E72" s="41" t="s">
        <v>159</v>
      </c>
      <c r="F72" s="41">
        <v>0</v>
      </c>
      <c r="G72" s="41">
        <v>0</v>
      </c>
      <c r="H72" s="41">
        <v>3</v>
      </c>
      <c r="I72" s="41">
        <v>3</v>
      </c>
      <c r="J72" s="41">
        <v>3</v>
      </c>
    </row>
    <row r="73" spans="1:10" s="38" customFormat="1" ht="79.2">
      <c r="A73" s="41" t="s">
        <v>2285</v>
      </c>
      <c r="B73" s="41" t="s">
        <v>2286</v>
      </c>
      <c r="C73" s="41">
        <v>37899720</v>
      </c>
      <c r="D73" s="41" t="s">
        <v>133</v>
      </c>
      <c r="E73" s="41" t="s">
        <v>162</v>
      </c>
      <c r="F73" s="41">
        <v>0</v>
      </c>
      <c r="G73" s="41">
        <v>0</v>
      </c>
      <c r="H73" s="41">
        <v>1</v>
      </c>
      <c r="I73" s="41">
        <v>1</v>
      </c>
      <c r="J73" s="41">
        <v>1</v>
      </c>
    </row>
    <row r="74" spans="1:10" s="38" customFormat="1" ht="66">
      <c r="A74" s="41" t="s">
        <v>2289</v>
      </c>
      <c r="B74" s="41" t="s">
        <v>2290</v>
      </c>
      <c r="C74" s="41">
        <v>23935503</v>
      </c>
      <c r="D74" s="41" t="s">
        <v>133</v>
      </c>
      <c r="E74" s="41" t="s">
        <v>2291</v>
      </c>
      <c r="F74" s="41">
        <v>0</v>
      </c>
      <c r="G74" s="41">
        <v>0</v>
      </c>
      <c r="H74" s="41">
        <v>1</v>
      </c>
      <c r="I74" s="41">
        <v>1</v>
      </c>
      <c r="J74" s="41">
        <v>1</v>
      </c>
    </row>
    <row r="75" spans="1:10" s="38" customFormat="1" ht="52.8">
      <c r="A75" s="41" t="s">
        <v>2294</v>
      </c>
      <c r="B75" s="41" t="s">
        <v>2295</v>
      </c>
      <c r="C75" s="41" t="s">
        <v>1604</v>
      </c>
      <c r="D75" s="41" t="s">
        <v>133</v>
      </c>
      <c r="E75" s="41" t="s">
        <v>2296</v>
      </c>
      <c r="F75" s="41">
        <v>0</v>
      </c>
      <c r="G75" s="41">
        <v>0</v>
      </c>
      <c r="H75" s="41">
        <v>1</v>
      </c>
      <c r="I75" s="41">
        <v>1</v>
      </c>
      <c r="J75" s="41">
        <v>1</v>
      </c>
    </row>
    <row r="76" spans="1:10" s="38" customFormat="1" ht="79.2">
      <c r="A76" s="41" t="s">
        <v>2309</v>
      </c>
      <c r="B76" s="41" t="s">
        <v>2310</v>
      </c>
      <c r="C76" s="41">
        <v>37899888</v>
      </c>
      <c r="D76" s="41" t="s">
        <v>133</v>
      </c>
      <c r="E76" s="41" t="s">
        <v>165</v>
      </c>
      <c r="F76" s="41">
        <v>0</v>
      </c>
      <c r="G76" s="41">
        <v>0</v>
      </c>
      <c r="H76" s="41">
        <v>4</v>
      </c>
      <c r="I76" s="41">
        <v>4</v>
      </c>
      <c r="J76" s="41">
        <v>4</v>
      </c>
    </row>
    <row r="77" spans="1:10" s="38" customFormat="1" ht="79.2">
      <c r="A77" s="41" t="s">
        <v>2313</v>
      </c>
      <c r="B77" s="41" t="s">
        <v>2314</v>
      </c>
      <c r="C77" s="41">
        <v>37899872</v>
      </c>
      <c r="D77" s="41" t="s">
        <v>133</v>
      </c>
      <c r="E77" s="41" t="s">
        <v>2317</v>
      </c>
      <c r="F77" s="41">
        <v>0</v>
      </c>
      <c r="G77" s="41">
        <v>0</v>
      </c>
      <c r="H77" s="41">
        <v>3</v>
      </c>
      <c r="I77" s="41">
        <v>3</v>
      </c>
      <c r="J77" s="41">
        <v>3</v>
      </c>
    </row>
    <row r="78" spans="1:10" s="38" customFormat="1" ht="79.2">
      <c r="A78" s="41" t="s">
        <v>2325</v>
      </c>
      <c r="B78" s="41" t="s">
        <v>2326</v>
      </c>
      <c r="C78" s="41">
        <v>37899736</v>
      </c>
      <c r="D78" s="41" t="s">
        <v>133</v>
      </c>
      <c r="E78" s="41" t="s">
        <v>168</v>
      </c>
      <c r="F78" s="41">
        <v>0</v>
      </c>
      <c r="G78" s="41">
        <v>0</v>
      </c>
      <c r="H78" s="41">
        <v>3</v>
      </c>
      <c r="I78" s="41">
        <v>3</v>
      </c>
      <c r="J78" s="41">
        <v>3</v>
      </c>
    </row>
    <row r="79" spans="1:10" s="38" customFormat="1" ht="79.2">
      <c r="A79" s="41" t="s">
        <v>2335</v>
      </c>
      <c r="B79" s="41" t="s">
        <v>2336</v>
      </c>
      <c r="C79" s="41">
        <v>37899708</v>
      </c>
      <c r="D79" s="41" t="s">
        <v>133</v>
      </c>
      <c r="E79" s="41" t="s">
        <v>171</v>
      </c>
      <c r="F79" s="41">
        <v>0</v>
      </c>
      <c r="G79" s="41">
        <v>0</v>
      </c>
      <c r="H79" s="41">
        <v>3</v>
      </c>
      <c r="I79" s="41">
        <v>3</v>
      </c>
      <c r="J79" s="41">
        <v>3</v>
      </c>
    </row>
    <row r="80" spans="1:10" s="38" customFormat="1" ht="79.2">
      <c r="A80" s="41" t="s">
        <v>2339</v>
      </c>
      <c r="B80" s="41" t="s">
        <v>2340</v>
      </c>
      <c r="C80" s="41">
        <v>37899673</v>
      </c>
      <c r="D80" s="41" t="s">
        <v>133</v>
      </c>
      <c r="E80" s="41" t="s">
        <v>174</v>
      </c>
      <c r="F80" s="41">
        <v>1</v>
      </c>
      <c r="G80" s="41">
        <v>1</v>
      </c>
      <c r="H80" s="41">
        <v>3</v>
      </c>
      <c r="I80" s="41">
        <v>3</v>
      </c>
      <c r="J80" s="41">
        <v>3</v>
      </c>
    </row>
    <row r="81" spans="1:10" s="38" customFormat="1" ht="66">
      <c r="A81" s="41" t="s">
        <v>2343</v>
      </c>
      <c r="B81" s="41" t="s">
        <v>2344</v>
      </c>
      <c r="C81" s="41">
        <v>39336307</v>
      </c>
      <c r="D81" s="41" t="s">
        <v>133</v>
      </c>
      <c r="E81" s="41" t="s">
        <v>2345</v>
      </c>
      <c r="F81" s="41">
        <v>0</v>
      </c>
      <c r="G81" s="41">
        <v>0</v>
      </c>
      <c r="H81" s="41">
        <v>1</v>
      </c>
      <c r="I81" s="41">
        <v>1</v>
      </c>
      <c r="J81" s="41">
        <v>1</v>
      </c>
    </row>
    <row r="82" spans="1:10" s="38" customFormat="1" ht="79.2">
      <c r="A82" s="41" t="s">
        <v>2360</v>
      </c>
      <c r="B82" s="41" t="s">
        <v>2280</v>
      </c>
      <c r="C82" s="41">
        <v>37899762</v>
      </c>
      <c r="D82" s="41" t="s">
        <v>133</v>
      </c>
      <c r="E82" s="41" t="s">
        <v>177</v>
      </c>
      <c r="F82" s="41">
        <v>1</v>
      </c>
      <c r="G82" s="41">
        <v>1</v>
      </c>
      <c r="H82" s="41">
        <v>2</v>
      </c>
      <c r="I82" s="41">
        <v>2</v>
      </c>
      <c r="J82" s="41">
        <v>2</v>
      </c>
    </row>
    <row r="83" spans="1:10" s="38" customFormat="1" ht="66">
      <c r="A83" s="41" t="s">
        <v>2380</v>
      </c>
      <c r="B83" s="41" t="s">
        <v>2381</v>
      </c>
      <c r="C83" s="41">
        <v>41906974</v>
      </c>
      <c r="D83" s="41" t="s">
        <v>133</v>
      </c>
      <c r="E83" s="41" t="s">
        <v>2384</v>
      </c>
      <c r="F83" s="41">
        <v>0</v>
      </c>
      <c r="G83" s="41">
        <v>0</v>
      </c>
      <c r="H83" s="41">
        <v>2</v>
      </c>
      <c r="I83" s="41">
        <v>2</v>
      </c>
      <c r="J83" s="41">
        <v>2</v>
      </c>
    </row>
    <row r="84" spans="1:10" s="38" customFormat="1" ht="92.4">
      <c r="A84" s="41" t="s">
        <v>2385</v>
      </c>
      <c r="B84" s="41" t="s">
        <v>2386</v>
      </c>
      <c r="C84" s="41">
        <v>13470061</v>
      </c>
      <c r="D84" s="41" t="s">
        <v>133</v>
      </c>
      <c r="E84" s="41" t="s">
        <v>2390</v>
      </c>
      <c r="F84" s="41">
        <v>0</v>
      </c>
      <c r="G84" s="41">
        <v>0</v>
      </c>
      <c r="H84" s="41">
        <v>1</v>
      </c>
      <c r="I84" s="41">
        <v>1</v>
      </c>
      <c r="J84" s="41">
        <v>1</v>
      </c>
    </row>
    <row r="85" spans="1:10" s="38" customFormat="1" ht="66">
      <c r="A85" s="41" t="s">
        <v>2413</v>
      </c>
      <c r="B85" s="41" t="s">
        <v>2405</v>
      </c>
      <c r="C85" s="41">
        <v>37906528</v>
      </c>
      <c r="D85" s="41" t="s">
        <v>133</v>
      </c>
      <c r="E85" s="41" t="s">
        <v>2408</v>
      </c>
      <c r="F85" s="41">
        <v>0</v>
      </c>
      <c r="G85" s="41">
        <v>0</v>
      </c>
      <c r="H85" s="41">
        <v>2</v>
      </c>
      <c r="I85" s="41">
        <v>2</v>
      </c>
      <c r="J85" s="41">
        <v>2</v>
      </c>
    </row>
    <row r="86" spans="1:10" s="38" customFormat="1" ht="66">
      <c r="A86" s="41" t="s">
        <v>2416</v>
      </c>
      <c r="B86" s="41" t="s">
        <v>2403</v>
      </c>
      <c r="C86" s="41">
        <v>37906491</v>
      </c>
      <c r="D86" s="41" t="s">
        <v>133</v>
      </c>
      <c r="E86" s="41" t="s">
        <v>180</v>
      </c>
      <c r="F86" s="41">
        <v>0</v>
      </c>
      <c r="G86" s="41">
        <v>0</v>
      </c>
      <c r="H86" s="41">
        <v>2</v>
      </c>
      <c r="I86" s="41">
        <v>2</v>
      </c>
      <c r="J86" s="41">
        <v>2</v>
      </c>
    </row>
    <row r="87" spans="1:10" s="38" customFormat="1" ht="66">
      <c r="A87" s="41" t="s">
        <v>2461</v>
      </c>
      <c r="B87" s="41" t="s">
        <v>2462</v>
      </c>
      <c r="C87" s="41">
        <v>37862114</v>
      </c>
      <c r="D87" s="41" t="s">
        <v>133</v>
      </c>
      <c r="E87" s="41" t="s">
        <v>184</v>
      </c>
      <c r="F87" s="41">
        <v>0</v>
      </c>
      <c r="G87" s="41">
        <v>0</v>
      </c>
      <c r="H87" s="41">
        <v>2</v>
      </c>
      <c r="I87" s="41">
        <v>2</v>
      </c>
      <c r="J87" s="41">
        <v>2</v>
      </c>
    </row>
    <row r="88" spans="1:10" s="38" customFormat="1" ht="79.2">
      <c r="A88" s="41" t="s">
        <v>2467</v>
      </c>
      <c r="B88" s="41" t="s">
        <v>2468</v>
      </c>
      <c r="C88" s="41">
        <v>1985989</v>
      </c>
      <c r="D88" s="41" t="s">
        <v>133</v>
      </c>
      <c r="E88" s="41" t="s">
        <v>2469</v>
      </c>
      <c r="F88" s="41">
        <v>0</v>
      </c>
      <c r="G88" s="41">
        <v>0</v>
      </c>
      <c r="H88" s="41">
        <v>0</v>
      </c>
      <c r="I88" s="41">
        <v>0</v>
      </c>
      <c r="J88" s="41">
        <v>1</v>
      </c>
    </row>
    <row r="89" spans="1:10" s="38" customFormat="1" ht="66">
      <c r="A89" s="41" t="s">
        <v>2470</v>
      </c>
      <c r="B89" s="41" t="s">
        <v>2471</v>
      </c>
      <c r="C89" s="41">
        <v>37861807</v>
      </c>
      <c r="D89" s="41" t="s">
        <v>133</v>
      </c>
      <c r="E89" s="41" t="s">
        <v>187</v>
      </c>
      <c r="F89" s="41">
        <v>1</v>
      </c>
      <c r="G89" s="41">
        <v>1</v>
      </c>
      <c r="H89" s="41">
        <v>2</v>
      </c>
      <c r="I89" s="41">
        <v>2</v>
      </c>
      <c r="J89" s="41">
        <v>2</v>
      </c>
    </row>
    <row r="90" spans="1:10" s="38" customFormat="1" ht="66">
      <c r="A90" s="41" t="s">
        <v>2474</v>
      </c>
      <c r="B90" s="41" t="s">
        <v>2475</v>
      </c>
      <c r="C90" s="41">
        <v>37861791</v>
      </c>
      <c r="D90" s="41" t="s">
        <v>133</v>
      </c>
      <c r="E90" s="41" t="s">
        <v>190</v>
      </c>
      <c r="F90" s="41">
        <v>0</v>
      </c>
      <c r="G90" s="41">
        <v>0</v>
      </c>
      <c r="H90" s="41">
        <v>2</v>
      </c>
      <c r="I90" s="41">
        <v>2</v>
      </c>
      <c r="J90" s="41">
        <v>2</v>
      </c>
    </row>
    <row r="91" spans="1:10" s="38" customFormat="1" ht="66">
      <c r="A91" s="41" t="s">
        <v>2522</v>
      </c>
      <c r="B91" s="41" t="s">
        <v>2523</v>
      </c>
      <c r="C91" s="41">
        <v>37861828</v>
      </c>
      <c r="D91" s="41" t="s">
        <v>133</v>
      </c>
      <c r="E91" s="41" t="s">
        <v>193</v>
      </c>
      <c r="F91" s="41">
        <v>0</v>
      </c>
      <c r="G91" s="41">
        <v>0</v>
      </c>
      <c r="H91" s="41">
        <v>2</v>
      </c>
      <c r="I91" s="41">
        <v>2</v>
      </c>
      <c r="J91" s="41">
        <v>2</v>
      </c>
    </row>
    <row r="92" spans="1:10" s="38" customFormat="1" ht="66">
      <c r="A92" s="41" t="s">
        <v>2530</v>
      </c>
      <c r="B92" s="41" t="s">
        <v>2531</v>
      </c>
      <c r="C92" s="41">
        <v>37862122</v>
      </c>
      <c r="D92" s="41" t="s">
        <v>133</v>
      </c>
      <c r="E92" s="41" t="s">
        <v>196</v>
      </c>
      <c r="F92" s="41">
        <v>0</v>
      </c>
      <c r="G92" s="41">
        <v>0</v>
      </c>
      <c r="H92" s="41">
        <v>2</v>
      </c>
      <c r="I92" s="41">
        <v>2</v>
      </c>
      <c r="J92" s="41">
        <v>2</v>
      </c>
    </row>
    <row r="93" spans="1:10" s="38" customFormat="1" ht="66">
      <c r="A93" s="41" t="s">
        <v>2540</v>
      </c>
      <c r="B93" s="41" t="s">
        <v>2541</v>
      </c>
      <c r="C93" s="41">
        <v>37862093</v>
      </c>
      <c r="D93" s="41" t="s">
        <v>133</v>
      </c>
      <c r="E93" s="41" t="s">
        <v>199</v>
      </c>
      <c r="F93" s="41">
        <v>1</v>
      </c>
      <c r="G93" s="41">
        <v>1</v>
      </c>
      <c r="H93" s="41">
        <v>2</v>
      </c>
      <c r="I93" s="41">
        <v>2</v>
      </c>
      <c r="J93" s="41">
        <v>2</v>
      </c>
    </row>
    <row r="94" spans="1:10" s="38" customFormat="1" ht="66">
      <c r="A94" s="41" t="s">
        <v>2552</v>
      </c>
      <c r="B94" s="41" t="s">
        <v>2553</v>
      </c>
      <c r="C94" s="41">
        <v>37862109</v>
      </c>
      <c r="D94" s="41" t="s">
        <v>133</v>
      </c>
      <c r="E94" s="41" t="s">
        <v>202</v>
      </c>
      <c r="F94" s="41">
        <v>1</v>
      </c>
      <c r="G94" s="41">
        <v>1</v>
      </c>
      <c r="H94" s="41">
        <v>2</v>
      </c>
      <c r="I94" s="41">
        <v>2</v>
      </c>
      <c r="J94" s="41">
        <v>2</v>
      </c>
    </row>
    <row r="95" spans="1:10" s="38" customFormat="1" ht="79.2">
      <c r="A95" s="41" t="s">
        <v>2558</v>
      </c>
      <c r="B95" s="41" t="s">
        <v>2559</v>
      </c>
      <c r="C95" s="41">
        <v>41698415</v>
      </c>
      <c r="D95" s="41" t="s">
        <v>133</v>
      </c>
      <c r="E95" s="41" t="s">
        <v>204</v>
      </c>
      <c r="F95" s="41">
        <v>0</v>
      </c>
      <c r="G95" s="41">
        <v>0</v>
      </c>
      <c r="H95" s="41">
        <v>1</v>
      </c>
      <c r="I95" s="41">
        <v>1</v>
      </c>
      <c r="J95" s="41">
        <v>1</v>
      </c>
    </row>
    <row r="96" spans="1:10" s="38" customFormat="1" ht="105.6">
      <c r="A96" s="41" t="s">
        <v>2568</v>
      </c>
      <c r="B96" s="41" t="s">
        <v>2569</v>
      </c>
      <c r="C96" s="41">
        <v>37555384</v>
      </c>
      <c r="D96" s="41" t="s">
        <v>133</v>
      </c>
      <c r="E96" s="41" t="s">
        <v>208</v>
      </c>
      <c r="F96" s="41">
        <v>0</v>
      </c>
      <c r="G96" s="41">
        <v>0</v>
      </c>
      <c r="H96" s="41">
        <v>1</v>
      </c>
      <c r="I96" s="41">
        <v>1</v>
      </c>
      <c r="J96" s="41">
        <v>1</v>
      </c>
    </row>
    <row r="97" spans="1:10" s="38" customFormat="1" ht="66">
      <c r="A97" s="41" t="s">
        <v>2572</v>
      </c>
      <c r="B97" s="41" t="s">
        <v>2573</v>
      </c>
      <c r="C97" s="41">
        <v>37643585</v>
      </c>
      <c r="D97" s="41" t="s">
        <v>133</v>
      </c>
      <c r="E97" s="41" t="s">
        <v>212</v>
      </c>
      <c r="F97" s="41">
        <v>0</v>
      </c>
      <c r="G97" s="41">
        <v>0</v>
      </c>
      <c r="H97" s="41">
        <v>2</v>
      </c>
      <c r="I97" s="41">
        <v>2</v>
      </c>
      <c r="J97" s="41">
        <v>2</v>
      </c>
    </row>
    <row r="98" spans="1:10" s="38" customFormat="1" ht="79.2">
      <c r="A98" s="41" t="s">
        <v>2580</v>
      </c>
      <c r="B98" s="41" t="s">
        <v>2581</v>
      </c>
      <c r="C98" s="41">
        <v>37908965</v>
      </c>
      <c r="D98" s="41" t="s">
        <v>133</v>
      </c>
      <c r="E98" s="41" t="s">
        <v>2579</v>
      </c>
      <c r="F98" s="41">
        <v>0</v>
      </c>
      <c r="G98" s="41">
        <v>0</v>
      </c>
      <c r="H98" s="41">
        <v>1</v>
      </c>
      <c r="I98" s="41">
        <v>1</v>
      </c>
      <c r="J98" s="41">
        <v>1</v>
      </c>
    </row>
    <row r="99" spans="1:10" s="38" customFormat="1" ht="79.2">
      <c r="A99" s="41" t="s">
        <v>2593</v>
      </c>
      <c r="B99" s="41" t="s">
        <v>2594</v>
      </c>
      <c r="C99" s="41">
        <v>37837203</v>
      </c>
      <c r="D99" s="41" t="s">
        <v>133</v>
      </c>
      <c r="E99" s="41" t="s">
        <v>216</v>
      </c>
      <c r="F99" s="41">
        <v>0</v>
      </c>
      <c r="G99" s="41">
        <v>0</v>
      </c>
      <c r="H99" s="41">
        <v>3</v>
      </c>
      <c r="I99" s="41">
        <v>3</v>
      </c>
      <c r="J99" s="41">
        <v>3</v>
      </c>
    </row>
    <row r="100" spans="1:10" s="38" customFormat="1" ht="79.2">
      <c r="A100" s="41" t="s">
        <v>2608</v>
      </c>
      <c r="B100" s="41" t="s">
        <v>2609</v>
      </c>
      <c r="C100" s="41">
        <v>36721693</v>
      </c>
      <c r="D100" s="41" t="s">
        <v>133</v>
      </c>
      <c r="E100" s="41" t="s">
        <v>220</v>
      </c>
      <c r="F100" s="41">
        <v>0</v>
      </c>
      <c r="G100" s="41">
        <v>0</v>
      </c>
      <c r="H100" s="41">
        <v>1</v>
      </c>
      <c r="I100" s="41">
        <v>1</v>
      </c>
      <c r="J100" s="41">
        <v>1</v>
      </c>
    </row>
    <row r="101" spans="1:10" s="38" customFormat="1" ht="66">
      <c r="A101" s="41" t="s">
        <v>2616</v>
      </c>
      <c r="B101" s="41" t="s">
        <v>2611</v>
      </c>
      <c r="C101" s="41">
        <v>37734221</v>
      </c>
      <c r="D101" s="41" t="s">
        <v>133</v>
      </c>
      <c r="E101" s="41" t="s">
        <v>224</v>
      </c>
      <c r="F101" s="41">
        <v>0</v>
      </c>
      <c r="G101" s="41">
        <v>0</v>
      </c>
      <c r="H101" s="41">
        <v>2</v>
      </c>
      <c r="I101" s="41">
        <v>2</v>
      </c>
      <c r="J101" s="41">
        <v>2</v>
      </c>
    </row>
    <row r="102" spans="1:10" s="38" customFormat="1" ht="105.6">
      <c r="A102" s="41" t="s">
        <v>2619</v>
      </c>
      <c r="B102" s="41" t="s">
        <v>2620</v>
      </c>
      <c r="C102" s="41">
        <v>41014140</v>
      </c>
      <c r="D102" s="41" t="s">
        <v>133</v>
      </c>
      <c r="E102" s="41" t="s">
        <v>2623</v>
      </c>
      <c r="F102" s="41">
        <v>0</v>
      </c>
      <c r="G102" s="41">
        <v>0</v>
      </c>
      <c r="H102" s="41">
        <v>1</v>
      </c>
      <c r="I102" s="41">
        <v>1</v>
      </c>
      <c r="J102" s="41">
        <v>1</v>
      </c>
    </row>
    <row r="103" spans="1:10" s="38" customFormat="1" ht="79.2">
      <c r="A103" s="41" t="s">
        <v>2628</v>
      </c>
      <c r="B103" s="41" t="s">
        <v>2629</v>
      </c>
      <c r="C103" s="41">
        <v>36723287</v>
      </c>
      <c r="D103" s="41" t="s">
        <v>133</v>
      </c>
      <c r="E103" s="41" t="s">
        <v>228</v>
      </c>
      <c r="F103" s="41">
        <v>0</v>
      </c>
      <c r="G103" s="41">
        <v>0</v>
      </c>
      <c r="H103" s="41">
        <v>2</v>
      </c>
      <c r="I103" s="41">
        <v>2</v>
      </c>
      <c r="J103" s="41">
        <v>2</v>
      </c>
    </row>
    <row r="104" spans="1:10" s="38" customFormat="1" ht="79.2">
      <c r="A104" s="41" t="s">
        <v>2632</v>
      </c>
      <c r="B104" s="41" t="s">
        <v>2633</v>
      </c>
      <c r="C104" s="41">
        <v>37735597</v>
      </c>
      <c r="D104" s="41" t="s">
        <v>133</v>
      </c>
      <c r="E104" s="41" t="s">
        <v>232</v>
      </c>
      <c r="F104" s="41">
        <v>2</v>
      </c>
      <c r="G104" s="41">
        <v>2</v>
      </c>
      <c r="H104" s="41">
        <v>3</v>
      </c>
      <c r="I104" s="41">
        <v>3</v>
      </c>
      <c r="J104" s="41">
        <v>3</v>
      </c>
    </row>
    <row r="105" spans="1:10" s="38" customFormat="1" ht="92.4">
      <c r="A105" s="41" t="s">
        <v>2642</v>
      </c>
      <c r="B105" s="41" t="s">
        <v>2635</v>
      </c>
      <c r="C105" s="41">
        <v>37735655</v>
      </c>
      <c r="D105" s="41" t="s">
        <v>133</v>
      </c>
      <c r="E105" s="41" t="s">
        <v>2637</v>
      </c>
      <c r="F105" s="41">
        <v>0</v>
      </c>
      <c r="G105" s="41">
        <v>0</v>
      </c>
      <c r="H105" s="41">
        <v>1</v>
      </c>
      <c r="I105" s="41">
        <v>1</v>
      </c>
      <c r="J105" s="41">
        <v>1</v>
      </c>
    </row>
    <row r="106" spans="1:10" s="38" customFormat="1" ht="66">
      <c r="A106" s="41" t="s">
        <v>2650</v>
      </c>
      <c r="B106" s="41" t="s">
        <v>2651</v>
      </c>
      <c r="C106" s="41">
        <v>37804885</v>
      </c>
      <c r="D106" s="41" t="s">
        <v>133</v>
      </c>
      <c r="E106" s="41" t="s">
        <v>236</v>
      </c>
      <c r="F106" s="41">
        <v>0</v>
      </c>
      <c r="G106" s="41">
        <v>0</v>
      </c>
      <c r="H106" s="41">
        <v>2</v>
      </c>
      <c r="I106" s="41">
        <v>2</v>
      </c>
      <c r="J106" s="41">
        <v>2</v>
      </c>
    </row>
    <row r="107" spans="1:10" s="38" customFormat="1" ht="92.4">
      <c r="A107" s="41" t="s">
        <v>2652</v>
      </c>
      <c r="B107" s="41" t="s">
        <v>2653</v>
      </c>
      <c r="C107" s="41">
        <v>37320232</v>
      </c>
      <c r="D107" s="41" t="s">
        <v>133</v>
      </c>
      <c r="E107" s="41" t="s">
        <v>2656</v>
      </c>
      <c r="F107" s="41">
        <v>0</v>
      </c>
      <c r="G107" s="41">
        <v>0</v>
      </c>
      <c r="H107" s="41">
        <v>2</v>
      </c>
      <c r="I107" s="41">
        <v>2</v>
      </c>
      <c r="J107" s="41">
        <v>2</v>
      </c>
    </row>
    <row r="108" spans="1:10" s="38" customFormat="1" ht="92.4">
      <c r="A108" s="41" t="s">
        <v>2664</v>
      </c>
      <c r="B108" s="41" t="s">
        <v>2665</v>
      </c>
      <c r="C108" s="41">
        <v>36725368</v>
      </c>
      <c r="D108" s="41" t="s">
        <v>133</v>
      </c>
      <c r="E108" s="41" t="s">
        <v>2663</v>
      </c>
      <c r="F108" s="41">
        <v>0</v>
      </c>
      <c r="G108" s="41">
        <v>0</v>
      </c>
      <c r="H108" s="41">
        <v>2</v>
      </c>
      <c r="I108" s="41">
        <v>2</v>
      </c>
      <c r="J108" s="41">
        <v>2</v>
      </c>
    </row>
    <row r="109" spans="1:10" s="38" customFormat="1" ht="92.4">
      <c r="A109" s="41" t="s">
        <v>2673</v>
      </c>
      <c r="B109" s="41" t="s">
        <v>2674</v>
      </c>
      <c r="C109" s="41">
        <v>37865549</v>
      </c>
      <c r="D109" s="41" t="s">
        <v>133</v>
      </c>
      <c r="E109" s="41" t="s">
        <v>2677</v>
      </c>
      <c r="F109" s="41">
        <v>0</v>
      </c>
      <c r="G109" s="41">
        <v>0</v>
      </c>
      <c r="H109" s="41">
        <v>1</v>
      </c>
      <c r="I109" s="41">
        <v>1</v>
      </c>
      <c r="J109" s="41">
        <v>1</v>
      </c>
    </row>
    <row r="110" spans="1:10" s="38" customFormat="1" ht="79.2">
      <c r="A110" s="41" t="s">
        <v>2685</v>
      </c>
      <c r="B110" s="41" t="s">
        <v>2686</v>
      </c>
      <c r="C110" s="41">
        <v>37691403</v>
      </c>
      <c r="D110" s="41" t="s">
        <v>133</v>
      </c>
      <c r="E110" s="41" t="s">
        <v>2684</v>
      </c>
      <c r="F110" s="41">
        <v>0</v>
      </c>
      <c r="G110" s="41">
        <v>0</v>
      </c>
      <c r="H110" s="41">
        <v>2</v>
      </c>
      <c r="I110" s="41">
        <v>2</v>
      </c>
      <c r="J110" s="41">
        <v>2</v>
      </c>
    </row>
    <row r="111" spans="1:10" s="38" customFormat="1" ht="79.2">
      <c r="A111" s="41" t="s">
        <v>2689</v>
      </c>
      <c r="B111" s="41" t="s">
        <v>2690</v>
      </c>
      <c r="C111" s="41">
        <v>37004278</v>
      </c>
      <c r="D111" s="41" t="s">
        <v>133</v>
      </c>
      <c r="E111" s="41" t="s">
        <v>2693</v>
      </c>
      <c r="F111" s="41">
        <v>0</v>
      </c>
      <c r="G111" s="41">
        <v>0</v>
      </c>
      <c r="H111" s="41">
        <v>1</v>
      </c>
      <c r="I111" s="41">
        <v>1</v>
      </c>
      <c r="J111" s="41">
        <v>1</v>
      </c>
    </row>
    <row r="112" spans="1:10" s="38" customFormat="1" ht="17.25" customHeight="1">
      <c r="A112" s="41"/>
      <c r="B112" s="45" t="s">
        <v>2699</v>
      </c>
      <c r="C112" s="42">
        <v>43969349</v>
      </c>
      <c r="D112" s="41" t="s">
        <v>133</v>
      </c>
      <c r="E112" s="45" t="s">
        <v>2700</v>
      </c>
      <c r="F112" s="41">
        <v>0</v>
      </c>
      <c r="G112" s="41">
        <v>0</v>
      </c>
      <c r="H112" s="41">
        <v>0</v>
      </c>
      <c r="I112" s="41">
        <v>1</v>
      </c>
      <c r="J112" s="41">
        <v>1</v>
      </c>
    </row>
    <row r="113" spans="1:10" s="38" customFormat="1" ht="66">
      <c r="A113" s="41" t="s">
        <v>2701</v>
      </c>
      <c r="B113" s="41" t="s">
        <v>2702</v>
      </c>
      <c r="C113" s="41">
        <v>37741878</v>
      </c>
      <c r="D113" s="41" t="s">
        <v>133</v>
      </c>
      <c r="E113" s="41" t="s">
        <v>2706</v>
      </c>
      <c r="F113" s="41">
        <v>0</v>
      </c>
      <c r="G113" s="41">
        <v>0</v>
      </c>
      <c r="H113" s="41">
        <v>1</v>
      </c>
      <c r="I113" s="41">
        <v>1</v>
      </c>
      <c r="J113" s="41">
        <v>1</v>
      </c>
    </row>
    <row r="114" spans="1:10" s="38" customFormat="1" ht="92.4">
      <c r="A114" s="41" t="s">
        <v>2710</v>
      </c>
      <c r="B114" s="41" t="s">
        <v>2711</v>
      </c>
      <c r="C114" s="41">
        <v>1111701</v>
      </c>
      <c r="D114" s="41" t="s">
        <v>133</v>
      </c>
      <c r="E114" s="41" t="s">
        <v>2712</v>
      </c>
      <c r="F114" s="41">
        <v>0</v>
      </c>
      <c r="G114" s="41">
        <v>0</v>
      </c>
      <c r="H114" s="41">
        <v>2</v>
      </c>
      <c r="I114" s="41">
        <v>2</v>
      </c>
      <c r="J114" s="41">
        <v>2</v>
      </c>
    </row>
    <row r="115" spans="1:10" s="38" customFormat="1" ht="105.6">
      <c r="A115" s="41" t="s">
        <v>2721</v>
      </c>
      <c r="B115" s="41" t="s">
        <v>2722</v>
      </c>
      <c r="C115" s="41">
        <v>37916075</v>
      </c>
      <c r="D115" s="41" t="s">
        <v>133</v>
      </c>
      <c r="E115" s="41" t="s">
        <v>2725</v>
      </c>
      <c r="F115" s="41">
        <v>0</v>
      </c>
      <c r="G115" s="41">
        <v>0</v>
      </c>
      <c r="H115" s="41">
        <v>2</v>
      </c>
      <c r="I115" s="41">
        <v>2</v>
      </c>
      <c r="J115" s="41">
        <v>2</v>
      </c>
    </row>
    <row r="116" spans="1:10" s="38" customFormat="1" ht="92.4">
      <c r="A116" s="41" t="s">
        <v>2729</v>
      </c>
      <c r="B116" s="41" t="s">
        <v>2730</v>
      </c>
      <c r="C116" s="41">
        <v>37789087</v>
      </c>
      <c r="D116" s="41" t="s">
        <v>133</v>
      </c>
      <c r="E116" s="41" t="s">
        <v>243</v>
      </c>
      <c r="F116" s="41">
        <v>0</v>
      </c>
      <c r="G116" s="41">
        <v>0</v>
      </c>
      <c r="H116" s="41">
        <v>1</v>
      </c>
      <c r="I116" s="41">
        <v>1</v>
      </c>
      <c r="J116" s="41">
        <v>1</v>
      </c>
    </row>
    <row r="117" spans="1:10" s="38" customFormat="1" ht="105.6">
      <c r="A117" s="41" t="s">
        <v>2733</v>
      </c>
      <c r="B117" s="41" t="s">
        <v>2734</v>
      </c>
      <c r="C117" s="41">
        <v>40359914</v>
      </c>
      <c r="D117" s="41" t="s">
        <v>133</v>
      </c>
      <c r="E117" s="41" t="s">
        <v>2737</v>
      </c>
      <c r="F117" s="41">
        <v>0</v>
      </c>
      <c r="G117" s="41">
        <v>0</v>
      </c>
      <c r="H117" s="41">
        <v>1</v>
      </c>
      <c r="I117" s="41">
        <v>1</v>
      </c>
      <c r="J117" s="41">
        <v>1</v>
      </c>
    </row>
    <row r="118" spans="1:10" s="38" customFormat="1" ht="79.2">
      <c r="A118" s="41" t="s">
        <v>2744</v>
      </c>
      <c r="B118" s="41" t="s">
        <v>2745</v>
      </c>
      <c r="C118" s="41">
        <v>37463503</v>
      </c>
      <c r="D118" s="41" t="s">
        <v>133</v>
      </c>
      <c r="E118" s="41" t="s">
        <v>2743</v>
      </c>
      <c r="F118" s="41">
        <v>0</v>
      </c>
      <c r="G118" s="41">
        <v>0</v>
      </c>
      <c r="H118" s="41">
        <v>1</v>
      </c>
      <c r="I118" s="41">
        <v>1</v>
      </c>
      <c r="J118" s="41">
        <v>1</v>
      </c>
    </row>
    <row r="119" spans="1:10" s="38" customFormat="1" ht="79.2">
      <c r="A119" s="41" t="s">
        <v>2753</v>
      </c>
      <c r="B119" s="41" t="s">
        <v>2754</v>
      </c>
      <c r="C119" s="41">
        <v>36730425</v>
      </c>
      <c r="D119" s="41" t="s">
        <v>133</v>
      </c>
      <c r="E119" s="41" t="s">
        <v>247</v>
      </c>
      <c r="F119" s="41">
        <v>0</v>
      </c>
      <c r="G119" s="41">
        <v>0</v>
      </c>
      <c r="H119" s="41">
        <v>3</v>
      </c>
      <c r="I119" s="41">
        <v>3</v>
      </c>
      <c r="J119" s="41">
        <v>3</v>
      </c>
    </row>
    <row r="120" spans="1:10" s="38" customFormat="1" ht="92.4">
      <c r="A120" s="41" t="s">
        <v>2755</v>
      </c>
      <c r="B120" s="41" t="s">
        <v>2756</v>
      </c>
      <c r="C120" s="41">
        <v>37730625</v>
      </c>
      <c r="D120" s="41" t="s">
        <v>133</v>
      </c>
      <c r="E120" s="41" t="s">
        <v>251</v>
      </c>
      <c r="F120" s="41">
        <v>0</v>
      </c>
      <c r="G120" s="41">
        <v>0</v>
      </c>
      <c r="H120" s="41">
        <v>1</v>
      </c>
      <c r="I120" s="41">
        <v>1</v>
      </c>
      <c r="J120" s="41">
        <v>1</v>
      </c>
    </row>
    <row r="121" spans="1:10" s="38" customFormat="1" ht="79.2">
      <c r="A121" s="41" t="s">
        <v>2759</v>
      </c>
      <c r="B121" s="41" t="s">
        <v>2760</v>
      </c>
      <c r="C121" s="41">
        <v>37677525</v>
      </c>
      <c r="D121" s="41" t="s">
        <v>133</v>
      </c>
      <c r="E121" s="41" t="s">
        <v>2763</v>
      </c>
      <c r="F121" s="41">
        <v>0</v>
      </c>
      <c r="G121" s="41">
        <v>0</v>
      </c>
      <c r="H121" s="41">
        <v>2</v>
      </c>
      <c r="I121" s="41">
        <v>2</v>
      </c>
      <c r="J121" s="41">
        <v>2</v>
      </c>
    </row>
    <row r="122" spans="1:10" s="38" customFormat="1" ht="79.2">
      <c r="A122" s="41" t="s">
        <v>2766</v>
      </c>
      <c r="B122" s="41" t="s">
        <v>2767</v>
      </c>
      <c r="C122" s="41">
        <v>36729598</v>
      </c>
      <c r="D122" s="41" t="s">
        <v>133</v>
      </c>
      <c r="E122" s="41" t="s">
        <v>255</v>
      </c>
      <c r="F122" s="41">
        <v>0</v>
      </c>
      <c r="G122" s="41">
        <v>0</v>
      </c>
      <c r="H122" s="41">
        <v>1</v>
      </c>
      <c r="I122" s="41">
        <v>1</v>
      </c>
      <c r="J122" s="41">
        <v>1</v>
      </c>
    </row>
    <row r="123" spans="1:10" s="38" customFormat="1" ht="92.4">
      <c r="A123" s="41" t="s">
        <v>2768</v>
      </c>
      <c r="B123" s="41" t="s">
        <v>2769</v>
      </c>
      <c r="C123" s="41">
        <v>36877528</v>
      </c>
      <c r="D123" s="41" t="s">
        <v>133</v>
      </c>
      <c r="E123" s="41" t="s">
        <v>2772</v>
      </c>
      <c r="F123" s="41">
        <v>0</v>
      </c>
      <c r="G123" s="41">
        <v>0</v>
      </c>
      <c r="H123" s="41">
        <v>1</v>
      </c>
      <c r="I123" s="41">
        <v>1</v>
      </c>
      <c r="J123" s="41">
        <v>1</v>
      </c>
    </row>
    <row r="124" spans="1:10" s="38" customFormat="1" ht="66">
      <c r="A124" s="41" t="s">
        <v>2776</v>
      </c>
      <c r="B124" s="41" t="s">
        <v>2777</v>
      </c>
      <c r="C124" s="41">
        <v>37990714</v>
      </c>
      <c r="D124" s="41" t="s">
        <v>258</v>
      </c>
      <c r="E124" s="41" t="s">
        <v>260</v>
      </c>
      <c r="F124" s="41">
        <v>0</v>
      </c>
      <c r="G124" s="41">
        <v>1</v>
      </c>
      <c r="H124" s="41">
        <v>1</v>
      </c>
      <c r="I124" s="41">
        <v>1</v>
      </c>
      <c r="J124" s="41">
        <v>1</v>
      </c>
    </row>
    <row r="125" spans="1:10" s="38" customFormat="1" ht="52.8">
      <c r="A125" s="41" t="s">
        <v>2782</v>
      </c>
      <c r="B125" s="41" t="s">
        <v>2783</v>
      </c>
      <c r="C125" s="41">
        <v>37868949</v>
      </c>
      <c r="D125" s="41" t="s">
        <v>258</v>
      </c>
      <c r="E125" s="41" t="s">
        <v>264</v>
      </c>
      <c r="F125" s="41">
        <v>1</v>
      </c>
      <c r="G125" s="41">
        <v>1</v>
      </c>
      <c r="H125" s="41">
        <v>1</v>
      </c>
      <c r="I125" s="41">
        <v>2</v>
      </c>
      <c r="J125" s="41">
        <v>2</v>
      </c>
    </row>
    <row r="126" spans="1:10" s="38" customFormat="1" ht="79.2">
      <c r="A126" s="41" t="s">
        <v>2788</v>
      </c>
      <c r="B126" s="41" t="s">
        <v>2789</v>
      </c>
      <c r="C126" s="41">
        <v>37691686</v>
      </c>
      <c r="D126" s="41" t="s">
        <v>258</v>
      </c>
      <c r="E126" s="41" t="s">
        <v>268</v>
      </c>
      <c r="F126" s="41">
        <v>0</v>
      </c>
      <c r="G126" s="41">
        <v>1</v>
      </c>
      <c r="H126" s="41">
        <v>1</v>
      </c>
      <c r="I126" s="41">
        <v>1</v>
      </c>
      <c r="J126" s="41">
        <v>1</v>
      </c>
    </row>
    <row r="127" spans="1:10" s="38" customFormat="1" ht="92.4">
      <c r="A127" s="41" t="s">
        <v>2796</v>
      </c>
      <c r="B127" s="41" t="s">
        <v>2797</v>
      </c>
      <c r="C127" s="41">
        <v>37980245</v>
      </c>
      <c r="D127" s="41" t="s">
        <v>258</v>
      </c>
      <c r="E127" s="41" t="s">
        <v>272</v>
      </c>
      <c r="F127" s="41">
        <v>0</v>
      </c>
      <c r="G127" s="41">
        <v>1</v>
      </c>
      <c r="H127" s="41">
        <v>1</v>
      </c>
      <c r="I127" s="41">
        <v>1</v>
      </c>
      <c r="J127" s="41">
        <v>1</v>
      </c>
    </row>
    <row r="128" spans="1:10" s="38" customFormat="1" ht="66">
      <c r="A128" s="41" t="s">
        <v>2800</v>
      </c>
      <c r="B128" s="41" t="s">
        <v>2801</v>
      </c>
      <c r="C128" s="41">
        <v>37934309</v>
      </c>
      <c r="D128" s="41" t="s">
        <v>258</v>
      </c>
      <c r="E128" s="41" t="s">
        <v>276</v>
      </c>
      <c r="F128" s="41">
        <v>0</v>
      </c>
      <c r="G128" s="41">
        <v>1</v>
      </c>
      <c r="H128" s="41">
        <v>2</v>
      </c>
      <c r="I128" s="41">
        <v>2</v>
      </c>
      <c r="J128" s="41">
        <v>2</v>
      </c>
    </row>
    <row r="129" spans="1:10" s="38" customFormat="1" ht="92.4">
      <c r="A129" s="41" t="s">
        <v>2802</v>
      </c>
      <c r="B129" s="41" t="s">
        <v>2803</v>
      </c>
      <c r="C129" s="41">
        <v>37339271</v>
      </c>
      <c r="D129" s="41" t="s">
        <v>258</v>
      </c>
      <c r="E129" s="41" t="s">
        <v>2804</v>
      </c>
      <c r="F129" s="41">
        <v>0</v>
      </c>
      <c r="G129" s="41">
        <v>0</v>
      </c>
      <c r="H129" s="41">
        <v>0</v>
      </c>
      <c r="I129" s="41">
        <v>1</v>
      </c>
      <c r="J129" s="41">
        <v>1</v>
      </c>
    </row>
    <row r="130" spans="1:10" s="38" customFormat="1" ht="79.2">
      <c r="A130" s="41" t="s">
        <v>2807</v>
      </c>
      <c r="B130" s="41" t="s">
        <v>2808</v>
      </c>
      <c r="C130" s="41">
        <v>37755220</v>
      </c>
      <c r="D130" s="41" t="s">
        <v>258</v>
      </c>
      <c r="E130" s="41" t="s">
        <v>280</v>
      </c>
      <c r="F130" s="41">
        <v>0</v>
      </c>
      <c r="G130" s="41">
        <v>1</v>
      </c>
      <c r="H130" s="41">
        <v>1</v>
      </c>
      <c r="I130" s="41">
        <v>5</v>
      </c>
      <c r="J130" s="41">
        <v>5</v>
      </c>
    </row>
    <row r="131" spans="1:10" s="38" customFormat="1" ht="66">
      <c r="A131" s="41" t="s">
        <v>2811</v>
      </c>
      <c r="B131" s="41" t="s">
        <v>2812</v>
      </c>
      <c r="C131" s="41">
        <v>37802778</v>
      </c>
      <c r="D131" s="41" t="s">
        <v>258</v>
      </c>
      <c r="E131" s="41" t="s">
        <v>283</v>
      </c>
      <c r="F131" s="41">
        <v>0</v>
      </c>
      <c r="G131" s="41">
        <v>0</v>
      </c>
      <c r="H131" s="41">
        <v>1</v>
      </c>
      <c r="I131" s="41">
        <v>1</v>
      </c>
      <c r="J131" s="41">
        <v>1</v>
      </c>
    </row>
    <row r="132" spans="1:10" s="38" customFormat="1" ht="66">
      <c r="A132" s="41" t="s">
        <v>2820</v>
      </c>
      <c r="B132" s="41" t="s">
        <v>2821</v>
      </c>
      <c r="C132" s="41">
        <v>37937247</v>
      </c>
      <c r="D132" s="41" t="s">
        <v>258</v>
      </c>
      <c r="E132" s="41" t="s">
        <v>287</v>
      </c>
      <c r="F132" s="41">
        <v>0</v>
      </c>
      <c r="G132" s="41">
        <v>1</v>
      </c>
      <c r="H132" s="41">
        <v>1</v>
      </c>
      <c r="I132" s="41">
        <v>1</v>
      </c>
      <c r="J132" s="41">
        <v>1</v>
      </c>
    </row>
    <row r="133" spans="1:10" s="38" customFormat="1" ht="92.4">
      <c r="A133" s="41" t="s">
        <v>2824</v>
      </c>
      <c r="B133" s="41" t="s">
        <v>2825</v>
      </c>
      <c r="C133" s="41">
        <v>37695958</v>
      </c>
      <c r="D133" s="41" t="s">
        <v>258</v>
      </c>
      <c r="E133" s="41" t="s">
        <v>291</v>
      </c>
      <c r="F133" s="41">
        <v>0</v>
      </c>
      <c r="G133" s="41">
        <v>1</v>
      </c>
      <c r="H133" s="41">
        <v>1</v>
      </c>
      <c r="I133" s="41">
        <v>1</v>
      </c>
      <c r="J133" s="41">
        <v>1</v>
      </c>
    </row>
    <row r="134" spans="1:10" s="38" customFormat="1" ht="66">
      <c r="A134" s="41" t="s">
        <v>2830</v>
      </c>
      <c r="B134" s="41" t="s">
        <v>2831</v>
      </c>
      <c r="C134" s="41">
        <v>37890822</v>
      </c>
      <c r="D134" s="41" t="s">
        <v>258</v>
      </c>
      <c r="E134" s="41" t="s">
        <v>295</v>
      </c>
      <c r="F134" s="41">
        <v>0</v>
      </c>
      <c r="G134" s="41">
        <v>1</v>
      </c>
      <c r="H134" s="41">
        <v>1</v>
      </c>
      <c r="I134" s="41">
        <v>1</v>
      </c>
      <c r="J134" s="41">
        <v>1</v>
      </c>
    </row>
    <row r="135" spans="1:10" s="38" customFormat="1" ht="66">
      <c r="A135" s="41" t="s">
        <v>2846</v>
      </c>
      <c r="B135" s="41" t="s">
        <v>2847</v>
      </c>
      <c r="C135" s="41">
        <v>37944301</v>
      </c>
      <c r="D135" s="41" t="s">
        <v>258</v>
      </c>
      <c r="E135" s="41" t="s">
        <v>299</v>
      </c>
      <c r="F135" s="41">
        <v>1</v>
      </c>
      <c r="G135" s="41">
        <v>1</v>
      </c>
      <c r="H135" s="41">
        <v>1</v>
      </c>
      <c r="I135" s="41">
        <v>2</v>
      </c>
      <c r="J135" s="41">
        <v>2</v>
      </c>
    </row>
    <row r="136" spans="1:10" s="38" customFormat="1" ht="66">
      <c r="A136" s="41" t="s">
        <v>2848</v>
      </c>
      <c r="B136" s="41" t="s">
        <v>2841</v>
      </c>
      <c r="C136" s="41">
        <v>37944296</v>
      </c>
      <c r="D136" s="41" t="s">
        <v>258</v>
      </c>
      <c r="E136" s="41" t="s">
        <v>302</v>
      </c>
      <c r="F136" s="41">
        <v>0</v>
      </c>
      <c r="G136" s="41">
        <v>1</v>
      </c>
      <c r="H136" s="41">
        <v>1</v>
      </c>
      <c r="I136" s="41">
        <v>2</v>
      </c>
      <c r="J136" s="41">
        <v>2</v>
      </c>
    </row>
    <row r="137" spans="1:10" s="38" customFormat="1" ht="66">
      <c r="A137" s="41" t="s">
        <v>2876</v>
      </c>
      <c r="B137" s="41" t="s">
        <v>2877</v>
      </c>
      <c r="C137" s="41">
        <v>37894885</v>
      </c>
      <c r="D137" s="41" t="s">
        <v>258</v>
      </c>
      <c r="E137" s="41" t="s">
        <v>306</v>
      </c>
      <c r="F137" s="41">
        <v>0</v>
      </c>
      <c r="G137" s="41">
        <v>1</v>
      </c>
      <c r="H137" s="41">
        <v>1</v>
      </c>
      <c r="I137" s="41">
        <v>2</v>
      </c>
      <c r="J137" s="41">
        <v>2</v>
      </c>
    </row>
    <row r="138" spans="1:10" s="38" customFormat="1" ht="66">
      <c r="A138" s="41" t="s">
        <v>2880</v>
      </c>
      <c r="B138" s="41" t="s">
        <v>2881</v>
      </c>
      <c r="C138" s="41">
        <v>37870963</v>
      </c>
      <c r="D138" s="41" t="s">
        <v>258</v>
      </c>
      <c r="E138" s="41" t="s">
        <v>310</v>
      </c>
      <c r="F138" s="41">
        <v>0</v>
      </c>
      <c r="G138" s="41">
        <v>1</v>
      </c>
      <c r="H138" s="41">
        <v>1</v>
      </c>
      <c r="I138" s="41">
        <v>2</v>
      </c>
      <c r="J138" s="41">
        <v>2</v>
      </c>
    </row>
    <row r="139" spans="1:10" s="38" customFormat="1" ht="52.8">
      <c r="A139" s="41" t="s">
        <v>2887</v>
      </c>
      <c r="B139" s="41" t="s">
        <v>2888</v>
      </c>
      <c r="C139" s="41">
        <v>37862491</v>
      </c>
      <c r="D139" s="41" t="s">
        <v>258</v>
      </c>
      <c r="E139" s="41" t="s">
        <v>314</v>
      </c>
      <c r="F139" s="41">
        <v>0</v>
      </c>
      <c r="G139" s="41">
        <v>1</v>
      </c>
      <c r="H139" s="41">
        <v>1</v>
      </c>
      <c r="I139" s="41">
        <v>5</v>
      </c>
      <c r="J139" s="41">
        <v>5</v>
      </c>
    </row>
    <row r="140" spans="1:10" s="38" customFormat="1" ht="79.2">
      <c r="A140" s="41" t="s">
        <v>2899</v>
      </c>
      <c r="B140" s="41" t="s">
        <v>2900</v>
      </c>
      <c r="C140" s="41">
        <v>37885278</v>
      </c>
      <c r="D140" s="41" t="s">
        <v>258</v>
      </c>
      <c r="E140" s="41" t="s">
        <v>318</v>
      </c>
      <c r="F140" s="41">
        <v>0</v>
      </c>
      <c r="G140" s="41">
        <v>1</v>
      </c>
      <c r="H140" s="41">
        <v>1</v>
      </c>
      <c r="I140" s="41">
        <v>2</v>
      </c>
      <c r="J140" s="41">
        <v>2</v>
      </c>
    </row>
    <row r="141" spans="1:10" s="38" customFormat="1" ht="79.2">
      <c r="A141" s="41" t="s">
        <v>2909</v>
      </c>
      <c r="B141" s="41" t="s">
        <v>2910</v>
      </c>
      <c r="C141" s="41">
        <v>37885262</v>
      </c>
      <c r="D141" s="41" t="s">
        <v>258</v>
      </c>
      <c r="E141" s="41" t="s">
        <v>321</v>
      </c>
      <c r="F141" s="41">
        <v>0</v>
      </c>
      <c r="G141" s="41">
        <v>1</v>
      </c>
      <c r="H141" s="41">
        <v>1</v>
      </c>
      <c r="I141" s="41">
        <v>7</v>
      </c>
      <c r="J141" s="41">
        <v>7</v>
      </c>
    </row>
    <row r="142" spans="1:10" s="38" customFormat="1" ht="79.2">
      <c r="A142" s="41" t="s">
        <v>2913</v>
      </c>
      <c r="B142" s="41" t="s">
        <v>2894</v>
      </c>
      <c r="C142" s="41">
        <v>37885283</v>
      </c>
      <c r="D142" s="41" t="s">
        <v>258</v>
      </c>
      <c r="E142" s="41" t="s">
        <v>324</v>
      </c>
      <c r="F142" s="41">
        <v>0</v>
      </c>
      <c r="G142" s="41">
        <v>1</v>
      </c>
      <c r="H142" s="41">
        <v>1</v>
      </c>
      <c r="I142" s="41">
        <v>3</v>
      </c>
      <c r="J142" s="41">
        <v>3</v>
      </c>
    </row>
    <row r="143" spans="1:10" s="38" customFormat="1" ht="79.2">
      <c r="A143" s="41" t="s">
        <v>2914</v>
      </c>
      <c r="B143" s="41" t="s">
        <v>2915</v>
      </c>
      <c r="C143" s="41">
        <v>37885220</v>
      </c>
      <c r="D143" s="41" t="s">
        <v>258</v>
      </c>
      <c r="E143" s="41" t="s">
        <v>327</v>
      </c>
      <c r="F143" s="41">
        <v>1</v>
      </c>
      <c r="G143" s="41">
        <v>1</v>
      </c>
      <c r="H143" s="41">
        <v>1</v>
      </c>
      <c r="I143" s="41">
        <v>3</v>
      </c>
      <c r="J143" s="41">
        <v>3</v>
      </c>
    </row>
    <row r="144" spans="1:10" s="38" customFormat="1" ht="79.2">
      <c r="A144" s="41" t="s">
        <v>2937</v>
      </c>
      <c r="B144" s="41" t="s">
        <v>2921</v>
      </c>
      <c r="C144" s="41">
        <v>42278319</v>
      </c>
      <c r="D144" s="41" t="s">
        <v>258</v>
      </c>
      <c r="E144" s="41" t="s">
        <v>330</v>
      </c>
      <c r="F144" s="41">
        <v>0</v>
      </c>
      <c r="G144" s="41">
        <v>1</v>
      </c>
      <c r="H144" s="41">
        <v>1</v>
      </c>
      <c r="I144" s="41">
        <v>5</v>
      </c>
      <c r="J144" s="41">
        <v>5</v>
      </c>
    </row>
    <row r="145" spans="1:10" s="38" customFormat="1" ht="66">
      <c r="A145" s="41" t="s">
        <v>2948</v>
      </c>
      <c r="B145" s="41" t="s">
        <v>2949</v>
      </c>
      <c r="C145" s="41">
        <v>37803420</v>
      </c>
      <c r="D145" s="41" t="s">
        <v>258</v>
      </c>
      <c r="E145" s="41" t="s">
        <v>334</v>
      </c>
      <c r="F145" s="41">
        <v>0</v>
      </c>
      <c r="G145" s="41">
        <v>1</v>
      </c>
      <c r="H145" s="41">
        <v>1</v>
      </c>
      <c r="I145" s="41">
        <v>3</v>
      </c>
      <c r="J145" s="41">
        <v>3</v>
      </c>
    </row>
    <row r="146" spans="1:10" s="38" customFormat="1" ht="79.2">
      <c r="A146" s="41" t="s">
        <v>2960</v>
      </c>
      <c r="B146" s="41" t="s">
        <v>2961</v>
      </c>
      <c r="C146" s="41">
        <v>37691796</v>
      </c>
      <c r="D146" s="41" t="s">
        <v>258</v>
      </c>
      <c r="E146" s="41" t="s">
        <v>338</v>
      </c>
      <c r="F146" s="41">
        <v>0</v>
      </c>
      <c r="G146" s="41">
        <v>1</v>
      </c>
      <c r="H146" s="41">
        <v>1</v>
      </c>
      <c r="I146" s="41">
        <v>1</v>
      </c>
      <c r="J146" s="41">
        <v>1</v>
      </c>
    </row>
    <row r="147" spans="1:10" s="38" customFormat="1" ht="79.2">
      <c r="A147" s="41" t="s">
        <v>2964</v>
      </c>
      <c r="B147" s="41" t="s">
        <v>2965</v>
      </c>
      <c r="C147" s="41">
        <v>37909178</v>
      </c>
      <c r="D147" s="41" t="s">
        <v>258</v>
      </c>
      <c r="E147" s="41" t="s">
        <v>342</v>
      </c>
      <c r="F147" s="41">
        <v>0</v>
      </c>
      <c r="G147" s="41">
        <v>0</v>
      </c>
      <c r="H147" s="41">
        <v>1</v>
      </c>
      <c r="I147" s="41">
        <v>4</v>
      </c>
      <c r="J147" s="41">
        <v>4</v>
      </c>
    </row>
    <row r="148" spans="1:10" s="38" customFormat="1" ht="92.4">
      <c r="A148" s="41" t="s">
        <v>2968</v>
      </c>
      <c r="B148" s="41" t="s">
        <v>2969</v>
      </c>
      <c r="C148" s="41">
        <v>37980334</v>
      </c>
      <c r="D148" s="41" t="s">
        <v>258</v>
      </c>
      <c r="E148" s="41" t="s">
        <v>346</v>
      </c>
      <c r="F148" s="41">
        <v>0</v>
      </c>
      <c r="G148" s="41">
        <v>1</v>
      </c>
      <c r="H148" s="41">
        <v>1</v>
      </c>
      <c r="I148" s="41">
        <v>4</v>
      </c>
      <c r="J148" s="41">
        <v>4</v>
      </c>
    </row>
    <row r="149" spans="1:10" s="38" customFormat="1" ht="79.2">
      <c r="A149" s="41" t="s">
        <v>2970</v>
      </c>
      <c r="B149" s="41" t="s">
        <v>2971</v>
      </c>
      <c r="C149" s="41">
        <v>37544435</v>
      </c>
      <c r="D149" s="41" t="s">
        <v>258</v>
      </c>
      <c r="E149" s="41" t="s">
        <v>350</v>
      </c>
      <c r="F149" s="41">
        <v>0</v>
      </c>
      <c r="G149" s="41">
        <v>1</v>
      </c>
      <c r="H149" s="41">
        <v>1</v>
      </c>
      <c r="I149" s="41">
        <v>1</v>
      </c>
      <c r="J149" s="41">
        <v>1</v>
      </c>
    </row>
    <row r="150" spans="1:10" s="38" customFormat="1" ht="66">
      <c r="A150" s="41" t="s">
        <v>2978</v>
      </c>
      <c r="B150" s="41" t="s">
        <v>2979</v>
      </c>
      <c r="C150" s="41">
        <v>37803043</v>
      </c>
      <c r="D150" s="41" t="s">
        <v>258</v>
      </c>
      <c r="E150" s="41" t="s">
        <v>354</v>
      </c>
      <c r="F150" s="41">
        <v>0</v>
      </c>
      <c r="G150" s="41">
        <v>1</v>
      </c>
      <c r="H150" s="41">
        <v>1</v>
      </c>
      <c r="I150" s="41">
        <v>5</v>
      </c>
      <c r="J150" s="41">
        <v>5</v>
      </c>
    </row>
    <row r="151" spans="1:10" s="38" customFormat="1" ht="66">
      <c r="A151" s="41" t="s">
        <v>2982</v>
      </c>
      <c r="B151" s="41" t="s">
        <v>2983</v>
      </c>
      <c r="C151" s="41">
        <v>37643758</v>
      </c>
      <c r="D151" s="41" t="s">
        <v>258</v>
      </c>
      <c r="E151" s="41" t="s">
        <v>2984</v>
      </c>
      <c r="F151" s="41">
        <v>0</v>
      </c>
      <c r="G151" s="41">
        <v>1</v>
      </c>
      <c r="H151" s="41">
        <v>2</v>
      </c>
      <c r="I151" s="41">
        <v>6</v>
      </c>
      <c r="J151" s="41">
        <v>6</v>
      </c>
    </row>
    <row r="152" spans="1:10" s="38" customFormat="1" ht="66">
      <c r="A152" s="41" t="s">
        <v>2985</v>
      </c>
      <c r="B152" s="41" t="s">
        <v>2986</v>
      </c>
      <c r="C152" s="41">
        <v>37927092</v>
      </c>
      <c r="D152" s="41" t="s">
        <v>258</v>
      </c>
      <c r="E152" s="41" t="s">
        <v>360</v>
      </c>
      <c r="F152" s="41">
        <v>0</v>
      </c>
      <c r="G152" s="41">
        <v>1</v>
      </c>
      <c r="H152" s="41">
        <v>1</v>
      </c>
      <c r="I152" s="41">
        <v>5</v>
      </c>
      <c r="J152" s="41">
        <v>5</v>
      </c>
    </row>
    <row r="153" spans="1:10" s="38" customFormat="1" ht="66">
      <c r="A153" s="41" t="s">
        <v>2991</v>
      </c>
      <c r="B153" s="41" t="s">
        <v>2992</v>
      </c>
      <c r="C153" s="41">
        <v>37791248</v>
      </c>
      <c r="D153" s="41" t="s">
        <v>258</v>
      </c>
      <c r="E153" s="41" t="s">
        <v>364</v>
      </c>
      <c r="F153" s="41">
        <v>1</v>
      </c>
      <c r="G153" s="41">
        <v>1</v>
      </c>
      <c r="H153" s="41">
        <v>1</v>
      </c>
      <c r="I153" s="41">
        <v>3</v>
      </c>
      <c r="J153" s="41">
        <v>3</v>
      </c>
    </row>
    <row r="154" spans="1:10" s="38" customFormat="1" ht="79.2">
      <c r="A154" s="41" t="s">
        <v>3015</v>
      </c>
      <c r="B154" s="41" t="s">
        <v>3010</v>
      </c>
      <c r="C154" s="41">
        <v>37803279</v>
      </c>
      <c r="D154" s="41" t="s">
        <v>258</v>
      </c>
      <c r="E154" s="41" t="s">
        <v>368</v>
      </c>
      <c r="F154" s="41">
        <v>0</v>
      </c>
      <c r="G154" s="41">
        <v>1</v>
      </c>
      <c r="H154" s="41">
        <v>1</v>
      </c>
      <c r="I154" s="41">
        <v>2</v>
      </c>
      <c r="J154" s="41">
        <v>2</v>
      </c>
    </row>
    <row r="155" spans="1:10" s="38" customFormat="1" ht="66">
      <c r="A155" s="41" t="s">
        <v>3021</v>
      </c>
      <c r="B155" s="41" t="s">
        <v>3022</v>
      </c>
      <c r="C155" s="41">
        <v>41276572</v>
      </c>
      <c r="D155" s="41" t="s">
        <v>258</v>
      </c>
      <c r="E155" s="41" t="s">
        <v>3025</v>
      </c>
      <c r="F155" s="41">
        <v>0</v>
      </c>
      <c r="G155" s="41">
        <v>1</v>
      </c>
      <c r="H155" s="41">
        <v>0</v>
      </c>
      <c r="I155" s="41">
        <v>1</v>
      </c>
      <c r="J155" s="41">
        <v>1</v>
      </c>
    </row>
    <row r="156" spans="1:10" s="38" customFormat="1" ht="66">
      <c r="A156" s="41" t="s">
        <v>3028</v>
      </c>
      <c r="B156" s="41" t="s">
        <v>3029</v>
      </c>
      <c r="C156" s="41">
        <v>37522155</v>
      </c>
      <c r="D156" s="41" t="s">
        <v>258</v>
      </c>
      <c r="E156" s="41" t="s">
        <v>372</v>
      </c>
      <c r="F156" s="41">
        <v>0</v>
      </c>
      <c r="G156" s="41">
        <v>1</v>
      </c>
      <c r="H156" s="41">
        <v>1</v>
      </c>
      <c r="I156" s="41">
        <v>4</v>
      </c>
      <c r="J156" s="41">
        <v>4</v>
      </c>
    </row>
    <row r="157" spans="1:10" s="38" customFormat="1" ht="92.4">
      <c r="A157" s="41" t="s">
        <v>3036</v>
      </c>
      <c r="B157" s="41" t="s">
        <v>3037</v>
      </c>
      <c r="C157" s="41">
        <v>43163322</v>
      </c>
      <c r="D157" s="41" t="s">
        <v>258</v>
      </c>
      <c r="E157" s="41" t="s">
        <v>3039</v>
      </c>
      <c r="F157" s="41">
        <v>0</v>
      </c>
      <c r="G157" s="41">
        <v>0</v>
      </c>
      <c r="H157" s="41">
        <v>0</v>
      </c>
      <c r="I157" s="41">
        <v>1</v>
      </c>
      <c r="J157" s="41">
        <v>1</v>
      </c>
    </row>
    <row r="158" spans="1:10" s="38" customFormat="1" ht="66">
      <c r="A158" s="41" t="s">
        <v>3044</v>
      </c>
      <c r="B158" s="41" t="s">
        <v>3045</v>
      </c>
      <c r="C158" s="41">
        <v>39042509</v>
      </c>
      <c r="D158" s="41" t="s">
        <v>375</v>
      </c>
      <c r="E158" s="41" t="s">
        <v>3043</v>
      </c>
      <c r="F158" s="41">
        <v>0</v>
      </c>
      <c r="G158" s="41">
        <v>0</v>
      </c>
      <c r="H158" s="41">
        <v>0</v>
      </c>
      <c r="I158" s="41">
        <v>1</v>
      </c>
      <c r="J158" s="41">
        <v>2</v>
      </c>
    </row>
    <row r="159" spans="1:10" s="38" customFormat="1" ht="66">
      <c r="A159" s="41" t="s">
        <v>3046</v>
      </c>
      <c r="B159" s="41" t="s">
        <v>3047</v>
      </c>
      <c r="C159" s="41">
        <v>38107156</v>
      </c>
      <c r="D159" s="41" t="s">
        <v>375</v>
      </c>
      <c r="E159" s="41" t="s">
        <v>3049</v>
      </c>
      <c r="F159" s="41">
        <v>0</v>
      </c>
      <c r="G159" s="41">
        <v>0</v>
      </c>
      <c r="H159" s="41">
        <v>0</v>
      </c>
      <c r="I159" s="41">
        <v>1</v>
      </c>
      <c r="J159" s="41">
        <v>1</v>
      </c>
    </row>
    <row r="160" spans="1:10" s="38" customFormat="1" ht="66">
      <c r="A160" s="41" t="s">
        <v>3058</v>
      </c>
      <c r="B160" s="41" t="s">
        <v>3059</v>
      </c>
      <c r="C160" s="41">
        <v>38455891</v>
      </c>
      <c r="D160" s="41" t="s">
        <v>375</v>
      </c>
      <c r="E160" s="41" t="s">
        <v>377</v>
      </c>
      <c r="F160" s="41">
        <v>1</v>
      </c>
      <c r="G160" s="41">
        <v>1</v>
      </c>
      <c r="H160" s="41">
        <v>2</v>
      </c>
      <c r="I160" s="41">
        <v>3</v>
      </c>
      <c r="J160" s="41">
        <v>3</v>
      </c>
    </row>
    <row r="161" spans="1:10" s="38" customFormat="1" ht="79.2">
      <c r="A161" s="41" t="s">
        <v>3074</v>
      </c>
      <c r="B161" s="41" t="s">
        <v>3075</v>
      </c>
      <c r="C161" s="41">
        <v>38395246</v>
      </c>
      <c r="D161" s="41" t="s">
        <v>375</v>
      </c>
      <c r="E161" s="41" t="s">
        <v>3076</v>
      </c>
      <c r="F161" s="41">
        <v>0</v>
      </c>
      <c r="G161" s="41">
        <v>0</v>
      </c>
      <c r="H161" s="41">
        <v>0</v>
      </c>
      <c r="I161" s="41">
        <v>1</v>
      </c>
      <c r="J161" s="41">
        <v>1</v>
      </c>
    </row>
    <row r="162" spans="1:10" s="38" customFormat="1" ht="79.2">
      <c r="A162" s="41" t="s">
        <v>3095</v>
      </c>
      <c r="B162" s="41" t="s">
        <v>3096</v>
      </c>
      <c r="C162" s="41">
        <v>38613347</v>
      </c>
      <c r="D162" s="41" t="s">
        <v>375</v>
      </c>
      <c r="E162" s="41" t="s">
        <v>3098</v>
      </c>
      <c r="F162" s="41">
        <v>0</v>
      </c>
      <c r="G162" s="41">
        <v>0</v>
      </c>
      <c r="H162" s="41">
        <v>0</v>
      </c>
      <c r="I162" s="41">
        <v>1</v>
      </c>
      <c r="J162" s="41">
        <v>1</v>
      </c>
    </row>
    <row r="163" spans="1:10" s="38" customFormat="1" ht="52.8">
      <c r="A163" s="41" t="s">
        <v>3145</v>
      </c>
      <c r="B163" s="41" t="s">
        <v>3142</v>
      </c>
      <c r="C163" s="41">
        <v>41931754</v>
      </c>
      <c r="D163" s="41" t="s">
        <v>375</v>
      </c>
      <c r="E163" s="41" t="s">
        <v>381</v>
      </c>
      <c r="F163" s="41">
        <v>3</v>
      </c>
      <c r="G163" s="41">
        <v>4</v>
      </c>
      <c r="H163" s="41">
        <v>4</v>
      </c>
      <c r="I163" s="41">
        <v>4</v>
      </c>
      <c r="J163" s="41">
        <v>6</v>
      </c>
    </row>
    <row r="164" spans="1:10" s="38" customFormat="1" ht="66">
      <c r="A164" s="41" t="s">
        <v>3151</v>
      </c>
      <c r="B164" s="41" t="s">
        <v>3152</v>
      </c>
      <c r="C164" s="41">
        <v>41382677</v>
      </c>
      <c r="D164" s="41" t="s">
        <v>375</v>
      </c>
      <c r="E164" s="41" t="s">
        <v>3153</v>
      </c>
      <c r="F164" s="41">
        <v>0</v>
      </c>
      <c r="G164" s="41">
        <v>0</v>
      </c>
      <c r="H164" s="41">
        <v>0</v>
      </c>
      <c r="I164" s="41">
        <v>1</v>
      </c>
      <c r="J164" s="41">
        <v>1</v>
      </c>
    </row>
    <row r="165" spans="1:10" s="38" customFormat="1" ht="66">
      <c r="A165" s="41" t="s">
        <v>3166</v>
      </c>
      <c r="B165" s="41" t="s">
        <v>3167</v>
      </c>
      <c r="C165" s="41">
        <v>41844941</v>
      </c>
      <c r="D165" s="41" t="s">
        <v>375</v>
      </c>
      <c r="E165" s="41" t="s">
        <v>385</v>
      </c>
      <c r="F165" s="41">
        <v>2</v>
      </c>
      <c r="G165" s="41">
        <v>2</v>
      </c>
      <c r="H165" s="41">
        <v>2</v>
      </c>
      <c r="I165" s="41">
        <v>3</v>
      </c>
      <c r="J165" s="41">
        <v>4</v>
      </c>
    </row>
    <row r="166" spans="1:10" s="38" customFormat="1" ht="79.2">
      <c r="A166" s="41" t="s">
        <v>3174</v>
      </c>
      <c r="B166" s="41" t="s">
        <v>3175</v>
      </c>
      <c r="C166" s="41">
        <v>38947848</v>
      </c>
      <c r="D166" s="41" t="s">
        <v>375</v>
      </c>
      <c r="E166" s="41" t="s">
        <v>3173</v>
      </c>
      <c r="F166" s="41">
        <v>0</v>
      </c>
      <c r="G166" s="41">
        <v>0</v>
      </c>
      <c r="H166" s="41">
        <v>0</v>
      </c>
      <c r="I166" s="41">
        <v>2</v>
      </c>
      <c r="J166" s="41">
        <v>2</v>
      </c>
    </row>
    <row r="167" spans="1:10" s="38" customFormat="1" ht="79.2">
      <c r="A167" s="41" t="s">
        <v>3181</v>
      </c>
      <c r="B167" s="41" t="s">
        <v>3182</v>
      </c>
      <c r="C167" s="41">
        <v>42161921</v>
      </c>
      <c r="D167" s="41" t="s">
        <v>375</v>
      </c>
      <c r="E167" s="41" t="s">
        <v>3184</v>
      </c>
      <c r="F167" s="41">
        <v>0</v>
      </c>
      <c r="G167" s="41">
        <v>0</v>
      </c>
      <c r="H167" s="41">
        <v>0</v>
      </c>
      <c r="I167" s="41">
        <v>2</v>
      </c>
      <c r="J167" s="41">
        <v>2</v>
      </c>
    </row>
    <row r="168" spans="1:10" s="38" customFormat="1" ht="66">
      <c r="A168" s="41" t="s">
        <v>3190</v>
      </c>
      <c r="B168" s="41" t="s">
        <v>3191</v>
      </c>
      <c r="C168" s="41">
        <v>38395183</v>
      </c>
      <c r="D168" s="41" t="s">
        <v>375</v>
      </c>
      <c r="E168" s="41" t="s">
        <v>3194</v>
      </c>
      <c r="F168" s="41">
        <v>0</v>
      </c>
      <c r="G168" s="41">
        <v>0</v>
      </c>
      <c r="H168" s="41">
        <v>0</v>
      </c>
      <c r="I168" s="41">
        <v>1</v>
      </c>
      <c r="J168" s="41">
        <v>2</v>
      </c>
    </row>
    <row r="169" spans="1:10" s="38" customFormat="1" ht="79.2">
      <c r="A169" s="41" t="s">
        <v>3209</v>
      </c>
      <c r="B169" s="41" t="s">
        <v>3210</v>
      </c>
      <c r="C169" s="41">
        <v>38341562</v>
      </c>
      <c r="D169" s="41" t="s">
        <v>375</v>
      </c>
      <c r="E169" s="41" t="s">
        <v>389</v>
      </c>
      <c r="F169" s="41">
        <v>1</v>
      </c>
      <c r="G169" s="41">
        <v>1</v>
      </c>
      <c r="H169" s="41">
        <v>2</v>
      </c>
      <c r="I169" s="41">
        <v>3</v>
      </c>
      <c r="J169" s="41">
        <v>5</v>
      </c>
    </row>
    <row r="170" spans="1:10" s="38" customFormat="1" ht="66">
      <c r="A170" s="41" t="s">
        <v>3218</v>
      </c>
      <c r="B170" s="41" t="s">
        <v>3219</v>
      </c>
      <c r="C170" s="41">
        <v>38796636</v>
      </c>
      <c r="D170" s="41" t="s">
        <v>375</v>
      </c>
      <c r="E170" s="41" t="s">
        <v>3222</v>
      </c>
      <c r="F170" s="41">
        <v>0</v>
      </c>
      <c r="G170" s="41">
        <v>0</v>
      </c>
      <c r="H170" s="41">
        <v>0</v>
      </c>
      <c r="I170" s="41">
        <v>1</v>
      </c>
      <c r="J170" s="41">
        <v>2</v>
      </c>
    </row>
    <row r="171" spans="1:10" s="38" customFormat="1" ht="66">
      <c r="A171" s="41" t="s">
        <v>3230</v>
      </c>
      <c r="B171" s="41" t="s">
        <v>3231</v>
      </c>
      <c r="C171" s="41">
        <v>38562298</v>
      </c>
      <c r="D171" s="41" t="s">
        <v>375</v>
      </c>
      <c r="E171" s="41" t="s">
        <v>3233</v>
      </c>
      <c r="F171" s="41">
        <v>0</v>
      </c>
      <c r="G171" s="41">
        <v>0</v>
      </c>
      <c r="H171" s="41">
        <v>0</v>
      </c>
      <c r="I171" s="41">
        <v>1</v>
      </c>
      <c r="J171" s="41">
        <v>2</v>
      </c>
    </row>
    <row r="172" spans="1:10" s="38" customFormat="1" ht="92.4">
      <c r="A172" s="41" t="s">
        <v>3236</v>
      </c>
      <c r="B172" s="41" t="s">
        <v>3237</v>
      </c>
      <c r="C172" s="41">
        <v>41823453</v>
      </c>
      <c r="D172" s="41" t="s">
        <v>375</v>
      </c>
      <c r="E172" s="41" t="s">
        <v>3239</v>
      </c>
      <c r="F172" s="41">
        <v>0</v>
      </c>
      <c r="G172" s="41">
        <v>0</v>
      </c>
      <c r="H172" s="41">
        <v>0</v>
      </c>
      <c r="I172" s="41">
        <v>2</v>
      </c>
      <c r="J172" s="41">
        <v>2</v>
      </c>
    </row>
    <row r="173" spans="1:10" s="38" customFormat="1" ht="79.2">
      <c r="A173" s="41" t="s">
        <v>3260</v>
      </c>
      <c r="B173" s="41" t="s">
        <v>3261</v>
      </c>
      <c r="C173" s="41">
        <v>38731750</v>
      </c>
      <c r="D173" s="41" t="s">
        <v>375</v>
      </c>
      <c r="E173" s="41" t="s">
        <v>3259</v>
      </c>
      <c r="F173" s="41">
        <v>0</v>
      </c>
      <c r="G173" s="41">
        <v>0</v>
      </c>
      <c r="H173" s="41">
        <v>0</v>
      </c>
      <c r="I173" s="41">
        <v>2</v>
      </c>
      <c r="J173" s="41">
        <v>2</v>
      </c>
    </row>
    <row r="174" spans="1:10" s="38" customFormat="1" ht="79.2">
      <c r="A174" s="41" t="s">
        <v>3266</v>
      </c>
      <c r="B174" s="41" t="s">
        <v>3267</v>
      </c>
      <c r="C174" s="41">
        <v>38455645</v>
      </c>
      <c r="D174" s="41" t="s">
        <v>375</v>
      </c>
      <c r="E174" s="41" t="s">
        <v>3265</v>
      </c>
      <c r="F174" s="41">
        <v>0</v>
      </c>
      <c r="G174" s="41">
        <v>0</v>
      </c>
      <c r="H174" s="41">
        <v>0</v>
      </c>
      <c r="I174" s="41">
        <v>1</v>
      </c>
      <c r="J174" s="41">
        <v>1</v>
      </c>
    </row>
    <row r="175" spans="1:10" s="38" customFormat="1" ht="79.2">
      <c r="A175" s="41" t="s">
        <v>3272</v>
      </c>
      <c r="B175" s="41" t="s">
        <v>3273</v>
      </c>
      <c r="C175" s="41">
        <v>36928740</v>
      </c>
      <c r="D175" s="41" t="s">
        <v>375</v>
      </c>
      <c r="E175" s="41" t="s">
        <v>3271</v>
      </c>
      <c r="F175" s="41">
        <v>0</v>
      </c>
      <c r="G175" s="41">
        <v>0</v>
      </c>
      <c r="H175" s="41">
        <v>0</v>
      </c>
      <c r="I175" s="41">
        <v>1</v>
      </c>
      <c r="J175" s="41">
        <v>2</v>
      </c>
    </row>
    <row r="176" spans="1:10" s="38" customFormat="1" ht="79.2">
      <c r="A176" s="41" t="s">
        <v>3300</v>
      </c>
      <c r="B176" s="41" t="s">
        <v>3301</v>
      </c>
      <c r="C176" s="41">
        <v>40953405</v>
      </c>
      <c r="D176" s="41" t="s">
        <v>375</v>
      </c>
      <c r="E176" s="41" t="s">
        <v>3302</v>
      </c>
      <c r="F176" s="41">
        <v>0</v>
      </c>
      <c r="G176" s="41">
        <v>0</v>
      </c>
      <c r="H176" s="41">
        <v>0</v>
      </c>
      <c r="I176" s="41">
        <v>1</v>
      </c>
      <c r="J176" s="41">
        <v>2</v>
      </c>
    </row>
    <row r="177" spans="1:10" s="38" customFormat="1" ht="79.2">
      <c r="A177" s="41" t="s">
        <v>3307</v>
      </c>
      <c r="B177" s="41" t="s">
        <v>3308</v>
      </c>
      <c r="C177" s="41">
        <v>40208847</v>
      </c>
      <c r="D177" s="41" t="s">
        <v>375</v>
      </c>
      <c r="E177" s="41" t="s">
        <v>3306</v>
      </c>
      <c r="F177" s="41">
        <v>0</v>
      </c>
      <c r="G177" s="41">
        <v>0</v>
      </c>
      <c r="H177" s="41">
        <v>0</v>
      </c>
      <c r="I177" s="41">
        <v>1</v>
      </c>
      <c r="J177" s="41">
        <v>1</v>
      </c>
    </row>
    <row r="178" spans="1:10" s="38" customFormat="1" ht="92.4">
      <c r="A178" s="41" t="s">
        <v>3309</v>
      </c>
      <c r="B178" s="41" t="s">
        <v>3310</v>
      </c>
      <c r="C178" s="41">
        <v>38215258</v>
      </c>
      <c r="D178" s="41" t="s">
        <v>375</v>
      </c>
      <c r="E178" s="41" t="s">
        <v>3312</v>
      </c>
      <c r="F178" s="41">
        <v>0</v>
      </c>
      <c r="G178" s="41">
        <v>0</v>
      </c>
      <c r="H178" s="41">
        <v>0</v>
      </c>
      <c r="I178" s="41">
        <v>1</v>
      </c>
      <c r="J178" s="41">
        <v>1</v>
      </c>
    </row>
    <row r="179" spans="1:10" s="38" customFormat="1" ht="79.2">
      <c r="A179" s="41" t="s">
        <v>3320</v>
      </c>
      <c r="B179" s="41" t="s">
        <v>3321</v>
      </c>
      <c r="C179" s="41">
        <v>38500472</v>
      </c>
      <c r="D179" s="41" t="s">
        <v>375</v>
      </c>
      <c r="E179" s="41" t="s">
        <v>3323</v>
      </c>
      <c r="F179" s="41">
        <v>0</v>
      </c>
      <c r="G179" s="41">
        <v>0</v>
      </c>
      <c r="H179" s="41">
        <v>0</v>
      </c>
      <c r="I179" s="41">
        <v>1</v>
      </c>
      <c r="J179" s="41">
        <v>1</v>
      </c>
    </row>
    <row r="180" spans="1:10" s="38" customFormat="1" ht="105.6">
      <c r="A180" s="41" t="s">
        <v>3328</v>
      </c>
      <c r="B180" s="41" t="s">
        <v>3329</v>
      </c>
      <c r="C180" s="41">
        <v>38006758</v>
      </c>
      <c r="D180" s="41" t="s">
        <v>375</v>
      </c>
      <c r="E180" s="41" t="s">
        <v>3331</v>
      </c>
      <c r="F180" s="41">
        <v>0</v>
      </c>
      <c r="G180" s="41">
        <v>0</v>
      </c>
      <c r="H180" s="41">
        <v>0</v>
      </c>
      <c r="I180" s="41">
        <v>1</v>
      </c>
      <c r="J180" s="41">
        <v>1</v>
      </c>
    </row>
    <row r="181" spans="1:10" s="38" customFormat="1" ht="79.2">
      <c r="A181" s="41" t="s">
        <v>3338</v>
      </c>
      <c r="B181" s="41" t="s">
        <v>3339</v>
      </c>
      <c r="C181" s="41">
        <v>38500540</v>
      </c>
      <c r="D181" s="41" t="s">
        <v>375</v>
      </c>
      <c r="E181" s="41" t="s">
        <v>3340</v>
      </c>
      <c r="F181" s="41">
        <v>0</v>
      </c>
      <c r="G181" s="41">
        <v>0</v>
      </c>
      <c r="H181" s="41">
        <v>0</v>
      </c>
      <c r="I181" s="41">
        <v>2</v>
      </c>
      <c r="J181" s="41">
        <v>2</v>
      </c>
    </row>
    <row r="182" spans="1:10" s="38" customFormat="1" ht="66">
      <c r="A182" s="41" t="s">
        <v>3343</v>
      </c>
      <c r="B182" s="41" t="s">
        <v>3344</v>
      </c>
      <c r="C182" s="41">
        <v>42019223</v>
      </c>
      <c r="D182" s="41" t="s">
        <v>392</v>
      </c>
      <c r="E182" s="41" t="s">
        <v>394</v>
      </c>
      <c r="F182" s="41">
        <v>0</v>
      </c>
      <c r="G182" s="41">
        <v>1</v>
      </c>
      <c r="H182" s="41">
        <v>1</v>
      </c>
      <c r="I182" s="41">
        <v>1</v>
      </c>
      <c r="J182" s="41">
        <v>1</v>
      </c>
    </row>
    <row r="183" spans="1:10" s="38" customFormat="1" ht="79.2">
      <c r="A183" s="41" t="s">
        <v>3349</v>
      </c>
      <c r="B183" s="41" t="s">
        <v>3350</v>
      </c>
      <c r="C183" s="41">
        <v>38068793</v>
      </c>
      <c r="D183" s="41" t="s">
        <v>392</v>
      </c>
      <c r="E183" s="41" t="s">
        <v>397</v>
      </c>
      <c r="F183" s="41">
        <v>1</v>
      </c>
      <c r="G183" s="41">
        <v>1</v>
      </c>
      <c r="H183" s="41">
        <v>3</v>
      </c>
      <c r="I183" s="41">
        <v>3</v>
      </c>
      <c r="J183" s="41">
        <v>3</v>
      </c>
    </row>
    <row r="184" spans="1:10" s="38" customFormat="1" ht="92.4">
      <c r="A184" s="41" t="s">
        <v>3356</v>
      </c>
      <c r="B184" s="41" t="s">
        <v>3357</v>
      </c>
      <c r="C184" s="41">
        <v>38284599</v>
      </c>
      <c r="D184" s="41" t="s">
        <v>392</v>
      </c>
      <c r="E184" s="41" t="s">
        <v>401</v>
      </c>
      <c r="F184" s="41">
        <v>0</v>
      </c>
      <c r="G184" s="41">
        <v>1</v>
      </c>
      <c r="H184" s="41">
        <v>2</v>
      </c>
      <c r="I184" s="41">
        <v>2</v>
      </c>
      <c r="J184" s="41">
        <v>2</v>
      </c>
    </row>
    <row r="185" spans="1:10" s="38" customFormat="1" ht="79.2">
      <c r="A185" s="41" t="s">
        <v>3361</v>
      </c>
      <c r="B185" s="41" t="s">
        <v>3362</v>
      </c>
      <c r="C185" s="41">
        <v>38236420</v>
      </c>
      <c r="D185" s="41" t="s">
        <v>392</v>
      </c>
      <c r="E185" s="41" t="s">
        <v>405</v>
      </c>
      <c r="F185" s="41">
        <v>1</v>
      </c>
      <c r="G185" s="41">
        <v>1</v>
      </c>
      <c r="H185" s="41">
        <v>7</v>
      </c>
      <c r="I185" s="41">
        <v>7</v>
      </c>
      <c r="J185" s="41">
        <v>7</v>
      </c>
    </row>
    <row r="186" spans="1:10" s="38" customFormat="1" ht="92.4">
      <c r="A186" s="41" t="s">
        <v>3372</v>
      </c>
      <c r="B186" s="41" t="s">
        <v>3373</v>
      </c>
      <c r="C186" s="41">
        <v>41769166</v>
      </c>
      <c r="D186" s="41" t="s">
        <v>392</v>
      </c>
      <c r="E186" s="41" t="s">
        <v>409</v>
      </c>
      <c r="F186" s="41">
        <v>1</v>
      </c>
      <c r="G186" s="41">
        <v>1</v>
      </c>
      <c r="H186" s="41">
        <v>3</v>
      </c>
      <c r="I186" s="41">
        <v>3</v>
      </c>
      <c r="J186" s="41">
        <v>3</v>
      </c>
    </row>
    <row r="187" spans="1:10" s="38" customFormat="1" ht="105.6">
      <c r="A187" s="41" t="s">
        <v>3377</v>
      </c>
      <c r="B187" s="41" t="s">
        <v>3378</v>
      </c>
      <c r="C187" s="41">
        <v>42107471</v>
      </c>
      <c r="D187" s="41" t="s">
        <v>392</v>
      </c>
      <c r="E187" s="41" t="s">
        <v>413</v>
      </c>
      <c r="F187" s="41">
        <v>0</v>
      </c>
      <c r="G187" s="41">
        <v>0</v>
      </c>
      <c r="H187" s="41">
        <v>1</v>
      </c>
      <c r="I187" s="41">
        <v>1</v>
      </c>
      <c r="J187" s="41">
        <v>1</v>
      </c>
    </row>
    <row r="188" spans="1:10" s="38" customFormat="1" ht="79.2">
      <c r="A188" s="41" t="s">
        <v>3387</v>
      </c>
      <c r="B188" s="41" t="s">
        <v>3388</v>
      </c>
      <c r="C188" s="41">
        <v>38548802</v>
      </c>
      <c r="D188" s="41" t="s">
        <v>392</v>
      </c>
      <c r="E188" s="41" t="s">
        <v>417</v>
      </c>
      <c r="F188" s="41">
        <v>0</v>
      </c>
      <c r="G188" s="41">
        <v>1</v>
      </c>
      <c r="H188" s="41">
        <v>2</v>
      </c>
      <c r="I188" s="41">
        <v>2</v>
      </c>
      <c r="J188" s="41">
        <v>2</v>
      </c>
    </row>
    <row r="189" spans="1:10" s="38" customFormat="1" ht="79.2">
      <c r="A189" s="41" t="s">
        <v>3411</v>
      </c>
      <c r="B189" s="41" t="s">
        <v>3412</v>
      </c>
      <c r="C189" s="41">
        <v>38456539</v>
      </c>
      <c r="D189" s="41" t="s">
        <v>392</v>
      </c>
      <c r="E189" s="41" t="s">
        <v>421</v>
      </c>
      <c r="F189" s="41">
        <v>0</v>
      </c>
      <c r="G189" s="41">
        <v>1</v>
      </c>
      <c r="H189" s="41">
        <v>3</v>
      </c>
      <c r="I189" s="41">
        <v>3</v>
      </c>
      <c r="J189" s="41">
        <v>3</v>
      </c>
    </row>
    <row r="190" spans="1:10" s="38" customFormat="1" ht="79.2">
      <c r="A190" s="41" t="s">
        <v>3419</v>
      </c>
      <c r="B190" s="41" t="s">
        <v>3420</v>
      </c>
      <c r="C190" s="41">
        <v>38466285</v>
      </c>
      <c r="D190" s="41" t="s">
        <v>392</v>
      </c>
      <c r="E190" s="41" t="s">
        <v>425</v>
      </c>
      <c r="F190" s="41">
        <v>0</v>
      </c>
      <c r="G190" s="41">
        <v>2</v>
      </c>
      <c r="H190" s="41">
        <v>2</v>
      </c>
      <c r="I190" s="41">
        <v>2</v>
      </c>
      <c r="J190" s="41">
        <v>2</v>
      </c>
    </row>
    <row r="191" spans="1:10" s="38" customFormat="1" ht="66">
      <c r="A191" s="41" t="s">
        <v>3434</v>
      </c>
      <c r="B191" s="41" t="s">
        <v>3435</v>
      </c>
      <c r="C191" s="41">
        <v>40390032</v>
      </c>
      <c r="D191" s="41" t="s">
        <v>392</v>
      </c>
      <c r="E191" s="41" t="s">
        <v>428</v>
      </c>
      <c r="F191" s="41">
        <v>1</v>
      </c>
      <c r="G191" s="41">
        <v>2</v>
      </c>
      <c r="H191" s="41">
        <v>3</v>
      </c>
      <c r="I191" s="41">
        <v>3</v>
      </c>
      <c r="J191" s="41">
        <v>3</v>
      </c>
    </row>
    <row r="192" spans="1:10" s="38" customFormat="1" ht="79.2">
      <c r="A192" s="41" t="s">
        <v>3454</v>
      </c>
      <c r="B192" s="41" t="s">
        <v>3455</v>
      </c>
      <c r="C192" s="41">
        <v>42080984</v>
      </c>
      <c r="D192" s="41" t="s">
        <v>392</v>
      </c>
      <c r="E192" s="41" t="s">
        <v>3458</v>
      </c>
      <c r="F192" s="41">
        <v>0</v>
      </c>
      <c r="G192" s="41">
        <v>0</v>
      </c>
      <c r="H192" s="41">
        <v>1</v>
      </c>
      <c r="I192" s="41">
        <v>1</v>
      </c>
      <c r="J192" s="41">
        <v>1</v>
      </c>
    </row>
    <row r="193" spans="1:10" s="38" customFormat="1" ht="92.4">
      <c r="A193" s="41" t="s">
        <v>3459</v>
      </c>
      <c r="B193" s="41" t="s">
        <v>3460</v>
      </c>
      <c r="C193" s="41">
        <v>41190270</v>
      </c>
      <c r="D193" s="41" t="s">
        <v>392</v>
      </c>
      <c r="E193" s="41" t="s">
        <v>432</v>
      </c>
      <c r="F193" s="41">
        <v>0</v>
      </c>
      <c r="G193" s="41">
        <v>1</v>
      </c>
      <c r="H193" s="41">
        <v>1</v>
      </c>
      <c r="I193" s="41">
        <v>1</v>
      </c>
      <c r="J193" s="41">
        <v>1</v>
      </c>
    </row>
    <row r="194" spans="1:10" s="38" customFormat="1" ht="79.2">
      <c r="A194" s="41" t="s">
        <v>3465</v>
      </c>
      <c r="B194" s="41" t="s">
        <v>3466</v>
      </c>
      <c r="C194" s="41">
        <v>38182296</v>
      </c>
      <c r="D194" s="41" t="s">
        <v>392</v>
      </c>
      <c r="E194" s="41" t="s">
        <v>436</v>
      </c>
      <c r="F194" s="41">
        <v>1</v>
      </c>
      <c r="G194" s="41">
        <v>2</v>
      </c>
      <c r="H194" s="41">
        <v>3</v>
      </c>
      <c r="I194" s="41">
        <v>3</v>
      </c>
      <c r="J194" s="41">
        <v>3</v>
      </c>
    </row>
    <row r="195" spans="1:10" s="38" customFormat="1" ht="79.2">
      <c r="A195" s="41" t="s">
        <v>3467</v>
      </c>
      <c r="B195" s="41" t="s">
        <v>3468</v>
      </c>
      <c r="C195" s="41">
        <v>38330435</v>
      </c>
      <c r="D195" s="41" t="s">
        <v>392</v>
      </c>
      <c r="E195" s="41" t="s">
        <v>440</v>
      </c>
      <c r="F195" s="41">
        <v>0</v>
      </c>
      <c r="G195" s="41">
        <v>1</v>
      </c>
      <c r="H195" s="41">
        <v>2</v>
      </c>
      <c r="I195" s="41">
        <v>2</v>
      </c>
      <c r="J195" s="41">
        <v>2</v>
      </c>
    </row>
    <row r="196" spans="1:10" s="38" customFormat="1" ht="92.4">
      <c r="A196" s="41" t="s">
        <v>3473</v>
      </c>
      <c r="B196" s="41" t="s">
        <v>3474</v>
      </c>
      <c r="C196" s="41">
        <v>38466531</v>
      </c>
      <c r="D196" s="41" t="s">
        <v>392</v>
      </c>
      <c r="E196" s="41" t="s">
        <v>444</v>
      </c>
      <c r="F196" s="41">
        <v>0</v>
      </c>
      <c r="G196" s="41">
        <v>2</v>
      </c>
      <c r="H196" s="41">
        <v>3</v>
      </c>
      <c r="I196" s="41">
        <v>3</v>
      </c>
      <c r="J196" s="41">
        <v>3</v>
      </c>
    </row>
    <row r="197" spans="1:10" s="38" customFormat="1" ht="79.2">
      <c r="A197" s="41" t="s">
        <v>3475</v>
      </c>
      <c r="B197" s="41" t="s">
        <v>3472</v>
      </c>
      <c r="C197" s="41">
        <v>40835473</v>
      </c>
      <c r="D197" s="41" t="s">
        <v>392</v>
      </c>
      <c r="E197" s="41" t="s">
        <v>447</v>
      </c>
      <c r="F197" s="41">
        <v>1</v>
      </c>
      <c r="G197" s="41">
        <v>1</v>
      </c>
      <c r="H197" s="41">
        <v>1</v>
      </c>
      <c r="I197" s="41">
        <v>1</v>
      </c>
      <c r="J197" s="41">
        <v>1</v>
      </c>
    </row>
    <row r="198" spans="1:10" s="38" customFormat="1" ht="66">
      <c r="A198" s="41" t="s">
        <v>3483</v>
      </c>
      <c r="B198" s="41" t="s">
        <v>3484</v>
      </c>
      <c r="C198" s="41">
        <v>42043319</v>
      </c>
      <c r="D198" s="41" t="s">
        <v>392</v>
      </c>
      <c r="E198" s="41" t="s">
        <v>451</v>
      </c>
      <c r="F198" s="41">
        <v>1</v>
      </c>
      <c r="G198" s="41">
        <v>2</v>
      </c>
      <c r="H198" s="41">
        <v>3</v>
      </c>
      <c r="I198" s="41">
        <v>3</v>
      </c>
      <c r="J198" s="41">
        <v>3</v>
      </c>
    </row>
    <row r="199" spans="1:10" s="38" customFormat="1" ht="92.4">
      <c r="A199" s="41" t="s">
        <v>3490</v>
      </c>
      <c r="B199" s="41" t="s">
        <v>3491</v>
      </c>
      <c r="C199" s="41">
        <v>37916782</v>
      </c>
      <c r="D199" s="41" t="s">
        <v>392</v>
      </c>
      <c r="E199" s="41" t="s">
        <v>3495</v>
      </c>
      <c r="F199" s="41">
        <v>0</v>
      </c>
      <c r="G199" s="41">
        <v>0</v>
      </c>
      <c r="H199" s="41">
        <v>1</v>
      </c>
      <c r="I199" s="41">
        <v>1</v>
      </c>
      <c r="J199" s="41">
        <v>1</v>
      </c>
    </row>
    <row r="200" spans="1:10" s="38" customFormat="1" ht="79.2">
      <c r="A200" s="41" t="s">
        <v>3496</v>
      </c>
      <c r="B200" s="41" t="s">
        <v>3497</v>
      </c>
      <c r="C200" s="41">
        <v>42176435</v>
      </c>
      <c r="D200" s="41" t="s">
        <v>392</v>
      </c>
      <c r="E200" s="41" t="s">
        <v>455</v>
      </c>
      <c r="F200" s="41">
        <v>0</v>
      </c>
      <c r="G200" s="41">
        <v>1</v>
      </c>
      <c r="H200" s="41">
        <v>1</v>
      </c>
      <c r="I200" s="41">
        <v>1</v>
      </c>
      <c r="J200" s="41">
        <v>1</v>
      </c>
    </row>
    <row r="201" spans="1:10" s="38" customFormat="1" ht="66">
      <c r="A201" s="41" t="s">
        <v>3505</v>
      </c>
      <c r="B201" s="41" t="s">
        <v>3506</v>
      </c>
      <c r="C201" s="41">
        <v>41136847</v>
      </c>
      <c r="D201" s="41" t="s">
        <v>392</v>
      </c>
      <c r="E201" s="41" t="s">
        <v>3507</v>
      </c>
      <c r="F201" s="41">
        <v>0</v>
      </c>
      <c r="G201" s="41">
        <v>0</v>
      </c>
      <c r="H201" s="41">
        <v>0</v>
      </c>
      <c r="I201" s="41">
        <v>1</v>
      </c>
      <c r="J201" s="41">
        <v>1</v>
      </c>
    </row>
    <row r="202" spans="1:10" s="38" customFormat="1" ht="66">
      <c r="A202" s="41" t="s">
        <v>3508</v>
      </c>
      <c r="B202" s="41" t="s">
        <v>3509</v>
      </c>
      <c r="C202" s="41">
        <v>38839154</v>
      </c>
      <c r="D202" s="41" t="s">
        <v>392</v>
      </c>
      <c r="E202" s="41" t="s">
        <v>459</v>
      </c>
      <c r="F202" s="41">
        <v>1</v>
      </c>
      <c r="G202" s="41">
        <v>2</v>
      </c>
      <c r="H202" s="41">
        <v>3</v>
      </c>
      <c r="I202" s="41">
        <v>3</v>
      </c>
      <c r="J202" s="41">
        <v>3</v>
      </c>
    </row>
    <row r="203" spans="1:10" s="38" customFormat="1" ht="66">
      <c r="A203" s="41" t="s">
        <v>3550</v>
      </c>
      <c r="B203" s="41" t="s">
        <v>3551</v>
      </c>
      <c r="C203" s="41">
        <v>34835224</v>
      </c>
      <c r="D203" s="41" t="s">
        <v>392</v>
      </c>
      <c r="E203" s="41" t="s">
        <v>3552</v>
      </c>
      <c r="F203" s="41">
        <v>0</v>
      </c>
      <c r="G203" s="41">
        <v>0</v>
      </c>
      <c r="H203" s="41">
        <v>0</v>
      </c>
      <c r="I203" s="41">
        <v>1</v>
      </c>
      <c r="J203" s="41">
        <v>1</v>
      </c>
    </row>
    <row r="204" spans="1:10" s="38" customFormat="1" ht="79.2">
      <c r="A204" s="41" t="s">
        <v>3560</v>
      </c>
      <c r="B204" s="41" t="s">
        <v>3561</v>
      </c>
      <c r="C204" s="41">
        <v>39048956</v>
      </c>
      <c r="D204" s="41" t="s">
        <v>392</v>
      </c>
      <c r="E204" s="41" t="s">
        <v>462</v>
      </c>
      <c r="F204" s="41">
        <v>1</v>
      </c>
      <c r="G204" s="41">
        <v>2</v>
      </c>
      <c r="H204" s="41">
        <v>3</v>
      </c>
      <c r="I204" s="41">
        <v>3</v>
      </c>
      <c r="J204" s="41">
        <v>3</v>
      </c>
    </row>
    <row r="205" spans="1:10" s="38" customFormat="1" ht="79.2">
      <c r="A205" s="41" t="s">
        <v>3574</v>
      </c>
      <c r="B205" s="41" t="s">
        <v>3575</v>
      </c>
      <c r="C205" s="41">
        <v>41830701</v>
      </c>
      <c r="D205" s="41" t="s">
        <v>392</v>
      </c>
      <c r="E205" s="41" t="s">
        <v>465</v>
      </c>
      <c r="F205" s="41">
        <v>0</v>
      </c>
      <c r="G205" s="41">
        <v>1</v>
      </c>
      <c r="H205" s="41">
        <v>1</v>
      </c>
      <c r="I205" s="41">
        <v>1</v>
      </c>
      <c r="J205" s="41">
        <v>1</v>
      </c>
    </row>
    <row r="206" spans="1:10" s="38" customFormat="1" ht="66">
      <c r="A206" s="41" t="s">
        <v>3591</v>
      </c>
      <c r="B206" s="41" t="s">
        <v>3592</v>
      </c>
      <c r="C206" s="41">
        <v>38699838</v>
      </c>
      <c r="D206" s="41" t="s">
        <v>468</v>
      </c>
      <c r="E206" s="41" t="s">
        <v>470</v>
      </c>
      <c r="F206" s="41">
        <v>1</v>
      </c>
      <c r="G206" s="41">
        <v>1</v>
      </c>
      <c r="H206" s="41">
        <v>3</v>
      </c>
      <c r="I206" s="41">
        <v>3</v>
      </c>
      <c r="J206" s="41">
        <v>3</v>
      </c>
    </row>
    <row r="207" spans="1:10" s="38" customFormat="1" ht="79.2">
      <c r="A207" s="41" t="s">
        <v>3609</v>
      </c>
      <c r="B207" s="41" t="s">
        <v>3610</v>
      </c>
      <c r="C207" s="41">
        <v>38625415</v>
      </c>
      <c r="D207" s="41" t="s">
        <v>468</v>
      </c>
      <c r="E207" s="41" t="s">
        <v>3614</v>
      </c>
      <c r="F207" s="41">
        <v>1</v>
      </c>
      <c r="G207" s="41">
        <v>1</v>
      </c>
      <c r="H207" s="41">
        <v>1</v>
      </c>
      <c r="I207" s="41">
        <v>1</v>
      </c>
      <c r="J207" s="41">
        <v>1</v>
      </c>
    </row>
    <row r="208" spans="1:10" s="38" customFormat="1" ht="66">
      <c r="A208" s="41" t="s">
        <v>3629</v>
      </c>
      <c r="B208" s="41" t="s">
        <v>3630</v>
      </c>
      <c r="C208" s="41">
        <v>40214913</v>
      </c>
      <c r="D208" s="41" t="s">
        <v>468</v>
      </c>
      <c r="E208" s="41" t="s">
        <v>3633</v>
      </c>
      <c r="F208" s="41">
        <v>1</v>
      </c>
      <c r="G208" s="41">
        <v>1</v>
      </c>
      <c r="H208" s="41">
        <v>0</v>
      </c>
      <c r="I208" s="41">
        <v>0</v>
      </c>
      <c r="J208" s="41">
        <v>0</v>
      </c>
    </row>
    <row r="209" spans="1:10" s="38" customFormat="1" ht="66">
      <c r="A209" s="41" t="s">
        <v>3636</v>
      </c>
      <c r="B209" s="41" t="s">
        <v>3637</v>
      </c>
      <c r="C209" s="41">
        <v>38809093</v>
      </c>
      <c r="D209" s="41" t="s">
        <v>468</v>
      </c>
      <c r="E209" s="41" t="s">
        <v>474</v>
      </c>
      <c r="F209" s="41">
        <v>1</v>
      </c>
      <c r="G209" s="41">
        <v>1</v>
      </c>
      <c r="H209" s="41">
        <v>2</v>
      </c>
      <c r="I209" s="41">
        <v>2</v>
      </c>
      <c r="J209" s="41">
        <v>2</v>
      </c>
    </row>
    <row r="210" spans="1:10" s="38" customFormat="1" ht="79.2">
      <c r="A210" s="41" t="s">
        <v>3654</v>
      </c>
      <c r="B210" s="41" t="s">
        <v>3655</v>
      </c>
      <c r="C210" s="41">
        <v>38416260</v>
      </c>
      <c r="D210" s="41" t="s">
        <v>468</v>
      </c>
      <c r="E210" s="41" t="s">
        <v>3656</v>
      </c>
      <c r="F210" s="41">
        <v>0</v>
      </c>
      <c r="G210" s="41">
        <v>0</v>
      </c>
      <c r="H210" s="41">
        <v>1</v>
      </c>
      <c r="I210" s="41">
        <v>1</v>
      </c>
      <c r="J210" s="41">
        <v>1</v>
      </c>
    </row>
    <row r="211" spans="1:10" s="38" customFormat="1" ht="79.2">
      <c r="A211" s="41" t="s">
        <v>3664</v>
      </c>
      <c r="B211" s="41" t="s">
        <v>3665</v>
      </c>
      <c r="C211" s="41">
        <v>42037326</v>
      </c>
      <c r="D211" s="41" t="s">
        <v>468</v>
      </c>
      <c r="E211" s="41" t="s">
        <v>478</v>
      </c>
      <c r="F211" s="41">
        <v>1</v>
      </c>
      <c r="G211" s="41">
        <v>1</v>
      </c>
      <c r="H211" s="41">
        <v>3</v>
      </c>
      <c r="I211" s="41">
        <v>3</v>
      </c>
      <c r="J211" s="41">
        <v>3</v>
      </c>
    </row>
    <row r="212" spans="1:10" s="38" customFormat="1" ht="52.8">
      <c r="A212" s="41" t="s">
        <v>3690</v>
      </c>
      <c r="B212" s="41" t="s">
        <v>3691</v>
      </c>
      <c r="C212" s="41">
        <v>38969615</v>
      </c>
      <c r="D212" s="41" t="s">
        <v>468</v>
      </c>
      <c r="E212" s="41" t="s">
        <v>482</v>
      </c>
      <c r="F212" s="41">
        <v>1</v>
      </c>
      <c r="G212" s="41">
        <v>1</v>
      </c>
      <c r="H212" s="41">
        <v>1</v>
      </c>
      <c r="I212" s="41">
        <v>1</v>
      </c>
      <c r="J212" s="41">
        <v>3</v>
      </c>
    </row>
    <row r="213" spans="1:10" s="38" customFormat="1" ht="52.8">
      <c r="A213" s="41" t="s">
        <v>3709</v>
      </c>
      <c r="B213" s="41" t="s">
        <v>3710</v>
      </c>
      <c r="C213" s="41">
        <v>38783657</v>
      </c>
      <c r="D213" s="41" t="s">
        <v>468</v>
      </c>
      <c r="E213" s="41" t="s">
        <v>485</v>
      </c>
      <c r="F213" s="41">
        <v>1</v>
      </c>
      <c r="G213" s="41">
        <v>1</v>
      </c>
      <c r="H213" s="41">
        <v>1</v>
      </c>
      <c r="I213" s="41">
        <v>1</v>
      </c>
      <c r="J213" s="41">
        <v>5</v>
      </c>
    </row>
    <row r="214" spans="1:10" s="38" customFormat="1" ht="52.8">
      <c r="A214" s="41" t="s">
        <v>3711</v>
      </c>
      <c r="B214" s="41" t="s">
        <v>3712</v>
      </c>
      <c r="C214" s="41">
        <v>38783662</v>
      </c>
      <c r="D214" s="41" t="s">
        <v>468</v>
      </c>
      <c r="E214" s="41" t="s">
        <v>3698</v>
      </c>
      <c r="F214" s="41">
        <v>1</v>
      </c>
      <c r="G214" s="41">
        <v>1</v>
      </c>
      <c r="H214" s="41">
        <v>1</v>
      </c>
      <c r="I214" s="41">
        <v>1</v>
      </c>
      <c r="J214" s="41">
        <v>2</v>
      </c>
    </row>
    <row r="215" spans="1:10" s="38" customFormat="1" ht="52.8">
      <c r="A215" s="41" t="s">
        <v>3717</v>
      </c>
      <c r="B215" s="41" t="s">
        <v>3718</v>
      </c>
      <c r="C215" s="41">
        <v>38969547</v>
      </c>
      <c r="D215" s="41" t="s">
        <v>468</v>
      </c>
      <c r="E215" s="41" t="s">
        <v>3721</v>
      </c>
      <c r="F215" s="41">
        <v>1</v>
      </c>
      <c r="G215" s="41">
        <v>1</v>
      </c>
      <c r="H215" s="41">
        <v>1</v>
      </c>
      <c r="I215" s="41">
        <v>1</v>
      </c>
      <c r="J215" s="41">
        <v>3</v>
      </c>
    </row>
    <row r="216" spans="1:10" s="38" customFormat="1" ht="52.8">
      <c r="A216" s="41" t="s">
        <v>3722</v>
      </c>
      <c r="B216" s="41" t="s">
        <v>3723</v>
      </c>
      <c r="C216" s="41">
        <v>38969725</v>
      </c>
      <c r="D216" s="41" t="s">
        <v>468</v>
      </c>
      <c r="E216" s="41" t="s">
        <v>488</v>
      </c>
      <c r="F216" s="41">
        <v>1</v>
      </c>
      <c r="G216" s="41">
        <v>1</v>
      </c>
      <c r="H216" s="41">
        <v>1</v>
      </c>
      <c r="I216" s="41">
        <v>1</v>
      </c>
      <c r="J216" s="41">
        <v>2</v>
      </c>
    </row>
    <row r="217" spans="1:10" s="38" customFormat="1" ht="52.8">
      <c r="A217" s="41" t="s">
        <v>3731</v>
      </c>
      <c r="B217" s="41" t="s">
        <v>3732</v>
      </c>
      <c r="C217" s="41">
        <v>38969531</v>
      </c>
      <c r="D217" s="41" t="s">
        <v>468</v>
      </c>
      <c r="E217" s="41" t="s">
        <v>491</v>
      </c>
      <c r="F217" s="41">
        <v>1</v>
      </c>
      <c r="G217" s="41">
        <v>1</v>
      </c>
      <c r="H217" s="41">
        <v>1</v>
      </c>
      <c r="I217" s="41">
        <v>1</v>
      </c>
      <c r="J217" s="41">
        <v>2</v>
      </c>
    </row>
    <row r="218" spans="1:10" s="38" customFormat="1" ht="52.8">
      <c r="A218" s="41" t="s">
        <v>3750</v>
      </c>
      <c r="B218" s="41" t="s">
        <v>3751</v>
      </c>
      <c r="C218" s="41">
        <v>38968171</v>
      </c>
      <c r="D218" s="41" t="s">
        <v>468</v>
      </c>
      <c r="E218" s="41" t="s">
        <v>3754</v>
      </c>
      <c r="F218" s="41">
        <v>1</v>
      </c>
      <c r="G218" s="41">
        <v>1</v>
      </c>
      <c r="H218" s="41">
        <v>0</v>
      </c>
      <c r="I218" s="41">
        <v>0</v>
      </c>
      <c r="J218" s="41">
        <v>1</v>
      </c>
    </row>
    <row r="219" spans="1:10" s="38" customFormat="1" ht="52.8">
      <c r="A219" s="41" t="s">
        <v>3765</v>
      </c>
      <c r="B219" s="41" t="s">
        <v>3766</v>
      </c>
      <c r="C219" s="41">
        <v>38969678</v>
      </c>
      <c r="D219" s="41" t="s">
        <v>468</v>
      </c>
      <c r="E219" s="41" t="s">
        <v>3769</v>
      </c>
      <c r="F219" s="41">
        <v>1</v>
      </c>
      <c r="G219" s="41">
        <v>1</v>
      </c>
      <c r="H219" s="41">
        <v>1</v>
      </c>
      <c r="I219" s="41">
        <v>1</v>
      </c>
      <c r="J219" s="41">
        <v>3</v>
      </c>
    </row>
    <row r="220" spans="1:10" s="38" customFormat="1" ht="105.6">
      <c r="A220" s="41" t="s">
        <v>3790</v>
      </c>
      <c r="B220" s="41" t="s">
        <v>3791</v>
      </c>
      <c r="C220" s="41">
        <v>38600720</v>
      </c>
      <c r="D220" s="41" t="s">
        <v>468</v>
      </c>
      <c r="E220" s="41" t="s">
        <v>3795</v>
      </c>
      <c r="F220" s="41">
        <v>1</v>
      </c>
      <c r="G220" s="41">
        <v>1</v>
      </c>
      <c r="H220" s="41">
        <v>0</v>
      </c>
      <c r="I220" s="41">
        <v>0</v>
      </c>
      <c r="J220" s="41">
        <v>0</v>
      </c>
    </row>
    <row r="221" spans="1:10" s="38" customFormat="1" ht="105.6">
      <c r="A221" s="41" t="s">
        <v>3811</v>
      </c>
      <c r="B221" s="41" t="s">
        <v>3812</v>
      </c>
      <c r="C221" s="41">
        <v>41775887</v>
      </c>
      <c r="D221" s="41" t="s">
        <v>468</v>
      </c>
      <c r="E221" s="41" t="s">
        <v>3816</v>
      </c>
      <c r="F221" s="41">
        <v>1</v>
      </c>
      <c r="G221" s="41">
        <v>1</v>
      </c>
      <c r="H221" s="41">
        <v>0</v>
      </c>
      <c r="I221" s="41">
        <v>0</v>
      </c>
      <c r="J221" s="41">
        <v>0</v>
      </c>
    </row>
    <row r="222" spans="1:10" s="38" customFormat="1" ht="79.2">
      <c r="A222" s="41" t="s">
        <v>3833</v>
      </c>
      <c r="B222" s="41" t="s">
        <v>3834</v>
      </c>
      <c r="C222" s="41">
        <v>38761806</v>
      </c>
      <c r="D222" s="41" t="s">
        <v>468</v>
      </c>
      <c r="E222" s="41" t="s">
        <v>495</v>
      </c>
      <c r="F222" s="41">
        <v>1</v>
      </c>
      <c r="G222" s="41">
        <v>1</v>
      </c>
      <c r="H222" s="41">
        <v>2</v>
      </c>
      <c r="I222" s="41">
        <v>2</v>
      </c>
      <c r="J222" s="41">
        <v>2</v>
      </c>
    </row>
    <row r="223" spans="1:10" s="38" customFormat="1" ht="105.6">
      <c r="A223" s="41" t="s">
        <v>3841</v>
      </c>
      <c r="B223" s="41" t="s">
        <v>3842</v>
      </c>
      <c r="C223" s="41">
        <v>38732885</v>
      </c>
      <c r="D223" s="41" t="s">
        <v>468</v>
      </c>
      <c r="E223" s="41" t="s">
        <v>499</v>
      </c>
      <c r="F223" s="41">
        <v>1</v>
      </c>
      <c r="G223" s="41">
        <v>1</v>
      </c>
      <c r="H223" s="41">
        <v>3</v>
      </c>
      <c r="I223" s="41">
        <v>3</v>
      </c>
      <c r="J223" s="41">
        <v>3</v>
      </c>
    </row>
    <row r="224" spans="1:10" s="38" customFormat="1" ht="92.4">
      <c r="A224" s="41" t="s">
        <v>3858</v>
      </c>
      <c r="B224" s="41" t="s">
        <v>3859</v>
      </c>
      <c r="C224" s="41">
        <v>38600757</v>
      </c>
      <c r="D224" s="41" t="s">
        <v>468</v>
      </c>
      <c r="E224" s="41" t="s">
        <v>3856</v>
      </c>
      <c r="F224" s="41">
        <v>1</v>
      </c>
      <c r="G224" s="41">
        <v>1</v>
      </c>
      <c r="H224" s="41">
        <v>0</v>
      </c>
      <c r="I224" s="41">
        <v>0</v>
      </c>
      <c r="J224" s="41">
        <v>0</v>
      </c>
    </row>
    <row r="225" spans="1:10" s="38" customFormat="1" ht="118.8">
      <c r="A225" s="41" t="s">
        <v>3865</v>
      </c>
      <c r="B225" s="41" t="s">
        <v>3866</v>
      </c>
      <c r="C225" s="41">
        <v>42257058</v>
      </c>
      <c r="D225" s="41" t="s">
        <v>468</v>
      </c>
      <c r="E225" s="41" t="s">
        <v>3868</v>
      </c>
      <c r="F225" s="41">
        <v>0</v>
      </c>
      <c r="G225" s="41">
        <v>0</v>
      </c>
      <c r="H225" s="41">
        <v>1</v>
      </c>
      <c r="I225" s="41">
        <v>1</v>
      </c>
      <c r="J225" s="41">
        <v>1</v>
      </c>
    </row>
    <row r="226" spans="1:10" s="38" customFormat="1" ht="66">
      <c r="A226" s="41" t="s">
        <v>3872</v>
      </c>
      <c r="B226" s="41" t="s">
        <v>3873</v>
      </c>
      <c r="C226" s="41">
        <v>38608709</v>
      </c>
      <c r="D226" s="41" t="s">
        <v>468</v>
      </c>
      <c r="E226" s="41" t="s">
        <v>3876</v>
      </c>
      <c r="F226" s="41">
        <v>1</v>
      </c>
      <c r="G226" s="41">
        <v>1</v>
      </c>
      <c r="H226" s="41">
        <v>0</v>
      </c>
      <c r="I226" s="41">
        <v>0</v>
      </c>
      <c r="J226" s="41">
        <v>0</v>
      </c>
    </row>
    <row r="227" spans="1:10" s="38" customFormat="1" ht="79.2">
      <c r="A227" s="41" t="s">
        <v>3884</v>
      </c>
      <c r="B227" s="41" t="s">
        <v>3885</v>
      </c>
      <c r="C227" s="41">
        <v>38742343</v>
      </c>
      <c r="D227" s="41" t="s">
        <v>468</v>
      </c>
      <c r="E227" s="41" t="s">
        <v>503</v>
      </c>
      <c r="F227" s="41">
        <v>1</v>
      </c>
      <c r="G227" s="41">
        <v>1</v>
      </c>
      <c r="H227" s="41">
        <v>2</v>
      </c>
      <c r="I227" s="41">
        <v>2</v>
      </c>
      <c r="J227" s="41">
        <v>2</v>
      </c>
    </row>
    <row r="228" spans="1:10" s="38" customFormat="1" ht="79.2">
      <c r="A228" s="41" t="s">
        <v>3899</v>
      </c>
      <c r="B228" s="41" t="s">
        <v>3900</v>
      </c>
      <c r="C228" s="41">
        <v>39005755</v>
      </c>
      <c r="D228" s="41" t="s">
        <v>468</v>
      </c>
      <c r="E228" s="41" t="s">
        <v>3903</v>
      </c>
      <c r="F228" s="41">
        <v>1</v>
      </c>
      <c r="G228" s="41">
        <v>1</v>
      </c>
      <c r="H228" s="41">
        <v>0</v>
      </c>
      <c r="I228" s="41">
        <v>0</v>
      </c>
      <c r="J228" s="41">
        <v>0</v>
      </c>
    </row>
    <row r="229" spans="1:10" s="38" customFormat="1" ht="79.2">
      <c r="A229" s="41" t="s">
        <v>3913</v>
      </c>
      <c r="B229" s="41" t="s">
        <v>3914</v>
      </c>
      <c r="C229" s="41">
        <v>37997217</v>
      </c>
      <c r="D229" s="41" t="s">
        <v>468</v>
      </c>
      <c r="E229" s="41" t="s">
        <v>3918</v>
      </c>
      <c r="F229" s="41">
        <v>1</v>
      </c>
      <c r="G229" s="41">
        <v>1</v>
      </c>
      <c r="H229" s="41">
        <v>1</v>
      </c>
      <c r="I229" s="41">
        <v>1</v>
      </c>
      <c r="J229" s="41">
        <v>1</v>
      </c>
    </row>
    <row r="230" spans="1:10" s="38" customFormat="1" ht="66">
      <c r="A230" s="41" t="s">
        <v>3919</v>
      </c>
      <c r="B230" s="41" t="s">
        <v>3920</v>
      </c>
      <c r="C230" s="41">
        <v>38813822</v>
      </c>
      <c r="D230" s="41" t="s">
        <v>468</v>
      </c>
      <c r="E230" s="41" t="s">
        <v>3924</v>
      </c>
      <c r="F230" s="41">
        <v>1</v>
      </c>
      <c r="G230" s="41">
        <v>1</v>
      </c>
      <c r="H230" s="41">
        <v>0</v>
      </c>
      <c r="I230" s="41">
        <v>0</v>
      </c>
      <c r="J230" s="41">
        <v>0</v>
      </c>
    </row>
    <row r="231" spans="1:10" s="38" customFormat="1" ht="92.4">
      <c r="A231" s="41" t="s">
        <v>3940</v>
      </c>
      <c r="B231" s="41" t="s">
        <v>3941</v>
      </c>
      <c r="C231" s="41">
        <v>38559154</v>
      </c>
      <c r="D231" s="41" t="s">
        <v>468</v>
      </c>
      <c r="E231" s="41" t="s">
        <v>3938</v>
      </c>
      <c r="F231" s="41">
        <v>1</v>
      </c>
      <c r="G231" s="41">
        <v>1</v>
      </c>
      <c r="H231" s="41">
        <v>0</v>
      </c>
      <c r="I231" s="41">
        <v>0</v>
      </c>
      <c r="J231" s="41">
        <v>0</v>
      </c>
    </row>
    <row r="232" spans="1:10" s="38" customFormat="1" ht="79.2">
      <c r="A232" s="41" t="s">
        <v>3952</v>
      </c>
      <c r="B232" s="41" t="s">
        <v>3953</v>
      </c>
      <c r="C232" s="41">
        <v>42510481</v>
      </c>
      <c r="D232" s="41" t="s">
        <v>506</v>
      </c>
      <c r="E232" s="41" t="s">
        <v>508</v>
      </c>
      <c r="F232" s="41">
        <v>1</v>
      </c>
      <c r="G232" s="41">
        <v>1</v>
      </c>
      <c r="H232" s="41">
        <v>2</v>
      </c>
      <c r="I232" s="41">
        <v>2</v>
      </c>
      <c r="J232" s="41">
        <v>2</v>
      </c>
    </row>
    <row r="233" spans="1:10" s="38" customFormat="1" ht="92.4">
      <c r="A233" s="41" t="s">
        <v>3970</v>
      </c>
      <c r="B233" s="41" t="s">
        <v>3971</v>
      </c>
      <c r="C233" s="41">
        <v>42244782</v>
      </c>
      <c r="D233" s="41" t="s">
        <v>506</v>
      </c>
      <c r="E233" s="41" t="s">
        <v>511</v>
      </c>
      <c r="F233" s="41">
        <v>1</v>
      </c>
      <c r="G233" s="41">
        <v>1</v>
      </c>
      <c r="H233" s="41">
        <v>2</v>
      </c>
      <c r="I233" s="41">
        <v>2</v>
      </c>
      <c r="J233" s="41">
        <v>2</v>
      </c>
    </row>
    <row r="234" spans="1:10" s="38" customFormat="1" ht="92.4">
      <c r="A234" s="41" t="s">
        <v>3978</v>
      </c>
      <c r="B234" s="41" t="s">
        <v>3979</v>
      </c>
      <c r="C234" s="41">
        <v>38609428</v>
      </c>
      <c r="D234" s="41" t="s">
        <v>506</v>
      </c>
      <c r="E234" s="41" t="s">
        <v>3982</v>
      </c>
      <c r="F234" s="41">
        <v>0</v>
      </c>
      <c r="G234" s="41">
        <v>0</v>
      </c>
      <c r="H234" s="41">
        <v>1</v>
      </c>
      <c r="I234" s="41">
        <v>1</v>
      </c>
      <c r="J234" s="41">
        <v>1</v>
      </c>
    </row>
    <row r="235" spans="1:10" s="38" customFormat="1" ht="79.2">
      <c r="A235" s="41" t="s">
        <v>3988</v>
      </c>
      <c r="B235" s="41" t="s">
        <v>3989</v>
      </c>
      <c r="C235" s="41">
        <v>38816603</v>
      </c>
      <c r="D235" s="41" t="s">
        <v>506</v>
      </c>
      <c r="E235" s="41" t="s">
        <v>515</v>
      </c>
      <c r="F235" s="41">
        <v>1</v>
      </c>
      <c r="G235" s="41">
        <v>1</v>
      </c>
      <c r="H235" s="41">
        <v>1</v>
      </c>
      <c r="I235" s="41">
        <v>1</v>
      </c>
      <c r="J235" s="41">
        <v>1</v>
      </c>
    </row>
    <row r="236" spans="1:10" s="38" customFormat="1" ht="79.2">
      <c r="A236" s="41" t="s">
        <v>3994</v>
      </c>
      <c r="B236" s="41" t="s">
        <v>3995</v>
      </c>
      <c r="C236" s="41">
        <v>42043117</v>
      </c>
      <c r="D236" s="41" t="s">
        <v>506</v>
      </c>
      <c r="E236" s="41" t="s">
        <v>519</v>
      </c>
      <c r="F236" s="41">
        <v>1</v>
      </c>
      <c r="G236" s="41">
        <v>1</v>
      </c>
      <c r="H236" s="41">
        <v>2</v>
      </c>
      <c r="I236" s="41">
        <v>2</v>
      </c>
      <c r="J236" s="41">
        <v>2</v>
      </c>
    </row>
    <row r="237" spans="1:10" s="38" customFormat="1" ht="79.2">
      <c r="A237" s="41" t="s">
        <v>4027</v>
      </c>
      <c r="B237" s="41" t="s">
        <v>4028</v>
      </c>
      <c r="C237" s="41">
        <v>42326482</v>
      </c>
      <c r="D237" s="41" t="s">
        <v>506</v>
      </c>
      <c r="E237" s="41" t="s">
        <v>523</v>
      </c>
      <c r="F237" s="41">
        <v>1</v>
      </c>
      <c r="G237" s="41">
        <v>1</v>
      </c>
      <c r="H237" s="41">
        <v>2</v>
      </c>
      <c r="I237" s="41">
        <v>2</v>
      </c>
      <c r="J237" s="41">
        <v>2</v>
      </c>
    </row>
    <row r="238" spans="1:10" s="38" customFormat="1" ht="92.4">
      <c r="A238" s="41" t="s">
        <v>4045</v>
      </c>
      <c r="B238" s="41" t="s">
        <v>4046</v>
      </c>
      <c r="C238" s="41">
        <v>42352786</v>
      </c>
      <c r="D238" s="41" t="s">
        <v>506</v>
      </c>
      <c r="E238" s="41" t="s">
        <v>527</v>
      </c>
      <c r="F238" s="41">
        <v>2</v>
      </c>
      <c r="G238" s="41">
        <v>2</v>
      </c>
      <c r="H238" s="41">
        <v>3</v>
      </c>
      <c r="I238" s="41">
        <v>3</v>
      </c>
      <c r="J238" s="41">
        <v>5</v>
      </c>
    </row>
    <row r="239" spans="1:10" s="38" customFormat="1" ht="52.8">
      <c r="A239" s="41" t="s">
        <v>4051</v>
      </c>
      <c r="B239" s="41" t="s">
        <v>4052</v>
      </c>
      <c r="C239" s="41">
        <v>1993150</v>
      </c>
      <c r="D239" s="41" t="s">
        <v>506</v>
      </c>
      <c r="E239" s="41" t="s">
        <v>530</v>
      </c>
      <c r="F239" s="41">
        <v>1</v>
      </c>
      <c r="G239" s="41">
        <v>1</v>
      </c>
      <c r="H239" s="41">
        <v>1</v>
      </c>
      <c r="I239" s="41">
        <v>1</v>
      </c>
      <c r="J239" s="41">
        <v>2</v>
      </c>
    </row>
    <row r="240" spans="1:10" s="38" customFormat="1" ht="79.2">
      <c r="A240" s="41" t="s">
        <v>4130</v>
      </c>
      <c r="B240" s="41" t="s">
        <v>4127</v>
      </c>
      <c r="C240" s="41">
        <v>26482717</v>
      </c>
      <c r="D240" s="41" t="s">
        <v>506</v>
      </c>
      <c r="E240" s="41" t="s">
        <v>534</v>
      </c>
      <c r="F240" s="41">
        <v>1</v>
      </c>
      <c r="G240" s="41">
        <v>1</v>
      </c>
      <c r="H240" s="41">
        <v>1</v>
      </c>
      <c r="I240" s="41">
        <v>1</v>
      </c>
      <c r="J240" s="41">
        <v>1</v>
      </c>
    </row>
    <row r="241" spans="1:10" s="38" customFormat="1" ht="92.4">
      <c r="A241" s="41" t="s">
        <v>4142</v>
      </c>
      <c r="B241" s="41" t="s">
        <v>4143</v>
      </c>
      <c r="C241" s="41">
        <v>39020574</v>
      </c>
      <c r="D241" s="41" t="s">
        <v>506</v>
      </c>
      <c r="E241" s="41" t="s">
        <v>538</v>
      </c>
      <c r="F241" s="41">
        <v>1</v>
      </c>
      <c r="G241" s="41">
        <v>1</v>
      </c>
      <c r="H241" s="41">
        <v>1</v>
      </c>
      <c r="I241" s="41">
        <v>1</v>
      </c>
      <c r="J241" s="41">
        <v>1</v>
      </c>
    </row>
    <row r="242" spans="1:10" s="38" customFormat="1" ht="79.2">
      <c r="A242" s="41" t="s">
        <v>4146</v>
      </c>
      <c r="B242" s="41" t="s">
        <v>4147</v>
      </c>
      <c r="C242" s="41">
        <v>39007143</v>
      </c>
      <c r="D242" s="41" t="s">
        <v>506</v>
      </c>
      <c r="E242" s="41" t="s">
        <v>541</v>
      </c>
      <c r="F242" s="41">
        <v>1</v>
      </c>
      <c r="G242" s="41">
        <v>1</v>
      </c>
      <c r="H242" s="41">
        <v>1</v>
      </c>
      <c r="I242" s="41">
        <v>1</v>
      </c>
      <c r="J242" s="41">
        <v>2</v>
      </c>
    </row>
    <row r="243" spans="1:10" s="38" customFormat="1" ht="79.2">
      <c r="A243" s="41" t="s">
        <v>4158</v>
      </c>
      <c r="B243" s="41" t="s">
        <v>4155</v>
      </c>
      <c r="C243" s="41">
        <v>1993546</v>
      </c>
      <c r="D243" s="41" t="s">
        <v>506</v>
      </c>
      <c r="E243" s="41" t="s">
        <v>545</v>
      </c>
      <c r="F243" s="41">
        <v>1</v>
      </c>
      <c r="G243" s="41">
        <v>1</v>
      </c>
      <c r="H243" s="41">
        <v>1</v>
      </c>
      <c r="I243" s="41">
        <v>1</v>
      </c>
      <c r="J243" s="41">
        <v>1</v>
      </c>
    </row>
    <row r="244" spans="1:10" s="38" customFormat="1" ht="79.2">
      <c r="A244" s="41" t="s">
        <v>4172</v>
      </c>
      <c r="B244" s="41" t="s">
        <v>4173</v>
      </c>
      <c r="C244" s="41">
        <v>1993470</v>
      </c>
      <c r="D244" s="41" t="s">
        <v>506</v>
      </c>
      <c r="E244" s="41" t="s">
        <v>549</v>
      </c>
      <c r="F244" s="41">
        <v>1</v>
      </c>
      <c r="G244" s="41">
        <v>1</v>
      </c>
      <c r="H244" s="41">
        <v>1</v>
      </c>
      <c r="I244" s="41">
        <v>1</v>
      </c>
      <c r="J244" s="41">
        <v>1</v>
      </c>
    </row>
    <row r="245" spans="1:10" s="38" customFormat="1" ht="79.2">
      <c r="A245" s="41" t="s">
        <v>4183</v>
      </c>
      <c r="B245" s="41" t="s">
        <v>4184</v>
      </c>
      <c r="C245" s="41">
        <v>42376774</v>
      </c>
      <c r="D245" s="41" t="s">
        <v>506</v>
      </c>
      <c r="E245" s="41" t="s">
        <v>553</v>
      </c>
      <c r="F245" s="41">
        <v>1</v>
      </c>
      <c r="G245" s="41">
        <v>1</v>
      </c>
      <c r="H245" s="41">
        <v>2</v>
      </c>
      <c r="I245" s="41">
        <v>2</v>
      </c>
      <c r="J245" s="41">
        <v>2</v>
      </c>
    </row>
    <row r="246" spans="1:10" s="38" customFormat="1" ht="66">
      <c r="A246" s="41" t="s">
        <v>4216</v>
      </c>
      <c r="B246" s="41" t="s">
        <v>4217</v>
      </c>
      <c r="C246" s="41">
        <v>41838805</v>
      </c>
      <c r="D246" s="41" t="s">
        <v>506</v>
      </c>
      <c r="E246" s="41" t="s">
        <v>557</v>
      </c>
      <c r="F246" s="41">
        <v>1</v>
      </c>
      <c r="G246" s="41">
        <v>1</v>
      </c>
      <c r="H246" s="41">
        <v>1</v>
      </c>
      <c r="I246" s="41">
        <v>1</v>
      </c>
      <c r="J246" s="41">
        <v>1</v>
      </c>
    </row>
    <row r="247" spans="1:10" s="38" customFormat="1" ht="79.2">
      <c r="A247" s="41" t="s">
        <v>4223</v>
      </c>
      <c r="B247" s="41" t="s">
        <v>4224</v>
      </c>
      <c r="C247" s="41">
        <v>42061427</v>
      </c>
      <c r="D247" s="41" t="s">
        <v>506</v>
      </c>
      <c r="E247" s="41" t="s">
        <v>561</v>
      </c>
      <c r="F247" s="41">
        <v>1</v>
      </c>
      <c r="G247" s="41">
        <v>1</v>
      </c>
      <c r="H247" s="41">
        <v>2</v>
      </c>
      <c r="I247" s="41">
        <v>2</v>
      </c>
      <c r="J247" s="41">
        <v>2</v>
      </c>
    </row>
    <row r="248" spans="1:10" s="38" customFormat="1" ht="66">
      <c r="A248" s="41" t="s">
        <v>4225</v>
      </c>
      <c r="B248" s="41" t="s">
        <v>4226</v>
      </c>
      <c r="C248" s="41">
        <v>38816907</v>
      </c>
      <c r="D248" s="41" t="s">
        <v>506</v>
      </c>
      <c r="E248" s="41" t="s">
        <v>565</v>
      </c>
      <c r="F248" s="41">
        <v>1</v>
      </c>
      <c r="G248" s="41">
        <v>1</v>
      </c>
      <c r="H248" s="41">
        <v>1</v>
      </c>
      <c r="I248" s="41">
        <v>1</v>
      </c>
      <c r="J248" s="41">
        <v>1</v>
      </c>
    </row>
    <row r="249" spans="1:10" s="38" customFormat="1" ht="66">
      <c r="A249" s="41" t="s">
        <v>4252</v>
      </c>
      <c r="B249" s="41" t="s">
        <v>4245</v>
      </c>
      <c r="C249" s="41">
        <v>1993486</v>
      </c>
      <c r="D249" s="41" t="s">
        <v>506</v>
      </c>
      <c r="E249" s="41" t="s">
        <v>4249</v>
      </c>
      <c r="F249" s="41">
        <v>0</v>
      </c>
      <c r="G249" s="41">
        <v>0</v>
      </c>
      <c r="H249" s="41">
        <v>1</v>
      </c>
      <c r="I249" s="41">
        <v>1</v>
      </c>
      <c r="J249" s="41">
        <v>1</v>
      </c>
    </row>
    <row r="250" spans="1:10" s="38" customFormat="1" ht="79.2">
      <c r="A250" s="41" t="s">
        <v>4253</v>
      </c>
      <c r="B250" s="41" t="s">
        <v>4254</v>
      </c>
      <c r="C250" s="41">
        <v>41394939</v>
      </c>
      <c r="D250" s="41" t="s">
        <v>506</v>
      </c>
      <c r="E250" s="41" t="s">
        <v>569</v>
      </c>
      <c r="F250" s="41">
        <v>1</v>
      </c>
      <c r="G250" s="41">
        <v>1</v>
      </c>
      <c r="H250" s="41">
        <v>1</v>
      </c>
      <c r="I250" s="41">
        <v>1</v>
      </c>
      <c r="J250" s="41">
        <v>2</v>
      </c>
    </row>
    <row r="251" spans="1:10" s="38" customFormat="1" ht="92.4">
      <c r="A251" s="41" t="s">
        <v>4273</v>
      </c>
      <c r="B251" s="41" t="s">
        <v>4274</v>
      </c>
      <c r="C251" s="41">
        <v>42080790</v>
      </c>
      <c r="D251" s="41" t="s">
        <v>506</v>
      </c>
      <c r="E251" s="41" t="s">
        <v>573</v>
      </c>
      <c r="F251" s="41">
        <v>1</v>
      </c>
      <c r="G251" s="41">
        <v>1</v>
      </c>
      <c r="H251" s="41">
        <v>1</v>
      </c>
      <c r="I251" s="41">
        <v>1</v>
      </c>
      <c r="J251" s="41">
        <v>1</v>
      </c>
    </row>
    <row r="252" spans="1:10" s="38" customFormat="1" ht="66">
      <c r="A252" s="41" t="s">
        <v>4283</v>
      </c>
      <c r="B252" s="41" t="s">
        <v>4284</v>
      </c>
      <c r="C252" s="41">
        <v>38467886</v>
      </c>
      <c r="D252" s="41" t="s">
        <v>576</v>
      </c>
      <c r="E252" s="41" t="s">
        <v>578</v>
      </c>
      <c r="F252" s="41">
        <v>1</v>
      </c>
      <c r="G252" s="41">
        <v>1</v>
      </c>
      <c r="H252" s="41">
        <v>1</v>
      </c>
      <c r="I252" s="41">
        <v>1</v>
      </c>
      <c r="J252" s="41">
        <v>3</v>
      </c>
    </row>
    <row r="253" spans="1:10" s="38" customFormat="1" ht="66">
      <c r="A253" s="41" t="s">
        <v>4285</v>
      </c>
      <c r="B253" s="41" t="s">
        <v>4286</v>
      </c>
      <c r="C253" s="41">
        <v>42241755</v>
      </c>
      <c r="D253" s="41" t="s">
        <v>576</v>
      </c>
      <c r="E253" s="41" t="s">
        <v>4288</v>
      </c>
      <c r="F253" s="41">
        <v>0</v>
      </c>
      <c r="G253" s="41">
        <v>0</v>
      </c>
      <c r="H253" s="41">
        <v>1</v>
      </c>
      <c r="I253" s="41">
        <v>1</v>
      </c>
      <c r="J253" s="41">
        <v>1</v>
      </c>
    </row>
    <row r="254" spans="1:10" s="38" customFormat="1" ht="79.2">
      <c r="A254" s="41" t="s">
        <v>4291</v>
      </c>
      <c r="B254" s="41" t="s">
        <v>4292</v>
      </c>
      <c r="C254" s="41">
        <v>22208209</v>
      </c>
      <c r="D254" s="41" t="s">
        <v>576</v>
      </c>
      <c r="E254" s="41" t="s">
        <v>582</v>
      </c>
      <c r="F254" s="41">
        <v>1</v>
      </c>
      <c r="G254" s="41">
        <v>1</v>
      </c>
      <c r="H254" s="41">
        <v>1</v>
      </c>
      <c r="I254" s="41">
        <v>1</v>
      </c>
      <c r="J254" s="41">
        <v>1</v>
      </c>
    </row>
    <row r="255" spans="1:10" s="38" customFormat="1" ht="66">
      <c r="A255" s="41" t="s">
        <v>4293</v>
      </c>
      <c r="B255" s="41" t="s">
        <v>4294</v>
      </c>
      <c r="C255" s="41">
        <v>1994592</v>
      </c>
      <c r="D255" s="41" t="s">
        <v>576</v>
      </c>
      <c r="E255" s="41" t="s">
        <v>4295</v>
      </c>
      <c r="F255" s="41">
        <v>0</v>
      </c>
      <c r="G255" s="41">
        <v>0</v>
      </c>
      <c r="H255" s="41">
        <v>3</v>
      </c>
      <c r="I255" s="41">
        <v>0</v>
      </c>
      <c r="J255" s="41">
        <v>0</v>
      </c>
    </row>
    <row r="256" spans="1:10" s="38" customFormat="1" ht="79.2">
      <c r="A256" s="41" t="s">
        <v>4308</v>
      </c>
      <c r="B256" s="41" t="s">
        <v>4309</v>
      </c>
      <c r="C256" s="41">
        <v>1994600</v>
      </c>
      <c r="D256" s="41" t="s">
        <v>576</v>
      </c>
      <c r="E256" s="41" t="s">
        <v>585</v>
      </c>
      <c r="F256" s="41">
        <v>1</v>
      </c>
      <c r="G256" s="41">
        <v>1</v>
      </c>
      <c r="H256" s="41">
        <v>1</v>
      </c>
      <c r="I256" s="41">
        <v>2</v>
      </c>
      <c r="J256" s="41">
        <v>2</v>
      </c>
    </row>
    <row r="257" spans="1:10" s="38" customFormat="1" ht="92.4">
      <c r="A257" s="41" t="s">
        <v>4316</v>
      </c>
      <c r="B257" s="41" t="s">
        <v>4317</v>
      </c>
      <c r="C257" s="41">
        <v>38943382</v>
      </c>
      <c r="D257" s="41" t="s">
        <v>576</v>
      </c>
      <c r="E257" s="41" t="s">
        <v>589</v>
      </c>
      <c r="F257" s="41">
        <v>1</v>
      </c>
      <c r="G257" s="41">
        <v>1</v>
      </c>
      <c r="H257" s="41">
        <v>1</v>
      </c>
      <c r="I257" s="41">
        <v>2</v>
      </c>
      <c r="J257" s="41">
        <v>1</v>
      </c>
    </row>
    <row r="258" spans="1:10" s="38" customFormat="1" ht="66">
      <c r="A258" s="41" t="s">
        <v>4318</v>
      </c>
      <c r="B258" s="41" t="s">
        <v>4319</v>
      </c>
      <c r="C258" s="41">
        <v>1994126</v>
      </c>
      <c r="D258" s="41" t="s">
        <v>576</v>
      </c>
      <c r="E258" s="41" t="s">
        <v>593</v>
      </c>
      <c r="F258" s="41">
        <v>0</v>
      </c>
      <c r="G258" s="41">
        <v>0</v>
      </c>
      <c r="H258" s="41">
        <v>1</v>
      </c>
      <c r="I258" s="41">
        <v>0</v>
      </c>
      <c r="J258" s="41">
        <v>0</v>
      </c>
    </row>
    <row r="259" spans="1:10" s="38" customFormat="1" ht="79.2">
      <c r="A259" s="41" t="s">
        <v>4320</v>
      </c>
      <c r="B259" s="41" t="s">
        <v>4321</v>
      </c>
      <c r="C259" s="41">
        <v>38435021</v>
      </c>
      <c r="D259" s="41" t="s">
        <v>576</v>
      </c>
      <c r="E259" s="41" t="s">
        <v>593</v>
      </c>
      <c r="F259" s="41">
        <v>1</v>
      </c>
      <c r="G259" s="41">
        <v>1</v>
      </c>
      <c r="H259" s="41">
        <v>1</v>
      </c>
      <c r="I259" s="41">
        <v>1</v>
      </c>
      <c r="J259" s="41">
        <v>1</v>
      </c>
    </row>
    <row r="260" spans="1:10" s="38" customFormat="1" ht="92.4">
      <c r="A260" s="41" t="s">
        <v>4324</v>
      </c>
      <c r="B260" s="41" t="s">
        <v>4325</v>
      </c>
      <c r="C260" s="41">
        <v>41750202</v>
      </c>
      <c r="D260" s="41" t="s">
        <v>576</v>
      </c>
      <c r="E260" s="41" t="s">
        <v>4327</v>
      </c>
      <c r="F260" s="41">
        <v>0</v>
      </c>
      <c r="G260" s="41">
        <v>0</v>
      </c>
      <c r="H260" s="41">
        <v>0</v>
      </c>
      <c r="I260" s="41">
        <v>2</v>
      </c>
      <c r="J260" s="41">
        <v>5</v>
      </c>
    </row>
    <row r="261" spans="1:10" s="38" customFormat="1" ht="79.2">
      <c r="A261" s="41" t="s">
        <v>4336</v>
      </c>
      <c r="B261" s="41" t="s">
        <v>4337</v>
      </c>
      <c r="C261" s="41">
        <v>38304599</v>
      </c>
      <c r="D261" s="41" t="s">
        <v>576</v>
      </c>
      <c r="E261" s="41" t="s">
        <v>597</v>
      </c>
      <c r="F261" s="41">
        <v>1</v>
      </c>
      <c r="G261" s="41">
        <v>1</v>
      </c>
      <c r="H261" s="41">
        <v>1</v>
      </c>
      <c r="I261" s="41">
        <v>1</v>
      </c>
      <c r="J261" s="41">
        <v>1</v>
      </c>
    </row>
    <row r="262" spans="1:10" s="38" customFormat="1" ht="79.2">
      <c r="A262" s="41" t="s">
        <v>4349</v>
      </c>
      <c r="B262" s="41" t="s">
        <v>4350</v>
      </c>
      <c r="C262" s="41">
        <v>39002969</v>
      </c>
      <c r="D262" s="41" t="s">
        <v>576</v>
      </c>
      <c r="E262" s="41" t="s">
        <v>601</v>
      </c>
      <c r="F262" s="41">
        <v>1</v>
      </c>
      <c r="G262" s="41">
        <v>1</v>
      </c>
      <c r="H262" s="41">
        <v>1</v>
      </c>
      <c r="I262" s="41">
        <v>1</v>
      </c>
      <c r="J262" s="41">
        <v>2</v>
      </c>
    </row>
    <row r="263" spans="1:10" s="38" customFormat="1" ht="92.4">
      <c r="A263" s="41" t="s">
        <v>4360</v>
      </c>
      <c r="B263" s="41" t="s">
        <v>4361</v>
      </c>
      <c r="C263" s="41">
        <v>38902896</v>
      </c>
      <c r="D263" s="41" t="s">
        <v>576</v>
      </c>
      <c r="E263" s="41" t="s">
        <v>604</v>
      </c>
      <c r="F263" s="41">
        <v>1</v>
      </c>
      <c r="G263" s="41">
        <v>1</v>
      </c>
      <c r="H263" s="41">
        <v>1</v>
      </c>
      <c r="I263" s="41">
        <v>2</v>
      </c>
      <c r="J263" s="41">
        <v>2</v>
      </c>
    </row>
    <row r="264" spans="1:10" s="38" customFormat="1" ht="66">
      <c r="A264" s="41" t="s">
        <v>4362</v>
      </c>
      <c r="B264" s="41" t="s">
        <v>4363</v>
      </c>
      <c r="C264" s="41">
        <v>42081684</v>
      </c>
      <c r="D264" s="41" t="s">
        <v>576</v>
      </c>
      <c r="E264" s="41" t="s">
        <v>4364</v>
      </c>
      <c r="F264" s="41">
        <v>0</v>
      </c>
      <c r="G264" s="41">
        <v>0</v>
      </c>
      <c r="H264" s="41">
        <v>0</v>
      </c>
      <c r="I264" s="41">
        <v>1</v>
      </c>
      <c r="J264" s="41">
        <v>2</v>
      </c>
    </row>
    <row r="265" spans="1:10" s="38" customFormat="1" ht="79.2">
      <c r="A265" s="41" t="s">
        <v>4367</v>
      </c>
      <c r="B265" s="41" t="s">
        <v>4368</v>
      </c>
      <c r="C265" s="41">
        <v>1994385</v>
      </c>
      <c r="D265" s="41" t="s">
        <v>576</v>
      </c>
      <c r="E265" s="41" t="s">
        <v>4369</v>
      </c>
      <c r="F265" s="41">
        <v>0</v>
      </c>
      <c r="G265" s="41">
        <v>0</v>
      </c>
      <c r="H265" s="41">
        <v>0</v>
      </c>
      <c r="I265" s="41">
        <v>0</v>
      </c>
      <c r="J265" s="41">
        <v>1</v>
      </c>
    </row>
    <row r="266" spans="1:10" s="38" customFormat="1" ht="79.2">
      <c r="A266" s="41" t="s">
        <v>4370</v>
      </c>
      <c r="B266" s="41" t="s">
        <v>4371</v>
      </c>
      <c r="C266" s="41">
        <v>38312395</v>
      </c>
      <c r="D266" s="41" t="s">
        <v>576</v>
      </c>
      <c r="E266" s="41" t="s">
        <v>608</v>
      </c>
      <c r="F266" s="41">
        <v>1</v>
      </c>
      <c r="G266" s="41">
        <v>1</v>
      </c>
      <c r="H266" s="41">
        <v>1</v>
      </c>
      <c r="I266" s="41">
        <v>1</v>
      </c>
      <c r="J266" s="41">
        <v>2</v>
      </c>
    </row>
    <row r="267" spans="1:10" s="38" customFormat="1" ht="66">
      <c r="A267" s="41" t="s">
        <v>4376</v>
      </c>
      <c r="B267" s="41" t="s">
        <v>4377</v>
      </c>
      <c r="C267" s="41">
        <v>38423901</v>
      </c>
      <c r="D267" s="41" t="s">
        <v>576</v>
      </c>
      <c r="E267" s="41" t="s">
        <v>612</v>
      </c>
      <c r="F267" s="41">
        <v>1</v>
      </c>
      <c r="G267" s="41">
        <v>1</v>
      </c>
      <c r="H267" s="41">
        <v>1</v>
      </c>
      <c r="I267" s="41">
        <v>2</v>
      </c>
      <c r="J267" s="41">
        <v>2</v>
      </c>
    </row>
    <row r="268" spans="1:10" s="38" customFormat="1" ht="79.2">
      <c r="A268" s="41" t="s">
        <v>4386</v>
      </c>
      <c r="B268" s="41" t="s">
        <v>4385</v>
      </c>
      <c r="C268" s="41">
        <v>22201472</v>
      </c>
      <c r="D268" s="41" t="s">
        <v>576</v>
      </c>
      <c r="E268" s="41" t="s">
        <v>616</v>
      </c>
      <c r="F268" s="41">
        <v>1</v>
      </c>
      <c r="G268" s="41">
        <v>1</v>
      </c>
      <c r="H268" s="41">
        <v>1</v>
      </c>
      <c r="I268" s="41">
        <v>1</v>
      </c>
      <c r="J268" s="41">
        <v>2</v>
      </c>
    </row>
    <row r="269" spans="1:10" s="38" customFormat="1" ht="92.4">
      <c r="A269" s="41" t="s">
        <v>4399</v>
      </c>
      <c r="B269" s="41" t="s">
        <v>4400</v>
      </c>
      <c r="C269" s="41">
        <v>38462558</v>
      </c>
      <c r="D269" s="41" t="s">
        <v>576</v>
      </c>
      <c r="E269" s="41" t="s">
        <v>620</v>
      </c>
      <c r="F269" s="41">
        <v>1</v>
      </c>
      <c r="G269" s="41">
        <v>1</v>
      </c>
      <c r="H269" s="41">
        <v>1</v>
      </c>
      <c r="I269" s="41">
        <v>2</v>
      </c>
      <c r="J269" s="41">
        <v>2</v>
      </c>
    </row>
    <row r="270" spans="1:10" s="38" customFormat="1" ht="92.4">
      <c r="A270" s="41" t="s">
        <v>4404</v>
      </c>
      <c r="B270" s="41" t="s">
        <v>4405</v>
      </c>
      <c r="C270" s="41">
        <v>43589945</v>
      </c>
      <c r="D270" s="41" t="s">
        <v>576</v>
      </c>
      <c r="E270" s="41" t="s">
        <v>4407</v>
      </c>
      <c r="F270" s="41">
        <v>0</v>
      </c>
      <c r="G270" s="41">
        <v>0</v>
      </c>
      <c r="H270" s="41">
        <v>0</v>
      </c>
      <c r="I270" s="41">
        <v>1</v>
      </c>
      <c r="J270" s="41">
        <v>2</v>
      </c>
    </row>
    <row r="271" spans="1:10" s="38" customFormat="1" ht="66">
      <c r="A271" s="41" t="s">
        <v>4413</v>
      </c>
      <c r="B271" s="41" t="s">
        <v>4414</v>
      </c>
      <c r="C271" s="41">
        <v>38286423</v>
      </c>
      <c r="D271" s="41" t="s">
        <v>576</v>
      </c>
      <c r="E271" s="41" t="s">
        <v>4416</v>
      </c>
      <c r="F271" s="41">
        <v>0</v>
      </c>
      <c r="G271" s="41">
        <v>0</v>
      </c>
      <c r="H271" s="41">
        <v>0</v>
      </c>
      <c r="I271" s="41">
        <v>1</v>
      </c>
      <c r="J271" s="41">
        <v>1</v>
      </c>
    </row>
    <row r="272" spans="1:10" s="38" customFormat="1" ht="79.2">
      <c r="A272" s="41" t="s">
        <v>4423</v>
      </c>
      <c r="B272" s="41" t="s">
        <v>4424</v>
      </c>
      <c r="C272" s="41">
        <v>38571999</v>
      </c>
      <c r="D272" s="41" t="s">
        <v>576</v>
      </c>
      <c r="E272" s="41" t="s">
        <v>624</v>
      </c>
      <c r="F272" s="41">
        <v>1</v>
      </c>
      <c r="G272" s="41">
        <v>8</v>
      </c>
      <c r="H272" s="41">
        <v>8</v>
      </c>
      <c r="I272" s="41">
        <v>3</v>
      </c>
      <c r="J272" s="41">
        <v>3</v>
      </c>
    </row>
    <row r="273" spans="1:10" s="38" customFormat="1" ht="66">
      <c r="A273" s="41" t="s">
        <v>4429</v>
      </c>
      <c r="B273" s="41" t="s">
        <v>4430</v>
      </c>
      <c r="C273" s="41">
        <v>38085929</v>
      </c>
      <c r="D273" s="41" t="s">
        <v>576</v>
      </c>
      <c r="E273" s="41" t="s">
        <v>628</v>
      </c>
      <c r="F273" s="41">
        <v>1</v>
      </c>
      <c r="G273" s="41">
        <v>1</v>
      </c>
      <c r="H273" s="41">
        <v>1</v>
      </c>
      <c r="I273" s="41">
        <v>1</v>
      </c>
      <c r="J273" s="41">
        <v>2</v>
      </c>
    </row>
    <row r="274" spans="1:10" s="38" customFormat="1" ht="66">
      <c r="A274" s="41" t="s">
        <v>4446</v>
      </c>
      <c r="B274" s="41" t="s">
        <v>4447</v>
      </c>
      <c r="C274" s="41">
        <v>38462249</v>
      </c>
      <c r="D274" s="41" t="s">
        <v>576</v>
      </c>
      <c r="E274" s="41" t="s">
        <v>632</v>
      </c>
      <c r="F274" s="41">
        <v>1</v>
      </c>
      <c r="G274" s="41">
        <v>1</v>
      </c>
      <c r="H274" s="41">
        <v>1</v>
      </c>
      <c r="I274" s="41">
        <v>1</v>
      </c>
      <c r="J274" s="41">
        <v>2</v>
      </c>
    </row>
    <row r="275" spans="1:10" s="38" customFormat="1" ht="66">
      <c r="A275" s="41" t="s">
        <v>4452</v>
      </c>
      <c r="B275" s="41" t="s">
        <v>4453</v>
      </c>
      <c r="C275" s="41">
        <v>38164193</v>
      </c>
      <c r="D275" s="41" t="s">
        <v>576</v>
      </c>
      <c r="E275" s="41" t="s">
        <v>636</v>
      </c>
      <c r="F275" s="41">
        <v>1</v>
      </c>
      <c r="G275" s="41">
        <v>1</v>
      </c>
      <c r="H275" s="41">
        <v>1</v>
      </c>
      <c r="I275" s="41">
        <v>2</v>
      </c>
      <c r="J275" s="41">
        <v>2</v>
      </c>
    </row>
    <row r="276" spans="1:10" s="38" customFormat="1" ht="79.2">
      <c r="A276" s="41" t="s">
        <v>4456</v>
      </c>
      <c r="B276" s="41" t="s">
        <v>4457</v>
      </c>
      <c r="C276" s="41">
        <v>41012405</v>
      </c>
      <c r="D276" s="41" t="s">
        <v>576</v>
      </c>
      <c r="E276" s="41" t="s">
        <v>4458</v>
      </c>
      <c r="F276" s="41">
        <v>0</v>
      </c>
      <c r="G276" s="41">
        <v>0</v>
      </c>
      <c r="H276" s="41">
        <v>0</v>
      </c>
      <c r="I276" s="41">
        <v>2</v>
      </c>
      <c r="J276" s="41">
        <v>3</v>
      </c>
    </row>
    <row r="277" spans="1:10" s="38" customFormat="1" ht="79.2">
      <c r="A277" s="41" t="s">
        <v>4463</v>
      </c>
      <c r="B277" s="41" t="s">
        <v>4464</v>
      </c>
      <c r="C277" s="41">
        <v>37917880</v>
      </c>
      <c r="D277" s="41" t="s">
        <v>576</v>
      </c>
      <c r="E277" s="41" t="s">
        <v>640</v>
      </c>
      <c r="F277" s="41">
        <v>1</v>
      </c>
      <c r="G277" s="41">
        <v>1</v>
      </c>
      <c r="H277" s="41">
        <v>1</v>
      </c>
      <c r="I277" s="41">
        <v>2</v>
      </c>
      <c r="J277" s="41">
        <v>1</v>
      </c>
    </row>
    <row r="278" spans="1:10" s="38" customFormat="1" ht="105.6">
      <c r="A278" s="41" t="s">
        <v>4465</v>
      </c>
      <c r="B278" s="41" t="s">
        <v>4466</v>
      </c>
      <c r="C278" s="41">
        <v>38424617</v>
      </c>
      <c r="D278" s="41" t="s">
        <v>576</v>
      </c>
      <c r="E278" s="41" t="s">
        <v>643</v>
      </c>
      <c r="F278" s="41">
        <v>1</v>
      </c>
      <c r="G278" s="41">
        <v>1</v>
      </c>
      <c r="H278" s="41">
        <v>1</v>
      </c>
      <c r="I278" s="41">
        <v>0</v>
      </c>
      <c r="J278" s="41">
        <v>0</v>
      </c>
    </row>
    <row r="279" spans="1:10" s="38" customFormat="1" ht="105.6">
      <c r="A279" s="41" t="s">
        <v>4479</v>
      </c>
      <c r="B279" s="41" t="s">
        <v>4480</v>
      </c>
      <c r="C279" s="41">
        <v>38486267</v>
      </c>
      <c r="D279" s="41" t="s">
        <v>576</v>
      </c>
      <c r="E279" s="41" t="s">
        <v>647</v>
      </c>
      <c r="F279" s="41">
        <v>1</v>
      </c>
      <c r="G279" s="41">
        <v>1</v>
      </c>
      <c r="H279" s="41">
        <v>1</v>
      </c>
      <c r="I279" s="41">
        <v>1</v>
      </c>
      <c r="J279" s="41">
        <v>1</v>
      </c>
    </row>
    <row r="280" spans="1:10" s="38" customFormat="1" ht="79.2">
      <c r="A280" s="41" t="s">
        <v>4491</v>
      </c>
      <c r="B280" s="41" t="s">
        <v>4492</v>
      </c>
      <c r="C280" s="41">
        <v>38500755</v>
      </c>
      <c r="D280" s="41" t="s">
        <v>576</v>
      </c>
      <c r="E280" s="41" t="s">
        <v>651</v>
      </c>
      <c r="F280" s="41">
        <v>1</v>
      </c>
      <c r="G280" s="41">
        <v>1</v>
      </c>
      <c r="H280" s="41">
        <v>1</v>
      </c>
      <c r="I280" s="41">
        <v>1</v>
      </c>
      <c r="J280" s="41">
        <v>2</v>
      </c>
    </row>
    <row r="281" spans="1:10" s="38" customFormat="1" ht="79.2">
      <c r="A281" s="41" t="s">
        <v>4499</v>
      </c>
      <c r="B281" s="41" t="s">
        <v>4500</v>
      </c>
      <c r="C281" s="41">
        <v>41736008</v>
      </c>
      <c r="D281" s="41" t="s">
        <v>576</v>
      </c>
      <c r="E281" s="41" t="s">
        <v>655</v>
      </c>
      <c r="F281" s="41">
        <v>1</v>
      </c>
      <c r="G281" s="41">
        <v>1</v>
      </c>
      <c r="H281" s="41">
        <v>1</v>
      </c>
      <c r="I281" s="41">
        <v>1</v>
      </c>
      <c r="J281" s="41">
        <v>1</v>
      </c>
    </row>
    <row r="282" spans="1:10" s="38" customFormat="1" ht="92.4">
      <c r="A282" s="41" t="s">
        <v>4512</v>
      </c>
      <c r="B282" s="41" t="s">
        <v>4513</v>
      </c>
      <c r="C282" s="41">
        <v>37323500</v>
      </c>
      <c r="D282" s="41" t="s">
        <v>576</v>
      </c>
      <c r="E282" s="41" t="s">
        <v>4515</v>
      </c>
      <c r="F282" s="41">
        <v>0</v>
      </c>
      <c r="G282" s="41">
        <v>0</v>
      </c>
      <c r="H282" s="41">
        <v>0</v>
      </c>
      <c r="I282" s="41">
        <v>1</v>
      </c>
      <c r="J282" s="41">
        <v>1</v>
      </c>
    </row>
    <row r="283" spans="1:10" s="38" customFormat="1" ht="79.2">
      <c r="A283" s="41" t="s">
        <v>4527</v>
      </c>
      <c r="B283" s="41" t="s">
        <v>4528</v>
      </c>
      <c r="C283" s="41">
        <v>38230449</v>
      </c>
      <c r="D283" s="41" t="s">
        <v>576</v>
      </c>
      <c r="E283" s="41" t="s">
        <v>4529</v>
      </c>
      <c r="F283" s="41">
        <v>0</v>
      </c>
      <c r="G283" s="41">
        <v>0</v>
      </c>
      <c r="H283" s="41">
        <v>0</v>
      </c>
      <c r="I283" s="41">
        <v>1</v>
      </c>
      <c r="J283" s="41">
        <v>1</v>
      </c>
    </row>
    <row r="284" spans="1:10" s="38" customFormat="1" ht="92.4">
      <c r="A284" s="41" t="s">
        <v>4530</v>
      </c>
      <c r="B284" s="41" t="s">
        <v>4531</v>
      </c>
      <c r="C284" s="41">
        <v>41964879</v>
      </c>
      <c r="D284" s="41" t="s">
        <v>576</v>
      </c>
      <c r="E284" s="41" t="s">
        <v>659</v>
      </c>
      <c r="F284" s="41">
        <v>1</v>
      </c>
      <c r="G284" s="41">
        <v>1</v>
      </c>
      <c r="H284" s="41">
        <v>1</v>
      </c>
      <c r="I284" s="41">
        <v>2</v>
      </c>
      <c r="J284" s="41">
        <v>2</v>
      </c>
    </row>
    <row r="285" spans="1:10" s="38" customFormat="1" ht="66">
      <c r="A285" s="41" t="s">
        <v>4539</v>
      </c>
      <c r="B285" s="41" t="s">
        <v>4540</v>
      </c>
      <c r="C285" s="41">
        <v>37910005</v>
      </c>
      <c r="D285" s="41" t="s">
        <v>576</v>
      </c>
      <c r="E285" s="41" t="s">
        <v>663</v>
      </c>
      <c r="F285" s="41">
        <v>1</v>
      </c>
      <c r="G285" s="41">
        <v>1</v>
      </c>
      <c r="H285" s="41">
        <v>1</v>
      </c>
      <c r="I285" s="41">
        <v>1</v>
      </c>
      <c r="J285" s="41">
        <v>1</v>
      </c>
    </row>
    <row r="286" spans="1:10" s="38" customFormat="1" ht="79.2">
      <c r="A286" s="41" t="s">
        <v>4549</v>
      </c>
      <c r="B286" s="41" t="s">
        <v>4545</v>
      </c>
      <c r="C286" s="41">
        <v>1107935</v>
      </c>
      <c r="D286" s="41" t="s">
        <v>576</v>
      </c>
      <c r="E286" s="41" t="s">
        <v>4546</v>
      </c>
      <c r="F286" s="41">
        <v>0</v>
      </c>
      <c r="G286" s="41">
        <v>0</v>
      </c>
      <c r="H286" s="41">
        <v>0</v>
      </c>
      <c r="I286" s="41">
        <v>1</v>
      </c>
      <c r="J286" s="41">
        <v>1</v>
      </c>
    </row>
    <row r="287" spans="1:10" s="38" customFormat="1" ht="66">
      <c r="A287" s="41" t="s">
        <v>4558</v>
      </c>
      <c r="B287" s="41" t="s">
        <v>4559</v>
      </c>
      <c r="C287" s="41">
        <v>38073489</v>
      </c>
      <c r="D287" s="41" t="s">
        <v>576</v>
      </c>
      <c r="E287" s="41" t="s">
        <v>667</v>
      </c>
      <c r="F287" s="41">
        <v>1</v>
      </c>
      <c r="G287" s="41">
        <v>1</v>
      </c>
      <c r="H287" s="41">
        <v>1</v>
      </c>
      <c r="I287" s="41">
        <v>2</v>
      </c>
      <c r="J287" s="41">
        <v>3</v>
      </c>
    </row>
    <row r="288" spans="1:10" s="38" customFormat="1" ht="66">
      <c r="A288" s="41" t="s">
        <v>4577</v>
      </c>
      <c r="B288" s="41" t="s">
        <v>4578</v>
      </c>
      <c r="C288" s="41">
        <v>38817188</v>
      </c>
      <c r="D288" s="41" t="s">
        <v>670</v>
      </c>
      <c r="E288" s="41" t="s">
        <v>672</v>
      </c>
      <c r="F288" s="41">
        <v>1</v>
      </c>
      <c r="G288" s="41">
        <v>1</v>
      </c>
      <c r="H288" s="41">
        <v>1</v>
      </c>
      <c r="I288" s="41">
        <v>1</v>
      </c>
      <c r="J288" s="41">
        <v>1</v>
      </c>
    </row>
    <row r="289" spans="1:10" s="38" customFormat="1" ht="92.4">
      <c r="A289" s="41" t="s">
        <v>4590</v>
      </c>
      <c r="B289" s="41" t="s">
        <v>4591</v>
      </c>
      <c r="C289" s="41">
        <v>38401359</v>
      </c>
      <c r="D289" s="41" t="s">
        <v>670</v>
      </c>
      <c r="E289" s="41" t="s">
        <v>676</v>
      </c>
      <c r="F289" s="41">
        <v>1</v>
      </c>
      <c r="G289" s="41">
        <v>1</v>
      </c>
      <c r="H289" s="41">
        <v>1</v>
      </c>
      <c r="I289" s="41">
        <v>1</v>
      </c>
      <c r="J289" s="41">
        <v>1</v>
      </c>
    </row>
    <row r="290" spans="1:10" s="38" customFormat="1" ht="66">
      <c r="A290" s="41" t="s">
        <v>4599</v>
      </c>
      <c r="B290" s="41" t="s">
        <v>4600</v>
      </c>
      <c r="C290" s="41">
        <v>38797880</v>
      </c>
      <c r="D290" s="41" t="s">
        <v>670</v>
      </c>
      <c r="E290" s="41" t="s">
        <v>680</v>
      </c>
      <c r="F290" s="41">
        <v>1</v>
      </c>
      <c r="G290" s="41">
        <v>1</v>
      </c>
      <c r="H290" s="41">
        <v>1</v>
      </c>
      <c r="I290" s="41">
        <v>1</v>
      </c>
      <c r="J290" s="41">
        <v>1</v>
      </c>
    </row>
    <row r="291" spans="1:10" s="38" customFormat="1" ht="79.2">
      <c r="A291" s="41" t="s">
        <v>4603</v>
      </c>
      <c r="B291" s="41" t="s">
        <v>4604</v>
      </c>
      <c r="C291" s="41">
        <v>38844190</v>
      </c>
      <c r="D291" s="41" t="s">
        <v>670</v>
      </c>
      <c r="E291" s="41" t="s">
        <v>684</v>
      </c>
      <c r="F291" s="41">
        <v>1</v>
      </c>
      <c r="G291" s="41">
        <v>1</v>
      </c>
      <c r="H291" s="41">
        <v>1</v>
      </c>
      <c r="I291" s="41">
        <v>1</v>
      </c>
      <c r="J291" s="41">
        <v>1</v>
      </c>
    </row>
    <row r="292" spans="1:10" s="38" customFormat="1" ht="92.4">
      <c r="A292" s="41" t="s">
        <v>4617</v>
      </c>
      <c r="B292" s="41" t="s">
        <v>4618</v>
      </c>
      <c r="C292" s="41">
        <v>38589283</v>
      </c>
      <c r="D292" s="41" t="s">
        <v>670</v>
      </c>
      <c r="E292" s="41" t="s">
        <v>4616</v>
      </c>
      <c r="F292" s="41">
        <v>0</v>
      </c>
      <c r="G292" s="41">
        <v>0</v>
      </c>
      <c r="H292" s="41">
        <v>1</v>
      </c>
      <c r="I292" s="41">
        <v>1</v>
      </c>
      <c r="J292" s="41">
        <v>1</v>
      </c>
    </row>
    <row r="293" spans="1:10" s="38" customFormat="1" ht="79.2">
      <c r="A293" s="41" t="s">
        <v>4623</v>
      </c>
      <c r="B293" s="41" t="s">
        <v>4624</v>
      </c>
      <c r="C293" s="41">
        <v>13749863</v>
      </c>
      <c r="D293" s="41" t="s">
        <v>670</v>
      </c>
      <c r="E293" s="41" t="s">
        <v>688</v>
      </c>
      <c r="F293" s="41">
        <v>1</v>
      </c>
      <c r="G293" s="41">
        <v>1</v>
      </c>
      <c r="H293" s="41">
        <v>1</v>
      </c>
      <c r="I293" s="41">
        <v>1</v>
      </c>
      <c r="J293" s="41">
        <v>1</v>
      </c>
    </row>
    <row r="294" spans="1:10" s="38" customFormat="1" ht="79.2">
      <c r="A294" s="41" t="s">
        <v>4688</v>
      </c>
      <c r="B294" s="41" t="s">
        <v>4689</v>
      </c>
      <c r="C294" s="41">
        <v>38236676</v>
      </c>
      <c r="D294" s="41" t="s">
        <v>670</v>
      </c>
      <c r="E294" s="41" t="s">
        <v>692</v>
      </c>
      <c r="F294" s="41">
        <v>1</v>
      </c>
      <c r="G294" s="41">
        <v>1</v>
      </c>
      <c r="H294" s="41">
        <v>1</v>
      </c>
      <c r="I294" s="41">
        <v>1</v>
      </c>
      <c r="J294" s="41">
        <v>1</v>
      </c>
    </row>
    <row r="295" spans="1:10" s="38" customFormat="1" ht="66">
      <c r="A295" s="41" t="s">
        <v>4694</v>
      </c>
      <c r="B295" s="41" t="s">
        <v>4695</v>
      </c>
      <c r="C295" s="41">
        <v>36734786</v>
      </c>
      <c r="D295" s="41" t="s">
        <v>670</v>
      </c>
      <c r="E295" s="41" t="s">
        <v>696</v>
      </c>
      <c r="F295" s="41">
        <v>1</v>
      </c>
      <c r="G295" s="41">
        <v>1</v>
      </c>
      <c r="H295" s="41">
        <v>1</v>
      </c>
      <c r="I295" s="41">
        <v>1</v>
      </c>
      <c r="J295" s="41">
        <v>1</v>
      </c>
    </row>
    <row r="296" spans="1:10" s="38" customFormat="1" ht="79.2">
      <c r="A296" s="41" t="s">
        <v>4715</v>
      </c>
      <c r="B296" s="41" t="s">
        <v>4716</v>
      </c>
      <c r="C296" s="41">
        <v>38972429</v>
      </c>
      <c r="D296" s="41" t="s">
        <v>670</v>
      </c>
      <c r="E296" s="41" t="s">
        <v>4719</v>
      </c>
      <c r="F296" s="41">
        <v>0</v>
      </c>
      <c r="G296" s="41">
        <v>1</v>
      </c>
      <c r="H296" s="41">
        <v>1</v>
      </c>
      <c r="I296" s="41">
        <v>1</v>
      </c>
      <c r="J296" s="41">
        <v>1</v>
      </c>
    </row>
    <row r="297" spans="1:10" s="38" customFormat="1" ht="79.2">
      <c r="A297" s="41" t="s">
        <v>4730</v>
      </c>
      <c r="B297" s="41" t="s">
        <v>4731</v>
      </c>
      <c r="C297" s="41">
        <v>38636516</v>
      </c>
      <c r="D297" s="41" t="s">
        <v>670</v>
      </c>
      <c r="E297" s="41" t="s">
        <v>700</v>
      </c>
      <c r="F297" s="41">
        <v>1</v>
      </c>
      <c r="G297" s="41">
        <v>1</v>
      </c>
      <c r="H297" s="41">
        <v>1</v>
      </c>
      <c r="I297" s="41">
        <v>1</v>
      </c>
      <c r="J297" s="41">
        <v>1</v>
      </c>
    </row>
    <row r="298" spans="1:10" s="38" customFormat="1" ht="92.4">
      <c r="A298" s="41" t="s">
        <v>4736</v>
      </c>
      <c r="B298" s="41" t="s">
        <v>4737</v>
      </c>
      <c r="C298" s="41">
        <v>38844232</v>
      </c>
      <c r="D298" s="41" t="s">
        <v>670</v>
      </c>
      <c r="E298" s="41" t="s">
        <v>704</v>
      </c>
      <c r="F298" s="41">
        <v>1</v>
      </c>
      <c r="G298" s="41">
        <v>1</v>
      </c>
      <c r="H298" s="41">
        <v>1</v>
      </c>
      <c r="I298" s="41">
        <v>1</v>
      </c>
      <c r="J298" s="41">
        <v>1</v>
      </c>
    </row>
    <row r="299" spans="1:10" s="38" customFormat="1" ht="79.2">
      <c r="A299" s="41" t="s">
        <v>4762</v>
      </c>
      <c r="B299" s="41" t="s">
        <v>4763</v>
      </c>
      <c r="C299" s="41">
        <v>38600846</v>
      </c>
      <c r="D299" s="41" t="s">
        <v>670</v>
      </c>
      <c r="E299" s="41" t="s">
        <v>4766</v>
      </c>
      <c r="F299" s="41">
        <v>0</v>
      </c>
      <c r="G299" s="41">
        <v>0</v>
      </c>
      <c r="H299" s="41">
        <v>1</v>
      </c>
      <c r="I299" s="41">
        <v>1</v>
      </c>
      <c r="J299" s="41">
        <v>1</v>
      </c>
    </row>
    <row r="300" spans="1:10" s="38" customFormat="1" ht="79.2">
      <c r="A300" s="41" t="s">
        <v>4769</v>
      </c>
      <c r="B300" s="41" t="s">
        <v>4770</v>
      </c>
      <c r="C300" s="41">
        <v>42126735</v>
      </c>
      <c r="D300" s="41" t="s">
        <v>670</v>
      </c>
      <c r="E300" s="41" t="s">
        <v>708</v>
      </c>
      <c r="F300" s="41">
        <v>1</v>
      </c>
      <c r="G300" s="41">
        <v>1</v>
      </c>
      <c r="H300" s="41">
        <v>1</v>
      </c>
      <c r="I300" s="41">
        <v>1</v>
      </c>
      <c r="J300" s="41">
        <v>1</v>
      </c>
    </row>
    <row r="301" spans="1:10" s="38" customFormat="1" ht="92.4">
      <c r="A301" s="41" t="s">
        <v>4774</v>
      </c>
      <c r="B301" s="41" t="s">
        <v>4775</v>
      </c>
      <c r="C301" s="41">
        <v>37336085</v>
      </c>
      <c r="D301" s="41" t="s">
        <v>711</v>
      </c>
      <c r="E301" s="41" t="s">
        <v>713</v>
      </c>
      <c r="F301" s="41">
        <v>0</v>
      </c>
      <c r="G301" s="41">
        <v>0</v>
      </c>
      <c r="H301" s="41">
        <v>1</v>
      </c>
      <c r="I301" s="41">
        <v>1</v>
      </c>
      <c r="J301" s="41">
        <v>1</v>
      </c>
    </row>
    <row r="302" spans="1:10" s="38" customFormat="1" ht="66">
      <c r="A302" s="41" t="s">
        <v>4789</v>
      </c>
      <c r="B302" s="41" t="s">
        <v>4790</v>
      </c>
      <c r="C302" s="41">
        <v>38086042</v>
      </c>
      <c r="D302" s="41" t="s">
        <v>711</v>
      </c>
      <c r="E302" s="41" t="s">
        <v>4792</v>
      </c>
      <c r="F302" s="41">
        <v>0</v>
      </c>
      <c r="G302" s="41">
        <v>0</v>
      </c>
      <c r="H302" s="41">
        <v>0</v>
      </c>
      <c r="I302" s="41">
        <v>0</v>
      </c>
      <c r="J302" s="41">
        <v>1</v>
      </c>
    </row>
    <row r="303" spans="1:10" s="38" customFormat="1" ht="79.2">
      <c r="A303" s="41" t="s">
        <v>4807</v>
      </c>
      <c r="B303" s="41" t="s">
        <v>4808</v>
      </c>
      <c r="C303" s="41">
        <v>38188020</v>
      </c>
      <c r="D303" s="41" t="s">
        <v>711</v>
      </c>
      <c r="E303" s="41" t="s">
        <v>717</v>
      </c>
      <c r="F303" s="41">
        <v>0</v>
      </c>
      <c r="G303" s="41">
        <v>0</v>
      </c>
      <c r="H303" s="41">
        <v>1</v>
      </c>
      <c r="I303" s="41">
        <v>1</v>
      </c>
      <c r="J303" s="41">
        <v>1</v>
      </c>
    </row>
    <row r="304" spans="1:10" s="38" customFormat="1" ht="79.2">
      <c r="A304" s="41" t="s">
        <v>4809</v>
      </c>
      <c r="B304" s="41" t="s">
        <v>4810</v>
      </c>
      <c r="C304" s="41">
        <v>1985305</v>
      </c>
      <c r="D304" s="41" t="s">
        <v>711</v>
      </c>
      <c r="E304" s="41" t="s">
        <v>720</v>
      </c>
      <c r="F304" s="41">
        <v>0</v>
      </c>
      <c r="G304" s="41">
        <v>0</v>
      </c>
      <c r="H304" s="41">
        <v>1</v>
      </c>
      <c r="I304" s="41">
        <v>1</v>
      </c>
      <c r="J304" s="41">
        <v>1</v>
      </c>
    </row>
    <row r="305" spans="1:10" s="38" customFormat="1" ht="92.4">
      <c r="A305" s="41" t="s">
        <v>4829</v>
      </c>
      <c r="B305" s="41" t="s">
        <v>4830</v>
      </c>
      <c r="C305" s="41">
        <v>38135969</v>
      </c>
      <c r="D305" s="41" t="s">
        <v>711</v>
      </c>
      <c r="E305" s="41" t="s">
        <v>4831</v>
      </c>
      <c r="F305" s="41">
        <v>0</v>
      </c>
      <c r="G305" s="41">
        <v>0</v>
      </c>
      <c r="H305" s="41">
        <v>0</v>
      </c>
      <c r="I305" s="41">
        <v>0</v>
      </c>
      <c r="J305" s="41">
        <v>1</v>
      </c>
    </row>
    <row r="306" spans="1:10" s="38" customFormat="1" ht="79.2">
      <c r="A306" s="41" t="s">
        <v>4842</v>
      </c>
      <c r="B306" s="41" t="s">
        <v>4843</v>
      </c>
      <c r="C306" s="41">
        <v>38534056</v>
      </c>
      <c r="D306" s="41" t="s">
        <v>711</v>
      </c>
      <c r="E306" s="41" t="s">
        <v>4845</v>
      </c>
      <c r="F306" s="41">
        <v>0</v>
      </c>
      <c r="G306" s="41">
        <v>0</v>
      </c>
      <c r="H306" s="41">
        <v>0</v>
      </c>
      <c r="I306" s="41">
        <v>0</v>
      </c>
      <c r="J306" s="41">
        <v>1</v>
      </c>
    </row>
    <row r="307" spans="1:10" s="38" customFormat="1" ht="66">
      <c r="A307" s="41" t="s">
        <v>4850</v>
      </c>
      <c r="B307" s="41" t="s">
        <v>4851</v>
      </c>
      <c r="C307" s="41">
        <v>38165140</v>
      </c>
      <c r="D307" s="41" t="s">
        <v>711</v>
      </c>
      <c r="E307" s="41" t="s">
        <v>724</v>
      </c>
      <c r="F307" s="41">
        <v>2</v>
      </c>
      <c r="G307" s="41">
        <v>2</v>
      </c>
      <c r="H307" s="41">
        <v>2</v>
      </c>
      <c r="I307" s="41">
        <v>2</v>
      </c>
      <c r="J307" s="41">
        <v>2</v>
      </c>
    </row>
    <row r="308" spans="1:10" s="38" customFormat="1" ht="92.4">
      <c r="A308" s="41" t="s">
        <v>4868</v>
      </c>
      <c r="B308" s="41" t="s">
        <v>4869</v>
      </c>
      <c r="C308" s="41">
        <v>38350179</v>
      </c>
      <c r="D308" s="41" t="s">
        <v>711</v>
      </c>
      <c r="E308" s="41" t="s">
        <v>728</v>
      </c>
      <c r="F308" s="41">
        <v>1</v>
      </c>
      <c r="G308" s="41">
        <v>1</v>
      </c>
      <c r="H308" s="41">
        <v>2</v>
      </c>
      <c r="I308" s="41">
        <v>2</v>
      </c>
      <c r="J308" s="41">
        <v>2</v>
      </c>
    </row>
    <row r="309" spans="1:10" s="38" customFormat="1" ht="92.4">
      <c r="A309" s="41" t="s">
        <v>4886</v>
      </c>
      <c r="B309" s="41" t="s">
        <v>4887</v>
      </c>
      <c r="C309" s="41">
        <v>38325425</v>
      </c>
      <c r="D309" s="41" t="s">
        <v>711</v>
      </c>
      <c r="E309" s="41" t="s">
        <v>732</v>
      </c>
      <c r="F309" s="41">
        <v>1</v>
      </c>
      <c r="G309" s="41">
        <v>1</v>
      </c>
      <c r="H309" s="41">
        <v>2</v>
      </c>
      <c r="I309" s="41">
        <v>2</v>
      </c>
      <c r="J309" s="41">
        <v>2</v>
      </c>
    </row>
    <row r="310" spans="1:10" s="38" customFormat="1" ht="66">
      <c r="A310" s="41" t="s">
        <v>4892</v>
      </c>
      <c r="B310" s="41" t="s">
        <v>4889</v>
      </c>
      <c r="C310" s="41">
        <v>1983720</v>
      </c>
      <c r="D310" s="41" t="s">
        <v>711</v>
      </c>
      <c r="E310" s="41" t="s">
        <v>4891</v>
      </c>
      <c r="F310" s="41">
        <v>0</v>
      </c>
      <c r="G310" s="41">
        <v>0</v>
      </c>
      <c r="H310" s="41">
        <v>0</v>
      </c>
      <c r="I310" s="41">
        <v>0</v>
      </c>
      <c r="J310" s="41">
        <v>1</v>
      </c>
    </row>
    <row r="311" spans="1:10" s="38" customFormat="1" ht="66">
      <c r="A311" s="41" t="s">
        <v>4904</v>
      </c>
      <c r="B311" s="41" t="s">
        <v>4905</v>
      </c>
      <c r="C311" s="41">
        <v>42877452</v>
      </c>
      <c r="D311" s="41" t="s">
        <v>735</v>
      </c>
      <c r="E311" s="41" t="s">
        <v>4907</v>
      </c>
      <c r="F311" s="41">
        <v>0</v>
      </c>
      <c r="G311" s="41">
        <v>0</v>
      </c>
      <c r="H311" s="41">
        <v>0</v>
      </c>
      <c r="I311" s="41">
        <v>0</v>
      </c>
      <c r="J311" s="41">
        <v>1</v>
      </c>
    </row>
    <row r="312" spans="1:10" s="38" customFormat="1" ht="52.8">
      <c r="A312" s="41" t="s">
        <v>4928</v>
      </c>
      <c r="B312" s="41" t="s">
        <v>4924</v>
      </c>
      <c r="C312" s="41">
        <v>20763591</v>
      </c>
      <c r="D312" s="41" t="s">
        <v>735</v>
      </c>
      <c r="E312" s="41" t="s">
        <v>4925</v>
      </c>
      <c r="F312" s="41">
        <v>0</v>
      </c>
      <c r="G312" s="41">
        <v>0</v>
      </c>
      <c r="H312" s="41">
        <v>0</v>
      </c>
      <c r="I312" s="41">
        <v>0</v>
      </c>
      <c r="J312" s="41">
        <v>1</v>
      </c>
    </row>
    <row r="313" spans="1:10" s="38" customFormat="1" ht="66">
      <c r="A313" s="41" t="s">
        <v>4932</v>
      </c>
      <c r="B313" s="41" t="s">
        <v>4933</v>
      </c>
      <c r="C313" s="41">
        <v>1998226</v>
      </c>
      <c r="D313" s="41" t="s">
        <v>735</v>
      </c>
      <c r="E313" s="41" t="s">
        <v>4937</v>
      </c>
      <c r="F313" s="41">
        <v>0</v>
      </c>
      <c r="G313" s="41">
        <v>0</v>
      </c>
      <c r="H313" s="41">
        <v>1</v>
      </c>
      <c r="I313" s="41">
        <v>1</v>
      </c>
      <c r="J313" s="41">
        <v>1</v>
      </c>
    </row>
    <row r="314" spans="1:10" s="38" customFormat="1" ht="66">
      <c r="A314" s="41" t="s">
        <v>4947</v>
      </c>
      <c r="B314" s="41" t="s">
        <v>4942</v>
      </c>
      <c r="C314" s="41">
        <v>1997633</v>
      </c>
      <c r="D314" s="41" t="s">
        <v>735</v>
      </c>
      <c r="E314" s="41" t="s">
        <v>4946</v>
      </c>
      <c r="F314" s="41">
        <v>0</v>
      </c>
      <c r="G314" s="41">
        <v>0</v>
      </c>
      <c r="H314" s="41">
        <v>1</v>
      </c>
      <c r="I314" s="41">
        <v>1</v>
      </c>
      <c r="J314" s="41">
        <v>1</v>
      </c>
    </row>
    <row r="315" spans="1:10" s="38" customFormat="1" ht="66">
      <c r="A315" s="41" t="s">
        <v>4953</v>
      </c>
      <c r="B315" s="41" t="s">
        <v>4954</v>
      </c>
      <c r="C315" s="41">
        <v>1996711</v>
      </c>
      <c r="D315" s="41" t="s">
        <v>735</v>
      </c>
      <c r="E315" s="41" t="s">
        <v>4951</v>
      </c>
      <c r="F315" s="41">
        <v>0</v>
      </c>
      <c r="G315" s="41">
        <v>0</v>
      </c>
      <c r="H315" s="41">
        <v>2</v>
      </c>
      <c r="I315" s="41">
        <v>2</v>
      </c>
      <c r="J315" s="41">
        <v>2</v>
      </c>
    </row>
    <row r="316" spans="1:10" s="38" customFormat="1" ht="66">
      <c r="A316" s="41" t="s">
        <v>4976</v>
      </c>
      <c r="B316" s="41" t="s">
        <v>4977</v>
      </c>
      <c r="C316" s="41">
        <v>1997863</v>
      </c>
      <c r="D316" s="41" t="s">
        <v>735</v>
      </c>
      <c r="E316" s="41" t="s">
        <v>4980</v>
      </c>
      <c r="F316" s="41">
        <v>0</v>
      </c>
      <c r="G316" s="41">
        <v>0</v>
      </c>
      <c r="H316" s="41">
        <v>1</v>
      </c>
      <c r="I316" s="41">
        <v>1</v>
      </c>
      <c r="J316" s="41">
        <v>1</v>
      </c>
    </row>
    <row r="317" spans="1:10" s="38" customFormat="1" ht="92.4">
      <c r="A317" s="41" t="s">
        <v>4985</v>
      </c>
      <c r="B317" s="41" t="s">
        <v>4986</v>
      </c>
      <c r="C317" s="41">
        <v>41180990</v>
      </c>
      <c r="D317" s="41" t="s">
        <v>735</v>
      </c>
      <c r="E317" s="41" t="s">
        <v>4988</v>
      </c>
      <c r="F317" s="41">
        <v>0</v>
      </c>
      <c r="G317" s="41">
        <v>0</v>
      </c>
      <c r="H317" s="41">
        <v>0</v>
      </c>
      <c r="I317" s="41">
        <v>0</v>
      </c>
      <c r="J317" s="41">
        <v>1</v>
      </c>
    </row>
    <row r="318" spans="1:10" s="38" customFormat="1" ht="66">
      <c r="A318" s="41" t="s">
        <v>4993</v>
      </c>
      <c r="B318" s="41" t="s">
        <v>4990</v>
      </c>
      <c r="C318" s="41">
        <v>20765006</v>
      </c>
      <c r="D318" s="41" t="s">
        <v>735</v>
      </c>
      <c r="E318" s="41" t="s">
        <v>4992</v>
      </c>
      <c r="F318" s="41">
        <v>0</v>
      </c>
      <c r="G318" s="41">
        <v>0</v>
      </c>
      <c r="H318" s="41">
        <v>0</v>
      </c>
      <c r="I318" s="41">
        <v>0</v>
      </c>
      <c r="J318" s="41">
        <v>1</v>
      </c>
    </row>
    <row r="319" spans="1:10" s="38" customFormat="1" ht="66">
      <c r="A319" s="41" t="s">
        <v>4998</v>
      </c>
      <c r="B319" s="41" t="s">
        <v>4995</v>
      </c>
      <c r="C319" s="41">
        <v>20764231</v>
      </c>
      <c r="D319" s="41" t="s">
        <v>735</v>
      </c>
      <c r="E319" s="41" t="s">
        <v>4997</v>
      </c>
      <c r="F319" s="41">
        <v>0</v>
      </c>
      <c r="G319" s="41">
        <v>0</v>
      </c>
      <c r="H319" s="41">
        <v>0</v>
      </c>
      <c r="I319" s="41">
        <v>0</v>
      </c>
      <c r="J319" s="41">
        <v>1</v>
      </c>
    </row>
    <row r="320" spans="1:10" s="38" customFormat="1" ht="52.8">
      <c r="A320" s="41" t="s">
        <v>5023</v>
      </c>
      <c r="B320" s="41" t="s">
        <v>5018</v>
      </c>
      <c r="C320" s="41">
        <v>19163609</v>
      </c>
      <c r="D320" s="41" t="s">
        <v>735</v>
      </c>
      <c r="E320" s="41" t="s">
        <v>5020</v>
      </c>
      <c r="F320" s="41">
        <v>0</v>
      </c>
      <c r="G320" s="41">
        <v>0</v>
      </c>
      <c r="H320" s="41">
        <v>1</v>
      </c>
      <c r="I320" s="41">
        <v>1</v>
      </c>
      <c r="J320" s="41">
        <v>1</v>
      </c>
    </row>
    <row r="321" spans="1:10" s="38" customFormat="1" ht="79.2">
      <c r="A321" s="41" t="s">
        <v>5030</v>
      </c>
      <c r="B321" s="41" t="s">
        <v>5031</v>
      </c>
      <c r="C321" s="41">
        <v>1998161</v>
      </c>
      <c r="D321" s="41" t="s">
        <v>735</v>
      </c>
      <c r="E321" s="41" t="s">
        <v>5034</v>
      </c>
      <c r="F321" s="41">
        <v>0</v>
      </c>
      <c r="G321" s="41">
        <v>0</v>
      </c>
      <c r="H321" s="41">
        <v>2</v>
      </c>
      <c r="I321" s="41">
        <v>2</v>
      </c>
      <c r="J321" s="41">
        <v>2</v>
      </c>
    </row>
    <row r="322" spans="1:10" s="38" customFormat="1" ht="52.8">
      <c r="A322" s="41" t="s">
        <v>5040</v>
      </c>
      <c r="B322" s="41" t="s">
        <v>5036</v>
      </c>
      <c r="C322" s="41">
        <v>1996208</v>
      </c>
      <c r="D322" s="41" t="s">
        <v>735</v>
      </c>
      <c r="E322" s="41" t="s">
        <v>5039</v>
      </c>
      <c r="F322" s="41">
        <v>0</v>
      </c>
      <c r="G322" s="41">
        <v>0</v>
      </c>
      <c r="H322" s="41">
        <v>1</v>
      </c>
      <c r="I322" s="41">
        <v>1</v>
      </c>
      <c r="J322" s="41">
        <v>1</v>
      </c>
    </row>
    <row r="323" spans="1:10" s="38" customFormat="1" ht="66">
      <c r="A323" s="41" t="s">
        <v>5047</v>
      </c>
      <c r="B323" s="41" t="s">
        <v>5043</v>
      </c>
      <c r="C323" s="41">
        <v>1996409</v>
      </c>
      <c r="D323" s="41" t="s">
        <v>735</v>
      </c>
      <c r="E323" s="41" t="s">
        <v>5046</v>
      </c>
      <c r="F323" s="41">
        <v>0</v>
      </c>
      <c r="G323" s="41">
        <v>0</v>
      </c>
      <c r="H323" s="41">
        <v>1</v>
      </c>
      <c r="I323" s="41">
        <v>1</v>
      </c>
      <c r="J323" s="41">
        <v>1</v>
      </c>
    </row>
    <row r="324" spans="1:10" s="38" customFormat="1" ht="66">
      <c r="A324" s="41" t="s">
        <v>5052</v>
      </c>
      <c r="B324" s="41" t="s">
        <v>5053</v>
      </c>
      <c r="C324" s="41">
        <v>20763852</v>
      </c>
      <c r="D324" s="41" t="s">
        <v>735</v>
      </c>
      <c r="E324" s="41" t="s">
        <v>5055</v>
      </c>
      <c r="F324" s="41">
        <v>0</v>
      </c>
      <c r="G324" s="41">
        <v>0</v>
      </c>
      <c r="H324" s="41">
        <v>0</v>
      </c>
      <c r="I324" s="41">
        <v>0</v>
      </c>
      <c r="J324" s="41">
        <v>1</v>
      </c>
    </row>
    <row r="325" spans="1:10" s="38" customFormat="1" ht="79.2">
      <c r="A325" s="41" t="s">
        <v>5071</v>
      </c>
      <c r="B325" s="41" t="s">
        <v>5072</v>
      </c>
      <c r="C325" s="41">
        <v>1996272</v>
      </c>
      <c r="D325" s="41" t="s">
        <v>735</v>
      </c>
      <c r="E325" s="41" t="s">
        <v>737</v>
      </c>
      <c r="F325" s="41">
        <v>1</v>
      </c>
      <c r="G325" s="41">
        <v>1</v>
      </c>
      <c r="H325" s="41">
        <v>2</v>
      </c>
      <c r="I325" s="41">
        <v>2</v>
      </c>
      <c r="J325" s="41">
        <v>2</v>
      </c>
    </row>
    <row r="326" spans="1:10" s="38" customFormat="1" ht="66">
      <c r="A326" s="41" t="s">
        <v>5084</v>
      </c>
      <c r="B326" s="41" t="s">
        <v>5081</v>
      </c>
      <c r="C326" s="41">
        <v>20763272</v>
      </c>
      <c r="D326" s="41" t="s">
        <v>735</v>
      </c>
      <c r="E326" s="41" t="s">
        <v>5083</v>
      </c>
      <c r="F326" s="41">
        <v>0</v>
      </c>
      <c r="G326" s="41">
        <v>0</v>
      </c>
      <c r="H326" s="41">
        <v>0</v>
      </c>
      <c r="I326" s="41">
        <v>0</v>
      </c>
      <c r="J326" s="41">
        <v>1</v>
      </c>
    </row>
    <row r="327" spans="1:10" s="38" customFormat="1" ht="79.2">
      <c r="A327" s="41" t="s">
        <v>5088</v>
      </c>
      <c r="B327" s="41" t="s">
        <v>5089</v>
      </c>
      <c r="C327" s="41">
        <v>42021164</v>
      </c>
      <c r="D327" s="41" t="s">
        <v>735</v>
      </c>
      <c r="E327" s="41" t="s">
        <v>5092</v>
      </c>
      <c r="F327" s="41">
        <v>0</v>
      </c>
      <c r="G327" s="41">
        <v>0</v>
      </c>
      <c r="H327" s="41">
        <v>1</v>
      </c>
      <c r="I327" s="41">
        <v>1</v>
      </c>
      <c r="J327" s="41">
        <v>1</v>
      </c>
    </row>
    <row r="328" spans="1:10" s="38" customFormat="1" ht="66">
      <c r="A328" s="41" t="s">
        <v>5100</v>
      </c>
      <c r="B328" s="41" t="s">
        <v>5101</v>
      </c>
      <c r="C328" s="41">
        <v>20764478</v>
      </c>
      <c r="D328" s="41" t="s">
        <v>735</v>
      </c>
      <c r="E328" s="41" t="s">
        <v>5103</v>
      </c>
      <c r="F328" s="41">
        <v>0</v>
      </c>
      <c r="G328" s="41">
        <v>0</v>
      </c>
      <c r="H328" s="41">
        <v>0</v>
      </c>
      <c r="I328" s="41">
        <v>0</v>
      </c>
      <c r="J328" s="41">
        <v>1</v>
      </c>
    </row>
    <row r="329" spans="1:10" s="38" customFormat="1" ht="79.2">
      <c r="A329" s="41" t="s">
        <v>5108</v>
      </c>
      <c r="B329" s="41" t="s">
        <v>5109</v>
      </c>
      <c r="C329" s="41">
        <v>25232763</v>
      </c>
      <c r="D329" s="41" t="s">
        <v>735</v>
      </c>
      <c r="E329" s="41" t="s">
        <v>5112</v>
      </c>
      <c r="F329" s="41">
        <v>0</v>
      </c>
      <c r="G329" s="41">
        <v>0</v>
      </c>
      <c r="H329" s="41">
        <v>1</v>
      </c>
      <c r="I329" s="41">
        <v>1</v>
      </c>
      <c r="J329" s="41">
        <v>1</v>
      </c>
    </row>
    <row r="330" spans="1:10" s="38" customFormat="1" ht="52.8">
      <c r="A330" s="41" t="s">
        <v>5113</v>
      </c>
      <c r="B330" s="41" t="s">
        <v>5114</v>
      </c>
      <c r="C330" s="41">
        <v>23970286</v>
      </c>
      <c r="D330" s="41" t="s">
        <v>735</v>
      </c>
      <c r="E330" s="41" t="s">
        <v>741</v>
      </c>
      <c r="F330" s="41">
        <v>1</v>
      </c>
      <c r="G330" s="41">
        <v>1</v>
      </c>
      <c r="H330" s="41">
        <v>2</v>
      </c>
      <c r="I330" s="41">
        <v>2</v>
      </c>
      <c r="J330" s="41">
        <v>3</v>
      </c>
    </row>
    <row r="331" spans="1:10" s="38" customFormat="1" ht="39.6">
      <c r="A331" s="41" t="s">
        <v>5115</v>
      </c>
      <c r="B331" s="41" t="s">
        <v>5116</v>
      </c>
      <c r="C331" s="41">
        <v>1997645</v>
      </c>
      <c r="D331" s="41" t="s">
        <v>735</v>
      </c>
      <c r="E331" s="41" t="s">
        <v>5117</v>
      </c>
      <c r="F331" s="41">
        <v>0</v>
      </c>
      <c r="G331" s="41">
        <v>0</v>
      </c>
      <c r="H331" s="41">
        <v>0</v>
      </c>
      <c r="I331" s="41">
        <v>4</v>
      </c>
      <c r="J331" s="41">
        <v>4</v>
      </c>
    </row>
    <row r="332" spans="1:10" s="38" customFormat="1" ht="92.4">
      <c r="A332" s="41" t="s">
        <v>5122</v>
      </c>
      <c r="B332" s="41" t="s">
        <v>5123</v>
      </c>
      <c r="C332" s="41">
        <v>1998147</v>
      </c>
      <c r="D332" s="41" t="s">
        <v>735</v>
      </c>
      <c r="E332" s="41" t="s">
        <v>5126</v>
      </c>
      <c r="F332" s="41">
        <v>0</v>
      </c>
      <c r="G332" s="41">
        <v>0</v>
      </c>
      <c r="H332" s="41">
        <v>4</v>
      </c>
      <c r="I332" s="41">
        <v>4</v>
      </c>
      <c r="J332" s="41">
        <v>4</v>
      </c>
    </row>
    <row r="333" spans="1:10" s="38" customFormat="1" ht="39.6">
      <c r="A333" s="41" t="s">
        <v>5143</v>
      </c>
      <c r="B333" s="41" t="s">
        <v>5144</v>
      </c>
      <c r="C333" s="41">
        <v>20851349</v>
      </c>
      <c r="D333" s="41" t="s">
        <v>735</v>
      </c>
      <c r="E333" s="41" t="s">
        <v>744</v>
      </c>
      <c r="F333" s="41">
        <v>1</v>
      </c>
      <c r="G333" s="41">
        <v>1</v>
      </c>
      <c r="H333" s="41">
        <v>2</v>
      </c>
      <c r="I333" s="41">
        <v>2</v>
      </c>
      <c r="J333" s="41">
        <v>2</v>
      </c>
    </row>
    <row r="334" spans="1:10" s="38" customFormat="1" ht="52.8">
      <c r="A334" s="41" t="s">
        <v>5156</v>
      </c>
      <c r="B334" s="41" t="s">
        <v>5157</v>
      </c>
      <c r="C334" s="41" t="s">
        <v>1604</v>
      </c>
      <c r="D334" s="41" t="s">
        <v>735</v>
      </c>
      <c r="E334" s="41" t="s">
        <v>5159</v>
      </c>
      <c r="F334" s="41">
        <v>0</v>
      </c>
      <c r="G334" s="41">
        <v>0</v>
      </c>
      <c r="H334" s="41">
        <v>0</v>
      </c>
      <c r="I334" s="41">
        <v>0</v>
      </c>
      <c r="J334" s="41">
        <v>1</v>
      </c>
    </row>
    <row r="335" spans="1:10" s="38" customFormat="1" ht="66">
      <c r="A335" s="41" t="s">
        <v>5160</v>
      </c>
      <c r="B335" s="41" t="s">
        <v>5140</v>
      </c>
      <c r="C335" s="41">
        <v>3078209</v>
      </c>
      <c r="D335" s="41" t="s">
        <v>735</v>
      </c>
      <c r="E335" s="41" t="s">
        <v>747</v>
      </c>
      <c r="F335" s="41">
        <v>0</v>
      </c>
      <c r="G335" s="41">
        <v>0</v>
      </c>
      <c r="H335" s="41">
        <v>3</v>
      </c>
      <c r="I335" s="41">
        <v>3</v>
      </c>
      <c r="J335" s="41">
        <v>3</v>
      </c>
    </row>
    <row r="336" spans="1:10" s="38" customFormat="1" ht="52.8">
      <c r="A336" s="41" t="s">
        <v>5164</v>
      </c>
      <c r="B336" s="41" t="s">
        <v>5165</v>
      </c>
      <c r="C336" s="41">
        <v>23957835</v>
      </c>
      <c r="D336" s="41" t="s">
        <v>735</v>
      </c>
      <c r="E336" s="41" t="s">
        <v>750</v>
      </c>
      <c r="F336" s="41">
        <v>1</v>
      </c>
      <c r="G336" s="41">
        <v>1</v>
      </c>
      <c r="H336" s="41">
        <v>2</v>
      </c>
      <c r="I336" s="41">
        <v>2</v>
      </c>
      <c r="J336" s="41">
        <v>3</v>
      </c>
    </row>
    <row r="337" spans="1:10" s="38" customFormat="1" ht="39.6">
      <c r="A337" s="41" t="s">
        <v>5179</v>
      </c>
      <c r="B337" s="41" t="s">
        <v>5180</v>
      </c>
      <c r="C337" s="41">
        <v>20761149</v>
      </c>
      <c r="D337" s="41" t="s">
        <v>735</v>
      </c>
      <c r="E337" s="41" t="s">
        <v>753</v>
      </c>
      <c r="F337" s="41">
        <v>1</v>
      </c>
      <c r="G337" s="41">
        <v>1</v>
      </c>
      <c r="H337" s="41">
        <v>2</v>
      </c>
      <c r="I337" s="41">
        <v>2</v>
      </c>
      <c r="J337" s="41">
        <v>3</v>
      </c>
    </row>
    <row r="338" spans="1:10" s="38" customFormat="1" ht="39.6">
      <c r="A338" s="41" t="s">
        <v>5186</v>
      </c>
      <c r="B338" s="41" t="s">
        <v>5121</v>
      </c>
      <c r="C338" s="41">
        <v>1984276</v>
      </c>
      <c r="D338" s="41" t="s">
        <v>735</v>
      </c>
      <c r="E338" s="41" t="s">
        <v>756</v>
      </c>
      <c r="F338" s="41">
        <v>1</v>
      </c>
      <c r="G338" s="41">
        <v>1</v>
      </c>
      <c r="H338" s="41">
        <v>1</v>
      </c>
      <c r="I338" s="41">
        <v>1</v>
      </c>
      <c r="J338" s="41">
        <v>3</v>
      </c>
    </row>
    <row r="339" spans="1:10" s="38" customFormat="1" ht="52.8">
      <c r="A339" s="41" t="s">
        <v>5191</v>
      </c>
      <c r="B339" s="41" t="s">
        <v>5138</v>
      </c>
      <c r="C339" s="41">
        <v>1996622</v>
      </c>
      <c r="D339" s="41" t="s">
        <v>735</v>
      </c>
      <c r="E339" s="41" t="s">
        <v>759</v>
      </c>
      <c r="F339" s="41">
        <v>1</v>
      </c>
      <c r="G339" s="41">
        <v>1</v>
      </c>
      <c r="H339" s="41">
        <v>2</v>
      </c>
      <c r="I339" s="41">
        <v>2</v>
      </c>
      <c r="J339" s="41">
        <v>3</v>
      </c>
    </row>
    <row r="340" spans="1:10" s="38" customFormat="1" ht="39.6">
      <c r="A340" s="41" t="s">
        <v>5195</v>
      </c>
      <c r="B340" s="41" t="s">
        <v>5175</v>
      </c>
      <c r="C340" s="41">
        <v>1996668</v>
      </c>
      <c r="D340" s="41" t="s">
        <v>735</v>
      </c>
      <c r="E340" s="41" t="s">
        <v>762</v>
      </c>
      <c r="F340" s="41">
        <v>1</v>
      </c>
      <c r="G340" s="41">
        <v>1</v>
      </c>
      <c r="H340" s="41">
        <v>2</v>
      </c>
      <c r="I340" s="41">
        <v>2</v>
      </c>
      <c r="J340" s="41">
        <v>3</v>
      </c>
    </row>
    <row r="341" spans="1:10" s="38" customFormat="1" ht="39.6">
      <c r="A341" s="41" t="s">
        <v>5198</v>
      </c>
      <c r="B341" s="41" t="s">
        <v>5188</v>
      </c>
      <c r="C341" s="41">
        <v>1996645</v>
      </c>
      <c r="D341" s="41" t="s">
        <v>735</v>
      </c>
      <c r="E341" s="41" t="s">
        <v>765</v>
      </c>
      <c r="F341" s="41">
        <v>1</v>
      </c>
      <c r="G341" s="41">
        <v>1</v>
      </c>
      <c r="H341" s="41">
        <v>2</v>
      </c>
      <c r="I341" s="41">
        <v>2</v>
      </c>
      <c r="J341" s="41">
        <v>3</v>
      </c>
    </row>
    <row r="342" spans="1:10" s="38" customFormat="1" ht="39.6">
      <c r="A342" s="41" t="s">
        <v>5215</v>
      </c>
      <c r="B342" s="41" t="s">
        <v>5130</v>
      </c>
      <c r="C342" s="41">
        <v>1996651</v>
      </c>
      <c r="D342" s="41" t="s">
        <v>735</v>
      </c>
      <c r="E342" s="41" t="s">
        <v>768</v>
      </c>
      <c r="F342" s="41">
        <v>1</v>
      </c>
      <c r="G342" s="41">
        <v>1</v>
      </c>
      <c r="H342" s="41">
        <v>2</v>
      </c>
      <c r="I342" s="41">
        <v>3</v>
      </c>
      <c r="J342" s="41">
        <v>3</v>
      </c>
    </row>
    <row r="343" spans="1:10" s="38" customFormat="1" ht="52.8">
      <c r="A343" s="41" t="s">
        <v>5229</v>
      </c>
      <c r="B343" s="41" t="s">
        <v>5193</v>
      </c>
      <c r="C343" s="41">
        <v>1997679</v>
      </c>
      <c r="D343" s="41" t="s">
        <v>735</v>
      </c>
      <c r="E343" s="41" t="s">
        <v>5194</v>
      </c>
      <c r="F343" s="41">
        <v>0</v>
      </c>
      <c r="G343" s="41">
        <v>0</v>
      </c>
      <c r="H343" s="41">
        <v>0</v>
      </c>
      <c r="I343" s="41">
        <v>2</v>
      </c>
      <c r="J343" s="41">
        <v>2</v>
      </c>
    </row>
    <row r="344" spans="1:10" s="38" customFormat="1" ht="52.8">
      <c r="A344" s="41" t="s">
        <v>5231</v>
      </c>
      <c r="B344" s="41" t="s">
        <v>5208</v>
      </c>
      <c r="C344" s="41">
        <v>1996674</v>
      </c>
      <c r="D344" s="41" t="s">
        <v>735</v>
      </c>
      <c r="E344" s="41" t="s">
        <v>771</v>
      </c>
      <c r="F344" s="41">
        <v>1</v>
      </c>
      <c r="G344" s="41">
        <v>1</v>
      </c>
      <c r="H344" s="41">
        <v>2</v>
      </c>
      <c r="I344" s="41">
        <v>2</v>
      </c>
      <c r="J344" s="41">
        <v>5</v>
      </c>
    </row>
    <row r="345" spans="1:10" s="38" customFormat="1" ht="79.2">
      <c r="A345" s="41" t="s">
        <v>5242</v>
      </c>
      <c r="B345" s="41" t="s">
        <v>5243</v>
      </c>
      <c r="C345" s="41">
        <v>20764294</v>
      </c>
      <c r="D345" s="41" t="s">
        <v>735</v>
      </c>
      <c r="E345" s="41" t="s">
        <v>5246</v>
      </c>
      <c r="F345" s="41">
        <v>0</v>
      </c>
      <c r="G345" s="41">
        <v>0</v>
      </c>
      <c r="H345" s="41">
        <v>1</v>
      </c>
      <c r="I345" s="41">
        <v>1</v>
      </c>
      <c r="J345" s="41">
        <v>1</v>
      </c>
    </row>
    <row r="346" spans="1:10" s="38" customFormat="1" ht="52.8">
      <c r="A346" s="41" t="s">
        <v>5256</v>
      </c>
      <c r="B346" s="41" t="s">
        <v>5257</v>
      </c>
      <c r="C346" s="41">
        <v>32418147</v>
      </c>
      <c r="D346" s="41" t="s">
        <v>735</v>
      </c>
      <c r="E346" s="41" t="s">
        <v>5258</v>
      </c>
      <c r="F346" s="41">
        <v>0</v>
      </c>
      <c r="G346" s="41">
        <v>0</v>
      </c>
      <c r="H346" s="41">
        <v>0</v>
      </c>
      <c r="I346" s="41">
        <v>0</v>
      </c>
      <c r="J346" s="41">
        <v>1</v>
      </c>
    </row>
    <row r="347" spans="1:10" s="38" customFormat="1" ht="79.2">
      <c r="A347" s="41" t="s">
        <v>5260</v>
      </c>
      <c r="B347" s="41" t="s">
        <v>5261</v>
      </c>
      <c r="C347" s="41">
        <v>41064034</v>
      </c>
      <c r="D347" s="41" t="s">
        <v>735</v>
      </c>
      <c r="E347" s="41" t="s">
        <v>5265</v>
      </c>
      <c r="F347" s="41">
        <v>0</v>
      </c>
      <c r="G347" s="41">
        <v>0</v>
      </c>
      <c r="H347" s="41">
        <v>1</v>
      </c>
      <c r="I347" s="41">
        <v>1</v>
      </c>
      <c r="J347" s="41">
        <v>1</v>
      </c>
    </row>
    <row r="348" spans="1:10" s="38" customFormat="1" ht="105.6">
      <c r="A348" s="41" t="s">
        <v>5274</v>
      </c>
      <c r="B348" s="41" t="s">
        <v>5275</v>
      </c>
      <c r="C348" s="41">
        <v>41902533</v>
      </c>
      <c r="D348" s="41" t="s">
        <v>735</v>
      </c>
      <c r="E348" s="41" t="s">
        <v>5277</v>
      </c>
      <c r="F348" s="41">
        <v>0</v>
      </c>
      <c r="G348" s="41">
        <v>0</v>
      </c>
      <c r="H348" s="41">
        <v>0</v>
      </c>
      <c r="I348" s="41">
        <v>0</v>
      </c>
      <c r="J348" s="41">
        <v>1</v>
      </c>
    </row>
    <row r="349" spans="1:10" s="38" customFormat="1" ht="66">
      <c r="A349" s="41" t="s">
        <v>5281</v>
      </c>
      <c r="B349" s="41" t="s">
        <v>5282</v>
      </c>
      <c r="C349" s="41">
        <v>20763295</v>
      </c>
      <c r="D349" s="41" t="s">
        <v>735</v>
      </c>
      <c r="E349" s="41" t="s">
        <v>5283</v>
      </c>
      <c r="F349" s="41">
        <v>0</v>
      </c>
      <c r="G349" s="41">
        <v>0</v>
      </c>
      <c r="H349" s="41">
        <v>0</v>
      </c>
      <c r="I349" s="41">
        <v>0</v>
      </c>
      <c r="J349" s="41">
        <v>1</v>
      </c>
    </row>
    <row r="350" spans="1:10" s="38" customFormat="1" ht="52.8">
      <c r="A350" s="41" t="s">
        <v>5288</v>
      </c>
      <c r="B350" s="41" t="s">
        <v>5289</v>
      </c>
      <c r="C350" s="41">
        <v>22421239</v>
      </c>
      <c r="D350" s="41" t="s">
        <v>735</v>
      </c>
      <c r="E350" s="41" t="s">
        <v>775</v>
      </c>
      <c r="F350" s="41">
        <v>0</v>
      </c>
      <c r="G350" s="41">
        <v>0</v>
      </c>
      <c r="H350" s="41">
        <v>1</v>
      </c>
      <c r="I350" s="41">
        <v>1</v>
      </c>
      <c r="J350" s="41">
        <v>1</v>
      </c>
    </row>
    <row r="351" spans="1:10" s="38" customFormat="1" ht="66">
      <c r="A351" s="41" t="s">
        <v>5298</v>
      </c>
      <c r="B351" s="41" t="s">
        <v>5295</v>
      </c>
      <c r="C351" s="41">
        <v>40236036</v>
      </c>
      <c r="D351" s="41" t="s">
        <v>735</v>
      </c>
      <c r="E351" s="41" t="s">
        <v>5297</v>
      </c>
      <c r="F351" s="41">
        <v>0</v>
      </c>
      <c r="G351" s="41">
        <v>0</v>
      </c>
      <c r="H351" s="41">
        <v>0</v>
      </c>
      <c r="I351" s="41">
        <v>0</v>
      </c>
      <c r="J351" s="41">
        <v>1</v>
      </c>
    </row>
    <row r="352" spans="1:10" s="38" customFormat="1" ht="66">
      <c r="A352" s="41" t="s">
        <v>5299</v>
      </c>
      <c r="B352" s="41" t="s">
        <v>5300</v>
      </c>
      <c r="C352" s="41">
        <v>20764314</v>
      </c>
      <c r="D352" s="41" t="s">
        <v>735</v>
      </c>
      <c r="E352" s="41" t="s">
        <v>5304</v>
      </c>
      <c r="F352" s="41">
        <v>0</v>
      </c>
      <c r="G352" s="41">
        <v>0</v>
      </c>
      <c r="H352" s="41">
        <v>1</v>
      </c>
      <c r="I352" s="41">
        <v>1</v>
      </c>
      <c r="J352" s="41">
        <v>1</v>
      </c>
    </row>
    <row r="353" spans="1:10" s="38" customFormat="1" ht="79.2">
      <c r="A353" s="41" t="s">
        <v>5313</v>
      </c>
      <c r="B353" s="41" t="s">
        <v>5314</v>
      </c>
      <c r="C353" s="41">
        <v>20763289</v>
      </c>
      <c r="D353" s="41" t="s">
        <v>735</v>
      </c>
      <c r="E353" s="41" t="s">
        <v>5318</v>
      </c>
      <c r="F353" s="41">
        <v>0</v>
      </c>
      <c r="G353" s="41">
        <v>0</v>
      </c>
      <c r="H353" s="41">
        <v>1</v>
      </c>
      <c r="I353" s="41">
        <v>1</v>
      </c>
      <c r="J353" s="41">
        <v>1</v>
      </c>
    </row>
    <row r="354" spans="1:10" s="38" customFormat="1" ht="52.8">
      <c r="A354" s="41" t="s">
        <v>5329</v>
      </c>
      <c r="B354" s="41" t="s">
        <v>5324</v>
      </c>
      <c r="C354" s="41">
        <v>1996504</v>
      </c>
      <c r="D354" s="41" t="s">
        <v>735</v>
      </c>
      <c r="E354" s="41" t="s">
        <v>5328</v>
      </c>
      <c r="F354" s="41">
        <v>0</v>
      </c>
      <c r="G354" s="41">
        <v>0</v>
      </c>
      <c r="H354" s="41">
        <v>1</v>
      </c>
      <c r="I354" s="41">
        <v>1</v>
      </c>
      <c r="J354" s="41">
        <v>1</v>
      </c>
    </row>
    <row r="355" spans="1:10" s="38" customFormat="1" ht="79.2">
      <c r="A355" s="41" t="s">
        <v>5338</v>
      </c>
      <c r="B355" s="41" t="s">
        <v>5337</v>
      </c>
      <c r="C355" s="41">
        <v>1998035</v>
      </c>
      <c r="D355" s="41" t="s">
        <v>735</v>
      </c>
      <c r="E355" s="41" t="s">
        <v>779</v>
      </c>
      <c r="F355" s="41">
        <v>0</v>
      </c>
      <c r="G355" s="41">
        <v>0</v>
      </c>
      <c r="H355" s="41">
        <v>2</v>
      </c>
      <c r="I355" s="41">
        <v>2</v>
      </c>
      <c r="J355" s="41">
        <v>2</v>
      </c>
    </row>
    <row r="356" spans="1:10" s="38" customFormat="1" ht="66">
      <c r="A356" s="41" t="s">
        <v>5339</v>
      </c>
      <c r="B356" s="41" t="s">
        <v>5340</v>
      </c>
      <c r="C356" s="41">
        <v>20763941</v>
      </c>
      <c r="D356" s="41" t="s">
        <v>735</v>
      </c>
      <c r="E356" s="41" t="s">
        <v>5342</v>
      </c>
      <c r="F356" s="41">
        <v>0</v>
      </c>
      <c r="G356" s="41">
        <v>0</v>
      </c>
      <c r="H356" s="41">
        <v>0</v>
      </c>
      <c r="I356" s="41">
        <v>0</v>
      </c>
      <c r="J356" s="41">
        <v>1</v>
      </c>
    </row>
    <row r="357" spans="1:10" s="38" customFormat="1" ht="79.2">
      <c r="A357" s="41" t="s">
        <v>5350</v>
      </c>
      <c r="B357" s="41" t="s">
        <v>5345</v>
      </c>
      <c r="C357" s="41">
        <v>1998101</v>
      </c>
      <c r="D357" s="41" t="s">
        <v>735</v>
      </c>
      <c r="E357" s="41" t="s">
        <v>5349</v>
      </c>
      <c r="F357" s="41">
        <v>0</v>
      </c>
      <c r="G357" s="41">
        <v>0</v>
      </c>
      <c r="H357" s="41">
        <v>1</v>
      </c>
      <c r="I357" s="41">
        <v>1</v>
      </c>
      <c r="J357" s="41">
        <v>1</v>
      </c>
    </row>
    <row r="358" spans="1:10" s="38" customFormat="1" ht="66">
      <c r="A358" s="41" t="s">
        <v>5357</v>
      </c>
      <c r="B358" s="41" t="s">
        <v>5358</v>
      </c>
      <c r="C358" s="41">
        <v>41160010</v>
      </c>
      <c r="D358" s="41" t="s">
        <v>735</v>
      </c>
      <c r="E358" s="41" t="s">
        <v>5361</v>
      </c>
      <c r="F358" s="41">
        <v>0</v>
      </c>
      <c r="G358" s="41">
        <v>0</v>
      </c>
      <c r="H358" s="41">
        <v>1</v>
      </c>
      <c r="I358" s="41">
        <v>1</v>
      </c>
      <c r="J358" s="41">
        <v>1</v>
      </c>
    </row>
    <row r="359" spans="1:10" s="38" customFormat="1" ht="79.2">
      <c r="A359" s="41" t="s">
        <v>5364</v>
      </c>
      <c r="B359" s="41" t="s">
        <v>5365</v>
      </c>
      <c r="C359" s="41">
        <v>1997461</v>
      </c>
      <c r="D359" s="41" t="s">
        <v>735</v>
      </c>
      <c r="E359" s="41" t="s">
        <v>784</v>
      </c>
      <c r="F359" s="41">
        <v>1</v>
      </c>
      <c r="G359" s="41">
        <v>1</v>
      </c>
      <c r="H359" s="41">
        <v>1</v>
      </c>
      <c r="I359" s="41">
        <v>1</v>
      </c>
      <c r="J359" s="41">
        <v>1</v>
      </c>
    </row>
    <row r="360" spans="1:10" s="38" customFormat="1" ht="66">
      <c r="A360" s="41" t="s">
        <v>5375</v>
      </c>
      <c r="B360" s="41" t="s">
        <v>5376</v>
      </c>
      <c r="C360" s="41">
        <v>42140021</v>
      </c>
      <c r="D360" s="41" t="s">
        <v>735</v>
      </c>
      <c r="E360" s="41" t="s">
        <v>5372</v>
      </c>
      <c r="F360" s="41">
        <v>0</v>
      </c>
      <c r="G360" s="41">
        <v>0</v>
      </c>
      <c r="H360" s="41">
        <v>0</v>
      </c>
      <c r="I360" s="41">
        <v>0</v>
      </c>
      <c r="J360" s="41">
        <v>1</v>
      </c>
    </row>
    <row r="361" spans="1:10" s="38" customFormat="1" ht="79.2">
      <c r="A361" s="41" t="s">
        <v>5377</v>
      </c>
      <c r="B361" s="41" t="s">
        <v>5378</v>
      </c>
      <c r="C361" s="41">
        <v>20764716</v>
      </c>
      <c r="D361" s="41" t="s">
        <v>735</v>
      </c>
      <c r="E361" s="41" t="s">
        <v>5380</v>
      </c>
      <c r="F361" s="41">
        <v>0</v>
      </c>
      <c r="G361" s="41">
        <v>0</v>
      </c>
      <c r="H361" s="41">
        <v>0</v>
      </c>
      <c r="I361" s="41">
        <v>0</v>
      </c>
      <c r="J361" s="41">
        <v>1</v>
      </c>
    </row>
    <row r="362" spans="1:10" s="38" customFormat="1" ht="66">
      <c r="A362" s="41" t="s">
        <v>5387</v>
      </c>
      <c r="B362" s="41" t="s">
        <v>5388</v>
      </c>
      <c r="C362" s="41">
        <v>1997248</v>
      </c>
      <c r="D362" s="41" t="s">
        <v>735</v>
      </c>
      <c r="E362" s="41" t="s">
        <v>5392</v>
      </c>
      <c r="F362" s="41">
        <v>0</v>
      </c>
      <c r="G362" s="41">
        <v>0</v>
      </c>
      <c r="H362" s="41">
        <v>1</v>
      </c>
      <c r="I362" s="41">
        <v>1</v>
      </c>
      <c r="J362" s="41">
        <v>1</v>
      </c>
    </row>
    <row r="363" spans="1:10" s="38" customFormat="1" ht="79.2">
      <c r="A363" s="41" t="s">
        <v>5410</v>
      </c>
      <c r="B363" s="41" t="s">
        <v>5411</v>
      </c>
      <c r="C363" s="41">
        <v>42428764</v>
      </c>
      <c r="D363" s="41" t="s">
        <v>735</v>
      </c>
      <c r="E363" s="41" t="s">
        <v>5414</v>
      </c>
      <c r="F363" s="41">
        <v>0</v>
      </c>
      <c r="G363" s="41">
        <v>0</v>
      </c>
      <c r="H363" s="41">
        <v>1</v>
      </c>
      <c r="I363" s="41">
        <v>1</v>
      </c>
      <c r="J363" s="41">
        <v>1</v>
      </c>
    </row>
    <row r="364" spans="1:10" s="38" customFormat="1" ht="66">
      <c r="A364" s="41" t="s">
        <v>5421</v>
      </c>
      <c r="B364" s="41" t="s">
        <v>5418</v>
      </c>
      <c r="C364" s="41">
        <v>13802089</v>
      </c>
      <c r="D364" s="41" t="s">
        <v>735</v>
      </c>
      <c r="E364" s="41" t="s">
        <v>788</v>
      </c>
      <c r="F364" s="41">
        <v>1</v>
      </c>
      <c r="G364" s="41">
        <v>1</v>
      </c>
      <c r="H364" s="41">
        <v>1</v>
      </c>
      <c r="I364" s="41">
        <v>1</v>
      </c>
      <c r="J364" s="41">
        <v>1</v>
      </c>
    </row>
    <row r="365" spans="1:10" s="38" customFormat="1" ht="66">
      <c r="A365" s="41" t="s">
        <v>5424</v>
      </c>
      <c r="B365" s="41" t="s">
        <v>5425</v>
      </c>
      <c r="C365" s="41">
        <v>42224043</v>
      </c>
      <c r="D365" s="41" t="s">
        <v>735</v>
      </c>
      <c r="E365" s="41" t="s">
        <v>5428</v>
      </c>
      <c r="F365" s="41">
        <v>0</v>
      </c>
      <c r="G365" s="41">
        <v>0</v>
      </c>
      <c r="H365" s="41">
        <v>1</v>
      </c>
      <c r="I365" s="41">
        <v>1</v>
      </c>
      <c r="J365" s="41">
        <v>1</v>
      </c>
    </row>
    <row r="366" spans="1:10" s="38" customFormat="1" ht="92.4">
      <c r="A366" s="41" t="s">
        <v>5443</v>
      </c>
      <c r="B366" s="41" t="s">
        <v>5444</v>
      </c>
      <c r="C366" s="41">
        <v>41136480</v>
      </c>
      <c r="D366" s="41" t="s">
        <v>735</v>
      </c>
      <c r="E366" s="41" t="s">
        <v>5442</v>
      </c>
      <c r="F366" s="41">
        <v>0</v>
      </c>
      <c r="G366" s="41">
        <v>0</v>
      </c>
      <c r="H366" s="41">
        <v>0</v>
      </c>
      <c r="I366" s="41">
        <v>0</v>
      </c>
      <c r="J366" s="41">
        <v>1</v>
      </c>
    </row>
    <row r="367" spans="1:10" s="38" customFormat="1" ht="66">
      <c r="A367" s="41" t="s">
        <v>5453</v>
      </c>
      <c r="B367" s="41" t="s">
        <v>5449</v>
      </c>
      <c r="C367" s="41">
        <v>1984228</v>
      </c>
      <c r="D367" s="41" t="s">
        <v>735</v>
      </c>
      <c r="E367" s="41" t="s">
        <v>5452</v>
      </c>
      <c r="F367" s="41">
        <v>0</v>
      </c>
      <c r="G367" s="41">
        <v>0</v>
      </c>
      <c r="H367" s="41">
        <v>1</v>
      </c>
      <c r="I367" s="41">
        <v>1</v>
      </c>
      <c r="J367" s="41">
        <v>1</v>
      </c>
    </row>
    <row r="368" spans="1:10" s="38" customFormat="1" ht="92.4">
      <c r="A368" s="41" t="s">
        <v>5454</v>
      </c>
      <c r="B368" s="41" t="s">
        <v>5455</v>
      </c>
      <c r="C368" s="41">
        <v>42448068</v>
      </c>
      <c r="D368" s="41" t="s">
        <v>735</v>
      </c>
      <c r="E368" s="41" t="s">
        <v>5459</v>
      </c>
      <c r="F368" s="41">
        <v>0</v>
      </c>
      <c r="G368" s="41">
        <v>0</v>
      </c>
      <c r="H368" s="41">
        <v>1</v>
      </c>
      <c r="I368" s="41">
        <v>1</v>
      </c>
      <c r="J368" s="41">
        <v>1</v>
      </c>
    </row>
    <row r="369" spans="1:10" s="38" customFormat="1" ht="66">
      <c r="A369" s="41" t="s">
        <v>5464</v>
      </c>
      <c r="B369" s="41" t="s">
        <v>5461</v>
      </c>
      <c r="C369" s="41">
        <v>42310851</v>
      </c>
      <c r="D369" s="41" t="s">
        <v>735</v>
      </c>
      <c r="E369" s="41" t="s">
        <v>5463</v>
      </c>
      <c r="F369" s="41">
        <v>0</v>
      </c>
      <c r="G369" s="41">
        <v>0</v>
      </c>
      <c r="H369" s="41">
        <v>0</v>
      </c>
      <c r="I369" s="41">
        <v>0</v>
      </c>
      <c r="J369" s="41">
        <v>1</v>
      </c>
    </row>
    <row r="370" spans="1:10" s="38" customFormat="1" ht="52.8">
      <c r="A370" s="41" t="s">
        <v>5465</v>
      </c>
      <c r="B370" s="41" t="s">
        <v>5466</v>
      </c>
      <c r="C370" s="41">
        <v>41900490</v>
      </c>
      <c r="D370" s="41" t="s">
        <v>735</v>
      </c>
      <c r="E370" s="41" t="s">
        <v>792</v>
      </c>
      <c r="F370" s="41">
        <v>1</v>
      </c>
      <c r="G370" s="41">
        <v>1</v>
      </c>
      <c r="H370" s="41">
        <v>2</v>
      </c>
      <c r="I370" s="41">
        <v>2</v>
      </c>
      <c r="J370" s="41">
        <v>2</v>
      </c>
    </row>
    <row r="371" spans="1:10" s="38" customFormat="1" ht="92.4">
      <c r="A371" s="41" t="s">
        <v>5474</v>
      </c>
      <c r="B371" s="41" t="s">
        <v>5475</v>
      </c>
      <c r="C371" s="41">
        <v>41850775</v>
      </c>
      <c r="D371" s="41" t="s">
        <v>735</v>
      </c>
      <c r="E371" s="41" t="s">
        <v>5477</v>
      </c>
      <c r="F371" s="41">
        <v>0</v>
      </c>
      <c r="G371" s="41">
        <v>0</v>
      </c>
      <c r="H371" s="41">
        <v>0</v>
      </c>
      <c r="I371" s="41">
        <v>0</v>
      </c>
      <c r="J371" s="41">
        <v>1</v>
      </c>
    </row>
    <row r="372" spans="1:10" s="38" customFormat="1" ht="66">
      <c r="A372" s="41" t="s">
        <v>5487</v>
      </c>
      <c r="B372" s="41" t="s">
        <v>5488</v>
      </c>
      <c r="C372" s="41">
        <v>22398210</v>
      </c>
      <c r="D372" s="41" t="s">
        <v>735</v>
      </c>
      <c r="E372" s="41" t="s">
        <v>796</v>
      </c>
      <c r="F372" s="41">
        <v>0</v>
      </c>
      <c r="G372" s="41">
        <v>0</v>
      </c>
      <c r="H372" s="41">
        <v>1</v>
      </c>
      <c r="I372" s="41">
        <v>1</v>
      </c>
      <c r="J372" s="41">
        <v>1</v>
      </c>
    </row>
    <row r="373" spans="1:10" s="38" customFormat="1" ht="79.2">
      <c r="A373" s="41" t="s">
        <v>5502</v>
      </c>
      <c r="B373" s="41" t="s">
        <v>5503</v>
      </c>
      <c r="C373" s="41">
        <v>2125763</v>
      </c>
      <c r="D373" s="41" t="s">
        <v>799</v>
      </c>
      <c r="E373" s="41" t="s">
        <v>5506</v>
      </c>
      <c r="F373" s="41">
        <v>0</v>
      </c>
      <c r="G373" s="41">
        <v>0</v>
      </c>
      <c r="H373" s="41">
        <v>1</v>
      </c>
      <c r="I373" s="41">
        <v>1</v>
      </c>
      <c r="J373" s="41">
        <v>2</v>
      </c>
    </row>
    <row r="374" spans="1:10" s="38" customFormat="1" ht="92.4">
      <c r="A374" s="41" t="s">
        <v>5515</v>
      </c>
      <c r="B374" s="41" t="s">
        <v>5516</v>
      </c>
      <c r="C374" s="41">
        <v>25637595</v>
      </c>
      <c r="D374" s="41" t="s">
        <v>799</v>
      </c>
      <c r="E374" s="41" t="s">
        <v>5517</v>
      </c>
      <c r="F374" s="41">
        <v>0</v>
      </c>
      <c r="G374" s="41">
        <v>0</v>
      </c>
      <c r="H374" s="41">
        <v>1</v>
      </c>
      <c r="I374" s="41">
        <v>1</v>
      </c>
      <c r="J374" s="41">
        <v>1</v>
      </c>
    </row>
    <row r="375" spans="1:10" s="38" customFormat="1" ht="79.2">
      <c r="A375" s="41" t="s">
        <v>5520</v>
      </c>
      <c r="B375" s="41" t="s">
        <v>5521</v>
      </c>
      <c r="C375" s="41">
        <v>2064116</v>
      </c>
      <c r="D375" s="41" t="s">
        <v>799</v>
      </c>
      <c r="E375" s="41" t="s">
        <v>5522</v>
      </c>
      <c r="F375" s="41">
        <v>0</v>
      </c>
      <c r="G375" s="41">
        <v>0</v>
      </c>
      <c r="H375" s="41">
        <v>0</v>
      </c>
      <c r="I375" s="41">
        <v>0</v>
      </c>
      <c r="J375" s="41">
        <v>1</v>
      </c>
    </row>
    <row r="376" spans="1:10" s="38" customFormat="1" ht="92.4">
      <c r="A376" s="41" t="s">
        <v>5527</v>
      </c>
      <c r="B376" s="41" t="s">
        <v>5528</v>
      </c>
      <c r="C376" s="41">
        <v>2125800</v>
      </c>
      <c r="D376" s="41" t="s">
        <v>799</v>
      </c>
      <c r="E376" s="41" t="s">
        <v>5529</v>
      </c>
      <c r="F376" s="41">
        <v>2</v>
      </c>
      <c r="G376" s="41">
        <v>2</v>
      </c>
      <c r="H376" s="41">
        <v>2</v>
      </c>
      <c r="I376" s="41">
        <v>2</v>
      </c>
      <c r="J376" s="41">
        <v>2</v>
      </c>
    </row>
    <row r="377" spans="1:10" s="38" customFormat="1" ht="79.2">
      <c r="A377" s="41" t="s">
        <v>5542</v>
      </c>
      <c r="B377" s="41" t="s">
        <v>5543</v>
      </c>
      <c r="C377" s="41">
        <v>1280970</v>
      </c>
      <c r="D377" s="41" t="s">
        <v>799</v>
      </c>
      <c r="E377" s="41" t="s">
        <v>803</v>
      </c>
      <c r="F377" s="41">
        <v>1</v>
      </c>
      <c r="G377" s="41">
        <v>1</v>
      </c>
      <c r="H377" s="41">
        <v>1</v>
      </c>
      <c r="I377" s="41">
        <v>1</v>
      </c>
      <c r="J377" s="41">
        <v>2</v>
      </c>
    </row>
    <row r="378" spans="1:10" s="38" customFormat="1" ht="105.6">
      <c r="A378" s="41" t="s">
        <v>5560</v>
      </c>
      <c r="B378" s="41" t="s">
        <v>5561</v>
      </c>
      <c r="C378" s="41">
        <v>1993747</v>
      </c>
      <c r="D378" s="41" t="s">
        <v>799</v>
      </c>
      <c r="E378" s="41" t="s">
        <v>5562</v>
      </c>
      <c r="F378" s="41">
        <v>0</v>
      </c>
      <c r="G378" s="41">
        <v>0</v>
      </c>
      <c r="H378" s="41">
        <v>1</v>
      </c>
      <c r="I378" s="41">
        <v>1</v>
      </c>
      <c r="J378" s="41">
        <v>1</v>
      </c>
    </row>
    <row r="379" spans="1:10" s="38" customFormat="1" ht="92.4">
      <c r="A379" s="41" t="s">
        <v>5567</v>
      </c>
      <c r="B379" s="41" t="s">
        <v>5568</v>
      </c>
      <c r="C379" s="41">
        <v>5497146</v>
      </c>
      <c r="D379" s="41" t="s">
        <v>799</v>
      </c>
      <c r="E379" s="41" t="s">
        <v>5569</v>
      </c>
      <c r="F379" s="41">
        <v>0</v>
      </c>
      <c r="G379" s="41">
        <v>0</v>
      </c>
      <c r="H379" s="41">
        <v>1</v>
      </c>
      <c r="I379" s="41">
        <v>1</v>
      </c>
      <c r="J379" s="41">
        <v>1</v>
      </c>
    </row>
    <row r="380" spans="1:10" s="38" customFormat="1" ht="79.2">
      <c r="A380" s="41" t="s">
        <v>5588</v>
      </c>
      <c r="B380" s="41" t="s">
        <v>5589</v>
      </c>
      <c r="C380" s="41">
        <v>4593340</v>
      </c>
      <c r="D380" s="41" t="s">
        <v>799</v>
      </c>
      <c r="E380" s="41" t="s">
        <v>806</v>
      </c>
      <c r="F380" s="41">
        <v>1</v>
      </c>
      <c r="G380" s="41">
        <v>1</v>
      </c>
      <c r="H380" s="41">
        <v>1</v>
      </c>
      <c r="I380" s="41">
        <v>1</v>
      </c>
      <c r="J380" s="41">
        <v>1</v>
      </c>
    </row>
    <row r="381" spans="1:10" s="38" customFormat="1" ht="105.6">
      <c r="A381" s="41" t="s">
        <v>5607</v>
      </c>
      <c r="B381" s="41" t="s">
        <v>5608</v>
      </c>
      <c r="C381" s="41">
        <v>5492290</v>
      </c>
      <c r="D381" s="41" t="s">
        <v>799</v>
      </c>
      <c r="E381" s="41" t="s">
        <v>5609</v>
      </c>
      <c r="F381" s="41">
        <v>0</v>
      </c>
      <c r="G381" s="41">
        <v>0</v>
      </c>
      <c r="H381" s="41">
        <v>1</v>
      </c>
      <c r="I381" s="41">
        <v>1</v>
      </c>
      <c r="J381" s="41">
        <v>2</v>
      </c>
    </row>
    <row r="382" spans="1:10" s="38" customFormat="1" ht="92.4">
      <c r="A382" s="41" t="s">
        <v>5610</v>
      </c>
      <c r="B382" s="41" t="s">
        <v>5611</v>
      </c>
      <c r="C382" s="41">
        <v>1110765</v>
      </c>
      <c r="D382" s="41" t="s">
        <v>799</v>
      </c>
      <c r="E382" s="41" t="s">
        <v>5612</v>
      </c>
      <c r="F382" s="41">
        <v>0</v>
      </c>
      <c r="G382" s="41">
        <v>0</v>
      </c>
      <c r="H382" s="41">
        <v>1</v>
      </c>
      <c r="I382" s="41">
        <v>1</v>
      </c>
      <c r="J382" s="41">
        <v>1</v>
      </c>
    </row>
    <row r="383" spans="1:10" s="38" customFormat="1" ht="105.6">
      <c r="A383" s="41" t="s">
        <v>5619</v>
      </c>
      <c r="B383" s="41" t="s">
        <v>5620</v>
      </c>
      <c r="C383" s="41">
        <v>185011</v>
      </c>
      <c r="D383" s="41" t="s">
        <v>799</v>
      </c>
      <c r="E383" s="41" t="s">
        <v>5621</v>
      </c>
      <c r="F383" s="41">
        <v>0</v>
      </c>
      <c r="G383" s="41">
        <v>0</v>
      </c>
      <c r="H383" s="41">
        <v>1</v>
      </c>
      <c r="I383" s="41">
        <v>1</v>
      </c>
      <c r="J383" s="41">
        <v>1</v>
      </c>
    </row>
    <row r="384" spans="1:10" s="38" customFormat="1" ht="92.4">
      <c r="A384" s="41" t="s">
        <v>5622</v>
      </c>
      <c r="B384" s="41" t="s">
        <v>5623</v>
      </c>
      <c r="C384" s="41">
        <v>5415941</v>
      </c>
      <c r="D384" s="41" t="s">
        <v>799</v>
      </c>
      <c r="E384" s="41" t="s">
        <v>5624</v>
      </c>
      <c r="F384" s="41">
        <v>0</v>
      </c>
      <c r="G384" s="41">
        <v>0</v>
      </c>
      <c r="H384" s="41">
        <v>1</v>
      </c>
      <c r="I384" s="41">
        <v>1</v>
      </c>
      <c r="J384" s="41">
        <v>1</v>
      </c>
    </row>
    <row r="385" spans="1:10" s="38" customFormat="1" ht="105.6">
      <c r="A385" s="41" t="s">
        <v>5652</v>
      </c>
      <c r="B385" s="41" t="s">
        <v>5653</v>
      </c>
      <c r="C385" s="41">
        <v>37745469</v>
      </c>
      <c r="D385" s="41" t="s">
        <v>799</v>
      </c>
      <c r="E385" s="41" t="s">
        <v>5656</v>
      </c>
      <c r="F385" s="41">
        <v>0</v>
      </c>
      <c r="G385" s="41">
        <v>0</v>
      </c>
      <c r="H385" s="41">
        <v>1</v>
      </c>
      <c r="I385" s="41">
        <v>1</v>
      </c>
      <c r="J385" s="41">
        <v>2</v>
      </c>
    </row>
    <row r="386" spans="1:10" s="38" customFormat="1" ht="79.2">
      <c r="A386" s="41" t="s">
        <v>5657</v>
      </c>
      <c r="B386" s="41" t="s">
        <v>5658</v>
      </c>
      <c r="C386" s="41">
        <v>25695724</v>
      </c>
      <c r="D386" s="41" t="s">
        <v>799</v>
      </c>
      <c r="E386" s="41" t="s">
        <v>809</v>
      </c>
      <c r="F386" s="41">
        <v>1</v>
      </c>
      <c r="G386" s="41">
        <v>1</v>
      </c>
      <c r="H386" s="41">
        <v>1</v>
      </c>
      <c r="I386" s="41">
        <v>1</v>
      </c>
      <c r="J386" s="41">
        <v>2</v>
      </c>
    </row>
    <row r="387" spans="1:10" s="38" customFormat="1" ht="105.6">
      <c r="A387" s="41" t="s">
        <v>5673</v>
      </c>
      <c r="B387" s="41" t="s">
        <v>5674</v>
      </c>
      <c r="C387" s="41">
        <v>26387019</v>
      </c>
      <c r="D387" s="41" t="s">
        <v>799</v>
      </c>
      <c r="E387" s="41" t="s">
        <v>5675</v>
      </c>
      <c r="F387" s="41">
        <v>0</v>
      </c>
      <c r="G387" s="41">
        <v>0</v>
      </c>
      <c r="H387" s="41">
        <v>1</v>
      </c>
      <c r="I387" s="41">
        <v>1</v>
      </c>
      <c r="J387" s="41">
        <v>1</v>
      </c>
    </row>
    <row r="388" spans="1:10" s="38" customFormat="1" ht="79.2">
      <c r="A388" s="41" t="s">
        <v>5676</v>
      </c>
      <c r="B388" s="41" t="s">
        <v>5677</v>
      </c>
      <c r="C388" s="41">
        <v>26064374</v>
      </c>
      <c r="D388" s="41" t="s">
        <v>799</v>
      </c>
      <c r="E388" s="41" t="s">
        <v>812</v>
      </c>
      <c r="F388" s="41">
        <v>1</v>
      </c>
      <c r="G388" s="41">
        <v>1</v>
      </c>
      <c r="H388" s="41">
        <v>1</v>
      </c>
      <c r="I388" s="41">
        <v>1</v>
      </c>
      <c r="J388" s="41">
        <v>2</v>
      </c>
    </row>
    <row r="389" spans="1:10" s="38" customFormat="1" ht="92.4">
      <c r="A389" s="41" t="s">
        <v>5682</v>
      </c>
      <c r="B389" s="41" t="s">
        <v>5683</v>
      </c>
      <c r="C389" s="41">
        <v>185028</v>
      </c>
      <c r="D389" s="41" t="s">
        <v>799</v>
      </c>
      <c r="E389" s="41" t="s">
        <v>5684</v>
      </c>
      <c r="F389" s="41">
        <v>0</v>
      </c>
      <c r="G389" s="41">
        <v>0</v>
      </c>
      <c r="H389" s="41">
        <v>1</v>
      </c>
      <c r="I389" s="41">
        <v>1</v>
      </c>
      <c r="J389" s="41">
        <v>1</v>
      </c>
    </row>
    <row r="390" spans="1:10" s="38" customFormat="1" ht="79.2">
      <c r="A390" s="41" t="s">
        <v>5685</v>
      </c>
      <c r="B390" s="41" t="s">
        <v>5686</v>
      </c>
      <c r="C390" s="41">
        <v>38947811</v>
      </c>
      <c r="D390" s="41" t="s">
        <v>799</v>
      </c>
      <c r="E390" s="41" t="s">
        <v>815</v>
      </c>
      <c r="F390" s="41">
        <v>1</v>
      </c>
      <c r="G390" s="41">
        <v>1</v>
      </c>
      <c r="H390" s="41">
        <v>1</v>
      </c>
      <c r="I390" s="41">
        <v>1</v>
      </c>
      <c r="J390" s="41">
        <v>2</v>
      </c>
    </row>
    <row r="391" spans="1:10" s="38" customFormat="1" ht="79.2">
      <c r="A391" s="41" t="s">
        <v>5698</v>
      </c>
      <c r="B391" s="41" t="s">
        <v>5699</v>
      </c>
      <c r="C391" s="41">
        <v>26199200</v>
      </c>
      <c r="D391" s="41" t="s">
        <v>799</v>
      </c>
      <c r="E391" s="41" t="s">
        <v>818</v>
      </c>
      <c r="F391" s="41">
        <v>1</v>
      </c>
      <c r="G391" s="41">
        <v>1</v>
      </c>
      <c r="H391" s="41">
        <v>1</v>
      </c>
      <c r="I391" s="41">
        <v>1</v>
      </c>
      <c r="J391" s="41">
        <v>2</v>
      </c>
    </row>
    <row r="392" spans="1:10" s="38" customFormat="1" ht="79.2">
      <c r="A392" s="41" t="s">
        <v>5709</v>
      </c>
      <c r="B392" s="41" t="s">
        <v>5710</v>
      </c>
      <c r="C392" s="41">
        <v>38946192</v>
      </c>
      <c r="D392" s="41" t="s">
        <v>799</v>
      </c>
      <c r="E392" s="41" t="s">
        <v>5713</v>
      </c>
      <c r="F392" s="41">
        <v>1</v>
      </c>
      <c r="G392" s="41">
        <v>1</v>
      </c>
      <c r="H392" s="41">
        <v>1</v>
      </c>
      <c r="I392" s="41">
        <v>1</v>
      </c>
      <c r="J392" s="41">
        <v>1</v>
      </c>
    </row>
    <row r="393" spans="1:10" s="38" customFormat="1" ht="79.2">
      <c r="A393" s="41" t="s">
        <v>5718</v>
      </c>
      <c r="B393" s="41" t="s">
        <v>5719</v>
      </c>
      <c r="C393" s="41">
        <v>26188952</v>
      </c>
      <c r="D393" s="41" t="s">
        <v>799</v>
      </c>
      <c r="E393" s="41" t="s">
        <v>821</v>
      </c>
      <c r="F393" s="41">
        <v>1</v>
      </c>
      <c r="G393" s="41">
        <v>1</v>
      </c>
      <c r="H393" s="41">
        <v>1</v>
      </c>
      <c r="I393" s="41">
        <v>1</v>
      </c>
      <c r="J393" s="41">
        <v>2</v>
      </c>
    </row>
    <row r="394" spans="1:10" s="38" customFormat="1" ht="79.2">
      <c r="A394" s="41" t="s">
        <v>5724</v>
      </c>
      <c r="B394" s="41" t="s">
        <v>5725</v>
      </c>
      <c r="C394" s="41">
        <v>26188567</v>
      </c>
      <c r="D394" s="41" t="s">
        <v>799</v>
      </c>
      <c r="E394" s="41" t="s">
        <v>824</v>
      </c>
      <c r="F394" s="41">
        <v>1</v>
      </c>
      <c r="G394" s="41">
        <v>1</v>
      </c>
      <c r="H394" s="41">
        <v>1</v>
      </c>
      <c r="I394" s="41">
        <v>1</v>
      </c>
      <c r="J394" s="41">
        <v>2</v>
      </c>
    </row>
    <row r="395" spans="1:10" s="38" customFormat="1" ht="79.2">
      <c r="A395" s="41" t="s">
        <v>5733</v>
      </c>
      <c r="B395" s="41" t="s">
        <v>5734</v>
      </c>
      <c r="C395" s="41">
        <v>26188550</v>
      </c>
      <c r="D395" s="41" t="s">
        <v>799</v>
      </c>
      <c r="E395" s="41" t="s">
        <v>5737</v>
      </c>
      <c r="F395" s="41">
        <v>1</v>
      </c>
      <c r="G395" s="41">
        <v>1</v>
      </c>
      <c r="H395" s="41">
        <v>1</v>
      </c>
      <c r="I395" s="41">
        <v>1</v>
      </c>
      <c r="J395" s="41">
        <v>1</v>
      </c>
    </row>
    <row r="396" spans="1:10" s="38" customFormat="1" ht="79.2">
      <c r="A396" s="41" t="s">
        <v>5742</v>
      </c>
      <c r="B396" s="41" t="s">
        <v>5743</v>
      </c>
      <c r="C396" s="41">
        <v>26188248</v>
      </c>
      <c r="D396" s="41" t="s">
        <v>799</v>
      </c>
      <c r="E396" s="41" t="s">
        <v>5746</v>
      </c>
      <c r="F396" s="41">
        <v>0</v>
      </c>
      <c r="G396" s="41">
        <v>0</v>
      </c>
      <c r="H396" s="41">
        <v>1</v>
      </c>
      <c r="I396" s="41">
        <v>1</v>
      </c>
      <c r="J396" s="41">
        <v>2</v>
      </c>
    </row>
    <row r="397" spans="1:10" s="38" customFormat="1" ht="52.8">
      <c r="A397" s="41" t="s">
        <v>5751</v>
      </c>
      <c r="B397" s="41" t="s">
        <v>5752</v>
      </c>
      <c r="C397" s="41">
        <v>35725498</v>
      </c>
      <c r="D397" s="41" t="s">
        <v>799</v>
      </c>
      <c r="E397" s="41" t="s">
        <v>5753</v>
      </c>
      <c r="F397" s="41">
        <v>0</v>
      </c>
      <c r="G397" s="41">
        <v>0</v>
      </c>
      <c r="H397" s="41">
        <v>0</v>
      </c>
      <c r="I397" s="41">
        <v>0</v>
      </c>
      <c r="J397" s="41">
        <v>1</v>
      </c>
    </row>
    <row r="398" spans="1:10" s="38" customFormat="1" ht="92.4">
      <c r="A398" s="41" t="s">
        <v>5773</v>
      </c>
      <c r="B398" s="41" t="s">
        <v>5774</v>
      </c>
      <c r="C398" s="41">
        <v>30212155</v>
      </c>
      <c r="D398" s="41" t="s">
        <v>799</v>
      </c>
      <c r="E398" s="41" t="s">
        <v>5775</v>
      </c>
      <c r="F398" s="41">
        <v>0</v>
      </c>
      <c r="G398" s="41">
        <v>0</v>
      </c>
      <c r="H398" s="41">
        <v>1</v>
      </c>
      <c r="I398" s="41">
        <v>1</v>
      </c>
      <c r="J398" s="41">
        <v>1</v>
      </c>
    </row>
    <row r="399" spans="1:10" s="38" customFormat="1" ht="105.6">
      <c r="A399" s="41" t="s">
        <v>5776</v>
      </c>
      <c r="B399" s="41" t="s">
        <v>5777</v>
      </c>
      <c r="C399" s="41">
        <v>5395859</v>
      </c>
      <c r="D399" s="41" t="s">
        <v>799</v>
      </c>
      <c r="E399" s="41" t="s">
        <v>5778</v>
      </c>
      <c r="F399" s="41">
        <v>0</v>
      </c>
      <c r="G399" s="41">
        <v>0</v>
      </c>
      <c r="H399" s="41">
        <v>1</v>
      </c>
      <c r="I399" s="41">
        <v>1</v>
      </c>
      <c r="J399" s="41">
        <v>2</v>
      </c>
    </row>
    <row r="400" spans="1:10" s="38" customFormat="1" ht="79.2">
      <c r="A400" s="41" t="s">
        <v>5783</v>
      </c>
      <c r="B400" s="41" t="s">
        <v>5710</v>
      </c>
      <c r="C400" s="41">
        <v>38946192</v>
      </c>
      <c r="D400" s="41" t="s">
        <v>799</v>
      </c>
      <c r="E400" s="41" t="s">
        <v>5713</v>
      </c>
      <c r="F400" s="41">
        <v>1</v>
      </c>
      <c r="G400" s="41">
        <v>1</v>
      </c>
      <c r="H400" s="41">
        <v>1</v>
      </c>
      <c r="I400" s="41">
        <v>1</v>
      </c>
      <c r="J400" s="41">
        <v>1</v>
      </c>
    </row>
    <row r="401" spans="1:10" s="38" customFormat="1" ht="92.4">
      <c r="A401" s="41" t="s">
        <v>5786</v>
      </c>
      <c r="B401" s="41" t="s">
        <v>5787</v>
      </c>
      <c r="C401" s="41">
        <v>25680355</v>
      </c>
      <c r="D401" s="41" t="s">
        <v>799</v>
      </c>
      <c r="E401" s="41" t="s">
        <v>5788</v>
      </c>
      <c r="F401" s="41">
        <v>0</v>
      </c>
      <c r="G401" s="41">
        <v>0</v>
      </c>
      <c r="H401" s="41">
        <v>1</v>
      </c>
      <c r="I401" s="41">
        <v>1</v>
      </c>
      <c r="J401" s="41">
        <v>1</v>
      </c>
    </row>
    <row r="402" spans="1:10" s="38" customFormat="1" ht="92.4">
      <c r="A402" s="41" t="s">
        <v>5791</v>
      </c>
      <c r="B402" s="41" t="s">
        <v>5792</v>
      </c>
      <c r="C402" s="41">
        <v>5494840</v>
      </c>
      <c r="D402" s="41" t="s">
        <v>799</v>
      </c>
      <c r="E402" s="41" t="s">
        <v>5793</v>
      </c>
      <c r="F402" s="41">
        <v>0</v>
      </c>
      <c r="G402" s="41">
        <v>0</v>
      </c>
      <c r="H402" s="41">
        <v>1</v>
      </c>
      <c r="I402" s="41">
        <v>1</v>
      </c>
      <c r="J402" s="41">
        <v>1</v>
      </c>
    </row>
    <row r="403" spans="1:10" s="38" customFormat="1" ht="79.2">
      <c r="A403" s="41" t="s">
        <v>5794</v>
      </c>
      <c r="B403" s="41" t="s">
        <v>5795</v>
      </c>
      <c r="C403" s="41">
        <v>26188308</v>
      </c>
      <c r="D403" s="41" t="s">
        <v>799</v>
      </c>
      <c r="E403" s="41" t="s">
        <v>827</v>
      </c>
      <c r="F403" s="41">
        <v>1</v>
      </c>
      <c r="G403" s="41">
        <v>1</v>
      </c>
      <c r="H403" s="41">
        <v>1</v>
      </c>
      <c r="I403" s="41">
        <v>1</v>
      </c>
      <c r="J403" s="41">
        <v>2</v>
      </c>
    </row>
    <row r="404" spans="1:10" s="38" customFormat="1" ht="79.2">
      <c r="A404" s="41" t="s">
        <v>5798</v>
      </c>
      <c r="B404" s="41" t="s">
        <v>5799</v>
      </c>
      <c r="C404" s="41">
        <v>26199401</v>
      </c>
      <c r="D404" s="41" t="s">
        <v>799</v>
      </c>
      <c r="E404" s="41" t="s">
        <v>830</v>
      </c>
      <c r="F404" s="41">
        <v>1</v>
      </c>
      <c r="G404" s="41">
        <v>1</v>
      </c>
      <c r="H404" s="41">
        <v>1</v>
      </c>
      <c r="I404" s="41">
        <v>1</v>
      </c>
      <c r="J404" s="41">
        <v>2</v>
      </c>
    </row>
    <row r="405" spans="1:10" s="38" customFormat="1" ht="105.6">
      <c r="A405" s="41" t="s">
        <v>5802</v>
      </c>
      <c r="B405" s="41" t="s">
        <v>5803</v>
      </c>
      <c r="C405" s="41">
        <v>1994095</v>
      </c>
      <c r="D405" s="41" t="s">
        <v>799</v>
      </c>
      <c r="E405" s="41" t="s">
        <v>5804</v>
      </c>
      <c r="F405" s="41">
        <v>0</v>
      </c>
      <c r="G405" s="41">
        <v>0</v>
      </c>
      <c r="H405" s="41">
        <v>1</v>
      </c>
      <c r="I405" s="41">
        <v>1</v>
      </c>
      <c r="J405" s="41">
        <v>1</v>
      </c>
    </row>
    <row r="406" spans="1:10" s="38" customFormat="1" ht="105.6">
      <c r="A406" s="41" t="s">
        <v>5820</v>
      </c>
      <c r="B406" s="41" t="s">
        <v>5821</v>
      </c>
      <c r="C406" s="41">
        <v>1994037</v>
      </c>
      <c r="D406" s="41" t="s">
        <v>799</v>
      </c>
      <c r="E406" s="41" t="s">
        <v>5822</v>
      </c>
      <c r="F406" s="41">
        <v>0</v>
      </c>
      <c r="G406" s="41">
        <v>0</v>
      </c>
      <c r="H406" s="41">
        <v>1</v>
      </c>
      <c r="I406" s="41">
        <v>1</v>
      </c>
      <c r="J406" s="41">
        <v>1</v>
      </c>
    </row>
    <row r="407" spans="1:10" s="38" customFormat="1" ht="92.4">
      <c r="A407" s="41" t="s">
        <v>5825</v>
      </c>
      <c r="B407" s="41" t="s">
        <v>5826</v>
      </c>
      <c r="C407" s="41">
        <v>25680639</v>
      </c>
      <c r="D407" s="41" t="s">
        <v>799</v>
      </c>
      <c r="E407" s="41" t="s">
        <v>5827</v>
      </c>
      <c r="F407" s="41">
        <v>0</v>
      </c>
      <c r="G407" s="41">
        <v>1</v>
      </c>
      <c r="H407" s="41">
        <v>1</v>
      </c>
      <c r="I407" s="41">
        <v>1</v>
      </c>
      <c r="J407" s="41">
        <v>1</v>
      </c>
    </row>
    <row r="408" spans="1:10" s="38" customFormat="1" ht="105.6">
      <c r="A408" s="41" t="s">
        <v>5829</v>
      </c>
      <c r="B408" s="41" t="s">
        <v>5830</v>
      </c>
      <c r="C408" s="41">
        <v>1993871</v>
      </c>
      <c r="D408" s="41" t="s">
        <v>799</v>
      </c>
      <c r="E408" s="41" t="s">
        <v>5831</v>
      </c>
      <c r="F408" s="41">
        <v>0</v>
      </c>
      <c r="G408" s="41">
        <v>0</v>
      </c>
      <c r="H408" s="41">
        <v>1</v>
      </c>
      <c r="I408" s="41">
        <v>1</v>
      </c>
      <c r="J408" s="41">
        <v>1</v>
      </c>
    </row>
    <row r="409" spans="1:10" s="38" customFormat="1" ht="105.6">
      <c r="A409" s="41" t="s">
        <v>5842</v>
      </c>
      <c r="B409" s="41" t="s">
        <v>5843</v>
      </c>
      <c r="C409" s="41">
        <v>1993842</v>
      </c>
      <c r="D409" s="41" t="s">
        <v>799</v>
      </c>
      <c r="E409" s="41" t="s">
        <v>5844</v>
      </c>
      <c r="F409" s="41">
        <v>0</v>
      </c>
      <c r="G409" s="41">
        <v>0</v>
      </c>
      <c r="H409" s="41">
        <v>1</v>
      </c>
      <c r="I409" s="41">
        <v>1</v>
      </c>
      <c r="J409" s="41">
        <v>1</v>
      </c>
    </row>
    <row r="410" spans="1:10" s="38" customFormat="1" ht="92.4">
      <c r="A410" s="41" t="s">
        <v>5847</v>
      </c>
      <c r="B410" s="41" t="s">
        <v>5848</v>
      </c>
      <c r="C410" s="41">
        <v>1981738</v>
      </c>
      <c r="D410" s="41" t="s">
        <v>799</v>
      </c>
      <c r="E410" s="41" t="s">
        <v>5849</v>
      </c>
      <c r="F410" s="41">
        <v>0</v>
      </c>
      <c r="G410" s="41">
        <v>0</v>
      </c>
      <c r="H410" s="41">
        <v>1</v>
      </c>
      <c r="I410" s="41">
        <v>1</v>
      </c>
      <c r="J410" s="41">
        <v>1</v>
      </c>
    </row>
    <row r="411" spans="1:10" s="38" customFormat="1" ht="79.2">
      <c r="A411" s="41" t="s">
        <v>5864</v>
      </c>
      <c r="B411" s="41" t="s">
        <v>5865</v>
      </c>
      <c r="C411" s="41">
        <v>5494828</v>
      </c>
      <c r="D411" s="41" t="s">
        <v>799</v>
      </c>
      <c r="E411" s="41" t="s">
        <v>5866</v>
      </c>
      <c r="F411" s="41">
        <v>1</v>
      </c>
      <c r="G411" s="41">
        <v>1</v>
      </c>
      <c r="H411" s="41">
        <v>1</v>
      </c>
      <c r="I411" s="41">
        <v>1</v>
      </c>
      <c r="J411" s="41">
        <v>2</v>
      </c>
    </row>
    <row r="412" spans="1:10" s="38" customFormat="1" ht="26.4">
      <c r="A412" s="41"/>
      <c r="B412" s="41" t="s">
        <v>5882</v>
      </c>
      <c r="C412" s="41">
        <v>35007886</v>
      </c>
      <c r="D412" s="41" t="s">
        <v>799</v>
      </c>
      <c r="E412" s="41" t="s">
        <v>5883</v>
      </c>
      <c r="F412" s="41">
        <v>0</v>
      </c>
      <c r="G412" s="41">
        <v>0</v>
      </c>
      <c r="H412" s="41">
        <v>0</v>
      </c>
      <c r="I412" s="41">
        <v>0</v>
      </c>
      <c r="J412" s="41">
        <v>1</v>
      </c>
    </row>
    <row r="413" spans="1:10" s="38" customFormat="1" ht="26.4">
      <c r="A413" s="41"/>
      <c r="B413" s="41" t="s">
        <v>5884</v>
      </c>
      <c r="C413" s="41">
        <v>38806862</v>
      </c>
      <c r="D413" s="41" t="s">
        <v>799</v>
      </c>
      <c r="E413" s="41" t="s">
        <v>5885</v>
      </c>
      <c r="F413" s="41">
        <v>0</v>
      </c>
      <c r="G413" s="41">
        <v>0</v>
      </c>
      <c r="H413" s="41">
        <v>0</v>
      </c>
      <c r="I413" s="41">
        <v>0</v>
      </c>
      <c r="J413" s="41">
        <v>1</v>
      </c>
    </row>
    <row r="414" spans="1:10" s="38" customFormat="1" ht="26.4">
      <c r="A414" s="41"/>
      <c r="B414" s="41" t="s">
        <v>5886</v>
      </c>
      <c r="C414" s="41">
        <v>35093261</v>
      </c>
      <c r="D414" s="41" t="s">
        <v>799</v>
      </c>
      <c r="E414" s="41" t="s">
        <v>5887</v>
      </c>
      <c r="F414" s="41">
        <v>0</v>
      </c>
      <c r="G414" s="41">
        <v>0</v>
      </c>
      <c r="H414" s="41">
        <v>0</v>
      </c>
      <c r="I414" s="41">
        <v>0</v>
      </c>
      <c r="J414" s="41">
        <v>1</v>
      </c>
    </row>
    <row r="415" spans="1:10" s="38" customFormat="1" ht="39.6">
      <c r="A415" s="41"/>
      <c r="B415" s="41" t="s">
        <v>5888</v>
      </c>
      <c r="C415" s="41">
        <v>5415786</v>
      </c>
      <c r="D415" s="41" t="s">
        <v>799</v>
      </c>
      <c r="E415" s="41" t="s">
        <v>5889</v>
      </c>
      <c r="F415" s="41">
        <v>0</v>
      </c>
      <c r="G415" s="41">
        <v>0</v>
      </c>
      <c r="H415" s="41">
        <v>0</v>
      </c>
      <c r="I415" s="41">
        <v>0</v>
      </c>
      <c r="J415" s="41">
        <v>1</v>
      </c>
    </row>
    <row r="416" spans="1:10" s="38" customFormat="1" ht="79.2">
      <c r="A416" s="41" t="s">
        <v>5890</v>
      </c>
      <c r="B416" s="41" t="s">
        <v>5891</v>
      </c>
      <c r="C416" s="41">
        <v>38094142</v>
      </c>
      <c r="D416" s="41" t="s">
        <v>835</v>
      </c>
      <c r="E416" s="41" t="s">
        <v>5893</v>
      </c>
      <c r="F416" s="41">
        <v>1</v>
      </c>
      <c r="G416" s="41">
        <v>1</v>
      </c>
      <c r="H416" s="41">
        <v>1</v>
      </c>
      <c r="I416" s="41">
        <v>1</v>
      </c>
      <c r="J416" s="41">
        <v>1</v>
      </c>
    </row>
    <row r="417" spans="1:10" s="38" customFormat="1" ht="66">
      <c r="A417" s="41" t="s">
        <v>5896</v>
      </c>
      <c r="B417" s="41" t="s">
        <v>5897</v>
      </c>
      <c r="C417" s="41">
        <v>38313781</v>
      </c>
      <c r="D417" s="41" t="s">
        <v>835</v>
      </c>
      <c r="E417" s="41" t="s">
        <v>837</v>
      </c>
      <c r="F417" s="41">
        <v>1</v>
      </c>
      <c r="G417" s="41">
        <v>1</v>
      </c>
      <c r="H417" s="41">
        <v>1</v>
      </c>
      <c r="I417" s="41">
        <v>1</v>
      </c>
      <c r="J417" s="41">
        <v>1</v>
      </c>
    </row>
    <row r="418" spans="1:10" s="38" customFormat="1" ht="92.4">
      <c r="A418" s="41" t="s">
        <v>5904</v>
      </c>
      <c r="B418" s="41" t="s">
        <v>5905</v>
      </c>
      <c r="C418" s="41">
        <v>38412046</v>
      </c>
      <c r="D418" s="41" t="s">
        <v>835</v>
      </c>
      <c r="E418" s="41" t="s">
        <v>5907</v>
      </c>
      <c r="F418" s="41">
        <v>1</v>
      </c>
      <c r="G418" s="41">
        <v>1</v>
      </c>
      <c r="H418" s="41">
        <v>1</v>
      </c>
      <c r="I418" s="41">
        <v>1</v>
      </c>
      <c r="J418" s="41">
        <v>1</v>
      </c>
    </row>
    <row r="419" spans="1:10" s="38" customFormat="1" ht="92.4">
      <c r="A419" s="41" t="s">
        <v>5915</v>
      </c>
      <c r="B419" s="41" t="s">
        <v>5916</v>
      </c>
      <c r="C419" s="41">
        <v>38363607</v>
      </c>
      <c r="D419" s="41" t="s">
        <v>835</v>
      </c>
      <c r="E419" s="41" t="s">
        <v>5914</v>
      </c>
      <c r="F419" s="41">
        <v>1</v>
      </c>
      <c r="G419" s="41">
        <v>1</v>
      </c>
      <c r="H419" s="41">
        <v>1</v>
      </c>
      <c r="I419" s="41">
        <v>1</v>
      </c>
      <c r="J419" s="41">
        <v>1</v>
      </c>
    </row>
    <row r="420" spans="1:10" s="38" customFormat="1" ht="66">
      <c r="A420" s="41" t="s">
        <v>5917</v>
      </c>
      <c r="B420" s="41" t="s">
        <v>5918</v>
      </c>
      <c r="C420" s="41">
        <v>38341981</v>
      </c>
      <c r="D420" s="41" t="s">
        <v>835</v>
      </c>
      <c r="E420" s="41" t="s">
        <v>5920</v>
      </c>
      <c r="F420" s="41">
        <v>1</v>
      </c>
      <c r="G420" s="41">
        <v>1</v>
      </c>
      <c r="H420" s="41">
        <v>1</v>
      </c>
      <c r="I420" s="41">
        <v>1</v>
      </c>
      <c r="J420" s="41">
        <v>1</v>
      </c>
    </row>
    <row r="421" spans="1:10" s="38" customFormat="1" ht="92.4">
      <c r="A421" s="41" t="s">
        <v>5924</v>
      </c>
      <c r="B421" s="41" t="s">
        <v>5925</v>
      </c>
      <c r="C421" s="41">
        <v>38094247</v>
      </c>
      <c r="D421" s="41" t="s">
        <v>835</v>
      </c>
      <c r="E421" s="41" t="s">
        <v>5926</v>
      </c>
      <c r="F421" s="41">
        <v>1</v>
      </c>
      <c r="G421" s="41">
        <v>1</v>
      </c>
      <c r="H421" s="41">
        <v>1</v>
      </c>
      <c r="I421" s="41">
        <v>1</v>
      </c>
      <c r="J421" s="41">
        <v>1</v>
      </c>
    </row>
    <row r="422" spans="1:10" s="38" customFormat="1" ht="79.2">
      <c r="A422" s="41" t="s">
        <v>5932</v>
      </c>
      <c r="B422" s="41" t="s">
        <v>5933</v>
      </c>
      <c r="C422" s="41">
        <v>38446709</v>
      </c>
      <c r="D422" s="41" t="s">
        <v>835</v>
      </c>
      <c r="E422" s="41" t="s">
        <v>845</v>
      </c>
      <c r="F422" s="41">
        <v>1</v>
      </c>
      <c r="G422" s="41">
        <v>1</v>
      </c>
      <c r="H422" s="41">
        <v>1</v>
      </c>
      <c r="I422" s="41">
        <v>1</v>
      </c>
      <c r="J422" s="41">
        <v>1</v>
      </c>
    </row>
    <row r="423" spans="1:10" s="38" customFormat="1" ht="79.2">
      <c r="A423" s="41" t="s">
        <v>5961</v>
      </c>
      <c r="B423" s="41" t="s">
        <v>5962</v>
      </c>
      <c r="C423" s="41">
        <v>38462626</v>
      </c>
      <c r="D423" s="41" t="s">
        <v>835</v>
      </c>
      <c r="E423" s="41" t="s">
        <v>5960</v>
      </c>
      <c r="F423" s="41">
        <v>1</v>
      </c>
      <c r="G423" s="41">
        <v>1</v>
      </c>
      <c r="H423" s="41">
        <v>1</v>
      </c>
      <c r="I423" s="41">
        <v>1</v>
      </c>
      <c r="J423" s="41">
        <v>1</v>
      </c>
    </row>
    <row r="424" spans="1:10" s="38" customFormat="1" ht="66">
      <c r="A424" s="41" t="s">
        <v>5974</v>
      </c>
      <c r="B424" s="41" t="s">
        <v>5975</v>
      </c>
      <c r="C424" s="41">
        <v>32884395</v>
      </c>
      <c r="D424" s="41" t="s">
        <v>835</v>
      </c>
      <c r="E424" s="41" t="s">
        <v>867</v>
      </c>
      <c r="F424" s="41">
        <v>1</v>
      </c>
      <c r="G424" s="41">
        <v>1</v>
      </c>
      <c r="H424" s="41">
        <v>1</v>
      </c>
      <c r="I424" s="41">
        <v>1</v>
      </c>
      <c r="J424" s="41">
        <v>1</v>
      </c>
    </row>
    <row r="425" spans="1:10" s="38" customFormat="1" ht="66">
      <c r="A425" s="41" t="s">
        <v>5980</v>
      </c>
      <c r="B425" s="41" t="s">
        <v>5981</v>
      </c>
      <c r="C425" s="41">
        <v>38458175</v>
      </c>
      <c r="D425" s="41" t="s">
        <v>835</v>
      </c>
      <c r="E425" s="41" t="s">
        <v>849</v>
      </c>
      <c r="F425" s="41">
        <v>1</v>
      </c>
      <c r="G425" s="41">
        <v>1</v>
      </c>
      <c r="H425" s="41">
        <v>1</v>
      </c>
      <c r="I425" s="41">
        <v>1</v>
      </c>
      <c r="J425" s="41">
        <v>1</v>
      </c>
    </row>
    <row r="426" spans="1:10" s="38" customFormat="1" ht="66">
      <c r="A426" s="41" t="s">
        <v>6006</v>
      </c>
      <c r="B426" s="41" t="s">
        <v>6007</v>
      </c>
      <c r="C426" s="41">
        <v>5483150</v>
      </c>
      <c r="D426" s="41" t="s">
        <v>835</v>
      </c>
      <c r="E426" s="41" t="s">
        <v>852</v>
      </c>
      <c r="F426" s="41">
        <v>1</v>
      </c>
      <c r="G426" s="41">
        <v>1</v>
      </c>
      <c r="H426" s="41">
        <v>1</v>
      </c>
      <c r="I426" s="41">
        <v>1</v>
      </c>
      <c r="J426" s="41">
        <v>1</v>
      </c>
    </row>
    <row r="427" spans="1:10" s="38" customFormat="1" ht="66">
      <c r="A427" s="41" t="s">
        <v>6008</v>
      </c>
      <c r="B427" s="41" t="s">
        <v>6009</v>
      </c>
      <c r="C427" s="41">
        <v>25375178</v>
      </c>
      <c r="D427" s="41" t="s">
        <v>835</v>
      </c>
      <c r="E427" s="41" t="s">
        <v>855</v>
      </c>
      <c r="F427" s="41">
        <v>1</v>
      </c>
      <c r="G427" s="41">
        <v>1</v>
      </c>
      <c r="H427" s="41">
        <v>1</v>
      </c>
      <c r="I427" s="41">
        <v>1</v>
      </c>
      <c r="J427" s="41">
        <v>1</v>
      </c>
    </row>
    <row r="428" spans="1:10" s="38" customFormat="1" ht="66">
      <c r="A428" s="41" t="s">
        <v>6016</v>
      </c>
      <c r="B428" s="41" t="s">
        <v>6017</v>
      </c>
      <c r="C428" s="41">
        <v>35512883</v>
      </c>
      <c r="D428" s="41" t="s">
        <v>835</v>
      </c>
      <c r="E428" s="41" t="s">
        <v>858</v>
      </c>
      <c r="F428" s="41">
        <v>1</v>
      </c>
      <c r="G428" s="41">
        <v>1</v>
      </c>
      <c r="H428" s="41">
        <v>1</v>
      </c>
      <c r="I428" s="41">
        <v>1</v>
      </c>
      <c r="J428" s="41">
        <v>1</v>
      </c>
    </row>
    <row r="429" spans="1:10" s="38" customFormat="1" ht="66">
      <c r="A429" s="41" t="s">
        <v>6030</v>
      </c>
      <c r="B429" s="41" t="s">
        <v>6031</v>
      </c>
      <c r="C429" s="41">
        <v>5483182</v>
      </c>
      <c r="D429" s="41" t="s">
        <v>835</v>
      </c>
      <c r="E429" s="41" t="s">
        <v>861</v>
      </c>
      <c r="F429" s="41">
        <v>1</v>
      </c>
      <c r="G429" s="41">
        <v>1</v>
      </c>
      <c r="H429" s="41">
        <v>1</v>
      </c>
      <c r="I429" s="41">
        <v>1</v>
      </c>
      <c r="J429" s="41">
        <v>1</v>
      </c>
    </row>
    <row r="430" spans="1:10" s="38" customFormat="1" ht="66">
      <c r="A430" s="41" t="s">
        <v>6032</v>
      </c>
      <c r="B430" s="41" t="s">
        <v>6033</v>
      </c>
      <c r="C430" s="41">
        <v>30083840</v>
      </c>
      <c r="D430" s="41" t="s">
        <v>835</v>
      </c>
      <c r="E430" s="41" t="s">
        <v>864</v>
      </c>
      <c r="F430" s="41">
        <v>1</v>
      </c>
      <c r="G430" s="41">
        <v>1</v>
      </c>
      <c r="H430" s="41">
        <v>1</v>
      </c>
      <c r="I430" s="41">
        <v>1</v>
      </c>
      <c r="J430" s="41">
        <v>1</v>
      </c>
    </row>
    <row r="431" spans="1:10" s="38" customFormat="1" ht="79.2">
      <c r="A431" s="41" t="s">
        <v>6042</v>
      </c>
      <c r="B431" s="41" t="s">
        <v>6043</v>
      </c>
      <c r="C431" s="41">
        <v>38476906</v>
      </c>
      <c r="D431" s="41" t="s">
        <v>835</v>
      </c>
      <c r="E431" s="41" t="s">
        <v>870</v>
      </c>
      <c r="F431" s="41">
        <v>1</v>
      </c>
      <c r="G431" s="41">
        <v>1</v>
      </c>
      <c r="H431" s="41">
        <v>1</v>
      </c>
      <c r="I431" s="41">
        <v>1</v>
      </c>
      <c r="J431" s="41">
        <v>1</v>
      </c>
    </row>
    <row r="432" spans="1:10" s="38" customFormat="1" ht="92.4">
      <c r="A432" s="41" t="s">
        <v>6047</v>
      </c>
      <c r="B432" s="41" t="s">
        <v>6048</v>
      </c>
      <c r="C432" s="41">
        <v>38436470</v>
      </c>
      <c r="D432" s="41" t="s">
        <v>835</v>
      </c>
      <c r="E432" s="41" t="s">
        <v>874</v>
      </c>
      <c r="F432" s="41">
        <v>1</v>
      </c>
      <c r="G432" s="41">
        <v>1</v>
      </c>
      <c r="H432" s="41">
        <v>1</v>
      </c>
      <c r="I432" s="41">
        <v>1</v>
      </c>
      <c r="J432" s="41">
        <v>1</v>
      </c>
    </row>
    <row r="433" spans="1:10" s="38" customFormat="1" ht="66">
      <c r="A433" s="41" t="s">
        <v>6059</v>
      </c>
      <c r="B433" s="41" t="s">
        <v>6060</v>
      </c>
      <c r="C433" s="41">
        <v>37650241</v>
      </c>
      <c r="D433" s="41" t="s">
        <v>835</v>
      </c>
      <c r="E433" s="41" t="s">
        <v>878</v>
      </c>
      <c r="F433" s="41">
        <v>1</v>
      </c>
      <c r="G433" s="41">
        <v>1</v>
      </c>
      <c r="H433" s="41">
        <v>1</v>
      </c>
      <c r="I433" s="41">
        <v>1</v>
      </c>
      <c r="J433" s="41">
        <v>1</v>
      </c>
    </row>
    <row r="434" spans="1:10" s="38" customFormat="1" ht="79.2">
      <c r="A434" s="41" t="s">
        <v>6061</v>
      </c>
      <c r="B434" s="41" t="s">
        <v>6062</v>
      </c>
      <c r="C434" s="41">
        <v>41496257</v>
      </c>
      <c r="D434" s="41" t="s">
        <v>835</v>
      </c>
      <c r="E434" s="41" t="s">
        <v>6063</v>
      </c>
      <c r="F434" s="41">
        <v>1</v>
      </c>
      <c r="G434" s="41">
        <v>1</v>
      </c>
      <c r="H434" s="41">
        <v>1</v>
      </c>
      <c r="I434" s="41">
        <v>1</v>
      </c>
      <c r="J434" s="41">
        <v>1</v>
      </c>
    </row>
    <row r="435" spans="1:10" s="38" customFormat="1" ht="66">
      <c r="A435" s="41" t="s">
        <v>6079</v>
      </c>
      <c r="B435" s="41" t="s">
        <v>6077</v>
      </c>
      <c r="C435" s="41">
        <v>38505313</v>
      </c>
      <c r="D435" s="41" t="s">
        <v>835</v>
      </c>
      <c r="E435" s="41" t="s">
        <v>6078</v>
      </c>
      <c r="F435" s="41">
        <v>1</v>
      </c>
      <c r="G435" s="41">
        <v>1</v>
      </c>
      <c r="H435" s="41">
        <v>1</v>
      </c>
      <c r="I435" s="41">
        <v>1</v>
      </c>
      <c r="J435" s="41">
        <v>1</v>
      </c>
    </row>
    <row r="436" spans="1:10" s="38" customFormat="1" ht="105.6">
      <c r="A436" s="41" t="s">
        <v>6087</v>
      </c>
      <c r="B436" s="41" t="s">
        <v>6088</v>
      </c>
      <c r="C436" s="41">
        <v>38037938</v>
      </c>
      <c r="D436" s="41" t="s">
        <v>835</v>
      </c>
      <c r="E436" s="41" t="s">
        <v>882</v>
      </c>
      <c r="F436" s="41">
        <v>1</v>
      </c>
      <c r="G436" s="41">
        <v>1</v>
      </c>
      <c r="H436" s="41">
        <v>1</v>
      </c>
      <c r="I436" s="41">
        <v>1</v>
      </c>
      <c r="J436" s="41">
        <v>1</v>
      </c>
    </row>
    <row r="437" spans="1:10" s="38" customFormat="1" ht="66">
      <c r="A437" s="41" t="s">
        <v>6095</v>
      </c>
      <c r="B437" s="41" t="s">
        <v>6096</v>
      </c>
      <c r="C437" s="41">
        <v>42068988</v>
      </c>
      <c r="D437" s="41" t="s">
        <v>835</v>
      </c>
      <c r="E437" s="41" t="s">
        <v>6097</v>
      </c>
      <c r="F437" s="41">
        <v>1</v>
      </c>
      <c r="G437" s="41">
        <v>1</v>
      </c>
      <c r="H437" s="41">
        <v>1</v>
      </c>
      <c r="I437" s="41">
        <v>1</v>
      </c>
      <c r="J437" s="41">
        <v>1</v>
      </c>
    </row>
    <row r="438" spans="1:10" s="38" customFormat="1" ht="92.4">
      <c r="A438" s="41" t="s">
        <v>6100</v>
      </c>
      <c r="B438" s="41" t="s">
        <v>6101</v>
      </c>
      <c r="C438" s="41">
        <v>39067895</v>
      </c>
      <c r="D438" s="41" t="s">
        <v>885</v>
      </c>
      <c r="E438" s="41" t="s">
        <v>6103</v>
      </c>
      <c r="F438" s="41">
        <v>0</v>
      </c>
      <c r="G438" s="41">
        <v>0</v>
      </c>
      <c r="H438" s="41">
        <v>0</v>
      </c>
      <c r="I438" s="41">
        <v>0</v>
      </c>
      <c r="J438" s="41">
        <v>2</v>
      </c>
    </row>
    <row r="439" spans="1:10" s="38" customFormat="1" ht="66">
      <c r="A439" s="41" t="s">
        <v>6111</v>
      </c>
      <c r="B439" s="41" t="s">
        <v>6112</v>
      </c>
      <c r="C439" s="41">
        <v>38661186</v>
      </c>
      <c r="D439" s="41" t="s">
        <v>885</v>
      </c>
      <c r="E439" s="41" t="s">
        <v>887</v>
      </c>
      <c r="F439" s="41">
        <v>1</v>
      </c>
      <c r="G439" s="41">
        <v>1</v>
      </c>
      <c r="H439" s="41">
        <v>1</v>
      </c>
      <c r="I439" s="41">
        <v>1</v>
      </c>
      <c r="J439" s="41">
        <v>1</v>
      </c>
    </row>
    <row r="440" spans="1:10" s="38" customFormat="1" ht="79.2">
      <c r="A440" s="41" t="s">
        <v>6117</v>
      </c>
      <c r="B440" s="41" t="s">
        <v>6118</v>
      </c>
      <c r="C440" s="41">
        <v>40196816</v>
      </c>
      <c r="D440" s="41" t="s">
        <v>885</v>
      </c>
      <c r="E440" s="41" t="s">
        <v>6119</v>
      </c>
      <c r="F440" s="41">
        <v>0</v>
      </c>
      <c r="G440" s="41">
        <v>0</v>
      </c>
      <c r="H440" s="41">
        <v>1</v>
      </c>
      <c r="I440" s="41">
        <v>0</v>
      </c>
      <c r="J440" s="41">
        <v>1</v>
      </c>
    </row>
    <row r="441" spans="1:10" s="38" customFormat="1" ht="92.4">
      <c r="A441" s="41" t="s">
        <v>6122</v>
      </c>
      <c r="B441" s="41" t="s">
        <v>6123</v>
      </c>
      <c r="C441" s="41">
        <v>38822156</v>
      </c>
      <c r="D441" s="41" t="s">
        <v>885</v>
      </c>
      <c r="E441" s="41" t="s">
        <v>891</v>
      </c>
      <c r="F441" s="41">
        <v>0</v>
      </c>
      <c r="G441" s="41">
        <v>0</v>
      </c>
      <c r="H441" s="41">
        <v>1</v>
      </c>
      <c r="I441" s="41">
        <v>1</v>
      </c>
      <c r="J441" s="41">
        <v>1</v>
      </c>
    </row>
    <row r="442" spans="1:10" s="38" customFormat="1" ht="79.2">
      <c r="A442" s="41" t="s">
        <v>6124</v>
      </c>
      <c r="B442" s="41" t="s">
        <v>6125</v>
      </c>
      <c r="C442" s="41">
        <v>41886843</v>
      </c>
      <c r="D442" s="41" t="s">
        <v>885</v>
      </c>
      <c r="E442" s="41" t="s">
        <v>6126</v>
      </c>
      <c r="F442" s="41">
        <v>0</v>
      </c>
      <c r="G442" s="41">
        <v>0</v>
      </c>
      <c r="H442" s="41">
        <v>1</v>
      </c>
      <c r="I442" s="41">
        <v>0</v>
      </c>
      <c r="J442" s="41">
        <v>0</v>
      </c>
    </row>
    <row r="443" spans="1:10" s="38" customFormat="1" ht="92.4">
      <c r="A443" s="41" t="s">
        <v>6137</v>
      </c>
      <c r="B443" s="41" t="s">
        <v>6138</v>
      </c>
      <c r="C443" s="41">
        <v>42368260</v>
      </c>
      <c r="D443" s="41" t="s">
        <v>885</v>
      </c>
      <c r="E443" s="41" t="s">
        <v>895</v>
      </c>
      <c r="F443" s="41">
        <v>1</v>
      </c>
      <c r="G443" s="41">
        <v>1</v>
      </c>
      <c r="H443" s="41">
        <v>1</v>
      </c>
      <c r="I443" s="41">
        <v>1</v>
      </c>
      <c r="J443" s="41">
        <v>1</v>
      </c>
    </row>
    <row r="444" spans="1:10" s="38" customFormat="1" ht="92.4">
      <c r="A444" s="41" t="s">
        <v>6149</v>
      </c>
      <c r="B444" s="41" t="s">
        <v>6150</v>
      </c>
      <c r="C444" s="41">
        <v>38184885</v>
      </c>
      <c r="D444" s="41" t="s">
        <v>885</v>
      </c>
      <c r="E444" s="41" t="s">
        <v>6151</v>
      </c>
      <c r="F444" s="41">
        <v>0</v>
      </c>
      <c r="G444" s="41">
        <v>0</v>
      </c>
      <c r="H444" s="41">
        <v>0</v>
      </c>
      <c r="I444" s="41">
        <v>0</v>
      </c>
      <c r="J444" s="41">
        <v>3</v>
      </c>
    </row>
    <row r="445" spans="1:10" s="38" customFormat="1" ht="92.4">
      <c r="A445" s="41" t="s">
        <v>6154</v>
      </c>
      <c r="B445" s="41" t="s">
        <v>6155</v>
      </c>
      <c r="C445" s="41">
        <v>37838741</v>
      </c>
      <c r="D445" s="41" t="s">
        <v>885</v>
      </c>
      <c r="E445" s="41" t="s">
        <v>899</v>
      </c>
      <c r="F445" s="41">
        <v>0</v>
      </c>
      <c r="G445" s="41">
        <v>0</v>
      </c>
      <c r="H445" s="41">
        <v>1</v>
      </c>
      <c r="I445" s="41">
        <v>1</v>
      </c>
      <c r="J445" s="41">
        <v>1</v>
      </c>
    </row>
    <row r="446" spans="1:10" s="38" customFormat="1" ht="79.2">
      <c r="A446" s="41" t="s">
        <v>6170</v>
      </c>
      <c r="B446" s="41" t="s">
        <v>6171</v>
      </c>
      <c r="C446" s="41">
        <v>38534407</v>
      </c>
      <c r="D446" s="41" t="s">
        <v>885</v>
      </c>
      <c r="E446" s="41" t="s">
        <v>6173</v>
      </c>
      <c r="F446" s="41">
        <v>0</v>
      </c>
      <c r="G446" s="41">
        <v>0</v>
      </c>
      <c r="H446" s="41">
        <v>0</v>
      </c>
      <c r="I446" s="41">
        <v>0</v>
      </c>
      <c r="J446" s="41">
        <v>1</v>
      </c>
    </row>
    <row r="447" spans="1:10" s="38" customFormat="1" ht="79.2">
      <c r="A447" s="41" t="s">
        <v>6187</v>
      </c>
      <c r="B447" s="41" t="s">
        <v>6188</v>
      </c>
      <c r="C447" s="41">
        <v>38096553</v>
      </c>
      <c r="D447" s="41" t="s">
        <v>885</v>
      </c>
      <c r="E447" s="41" t="s">
        <v>6190</v>
      </c>
      <c r="F447" s="41">
        <v>0</v>
      </c>
      <c r="G447" s="41">
        <v>0</v>
      </c>
      <c r="H447" s="41">
        <v>0</v>
      </c>
      <c r="I447" s="41">
        <v>0</v>
      </c>
      <c r="J447" s="41">
        <v>1</v>
      </c>
    </row>
    <row r="448" spans="1:10" s="38" customFormat="1" ht="92.4">
      <c r="A448" s="41" t="s">
        <v>6197</v>
      </c>
      <c r="B448" s="41" t="s">
        <v>6198</v>
      </c>
      <c r="C448" s="41">
        <v>42483376</v>
      </c>
      <c r="D448" s="41" t="s">
        <v>885</v>
      </c>
      <c r="E448" s="41" t="s">
        <v>903</v>
      </c>
      <c r="F448" s="41">
        <v>1</v>
      </c>
      <c r="G448" s="41">
        <v>1</v>
      </c>
      <c r="H448" s="41">
        <v>1</v>
      </c>
      <c r="I448" s="41">
        <v>1</v>
      </c>
      <c r="J448" s="41">
        <v>1</v>
      </c>
    </row>
    <row r="449" spans="1:10" s="38" customFormat="1" ht="66">
      <c r="A449" s="41" t="s">
        <v>6206</v>
      </c>
      <c r="B449" s="41" t="s">
        <v>6207</v>
      </c>
      <c r="C449" s="41">
        <v>38087224</v>
      </c>
      <c r="D449" s="41" t="s">
        <v>885</v>
      </c>
      <c r="E449" s="41" t="s">
        <v>6208</v>
      </c>
      <c r="F449" s="41">
        <v>0</v>
      </c>
      <c r="G449" s="41">
        <v>0</v>
      </c>
      <c r="H449" s="41">
        <v>0</v>
      </c>
      <c r="I449" s="41">
        <v>0</v>
      </c>
      <c r="J449" s="41">
        <v>1</v>
      </c>
    </row>
    <row r="450" spans="1:10" s="38" customFormat="1" ht="79.2">
      <c r="A450" s="41" t="s">
        <v>6211</v>
      </c>
      <c r="B450" s="41" t="s">
        <v>6212</v>
      </c>
      <c r="C450" s="41">
        <v>38522082</v>
      </c>
      <c r="D450" s="41" t="s">
        <v>885</v>
      </c>
      <c r="E450" s="41" t="s">
        <v>907</v>
      </c>
      <c r="F450" s="41">
        <v>0</v>
      </c>
      <c r="G450" s="41">
        <v>0</v>
      </c>
      <c r="H450" s="41">
        <v>1</v>
      </c>
      <c r="I450" s="41">
        <v>1</v>
      </c>
      <c r="J450" s="41">
        <v>1</v>
      </c>
    </row>
    <row r="451" spans="1:10" s="38" customFormat="1" ht="79.2">
      <c r="A451" s="41" t="s">
        <v>6220</v>
      </c>
      <c r="B451" s="41" t="s">
        <v>6221</v>
      </c>
      <c r="C451" s="41">
        <v>40208517</v>
      </c>
      <c r="D451" s="41" t="s">
        <v>885</v>
      </c>
      <c r="E451" s="41" t="s">
        <v>6222</v>
      </c>
      <c r="F451" s="41">
        <v>0</v>
      </c>
      <c r="G451" s="41">
        <v>0</v>
      </c>
      <c r="H451" s="41">
        <v>0</v>
      </c>
      <c r="I451" s="41">
        <v>0</v>
      </c>
      <c r="J451" s="41">
        <v>1</v>
      </c>
    </row>
    <row r="452" spans="1:10" s="38" customFormat="1" ht="66">
      <c r="A452" s="41" t="s">
        <v>6227</v>
      </c>
      <c r="B452" s="41" t="s">
        <v>6224</v>
      </c>
      <c r="C452" s="41">
        <v>43060644</v>
      </c>
      <c r="D452" s="41" t="s">
        <v>885</v>
      </c>
      <c r="E452" s="41" t="s">
        <v>6226</v>
      </c>
      <c r="F452" s="41">
        <v>0</v>
      </c>
      <c r="G452" s="41">
        <v>0</v>
      </c>
      <c r="H452" s="41">
        <v>0</v>
      </c>
      <c r="I452" s="41">
        <v>0</v>
      </c>
      <c r="J452" s="41">
        <v>2</v>
      </c>
    </row>
    <row r="453" spans="1:10" s="38" customFormat="1" ht="92.4">
      <c r="A453" s="41" t="s">
        <v>6232</v>
      </c>
      <c r="B453" s="41" t="s">
        <v>6233</v>
      </c>
      <c r="C453" s="41">
        <v>38552185</v>
      </c>
      <c r="D453" s="41" t="s">
        <v>885</v>
      </c>
      <c r="E453" s="41" t="s">
        <v>6231</v>
      </c>
      <c r="F453" s="41">
        <v>0</v>
      </c>
      <c r="G453" s="41">
        <v>0</v>
      </c>
      <c r="H453" s="41">
        <v>1</v>
      </c>
      <c r="I453" s="41">
        <v>0</v>
      </c>
      <c r="J453" s="41">
        <v>0</v>
      </c>
    </row>
    <row r="454" spans="1:10" s="38" customFormat="1" ht="66">
      <c r="A454" s="41" t="s">
        <v>6240</v>
      </c>
      <c r="B454" s="41" t="s">
        <v>6241</v>
      </c>
      <c r="C454" s="41">
        <v>1998845</v>
      </c>
      <c r="D454" s="41" t="s">
        <v>885</v>
      </c>
      <c r="E454" s="41" t="s">
        <v>6243</v>
      </c>
      <c r="F454" s="41">
        <v>0</v>
      </c>
      <c r="G454" s="41">
        <v>0</v>
      </c>
      <c r="H454" s="41">
        <v>0</v>
      </c>
      <c r="I454" s="41">
        <v>0</v>
      </c>
      <c r="J454" s="41">
        <v>1</v>
      </c>
    </row>
    <row r="455" spans="1:10" s="38" customFormat="1" ht="79.2">
      <c r="A455" s="41" t="s">
        <v>6244</v>
      </c>
      <c r="B455" s="41" t="s">
        <v>6245</v>
      </c>
      <c r="C455" s="41">
        <v>38696671</v>
      </c>
      <c r="D455" s="41" t="s">
        <v>885</v>
      </c>
      <c r="E455" s="41" t="s">
        <v>6246</v>
      </c>
      <c r="F455" s="41">
        <v>0</v>
      </c>
      <c r="G455" s="41">
        <v>0</v>
      </c>
      <c r="H455" s="41">
        <v>0</v>
      </c>
      <c r="I455" s="41">
        <v>0</v>
      </c>
      <c r="J455" s="41">
        <v>1</v>
      </c>
    </row>
    <row r="456" spans="1:10" s="38" customFormat="1" ht="66">
      <c r="A456" s="41" t="s">
        <v>6259</v>
      </c>
      <c r="B456" s="41" t="s">
        <v>6260</v>
      </c>
      <c r="C456" s="41">
        <v>2774556</v>
      </c>
      <c r="D456" s="41" t="s">
        <v>885</v>
      </c>
      <c r="E456" s="41" t="s">
        <v>6261</v>
      </c>
      <c r="F456" s="41">
        <v>0</v>
      </c>
      <c r="G456" s="41">
        <v>0</v>
      </c>
      <c r="H456" s="41">
        <v>0</v>
      </c>
      <c r="I456" s="41">
        <v>0</v>
      </c>
      <c r="J456" s="41">
        <v>2</v>
      </c>
    </row>
    <row r="457" spans="1:10" s="38" customFormat="1" ht="66">
      <c r="A457" s="41" t="s">
        <v>6301</v>
      </c>
      <c r="B457" s="41" t="s">
        <v>6302</v>
      </c>
      <c r="C457" s="41">
        <v>2063341</v>
      </c>
      <c r="D457" s="41" t="s">
        <v>885</v>
      </c>
      <c r="E457" s="41" t="s">
        <v>911</v>
      </c>
      <c r="F457" s="41">
        <v>1</v>
      </c>
      <c r="G457" s="41">
        <v>1</v>
      </c>
      <c r="H457" s="41">
        <v>1</v>
      </c>
      <c r="I457" s="41">
        <v>1</v>
      </c>
      <c r="J457" s="41">
        <v>2</v>
      </c>
    </row>
    <row r="458" spans="1:10" s="38" customFormat="1" ht="52.8">
      <c r="A458" s="41" t="s">
        <v>6348</v>
      </c>
      <c r="B458" s="41" t="s">
        <v>6347</v>
      </c>
      <c r="C458" s="41">
        <v>40339704</v>
      </c>
      <c r="D458" s="41" t="s">
        <v>885</v>
      </c>
      <c r="E458" s="41" t="s">
        <v>923</v>
      </c>
      <c r="F458" s="41">
        <v>0</v>
      </c>
      <c r="G458" s="41">
        <v>0</v>
      </c>
      <c r="H458" s="41">
        <v>0</v>
      </c>
      <c r="I458" s="41">
        <v>0</v>
      </c>
      <c r="J458" s="41">
        <v>1</v>
      </c>
    </row>
    <row r="459" spans="1:10" s="38" customFormat="1" ht="52.8">
      <c r="A459" s="41" t="s">
        <v>6353</v>
      </c>
      <c r="B459" s="41" t="s">
        <v>6354</v>
      </c>
      <c r="C459" s="41">
        <v>43214298</v>
      </c>
      <c r="D459" s="41" t="s">
        <v>885</v>
      </c>
      <c r="E459" s="41" t="s">
        <v>914</v>
      </c>
      <c r="F459" s="41">
        <v>0</v>
      </c>
      <c r="G459" s="41">
        <v>0</v>
      </c>
      <c r="H459" s="41">
        <v>1</v>
      </c>
      <c r="I459" s="41">
        <v>1</v>
      </c>
      <c r="J459" s="41">
        <v>1</v>
      </c>
    </row>
    <row r="460" spans="1:10" s="38" customFormat="1" ht="66">
      <c r="A460" s="41" t="s">
        <v>6365</v>
      </c>
      <c r="B460" s="41" t="s">
        <v>6366</v>
      </c>
      <c r="C460" s="41">
        <v>1999069</v>
      </c>
      <c r="D460" s="41" t="s">
        <v>885</v>
      </c>
      <c r="E460" s="41" t="s">
        <v>6367</v>
      </c>
      <c r="F460" s="41">
        <v>0</v>
      </c>
      <c r="G460" s="41">
        <v>0</v>
      </c>
      <c r="H460" s="41">
        <v>0</v>
      </c>
      <c r="I460" s="41">
        <v>0</v>
      </c>
      <c r="J460" s="41">
        <v>1</v>
      </c>
    </row>
    <row r="461" spans="1:10" s="38" customFormat="1" ht="52.8">
      <c r="A461" s="41" t="s">
        <v>6383</v>
      </c>
      <c r="B461" s="41" t="s">
        <v>6384</v>
      </c>
      <c r="C461" s="41">
        <v>38156360</v>
      </c>
      <c r="D461" s="41" t="s">
        <v>885</v>
      </c>
      <c r="E461" s="41" t="s">
        <v>917</v>
      </c>
      <c r="F461" s="41">
        <v>0</v>
      </c>
      <c r="G461" s="41">
        <v>0</v>
      </c>
      <c r="H461" s="41">
        <v>1</v>
      </c>
      <c r="I461" s="41">
        <v>1</v>
      </c>
      <c r="J461" s="41">
        <v>3</v>
      </c>
    </row>
    <row r="462" spans="1:10" s="38" customFormat="1" ht="66">
      <c r="A462" s="41" t="s">
        <v>6395</v>
      </c>
      <c r="B462" s="41" t="s">
        <v>6396</v>
      </c>
      <c r="C462" s="41">
        <v>39040240</v>
      </c>
      <c r="D462" s="41" t="s">
        <v>885</v>
      </c>
      <c r="E462" s="41" t="s">
        <v>6397</v>
      </c>
      <c r="F462" s="41">
        <v>0</v>
      </c>
      <c r="G462" s="41">
        <v>0</v>
      </c>
      <c r="H462" s="41">
        <v>0</v>
      </c>
      <c r="I462" s="41">
        <v>0</v>
      </c>
      <c r="J462" s="41">
        <v>1</v>
      </c>
    </row>
    <row r="463" spans="1:10" s="38" customFormat="1" ht="66">
      <c r="A463" s="41" t="s">
        <v>6406</v>
      </c>
      <c r="B463" s="41" t="s">
        <v>6407</v>
      </c>
      <c r="C463" s="41">
        <v>2774639</v>
      </c>
      <c r="D463" s="41" t="s">
        <v>885</v>
      </c>
      <c r="E463" s="41" t="s">
        <v>920</v>
      </c>
      <c r="F463" s="41">
        <v>1</v>
      </c>
      <c r="G463" s="41">
        <v>1</v>
      </c>
      <c r="H463" s="41">
        <v>1</v>
      </c>
      <c r="I463" s="41">
        <v>1</v>
      </c>
      <c r="J463" s="41">
        <v>1</v>
      </c>
    </row>
    <row r="464" spans="1:10" s="38" customFormat="1" ht="52.8">
      <c r="A464" s="41" t="s">
        <v>6430</v>
      </c>
      <c r="B464" s="41" t="s">
        <v>6431</v>
      </c>
      <c r="C464" s="41">
        <v>32120543</v>
      </c>
      <c r="D464" s="41" t="s">
        <v>885</v>
      </c>
      <c r="E464" s="41" t="s">
        <v>923</v>
      </c>
      <c r="F464" s="41">
        <v>0</v>
      </c>
      <c r="G464" s="41">
        <v>0</v>
      </c>
      <c r="H464" s="41">
        <v>1</v>
      </c>
      <c r="I464" s="41">
        <v>1</v>
      </c>
      <c r="J464" s="41">
        <v>1</v>
      </c>
    </row>
    <row r="465" spans="1:10" s="38" customFormat="1" ht="39.6">
      <c r="A465" s="41" t="s">
        <v>6436</v>
      </c>
      <c r="B465" s="41" t="s">
        <v>6437</v>
      </c>
      <c r="C465" s="41">
        <v>41709966</v>
      </c>
      <c r="D465" s="41" t="s">
        <v>885</v>
      </c>
      <c r="E465" s="41" t="s">
        <v>6438</v>
      </c>
      <c r="F465" s="41">
        <v>0</v>
      </c>
      <c r="G465" s="41">
        <v>0</v>
      </c>
      <c r="H465" s="41">
        <v>0</v>
      </c>
      <c r="I465" s="41">
        <v>0</v>
      </c>
      <c r="J465" s="41">
        <v>1</v>
      </c>
    </row>
    <row r="466" spans="1:10" s="38" customFormat="1" ht="66">
      <c r="A466" s="41" t="s">
        <v>6439</v>
      </c>
      <c r="B466" s="41" t="s">
        <v>6440</v>
      </c>
      <c r="C466" s="41">
        <v>23987641</v>
      </c>
      <c r="D466" s="41" t="s">
        <v>885</v>
      </c>
      <c r="E466" s="41" t="s">
        <v>6441</v>
      </c>
      <c r="F466" s="41">
        <v>0</v>
      </c>
      <c r="G466" s="41">
        <v>0</v>
      </c>
      <c r="H466" s="41">
        <v>0</v>
      </c>
      <c r="I466" s="41">
        <v>0</v>
      </c>
      <c r="J466" s="41">
        <v>1</v>
      </c>
    </row>
    <row r="467" spans="1:10" s="38" customFormat="1" ht="66">
      <c r="A467" s="41" t="s">
        <v>6454</v>
      </c>
      <c r="B467" s="41" t="s">
        <v>6254</v>
      </c>
      <c r="C467" s="41">
        <v>39027648</v>
      </c>
      <c r="D467" s="41" t="s">
        <v>885</v>
      </c>
      <c r="E467" s="41" t="s">
        <v>926</v>
      </c>
      <c r="F467" s="41">
        <v>1</v>
      </c>
      <c r="G467" s="41">
        <v>1</v>
      </c>
      <c r="H467" s="41">
        <v>1</v>
      </c>
      <c r="I467" s="41">
        <v>1</v>
      </c>
      <c r="J467" s="41">
        <v>1</v>
      </c>
    </row>
    <row r="468" spans="1:10" s="38" customFormat="1" ht="92.4">
      <c r="A468" s="41" t="s">
        <v>6469</v>
      </c>
      <c r="B468" s="41" t="s">
        <v>6470</v>
      </c>
      <c r="C468" s="41">
        <v>38701511</v>
      </c>
      <c r="D468" s="41" t="s">
        <v>885</v>
      </c>
      <c r="E468" s="41" t="s">
        <v>930</v>
      </c>
      <c r="F468" s="41">
        <v>1</v>
      </c>
      <c r="G468" s="41">
        <v>1</v>
      </c>
      <c r="H468" s="41">
        <v>1</v>
      </c>
      <c r="I468" s="41">
        <v>1</v>
      </c>
      <c r="J468" s="41">
        <v>1</v>
      </c>
    </row>
    <row r="469" spans="1:10" s="38" customFormat="1" ht="66">
      <c r="A469" s="41" t="s">
        <v>6476</v>
      </c>
      <c r="B469" s="41" t="s">
        <v>6477</v>
      </c>
      <c r="C469" s="41">
        <v>37565151</v>
      </c>
      <c r="D469" s="41" t="s">
        <v>885</v>
      </c>
      <c r="E469" s="41" t="s">
        <v>6479</v>
      </c>
      <c r="F469" s="41">
        <v>0</v>
      </c>
      <c r="G469" s="41">
        <v>0</v>
      </c>
      <c r="H469" s="41">
        <v>0</v>
      </c>
      <c r="I469" s="41">
        <v>0</v>
      </c>
      <c r="J469" s="41">
        <v>1</v>
      </c>
    </row>
    <row r="470" spans="1:10" s="38" customFormat="1" ht="92.4">
      <c r="A470" s="41" t="s">
        <v>6484</v>
      </c>
      <c r="B470" s="41" t="s">
        <v>6485</v>
      </c>
      <c r="C470" s="41">
        <v>38407455</v>
      </c>
      <c r="D470" s="41" t="s">
        <v>885</v>
      </c>
      <c r="E470" s="41" t="s">
        <v>934</v>
      </c>
      <c r="F470" s="41">
        <v>1</v>
      </c>
      <c r="G470" s="41">
        <v>1</v>
      </c>
      <c r="H470" s="41">
        <v>1</v>
      </c>
      <c r="I470" s="41">
        <v>1</v>
      </c>
      <c r="J470" s="41">
        <v>1</v>
      </c>
    </row>
    <row r="471" spans="1:10" s="38" customFormat="1" ht="79.2">
      <c r="A471" s="41" t="s">
        <v>6492</v>
      </c>
      <c r="B471" s="41" t="s">
        <v>6493</v>
      </c>
      <c r="C471" s="41">
        <v>38147602</v>
      </c>
      <c r="D471" s="41" t="s">
        <v>885</v>
      </c>
      <c r="E471" s="41" t="s">
        <v>6491</v>
      </c>
      <c r="F471" s="41">
        <v>0</v>
      </c>
      <c r="G471" s="41">
        <v>0</v>
      </c>
      <c r="H471" s="41">
        <v>0</v>
      </c>
      <c r="I471" s="41">
        <v>0</v>
      </c>
      <c r="J471" s="41">
        <v>1</v>
      </c>
    </row>
    <row r="472" spans="1:10" s="38" customFormat="1" ht="66">
      <c r="A472" s="41" t="s">
        <v>6497</v>
      </c>
      <c r="B472" s="41" t="s">
        <v>6498</v>
      </c>
      <c r="C472" s="41">
        <v>38842324</v>
      </c>
      <c r="D472" s="41" t="s">
        <v>885</v>
      </c>
      <c r="E472" s="41" t="s">
        <v>6499</v>
      </c>
      <c r="F472" s="41">
        <v>0</v>
      </c>
      <c r="G472" s="41">
        <v>0</v>
      </c>
      <c r="H472" s="41">
        <v>0</v>
      </c>
      <c r="I472" s="41">
        <v>0</v>
      </c>
      <c r="J472" s="41">
        <v>1</v>
      </c>
    </row>
    <row r="473" spans="1:10" s="38" customFormat="1" ht="92.4">
      <c r="A473" s="41" t="s">
        <v>6512</v>
      </c>
      <c r="B473" s="41" t="s">
        <v>6513</v>
      </c>
      <c r="C473" s="41">
        <v>38645054</v>
      </c>
      <c r="D473" s="41" t="s">
        <v>885</v>
      </c>
      <c r="E473" s="41" t="s">
        <v>6514</v>
      </c>
      <c r="F473" s="41">
        <v>0</v>
      </c>
      <c r="G473" s="41">
        <v>0</v>
      </c>
      <c r="H473" s="41">
        <v>1</v>
      </c>
      <c r="I473" s="41">
        <v>0</v>
      </c>
      <c r="J473" s="41">
        <v>1</v>
      </c>
    </row>
    <row r="474" spans="1:10" s="38" customFormat="1" ht="92.4">
      <c r="A474" s="41" t="s">
        <v>6527</v>
      </c>
      <c r="B474" s="41" t="s">
        <v>6528</v>
      </c>
      <c r="C474" s="41">
        <v>43022841</v>
      </c>
      <c r="D474" s="41" t="s">
        <v>885</v>
      </c>
      <c r="E474" s="41" t="s">
        <v>6529</v>
      </c>
      <c r="F474" s="41">
        <v>0</v>
      </c>
      <c r="G474" s="41">
        <v>0</v>
      </c>
      <c r="H474" s="41">
        <v>0</v>
      </c>
      <c r="I474" s="41">
        <v>0</v>
      </c>
      <c r="J474" s="41">
        <v>1</v>
      </c>
    </row>
    <row r="475" spans="1:10" s="38" customFormat="1" ht="66">
      <c r="A475" s="41" t="s">
        <v>6533</v>
      </c>
      <c r="B475" s="41" t="s">
        <v>6140</v>
      </c>
      <c r="C475" s="41">
        <v>38617509</v>
      </c>
      <c r="D475" s="41" t="s">
        <v>885</v>
      </c>
      <c r="E475" s="41" t="s">
        <v>938</v>
      </c>
      <c r="F475" s="41">
        <v>1</v>
      </c>
      <c r="G475" s="41">
        <v>1</v>
      </c>
      <c r="H475" s="41">
        <v>1</v>
      </c>
      <c r="I475" s="41">
        <v>1</v>
      </c>
      <c r="J475" s="41">
        <v>1</v>
      </c>
    </row>
    <row r="476" spans="1:10" s="38" customFormat="1" ht="79.2">
      <c r="A476" s="41" t="s">
        <v>6536</v>
      </c>
      <c r="B476" s="41" t="s">
        <v>6535</v>
      </c>
      <c r="C476" s="41">
        <v>1982212</v>
      </c>
      <c r="D476" s="41" t="s">
        <v>885</v>
      </c>
      <c r="E476" s="41" t="s">
        <v>942</v>
      </c>
      <c r="F476" s="41">
        <v>0</v>
      </c>
      <c r="G476" s="41">
        <v>0</v>
      </c>
      <c r="H476" s="41">
        <v>1</v>
      </c>
      <c r="I476" s="41">
        <v>1</v>
      </c>
      <c r="J476" s="41">
        <v>1</v>
      </c>
    </row>
    <row r="477" spans="1:10" s="38" customFormat="1" ht="66">
      <c r="A477" s="41" t="s">
        <v>6559</v>
      </c>
      <c r="B477" s="41" t="s">
        <v>6560</v>
      </c>
      <c r="C477" s="41">
        <v>42500117</v>
      </c>
      <c r="D477" s="41" t="s">
        <v>885</v>
      </c>
      <c r="E477" s="41" t="s">
        <v>946</v>
      </c>
      <c r="F477" s="41">
        <v>1</v>
      </c>
      <c r="G477" s="41">
        <v>1</v>
      </c>
      <c r="H477" s="41">
        <v>1</v>
      </c>
      <c r="I477" s="41">
        <v>1</v>
      </c>
      <c r="J477" s="41">
        <v>1</v>
      </c>
    </row>
    <row r="478" spans="1:10" s="38" customFormat="1" ht="26.4">
      <c r="A478" s="44" t="s">
        <v>6561</v>
      </c>
      <c r="B478" s="46" t="s">
        <v>6562</v>
      </c>
      <c r="C478" s="46">
        <v>42354792</v>
      </c>
      <c r="D478" s="47" t="s">
        <v>885</v>
      </c>
      <c r="E478" s="46" t="s">
        <v>6563</v>
      </c>
      <c r="F478" s="41">
        <v>0</v>
      </c>
      <c r="G478" s="41">
        <v>0</v>
      </c>
      <c r="H478" s="41">
        <v>0</v>
      </c>
      <c r="I478" s="41">
        <v>0</v>
      </c>
      <c r="J478" s="41">
        <v>2</v>
      </c>
    </row>
    <row r="479" spans="1:10" s="38" customFormat="1" ht="79.2">
      <c r="A479" s="41"/>
      <c r="B479" s="41" t="s">
        <v>6564</v>
      </c>
      <c r="C479" s="46">
        <v>44087614</v>
      </c>
      <c r="D479" s="47" t="s">
        <v>885</v>
      </c>
      <c r="E479" s="46" t="s">
        <v>6565</v>
      </c>
      <c r="F479" s="41">
        <v>0</v>
      </c>
      <c r="G479" s="41">
        <v>0</v>
      </c>
      <c r="H479" s="41">
        <v>0</v>
      </c>
      <c r="I479" s="41">
        <v>0</v>
      </c>
      <c r="J479" s="41">
        <v>1</v>
      </c>
    </row>
    <row r="480" spans="1:10" s="38" customFormat="1" ht="79.2">
      <c r="A480" s="41" t="s">
        <v>6566</v>
      </c>
      <c r="B480" s="46" t="s">
        <v>6567</v>
      </c>
      <c r="C480" s="47">
        <v>43383410</v>
      </c>
      <c r="D480" s="47" t="s">
        <v>885</v>
      </c>
      <c r="E480" s="46" t="s">
        <v>6568</v>
      </c>
      <c r="F480" s="41">
        <v>0</v>
      </c>
      <c r="G480" s="41">
        <v>0</v>
      </c>
      <c r="H480" s="41">
        <v>0</v>
      </c>
      <c r="I480" s="41">
        <v>0</v>
      </c>
      <c r="J480" s="41">
        <v>1</v>
      </c>
    </row>
    <row r="481" spans="1:10" s="38" customFormat="1" ht="92.4">
      <c r="A481" s="41" t="s">
        <v>6569</v>
      </c>
      <c r="B481" s="41" t="s">
        <v>6570</v>
      </c>
      <c r="C481" s="41">
        <v>38396564</v>
      </c>
      <c r="D481" s="41" t="s">
        <v>949</v>
      </c>
      <c r="E481" s="41" t="s">
        <v>6574</v>
      </c>
      <c r="F481" s="41">
        <v>0</v>
      </c>
      <c r="G481" s="41">
        <v>0</v>
      </c>
      <c r="H481" s="41">
        <v>2</v>
      </c>
      <c r="I481" s="41">
        <v>2</v>
      </c>
      <c r="J481" s="41">
        <v>2</v>
      </c>
    </row>
    <row r="482" spans="1:10" s="38" customFormat="1" ht="66">
      <c r="A482" s="41" t="s">
        <v>6577</v>
      </c>
      <c r="B482" s="41" t="s">
        <v>6578</v>
      </c>
      <c r="C482" s="41">
        <v>38319453</v>
      </c>
      <c r="D482" s="41" t="s">
        <v>949</v>
      </c>
      <c r="E482" s="41" t="s">
        <v>950</v>
      </c>
      <c r="F482" s="41">
        <v>1</v>
      </c>
      <c r="G482" s="41">
        <v>1</v>
      </c>
      <c r="H482" s="41">
        <v>3</v>
      </c>
      <c r="I482" s="41">
        <v>3</v>
      </c>
      <c r="J482" s="41">
        <v>3</v>
      </c>
    </row>
    <row r="483" spans="1:10" s="38" customFormat="1" ht="118.8">
      <c r="A483" s="41" t="s">
        <v>6590</v>
      </c>
      <c r="B483" s="41" t="s">
        <v>6589</v>
      </c>
      <c r="C483" s="41">
        <v>26553305</v>
      </c>
      <c r="D483" s="41" t="s">
        <v>949</v>
      </c>
      <c r="E483" s="41" t="s">
        <v>955</v>
      </c>
      <c r="F483" s="41">
        <v>1</v>
      </c>
      <c r="G483" s="41">
        <v>1</v>
      </c>
      <c r="H483" s="41">
        <v>3</v>
      </c>
      <c r="I483" s="41">
        <v>3</v>
      </c>
      <c r="J483" s="41">
        <v>3</v>
      </c>
    </row>
    <row r="484" spans="1:10" s="38" customFormat="1" ht="66">
      <c r="A484" s="41" t="s">
        <v>6593</v>
      </c>
      <c r="B484" s="41" t="s">
        <v>6594</v>
      </c>
      <c r="C484" s="41">
        <v>38412444</v>
      </c>
      <c r="D484" s="41" t="s">
        <v>949</v>
      </c>
      <c r="E484" s="41" t="s">
        <v>6598</v>
      </c>
      <c r="F484" s="41">
        <v>0</v>
      </c>
      <c r="G484" s="41">
        <v>0</v>
      </c>
      <c r="H484" s="41">
        <v>2</v>
      </c>
      <c r="I484" s="41">
        <v>3</v>
      </c>
      <c r="J484" s="41">
        <v>3</v>
      </c>
    </row>
    <row r="485" spans="1:10" s="38" customFormat="1" ht="92.4">
      <c r="A485" s="41" t="s">
        <v>6599</v>
      </c>
      <c r="B485" s="41" t="s">
        <v>6600</v>
      </c>
      <c r="C485" s="41">
        <v>38540913</v>
      </c>
      <c r="D485" s="41" t="s">
        <v>949</v>
      </c>
      <c r="E485" s="41" t="s">
        <v>6604</v>
      </c>
      <c r="F485" s="41">
        <v>0</v>
      </c>
      <c r="G485" s="41">
        <v>0</v>
      </c>
      <c r="H485" s="41">
        <v>1</v>
      </c>
      <c r="I485" s="41">
        <v>1</v>
      </c>
      <c r="J485" s="41">
        <v>1</v>
      </c>
    </row>
    <row r="486" spans="1:10" s="38" customFormat="1" ht="66">
      <c r="A486" s="41" t="s">
        <v>6611</v>
      </c>
      <c r="B486" s="41" t="s">
        <v>6612</v>
      </c>
      <c r="C486" s="41">
        <v>38342393</v>
      </c>
      <c r="D486" s="41" t="s">
        <v>949</v>
      </c>
      <c r="E486" s="41" t="s">
        <v>6610</v>
      </c>
      <c r="F486" s="41">
        <v>0</v>
      </c>
      <c r="G486" s="41">
        <v>0</v>
      </c>
      <c r="H486" s="41">
        <v>1</v>
      </c>
      <c r="I486" s="41">
        <v>1</v>
      </c>
      <c r="J486" s="41">
        <v>1</v>
      </c>
    </row>
    <row r="487" spans="1:10" s="38" customFormat="1" ht="79.2">
      <c r="A487" s="41" t="s">
        <v>6615</v>
      </c>
      <c r="B487" s="41" t="s">
        <v>6616</v>
      </c>
      <c r="C487" s="41">
        <v>41348856</v>
      </c>
      <c r="D487" s="41" t="s">
        <v>949</v>
      </c>
      <c r="E487" s="41" t="s">
        <v>959</v>
      </c>
      <c r="F487" s="41">
        <v>1</v>
      </c>
      <c r="G487" s="41">
        <v>1</v>
      </c>
      <c r="H487" s="41">
        <v>1</v>
      </c>
      <c r="I487" s="41">
        <v>1</v>
      </c>
      <c r="J487" s="41">
        <v>1</v>
      </c>
    </row>
    <row r="488" spans="1:10" s="38" customFormat="1" ht="79.2">
      <c r="A488" s="41" t="s">
        <v>6617</v>
      </c>
      <c r="B488" s="41" t="s">
        <v>6618</v>
      </c>
      <c r="C488" s="41">
        <v>38223007</v>
      </c>
      <c r="D488" s="41" t="s">
        <v>949</v>
      </c>
      <c r="E488" s="41" t="s">
        <v>6622</v>
      </c>
      <c r="F488" s="41">
        <v>0</v>
      </c>
      <c r="G488" s="41">
        <v>0</v>
      </c>
      <c r="H488" s="41">
        <v>1</v>
      </c>
      <c r="I488" s="41">
        <v>1</v>
      </c>
      <c r="J488" s="41">
        <v>1</v>
      </c>
    </row>
    <row r="489" spans="1:10" s="38" customFormat="1" ht="66">
      <c r="A489" s="41" t="s">
        <v>6625</v>
      </c>
      <c r="B489" s="41" t="s">
        <v>6626</v>
      </c>
      <c r="C489" s="41">
        <v>38313933</v>
      </c>
      <c r="D489" s="41" t="s">
        <v>949</v>
      </c>
      <c r="E489" s="41" t="s">
        <v>6630</v>
      </c>
      <c r="F489" s="41">
        <v>0</v>
      </c>
      <c r="G489" s="41">
        <v>0</v>
      </c>
      <c r="H489" s="41">
        <v>1</v>
      </c>
      <c r="I489" s="41">
        <v>1</v>
      </c>
      <c r="J489" s="41">
        <v>1</v>
      </c>
    </row>
    <row r="490" spans="1:10" s="38" customFormat="1" ht="52.8">
      <c r="A490" s="41" t="s">
        <v>6631</v>
      </c>
      <c r="B490" s="41" t="s">
        <v>6632</v>
      </c>
      <c r="C490" s="41">
        <v>38396501</v>
      </c>
      <c r="D490" s="41" t="s">
        <v>949</v>
      </c>
      <c r="E490" s="41" t="s">
        <v>6636</v>
      </c>
      <c r="F490" s="41">
        <v>0</v>
      </c>
      <c r="G490" s="41">
        <v>0</v>
      </c>
      <c r="H490" s="41">
        <v>1</v>
      </c>
      <c r="I490" s="41">
        <v>1</v>
      </c>
      <c r="J490" s="41">
        <v>1</v>
      </c>
    </row>
    <row r="491" spans="1:10" s="38" customFormat="1" ht="66">
      <c r="A491" s="41" t="s">
        <v>6639</v>
      </c>
      <c r="B491" s="41" t="s">
        <v>6640</v>
      </c>
      <c r="C491" s="41">
        <v>38540960</v>
      </c>
      <c r="D491" s="41" t="s">
        <v>949</v>
      </c>
      <c r="E491" s="41" t="s">
        <v>6644</v>
      </c>
      <c r="F491" s="41">
        <v>0</v>
      </c>
      <c r="G491" s="41">
        <v>0</v>
      </c>
      <c r="H491" s="41">
        <v>2</v>
      </c>
      <c r="I491" s="41">
        <v>2</v>
      </c>
      <c r="J491" s="41">
        <v>2</v>
      </c>
    </row>
    <row r="492" spans="1:10" s="38" customFormat="1" ht="92.4">
      <c r="A492" s="41" t="s">
        <v>6653</v>
      </c>
      <c r="B492" s="41" t="s">
        <v>6654</v>
      </c>
      <c r="C492" s="41">
        <v>38498521</v>
      </c>
      <c r="D492" s="41" t="s">
        <v>949</v>
      </c>
      <c r="E492" s="41" t="s">
        <v>6657</v>
      </c>
      <c r="F492" s="41">
        <v>0</v>
      </c>
      <c r="G492" s="41">
        <v>0</v>
      </c>
      <c r="H492" s="41">
        <v>1</v>
      </c>
      <c r="I492" s="41">
        <v>1</v>
      </c>
      <c r="J492" s="41">
        <v>1</v>
      </c>
    </row>
    <row r="493" spans="1:10" s="38" customFormat="1" ht="79.2">
      <c r="A493" s="41" t="s">
        <v>6658</v>
      </c>
      <c r="B493" s="41" t="s">
        <v>6659</v>
      </c>
      <c r="C493" s="41">
        <v>37343988</v>
      </c>
      <c r="D493" s="41" t="s">
        <v>949</v>
      </c>
      <c r="E493" s="41" t="s">
        <v>6663</v>
      </c>
      <c r="F493" s="41">
        <v>0</v>
      </c>
      <c r="G493" s="41">
        <v>0</v>
      </c>
      <c r="H493" s="41">
        <v>1</v>
      </c>
      <c r="I493" s="41">
        <v>1</v>
      </c>
      <c r="J493" s="41">
        <v>1</v>
      </c>
    </row>
    <row r="494" spans="1:10" s="38" customFormat="1" ht="66">
      <c r="A494" s="41" t="s">
        <v>6672</v>
      </c>
      <c r="B494" s="41" t="s">
        <v>6673</v>
      </c>
      <c r="C494" s="41">
        <v>38742851</v>
      </c>
      <c r="D494" s="41" t="s">
        <v>949</v>
      </c>
      <c r="E494" s="41" t="s">
        <v>6676</v>
      </c>
      <c r="F494" s="41">
        <v>0</v>
      </c>
      <c r="G494" s="41">
        <v>0</v>
      </c>
      <c r="H494" s="41">
        <v>2</v>
      </c>
      <c r="I494" s="41">
        <v>2</v>
      </c>
      <c r="J494" s="41">
        <v>2</v>
      </c>
    </row>
    <row r="495" spans="1:10" s="38" customFormat="1" ht="66">
      <c r="A495" s="41" t="s">
        <v>6681</v>
      </c>
      <c r="B495" s="41" t="s">
        <v>6682</v>
      </c>
      <c r="C495" s="41">
        <v>38742846</v>
      </c>
      <c r="D495" s="41" t="s">
        <v>949</v>
      </c>
      <c r="E495" s="41" t="s">
        <v>963</v>
      </c>
      <c r="F495" s="41">
        <v>1</v>
      </c>
      <c r="G495" s="41">
        <v>1</v>
      </c>
      <c r="H495" s="41">
        <v>3</v>
      </c>
      <c r="I495" s="41">
        <v>3</v>
      </c>
      <c r="J495" s="41">
        <v>3</v>
      </c>
    </row>
    <row r="496" spans="1:10" s="38" customFormat="1" ht="66">
      <c r="A496" s="41" t="s">
        <v>6704</v>
      </c>
      <c r="B496" s="41" t="s">
        <v>6705</v>
      </c>
      <c r="C496" s="41">
        <v>38742830</v>
      </c>
      <c r="D496" s="41" t="s">
        <v>949</v>
      </c>
      <c r="E496" s="41" t="s">
        <v>966</v>
      </c>
      <c r="F496" s="41">
        <v>1</v>
      </c>
      <c r="G496" s="41">
        <v>1</v>
      </c>
      <c r="H496" s="41">
        <v>3</v>
      </c>
      <c r="I496" s="41">
        <v>3</v>
      </c>
      <c r="J496" s="41">
        <v>3</v>
      </c>
    </row>
    <row r="497" spans="1:10" s="38" customFormat="1" ht="52.8">
      <c r="A497" s="41" t="s">
        <v>6716</v>
      </c>
      <c r="B497" s="41" t="s">
        <v>6717</v>
      </c>
      <c r="C497" s="41">
        <v>37953735</v>
      </c>
      <c r="D497" s="41" t="s">
        <v>949</v>
      </c>
      <c r="E497" s="41" t="s">
        <v>6715</v>
      </c>
      <c r="F497" s="41">
        <v>0</v>
      </c>
      <c r="G497" s="41">
        <v>0</v>
      </c>
      <c r="H497" s="41">
        <v>2</v>
      </c>
      <c r="I497" s="41">
        <v>2</v>
      </c>
      <c r="J497" s="41">
        <v>3</v>
      </c>
    </row>
    <row r="498" spans="1:10" s="38" customFormat="1" ht="79.2">
      <c r="A498" s="41" t="s">
        <v>6734</v>
      </c>
      <c r="B498" s="41" t="s">
        <v>6735</v>
      </c>
      <c r="C498" s="41">
        <v>38459524</v>
      </c>
      <c r="D498" s="41" t="s">
        <v>949</v>
      </c>
      <c r="E498" s="41" t="s">
        <v>970</v>
      </c>
      <c r="F498" s="41">
        <v>0</v>
      </c>
      <c r="G498" s="41">
        <v>0</v>
      </c>
      <c r="H498" s="41">
        <v>2</v>
      </c>
      <c r="I498" s="41">
        <v>2</v>
      </c>
      <c r="J498" s="41">
        <v>2</v>
      </c>
    </row>
    <row r="499" spans="1:10" s="38" customFormat="1" ht="79.2">
      <c r="A499" s="41" t="s">
        <v>6742</v>
      </c>
      <c r="B499" s="41" t="s">
        <v>6743</v>
      </c>
      <c r="C499" s="41">
        <v>38487180</v>
      </c>
      <c r="D499" s="41" t="s">
        <v>949</v>
      </c>
      <c r="E499" s="41" t="s">
        <v>6741</v>
      </c>
      <c r="F499" s="41">
        <v>0</v>
      </c>
      <c r="G499" s="41">
        <v>0</v>
      </c>
      <c r="H499" s="41">
        <v>1</v>
      </c>
      <c r="I499" s="41">
        <v>1</v>
      </c>
      <c r="J499" s="41">
        <v>1</v>
      </c>
    </row>
    <row r="500" spans="1:10" s="38" customFormat="1" ht="92.4">
      <c r="A500" s="41" t="s">
        <v>6746</v>
      </c>
      <c r="B500" s="41" t="s">
        <v>6747</v>
      </c>
      <c r="C500" s="41">
        <v>42075445</v>
      </c>
      <c r="D500" s="41" t="s">
        <v>949</v>
      </c>
      <c r="E500" s="41" t="s">
        <v>974</v>
      </c>
      <c r="F500" s="41">
        <v>1</v>
      </c>
      <c r="G500" s="41">
        <v>1</v>
      </c>
      <c r="H500" s="41">
        <v>3</v>
      </c>
      <c r="I500" s="41">
        <v>3</v>
      </c>
      <c r="J500" s="41">
        <v>3</v>
      </c>
    </row>
    <row r="501" spans="1:10" s="38" customFormat="1" ht="105.6">
      <c r="A501" s="41" t="s">
        <v>6754</v>
      </c>
      <c r="B501" s="41" t="s">
        <v>6755</v>
      </c>
      <c r="C501" s="41">
        <v>37464470</v>
      </c>
      <c r="D501" s="41" t="s">
        <v>949</v>
      </c>
      <c r="E501" s="41" t="s">
        <v>6753</v>
      </c>
      <c r="F501" s="41">
        <v>0</v>
      </c>
      <c r="G501" s="41">
        <v>0</v>
      </c>
      <c r="H501" s="41">
        <v>1</v>
      </c>
      <c r="I501" s="41">
        <v>1</v>
      </c>
      <c r="J501" s="41">
        <v>1</v>
      </c>
    </row>
    <row r="502" spans="1:10" s="38" customFormat="1" ht="66">
      <c r="A502" s="41" t="s">
        <v>6758</v>
      </c>
      <c r="B502" s="41" t="s">
        <v>6759</v>
      </c>
      <c r="C502" s="41">
        <v>38345331</v>
      </c>
      <c r="D502" s="41" t="s">
        <v>949</v>
      </c>
      <c r="E502" s="41" t="s">
        <v>6763</v>
      </c>
      <c r="F502" s="41">
        <v>0</v>
      </c>
      <c r="G502" s="41">
        <v>0</v>
      </c>
      <c r="H502" s="41">
        <v>2</v>
      </c>
      <c r="I502" s="41">
        <v>2</v>
      </c>
      <c r="J502" s="41">
        <v>2</v>
      </c>
    </row>
    <row r="503" spans="1:10" s="38" customFormat="1" ht="52.8">
      <c r="A503" s="41" t="s">
        <v>6769</v>
      </c>
      <c r="B503" s="41" t="s">
        <v>6770</v>
      </c>
      <c r="C503" s="41">
        <v>38276153</v>
      </c>
      <c r="D503" s="41" t="s">
        <v>949</v>
      </c>
      <c r="E503" s="41" t="s">
        <v>6773</v>
      </c>
      <c r="F503" s="41">
        <v>0</v>
      </c>
      <c r="G503" s="41">
        <v>0</v>
      </c>
      <c r="H503" s="41">
        <v>2</v>
      </c>
      <c r="I503" s="41">
        <v>2</v>
      </c>
      <c r="J503" s="41">
        <v>2</v>
      </c>
    </row>
    <row r="504" spans="1:10" s="38" customFormat="1" ht="52.8">
      <c r="A504" s="41" t="s">
        <v>6792</v>
      </c>
      <c r="B504" s="41" t="s">
        <v>6793</v>
      </c>
      <c r="C504" s="41">
        <v>38503185</v>
      </c>
      <c r="D504" s="41" t="s">
        <v>949</v>
      </c>
      <c r="E504" s="41" t="s">
        <v>978</v>
      </c>
      <c r="F504" s="41">
        <v>1</v>
      </c>
      <c r="G504" s="41">
        <v>1</v>
      </c>
      <c r="H504" s="41">
        <v>3</v>
      </c>
      <c r="I504" s="41">
        <v>3</v>
      </c>
      <c r="J504" s="41">
        <v>3</v>
      </c>
    </row>
    <row r="505" spans="1:10" s="38" customFormat="1" ht="52.8">
      <c r="A505" s="41" t="s">
        <v>6800</v>
      </c>
      <c r="B505" s="41" t="s">
        <v>6801</v>
      </c>
      <c r="C505" s="41">
        <v>38503159</v>
      </c>
      <c r="D505" s="41" t="s">
        <v>949</v>
      </c>
      <c r="E505" s="41" t="s">
        <v>981</v>
      </c>
      <c r="F505" s="41">
        <v>1</v>
      </c>
      <c r="G505" s="41">
        <v>1</v>
      </c>
      <c r="H505" s="41">
        <v>3</v>
      </c>
      <c r="I505" s="41">
        <v>3</v>
      </c>
      <c r="J505" s="41">
        <v>1</v>
      </c>
    </row>
    <row r="506" spans="1:10" s="38" customFormat="1" ht="52.8">
      <c r="A506" s="41" t="s">
        <v>6804</v>
      </c>
      <c r="B506" s="41" t="s">
        <v>6805</v>
      </c>
      <c r="C506" s="41">
        <v>40808942</v>
      </c>
      <c r="D506" s="41" t="s">
        <v>949</v>
      </c>
      <c r="E506" s="41" t="s">
        <v>6808</v>
      </c>
      <c r="F506" s="41">
        <v>0</v>
      </c>
      <c r="G506" s="41">
        <v>0</v>
      </c>
      <c r="H506" s="41">
        <v>1</v>
      </c>
      <c r="I506" s="41">
        <v>1</v>
      </c>
      <c r="J506" s="41">
        <v>1</v>
      </c>
    </row>
    <row r="507" spans="1:10" s="38" customFormat="1" ht="52.8">
      <c r="A507" s="41" t="s">
        <v>6813</v>
      </c>
      <c r="B507" s="41" t="s">
        <v>6814</v>
      </c>
      <c r="C507" s="41">
        <v>1999075</v>
      </c>
      <c r="D507" s="41" t="s">
        <v>949</v>
      </c>
      <c r="E507" s="41" t="s">
        <v>6815</v>
      </c>
      <c r="F507" s="41">
        <v>0</v>
      </c>
      <c r="G507" s="41">
        <v>0</v>
      </c>
      <c r="H507" s="41">
        <v>0</v>
      </c>
      <c r="I507" s="41">
        <v>0</v>
      </c>
      <c r="J507" s="41">
        <v>1</v>
      </c>
    </row>
    <row r="508" spans="1:10" s="38" customFormat="1" ht="52.8">
      <c r="A508" s="41" t="s">
        <v>6818</v>
      </c>
      <c r="B508" s="41" t="s">
        <v>6819</v>
      </c>
      <c r="C508" s="41">
        <v>38503179</v>
      </c>
      <c r="D508" s="41" t="s">
        <v>949</v>
      </c>
      <c r="E508" s="41" t="s">
        <v>984</v>
      </c>
      <c r="F508" s="41">
        <v>1</v>
      </c>
      <c r="G508" s="41">
        <v>1</v>
      </c>
      <c r="H508" s="41">
        <v>3</v>
      </c>
      <c r="I508" s="41">
        <v>3</v>
      </c>
      <c r="J508" s="41">
        <v>3</v>
      </c>
    </row>
    <row r="509" spans="1:10" s="38" customFormat="1" ht="66">
      <c r="A509" s="41" t="s">
        <v>6855</v>
      </c>
      <c r="B509" s="41" t="s">
        <v>6856</v>
      </c>
      <c r="C509" s="41">
        <v>40586166</v>
      </c>
      <c r="D509" s="41" t="s">
        <v>949</v>
      </c>
      <c r="E509" s="41" t="s">
        <v>6860</v>
      </c>
      <c r="F509" s="41">
        <v>0</v>
      </c>
      <c r="G509" s="41">
        <v>0</v>
      </c>
      <c r="H509" s="41">
        <v>2</v>
      </c>
      <c r="I509" s="41">
        <v>2</v>
      </c>
      <c r="J509" s="41">
        <v>2</v>
      </c>
    </row>
    <row r="510" spans="1:10" s="38" customFormat="1" ht="79.2">
      <c r="A510" s="41" t="s">
        <v>6861</v>
      </c>
      <c r="B510" s="41" t="s">
        <v>6862</v>
      </c>
      <c r="C510" s="41">
        <v>38534915</v>
      </c>
      <c r="D510" s="41" t="s">
        <v>949</v>
      </c>
      <c r="E510" s="41" t="s">
        <v>6866</v>
      </c>
      <c r="F510" s="41">
        <v>0</v>
      </c>
      <c r="G510" s="41">
        <v>0</v>
      </c>
      <c r="H510" s="41">
        <v>2</v>
      </c>
      <c r="I510" s="41">
        <v>2</v>
      </c>
      <c r="J510" s="41">
        <v>2</v>
      </c>
    </row>
    <row r="511" spans="1:10" s="38" customFormat="1" ht="92.4">
      <c r="A511" s="41" t="s">
        <v>6871</v>
      </c>
      <c r="B511" s="41" t="s">
        <v>6872</v>
      </c>
      <c r="C511" s="41">
        <v>38522213</v>
      </c>
      <c r="D511" s="41" t="s">
        <v>949</v>
      </c>
      <c r="E511" s="41" t="s">
        <v>6875</v>
      </c>
      <c r="F511" s="41">
        <v>0</v>
      </c>
      <c r="G511" s="41">
        <v>0</v>
      </c>
      <c r="H511" s="41">
        <v>1</v>
      </c>
      <c r="I511" s="41">
        <v>1</v>
      </c>
      <c r="J511" s="41">
        <v>1</v>
      </c>
    </row>
    <row r="512" spans="1:10" s="38" customFormat="1" ht="92.4">
      <c r="A512" s="41" t="s">
        <v>6884</v>
      </c>
      <c r="B512" s="41" t="s">
        <v>6885</v>
      </c>
      <c r="C512" s="41">
        <v>38525759</v>
      </c>
      <c r="D512" s="41" t="s">
        <v>949</v>
      </c>
      <c r="E512" s="41" t="s">
        <v>6889</v>
      </c>
      <c r="F512" s="41">
        <v>0</v>
      </c>
      <c r="G512" s="41">
        <v>0</v>
      </c>
      <c r="H512" s="41">
        <v>2</v>
      </c>
      <c r="I512" s="41">
        <v>2</v>
      </c>
      <c r="J512" s="41">
        <v>2</v>
      </c>
    </row>
    <row r="513" spans="1:10" s="38" customFormat="1" ht="79.2">
      <c r="A513" s="41" t="s">
        <v>6890</v>
      </c>
      <c r="B513" s="41" t="s">
        <v>6891</v>
      </c>
      <c r="C513" s="41">
        <v>38459325</v>
      </c>
      <c r="D513" s="41" t="s">
        <v>949</v>
      </c>
      <c r="E513" s="41" t="s">
        <v>6894</v>
      </c>
      <c r="F513" s="41">
        <v>0</v>
      </c>
      <c r="G513" s="41">
        <v>1</v>
      </c>
      <c r="H513" s="41">
        <v>2</v>
      </c>
      <c r="I513" s="41">
        <v>2</v>
      </c>
      <c r="J513" s="41">
        <v>2</v>
      </c>
    </row>
    <row r="514" spans="1:10" s="38" customFormat="1" ht="66">
      <c r="A514" s="41" t="s">
        <v>6903</v>
      </c>
      <c r="B514" s="41" t="s">
        <v>6904</v>
      </c>
      <c r="C514" s="41">
        <v>38492195</v>
      </c>
      <c r="D514" s="41" t="s">
        <v>949</v>
      </c>
      <c r="E514" s="41" t="s">
        <v>6908</v>
      </c>
      <c r="F514" s="41">
        <v>0</v>
      </c>
      <c r="G514" s="41">
        <v>0</v>
      </c>
      <c r="H514" s="41">
        <v>1</v>
      </c>
      <c r="I514" s="41">
        <v>1</v>
      </c>
      <c r="J514" s="41">
        <v>1</v>
      </c>
    </row>
    <row r="515" spans="1:10" s="38" customFormat="1" ht="66">
      <c r="A515" s="41" t="s">
        <v>6914</v>
      </c>
      <c r="B515" s="41" t="s">
        <v>6915</v>
      </c>
      <c r="C515" s="41">
        <v>38257649</v>
      </c>
      <c r="D515" s="41" t="s">
        <v>949</v>
      </c>
      <c r="E515" s="41" t="s">
        <v>6919</v>
      </c>
      <c r="F515" s="41">
        <v>0</v>
      </c>
      <c r="G515" s="41">
        <v>0</v>
      </c>
      <c r="H515" s="41">
        <v>1</v>
      </c>
      <c r="I515" s="41">
        <v>1</v>
      </c>
      <c r="J515" s="41">
        <v>1</v>
      </c>
    </row>
    <row r="516" spans="1:10" s="38" customFormat="1" ht="92.4">
      <c r="A516" s="41" t="s">
        <v>6939</v>
      </c>
      <c r="B516" s="41" t="s">
        <v>6940</v>
      </c>
      <c r="C516" s="41">
        <v>37867877</v>
      </c>
      <c r="D516" s="41" t="s">
        <v>987</v>
      </c>
      <c r="E516" s="41" t="s">
        <v>6943</v>
      </c>
      <c r="F516" s="41">
        <v>0</v>
      </c>
      <c r="G516" s="41">
        <v>1</v>
      </c>
      <c r="H516" s="41">
        <v>1</v>
      </c>
      <c r="I516" s="41">
        <v>1</v>
      </c>
      <c r="J516" s="41">
        <v>1</v>
      </c>
    </row>
    <row r="517" spans="1:10" s="38" customFormat="1" ht="92.4">
      <c r="A517" s="41" t="s">
        <v>6944</v>
      </c>
      <c r="B517" s="41" t="s">
        <v>6945</v>
      </c>
      <c r="C517" s="41">
        <v>40236261</v>
      </c>
      <c r="D517" s="41" t="s">
        <v>987</v>
      </c>
      <c r="E517" s="41" t="s">
        <v>6947</v>
      </c>
      <c r="F517" s="41">
        <v>0</v>
      </c>
      <c r="G517" s="41">
        <v>0</v>
      </c>
      <c r="H517" s="41">
        <v>0</v>
      </c>
      <c r="I517" s="41">
        <v>1</v>
      </c>
      <c r="J517" s="41">
        <v>1</v>
      </c>
    </row>
    <row r="518" spans="1:10" s="38" customFormat="1" ht="66">
      <c r="A518" s="41" t="s">
        <v>6952</v>
      </c>
      <c r="B518" s="41" t="s">
        <v>6953</v>
      </c>
      <c r="C518" s="41">
        <v>42662070</v>
      </c>
      <c r="D518" s="41" t="s">
        <v>987</v>
      </c>
      <c r="E518" s="41" t="s">
        <v>989</v>
      </c>
      <c r="F518" s="41">
        <v>1</v>
      </c>
      <c r="G518" s="41">
        <v>1</v>
      </c>
      <c r="H518" s="41">
        <v>1</v>
      </c>
      <c r="I518" s="41">
        <v>1</v>
      </c>
      <c r="J518" s="41">
        <v>1</v>
      </c>
    </row>
    <row r="519" spans="1:10" s="38" customFormat="1" ht="92.4">
      <c r="A519" s="41" t="s">
        <v>6969</v>
      </c>
      <c r="B519" s="41" t="s">
        <v>6970</v>
      </c>
      <c r="C519" s="41">
        <v>38853852</v>
      </c>
      <c r="D519" s="41" t="s">
        <v>987</v>
      </c>
      <c r="E519" s="41" t="s">
        <v>6968</v>
      </c>
      <c r="F519" s="41">
        <v>0</v>
      </c>
      <c r="G519" s="41">
        <v>1</v>
      </c>
      <c r="H519" s="41">
        <v>1</v>
      </c>
      <c r="I519" s="41">
        <v>1</v>
      </c>
      <c r="J519" s="41">
        <v>1</v>
      </c>
    </row>
    <row r="520" spans="1:10" s="38" customFormat="1" ht="66">
      <c r="A520" s="41" t="s">
        <v>6975</v>
      </c>
      <c r="B520" s="41" t="s">
        <v>6976</v>
      </c>
      <c r="C520" s="41">
        <v>38637071</v>
      </c>
      <c r="D520" s="41" t="s">
        <v>987</v>
      </c>
      <c r="E520" s="41" t="s">
        <v>993</v>
      </c>
      <c r="F520" s="41">
        <v>0</v>
      </c>
      <c r="G520" s="41">
        <v>1</v>
      </c>
      <c r="H520" s="41">
        <v>1</v>
      </c>
      <c r="I520" s="41">
        <v>1</v>
      </c>
      <c r="J520" s="41">
        <v>1</v>
      </c>
    </row>
    <row r="521" spans="1:10" s="38" customFormat="1" ht="66">
      <c r="A521" s="41" t="s">
        <v>6983</v>
      </c>
      <c r="B521" s="41" t="s">
        <v>6980</v>
      </c>
      <c r="C521" s="41">
        <v>1999891</v>
      </c>
      <c r="D521" s="41" t="s">
        <v>987</v>
      </c>
      <c r="E521" s="41" t="s">
        <v>6982</v>
      </c>
      <c r="F521" s="41">
        <v>0</v>
      </c>
      <c r="G521" s="41">
        <v>0</v>
      </c>
      <c r="H521" s="41">
        <v>0</v>
      </c>
      <c r="I521" s="41">
        <v>1</v>
      </c>
      <c r="J521" s="41">
        <v>1</v>
      </c>
    </row>
    <row r="522" spans="1:10" s="38" customFormat="1" ht="79.2">
      <c r="A522" s="41" t="s">
        <v>6984</v>
      </c>
      <c r="B522" s="41" t="s">
        <v>6985</v>
      </c>
      <c r="C522" s="41">
        <v>38505423</v>
      </c>
      <c r="D522" s="41" t="s">
        <v>987</v>
      </c>
      <c r="E522" s="41" t="s">
        <v>6988</v>
      </c>
      <c r="F522" s="41">
        <v>0</v>
      </c>
      <c r="G522" s="41">
        <v>0</v>
      </c>
      <c r="H522" s="41">
        <v>0</v>
      </c>
      <c r="I522" s="41">
        <v>1</v>
      </c>
      <c r="J522" s="41">
        <v>1</v>
      </c>
    </row>
    <row r="523" spans="1:10" s="38" customFormat="1" ht="66">
      <c r="A523" s="41" t="s">
        <v>6997</v>
      </c>
      <c r="B523" s="41" t="s">
        <v>6998</v>
      </c>
      <c r="C523" s="41">
        <v>26353612</v>
      </c>
      <c r="D523" s="41" t="s">
        <v>987</v>
      </c>
      <c r="E523" s="41" t="s">
        <v>997</v>
      </c>
      <c r="F523" s="41">
        <v>1</v>
      </c>
      <c r="G523" s="41">
        <v>1</v>
      </c>
      <c r="H523" s="41">
        <v>1</v>
      </c>
      <c r="I523" s="41">
        <v>1</v>
      </c>
      <c r="J523" s="41">
        <v>1</v>
      </c>
    </row>
    <row r="524" spans="1:10" s="38" customFormat="1" ht="52.8">
      <c r="A524" s="41" t="s">
        <v>7003</v>
      </c>
      <c r="B524" s="41" t="s">
        <v>7004</v>
      </c>
      <c r="C524" s="41">
        <v>2000257</v>
      </c>
      <c r="D524" s="41" t="s">
        <v>987</v>
      </c>
      <c r="E524" s="41" t="s">
        <v>7007</v>
      </c>
      <c r="F524" s="41">
        <v>0</v>
      </c>
      <c r="G524" s="41">
        <v>0</v>
      </c>
      <c r="H524" s="41">
        <v>0</v>
      </c>
      <c r="I524" s="41">
        <v>1</v>
      </c>
      <c r="J524" s="41">
        <v>1</v>
      </c>
    </row>
    <row r="525" spans="1:10" s="38" customFormat="1" ht="79.2">
      <c r="A525" s="41" t="s">
        <v>7014</v>
      </c>
      <c r="B525" s="41" t="s">
        <v>7015</v>
      </c>
      <c r="C525" s="41">
        <v>38426347</v>
      </c>
      <c r="D525" s="41" t="s">
        <v>987</v>
      </c>
      <c r="E525" s="41" t="s">
        <v>7018</v>
      </c>
      <c r="F525" s="41">
        <v>0</v>
      </c>
      <c r="G525" s="41">
        <v>1</v>
      </c>
      <c r="H525" s="41">
        <v>1</v>
      </c>
      <c r="I525" s="41">
        <v>1</v>
      </c>
      <c r="J525" s="41">
        <v>1</v>
      </c>
    </row>
    <row r="526" spans="1:10" s="38" customFormat="1" ht="105.6">
      <c r="A526" s="41" t="s">
        <v>7028</v>
      </c>
      <c r="B526" s="41" t="s">
        <v>7029</v>
      </c>
      <c r="C526" s="41">
        <v>38593656</v>
      </c>
      <c r="D526" s="41" t="s">
        <v>987</v>
      </c>
      <c r="E526" s="41" t="s">
        <v>7027</v>
      </c>
      <c r="F526" s="41">
        <v>0</v>
      </c>
      <c r="G526" s="41">
        <v>1</v>
      </c>
      <c r="H526" s="41">
        <v>1</v>
      </c>
      <c r="I526" s="41">
        <v>1</v>
      </c>
      <c r="J526" s="41">
        <v>1</v>
      </c>
    </row>
    <row r="527" spans="1:10" s="38" customFormat="1" ht="92.4">
      <c r="A527" s="41" t="s">
        <v>7033</v>
      </c>
      <c r="B527" s="41" t="s">
        <v>7034</v>
      </c>
      <c r="C527" s="41">
        <v>38230873</v>
      </c>
      <c r="D527" s="41" t="s">
        <v>987</v>
      </c>
      <c r="E527" s="41" t="s">
        <v>1001</v>
      </c>
      <c r="F527" s="41">
        <v>0</v>
      </c>
      <c r="G527" s="41">
        <v>1</v>
      </c>
      <c r="H527" s="41">
        <v>1</v>
      </c>
      <c r="I527" s="41">
        <v>1</v>
      </c>
      <c r="J527" s="41">
        <v>1</v>
      </c>
    </row>
    <row r="528" spans="1:10" s="38" customFormat="1" ht="92.4">
      <c r="A528" s="41" t="s">
        <v>7045</v>
      </c>
      <c r="B528" s="41" t="s">
        <v>7046</v>
      </c>
      <c r="C528" s="41">
        <v>38426200</v>
      </c>
      <c r="D528" s="41" t="s">
        <v>987</v>
      </c>
      <c r="E528" s="41" t="s">
        <v>7048</v>
      </c>
      <c r="F528" s="41">
        <v>0</v>
      </c>
      <c r="G528" s="41">
        <v>0</v>
      </c>
      <c r="H528" s="41">
        <v>0</v>
      </c>
      <c r="I528" s="41">
        <v>1</v>
      </c>
      <c r="J528" s="41">
        <v>1</v>
      </c>
    </row>
    <row r="529" spans="1:10" s="38" customFormat="1" ht="92.4">
      <c r="A529" s="41" t="s">
        <v>7054</v>
      </c>
      <c r="B529" s="41" t="s">
        <v>7055</v>
      </c>
      <c r="C529" s="41">
        <v>41013482</v>
      </c>
      <c r="D529" s="41" t="s">
        <v>987</v>
      </c>
      <c r="E529" s="41" t="s">
        <v>7057</v>
      </c>
      <c r="F529" s="41">
        <v>0</v>
      </c>
      <c r="G529" s="41">
        <v>0</v>
      </c>
      <c r="H529" s="41">
        <v>0</v>
      </c>
      <c r="I529" s="41">
        <v>1</v>
      </c>
      <c r="J529" s="41">
        <v>1</v>
      </c>
    </row>
    <row r="530" spans="1:10" s="38" customFormat="1" ht="52.8">
      <c r="A530" s="41" t="s">
        <v>7066</v>
      </c>
      <c r="B530" s="41" t="s">
        <v>7067</v>
      </c>
      <c r="C530" s="41" t="s">
        <v>1604</v>
      </c>
      <c r="D530" s="41" t="s">
        <v>987</v>
      </c>
      <c r="E530" s="41" t="s">
        <v>7069</v>
      </c>
      <c r="F530" s="41">
        <v>0</v>
      </c>
      <c r="G530" s="41">
        <v>0</v>
      </c>
      <c r="H530" s="41">
        <v>0</v>
      </c>
      <c r="I530" s="41">
        <v>1</v>
      </c>
      <c r="J530" s="41">
        <v>1</v>
      </c>
    </row>
    <row r="531" spans="1:10" s="38" customFormat="1" ht="66">
      <c r="A531" s="41" t="s">
        <v>7075</v>
      </c>
      <c r="B531" s="41" t="s">
        <v>7076</v>
      </c>
      <c r="C531" s="41">
        <v>38645269</v>
      </c>
      <c r="D531" s="41" t="s">
        <v>987</v>
      </c>
      <c r="E531" s="41" t="s">
        <v>7063</v>
      </c>
      <c r="F531" s="41">
        <v>0</v>
      </c>
      <c r="G531" s="41">
        <v>1</v>
      </c>
      <c r="H531" s="41">
        <v>1</v>
      </c>
      <c r="I531" s="41">
        <v>1</v>
      </c>
      <c r="J531" s="41">
        <v>1</v>
      </c>
    </row>
    <row r="532" spans="1:10" s="38" customFormat="1" ht="79.2">
      <c r="A532" s="41" t="s">
        <v>7082</v>
      </c>
      <c r="B532" s="41" t="s">
        <v>7083</v>
      </c>
      <c r="C532" s="41">
        <v>38407717</v>
      </c>
      <c r="D532" s="41" t="s">
        <v>987</v>
      </c>
      <c r="E532" s="41" t="s">
        <v>7086</v>
      </c>
      <c r="F532" s="41">
        <v>0</v>
      </c>
      <c r="G532" s="41">
        <v>1</v>
      </c>
      <c r="H532" s="41">
        <v>1</v>
      </c>
      <c r="I532" s="41">
        <v>1</v>
      </c>
      <c r="J532" s="41">
        <v>1</v>
      </c>
    </row>
    <row r="533" spans="1:10" s="38" customFormat="1" ht="52.8">
      <c r="A533" s="41" t="s">
        <v>7092</v>
      </c>
      <c r="B533" s="41" t="s">
        <v>7088</v>
      </c>
      <c r="C533" s="41">
        <v>40407915</v>
      </c>
      <c r="D533" s="41" t="s">
        <v>987</v>
      </c>
      <c r="E533" s="41" t="s">
        <v>7089</v>
      </c>
      <c r="F533" s="41">
        <v>0</v>
      </c>
      <c r="G533" s="41">
        <v>0</v>
      </c>
      <c r="H533" s="41">
        <v>0</v>
      </c>
      <c r="I533" s="41">
        <v>1</v>
      </c>
      <c r="J533" s="41">
        <v>1</v>
      </c>
    </row>
    <row r="534" spans="1:10" s="38" customFormat="1" ht="79.2">
      <c r="A534" s="41" t="s">
        <v>7096</v>
      </c>
      <c r="B534" s="41" t="s">
        <v>7097</v>
      </c>
      <c r="C534" s="41">
        <v>41841619</v>
      </c>
      <c r="D534" s="41" t="s">
        <v>987</v>
      </c>
      <c r="E534" s="41" t="s">
        <v>7099</v>
      </c>
      <c r="F534" s="41">
        <v>0</v>
      </c>
      <c r="G534" s="41">
        <v>0</v>
      </c>
      <c r="H534" s="41">
        <v>0</v>
      </c>
      <c r="I534" s="41">
        <v>1</v>
      </c>
      <c r="J534" s="41">
        <v>1</v>
      </c>
    </row>
    <row r="535" spans="1:10" s="38" customFormat="1" ht="92.4">
      <c r="A535" s="41" t="s">
        <v>7100</v>
      </c>
      <c r="B535" s="41" t="s">
        <v>7101</v>
      </c>
      <c r="C535" s="41">
        <v>40359029</v>
      </c>
      <c r="D535" s="41" t="s">
        <v>987</v>
      </c>
      <c r="E535" s="41" t="s">
        <v>7103</v>
      </c>
      <c r="F535" s="41">
        <v>0</v>
      </c>
      <c r="G535" s="41">
        <v>0</v>
      </c>
      <c r="H535" s="41">
        <v>0</v>
      </c>
      <c r="I535" s="41">
        <v>0</v>
      </c>
      <c r="J535" s="41">
        <v>1</v>
      </c>
    </row>
    <row r="536" spans="1:10" s="38" customFormat="1" ht="118.8">
      <c r="A536" s="41" t="s">
        <v>7104</v>
      </c>
      <c r="B536" s="41" t="s">
        <v>7105</v>
      </c>
      <c r="C536" s="41">
        <v>41894299</v>
      </c>
      <c r="D536" s="41" t="s">
        <v>987</v>
      </c>
      <c r="E536" s="41" t="s">
        <v>7107</v>
      </c>
      <c r="F536" s="41">
        <v>0</v>
      </c>
      <c r="G536" s="41">
        <v>0</v>
      </c>
      <c r="H536" s="41">
        <v>0</v>
      </c>
      <c r="I536" s="41">
        <v>0</v>
      </c>
      <c r="J536" s="41">
        <v>1</v>
      </c>
    </row>
    <row r="537" spans="1:10" s="38" customFormat="1" ht="92.4">
      <c r="A537" s="41" t="s">
        <v>7108</v>
      </c>
      <c r="B537" s="41" t="s">
        <v>7109</v>
      </c>
      <c r="C537" s="41">
        <v>41742118</v>
      </c>
      <c r="D537" s="41" t="s">
        <v>987</v>
      </c>
      <c r="E537" s="41" t="s">
        <v>7111</v>
      </c>
      <c r="F537" s="41">
        <v>0</v>
      </c>
      <c r="G537" s="41">
        <v>0</v>
      </c>
      <c r="H537" s="41">
        <v>0</v>
      </c>
      <c r="I537" s="41">
        <v>0</v>
      </c>
      <c r="J537" s="41">
        <v>1</v>
      </c>
    </row>
    <row r="538" spans="1:10" s="38" customFormat="1" ht="79.2">
      <c r="A538" s="41" t="s">
        <v>7112</v>
      </c>
      <c r="B538" s="41" t="s">
        <v>7113</v>
      </c>
      <c r="C538" s="41">
        <v>38668003</v>
      </c>
      <c r="D538" s="41" t="s">
        <v>987</v>
      </c>
      <c r="E538" s="41" t="s">
        <v>7116</v>
      </c>
      <c r="F538" s="41">
        <v>0</v>
      </c>
      <c r="G538" s="41">
        <v>1</v>
      </c>
      <c r="H538" s="41">
        <v>1</v>
      </c>
      <c r="I538" s="41">
        <v>1</v>
      </c>
      <c r="J538" s="41">
        <v>1</v>
      </c>
    </row>
    <row r="539" spans="1:10" s="38" customFormat="1" ht="92.4">
      <c r="A539" s="41" t="s">
        <v>7122</v>
      </c>
      <c r="B539" s="41" t="s">
        <v>7123</v>
      </c>
      <c r="C539" s="41">
        <v>42011926</v>
      </c>
      <c r="D539" s="41" t="s">
        <v>987</v>
      </c>
      <c r="E539" s="41" t="s">
        <v>7125</v>
      </c>
      <c r="F539" s="41">
        <v>0</v>
      </c>
      <c r="G539" s="41">
        <v>0</v>
      </c>
      <c r="H539" s="41">
        <v>0</v>
      </c>
      <c r="I539" s="41">
        <v>1</v>
      </c>
      <c r="J539" s="41">
        <v>1</v>
      </c>
    </row>
    <row r="540" spans="1:10" s="38" customFormat="1" ht="66">
      <c r="A540" s="41" t="s">
        <v>7126</v>
      </c>
      <c r="B540" s="41" t="s">
        <v>7127</v>
      </c>
      <c r="C540" s="41">
        <v>38492302</v>
      </c>
      <c r="D540" s="41" t="s">
        <v>987</v>
      </c>
      <c r="E540" s="41" t="s">
        <v>1005</v>
      </c>
      <c r="F540" s="41">
        <v>1</v>
      </c>
      <c r="G540" s="41">
        <v>1</v>
      </c>
      <c r="H540" s="41">
        <v>1</v>
      </c>
      <c r="I540" s="41">
        <v>1</v>
      </c>
      <c r="J540" s="41">
        <v>1</v>
      </c>
    </row>
    <row r="541" spans="1:10" s="38" customFormat="1" ht="39.6">
      <c r="A541" s="41" t="s">
        <v>7144</v>
      </c>
      <c r="B541" s="41" t="s">
        <v>7145</v>
      </c>
      <c r="C541" s="41">
        <v>42835590</v>
      </c>
      <c r="D541" s="41" t="s">
        <v>987</v>
      </c>
      <c r="E541" s="41" t="s">
        <v>7146</v>
      </c>
      <c r="F541" s="41">
        <v>0</v>
      </c>
      <c r="G541" s="41">
        <v>0</v>
      </c>
      <c r="H541" s="41">
        <v>0</v>
      </c>
      <c r="I541" s="41">
        <v>0</v>
      </c>
      <c r="J541" s="41">
        <v>1</v>
      </c>
    </row>
    <row r="542" spans="1:10" s="38" customFormat="1" ht="79.2">
      <c r="A542" s="41" t="s">
        <v>7147</v>
      </c>
      <c r="B542" s="41" t="s">
        <v>7148</v>
      </c>
      <c r="C542" s="41">
        <v>38543370</v>
      </c>
      <c r="D542" s="41" t="s">
        <v>987</v>
      </c>
      <c r="E542" s="41" t="s">
        <v>7141</v>
      </c>
      <c r="F542" s="41">
        <v>0</v>
      </c>
      <c r="G542" s="41">
        <v>1</v>
      </c>
      <c r="H542" s="41">
        <v>1</v>
      </c>
      <c r="I542" s="41">
        <v>1</v>
      </c>
      <c r="J542" s="41">
        <v>1</v>
      </c>
    </row>
    <row r="543" spans="1:10" s="38" customFormat="1" ht="105.6">
      <c r="A543" s="41" t="s">
        <v>7154</v>
      </c>
      <c r="B543" s="41" t="s">
        <v>7155</v>
      </c>
      <c r="C543" s="41">
        <v>42027517</v>
      </c>
      <c r="D543" s="41" t="s">
        <v>987</v>
      </c>
      <c r="E543" s="41" t="s">
        <v>7157</v>
      </c>
      <c r="F543" s="41">
        <v>0</v>
      </c>
      <c r="G543" s="41">
        <v>0</v>
      </c>
      <c r="H543" s="41">
        <v>0</v>
      </c>
      <c r="I543" s="41">
        <v>0</v>
      </c>
      <c r="J543" s="41">
        <v>1</v>
      </c>
    </row>
    <row r="544" spans="1:10" s="38" customFormat="1" ht="79.2">
      <c r="A544" s="41" t="s">
        <v>7165</v>
      </c>
      <c r="B544" s="41" t="s">
        <v>7166</v>
      </c>
      <c r="C544" s="41">
        <v>38374357</v>
      </c>
      <c r="D544" s="41" t="s">
        <v>987</v>
      </c>
      <c r="E544" s="41" t="s">
        <v>7169</v>
      </c>
      <c r="F544" s="41">
        <v>0</v>
      </c>
      <c r="G544" s="41">
        <v>1</v>
      </c>
      <c r="H544" s="41">
        <v>1</v>
      </c>
      <c r="I544" s="41">
        <v>1</v>
      </c>
      <c r="J544" s="41">
        <v>1</v>
      </c>
    </row>
    <row r="545" spans="1:10" s="38" customFormat="1" ht="52.8">
      <c r="A545" s="41" t="s">
        <v>7178</v>
      </c>
      <c r="B545" s="41" t="s">
        <v>7179</v>
      </c>
      <c r="C545" s="41">
        <v>42337651</v>
      </c>
      <c r="D545" s="41" t="s">
        <v>987</v>
      </c>
      <c r="E545" s="41" t="s">
        <v>7182</v>
      </c>
      <c r="F545" s="41">
        <v>0</v>
      </c>
      <c r="G545" s="41">
        <v>1</v>
      </c>
      <c r="H545" s="41">
        <v>1</v>
      </c>
      <c r="I545" s="41">
        <v>1</v>
      </c>
      <c r="J545" s="41">
        <v>1</v>
      </c>
    </row>
    <row r="546" spans="1:10" s="38" customFormat="1" ht="39.6">
      <c r="A546" s="41" t="s">
        <v>7185</v>
      </c>
      <c r="B546" s="41" t="s">
        <v>7186</v>
      </c>
      <c r="C546" s="41">
        <v>41517219</v>
      </c>
      <c r="D546" s="41" t="s">
        <v>987</v>
      </c>
      <c r="E546" s="41" t="s">
        <v>7187</v>
      </c>
      <c r="F546" s="41">
        <v>0</v>
      </c>
      <c r="G546" s="41">
        <v>0</v>
      </c>
      <c r="H546" s="41">
        <v>0</v>
      </c>
      <c r="I546" s="41">
        <v>1</v>
      </c>
      <c r="J546" s="41">
        <v>1</v>
      </c>
    </row>
    <row r="547" spans="1:10" s="38" customFormat="1" ht="52.8">
      <c r="A547" s="41" t="s">
        <v>7194</v>
      </c>
      <c r="B547" s="41" t="s">
        <v>7195</v>
      </c>
      <c r="C547" s="41">
        <v>42089023</v>
      </c>
      <c r="D547" s="41" t="s">
        <v>987</v>
      </c>
      <c r="E547" s="41" t="s">
        <v>7196</v>
      </c>
      <c r="F547" s="41">
        <v>0</v>
      </c>
      <c r="G547" s="41">
        <v>0</v>
      </c>
      <c r="H547" s="41">
        <v>0</v>
      </c>
      <c r="I547" s="41">
        <v>1</v>
      </c>
      <c r="J547" s="41">
        <v>1</v>
      </c>
    </row>
    <row r="548" spans="1:10" s="38" customFormat="1" ht="79.2">
      <c r="A548" s="41" t="s">
        <v>7202</v>
      </c>
      <c r="B548" s="41" t="s">
        <v>7203</v>
      </c>
      <c r="C548" s="41">
        <v>3068582</v>
      </c>
      <c r="D548" s="41" t="s">
        <v>987</v>
      </c>
      <c r="E548" s="41" t="s">
        <v>1009</v>
      </c>
      <c r="F548" s="41">
        <v>0</v>
      </c>
      <c r="G548" s="41">
        <v>1</v>
      </c>
      <c r="H548" s="41">
        <v>1</v>
      </c>
      <c r="I548" s="41">
        <v>1</v>
      </c>
      <c r="J548" s="41">
        <v>1</v>
      </c>
    </row>
    <row r="549" spans="1:10" s="38" customFormat="1" ht="79.2">
      <c r="A549" s="41" t="s">
        <v>7225</v>
      </c>
      <c r="B549" s="41" t="s">
        <v>7177</v>
      </c>
      <c r="C549" s="41">
        <v>33982673</v>
      </c>
      <c r="D549" s="41" t="s">
        <v>987</v>
      </c>
      <c r="E549" s="41" t="s">
        <v>1012</v>
      </c>
      <c r="F549" s="41">
        <v>0</v>
      </c>
      <c r="G549" s="41">
        <v>1</v>
      </c>
      <c r="H549" s="41">
        <v>1</v>
      </c>
      <c r="I549" s="41">
        <v>1</v>
      </c>
      <c r="J549" s="41">
        <v>1</v>
      </c>
    </row>
    <row r="550" spans="1:10" s="38" customFormat="1" ht="79.2">
      <c r="A550" s="41" t="s">
        <v>7226</v>
      </c>
      <c r="B550" s="41" t="s">
        <v>7227</v>
      </c>
      <c r="C550" s="41">
        <v>33982708</v>
      </c>
      <c r="D550" s="41" t="s">
        <v>987</v>
      </c>
      <c r="E550" s="41" t="s">
        <v>1015</v>
      </c>
      <c r="F550" s="41">
        <v>1</v>
      </c>
      <c r="G550" s="41">
        <v>1</v>
      </c>
      <c r="H550" s="41">
        <v>1</v>
      </c>
      <c r="I550" s="41">
        <v>1</v>
      </c>
      <c r="J550" s="41">
        <v>1</v>
      </c>
    </row>
    <row r="551" spans="1:10" s="38" customFormat="1" ht="92.4">
      <c r="A551" s="41" t="s">
        <v>7240</v>
      </c>
      <c r="B551" s="41" t="s">
        <v>7241</v>
      </c>
      <c r="C551" s="41">
        <v>38645384</v>
      </c>
      <c r="D551" s="41" t="s">
        <v>987</v>
      </c>
      <c r="E551" s="41" t="s">
        <v>1018</v>
      </c>
      <c r="F551" s="41">
        <v>0</v>
      </c>
      <c r="G551" s="41">
        <v>1</v>
      </c>
      <c r="H551" s="41">
        <v>1</v>
      </c>
      <c r="I551" s="41">
        <v>1</v>
      </c>
      <c r="J551" s="41">
        <v>1</v>
      </c>
    </row>
    <row r="552" spans="1:10" s="38" customFormat="1" ht="66">
      <c r="A552" s="41" t="s">
        <v>7244</v>
      </c>
      <c r="B552" s="41" t="s">
        <v>7245</v>
      </c>
      <c r="C552" s="41">
        <v>38440010</v>
      </c>
      <c r="D552" s="41" t="s">
        <v>987</v>
      </c>
      <c r="E552" s="41" t="s">
        <v>1022</v>
      </c>
      <c r="F552" s="41">
        <v>1</v>
      </c>
      <c r="G552" s="41">
        <v>1</v>
      </c>
      <c r="H552" s="41">
        <v>1</v>
      </c>
      <c r="I552" s="41">
        <v>1</v>
      </c>
      <c r="J552" s="41">
        <v>1</v>
      </c>
    </row>
    <row r="553" spans="1:10" s="38" customFormat="1" ht="66">
      <c r="A553" s="41" t="s">
        <v>7266</v>
      </c>
      <c r="B553" s="41" t="s">
        <v>7267</v>
      </c>
      <c r="C553" s="41">
        <v>42332480</v>
      </c>
      <c r="D553" s="41" t="s">
        <v>1025</v>
      </c>
      <c r="E553" s="41" t="s">
        <v>1027</v>
      </c>
      <c r="F553" s="41">
        <v>0</v>
      </c>
      <c r="G553" s="41">
        <v>1</v>
      </c>
      <c r="H553" s="41">
        <v>1</v>
      </c>
      <c r="I553" s="41">
        <v>1</v>
      </c>
      <c r="J553" s="41">
        <v>1</v>
      </c>
    </row>
    <row r="554" spans="1:10" s="38" customFormat="1" ht="52.8">
      <c r="A554" s="41" t="s">
        <v>7279</v>
      </c>
      <c r="B554" s="41" t="s">
        <v>7280</v>
      </c>
      <c r="C554" s="41">
        <v>39034372</v>
      </c>
      <c r="D554" s="41" t="s">
        <v>1025</v>
      </c>
      <c r="E554" s="41" t="s">
        <v>1031</v>
      </c>
      <c r="F554" s="41">
        <v>0</v>
      </c>
      <c r="G554" s="41">
        <v>1</v>
      </c>
      <c r="H554" s="41">
        <v>1</v>
      </c>
      <c r="I554" s="41">
        <v>1</v>
      </c>
      <c r="J554" s="41">
        <v>1</v>
      </c>
    </row>
    <row r="555" spans="1:10" s="38" customFormat="1" ht="79.2">
      <c r="A555" s="41" t="s">
        <v>7283</v>
      </c>
      <c r="B555" s="41" t="s">
        <v>7284</v>
      </c>
      <c r="C555" s="41">
        <v>2007503</v>
      </c>
      <c r="D555" s="41" t="s">
        <v>1025</v>
      </c>
      <c r="E555" s="41" t="s">
        <v>7287</v>
      </c>
      <c r="F555" s="41">
        <v>0</v>
      </c>
      <c r="G555" s="41">
        <v>0</v>
      </c>
      <c r="H555" s="41">
        <v>0</v>
      </c>
      <c r="I555" s="41">
        <v>0</v>
      </c>
      <c r="J555" s="41">
        <v>1</v>
      </c>
    </row>
    <row r="556" spans="1:10" s="38" customFormat="1" ht="66">
      <c r="A556" s="41" t="s">
        <v>7301</v>
      </c>
      <c r="B556" s="41" t="s">
        <v>7302</v>
      </c>
      <c r="C556" s="41">
        <v>40898533</v>
      </c>
      <c r="D556" s="41" t="s">
        <v>1025</v>
      </c>
      <c r="E556" s="41" t="s">
        <v>7305</v>
      </c>
      <c r="F556" s="41">
        <v>0</v>
      </c>
      <c r="G556" s="41">
        <v>0</v>
      </c>
      <c r="H556" s="41">
        <v>1</v>
      </c>
      <c r="I556" s="41">
        <v>1</v>
      </c>
      <c r="J556" s="41">
        <v>1</v>
      </c>
    </row>
    <row r="557" spans="1:10" s="38" customFormat="1" ht="52.8">
      <c r="A557" s="41" t="s">
        <v>7341</v>
      </c>
      <c r="B557" s="41" t="s">
        <v>7342</v>
      </c>
      <c r="C557" s="41">
        <v>1110854</v>
      </c>
      <c r="D557" s="41" t="s">
        <v>1025</v>
      </c>
      <c r="E557" s="41" t="s">
        <v>1035</v>
      </c>
      <c r="F557" s="41">
        <v>1</v>
      </c>
      <c r="G557" s="41">
        <v>1</v>
      </c>
      <c r="H557" s="41">
        <v>1</v>
      </c>
      <c r="I557" s="41">
        <v>1</v>
      </c>
      <c r="J557" s="41">
        <v>1</v>
      </c>
    </row>
    <row r="558" spans="1:10" s="38" customFormat="1" ht="79.2">
      <c r="A558" s="41" t="s">
        <v>7344</v>
      </c>
      <c r="B558" s="41" t="s">
        <v>7337</v>
      </c>
      <c r="C558" s="41">
        <v>2007532</v>
      </c>
      <c r="D558" s="41" t="s">
        <v>1025</v>
      </c>
      <c r="E558" s="41" t="s">
        <v>7340</v>
      </c>
      <c r="F558" s="41">
        <v>0</v>
      </c>
      <c r="G558" s="41">
        <v>0</v>
      </c>
      <c r="H558" s="41">
        <v>1</v>
      </c>
      <c r="I558" s="41">
        <v>1</v>
      </c>
      <c r="J558" s="41">
        <v>1</v>
      </c>
    </row>
    <row r="559" spans="1:10" s="38" customFormat="1" ht="92.4">
      <c r="A559" s="41" t="s">
        <v>7352</v>
      </c>
      <c r="B559" s="41" t="s">
        <v>7353</v>
      </c>
      <c r="C559" s="41">
        <v>38602639</v>
      </c>
      <c r="D559" s="41" t="s">
        <v>1025</v>
      </c>
      <c r="E559" s="41" t="s">
        <v>1039</v>
      </c>
      <c r="F559" s="41">
        <v>0</v>
      </c>
      <c r="G559" s="41">
        <v>1</v>
      </c>
      <c r="H559" s="41">
        <v>1</v>
      </c>
      <c r="I559" s="41">
        <v>1</v>
      </c>
      <c r="J559" s="41">
        <v>1</v>
      </c>
    </row>
    <row r="560" spans="1:10" s="38" customFormat="1" ht="52.8">
      <c r="A560" s="41" t="s">
        <v>7356</v>
      </c>
      <c r="B560" s="41" t="s">
        <v>7357</v>
      </c>
      <c r="C560" s="41">
        <v>40992732</v>
      </c>
      <c r="D560" s="41" t="s">
        <v>1025</v>
      </c>
      <c r="E560" s="41" t="s">
        <v>1043</v>
      </c>
      <c r="F560" s="41">
        <v>0</v>
      </c>
      <c r="G560" s="41">
        <v>1</v>
      </c>
      <c r="H560" s="41">
        <v>1</v>
      </c>
      <c r="I560" s="41">
        <v>1</v>
      </c>
      <c r="J560" s="41">
        <v>1</v>
      </c>
    </row>
    <row r="561" spans="1:10" s="38" customFormat="1" ht="92.4">
      <c r="A561" s="41" t="s">
        <v>7369</v>
      </c>
      <c r="B561" s="41" t="s">
        <v>7370</v>
      </c>
      <c r="C561" s="41">
        <v>38661783</v>
      </c>
      <c r="D561" s="41" t="s">
        <v>1025</v>
      </c>
      <c r="E561" s="41" t="s">
        <v>7373</v>
      </c>
      <c r="F561" s="41">
        <v>0</v>
      </c>
      <c r="G561" s="41">
        <v>0</v>
      </c>
      <c r="H561" s="41">
        <v>0</v>
      </c>
      <c r="I561" s="41">
        <v>1</v>
      </c>
      <c r="J561" s="41">
        <v>1</v>
      </c>
    </row>
    <row r="562" spans="1:10" s="38" customFormat="1" ht="66">
      <c r="A562" s="41" t="s">
        <v>7384</v>
      </c>
      <c r="B562" s="41" t="s">
        <v>7385</v>
      </c>
      <c r="C562" s="41">
        <v>2007555</v>
      </c>
      <c r="D562" s="41" t="s">
        <v>1025</v>
      </c>
      <c r="E562" s="41" t="s">
        <v>1046</v>
      </c>
      <c r="F562" s="41">
        <v>0</v>
      </c>
      <c r="G562" s="41">
        <v>1</v>
      </c>
      <c r="H562" s="41">
        <v>1</v>
      </c>
      <c r="I562" s="41">
        <v>1</v>
      </c>
      <c r="J562" s="41">
        <v>1</v>
      </c>
    </row>
    <row r="563" spans="1:10" s="38" customFormat="1" ht="66">
      <c r="A563" s="41" t="s">
        <v>7387</v>
      </c>
      <c r="B563" s="41" t="s">
        <v>7388</v>
      </c>
      <c r="C563" s="41">
        <v>38019903</v>
      </c>
      <c r="D563" s="41" t="s">
        <v>1025</v>
      </c>
      <c r="E563" s="41" t="s">
        <v>1050</v>
      </c>
      <c r="F563" s="41">
        <v>0</v>
      </c>
      <c r="G563" s="41">
        <v>1</v>
      </c>
      <c r="H563" s="41">
        <v>1</v>
      </c>
      <c r="I563" s="41">
        <v>1</v>
      </c>
      <c r="J563" s="41">
        <v>1</v>
      </c>
    </row>
    <row r="564" spans="1:10" s="38" customFormat="1" ht="105.6">
      <c r="A564" s="41" t="s">
        <v>7391</v>
      </c>
      <c r="B564" s="41" t="s">
        <v>7392</v>
      </c>
      <c r="C564" s="41">
        <v>41075533</v>
      </c>
      <c r="D564" s="41" t="s">
        <v>1025</v>
      </c>
      <c r="E564" s="41" t="s">
        <v>7394</v>
      </c>
      <c r="F564" s="41">
        <v>0</v>
      </c>
      <c r="G564" s="41">
        <v>0</v>
      </c>
      <c r="H564" s="41">
        <v>0</v>
      </c>
      <c r="I564" s="41">
        <v>0</v>
      </c>
      <c r="J564" s="41">
        <v>1</v>
      </c>
    </row>
    <row r="565" spans="1:10" s="38" customFormat="1" ht="79.2">
      <c r="A565" s="41" t="s">
        <v>7398</v>
      </c>
      <c r="B565" s="41" t="s">
        <v>7399</v>
      </c>
      <c r="C565" s="41">
        <v>40980271</v>
      </c>
      <c r="D565" s="41" t="s">
        <v>1025</v>
      </c>
      <c r="E565" s="41" t="s">
        <v>1054</v>
      </c>
      <c r="F565" s="41">
        <v>1</v>
      </c>
      <c r="G565" s="41">
        <v>1</v>
      </c>
      <c r="H565" s="41">
        <v>1</v>
      </c>
      <c r="I565" s="41">
        <v>1</v>
      </c>
      <c r="J565" s="41">
        <v>2</v>
      </c>
    </row>
    <row r="566" spans="1:10" s="38" customFormat="1" ht="66">
      <c r="A566" s="41" t="s">
        <v>7412</v>
      </c>
      <c r="B566" s="41" t="s">
        <v>7413</v>
      </c>
      <c r="C566" s="41">
        <v>40210861</v>
      </c>
      <c r="D566" s="41" t="s">
        <v>1025</v>
      </c>
      <c r="E566" s="41" t="s">
        <v>1058</v>
      </c>
      <c r="F566" s="41">
        <v>0</v>
      </c>
      <c r="G566" s="41">
        <v>1</v>
      </c>
      <c r="H566" s="41">
        <v>1</v>
      </c>
      <c r="I566" s="41">
        <v>1</v>
      </c>
      <c r="J566" s="41">
        <v>1</v>
      </c>
    </row>
    <row r="567" spans="1:10" s="38" customFormat="1" ht="79.2">
      <c r="A567" s="41" t="s">
        <v>7414</v>
      </c>
      <c r="B567" s="41" t="s">
        <v>7415</v>
      </c>
      <c r="C567" s="41">
        <v>39045101</v>
      </c>
      <c r="D567" s="41" t="s">
        <v>1025</v>
      </c>
      <c r="E567" s="41" t="s">
        <v>1062</v>
      </c>
      <c r="F567" s="41">
        <v>1</v>
      </c>
      <c r="G567" s="41">
        <v>1</v>
      </c>
      <c r="H567" s="41">
        <v>1</v>
      </c>
      <c r="I567" s="41">
        <v>1</v>
      </c>
      <c r="J567" s="41">
        <v>1</v>
      </c>
    </row>
    <row r="568" spans="1:10" s="38" customFormat="1" ht="66">
      <c r="A568" s="41" t="s">
        <v>7425</v>
      </c>
      <c r="B568" s="41" t="s">
        <v>7426</v>
      </c>
      <c r="C568" s="41">
        <v>1981483</v>
      </c>
      <c r="D568" s="41" t="s">
        <v>1025</v>
      </c>
      <c r="E568" s="41" t="s">
        <v>7429</v>
      </c>
      <c r="F568" s="41">
        <v>0</v>
      </c>
      <c r="G568" s="41">
        <v>0</v>
      </c>
      <c r="H568" s="41">
        <v>0</v>
      </c>
      <c r="I568" s="41">
        <v>0</v>
      </c>
      <c r="J568" s="41">
        <v>1</v>
      </c>
    </row>
    <row r="569" spans="1:10" s="38" customFormat="1" ht="79.2">
      <c r="A569" s="41" t="s">
        <v>7430</v>
      </c>
      <c r="B569" s="41" t="s">
        <v>7431</v>
      </c>
      <c r="C569" s="41">
        <v>42124853</v>
      </c>
      <c r="D569" s="41" t="s">
        <v>1025</v>
      </c>
      <c r="E569" s="41" t="s">
        <v>7433</v>
      </c>
      <c r="F569" s="41">
        <v>0</v>
      </c>
      <c r="G569" s="41">
        <v>0</v>
      </c>
      <c r="H569" s="41">
        <v>1</v>
      </c>
      <c r="I569" s="41">
        <v>1</v>
      </c>
      <c r="J569" s="41">
        <v>0</v>
      </c>
    </row>
    <row r="570" spans="1:10" s="38" customFormat="1" ht="66">
      <c r="A570" s="41" t="s">
        <v>7447</v>
      </c>
      <c r="B570" s="41" t="s">
        <v>7448</v>
      </c>
      <c r="C570" s="41">
        <v>42204729</v>
      </c>
      <c r="D570" s="41" t="s">
        <v>1025</v>
      </c>
      <c r="E570" s="41" t="s">
        <v>1066</v>
      </c>
      <c r="F570" s="41">
        <v>1</v>
      </c>
      <c r="G570" s="41">
        <v>1</v>
      </c>
      <c r="H570" s="41">
        <v>1</v>
      </c>
      <c r="I570" s="41">
        <v>1</v>
      </c>
      <c r="J570" s="41">
        <v>1</v>
      </c>
    </row>
    <row r="571" spans="1:10" s="38" customFormat="1" ht="79.2">
      <c r="A571" s="41" t="s">
        <v>7449</v>
      </c>
      <c r="B571" s="41" t="s">
        <v>7450</v>
      </c>
      <c r="C571" s="41">
        <v>2000398</v>
      </c>
      <c r="D571" s="41" t="s">
        <v>1025</v>
      </c>
      <c r="E571" s="41" t="s">
        <v>7451</v>
      </c>
      <c r="F571" s="41">
        <v>0</v>
      </c>
      <c r="G571" s="41">
        <v>0</v>
      </c>
      <c r="H571" s="41">
        <v>0</v>
      </c>
      <c r="I571" s="41">
        <v>0</v>
      </c>
      <c r="J571" s="41">
        <v>1</v>
      </c>
    </row>
    <row r="572" spans="1:10" s="38" customFormat="1" ht="66">
      <c r="A572" s="41" t="s">
        <v>7452</v>
      </c>
      <c r="B572" s="41" t="s">
        <v>7453</v>
      </c>
      <c r="C572" s="41">
        <v>3083133</v>
      </c>
      <c r="D572" s="41" t="s">
        <v>1025</v>
      </c>
      <c r="E572" s="41" t="s">
        <v>1069</v>
      </c>
      <c r="F572" s="41">
        <v>1</v>
      </c>
      <c r="G572" s="41">
        <v>1</v>
      </c>
      <c r="H572" s="41">
        <v>1</v>
      </c>
      <c r="I572" s="41">
        <v>1</v>
      </c>
      <c r="J572" s="41">
        <v>1</v>
      </c>
    </row>
    <row r="573" spans="1:10" s="38" customFormat="1" ht="79.2">
      <c r="A573" s="41" t="s">
        <v>7493</v>
      </c>
      <c r="B573" s="41" t="s">
        <v>7494</v>
      </c>
      <c r="C573" s="41">
        <v>3083340</v>
      </c>
      <c r="D573" s="41" t="s">
        <v>1025</v>
      </c>
      <c r="E573" s="41" t="s">
        <v>1072</v>
      </c>
      <c r="F573" s="41">
        <v>2</v>
      </c>
      <c r="G573" s="41">
        <v>2</v>
      </c>
      <c r="H573" s="41">
        <v>2</v>
      </c>
      <c r="I573" s="41">
        <v>2</v>
      </c>
      <c r="J573" s="41">
        <v>2</v>
      </c>
    </row>
    <row r="574" spans="1:10" s="38" customFormat="1" ht="66">
      <c r="A574" s="41" t="s">
        <v>7499</v>
      </c>
      <c r="B574" s="41" t="s">
        <v>7461</v>
      </c>
      <c r="C574" s="41">
        <v>1981498</v>
      </c>
      <c r="D574" s="41" t="s">
        <v>1025</v>
      </c>
      <c r="E574" s="41" t="s">
        <v>1075</v>
      </c>
      <c r="F574" s="41">
        <v>1</v>
      </c>
      <c r="G574" s="41">
        <v>1</v>
      </c>
      <c r="H574" s="41">
        <v>1</v>
      </c>
      <c r="I574" s="41">
        <v>1</v>
      </c>
      <c r="J574" s="41">
        <v>1</v>
      </c>
    </row>
    <row r="575" spans="1:10" s="38" customFormat="1" ht="79.2">
      <c r="A575" s="41" t="s">
        <v>7522</v>
      </c>
      <c r="B575" s="41" t="s">
        <v>7523</v>
      </c>
      <c r="C575" s="41">
        <v>42088653</v>
      </c>
      <c r="D575" s="41" t="s">
        <v>1025</v>
      </c>
      <c r="E575" s="41" t="s">
        <v>1078</v>
      </c>
      <c r="F575" s="41">
        <v>0</v>
      </c>
      <c r="G575" s="41">
        <v>1</v>
      </c>
      <c r="H575" s="41">
        <v>1</v>
      </c>
      <c r="I575" s="41">
        <v>1</v>
      </c>
      <c r="J575" s="41">
        <v>1</v>
      </c>
    </row>
    <row r="576" spans="1:10" s="38" customFormat="1" ht="92.4">
      <c r="A576" s="41" t="s">
        <v>7530</v>
      </c>
      <c r="B576" s="41" t="s">
        <v>7531</v>
      </c>
      <c r="C576" s="41">
        <v>38637368</v>
      </c>
      <c r="D576" s="41" t="s">
        <v>1025</v>
      </c>
      <c r="E576" s="41" t="s">
        <v>7534</v>
      </c>
      <c r="F576" s="41">
        <v>0</v>
      </c>
      <c r="G576" s="41">
        <v>0</v>
      </c>
      <c r="H576" s="41">
        <v>0</v>
      </c>
      <c r="I576" s="41">
        <v>1</v>
      </c>
      <c r="J576" s="41">
        <v>1</v>
      </c>
    </row>
    <row r="577" spans="1:10" s="38" customFormat="1" ht="79.2">
      <c r="A577" s="41" t="s">
        <v>7542</v>
      </c>
      <c r="B577" s="41" t="s">
        <v>7543</v>
      </c>
      <c r="C577" s="41">
        <v>42264820</v>
      </c>
      <c r="D577" s="41" t="s">
        <v>1025</v>
      </c>
      <c r="E577" s="41" t="s">
        <v>1082</v>
      </c>
      <c r="F577" s="41">
        <v>1</v>
      </c>
      <c r="G577" s="41">
        <v>1</v>
      </c>
      <c r="H577" s="41">
        <v>1</v>
      </c>
      <c r="I577" s="41">
        <v>1</v>
      </c>
      <c r="J577" s="41">
        <v>1</v>
      </c>
    </row>
    <row r="578" spans="1:10" s="38" customFormat="1" ht="66">
      <c r="A578" s="41" t="s">
        <v>7548</v>
      </c>
      <c r="B578" s="41" t="s">
        <v>7549</v>
      </c>
      <c r="C578" s="41">
        <v>1981520</v>
      </c>
      <c r="D578" s="41" t="s">
        <v>1025</v>
      </c>
      <c r="E578" s="41" t="s">
        <v>1085</v>
      </c>
      <c r="F578" s="41">
        <v>0</v>
      </c>
      <c r="G578" s="41">
        <v>0</v>
      </c>
      <c r="H578" s="41">
        <v>1</v>
      </c>
      <c r="I578" s="41">
        <v>1</v>
      </c>
      <c r="J578" s="41">
        <v>1</v>
      </c>
    </row>
    <row r="579" spans="1:10" s="38" customFormat="1" ht="66">
      <c r="A579" s="41" t="s">
        <v>7554</v>
      </c>
      <c r="B579" s="41" t="s">
        <v>7555</v>
      </c>
      <c r="C579" s="41">
        <v>38447215</v>
      </c>
      <c r="D579" s="41" t="s">
        <v>1088</v>
      </c>
      <c r="E579" s="41" t="s">
        <v>1089</v>
      </c>
      <c r="F579" s="41">
        <v>1</v>
      </c>
      <c r="G579" s="41">
        <v>2</v>
      </c>
      <c r="H579" s="41">
        <v>2</v>
      </c>
      <c r="I579" s="41">
        <v>2</v>
      </c>
      <c r="J579" s="41">
        <v>2</v>
      </c>
    </row>
    <row r="580" spans="1:10" s="38" customFormat="1" ht="66">
      <c r="A580" s="41" t="s">
        <v>7556</v>
      </c>
      <c r="B580" s="41" t="s">
        <v>7557</v>
      </c>
      <c r="C580" s="41">
        <v>2000435</v>
      </c>
      <c r="D580" s="41" t="s">
        <v>1088</v>
      </c>
      <c r="E580" s="41" t="s">
        <v>7558</v>
      </c>
      <c r="F580" s="41">
        <v>0</v>
      </c>
      <c r="G580" s="41">
        <v>0</v>
      </c>
      <c r="H580" s="41">
        <v>0</v>
      </c>
      <c r="I580" s="41">
        <v>2</v>
      </c>
      <c r="J580" s="41">
        <v>2</v>
      </c>
    </row>
    <row r="581" spans="1:10" s="38" customFormat="1" ht="66">
      <c r="A581" s="41" t="s">
        <v>7567</v>
      </c>
      <c r="B581" s="41" t="s">
        <v>7568</v>
      </c>
      <c r="C581" s="41">
        <v>2000493</v>
      </c>
      <c r="D581" s="41" t="s">
        <v>1088</v>
      </c>
      <c r="E581" s="41" t="s">
        <v>7569</v>
      </c>
      <c r="F581" s="41">
        <v>0</v>
      </c>
      <c r="G581" s="41">
        <v>0</v>
      </c>
      <c r="H581" s="41">
        <v>0</v>
      </c>
      <c r="I581" s="41">
        <v>1</v>
      </c>
      <c r="J581" s="41">
        <v>1</v>
      </c>
    </row>
    <row r="582" spans="1:10" s="38" customFormat="1" ht="66">
      <c r="A582" s="41" t="s">
        <v>7574</v>
      </c>
      <c r="B582" s="41" t="s">
        <v>7575</v>
      </c>
      <c r="C582" s="41">
        <v>38232032</v>
      </c>
      <c r="D582" s="41" t="s">
        <v>1088</v>
      </c>
      <c r="E582" s="41" t="s">
        <v>1093</v>
      </c>
      <c r="F582" s="41">
        <v>1</v>
      </c>
      <c r="G582" s="41">
        <v>2</v>
      </c>
      <c r="H582" s="41">
        <v>2</v>
      </c>
      <c r="I582" s="41">
        <v>2</v>
      </c>
      <c r="J582" s="41">
        <v>2</v>
      </c>
    </row>
    <row r="583" spans="1:10" s="38" customFormat="1" ht="66">
      <c r="A583" s="41" t="s">
        <v>7580</v>
      </c>
      <c r="B583" s="41" t="s">
        <v>7581</v>
      </c>
      <c r="C583" s="41">
        <v>38509208</v>
      </c>
      <c r="D583" s="41" t="s">
        <v>1088</v>
      </c>
      <c r="E583" s="41" t="s">
        <v>1097</v>
      </c>
      <c r="F583" s="41">
        <v>1</v>
      </c>
      <c r="G583" s="41">
        <v>2</v>
      </c>
      <c r="H583" s="41">
        <v>2</v>
      </c>
      <c r="I583" s="41">
        <v>2</v>
      </c>
      <c r="J583" s="41">
        <v>2</v>
      </c>
    </row>
    <row r="584" spans="1:10" s="38" customFormat="1" ht="118.8">
      <c r="A584" s="41" t="s">
        <v>7585</v>
      </c>
      <c r="B584" s="41" t="s">
        <v>7586</v>
      </c>
      <c r="C584" s="41">
        <v>42050407</v>
      </c>
      <c r="D584" s="41" t="s">
        <v>1088</v>
      </c>
      <c r="E584" s="41" t="s">
        <v>7588</v>
      </c>
      <c r="F584" s="41">
        <v>0</v>
      </c>
      <c r="G584" s="41">
        <v>0</v>
      </c>
      <c r="H584" s="41">
        <v>0</v>
      </c>
      <c r="I584" s="41">
        <v>1</v>
      </c>
      <c r="J584" s="41">
        <v>1</v>
      </c>
    </row>
    <row r="585" spans="1:10" s="38" customFormat="1" ht="79.2">
      <c r="A585" s="41" t="s">
        <v>7599</v>
      </c>
      <c r="B585" s="41" t="s">
        <v>7600</v>
      </c>
      <c r="C585" s="41">
        <v>38194961</v>
      </c>
      <c r="D585" s="41" t="s">
        <v>1088</v>
      </c>
      <c r="E585" s="41" t="s">
        <v>7604</v>
      </c>
      <c r="F585" s="41">
        <v>1</v>
      </c>
      <c r="G585" s="41">
        <v>1</v>
      </c>
      <c r="H585" s="41">
        <v>1</v>
      </c>
      <c r="I585" s="41">
        <v>1</v>
      </c>
      <c r="J585" s="41">
        <v>1</v>
      </c>
    </row>
    <row r="586" spans="1:10" s="38" customFormat="1" ht="79.2">
      <c r="A586" s="41" t="s">
        <v>7605</v>
      </c>
      <c r="B586" s="41" t="s">
        <v>7606</v>
      </c>
      <c r="C586" s="41">
        <v>2000582</v>
      </c>
      <c r="D586" s="41" t="s">
        <v>1088</v>
      </c>
      <c r="E586" s="41" t="s">
        <v>7609</v>
      </c>
      <c r="F586" s="41">
        <v>0</v>
      </c>
      <c r="G586" s="41">
        <v>0</v>
      </c>
      <c r="H586" s="41">
        <v>0</v>
      </c>
      <c r="I586" s="41">
        <v>1</v>
      </c>
      <c r="J586" s="41">
        <v>1</v>
      </c>
    </row>
    <row r="587" spans="1:10" s="38" customFormat="1" ht="79.2">
      <c r="A587" s="41" t="s">
        <v>7618</v>
      </c>
      <c r="B587" s="41" t="s">
        <v>7619</v>
      </c>
      <c r="C587" s="41">
        <v>2000659</v>
      </c>
      <c r="D587" s="41" t="s">
        <v>1088</v>
      </c>
      <c r="E587" s="41" t="s">
        <v>7622</v>
      </c>
      <c r="F587" s="41">
        <v>0</v>
      </c>
      <c r="G587" s="41">
        <v>0</v>
      </c>
      <c r="H587" s="41">
        <v>1</v>
      </c>
      <c r="I587" s="41">
        <v>1</v>
      </c>
      <c r="J587" s="41">
        <v>1</v>
      </c>
    </row>
    <row r="588" spans="1:10" s="38" customFormat="1" ht="79.2">
      <c r="A588" s="41" t="s">
        <v>7625</v>
      </c>
      <c r="B588" s="41" t="s">
        <v>7626</v>
      </c>
      <c r="C588" s="41">
        <v>38044086</v>
      </c>
      <c r="D588" s="41" t="s">
        <v>1088</v>
      </c>
      <c r="E588" s="41" t="s">
        <v>1101</v>
      </c>
      <c r="F588" s="41">
        <v>1</v>
      </c>
      <c r="G588" s="41">
        <v>1</v>
      </c>
      <c r="H588" s="41">
        <v>1</v>
      </c>
      <c r="I588" s="41">
        <v>1</v>
      </c>
      <c r="J588" s="41">
        <v>1</v>
      </c>
    </row>
    <row r="589" spans="1:10" s="38" customFormat="1" ht="66">
      <c r="A589" s="41" t="s">
        <v>7629</v>
      </c>
      <c r="B589" s="41" t="s">
        <v>7630</v>
      </c>
      <c r="C589" s="41">
        <v>39511438</v>
      </c>
      <c r="D589" s="41" t="s">
        <v>1088</v>
      </c>
      <c r="E589" s="41" t="s">
        <v>7633</v>
      </c>
      <c r="F589" s="41">
        <v>1</v>
      </c>
      <c r="G589" s="41">
        <v>2</v>
      </c>
      <c r="H589" s="41">
        <v>2</v>
      </c>
      <c r="I589" s="41">
        <v>2</v>
      </c>
      <c r="J589" s="41">
        <v>2</v>
      </c>
    </row>
    <row r="590" spans="1:10" s="38" customFormat="1" ht="66">
      <c r="A590" s="41" t="s">
        <v>7634</v>
      </c>
      <c r="B590" s="41" t="s">
        <v>7635</v>
      </c>
      <c r="C590" s="41">
        <v>2000702</v>
      </c>
      <c r="D590" s="41" t="s">
        <v>1088</v>
      </c>
      <c r="E590" s="41" t="s">
        <v>7633</v>
      </c>
      <c r="F590" s="41">
        <v>0</v>
      </c>
      <c r="G590" s="41">
        <v>0</v>
      </c>
      <c r="H590" s="41">
        <v>0</v>
      </c>
      <c r="I590" s="41">
        <v>1</v>
      </c>
      <c r="J590" s="41">
        <v>1</v>
      </c>
    </row>
    <row r="591" spans="1:10" s="38" customFormat="1" ht="79.2">
      <c r="A591" s="41" t="s">
        <v>7637</v>
      </c>
      <c r="B591" s="41" t="s">
        <v>7638</v>
      </c>
      <c r="C591" s="41">
        <v>39153580</v>
      </c>
      <c r="D591" s="41" t="s">
        <v>1088</v>
      </c>
      <c r="E591" s="41" t="s">
        <v>7642</v>
      </c>
      <c r="F591" s="41">
        <v>0</v>
      </c>
      <c r="G591" s="41">
        <v>0</v>
      </c>
      <c r="H591" s="41">
        <v>0</v>
      </c>
      <c r="I591" s="41">
        <v>1</v>
      </c>
      <c r="J591" s="41">
        <v>1</v>
      </c>
    </row>
    <row r="592" spans="1:10" s="38" customFormat="1" ht="79.2">
      <c r="A592" s="41" t="s">
        <v>7660</v>
      </c>
      <c r="B592" s="41" t="s">
        <v>7661</v>
      </c>
      <c r="C592" s="41">
        <v>2000792</v>
      </c>
      <c r="D592" s="41" t="s">
        <v>1088</v>
      </c>
      <c r="E592" s="41" t="s">
        <v>7665</v>
      </c>
      <c r="F592" s="41">
        <v>0</v>
      </c>
      <c r="G592" s="41">
        <v>0</v>
      </c>
      <c r="H592" s="41">
        <v>0</v>
      </c>
      <c r="I592" s="41">
        <v>1</v>
      </c>
      <c r="J592" s="41">
        <v>1</v>
      </c>
    </row>
    <row r="593" spans="1:10" s="38" customFormat="1" ht="79.2">
      <c r="A593" s="41" t="s">
        <v>7677</v>
      </c>
      <c r="B593" s="41" t="s">
        <v>7678</v>
      </c>
      <c r="C593" s="41">
        <v>38440115</v>
      </c>
      <c r="D593" s="41" t="s">
        <v>1088</v>
      </c>
      <c r="E593" s="41" t="s">
        <v>1104</v>
      </c>
      <c r="F593" s="41">
        <v>1</v>
      </c>
      <c r="G593" s="41">
        <v>2</v>
      </c>
      <c r="H593" s="41">
        <v>2</v>
      </c>
      <c r="I593" s="41">
        <v>2</v>
      </c>
      <c r="J593" s="41">
        <v>2</v>
      </c>
    </row>
    <row r="594" spans="1:10" s="38" customFormat="1" ht="79.2">
      <c r="A594" s="41" t="s">
        <v>7683</v>
      </c>
      <c r="B594" s="41" t="s">
        <v>7684</v>
      </c>
      <c r="C594" s="41">
        <v>41935832</v>
      </c>
      <c r="D594" s="41" t="s">
        <v>1088</v>
      </c>
      <c r="E594" s="41" t="s">
        <v>7688</v>
      </c>
      <c r="F594" s="41">
        <v>0</v>
      </c>
      <c r="G594" s="41">
        <v>1</v>
      </c>
      <c r="H594" s="41">
        <v>1</v>
      </c>
      <c r="I594" s="41">
        <v>2</v>
      </c>
      <c r="J594" s="41">
        <v>2</v>
      </c>
    </row>
    <row r="595" spans="1:10" s="38" customFormat="1" ht="66">
      <c r="A595" s="41" t="s">
        <v>7689</v>
      </c>
      <c r="B595" s="41" t="s">
        <v>7690</v>
      </c>
      <c r="C595" s="41">
        <v>2000903</v>
      </c>
      <c r="D595" s="41" t="s">
        <v>1088</v>
      </c>
      <c r="E595" s="41" t="s">
        <v>7693</v>
      </c>
      <c r="F595" s="41">
        <v>0</v>
      </c>
      <c r="G595" s="41">
        <v>0</v>
      </c>
      <c r="H595" s="41">
        <v>0</v>
      </c>
      <c r="I595" s="41">
        <v>1</v>
      </c>
      <c r="J595" s="41">
        <v>1</v>
      </c>
    </row>
    <row r="596" spans="1:10" s="38" customFormat="1" ht="92.4">
      <c r="A596" s="41" t="s">
        <v>7709</v>
      </c>
      <c r="B596" s="41" t="s">
        <v>7710</v>
      </c>
      <c r="C596" s="41">
        <v>42588046</v>
      </c>
      <c r="D596" s="41" t="s">
        <v>1088</v>
      </c>
      <c r="E596" s="41" t="s">
        <v>1108</v>
      </c>
      <c r="F596" s="41">
        <v>1</v>
      </c>
      <c r="G596" s="41">
        <v>1</v>
      </c>
      <c r="H596" s="41">
        <v>1</v>
      </c>
      <c r="I596" s="41">
        <v>1</v>
      </c>
      <c r="J596" s="41">
        <v>1</v>
      </c>
    </row>
    <row r="597" spans="1:10" s="38" customFormat="1" ht="66">
      <c r="A597" s="41" t="s">
        <v>7711</v>
      </c>
      <c r="B597" s="41" t="s">
        <v>7712</v>
      </c>
      <c r="C597" s="41">
        <v>36338715</v>
      </c>
      <c r="D597" s="41" t="s">
        <v>1088</v>
      </c>
      <c r="E597" s="41" t="s">
        <v>7716</v>
      </c>
      <c r="F597" s="41">
        <v>0</v>
      </c>
      <c r="G597" s="41">
        <v>0</v>
      </c>
      <c r="H597" s="41">
        <v>0</v>
      </c>
      <c r="I597" s="41">
        <v>1</v>
      </c>
      <c r="J597" s="41">
        <v>1</v>
      </c>
    </row>
    <row r="598" spans="1:10" s="38" customFormat="1" ht="92.4">
      <c r="A598" s="41" t="s">
        <v>7717</v>
      </c>
      <c r="B598" s="41" t="s">
        <v>7718</v>
      </c>
      <c r="C598" s="41">
        <v>38288860</v>
      </c>
      <c r="D598" s="41" t="s">
        <v>1088</v>
      </c>
      <c r="E598" s="41" t="s">
        <v>7721</v>
      </c>
      <c r="F598" s="41">
        <v>0</v>
      </c>
      <c r="G598" s="41">
        <v>1</v>
      </c>
      <c r="H598" s="41">
        <v>1</v>
      </c>
      <c r="I598" s="41">
        <v>1</v>
      </c>
      <c r="J598" s="41">
        <v>1</v>
      </c>
    </row>
    <row r="599" spans="1:10" s="38" customFormat="1" ht="79.2">
      <c r="A599" s="41" t="s">
        <v>7728</v>
      </c>
      <c r="B599" s="41" t="s">
        <v>7729</v>
      </c>
      <c r="C599" s="41">
        <v>38868583</v>
      </c>
      <c r="D599" s="41" t="s">
        <v>1088</v>
      </c>
      <c r="E599" s="41" t="s">
        <v>7733</v>
      </c>
      <c r="F599" s="41">
        <v>0</v>
      </c>
      <c r="G599" s="41">
        <v>1</v>
      </c>
      <c r="H599" s="41">
        <v>1</v>
      </c>
      <c r="I599" s="41">
        <v>1</v>
      </c>
      <c r="J599" s="41">
        <v>1</v>
      </c>
    </row>
    <row r="600" spans="1:10" s="38" customFormat="1" ht="66">
      <c r="A600" s="41" t="s">
        <v>7738</v>
      </c>
      <c r="B600" s="41" t="s">
        <v>7739</v>
      </c>
      <c r="C600" s="41">
        <v>38503630</v>
      </c>
      <c r="D600" s="41" t="s">
        <v>1088</v>
      </c>
      <c r="E600" s="41" t="s">
        <v>7742</v>
      </c>
      <c r="F600" s="41">
        <v>0</v>
      </c>
      <c r="G600" s="41">
        <v>1</v>
      </c>
      <c r="H600" s="41">
        <v>0</v>
      </c>
      <c r="I600" s="41">
        <v>0</v>
      </c>
      <c r="J600" s="41">
        <v>0</v>
      </c>
    </row>
    <row r="601" spans="1:10" s="38" customFormat="1" ht="66">
      <c r="A601" s="41" t="s">
        <v>7751</v>
      </c>
      <c r="B601" s="41" t="s">
        <v>7752</v>
      </c>
      <c r="C601" s="41">
        <v>2000866</v>
      </c>
      <c r="D601" s="41" t="s">
        <v>1088</v>
      </c>
      <c r="E601" s="41" t="s">
        <v>7753</v>
      </c>
      <c r="F601" s="41">
        <v>0</v>
      </c>
      <c r="G601" s="41">
        <v>0</v>
      </c>
      <c r="H601" s="41">
        <v>0</v>
      </c>
      <c r="I601" s="41">
        <v>1</v>
      </c>
      <c r="J601" s="41">
        <v>1</v>
      </c>
    </row>
    <row r="602" spans="1:10" s="38" customFormat="1" ht="66">
      <c r="A602" s="41" t="s">
        <v>7764</v>
      </c>
      <c r="B602" s="41" t="s">
        <v>7765</v>
      </c>
      <c r="C602" s="41">
        <v>41980178</v>
      </c>
      <c r="D602" s="41" t="s">
        <v>1088</v>
      </c>
      <c r="E602" s="41" t="s">
        <v>7766</v>
      </c>
      <c r="F602" s="41">
        <v>0</v>
      </c>
      <c r="G602" s="41">
        <v>0</v>
      </c>
      <c r="H602" s="41">
        <v>0</v>
      </c>
      <c r="I602" s="41">
        <v>1</v>
      </c>
      <c r="J602" s="41">
        <v>1</v>
      </c>
    </row>
    <row r="603" spans="1:10" s="38" customFormat="1" ht="92.4">
      <c r="A603" s="41" t="s">
        <v>7767</v>
      </c>
      <c r="B603" s="41" t="s">
        <v>7768</v>
      </c>
      <c r="C603" s="41">
        <v>38543647</v>
      </c>
      <c r="D603" s="41" t="s">
        <v>1088</v>
      </c>
      <c r="E603" s="41" t="s">
        <v>1112</v>
      </c>
      <c r="F603" s="41">
        <v>1</v>
      </c>
      <c r="G603" s="41">
        <v>2</v>
      </c>
      <c r="H603" s="41">
        <v>2</v>
      </c>
      <c r="I603" s="41">
        <v>2</v>
      </c>
      <c r="J603" s="41">
        <v>2</v>
      </c>
    </row>
    <row r="604" spans="1:10" s="38" customFormat="1" ht="52.8">
      <c r="A604" s="41" t="s">
        <v>7781</v>
      </c>
      <c r="B604" s="41" t="s">
        <v>7782</v>
      </c>
      <c r="C604" s="41">
        <v>38645610</v>
      </c>
      <c r="D604" s="41" t="s">
        <v>1088</v>
      </c>
      <c r="E604" s="41" t="s">
        <v>1116</v>
      </c>
      <c r="F604" s="41">
        <v>2</v>
      </c>
      <c r="G604" s="41">
        <v>2</v>
      </c>
      <c r="H604" s="41">
        <v>6</v>
      </c>
      <c r="I604" s="41">
        <v>6</v>
      </c>
      <c r="J604" s="41">
        <v>7</v>
      </c>
    </row>
    <row r="605" spans="1:10" s="38" customFormat="1" ht="52.8">
      <c r="A605" s="41" t="s">
        <v>7787</v>
      </c>
      <c r="B605" s="41" t="s">
        <v>7788</v>
      </c>
      <c r="C605" s="41">
        <v>5497361</v>
      </c>
      <c r="D605" s="41" t="s">
        <v>1088</v>
      </c>
      <c r="E605" s="41" t="s">
        <v>7789</v>
      </c>
      <c r="F605" s="41">
        <v>0</v>
      </c>
      <c r="G605" s="41">
        <v>0</v>
      </c>
      <c r="H605" s="41">
        <v>0</v>
      </c>
      <c r="I605" s="41">
        <v>0</v>
      </c>
      <c r="J605" s="41">
        <v>1</v>
      </c>
    </row>
    <row r="606" spans="1:10" s="38" customFormat="1" ht="66">
      <c r="A606" s="41" t="s">
        <v>7807</v>
      </c>
      <c r="B606" s="41" t="s">
        <v>7808</v>
      </c>
      <c r="C606" s="41">
        <v>40242851</v>
      </c>
      <c r="D606" s="41" t="s">
        <v>1088</v>
      </c>
      <c r="E606" s="41" t="s">
        <v>7811</v>
      </c>
      <c r="F606" s="41">
        <v>0</v>
      </c>
      <c r="G606" s="41">
        <v>0</v>
      </c>
      <c r="H606" s="41">
        <v>2</v>
      </c>
      <c r="I606" s="41">
        <v>2</v>
      </c>
      <c r="J606" s="41">
        <v>2</v>
      </c>
    </row>
    <row r="607" spans="1:10" s="38" customFormat="1" ht="66">
      <c r="A607" s="41" t="s">
        <v>7823</v>
      </c>
      <c r="B607" s="41" t="s">
        <v>7824</v>
      </c>
      <c r="C607" s="41">
        <v>38427288</v>
      </c>
      <c r="D607" s="41" t="s">
        <v>1088</v>
      </c>
      <c r="E607" s="41" t="s">
        <v>1119</v>
      </c>
      <c r="F607" s="41">
        <v>1</v>
      </c>
      <c r="G607" s="41">
        <v>2</v>
      </c>
      <c r="H607" s="41">
        <v>2</v>
      </c>
      <c r="I607" s="41">
        <v>2</v>
      </c>
      <c r="J607" s="41">
        <v>2</v>
      </c>
    </row>
    <row r="608" spans="1:10" s="38" customFormat="1" ht="79.2">
      <c r="A608" s="41" t="s">
        <v>7839</v>
      </c>
      <c r="B608" s="41" t="s">
        <v>7840</v>
      </c>
      <c r="C608" s="41">
        <v>38725548</v>
      </c>
      <c r="D608" s="41" t="s">
        <v>1088</v>
      </c>
      <c r="E608" s="41" t="s">
        <v>7836</v>
      </c>
      <c r="F608" s="41">
        <v>0</v>
      </c>
      <c r="G608" s="41">
        <v>1</v>
      </c>
      <c r="H608" s="41">
        <v>1</v>
      </c>
      <c r="I608" s="41">
        <v>1</v>
      </c>
      <c r="J608" s="41">
        <v>1</v>
      </c>
    </row>
    <row r="609" spans="1:10" s="38" customFormat="1" ht="79.2">
      <c r="A609" s="41" t="s">
        <v>7847</v>
      </c>
      <c r="B609" s="41" t="s">
        <v>7848</v>
      </c>
      <c r="C609" s="41">
        <v>38610896</v>
      </c>
      <c r="D609" s="41" t="s">
        <v>1122</v>
      </c>
      <c r="E609" s="41" t="s">
        <v>1124</v>
      </c>
      <c r="F609" s="41">
        <v>1</v>
      </c>
      <c r="G609" s="41">
        <v>1</v>
      </c>
      <c r="H609" s="41">
        <v>2</v>
      </c>
      <c r="I609" s="41">
        <v>2</v>
      </c>
      <c r="J609" s="41">
        <v>2</v>
      </c>
    </row>
    <row r="610" spans="1:10" s="38" customFormat="1" ht="92.4">
      <c r="A610" s="41" t="s">
        <v>7851</v>
      </c>
      <c r="B610" s="41" t="s">
        <v>7852</v>
      </c>
      <c r="C610" s="41">
        <v>38248739</v>
      </c>
      <c r="D610" s="41" t="s">
        <v>1122</v>
      </c>
      <c r="E610" s="41" t="s">
        <v>1128</v>
      </c>
      <c r="F610" s="41">
        <v>0</v>
      </c>
      <c r="G610" s="41">
        <v>1</v>
      </c>
      <c r="H610" s="41">
        <v>2</v>
      </c>
      <c r="I610" s="41">
        <v>2</v>
      </c>
      <c r="J610" s="41">
        <v>2</v>
      </c>
    </row>
    <row r="611" spans="1:10" s="38" customFormat="1" ht="92.4">
      <c r="A611" s="41" t="s">
        <v>7859</v>
      </c>
      <c r="B611" s="41" t="s">
        <v>7860</v>
      </c>
      <c r="C611" s="41">
        <v>34174035</v>
      </c>
      <c r="D611" s="41" t="s">
        <v>1122</v>
      </c>
      <c r="E611" s="41" t="s">
        <v>1132</v>
      </c>
      <c r="F611" s="41">
        <v>0</v>
      </c>
      <c r="G611" s="41">
        <v>1</v>
      </c>
      <c r="H611" s="41">
        <v>2</v>
      </c>
      <c r="I611" s="41">
        <v>2</v>
      </c>
      <c r="J611" s="41">
        <v>2</v>
      </c>
    </row>
    <row r="612" spans="1:10" s="38" customFormat="1" ht="79.2">
      <c r="A612" s="41" t="s">
        <v>7865</v>
      </c>
      <c r="B612" s="41" t="s">
        <v>7866</v>
      </c>
      <c r="C612" s="41">
        <v>38916537</v>
      </c>
      <c r="D612" s="41" t="s">
        <v>1122</v>
      </c>
      <c r="E612" s="41" t="s">
        <v>1136</v>
      </c>
      <c r="F612" s="41">
        <v>1</v>
      </c>
      <c r="G612" s="41">
        <v>1</v>
      </c>
      <c r="H612" s="41">
        <v>3</v>
      </c>
      <c r="I612" s="41">
        <v>3</v>
      </c>
      <c r="J612" s="41">
        <v>3</v>
      </c>
    </row>
    <row r="613" spans="1:10" s="38" customFormat="1" ht="66">
      <c r="A613" s="41" t="s">
        <v>7867</v>
      </c>
      <c r="B613" s="41" t="s">
        <v>7868</v>
      </c>
      <c r="C613" s="41">
        <v>38621625</v>
      </c>
      <c r="D613" s="41" t="s">
        <v>1122</v>
      </c>
      <c r="E613" s="41" t="s">
        <v>1140</v>
      </c>
      <c r="F613" s="41">
        <v>1</v>
      </c>
      <c r="G613" s="41">
        <v>1</v>
      </c>
      <c r="H613" s="41">
        <v>2</v>
      </c>
      <c r="I613" s="41">
        <v>2</v>
      </c>
      <c r="J613" s="41">
        <v>2</v>
      </c>
    </row>
    <row r="614" spans="1:10" s="38" customFormat="1" ht="79.2">
      <c r="A614" s="41" t="s">
        <v>7874</v>
      </c>
      <c r="B614" s="41" t="s">
        <v>7875</v>
      </c>
      <c r="C614" s="41">
        <v>38743499</v>
      </c>
      <c r="D614" s="41" t="s">
        <v>1122</v>
      </c>
      <c r="E614" s="41" t="s">
        <v>1144</v>
      </c>
      <c r="F614" s="41">
        <v>1</v>
      </c>
      <c r="G614" s="41">
        <v>1</v>
      </c>
      <c r="H614" s="41">
        <v>3</v>
      </c>
      <c r="I614" s="41">
        <v>3</v>
      </c>
      <c r="J614" s="41">
        <v>3</v>
      </c>
    </row>
    <row r="615" spans="1:10" s="38" customFormat="1" ht="79.2">
      <c r="A615" s="41" t="s">
        <v>7878</v>
      </c>
      <c r="B615" s="41" t="s">
        <v>7879</v>
      </c>
      <c r="C615" s="41">
        <v>37948306</v>
      </c>
      <c r="D615" s="41" t="s">
        <v>1122</v>
      </c>
      <c r="E615" s="41" t="s">
        <v>1148</v>
      </c>
      <c r="F615" s="41">
        <v>1</v>
      </c>
      <c r="G615" s="41">
        <v>1</v>
      </c>
      <c r="H615" s="41">
        <v>3</v>
      </c>
      <c r="I615" s="41">
        <v>3</v>
      </c>
      <c r="J615" s="41">
        <v>3</v>
      </c>
    </row>
    <row r="616" spans="1:10" s="38" customFormat="1" ht="79.2">
      <c r="A616" s="41" t="s">
        <v>7880</v>
      </c>
      <c r="B616" s="41" t="s">
        <v>7881</v>
      </c>
      <c r="C616" s="41">
        <v>38008933</v>
      </c>
      <c r="D616" s="41" t="s">
        <v>1122</v>
      </c>
      <c r="E616" s="41" t="s">
        <v>1152</v>
      </c>
      <c r="F616" s="41">
        <v>0</v>
      </c>
      <c r="G616" s="41">
        <v>1</v>
      </c>
      <c r="H616" s="41">
        <v>1</v>
      </c>
      <c r="I616" s="41">
        <v>1</v>
      </c>
      <c r="J616" s="41">
        <v>1</v>
      </c>
    </row>
    <row r="617" spans="1:10" s="38" customFormat="1" ht="92.4">
      <c r="A617" s="41" t="s">
        <v>7884</v>
      </c>
      <c r="B617" s="41" t="s">
        <v>7885</v>
      </c>
      <c r="C617" s="41">
        <v>38580081</v>
      </c>
      <c r="D617" s="41" t="s">
        <v>1122</v>
      </c>
      <c r="E617" s="41" t="s">
        <v>1156</v>
      </c>
      <c r="F617" s="41">
        <v>0</v>
      </c>
      <c r="G617" s="41">
        <v>1</v>
      </c>
      <c r="H617" s="41">
        <v>2</v>
      </c>
      <c r="I617" s="41">
        <v>2</v>
      </c>
      <c r="J617" s="41">
        <v>2</v>
      </c>
    </row>
    <row r="618" spans="1:10" s="38" customFormat="1" ht="52.8">
      <c r="A618" s="41" t="s">
        <v>7892</v>
      </c>
      <c r="B618" s="41" t="s">
        <v>7893</v>
      </c>
      <c r="C618" s="41">
        <v>38565550</v>
      </c>
      <c r="D618" s="41" t="s">
        <v>1122</v>
      </c>
      <c r="E618" s="41" t="s">
        <v>1160</v>
      </c>
      <c r="F618" s="41">
        <v>1</v>
      </c>
      <c r="G618" s="41">
        <v>1</v>
      </c>
      <c r="H618" s="41">
        <v>3</v>
      </c>
      <c r="I618" s="41">
        <v>3</v>
      </c>
      <c r="J618" s="41">
        <v>3</v>
      </c>
    </row>
    <row r="619" spans="1:10" s="38" customFormat="1" ht="92.4">
      <c r="A619" s="41" t="s">
        <v>7894</v>
      </c>
      <c r="B619" s="41" t="s">
        <v>7895</v>
      </c>
      <c r="C619" s="41">
        <v>38412685</v>
      </c>
      <c r="D619" s="41" t="s">
        <v>1122</v>
      </c>
      <c r="E619" s="41" t="s">
        <v>1164</v>
      </c>
      <c r="F619" s="41">
        <v>0</v>
      </c>
      <c r="G619" s="41">
        <v>1</v>
      </c>
      <c r="H619" s="41">
        <v>2</v>
      </c>
      <c r="I619" s="41">
        <v>2</v>
      </c>
      <c r="J619" s="41">
        <v>2</v>
      </c>
    </row>
    <row r="620" spans="1:10" s="38" customFormat="1" ht="79.2">
      <c r="A620" s="41" t="s">
        <v>7899</v>
      </c>
      <c r="B620" s="41" t="s">
        <v>7900</v>
      </c>
      <c r="C620" s="41">
        <v>38813974</v>
      </c>
      <c r="D620" s="41" t="s">
        <v>1122</v>
      </c>
      <c r="E620" s="41" t="s">
        <v>1168</v>
      </c>
      <c r="F620" s="41">
        <v>0</v>
      </c>
      <c r="G620" s="41">
        <v>1</v>
      </c>
      <c r="H620" s="41">
        <v>3</v>
      </c>
      <c r="I620" s="41">
        <v>3</v>
      </c>
      <c r="J620" s="41">
        <v>3</v>
      </c>
    </row>
    <row r="621" spans="1:10" s="38" customFormat="1" ht="92.4">
      <c r="A621" s="41" t="s">
        <v>7903</v>
      </c>
      <c r="B621" s="41" t="s">
        <v>7904</v>
      </c>
      <c r="C621" s="41">
        <v>38579825</v>
      </c>
      <c r="D621" s="41" t="s">
        <v>1122</v>
      </c>
      <c r="E621" s="41" t="s">
        <v>1172</v>
      </c>
      <c r="F621" s="41">
        <v>0</v>
      </c>
      <c r="G621" s="41">
        <v>1</v>
      </c>
      <c r="H621" s="41">
        <v>2</v>
      </c>
      <c r="I621" s="41">
        <v>2</v>
      </c>
      <c r="J621" s="41">
        <v>2</v>
      </c>
    </row>
    <row r="622" spans="1:10" s="38" customFormat="1" ht="92.4">
      <c r="A622" s="41" t="s">
        <v>7913</v>
      </c>
      <c r="B622" s="41" t="s">
        <v>7914</v>
      </c>
      <c r="C622" s="41">
        <v>38897677</v>
      </c>
      <c r="D622" s="41" t="s">
        <v>1122</v>
      </c>
      <c r="E622" s="41" t="s">
        <v>1176</v>
      </c>
      <c r="F622" s="41">
        <v>1</v>
      </c>
      <c r="G622" s="41">
        <v>1</v>
      </c>
      <c r="H622" s="41">
        <v>3</v>
      </c>
      <c r="I622" s="41">
        <v>3</v>
      </c>
      <c r="J622" s="41">
        <v>3</v>
      </c>
    </row>
    <row r="623" spans="1:10" s="38" customFormat="1" ht="66">
      <c r="A623" s="41" t="s">
        <v>7917</v>
      </c>
      <c r="B623" s="41" t="s">
        <v>7918</v>
      </c>
      <c r="C623" s="41">
        <v>38552866</v>
      </c>
      <c r="D623" s="41" t="s">
        <v>1122</v>
      </c>
      <c r="E623" s="41" t="s">
        <v>1179</v>
      </c>
      <c r="F623" s="41">
        <v>1</v>
      </c>
      <c r="G623" s="41">
        <v>1</v>
      </c>
      <c r="H623" s="41">
        <v>3</v>
      </c>
      <c r="I623" s="41">
        <v>3</v>
      </c>
      <c r="J623" s="41">
        <v>3</v>
      </c>
    </row>
    <row r="624" spans="1:10" s="38" customFormat="1" ht="79.2">
      <c r="A624" s="41" t="s">
        <v>7923</v>
      </c>
      <c r="B624" s="41" t="s">
        <v>7924</v>
      </c>
      <c r="C624" s="41">
        <v>37714802</v>
      </c>
      <c r="D624" s="41" t="s">
        <v>1122</v>
      </c>
      <c r="E624" s="41" t="s">
        <v>1183</v>
      </c>
      <c r="F624" s="41">
        <v>1</v>
      </c>
      <c r="G624" s="41">
        <v>1</v>
      </c>
      <c r="H624" s="41">
        <v>3</v>
      </c>
      <c r="I624" s="41">
        <v>3</v>
      </c>
      <c r="J624" s="41">
        <v>3</v>
      </c>
    </row>
    <row r="625" spans="1:10" s="38" customFormat="1" ht="66">
      <c r="A625" s="41" t="s">
        <v>7933</v>
      </c>
      <c r="B625" s="41" t="s">
        <v>7934</v>
      </c>
      <c r="C625" s="41">
        <v>38008760</v>
      </c>
      <c r="D625" s="41" t="s">
        <v>1122</v>
      </c>
      <c r="E625" s="41" t="s">
        <v>1187</v>
      </c>
      <c r="F625" s="41">
        <v>0</v>
      </c>
      <c r="G625" s="41">
        <v>1</v>
      </c>
      <c r="H625" s="41">
        <v>3</v>
      </c>
      <c r="I625" s="41">
        <v>3</v>
      </c>
      <c r="J625" s="41">
        <v>3</v>
      </c>
    </row>
    <row r="626" spans="1:10" s="38" customFormat="1" ht="79.2">
      <c r="A626" s="41" t="s">
        <v>7943</v>
      </c>
      <c r="B626" s="41" t="s">
        <v>7944</v>
      </c>
      <c r="C626" s="41">
        <v>38916118</v>
      </c>
      <c r="D626" s="41" t="s">
        <v>1122</v>
      </c>
      <c r="E626" s="41" t="s">
        <v>1191</v>
      </c>
      <c r="F626" s="41">
        <v>0</v>
      </c>
      <c r="G626" s="41">
        <v>1</v>
      </c>
      <c r="H626" s="41">
        <v>2</v>
      </c>
      <c r="I626" s="41">
        <v>2</v>
      </c>
      <c r="J626" s="41">
        <v>2</v>
      </c>
    </row>
    <row r="627" spans="1:10" s="38" customFormat="1" ht="66">
      <c r="A627" s="41" t="s">
        <v>7947</v>
      </c>
      <c r="B627" s="41" t="s">
        <v>7948</v>
      </c>
      <c r="C627" s="41">
        <v>38440356</v>
      </c>
      <c r="D627" s="41" t="s">
        <v>1122</v>
      </c>
      <c r="E627" s="41" t="s">
        <v>1195</v>
      </c>
      <c r="F627" s="41">
        <v>1</v>
      </c>
      <c r="G627" s="41">
        <v>1</v>
      </c>
      <c r="H627" s="41">
        <v>3</v>
      </c>
      <c r="I627" s="41">
        <v>3</v>
      </c>
      <c r="J627" s="41">
        <v>3</v>
      </c>
    </row>
    <row r="628" spans="1:10" s="38" customFormat="1" ht="92.4">
      <c r="A628" s="41" t="s">
        <v>7949</v>
      </c>
      <c r="B628" s="41" t="s">
        <v>7950</v>
      </c>
      <c r="C628" s="41">
        <v>38289089</v>
      </c>
      <c r="D628" s="41" t="s">
        <v>1122</v>
      </c>
      <c r="E628" s="41" t="s">
        <v>1199</v>
      </c>
      <c r="F628" s="41">
        <v>0</v>
      </c>
      <c r="G628" s="41">
        <v>1</v>
      </c>
      <c r="H628" s="41">
        <v>3</v>
      </c>
      <c r="I628" s="41">
        <v>3</v>
      </c>
      <c r="J628" s="41">
        <v>3</v>
      </c>
    </row>
    <row r="629" spans="1:10" s="38" customFormat="1" ht="79.2">
      <c r="A629" s="41" t="s">
        <v>7955</v>
      </c>
      <c r="B629" s="41" t="s">
        <v>7956</v>
      </c>
      <c r="C629" s="41">
        <v>40414351</v>
      </c>
      <c r="D629" s="41" t="s">
        <v>1122</v>
      </c>
      <c r="E629" s="41" t="s">
        <v>1203</v>
      </c>
      <c r="F629" s="41">
        <v>1</v>
      </c>
      <c r="G629" s="41">
        <v>1</v>
      </c>
      <c r="H629" s="41">
        <v>2</v>
      </c>
      <c r="I629" s="41">
        <v>2</v>
      </c>
      <c r="J629" s="41">
        <v>2</v>
      </c>
    </row>
    <row r="630" spans="1:10" s="38" customFormat="1" ht="79.2">
      <c r="A630" s="41" t="s">
        <v>7961</v>
      </c>
      <c r="B630" s="41" t="s">
        <v>7962</v>
      </c>
      <c r="C630" s="41">
        <v>38008907</v>
      </c>
      <c r="D630" s="41" t="s">
        <v>1122</v>
      </c>
      <c r="E630" s="41" t="s">
        <v>1207</v>
      </c>
      <c r="F630" s="41">
        <v>1</v>
      </c>
      <c r="G630" s="41">
        <v>1</v>
      </c>
      <c r="H630" s="41">
        <v>2</v>
      </c>
      <c r="I630" s="41">
        <v>2</v>
      </c>
      <c r="J630" s="41">
        <v>2</v>
      </c>
    </row>
    <row r="631" spans="1:10" s="38" customFormat="1" ht="79.2">
      <c r="A631" s="41" t="s">
        <v>7973</v>
      </c>
      <c r="B631" s="41" t="s">
        <v>7974</v>
      </c>
      <c r="C631" s="41">
        <v>42633385</v>
      </c>
      <c r="D631" s="41" t="s">
        <v>1122</v>
      </c>
      <c r="E631" s="41" t="s">
        <v>1211</v>
      </c>
      <c r="F631" s="41">
        <v>1</v>
      </c>
      <c r="G631" s="41">
        <v>1</v>
      </c>
      <c r="H631" s="41">
        <v>3</v>
      </c>
      <c r="I631" s="41">
        <v>3</v>
      </c>
      <c r="J631" s="41">
        <v>3</v>
      </c>
    </row>
    <row r="632" spans="1:10" s="38" customFormat="1" ht="79.2">
      <c r="A632" s="41" t="s">
        <v>7985</v>
      </c>
      <c r="B632" s="41" t="s">
        <v>7986</v>
      </c>
      <c r="C632" s="41">
        <v>38743462</v>
      </c>
      <c r="D632" s="41" t="s">
        <v>1122</v>
      </c>
      <c r="E632" s="41" t="s">
        <v>1215</v>
      </c>
      <c r="F632" s="41">
        <v>0</v>
      </c>
      <c r="G632" s="41">
        <v>1</v>
      </c>
      <c r="H632" s="41">
        <v>2</v>
      </c>
      <c r="I632" s="41">
        <v>2</v>
      </c>
      <c r="J632" s="41">
        <v>2</v>
      </c>
    </row>
    <row r="633" spans="1:10" s="38" customFormat="1" ht="92.4">
      <c r="A633" s="41" t="s">
        <v>7987</v>
      </c>
      <c r="B633" s="41" t="s">
        <v>7988</v>
      </c>
      <c r="C633" s="41">
        <v>42233000</v>
      </c>
      <c r="D633" s="41" t="s">
        <v>1122</v>
      </c>
      <c r="E633" s="41" t="s">
        <v>1219</v>
      </c>
      <c r="F633" s="41">
        <v>0</v>
      </c>
      <c r="G633" s="41">
        <v>1</v>
      </c>
      <c r="H633" s="41">
        <v>3</v>
      </c>
      <c r="I633" s="41">
        <v>3</v>
      </c>
      <c r="J633" s="41">
        <v>3</v>
      </c>
    </row>
    <row r="634" spans="1:10" s="38" customFormat="1" ht="79.2">
      <c r="A634" s="41" t="s">
        <v>8004</v>
      </c>
      <c r="B634" s="41" t="s">
        <v>8005</v>
      </c>
      <c r="C634" s="41">
        <v>41820206</v>
      </c>
      <c r="D634" s="41" t="s">
        <v>1122</v>
      </c>
      <c r="E634" s="41" t="s">
        <v>1223</v>
      </c>
      <c r="F634" s="41">
        <v>0</v>
      </c>
      <c r="G634" s="41">
        <v>1</v>
      </c>
      <c r="H634" s="41">
        <v>3</v>
      </c>
      <c r="I634" s="41">
        <v>3</v>
      </c>
      <c r="J634" s="41">
        <v>3</v>
      </c>
    </row>
    <row r="635" spans="1:10" s="38" customFormat="1" ht="92.4">
      <c r="A635" s="41" t="s">
        <v>8006</v>
      </c>
      <c r="B635" s="41" t="s">
        <v>8007</v>
      </c>
      <c r="C635" s="41">
        <v>42698128</v>
      </c>
      <c r="D635" s="41" t="s">
        <v>1122</v>
      </c>
      <c r="E635" s="41" t="s">
        <v>1227</v>
      </c>
      <c r="F635" s="41">
        <v>1</v>
      </c>
      <c r="G635" s="41">
        <v>1</v>
      </c>
      <c r="H635" s="41">
        <v>2</v>
      </c>
      <c r="I635" s="41">
        <v>2</v>
      </c>
      <c r="J635" s="41">
        <v>2</v>
      </c>
    </row>
    <row r="636" spans="1:10" s="38" customFormat="1" ht="66">
      <c r="A636" s="41" t="s">
        <v>8008</v>
      </c>
      <c r="B636" s="41" t="s">
        <v>8009</v>
      </c>
      <c r="C636" s="41">
        <v>38892286</v>
      </c>
      <c r="D636" s="41" t="s">
        <v>1122</v>
      </c>
      <c r="E636" s="41" t="s">
        <v>1231</v>
      </c>
      <c r="F636" s="41">
        <v>1</v>
      </c>
      <c r="G636" s="41">
        <v>1</v>
      </c>
      <c r="H636" s="41">
        <v>3</v>
      </c>
      <c r="I636" s="41">
        <v>3</v>
      </c>
      <c r="J636" s="41">
        <v>3</v>
      </c>
    </row>
    <row r="637" spans="1:10" s="38" customFormat="1" ht="66">
      <c r="A637" s="41" t="s">
        <v>8012</v>
      </c>
      <c r="B637" s="41" t="s">
        <v>8013</v>
      </c>
      <c r="C637" s="41">
        <v>2002397</v>
      </c>
      <c r="D637" s="41" t="s">
        <v>1122</v>
      </c>
      <c r="E637" s="41" t="s">
        <v>1235</v>
      </c>
      <c r="F637" s="41">
        <v>0</v>
      </c>
      <c r="G637" s="41">
        <v>1</v>
      </c>
      <c r="H637" s="41">
        <v>2</v>
      </c>
      <c r="I637" s="41">
        <v>2</v>
      </c>
      <c r="J637" s="41">
        <v>2</v>
      </c>
    </row>
    <row r="638" spans="1:10" s="38" customFormat="1" ht="79.2">
      <c r="A638" s="41" t="s">
        <v>8014</v>
      </c>
      <c r="B638" s="41" t="s">
        <v>8015</v>
      </c>
      <c r="C638" s="41">
        <v>38743588</v>
      </c>
      <c r="D638" s="41" t="s">
        <v>1122</v>
      </c>
      <c r="E638" s="41" t="s">
        <v>1239</v>
      </c>
      <c r="F638" s="41">
        <v>0</v>
      </c>
      <c r="G638" s="41">
        <v>1</v>
      </c>
      <c r="H638" s="41">
        <v>3</v>
      </c>
      <c r="I638" s="41">
        <v>3</v>
      </c>
      <c r="J638" s="41">
        <v>3</v>
      </c>
    </row>
    <row r="639" spans="1:10" s="38" customFormat="1" ht="79.2">
      <c r="A639" s="41" t="s">
        <v>8018</v>
      </c>
      <c r="B639" s="41" t="s">
        <v>8019</v>
      </c>
      <c r="C639" s="41">
        <v>38008823</v>
      </c>
      <c r="D639" s="41" t="s">
        <v>1122</v>
      </c>
      <c r="E639" s="41" t="s">
        <v>1243</v>
      </c>
      <c r="F639" s="41">
        <v>0</v>
      </c>
      <c r="G639" s="41">
        <v>1</v>
      </c>
      <c r="H639" s="41">
        <v>2</v>
      </c>
      <c r="I639" s="41">
        <v>2</v>
      </c>
      <c r="J639" s="41">
        <v>2</v>
      </c>
    </row>
    <row r="640" spans="1:10" s="38" customFormat="1" ht="92.4">
      <c r="A640" s="41" t="s">
        <v>8022</v>
      </c>
      <c r="B640" s="41" t="s">
        <v>8023</v>
      </c>
      <c r="C640" s="41">
        <v>38831532</v>
      </c>
      <c r="D640" s="41" t="s">
        <v>1122</v>
      </c>
      <c r="E640" s="41" t="s">
        <v>1247</v>
      </c>
      <c r="F640" s="41">
        <v>0</v>
      </c>
      <c r="G640" s="41">
        <v>1</v>
      </c>
      <c r="H640" s="41">
        <v>2</v>
      </c>
      <c r="I640" s="41">
        <v>2</v>
      </c>
      <c r="J640" s="41">
        <v>2</v>
      </c>
    </row>
    <row r="641" spans="1:10" s="38" customFormat="1" ht="105.6">
      <c r="A641" s="41" t="s">
        <v>8028</v>
      </c>
      <c r="B641" s="41" t="s">
        <v>8029</v>
      </c>
      <c r="C641" s="41">
        <v>43443558</v>
      </c>
      <c r="D641" s="41" t="s">
        <v>1122</v>
      </c>
      <c r="E641" s="41" t="s">
        <v>1251</v>
      </c>
      <c r="F641" s="41">
        <v>0</v>
      </c>
      <c r="G641" s="41">
        <v>1</v>
      </c>
      <c r="H641" s="41">
        <v>2</v>
      </c>
      <c r="I641" s="41">
        <v>2</v>
      </c>
      <c r="J641" s="41">
        <v>2</v>
      </c>
    </row>
    <row r="642" spans="1:10" s="38" customFormat="1" ht="79.2">
      <c r="A642" s="41" t="s">
        <v>8030</v>
      </c>
      <c r="B642" s="41" t="s">
        <v>8031</v>
      </c>
      <c r="C642" s="41">
        <v>38602768</v>
      </c>
      <c r="D642" s="41" t="s">
        <v>1122</v>
      </c>
      <c r="E642" s="41" t="s">
        <v>1255</v>
      </c>
      <c r="F642" s="41">
        <v>0</v>
      </c>
      <c r="G642" s="41">
        <v>1</v>
      </c>
      <c r="H642" s="41">
        <v>2</v>
      </c>
      <c r="I642" s="41">
        <v>2</v>
      </c>
      <c r="J642" s="41">
        <v>2</v>
      </c>
    </row>
    <row r="643" spans="1:10" s="38" customFormat="1" ht="52.8">
      <c r="A643" s="41" t="s">
        <v>8041</v>
      </c>
      <c r="B643" s="41" t="s">
        <v>8042</v>
      </c>
      <c r="C643" s="41">
        <v>2003445</v>
      </c>
      <c r="D643" s="41" t="s">
        <v>1122</v>
      </c>
      <c r="E643" s="41" t="s">
        <v>8045</v>
      </c>
      <c r="F643" s="41">
        <v>1</v>
      </c>
      <c r="G643" s="41">
        <v>1</v>
      </c>
      <c r="H643" s="41">
        <v>2</v>
      </c>
      <c r="I643" s="41">
        <v>2</v>
      </c>
      <c r="J643" s="41">
        <v>2</v>
      </c>
    </row>
    <row r="644" spans="1:10" s="38" customFormat="1" ht="52.8">
      <c r="A644" s="41" t="s">
        <v>8046</v>
      </c>
      <c r="B644" s="41" t="s">
        <v>8047</v>
      </c>
      <c r="C644" s="41">
        <v>2003646</v>
      </c>
      <c r="D644" s="41" t="s">
        <v>1122</v>
      </c>
      <c r="E644" s="41" t="s">
        <v>8050</v>
      </c>
      <c r="F644" s="41">
        <v>0</v>
      </c>
      <c r="G644" s="41">
        <v>0</v>
      </c>
      <c r="H644" s="41">
        <v>2</v>
      </c>
      <c r="I644" s="41">
        <v>2</v>
      </c>
      <c r="J644" s="41">
        <v>2</v>
      </c>
    </row>
    <row r="645" spans="1:10" s="38" customFormat="1" ht="66">
      <c r="A645" s="41" t="s">
        <v>8053</v>
      </c>
      <c r="B645" s="41" t="s">
        <v>8054</v>
      </c>
      <c r="C645" s="41">
        <v>2003534</v>
      </c>
      <c r="D645" s="41" t="s">
        <v>1122</v>
      </c>
      <c r="E645" s="41" t="s">
        <v>8057</v>
      </c>
      <c r="F645" s="41">
        <v>1</v>
      </c>
      <c r="G645" s="41">
        <v>1</v>
      </c>
      <c r="H645" s="41">
        <v>3</v>
      </c>
      <c r="I645" s="41">
        <v>3</v>
      </c>
      <c r="J645" s="41">
        <v>3</v>
      </c>
    </row>
    <row r="646" spans="1:10" s="38" customFormat="1" ht="52.8">
      <c r="A646" s="41" t="s">
        <v>8058</v>
      </c>
      <c r="B646" s="41" t="s">
        <v>8059</v>
      </c>
      <c r="C646" s="41">
        <v>25463416</v>
      </c>
      <c r="D646" s="41" t="s">
        <v>1122</v>
      </c>
      <c r="E646" s="41" t="s">
        <v>8062</v>
      </c>
      <c r="F646" s="41">
        <v>0</v>
      </c>
      <c r="G646" s="41">
        <v>0</v>
      </c>
      <c r="H646" s="41">
        <v>1</v>
      </c>
      <c r="I646" s="41">
        <v>1</v>
      </c>
      <c r="J646" s="41">
        <v>1</v>
      </c>
    </row>
    <row r="647" spans="1:10" s="38" customFormat="1" ht="52.8">
      <c r="A647" s="41" t="s">
        <v>8065</v>
      </c>
      <c r="B647" s="41" t="s">
        <v>8066</v>
      </c>
      <c r="C647" s="41">
        <v>31766242</v>
      </c>
      <c r="D647" s="41" t="s">
        <v>1122</v>
      </c>
      <c r="E647" s="41" t="s">
        <v>8069</v>
      </c>
      <c r="F647" s="41">
        <v>0</v>
      </c>
      <c r="G647" s="41">
        <v>0</v>
      </c>
      <c r="H647" s="41">
        <v>1</v>
      </c>
      <c r="I647" s="41">
        <v>1</v>
      </c>
      <c r="J647" s="41">
        <v>1</v>
      </c>
    </row>
    <row r="648" spans="1:10" s="38" customFormat="1" ht="52.8">
      <c r="A648" s="41" t="s">
        <v>8072</v>
      </c>
      <c r="B648" s="41" t="s">
        <v>8073</v>
      </c>
      <c r="C648" s="41">
        <v>2003698</v>
      </c>
      <c r="D648" s="41" t="s">
        <v>1122</v>
      </c>
      <c r="E648" s="41" t="s">
        <v>8076</v>
      </c>
      <c r="F648" s="41">
        <v>0</v>
      </c>
      <c r="G648" s="41">
        <v>0</v>
      </c>
      <c r="H648" s="41">
        <v>1</v>
      </c>
      <c r="I648" s="41">
        <v>1</v>
      </c>
      <c r="J648" s="41">
        <v>1</v>
      </c>
    </row>
    <row r="649" spans="1:10" s="38" customFormat="1" ht="52.8">
      <c r="A649" s="41" t="s">
        <v>8077</v>
      </c>
      <c r="B649" s="41" t="s">
        <v>8078</v>
      </c>
      <c r="C649" s="41">
        <v>2003770</v>
      </c>
      <c r="D649" s="41" t="s">
        <v>1122</v>
      </c>
      <c r="E649" s="41" t="s">
        <v>8081</v>
      </c>
      <c r="F649" s="41">
        <v>0</v>
      </c>
      <c r="G649" s="41">
        <v>0</v>
      </c>
      <c r="H649" s="41">
        <v>1</v>
      </c>
      <c r="I649" s="41">
        <v>1</v>
      </c>
      <c r="J649" s="41">
        <v>1</v>
      </c>
    </row>
    <row r="650" spans="1:10" s="38" customFormat="1" ht="52.8">
      <c r="A650" s="41" t="s">
        <v>8082</v>
      </c>
      <c r="B650" s="41" t="s">
        <v>8083</v>
      </c>
      <c r="C650" s="41">
        <v>31886847</v>
      </c>
      <c r="D650" s="41" t="s">
        <v>1122</v>
      </c>
      <c r="E650" s="41" t="s">
        <v>8086</v>
      </c>
      <c r="F650" s="41">
        <v>0</v>
      </c>
      <c r="G650" s="41">
        <v>0</v>
      </c>
      <c r="H650" s="41">
        <v>1</v>
      </c>
      <c r="I650" s="41">
        <v>1</v>
      </c>
      <c r="J650" s="41">
        <v>1</v>
      </c>
    </row>
    <row r="651" spans="1:10" s="38" customFormat="1" ht="52.8">
      <c r="A651" s="41" t="s">
        <v>8098</v>
      </c>
      <c r="B651" s="41" t="s">
        <v>8099</v>
      </c>
      <c r="C651" s="41">
        <v>3293936</v>
      </c>
      <c r="D651" s="41" t="s">
        <v>1122</v>
      </c>
      <c r="E651" s="41" t="s">
        <v>8102</v>
      </c>
      <c r="F651" s="41">
        <v>0</v>
      </c>
      <c r="G651" s="41">
        <v>0</v>
      </c>
      <c r="H651" s="41">
        <v>1</v>
      </c>
      <c r="I651" s="41">
        <v>1</v>
      </c>
      <c r="J651" s="41">
        <v>1</v>
      </c>
    </row>
    <row r="652" spans="1:10" s="38" customFormat="1" ht="52.8">
      <c r="A652" s="41" t="s">
        <v>8105</v>
      </c>
      <c r="B652" s="41" t="s">
        <v>8106</v>
      </c>
      <c r="C652" s="41">
        <v>2003764</v>
      </c>
      <c r="D652" s="41" t="s">
        <v>1122</v>
      </c>
      <c r="E652" s="41" t="s">
        <v>8109</v>
      </c>
      <c r="F652" s="41">
        <v>0</v>
      </c>
      <c r="G652" s="41">
        <v>0</v>
      </c>
      <c r="H652" s="41">
        <v>1</v>
      </c>
      <c r="I652" s="41">
        <v>1</v>
      </c>
      <c r="J652" s="41">
        <v>1</v>
      </c>
    </row>
    <row r="653" spans="1:10" s="38" customFormat="1" ht="52.8">
      <c r="A653" s="41" t="s">
        <v>8116</v>
      </c>
      <c r="B653" s="41" t="s">
        <v>8117</v>
      </c>
      <c r="C653" s="41">
        <v>31939013</v>
      </c>
      <c r="D653" s="41" t="s">
        <v>1122</v>
      </c>
      <c r="E653" s="41" t="s">
        <v>8120</v>
      </c>
      <c r="F653" s="41">
        <v>0</v>
      </c>
      <c r="G653" s="41">
        <v>0</v>
      </c>
      <c r="H653" s="41">
        <v>1</v>
      </c>
      <c r="I653" s="41">
        <v>1</v>
      </c>
      <c r="J653" s="41">
        <v>1</v>
      </c>
    </row>
    <row r="654" spans="1:10" s="38" customFormat="1" ht="52.8">
      <c r="A654" s="41" t="s">
        <v>8125</v>
      </c>
      <c r="B654" s="41" t="s">
        <v>8126</v>
      </c>
      <c r="C654" s="41">
        <v>22658190</v>
      </c>
      <c r="D654" s="41" t="s">
        <v>1122</v>
      </c>
      <c r="E654" s="41" t="s">
        <v>8129</v>
      </c>
      <c r="F654" s="41">
        <v>0</v>
      </c>
      <c r="G654" s="41">
        <v>0</v>
      </c>
      <c r="H654" s="41">
        <v>1</v>
      </c>
      <c r="I654" s="41">
        <v>1</v>
      </c>
      <c r="J654" s="41">
        <v>1</v>
      </c>
    </row>
    <row r="655" spans="1:10" s="38" customFormat="1" ht="52.8">
      <c r="A655" s="41" t="s">
        <v>8132</v>
      </c>
      <c r="B655" s="41" t="s">
        <v>8036</v>
      </c>
      <c r="C655" s="41">
        <v>2003563</v>
      </c>
      <c r="D655" s="41" t="s">
        <v>1122</v>
      </c>
      <c r="E655" s="41" t="s">
        <v>8040</v>
      </c>
      <c r="F655" s="41">
        <v>1</v>
      </c>
      <c r="G655" s="41">
        <v>1</v>
      </c>
      <c r="H655" s="41">
        <v>1</v>
      </c>
      <c r="I655" s="41">
        <v>1</v>
      </c>
      <c r="J655" s="41">
        <v>1</v>
      </c>
    </row>
    <row r="656" spans="1:10" s="38" customFormat="1" ht="52.8">
      <c r="A656" s="41" t="s">
        <v>8135</v>
      </c>
      <c r="B656" s="41" t="s">
        <v>8136</v>
      </c>
      <c r="C656" s="41">
        <v>23333767</v>
      </c>
      <c r="D656" s="41" t="s">
        <v>1122</v>
      </c>
      <c r="E656" s="41" t="s">
        <v>8139</v>
      </c>
      <c r="F656" s="41">
        <v>0</v>
      </c>
      <c r="G656" s="41">
        <v>0</v>
      </c>
      <c r="H656" s="41">
        <v>1</v>
      </c>
      <c r="I656" s="41">
        <v>1</v>
      </c>
      <c r="J656" s="41">
        <v>1</v>
      </c>
    </row>
    <row r="657" spans="1:10" s="38" customFormat="1" ht="52.8">
      <c r="A657" s="41" t="s">
        <v>8140</v>
      </c>
      <c r="B657" s="41" t="s">
        <v>8141</v>
      </c>
      <c r="C657" s="41">
        <v>2001506</v>
      </c>
      <c r="D657" s="41" t="s">
        <v>1122</v>
      </c>
      <c r="E657" s="41" t="s">
        <v>8144</v>
      </c>
      <c r="F657" s="41">
        <v>0</v>
      </c>
      <c r="G657" s="41">
        <v>0</v>
      </c>
      <c r="H657" s="41">
        <v>2</v>
      </c>
      <c r="I657" s="41">
        <v>2</v>
      </c>
      <c r="J657" s="41">
        <v>2</v>
      </c>
    </row>
    <row r="658" spans="1:10" s="38" customFormat="1" ht="66">
      <c r="A658" s="41" t="s">
        <v>8147</v>
      </c>
      <c r="B658" s="41" t="s">
        <v>8148</v>
      </c>
      <c r="C658" s="41">
        <v>3293758</v>
      </c>
      <c r="D658" s="41" t="s">
        <v>1122</v>
      </c>
      <c r="E658" s="41" t="s">
        <v>8151</v>
      </c>
      <c r="F658" s="41">
        <v>0</v>
      </c>
      <c r="G658" s="41">
        <v>0</v>
      </c>
      <c r="H658" s="41">
        <v>1</v>
      </c>
      <c r="I658" s="41">
        <v>1</v>
      </c>
      <c r="J658" s="41">
        <v>1</v>
      </c>
    </row>
    <row r="659" spans="1:10" s="38" customFormat="1" ht="66">
      <c r="A659" s="41" t="s">
        <v>8152</v>
      </c>
      <c r="B659" s="41" t="s">
        <v>8153</v>
      </c>
      <c r="C659" s="41">
        <v>3293480</v>
      </c>
      <c r="D659" s="41" t="s">
        <v>1122</v>
      </c>
      <c r="E659" s="41" t="s">
        <v>8156</v>
      </c>
      <c r="F659" s="41">
        <v>0</v>
      </c>
      <c r="G659" s="41">
        <v>0</v>
      </c>
      <c r="H659" s="41">
        <v>1</v>
      </c>
      <c r="I659" s="41">
        <v>1</v>
      </c>
      <c r="J659" s="41">
        <v>1</v>
      </c>
    </row>
    <row r="660" spans="1:10" s="38" customFormat="1" ht="52.8">
      <c r="A660" s="41" t="s">
        <v>8163</v>
      </c>
      <c r="B660" s="41" t="s">
        <v>8164</v>
      </c>
      <c r="C660" s="41">
        <v>24341622</v>
      </c>
      <c r="D660" s="41" t="s">
        <v>1122</v>
      </c>
      <c r="E660" s="41" t="s">
        <v>8167</v>
      </c>
      <c r="F660" s="41">
        <v>0</v>
      </c>
      <c r="G660" s="41">
        <v>0</v>
      </c>
      <c r="H660" s="41">
        <v>1</v>
      </c>
      <c r="I660" s="41">
        <v>1</v>
      </c>
      <c r="J660" s="41">
        <v>1</v>
      </c>
    </row>
    <row r="661" spans="1:10" s="38" customFormat="1" ht="52.8">
      <c r="A661" s="41" t="s">
        <v>8170</v>
      </c>
      <c r="B661" s="41" t="s">
        <v>8171</v>
      </c>
      <c r="C661" s="41">
        <v>2003540</v>
      </c>
      <c r="D661" s="41" t="s">
        <v>1122</v>
      </c>
      <c r="E661" s="41" t="s">
        <v>8174</v>
      </c>
      <c r="F661" s="41">
        <v>0</v>
      </c>
      <c r="G661" s="41">
        <v>0</v>
      </c>
      <c r="H661" s="41">
        <v>1</v>
      </c>
      <c r="I661" s="41">
        <v>1</v>
      </c>
      <c r="J661" s="41">
        <v>1</v>
      </c>
    </row>
    <row r="662" spans="1:10" s="38" customFormat="1" ht="52.8">
      <c r="A662" s="41" t="s">
        <v>8175</v>
      </c>
      <c r="B662" s="41" t="s">
        <v>8099</v>
      </c>
      <c r="C662" s="41">
        <v>3293936</v>
      </c>
      <c r="D662" s="41" t="s">
        <v>1122</v>
      </c>
      <c r="E662" s="41" t="s">
        <v>8102</v>
      </c>
      <c r="F662" s="41">
        <v>0</v>
      </c>
      <c r="G662" s="41">
        <v>0</v>
      </c>
      <c r="H662" s="41">
        <v>1</v>
      </c>
      <c r="I662" s="41">
        <v>1</v>
      </c>
      <c r="J662" s="41">
        <v>1</v>
      </c>
    </row>
    <row r="663" spans="1:10" s="38" customFormat="1" ht="52.8">
      <c r="A663" s="41" t="s">
        <v>8178</v>
      </c>
      <c r="B663" s="41" t="s">
        <v>8179</v>
      </c>
      <c r="C663" s="41">
        <v>2003735</v>
      </c>
      <c r="D663" s="41" t="s">
        <v>1122</v>
      </c>
      <c r="E663" s="41" t="s">
        <v>8182</v>
      </c>
      <c r="F663" s="41">
        <v>0</v>
      </c>
      <c r="G663" s="41">
        <v>0</v>
      </c>
      <c r="H663" s="41">
        <v>1</v>
      </c>
      <c r="I663" s="41">
        <v>1</v>
      </c>
      <c r="J663" s="41">
        <v>1</v>
      </c>
    </row>
    <row r="664" spans="1:10" s="38" customFormat="1" ht="52.8">
      <c r="A664" s="41" t="s">
        <v>8183</v>
      </c>
      <c r="B664" s="41" t="s">
        <v>8184</v>
      </c>
      <c r="C664" s="41">
        <v>3293913</v>
      </c>
      <c r="D664" s="41" t="s">
        <v>1122</v>
      </c>
      <c r="E664" s="41" t="s">
        <v>8187</v>
      </c>
      <c r="F664" s="41">
        <v>0</v>
      </c>
      <c r="G664" s="41">
        <v>0</v>
      </c>
      <c r="H664" s="41">
        <v>1</v>
      </c>
      <c r="I664" s="41">
        <v>1</v>
      </c>
      <c r="J664" s="41">
        <v>1</v>
      </c>
    </row>
    <row r="665" spans="1:10" s="38" customFormat="1" ht="52.8">
      <c r="A665" s="41" t="s">
        <v>8188</v>
      </c>
      <c r="B665" s="41" t="s">
        <v>8059</v>
      </c>
      <c r="C665" s="41">
        <v>25463416</v>
      </c>
      <c r="D665" s="41" t="s">
        <v>1122</v>
      </c>
      <c r="E665" s="41" t="s">
        <v>8062</v>
      </c>
      <c r="F665" s="41">
        <v>0</v>
      </c>
      <c r="G665" s="41">
        <v>0</v>
      </c>
      <c r="H665" s="41">
        <v>1</v>
      </c>
      <c r="I665" s="41">
        <v>1</v>
      </c>
      <c r="J665" s="41">
        <v>1</v>
      </c>
    </row>
    <row r="666" spans="1:10" s="38" customFormat="1" ht="52.8">
      <c r="A666" s="41" t="s">
        <v>8193</v>
      </c>
      <c r="B666" s="41" t="s">
        <v>8194</v>
      </c>
      <c r="C666" s="41">
        <v>25180090</v>
      </c>
      <c r="D666" s="41" t="s">
        <v>1122</v>
      </c>
      <c r="E666" s="41" t="s">
        <v>8197</v>
      </c>
      <c r="F666" s="41">
        <v>0</v>
      </c>
      <c r="G666" s="41">
        <v>0</v>
      </c>
      <c r="H666" s="41">
        <v>1</v>
      </c>
      <c r="I666" s="41">
        <v>1</v>
      </c>
      <c r="J666" s="41">
        <v>1</v>
      </c>
    </row>
    <row r="667" spans="1:10" s="38" customFormat="1" ht="52.8">
      <c r="A667" s="41" t="s">
        <v>8200</v>
      </c>
      <c r="B667" s="41" t="s">
        <v>8201</v>
      </c>
      <c r="C667" s="41">
        <v>34017656</v>
      </c>
      <c r="D667" s="41" t="s">
        <v>1122</v>
      </c>
      <c r="E667" s="41" t="s">
        <v>8204</v>
      </c>
      <c r="F667" s="41">
        <v>0</v>
      </c>
      <c r="G667" s="41">
        <v>0</v>
      </c>
      <c r="H667" s="41">
        <v>1</v>
      </c>
      <c r="I667" s="41">
        <v>1</v>
      </c>
      <c r="J667" s="41">
        <v>1</v>
      </c>
    </row>
    <row r="668" spans="1:10" s="38" customFormat="1" ht="52.8">
      <c r="A668" s="41" t="s">
        <v>8205</v>
      </c>
      <c r="B668" s="41" t="s">
        <v>8206</v>
      </c>
      <c r="C668" s="41">
        <v>31733636</v>
      </c>
      <c r="D668" s="41" t="s">
        <v>1122</v>
      </c>
      <c r="E668" s="41" t="s">
        <v>8209</v>
      </c>
      <c r="F668" s="41">
        <v>0</v>
      </c>
      <c r="G668" s="41">
        <v>0</v>
      </c>
      <c r="H668" s="41">
        <v>1</v>
      </c>
      <c r="I668" s="41">
        <v>1</v>
      </c>
      <c r="J668" s="41">
        <v>1</v>
      </c>
    </row>
    <row r="669" spans="1:10" s="38" customFormat="1" ht="52.8">
      <c r="A669" s="41" t="s">
        <v>8216</v>
      </c>
      <c r="B669" s="41" t="s">
        <v>8217</v>
      </c>
      <c r="C669" s="41">
        <v>3003683</v>
      </c>
      <c r="D669" s="41" t="s">
        <v>1122</v>
      </c>
      <c r="E669" s="41" t="s">
        <v>8220</v>
      </c>
      <c r="F669" s="41">
        <v>0</v>
      </c>
      <c r="G669" s="41">
        <v>0</v>
      </c>
      <c r="H669" s="41">
        <v>1</v>
      </c>
      <c r="I669" s="41">
        <v>1</v>
      </c>
      <c r="J669" s="41">
        <v>1</v>
      </c>
    </row>
    <row r="670" spans="1:10" s="38" customFormat="1" ht="52.8">
      <c r="A670" s="41" t="s">
        <v>8223</v>
      </c>
      <c r="B670" s="41" t="s">
        <v>8136</v>
      </c>
      <c r="C670" s="41">
        <v>23333767</v>
      </c>
      <c r="D670" s="41" t="s">
        <v>1122</v>
      </c>
      <c r="E670" s="41" t="s">
        <v>8139</v>
      </c>
      <c r="F670" s="41">
        <v>0</v>
      </c>
      <c r="G670" s="41">
        <v>0</v>
      </c>
      <c r="H670" s="41">
        <v>1</v>
      </c>
      <c r="I670" s="41">
        <v>1</v>
      </c>
      <c r="J670" s="41">
        <v>1</v>
      </c>
    </row>
    <row r="671" spans="1:10" s="38" customFormat="1" ht="52.8">
      <c r="A671" s="41" t="s">
        <v>8230</v>
      </c>
      <c r="B671" s="41" t="s">
        <v>8088</v>
      </c>
      <c r="C671" s="41">
        <v>2003474</v>
      </c>
      <c r="D671" s="41" t="s">
        <v>1122</v>
      </c>
      <c r="E671" s="41" t="s">
        <v>8091</v>
      </c>
      <c r="F671" s="41">
        <v>1</v>
      </c>
      <c r="G671" s="41">
        <v>1</v>
      </c>
      <c r="H671" s="41">
        <v>1</v>
      </c>
      <c r="I671" s="41">
        <v>1</v>
      </c>
      <c r="J671" s="41">
        <v>1</v>
      </c>
    </row>
    <row r="672" spans="1:10" s="38" customFormat="1" ht="52.8">
      <c r="A672" s="41" t="s">
        <v>8231</v>
      </c>
      <c r="B672" s="41" t="s">
        <v>8232</v>
      </c>
      <c r="C672" s="41">
        <v>32149096</v>
      </c>
      <c r="D672" s="41" t="s">
        <v>1122</v>
      </c>
      <c r="E672" s="41" t="s">
        <v>8235</v>
      </c>
      <c r="F672" s="41">
        <v>0</v>
      </c>
      <c r="G672" s="41">
        <v>0</v>
      </c>
      <c r="H672" s="41">
        <v>1</v>
      </c>
      <c r="I672" s="41">
        <v>1</v>
      </c>
      <c r="J672" s="41">
        <v>1</v>
      </c>
    </row>
    <row r="673" spans="1:10" s="38" customFormat="1" ht="52.8">
      <c r="A673" s="41" t="s">
        <v>8236</v>
      </c>
      <c r="B673" s="41" t="s">
        <v>8066</v>
      </c>
      <c r="C673" s="41">
        <v>31766242</v>
      </c>
      <c r="D673" s="41" t="s">
        <v>1122</v>
      </c>
      <c r="E673" s="41" t="s">
        <v>8069</v>
      </c>
      <c r="F673" s="41">
        <v>0</v>
      </c>
      <c r="G673" s="41">
        <v>0</v>
      </c>
      <c r="H673" s="41">
        <v>1</v>
      </c>
      <c r="I673" s="41">
        <v>1</v>
      </c>
      <c r="J673" s="41">
        <v>1</v>
      </c>
    </row>
    <row r="674" spans="1:10" s="38" customFormat="1" ht="52.8">
      <c r="A674" s="41" t="s">
        <v>8240</v>
      </c>
      <c r="B674" s="41" t="s">
        <v>8241</v>
      </c>
      <c r="C674" s="41">
        <v>2003853</v>
      </c>
      <c r="D674" s="41" t="s">
        <v>1122</v>
      </c>
      <c r="E674" s="41" t="s">
        <v>8244</v>
      </c>
      <c r="F674" s="41">
        <v>0</v>
      </c>
      <c r="G674" s="41">
        <v>0</v>
      </c>
      <c r="H674" s="41">
        <v>1</v>
      </c>
      <c r="I674" s="41">
        <v>1</v>
      </c>
      <c r="J674" s="41">
        <v>1</v>
      </c>
    </row>
    <row r="675" spans="1:10" s="38" customFormat="1" ht="52.8">
      <c r="A675" s="41" t="s">
        <v>8248</v>
      </c>
      <c r="B675" s="41" t="s">
        <v>8249</v>
      </c>
      <c r="C675" s="41">
        <v>23002303</v>
      </c>
      <c r="D675" s="41" t="s">
        <v>1122</v>
      </c>
      <c r="E675" s="41" t="s">
        <v>8252</v>
      </c>
      <c r="F675" s="41">
        <v>0</v>
      </c>
      <c r="G675" s="41">
        <v>0</v>
      </c>
      <c r="H675" s="41">
        <v>1</v>
      </c>
      <c r="I675" s="41">
        <v>1</v>
      </c>
      <c r="J675" s="41">
        <v>1</v>
      </c>
    </row>
    <row r="676" spans="1:10" s="38" customFormat="1" ht="52.8">
      <c r="A676" s="41" t="s">
        <v>8262</v>
      </c>
      <c r="B676" s="41" t="s">
        <v>8078</v>
      </c>
      <c r="C676" s="41">
        <v>2003770</v>
      </c>
      <c r="D676" s="41" t="s">
        <v>1122</v>
      </c>
      <c r="E676" s="41" t="s">
        <v>8081</v>
      </c>
      <c r="F676" s="41">
        <v>1</v>
      </c>
      <c r="G676" s="41">
        <v>0</v>
      </c>
      <c r="H676" s="41">
        <v>0</v>
      </c>
      <c r="I676" s="41">
        <v>0</v>
      </c>
      <c r="J676" s="41">
        <v>0</v>
      </c>
    </row>
    <row r="677" spans="1:10" s="38" customFormat="1" ht="52.8">
      <c r="A677" s="41" t="s">
        <v>8266</v>
      </c>
      <c r="B677" s="41" t="s">
        <v>8267</v>
      </c>
      <c r="C677" s="41">
        <v>34017621</v>
      </c>
      <c r="D677" s="41" t="s">
        <v>1122</v>
      </c>
      <c r="E677" s="41" t="s">
        <v>8270</v>
      </c>
      <c r="F677" s="41">
        <v>0</v>
      </c>
      <c r="G677" s="41">
        <v>0</v>
      </c>
      <c r="H677" s="41">
        <v>1</v>
      </c>
      <c r="I677" s="41">
        <v>1</v>
      </c>
      <c r="J677" s="41">
        <v>1</v>
      </c>
    </row>
    <row r="678" spans="1:10" s="38" customFormat="1" ht="52.8">
      <c r="A678" s="41" t="s">
        <v>8271</v>
      </c>
      <c r="B678" s="41" t="s">
        <v>8272</v>
      </c>
      <c r="C678" s="41">
        <v>2003729</v>
      </c>
      <c r="D678" s="41" t="s">
        <v>1122</v>
      </c>
      <c r="E678" s="41" t="s">
        <v>8275</v>
      </c>
      <c r="F678" s="41">
        <v>0</v>
      </c>
      <c r="G678" s="41">
        <v>0</v>
      </c>
      <c r="H678" s="41">
        <v>1</v>
      </c>
      <c r="I678" s="41">
        <v>1</v>
      </c>
      <c r="J678" s="41">
        <v>1</v>
      </c>
    </row>
    <row r="679" spans="1:10" s="38" customFormat="1" ht="52.8">
      <c r="A679" s="41" t="s">
        <v>8276</v>
      </c>
      <c r="B679" s="41" t="s">
        <v>8201</v>
      </c>
      <c r="C679" s="41">
        <v>34017656</v>
      </c>
      <c r="D679" s="41" t="s">
        <v>1122</v>
      </c>
      <c r="E679" s="41" t="s">
        <v>8204</v>
      </c>
      <c r="F679" s="41">
        <v>1</v>
      </c>
      <c r="G679" s="41">
        <v>0</v>
      </c>
      <c r="H679" s="41">
        <v>0</v>
      </c>
      <c r="I679" s="41">
        <v>0</v>
      </c>
      <c r="J679" s="41">
        <v>0</v>
      </c>
    </row>
    <row r="680" spans="1:10" s="38" customFormat="1" ht="52.8">
      <c r="A680" s="41" t="s">
        <v>8280</v>
      </c>
      <c r="B680" s="41" t="s">
        <v>8117</v>
      </c>
      <c r="C680" s="41">
        <v>31939013</v>
      </c>
      <c r="D680" s="41" t="s">
        <v>1122</v>
      </c>
      <c r="E680" s="41" t="s">
        <v>8120</v>
      </c>
      <c r="F680" s="41">
        <v>0</v>
      </c>
      <c r="G680" s="41">
        <v>0</v>
      </c>
      <c r="H680" s="41">
        <v>1</v>
      </c>
      <c r="I680" s="41">
        <v>1</v>
      </c>
      <c r="J680" s="41">
        <v>1</v>
      </c>
    </row>
    <row r="681" spans="1:10" s="38" customFormat="1" ht="52.8">
      <c r="A681" s="41" t="s">
        <v>8285</v>
      </c>
      <c r="B681" s="41" t="s">
        <v>8286</v>
      </c>
      <c r="C681" s="41">
        <v>34017661</v>
      </c>
      <c r="D681" s="41" t="s">
        <v>1122</v>
      </c>
      <c r="E681" s="41" t="s">
        <v>8289</v>
      </c>
      <c r="F681" s="41">
        <v>0</v>
      </c>
      <c r="G681" s="41">
        <v>0</v>
      </c>
      <c r="H681" s="41">
        <v>1</v>
      </c>
      <c r="I681" s="41">
        <v>1</v>
      </c>
      <c r="J681" s="41">
        <v>1</v>
      </c>
    </row>
    <row r="682" spans="1:10" s="38" customFormat="1" ht="66">
      <c r="A682" s="41" t="s">
        <v>8297</v>
      </c>
      <c r="B682" s="41" t="s">
        <v>8153</v>
      </c>
      <c r="C682" s="41">
        <v>3293480</v>
      </c>
      <c r="D682" s="41" t="s">
        <v>1122</v>
      </c>
      <c r="E682" s="41" t="s">
        <v>8156</v>
      </c>
      <c r="F682" s="41">
        <v>0</v>
      </c>
      <c r="G682" s="41">
        <v>0</v>
      </c>
      <c r="H682" s="41">
        <v>1</v>
      </c>
      <c r="I682" s="41">
        <v>1</v>
      </c>
      <c r="J682" s="41">
        <v>1</v>
      </c>
    </row>
    <row r="683" spans="1:10" s="38" customFormat="1" ht="52.8">
      <c r="A683" s="41" t="s">
        <v>8315</v>
      </c>
      <c r="B683" s="41" t="s">
        <v>8316</v>
      </c>
      <c r="C683" s="41">
        <v>22645921</v>
      </c>
      <c r="D683" s="41" t="s">
        <v>1122</v>
      </c>
      <c r="E683" s="41" t="s">
        <v>8319</v>
      </c>
      <c r="F683" s="41">
        <v>1</v>
      </c>
      <c r="G683" s="41">
        <v>1</v>
      </c>
      <c r="H683" s="41">
        <v>2</v>
      </c>
      <c r="I683" s="41">
        <v>2</v>
      </c>
      <c r="J683" s="41">
        <v>2</v>
      </c>
    </row>
    <row r="684" spans="1:10" s="38" customFormat="1" ht="52.8">
      <c r="A684" s="41" t="s">
        <v>8332</v>
      </c>
      <c r="B684" s="41" t="s">
        <v>8241</v>
      </c>
      <c r="C684" s="41">
        <v>2003853</v>
      </c>
      <c r="D684" s="41" t="s">
        <v>1122</v>
      </c>
      <c r="E684" s="41" t="s">
        <v>8244</v>
      </c>
      <c r="F684" s="41">
        <v>1</v>
      </c>
      <c r="G684" s="41">
        <v>0</v>
      </c>
      <c r="H684" s="41">
        <v>0</v>
      </c>
      <c r="I684" s="41">
        <v>0</v>
      </c>
      <c r="J684" s="41">
        <v>0</v>
      </c>
    </row>
    <row r="685" spans="1:10" s="38" customFormat="1" ht="52.8">
      <c r="A685" s="41" t="s">
        <v>8365</v>
      </c>
      <c r="B685" s="41" t="s">
        <v>8249</v>
      </c>
      <c r="C685" s="41">
        <v>23002303</v>
      </c>
      <c r="D685" s="41" t="s">
        <v>1122</v>
      </c>
      <c r="E685" s="41" t="s">
        <v>8252</v>
      </c>
      <c r="F685" s="41">
        <v>0</v>
      </c>
      <c r="G685" s="41">
        <v>0</v>
      </c>
      <c r="H685" s="41">
        <v>1</v>
      </c>
      <c r="I685" s="41">
        <v>1</v>
      </c>
      <c r="J685" s="41">
        <v>1</v>
      </c>
    </row>
    <row r="686" spans="1:10" s="38" customFormat="1" ht="52.8">
      <c r="A686" s="41" t="s">
        <v>8370</v>
      </c>
      <c r="B686" s="41" t="s">
        <v>8164</v>
      </c>
      <c r="C686" s="41">
        <v>24341622</v>
      </c>
      <c r="D686" s="41" t="s">
        <v>1122</v>
      </c>
      <c r="E686" s="41" t="s">
        <v>8167</v>
      </c>
      <c r="F686" s="41">
        <v>0</v>
      </c>
      <c r="G686" s="41">
        <v>0</v>
      </c>
      <c r="H686" s="41">
        <v>1</v>
      </c>
      <c r="I686" s="41">
        <v>1</v>
      </c>
      <c r="J686" s="41">
        <v>1</v>
      </c>
    </row>
    <row r="687" spans="1:10" s="38" customFormat="1" ht="79.2">
      <c r="A687" s="41" t="s">
        <v>8381</v>
      </c>
      <c r="B687" s="41" t="s">
        <v>8382</v>
      </c>
      <c r="C687" s="41">
        <v>41680146</v>
      </c>
      <c r="D687" s="41" t="s">
        <v>1122</v>
      </c>
      <c r="E687" s="41" t="s">
        <v>1259</v>
      </c>
      <c r="F687" s="41">
        <v>0</v>
      </c>
      <c r="G687" s="41">
        <v>1</v>
      </c>
      <c r="H687" s="41">
        <v>2</v>
      </c>
      <c r="I687" s="41">
        <v>2</v>
      </c>
      <c r="J687" s="41">
        <v>2</v>
      </c>
    </row>
    <row r="688" spans="1:10" s="38" customFormat="1" ht="79.2">
      <c r="A688" s="41" t="s">
        <v>8383</v>
      </c>
      <c r="B688" s="41" t="s">
        <v>8384</v>
      </c>
      <c r="C688" s="41">
        <v>39074153</v>
      </c>
      <c r="D688" s="41" t="s">
        <v>1122</v>
      </c>
      <c r="E688" s="41" t="s">
        <v>1262</v>
      </c>
      <c r="F688" s="41">
        <v>1</v>
      </c>
      <c r="G688" s="41">
        <v>1</v>
      </c>
      <c r="H688" s="41">
        <v>3</v>
      </c>
      <c r="I688" s="41">
        <v>3</v>
      </c>
      <c r="J688" s="41">
        <v>3</v>
      </c>
    </row>
    <row r="689" spans="1:10" s="38" customFormat="1" ht="92.4">
      <c r="A689" s="41" t="s">
        <v>8387</v>
      </c>
      <c r="B689" s="41" t="s">
        <v>8388</v>
      </c>
      <c r="C689" s="41">
        <v>38743216</v>
      </c>
      <c r="D689" s="41" t="s">
        <v>1122</v>
      </c>
      <c r="E689" s="41" t="s">
        <v>1266</v>
      </c>
      <c r="F689" s="41">
        <v>1</v>
      </c>
      <c r="G689" s="41">
        <v>1</v>
      </c>
      <c r="H689" s="41">
        <v>2</v>
      </c>
      <c r="I689" s="41">
        <v>2</v>
      </c>
      <c r="J689" s="41">
        <v>2</v>
      </c>
    </row>
    <row r="690" spans="1:10" s="38" customFormat="1" ht="26.4">
      <c r="A690" s="44"/>
      <c r="B690" s="47" t="s">
        <v>8389</v>
      </c>
      <c r="C690" s="47">
        <v>21193486</v>
      </c>
      <c r="D690" s="43" t="s">
        <v>1122</v>
      </c>
      <c r="E690" s="47" t="s">
        <v>8390</v>
      </c>
      <c r="F690" s="43">
        <v>0</v>
      </c>
      <c r="G690" s="43">
        <v>0</v>
      </c>
      <c r="H690" s="43">
        <v>0</v>
      </c>
      <c r="I690" s="43">
        <v>0</v>
      </c>
      <c r="J690" s="43">
        <v>2</v>
      </c>
    </row>
    <row r="691" spans="1:10" s="38" customFormat="1" ht="26.4">
      <c r="A691" s="45"/>
      <c r="B691" s="48" t="s">
        <v>8391</v>
      </c>
      <c r="C691" s="48">
        <v>2805615717</v>
      </c>
      <c r="D691" s="43" t="s">
        <v>1122</v>
      </c>
      <c r="E691" s="48" t="s">
        <v>8392</v>
      </c>
      <c r="F691" s="43">
        <v>0</v>
      </c>
      <c r="G691" s="43">
        <v>0</v>
      </c>
      <c r="H691" s="43">
        <v>0</v>
      </c>
      <c r="I691" s="43">
        <v>0</v>
      </c>
      <c r="J691" s="43">
        <v>2</v>
      </c>
    </row>
    <row r="692" spans="1:10" s="38" customFormat="1" ht="26.4">
      <c r="A692" s="45"/>
      <c r="B692" s="48" t="s">
        <v>8393</v>
      </c>
      <c r="C692" s="48">
        <v>3010911866</v>
      </c>
      <c r="D692" s="43" t="s">
        <v>1122</v>
      </c>
      <c r="E692" s="48" t="s">
        <v>8392</v>
      </c>
      <c r="F692" s="43">
        <v>0</v>
      </c>
      <c r="G692" s="43">
        <v>0</v>
      </c>
      <c r="H692" s="43">
        <v>0</v>
      </c>
      <c r="I692" s="43">
        <v>0</v>
      </c>
      <c r="J692" s="43">
        <v>2</v>
      </c>
    </row>
    <row r="693" spans="1:10" s="38" customFormat="1" ht="66">
      <c r="A693" s="41" t="s">
        <v>8397</v>
      </c>
      <c r="B693" s="41" t="s">
        <v>8398</v>
      </c>
      <c r="C693" s="41">
        <v>38366849</v>
      </c>
      <c r="D693" s="41" t="s">
        <v>1269</v>
      </c>
      <c r="E693" s="41" t="s">
        <v>1271</v>
      </c>
      <c r="F693" s="41">
        <v>2</v>
      </c>
      <c r="G693" s="41">
        <v>2</v>
      </c>
      <c r="H693" s="41">
        <v>2</v>
      </c>
      <c r="I693" s="41">
        <v>2</v>
      </c>
      <c r="J693" s="41">
        <v>2</v>
      </c>
    </row>
    <row r="694" spans="1:10" s="38" customFormat="1" ht="92.4">
      <c r="A694" s="41" t="s">
        <v>8404</v>
      </c>
      <c r="B694" s="41" t="s">
        <v>8405</v>
      </c>
      <c r="C694" s="41">
        <v>38637457</v>
      </c>
      <c r="D694" s="41" t="s">
        <v>1269</v>
      </c>
      <c r="E694" s="41" t="s">
        <v>1275</v>
      </c>
      <c r="F694" s="41">
        <v>2</v>
      </c>
      <c r="G694" s="41">
        <v>2</v>
      </c>
      <c r="H694" s="41">
        <v>2</v>
      </c>
      <c r="I694" s="41">
        <v>2</v>
      </c>
      <c r="J694" s="41">
        <v>3</v>
      </c>
    </row>
    <row r="695" spans="1:10" s="38" customFormat="1" ht="92.4">
      <c r="A695" s="41" t="s">
        <v>8421</v>
      </c>
      <c r="B695" s="41" t="s">
        <v>8422</v>
      </c>
      <c r="C695" s="41">
        <v>37920406</v>
      </c>
      <c r="D695" s="41" t="s">
        <v>1269</v>
      </c>
      <c r="E695" s="41" t="s">
        <v>8425</v>
      </c>
      <c r="F695" s="41">
        <v>1</v>
      </c>
      <c r="G695" s="41">
        <v>1</v>
      </c>
      <c r="H695" s="41">
        <v>1</v>
      </c>
      <c r="I695" s="41">
        <v>1</v>
      </c>
      <c r="J695" s="41">
        <v>1</v>
      </c>
    </row>
    <row r="696" spans="1:10" s="38" customFormat="1" ht="92.4">
      <c r="A696" s="41" t="s">
        <v>8432</v>
      </c>
      <c r="B696" s="41" t="s">
        <v>8433</v>
      </c>
      <c r="C696" s="41">
        <v>38417809</v>
      </c>
      <c r="D696" s="41" t="s">
        <v>1269</v>
      </c>
      <c r="E696" s="41" t="s">
        <v>8434</v>
      </c>
      <c r="F696" s="41">
        <v>0</v>
      </c>
      <c r="G696" s="41">
        <v>0</v>
      </c>
      <c r="H696" s="41">
        <v>0</v>
      </c>
      <c r="I696" s="41">
        <v>1</v>
      </c>
      <c r="J696" s="41">
        <v>1</v>
      </c>
    </row>
    <row r="697" spans="1:10" s="38" customFormat="1" ht="92.4">
      <c r="A697" s="41" t="s">
        <v>8435</v>
      </c>
      <c r="B697" s="41" t="s">
        <v>8436</v>
      </c>
      <c r="C697" s="41">
        <v>38186479</v>
      </c>
      <c r="D697" s="41" t="s">
        <v>1269</v>
      </c>
      <c r="E697" s="41" t="s">
        <v>8438</v>
      </c>
      <c r="F697" s="41">
        <v>0</v>
      </c>
      <c r="G697" s="41">
        <v>0</v>
      </c>
      <c r="H697" s="41">
        <v>0</v>
      </c>
      <c r="I697" s="41">
        <v>1</v>
      </c>
      <c r="J697" s="41">
        <v>1</v>
      </c>
    </row>
    <row r="698" spans="1:10" s="38" customFormat="1" ht="66">
      <c r="A698" s="41" t="s">
        <v>8441</v>
      </c>
      <c r="B698" s="41" t="s">
        <v>8442</v>
      </c>
      <c r="C698" s="41">
        <v>38212647</v>
      </c>
      <c r="D698" s="41" t="s">
        <v>1269</v>
      </c>
      <c r="E698" s="41" t="s">
        <v>8445</v>
      </c>
      <c r="F698" s="41">
        <v>2</v>
      </c>
      <c r="G698" s="41">
        <v>2</v>
      </c>
      <c r="H698" s="41">
        <v>2</v>
      </c>
      <c r="I698" s="41">
        <v>2</v>
      </c>
      <c r="J698" s="41">
        <v>2</v>
      </c>
    </row>
    <row r="699" spans="1:10" s="38" customFormat="1" ht="79.2">
      <c r="A699" s="41" t="s">
        <v>8457</v>
      </c>
      <c r="B699" s="41" t="s">
        <v>8458</v>
      </c>
      <c r="C699" s="41">
        <v>38474233</v>
      </c>
      <c r="D699" s="41" t="s">
        <v>1269</v>
      </c>
      <c r="E699" s="41" t="s">
        <v>8456</v>
      </c>
      <c r="F699" s="41">
        <v>1</v>
      </c>
      <c r="G699" s="41">
        <v>1</v>
      </c>
      <c r="H699" s="41">
        <v>1</v>
      </c>
      <c r="I699" s="41">
        <v>1</v>
      </c>
      <c r="J699" s="41">
        <v>1</v>
      </c>
    </row>
    <row r="700" spans="1:10" s="38" customFormat="1" ht="79.2">
      <c r="A700" s="41" t="s">
        <v>8473</v>
      </c>
      <c r="B700" s="41" t="s">
        <v>8474</v>
      </c>
      <c r="C700" s="41">
        <v>38740016</v>
      </c>
      <c r="D700" s="41" t="s">
        <v>1269</v>
      </c>
      <c r="E700" s="41" t="s">
        <v>8478</v>
      </c>
      <c r="F700" s="41">
        <v>1</v>
      </c>
      <c r="G700" s="41">
        <v>1</v>
      </c>
      <c r="H700" s="41">
        <v>1</v>
      </c>
      <c r="I700" s="41">
        <v>1</v>
      </c>
      <c r="J700" s="41">
        <v>1</v>
      </c>
    </row>
    <row r="701" spans="1:10" s="38" customFormat="1" ht="66">
      <c r="A701" s="41" t="s">
        <v>8494</v>
      </c>
      <c r="B701" s="41" t="s">
        <v>8495</v>
      </c>
      <c r="C701" s="41">
        <v>37949226</v>
      </c>
      <c r="D701" s="41" t="s">
        <v>1269</v>
      </c>
      <c r="E701" s="41" t="s">
        <v>8493</v>
      </c>
      <c r="F701" s="41">
        <v>1</v>
      </c>
      <c r="G701" s="41">
        <v>1</v>
      </c>
      <c r="H701" s="41">
        <v>1</v>
      </c>
      <c r="I701" s="41">
        <v>1</v>
      </c>
      <c r="J701" s="41">
        <v>1</v>
      </c>
    </row>
    <row r="702" spans="1:10" s="38" customFormat="1" ht="92.4">
      <c r="A702" s="41" t="s">
        <v>8498</v>
      </c>
      <c r="B702" s="41" t="s">
        <v>8499</v>
      </c>
      <c r="C702" s="41">
        <v>40655297</v>
      </c>
      <c r="D702" s="41" t="s">
        <v>1269</v>
      </c>
      <c r="E702" s="41" t="s">
        <v>1279</v>
      </c>
      <c r="F702" s="41">
        <v>1</v>
      </c>
      <c r="G702" s="41">
        <v>1</v>
      </c>
      <c r="H702" s="41">
        <v>2</v>
      </c>
      <c r="I702" s="41">
        <v>2</v>
      </c>
      <c r="J702" s="41">
        <v>2</v>
      </c>
    </row>
    <row r="703" spans="1:10" s="38" customFormat="1" ht="92.4">
      <c r="A703" s="41" t="s">
        <v>8502</v>
      </c>
      <c r="B703" s="41" t="s">
        <v>8503</v>
      </c>
      <c r="C703" s="41">
        <v>38869718</v>
      </c>
      <c r="D703" s="41" t="s">
        <v>1269</v>
      </c>
      <c r="E703" s="41" t="s">
        <v>1283</v>
      </c>
      <c r="F703" s="41">
        <v>2</v>
      </c>
      <c r="G703" s="41">
        <v>2</v>
      </c>
      <c r="H703" s="41">
        <v>2</v>
      </c>
      <c r="I703" s="41">
        <v>2</v>
      </c>
      <c r="J703" s="41">
        <v>2</v>
      </c>
    </row>
    <row r="704" spans="1:10" s="38" customFormat="1" ht="92.4">
      <c r="A704" s="41" t="s">
        <v>8510</v>
      </c>
      <c r="B704" s="41" t="s">
        <v>8511</v>
      </c>
      <c r="C704" s="41">
        <v>38281797</v>
      </c>
      <c r="D704" s="41" t="s">
        <v>1269</v>
      </c>
      <c r="E704" s="41" t="s">
        <v>8515</v>
      </c>
      <c r="F704" s="41">
        <v>1</v>
      </c>
      <c r="G704" s="41">
        <v>1</v>
      </c>
      <c r="H704" s="41">
        <v>1</v>
      </c>
      <c r="I704" s="41">
        <v>1</v>
      </c>
      <c r="J704" s="41">
        <v>1</v>
      </c>
    </row>
    <row r="705" spans="1:10" s="38" customFormat="1" ht="79.2">
      <c r="A705" s="41" t="s">
        <v>8518</v>
      </c>
      <c r="B705" s="41" t="s">
        <v>8519</v>
      </c>
      <c r="C705" s="41">
        <v>38248917</v>
      </c>
      <c r="D705" s="41" t="s">
        <v>1269</v>
      </c>
      <c r="E705" s="41" t="s">
        <v>1287</v>
      </c>
      <c r="F705" s="41">
        <v>0</v>
      </c>
      <c r="G705" s="41">
        <v>2</v>
      </c>
      <c r="H705" s="41">
        <v>2</v>
      </c>
      <c r="I705" s="41">
        <v>2</v>
      </c>
      <c r="J705" s="41">
        <v>2</v>
      </c>
    </row>
    <row r="706" spans="1:10" s="38" customFormat="1" ht="79.2">
      <c r="A706" s="41" t="s">
        <v>8528</v>
      </c>
      <c r="B706" s="41" t="s">
        <v>8529</v>
      </c>
      <c r="C706" s="41">
        <v>38645871</v>
      </c>
      <c r="D706" s="41" t="s">
        <v>1269</v>
      </c>
      <c r="E706" s="41" t="s">
        <v>1291</v>
      </c>
      <c r="F706" s="41">
        <v>1</v>
      </c>
      <c r="G706" s="41">
        <v>1</v>
      </c>
      <c r="H706" s="41">
        <v>1</v>
      </c>
      <c r="I706" s="41">
        <v>1</v>
      </c>
      <c r="J706" s="41">
        <v>1</v>
      </c>
    </row>
    <row r="707" spans="1:10" s="38" customFormat="1" ht="66">
      <c r="A707" s="41" t="s">
        <v>8532</v>
      </c>
      <c r="B707" s="41" t="s">
        <v>8533</v>
      </c>
      <c r="C707" s="41">
        <v>38743829</v>
      </c>
      <c r="D707" s="41" t="s">
        <v>1269</v>
      </c>
      <c r="E707" s="41" t="s">
        <v>1295</v>
      </c>
      <c r="F707" s="41">
        <v>0</v>
      </c>
      <c r="G707" s="41">
        <v>2</v>
      </c>
      <c r="H707" s="41">
        <v>2</v>
      </c>
      <c r="I707" s="41">
        <v>2</v>
      </c>
      <c r="J707" s="41">
        <v>2</v>
      </c>
    </row>
    <row r="708" spans="1:10" s="38" customFormat="1" ht="66">
      <c r="A708" s="41" t="s">
        <v>8565</v>
      </c>
      <c r="B708" s="41" t="s">
        <v>8566</v>
      </c>
      <c r="C708" s="41">
        <v>5396876</v>
      </c>
      <c r="D708" s="41" t="s">
        <v>1269</v>
      </c>
      <c r="E708" s="41" t="s">
        <v>1299</v>
      </c>
      <c r="F708" s="41">
        <v>1</v>
      </c>
      <c r="G708" s="41">
        <v>2</v>
      </c>
      <c r="H708" s="41">
        <v>2</v>
      </c>
      <c r="I708" s="41">
        <v>3</v>
      </c>
      <c r="J708" s="41">
        <v>4</v>
      </c>
    </row>
    <row r="709" spans="1:10" s="38" customFormat="1" ht="66">
      <c r="A709" s="41" t="s">
        <v>8576</v>
      </c>
      <c r="B709" s="41" t="s">
        <v>8560</v>
      </c>
      <c r="C709" s="41">
        <v>2004120</v>
      </c>
      <c r="D709" s="41" t="s">
        <v>1269</v>
      </c>
      <c r="E709" s="41" t="s">
        <v>1302</v>
      </c>
      <c r="F709" s="41">
        <v>1</v>
      </c>
      <c r="G709" s="41">
        <v>2</v>
      </c>
      <c r="H709" s="41">
        <v>2</v>
      </c>
      <c r="I709" s="41">
        <v>3</v>
      </c>
      <c r="J709" s="41">
        <v>4</v>
      </c>
    </row>
    <row r="710" spans="1:10" s="38" customFormat="1" ht="66">
      <c r="A710" s="41" t="s">
        <v>8579</v>
      </c>
      <c r="B710" s="41" t="s">
        <v>8580</v>
      </c>
      <c r="C710" s="41">
        <v>1983814</v>
      </c>
      <c r="D710" s="41" t="s">
        <v>1269</v>
      </c>
      <c r="E710" s="41" t="s">
        <v>1305</v>
      </c>
      <c r="F710" s="41">
        <v>1</v>
      </c>
      <c r="G710" s="41">
        <v>2</v>
      </c>
      <c r="H710" s="41">
        <v>2</v>
      </c>
      <c r="I710" s="41">
        <v>3</v>
      </c>
      <c r="J710" s="41">
        <v>4</v>
      </c>
    </row>
    <row r="711" spans="1:10" s="38" customFormat="1" ht="66">
      <c r="A711" s="41" t="s">
        <v>8599</v>
      </c>
      <c r="B711" s="41" t="s">
        <v>8600</v>
      </c>
      <c r="C711" s="41">
        <v>2004097</v>
      </c>
      <c r="D711" s="41" t="s">
        <v>1269</v>
      </c>
      <c r="E711" s="41" t="s">
        <v>8602</v>
      </c>
      <c r="F711" s="41">
        <v>0</v>
      </c>
      <c r="G711" s="41">
        <v>0</v>
      </c>
      <c r="H711" s="41">
        <v>0</v>
      </c>
      <c r="I711" s="41">
        <v>0</v>
      </c>
      <c r="J711" s="41">
        <v>1</v>
      </c>
    </row>
    <row r="712" spans="1:10" s="38" customFormat="1" ht="92.4">
      <c r="A712" s="41" t="s">
        <v>8607</v>
      </c>
      <c r="B712" s="41" t="s">
        <v>8608</v>
      </c>
      <c r="C712" s="41">
        <v>38297440</v>
      </c>
      <c r="D712" s="41" t="s">
        <v>1308</v>
      </c>
      <c r="E712" s="41" t="s">
        <v>1310</v>
      </c>
      <c r="F712" s="41">
        <v>1</v>
      </c>
      <c r="G712" s="41">
        <v>1</v>
      </c>
      <c r="H712" s="41">
        <v>2</v>
      </c>
      <c r="I712" s="41">
        <v>2</v>
      </c>
      <c r="J712" s="41">
        <v>2</v>
      </c>
    </row>
    <row r="713" spans="1:10" s="38" customFormat="1" ht="92.4">
      <c r="A713" s="41" t="s">
        <v>8615</v>
      </c>
      <c r="B713" s="41" t="s">
        <v>8616</v>
      </c>
      <c r="C713" s="41">
        <v>38550036</v>
      </c>
      <c r="D713" s="41" t="s">
        <v>1308</v>
      </c>
      <c r="E713" s="41" t="s">
        <v>1314</v>
      </c>
      <c r="F713" s="41">
        <v>1</v>
      </c>
      <c r="G713" s="41">
        <v>1</v>
      </c>
      <c r="H713" s="41">
        <v>2</v>
      </c>
      <c r="I713" s="41">
        <v>2</v>
      </c>
      <c r="J713" s="41">
        <v>2</v>
      </c>
    </row>
    <row r="714" spans="1:10" s="38" customFormat="1" ht="66">
      <c r="A714" s="41" t="s">
        <v>8624</v>
      </c>
      <c r="B714" s="41" t="s">
        <v>8625</v>
      </c>
      <c r="C714" s="41">
        <v>42130081</v>
      </c>
      <c r="D714" s="41" t="s">
        <v>1308</v>
      </c>
      <c r="E714" s="41" t="s">
        <v>1318</v>
      </c>
      <c r="F714" s="41">
        <v>1</v>
      </c>
      <c r="G714" s="41">
        <v>1</v>
      </c>
      <c r="H714" s="41">
        <v>3</v>
      </c>
      <c r="I714" s="41">
        <v>3</v>
      </c>
      <c r="J714" s="41">
        <v>3</v>
      </c>
    </row>
    <row r="715" spans="1:10" s="38" customFormat="1" ht="66">
      <c r="A715" s="41" t="s">
        <v>8630</v>
      </c>
      <c r="B715" s="41" t="s">
        <v>8631</v>
      </c>
      <c r="C715" s="41">
        <v>38566126</v>
      </c>
      <c r="D715" s="41" t="s">
        <v>1308</v>
      </c>
      <c r="E715" s="41" t="s">
        <v>1322</v>
      </c>
      <c r="F715" s="41">
        <v>1</v>
      </c>
      <c r="G715" s="41">
        <v>1</v>
      </c>
      <c r="H715" s="41">
        <v>3</v>
      </c>
      <c r="I715" s="41">
        <v>3</v>
      </c>
      <c r="J715" s="41">
        <v>3</v>
      </c>
    </row>
    <row r="716" spans="1:10" s="38" customFormat="1" ht="92.4">
      <c r="A716" s="41" t="s">
        <v>8646</v>
      </c>
      <c r="B716" s="41" t="s">
        <v>8647</v>
      </c>
      <c r="C716" s="41">
        <v>38195242</v>
      </c>
      <c r="D716" s="41" t="s">
        <v>1308</v>
      </c>
      <c r="E716" s="41" t="s">
        <v>1326</v>
      </c>
      <c r="F716" s="41">
        <v>1</v>
      </c>
      <c r="G716" s="41">
        <v>1</v>
      </c>
      <c r="H716" s="41">
        <v>3</v>
      </c>
      <c r="I716" s="41">
        <v>3</v>
      </c>
      <c r="J716" s="41">
        <v>3</v>
      </c>
    </row>
    <row r="717" spans="1:10" s="38" customFormat="1" ht="79.2">
      <c r="A717" s="41" t="s">
        <v>8648</v>
      </c>
      <c r="B717" s="41" t="s">
        <v>8649</v>
      </c>
      <c r="C717" s="41">
        <v>38481743</v>
      </c>
      <c r="D717" s="41" t="s">
        <v>1308</v>
      </c>
      <c r="E717" s="41" t="s">
        <v>1330</v>
      </c>
      <c r="F717" s="41">
        <v>1</v>
      </c>
      <c r="G717" s="41">
        <v>1</v>
      </c>
      <c r="H717" s="41">
        <v>3</v>
      </c>
      <c r="I717" s="41">
        <v>3</v>
      </c>
      <c r="J717" s="41">
        <v>3</v>
      </c>
    </row>
    <row r="718" spans="1:10" s="38" customFormat="1" ht="79.2">
      <c r="A718" s="41" t="s">
        <v>8658</v>
      </c>
      <c r="B718" s="41" t="s">
        <v>8659</v>
      </c>
      <c r="C718" s="41">
        <v>38072569</v>
      </c>
      <c r="D718" s="41" t="s">
        <v>1308</v>
      </c>
      <c r="E718" s="41" t="s">
        <v>1334</v>
      </c>
      <c r="F718" s="41">
        <v>1</v>
      </c>
      <c r="G718" s="41">
        <v>1</v>
      </c>
      <c r="H718" s="41">
        <v>3</v>
      </c>
      <c r="I718" s="41">
        <v>3</v>
      </c>
      <c r="J718" s="41">
        <v>3</v>
      </c>
    </row>
    <row r="719" spans="1:10" s="38" customFormat="1" ht="79.2">
      <c r="A719" s="41" t="s">
        <v>8669</v>
      </c>
      <c r="B719" s="41" t="s">
        <v>8670</v>
      </c>
      <c r="C719" s="41">
        <v>38566219</v>
      </c>
      <c r="D719" s="41" t="s">
        <v>1308</v>
      </c>
      <c r="E719" s="41" t="s">
        <v>1338</v>
      </c>
      <c r="F719" s="41">
        <v>1</v>
      </c>
      <c r="G719" s="41">
        <v>1</v>
      </c>
      <c r="H719" s="41">
        <v>3</v>
      </c>
      <c r="I719" s="41">
        <v>3</v>
      </c>
      <c r="J719" s="41">
        <v>3</v>
      </c>
    </row>
    <row r="720" spans="1:10" s="38" customFormat="1" ht="92.4">
      <c r="A720" s="41" t="s">
        <v>8681</v>
      </c>
      <c r="B720" s="41" t="s">
        <v>8682</v>
      </c>
      <c r="C720" s="41">
        <v>38402043</v>
      </c>
      <c r="D720" s="41" t="s">
        <v>1308</v>
      </c>
      <c r="E720" s="41" t="s">
        <v>1342</v>
      </c>
      <c r="F720" s="41">
        <v>1</v>
      </c>
      <c r="G720" s="41">
        <v>1</v>
      </c>
      <c r="H720" s="41">
        <v>3</v>
      </c>
      <c r="I720" s="41">
        <v>3</v>
      </c>
      <c r="J720" s="41">
        <v>3</v>
      </c>
    </row>
    <row r="721" spans="1:10" s="38" customFormat="1" ht="105.6">
      <c r="A721" s="41" t="s">
        <v>8683</v>
      </c>
      <c r="B721" s="41" t="s">
        <v>8684</v>
      </c>
      <c r="C721" s="41">
        <v>38418088</v>
      </c>
      <c r="D721" s="41" t="s">
        <v>1308</v>
      </c>
      <c r="E721" s="41" t="s">
        <v>1346</v>
      </c>
      <c r="F721" s="41">
        <v>1</v>
      </c>
      <c r="G721" s="41">
        <v>1</v>
      </c>
      <c r="H721" s="41">
        <v>3</v>
      </c>
      <c r="I721" s="41">
        <v>3</v>
      </c>
      <c r="J721" s="41">
        <v>3</v>
      </c>
    </row>
    <row r="722" spans="1:10" s="38" customFormat="1" ht="79.2">
      <c r="A722" s="41" t="s">
        <v>8687</v>
      </c>
      <c r="B722" s="41" t="s">
        <v>8688</v>
      </c>
      <c r="C722" s="41">
        <v>38270455</v>
      </c>
      <c r="D722" s="41" t="s">
        <v>1308</v>
      </c>
      <c r="E722" s="41" t="s">
        <v>1350</v>
      </c>
      <c r="F722" s="41">
        <v>1</v>
      </c>
      <c r="G722" s="41">
        <v>1</v>
      </c>
      <c r="H722" s="41">
        <v>2</v>
      </c>
      <c r="I722" s="41">
        <v>2</v>
      </c>
      <c r="J722" s="41">
        <v>2</v>
      </c>
    </row>
    <row r="723" spans="1:10" s="38" customFormat="1" ht="66">
      <c r="A723" s="41" t="s">
        <v>8694</v>
      </c>
      <c r="B723" s="41" t="s">
        <v>8695</v>
      </c>
      <c r="C723" s="41">
        <v>38469307</v>
      </c>
      <c r="D723" s="41" t="s">
        <v>1308</v>
      </c>
      <c r="E723" s="41" t="s">
        <v>1353</v>
      </c>
      <c r="F723" s="41">
        <v>1</v>
      </c>
      <c r="G723" s="41">
        <v>1</v>
      </c>
      <c r="H723" s="41">
        <v>2</v>
      </c>
      <c r="I723" s="41">
        <v>2</v>
      </c>
      <c r="J723" s="41">
        <v>2</v>
      </c>
    </row>
    <row r="724" spans="1:10" s="38" customFormat="1" ht="79.2">
      <c r="A724" s="41" t="s">
        <v>8696</v>
      </c>
      <c r="B724" s="41" t="s">
        <v>8697</v>
      </c>
      <c r="C724" s="41">
        <v>38447428</v>
      </c>
      <c r="D724" s="41" t="s">
        <v>1308</v>
      </c>
      <c r="E724" s="41" t="s">
        <v>1357</v>
      </c>
      <c r="F724" s="41">
        <v>1</v>
      </c>
      <c r="G724" s="41">
        <v>1</v>
      </c>
      <c r="H724" s="41">
        <v>3</v>
      </c>
      <c r="I724" s="41">
        <v>3</v>
      </c>
      <c r="J724" s="41">
        <v>3</v>
      </c>
    </row>
    <row r="725" spans="1:10" s="38" customFormat="1" ht="66">
      <c r="A725" s="41" t="s">
        <v>8705</v>
      </c>
      <c r="B725" s="41" t="s">
        <v>8706</v>
      </c>
      <c r="C725" s="41">
        <v>42002686</v>
      </c>
      <c r="D725" s="41" t="s">
        <v>1308</v>
      </c>
      <c r="E725" s="41" t="s">
        <v>1361</v>
      </c>
      <c r="F725" s="41">
        <v>1</v>
      </c>
      <c r="G725" s="41">
        <v>1</v>
      </c>
      <c r="H725" s="41">
        <v>2</v>
      </c>
      <c r="I725" s="41">
        <v>2</v>
      </c>
      <c r="J725" s="41">
        <v>2</v>
      </c>
    </row>
    <row r="726" spans="1:10" s="38" customFormat="1" ht="92.4">
      <c r="A726" s="41" t="s">
        <v>8709</v>
      </c>
      <c r="B726" s="41" t="s">
        <v>8710</v>
      </c>
      <c r="C726" s="41">
        <v>38072476</v>
      </c>
      <c r="D726" s="41" t="s">
        <v>1308</v>
      </c>
      <c r="E726" s="41" t="s">
        <v>1365</v>
      </c>
      <c r="F726" s="41">
        <v>1</v>
      </c>
      <c r="G726" s="41">
        <v>1</v>
      </c>
      <c r="H726" s="41">
        <v>3</v>
      </c>
      <c r="I726" s="41">
        <v>3</v>
      </c>
      <c r="J726" s="41">
        <v>3</v>
      </c>
    </row>
    <row r="727" spans="1:10" s="38" customFormat="1" ht="105.6">
      <c r="A727" s="41" t="s">
        <v>8718</v>
      </c>
      <c r="B727" s="41" t="s">
        <v>8719</v>
      </c>
      <c r="C727" s="41">
        <v>41877252</v>
      </c>
      <c r="D727" s="41" t="s">
        <v>1308</v>
      </c>
      <c r="E727" s="41" t="s">
        <v>1369</v>
      </c>
      <c r="F727" s="41">
        <v>1</v>
      </c>
      <c r="G727" s="41">
        <v>1</v>
      </c>
      <c r="H727" s="41">
        <v>3</v>
      </c>
      <c r="I727" s="41">
        <v>3</v>
      </c>
      <c r="J727" s="41">
        <v>3</v>
      </c>
    </row>
    <row r="728" spans="1:10" s="38" customFormat="1" ht="66">
      <c r="A728" s="41" t="s">
        <v>8735</v>
      </c>
      <c r="B728" s="41" t="s">
        <v>8736</v>
      </c>
      <c r="C728" s="41">
        <v>38358026</v>
      </c>
      <c r="D728" s="41" t="s">
        <v>1308</v>
      </c>
      <c r="E728" s="41" t="s">
        <v>1373</v>
      </c>
      <c r="F728" s="41">
        <v>1</v>
      </c>
      <c r="G728" s="41">
        <v>1</v>
      </c>
      <c r="H728" s="41">
        <v>3</v>
      </c>
      <c r="I728" s="41">
        <v>3</v>
      </c>
      <c r="J728" s="41">
        <v>3</v>
      </c>
    </row>
    <row r="729" spans="1:10" s="38" customFormat="1" ht="92.4">
      <c r="A729" s="41" t="s">
        <v>8743</v>
      </c>
      <c r="B729" s="41" t="s">
        <v>8744</v>
      </c>
      <c r="C729" s="41">
        <v>37329345</v>
      </c>
      <c r="D729" s="41" t="s">
        <v>1308</v>
      </c>
      <c r="E729" s="41" t="s">
        <v>1377</v>
      </c>
      <c r="F729" s="41">
        <v>1</v>
      </c>
      <c r="G729" s="41">
        <v>1</v>
      </c>
      <c r="H729" s="41">
        <v>2</v>
      </c>
      <c r="I729" s="41">
        <v>2</v>
      </c>
      <c r="J729" s="41">
        <v>2</v>
      </c>
    </row>
    <row r="730" spans="1:10" s="38" customFormat="1" ht="118.8">
      <c r="A730" s="41" t="s">
        <v>8748</v>
      </c>
      <c r="B730" s="41" t="s">
        <v>8749</v>
      </c>
      <c r="C730" s="41">
        <v>38487677</v>
      </c>
      <c r="D730" s="41" t="s">
        <v>1308</v>
      </c>
      <c r="E730" s="41" t="s">
        <v>1380</v>
      </c>
      <c r="F730" s="41">
        <v>1</v>
      </c>
      <c r="G730" s="41">
        <v>1</v>
      </c>
      <c r="H730" s="41">
        <v>3</v>
      </c>
      <c r="I730" s="41">
        <v>3</v>
      </c>
      <c r="J730" s="41">
        <v>3</v>
      </c>
    </row>
    <row r="731" spans="1:10" s="38" customFormat="1" ht="92.4">
      <c r="A731" s="41" t="s">
        <v>8754</v>
      </c>
      <c r="B731" s="41" t="s">
        <v>8755</v>
      </c>
      <c r="C731" s="41">
        <v>38611140</v>
      </c>
      <c r="D731" s="41" t="s">
        <v>1308</v>
      </c>
      <c r="E731" s="41" t="s">
        <v>1384</v>
      </c>
      <c r="F731" s="41">
        <v>1</v>
      </c>
      <c r="G731" s="41">
        <v>1</v>
      </c>
      <c r="H731" s="41">
        <v>2</v>
      </c>
      <c r="I731" s="41">
        <v>2</v>
      </c>
      <c r="J731" s="41">
        <v>2</v>
      </c>
    </row>
    <row r="732" spans="1:10" s="38" customFormat="1" ht="66">
      <c r="A732" s="41" t="s">
        <v>8763</v>
      </c>
      <c r="B732" s="41" t="s">
        <v>8764</v>
      </c>
      <c r="C732" s="41">
        <v>40888750</v>
      </c>
      <c r="D732" s="41" t="s">
        <v>1308</v>
      </c>
      <c r="E732" s="41" t="s">
        <v>1387</v>
      </c>
      <c r="F732" s="41">
        <v>2</v>
      </c>
      <c r="G732" s="41">
        <v>2</v>
      </c>
      <c r="H732" s="41">
        <v>3</v>
      </c>
      <c r="I732" s="41">
        <v>3</v>
      </c>
      <c r="J732" s="41">
        <v>3</v>
      </c>
    </row>
    <row r="733" spans="1:10" s="38" customFormat="1" ht="66">
      <c r="A733" s="41" t="s">
        <v>8799</v>
      </c>
      <c r="B733" s="41" t="s">
        <v>8800</v>
      </c>
      <c r="C733" s="41">
        <v>40887956</v>
      </c>
      <c r="D733" s="41" t="s">
        <v>1308</v>
      </c>
      <c r="E733" s="41" t="s">
        <v>1390</v>
      </c>
      <c r="F733" s="41">
        <v>2</v>
      </c>
      <c r="G733" s="41">
        <v>2</v>
      </c>
      <c r="H733" s="41">
        <v>3</v>
      </c>
      <c r="I733" s="41">
        <v>3</v>
      </c>
      <c r="J733" s="41">
        <v>3</v>
      </c>
    </row>
    <row r="734" spans="1:10" s="38" customFormat="1" ht="92.4">
      <c r="A734" s="41" t="s">
        <v>8814</v>
      </c>
      <c r="B734" s="41" t="s">
        <v>8815</v>
      </c>
      <c r="C734" s="41">
        <v>38195551</v>
      </c>
      <c r="D734" s="41" t="s">
        <v>1308</v>
      </c>
      <c r="E734" s="41" t="s">
        <v>1394</v>
      </c>
      <c r="F734" s="41">
        <v>1</v>
      </c>
      <c r="G734" s="41">
        <v>1</v>
      </c>
      <c r="H734" s="41">
        <v>2</v>
      </c>
      <c r="I734" s="41">
        <v>2</v>
      </c>
      <c r="J734" s="41">
        <v>2</v>
      </c>
    </row>
    <row r="735" spans="1:10" s="38" customFormat="1" ht="92.4">
      <c r="A735" s="41" t="s">
        <v>8826</v>
      </c>
      <c r="B735" s="41" t="s">
        <v>8827</v>
      </c>
      <c r="C735" s="41">
        <v>38283239</v>
      </c>
      <c r="D735" s="41" t="s">
        <v>1308</v>
      </c>
      <c r="E735" s="41" t="s">
        <v>1398</v>
      </c>
      <c r="F735" s="41">
        <v>1</v>
      </c>
      <c r="G735" s="41">
        <v>1</v>
      </c>
      <c r="H735" s="41">
        <v>2</v>
      </c>
      <c r="I735" s="41">
        <v>2</v>
      </c>
      <c r="J735" s="41">
        <v>2</v>
      </c>
    </row>
    <row r="736" spans="1:10" s="38" customFormat="1" ht="79.2">
      <c r="A736" s="41" t="s">
        <v>8839</v>
      </c>
      <c r="B736" s="41" t="s">
        <v>8840</v>
      </c>
      <c r="C736" s="41">
        <v>36771482</v>
      </c>
      <c r="D736" s="41" t="s">
        <v>1401</v>
      </c>
      <c r="E736" s="41" t="s">
        <v>1403</v>
      </c>
      <c r="F736" s="41">
        <v>0</v>
      </c>
      <c r="G736" s="41">
        <v>0</v>
      </c>
      <c r="H736" s="41">
        <v>1</v>
      </c>
      <c r="I736" s="41">
        <v>1</v>
      </c>
      <c r="J736" s="41">
        <v>1</v>
      </c>
    </row>
    <row r="737" spans="1:10" s="38" customFormat="1" ht="92.4">
      <c r="A737" s="41" t="s">
        <v>8843</v>
      </c>
      <c r="B737" s="41" t="s">
        <v>8844</v>
      </c>
      <c r="C737" s="41">
        <v>39068066</v>
      </c>
      <c r="D737" s="41" t="s">
        <v>1401</v>
      </c>
      <c r="E737" s="41" t="s">
        <v>1407</v>
      </c>
      <c r="F737" s="41">
        <v>1</v>
      </c>
      <c r="G737" s="41">
        <v>1</v>
      </c>
      <c r="H737" s="41">
        <v>1</v>
      </c>
      <c r="I737" s="41">
        <v>1</v>
      </c>
      <c r="J737" s="41">
        <v>1</v>
      </c>
    </row>
    <row r="738" spans="1:10" s="38" customFormat="1" ht="92.4">
      <c r="A738" s="41" t="s">
        <v>8848</v>
      </c>
      <c r="B738" s="41" t="s">
        <v>8849</v>
      </c>
      <c r="C738" s="41">
        <v>42081160</v>
      </c>
      <c r="D738" s="41" t="s">
        <v>1401</v>
      </c>
      <c r="E738" s="41" t="s">
        <v>1411</v>
      </c>
      <c r="F738" s="41">
        <v>0</v>
      </c>
      <c r="G738" s="41">
        <v>0</v>
      </c>
      <c r="H738" s="41">
        <v>1</v>
      </c>
      <c r="I738" s="41">
        <v>1</v>
      </c>
      <c r="J738" s="41">
        <v>1</v>
      </c>
    </row>
    <row r="739" spans="1:10" s="38" customFormat="1" ht="79.2">
      <c r="A739" s="41" t="s">
        <v>8855</v>
      </c>
      <c r="B739" s="41" t="s">
        <v>8856</v>
      </c>
      <c r="C739" s="41">
        <v>39030603</v>
      </c>
      <c r="D739" s="41" t="s">
        <v>1401</v>
      </c>
      <c r="E739" s="41" t="s">
        <v>8859</v>
      </c>
      <c r="F739" s="41">
        <v>0</v>
      </c>
      <c r="G739" s="41">
        <v>0</v>
      </c>
      <c r="H739" s="41">
        <v>1</v>
      </c>
      <c r="I739" s="41">
        <v>1</v>
      </c>
      <c r="J739" s="41">
        <v>1</v>
      </c>
    </row>
    <row r="740" spans="1:10" s="38" customFormat="1" ht="66">
      <c r="A740" s="41" t="s">
        <v>8863</v>
      </c>
      <c r="B740" s="41" t="s">
        <v>8864</v>
      </c>
      <c r="C740" s="41">
        <v>38646750</v>
      </c>
      <c r="D740" s="41" t="s">
        <v>1401</v>
      </c>
      <c r="E740" s="41" t="s">
        <v>1415</v>
      </c>
      <c r="F740" s="41">
        <v>0</v>
      </c>
      <c r="G740" s="41">
        <v>0</v>
      </c>
      <c r="H740" s="41">
        <v>1</v>
      </c>
      <c r="I740" s="41">
        <v>1</v>
      </c>
      <c r="J740" s="41">
        <v>1</v>
      </c>
    </row>
    <row r="741" spans="1:10" s="38" customFormat="1" ht="105.6">
      <c r="A741" s="41" t="s">
        <v>8869</v>
      </c>
      <c r="B741" s="41" t="s">
        <v>8870</v>
      </c>
      <c r="C741" s="41">
        <v>38884956</v>
      </c>
      <c r="D741" s="41" t="s">
        <v>1401</v>
      </c>
      <c r="E741" s="41" t="s">
        <v>1419</v>
      </c>
      <c r="F741" s="41">
        <v>1</v>
      </c>
      <c r="G741" s="41">
        <v>1</v>
      </c>
      <c r="H741" s="41">
        <v>1</v>
      </c>
      <c r="I741" s="41">
        <v>1</v>
      </c>
      <c r="J741" s="41">
        <v>1</v>
      </c>
    </row>
    <row r="742" spans="1:10" s="38" customFormat="1" ht="79.2">
      <c r="A742" s="41" t="s">
        <v>8875</v>
      </c>
      <c r="B742" s="41" t="s">
        <v>8876</v>
      </c>
      <c r="C742" s="41">
        <v>40256031</v>
      </c>
      <c r="D742" s="41" t="s">
        <v>1401</v>
      </c>
      <c r="E742" s="41" t="s">
        <v>1423</v>
      </c>
      <c r="F742" s="41">
        <v>0</v>
      </c>
      <c r="G742" s="41">
        <v>0</v>
      </c>
      <c r="H742" s="41">
        <v>1</v>
      </c>
      <c r="I742" s="41">
        <v>1</v>
      </c>
      <c r="J742" s="41">
        <v>1</v>
      </c>
    </row>
    <row r="743" spans="1:10" s="38" customFormat="1" ht="66">
      <c r="A743" s="41" t="s">
        <v>8877</v>
      </c>
      <c r="B743" s="41" t="s">
        <v>8878</v>
      </c>
      <c r="C743" s="41">
        <v>42017886</v>
      </c>
      <c r="D743" s="41" t="s">
        <v>1401</v>
      </c>
      <c r="E743" s="41" t="s">
        <v>1427</v>
      </c>
      <c r="F743" s="41">
        <v>0</v>
      </c>
      <c r="G743" s="41">
        <v>0</v>
      </c>
      <c r="H743" s="41">
        <v>1</v>
      </c>
      <c r="I743" s="41">
        <v>1</v>
      </c>
      <c r="J743" s="41">
        <v>1</v>
      </c>
    </row>
    <row r="744" spans="1:10" s="38" customFormat="1" ht="79.2">
      <c r="A744" s="41" t="s">
        <v>8883</v>
      </c>
      <c r="B744" s="41" t="s">
        <v>8884</v>
      </c>
      <c r="C744" s="41">
        <v>38682646</v>
      </c>
      <c r="D744" s="41" t="s">
        <v>1401</v>
      </c>
      <c r="E744" s="41" t="s">
        <v>1431</v>
      </c>
      <c r="F744" s="41">
        <v>0</v>
      </c>
      <c r="G744" s="41">
        <v>0</v>
      </c>
      <c r="H744" s="41">
        <v>1</v>
      </c>
      <c r="I744" s="41">
        <v>1</v>
      </c>
      <c r="J744" s="41">
        <v>1</v>
      </c>
    </row>
    <row r="745" spans="1:10" s="38" customFormat="1" ht="66">
      <c r="A745" s="41" t="s">
        <v>8885</v>
      </c>
      <c r="B745" s="41" t="s">
        <v>8886</v>
      </c>
      <c r="C745" s="41">
        <v>41745061</v>
      </c>
      <c r="D745" s="41" t="s">
        <v>1401</v>
      </c>
      <c r="E745" s="41" t="s">
        <v>1435</v>
      </c>
      <c r="F745" s="41">
        <v>0</v>
      </c>
      <c r="G745" s="41">
        <v>0</v>
      </c>
      <c r="H745" s="41">
        <v>1</v>
      </c>
      <c r="I745" s="41">
        <v>1</v>
      </c>
      <c r="J745" s="41">
        <v>1</v>
      </c>
    </row>
    <row r="746" spans="1:10" s="38" customFormat="1" ht="92.4">
      <c r="A746" s="41" t="s">
        <v>8891</v>
      </c>
      <c r="B746" s="41" t="s">
        <v>8892</v>
      </c>
      <c r="C746" s="41">
        <v>38950515</v>
      </c>
      <c r="D746" s="41" t="s">
        <v>1401</v>
      </c>
      <c r="E746" s="41" t="s">
        <v>1439</v>
      </c>
      <c r="F746" s="41">
        <v>0</v>
      </c>
      <c r="G746" s="41">
        <v>0</v>
      </c>
      <c r="H746" s="41">
        <v>1</v>
      </c>
      <c r="I746" s="41">
        <v>1</v>
      </c>
      <c r="J746" s="41">
        <v>1</v>
      </c>
    </row>
    <row r="747" spans="1:10" s="38" customFormat="1" ht="79.2">
      <c r="A747" s="41" t="s">
        <v>8901</v>
      </c>
      <c r="B747" s="41" t="s">
        <v>8902</v>
      </c>
      <c r="C747" s="41">
        <v>41777601</v>
      </c>
      <c r="D747" s="41" t="s">
        <v>1401</v>
      </c>
      <c r="E747" s="41" t="s">
        <v>8905</v>
      </c>
      <c r="F747" s="41">
        <v>0</v>
      </c>
      <c r="G747" s="41">
        <v>0</v>
      </c>
      <c r="H747" s="41">
        <v>1</v>
      </c>
      <c r="I747" s="41">
        <v>1</v>
      </c>
      <c r="J747" s="41">
        <v>1</v>
      </c>
    </row>
    <row r="748" spans="1:10" s="38" customFormat="1" ht="92.4">
      <c r="A748" s="41" t="s">
        <v>8915</v>
      </c>
      <c r="B748" s="41" t="s">
        <v>8916</v>
      </c>
      <c r="C748" s="41">
        <v>41368558</v>
      </c>
      <c r="D748" s="41" t="s">
        <v>1401</v>
      </c>
      <c r="E748" s="41" t="s">
        <v>1443</v>
      </c>
      <c r="F748" s="41">
        <v>0</v>
      </c>
      <c r="G748" s="41">
        <v>0</v>
      </c>
      <c r="H748" s="41">
        <v>1</v>
      </c>
      <c r="I748" s="41">
        <v>1</v>
      </c>
      <c r="J748" s="41">
        <v>1</v>
      </c>
    </row>
    <row r="749" spans="1:10" s="38" customFormat="1" ht="79.2">
      <c r="A749" s="41" t="s">
        <v>8924</v>
      </c>
      <c r="B749" s="41" t="s">
        <v>8925</v>
      </c>
      <c r="C749" s="41">
        <v>39011491</v>
      </c>
      <c r="D749" s="41" t="s">
        <v>1401</v>
      </c>
      <c r="E749" s="41" t="s">
        <v>1447</v>
      </c>
      <c r="F749" s="41">
        <v>1</v>
      </c>
      <c r="G749" s="41">
        <v>1</v>
      </c>
      <c r="H749" s="41">
        <v>1</v>
      </c>
      <c r="I749" s="41">
        <v>1</v>
      </c>
      <c r="J749" s="41">
        <v>1</v>
      </c>
    </row>
    <row r="750" spans="1:10" s="38" customFormat="1" ht="66">
      <c r="A750" s="41" t="s">
        <v>8928</v>
      </c>
      <c r="B750" s="41" t="s">
        <v>8929</v>
      </c>
      <c r="C750" s="41">
        <v>39028772</v>
      </c>
      <c r="D750" s="41" t="s">
        <v>1401</v>
      </c>
      <c r="E750" s="41" t="s">
        <v>1451</v>
      </c>
      <c r="F750" s="41">
        <v>1</v>
      </c>
      <c r="G750" s="41">
        <v>1</v>
      </c>
      <c r="H750" s="41">
        <v>1</v>
      </c>
      <c r="I750" s="41">
        <v>1</v>
      </c>
      <c r="J750" s="41">
        <v>1</v>
      </c>
    </row>
    <row r="751" spans="1:10" s="38" customFormat="1" ht="66">
      <c r="A751" s="41" t="s">
        <v>8936</v>
      </c>
      <c r="B751" s="41" t="s">
        <v>8937</v>
      </c>
      <c r="C751" s="41">
        <v>41055229</v>
      </c>
      <c r="D751" s="41" t="s">
        <v>1401</v>
      </c>
      <c r="E751" s="41" t="s">
        <v>1455</v>
      </c>
      <c r="F751" s="41">
        <v>0</v>
      </c>
      <c r="G751" s="41">
        <v>1</v>
      </c>
      <c r="H751" s="41">
        <v>1</v>
      </c>
      <c r="I751" s="41">
        <v>1</v>
      </c>
      <c r="J751" s="41">
        <v>1</v>
      </c>
    </row>
    <row r="752" spans="1:10" s="38" customFormat="1" ht="66">
      <c r="A752" s="41" t="s">
        <v>8946</v>
      </c>
      <c r="B752" s="41" t="s">
        <v>8947</v>
      </c>
      <c r="C752" s="41">
        <v>41773113</v>
      </c>
      <c r="D752" s="41" t="s">
        <v>1401</v>
      </c>
      <c r="E752" s="41" t="s">
        <v>1459</v>
      </c>
      <c r="F752" s="41">
        <v>0</v>
      </c>
      <c r="G752" s="41">
        <v>0</v>
      </c>
      <c r="H752" s="41">
        <v>1</v>
      </c>
      <c r="I752" s="41">
        <v>1</v>
      </c>
      <c r="J752" s="41">
        <v>1</v>
      </c>
    </row>
    <row r="753" spans="1:10" s="38" customFormat="1" ht="79.2">
      <c r="A753" s="41" t="s">
        <v>8950</v>
      </c>
      <c r="B753" s="41" t="s">
        <v>8951</v>
      </c>
      <c r="C753" s="41">
        <v>40317886</v>
      </c>
      <c r="D753" s="41" t="s">
        <v>1401</v>
      </c>
      <c r="E753" s="41" t="s">
        <v>1463</v>
      </c>
      <c r="F753" s="41">
        <v>0</v>
      </c>
      <c r="G753" s="41">
        <v>1</v>
      </c>
      <c r="H753" s="41">
        <v>1</v>
      </c>
      <c r="I753" s="41">
        <v>1</v>
      </c>
      <c r="J753" s="41">
        <v>1</v>
      </c>
    </row>
    <row r="754" spans="1:10" s="38" customFormat="1" ht="79.2">
      <c r="A754" s="41" t="s">
        <v>8968</v>
      </c>
      <c r="B754" s="41" t="s">
        <v>8969</v>
      </c>
      <c r="C754" s="41">
        <v>39028882</v>
      </c>
      <c r="D754" s="41" t="s">
        <v>1401</v>
      </c>
      <c r="E754" s="41" t="s">
        <v>1467</v>
      </c>
      <c r="F754" s="41">
        <v>0</v>
      </c>
      <c r="G754" s="41">
        <v>0</v>
      </c>
      <c r="H754" s="41">
        <v>1</v>
      </c>
      <c r="I754" s="41">
        <v>1</v>
      </c>
      <c r="J754" s="41">
        <v>1</v>
      </c>
    </row>
    <row r="755" spans="1:10" s="38" customFormat="1" ht="92.4">
      <c r="A755" s="41" t="s">
        <v>8972</v>
      </c>
      <c r="B755" s="41" t="s">
        <v>8973</v>
      </c>
      <c r="C755" s="41">
        <v>38981957</v>
      </c>
      <c r="D755" s="41" t="s">
        <v>1401</v>
      </c>
      <c r="E755" s="41" t="s">
        <v>1471</v>
      </c>
      <c r="F755" s="41">
        <v>1</v>
      </c>
      <c r="G755" s="41">
        <v>1</v>
      </c>
      <c r="H755" s="41">
        <v>1</v>
      </c>
      <c r="I755" s="41">
        <v>1</v>
      </c>
      <c r="J755" s="41">
        <v>1</v>
      </c>
    </row>
    <row r="756" spans="1:10" s="38" customFormat="1" ht="66">
      <c r="A756" s="41" t="s">
        <v>8984</v>
      </c>
      <c r="B756" s="41" t="s">
        <v>8985</v>
      </c>
      <c r="C756" s="41">
        <v>2004982</v>
      </c>
      <c r="D756" s="41" t="s">
        <v>1401</v>
      </c>
      <c r="E756" s="41" t="s">
        <v>8986</v>
      </c>
      <c r="F756" s="41">
        <v>0</v>
      </c>
      <c r="G756" s="41">
        <v>1</v>
      </c>
      <c r="H756" s="41">
        <v>1</v>
      </c>
      <c r="I756" s="41">
        <v>1</v>
      </c>
      <c r="J756" s="41">
        <v>1</v>
      </c>
    </row>
    <row r="757" spans="1:10" s="38" customFormat="1" ht="66">
      <c r="A757" s="41" t="s">
        <v>9015</v>
      </c>
      <c r="B757" s="41" t="s">
        <v>9016</v>
      </c>
      <c r="C757" s="41">
        <v>21367489</v>
      </c>
      <c r="D757" s="41" t="s">
        <v>1401</v>
      </c>
      <c r="E757" s="41" t="s">
        <v>9017</v>
      </c>
      <c r="F757" s="41">
        <v>0</v>
      </c>
      <c r="G757" s="41">
        <v>1</v>
      </c>
      <c r="H757" s="41">
        <v>1</v>
      </c>
      <c r="I757" s="41">
        <v>1</v>
      </c>
      <c r="J757" s="41">
        <v>1</v>
      </c>
    </row>
    <row r="758" spans="1:10" s="38" customFormat="1" ht="52.8">
      <c r="A758" s="41" t="s">
        <v>9033</v>
      </c>
      <c r="B758" s="41" t="s">
        <v>9034</v>
      </c>
      <c r="C758" s="41">
        <v>41949913</v>
      </c>
      <c r="D758" s="41" t="s">
        <v>1401</v>
      </c>
      <c r="E758" s="41" t="s">
        <v>1479</v>
      </c>
      <c r="F758" s="41">
        <v>1</v>
      </c>
      <c r="G758" s="41">
        <v>1</v>
      </c>
      <c r="H758" s="41">
        <v>1</v>
      </c>
      <c r="I758" s="41">
        <v>1</v>
      </c>
      <c r="J758" s="41">
        <v>1</v>
      </c>
    </row>
    <row r="759" spans="1:10" s="38" customFormat="1" ht="92.4">
      <c r="A759" s="41" t="s">
        <v>9042</v>
      </c>
      <c r="B759" s="41" t="s">
        <v>9043</v>
      </c>
      <c r="C759" s="41">
        <v>38868830</v>
      </c>
      <c r="D759" s="41" t="s">
        <v>1401</v>
      </c>
      <c r="E759" s="41" t="s">
        <v>1483</v>
      </c>
      <c r="F759" s="41">
        <v>0</v>
      </c>
      <c r="G759" s="41">
        <v>0</v>
      </c>
      <c r="H759" s="41">
        <v>1</v>
      </c>
      <c r="I759" s="41">
        <v>1</v>
      </c>
      <c r="J759" s="41">
        <v>1</v>
      </c>
    </row>
    <row r="760" spans="1:10" s="38" customFormat="1" ht="92.4">
      <c r="A760" s="41" t="s">
        <v>9044</v>
      </c>
      <c r="B760" s="41" t="s">
        <v>9045</v>
      </c>
      <c r="C760" s="41">
        <v>38990598</v>
      </c>
      <c r="D760" s="41" t="s">
        <v>1401</v>
      </c>
      <c r="E760" s="41" t="s">
        <v>1487</v>
      </c>
      <c r="F760" s="41">
        <v>0</v>
      </c>
      <c r="G760" s="41">
        <v>0</v>
      </c>
      <c r="H760" s="41">
        <v>1</v>
      </c>
      <c r="I760" s="41">
        <v>1</v>
      </c>
      <c r="J760" s="41">
        <v>1</v>
      </c>
    </row>
    <row r="761" spans="1:10" s="38" customFormat="1" ht="66">
      <c r="A761" s="41" t="s">
        <v>9057</v>
      </c>
      <c r="B761" s="41" t="s">
        <v>9058</v>
      </c>
      <c r="C761" s="41">
        <v>2005728</v>
      </c>
      <c r="D761" s="41" t="s">
        <v>1490</v>
      </c>
      <c r="E761" s="41" t="s">
        <v>1492</v>
      </c>
      <c r="F761" s="41">
        <v>0</v>
      </c>
      <c r="G761" s="41">
        <v>1</v>
      </c>
      <c r="H761" s="41">
        <v>1</v>
      </c>
      <c r="I761" s="41">
        <v>1</v>
      </c>
      <c r="J761" s="41">
        <v>1</v>
      </c>
    </row>
    <row r="762" spans="1:10" s="38" customFormat="1" ht="132">
      <c r="A762" s="41" t="s">
        <v>9061</v>
      </c>
      <c r="B762" s="41" t="s">
        <v>9062</v>
      </c>
      <c r="C762" s="41">
        <v>40238468</v>
      </c>
      <c r="D762" s="41" t="s">
        <v>1490</v>
      </c>
      <c r="E762" s="41" t="s">
        <v>1496</v>
      </c>
      <c r="F762" s="41">
        <v>0</v>
      </c>
      <c r="G762" s="41">
        <v>1</v>
      </c>
      <c r="H762" s="41">
        <v>1</v>
      </c>
      <c r="I762" s="41">
        <v>1</v>
      </c>
      <c r="J762" s="41">
        <v>1</v>
      </c>
    </row>
    <row r="763" spans="1:10" s="38" customFormat="1" ht="66">
      <c r="A763" s="41" t="s">
        <v>9063</v>
      </c>
      <c r="B763" s="41" t="s">
        <v>9064</v>
      </c>
      <c r="C763" s="41">
        <v>41977228</v>
      </c>
      <c r="D763" s="41" t="s">
        <v>1490</v>
      </c>
      <c r="E763" s="41" t="s">
        <v>1500</v>
      </c>
      <c r="F763" s="41">
        <v>1</v>
      </c>
      <c r="G763" s="41">
        <v>1</v>
      </c>
      <c r="H763" s="41">
        <v>2</v>
      </c>
      <c r="I763" s="41">
        <v>2</v>
      </c>
      <c r="J763" s="41">
        <v>2</v>
      </c>
    </row>
    <row r="764" spans="1:10" s="38" customFormat="1" ht="52.8">
      <c r="A764" s="41" t="s">
        <v>9067</v>
      </c>
      <c r="B764" s="41" t="s">
        <v>9068</v>
      </c>
      <c r="C764" s="41">
        <v>36752522</v>
      </c>
      <c r="D764" s="41" t="s">
        <v>1490</v>
      </c>
      <c r="E764" s="41" t="s">
        <v>1504</v>
      </c>
      <c r="F764" s="41">
        <v>1</v>
      </c>
      <c r="G764" s="41">
        <v>1</v>
      </c>
      <c r="H764" s="41">
        <v>1</v>
      </c>
      <c r="I764" s="41">
        <v>1</v>
      </c>
      <c r="J764" s="41">
        <v>1</v>
      </c>
    </row>
    <row r="765" spans="1:10" s="38" customFormat="1" ht="66">
      <c r="A765" s="41" t="s">
        <v>9072</v>
      </c>
      <c r="B765" s="41" t="s">
        <v>9073</v>
      </c>
      <c r="C765" s="41">
        <v>38701773</v>
      </c>
      <c r="D765" s="41" t="s">
        <v>1490</v>
      </c>
      <c r="E765" s="41" t="s">
        <v>1508</v>
      </c>
      <c r="F765" s="41">
        <v>1</v>
      </c>
      <c r="G765" s="41">
        <v>1</v>
      </c>
      <c r="H765" s="41">
        <v>1</v>
      </c>
      <c r="I765" s="41">
        <v>1</v>
      </c>
      <c r="J765" s="41">
        <v>1</v>
      </c>
    </row>
    <row r="766" spans="1:10" s="38" customFormat="1" ht="66">
      <c r="A766" s="41" t="s">
        <v>9078</v>
      </c>
      <c r="B766" s="41" t="s">
        <v>9079</v>
      </c>
      <c r="C766" s="41">
        <v>36751712</v>
      </c>
      <c r="D766" s="41" t="s">
        <v>1490</v>
      </c>
      <c r="E766" s="41" t="s">
        <v>1512</v>
      </c>
      <c r="F766" s="41">
        <v>1</v>
      </c>
      <c r="G766" s="41">
        <v>1</v>
      </c>
      <c r="H766" s="41">
        <v>3</v>
      </c>
      <c r="I766" s="41">
        <v>3</v>
      </c>
      <c r="J766" s="41">
        <v>3</v>
      </c>
    </row>
    <row r="767" spans="1:10" s="38" customFormat="1" ht="92.4">
      <c r="A767" s="41" t="s">
        <v>9080</v>
      </c>
      <c r="B767" s="41" t="s">
        <v>9081</v>
      </c>
      <c r="C767" s="41">
        <v>40246437</v>
      </c>
      <c r="D767" s="41" t="s">
        <v>1490</v>
      </c>
      <c r="E767" s="41" t="s">
        <v>1512</v>
      </c>
      <c r="F767" s="41">
        <v>0</v>
      </c>
      <c r="G767" s="41">
        <v>0</v>
      </c>
      <c r="H767" s="41">
        <v>1</v>
      </c>
      <c r="I767" s="41">
        <v>1</v>
      </c>
      <c r="J767" s="41">
        <v>1</v>
      </c>
    </row>
    <row r="768" spans="1:10" s="38" customFormat="1" ht="92.4">
      <c r="A768" s="41" t="s">
        <v>9094</v>
      </c>
      <c r="B768" s="41" t="s">
        <v>9095</v>
      </c>
      <c r="C768" s="41">
        <v>36750153</v>
      </c>
      <c r="D768" s="41" t="s">
        <v>1490</v>
      </c>
      <c r="E768" s="41" t="s">
        <v>1518</v>
      </c>
      <c r="F768" s="41">
        <v>1</v>
      </c>
      <c r="G768" s="41">
        <v>1</v>
      </c>
      <c r="H768" s="41">
        <v>1</v>
      </c>
      <c r="I768" s="41">
        <v>1</v>
      </c>
      <c r="J768" s="41">
        <v>1</v>
      </c>
    </row>
    <row r="769" spans="1:10" s="38" customFormat="1" ht="52.8">
      <c r="A769" s="41" t="s">
        <v>9098</v>
      </c>
      <c r="B769" s="41" t="s">
        <v>9099</v>
      </c>
      <c r="C769" s="41">
        <v>38561624</v>
      </c>
      <c r="D769" s="41" t="s">
        <v>1490</v>
      </c>
      <c r="E769" s="41" t="s">
        <v>1522</v>
      </c>
      <c r="F769" s="41">
        <v>1</v>
      </c>
      <c r="G769" s="41">
        <v>1</v>
      </c>
      <c r="H769" s="41">
        <v>3</v>
      </c>
      <c r="I769" s="41">
        <v>3</v>
      </c>
      <c r="J769" s="41">
        <v>3</v>
      </c>
    </row>
    <row r="770" spans="1:10" s="38" customFormat="1" ht="92.4">
      <c r="A770" s="41" t="s">
        <v>9100</v>
      </c>
      <c r="B770" s="41" t="s">
        <v>9101</v>
      </c>
      <c r="C770" s="41">
        <v>41732618</v>
      </c>
      <c r="D770" s="41" t="s">
        <v>1490</v>
      </c>
      <c r="E770" s="41" t="s">
        <v>1526</v>
      </c>
      <c r="F770" s="41">
        <v>1</v>
      </c>
      <c r="G770" s="41">
        <v>1</v>
      </c>
      <c r="H770" s="41">
        <v>2</v>
      </c>
      <c r="I770" s="41">
        <v>2</v>
      </c>
      <c r="J770" s="41">
        <v>2</v>
      </c>
    </row>
    <row r="771" spans="1:10" s="38" customFormat="1" ht="66">
      <c r="A771" s="41" t="s">
        <v>9119</v>
      </c>
      <c r="B771" s="41" t="s">
        <v>9120</v>
      </c>
      <c r="C771" s="41">
        <v>41870058</v>
      </c>
      <c r="D771" s="41" t="s">
        <v>1490</v>
      </c>
      <c r="E771" s="41" t="s">
        <v>1530</v>
      </c>
      <c r="F771" s="41">
        <v>0</v>
      </c>
      <c r="G771" s="41">
        <v>1</v>
      </c>
      <c r="H771" s="41">
        <v>1</v>
      </c>
      <c r="I771" s="41">
        <v>1</v>
      </c>
      <c r="J771" s="41">
        <v>0</v>
      </c>
    </row>
    <row r="772" spans="1:10" s="38" customFormat="1" ht="105.6">
      <c r="A772" s="41" t="s">
        <v>9125</v>
      </c>
      <c r="B772" s="41" t="s">
        <v>9126</v>
      </c>
      <c r="C772" s="41">
        <v>38407889</v>
      </c>
      <c r="D772" s="41" t="s">
        <v>1490</v>
      </c>
      <c r="E772" s="41" t="s">
        <v>1534</v>
      </c>
      <c r="F772" s="41">
        <v>1</v>
      </c>
      <c r="G772" s="41">
        <v>1</v>
      </c>
      <c r="H772" s="41">
        <v>3</v>
      </c>
      <c r="I772" s="41">
        <v>3</v>
      </c>
      <c r="J772" s="41">
        <v>3</v>
      </c>
    </row>
    <row r="773" spans="1:10" s="38" customFormat="1" ht="118.8">
      <c r="A773" s="41" t="s">
        <v>9128</v>
      </c>
      <c r="B773" s="41" t="s">
        <v>9129</v>
      </c>
      <c r="C773" s="41">
        <v>36749200</v>
      </c>
      <c r="D773" s="41" t="s">
        <v>1490</v>
      </c>
      <c r="E773" s="41" t="s">
        <v>1538</v>
      </c>
      <c r="F773" s="41">
        <v>0</v>
      </c>
      <c r="G773" s="41">
        <v>1</v>
      </c>
      <c r="H773" s="41">
        <v>1</v>
      </c>
      <c r="I773" s="41">
        <v>1</v>
      </c>
      <c r="J773" s="41">
        <v>0</v>
      </c>
    </row>
    <row r="774" spans="1:10" s="38" customFormat="1" ht="92.4">
      <c r="A774" s="41" t="s">
        <v>9137</v>
      </c>
      <c r="B774" s="41" t="s">
        <v>9138</v>
      </c>
      <c r="C774" s="41">
        <v>36754912</v>
      </c>
      <c r="D774" s="41" t="s">
        <v>1490</v>
      </c>
      <c r="E774" s="41" t="s">
        <v>1542</v>
      </c>
      <c r="F774" s="41">
        <v>1</v>
      </c>
      <c r="G774" s="41">
        <v>1</v>
      </c>
      <c r="H774" s="41">
        <v>1</v>
      </c>
      <c r="I774" s="41">
        <v>1</v>
      </c>
      <c r="J774" s="41">
        <v>1</v>
      </c>
    </row>
    <row r="775" spans="1:10" s="38" customFormat="1" ht="66">
      <c r="A775" s="41" t="s">
        <v>9139</v>
      </c>
      <c r="B775" s="41" t="s">
        <v>9140</v>
      </c>
      <c r="C775" s="41" t="s">
        <v>1604</v>
      </c>
      <c r="D775" s="41" t="s">
        <v>1490</v>
      </c>
      <c r="E775" s="41" t="s">
        <v>9143</v>
      </c>
      <c r="F775" s="41">
        <v>0</v>
      </c>
      <c r="G775" s="41">
        <v>0</v>
      </c>
      <c r="H775" s="41">
        <v>1</v>
      </c>
      <c r="I775" s="41">
        <v>1</v>
      </c>
      <c r="J775" s="41">
        <v>0</v>
      </c>
    </row>
    <row r="776" spans="1:10" s="38" customFormat="1" ht="92.4">
      <c r="A776" s="41" t="s">
        <v>9147</v>
      </c>
      <c r="B776" s="41" t="s">
        <v>9148</v>
      </c>
      <c r="C776" s="41">
        <v>38462935</v>
      </c>
      <c r="D776" s="41" t="s">
        <v>1490</v>
      </c>
      <c r="E776" s="41" t="s">
        <v>1546</v>
      </c>
      <c r="F776" s="41">
        <v>1</v>
      </c>
      <c r="G776" s="41">
        <v>1</v>
      </c>
      <c r="H776" s="41">
        <v>2</v>
      </c>
      <c r="I776" s="41">
        <v>2</v>
      </c>
      <c r="J776" s="41">
        <v>2</v>
      </c>
    </row>
    <row r="777" spans="1:10" s="38" customFormat="1" ht="92.4">
      <c r="A777" s="41" t="s">
        <v>9158</v>
      </c>
      <c r="B777" s="41" t="s">
        <v>9159</v>
      </c>
      <c r="C777" s="41">
        <v>38541220</v>
      </c>
      <c r="D777" s="41" t="s">
        <v>1490</v>
      </c>
      <c r="E777" s="41" t="s">
        <v>1550</v>
      </c>
      <c r="F777" s="41">
        <v>1</v>
      </c>
      <c r="G777" s="41">
        <v>1</v>
      </c>
      <c r="H777" s="41">
        <v>3</v>
      </c>
      <c r="I777" s="41">
        <v>3</v>
      </c>
      <c r="J777" s="41">
        <v>3</v>
      </c>
    </row>
    <row r="778" spans="1:10" s="38" customFormat="1" ht="66">
      <c r="A778" s="41" t="s">
        <v>9164</v>
      </c>
      <c r="B778" s="41" t="s">
        <v>9165</v>
      </c>
      <c r="C778" s="41">
        <v>38231128</v>
      </c>
      <c r="D778" s="41" t="s">
        <v>1490</v>
      </c>
      <c r="E778" s="41" t="s">
        <v>9163</v>
      </c>
      <c r="F778" s="41">
        <v>0</v>
      </c>
      <c r="G778" s="41">
        <v>0</v>
      </c>
      <c r="H778" s="41">
        <v>2</v>
      </c>
      <c r="I778" s="41">
        <v>2</v>
      </c>
      <c r="J778" s="41">
        <v>2</v>
      </c>
    </row>
    <row r="779" spans="1:10" s="38" customFormat="1" ht="52.8">
      <c r="A779" s="41" t="s">
        <v>9168</v>
      </c>
      <c r="B779" s="41" t="s">
        <v>9169</v>
      </c>
      <c r="C779" s="41">
        <v>30311923</v>
      </c>
      <c r="D779" s="41" t="s">
        <v>1490</v>
      </c>
      <c r="E779" s="41" t="s">
        <v>1554</v>
      </c>
      <c r="F779" s="41">
        <v>2</v>
      </c>
      <c r="G779" s="41">
        <v>2</v>
      </c>
      <c r="H779" s="41">
        <v>3</v>
      </c>
      <c r="I779" s="41">
        <v>3</v>
      </c>
      <c r="J779" s="41">
        <v>3</v>
      </c>
    </row>
    <row r="780" spans="1:10" s="38" customFormat="1" ht="79.2">
      <c r="A780" s="41" t="s">
        <v>9172</v>
      </c>
      <c r="B780" s="41" t="s">
        <v>9173</v>
      </c>
      <c r="C780" s="41">
        <v>38843710</v>
      </c>
      <c r="D780" s="41" t="s">
        <v>1490</v>
      </c>
      <c r="E780" s="41" t="s">
        <v>1557</v>
      </c>
      <c r="F780" s="41">
        <v>3</v>
      </c>
      <c r="G780" s="41">
        <v>3</v>
      </c>
      <c r="H780" s="41">
        <v>3</v>
      </c>
      <c r="I780" s="41">
        <v>3</v>
      </c>
      <c r="J780" s="41">
        <v>3</v>
      </c>
    </row>
    <row r="781" spans="1:10" s="38" customFormat="1" ht="66">
      <c r="A781" s="41" t="s">
        <v>9198</v>
      </c>
      <c r="B781" s="41" t="s">
        <v>9199</v>
      </c>
      <c r="C781" s="41">
        <v>43288092</v>
      </c>
      <c r="D781" s="41" t="s">
        <v>1490</v>
      </c>
      <c r="E781" s="41" t="s">
        <v>9200</v>
      </c>
      <c r="F781" s="41">
        <v>0</v>
      </c>
      <c r="G781" s="41">
        <v>0</v>
      </c>
      <c r="H781" s="41">
        <v>0</v>
      </c>
      <c r="I781" s="41">
        <v>0</v>
      </c>
      <c r="J781" s="41">
        <v>1</v>
      </c>
    </row>
    <row r="782" spans="1:10" s="38" customFormat="1" ht="52.8">
      <c r="A782" s="41" t="s">
        <v>9222</v>
      </c>
      <c r="B782" s="41" t="s">
        <v>9219</v>
      </c>
      <c r="C782" s="41">
        <v>30844172</v>
      </c>
      <c r="D782" s="41" t="s">
        <v>1490</v>
      </c>
      <c r="E782" s="41" t="s">
        <v>1560</v>
      </c>
      <c r="F782" s="41">
        <v>3</v>
      </c>
      <c r="G782" s="41">
        <v>3</v>
      </c>
      <c r="H782" s="41">
        <v>3</v>
      </c>
      <c r="I782" s="41">
        <v>3</v>
      </c>
      <c r="J782" s="41">
        <v>3</v>
      </c>
    </row>
    <row r="783" spans="1:10" s="38" customFormat="1" ht="52.8">
      <c r="A783" s="41" t="s">
        <v>9228</v>
      </c>
      <c r="B783" s="41" t="s">
        <v>9229</v>
      </c>
      <c r="C783" s="41">
        <v>33628165</v>
      </c>
      <c r="D783" s="41" t="s">
        <v>1490</v>
      </c>
      <c r="E783" s="41" t="s">
        <v>1563</v>
      </c>
      <c r="F783" s="41">
        <v>1</v>
      </c>
      <c r="G783" s="41">
        <v>1</v>
      </c>
      <c r="H783" s="41">
        <v>1</v>
      </c>
      <c r="I783" s="41">
        <v>1</v>
      </c>
      <c r="J783" s="41">
        <v>1</v>
      </c>
    </row>
    <row r="784" spans="1:10" s="38" customFormat="1" ht="52.8">
      <c r="A784" s="41" t="s">
        <v>9242</v>
      </c>
      <c r="B784" s="41" t="s">
        <v>9195</v>
      </c>
      <c r="C784" s="41">
        <v>14257872</v>
      </c>
      <c r="D784" s="41" t="s">
        <v>1490</v>
      </c>
      <c r="E784" s="41" t="s">
        <v>1566</v>
      </c>
      <c r="F784" s="41">
        <v>1</v>
      </c>
      <c r="G784" s="41">
        <v>1</v>
      </c>
      <c r="H784" s="41">
        <v>2</v>
      </c>
      <c r="I784" s="41">
        <v>2</v>
      </c>
      <c r="J784" s="41">
        <v>2</v>
      </c>
    </row>
    <row r="785" spans="1:10" s="38" customFormat="1" ht="92.4">
      <c r="A785" s="41" t="s">
        <v>9255</v>
      </c>
      <c r="B785" s="41" t="s">
        <v>9256</v>
      </c>
      <c r="C785" s="41">
        <v>42428172</v>
      </c>
      <c r="D785" s="41" t="s">
        <v>1490</v>
      </c>
      <c r="E785" s="41" t="s">
        <v>1570</v>
      </c>
      <c r="F785" s="41">
        <v>0</v>
      </c>
      <c r="G785" s="41">
        <v>0</v>
      </c>
      <c r="H785" s="41">
        <v>1</v>
      </c>
      <c r="I785" s="41">
        <v>1</v>
      </c>
      <c r="J785" s="41">
        <v>0</v>
      </c>
    </row>
    <row r="786" spans="1:10" s="38" customFormat="1" ht="14.25" customHeight="1">
      <c r="A786" s="42" t="s">
        <v>9257</v>
      </c>
      <c r="B786" s="42" t="s">
        <v>9175</v>
      </c>
      <c r="C786" s="42">
        <v>43364686</v>
      </c>
      <c r="D786" s="41" t="s">
        <v>1490</v>
      </c>
      <c r="E786" s="44" t="s">
        <v>9176</v>
      </c>
      <c r="F786" s="41">
        <v>0</v>
      </c>
      <c r="G786" s="41">
        <v>0</v>
      </c>
      <c r="H786" s="41">
        <v>0</v>
      </c>
      <c r="I786" s="41">
        <v>0</v>
      </c>
      <c r="J786" s="41">
        <v>1</v>
      </c>
    </row>
    <row r="787" spans="1:10" s="38" customFormat="1" ht="14.25" customHeight="1">
      <c r="A787" s="42" t="s">
        <v>9258</v>
      </c>
      <c r="B787" s="42" t="s">
        <v>9259</v>
      </c>
      <c r="C787" s="42">
        <v>25074063</v>
      </c>
      <c r="D787" s="41" t="s">
        <v>1490</v>
      </c>
      <c r="E787" s="44" t="s">
        <v>9260</v>
      </c>
      <c r="F787" s="41">
        <v>0</v>
      </c>
      <c r="G787" s="41">
        <v>0</v>
      </c>
      <c r="H787" s="41">
        <v>0</v>
      </c>
      <c r="I787" s="41">
        <v>0</v>
      </c>
      <c r="J787" s="41">
        <v>1</v>
      </c>
    </row>
    <row r="788" spans="1:10" s="38" customFormat="1" ht="92.4">
      <c r="A788" s="41" t="s">
        <v>9267</v>
      </c>
      <c r="B788" s="41" t="s">
        <v>9268</v>
      </c>
      <c r="C788" s="41">
        <v>38765198</v>
      </c>
      <c r="D788" s="41" t="s">
        <v>1573</v>
      </c>
      <c r="E788" s="41" t="s">
        <v>9271</v>
      </c>
      <c r="F788" s="41">
        <v>0</v>
      </c>
      <c r="G788" s="41">
        <v>0</v>
      </c>
      <c r="H788" s="41">
        <v>1</v>
      </c>
      <c r="I788" s="41">
        <v>1</v>
      </c>
      <c r="J788" s="41">
        <v>1</v>
      </c>
    </row>
    <row r="789" spans="1:10" s="38" customFormat="1" ht="79.2">
      <c r="A789" s="41" t="s">
        <v>9280</v>
      </c>
      <c r="B789" s="41" t="s">
        <v>9281</v>
      </c>
      <c r="C789" s="41">
        <v>38487834</v>
      </c>
      <c r="D789" s="41" t="s">
        <v>1573</v>
      </c>
      <c r="E789" s="41" t="s">
        <v>9279</v>
      </c>
      <c r="F789" s="41">
        <v>0</v>
      </c>
      <c r="G789" s="41">
        <v>0</v>
      </c>
      <c r="H789" s="41">
        <v>1</v>
      </c>
      <c r="I789" s="41">
        <v>1</v>
      </c>
      <c r="J789" s="41">
        <v>1</v>
      </c>
    </row>
    <row r="790" spans="1:10" s="38" customFormat="1" ht="66">
      <c r="A790" s="41" t="s">
        <v>9300</v>
      </c>
      <c r="B790" s="41" t="s">
        <v>9301</v>
      </c>
      <c r="C790" s="41">
        <v>40893412</v>
      </c>
      <c r="D790" s="41" t="s">
        <v>1573</v>
      </c>
      <c r="E790" s="41" t="s">
        <v>9305</v>
      </c>
      <c r="F790" s="41">
        <v>0</v>
      </c>
      <c r="G790" s="41">
        <v>0</v>
      </c>
      <c r="H790" s="41">
        <v>1</v>
      </c>
      <c r="I790" s="41">
        <v>1</v>
      </c>
      <c r="J790" s="41">
        <v>1</v>
      </c>
    </row>
    <row r="791" spans="1:10" s="38" customFormat="1" ht="66">
      <c r="A791" s="41" t="s">
        <v>9306</v>
      </c>
      <c r="B791" s="41" t="s">
        <v>9307</v>
      </c>
      <c r="C791" s="41">
        <v>39089416</v>
      </c>
      <c r="D791" s="41" t="s">
        <v>1573</v>
      </c>
      <c r="E791" s="41" t="s">
        <v>9310</v>
      </c>
      <c r="F791" s="41">
        <v>0</v>
      </c>
      <c r="G791" s="41">
        <v>0</v>
      </c>
      <c r="H791" s="41">
        <v>1</v>
      </c>
      <c r="I791" s="41">
        <v>1</v>
      </c>
      <c r="J791" s="41">
        <v>1</v>
      </c>
    </row>
    <row r="792" spans="1:10" s="38" customFormat="1" ht="79.2">
      <c r="A792" s="41" t="s">
        <v>9316</v>
      </c>
      <c r="B792" s="41" t="s">
        <v>9317</v>
      </c>
      <c r="C792" s="41">
        <v>38799117</v>
      </c>
      <c r="D792" s="41" t="s">
        <v>1573</v>
      </c>
      <c r="E792" s="41" t="s">
        <v>1575</v>
      </c>
      <c r="F792" s="41">
        <v>0</v>
      </c>
      <c r="G792" s="41">
        <v>1</v>
      </c>
      <c r="H792" s="41">
        <v>2</v>
      </c>
      <c r="I792" s="41">
        <v>2</v>
      </c>
      <c r="J792" s="41">
        <v>2</v>
      </c>
    </row>
    <row r="793" spans="1:10" s="38" customFormat="1" ht="92.4">
      <c r="A793" s="41" t="s">
        <v>9325</v>
      </c>
      <c r="B793" s="41" t="s">
        <v>9326</v>
      </c>
      <c r="C793" s="41">
        <v>40377781</v>
      </c>
      <c r="D793" s="41" t="s">
        <v>1573</v>
      </c>
      <c r="E793" s="41" t="s">
        <v>1579</v>
      </c>
      <c r="F793" s="41">
        <v>1</v>
      </c>
      <c r="G793" s="41">
        <v>1</v>
      </c>
      <c r="H793" s="41">
        <v>1</v>
      </c>
      <c r="I793" s="41">
        <v>1</v>
      </c>
      <c r="J793" s="41">
        <v>1</v>
      </c>
    </row>
    <row r="794" spans="1:10" s="38" customFormat="1" ht="66">
      <c r="A794" s="41" t="s">
        <v>9332</v>
      </c>
      <c r="B794" s="41" t="s">
        <v>9333</v>
      </c>
      <c r="C794" s="41">
        <v>40204397</v>
      </c>
      <c r="D794" s="41" t="s">
        <v>1573</v>
      </c>
      <c r="E794" s="41" t="s">
        <v>9330</v>
      </c>
      <c r="F794" s="41">
        <v>0</v>
      </c>
      <c r="G794" s="41">
        <v>0</v>
      </c>
      <c r="H794" s="41">
        <v>1</v>
      </c>
      <c r="I794" s="41">
        <v>1</v>
      </c>
      <c r="J794" s="41">
        <v>1</v>
      </c>
    </row>
    <row r="795" spans="1:10" s="38" customFormat="1" ht="66">
      <c r="A795" s="41" t="s">
        <v>9345</v>
      </c>
      <c r="B795" s="41" t="s">
        <v>9346</v>
      </c>
      <c r="C795" s="41">
        <v>38759540</v>
      </c>
      <c r="D795" s="41" t="s">
        <v>1573</v>
      </c>
      <c r="E795" s="41" t="s">
        <v>9349</v>
      </c>
      <c r="F795" s="41">
        <v>0</v>
      </c>
      <c r="G795" s="41">
        <v>1</v>
      </c>
      <c r="H795" s="41">
        <v>1</v>
      </c>
      <c r="I795" s="41">
        <v>1</v>
      </c>
      <c r="J795" s="41">
        <v>1</v>
      </c>
    </row>
    <row r="796" spans="1:10" s="38" customFormat="1" ht="92.4">
      <c r="A796" s="41" t="s">
        <v>9350</v>
      </c>
      <c r="B796" s="41" t="s">
        <v>9351</v>
      </c>
      <c r="C796" s="41">
        <v>38860563</v>
      </c>
      <c r="D796" s="41" t="s">
        <v>1573</v>
      </c>
      <c r="E796" s="41" t="s">
        <v>1583</v>
      </c>
      <c r="F796" s="41">
        <v>1</v>
      </c>
      <c r="G796" s="41">
        <v>1</v>
      </c>
      <c r="H796" s="41">
        <v>2</v>
      </c>
      <c r="I796" s="41">
        <v>2</v>
      </c>
      <c r="J796" s="41">
        <v>2</v>
      </c>
    </row>
    <row r="797" spans="1:10" s="38" customFormat="1" ht="92.4">
      <c r="A797" s="41" t="s">
        <v>9360</v>
      </c>
      <c r="B797" s="41" t="s">
        <v>9361</v>
      </c>
      <c r="C797" s="41">
        <v>38584715</v>
      </c>
      <c r="D797" s="41" t="s">
        <v>1573</v>
      </c>
      <c r="E797" s="41" t="s">
        <v>1586</v>
      </c>
      <c r="F797" s="41">
        <v>1</v>
      </c>
      <c r="G797" s="41">
        <v>1</v>
      </c>
      <c r="H797" s="41">
        <v>1</v>
      </c>
      <c r="I797" s="41">
        <v>1</v>
      </c>
      <c r="J797" s="41">
        <v>1</v>
      </c>
    </row>
    <row r="798" spans="1:10" s="38" customFormat="1" ht="66">
      <c r="A798" s="41" t="s">
        <v>9370</v>
      </c>
      <c r="B798" s="41" t="s">
        <v>9371</v>
      </c>
      <c r="C798" s="41">
        <v>38073028</v>
      </c>
      <c r="D798" s="41" t="s">
        <v>1573</v>
      </c>
      <c r="E798" s="41" t="s">
        <v>9374</v>
      </c>
      <c r="F798" s="41">
        <v>0</v>
      </c>
      <c r="G798" s="41">
        <v>0</v>
      </c>
      <c r="H798" s="41">
        <v>1</v>
      </c>
      <c r="I798" s="41">
        <v>1</v>
      </c>
      <c r="J798" s="41">
        <v>1</v>
      </c>
    </row>
    <row r="799" spans="1:10" s="38" customFormat="1" ht="79.2">
      <c r="A799" s="41" t="s">
        <v>9381</v>
      </c>
      <c r="B799" s="41" t="s">
        <v>9382</v>
      </c>
      <c r="C799" s="41">
        <v>40314763</v>
      </c>
      <c r="D799" s="41" t="s">
        <v>1573</v>
      </c>
      <c r="E799" s="41" t="s">
        <v>9385</v>
      </c>
      <c r="F799" s="41">
        <v>0</v>
      </c>
      <c r="G799" s="41">
        <v>0</v>
      </c>
      <c r="H799" s="41">
        <v>1</v>
      </c>
      <c r="I799" s="41">
        <v>1</v>
      </c>
      <c r="J799" s="41">
        <v>1</v>
      </c>
    </row>
    <row r="800" spans="1:10" s="38" customFormat="1" ht="66">
      <c r="A800" s="41" t="s">
        <v>9395</v>
      </c>
      <c r="B800" s="41" t="s">
        <v>9396</v>
      </c>
      <c r="C800" s="41">
        <v>38543914</v>
      </c>
      <c r="D800" s="41" t="s">
        <v>1573</v>
      </c>
      <c r="E800" s="41" t="s">
        <v>1590</v>
      </c>
      <c r="F800" s="41">
        <v>1</v>
      </c>
      <c r="G800" s="41">
        <v>1</v>
      </c>
      <c r="H800" s="41">
        <v>1</v>
      </c>
      <c r="I800" s="41">
        <v>1</v>
      </c>
      <c r="J800" s="41">
        <v>1</v>
      </c>
    </row>
    <row r="801" spans="1:10" s="38" customFormat="1" ht="92.4">
      <c r="A801" s="41" t="s">
        <v>9399</v>
      </c>
      <c r="B801" s="41" t="s">
        <v>9400</v>
      </c>
      <c r="C801" s="41">
        <v>38955665</v>
      </c>
      <c r="D801" s="41" t="s">
        <v>1573</v>
      </c>
      <c r="E801" s="41" t="s">
        <v>1594</v>
      </c>
      <c r="F801" s="41">
        <v>1</v>
      </c>
      <c r="G801" s="41">
        <v>1</v>
      </c>
      <c r="H801" s="41">
        <v>3</v>
      </c>
      <c r="I801" s="41">
        <v>3</v>
      </c>
      <c r="J801" s="41">
        <v>3</v>
      </c>
    </row>
    <row r="802" spans="1:10" s="38" customFormat="1" ht="92.4">
      <c r="A802" s="41" t="s">
        <v>9406</v>
      </c>
      <c r="B802" s="41" t="s">
        <v>9407</v>
      </c>
      <c r="C802" s="41">
        <v>38423042</v>
      </c>
      <c r="D802" s="41" t="s">
        <v>1573</v>
      </c>
      <c r="E802" s="41" t="s">
        <v>9410</v>
      </c>
      <c r="F802" s="41">
        <v>0</v>
      </c>
      <c r="G802" s="41">
        <v>0</v>
      </c>
      <c r="H802" s="41">
        <v>1</v>
      </c>
      <c r="I802" s="41">
        <v>1</v>
      </c>
      <c r="J802" s="41">
        <v>1</v>
      </c>
    </row>
    <row r="803" spans="1:10" s="38" customFormat="1" ht="52.8">
      <c r="A803" s="41" t="s">
        <v>9480</v>
      </c>
      <c r="B803" s="41" t="s">
        <v>9479</v>
      </c>
      <c r="C803" s="41">
        <v>14233274</v>
      </c>
      <c r="D803" s="41" t="s">
        <v>1573</v>
      </c>
      <c r="E803" s="41" t="s">
        <v>1598</v>
      </c>
      <c r="F803" s="41">
        <v>0</v>
      </c>
      <c r="G803" s="41">
        <v>1</v>
      </c>
      <c r="H803" s="41">
        <v>3</v>
      </c>
      <c r="I803" s="41">
        <v>3</v>
      </c>
      <c r="J803" s="41">
        <v>3</v>
      </c>
    </row>
    <row r="804" spans="1:10" s="38" customFormat="1" ht="52.8">
      <c r="A804" s="41" t="s">
        <v>9481</v>
      </c>
      <c r="B804" s="41" t="s">
        <v>9474</v>
      </c>
      <c r="C804" s="41">
        <v>2774154</v>
      </c>
      <c r="D804" s="41" t="s">
        <v>1573</v>
      </c>
      <c r="E804" s="41" t="s">
        <v>9477</v>
      </c>
      <c r="F804" s="41">
        <v>0</v>
      </c>
      <c r="G804" s="41">
        <v>0</v>
      </c>
      <c r="H804" s="41">
        <v>1</v>
      </c>
      <c r="I804" s="41">
        <v>1</v>
      </c>
      <c r="J804" s="41">
        <v>1</v>
      </c>
    </row>
    <row r="805" spans="1:10" s="38" customFormat="1" ht="52.8">
      <c r="A805" s="41" t="s">
        <v>9491</v>
      </c>
      <c r="B805" s="41" t="s">
        <v>9465</v>
      </c>
      <c r="C805" s="41">
        <v>14242161</v>
      </c>
      <c r="D805" s="41" t="s">
        <v>1573</v>
      </c>
      <c r="E805" s="41" t="s">
        <v>9468</v>
      </c>
      <c r="F805" s="41">
        <v>0</v>
      </c>
      <c r="G805" s="41">
        <v>0</v>
      </c>
      <c r="H805" s="41">
        <v>1</v>
      </c>
      <c r="I805" s="41">
        <v>1</v>
      </c>
      <c r="J805" s="41">
        <v>1</v>
      </c>
    </row>
    <row r="806" spans="1:10" s="38" customFormat="1" ht="52.8">
      <c r="A806" s="41" t="s">
        <v>9492</v>
      </c>
      <c r="B806" s="41" t="s">
        <v>9470</v>
      </c>
      <c r="C806" s="41">
        <v>2006596</v>
      </c>
      <c r="D806" s="41" t="s">
        <v>1573</v>
      </c>
      <c r="E806" s="41" t="s">
        <v>1601</v>
      </c>
      <c r="F806" s="41">
        <v>1</v>
      </c>
      <c r="G806" s="41">
        <v>2</v>
      </c>
      <c r="H806" s="41">
        <v>0</v>
      </c>
      <c r="I806" s="41">
        <v>0</v>
      </c>
      <c r="J806" s="41">
        <v>0</v>
      </c>
    </row>
    <row r="807" spans="1:10" s="38" customFormat="1" ht="79.2">
      <c r="A807" s="41" t="s">
        <v>2673</v>
      </c>
      <c r="B807" s="44" t="s">
        <v>9497</v>
      </c>
      <c r="C807" s="41">
        <v>43897616</v>
      </c>
      <c r="D807" s="41" t="s">
        <v>133</v>
      </c>
      <c r="E807" s="41" t="s">
        <v>9499</v>
      </c>
      <c r="F807" s="41">
        <v>0</v>
      </c>
      <c r="G807" s="41">
        <v>0</v>
      </c>
      <c r="H807" s="41">
        <v>1</v>
      </c>
      <c r="I807" s="41">
        <v>1</v>
      </c>
      <c r="J807" s="41">
        <v>1</v>
      </c>
    </row>
    <row r="808" spans="1:10" s="38" customFormat="1" ht="66">
      <c r="A808" s="49" t="s">
        <v>9500</v>
      </c>
      <c r="B808" s="41" t="s">
        <v>9501</v>
      </c>
      <c r="C808" s="41">
        <v>43772207</v>
      </c>
      <c r="D808" s="41" t="s">
        <v>949</v>
      </c>
      <c r="E808" s="41" t="s">
        <v>9505</v>
      </c>
      <c r="F808" s="41">
        <v>0</v>
      </c>
      <c r="G808" s="41">
        <v>0</v>
      </c>
      <c r="H808" s="41">
        <v>2</v>
      </c>
      <c r="I808" s="41">
        <v>2</v>
      </c>
      <c r="J808" s="41">
        <v>2</v>
      </c>
    </row>
    <row r="809" spans="1:10" s="38" customFormat="1" ht="92.4">
      <c r="A809" s="41" t="s">
        <v>9506</v>
      </c>
      <c r="B809" s="41" t="s">
        <v>9507</v>
      </c>
      <c r="C809" s="41">
        <v>44056885</v>
      </c>
      <c r="D809" s="41" t="s">
        <v>735</v>
      </c>
      <c r="E809" s="41" t="s">
        <v>9508</v>
      </c>
      <c r="F809" s="41">
        <v>0</v>
      </c>
      <c r="G809" s="41">
        <v>0</v>
      </c>
      <c r="H809" s="41">
        <v>0</v>
      </c>
      <c r="I809" s="41">
        <v>0</v>
      </c>
      <c r="J809" s="41">
        <v>1</v>
      </c>
    </row>
    <row r="810" spans="1:10" s="38" customFormat="1" ht="79.2">
      <c r="A810" s="41" t="s">
        <v>9512</v>
      </c>
      <c r="B810" s="41" t="s">
        <v>9509</v>
      </c>
      <c r="C810" s="41">
        <v>44018588</v>
      </c>
      <c r="D810" s="41" t="s">
        <v>735</v>
      </c>
      <c r="E810" s="41" t="s">
        <v>9511</v>
      </c>
      <c r="F810" s="41">
        <v>0</v>
      </c>
      <c r="G810" s="41">
        <v>0</v>
      </c>
      <c r="H810" s="41">
        <v>0</v>
      </c>
      <c r="I810" s="41">
        <v>0</v>
      </c>
      <c r="J810" s="41">
        <v>1</v>
      </c>
    </row>
    <row r="811" spans="1:10" s="38" customFormat="1" ht="52.8">
      <c r="A811" s="41" t="s">
        <v>9513</v>
      </c>
      <c r="B811" s="41" t="s">
        <v>9514</v>
      </c>
      <c r="C811" s="41">
        <v>43963992</v>
      </c>
      <c r="D811" s="41" t="s">
        <v>258</v>
      </c>
      <c r="E811" s="41" t="s">
        <v>9515</v>
      </c>
      <c r="F811" s="41">
        <v>0</v>
      </c>
      <c r="G811" s="41">
        <v>0</v>
      </c>
      <c r="H811" s="41">
        <v>0</v>
      </c>
      <c r="I811" s="41">
        <v>1</v>
      </c>
      <c r="J811" s="41">
        <v>1</v>
      </c>
    </row>
    <row r="812" spans="1:10" s="38" customFormat="1" ht="52.8">
      <c r="A812" s="41" t="s">
        <v>9520</v>
      </c>
      <c r="B812" s="41" t="s">
        <v>6369</v>
      </c>
      <c r="C812" s="41">
        <v>30514886</v>
      </c>
      <c r="D812" s="41" t="s">
        <v>885</v>
      </c>
      <c r="E812" s="41" t="s">
        <v>6370</v>
      </c>
      <c r="F812" s="41">
        <v>0</v>
      </c>
      <c r="G812" s="41">
        <v>0</v>
      </c>
      <c r="H812" s="41">
        <v>0</v>
      </c>
      <c r="I812" s="41">
        <v>0</v>
      </c>
      <c r="J812" s="41">
        <v>1</v>
      </c>
    </row>
    <row r="813" spans="1:10" s="38" customFormat="1" ht="92.4">
      <c r="A813" s="41" t="s">
        <v>9523</v>
      </c>
      <c r="B813" s="41" t="s">
        <v>9524</v>
      </c>
      <c r="C813" s="41">
        <v>43914746</v>
      </c>
      <c r="D813" s="41" t="s">
        <v>735</v>
      </c>
      <c r="E813" s="41" t="s">
        <v>9527</v>
      </c>
      <c r="F813" s="41">
        <v>0</v>
      </c>
      <c r="G813" s="41">
        <v>0</v>
      </c>
      <c r="H813" s="41">
        <v>1</v>
      </c>
      <c r="I813" s="41">
        <v>1</v>
      </c>
      <c r="J813" s="41">
        <v>1</v>
      </c>
    </row>
    <row r="814" spans="1:10" s="38" customFormat="1" ht="66">
      <c r="A814" s="41" t="s">
        <v>9528</v>
      </c>
      <c r="B814" s="41" t="s">
        <v>9529</v>
      </c>
      <c r="C814" s="41">
        <v>44006787</v>
      </c>
      <c r="D814" s="41" t="s">
        <v>949</v>
      </c>
      <c r="E814" s="41" t="s">
        <v>9533</v>
      </c>
      <c r="F814" s="41">
        <v>0</v>
      </c>
      <c r="G814" s="41">
        <v>0</v>
      </c>
      <c r="H814" s="41">
        <v>1</v>
      </c>
      <c r="I814" s="41">
        <v>1</v>
      </c>
      <c r="J814" s="41">
        <v>1</v>
      </c>
    </row>
    <row r="815" spans="1:10" s="38" customFormat="1" ht="79.2">
      <c r="A815" s="41" t="s">
        <v>9535</v>
      </c>
      <c r="B815" s="41" t="s">
        <v>5031</v>
      </c>
      <c r="C815" s="41">
        <v>1998161</v>
      </c>
      <c r="D815" s="41" t="s">
        <v>735</v>
      </c>
      <c r="E815" s="41" t="s">
        <v>5034</v>
      </c>
      <c r="F815" s="41">
        <v>0</v>
      </c>
      <c r="G815" s="41">
        <v>0</v>
      </c>
      <c r="H815" s="41">
        <v>2</v>
      </c>
      <c r="I815" s="41">
        <v>2</v>
      </c>
      <c r="J815" s="41">
        <v>2</v>
      </c>
    </row>
    <row r="816" spans="1:10" s="38" customFormat="1" ht="105.6">
      <c r="A816" s="41" t="s">
        <v>9536</v>
      </c>
      <c r="B816" s="41" t="s">
        <v>9537</v>
      </c>
      <c r="C816" s="41">
        <v>43245813</v>
      </c>
      <c r="D816" s="41" t="s">
        <v>949</v>
      </c>
      <c r="E816" s="41" t="s">
        <v>9541</v>
      </c>
      <c r="F816" s="41">
        <v>0</v>
      </c>
      <c r="G816" s="41">
        <v>0</v>
      </c>
      <c r="H816" s="41">
        <v>2</v>
      </c>
      <c r="I816" s="41">
        <v>2</v>
      </c>
      <c r="J816" s="41">
        <v>2</v>
      </c>
    </row>
    <row r="817" spans="1:10" s="38" customFormat="1" ht="66">
      <c r="A817" s="41" t="s">
        <v>9545</v>
      </c>
      <c r="B817" s="41" t="s">
        <v>9546</v>
      </c>
      <c r="C817" s="41">
        <v>43749272</v>
      </c>
      <c r="D817" s="41" t="s">
        <v>133</v>
      </c>
      <c r="E817" s="41" t="s">
        <v>9547</v>
      </c>
      <c r="F817" s="41">
        <v>0</v>
      </c>
      <c r="G817" s="41">
        <v>0</v>
      </c>
      <c r="H817" s="41">
        <v>0</v>
      </c>
      <c r="I817" s="41">
        <v>1</v>
      </c>
      <c r="J817" s="41">
        <v>1</v>
      </c>
    </row>
    <row r="818" spans="1:10" s="38" customFormat="1" ht="66">
      <c r="A818" s="41" t="s">
        <v>9548</v>
      </c>
      <c r="B818" s="41" t="s">
        <v>9549</v>
      </c>
      <c r="C818" s="41">
        <v>43876182</v>
      </c>
      <c r="D818" s="41" t="s">
        <v>1088</v>
      </c>
      <c r="E818" s="41" t="s">
        <v>9550</v>
      </c>
      <c r="F818" s="41">
        <v>0</v>
      </c>
      <c r="G818" s="41">
        <v>0</v>
      </c>
      <c r="H818" s="41">
        <v>0</v>
      </c>
      <c r="I818" s="41">
        <v>1</v>
      </c>
      <c r="J818" s="41">
        <v>1</v>
      </c>
    </row>
    <row r="819" spans="1:10" s="38" customFormat="1" ht="52.8">
      <c r="A819" s="41" t="s">
        <v>9554</v>
      </c>
      <c r="B819" s="41" t="s">
        <v>9555</v>
      </c>
      <c r="C819" s="41">
        <v>1996639</v>
      </c>
      <c r="D819" s="41" t="s">
        <v>735</v>
      </c>
      <c r="E819" s="41" t="s">
        <v>5212</v>
      </c>
      <c r="F819" s="41">
        <v>0</v>
      </c>
      <c r="G819" s="41">
        <v>0</v>
      </c>
      <c r="H819" s="41">
        <v>0</v>
      </c>
      <c r="I819" s="41">
        <v>0</v>
      </c>
      <c r="J819" s="41">
        <v>1</v>
      </c>
    </row>
    <row r="820" spans="1:10" s="38" customFormat="1" ht="66">
      <c r="A820" s="52" t="s">
        <v>9560</v>
      </c>
      <c r="B820" s="44" t="s">
        <v>9561</v>
      </c>
      <c r="C820" s="44">
        <v>37988045</v>
      </c>
      <c r="D820" s="44" t="s">
        <v>133</v>
      </c>
      <c r="E820" s="44" t="s">
        <v>9565</v>
      </c>
      <c r="F820" s="44">
        <v>0</v>
      </c>
      <c r="G820" s="44">
        <v>0</v>
      </c>
      <c r="H820" s="44">
        <v>2</v>
      </c>
      <c r="I820" s="44">
        <v>2</v>
      </c>
      <c r="J820" s="44">
        <v>2</v>
      </c>
    </row>
    <row r="821" spans="1:10" s="37" customFormat="1" ht="15.75" customHeight="1">
      <c r="A821" s="50"/>
      <c r="B821" s="50"/>
      <c r="C821" s="50"/>
      <c r="D821" s="50"/>
      <c r="E821" s="51"/>
      <c r="F821" s="50"/>
      <c r="G821" s="50"/>
      <c r="H821" s="50"/>
      <c r="I821" s="50"/>
      <c r="J821" s="50"/>
    </row>
    <row r="822" spans="1:10" s="37" customFormat="1" ht="15.75" customHeight="1">
      <c r="E822" s="39"/>
    </row>
    <row r="823" spans="1:10" s="37" customFormat="1" ht="15.75" customHeight="1">
      <c r="E823" s="39"/>
    </row>
    <row r="824" spans="1:10" s="37" customFormat="1" ht="15.75" customHeight="1">
      <c r="E824" s="39"/>
    </row>
    <row r="825" spans="1:10" s="37" customFormat="1" ht="15.75" customHeight="1">
      <c r="E825" s="39"/>
    </row>
    <row r="826" spans="1:10" s="37" customFormat="1" ht="15.75" customHeight="1">
      <c r="E826" s="39"/>
    </row>
    <row r="827" spans="1:10" s="37" customFormat="1" ht="15.75" customHeight="1">
      <c r="E827" s="39"/>
    </row>
    <row r="828" spans="1:10" s="37" customFormat="1" ht="15.75" customHeight="1">
      <c r="E828" s="39"/>
    </row>
    <row r="829" spans="1:10" s="37" customFormat="1" ht="15.75" customHeight="1">
      <c r="E829" s="39"/>
    </row>
    <row r="830" spans="1:10" s="37" customFormat="1" ht="15.75" customHeight="1">
      <c r="E830" s="39"/>
    </row>
    <row r="831" spans="1:10" s="37" customFormat="1" ht="15.75" customHeight="1">
      <c r="E831" s="39"/>
    </row>
    <row r="832" spans="1:10" s="37" customFormat="1" ht="15.75" customHeight="1">
      <c r="E832" s="39"/>
    </row>
    <row r="833" spans="5:5" s="37" customFormat="1" ht="15.75" customHeight="1">
      <c r="E833" s="39"/>
    </row>
    <row r="834" spans="5:5" s="37" customFormat="1" ht="15.75" customHeight="1">
      <c r="E834" s="39"/>
    </row>
    <row r="835" spans="5:5" s="37" customFormat="1" ht="15.75" customHeight="1">
      <c r="E835" s="39"/>
    </row>
    <row r="836" spans="5:5" s="37" customFormat="1" ht="15.75" customHeight="1">
      <c r="E836" s="39"/>
    </row>
    <row r="837" spans="5:5" s="37" customFormat="1" ht="15.75" customHeight="1">
      <c r="E837" s="39"/>
    </row>
    <row r="838" spans="5:5" s="37" customFormat="1" ht="15.75" customHeight="1">
      <c r="E838" s="39"/>
    </row>
    <row r="839" spans="5:5" s="37" customFormat="1" ht="15.75" customHeight="1">
      <c r="E839" s="39"/>
    </row>
    <row r="840" spans="5:5" s="37" customFormat="1" ht="15.75" customHeight="1">
      <c r="E840" s="39"/>
    </row>
    <row r="841" spans="5:5" s="37" customFormat="1" ht="15.75" customHeight="1">
      <c r="E841" s="39"/>
    </row>
    <row r="842" spans="5:5" s="37" customFormat="1" ht="15.75" customHeight="1">
      <c r="E842" s="39"/>
    </row>
    <row r="843" spans="5:5" s="37" customFormat="1" ht="15.75" customHeight="1">
      <c r="E843" s="39"/>
    </row>
    <row r="844" spans="5:5" s="37" customFormat="1" ht="15.75" customHeight="1">
      <c r="E844" s="39"/>
    </row>
    <row r="845" spans="5:5" s="37" customFormat="1" ht="15.75" customHeight="1">
      <c r="E845" s="39"/>
    </row>
    <row r="846" spans="5:5" s="37" customFormat="1" ht="15.75" customHeight="1">
      <c r="E846" s="39"/>
    </row>
    <row r="847" spans="5:5" s="37" customFormat="1" ht="15.75" customHeight="1">
      <c r="E847" s="39"/>
    </row>
    <row r="848" spans="5:5" s="37" customFormat="1" ht="15.75" customHeight="1">
      <c r="E848" s="39"/>
    </row>
    <row r="849" spans="5:5" s="37" customFormat="1" ht="15.75" customHeight="1">
      <c r="E849" s="39"/>
    </row>
    <row r="850" spans="5:5" s="37" customFormat="1" ht="15.75" customHeight="1">
      <c r="E850" s="39"/>
    </row>
    <row r="851" spans="5:5" s="37" customFormat="1" ht="15.75" customHeight="1">
      <c r="E851" s="39"/>
    </row>
    <row r="852" spans="5:5" s="37" customFormat="1" ht="15.75" customHeight="1">
      <c r="E852" s="39"/>
    </row>
    <row r="853" spans="5:5" s="37" customFormat="1" ht="15.75" customHeight="1">
      <c r="E853" s="39"/>
    </row>
    <row r="854" spans="5:5" s="37" customFormat="1" ht="15.75" customHeight="1">
      <c r="E854" s="39"/>
    </row>
    <row r="855" spans="5:5" s="37" customFormat="1" ht="15.75" customHeight="1">
      <c r="E855" s="39"/>
    </row>
    <row r="856" spans="5:5" s="37" customFormat="1" ht="15.75" customHeight="1">
      <c r="E856" s="39"/>
    </row>
    <row r="857" spans="5:5" s="37" customFormat="1" ht="15.75" customHeight="1">
      <c r="E857" s="39"/>
    </row>
    <row r="858" spans="5:5" s="37" customFormat="1" ht="15.75" customHeight="1">
      <c r="E858" s="39"/>
    </row>
    <row r="859" spans="5:5" s="37" customFormat="1" ht="15.75" customHeight="1">
      <c r="E859" s="39"/>
    </row>
    <row r="860" spans="5:5" s="37" customFormat="1" ht="15.75" customHeight="1">
      <c r="E860" s="39"/>
    </row>
    <row r="861" spans="5:5" s="37" customFormat="1" ht="15.75" customHeight="1">
      <c r="E861" s="39"/>
    </row>
    <row r="862" spans="5:5" s="37" customFormat="1" ht="15.75" customHeight="1">
      <c r="E862" s="39"/>
    </row>
    <row r="863" spans="5:5" s="37" customFormat="1" ht="15.75" customHeight="1">
      <c r="E863" s="39"/>
    </row>
    <row r="864" spans="5:5" s="37" customFormat="1" ht="15.75" customHeight="1">
      <c r="E864" s="39"/>
    </row>
    <row r="865" spans="5:5" s="37" customFormat="1" ht="15.75" customHeight="1">
      <c r="E865" s="39"/>
    </row>
    <row r="866" spans="5:5" s="37" customFormat="1" ht="15.75" customHeight="1">
      <c r="E866" s="39"/>
    </row>
    <row r="867" spans="5:5" s="37" customFormat="1" ht="15.75" customHeight="1">
      <c r="E867" s="39"/>
    </row>
    <row r="868" spans="5:5" s="37" customFormat="1" ht="15.75" customHeight="1">
      <c r="E868" s="39"/>
    </row>
    <row r="869" spans="5:5" s="37" customFormat="1" ht="15.75" customHeight="1">
      <c r="E869" s="39"/>
    </row>
    <row r="870" spans="5:5" s="37" customFormat="1" ht="15.75" customHeight="1">
      <c r="E870" s="39"/>
    </row>
    <row r="871" spans="5:5" s="37" customFormat="1" ht="15.75" customHeight="1">
      <c r="E871" s="39"/>
    </row>
    <row r="872" spans="5:5" s="37" customFormat="1" ht="15.75" customHeight="1">
      <c r="E872" s="39"/>
    </row>
    <row r="873" spans="5:5" s="37" customFormat="1" ht="15.75" customHeight="1">
      <c r="E873" s="39"/>
    </row>
    <row r="874" spans="5:5" s="37" customFormat="1" ht="15.75" customHeight="1">
      <c r="E874" s="39"/>
    </row>
    <row r="875" spans="5:5" s="37" customFormat="1" ht="15.75" customHeight="1">
      <c r="E875" s="39"/>
    </row>
    <row r="876" spans="5:5" s="37" customFormat="1" ht="15.75" customHeight="1">
      <c r="E876" s="39"/>
    </row>
    <row r="877" spans="5:5" s="37" customFormat="1" ht="15.75" customHeight="1">
      <c r="E877" s="39"/>
    </row>
    <row r="878" spans="5:5" s="37" customFormat="1" ht="15.75" customHeight="1">
      <c r="E878" s="39"/>
    </row>
    <row r="879" spans="5:5" s="37" customFormat="1" ht="15.75" customHeight="1">
      <c r="E879" s="39"/>
    </row>
    <row r="880" spans="5:5" s="37" customFormat="1" ht="15.75" customHeight="1">
      <c r="E880" s="39"/>
    </row>
    <row r="881" spans="5:5" s="37" customFormat="1" ht="15.75" customHeight="1">
      <c r="E881" s="39"/>
    </row>
    <row r="882" spans="5:5" s="37" customFormat="1" ht="15.75" customHeight="1">
      <c r="E882" s="39"/>
    </row>
    <row r="883" spans="5:5" s="37" customFormat="1" ht="15.75" customHeight="1">
      <c r="E883" s="39"/>
    </row>
    <row r="884" spans="5:5" s="37" customFormat="1" ht="15.75" customHeight="1">
      <c r="E884" s="39"/>
    </row>
    <row r="885" spans="5:5" s="37" customFormat="1" ht="15.75" customHeight="1">
      <c r="E885" s="39"/>
    </row>
    <row r="886" spans="5:5" s="37" customFormat="1" ht="15.75" customHeight="1">
      <c r="E886" s="39"/>
    </row>
    <row r="887" spans="5:5" s="37" customFormat="1" ht="15.75" customHeight="1">
      <c r="E887" s="39"/>
    </row>
    <row r="888" spans="5:5" s="37" customFormat="1" ht="15.75" customHeight="1">
      <c r="E888" s="39"/>
    </row>
    <row r="889" spans="5:5" s="37" customFormat="1" ht="15.75" customHeight="1">
      <c r="E889" s="39"/>
    </row>
    <row r="890" spans="5:5" s="37" customFormat="1" ht="15.75" customHeight="1">
      <c r="E890" s="39"/>
    </row>
    <row r="891" spans="5:5" s="37" customFormat="1" ht="15.75" customHeight="1">
      <c r="E891" s="39"/>
    </row>
    <row r="892" spans="5:5" s="37" customFormat="1" ht="15.75" customHeight="1">
      <c r="E892" s="39"/>
    </row>
    <row r="893" spans="5:5" s="37" customFormat="1" ht="15.75" customHeight="1">
      <c r="E893" s="39"/>
    </row>
    <row r="894" spans="5:5" s="37" customFormat="1" ht="15.75" customHeight="1">
      <c r="E894" s="39"/>
    </row>
    <row r="895" spans="5:5" s="37" customFormat="1" ht="15.75" customHeight="1">
      <c r="E895" s="39"/>
    </row>
    <row r="896" spans="5:5" s="37" customFormat="1" ht="15.75" customHeight="1">
      <c r="E896" s="39"/>
    </row>
    <row r="897" spans="5:5" s="37" customFormat="1" ht="15.75" customHeight="1">
      <c r="E897" s="39"/>
    </row>
    <row r="898" spans="5:5" s="37" customFormat="1" ht="15.75" customHeight="1">
      <c r="E898" s="39"/>
    </row>
    <row r="899" spans="5:5" s="37" customFormat="1" ht="15.75" customHeight="1">
      <c r="E899" s="39"/>
    </row>
    <row r="900" spans="5:5" s="37" customFormat="1" ht="15.75" customHeight="1">
      <c r="E900" s="39"/>
    </row>
    <row r="901" spans="5:5" s="37" customFormat="1" ht="15.75" customHeight="1">
      <c r="E901" s="39"/>
    </row>
    <row r="902" spans="5:5" s="37" customFormat="1" ht="15.75" customHeight="1">
      <c r="E902" s="39"/>
    </row>
    <row r="903" spans="5:5" s="37" customFormat="1" ht="15.75" customHeight="1">
      <c r="E903" s="39"/>
    </row>
    <row r="904" spans="5:5" s="37" customFormat="1" ht="15.75" customHeight="1">
      <c r="E904" s="39"/>
    </row>
    <row r="905" spans="5:5" s="37" customFormat="1" ht="15.75" customHeight="1">
      <c r="E905" s="39"/>
    </row>
    <row r="906" spans="5:5" s="37" customFormat="1" ht="15.75" customHeight="1">
      <c r="E906" s="39"/>
    </row>
    <row r="907" spans="5:5" s="37" customFormat="1" ht="15.75" customHeight="1">
      <c r="E907" s="39"/>
    </row>
    <row r="908" spans="5:5" s="37" customFormat="1" ht="15.75" customHeight="1">
      <c r="E908" s="39"/>
    </row>
    <row r="909" spans="5:5" s="37" customFormat="1" ht="15.75" customHeight="1">
      <c r="E909" s="39"/>
    </row>
    <row r="910" spans="5:5" s="37" customFormat="1" ht="15.75" customHeight="1">
      <c r="E910" s="39"/>
    </row>
    <row r="911" spans="5:5" s="37" customFormat="1" ht="15.75" customHeight="1">
      <c r="E911" s="39"/>
    </row>
    <row r="912" spans="5:5" s="37" customFormat="1" ht="15.75" customHeight="1">
      <c r="E912" s="39"/>
    </row>
    <row r="913" spans="5:5" s="37" customFormat="1" ht="15.75" customHeight="1">
      <c r="E913" s="39"/>
    </row>
    <row r="914" spans="5:5" s="37" customFormat="1" ht="15.75" customHeight="1">
      <c r="E914" s="39"/>
    </row>
    <row r="915" spans="5:5" s="37" customFormat="1" ht="15.75" customHeight="1">
      <c r="E915" s="39"/>
    </row>
    <row r="916" spans="5:5" s="37" customFormat="1" ht="15.75" customHeight="1">
      <c r="E916" s="39"/>
    </row>
    <row r="917" spans="5:5" s="37" customFormat="1" ht="15.75" customHeight="1">
      <c r="E917" s="39"/>
    </row>
    <row r="918" spans="5:5" s="37" customFormat="1" ht="15.75" customHeight="1">
      <c r="E918" s="39"/>
    </row>
    <row r="919" spans="5:5" s="37" customFormat="1" ht="15.75" customHeight="1">
      <c r="E919" s="39"/>
    </row>
    <row r="920" spans="5:5" s="37" customFormat="1" ht="15.75" customHeight="1">
      <c r="E920" s="39"/>
    </row>
    <row r="921" spans="5:5" s="37" customFormat="1" ht="15.75" customHeight="1">
      <c r="E921" s="39"/>
    </row>
    <row r="922" spans="5:5" s="37" customFormat="1" ht="15.75" customHeight="1">
      <c r="E922" s="39"/>
    </row>
    <row r="923" spans="5:5" s="37" customFormat="1" ht="15.75" customHeight="1">
      <c r="E923" s="39"/>
    </row>
    <row r="924" spans="5:5" s="37" customFormat="1" ht="15.75" customHeight="1">
      <c r="E924" s="39"/>
    </row>
    <row r="925" spans="5:5" s="37" customFormat="1" ht="15.75" customHeight="1">
      <c r="E925" s="39"/>
    </row>
    <row r="926" spans="5:5" s="37" customFormat="1" ht="15.75" customHeight="1">
      <c r="E926" s="39"/>
    </row>
    <row r="927" spans="5:5" s="37" customFormat="1" ht="15.75" customHeight="1">
      <c r="E927" s="39"/>
    </row>
    <row r="928" spans="5:5" s="37" customFormat="1" ht="15.75" customHeight="1">
      <c r="E928" s="39"/>
    </row>
    <row r="929" spans="5:5" s="37" customFormat="1" ht="15.75" customHeight="1">
      <c r="E929" s="39"/>
    </row>
    <row r="930" spans="5:5" s="37" customFormat="1" ht="15.75" customHeight="1">
      <c r="E930" s="39"/>
    </row>
    <row r="931" spans="5:5" s="37" customFormat="1" ht="15.75" customHeight="1">
      <c r="E931" s="39"/>
    </row>
    <row r="932" spans="5:5" s="37" customFormat="1" ht="15.75" customHeight="1">
      <c r="E932" s="39"/>
    </row>
    <row r="933" spans="5:5" s="37" customFormat="1" ht="15.75" customHeight="1">
      <c r="E933" s="39"/>
    </row>
    <row r="934" spans="5:5" s="37" customFormat="1" ht="15.75" customHeight="1">
      <c r="E934" s="39"/>
    </row>
    <row r="935" spans="5:5" s="37" customFormat="1" ht="15.75" customHeight="1">
      <c r="E935" s="39"/>
    </row>
    <row r="936" spans="5:5" s="37" customFormat="1" ht="15.75" customHeight="1">
      <c r="E936" s="39"/>
    </row>
    <row r="937" spans="5:5" s="37" customFormat="1" ht="15.75" customHeight="1">
      <c r="E937" s="39"/>
    </row>
    <row r="938" spans="5:5" s="37" customFormat="1" ht="15.75" customHeight="1">
      <c r="E938" s="39"/>
    </row>
    <row r="939" spans="5:5" s="37" customFormat="1" ht="15.75" customHeight="1">
      <c r="E939" s="39"/>
    </row>
    <row r="940" spans="5:5" s="37" customFormat="1" ht="15.75" customHeight="1">
      <c r="E940" s="39"/>
    </row>
    <row r="941" spans="5:5" s="37" customFormat="1" ht="15.75" customHeight="1">
      <c r="E941" s="39"/>
    </row>
    <row r="942" spans="5:5" s="37" customFormat="1" ht="15.75" customHeight="1">
      <c r="E942" s="39"/>
    </row>
    <row r="943" spans="5:5" s="37" customFormat="1" ht="15.75" customHeight="1">
      <c r="E943" s="39"/>
    </row>
    <row r="944" spans="5:5" s="37" customFormat="1" ht="15.75" customHeight="1">
      <c r="E944" s="39"/>
    </row>
    <row r="945" spans="5:5" s="37" customFormat="1" ht="15.75" customHeight="1">
      <c r="E945" s="39"/>
    </row>
    <row r="946" spans="5:5" s="37" customFormat="1" ht="15.75" customHeight="1">
      <c r="E946" s="39"/>
    </row>
    <row r="947" spans="5:5" s="37" customFormat="1" ht="15.75" customHeight="1">
      <c r="E947" s="39"/>
    </row>
    <row r="948" spans="5:5" s="37" customFormat="1" ht="15.75" customHeight="1">
      <c r="E948" s="39"/>
    </row>
    <row r="949" spans="5:5" s="37" customFormat="1" ht="15.75" customHeight="1">
      <c r="E949" s="39"/>
    </row>
    <row r="950" spans="5:5" s="37" customFormat="1" ht="15.75" customHeight="1">
      <c r="E950" s="39"/>
    </row>
    <row r="951" spans="5:5" s="37" customFormat="1" ht="15.75" customHeight="1">
      <c r="E951" s="39"/>
    </row>
    <row r="952" spans="5:5" s="37" customFormat="1" ht="15.75" customHeight="1">
      <c r="E952" s="39"/>
    </row>
    <row r="953" spans="5:5" s="37" customFormat="1" ht="15.75" customHeight="1">
      <c r="E953" s="39"/>
    </row>
    <row r="954" spans="5:5" s="37" customFormat="1" ht="15.75" customHeight="1">
      <c r="E954" s="39"/>
    </row>
    <row r="955" spans="5:5" s="37" customFormat="1" ht="15.75" customHeight="1">
      <c r="E955" s="39"/>
    </row>
    <row r="956" spans="5:5" s="37" customFormat="1" ht="15.75" customHeight="1">
      <c r="E956" s="39"/>
    </row>
    <row r="957" spans="5:5" s="37" customFormat="1" ht="15.75" customHeight="1">
      <c r="E957" s="39"/>
    </row>
    <row r="958" spans="5:5" s="37" customFormat="1" ht="15.75" customHeight="1">
      <c r="E958" s="39"/>
    </row>
    <row r="959" spans="5:5" s="37" customFormat="1" ht="15.75" customHeight="1">
      <c r="E959" s="39"/>
    </row>
    <row r="960" spans="5:5" s="37" customFormat="1" ht="15.75" customHeight="1">
      <c r="E960" s="39"/>
    </row>
    <row r="961" spans="5:5" s="37" customFormat="1" ht="15.75" customHeight="1">
      <c r="E961" s="39"/>
    </row>
    <row r="962" spans="5:5" s="37" customFormat="1" ht="15.75" customHeight="1">
      <c r="E962" s="39"/>
    </row>
    <row r="963" spans="5:5" s="37" customFormat="1" ht="15.75" customHeight="1">
      <c r="E963" s="39"/>
    </row>
    <row r="964" spans="5:5" s="37" customFormat="1" ht="15.75" customHeight="1">
      <c r="E964" s="39"/>
    </row>
    <row r="965" spans="5:5" s="37" customFormat="1" ht="15.75" customHeight="1">
      <c r="E965" s="39"/>
    </row>
    <row r="966" spans="5:5" s="37" customFormat="1" ht="15.75" customHeight="1">
      <c r="E966" s="39"/>
    </row>
    <row r="967" spans="5:5" s="37" customFormat="1" ht="15.75" customHeight="1">
      <c r="E967" s="39"/>
    </row>
    <row r="968" spans="5:5" s="37" customFormat="1" ht="15.75" customHeight="1">
      <c r="E968" s="39"/>
    </row>
    <row r="969" spans="5:5" s="37" customFormat="1" ht="15.75" customHeight="1">
      <c r="E969" s="39"/>
    </row>
    <row r="970" spans="5:5" s="37" customFormat="1" ht="15.75" customHeight="1">
      <c r="E970" s="39"/>
    </row>
    <row r="971" spans="5:5" s="37" customFormat="1" ht="15.75" customHeight="1">
      <c r="E971" s="39"/>
    </row>
    <row r="972" spans="5:5" s="37" customFormat="1" ht="15.75" customHeight="1">
      <c r="E972" s="39"/>
    </row>
    <row r="973" spans="5:5" s="37" customFormat="1" ht="15.75" customHeight="1">
      <c r="E973" s="39"/>
    </row>
    <row r="974" spans="5:5" s="37" customFormat="1" ht="15.75" customHeight="1">
      <c r="E974" s="39"/>
    </row>
    <row r="975" spans="5:5" s="37" customFormat="1" ht="15.75" customHeight="1">
      <c r="E975" s="39"/>
    </row>
    <row r="976" spans="5:5" s="37" customFormat="1" ht="15.75" customHeight="1">
      <c r="E976" s="39"/>
    </row>
    <row r="977" spans="5:5" s="37" customFormat="1" ht="15.75" customHeight="1">
      <c r="E977" s="39"/>
    </row>
    <row r="978" spans="5:5" s="37" customFormat="1" ht="15.75" customHeight="1">
      <c r="E978" s="39"/>
    </row>
    <row r="979" spans="5:5" s="37" customFormat="1" ht="15.75" customHeight="1">
      <c r="E979" s="39"/>
    </row>
    <row r="980" spans="5:5" s="37" customFormat="1" ht="15.75" customHeight="1">
      <c r="E980" s="39"/>
    </row>
    <row r="981" spans="5:5" s="37" customFormat="1" ht="15.75" customHeight="1">
      <c r="E981" s="39"/>
    </row>
    <row r="982" spans="5:5" s="37" customFormat="1" ht="15.75" customHeight="1">
      <c r="E982" s="39"/>
    </row>
    <row r="983" spans="5:5" s="37" customFormat="1" ht="15.75" customHeight="1">
      <c r="E983" s="39"/>
    </row>
    <row r="984" spans="5:5" s="37" customFormat="1" ht="15.75" customHeight="1">
      <c r="E984" s="39"/>
    </row>
    <row r="985" spans="5:5" s="37" customFormat="1" ht="15.75" customHeight="1">
      <c r="E985" s="39"/>
    </row>
    <row r="986" spans="5:5" s="37" customFormat="1" ht="15.75" customHeight="1">
      <c r="E986" s="39"/>
    </row>
    <row r="987" spans="5:5" s="37" customFormat="1" ht="15.75" customHeight="1">
      <c r="E987" s="39"/>
    </row>
    <row r="988" spans="5:5" s="37" customFormat="1" ht="15.75" customHeight="1">
      <c r="E988" s="39"/>
    </row>
    <row r="989" spans="5:5" s="37" customFormat="1" ht="15.75" customHeight="1">
      <c r="E989" s="39"/>
    </row>
    <row r="990" spans="5:5" s="37" customFormat="1" ht="15.75" customHeight="1">
      <c r="E990" s="39"/>
    </row>
    <row r="991" spans="5:5" s="37" customFormat="1" ht="15.75" customHeight="1">
      <c r="E991" s="39"/>
    </row>
    <row r="992" spans="5:5" s="37" customFormat="1" ht="15.75" customHeight="1">
      <c r="E992" s="39"/>
    </row>
    <row r="993" spans="5:5" s="37" customFormat="1" ht="15.75" customHeight="1">
      <c r="E993" s="39"/>
    </row>
    <row r="994" spans="5:5" s="37" customFormat="1" ht="15.75" customHeight="1">
      <c r="E994" s="39"/>
    </row>
    <row r="995" spans="5:5" s="37" customFormat="1" ht="15.75" customHeight="1">
      <c r="E995" s="39"/>
    </row>
    <row r="996" spans="5:5" s="37" customFormat="1" ht="15.75" customHeight="1">
      <c r="E996" s="39"/>
    </row>
    <row r="997" spans="5:5" s="37" customFormat="1" ht="15.75" customHeight="1">
      <c r="E997" s="39"/>
    </row>
    <row r="998" spans="5:5" s="37" customFormat="1" ht="15.75" customHeight="1">
      <c r="E998" s="39"/>
    </row>
    <row r="999" spans="5:5" s="37" customFormat="1" ht="15.75" customHeight="1">
      <c r="E999" s="39"/>
    </row>
    <row r="1000" spans="5:5" s="37" customFormat="1" ht="15.75" customHeight="1">
      <c r="E1000" s="39"/>
    </row>
    <row r="1001" spans="5:5" s="37" customFormat="1" ht="15.75" customHeight="1">
      <c r="E1001" s="39"/>
    </row>
    <row r="1002" spans="5:5" s="37" customFormat="1" ht="15.75" customHeight="1">
      <c r="E1002" s="39"/>
    </row>
    <row r="1003" spans="5:5" s="37" customFormat="1" ht="15.75" customHeight="1">
      <c r="E1003" s="39"/>
    </row>
    <row r="1004" spans="5:5" s="37" customFormat="1" ht="15.75" customHeight="1">
      <c r="E1004" s="39"/>
    </row>
    <row r="1005" spans="5:5" s="37" customFormat="1" ht="15.75" customHeight="1">
      <c r="E1005" s="39"/>
    </row>
    <row r="1006" spans="5:5" s="37" customFormat="1" ht="15.75" customHeight="1">
      <c r="E1006" s="39"/>
    </row>
    <row r="1007" spans="5:5" s="37" customFormat="1" ht="15.75" customHeight="1">
      <c r="E1007" s="39"/>
    </row>
    <row r="1008" spans="5:5" s="37" customFormat="1" ht="15.75" customHeight="1">
      <c r="E1008" s="39"/>
    </row>
    <row r="1009" spans="5:5" s="37" customFormat="1" ht="15.75" customHeight="1">
      <c r="E1009" s="39"/>
    </row>
    <row r="1010" spans="5:5" s="37" customFormat="1" ht="15.75" customHeight="1">
      <c r="E1010" s="39"/>
    </row>
    <row r="1011" spans="5:5" s="37" customFormat="1" ht="15.75" customHeight="1">
      <c r="E1011" s="39"/>
    </row>
    <row r="1012" spans="5:5" s="37" customFormat="1" ht="15.75" customHeight="1">
      <c r="E1012" s="39"/>
    </row>
    <row r="1013" spans="5:5" s="37" customFormat="1" ht="15.75" customHeight="1">
      <c r="E1013" s="39"/>
    </row>
    <row r="1014" spans="5:5" s="37" customFormat="1" ht="15.75" customHeight="1">
      <c r="E1014" s="39"/>
    </row>
    <row r="1015" spans="5:5" s="37" customFormat="1" ht="15.75" customHeight="1">
      <c r="E1015" s="39"/>
    </row>
    <row r="1016" spans="5:5" s="37" customFormat="1" ht="15.75" customHeight="1">
      <c r="E1016" s="39"/>
    </row>
    <row r="1017" spans="5:5" s="37" customFormat="1" ht="15.75" customHeight="1">
      <c r="E1017" s="39"/>
    </row>
    <row r="1018" spans="5:5" s="37" customFormat="1" ht="15.75" customHeight="1">
      <c r="E1018" s="39"/>
    </row>
    <row r="1019" spans="5:5" s="37" customFormat="1" ht="15.75" customHeight="1">
      <c r="E1019" s="39"/>
    </row>
    <row r="1020" spans="5:5" s="37" customFormat="1" ht="15.75" customHeight="1">
      <c r="E1020" s="39"/>
    </row>
    <row r="1021" spans="5:5" s="37" customFormat="1" ht="15.75" customHeight="1">
      <c r="E1021" s="39"/>
    </row>
    <row r="1022" spans="5:5" s="37" customFormat="1" ht="15.75" customHeight="1">
      <c r="E1022" s="39"/>
    </row>
    <row r="1023" spans="5:5" s="37" customFormat="1" ht="15.75" customHeight="1">
      <c r="E1023" s="39"/>
    </row>
    <row r="1024" spans="5:5" s="37" customFormat="1" ht="15.75" customHeight="1">
      <c r="E1024" s="39"/>
    </row>
    <row r="1025" spans="5:5" s="37" customFormat="1" ht="15.75" customHeight="1">
      <c r="E1025" s="39"/>
    </row>
    <row r="1026" spans="5:5" s="37" customFormat="1" ht="15.75" customHeight="1">
      <c r="E1026" s="39"/>
    </row>
    <row r="1027" spans="5:5" s="37" customFormat="1" ht="15.75" customHeight="1">
      <c r="E1027" s="39"/>
    </row>
    <row r="1028" spans="5:5" s="37" customFormat="1" ht="15.75" customHeight="1">
      <c r="E1028" s="39"/>
    </row>
    <row r="1029" spans="5:5" s="37" customFormat="1" ht="15.75" customHeight="1">
      <c r="E1029" s="39"/>
    </row>
    <row r="1030" spans="5:5" s="37" customFormat="1" ht="15.75" customHeight="1">
      <c r="E1030" s="39"/>
    </row>
    <row r="1031" spans="5:5" s="37" customFormat="1" ht="15.75" customHeight="1">
      <c r="E1031" s="39"/>
    </row>
    <row r="1032" spans="5:5" s="37" customFormat="1" ht="15.75" customHeight="1">
      <c r="E1032" s="39"/>
    </row>
    <row r="1033" spans="5:5" s="37" customFormat="1" ht="15.75" customHeight="1">
      <c r="E1033" s="39"/>
    </row>
    <row r="1034" spans="5:5" s="37" customFormat="1" ht="15.75" customHeight="1">
      <c r="E1034" s="39"/>
    </row>
    <row r="1035" spans="5:5" s="37" customFormat="1" ht="15.75" customHeight="1">
      <c r="E1035" s="39"/>
    </row>
    <row r="1036" spans="5:5" s="37" customFormat="1" ht="15.75" customHeight="1">
      <c r="E1036" s="39"/>
    </row>
    <row r="1037" spans="5:5" s="37" customFormat="1" ht="15.75" customHeight="1">
      <c r="E1037" s="39"/>
    </row>
    <row r="1038" spans="5:5" s="37" customFormat="1" ht="15.75" customHeight="1">
      <c r="E1038" s="39"/>
    </row>
    <row r="1039" spans="5:5" s="37" customFormat="1" ht="15.75" customHeight="1">
      <c r="E1039" s="39"/>
    </row>
    <row r="1040" spans="5:5" s="37" customFormat="1" ht="15.75" customHeight="1">
      <c r="E1040" s="39"/>
    </row>
    <row r="1041" spans="5:5" s="37" customFormat="1" ht="15.75" customHeight="1">
      <c r="E1041" s="39"/>
    </row>
    <row r="1042" spans="5:5" s="37" customFormat="1" ht="15.75" customHeight="1">
      <c r="E1042" s="39"/>
    </row>
    <row r="1043" spans="5:5" s="37" customFormat="1" ht="15.75" customHeight="1">
      <c r="E1043" s="39"/>
    </row>
    <row r="1044" spans="5:5" s="37" customFormat="1" ht="15.75" customHeight="1">
      <c r="E1044" s="39"/>
    </row>
    <row r="1045" spans="5:5" s="37" customFormat="1" ht="15.75" customHeight="1">
      <c r="E1045" s="39"/>
    </row>
    <row r="1046" spans="5:5" s="37" customFormat="1" ht="15.75" customHeight="1">
      <c r="E1046" s="39"/>
    </row>
    <row r="1047" spans="5:5" s="37" customFormat="1" ht="15.75" customHeight="1">
      <c r="E1047" s="39"/>
    </row>
    <row r="1048" spans="5:5" s="37" customFormat="1" ht="15.75" customHeight="1">
      <c r="E1048" s="39"/>
    </row>
    <row r="1049" spans="5:5" s="37" customFormat="1" ht="15.75" customHeight="1">
      <c r="E1049" s="39"/>
    </row>
    <row r="1050" spans="5:5" s="37" customFormat="1" ht="15.75" customHeight="1">
      <c r="E1050" s="39"/>
    </row>
    <row r="1051" spans="5:5" s="37" customFormat="1" ht="15.75" customHeight="1">
      <c r="E1051" s="39"/>
    </row>
    <row r="1052" spans="5:5" s="37" customFormat="1" ht="15.75" customHeight="1">
      <c r="E1052" s="39"/>
    </row>
    <row r="1053" spans="5:5" s="37" customFormat="1" ht="15.75" customHeight="1">
      <c r="E1053" s="39"/>
    </row>
    <row r="1054" spans="5:5" s="37" customFormat="1" ht="15.75" customHeight="1">
      <c r="E1054" s="39"/>
    </row>
    <row r="1055" spans="5:5" s="37" customFormat="1" ht="15.75" customHeight="1">
      <c r="E1055" s="39"/>
    </row>
    <row r="1056" spans="5:5" s="37" customFormat="1" ht="15.75" customHeight="1">
      <c r="E1056" s="39"/>
    </row>
    <row r="1057" spans="5:5" s="37" customFormat="1" ht="15.75" customHeight="1">
      <c r="E1057" s="39"/>
    </row>
    <row r="1058" spans="5:5" s="37" customFormat="1" ht="15.75" customHeight="1">
      <c r="E1058" s="39"/>
    </row>
    <row r="1059" spans="5:5" s="37" customFormat="1" ht="15.75" customHeight="1">
      <c r="E1059" s="39"/>
    </row>
    <row r="1060" spans="5:5" s="37" customFormat="1" ht="15.75" customHeight="1">
      <c r="E1060" s="39"/>
    </row>
    <row r="1061" spans="5:5" s="37" customFormat="1" ht="15.75" customHeight="1">
      <c r="E1061" s="39"/>
    </row>
    <row r="1062" spans="5:5" s="37" customFormat="1" ht="15.75" customHeight="1">
      <c r="E1062" s="39"/>
    </row>
    <row r="1063" spans="5:5" s="37" customFormat="1" ht="15.75" customHeight="1">
      <c r="E1063" s="39"/>
    </row>
    <row r="1064" spans="5:5" s="37" customFormat="1" ht="15.75" customHeight="1">
      <c r="E1064" s="39"/>
    </row>
    <row r="1065" spans="5:5" s="37" customFormat="1" ht="15.75" customHeight="1">
      <c r="E1065" s="39"/>
    </row>
    <row r="1066" spans="5:5" s="37" customFormat="1" ht="15.75" customHeight="1">
      <c r="E1066" s="39"/>
    </row>
    <row r="1067" spans="5:5" s="37" customFormat="1" ht="15.75" customHeight="1">
      <c r="E1067" s="39"/>
    </row>
    <row r="1068" spans="5:5" s="37" customFormat="1" ht="15.75" customHeight="1">
      <c r="E1068" s="39"/>
    </row>
    <row r="1069" spans="5:5" s="37" customFormat="1" ht="15.75" customHeight="1">
      <c r="E1069" s="39"/>
    </row>
    <row r="1070" spans="5:5" s="37" customFormat="1" ht="15.75" customHeight="1">
      <c r="E1070" s="39"/>
    </row>
    <row r="1071" spans="5:5" s="37" customFormat="1" ht="15.75" customHeight="1">
      <c r="E1071" s="39"/>
    </row>
    <row r="1072" spans="5:5" s="37" customFormat="1" ht="15.75" customHeight="1">
      <c r="E1072" s="39"/>
    </row>
    <row r="1073" spans="5:5" s="37" customFormat="1" ht="15.75" customHeight="1">
      <c r="E1073" s="39"/>
    </row>
    <row r="1074" spans="5:5" s="37" customFormat="1" ht="15.75" customHeight="1">
      <c r="E1074" s="39"/>
    </row>
    <row r="1075" spans="5:5" s="37" customFormat="1" ht="15.75" customHeight="1">
      <c r="E1075" s="39"/>
    </row>
    <row r="1076" spans="5:5" s="37" customFormat="1" ht="15.75" customHeight="1">
      <c r="E1076" s="39"/>
    </row>
    <row r="1077" spans="5:5" s="37" customFormat="1" ht="15.75" customHeight="1">
      <c r="E1077" s="39"/>
    </row>
    <row r="1078" spans="5:5" s="37" customFormat="1" ht="15.75" customHeight="1">
      <c r="E1078" s="39"/>
    </row>
    <row r="1079" spans="5:5" s="37" customFormat="1" ht="15.75" customHeight="1">
      <c r="E1079" s="39"/>
    </row>
    <row r="1080" spans="5:5" s="37" customFormat="1" ht="15.75" customHeight="1">
      <c r="E1080" s="39"/>
    </row>
    <row r="1081" spans="5:5" s="37" customFormat="1" ht="15.75" customHeight="1">
      <c r="E1081" s="39"/>
    </row>
    <row r="1082" spans="5:5" s="37" customFormat="1" ht="15.75" customHeight="1">
      <c r="E1082" s="39"/>
    </row>
    <row r="1083" spans="5:5" s="37" customFormat="1" ht="15.75" customHeight="1">
      <c r="E1083" s="39"/>
    </row>
    <row r="1084" spans="5:5" s="37" customFormat="1" ht="15.75" customHeight="1">
      <c r="E1084" s="39"/>
    </row>
    <row r="1085" spans="5:5" s="37" customFormat="1" ht="15.75" customHeight="1">
      <c r="E1085" s="39"/>
    </row>
    <row r="1086" spans="5:5" s="37" customFormat="1" ht="15.75" customHeight="1">
      <c r="E1086" s="39"/>
    </row>
    <row r="1087" spans="5:5" s="37" customFormat="1" ht="15.75" customHeight="1">
      <c r="E1087" s="39"/>
    </row>
    <row r="1088" spans="5:5" s="37" customFormat="1" ht="15.75" customHeight="1">
      <c r="E1088" s="39"/>
    </row>
    <row r="1089" spans="5:5" s="37" customFormat="1" ht="15.75" customHeight="1">
      <c r="E1089" s="39"/>
    </row>
    <row r="1090" spans="5:5" s="37" customFormat="1" ht="15.75" customHeight="1">
      <c r="E1090" s="39"/>
    </row>
    <row r="1091" spans="5:5" s="37" customFormat="1" ht="15.75" customHeight="1">
      <c r="E1091" s="39"/>
    </row>
    <row r="1092" spans="5:5" s="37" customFormat="1" ht="15.75" customHeight="1">
      <c r="E1092" s="39"/>
    </row>
    <row r="1093" spans="5:5" s="37" customFormat="1" ht="15.75" customHeight="1">
      <c r="E1093" s="39"/>
    </row>
    <row r="1094" spans="5:5" s="37" customFormat="1" ht="15.75" customHeight="1">
      <c r="E1094" s="39"/>
    </row>
    <row r="1095" spans="5:5" s="37" customFormat="1" ht="15.75" customHeight="1">
      <c r="E1095" s="39"/>
    </row>
    <row r="1096" spans="5:5" s="37" customFormat="1" ht="15.75" customHeight="1">
      <c r="E1096" s="39"/>
    </row>
    <row r="1097" spans="5:5" s="37" customFormat="1" ht="15.75" customHeight="1">
      <c r="E1097" s="39"/>
    </row>
    <row r="1098" spans="5:5" s="37" customFormat="1" ht="15.75" customHeight="1">
      <c r="E1098" s="39"/>
    </row>
    <row r="1099" spans="5:5" s="37" customFormat="1" ht="15.75" customHeight="1">
      <c r="E1099" s="39"/>
    </row>
    <row r="1100" spans="5:5" s="37" customFormat="1" ht="15.75" customHeight="1">
      <c r="E1100" s="39"/>
    </row>
    <row r="1101" spans="5:5" s="37" customFormat="1" ht="15.75" customHeight="1">
      <c r="E1101" s="39"/>
    </row>
    <row r="1102" spans="5:5" s="37" customFormat="1" ht="15.75" customHeight="1">
      <c r="E1102" s="39"/>
    </row>
    <row r="1103" spans="5:5" s="37" customFormat="1" ht="15.75" customHeight="1">
      <c r="E1103" s="39"/>
    </row>
    <row r="1104" spans="5:5" s="37" customFormat="1" ht="15.75" customHeight="1">
      <c r="E1104" s="39"/>
    </row>
    <row r="1105" spans="5:5" s="37" customFormat="1" ht="15.75" customHeight="1">
      <c r="E1105" s="39"/>
    </row>
    <row r="1106" spans="5:5" s="37" customFormat="1" ht="15.75" customHeight="1">
      <c r="E1106" s="39"/>
    </row>
    <row r="1107" spans="5:5" s="37" customFormat="1" ht="15.75" customHeight="1">
      <c r="E1107" s="39"/>
    </row>
    <row r="1108" spans="5:5" s="37" customFormat="1" ht="15.75" customHeight="1">
      <c r="E1108" s="39"/>
    </row>
    <row r="1109" spans="5:5" s="37" customFormat="1" ht="15.75" customHeight="1">
      <c r="E1109" s="39"/>
    </row>
    <row r="1110" spans="5:5" s="37" customFormat="1" ht="15.75" customHeight="1">
      <c r="E1110" s="39"/>
    </row>
    <row r="1111" spans="5:5" s="37" customFormat="1" ht="15.75" customHeight="1">
      <c r="E1111" s="39"/>
    </row>
    <row r="1112" spans="5:5" s="37" customFormat="1" ht="15.75" customHeight="1">
      <c r="E1112" s="39"/>
    </row>
    <row r="1113" spans="5:5" s="37" customFormat="1" ht="15.75" customHeight="1">
      <c r="E1113" s="39"/>
    </row>
    <row r="1114" spans="5:5" s="37" customFormat="1" ht="15.75" customHeight="1">
      <c r="E1114" s="39"/>
    </row>
    <row r="1115" spans="5:5" s="37" customFormat="1" ht="15.75" customHeight="1">
      <c r="E1115" s="39"/>
    </row>
    <row r="1116" spans="5:5" s="37" customFormat="1" ht="15.75" customHeight="1">
      <c r="E1116" s="39"/>
    </row>
    <row r="1117" spans="5:5" s="37" customFormat="1" ht="15.75" customHeight="1">
      <c r="E1117" s="39"/>
    </row>
    <row r="1118" spans="5:5" s="37" customFormat="1" ht="15.75" customHeight="1">
      <c r="E1118" s="39"/>
    </row>
    <row r="1119" spans="5:5" s="37" customFormat="1" ht="15.75" customHeight="1">
      <c r="E1119" s="39"/>
    </row>
    <row r="1120" spans="5:5" s="37" customFormat="1" ht="15.75" customHeight="1">
      <c r="E1120" s="39"/>
    </row>
    <row r="1121" spans="5:5" s="37" customFormat="1" ht="15.75" customHeight="1">
      <c r="E1121" s="39"/>
    </row>
    <row r="1122" spans="5:5" s="37" customFormat="1" ht="15.75" customHeight="1">
      <c r="E1122" s="39"/>
    </row>
    <row r="1123" spans="5:5" s="37" customFormat="1" ht="15.75" customHeight="1">
      <c r="E1123" s="39"/>
    </row>
    <row r="1124" spans="5:5" s="37" customFormat="1" ht="15.75" customHeight="1">
      <c r="E1124" s="39"/>
    </row>
    <row r="1125" spans="5:5" s="37" customFormat="1" ht="15.75" customHeight="1">
      <c r="E1125" s="39"/>
    </row>
    <row r="1126" spans="5:5" s="37" customFormat="1" ht="15.75" customHeight="1">
      <c r="E1126" s="39"/>
    </row>
    <row r="1127" spans="5:5" s="37" customFormat="1" ht="15.75" customHeight="1">
      <c r="E1127" s="39"/>
    </row>
    <row r="1128" spans="5:5" s="37" customFormat="1" ht="15.75" customHeight="1">
      <c r="E1128" s="39"/>
    </row>
    <row r="1129" spans="5:5" s="37" customFormat="1" ht="15.75" customHeight="1">
      <c r="E1129" s="39"/>
    </row>
    <row r="1130" spans="5:5" s="37" customFormat="1" ht="15.75" customHeight="1">
      <c r="E1130" s="39"/>
    </row>
    <row r="1131" spans="5:5" s="37" customFormat="1" ht="15.75" customHeight="1">
      <c r="E1131" s="39"/>
    </row>
    <row r="1132" spans="5:5" s="37" customFormat="1" ht="15.75" customHeight="1">
      <c r="E1132" s="39"/>
    </row>
    <row r="1133" spans="5:5" s="37" customFormat="1" ht="15.75" customHeight="1">
      <c r="E1133" s="39"/>
    </row>
    <row r="1134" spans="5:5" s="37" customFormat="1" ht="15.75" customHeight="1">
      <c r="E1134" s="39"/>
    </row>
    <row r="1135" spans="5:5" s="37" customFormat="1" ht="15.75" customHeight="1">
      <c r="E1135" s="39"/>
    </row>
    <row r="1136" spans="5:5" s="37" customFormat="1" ht="15.75" customHeight="1">
      <c r="E1136" s="39"/>
    </row>
    <row r="1137" spans="5:5" s="37" customFormat="1" ht="15.75" customHeight="1">
      <c r="E1137" s="39"/>
    </row>
    <row r="1138" spans="5:5" s="37" customFormat="1" ht="15.75" customHeight="1">
      <c r="E1138" s="39"/>
    </row>
    <row r="1139" spans="5:5" s="37" customFormat="1" ht="15.75" customHeight="1">
      <c r="E1139" s="39"/>
    </row>
    <row r="1140" spans="5:5" s="37" customFormat="1" ht="15.75" customHeight="1">
      <c r="E1140" s="39"/>
    </row>
    <row r="1141" spans="5:5" s="37" customFormat="1" ht="15.75" customHeight="1">
      <c r="E1141" s="39"/>
    </row>
    <row r="1142" spans="5:5" s="37" customFormat="1" ht="15.75" customHeight="1">
      <c r="E1142" s="39"/>
    </row>
    <row r="1143" spans="5:5" s="37" customFormat="1" ht="15.75" customHeight="1">
      <c r="E1143" s="39"/>
    </row>
    <row r="1144" spans="5:5" s="37" customFormat="1" ht="15.75" customHeight="1">
      <c r="E1144" s="39"/>
    </row>
    <row r="1145" spans="5:5" s="37" customFormat="1" ht="15.75" customHeight="1">
      <c r="E1145" s="39"/>
    </row>
    <row r="1146" spans="5:5" s="37" customFormat="1" ht="15.75" customHeight="1">
      <c r="E1146" s="39"/>
    </row>
    <row r="1147" spans="5:5" s="37" customFormat="1" ht="15.75" customHeight="1">
      <c r="E1147" s="39"/>
    </row>
    <row r="1148" spans="5:5" s="37" customFormat="1" ht="15.75" customHeight="1">
      <c r="E1148" s="39"/>
    </row>
    <row r="1149" spans="5:5" s="37" customFormat="1" ht="15.75" customHeight="1">
      <c r="E1149" s="39"/>
    </row>
    <row r="1150" spans="5:5" s="37" customFormat="1" ht="15.75" customHeight="1">
      <c r="E1150" s="39"/>
    </row>
    <row r="1151" spans="5:5" s="37" customFormat="1" ht="15.75" customHeight="1">
      <c r="E1151" s="39"/>
    </row>
    <row r="1152" spans="5:5" s="37" customFormat="1" ht="15.75" customHeight="1">
      <c r="E1152" s="39"/>
    </row>
    <row r="1153" spans="5:5" s="37" customFormat="1" ht="15.75" customHeight="1">
      <c r="E1153" s="39"/>
    </row>
    <row r="1154" spans="5:5" s="37" customFormat="1" ht="15.75" customHeight="1">
      <c r="E1154" s="39"/>
    </row>
    <row r="1155" spans="5:5" s="37" customFormat="1" ht="15.75" customHeight="1">
      <c r="E1155" s="39"/>
    </row>
    <row r="1156" spans="5:5" s="37" customFormat="1" ht="15.75" customHeight="1">
      <c r="E1156" s="39"/>
    </row>
    <row r="1157" spans="5:5" s="37" customFormat="1" ht="15.75" customHeight="1">
      <c r="E1157" s="39"/>
    </row>
    <row r="1158" spans="5:5" s="37" customFormat="1" ht="15.75" customHeight="1">
      <c r="E1158" s="39"/>
    </row>
    <row r="1159" spans="5:5" s="37" customFormat="1" ht="15.75" customHeight="1">
      <c r="E1159" s="39"/>
    </row>
    <row r="1160" spans="5:5" s="37" customFormat="1" ht="15.75" customHeight="1">
      <c r="E1160" s="39"/>
    </row>
    <row r="1161" spans="5:5" s="37" customFormat="1" ht="15.75" customHeight="1">
      <c r="E1161" s="39"/>
    </row>
    <row r="1162" spans="5:5" s="37" customFormat="1" ht="15.75" customHeight="1">
      <c r="E1162" s="39"/>
    </row>
    <row r="1163" spans="5:5" s="37" customFormat="1" ht="15.75" customHeight="1">
      <c r="E1163" s="39"/>
    </row>
    <row r="1164" spans="5:5" s="37" customFormat="1" ht="15.75" customHeight="1">
      <c r="E1164" s="39"/>
    </row>
    <row r="1165" spans="5:5" s="37" customFormat="1" ht="15.75" customHeight="1">
      <c r="E1165" s="39"/>
    </row>
    <row r="1166" spans="5:5" s="37" customFormat="1" ht="15.75" customHeight="1">
      <c r="E1166" s="39"/>
    </row>
    <row r="1167" spans="5:5" s="37" customFormat="1" ht="15.75" customHeight="1">
      <c r="E1167" s="39"/>
    </row>
    <row r="1168" spans="5:5" s="37" customFormat="1" ht="15.75" customHeight="1">
      <c r="E1168" s="39"/>
    </row>
    <row r="1169" spans="5:5" s="37" customFormat="1" ht="15.75" customHeight="1">
      <c r="E1169" s="39"/>
    </row>
    <row r="1170" spans="5:5" s="37" customFormat="1" ht="15.75" customHeight="1">
      <c r="E1170" s="39"/>
    </row>
    <row r="1171" spans="5:5" s="37" customFormat="1" ht="15.75" customHeight="1">
      <c r="E1171" s="39"/>
    </row>
    <row r="1172" spans="5:5" s="37" customFormat="1" ht="15.75" customHeight="1">
      <c r="E1172" s="39"/>
    </row>
    <row r="1173" spans="5:5" s="37" customFormat="1" ht="15.75" customHeight="1">
      <c r="E1173" s="39"/>
    </row>
    <row r="1174" spans="5:5" s="37" customFormat="1" ht="15.75" customHeight="1">
      <c r="E1174" s="39"/>
    </row>
    <row r="1175" spans="5:5" s="37" customFormat="1" ht="15.75" customHeight="1">
      <c r="E1175" s="39"/>
    </row>
    <row r="1176" spans="5:5" s="37" customFormat="1" ht="15.75" customHeight="1">
      <c r="E1176" s="39"/>
    </row>
    <row r="1177" spans="5:5" s="37" customFormat="1" ht="15.75" customHeight="1">
      <c r="E1177" s="39"/>
    </row>
    <row r="1178" spans="5:5" s="37" customFormat="1" ht="15.75" customHeight="1">
      <c r="E1178" s="39"/>
    </row>
    <row r="1179" spans="5:5" s="37" customFormat="1" ht="15.75" customHeight="1">
      <c r="E1179" s="39"/>
    </row>
    <row r="1180" spans="5:5" s="37" customFormat="1" ht="15.75" customHeight="1">
      <c r="E1180" s="39"/>
    </row>
    <row r="1181" spans="5:5" s="37" customFormat="1" ht="15.75" customHeight="1">
      <c r="E1181" s="39"/>
    </row>
    <row r="1182" spans="5:5" s="37" customFormat="1" ht="15.75" customHeight="1">
      <c r="E1182" s="39"/>
    </row>
    <row r="1183" spans="5:5" s="37" customFormat="1" ht="15.75" customHeight="1">
      <c r="E1183" s="39"/>
    </row>
    <row r="1184" spans="5:5" s="37" customFormat="1" ht="15.75" customHeight="1">
      <c r="E1184" s="39"/>
    </row>
    <row r="1185" spans="5:5" s="37" customFormat="1" ht="15.75" customHeight="1">
      <c r="E1185" s="39"/>
    </row>
    <row r="1186" spans="5:5" s="37" customFormat="1" ht="15.75" customHeight="1">
      <c r="E1186" s="39"/>
    </row>
    <row r="1187" spans="5:5" s="37" customFormat="1" ht="15.75" customHeight="1">
      <c r="E1187" s="39"/>
    </row>
    <row r="1188" spans="5:5" s="37" customFormat="1" ht="15.75" customHeight="1">
      <c r="E1188" s="39"/>
    </row>
    <row r="1189" spans="5:5" s="37" customFormat="1" ht="15.75" customHeight="1">
      <c r="E1189" s="39"/>
    </row>
    <row r="1190" spans="5:5" s="37" customFormat="1" ht="15.75" customHeight="1">
      <c r="E1190" s="39"/>
    </row>
    <row r="1191" spans="5:5" s="37" customFormat="1" ht="15.75" customHeight="1">
      <c r="E1191" s="39"/>
    </row>
    <row r="1192" spans="5:5" s="37" customFormat="1" ht="15.75" customHeight="1">
      <c r="E1192" s="39"/>
    </row>
    <row r="1193" spans="5:5" s="37" customFormat="1" ht="15.75" customHeight="1">
      <c r="E1193" s="39"/>
    </row>
    <row r="1194" spans="5:5" s="37" customFormat="1" ht="15.75" customHeight="1">
      <c r="E1194" s="39"/>
    </row>
    <row r="1195" spans="5:5" s="37" customFormat="1" ht="15.75" customHeight="1">
      <c r="E1195" s="39"/>
    </row>
    <row r="1196" spans="5:5" s="37" customFormat="1" ht="15.75" customHeight="1">
      <c r="E1196" s="39"/>
    </row>
    <row r="1197" spans="5:5" s="37" customFormat="1" ht="15.75" customHeight="1">
      <c r="E1197" s="39"/>
    </row>
    <row r="1198" spans="5:5" s="37" customFormat="1" ht="15.75" customHeight="1">
      <c r="E1198" s="39"/>
    </row>
    <row r="1199" spans="5:5" s="37" customFormat="1" ht="15.75" customHeight="1">
      <c r="E1199" s="39"/>
    </row>
    <row r="1200" spans="5:5" s="37" customFormat="1" ht="15.75" customHeight="1">
      <c r="E1200" s="39"/>
    </row>
    <row r="1201" spans="5:5" s="37" customFormat="1" ht="15.75" customHeight="1">
      <c r="E1201" s="39"/>
    </row>
    <row r="1202" spans="5:5" s="37" customFormat="1" ht="15.75" customHeight="1">
      <c r="E1202" s="39"/>
    </row>
    <row r="1203" spans="5:5" s="37" customFormat="1" ht="15.75" customHeight="1">
      <c r="E1203" s="39"/>
    </row>
    <row r="1204" spans="5:5" s="37" customFormat="1" ht="15.75" customHeight="1">
      <c r="E1204" s="39"/>
    </row>
    <row r="1205" spans="5:5" s="37" customFormat="1" ht="15.75" customHeight="1">
      <c r="E1205" s="39"/>
    </row>
    <row r="1206" spans="5:5" s="37" customFormat="1" ht="15.75" customHeight="1">
      <c r="E1206" s="39"/>
    </row>
    <row r="1207" spans="5:5" s="37" customFormat="1" ht="15.75" customHeight="1">
      <c r="E1207" s="39"/>
    </row>
    <row r="1208" spans="5:5" s="37" customFormat="1" ht="15.75" customHeight="1">
      <c r="E1208" s="39"/>
    </row>
    <row r="1209" spans="5:5" s="37" customFormat="1" ht="15.75" customHeight="1">
      <c r="E1209" s="39"/>
    </row>
    <row r="1210" spans="5:5" s="37" customFormat="1" ht="15.75" customHeight="1">
      <c r="E1210" s="39"/>
    </row>
    <row r="1211" spans="5:5" s="37" customFormat="1" ht="15.75" customHeight="1">
      <c r="E1211" s="39"/>
    </row>
    <row r="1212" spans="5:5" s="37" customFormat="1" ht="15.75" customHeight="1">
      <c r="E1212" s="39"/>
    </row>
    <row r="1213" spans="5:5" s="37" customFormat="1" ht="15.75" customHeight="1">
      <c r="E1213" s="39"/>
    </row>
    <row r="1214" spans="5:5" s="37" customFormat="1" ht="15.75" customHeight="1">
      <c r="E1214" s="39"/>
    </row>
    <row r="1215" spans="5:5" s="37" customFormat="1" ht="15.75" customHeight="1">
      <c r="E1215" s="39"/>
    </row>
    <row r="1216" spans="5:5" s="37" customFormat="1" ht="15.75" customHeight="1">
      <c r="E1216" s="39"/>
    </row>
    <row r="1217" spans="5:5" s="37" customFormat="1" ht="15.75" customHeight="1">
      <c r="E1217" s="39"/>
    </row>
    <row r="1218" spans="5:5" s="37" customFormat="1" ht="15.75" customHeight="1">
      <c r="E1218" s="39"/>
    </row>
    <row r="1219" spans="5:5" s="37" customFormat="1" ht="15.75" customHeight="1">
      <c r="E1219" s="39"/>
    </row>
    <row r="1220" spans="5:5" s="37" customFormat="1" ht="15.75" customHeight="1">
      <c r="E1220" s="39"/>
    </row>
    <row r="1221" spans="5:5" s="37" customFormat="1" ht="15.75" customHeight="1">
      <c r="E1221" s="39"/>
    </row>
    <row r="1222" spans="5:5" s="37" customFormat="1" ht="15.75" customHeight="1">
      <c r="E1222" s="39"/>
    </row>
    <row r="1223" spans="5:5" s="37" customFormat="1" ht="15.75" customHeight="1">
      <c r="E1223" s="39"/>
    </row>
    <row r="1224" spans="5:5" s="37" customFormat="1" ht="15.75" customHeight="1">
      <c r="E1224" s="39"/>
    </row>
    <row r="1225" spans="5:5" s="37" customFormat="1" ht="15.75" customHeight="1">
      <c r="E1225" s="39"/>
    </row>
    <row r="1226" spans="5:5" s="37" customFormat="1" ht="15.75" customHeight="1">
      <c r="E1226" s="39"/>
    </row>
    <row r="1227" spans="5:5" s="37" customFormat="1" ht="15.75" customHeight="1">
      <c r="E1227" s="39"/>
    </row>
    <row r="1228" spans="5:5" s="37" customFormat="1" ht="15.75" customHeight="1">
      <c r="E1228" s="39"/>
    </row>
    <row r="1229" spans="5:5" s="37" customFormat="1" ht="15.75" customHeight="1">
      <c r="E1229" s="39"/>
    </row>
    <row r="1230" spans="5:5" s="37" customFormat="1" ht="15.75" customHeight="1">
      <c r="E1230" s="39"/>
    </row>
    <row r="1231" spans="5:5" s="37" customFormat="1" ht="15.75" customHeight="1">
      <c r="E1231" s="39"/>
    </row>
    <row r="1232" spans="5:5" s="37" customFormat="1" ht="15.75" customHeight="1">
      <c r="E1232" s="39"/>
    </row>
    <row r="1233" spans="5:5" s="37" customFormat="1" ht="15.75" customHeight="1">
      <c r="E1233" s="39"/>
    </row>
    <row r="1234" spans="5:5" s="37" customFormat="1" ht="15.75" customHeight="1">
      <c r="E1234" s="39"/>
    </row>
    <row r="1235" spans="5:5" s="37" customFormat="1" ht="15.75" customHeight="1">
      <c r="E1235" s="39"/>
    </row>
    <row r="1236" spans="5:5" s="37" customFormat="1" ht="15.75" customHeight="1">
      <c r="E1236" s="39"/>
    </row>
    <row r="1237" spans="5:5" s="37" customFormat="1" ht="15.75" customHeight="1">
      <c r="E1237" s="39"/>
    </row>
    <row r="1238" spans="5:5" s="37" customFormat="1" ht="15.75" customHeight="1">
      <c r="E1238" s="39"/>
    </row>
    <row r="1239" spans="5:5" s="37" customFormat="1" ht="15.75" customHeight="1">
      <c r="E1239" s="39"/>
    </row>
    <row r="1240" spans="5:5" s="37" customFormat="1" ht="15.75" customHeight="1">
      <c r="E1240" s="39"/>
    </row>
    <row r="1241" spans="5:5" s="37" customFormat="1" ht="15.75" customHeight="1">
      <c r="E1241" s="39"/>
    </row>
    <row r="1242" spans="5:5" s="37" customFormat="1" ht="15.75" customHeight="1">
      <c r="E1242" s="39"/>
    </row>
    <row r="1243" spans="5:5" s="37" customFormat="1" ht="15.75" customHeight="1">
      <c r="E1243" s="39"/>
    </row>
    <row r="1244" spans="5:5" s="37" customFormat="1" ht="15.75" customHeight="1">
      <c r="E1244" s="39"/>
    </row>
    <row r="1245" spans="5:5" s="37" customFormat="1" ht="15.75" customHeight="1">
      <c r="E1245" s="39"/>
    </row>
    <row r="1246" spans="5:5" s="37" customFormat="1" ht="15.75" customHeight="1">
      <c r="E1246" s="39"/>
    </row>
    <row r="1247" spans="5:5" s="37" customFormat="1" ht="15.75" customHeight="1">
      <c r="E1247" s="39"/>
    </row>
    <row r="1248" spans="5:5" s="37" customFormat="1" ht="15.75" customHeight="1">
      <c r="E1248" s="39"/>
    </row>
    <row r="1249" spans="5:5" s="37" customFormat="1" ht="15.75" customHeight="1">
      <c r="E1249" s="39"/>
    </row>
    <row r="1250" spans="5:5" s="37" customFormat="1" ht="15.75" customHeight="1">
      <c r="E1250" s="39"/>
    </row>
    <row r="1251" spans="5:5" s="37" customFormat="1" ht="15.75" customHeight="1">
      <c r="E1251" s="39"/>
    </row>
    <row r="1252" spans="5:5" s="37" customFormat="1" ht="15.75" customHeight="1">
      <c r="E1252" s="39"/>
    </row>
    <row r="1253" spans="5:5" s="37" customFormat="1" ht="15.75" customHeight="1">
      <c r="E1253" s="39"/>
    </row>
    <row r="1254" spans="5:5" s="37" customFormat="1" ht="15.75" customHeight="1">
      <c r="E1254" s="39"/>
    </row>
    <row r="1255" spans="5:5" s="37" customFormat="1" ht="15.75" customHeight="1">
      <c r="E1255" s="39"/>
    </row>
    <row r="1256" spans="5:5" s="37" customFormat="1" ht="15.75" customHeight="1">
      <c r="E1256" s="39"/>
    </row>
    <row r="1257" spans="5:5" s="37" customFormat="1" ht="15.75" customHeight="1">
      <c r="E1257" s="39"/>
    </row>
    <row r="1258" spans="5:5" s="37" customFormat="1" ht="15.75" customHeight="1">
      <c r="E1258" s="39"/>
    </row>
    <row r="1259" spans="5:5" s="37" customFormat="1" ht="15.75" customHeight="1">
      <c r="E1259" s="39"/>
    </row>
    <row r="1260" spans="5:5" s="37" customFormat="1" ht="15.75" customHeight="1">
      <c r="E1260" s="39"/>
    </row>
    <row r="1261" spans="5:5" s="37" customFormat="1" ht="15.75" customHeight="1">
      <c r="E1261" s="39"/>
    </row>
    <row r="1262" spans="5:5" s="37" customFormat="1" ht="15.75" customHeight="1">
      <c r="E1262" s="39"/>
    </row>
    <row r="1263" spans="5:5" s="37" customFormat="1" ht="15.75" customHeight="1">
      <c r="E1263" s="39"/>
    </row>
    <row r="1264" spans="5:5" s="37" customFormat="1" ht="15.75" customHeight="1">
      <c r="E1264" s="39"/>
    </row>
    <row r="1265" spans="5:5" s="37" customFormat="1" ht="15.75" customHeight="1">
      <c r="E1265" s="39"/>
    </row>
    <row r="1266" spans="5:5" s="37" customFormat="1" ht="15.75" customHeight="1">
      <c r="E1266" s="39"/>
    </row>
    <row r="1267" spans="5:5" s="37" customFormat="1" ht="15.75" customHeight="1">
      <c r="E1267" s="39"/>
    </row>
    <row r="1268" spans="5:5" s="37" customFormat="1" ht="15.75" customHeight="1">
      <c r="E1268" s="39"/>
    </row>
    <row r="1269" spans="5:5" s="37" customFormat="1" ht="15.75" customHeight="1">
      <c r="E1269" s="39"/>
    </row>
    <row r="1270" spans="5:5" s="37" customFormat="1" ht="15.75" customHeight="1">
      <c r="E1270" s="39"/>
    </row>
    <row r="1271" spans="5:5" s="37" customFormat="1" ht="15.75" customHeight="1">
      <c r="E1271" s="39"/>
    </row>
    <row r="1272" spans="5:5" s="37" customFormat="1" ht="15.75" customHeight="1">
      <c r="E1272" s="39"/>
    </row>
    <row r="1273" spans="5:5" s="37" customFormat="1" ht="15.75" customHeight="1">
      <c r="E1273" s="39"/>
    </row>
    <row r="1274" spans="5:5" s="37" customFormat="1" ht="15.75" customHeight="1">
      <c r="E1274" s="39"/>
    </row>
    <row r="1275" spans="5:5" s="37" customFormat="1" ht="15.75" customHeight="1">
      <c r="E1275" s="39"/>
    </row>
    <row r="1276" spans="5:5" s="37" customFormat="1" ht="15.75" customHeight="1">
      <c r="E1276" s="39"/>
    </row>
    <row r="1277" spans="5:5" s="37" customFormat="1" ht="15.75" customHeight="1">
      <c r="E1277" s="39"/>
    </row>
    <row r="1278" spans="5:5" s="37" customFormat="1" ht="15.75" customHeight="1">
      <c r="E1278" s="39"/>
    </row>
    <row r="1279" spans="5:5" s="37" customFormat="1" ht="15.75" customHeight="1">
      <c r="E1279" s="39"/>
    </row>
    <row r="1280" spans="5:5" s="37" customFormat="1" ht="15.75" customHeight="1">
      <c r="E1280" s="39"/>
    </row>
    <row r="1281" spans="5:5" s="37" customFormat="1" ht="15.75" customHeight="1">
      <c r="E1281" s="39"/>
    </row>
    <row r="1282" spans="5:5" s="37" customFormat="1" ht="15.75" customHeight="1">
      <c r="E1282" s="39"/>
    </row>
    <row r="1283" spans="5:5" s="37" customFormat="1" ht="15.75" customHeight="1">
      <c r="E1283" s="39"/>
    </row>
    <row r="1284" spans="5:5" s="37" customFormat="1" ht="15.75" customHeight="1">
      <c r="E1284" s="39"/>
    </row>
    <row r="1285" spans="5:5" s="37" customFormat="1" ht="15.75" customHeight="1">
      <c r="E1285" s="39"/>
    </row>
    <row r="1286" spans="5:5" s="37" customFormat="1" ht="15.75" customHeight="1">
      <c r="E1286" s="39"/>
    </row>
    <row r="1287" spans="5:5" s="37" customFormat="1" ht="15.75" customHeight="1">
      <c r="E1287" s="39"/>
    </row>
    <row r="1288" spans="5:5" s="37" customFormat="1" ht="15.75" customHeight="1">
      <c r="E1288" s="39"/>
    </row>
    <row r="1289" spans="5:5" s="37" customFormat="1" ht="15.75" customHeight="1">
      <c r="E1289" s="39"/>
    </row>
    <row r="1290" spans="5:5" s="37" customFormat="1" ht="15.75" customHeight="1">
      <c r="E1290" s="39"/>
    </row>
    <row r="1291" spans="5:5" s="37" customFormat="1" ht="15.75" customHeight="1">
      <c r="E1291" s="39"/>
    </row>
    <row r="1292" spans="5:5" s="37" customFormat="1" ht="15.75" customHeight="1">
      <c r="E1292" s="39"/>
    </row>
    <row r="1293" spans="5:5" s="37" customFormat="1" ht="15.75" customHeight="1">
      <c r="E1293" s="39"/>
    </row>
    <row r="1294" spans="5:5" s="37" customFormat="1" ht="15.75" customHeight="1">
      <c r="E1294" s="39"/>
    </row>
    <row r="1295" spans="5:5" s="37" customFormat="1" ht="15.75" customHeight="1">
      <c r="E1295" s="39"/>
    </row>
    <row r="1296" spans="5:5" s="37" customFormat="1" ht="15.75" customHeight="1">
      <c r="E1296" s="39"/>
    </row>
    <row r="1297" spans="5:5" s="37" customFormat="1" ht="15.75" customHeight="1">
      <c r="E1297" s="39"/>
    </row>
    <row r="1298" spans="5:5" s="37" customFormat="1" ht="15.75" customHeight="1">
      <c r="E1298" s="39"/>
    </row>
    <row r="1299" spans="5:5" s="37" customFormat="1" ht="15.75" customHeight="1">
      <c r="E1299" s="39"/>
    </row>
    <row r="1300" spans="5:5" s="37" customFormat="1" ht="15.75" customHeight="1">
      <c r="E1300" s="39"/>
    </row>
    <row r="1301" spans="5:5" s="37" customFormat="1" ht="15.75" customHeight="1">
      <c r="E1301" s="39"/>
    </row>
    <row r="1302" spans="5:5" s="37" customFormat="1" ht="15.75" customHeight="1">
      <c r="E1302" s="39"/>
    </row>
    <row r="1303" spans="5:5" s="37" customFormat="1" ht="15.75" customHeight="1">
      <c r="E1303" s="39"/>
    </row>
    <row r="1304" spans="5:5" s="37" customFormat="1" ht="15.75" customHeight="1">
      <c r="E1304" s="39"/>
    </row>
    <row r="1305" spans="5:5" s="37" customFormat="1" ht="15.75" customHeight="1">
      <c r="E1305" s="39"/>
    </row>
    <row r="1306" spans="5:5" s="37" customFormat="1" ht="15.75" customHeight="1">
      <c r="E1306" s="39"/>
    </row>
    <row r="1307" spans="5:5" s="37" customFormat="1" ht="15.75" customHeight="1">
      <c r="E1307" s="39"/>
    </row>
    <row r="1308" spans="5:5" s="37" customFormat="1" ht="15.75" customHeight="1">
      <c r="E1308" s="39"/>
    </row>
    <row r="1309" spans="5:5" s="37" customFormat="1" ht="15.75" customHeight="1">
      <c r="E1309" s="39"/>
    </row>
    <row r="1310" spans="5:5" s="37" customFormat="1" ht="15.75" customHeight="1">
      <c r="E1310" s="39"/>
    </row>
    <row r="1311" spans="5:5" s="37" customFormat="1" ht="15.75" customHeight="1">
      <c r="E1311" s="39"/>
    </row>
    <row r="1312" spans="5:5" s="37" customFormat="1" ht="15.75" customHeight="1">
      <c r="E1312" s="39"/>
    </row>
    <row r="1313" spans="5:5" s="37" customFormat="1" ht="15.75" customHeight="1">
      <c r="E1313" s="39"/>
    </row>
    <row r="1314" spans="5:5" s="37" customFormat="1" ht="15.75" customHeight="1">
      <c r="E1314" s="39"/>
    </row>
    <row r="1315" spans="5:5" s="37" customFormat="1" ht="15.75" customHeight="1">
      <c r="E1315" s="39"/>
    </row>
    <row r="1316" spans="5:5" s="37" customFormat="1" ht="15.75" customHeight="1">
      <c r="E1316" s="39"/>
    </row>
    <row r="1317" spans="5:5" s="37" customFormat="1" ht="15.75" customHeight="1">
      <c r="E1317" s="39"/>
    </row>
    <row r="1318" spans="5:5" s="37" customFormat="1" ht="15.75" customHeight="1">
      <c r="E1318" s="39"/>
    </row>
    <row r="1319" spans="5:5" s="37" customFormat="1" ht="15.75" customHeight="1">
      <c r="E1319" s="39"/>
    </row>
    <row r="1320" spans="5:5" s="37" customFormat="1" ht="15.75" customHeight="1">
      <c r="E1320" s="39"/>
    </row>
    <row r="1321" spans="5:5" s="37" customFormat="1" ht="15.75" customHeight="1">
      <c r="E1321" s="39"/>
    </row>
    <row r="1322" spans="5:5" s="37" customFormat="1" ht="15.75" customHeight="1">
      <c r="E1322" s="39"/>
    </row>
    <row r="1323" spans="5:5" s="37" customFormat="1" ht="15.75" customHeight="1">
      <c r="E1323" s="39"/>
    </row>
    <row r="1324" spans="5:5" s="37" customFormat="1" ht="15.75" customHeight="1">
      <c r="E1324" s="39"/>
    </row>
    <row r="1325" spans="5:5" s="37" customFormat="1" ht="15.75" customHeight="1">
      <c r="E1325" s="39"/>
    </row>
    <row r="1326" spans="5:5" s="37" customFormat="1" ht="15.75" customHeight="1">
      <c r="E1326" s="39"/>
    </row>
    <row r="1327" spans="5:5" s="37" customFormat="1" ht="15.75" customHeight="1">
      <c r="E1327" s="39"/>
    </row>
    <row r="1328" spans="5:5" s="37" customFormat="1" ht="15.75" customHeight="1">
      <c r="E1328" s="39"/>
    </row>
    <row r="1329" spans="5:5" s="37" customFormat="1" ht="15.75" customHeight="1">
      <c r="E1329" s="39"/>
    </row>
    <row r="1330" spans="5:5" s="37" customFormat="1" ht="15.75" customHeight="1">
      <c r="E1330" s="39"/>
    </row>
    <row r="1331" spans="5:5" s="37" customFormat="1" ht="15.75" customHeight="1">
      <c r="E1331" s="39"/>
    </row>
    <row r="1332" spans="5:5" s="37" customFormat="1" ht="15.75" customHeight="1">
      <c r="E1332" s="39"/>
    </row>
    <row r="1333" spans="5:5" s="37" customFormat="1" ht="15.75" customHeight="1">
      <c r="E1333" s="39"/>
    </row>
    <row r="1334" spans="5:5" s="37" customFormat="1" ht="15.75" customHeight="1">
      <c r="E1334" s="39"/>
    </row>
    <row r="1335" spans="5:5" s="37" customFormat="1" ht="15.75" customHeight="1">
      <c r="E1335" s="39"/>
    </row>
    <row r="1336" spans="5:5" s="37" customFormat="1" ht="15.75" customHeight="1">
      <c r="E1336" s="39"/>
    </row>
    <row r="1337" spans="5:5" s="37" customFormat="1" ht="15.75" customHeight="1">
      <c r="E1337" s="39"/>
    </row>
    <row r="1338" spans="5:5" s="37" customFormat="1" ht="15.75" customHeight="1">
      <c r="E1338" s="39"/>
    </row>
    <row r="1339" spans="5:5" s="37" customFormat="1" ht="15.75" customHeight="1">
      <c r="E1339" s="39"/>
    </row>
    <row r="1340" spans="5:5" s="37" customFormat="1" ht="15.75" customHeight="1">
      <c r="E1340" s="39"/>
    </row>
    <row r="1341" spans="5:5" s="37" customFormat="1" ht="15.75" customHeight="1">
      <c r="E1341" s="39"/>
    </row>
    <row r="1342" spans="5:5" s="37" customFormat="1" ht="15.75" customHeight="1">
      <c r="E1342" s="39"/>
    </row>
    <row r="1343" spans="5:5" s="37" customFormat="1" ht="15.75" customHeight="1">
      <c r="E1343" s="39"/>
    </row>
    <row r="1344" spans="5:5" s="37" customFormat="1" ht="15.75" customHeight="1">
      <c r="E1344" s="39"/>
    </row>
    <row r="1345" spans="5:5" s="37" customFormat="1" ht="15.75" customHeight="1">
      <c r="E1345" s="39"/>
    </row>
    <row r="1346" spans="5:5" s="37" customFormat="1" ht="15.75" customHeight="1">
      <c r="E1346" s="39"/>
    </row>
    <row r="1347" spans="5:5" s="37" customFormat="1" ht="15.75" customHeight="1">
      <c r="E1347" s="39"/>
    </row>
    <row r="1348" spans="5:5" s="37" customFormat="1" ht="15.75" customHeight="1">
      <c r="E1348" s="39"/>
    </row>
    <row r="1349" spans="5:5" s="37" customFormat="1" ht="15.75" customHeight="1">
      <c r="E1349" s="39"/>
    </row>
    <row r="1350" spans="5:5" s="37" customFormat="1" ht="15.75" customHeight="1">
      <c r="E1350" s="39"/>
    </row>
    <row r="1351" spans="5:5" s="37" customFormat="1" ht="15.75" customHeight="1">
      <c r="E1351" s="39"/>
    </row>
    <row r="1352" spans="5:5" s="37" customFormat="1" ht="15.75" customHeight="1">
      <c r="E1352" s="39"/>
    </row>
    <row r="1353" spans="5:5" s="37" customFormat="1" ht="15.75" customHeight="1">
      <c r="E1353" s="39"/>
    </row>
    <row r="1354" spans="5:5" s="37" customFormat="1" ht="15.75" customHeight="1">
      <c r="E1354" s="39"/>
    </row>
    <row r="1355" spans="5:5" s="37" customFormat="1" ht="15.75" customHeight="1">
      <c r="E1355" s="39"/>
    </row>
    <row r="1356" spans="5:5" s="37" customFormat="1" ht="15.75" customHeight="1">
      <c r="E1356" s="39"/>
    </row>
    <row r="1357" spans="5:5" s="37" customFormat="1" ht="15.75" customHeight="1">
      <c r="E1357" s="39"/>
    </row>
    <row r="1358" spans="5:5" s="37" customFormat="1" ht="15.75" customHeight="1">
      <c r="E1358" s="39"/>
    </row>
    <row r="1359" spans="5:5" s="37" customFormat="1" ht="15.75" customHeight="1">
      <c r="E1359" s="39"/>
    </row>
    <row r="1360" spans="5:5" s="37" customFormat="1" ht="15.75" customHeight="1">
      <c r="E1360" s="39"/>
    </row>
    <row r="1361" spans="5:5" s="37" customFormat="1" ht="15.75" customHeight="1">
      <c r="E1361" s="39"/>
    </row>
    <row r="1362" spans="5:5" s="37" customFormat="1" ht="15.75" customHeight="1">
      <c r="E1362" s="39"/>
    </row>
    <row r="1363" spans="5:5" s="37" customFormat="1" ht="15.75" customHeight="1">
      <c r="E1363" s="39"/>
    </row>
    <row r="1364" spans="5:5" s="37" customFormat="1" ht="15.75" customHeight="1">
      <c r="E1364" s="39"/>
    </row>
    <row r="1365" spans="5:5" s="37" customFormat="1" ht="15.75" customHeight="1">
      <c r="E1365" s="39"/>
    </row>
    <row r="1366" spans="5:5" s="37" customFormat="1" ht="15.75" customHeight="1">
      <c r="E1366" s="39"/>
    </row>
    <row r="1367" spans="5:5" s="37" customFormat="1" ht="15.75" customHeight="1">
      <c r="E1367" s="39"/>
    </row>
    <row r="1368" spans="5:5" s="37" customFormat="1" ht="15.75" customHeight="1">
      <c r="E1368" s="39"/>
    </row>
    <row r="1369" spans="5:5" s="37" customFormat="1" ht="15.75" customHeight="1">
      <c r="E1369" s="39"/>
    </row>
    <row r="1370" spans="5:5" s="37" customFormat="1" ht="15.75" customHeight="1">
      <c r="E1370" s="39"/>
    </row>
    <row r="1371" spans="5:5" s="37" customFormat="1" ht="15.75" customHeight="1">
      <c r="E1371" s="39"/>
    </row>
    <row r="1372" spans="5:5" s="37" customFormat="1" ht="15.75" customHeight="1">
      <c r="E1372" s="39"/>
    </row>
    <row r="1373" spans="5:5" s="37" customFormat="1" ht="15.75" customHeight="1">
      <c r="E1373" s="39"/>
    </row>
    <row r="1374" spans="5:5" s="37" customFormat="1" ht="15.75" customHeight="1">
      <c r="E1374" s="39"/>
    </row>
    <row r="1375" spans="5:5" s="37" customFormat="1" ht="15.75" customHeight="1">
      <c r="E1375" s="39"/>
    </row>
    <row r="1376" spans="5:5" s="37" customFormat="1" ht="15.75" customHeight="1">
      <c r="E1376" s="39"/>
    </row>
    <row r="1377" spans="5:5" s="37" customFormat="1" ht="15.75" customHeight="1">
      <c r="E1377" s="39"/>
    </row>
    <row r="1378" spans="5:5" s="37" customFormat="1" ht="15.75" customHeight="1">
      <c r="E1378" s="39"/>
    </row>
    <row r="1379" spans="5:5" s="37" customFormat="1" ht="15.75" customHeight="1">
      <c r="E1379" s="39"/>
    </row>
    <row r="1380" spans="5:5" s="37" customFormat="1" ht="15.75" customHeight="1">
      <c r="E1380" s="39"/>
    </row>
    <row r="1381" spans="5:5" s="37" customFormat="1" ht="15.75" customHeight="1">
      <c r="E1381" s="39"/>
    </row>
    <row r="1382" spans="5:5" s="37" customFormat="1" ht="15.75" customHeight="1">
      <c r="E1382" s="39"/>
    </row>
    <row r="1383" spans="5:5" s="37" customFormat="1" ht="15.75" customHeight="1">
      <c r="E1383" s="39"/>
    </row>
    <row r="1384" spans="5:5" s="37" customFormat="1" ht="15.75" customHeight="1">
      <c r="E1384" s="39"/>
    </row>
    <row r="1385" spans="5:5" s="37" customFormat="1" ht="15.75" customHeight="1">
      <c r="E1385" s="39"/>
    </row>
    <row r="1386" spans="5:5" s="37" customFormat="1" ht="15.75" customHeight="1">
      <c r="E1386" s="39"/>
    </row>
    <row r="1387" spans="5:5" s="37" customFormat="1" ht="15.75" customHeight="1">
      <c r="E1387" s="39"/>
    </row>
    <row r="1388" spans="5:5" s="37" customFormat="1" ht="15.75" customHeight="1">
      <c r="E1388" s="39"/>
    </row>
    <row r="1389" spans="5:5" s="37" customFormat="1" ht="15.75" customHeight="1">
      <c r="E1389" s="39"/>
    </row>
    <row r="1390" spans="5:5" s="37" customFormat="1" ht="15.75" customHeight="1">
      <c r="E1390" s="39"/>
    </row>
    <row r="1391" spans="5:5" s="37" customFormat="1" ht="15.75" customHeight="1">
      <c r="E1391" s="39"/>
    </row>
    <row r="1392" spans="5:5" s="37" customFormat="1" ht="15.75" customHeight="1">
      <c r="E1392" s="39"/>
    </row>
    <row r="1393" spans="5:5" s="37" customFormat="1" ht="15.75" customHeight="1">
      <c r="E1393" s="39"/>
    </row>
    <row r="1394" spans="5:5" s="37" customFormat="1" ht="15.75" customHeight="1">
      <c r="E1394" s="39"/>
    </row>
    <row r="1395" spans="5:5" s="37" customFormat="1" ht="15.75" customHeight="1">
      <c r="E1395" s="39"/>
    </row>
    <row r="1396" spans="5:5" s="37" customFormat="1" ht="15.75" customHeight="1">
      <c r="E1396" s="39"/>
    </row>
    <row r="1397" spans="5:5" s="37" customFormat="1" ht="15.75" customHeight="1">
      <c r="E1397" s="39"/>
    </row>
    <row r="1398" spans="5:5" s="37" customFormat="1" ht="15.75" customHeight="1">
      <c r="E1398" s="39"/>
    </row>
    <row r="1399" spans="5:5" s="37" customFormat="1" ht="15.75" customHeight="1">
      <c r="E1399" s="39"/>
    </row>
    <row r="1400" spans="5:5" s="37" customFormat="1" ht="15.75" customHeight="1">
      <c r="E1400" s="39"/>
    </row>
    <row r="1401" spans="5:5" s="37" customFormat="1" ht="15.75" customHeight="1">
      <c r="E1401" s="39"/>
    </row>
    <row r="1402" spans="5:5" s="37" customFormat="1" ht="15.75" customHeight="1">
      <c r="E1402" s="39"/>
    </row>
    <row r="1403" spans="5:5" s="37" customFormat="1" ht="15.75" customHeight="1">
      <c r="E1403" s="39"/>
    </row>
    <row r="1404" spans="5:5" s="37" customFormat="1" ht="15.75" customHeight="1">
      <c r="E1404" s="39"/>
    </row>
    <row r="1405" spans="5:5" s="37" customFormat="1" ht="15.75" customHeight="1">
      <c r="E1405" s="39"/>
    </row>
    <row r="1406" spans="5:5" s="37" customFormat="1" ht="15.75" customHeight="1">
      <c r="E1406" s="39"/>
    </row>
    <row r="1407" spans="5:5" s="37" customFormat="1" ht="15.75" customHeight="1">
      <c r="E1407" s="39"/>
    </row>
    <row r="1408" spans="5:5" s="37" customFormat="1" ht="15.75" customHeight="1">
      <c r="E1408" s="39"/>
    </row>
    <row r="1409" spans="5:5" s="37" customFormat="1" ht="15.75" customHeight="1">
      <c r="E1409" s="39"/>
    </row>
    <row r="1410" spans="5:5" s="37" customFormat="1" ht="15.75" customHeight="1">
      <c r="E1410" s="39"/>
    </row>
    <row r="1411" spans="5:5" s="37" customFormat="1" ht="15.75" customHeight="1">
      <c r="E1411" s="39"/>
    </row>
    <row r="1412" spans="5:5" s="37" customFormat="1" ht="15.75" customHeight="1">
      <c r="E1412" s="39"/>
    </row>
    <row r="1413" spans="5:5" s="37" customFormat="1" ht="15.75" customHeight="1">
      <c r="E1413" s="39"/>
    </row>
    <row r="1414" spans="5:5" s="37" customFormat="1" ht="15.75" customHeight="1">
      <c r="E1414" s="39"/>
    </row>
    <row r="1415" spans="5:5" s="37" customFormat="1" ht="15.75" customHeight="1">
      <c r="E1415" s="39"/>
    </row>
    <row r="1416" spans="5:5" s="37" customFormat="1" ht="15.75" customHeight="1">
      <c r="E1416" s="39"/>
    </row>
    <row r="1417" spans="5:5" s="37" customFormat="1" ht="15.75" customHeight="1">
      <c r="E1417" s="39"/>
    </row>
    <row r="1418" spans="5:5" s="37" customFormat="1" ht="15.75" customHeight="1">
      <c r="E1418" s="39"/>
    </row>
    <row r="1419" spans="5:5" s="37" customFormat="1" ht="15.75" customHeight="1">
      <c r="E1419" s="39"/>
    </row>
    <row r="1420" spans="5:5" s="37" customFormat="1" ht="15.75" customHeight="1">
      <c r="E1420" s="39"/>
    </row>
    <row r="1421" spans="5:5" s="37" customFormat="1" ht="15.75" customHeight="1">
      <c r="E1421" s="39"/>
    </row>
    <row r="1422" spans="5:5" s="37" customFormat="1" ht="15.75" customHeight="1">
      <c r="E1422" s="39"/>
    </row>
    <row r="1423" spans="5:5" s="37" customFormat="1" ht="15.75" customHeight="1">
      <c r="E1423" s="39"/>
    </row>
    <row r="1424" spans="5:5" s="37" customFormat="1" ht="15.75" customHeight="1">
      <c r="E1424" s="39"/>
    </row>
    <row r="1425" spans="5:5" s="37" customFormat="1" ht="15.75" customHeight="1">
      <c r="E1425" s="39"/>
    </row>
    <row r="1426" spans="5:5" s="37" customFormat="1" ht="15.75" customHeight="1">
      <c r="E1426" s="39"/>
    </row>
    <row r="1427" spans="5:5" s="37" customFormat="1" ht="15.75" customHeight="1">
      <c r="E1427" s="39"/>
    </row>
    <row r="1428" spans="5:5" s="37" customFormat="1" ht="15.75" customHeight="1">
      <c r="E1428" s="39"/>
    </row>
    <row r="1429" spans="5:5" s="37" customFormat="1" ht="15.75" customHeight="1">
      <c r="E1429" s="39"/>
    </row>
    <row r="1430" spans="5:5" s="37" customFormat="1" ht="15.75" customHeight="1">
      <c r="E1430" s="39"/>
    </row>
    <row r="1431" spans="5:5" s="37" customFormat="1" ht="15.75" customHeight="1">
      <c r="E1431" s="39"/>
    </row>
    <row r="1432" spans="5:5" s="37" customFormat="1" ht="15.75" customHeight="1">
      <c r="E1432" s="39"/>
    </row>
    <row r="1433" spans="5:5" s="37" customFormat="1" ht="15.75" customHeight="1">
      <c r="E1433" s="39"/>
    </row>
    <row r="1434" spans="5:5" s="37" customFormat="1" ht="15.75" customHeight="1">
      <c r="E1434" s="39"/>
    </row>
    <row r="1435" spans="5:5" s="37" customFormat="1" ht="15.75" customHeight="1">
      <c r="E1435" s="39"/>
    </row>
    <row r="1436" spans="5:5" s="37" customFormat="1" ht="15.75" customHeight="1">
      <c r="E1436" s="39"/>
    </row>
    <row r="1437" spans="5:5" s="37" customFormat="1" ht="15.75" customHeight="1">
      <c r="E1437" s="39"/>
    </row>
    <row r="1438" spans="5:5" s="37" customFormat="1" ht="15.75" customHeight="1">
      <c r="E1438" s="39"/>
    </row>
    <row r="1439" spans="5:5" s="37" customFormat="1" ht="15.75" customHeight="1">
      <c r="E1439" s="39"/>
    </row>
    <row r="1440" spans="5:5" s="37" customFormat="1" ht="15.75" customHeight="1">
      <c r="E1440" s="39"/>
    </row>
    <row r="1441" spans="5:5" s="37" customFormat="1" ht="15.75" customHeight="1">
      <c r="E1441" s="39"/>
    </row>
    <row r="1442" spans="5:5" s="37" customFormat="1" ht="15.75" customHeight="1">
      <c r="E1442" s="39"/>
    </row>
    <row r="1443" spans="5:5" s="37" customFormat="1" ht="15.75" customHeight="1">
      <c r="E1443" s="39"/>
    </row>
    <row r="1444" spans="5:5" s="37" customFormat="1" ht="15.75" customHeight="1">
      <c r="E1444" s="39"/>
    </row>
    <row r="1445" spans="5:5" s="37" customFormat="1" ht="15.75" customHeight="1">
      <c r="E1445" s="39"/>
    </row>
    <row r="1446" spans="5:5" s="37" customFormat="1" ht="15.75" customHeight="1">
      <c r="E1446" s="39"/>
    </row>
    <row r="1447" spans="5:5" s="37" customFormat="1" ht="15.75" customHeight="1">
      <c r="E1447" s="39"/>
    </row>
    <row r="1448" spans="5:5" s="37" customFormat="1" ht="15.75" customHeight="1">
      <c r="E1448" s="39"/>
    </row>
    <row r="1449" spans="5:5" s="37" customFormat="1" ht="15.75" customHeight="1">
      <c r="E1449" s="39"/>
    </row>
    <row r="1450" spans="5:5" s="37" customFormat="1" ht="15.75" customHeight="1">
      <c r="E1450" s="39"/>
    </row>
    <row r="1451" spans="5:5" s="37" customFormat="1" ht="15.75" customHeight="1">
      <c r="E1451" s="39"/>
    </row>
    <row r="1452" spans="5:5" s="37" customFormat="1" ht="15.75" customHeight="1">
      <c r="E1452" s="39"/>
    </row>
    <row r="1453" spans="5:5" s="37" customFormat="1" ht="15.75" customHeight="1">
      <c r="E1453" s="39"/>
    </row>
    <row r="1454" spans="5:5" s="37" customFormat="1" ht="15.75" customHeight="1">
      <c r="E1454" s="39"/>
    </row>
    <row r="1455" spans="5:5" s="37" customFormat="1" ht="15.75" customHeight="1">
      <c r="E1455" s="39"/>
    </row>
    <row r="1456" spans="5:5" s="37" customFormat="1" ht="15.75" customHeight="1">
      <c r="E1456" s="39"/>
    </row>
    <row r="1457" spans="5:5" s="37" customFormat="1" ht="15.75" customHeight="1">
      <c r="E1457" s="39"/>
    </row>
    <row r="1458" spans="5:5" s="37" customFormat="1" ht="15.75" customHeight="1">
      <c r="E1458" s="39"/>
    </row>
    <row r="1459" spans="5:5" s="37" customFormat="1" ht="15.75" customHeight="1">
      <c r="E1459" s="39"/>
    </row>
    <row r="1460" spans="5:5" s="37" customFormat="1" ht="15.75" customHeight="1">
      <c r="E1460" s="39"/>
    </row>
    <row r="1461" spans="5:5" s="37" customFormat="1" ht="15.75" customHeight="1">
      <c r="E1461" s="39"/>
    </row>
    <row r="1462" spans="5:5" s="37" customFormat="1" ht="15.75" customHeight="1">
      <c r="E1462" s="39"/>
    </row>
    <row r="1463" spans="5:5" s="37" customFormat="1" ht="15.75" customHeight="1">
      <c r="E1463" s="39"/>
    </row>
    <row r="1464" spans="5:5" s="37" customFormat="1" ht="15.75" customHeight="1">
      <c r="E1464" s="39"/>
    </row>
    <row r="1465" spans="5:5" s="37" customFormat="1" ht="15.75" customHeight="1">
      <c r="E1465" s="39"/>
    </row>
    <row r="1466" spans="5:5" s="37" customFormat="1" ht="15.75" customHeight="1">
      <c r="E1466" s="39"/>
    </row>
    <row r="1467" spans="5:5" s="37" customFormat="1" ht="15.75" customHeight="1">
      <c r="E1467" s="39"/>
    </row>
    <row r="1468" spans="5:5" s="37" customFormat="1" ht="15.75" customHeight="1">
      <c r="E1468" s="39"/>
    </row>
    <row r="1469" spans="5:5" s="37" customFormat="1" ht="15.75" customHeight="1">
      <c r="E1469" s="39"/>
    </row>
    <row r="1470" spans="5:5" s="37" customFormat="1" ht="15.75" customHeight="1">
      <c r="E1470" s="39"/>
    </row>
    <row r="1471" spans="5:5" s="37" customFormat="1" ht="15.75" customHeight="1">
      <c r="E1471" s="39"/>
    </row>
    <row r="1472" spans="5:5" s="37" customFormat="1" ht="15.75" customHeight="1">
      <c r="E1472" s="39"/>
    </row>
    <row r="1473" spans="5:5" s="37" customFormat="1" ht="15.75" customHeight="1">
      <c r="E1473" s="39"/>
    </row>
    <row r="1474" spans="5:5" s="37" customFormat="1" ht="15.75" customHeight="1">
      <c r="E1474" s="39"/>
    </row>
    <row r="1475" spans="5:5" s="37" customFormat="1" ht="15.75" customHeight="1">
      <c r="E1475" s="39"/>
    </row>
    <row r="1476" spans="5:5" s="37" customFormat="1" ht="15.75" customHeight="1">
      <c r="E1476" s="39"/>
    </row>
    <row r="1477" spans="5:5" s="37" customFormat="1" ht="15.75" customHeight="1">
      <c r="E1477" s="39"/>
    </row>
    <row r="1478" spans="5:5" s="37" customFormat="1" ht="15.75" customHeight="1">
      <c r="E1478" s="39"/>
    </row>
    <row r="1479" spans="5:5" s="37" customFormat="1" ht="15.75" customHeight="1">
      <c r="E1479" s="39"/>
    </row>
    <row r="1480" spans="5:5" s="37" customFormat="1" ht="15.75" customHeight="1">
      <c r="E1480" s="39"/>
    </row>
    <row r="1481" spans="5:5" s="37" customFormat="1" ht="15.75" customHeight="1">
      <c r="E1481" s="39"/>
    </row>
    <row r="1482" spans="5:5" s="37" customFormat="1" ht="15.75" customHeight="1">
      <c r="E1482" s="39"/>
    </row>
    <row r="1483" spans="5:5" s="37" customFormat="1" ht="15.75" customHeight="1">
      <c r="E1483" s="39"/>
    </row>
    <row r="1484" spans="5:5" s="37" customFormat="1" ht="15.75" customHeight="1">
      <c r="E1484" s="39"/>
    </row>
    <row r="1485" spans="5:5" s="37" customFormat="1" ht="15.75" customHeight="1">
      <c r="E1485" s="39"/>
    </row>
    <row r="1486" spans="5:5" s="37" customFormat="1" ht="15.75" customHeight="1">
      <c r="E1486" s="39"/>
    </row>
    <row r="1487" spans="5:5" s="37" customFormat="1" ht="15.75" customHeight="1">
      <c r="E1487" s="39"/>
    </row>
    <row r="1488" spans="5:5" s="37" customFormat="1" ht="15.75" customHeight="1">
      <c r="E1488" s="39"/>
    </row>
    <row r="1489" spans="5:5" s="37" customFormat="1" ht="15.75" customHeight="1">
      <c r="E1489" s="39"/>
    </row>
    <row r="1490" spans="5:5" s="37" customFormat="1" ht="15.75" customHeight="1">
      <c r="E1490" s="39"/>
    </row>
    <row r="1491" spans="5:5" s="37" customFormat="1" ht="15.75" customHeight="1">
      <c r="E1491" s="39"/>
    </row>
    <row r="1492" spans="5:5" s="37" customFormat="1" ht="15.75" customHeight="1">
      <c r="E1492" s="39"/>
    </row>
    <row r="1493" spans="5:5" s="37" customFormat="1" ht="15.75" customHeight="1">
      <c r="E1493" s="39"/>
    </row>
    <row r="1494" spans="5:5" s="37" customFormat="1" ht="15.75" customHeight="1">
      <c r="E1494" s="39"/>
    </row>
    <row r="1495" spans="5:5" s="37" customFormat="1" ht="15.75" customHeight="1">
      <c r="E1495" s="39"/>
    </row>
    <row r="1496" spans="5:5" s="37" customFormat="1" ht="15.75" customHeight="1">
      <c r="E1496" s="39"/>
    </row>
    <row r="1497" spans="5:5" s="37" customFormat="1" ht="15.75" customHeight="1">
      <c r="E1497" s="39"/>
    </row>
    <row r="1498" spans="5:5" s="37" customFormat="1" ht="15.75" customHeight="1">
      <c r="E1498" s="39"/>
    </row>
    <row r="1499" spans="5:5" s="37" customFormat="1" ht="15.75" customHeight="1">
      <c r="E1499" s="39"/>
    </row>
    <row r="1500" spans="5:5" s="37" customFormat="1" ht="15.75" customHeight="1">
      <c r="E1500" s="39"/>
    </row>
    <row r="1501" spans="5:5" s="37" customFormat="1" ht="15.75" customHeight="1">
      <c r="E1501" s="39"/>
    </row>
    <row r="1502" spans="5:5" s="37" customFormat="1" ht="15.75" customHeight="1">
      <c r="E1502" s="39"/>
    </row>
    <row r="1503" spans="5:5" s="37" customFormat="1" ht="15.75" customHeight="1">
      <c r="E1503" s="39"/>
    </row>
    <row r="1504" spans="5:5" s="37" customFormat="1" ht="15.75" customHeight="1">
      <c r="E1504" s="39"/>
    </row>
    <row r="1505" spans="5:5" s="37" customFormat="1" ht="15.75" customHeight="1">
      <c r="E1505" s="39"/>
    </row>
    <row r="1506" spans="5:5" s="37" customFormat="1" ht="15.75" customHeight="1">
      <c r="E1506" s="39"/>
    </row>
    <row r="1507" spans="5:5" s="37" customFormat="1" ht="15.75" customHeight="1">
      <c r="E1507" s="39"/>
    </row>
    <row r="1508" spans="5:5" s="37" customFormat="1" ht="15.75" customHeight="1">
      <c r="E1508" s="39"/>
    </row>
    <row r="1509" spans="5:5" s="37" customFormat="1" ht="15.75" customHeight="1">
      <c r="E1509" s="39"/>
    </row>
    <row r="1510" spans="5:5" s="37" customFormat="1" ht="15.75" customHeight="1">
      <c r="E1510" s="39"/>
    </row>
    <row r="1511" spans="5:5" s="37" customFormat="1" ht="15.75" customHeight="1">
      <c r="E1511" s="39"/>
    </row>
    <row r="1512" spans="5:5" s="37" customFormat="1" ht="15.75" customHeight="1">
      <c r="E1512" s="39"/>
    </row>
    <row r="1513" spans="5:5" s="37" customFormat="1" ht="15.75" customHeight="1">
      <c r="E1513" s="39"/>
    </row>
    <row r="1514" spans="5:5" s="37" customFormat="1" ht="15.75" customHeight="1">
      <c r="E1514" s="39"/>
    </row>
    <row r="1515" spans="5:5" s="37" customFormat="1" ht="15.75" customHeight="1">
      <c r="E1515" s="39"/>
    </row>
    <row r="1516" spans="5:5" s="37" customFormat="1" ht="15.75" customHeight="1">
      <c r="E1516" s="39"/>
    </row>
    <row r="1517" spans="5:5" s="37" customFormat="1" ht="15.75" customHeight="1">
      <c r="E1517" s="39"/>
    </row>
    <row r="1518" spans="5:5" s="37" customFormat="1" ht="15.75" customHeight="1">
      <c r="E1518" s="39"/>
    </row>
    <row r="1519" spans="5:5" s="37" customFormat="1" ht="15.75" customHeight="1">
      <c r="E1519" s="39"/>
    </row>
    <row r="1520" spans="5:5" s="37" customFormat="1" ht="15.75" customHeight="1">
      <c r="E1520" s="39"/>
    </row>
    <row r="1521" spans="5:5" s="37" customFormat="1" ht="15.75" customHeight="1">
      <c r="E1521" s="39"/>
    </row>
    <row r="1522" spans="5:5" s="37" customFormat="1" ht="15.75" customHeight="1">
      <c r="E1522" s="39"/>
    </row>
    <row r="1523" spans="5:5" s="37" customFormat="1" ht="15.75" customHeight="1">
      <c r="E1523" s="39"/>
    </row>
    <row r="1524" spans="5:5" s="37" customFormat="1" ht="15.75" customHeight="1">
      <c r="E1524" s="39"/>
    </row>
    <row r="1525" spans="5:5" s="37" customFormat="1" ht="15.75" customHeight="1">
      <c r="E1525" s="39"/>
    </row>
    <row r="1526" spans="5:5" s="37" customFormat="1" ht="15.75" customHeight="1">
      <c r="E1526" s="39"/>
    </row>
    <row r="1527" spans="5:5" s="37" customFormat="1" ht="15.75" customHeight="1">
      <c r="E1527" s="39"/>
    </row>
    <row r="1528" spans="5:5" s="37" customFormat="1" ht="15.75" customHeight="1">
      <c r="E1528" s="39"/>
    </row>
    <row r="1529" spans="5:5" s="37" customFormat="1" ht="15.75" customHeight="1">
      <c r="E1529" s="39"/>
    </row>
    <row r="1530" spans="5:5" s="37" customFormat="1" ht="15.75" customHeight="1">
      <c r="E1530" s="39"/>
    </row>
    <row r="1531" spans="5:5" s="37" customFormat="1" ht="15.75" customHeight="1">
      <c r="E1531" s="39"/>
    </row>
    <row r="1532" spans="5:5" s="37" customFormat="1" ht="15.75" customHeight="1">
      <c r="E1532" s="39"/>
    </row>
    <row r="1533" spans="5:5" s="37" customFormat="1" ht="15.75" customHeight="1">
      <c r="E1533" s="39"/>
    </row>
    <row r="1534" spans="5:5" s="37" customFormat="1" ht="15.75" customHeight="1">
      <c r="E1534" s="39"/>
    </row>
    <row r="1535" spans="5:5" s="37" customFormat="1" ht="15.75" customHeight="1">
      <c r="E1535" s="39"/>
    </row>
    <row r="1536" spans="5:5" s="37" customFormat="1" ht="15.75" customHeight="1">
      <c r="E1536" s="39"/>
    </row>
    <row r="1537" spans="5:5" s="37" customFormat="1" ht="15.75" customHeight="1">
      <c r="E1537" s="39"/>
    </row>
    <row r="1538" spans="5:5" s="37" customFormat="1" ht="15.75" customHeight="1">
      <c r="E1538" s="39"/>
    </row>
    <row r="1539" spans="5:5" s="37" customFormat="1" ht="15.75" customHeight="1">
      <c r="E1539" s="39"/>
    </row>
    <row r="1540" spans="5:5" s="37" customFormat="1" ht="15.75" customHeight="1">
      <c r="E1540" s="39"/>
    </row>
    <row r="1541" spans="5:5" s="37" customFormat="1" ht="15.75" customHeight="1">
      <c r="E1541" s="39"/>
    </row>
    <row r="1542" spans="5:5" s="37" customFormat="1" ht="15.75" customHeight="1">
      <c r="E1542" s="39"/>
    </row>
    <row r="1543" spans="5:5" s="37" customFormat="1" ht="15.75" customHeight="1">
      <c r="E1543" s="39"/>
    </row>
    <row r="1544" spans="5:5" s="37" customFormat="1" ht="15.75" customHeight="1">
      <c r="E1544" s="39"/>
    </row>
    <row r="1545" spans="5:5" s="37" customFormat="1" ht="15.75" customHeight="1">
      <c r="E1545" s="39"/>
    </row>
    <row r="1546" spans="5:5" s="37" customFormat="1" ht="15.75" customHeight="1">
      <c r="E1546" s="39"/>
    </row>
    <row r="1547" spans="5:5" s="37" customFormat="1" ht="15.75" customHeight="1">
      <c r="E1547" s="39"/>
    </row>
    <row r="1548" spans="5:5" s="37" customFormat="1" ht="15.75" customHeight="1">
      <c r="E1548" s="39"/>
    </row>
    <row r="1549" spans="5:5" s="37" customFormat="1" ht="15.75" customHeight="1">
      <c r="E1549" s="39"/>
    </row>
    <row r="1550" spans="5:5" s="37" customFormat="1" ht="15.75" customHeight="1">
      <c r="E1550" s="39"/>
    </row>
    <row r="1551" spans="5:5" s="37" customFormat="1" ht="15.75" customHeight="1">
      <c r="E1551" s="39"/>
    </row>
    <row r="1552" spans="5:5" s="37" customFormat="1" ht="15.75" customHeight="1">
      <c r="E1552" s="39"/>
    </row>
    <row r="1553" spans="5:5" s="37" customFormat="1" ht="15.75" customHeight="1">
      <c r="E1553" s="39"/>
    </row>
    <row r="1554" spans="5:5" s="37" customFormat="1" ht="15.75" customHeight="1">
      <c r="E1554" s="39"/>
    </row>
    <row r="1555" spans="5:5" s="37" customFormat="1" ht="15.75" customHeight="1">
      <c r="E1555" s="39"/>
    </row>
    <row r="1556" spans="5:5" s="37" customFormat="1" ht="15.75" customHeight="1">
      <c r="E1556" s="39"/>
    </row>
    <row r="1557" spans="5:5" s="37" customFormat="1" ht="15.75" customHeight="1">
      <c r="E1557" s="39"/>
    </row>
    <row r="1558" spans="5:5" s="37" customFormat="1" ht="15.75" customHeight="1">
      <c r="E1558" s="39"/>
    </row>
    <row r="1559" spans="5:5" s="37" customFormat="1" ht="15.75" customHeight="1">
      <c r="E1559" s="39"/>
    </row>
    <row r="1560" spans="5:5" s="37" customFormat="1" ht="15.75" customHeight="1">
      <c r="E1560" s="39"/>
    </row>
    <row r="1561" spans="5:5" s="37" customFormat="1" ht="15.75" customHeight="1">
      <c r="E1561" s="39"/>
    </row>
    <row r="1562" spans="5:5" s="37" customFormat="1" ht="15.75" customHeight="1">
      <c r="E1562" s="39"/>
    </row>
    <row r="1563" spans="5:5" s="37" customFormat="1" ht="15.75" customHeight="1">
      <c r="E1563" s="39"/>
    </row>
    <row r="1564" spans="5:5" s="37" customFormat="1" ht="15.75" customHeight="1">
      <c r="E1564" s="39"/>
    </row>
    <row r="1565" spans="5:5" s="37" customFormat="1" ht="15.75" customHeight="1">
      <c r="E1565" s="39"/>
    </row>
    <row r="1566" spans="5:5" s="37" customFormat="1" ht="15.75" customHeight="1">
      <c r="E1566" s="39"/>
    </row>
    <row r="1567" spans="5:5" s="37" customFormat="1" ht="15.75" customHeight="1">
      <c r="E1567" s="39"/>
    </row>
    <row r="1568" spans="5:5" s="37" customFormat="1" ht="15.75" customHeight="1">
      <c r="E1568" s="39"/>
    </row>
    <row r="1569" spans="5:5" s="37" customFormat="1" ht="15.75" customHeight="1">
      <c r="E1569" s="39"/>
    </row>
    <row r="1570" spans="5:5" s="37" customFormat="1" ht="15.75" customHeight="1">
      <c r="E1570" s="39"/>
    </row>
    <row r="1571" spans="5:5" s="37" customFormat="1" ht="15.75" customHeight="1">
      <c r="E1571" s="39"/>
    </row>
    <row r="1572" spans="5:5" s="37" customFormat="1" ht="15.75" customHeight="1">
      <c r="E1572" s="39"/>
    </row>
    <row r="1573" spans="5:5" s="37" customFormat="1" ht="15.75" customHeight="1">
      <c r="E1573" s="39"/>
    </row>
    <row r="1574" spans="5:5" s="37" customFormat="1" ht="15.75" customHeight="1">
      <c r="E1574" s="39"/>
    </row>
    <row r="1575" spans="5:5" s="37" customFormat="1" ht="15.75" customHeight="1">
      <c r="E1575" s="39"/>
    </row>
    <row r="1576" spans="5:5" s="37" customFormat="1" ht="15.75" customHeight="1">
      <c r="E1576" s="39"/>
    </row>
    <row r="1577" spans="5:5" s="37" customFormat="1" ht="15.75" customHeight="1">
      <c r="E1577" s="39"/>
    </row>
    <row r="1578" spans="5:5" s="37" customFormat="1" ht="15.75" customHeight="1">
      <c r="E1578" s="39"/>
    </row>
    <row r="1579" spans="5:5" s="37" customFormat="1" ht="15.75" customHeight="1">
      <c r="E1579" s="39"/>
    </row>
    <row r="1580" spans="5:5" s="37" customFormat="1" ht="15.75" customHeight="1">
      <c r="E1580" s="39"/>
    </row>
    <row r="1581" spans="5:5" s="37" customFormat="1" ht="15.75" customHeight="1">
      <c r="E1581" s="39"/>
    </row>
    <row r="1582" spans="5:5" s="37" customFormat="1" ht="15.75" customHeight="1">
      <c r="E1582" s="39"/>
    </row>
    <row r="1583" spans="5:5" s="37" customFormat="1" ht="15.75" customHeight="1">
      <c r="E1583" s="39"/>
    </row>
    <row r="1584" spans="5:5" s="37" customFormat="1" ht="15.75" customHeight="1">
      <c r="E1584" s="39"/>
    </row>
    <row r="1585" spans="5:5" s="37" customFormat="1" ht="15.75" customHeight="1">
      <c r="E1585" s="39"/>
    </row>
    <row r="1586" spans="5:5" s="37" customFormat="1" ht="15.75" customHeight="1">
      <c r="E1586" s="39"/>
    </row>
    <row r="1587" spans="5:5" s="37" customFormat="1" ht="15.75" customHeight="1">
      <c r="E1587" s="39"/>
    </row>
    <row r="1588" spans="5:5" s="37" customFormat="1" ht="15.75" customHeight="1">
      <c r="E1588" s="39"/>
    </row>
    <row r="1589" spans="5:5" s="37" customFormat="1" ht="15.75" customHeight="1">
      <c r="E1589" s="39"/>
    </row>
    <row r="1590" spans="5:5" s="37" customFormat="1" ht="15.75" customHeight="1">
      <c r="E1590" s="39"/>
    </row>
    <row r="1591" spans="5:5" s="37" customFormat="1" ht="15.75" customHeight="1">
      <c r="E1591" s="39"/>
    </row>
    <row r="1592" spans="5:5" s="37" customFormat="1" ht="15.75" customHeight="1">
      <c r="E1592" s="39"/>
    </row>
    <row r="1593" spans="5:5" s="37" customFormat="1" ht="15.75" customHeight="1">
      <c r="E1593" s="39"/>
    </row>
    <row r="1594" spans="5:5" s="37" customFormat="1" ht="15.75" customHeight="1">
      <c r="E1594" s="39"/>
    </row>
    <row r="1595" spans="5:5" s="37" customFormat="1" ht="15.75" customHeight="1">
      <c r="E1595" s="39"/>
    </row>
    <row r="1596" spans="5:5" s="37" customFormat="1" ht="15.75" customHeight="1">
      <c r="E1596" s="39"/>
    </row>
    <row r="1597" spans="5:5" s="37" customFormat="1" ht="15.75" customHeight="1">
      <c r="E1597" s="39"/>
    </row>
    <row r="1598" spans="5:5" s="37" customFormat="1" ht="15.75" customHeight="1">
      <c r="E1598" s="39"/>
    </row>
    <row r="1599" spans="5:5" s="37" customFormat="1" ht="15.75" customHeight="1">
      <c r="E1599" s="39"/>
    </row>
    <row r="1600" spans="5:5" s="37" customFormat="1" ht="15.75" customHeight="1">
      <c r="E1600" s="39"/>
    </row>
    <row r="1601" spans="5:5" s="37" customFormat="1" ht="15.75" customHeight="1">
      <c r="E1601" s="39"/>
    </row>
    <row r="1602" spans="5:5" s="37" customFormat="1" ht="15.75" customHeight="1">
      <c r="E1602" s="39"/>
    </row>
    <row r="1603" spans="5:5" s="37" customFormat="1" ht="15.75" customHeight="1">
      <c r="E1603" s="39"/>
    </row>
    <row r="1604" spans="5:5" s="37" customFormat="1" ht="15.75" customHeight="1">
      <c r="E1604" s="39"/>
    </row>
    <row r="1605" spans="5:5" s="37" customFormat="1" ht="15.75" customHeight="1">
      <c r="E1605" s="39"/>
    </row>
    <row r="1606" spans="5:5" s="37" customFormat="1" ht="15.75" customHeight="1">
      <c r="E1606" s="39"/>
    </row>
    <row r="1607" spans="5:5" s="37" customFormat="1" ht="15.75" customHeight="1">
      <c r="E1607" s="39"/>
    </row>
    <row r="1608" spans="5:5" s="37" customFormat="1" ht="15.75" customHeight="1">
      <c r="E1608" s="39"/>
    </row>
    <row r="1609" spans="5:5" s="37" customFormat="1" ht="15.75" customHeight="1">
      <c r="E1609" s="39"/>
    </row>
    <row r="1610" spans="5:5" s="37" customFormat="1" ht="15.75" customHeight="1">
      <c r="E1610" s="39"/>
    </row>
    <row r="1611" spans="5:5" s="37" customFormat="1" ht="15.75" customHeight="1">
      <c r="E1611" s="39"/>
    </row>
    <row r="1612" spans="5:5" s="37" customFormat="1" ht="15.75" customHeight="1">
      <c r="E1612" s="39"/>
    </row>
    <row r="1613" spans="5:5" s="37" customFormat="1" ht="15.75" customHeight="1">
      <c r="E1613" s="39"/>
    </row>
    <row r="1614" spans="5:5" s="37" customFormat="1" ht="15.75" customHeight="1">
      <c r="E1614" s="39"/>
    </row>
    <row r="1615" spans="5:5" s="37" customFormat="1" ht="15.75" customHeight="1">
      <c r="E1615" s="39"/>
    </row>
    <row r="1616" spans="5:5" s="37" customFormat="1" ht="15.75" customHeight="1">
      <c r="E1616" s="39"/>
    </row>
    <row r="1617" spans="5:5" s="37" customFormat="1" ht="15.75" customHeight="1">
      <c r="E1617" s="39"/>
    </row>
    <row r="1618" spans="5:5" s="37" customFormat="1" ht="15.75" customHeight="1">
      <c r="E1618" s="39"/>
    </row>
    <row r="1619" spans="5:5" s="37" customFormat="1" ht="15.75" customHeight="1">
      <c r="E1619" s="39"/>
    </row>
    <row r="1620" spans="5:5" s="37" customFormat="1" ht="15.75" customHeight="1">
      <c r="E1620" s="39"/>
    </row>
    <row r="1621" spans="5:5" s="37" customFormat="1" ht="15.75" customHeight="1">
      <c r="E1621" s="39"/>
    </row>
    <row r="1622" spans="5:5" s="37" customFormat="1" ht="15.75" customHeight="1">
      <c r="E1622" s="39"/>
    </row>
    <row r="1623" spans="5:5" s="37" customFormat="1" ht="15.75" customHeight="1">
      <c r="E1623" s="39"/>
    </row>
    <row r="1624" spans="5:5" s="37" customFormat="1" ht="15.75" customHeight="1">
      <c r="E1624" s="39"/>
    </row>
    <row r="1625" spans="5:5" s="37" customFormat="1" ht="15.75" customHeight="1">
      <c r="E1625" s="39"/>
    </row>
    <row r="1626" spans="5:5" s="37" customFormat="1" ht="15.75" customHeight="1">
      <c r="E1626" s="39"/>
    </row>
    <row r="1627" spans="5:5" s="37" customFormat="1" ht="15.75" customHeight="1">
      <c r="E1627" s="39"/>
    </row>
    <row r="1628" spans="5:5" s="37" customFormat="1" ht="15.75" customHeight="1">
      <c r="E1628" s="39"/>
    </row>
    <row r="1629" spans="5:5" s="37" customFormat="1" ht="15.75" customHeight="1">
      <c r="E1629" s="39"/>
    </row>
    <row r="1630" spans="5:5" s="37" customFormat="1" ht="15.75" customHeight="1">
      <c r="E1630" s="39"/>
    </row>
    <row r="1631" spans="5:5" s="37" customFormat="1" ht="15.75" customHeight="1">
      <c r="E1631" s="39"/>
    </row>
    <row r="1632" spans="5:5" s="37" customFormat="1" ht="15.75" customHeight="1">
      <c r="E1632" s="39"/>
    </row>
    <row r="1633" spans="5:5" s="37" customFormat="1" ht="15.75" customHeight="1">
      <c r="E1633" s="39"/>
    </row>
    <row r="1634" spans="5:5" s="37" customFormat="1" ht="15.75" customHeight="1">
      <c r="E1634" s="39"/>
    </row>
    <row r="1635" spans="5:5" s="37" customFormat="1" ht="15.75" customHeight="1">
      <c r="E1635" s="39"/>
    </row>
    <row r="1636" spans="5:5" s="37" customFormat="1" ht="15.75" customHeight="1">
      <c r="E1636" s="39"/>
    </row>
    <row r="1637" spans="5:5" s="37" customFormat="1" ht="15.75" customHeight="1">
      <c r="E1637" s="39"/>
    </row>
    <row r="1638" spans="5:5" s="37" customFormat="1" ht="15.75" customHeight="1">
      <c r="E1638" s="39"/>
    </row>
    <row r="1639" spans="5:5" s="37" customFormat="1" ht="15.75" customHeight="1">
      <c r="E1639" s="39"/>
    </row>
    <row r="1640" spans="5:5" s="37" customFormat="1" ht="15.75" customHeight="1">
      <c r="E1640" s="39"/>
    </row>
    <row r="1641" spans="5:5" s="37" customFormat="1" ht="15.75" customHeight="1">
      <c r="E1641" s="39"/>
    </row>
    <row r="1642" spans="5:5" s="37" customFormat="1" ht="15.75" customHeight="1">
      <c r="E1642" s="39"/>
    </row>
    <row r="1643" spans="5:5" s="37" customFormat="1" ht="15.75" customHeight="1">
      <c r="E1643" s="39"/>
    </row>
    <row r="1644" spans="5:5" s="37" customFormat="1" ht="15.75" customHeight="1">
      <c r="E1644" s="39"/>
    </row>
    <row r="1645" spans="5:5" s="37" customFormat="1" ht="15.75" customHeight="1">
      <c r="E1645" s="39"/>
    </row>
    <row r="1646" spans="5:5" s="37" customFormat="1" ht="15.75" customHeight="1">
      <c r="E1646" s="39"/>
    </row>
    <row r="1647" spans="5:5" s="37" customFormat="1" ht="15.75" customHeight="1">
      <c r="E1647" s="39"/>
    </row>
    <row r="1648" spans="5:5" s="37" customFormat="1" ht="15.75" customHeight="1">
      <c r="E1648" s="39"/>
    </row>
    <row r="1649" spans="5:5" s="37" customFormat="1" ht="15.75" customHeight="1">
      <c r="E1649" s="39"/>
    </row>
    <row r="1650" spans="5:5" s="37" customFormat="1" ht="15.75" customHeight="1">
      <c r="E1650" s="39"/>
    </row>
    <row r="1651" spans="5:5" s="37" customFormat="1" ht="15.75" customHeight="1">
      <c r="E1651" s="39"/>
    </row>
    <row r="1652" spans="5:5" s="37" customFormat="1" ht="15.75" customHeight="1">
      <c r="E1652" s="39"/>
    </row>
    <row r="1653" spans="5:5" s="37" customFormat="1" ht="15.75" customHeight="1">
      <c r="E1653" s="39"/>
    </row>
    <row r="1654" spans="5:5" s="37" customFormat="1" ht="15.75" customHeight="1">
      <c r="E1654" s="39"/>
    </row>
    <row r="1655" spans="5:5" s="37" customFormat="1" ht="15.75" customHeight="1">
      <c r="E1655" s="39"/>
    </row>
    <row r="1656" spans="5:5" s="37" customFormat="1" ht="15.75" customHeight="1">
      <c r="E1656" s="39"/>
    </row>
    <row r="1657" spans="5:5" s="37" customFormat="1" ht="15.75" customHeight="1">
      <c r="E1657" s="39"/>
    </row>
    <row r="1658" spans="5:5" s="37" customFormat="1" ht="15.75" customHeight="1">
      <c r="E1658" s="39"/>
    </row>
    <row r="1659" spans="5:5" s="37" customFormat="1" ht="15.75" customHeight="1">
      <c r="E1659" s="39"/>
    </row>
    <row r="1660" spans="5:5" s="37" customFormat="1" ht="15.75" customHeight="1">
      <c r="E1660" s="39"/>
    </row>
    <row r="1661" spans="5:5" s="37" customFormat="1" ht="15.75" customHeight="1">
      <c r="E1661" s="39"/>
    </row>
    <row r="1662" spans="5:5" s="37" customFormat="1" ht="15.75" customHeight="1">
      <c r="E1662" s="39"/>
    </row>
    <row r="1663" spans="5:5" s="37" customFormat="1" ht="15.75" customHeight="1">
      <c r="E1663" s="39"/>
    </row>
    <row r="1664" spans="5:5" s="37" customFormat="1" ht="15.75" customHeight="1">
      <c r="E1664" s="39"/>
    </row>
    <row r="1665" spans="5:5" s="37" customFormat="1" ht="15.75" customHeight="1">
      <c r="E1665" s="39"/>
    </row>
    <row r="1666" spans="5:5" s="37" customFormat="1" ht="15.75" customHeight="1">
      <c r="E1666" s="39"/>
    </row>
    <row r="1667" spans="5:5" s="37" customFormat="1" ht="15.75" customHeight="1">
      <c r="E1667" s="39"/>
    </row>
    <row r="1668" spans="5:5" s="37" customFormat="1" ht="15.75" customHeight="1">
      <c r="E1668" s="39"/>
    </row>
    <row r="1669" spans="5:5" s="37" customFormat="1" ht="15.75" customHeight="1">
      <c r="E1669" s="39"/>
    </row>
    <row r="1670" spans="5:5" s="37" customFormat="1" ht="15.75" customHeight="1">
      <c r="E1670" s="39"/>
    </row>
    <row r="1671" spans="5:5" s="37" customFormat="1" ht="15.75" customHeight="1">
      <c r="E1671" s="39"/>
    </row>
    <row r="1672" spans="5:5" s="37" customFormat="1" ht="15.75" customHeight="1">
      <c r="E1672" s="39"/>
    </row>
    <row r="1673" spans="5:5" s="37" customFormat="1" ht="15.75" customHeight="1">
      <c r="E1673" s="39"/>
    </row>
    <row r="1674" spans="5:5" s="37" customFormat="1" ht="15.75" customHeight="1">
      <c r="E1674" s="39"/>
    </row>
    <row r="1675" spans="5:5" s="37" customFormat="1" ht="15.75" customHeight="1">
      <c r="E1675" s="39"/>
    </row>
    <row r="1676" spans="5:5" s="37" customFormat="1" ht="15.75" customHeight="1">
      <c r="E1676" s="39"/>
    </row>
    <row r="1677" spans="5:5" s="37" customFormat="1" ht="15.75" customHeight="1">
      <c r="E1677" s="39"/>
    </row>
    <row r="1678" spans="5:5" s="37" customFormat="1" ht="15.75" customHeight="1">
      <c r="E1678" s="39"/>
    </row>
    <row r="1679" spans="5:5" s="37" customFormat="1" ht="15.75" customHeight="1">
      <c r="E1679" s="39"/>
    </row>
    <row r="1680" spans="5:5" s="37" customFormat="1" ht="15.75" customHeight="1">
      <c r="E1680" s="39"/>
    </row>
    <row r="1681" spans="5:5" s="37" customFormat="1" ht="15.75" customHeight="1">
      <c r="E1681" s="39"/>
    </row>
    <row r="1682" spans="5:5" s="37" customFormat="1" ht="15.75" customHeight="1">
      <c r="E1682" s="39"/>
    </row>
    <row r="1683" spans="5:5" s="37" customFormat="1" ht="15.75" customHeight="1">
      <c r="E1683" s="39"/>
    </row>
    <row r="1684" spans="5:5" s="37" customFormat="1" ht="15.75" customHeight="1">
      <c r="E1684" s="39"/>
    </row>
    <row r="1685" spans="5:5" s="37" customFormat="1" ht="15.75" customHeight="1">
      <c r="E1685" s="39"/>
    </row>
    <row r="1686" spans="5:5" s="37" customFormat="1" ht="15.75" customHeight="1">
      <c r="E1686" s="39"/>
    </row>
    <row r="1687" spans="5:5" s="37" customFormat="1" ht="15.75" customHeight="1">
      <c r="E1687" s="39"/>
    </row>
    <row r="1688" spans="5:5" s="37" customFormat="1" ht="15.75" customHeight="1">
      <c r="E1688" s="39"/>
    </row>
    <row r="1689" spans="5:5" s="37" customFormat="1" ht="15.75" customHeight="1">
      <c r="E1689" s="39"/>
    </row>
    <row r="1690" spans="5:5" s="37" customFormat="1" ht="15.75" customHeight="1">
      <c r="E1690" s="39"/>
    </row>
    <row r="1691" spans="5:5" s="37" customFormat="1" ht="15.75" customHeight="1">
      <c r="E1691" s="39"/>
    </row>
    <row r="1692" spans="5:5" s="37" customFormat="1" ht="15.75" customHeight="1">
      <c r="E1692" s="39"/>
    </row>
    <row r="1693" spans="5:5" s="37" customFormat="1" ht="15.75" customHeight="1">
      <c r="E1693" s="39"/>
    </row>
    <row r="1694" spans="5:5" s="37" customFormat="1" ht="15.75" customHeight="1">
      <c r="E1694" s="39"/>
    </row>
    <row r="1695" spans="5:5" s="37" customFormat="1" ht="15.75" customHeight="1">
      <c r="E1695" s="39"/>
    </row>
    <row r="1696" spans="5:5" s="37" customFormat="1" ht="15.75" customHeight="1">
      <c r="E1696" s="39"/>
    </row>
    <row r="1697" spans="5:5" s="37" customFormat="1" ht="15.75" customHeight="1">
      <c r="E1697" s="39"/>
    </row>
    <row r="1698" spans="5:5" s="37" customFormat="1" ht="15.75" customHeight="1">
      <c r="E1698" s="39"/>
    </row>
    <row r="1699" spans="5:5" s="37" customFormat="1" ht="15.75" customHeight="1">
      <c r="E1699" s="39"/>
    </row>
    <row r="1700" spans="5:5" s="37" customFormat="1" ht="15.75" customHeight="1">
      <c r="E1700" s="39"/>
    </row>
    <row r="1701" spans="5:5" s="37" customFormat="1" ht="15.75" customHeight="1">
      <c r="E1701" s="39"/>
    </row>
    <row r="1702" spans="5:5" s="37" customFormat="1" ht="15.75" customHeight="1">
      <c r="E1702" s="39"/>
    </row>
    <row r="1703" spans="5:5" s="37" customFormat="1" ht="15.75" customHeight="1">
      <c r="E1703" s="39"/>
    </row>
    <row r="1704" spans="5:5" s="37" customFormat="1" ht="15.75" customHeight="1">
      <c r="E1704" s="39"/>
    </row>
    <row r="1705" spans="5:5" s="37" customFormat="1" ht="15.75" customHeight="1">
      <c r="E1705" s="39"/>
    </row>
    <row r="1706" spans="5:5" s="37" customFormat="1" ht="15.75" customHeight="1">
      <c r="E1706" s="39"/>
    </row>
    <row r="1707" spans="5:5" s="37" customFormat="1" ht="15.75" customHeight="1">
      <c r="E1707" s="39"/>
    </row>
    <row r="1708" spans="5:5" s="37" customFormat="1" ht="15.75" customHeight="1">
      <c r="E1708" s="39"/>
    </row>
    <row r="1709" spans="5:5" s="37" customFormat="1" ht="15.75" customHeight="1">
      <c r="E1709" s="39"/>
    </row>
    <row r="1710" spans="5:5" s="37" customFormat="1" ht="15.75" customHeight="1">
      <c r="E1710" s="39"/>
    </row>
    <row r="1711" spans="5:5" s="37" customFormat="1" ht="15.75" customHeight="1">
      <c r="E1711" s="39"/>
    </row>
    <row r="1712" spans="5:5" s="37" customFormat="1" ht="15.75" customHeight="1">
      <c r="E1712" s="39"/>
    </row>
    <row r="1713" spans="5:5" s="37" customFormat="1" ht="15.75" customHeight="1">
      <c r="E1713" s="39"/>
    </row>
    <row r="1714" spans="5:5" s="37" customFormat="1" ht="15.75" customHeight="1">
      <c r="E1714" s="39"/>
    </row>
    <row r="1715" spans="5:5" s="37" customFormat="1" ht="15.75" customHeight="1">
      <c r="E1715" s="39"/>
    </row>
    <row r="1716" spans="5:5" s="37" customFormat="1" ht="15.75" customHeight="1">
      <c r="E1716" s="39"/>
    </row>
    <row r="1717" spans="5:5" s="37" customFormat="1" ht="15.75" customHeight="1">
      <c r="E1717" s="39"/>
    </row>
    <row r="1718" spans="5:5" s="37" customFormat="1" ht="15.75" customHeight="1">
      <c r="E1718" s="39"/>
    </row>
    <row r="1719" spans="5:5" s="37" customFormat="1" ht="15.75" customHeight="1">
      <c r="E1719" s="39"/>
    </row>
    <row r="1720" spans="5:5" s="37" customFormat="1" ht="15.75" customHeight="1">
      <c r="E1720" s="39"/>
    </row>
    <row r="1721" spans="5:5" s="37" customFormat="1" ht="15.75" customHeight="1">
      <c r="E1721" s="39"/>
    </row>
    <row r="1722" spans="5:5" s="37" customFormat="1" ht="15.75" customHeight="1">
      <c r="E1722" s="39"/>
    </row>
    <row r="1723" spans="5:5" s="37" customFormat="1" ht="15.75" customHeight="1">
      <c r="E1723" s="39"/>
    </row>
    <row r="1724" spans="5:5" s="37" customFormat="1" ht="15.75" customHeight="1">
      <c r="E1724" s="39"/>
    </row>
    <row r="1725" spans="5:5" s="37" customFormat="1" ht="15.75" customHeight="1">
      <c r="E1725" s="39"/>
    </row>
    <row r="1726" spans="5:5" s="37" customFormat="1" ht="15.75" customHeight="1">
      <c r="E1726" s="39"/>
    </row>
    <row r="1727" spans="5:5" s="37" customFormat="1" ht="15.75" customHeight="1">
      <c r="E1727" s="39"/>
    </row>
    <row r="1728" spans="5:5" s="37" customFormat="1" ht="15.75" customHeight="1">
      <c r="E1728" s="39"/>
    </row>
    <row r="1729" spans="5:5" s="37" customFormat="1" ht="15.75" customHeight="1">
      <c r="E1729" s="39"/>
    </row>
    <row r="1730" spans="5:5" s="37" customFormat="1" ht="15.75" customHeight="1">
      <c r="E1730" s="39"/>
    </row>
    <row r="1731" spans="5:5" s="37" customFormat="1" ht="15.75" customHeight="1">
      <c r="E1731" s="39"/>
    </row>
    <row r="1732" spans="5:5" s="37" customFormat="1" ht="15.75" customHeight="1">
      <c r="E1732" s="39"/>
    </row>
    <row r="1733" spans="5:5" s="37" customFormat="1" ht="15.75" customHeight="1">
      <c r="E1733" s="39"/>
    </row>
    <row r="1734" spans="5:5" s="37" customFormat="1" ht="15.75" customHeight="1">
      <c r="E1734" s="39"/>
    </row>
    <row r="1735" spans="5:5" s="37" customFormat="1" ht="15.75" customHeight="1">
      <c r="E1735" s="39"/>
    </row>
    <row r="1736" spans="5:5" s="37" customFormat="1" ht="15.75" customHeight="1">
      <c r="E1736" s="39"/>
    </row>
    <row r="1737" spans="5:5" s="37" customFormat="1" ht="15.75" customHeight="1">
      <c r="E1737" s="39"/>
    </row>
    <row r="1738" spans="5:5" s="37" customFormat="1" ht="15.75" customHeight="1">
      <c r="E1738" s="39"/>
    </row>
    <row r="1739" spans="5:5" s="37" customFormat="1" ht="15.75" customHeight="1">
      <c r="E1739" s="39"/>
    </row>
    <row r="1740" spans="5:5" s="37" customFormat="1" ht="15.75" customHeight="1">
      <c r="E1740" s="39"/>
    </row>
    <row r="1741" spans="5:5" s="37" customFormat="1" ht="15.75" customHeight="1">
      <c r="E1741" s="39"/>
    </row>
    <row r="1742" spans="5:5" s="37" customFormat="1" ht="15.75" customHeight="1">
      <c r="E1742" s="39"/>
    </row>
    <row r="1743" spans="5:5" s="37" customFormat="1" ht="15.75" customHeight="1">
      <c r="E1743" s="39"/>
    </row>
    <row r="1744" spans="5:5" s="37" customFormat="1" ht="15.75" customHeight="1">
      <c r="E1744" s="39"/>
    </row>
    <row r="1745" spans="5:5" s="37" customFormat="1" ht="15.75" customHeight="1">
      <c r="E1745" s="39"/>
    </row>
    <row r="1746" spans="5:5" s="37" customFormat="1" ht="15.75" customHeight="1">
      <c r="E1746" s="39"/>
    </row>
    <row r="1747" spans="5:5" s="37" customFormat="1" ht="15.75" customHeight="1">
      <c r="E1747" s="39"/>
    </row>
    <row r="1748" spans="5:5" s="37" customFormat="1" ht="15.75" customHeight="1">
      <c r="E1748" s="39"/>
    </row>
    <row r="1749" spans="5:5" s="37" customFormat="1" ht="15.75" customHeight="1">
      <c r="E1749" s="39"/>
    </row>
    <row r="1750" spans="5:5" s="37" customFormat="1" ht="15.75" customHeight="1">
      <c r="E1750" s="39"/>
    </row>
    <row r="1751" spans="5:5" s="37" customFormat="1" ht="15.75" customHeight="1">
      <c r="E1751" s="39"/>
    </row>
    <row r="1752" spans="5:5" s="37" customFormat="1" ht="15.75" customHeight="1">
      <c r="E1752" s="39"/>
    </row>
    <row r="1753" spans="5:5" s="37" customFormat="1" ht="15.75" customHeight="1">
      <c r="E1753" s="39"/>
    </row>
    <row r="1754" spans="5:5" s="37" customFormat="1" ht="15.75" customHeight="1">
      <c r="E1754" s="39"/>
    </row>
    <row r="1755" spans="5:5" s="37" customFormat="1" ht="15.75" customHeight="1">
      <c r="E1755" s="39"/>
    </row>
    <row r="1756" spans="5:5" s="37" customFormat="1" ht="15.75" customHeight="1">
      <c r="E1756" s="39"/>
    </row>
    <row r="1757" spans="5:5" s="37" customFormat="1" ht="15.75" customHeight="1">
      <c r="E1757" s="39"/>
    </row>
    <row r="1758" spans="5:5" s="37" customFormat="1" ht="15.75" customHeight="1">
      <c r="E1758" s="39"/>
    </row>
    <row r="1759" spans="5:5" s="37" customFormat="1" ht="15.75" customHeight="1">
      <c r="E1759" s="39"/>
    </row>
    <row r="1760" spans="5:5" s="37" customFormat="1" ht="15.75" customHeight="1">
      <c r="E1760" s="39"/>
    </row>
    <row r="1761" spans="5:5" s="37" customFormat="1" ht="15.75" customHeight="1">
      <c r="E1761" s="39"/>
    </row>
    <row r="1762" spans="5:5" s="37" customFormat="1" ht="15.75" customHeight="1">
      <c r="E1762" s="39"/>
    </row>
    <row r="1763" spans="5:5" s="37" customFormat="1" ht="15.75" customHeight="1">
      <c r="E1763" s="39"/>
    </row>
    <row r="1764" spans="5:5" s="37" customFormat="1" ht="15.75" customHeight="1">
      <c r="E1764" s="39"/>
    </row>
    <row r="1765" spans="5:5" s="37" customFormat="1" ht="15.75" customHeight="1">
      <c r="E1765" s="39"/>
    </row>
    <row r="1766" spans="5:5" s="37" customFormat="1" ht="15.75" customHeight="1">
      <c r="E1766" s="39"/>
    </row>
    <row r="1767" spans="5:5" s="37" customFormat="1" ht="15.75" customHeight="1">
      <c r="E1767" s="39"/>
    </row>
    <row r="1768" spans="5:5" s="37" customFormat="1" ht="15.75" customHeight="1">
      <c r="E1768" s="39"/>
    </row>
    <row r="1769" spans="5:5" s="37" customFormat="1" ht="15.75" customHeight="1">
      <c r="E1769" s="39"/>
    </row>
    <row r="1770" spans="5:5" s="37" customFormat="1" ht="15.75" customHeight="1">
      <c r="E1770" s="39"/>
    </row>
    <row r="1771" spans="5:5" s="37" customFormat="1" ht="15.75" customHeight="1">
      <c r="E1771" s="39"/>
    </row>
    <row r="1772" spans="5:5" s="37" customFormat="1" ht="15.75" customHeight="1">
      <c r="E1772" s="39"/>
    </row>
    <row r="1773" spans="5:5" s="37" customFormat="1" ht="15.75" customHeight="1">
      <c r="E1773" s="39"/>
    </row>
    <row r="1774" spans="5:5" s="37" customFormat="1" ht="15.75" customHeight="1">
      <c r="E1774" s="39"/>
    </row>
    <row r="1775" spans="5:5" s="37" customFormat="1" ht="15.75" customHeight="1">
      <c r="E1775" s="39"/>
    </row>
    <row r="1776" spans="5:5" s="37" customFormat="1" ht="15.75" customHeight="1">
      <c r="E1776" s="39"/>
    </row>
    <row r="1777" spans="5:5" s="37" customFormat="1" ht="15.75" customHeight="1">
      <c r="E1777" s="39"/>
    </row>
    <row r="1778" spans="5:5" s="37" customFormat="1" ht="15.75" customHeight="1">
      <c r="E1778" s="39"/>
    </row>
    <row r="1779" spans="5:5" s="37" customFormat="1" ht="15.75" customHeight="1">
      <c r="E1779" s="39"/>
    </row>
    <row r="1780" spans="5:5" s="37" customFormat="1" ht="15.75" customHeight="1">
      <c r="E1780" s="39"/>
    </row>
    <row r="1781" spans="5:5" s="37" customFormat="1" ht="15.75" customHeight="1">
      <c r="E1781" s="39"/>
    </row>
    <row r="1782" spans="5:5" s="37" customFormat="1" ht="15.75" customHeight="1">
      <c r="E1782" s="39"/>
    </row>
    <row r="1783" spans="5:5" s="37" customFormat="1" ht="15.75" customHeight="1">
      <c r="E1783" s="39"/>
    </row>
    <row r="1784" spans="5:5" s="37" customFormat="1" ht="15.75" customHeight="1">
      <c r="E1784" s="39"/>
    </row>
    <row r="1785" spans="5:5" s="37" customFormat="1" ht="15.75" customHeight="1">
      <c r="E1785" s="39"/>
    </row>
    <row r="1786" spans="5:5" s="37" customFormat="1" ht="15.75" customHeight="1">
      <c r="E1786" s="39"/>
    </row>
    <row r="1787" spans="5:5" s="37" customFormat="1" ht="15.75" customHeight="1">
      <c r="E1787" s="39"/>
    </row>
    <row r="1788" spans="5:5" s="37" customFormat="1" ht="15.75" customHeight="1">
      <c r="E1788" s="39"/>
    </row>
    <row r="1789" spans="5:5" s="37" customFormat="1" ht="15.75" customHeight="1">
      <c r="E1789" s="39"/>
    </row>
    <row r="1790" spans="5:5" s="37" customFormat="1" ht="15.75" customHeight="1">
      <c r="E1790" s="39"/>
    </row>
    <row r="1791" spans="5:5" s="37" customFormat="1" ht="15.75" customHeight="1">
      <c r="E1791" s="39"/>
    </row>
    <row r="1792" spans="5:5" s="37" customFormat="1" ht="15.75" customHeight="1">
      <c r="E1792" s="39"/>
    </row>
    <row r="1793" spans="5:5" s="37" customFormat="1" ht="15.75" customHeight="1">
      <c r="E1793" s="39"/>
    </row>
    <row r="1794" spans="5:5" s="37" customFormat="1" ht="15.75" customHeight="1">
      <c r="E1794" s="39"/>
    </row>
    <row r="1795" spans="5:5" s="37" customFormat="1" ht="15.75" customHeight="1">
      <c r="E1795" s="39"/>
    </row>
    <row r="1796" spans="5:5" s="37" customFormat="1" ht="15.75" customHeight="1">
      <c r="E1796" s="39"/>
    </row>
    <row r="1797" spans="5:5" s="37" customFormat="1" ht="15.75" customHeight="1">
      <c r="E1797" s="39"/>
    </row>
    <row r="1798" spans="5:5" s="37" customFormat="1" ht="15.75" customHeight="1">
      <c r="E1798" s="39"/>
    </row>
    <row r="1799" spans="5:5" s="37" customFormat="1" ht="15.75" customHeight="1">
      <c r="E1799" s="39"/>
    </row>
    <row r="1800" spans="5:5" s="37" customFormat="1" ht="15.75" customHeight="1">
      <c r="E1800" s="39"/>
    </row>
    <row r="1801" spans="5:5" s="37" customFormat="1" ht="15.75" customHeight="1">
      <c r="E1801" s="39"/>
    </row>
    <row r="1802" spans="5:5" s="37" customFormat="1" ht="15.75" customHeight="1">
      <c r="E1802" s="39"/>
    </row>
    <row r="1803" spans="5:5" s="37" customFormat="1" ht="15.75" customHeight="1">
      <c r="E1803" s="39"/>
    </row>
    <row r="1804" spans="5:5" s="37" customFormat="1" ht="15.75" customHeight="1">
      <c r="E1804" s="39"/>
    </row>
    <row r="1805" spans="5:5" s="37" customFormat="1" ht="15.75" customHeight="1">
      <c r="E1805" s="39"/>
    </row>
    <row r="1806" spans="5:5" s="37" customFormat="1" ht="15.75" customHeight="1">
      <c r="E1806" s="39"/>
    </row>
    <row r="1807" spans="5:5" s="37" customFormat="1" ht="15.75" customHeight="1">
      <c r="E1807" s="39"/>
    </row>
    <row r="1808" spans="5:5" s="37" customFormat="1" ht="15.75" customHeight="1">
      <c r="E1808" s="39"/>
    </row>
    <row r="1809" spans="5:5" s="37" customFormat="1" ht="15.75" customHeight="1">
      <c r="E1809" s="39"/>
    </row>
    <row r="1810" spans="5:5" s="37" customFormat="1" ht="15.75" customHeight="1">
      <c r="E1810" s="39"/>
    </row>
    <row r="1811" spans="5:5" s="37" customFormat="1" ht="15.75" customHeight="1">
      <c r="E1811" s="39"/>
    </row>
    <row r="1812" spans="5:5" s="37" customFormat="1" ht="15.75" customHeight="1">
      <c r="E1812" s="39"/>
    </row>
    <row r="1813" spans="5:5" s="37" customFormat="1" ht="15.75" customHeight="1">
      <c r="E1813" s="39"/>
    </row>
    <row r="1814" spans="5:5" s="37" customFormat="1" ht="15.75" customHeight="1">
      <c r="E1814" s="39"/>
    </row>
    <row r="1815" spans="5:5" s="37" customFormat="1" ht="15.75" customHeight="1">
      <c r="E1815" s="39"/>
    </row>
    <row r="1816" spans="5:5" s="37" customFormat="1" ht="15.75" customHeight="1">
      <c r="E1816" s="39"/>
    </row>
    <row r="1817" spans="5:5" s="37" customFormat="1" ht="15.75" customHeight="1">
      <c r="E1817" s="39"/>
    </row>
    <row r="1818" spans="5:5" s="37" customFormat="1" ht="15.75" customHeight="1">
      <c r="E1818" s="39"/>
    </row>
    <row r="1819" spans="5:5" s="37" customFormat="1" ht="15.75" customHeight="1">
      <c r="E1819" s="39"/>
    </row>
    <row r="1820" spans="5:5" s="37" customFormat="1" ht="15.75" customHeight="1">
      <c r="E1820" s="39"/>
    </row>
    <row r="1821" spans="5:5" s="37" customFormat="1" ht="15.75" customHeight="1">
      <c r="E1821" s="39"/>
    </row>
    <row r="1822" spans="5:5" s="37" customFormat="1" ht="15.75" customHeight="1">
      <c r="E1822" s="39"/>
    </row>
    <row r="1823" spans="5:5" s="37" customFormat="1" ht="15.75" customHeight="1">
      <c r="E1823" s="39"/>
    </row>
    <row r="1824" spans="5:5" s="37" customFormat="1" ht="15.75" customHeight="1">
      <c r="E1824" s="39"/>
    </row>
    <row r="1825" spans="5:5" s="37" customFormat="1" ht="15.75" customHeight="1">
      <c r="E1825" s="39"/>
    </row>
    <row r="1826" spans="5:5" s="37" customFormat="1" ht="15.75" customHeight="1">
      <c r="E1826" s="39"/>
    </row>
    <row r="1827" spans="5:5" s="37" customFormat="1" ht="15.75" customHeight="1">
      <c r="E1827" s="39"/>
    </row>
    <row r="1828" spans="5:5" s="37" customFormat="1" ht="15.75" customHeight="1">
      <c r="E1828" s="39"/>
    </row>
    <row r="1829" spans="5:5" s="37" customFormat="1" ht="15.75" customHeight="1">
      <c r="E1829" s="39"/>
    </row>
    <row r="1830" spans="5:5" s="37" customFormat="1" ht="15.75" customHeight="1">
      <c r="E1830" s="39"/>
    </row>
    <row r="1831" spans="5:5" s="37" customFormat="1" ht="15.75" customHeight="1">
      <c r="E1831" s="39"/>
    </row>
    <row r="1832" spans="5:5" s="37" customFormat="1" ht="15.75" customHeight="1">
      <c r="E1832" s="39"/>
    </row>
    <row r="1833" spans="5:5" s="37" customFormat="1" ht="15.75" customHeight="1">
      <c r="E1833" s="39"/>
    </row>
    <row r="1834" spans="5:5" s="37" customFormat="1" ht="15.75" customHeight="1">
      <c r="E1834" s="39"/>
    </row>
    <row r="1835" spans="5:5" s="37" customFormat="1" ht="15.75" customHeight="1">
      <c r="E1835" s="39"/>
    </row>
    <row r="1836" spans="5:5" s="37" customFormat="1" ht="15.75" customHeight="1">
      <c r="E1836" s="39"/>
    </row>
    <row r="1837" spans="5:5" s="37" customFormat="1" ht="15.75" customHeight="1">
      <c r="E1837" s="39"/>
    </row>
    <row r="1838" spans="5:5" s="37" customFormat="1" ht="15.75" customHeight="1">
      <c r="E1838" s="39"/>
    </row>
    <row r="1839" spans="5:5" s="37" customFormat="1" ht="15.75" customHeight="1">
      <c r="E1839" s="39"/>
    </row>
    <row r="1840" spans="5:5" s="37" customFormat="1" ht="15.75" customHeight="1">
      <c r="E1840" s="39"/>
    </row>
    <row r="1841" spans="5:5" s="37" customFormat="1" ht="15.75" customHeight="1">
      <c r="E1841" s="39"/>
    </row>
    <row r="1842" spans="5:5" s="37" customFormat="1" ht="15.75" customHeight="1">
      <c r="E1842" s="39"/>
    </row>
    <row r="1843" spans="5:5" s="37" customFormat="1" ht="15.75" customHeight="1">
      <c r="E1843" s="39"/>
    </row>
    <row r="1844" spans="5:5" s="37" customFormat="1" ht="15.75" customHeight="1">
      <c r="E1844" s="39"/>
    </row>
    <row r="1845" spans="5:5" s="37" customFormat="1" ht="15.75" customHeight="1">
      <c r="E1845" s="39"/>
    </row>
    <row r="1846" spans="5:5" s="37" customFormat="1" ht="15.75" customHeight="1">
      <c r="E1846" s="39"/>
    </row>
    <row r="1847" spans="5:5" s="37" customFormat="1" ht="15.75" customHeight="1">
      <c r="E1847" s="39"/>
    </row>
    <row r="1848" spans="5:5" s="37" customFormat="1" ht="15.75" customHeight="1">
      <c r="E1848" s="39"/>
    </row>
    <row r="1849" spans="5:5" s="37" customFormat="1" ht="15.75" customHeight="1">
      <c r="E1849" s="39"/>
    </row>
    <row r="1850" spans="5:5" s="37" customFormat="1" ht="15.75" customHeight="1">
      <c r="E1850" s="39"/>
    </row>
    <row r="1851" spans="5:5" s="37" customFormat="1" ht="15.75" customHeight="1">
      <c r="E1851" s="39"/>
    </row>
    <row r="1852" spans="5:5" s="37" customFormat="1" ht="15.75" customHeight="1">
      <c r="E1852" s="39"/>
    </row>
    <row r="1853" spans="5:5" s="37" customFormat="1" ht="15.75" customHeight="1">
      <c r="E1853" s="39"/>
    </row>
    <row r="1854" spans="5:5" s="37" customFormat="1" ht="15.75" customHeight="1">
      <c r="E1854" s="39"/>
    </row>
    <row r="1855" spans="5:5" s="37" customFormat="1" ht="15.75" customHeight="1">
      <c r="E1855" s="39"/>
    </row>
    <row r="1856" spans="5:5" s="37" customFormat="1" ht="15.75" customHeight="1">
      <c r="E1856" s="39"/>
    </row>
    <row r="1857" spans="5:5" s="37" customFormat="1" ht="15.75" customHeight="1">
      <c r="E1857" s="39"/>
    </row>
    <row r="1858" spans="5:5" s="37" customFormat="1" ht="15.75" customHeight="1">
      <c r="E1858" s="39"/>
    </row>
    <row r="1859" spans="5:5" s="37" customFormat="1" ht="15.75" customHeight="1">
      <c r="E1859" s="39"/>
    </row>
    <row r="1860" spans="5:5" s="37" customFormat="1" ht="15.75" customHeight="1">
      <c r="E1860" s="39"/>
    </row>
    <row r="1861" spans="5:5" s="37" customFormat="1" ht="15.75" customHeight="1">
      <c r="E1861" s="39"/>
    </row>
    <row r="1862" spans="5:5" s="37" customFormat="1" ht="15.75" customHeight="1">
      <c r="E1862" s="39"/>
    </row>
    <row r="1863" spans="5:5" s="37" customFormat="1" ht="15.75" customHeight="1">
      <c r="E1863" s="39"/>
    </row>
    <row r="1864" spans="5:5" s="37" customFormat="1" ht="15.75" customHeight="1">
      <c r="E1864" s="39"/>
    </row>
    <row r="1865" spans="5:5" s="37" customFormat="1" ht="15.75" customHeight="1">
      <c r="E1865" s="39"/>
    </row>
    <row r="1866" spans="5:5" s="37" customFormat="1" ht="15.75" customHeight="1">
      <c r="E1866" s="39"/>
    </row>
    <row r="1867" spans="5:5" s="37" customFormat="1" ht="15.75" customHeight="1">
      <c r="E1867" s="39"/>
    </row>
    <row r="1868" spans="5:5" s="37" customFormat="1" ht="15.75" customHeight="1">
      <c r="E1868" s="39"/>
    </row>
    <row r="1869" spans="5:5" s="37" customFormat="1" ht="15.75" customHeight="1">
      <c r="E1869" s="39"/>
    </row>
    <row r="1870" spans="5:5" s="37" customFormat="1" ht="15.75" customHeight="1">
      <c r="E1870" s="39"/>
    </row>
    <row r="1871" spans="5:5" s="37" customFormat="1" ht="15.75" customHeight="1">
      <c r="E1871" s="39"/>
    </row>
    <row r="1872" spans="5:5" s="37" customFormat="1" ht="15.75" customHeight="1">
      <c r="E1872" s="39"/>
    </row>
    <row r="1873" spans="5:5" s="37" customFormat="1" ht="15.75" customHeight="1">
      <c r="E1873" s="39"/>
    </row>
    <row r="1874" spans="5:5" s="37" customFormat="1" ht="15.75" customHeight="1">
      <c r="E1874" s="39"/>
    </row>
    <row r="1875" spans="5:5" s="37" customFormat="1" ht="15.75" customHeight="1">
      <c r="E1875" s="39"/>
    </row>
    <row r="1876" spans="5:5" s="37" customFormat="1" ht="15.75" customHeight="1">
      <c r="E1876" s="39"/>
    </row>
    <row r="1877" spans="5:5" s="37" customFormat="1" ht="15.75" customHeight="1">
      <c r="E1877" s="39"/>
    </row>
    <row r="1878" spans="5:5" s="37" customFormat="1" ht="15.75" customHeight="1">
      <c r="E1878" s="39"/>
    </row>
    <row r="1879" spans="5:5" s="37" customFormat="1" ht="15.75" customHeight="1">
      <c r="E1879" s="39"/>
    </row>
    <row r="1880" spans="5:5" s="37" customFormat="1" ht="15.75" customHeight="1">
      <c r="E1880" s="39"/>
    </row>
    <row r="1881" spans="5:5" s="37" customFormat="1" ht="15.75" customHeight="1">
      <c r="E1881" s="39"/>
    </row>
    <row r="1882" spans="5:5" s="37" customFormat="1" ht="15.75" customHeight="1">
      <c r="E1882" s="39"/>
    </row>
    <row r="1883" spans="5:5" s="37" customFormat="1" ht="15.75" customHeight="1">
      <c r="E1883" s="39"/>
    </row>
    <row r="1884" spans="5:5" s="37" customFormat="1" ht="15.75" customHeight="1">
      <c r="E1884" s="39"/>
    </row>
    <row r="1885" spans="5:5" s="37" customFormat="1" ht="15.75" customHeight="1">
      <c r="E1885" s="39"/>
    </row>
    <row r="1886" spans="5:5" s="37" customFormat="1" ht="15.75" customHeight="1">
      <c r="E1886" s="39"/>
    </row>
    <row r="1887" spans="5:5" s="37" customFormat="1" ht="15.75" customHeight="1">
      <c r="E1887" s="39"/>
    </row>
    <row r="1888" spans="5:5" s="37" customFormat="1" ht="15.75" customHeight="1">
      <c r="E1888" s="39"/>
    </row>
    <row r="1889" spans="5:5" s="37" customFormat="1" ht="15.75" customHeight="1">
      <c r="E1889" s="39"/>
    </row>
    <row r="1890" spans="5:5" s="37" customFormat="1" ht="15.75" customHeight="1">
      <c r="E1890" s="39"/>
    </row>
    <row r="1891" spans="5:5" s="37" customFormat="1" ht="15.75" customHeight="1">
      <c r="E1891" s="39"/>
    </row>
    <row r="1892" spans="5:5" s="37" customFormat="1" ht="15.75" customHeight="1">
      <c r="E1892" s="39"/>
    </row>
    <row r="1893" spans="5:5" s="37" customFormat="1" ht="15.75" customHeight="1">
      <c r="E1893" s="39"/>
    </row>
    <row r="1894" spans="5:5" s="37" customFormat="1" ht="15.75" customHeight="1">
      <c r="E1894" s="39"/>
    </row>
    <row r="1895" spans="5:5" s="37" customFormat="1" ht="15.75" customHeight="1">
      <c r="E1895" s="39"/>
    </row>
    <row r="1896" spans="5:5" s="37" customFormat="1" ht="15.75" customHeight="1">
      <c r="E1896" s="39"/>
    </row>
    <row r="1897" spans="5:5" s="37" customFormat="1" ht="15.75" customHeight="1">
      <c r="E1897" s="39"/>
    </row>
    <row r="1898" spans="5:5" s="37" customFormat="1" ht="15.75" customHeight="1">
      <c r="E1898" s="39"/>
    </row>
    <row r="1899" spans="5:5" s="37" customFormat="1" ht="15.75" customHeight="1">
      <c r="E1899" s="39"/>
    </row>
    <row r="1900" spans="5:5" s="37" customFormat="1" ht="15.75" customHeight="1">
      <c r="E1900" s="39"/>
    </row>
    <row r="1901" spans="5:5" s="37" customFormat="1" ht="15.75" customHeight="1">
      <c r="E1901" s="39"/>
    </row>
    <row r="1902" spans="5:5" s="37" customFormat="1" ht="15.75" customHeight="1">
      <c r="E1902" s="39"/>
    </row>
    <row r="1903" spans="5:5" s="37" customFormat="1" ht="15.75" customHeight="1">
      <c r="E1903" s="39"/>
    </row>
    <row r="1904" spans="5:5" s="37" customFormat="1" ht="15.75" customHeight="1">
      <c r="E1904" s="39"/>
    </row>
    <row r="1905" spans="5:5" s="37" customFormat="1" ht="15.75" customHeight="1">
      <c r="E1905" s="39"/>
    </row>
    <row r="1906" spans="5:5" s="37" customFormat="1" ht="15.75" customHeight="1">
      <c r="E1906" s="39"/>
    </row>
    <row r="1907" spans="5:5" s="37" customFormat="1" ht="15.75" customHeight="1">
      <c r="E1907" s="39"/>
    </row>
    <row r="1908" spans="5:5" s="37" customFormat="1" ht="15.75" customHeight="1">
      <c r="E1908" s="39"/>
    </row>
    <row r="1909" spans="5:5" s="37" customFormat="1" ht="15.75" customHeight="1">
      <c r="E1909" s="39"/>
    </row>
    <row r="1910" spans="5:5" s="37" customFormat="1" ht="15.75" customHeight="1">
      <c r="E1910" s="39"/>
    </row>
    <row r="1911" spans="5:5" s="37" customFormat="1" ht="15.75" customHeight="1">
      <c r="E1911" s="39"/>
    </row>
    <row r="1912" spans="5:5" s="37" customFormat="1" ht="15.75" customHeight="1">
      <c r="E1912" s="39"/>
    </row>
    <row r="1913" spans="5:5" s="37" customFormat="1" ht="15.75" customHeight="1">
      <c r="E1913" s="39"/>
    </row>
    <row r="1914" spans="5:5" s="37" customFormat="1" ht="15.75" customHeight="1">
      <c r="E1914" s="39"/>
    </row>
    <row r="1915" spans="5:5" s="37" customFormat="1" ht="15.75" customHeight="1">
      <c r="E1915" s="39"/>
    </row>
    <row r="1916" spans="5:5" s="37" customFormat="1" ht="15.75" customHeight="1">
      <c r="E1916" s="39"/>
    </row>
    <row r="1917" spans="5:5" s="37" customFormat="1" ht="15.75" customHeight="1">
      <c r="E1917" s="39"/>
    </row>
    <row r="1918" spans="5:5" s="37" customFormat="1" ht="15.75" customHeight="1">
      <c r="E1918" s="39"/>
    </row>
    <row r="1919" spans="5:5" s="37" customFormat="1" ht="15.75" customHeight="1">
      <c r="E1919" s="39"/>
    </row>
    <row r="1920" spans="5:5" s="37" customFormat="1" ht="15.75" customHeight="1">
      <c r="E1920" s="39"/>
    </row>
    <row r="1921" spans="5:5" s="37" customFormat="1" ht="15.75" customHeight="1">
      <c r="E1921" s="39"/>
    </row>
    <row r="1922" spans="5:5" s="37" customFormat="1" ht="15.75" customHeight="1">
      <c r="E1922" s="39"/>
    </row>
    <row r="1923" spans="5:5" s="37" customFormat="1" ht="15.75" customHeight="1">
      <c r="E1923" s="39"/>
    </row>
    <row r="1924" spans="5:5" s="37" customFormat="1" ht="15.75" customHeight="1">
      <c r="E1924" s="39"/>
    </row>
    <row r="1925" spans="5:5" s="37" customFormat="1" ht="15.75" customHeight="1">
      <c r="E1925" s="39"/>
    </row>
    <row r="1926" spans="5:5" s="37" customFormat="1" ht="15.75" customHeight="1">
      <c r="E1926" s="39"/>
    </row>
    <row r="1927" spans="5:5" s="37" customFormat="1" ht="15.75" customHeight="1">
      <c r="E1927" s="39"/>
    </row>
    <row r="1928" spans="5:5" s="37" customFormat="1" ht="15.75" customHeight="1">
      <c r="E1928" s="39"/>
    </row>
    <row r="1929" spans="5:5" s="37" customFormat="1" ht="15.75" customHeight="1">
      <c r="E1929" s="39"/>
    </row>
    <row r="1930" spans="5:5" s="37" customFormat="1" ht="15.75" customHeight="1">
      <c r="E1930" s="39"/>
    </row>
    <row r="1931" spans="5:5" s="37" customFormat="1" ht="15.75" customHeight="1">
      <c r="E1931" s="39"/>
    </row>
    <row r="1932" spans="5:5" s="37" customFormat="1" ht="15.75" customHeight="1">
      <c r="E1932" s="39"/>
    </row>
    <row r="1933" spans="5:5" s="37" customFormat="1" ht="15.75" customHeight="1">
      <c r="E1933" s="39"/>
    </row>
    <row r="1934" spans="5:5" s="37" customFormat="1" ht="15.75" customHeight="1">
      <c r="E1934" s="39"/>
    </row>
    <row r="1935" spans="5:5" s="37" customFormat="1" ht="15.75" customHeight="1">
      <c r="E1935" s="39"/>
    </row>
    <row r="1936" spans="5:5" s="37" customFormat="1" ht="15.75" customHeight="1">
      <c r="E1936" s="39"/>
    </row>
    <row r="1937" spans="5:5" s="37" customFormat="1" ht="15.75" customHeight="1">
      <c r="E1937" s="39"/>
    </row>
    <row r="1938" spans="5:5" s="37" customFormat="1" ht="15.75" customHeight="1">
      <c r="E1938" s="39"/>
    </row>
    <row r="1939" spans="5:5" s="37" customFormat="1" ht="15.75" customHeight="1">
      <c r="E1939" s="39"/>
    </row>
    <row r="1940" spans="5:5" s="37" customFormat="1" ht="15.75" customHeight="1">
      <c r="E1940" s="39"/>
    </row>
    <row r="1941" spans="5:5" s="37" customFormat="1" ht="15.75" customHeight="1">
      <c r="E1941" s="39"/>
    </row>
    <row r="1942" spans="5:5" s="37" customFormat="1" ht="15.75" customHeight="1">
      <c r="E1942" s="39"/>
    </row>
    <row r="1943" spans="5:5" s="37" customFormat="1" ht="15.75" customHeight="1">
      <c r="E1943" s="39"/>
    </row>
    <row r="1944" spans="5:5" s="37" customFormat="1" ht="15.75" customHeight="1">
      <c r="E1944" s="39"/>
    </row>
    <row r="1945" spans="5:5" s="37" customFormat="1" ht="15.75" customHeight="1">
      <c r="E1945" s="39"/>
    </row>
    <row r="1946" spans="5:5" s="37" customFormat="1" ht="15.75" customHeight="1">
      <c r="E1946" s="39"/>
    </row>
    <row r="1947" spans="5:5" s="37" customFormat="1" ht="15.75" customHeight="1">
      <c r="E1947" s="39"/>
    </row>
    <row r="1948" spans="5:5" s="37" customFormat="1" ht="15.75" customHeight="1">
      <c r="E1948" s="39"/>
    </row>
    <row r="1949" spans="5:5" s="37" customFormat="1" ht="15.75" customHeight="1">
      <c r="E1949" s="39"/>
    </row>
    <row r="1950" spans="5:5" s="37" customFormat="1" ht="15.75" customHeight="1">
      <c r="E1950" s="39"/>
    </row>
    <row r="1951" spans="5:5" s="37" customFormat="1" ht="15.75" customHeight="1">
      <c r="E1951" s="39"/>
    </row>
    <row r="1952" spans="5:5" s="37" customFormat="1" ht="15.75" customHeight="1">
      <c r="E1952" s="39"/>
    </row>
    <row r="1953" spans="5:5" s="37" customFormat="1" ht="15.75" customHeight="1">
      <c r="E1953" s="39"/>
    </row>
    <row r="1954" spans="5:5" s="37" customFormat="1" ht="15.75" customHeight="1">
      <c r="E1954" s="39"/>
    </row>
    <row r="1955" spans="5:5" s="37" customFormat="1" ht="15.75" customHeight="1">
      <c r="E1955" s="39"/>
    </row>
    <row r="1956" spans="5:5" s="37" customFormat="1" ht="15.75" customHeight="1">
      <c r="E1956" s="39"/>
    </row>
    <row r="1957" spans="5:5" s="37" customFormat="1" ht="15.75" customHeight="1">
      <c r="E1957" s="39"/>
    </row>
    <row r="1958" spans="5:5" s="37" customFormat="1" ht="15.75" customHeight="1">
      <c r="E1958" s="39"/>
    </row>
    <row r="1959" spans="5:5" s="37" customFormat="1" ht="15.75" customHeight="1">
      <c r="E1959" s="39"/>
    </row>
    <row r="1960" spans="5:5" s="37" customFormat="1" ht="15.75" customHeight="1">
      <c r="E1960" s="39"/>
    </row>
    <row r="1961" spans="5:5" s="37" customFormat="1" ht="15.75" customHeight="1">
      <c r="E1961" s="39"/>
    </row>
    <row r="1962" spans="5:5" s="37" customFormat="1" ht="15.75" customHeight="1">
      <c r="E1962" s="39"/>
    </row>
    <row r="1963" spans="5:5" s="37" customFormat="1" ht="15.75" customHeight="1">
      <c r="E1963" s="39"/>
    </row>
    <row r="1964" spans="5:5" s="37" customFormat="1" ht="15.75" customHeight="1">
      <c r="E1964" s="39"/>
    </row>
    <row r="1965" spans="5:5" s="37" customFormat="1" ht="15.75" customHeight="1">
      <c r="E1965" s="39"/>
    </row>
    <row r="1966" spans="5:5" s="37" customFormat="1" ht="15.75" customHeight="1">
      <c r="E1966" s="39"/>
    </row>
    <row r="1967" spans="5:5" s="37" customFormat="1" ht="15.75" customHeight="1">
      <c r="E1967" s="39"/>
    </row>
    <row r="1968" spans="5:5" s="37" customFormat="1" ht="15.75" customHeight="1">
      <c r="E1968" s="39"/>
    </row>
    <row r="1969" spans="5:5" s="37" customFormat="1" ht="15.75" customHeight="1">
      <c r="E1969" s="39"/>
    </row>
    <row r="1970" spans="5:5" s="37" customFormat="1" ht="15.75" customHeight="1">
      <c r="E1970" s="39"/>
    </row>
    <row r="1971" spans="5:5" s="37" customFormat="1" ht="15.75" customHeight="1">
      <c r="E1971" s="39"/>
    </row>
    <row r="1972" spans="5:5" s="37" customFormat="1" ht="15.75" customHeight="1">
      <c r="E1972" s="39"/>
    </row>
    <row r="1973" spans="5:5" s="37" customFormat="1" ht="15.75" customHeight="1">
      <c r="E1973" s="39"/>
    </row>
    <row r="1974" spans="5:5" s="37" customFormat="1" ht="15.75" customHeight="1">
      <c r="E1974" s="39"/>
    </row>
    <row r="1975" spans="5:5" s="37" customFormat="1" ht="15.75" customHeight="1">
      <c r="E1975" s="39"/>
    </row>
    <row r="1976" spans="5:5" s="37" customFormat="1" ht="15.75" customHeight="1">
      <c r="E1976" s="39"/>
    </row>
    <row r="1977" spans="5:5" s="37" customFormat="1" ht="15.75" customHeight="1">
      <c r="E1977" s="39"/>
    </row>
    <row r="1978" spans="5:5" s="37" customFormat="1" ht="15.75" customHeight="1">
      <c r="E1978" s="39"/>
    </row>
    <row r="1979" spans="5:5" s="37" customFormat="1" ht="15.75" customHeight="1">
      <c r="E1979" s="39"/>
    </row>
    <row r="1980" spans="5:5" s="37" customFormat="1" ht="15.75" customHeight="1">
      <c r="E1980" s="39"/>
    </row>
    <row r="1981" spans="5:5" s="37" customFormat="1" ht="15.75" customHeight="1">
      <c r="E1981" s="39"/>
    </row>
    <row r="1982" spans="5:5" s="37" customFormat="1" ht="15.75" customHeight="1">
      <c r="E1982" s="39"/>
    </row>
    <row r="1983" spans="5:5" s="37" customFormat="1" ht="15.75" customHeight="1">
      <c r="E1983" s="39"/>
    </row>
    <row r="1984" spans="5:5" s="37" customFormat="1" ht="15.75" customHeight="1">
      <c r="E1984" s="39"/>
    </row>
    <row r="1985" spans="5:5" s="37" customFormat="1" ht="15.75" customHeight="1">
      <c r="E1985" s="39"/>
    </row>
    <row r="1986" spans="5:5" s="37" customFormat="1" ht="15.75" customHeight="1">
      <c r="E1986" s="39"/>
    </row>
    <row r="1987" spans="5:5" s="37" customFormat="1" ht="15.75" customHeight="1">
      <c r="E1987" s="39"/>
    </row>
    <row r="1988" spans="5:5" s="37" customFormat="1" ht="15.75" customHeight="1">
      <c r="E1988" s="39"/>
    </row>
    <row r="1989" spans="5:5" s="37" customFormat="1" ht="15.75" customHeight="1">
      <c r="E1989" s="39"/>
    </row>
    <row r="1990" spans="5:5" s="37" customFormat="1" ht="15.75" customHeight="1">
      <c r="E1990" s="39"/>
    </row>
    <row r="1991" spans="5:5" s="37" customFormat="1" ht="15.75" customHeight="1">
      <c r="E1991" s="39"/>
    </row>
    <row r="1992" spans="5:5" s="37" customFormat="1" ht="15.75" customHeight="1">
      <c r="E1992" s="39"/>
    </row>
    <row r="1993" spans="5:5" s="37" customFormat="1" ht="15.75" customHeight="1">
      <c r="E1993" s="39"/>
    </row>
    <row r="1994" spans="5:5" s="37" customFormat="1" ht="15.75" customHeight="1">
      <c r="E1994" s="39"/>
    </row>
    <row r="1995" spans="5:5" s="37" customFormat="1" ht="15.75" customHeight="1">
      <c r="E1995" s="39"/>
    </row>
    <row r="1996" spans="5:5" s="37" customFormat="1" ht="15.75" customHeight="1">
      <c r="E1996" s="39"/>
    </row>
    <row r="1997" spans="5:5" s="37" customFormat="1" ht="15.75" customHeight="1">
      <c r="E1997" s="39"/>
    </row>
    <row r="1998" spans="5:5" s="37" customFormat="1" ht="15.75" customHeight="1">
      <c r="E1998" s="39"/>
    </row>
    <row r="1999" spans="5:5" s="37" customFormat="1" ht="15.75" customHeight="1">
      <c r="E1999" s="39"/>
    </row>
    <row r="2000" spans="5:5" s="37" customFormat="1" ht="15.75" customHeight="1">
      <c r="E2000" s="39"/>
    </row>
    <row r="2001" spans="5:5" s="37" customFormat="1" ht="15.75" customHeight="1">
      <c r="E2001" s="39"/>
    </row>
    <row r="2002" spans="5:5" s="37" customFormat="1" ht="15.75" customHeight="1">
      <c r="E2002" s="39"/>
    </row>
    <row r="2003" spans="5:5" s="37" customFormat="1" ht="15.75" customHeight="1">
      <c r="E2003" s="39"/>
    </row>
    <row r="2004" spans="5:5" s="37" customFormat="1" ht="15.75" customHeight="1">
      <c r="E2004" s="39"/>
    </row>
    <row r="2005" spans="5:5" s="37" customFormat="1" ht="15.75" customHeight="1">
      <c r="E2005" s="39"/>
    </row>
    <row r="2006" spans="5:5" s="37" customFormat="1" ht="15.75" customHeight="1">
      <c r="E2006" s="39"/>
    </row>
    <row r="2007" spans="5:5" s="37" customFormat="1" ht="15.75" customHeight="1">
      <c r="E2007" s="39"/>
    </row>
    <row r="2008" spans="5:5" s="37" customFormat="1" ht="15.75" customHeight="1">
      <c r="E2008" s="39"/>
    </row>
    <row r="2009" spans="5:5" s="37" customFormat="1" ht="15.75" customHeight="1">
      <c r="E2009" s="39"/>
    </row>
    <row r="2010" spans="5:5" s="37" customFormat="1" ht="15.75" customHeight="1">
      <c r="E2010" s="39"/>
    </row>
    <row r="2011" spans="5:5" s="37" customFormat="1" ht="15.75" customHeight="1">
      <c r="E2011" s="39"/>
    </row>
    <row r="2012" spans="5:5" s="37" customFormat="1" ht="15.75" customHeight="1">
      <c r="E2012" s="39"/>
    </row>
    <row r="2013" spans="5:5" s="37" customFormat="1" ht="15.75" customHeight="1">
      <c r="E2013" s="39"/>
    </row>
    <row r="2014" spans="5:5" s="37" customFormat="1" ht="15.75" customHeight="1">
      <c r="E2014" s="39"/>
    </row>
    <row r="2015" spans="5:5" s="37" customFormat="1" ht="15.75" customHeight="1">
      <c r="E2015" s="39"/>
    </row>
    <row r="2016" spans="5:5" s="37" customFormat="1" ht="15.75" customHeight="1">
      <c r="E2016" s="39"/>
    </row>
    <row r="2017" spans="5:5" s="37" customFormat="1" ht="15.75" customHeight="1">
      <c r="E2017" s="39"/>
    </row>
    <row r="2018" spans="5:5" s="37" customFormat="1" ht="15.75" customHeight="1">
      <c r="E2018" s="39"/>
    </row>
    <row r="2019" spans="5:5" s="37" customFormat="1" ht="15.75" customHeight="1">
      <c r="E2019" s="39"/>
    </row>
    <row r="2020" spans="5:5" s="37" customFormat="1" ht="15.75" customHeight="1">
      <c r="E2020" s="39"/>
    </row>
    <row r="2021" spans="5:5" s="37" customFormat="1" ht="15.75" customHeight="1">
      <c r="E2021" s="39"/>
    </row>
    <row r="2022" spans="5:5" s="37" customFormat="1" ht="15.75" customHeight="1">
      <c r="E2022" s="39"/>
    </row>
    <row r="2023" spans="5:5" s="37" customFormat="1" ht="15.75" customHeight="1">
      <c r="E2023" s="39"/>
    </row>
    <row r="2024" spans="5:5" s="37" customFormat="1" ht="15.75" customHeight="1">
      <c r="E2024" s="39"/>
    </row>
    <row r="2025" spans="5:5" s="37" customFormat="1" ht="15.75" customHeight="1">
      <c r="E2025" s="39"/>
    </row>
    <row r="2026" spans="5:5" s="37" customFormat="1" ht="15.75" customHeight="1">
      <c r="E2026" s="39"/>
    </row>
    <row r="2027" spans="5:5" s="37" customFormat="1" ht="15.75" customHeight="1">
      <c r="E2027" s="39"/>
    </row>
    <row r="2028" spans="5:5" s="37" customFormat="1" ht="15.75" customHeight="1">
      <c r="E2028" s="39"/>
    </row>
    <row r="2029" spans="5:5" s="37" customFormat="1" ht="15.75" customHeight="1">
      <c r="E2029" s="39"/>
    </row>
    <row r="2030" spans="5:5" s="37" customFormat="1" ht="15.75" customHeight="1">
      <c r="E2030" s="39"/>
    </row>
    <row r="2031" spans="5:5" s="37" customFormat="1" ht="15.75" customHeight="1">
      <c r="E2031" s="39"/>
    </row>
    <row r="2032" spans="5:5" s="37" customFormat="1" ht="15.75" customHeight="1">
      <c r="E2032" s="39"/>
    </row>
    <row r="2033" spans="5:5" s="37" customFormat="1" ht="15.75" customHeight="1">
      <c r="E2033" s="39"/>
    </row>
    <row r="2034" spans="5:5" s="37" customFormat="1" ht="15.75" customHeight="1">
      <c r="E2034" s="39"/>
    </row>
    <row r="2035" spans="5:5" s="37" customFormat="1" ht="15.75" customHeight="1">
      <c r="E2035" s="39"/>
    </row>
    <row r="2036" spans="5:5" s="37" customFormat="1" ht="15.75" customHeight="1">
      <c r="E2036" s="39"/>
    </row>
    <row r="2037" spans="5:5" s="37" customFormat="1" ht="15.75" customHeight="1">
      <c r="E2037" s="39"/>
    </row>
    <row r="2038" spans="5:5" s="37" customFormat="1" ht="15.75" customHeight="1">
      <c r="E2038" s="39"/>
    </row>
    <row r="2039" spans="5:5" s="37" customFormat="1" ht="15.75" customHeight="1">
      <c r="E2039" s="39"/>
    </row>
    <row r="2040" spans="5:5" s="37" customFormat="1" ht="15.75" customHeight="1">
      <c r="E2040" s="39"/>
    </row>
    <row r="2041" spans="5:5" s="37" customFormat="1" ht="15.75" customHeight="1">
      <c r="E2041" s="39"/>
    </row>
    <row r="2042" spans="5:5" s="37" customFormat="1" ht="15.75" customHeight="1">
      <c r="E2042" s="39"/>
    </row>
    <row r="2043" spans="5:5" s="37" customFormat="1" ht="15.75" customHeight="1">
      <c r="E2043" s="39"/>
    </row>
    <row r="2044" spans="5:5" s="37" customFormat="1" ht="15.75" customHeight="1">
      <c r="E2044" s="39"/>
    </row>
    <row r="2045" spans="5:5" s="37" customFormat="1" ht="15.75" customHeight="1">
      <c r="E2045" s="39"/>
    </row>
    <row r="2046" spans="5:5" s="37" customFormat="1" ht="15.75" customHeight="1">
      <c r="E2046" s="39"/>
    </row>
    <row r="2047" spans="5:5" s="37" customFormat="1" ht="15.75" customHeight="1">
      <c r="E2047" s="39"/>
    </row>
    <row r="2048" spans="5:5" s="37" customFormat="1" ht="15.75" customHeight="1">
      <c r="E2048" s="39"/>
    </row>
    <row r="2049" spans="5:5" s="37" customFormat="1" ht="15.75" customHeight="1">
      <c r="E2049" s="39"/>
    </row>
    <row r="2050" spans="5:5" s="37" customFormat="1" ht="15.75" customHeight="1">
      <c r="E2050" s="39"/>
    </row>
    <row r="2051" spans="5:5" s="37" customFormat="1" ht="15.75" customHeight="1">
      <c r="E2051" s="39"/>
    </row>
    <row r="2052" spans="5:5" s="37" customFormat="1" ht="15.75" customHeight="1">
      <c r="E2052" s="39"/>
    </row>
    <row r="2053" spans="5:5" s="37" customFormat="1" ht="15.75" customHeight="1">
      <c r="E2053" s="39"/>
    </row>
    <row r="2054" spans="5:5" s="37" customFormat="1" ht="15.75" customHeight="1">
      <c r="E2054" s="39"/>
    </row>
    <row r="2055" spans="5:5" s="37" customFormat="1" ht="15.75" customHeight="1">
      <c r="E2055" s="39"/>
    </row>
    <row r="2056" spans="5:5" s="37" customFormat="1" ht="15.75" customHeight="1">
      <c r="E2056" s="39"/>
    </row>
    <row r="2057" spans="5:5" s="37" customFormat="1" ht="15.75" customHeight="1">
      <c r="E2057" s="39"/>
    </row>
    <row r="2058" spans="5:5" s="37" customFormat="1" ht="15.75" customHeight="1">
      <c r="E2058" s="39"/>
    </row>
    <row r="2059" spans="5:5" s="37" customFormat="1" ht="15.75" customHeight="1">
      <c r="E2059" s="39"/>
    </row>
    <row r="2060" spans="5:5" s="37" customFormat="1" ht="15.75" customHeight="1">
      <c r="E2060" s="39"/>
    </row>
    <row r="2061" spans="5:5" s="37" customFormat="1" ht="15.75" customHeight="1">
      <c r="E2061" s="39"/>
    </row>
    <row r="2062" spans="5:5" s="37" customFormat="1" ht="15.75" customHeight="1">
      <c r="E2062" s="39"/>
    </row>
    <row r="2063" spans="5:5" s="37" customFormat="1" ht="15.75" customHeight="1">
      <c r="E2063" s="39"/>
    </row>
    <row r="2064" spans="5:5" s="37" customFormat="1" ht="15.75" customHeight="1">
      <c r="E2064" s="39"/>
    </row>
    <row r="2065" spans="5:5" s="37" customFormat="1" ht="15.75" customHeight="1">
      <c r="E2065" s="39"/>
    </row>
    <row r="2066" spans="5:5" s="37" customFormat="1" ht="15.75" customHeight="1">
      <c r="E2066" s="39"/>
    </row>
    <row r="2067" spans="5:5" s="37" customFormat="1" ht="15.75" customHeight="1">
      <c r="E2067" s="39"/>
    </row>
    <row r="2068" spans="5:5" s="37" customFormat="1" ht="15.75" customHeight="1">
      <c r="E2068" s="39"/>
    </row>
    <row r="2069" spans="5:5" s="37" customFormat="1" ht="15.75" customHeight="1">
      <c r="E2069" s="39"/>
    </row>
    <row r="2070" spans="5:5" s="37" customFormat="1" ht="15.75" customHeight="1">
      <c r="E2070" s="39"/>
    </row>
    <row r="2071" spans="5:5" s="37" customFormat="1" ht="15.75" customHeight="1">
      <c r="E2071" s="39"/>
    </row>
    <row r="2072" spans="5:5" s="37" customFormat="1" ht="15.75" customHeight="1">
      <c r="E2072" s="39"/>
    </row>
    <row r="2073" spans="5:5" s="37" customFormat="1" ht="15.75" customHeight="1">
      <c r="E2073" s="39"/>
    </row>
    <row r="2074" spans="5:5" s="37" customFormat="1" ht="15.75" customHeight="1">
      <c r="E2074" s="39"/>
    </row>
    <row r="2075" spans="5:5" s="37" customFormat="1" ht="15.75" customHeight="1">
      <c r="E2075" s="39"/>
    </row>
    <row r="2076" spans="5:5" s="37" customFormat="1" ht="15.75" customHeight="1">
      <c r="E2076" s="39"/>
    </row>
    <row r="2077" spans="5:5" s="37" customFormat="1" ht="15.75" customHeight="1">
      <c r="E2077" s="39"/>
    </row>
    <row r="2078" spans="5:5" s="37" customFormat="1" ht="15.75" customHeight="1">
      <c r="E2078" s="39"/>
    </row>
    <row r="2079" spans="5:5" s="37" customFormat="1" ht="15.75" customHeight="1">
      <c r="E2079" s="39"/>
    </row>
    <row r="2080" spans="5:5" s="37" customFormat="1" ht="15.75" customHeight="1">
      <c r="E2080" s="39"/>
    </row>
    <row r="2081" spans="5:5" s="37" customFormat="1" ht="15.75" customHeight="1">
      <c r="E2081" s="39"/>
    </row>
    <row r="2082" spans="5:5" s="37" customFormat="1" ht="15.75" customHeight="1">
      <c r="E2082" s="39"/>
    </row>
    <row r="2083" spans="5:5" s="37" customFormat="1" ht="15.75" customHeight="1">
      <c r="E2083" s="39"/>
    </row>
    <row r="2084" spans="5:5" s="37" customFormat="1" ht="15.75" customHeight="1">
      <c r="E2084" s="39"/>
    </row>
    <row r="2085" spans="5:5" s="37" customFormat="1" ht="15.75" customHeight="1">
      <c r="E2085" s="39"/>
    </row>
    <row r="2086" spans="5:5" s="37" customFormat="1" ht="15.75" customHeight="1">
      <c r="E2086" s="39"/>
    </row>
    <row r="2087" spans="5:5" s="37" customFormat="1" ht="15.75" customHeight="1">
      <c r="E2087" s="39"/>
    </row>
    <row r="2088" spans="5:5" s="37" customFormat="1" ht="15.75" customHeight="1">
      <c r="E2088" s="39"/>
    </row>
    <row r="2089" spans="5:5" s="37" customFormat="1" ht="15.75" customHeight="1">
      <c r="E2089" s="39"/>
    </row>
    <row r="2090" spans="5:5" s="37" customFormat="1" ht="15.75" customHeight="1">
      <c r="E2090" s="39"/>
    </row>
    <row r="2091" spans="5:5" s="37" customFormat="1" ht="15.75" customHeight="1">
      <c r="E2091" s="39"/>
    </row>
    <row r="2092" spans="5:5" s="37" customFormat="1" ht="15.75" customHeight="1">
      <c r="E2092" s="39"/>
    </row>
    <row r="2093" spans="5:5" s="37" customFormat="1" ht="15.75" customHeight="1">
      <c r="E2093" s="39"/>
    </row>
    <row r="2094" spans="5:5" s="37" customFormat="1" ht="15.75" customHeight="1">
      <c r="E2094" s="39"/>
    </row>
    <row r="2095" spans="5:5" s="37" customFormat="1" ht="15.75" customHeight="1">
      <c r="E2095" s="39"/>
    </row>
    <row r="2096" spans="5:5" s="37" customFormat="1" ht="15.75" customHeight="1">
      <c r="E2096" s="39"/>
    </row>
    <row r="2097" spans="5:5" s="37" customFormat="1" ht="15.75" customHeight="1">
      <c r="E2097" s="39"/>
    </row>
    <row r="2098" spans="5:5" s="37" customFormat="1" ht="15.75" customHeight="1">
      <c r="E2098" s="39"/>
    </row>
    <row r="2099" spans="5:5" s="37" customFormat="1" ht="15.75" customHeight="1">
      <c r="E2099" s="39"/>
    </row>
    <row r="2100" spans="5:5" s="37" customFormat="1" ht="15.75" customHeight="1">
      <c r="E2100" s="39"/>
    </row>
    <row r="2101" spans="5:5" s="37" customFormat="1" ht="15.75" customHeight="1">
      <c r="E2101" s="39"/>
    </row>
    <row r="2102" spans="5:5" s="37" customFormat="1" ht="15.75" customHeight="1">
      <c r="E2102" s="39"/>
    </row>
    <row r="2103" spans="5:5" s="37" customFormat="1" ht="15.75" customHeight="1">
      <c r="E2103" s="39"/>
    </row>
    <row r="2104" spans="5:5" s="37" customFormat="1" ht="15.75" customHeight="1">
      <c r="E2104" s="39"/>
    </row>
    <row r="2105" spans="5:5" s="37" customFormat="1" ht="15.75" customHeight="1">
      <c r="E2105" s="39"/>
    </row>
    <row r="2106" spans="5:5" s="37" customFormat="1" ht="15.75" customHeight="1">
      <c r="E2106" s="39"/>
    </row>
    <row r="2107" spans="5:5" s="37" customFormat="1" ht="15.75" customHeight="1">
      <c r="E2107" s="39"/>
    </row>
    <row r="2108" spans="5:5" s="37" customFormat="1" ht="15.75" customHeight="1">
      <c r="E2108" s="39"/>
    </row>
    <row r="2109" spans="5:5" s="37" customFormat="1" ht="15.75" customHeight="1">
      <c r="E2109" s="39"/>
    </row>
    <row r="2110" spans="5:5" s="37" customFormat="1" ht="15.75" customHeight="1">
      <c r="E2110" s="39"/>
    </row>
    <row r="2111" spans="5:5" s="37" customFormat="1" ht="15.75" customHeight="1">
      <c r="E2111" s="39"/>
    </row>
    <row r="2112" spans="5:5" s="37" customFormat="1" ht="15.75" customHeight="1">
      <c r="E2112" s="39"/>
    </row>
    <row r="2113" spans="5:5" s="37" customFormat="1" ht="15.75" customHeight="1">
      <c r="E2113" s="39"/>
    </row>
    <row r="2114" spans="5:5" s="37" customFormat="1" ht="15.75" customHeight="1">
      <c r="E2114" s="39"/>
    </row>
    <row r="2115" spans="5:5" s="37" customFormat="1" ht="15.75" customHeight="1">
      <c r="E2115" s="39"/>
    </row>
    <row r="2116" spans="5:5" s="37" customFormat="1" ht="15.75" customHeight="1">
      <c r="E2116" s="39"/>
    </row>
    <row r="2117" spans="5:5" s="37" customFormat="1" ht="15.75" customHeight="1">
      <c r="E2117" s="39"/>
    </row>
    <row r="2118" spans="5:5" s="37" customFormat="1" ht="15.75" customHeight="1">
      <c r="E2118" s="39"/>
    </row>
    <row r="2119" spans="5:5" s="37" customFormat="1" ht="15.75" customHeight="1">
      <c r="E2119" s="39"/>
    </row>
    <row r="2120" spans="5:5" s="37" customFormat="1" ht="15.75" customHeight="1">
      <c r="E2120" s="39"/>
    </row>
    <row r="2121" spans="5:5" s="37" customFormat="1" ht="15.75" customHeight="1">
      <c r="E2121" s="39"/>
    </row>
    <row r="2122" spans="5:5" s="37" customFormat="1" ht="15.75" customHeight="1">
      <c r="E2122" s="39"/>
    </row>
    <row r="2123" spans="5:5" s="37" customFormat="1" ht="15.75" customHeight="1">
      <c r="E2123" s="39"/>
    </row>
    <row r="2124" spans="5:5" s="37" customFormat="1" ht="15.75" customHeight="1">
      <c r="E2124" s="39"/>
    </row>
    <row r="2125" spans="5:5" s="37" customFormat="1" ht="15.75" customHeight="1">
      <c r="E2125" s="39"/>
    </row>
    <row r="2126" spans="5:5" s="37" customFormat="1" ht="15.75" customHeight="1">
      <c r="E2126" s="39"/>
    </row>
    <row r="2127" spans="5:5" s="37" customFormat="1" ht="15.75" customHeight="1">
      <c r="E2127" s="39"/>
    </row>
    <row r="2128" spans="5:5" s="37" customFormat="1" ht="15.75" customHeight="1">
      <c r="E2128" s="39"/>
    </row>
    <row r="2129" spans="5:5" s="37" customFormat="1" ht="15.75" customHeight="1">
      <c r="E2129" s="39"/>
    </row>
    <row r="2130" spans="5:5" s="37" customFormat="1" ht="15.75" customHeight="1">
      <c r="E2130" s="39"/>
    </row>
    <row r="2131" spans="5:5" s="37" customFormat="1" ht="15.75" customHeight="1">
      <c r="E2131" s="39"/>
    </row>
    <row r="2132" spans="5:5" s="37" customFormat="1" ht="15.75" customHeight="1">
      <c r="E2132" s="39"/>
    </row>
    <row r="2133" spans="5:5" s="37" customFormat="1" ht="15.75" customHeight="1">
      <c r="E2133" s="39"/>
    </row>
    <row r="2134" spans="5:5" s="37" customFormat="1" ht="15.75" customHeight="1">
      <c r="E2134" s="39"/>
    </row>
    <row r="2135" spans="5:5" s="37" customFormat="1" ht="15.75" customHeight="1">
      <c r="E2135" s="39"/>
    </row>
    <row r="2136" spans="5:5" s="37" customFormat="1" ht="15.75" customHeight="1">
      <c r="E2136" s="39"/>
    </row>
    <row r="2137" spans="5:5" s="37" customFormat="1" ht="15.75" customHeight="1">
      <c r="E2137" s="39"/>
    </row>
    <row r="2138" spans="5:5" s="37" customFormat="1" ht="15.75" customHeight="1">
      <c r="E2138" s="39"/>
    </row>
    <row r="2139" spans="5:5" s="37" customFormat="1" ht="15.75" customHeight="1">
      <c r="E2139" s="39"/>
    </row>
    <row r="2140" spans="5:5" s="37" customFormat="1" ht="15.75" customHeight="1">
      <c r="E2140" s="39"/>
    </row>
    <row r="2141" spans="5:5" s="37" customFormat="1" ht="15.75" customHeight="1">
      <c r="E2141" s="39"/>
    </row>
    <row r="2142" spans="5:5" s="37" customFormat="1" ht="15.75" customHeight="1">
      <c r="E2142" s="39"/>
    </row>
    <row r="2143" spans="5:5" s="37" customFormat="1" ht="15.75" customHeight="1">
      <c r="E2143" s="39"/>
    </row>
    <row r="2144" spans="5:5" s="37" customFormat="1" ht="15.75" customHeight="1">
      <c r="E2144" s="39"/>
    </row>
    <row r="2145" spans="5:5" s="37" customFormat="1" ht="15.75" customHeight="1">
      <c r="E2145" s="39"/>
    </row>
    <row r="2146" spans="5:5" s="37" customFormat="1" ht="15.75" customHeight="1">
      <c r="E2146" s="39"/>
    </row>
    <row r="2147" spans="5:5" s="37" customFormat="1" ht="15.75" customHeight="1">
      <c r="E2147" s="39"/>
    </row>
    <row r="2148" spans="5:5" s="37" customFormat="1" ht="15.75" customHeight="1">
      <c r="E2148" s="39"/>
    </row>
    <row r="2149" spans="5:5" s="37" customFormat="1" ht="15.75" customHeight="1">
      <c r="E2149" s="39"/>
    </row>
    <row r="2150" spans="5:5" s="37" customFormat="1" ht="15.75" customHeight="1">
      <c r="E2150" s="39"/>
    </row>
    <row r="2151" spans="5:5" s="37" customFormat="1" ht="15.75" customHeight="1">
      <c r="E2151" s="39"/>
    </row>
    <row r="2152" spans="5:5" s="37" customFormat="1" ht="15.75" customHeight="1">
      <c r="E2152" s="39"/>
    </row>
    <row r="2153" spans="5:5" s="37" customFormat="1" ht="15.75" customHeight="1">
      <c r="E2153" s="39"/>
    </row>
    <row r="2154" spans="5:5" s="37" customFormat="1" ht="15.75" customHeight="1">
      <c r="E2154" s="39"/>
    </row>
    <row r="2155" spans="5:5" s="37" customFormat="1" ht="15.75" customHeight="1">
      <c r="E2155" s="39"/>
    </row>
    <row r="2156" spans="5:5" s="37" customFormat="1" ht="15.75" customHeight="1">
      <c r="E2156" s="39"/>
    </row>
    <row r="2157" spans="5:5" s="37" customFormat="1" ht="15.75" customHeight="1">
      <c r="E2157" s="39"/>
    </row>
    <row r="2158" spans="5:5" s="37" customFormat="1" ht="15.75" customHeight="1">
      <c r="E2158" s="39"/>
    </row>
    <row r="2159" spans="5:5" s="37" customFormat="1" ht="15.75" customHeight="1">
      <c r="E2159" s="39"/>
    </row>
    <row r="2160" spans="5:5" s="37" customFormat="1" ht="15.75" customHeight="1">
      <c r="E2160" s="39"/>
    </row>
    <row r="2161" spans="5:5" s="37" customFormat="1" ht="15.75" customHeight="1">
      <c r="E2161" s="39"/>
    </row>
    <row r="2162" spans="5:5" s="37" customFormat="1" ht="15.75" customHeight="1">
      <c r="E2162" s="39"/>
    </row>
    <row r="2163" spans="5:5" s="37" customFormat="1" ht="15.75" customHeight="1">
      <c r="E2163" s="39"/>
    </row>
    <row r="2164" spans="5:5" s="37" customFormat="1" ht="15.75" customHeight="1">
      <c r="E2164" s="39"/>
    </row>
    <row r="2165" spans="5:5" s="37" customFormat="1" ht="15.75" customHeight="1">
      <c r="E2165" s="39"/>
    </row>
    <row r="2166" spans="5:5" s="37" customFormat="1" ht="15.75" customHeight="1">
      <c r="E2166" s="39"/>
    </row>
    <row r="2167" spans="5:5" s="37" customFormat="1" ht="15.75" customHeight="1">
      <c r="E2167" s="39"/>
    </row>
    <row r="2168" spans="5:5" s="37" customFormat="1" ht="15.75" customHeight="1">
      <c r="E2168" s="39"/>
    </row>
    <row r="2169" spans="5:5" s="37" customFormat="1" ht="15.75" customHeight="1">
      <c r="E2169" s="39"/>
    </row>
    <row r="2170" spans="5:5" s="37" customFormat="1" ht="15.75" customHeight="1">
      <c r="E2170" s="39"/>
    </row>
    <row r="2171" spans="5:5" s="37" customFormat="1" ht="15.75" customHeight="1">
      <c r="E2171" s="39"/>
    </row>
    <row r="2172" spans="5:5" s="37" customFormat="1" ht="15.75" customHeight="1">
      <c r="E2172" s="39"/>
    </row>
    <row r="2173" spans="5:5" s="37" customFormat="1" ht="15.75" customHeight="1">
      <c r="E2173" s="39"/>
    </row>
    <row r="2174" spans="5:5" s="37" customFormat="1" ht="15.75" customHeight="1">
      <c r="E2174" s="39"/>
    </row>
    <row r="2175" spans="5:5" s="37" customFormat="1" ht="15.75" customHeight="1">
      <c r="E2175" s="39"/>
    </row>
    <row r="2176" spans="5:5" s="37" customFormat="1" ht="15.75" customHeight="1">
      <c r="E2176" s="39"/>
    </row>
    <row r="2177" spans="5:5" s="37" customFormat="1" ht="15.75" customHeight="1">
      <c r="E2177" s="39"/>
    </row>
    <row r="2178" spans="5:5" s="37" customFormat="1" ht="15.75" customHeight="1">
      <c r="E2178" s="39"/>
    </row>
    <row r="2179" spans="5:5" s="37" customFormat="1" ht="15.75" customHeight="1">
      <c r="E2179" s="39"/>
    </row>
    <row r="2180" spans="5:5" s="37" customFormat="1" ht="15.75" customHeight="1">
      <c r="E2180" s="39"/>
    </row>
    <row r="2181" spans="5:5" s="37" customFormat="1" ht="15.75" customHeight="1">
      <c r="E2181" s="39"/>
    </row>
    <row r="2182" spans="5:5" s="37" customFormat="1" ht="15.75" customHeight="1">
      <c r="E2182" s="39"/>
    </row>
    <row r="2183" spans="5:5" s="37" customFormat="1" ht="15.75" customHeight="1">
      <c r="E2183" s="39"/>
    </row>
    <row r="2184" spans="5:5" s="37" customFormat="1" ht="15.75" customHeight="1">
      <c r="E2184" s="39"/>
    </row>
    <row r="2185" spans="5:5" s="37" customFormat="1" ht="15.75" customHeight="1">
      <c r="E2185" s="39"/>
    </row>
    <row r="2186" spans="5:5" s="37" customFormat="1" ht="15.75" customHeight="1">
      <c r="E2186" s="39"/>
    </row>
    <row r="2187" spans="5:5" s="37" customFormat="1" ht="15.75" customHeight="1">
      <c r="E2187" s="39"/>
    </row>
    <row r="2188" spans="5:5" s="37" customFormat="1" ht="15.75" customHeight="1">
      <c r="E2188" s="39"/>
    </row>
    <row r="2189" spans="5:5" s="37" customFormat="1" ht="15.75" customHeight="1">
      <c r="E2189" s="39"/>
    </row>
    <row r="2190" spans="5:5" s="37" customFormat="1" ht="15.75" customHeight="1">
      <c r="E2190" s="39"/>
    </row>
    <row r="2191" spans="5:5" s="37" customFormat="1" ht="15.75" customHeight="1">
      <c r="E2191" s="39"/>
    </row>
    <row r="2192" spans="5:5" s="37" customFormat="1" ht="15.75" customHeight="1">
      <c r="E2192" s="39"/>
    </row>
    <row r="2193" spans="5:5" s="37" customFormat="1" ht="15.75" customHeight="1">
      <c r="E2193" s="39"/>
    </row>
    <row r="2194" spans="5:5" s="37" customFormat="1" ht="15.75" customHeight="1">
      <c r="E2194" s="39"/>
    </row>
    <row r="2195" spans="5:5" s="37" customFormat="1" ht="15.75" customHeight="1">
      <c r="E2195" s="39"/>
    </row>
    <row r="2196" spans="5:5" s="37" customFormat="1" ht="15.75" customHeight="1">
      <c r="E2196" s="39"/>
    </row>
    <row r="2197" spans="5:5" s="37" customFormat="1" ht="15.75" customHeight="1">
      <c r="E2197" s="39"/>
    </row>
    <row r="2198" spans="5:5" s="37" customFormat="1" ht="15.75" customHeight="1">
      <c r="E2198" s="39"/>
    </row>
    <row r="2199" spans="5:5" s="37" customFormat="1" ht="15.75" customHeight="1">
      <c r="E2199" s="39"/>
    </row>
    <row r="2200" spans="5:5" s="37" customFormat="1" ht="15.75" customHeight="1">
      <c r="E2200" s="39"/>
    </row>
    <row r="2201" spans="5:5" s="37" customFormat="1" ht="15.75" customHeight="1">
      <c r="E2201" s="39"/>
    </row>
    <row r="2202" spans="5:5" s="37" customFormat="1" ht="15.75" customHeight="1">
      <c r="E2202" s="39"/>
    </row>
    <row r="2203" spans="5:5" s="37" customFormat="1" ht="15.75" customHeight="1">
      <c r="E2203" s="39"/>
    </row>
    <row r="2204" spans="5:5" s="37" customFormat="1" ht="15.75" customHeight="1">
      <c r="E2204" s="39"/>
    </row>
    <row r="2205" spans="5:5" s="37" customFormat="1" ht="15.75" customHeight="1">
      <c r="E2205" s="39"/>
    </row>
    <row r="2206" spans="5:5" s="37" customFormat="1" ht="15.75" customHeight="1">
      <c r="E2206" s="39"/>
    </row>
    <row r="2207" spans="5:5" s="37" customFormat="1" ht="15.75" customHeight="1">
      <c r="E2207" s="39"/>
    </row>
    <row r="2208" spans="5:5" s="37" customFormat="1" ht="15.75" customHeight="1">
      <c r="E2208" s="39"/>
    </row>
    <row r="2209" spans="5:5" s="37" customFormat="1" ht="15.75" customHeight="1">
      <c r="E2209" s="39"/>
    </row>
    <row r="2210" spans="5:5" s="37" customFormat="1" ht="15.75" customHeight="1">
      <c r="E2210" s="39"/>
    </row>
    <row r="2211" spans="5:5" s="37" customFormat="1" ht="15.75" customHeight="1">
      <c r="E2211" s="39"/>
    </row>
    <row r="2212" spans="5:5" s="37" customFormat="1" ht="15.75" customHeight="1">
      <c r="E2212" s="39"/>
    </row>
    <row r="2213" spans="5:5" s="37" customFormat="1" ht="15.75" customHeight="1">
      <c r="E2213" s="39"/>
    </row>
    <row r="2214" spans="5:5" s="37" customFormat="1" ht="15.75" customHeight="1">
      <c r="E2214" s="39"/>
    </row>
    <row r="2215" spans="5:5" s="37" customFormat="1" ht="15.75" customHeight="1">
      <c r="E2215" s="39"/>
    </row>
    <row r="2216" spans="5:5" s="37" customFormat="1" ht="15.75" customHeight="1">
      <c r="E2216" s="39"/>
    </row>
    <row r="2217" spans="5:5" s="37" customFormat="1" ht="15.75" customHeight="1">
      <c r="E2217" s="39"/>
    </row>
    <row r="2218" spans="5:5" s="37" customFormat="1" ht="15.75" customHeight="1">
      <c r="E2218" s="39"/>
    </row>
    <row r="2219" spans="5:5" s="37" customFormat="1" ht="15.75" customHeight="1">
      <c r="E2219" s="39"/>
    </row>
    <row r="2220" spans="5:5" s="37" customFormat="1" ht="15.75" customHeight="1">
      <c r="E2220" s="39"/>
    </row>
    <row r="2221" spans="5:5" s="37" customFormat="1" ht="15.75" customHeight="1">
      <c r="E2221" s="39"/>
    </row>
    <row r="2222" spans="5:5" s="37" customFormat="1" ht="15.75" customHeight="1">
      <c r="E2222" s="39"/>
    </row>
    <row r="2223" spans="5:5" s="37" customFormat="1" ht="15.75" customHeight="1">
      <c r="E2223" s="39"/>
    </row>
    <row r="2224" spans="5:5" s="37" customFormat="1" ht="15.75" customHeight="1">
      <c r="E2224" s="39"/>
    </row>
    <row r="2225" spans="5:5" s="37" customFormat="1" ht="15.75" customHeight="1">
      <c r="E2225" s="39"/>
    </row>
    <row r="2226" spans="5:5" s="37" customFormat="1" ht="15.75" customHeight="1">
      <c r="E2226" s="39"/>
    </row>
    <row r="2227" spans="5:5" s="37" customFormat="1" ht="15.75" customHeight="1">
      <c r="E2227" s="39"/>
    </row>
    <row r="2228" spans="5:5" s="37" customFormat="1" ht="15.75" customHeight="1">
      <c r="E2228" s="39"/>
    </row>
    <row r="2229" spans="5:5" s="37" customFormat="1" ht="15.75" customHeight="1">
      <c r="E2229" s="39"/>
    </row>
    <row r="2230" spans="5:5" s="37" customFormat="1" ht="15.75" customHeight="1">
      <c r="E2230" s="39"/>
    </row>
    <row r="2231" spans="5:5" s="37" customFormat="1" ht="15.75" customHeight="1">
      <c r="E2231" s="39"/>
    </row>
    <row r="2232" spans="5:5" s="37" customFormat="1" ht="15.75" customHeight="1">
      <c r="E2232" s="39"/>
    </row>
    <row r="2233" spans="5:5" s="37" customFormat="1" ht="15.75" customHeight="1">
      <c r="E2233" s="39"/>
    </row>
    <row r="2234" spans="5:5" s="37" customFormat="1" ht="15.75" customHeight="1">
      <c r="E2234" s="39"/>
    </row>
    <row r="2235" spans="5:5" s="37" customFormat="1" ht="15.75" customHeight="1">
      <c r="E2235" s="39"/>
    </row>
    <row r="2236" spans="5:5" s="37" customFormat="1" ht="15.75" customHeight="1">
      <c r="E2236" s="39"/>
    </row>
    <row r="2237" spans="5:5" s="37" customFormat="1" ht="15.75" customHeight="1">
      <c r="E2237" s="39"/>
    </row>
    <row r="2238" spans="5:5" s="37" customFormat="1" ht="15.75" customHeight="1">
      <c r="E2238" s="39"/>
    </row>
    <row r="2239" spans="5:5" s="37" customFormat="1" ht="15.75" customHeight="1">
      <c r="E2239" s="39"/>
    </row>
    <row r="2240" spans="5:5" s="37" customFormat="1" ht="15.75" customHeight="1">
      <c r="E2240" s="39"/>
    </row>
    <row r="2241" spans="5:5" s="37" customFormat="1" ht="15.75" customHeight="1">
      <c r="E2241" s="39"/>
    </row>
    <row r="2242" spans="5:5" s="37" customFormat="1" ht="15.75" customHeight="1">
      <c r="E2242" s="39"/>
    </row>
    <row r="2243" spans="5:5" s="37" customFormat="1" ht="15.75" customHeight="1">
      <c r="E2243" s="39"/>
    </row>
    <row r="2244" spans="5:5" s="37" customFormat="1" ht="15.75" customHeight="1">
      <c r="E2244" s="39"/>
    </row>
    <row r="2245" spans="5:5" s="37" customFormat="1" ht="15.75" customHeight="1">
      <c r="E2245" s="39"/>
    </row>
    <row r="2246" spans="5:5" s="37" customFormat="1" ht="15.75" customHeight="1">
      <c r="E2246" s="39"/>
    </row>
    <row r="2247" spans="5:5" s="37" customFormat="1" ht="15.75" customHeight="1">
      <c r="E2247" s="39"/>
    </row>
    <row r="2248" spans="5:5" s="37" customFormat="1" ht="15.75" customHeight="1">
      <c r="E2248" s="39"/>
    </row>
    <row r="2249" spans="5:5" s="37" customFormat="1" ht="15.75" customHeight="1">
      <c r="E2249" s="39"/>
    </row>
    <row r="2250" spans="5:5" s="37" customFormat="1" ht="15.75" customHeight="1">
      <c r="E2250" s="39"/>
    </row>
    <row r="2251" spans="5:5" s="37" customFormat="1" ht="15.75" customHeight="1">
      <c r="E2251" s="39"/>
    </row>
    <row r="2252" spans="5:5" s="37" customFormat="1" ht="15.75" customHeight="1">
      <c r="E2252" s="39"/>
    </row>
    <row r="2253" spans="5:5" s="37" customFormat="1" ht="15.75" customHeight="1">
      <c r="E2253" s="39"/>
    </row>
    <row r="2254" spans="5:5" s="37" customFormat="1" ht="15.75" customHeight="1">
      <c r="E2254" s="39"/>
    </row>
    <row r="2255" spans="5:5" s="37" customFormat="1" ht="15.75" customHeight="1">
      <c r="E2255" s="39"/>
    </row>
    <row r="2256" spans="5:5" s="37" customFormat="1" ht="15.75" customHeight="1">
      <c r="E2256" s="39"/>
    </row>
    <row r="2257" spans="5:5" s="37" customFormat="1" ht="15.75" customHeight="1">
      <c r="E2257" s="39"/>
    </row>
    <row r="2258" spans="5:5" s="37" customFormat="1" ht="15.75" customHeight="1">
      <c r="E2258" s="39"/>
    </row>
    <row r="2259" spans="5:5" s="37" customFormat="1" ht="15.75" customHeight="1">
      <c r="E2259" s="39"/>
    </row>
    <row r="2260" spans="5:5" s="37" customFormat="1" ht="15.75" customHeight="1">
      <c r="E2260" s="39"/>
    </row>
    <row r="2261" spans="5:5" s="37" customFormat="1" ht="15.75" customHeight="1">
      <c r="E2261" s="39"/>
    </row>
    <row r="2262" spans="5:5" s="37" customFormat="1" ht="15.75" customHeight="1">
      <c r="E2262" s="39"/>
    </row>
    <row r="2263" spans="5:5" s="37" customFormat="1" ht="15.75" customHeight="1">
      <c r="E2263" s="39"/>
    </row>
    <row r="2264" spans="5:5" s="37" customFormat="1" ht="15.75" customHeight="1">
      <c r="E2264" s="39"/>
    </row>
    <row r="2265" spans="5:5" s="37" customFormat="1" ht="15.75" customHeight="1">
      <c r="E2265" s="39"/>
    </row>
    <row r="2266" spans="5:5" s="37" customFormat="1" ht="15.75" customHeight="1">
      <c r="E2266" s="39"/>
    </row>
    <row r="2267" spans="5:5" s="37" customFormat="1" ht="15.75" customHeight="1">
      <c r="E2267" s="39"/>
    </row>
    <row r="2268" spans="5:5" s="37" customFormat="1" ht="15.75" customHeight="1">
      <c r="E2268" s="39"/>
    </row>
    <row r="2269" spans="5:5" s="37" customFormat="1" ht="15.75" customHeight="1">
      <c r="E2269" s="39"/>
    </row>
    <row r="2270" spans="5:5" s="37" customFormat="1" ht="15.75" customHeight="1">
      <c r="E2270" s="39"/>
    </row>
    <row r="2271" spans="5:5" s="37" customFormat="1" ht="15.75" customHeight="1">
      <c r="E2271" s="39"/>
    </row>
    <row r="2272" spans="5:5" s="37" customFormat="1" ht="15.75" customHeight="1">
      <c r="E2272" s="39"/>
    </row>
    <row r="2273" spans="5:5" s="37" customFormat="1" ht="15.75" customHeight="1">
      <c r="E2273" s="39"/>
    </row>
    <row r="2274" spans="5:5" s="37" customFormat="1" ht="15.75" customHeight="1">
      <c r="E2274" s="39"/>
    </row>
    <row r="2275" spans="5:5" s="37" customFormat="1" ht="15.75" customHeight="1">
      <c r="E2275" s="39"/>
    </row>
    <row r="2276" spans="5:5" s="37" customFormat="1" ht="15.75" customHeight="1">
      <c r="E2276" s="39"/>
    </row>
    <row r="2277" spans="5:5" s="37" customFormat="1" ht="15.75" customHeight="1">
      <c r="E2277" s="39"/>
    </row>
    <row r="2278" spans="5:5" s="37" customFormat="1" ht="15.75" customHeight="1">
      <c r="E2278" s="39"/>
    </row>
    <row r="2279" spans="5:5" s="37" customFormat="1" ht="15.75" customHeight="1">
      <c r="E2279" s="39"/>
    </row>
    <row r="2280" spans="5:5" s="37" customFormat="1" ht="15.75" customHeight="1">
      <c r="E2280" s="39"/>
    </row>
    <row r="2281" spans="5:5" s="37" customFormat="1" ht="15.75" customHeight="1">
      <c r="E2281" s="39"/>
    </row>
    <row r="2282" spans="5:5" s="37" customFormat="1" ht="15.75" customHeight="1">
      <c r="E2282" s="39"/>
    </row>
    <row r="2283" spans="5:5" s="37" customFormat="1" ht="15.75" customHeight="1">
      <c r="E2283" s="39"/>
    </row>
    <row r="2284" spans="5:5" s="37" customFormat="1" ht="15.75" customHeight="1">
      <c r="E2284" s="39"/>
    </row>
    <row r="2285" spans="5:5" s="37" customFormat="1" ht="15.75" customHeight="1">
      <c r="E2285" s="39"/>
    </row>
    <row r="2286" spans="5:5" s="37" customFormat="1" ht="15.75" customHeight="1">
      <c r="E2286" s="39"/>
    </row>
    <row r="2287" spans="5:5" s="37" customFormat="1" ht="15.75" customHeight="1">
      <c r="E2287" s="39"/>
    </row>
    <row r="2288" spans="5:5" s="37" customFormat="1" ht="15.75" customHeight="1">
      <c r="E2288" s="39"/>
    </row>
    <row r="2289" spans="5:5" s="37" customFormat="1" ht="15.75" customHeight="1">
      <c r="E2289" s="39"/>
    </row>
    <row r="2290" spans="5:5" s="37" customFormat="1" ht="15.75" customHeight="1">
      <c r="E2290" s="39"/>
    </row>
    <row r="2291" spans="5:5" s="37" customFormat="1" ht="15.75" customHeight="1">
      <c r="E2291" s="39"/>
    </row>
    <row r="2292" spans="5:5" s="37" customFormat="1" ht="15.75" customHeight="1">
      <c r="E2292" s="39"/>
    </row>
    <row r="2293" spans="5:5" s="37" customFormat="1" ht="15.75" customHeight="1">
      <c r="E2293" s="39"/>
    </row>
    <row r="2294" spans="5:5" s="37" customFormat="1" ht="15.75" customHeight="1">
      <c r="E2294" s="39"/>
    </row>
    <row r="2295" spans="5:5" s="37" customFormat="1" ht="15.75" customHeight="1">
      <c r="E2295" s="39"/>
    </row>
    <row r="2296" spans="5:5" s="37" customFormat="1" ht="15.75" customHeight="1">
      <c r="E2296" s="39"/>
    </row>
    <row r="2297" spans="5:5" s="37" customFormat="1" ht="15.75" customHeight="1">
      <c r="E2297" s="39"/>
    </row>
    <row r="2298" spans="5:5" s="37" customFormat="1" ht="15.75" customHeight="1">
      <c r="E2298" s="39"/>
    </row>
    <row r="2299" spans="5:5" s="37" customFormat="1" ht="15.75" customHeight="1">
      <c r="E2299" s="39"/>
    </row>
    <row r="2300" spans="5:5" s="37" customFormat="1" ht="15.75" customHeight="1">
      <c r="E2300" s="39"/>
    </row>
    <row r="2301" spans="5:5" s="37" customFormat="1" ht="15.75" customHeight="1">
      <c r="E2301" s="39"/>
    </row>
    <row r="2302" spans="5:5" s="37" customFormat="1" ht="15.75" customHeight="1">
      <c r="E2302" s="39"/>
    </row>
    <row r="2303" spans="5:5" s="37" customFormat="1" ht="15.75" customHeight="1">
      <c r="E2303" s="39"/>
    </row>
    <row r="2304" spans="5:5" s="37" customFormat="1" ht="15.75" customHeight="1">
      <c r="E2304" s="39"/>
    </row>
    <row r="2305" spans="5:5" s="37" customFormat="1" ht="15.75" customHeight="1">
      <c r="E2305" s="39"/>
    </row>
    <row r="2306" spans="5:5" s="37" customFormat="1" ht="15.75" customHeight="1">
      <c r="E2306" s="39"/>
    </row>
    <row r="2307" spans="5:5" s="37" customFormat="1" ht="15.75" customHeight="1">
      <c r="E2307" s="39"/>
    </row>
    <row r="2308" spans="5:5" s="37" customFormat="1" ht="15.75" customHeight="1">
      <c r="E2308" s="39"/>
    </row>
    <row r="2309" spans="5:5" s="37" customFormat="1" ht="15.75" customHeight="1">
      <c r="E2309" s="39"/>
    </row>
    <row r="2310" spans="5:5" s="37" customFormat="1" ht="15.75" customHeight="1">
      <c r="E2310" s="39"/>
    </row>
    <row r="2311" spans="5:5" s="37" customFormat="1" ht="15.75" customHeight="1">
      <c r="E2311" s="39"/>
    </row>
    <row r="2312" spans="5:5" s="37" customFormat="1" ht="15.75" customHeight="1">
      <c r="E2312" s="39"/>
    </row>
    <row r="2313" spans="5:5" s="37" customFormat="1" ht="15.75" customHeight="1">
      <c r="E2313" s="39"/>
    </row>
    <row r="2314" spans="5:5" s="37" customFormat="1" ht="15.75" customHeight="1">
      <c r="E2314" s="39"/>
    </row>
    <row r="2315" spans="5:5" s="37" customFormat="1" ht="15.75" customHeight="1">
      <c r="E2315" s="39"/>
    </row>
    <row r="2316" spans="5:5" s="37" customFormat="1" ht="15.75" customHeight="1">
      <c r="E2316" s="39"/>
    </row>
    <row r="2317" spans="5:5" s="37" customFormat="1" ht="15.75" customHeight="1">
      <c r="E2317" s="39"/>
    </row>
    <row r="2318" spans="5:5" s="37" customFormat="1" ht="15.75" customHeight="1">
      <c r="E2318" s="39"/>
    </row>
    <row r="2319" spans="5:5" s="37" customFormat="1" ht="15.75" customHeight="1">
      <c r="E2319" s="39"/>
    </row>
    <row r="2320" spans="5:5" s="37" customFormat="1" ht="15.75" customHeight="1">
      <c r="E2320" s="39"/>
    </row>
    <row r="2321" spans="5:5" s="37" customFormat="1" ht="15.75" customHeight="1">
      <c r="E2321" s="39"/>
    </row>
    <row r="2322" spans="5:5" s="37" customFormat="1" ht="15.75" customHeight="1">
      <c r="E2322" s="39"/>
    </row>
    <row r="2323" spans="5:5" s="37" customFormat="1" ht="15.75" customHeight="1">
      <c r="E2323" s="39"/>
    </row>
    <row r="2324" spans="5:5" s="37" customFormat="1" ht="15.75" customHeight="1">
      <c r="E2324" s="39"/>
    </row>
    <row r="2325" spans="5:5" s="37" customFormat="1" ht="15.75" customHeight="1">
      <c r="E2325" s="39"/>
    </row>
    <row r="2326" spans="5:5" s="37" customFormat="1" ht="15.75" customHeight="1">
      <c r="E2326" s="39"/>
    </row>
    <row r="2327" spans="5:5" s="37" customFormat="1" ht="15.75" customHeight="1">
      <c r="E2327" s="39"/>
    </row>
    <row r="2328" spans="5:5" s="37" customFormat="1" ht="15.75" customHeight="1">
      <c r="E2328" s="39"/>
    </row>
    <row r="2329" spans="5:5" s="37" customFormat="1" ht="15.75" customHeight="1">
      <c r="E2329" s="39"/>
    </row>
    <row r="2330" spans="5:5" s="37" customFormat="1" ht="15.75" customHeight="1">
      <c r="E2330" s="39"/>
    </row>
    <row r="2331" spans="5:5" s="37" customFormat="1" ht="15.75" customHeight="1">
      <c r="E2331" s="39"/>
    </row>
    <row r="2332" spans="5:5" s="37" customFormat="1" ht="15.75" customHeight="1">
      <c r="E2332" s="39"/>
    </row>
    <row r="2333" spans="5:5" s="37" customFormat="1" ht="15.75" customHeight="1">
      <c r="E2333" s="39"/>
    </row>
    <row r="2334" spans="5:5" s="37" customFormat="1" ht="15.75" customHeight="1">
      <c r="E2334" s="39"/>
    </row>
    <row r="2335" spans="5:5" s="37" customFormat="1" ht="15.75" customHeight="1">
      <c r="E2335" s="39"/>
    </row>
    <row r="2336" spans="5:5" s="37" customFormat="1" ht="15.75" customHeight="1">
      <c r="E2336" s="39"/>
    </row>
    <row r="2337" spans="5:5" s="37" customFormat="1" ht="15.75" customHeight="1">
      <c r="E2337" s="39"/>
    </row>
    <row r="2338" spans="5:5" s="37" customFormat="1" ht="15.75" customHeight="1">
      <c r="E2338" s="39"/>
    </row>
    <row r="2339" spans="5:5" s="37" customFormat="1" ht="15.75" customHeight="1">
      <c r="E2339" s="39"/>
    </row>
    <row r="2340" spans="5:5" s="37" customFormat="1" ht="15.75" customHeight="1">
      <c r="E2340" s="39"/>
    </row>
    <row r="2341" spans="5:5" s="37" customFormat="1" ht="15.75" customHeight="1">
      <c r="E2341" s="39"/>
    </row>
    <row r="2342" spans="5:5" s="37" customFormat="1" ht="15.75" customHeight="1">
      <c r="E2342" s="39"/>
    </row>
    <row r="2343" spans="5:5" s="37" customFormat="1" ht="15.75" customHeight="1">
      <c r="E2343" s="39"/>
    </row>
    <row r="2344" spans="5:5" s="37" customFormat="1" ht="15.75" customHeight="1">
      <c r="E2344" s="39"/>
    </row>
    <row r="2345" spans="5:5" s="37" customFormat="1" ht="15.75" customHeight="1">
      <c r="E2345" s="39"/>
    </row>
    <row r="2346" spans="5:5" s="37" customFormat="1" ht="15.75" customHeight="1">
      <c r="E2346" s="39"/>
    </row>
    <row r="2347" spans="5:5" s="37" customFormat="1" ht="15.75" customHeight="1">
      <c r="E2347" s="39"/>
    </row>
    <row r="2348" spans="5:5" s="37" customFormat="1" ht="15.75" customHeight="1">
      <c r="E2348" s="39"/>
    </row>
    <row r="2349" spans="5:5" s="37" customFormat="1" ht="15.75" customHeight="1">
      <c r="E2349" s="39"/>
    </row>
    <row r="2350" spans="5:5" s="37" customFormat="1" ht="15.75" customHeight="1">
      <c r="E2350" s="39"/>
    </row>
    <row r="2351" spans="5:5" s="37" customFormat="1" ht="15.75" customHeight="1">
      <c r="E2351" s="39"/>
    </row>
    <row r="2352" spans="5:5" s="37" customFormat="1" ht="15.75" customHeight="1">
      <c r="E2352" s="39"/>
    </row>
    <row r="2353" spans="5:5" s="37" customFormat="1" ht="15.75" customHeight="1">
      <c r="E2353" s="39"/>
    </row>
    <row r="2354" spans="5:5" s="37" customFormat="1" ht="15.75" customHeight="1">
      <c r="E2354" s="39"/>
    </row>
    <row r="2355" spans="5:5" s="37" customFormat="1" ht="15.75" customHeight="1">
      <c r="E2355" s="39"/>
    </row>
    <row r="2356" spans="5:5" s="37" customFormat="1" ht="15.75" customHeight="1">
      <c r="E2356" s="39"/>
    </row>
    <row r="2357" spans="5:5" s="37" customFormat="1" ht="15.75" customHeight="1">
      <c r="E2357" s="39"/>
    </row>
    <row r="2358" spans="5:5" s="37" customFormat="1" ht="15.75" customHeight="1">
      <c r="E2358" s="39"/>
    </row>
    <row r="2359" spans="5:5" s="37" customFormat="1" ht="15.75" customHeight="1">
      <c r="E2359" s="39"/>
    </row>
    <row r="2360" spans="5:5" s="37" customFormat="1" ht="15.75" customHeight="1">
      <c r="E2360" s="39"/>
    </row>
    <row r="2361" spans="5:5" s="37" customFormat="1" ht="15.75" customHeight="1">
      <c r="E2361" s="39"/>
    </row>
    <row r="2362" spans="5:5" s="37" customFormat="1" ht="15.75" customHeight="1">
      <c r="E2362" s="39"/>
    </row>
    <row r="2363" spans="5:5" s="37" customFormat="1" ht="15.75" customHeight="1">
      <c r="E2363" s="39"/>
    </row>
    <row r="2364" spans="5:5" s="37" customFormat="1" ht="15.75" customHeight="1">
      <c r="E2364" s="39"/>
    </row>
    <row r="2365" spans="5:5" s="37" customFormat="1" ht="15.75" customHeight="1">
      <c r="E2365" s="39"/>
    </row>
    <row r="2366" spans="5:5" s="37" customFormat="1" ht="15.75" customHeight="1">
      <c r="E2366" s="39"/>
    </row>
    <row r="2367" spans="5:5" s="37" customFormat="1" ht="15.75" customHeight="1">
      <c r="E2367" s="39"/>
    </row>
    <row r="2368" spans="5:5" s="37" customFormat="1" ht="15.75" customHeight="1">
      <c r="E2368" s="39"/>
    </row>
    <row r="2369" spans="5:5" s="37" customFormat="1" ht="15.75" customHeight="1">
      <c r="E2369" s="39"/>
    </row>
    <row r="2370" spans="5:5" s="37" customFormat="1" ht="15.75" customHeight="1">
      <c r="E2370" s="39"/>
    </row>
    <row r="2371" spans="5:5" s="37" customFormat="1" ht="15.75" customHeight="1">
      <c r="E2371" s="39"/>
    </row>
    <row r="2372" spans="5:5" s="37" customFormat="1" ht="15.75" customHeight="1">
      <c r="E2372" s="39"/>
    </row>
    <row r="2373" spans="5:5" s="37" customFormat="1" ht="15.75" customHeight="1">
      <c r="E2373" s="39"/>
    </row>
    <row r="2374" spans="5:5" s="37" customFormat="1" ht="15.75" customHeight="1">
      <c r="E2374" s="39"/>
    </row>
    <row r="2375" spans="5:5" s="37" customFormat="1" ht="15.75" customHeight="1">
      <c r="E2375" s="39"/>
    </row>
    <row r="2376" spans="5:5" s="37" customFormat="1" ht="15.75" customHeight="1">
      <c r="E2376" s="39"/>
    </row>
    <row r="2377" spans="5:5" s="37" customFormat="1" ht="15.75" customHeight="1">
      <c r="E2377" s="39"/>
    </row>
    <row r="2378" spans="5:5" s="37" customFormat="1" ht="15.75" customHeight="1">
      <c r="E2378" s="39"/>
    </row>
    <row r="2379" spans="5:5" s="37" customFormat="1" ht="15.75" customHeight="1">
      <c r="E2379" s="39"/>
    </row>
    <row r="2380" spans="5:5" s="37" customFormat="1" ht="15.75" customHeight="1">
      <c r="E2380" s="39"/>
    </row>
    <row r="2381" spans="5:5" s="37" customFormat="1" ht="15.75" customHeight="1">
      <c r="E2381" s="39"/>
    </row>
    <row r="2382" spans="5:5" s="37" customFormat="1" ht="15.75" customHeight="1">
      <c r="E2382" s="39"/>
    </row>
    <row r="2383" spans="5:5" s="37" customFormat="1" ht="15.75" customHeight="1">
      <c r="E2383" s="39"/>
    </row>
    <row r="2384" spans="5:5" s="37" customFormat="1" ht="15.75" customHeight="1">
      <c r="E2384" s="39"/>
    </row>
    <row r="2385" spans="5:5" s="37" customFormat="1" ht="15.75" customHeight="1">
      <c r="E2385" s="39"/>
    </row>
    <row r="2386" spans="5:5" s="37" customFormat="1" ht="15.75" customHeight="1">
      <c r="E2386" s="39"/>
    </row>
    <row r="2387" spans="5:5" s="37" customFormat="1" ht="15.75" customHeight="1">
      <c r="E2387" s="39"/>
    </row>
    <row r="2388" spans="5:5" s="37" customFormat="1" ht="15.75" customHeight="1">
      <c r="E2388" s="39"/>
    </row>
    <row r="2389" spans="5:5" s="37" customFormat="1" ht="15.75" customHeight="1">
      <c r="E2389" s="39"/>
    </row>
    <row r="2390" spans="5:5" s="37" customFormat="1" ht="15.75" customHeight="1">
      <c r="E2390" s="39"/>
    </row>
    <row r="2391" spans="5:5" s="37" customFormat="1" ht="15.75" customHeight="1">
      <c r="E2391" s="39"/>
    </row>
    <row r="2392" spans="5:5" s="37" customFormat="1" ht="15.75" customHeight="1">
      <c r="E2392" s="39"/>
    </row>
    <row r="2393" spans="5:5" s="37" customFormat="1" ht="15.75" customHeight="1">
      <c r="E2393" s="39"/>
    </row>
    <row r="2394" spans="5:5" s="37" customFormat="1" ht="15.75" customHeight="1">
      <c r="E2394" s="39"/>
    </row>
    <row r="2395" spans="5:5" s="37" customFormat="1" ht="15.75" customHeight="1">
      <c r="E2395" s="39"/>
    </row>
    <row r="2396" spans="5:5" s="37" customFormat="1" ht="15.75" customHeight="1">
      <c r="E2396" s="39"/>
    </row>
    <row r="2397" spans="5:5" s="37" customFormat="1" ht="15.75" customHeight="1">
      <c r="E2397" s="39"/>
    </row>
    <row r="2398" spans="5:5" s="37" customFormat="1" ht="15.75" customHeight="1">
      <c r="E2398" s="39"/>
    </row>
    <row r="2399" spans="5:5" s="37" customFormat="1" ht="15.75" customHeight="1">
      <c r="E2399" s="39"/>
    </row>
    <row r="2400" spans="5:5" s="37" customFormat="1" ht="15.75" customHeight="1">
      <c r="E2400" s="39"/>
    </row>
    <row r="2401" spans="5:5" s="37" customFormat="1" ht="15.75" customHeight="1">
      <c r="E2401" s="39"/>
    </row>
    <row r="2402" spans="5:5" s="37" customFormat="1" ht="15.75" customHeight="1">
      <c r="E2402" s="39"/>
    </row>
    <row r="2403" spans="5:5" s="37" customFormat="1" ht="15.75" customHeight="1">
      <c r="E2403" s="39"/>
    </row>
    <row r="2404" spans="5:5" s="37" customFormat="1" ht="15.75" customHeight="1">
      <c r="E2404" s="39"/>
    </row>
    <row r="2405" spans="5:5" s="37" customFormat="1" ht="15.75" customHeight="1">
      <c r="E2405" s="39"/>
    </row>
    <row r="2406" spans="5:5" s="37" customFormat="1" ht="15.75" customHeight="1">
      <c r="E2406" s="39"/>
    </row>
    <row r="2407" spans="5:5" s="37" customFormat="1" ht="15.75" customHeight="1">
      <c r="E2407" s="39"/>
    </row>
    <row r="2408" spans="5:5" s="37" customFormat="1" ht="15.75" customHeight="1">
      <c r="E2408" s="39"/>
    </row>
    <row r="2409" spans="5:5" s="37" customFormat="1" ht="15.75" customHeight="1">
      <c r="E2409" s="39"/>
    </row>
    <row r="2410" spans="5:5" s="37" customFormat="1" ht="15.75" customHeight="1">
      <c r="E2410" s="39"/>
    </row>
    <row r="2411" spans="5:5" s="37" customFormat="1" ht="15.75" customHeight="1">
      <c r="E2411" s="39"/>
    </row>
    <row r="2412" spans="5:5" s="37" customFormat="1" ht="15.75" customHeight="1">
      <c r="E2412" s="39"/>
    </row>
    <row r="2413" spans="5:5" s="37" customFormat="1" ht="15.75" customHeight="1">
      <c r="E2413" s="39"/>
    </row>
    <row r="2414" spans="5:5" s="37" customFormat="1" ht="15.75" customHeight="1">
      <c r="E2414" s="39"/>
    </row>
    <row r="2415" spans="5:5" s="37" customFormat="1" ht="15.75" customHeight="1">
      <c r="E2415" s="39"/>
    </row>
    <row r="2416" spans="5:5" s="37" customFormat="1" ht="15.75" customHeight="1">
      <c r="E2416" s="39"/>
    </row>
    <row r="2417" spans="5:5" s="37" customFormat="1" ht="15.75" customHeight="1">
      <c r="E2417" s="39"/>
    </row>
    <row r="2418" spans="5:5" s="37" customFormat="1" ht="15.75" customHeight="1">
      <c r="E2418" s="39"/>
    </row>
    <row r="2419" spans="5:5" s="37" customFormat="1" ht="15.75" customHeight="1">
      <c r="E2419" s="39"/>
    </row>
    <row r="2420" spans="5:5" s="37" customFormat="1" ht="15.75" customHeight="1">
      <c r="E2420" s="39"/>
    </row>
    <row r="2421" spans="5:5" s="37" customFormat="1" ht="15.75" customHeight="1">
      <c r="E2421" s="39"/>
    </row>
    <row r="2422" spans="5:5" s="37" customFormat="1" ht="15.75" customHeight="1">
      <c r="E2422" s="39"/>
    </row>
    <row r="2423" spans="5:5" s="37" customFormat="1" ht="15.75" customHeight="1">
      <c r="E2423" s="39"/>
    </row>
    <row r="2424" spans="5:5" s="37" customFormat="1" ht="15.75" customHeight="1">
      <c r="E2424" s="39"/>
    </row>
    <row r="2425" spans="5:5" s="37" customFormat="1" ht="15.75" customHeight="1">
      <c r="E2425" s="39"/>
    </row>
    <row r="2426" spans="5:5" s="37" customFormat="1" ht="15.75" customHeight="1">
      <c r="E2426" s="39"/>
    </row>
    <row r="2427" spans="5:5" s="37" customFormat="1" ht="15.75" customHeight="1">
      <c r="E2427" s="39"/>
    </row>
    <row r="2428" spans="5:5" s="37" customFormat="1" ht="15.75" customHeight="1">
      <c r="E2428" s="39"/>
    </row>
    <row r="2429" spans="5:5" s="37" customFormat="1" ht="15.75" customHeight="1">
      <c r="E2429" s="39"/>
    </row>
    <row r="2430" spans="5:5" s="37" customFormat="1" ht="15.75" customHeight="1">
      <c r="E2430" s="39"/>
    </row>
    <row r="2431" spans="5:5" s="37" customFormat="1" ht="15.75" customHeight="1">
      <c r="E2431" s="39"/>
    </row>
    <row r="2432" spans="5:5" s="37" customFormat="1" ht="15.75" customHeight="1">
      <c r="E2432" s="39"/>
    </row>
    <row r="2433" spans="5:5" s="37" customFormat="1" ht="15.75" customHeight="1">
      <c r="E2433" s="39"/>
    </row>
    <row r="2434" spans="5:5" s="37" customFormat="1" ht="15.75" customHeight="1">
      <c r="E2434" s="39"/>
    </row>
    <row r="2435" spans="5:5" s="37" customFormat="1" ht="15.75" customHeight="1">
      <c r="E2435" s="39"/>
    </row>
    <row r="2436" spans="5:5" s="37" customFormat="1" ht="15.75" customHeight="1">
      <c r="E2436" s="39"/>
    </row>
    <row r="2437" spans="5:5" s="37" customFormat="1" ht="15.75" customHeight="1">
      <c r="E2437" s="39"/>
    </row>
    <row r="2438" spans="5:5" s="37" customFormat="1" ht="15.75" customHeight="1">
      <c r="E2438" s="39"/>
    </row>
    <row r="2439" spans="5:5" s="37" customFormat="1" ht="15.75" customHeight="1">
      <c r="E2439" s="39"/>
    </row>
    <row r="2440" spans="5:5" s="37" customFormat="1" ht="15.75" customHeight="1">
      <c r="E2440" s="39"/>
    </row>
    <row r="2441" spans="5:5" s="37" customFormat="1" ht="15.75" customHeight="1">
      <c r="E2441" s="39"/>
    </row>
    <row r="2442" spans="5:5" s="37" customFormat="1" ht="15.75" customHeight="1">
      <c r="E2442" s="39"/>
    </row>
    <row r="2443" spans="5:5" s="37" customFormat="1" ht="15.75" customHeight="1">
      <c r="E2443" s="39"/>
    </row>
    <row r="2444" spans="5:5" s="37" customFormat="1" ht="15.75" customHeight="1">
      <c r="E2444" s="39"/>
    </row>
    <row r="2445" spans="5:5" s="37" customFormat="1" ht="15.75" customHeight="1">
      <c r="E2445" s="39"/>
    </row>
    <row r="2446" spans="5:5" s="37" customFormat="1" ht="15.75" customHeight="1">
      <c r="E2446" s="39"/>
    </row>
    <row r="2447" spans="5:5" s="37" customFormat="1" ht="15.75" customHeight="1">
      <c r="E2447" s="39"/>
    </row>
    <row r="2448" spans="5:5" s="37" customFormat="1" ht="15.75" customHeight="1">
      <c r="E2448" s="39"/>
    </row>
    <row r="2449" spans="5:5" s="37" customFormat="1" ht="15.75" customHeight="1">
      <c r="E2449" s="39"/>
    </row>
    <row r="2450" spans="5:5" s="37" customFormat="1" ht="15.75" customHeight="1">
      <c r="E2450" s="39"/>
    </row>
    <row r="2451" spans="5:5" s="37" customFormat="1" ht="15.75" customHeight="1">
      <c r="E2451" s="39"/>
    </row>
    <row r="2452" spans="5:5" s="37" customFormat="1" ht="15.75" customHeight="1">
      <c r="E2452" s="39"/>
    </row>
    <row r="2453" spans="5:5" s="37" customFormat="1" ht="15.75" customHeight="1">
      <c r="E2453" s="39"/>
    </row>
    <row r="2454" spans="5:5" s="37" customFormat="1" ht="15.75" customHeight="1">
      <c r="E2454" s="39"/>
    </row>
    <row r="2455" spans="5:5" s="37" customFormat="1" ht="15.75" customHeight="1">
      <c r="E2455" s="39"/>
    </row>
    <row r="2456" spans="5:5" s="37" customFormat="1" ht="15.75" customHeight="1">
      <c r="E2456" s="39"/>
    </row>
    <row r="2457" spans="5:5" s="37" customFormat="1" ht="15.75" customHeight="1">
      <c r="E2457" s="39"/>
    </row>
    <row r="2458" spans="5:5" s="37" customFormat="1" ht="15.75" customHeight="1">
      <c r="E2458" s="39"/>
    </row>
    <row r="2459" spans="5:5" s="37" customFormat="1" ht="15.75" customHeight="1">
      <c r="E2459" s="39"/>
    </row>
    <row r="2460" spans="5:5" s="37" customFormat="1" ht="15.75" customHeight="1">
      <c r="E2460" s="39"/>
    </row>
    <row r="2461" spans="5:5" s="37" customFormat="1" ht="15.75" customHeight="1">
      <c r="E2461" s="39"/>
    </row>
    <row r="2462" spans="5:5" s="37" customFormat="1" ht="15.75" customHeight="1">
      <c r="E2462" s="39"/>
    </row>
    <row r="2463" spans="5:5" s="37" customFormat="1" ht="15.75" customHeight="1">
      <c r="E2463" s="39"/>
    </row>
    <row r="2464" spans="5:5" s="37" customFormat="1" ht="15.75" customHeight="1">
      <c r="E2464" s="39"/>
    </row>
    <row r="2465" spans="5:5" s="37" customFormat="1" ht="15.75" customHeight="1">
      <c r="E2465" s="39"/>
    </row>
    <row r="2466" spans="5:5" s="37" customFormat="1" ht="15.75" customHeight="1">
      <c r="E2466" s="39"/>
    </row>
    <row r="2467" spans="5:5" s="37" customFormat="1" ht="15.75" customHeight="1">
      <c r="E2467" s="39"/>
    </row>
    <row r="2468" spans="5:5" s="37" customFormat="1" ht="15.75" customHeight="1">
      <c r="E2468" s="39"/>
    </row>
    <row r="2469" spans="5:5" s="37" customFormat="1" ht="15.75" customHeight="1">
      <c r="E2469" s="39"/>
    </row>
    <row r="2470" spans="5:5" s="37" customFormat="1" ht="15.75" customHeight="1">
      <c r="E2470" s="39"/>
    </row>
    <row r="2471" spans="5:5" s="37" customFormat="1" ht="15.75" customHeight="1">
      <c r="E2471" s="39"/>
    </row>
    <row r="2472" spans="5:5" s="37" customFormat="1" ht="15.75" customHeight="1">
      <c r="E2472" s="39"/>
    </row>
    <row r="2473" spans="5:5" s="37" customFormat="1" ht="15.75" customHeight="1">
      <c r="E2473" s="39"/>
    </row>
    <row r="2474" spans="5:5" s="37" customFormat="1" ht="15.75" customHeight="1">
      <c r="E2474" s="39"/>
    </row>
    <row r="2475" spans="5:5" s="37" customFormat="1" ht="15.75" customHeight="1">
      <c r="E2475" s="39"/>
    </row>
    <row r="2476" spans="5:5" s="37" customFormat="1" ht="15.75" customHeight="1">
      <c r="E2476" s="39"/>
    </row>
    <row r="2477" spans="5:5" s="37" customFormat="1" ht="15.75" customHeight="1">
      <c r="E2477" s="39"/>
    </row>
    <row r="2478" spans="5:5" s="37" customFormat="1" ht="15.75" customHeight="1">
      <c r="E2478" s="39"/>
    </row>
    <row r="2479" spans="5:5" s="37" customFormat="1" ht="15.75" customHeight="1">
      <c r="E2479" s="39"/>
    </row>
    <row r="2480" spans="5:5" s="37" customFormat="1" ht="15.75" customHeight="1">
      <c r="E2480" s="39"/>
    </row>
    <row r="2481" spans="5:5" s="37" customFormat="1" ht="15.75" customHeight="1">
      <c r="E2481" s="39"/>
    </row>
    <row r="2482" spans="5:5" s="37" customFormat="1" ht="15.75" customHeight="1">
      <c r="E2482" s="39"/>
    </row>
    <row r="2483" spans="5:5" s="37" customFormat="1" ht="15.75" customHeight="1">
      <c r="E2483" s="39"/>
    </row>
    <row r="2484" spans="5:5" s="37" customFormat="1" ht="15.75" customHeight="1">
      <c r="E2484" s="39"/>
    </row>
    <row r="2485" spans="5:5" s="37" customFormat="1" ht="15.75" customHeight="1">
      <c r="E2485" s="39"/>
    </row>
    <row r="2486" spans="5:5" s="37" customFormat="1" ht="15.75" customHeight="1">
      <c r="E2486" s="39"/>
    </row>
    <row r="2487" spans="5:5" s="37" customFormat="1" ht="15.75" customHeight="1">
      <c r="E2487" s="39"/>
    </row>
    <row r="2488" spans="5:5" s="37" customFormat="1" ht="15.75" customHeight="1">
      <c r="E2488" s="39"/>
    </row>
    <row r="2489" spans="5:5" s="37" customFormat="1" ht="15.75" customHeight="1">
      <c r="E2489" s="39"/>
    </row>
    <row r="2490" spans="5:5" s="37" customFormat="1" ht="15.75" customHeight="1">
      <c r="E2490" s="39"/>
    </row>
    <row r="2491" spans="5:5" s="37" customFormat="1" ht="15.75" customHeight="1">
      <c r="E2491" s="39"/>
    </row>
    <row r="2492" spans="5:5" s="37" customFormat="1" ht="15.75" customHeight="1">
      <c r="E2492" s="39"/>
    </row>
    <row r="2493" spans="5:5" s="37" customFormat="1" ht="15.75" customHeight="1">
      <c r="E2493" s="39"/>
    </row>
    <row r="2494" spans="5:5" s="37" customFormat="1" ht="15.75" customHeight="1">
      <c r="E2494" s="39"/>
    </row>
    <row r="2495" spans="5:5" s="37" customFormat="1" ht="15.75" customHeight="1">
      <c r="E2495" s="39"/>
    </row>
    <row r="2496" spans="5:5" s="37" customFormat="1" ht="15.75" customHeight="1">
      <c r="E2496" s="39"/>
    </row>
    <row r="2497" spans="5:5" s="37" customFormat="1" ht="15.75" customHeight="1">
      <c r="E2497" s="39"/>
    </row>
    <row r="2498" spans="5:5" s="37" customFormat="1" ht="15.75" customHeight="1">
      <c r="E2498" s="39"/>
    </row>
    <row r="2499" spans="5:5" s="37" customFormat="1" ht="15.75" customHeight="1">
      <c r="E2499" s="39"/>
    </row>
    <row r="2500" spans="5:5" s="37" customFormat="1" ht="15.75" customHeight="1">
      <c r="E2500" s="39"/>
    </row>
    <row r="2501" spans="5:5" s="37" customFormat="1" ht="15.75" customHeight="1">
      <c r="E2501" s="39"/>
    </row>
    <row r="2502" spans="5:5" s="37" customFormat="1" ht="15.75" customHeight="1">
      <c r="E2502" s="39"/>
    </row>
    <row r="2503" spans="5:5" s="37" customFormat="1" ht="15.75" customHeight="1">
      <c r="E2503" s="39"/>
    </row>
    <row r="2504" spans="5:5" s="37" customFormat="1" ht="15.75" customHeight="1">
      <c r="E2504" s="39"/>
    </row>
    <row r="2505" spans="5:5" s="37" customFormat="1" ht="15.75" customHeight="1">
      <c r="E2505" s="39"/>
    </row>
    <row r="2506" spans="5:5" s="37" customFormat="1" ht="15.75" customHeight="1">
      <c r="E2506" s="39"/>
    </row>
    <row r="2507" spans="5:5" s="37" customFormat="1" ht="15.75" customHeight="1">
      <c r="E2507" s="39"/>
    </row>
    <row r="2508" spans="5:5" s="37" customFormat="1" ht="15.75" customHeight="1">
      <c r="E2508" s="39"/>
    </row>
    <row r="2509" spans="5:5" s="37" customFormat="1" ht="15.75" customHeight="1">
      <c r="E2509" s="39"/>
    </row>
    <row r="2510" spans="5:5" s="37" customFormat="1" ht="15.75" customHeight="1">
      <c r="E2510" s="39"/>
    </row>
    <row r="2511" spans="5:5" s="37" customFormat="1" ht="15.75" customHeight="1">
      <c r="E2511" s="39"/>
    </row>
    <row r="2512" spans="5:5" s="37" customFormat="1" ht="15.75" customHeight="1">
      <c r="E2512" s="39"/>
    </row>
    <row r="2513" spans="5:5" s="37" customFormat="1" ht="15.75" customHeight="1">
      <c r="E2513" s="39"/>
    </row>
    <row r="2514" spans="5:5" s="37" customFormat="1" ht="15.75" customHeight="1">
      <c r="E2514" s="39"/>
    </row>
    <row r="2515" spans="5:5" s="37" customFormat="1" ht="15.75" customHeight="1">
      <c r="E2515" s="39"/>
    </row>
    <row r="2516" spans="5:5" s="37" customFormat="1" ht="15.75" customHeight="1">
      <c r="E2516" s="39"/>
    </row>
    <row r="2517" spans="5:5" s="37" customFormat="1" ht="15.75" customHeight="1">
      <c r="E2517" s="39"/>
    </row>
    <row r="2518" spans="5:5" s="37" customFormat="1" ht="15.75" customHeight="1">
      <c r="E2518" s="39"/>
    </row>
    <row r="2519" spans="5:5" s="37" customFormat="1" ht="15.75" customHeight="1">
      <c r="E2519" s="39"/>
    </row>
    <row r="2520" spans="5:5" s="37" customFormat="1" ht="15.75" customHeight="1">
      <c r="E2520" s="39"/>
    </row>
    <row r="2521" spans="5:5" s="37" customFormat="1" ht="15.75" customHeight="1">
      <c r="E2521" s="39"/>
    </row>
    <row r="2522" spans="5:5" s="37" customFormat="1" ht="15.75" customHeight="1">
      <c r="E2522" s="39"/>
    </row>
    <row r="2523" spans="5:5" s="37" customFormat="1" ht="15.75" customHeight="1">
      <c r="E2523" s="39"/>
    </row>
    <row r="2524" spans="5:5" s="37" customFormat="1" ht="15.75" customHeight="1">
      <c r="E2524" s="39"/>
    </row>
    <row r="2525" spans="5:5" s="37" customFormat="1" ht="15.75" customHeight="1">
      <c r="E2525" s="39"/>
    </row>
    <row r="2526" spans="5:5" s="37" customFormat="1" ht="15.75" customHeight="1">
      <c r="E2526" s="39"/>
    </row>
    <row r="2527" spans="5:5" s="37" customFormat="1" ht="15.75" customHeight="1">
      <c r="E2527" s="39"/>
    </row>
    <row r="2528" spans="5:5" s="37" customFormat="1" ht="15.75" customHeight="1">
      <c r="E2528" s="39"/>
    </row>
    <row r="2529" spans="5:5" s="37" customFormat="1" ht="15.75" customHeight="1">
      <c r="E2529" s="39"/>
    </row>
    <row r="2530" spans="5:5" s="37" customFormat="1" ht="15.75" customHeight="1">
      <c r="E2530" s="39"/>
    </row>
    <row r="2531" spans="5:5" s="37" customFormat="1" ht="15.75" customHeight="1">
      <c r="E2531" s="39"/>
    </row>
    <row r="2532" spans="5:5" s="37" customFormat="1" ht="15.75" customHeight="1">
      <c r="E2532" s="39"/>
    </row>
    <row r="2533" spans="5:5" s="37" customFormat="1" ht="15.75" customHeight="1">
      <c r="E2533" s="39"/>
    </row>
    <row r="2534" spans="5:5" s="37" customFormat="1" ht="15.75" customHeight="1">
      <c r="E2534" s="39"/>
    </row>
    <row r="2535" spans="5:5" s="37" customFormat="1" ht="15.75" customHeight="1">
      <c r="E2535" s="39"/>
    </row>
    <row r="2536" spans="5:5" s="37" customFormat="1" ht="15.75" customHeight="1">
      <c r="E2536" s="39"/>
    </row>
    <row r="2537" spans="5:5" s="37" customFormat="1" ht="15.75" customHeight="1">
      <c r="E2537" s="39"/>
    </row>
    <row r="2538" spans="5:5" s="37" customFormat="1" ht="15.75" customHeight="1">
      <c r="E2538" s="39"/>
    </row>
    <row r="2539" spans="5:5" s="37" customFormat="1" ht="15.75" customHeight="1">
      <c r="E2539" s="39"/>
    </row>
    <row r="2540" spans="5:5" s="37" customFormat="1" ht="15.75" customHeight="1">
      <c r="E2540" s="39"/>
    </row>
    <row r="2541" spans="5:5" s="37" customFormat="1" ht="15.75" customHeight="1">
      <c r="E2541" s="39"/>
    </row>
    <row r="2542" spans="5:5" s="37" customFormat="1" ht="15.75" customHeight="1">
      <c r="E2542" s="39"/>
    </row>
    <row r="2543" spans="5:5" s="37" customFormat="1" ht="15.75" customHeight="1">
      <c r="E2543" s="39"/>
    </row>
    <row r="2544" spans="5:5" s="37" customFormat="1" ht="15.75" customHeight="1">
      <c r="E2544" s="39"/>
    </row>
    <row r="2545" spans="5:5" s="37" customFormat="1" ht="15.75" customHeight="1">
      <c r="E2545" s="39"/>
    </row>
    <row r="2546" spans="5:5" s="37" customFormat="1" ht="15.75" customHeight="1">
      <c r="E2546" s="39"/>
    </row>
    <row r="2547" spans="5:5" s="37" customFormat="1" ht="15.75" customHeight="1">
      <c r="E2547" s="39"/>
    </row>
    <row r="2548" spans="5:5" s="37" customFormat="1" ht="15.75" customHeight="1">
      <c r="E2548" s="39"/>
    </row>
    <row r="2549" spans="5:5" s="37" customFormat="1" ht="15.75" customHeight="1">
      <c r="E2549" s="39"/>
    </row>
    <row r="2550" spans="5:5" s="37" customFormat="1" ht="15.75" customHeight="1">
      <c r="E2550" s="39"/>
    </row>
    <row r="2551" spans="5:5" s="37" customFormat="1" ht="15.75" customHeight="1">
      <c r="E2551" s="39"/>
    </row>
    <row r="2552" spans="5:5" s="37" customFormat="1" ht="15.75" customHeight="1">
      <c r="E2552" s="39"/>
    </row>
    <row r="2553" spans="5:5" s="37" customFormat="1" ht="15.75" customHeight="1">
      <c r="E2553" s="39"/>
    </row>
    <row r="2554" spans="5:5" s="37" customFormat="1" ht="15.75" customHeight="1">
      <c r="E2554" s="39"/>
    </row>
    <row r="2555" spans="5:5" s="37" customFormat="1" ht="15.75" customHeight="1">
      <c r="E2555" s="39"/>
    </row>
    <row r="2556" spans="5:5" s="37" customFormat="1" ht="15.75" customHeight="1">
      <c r="E2556" s="39"/>
    </row>
    <row r="2557" spans="5:5" s="37" customFormat="1" ht="15.75" customHeight="1">
      <c r="E2557" s="39"/>
    </row>
    <row r="2558" spans="5:5" s="37" customFormat="1" ht="15.75" customHeight="1">
      <c r="E2558" s="39"/>
    </row>
    <row r="2559" spans="5:5" s="37" customFormat="1" ht="15.75" customHeight="1">
      <c r="E2559" s="39"/>
    </row>
    <row r="2560" spans="5:5" s="37" customFormat="1" ht="15.75" customHeight="1">
      <c r="E2560" s="39"/>
    </row>
    <row r="2561" spans="5:5" s="37" customFormat="1" ht="15.75" customHeight="1">
      <c r="E2561" s="39"/>
    </row>
    <row r="2562" spans="5:5" s="37" customFormat="1" ht="15.75" customHeight="1">
      <c r="E2562" s="39"/>
    </row>
    <row r="2563" spans="5:5" s="37" customFormat="1" ht="15.75" customHeight="1">
      <c r="E2563" s="39"/>
    </row>
    <row r="2564" spans="5:5" s="37" customFormat="1" ht="15.75" customHeight="1">
      <c r="E2564" s="39"/>
    </row>
    <row r="2565" spans="5:5" s="37" customFormat="1" ht="15.75" customHeight="1">
      <c r="E2565" s="39"/>
    </row>
    <row r="2566" spans="5:5" s="37" customFormat="1" ht="15.75" customHeight="1">
      <c r="E2566" s="39"/>
    </row>
    <row r="2567" spans="5:5" s="37" customFormat="1" ht="15.75" customHeight="1">
      <c r="E2567" s="39"/>
    </row>
    <row r="2568" spans="5:5" s="37" customFormat="1" ht="15.75" customHeight="1">
      <c r="E2568" s="39"/>
    </row>
    <row r="2569" spans="5:5" s="37" customFormat="1" ht="15.75" customHeight="1">
      <c r="E2569" s="39"/>
    </row>
    <row r="2570" spans="5:5" s="37" customFormat="1" ht="15.75" customHeight="1">
      <c r="E2570" s="39"/>
    </row>
    <row r="2571" spans="5:5" s="37" customFormat="1" ht="15.75" customHeight="1">
      <c r="E2571" s="39"/>
    </row>
    <row r="2572" spans="5:5" s="37" customFormat="1" ht="15.75" customHeight="1">
      <c r="E2572" s="39"/>
    </row>
    <row r="2573" spans="5:5" s="37" customFormat="1" ht="15.75" customHeight="1">
      <c r="E2573" s="39"/>
    </row>
    <row r="2574" spans="5:5" s="37" customFormat="1" ht="15.75" customHeight="1">
      <c r="E2574" s="39"/>
    </row>
    <row r="2575" spans="5:5" s="37" customFormat="1" ht="15.75" customHeight="1">
      <c r="E2575" s="39"/>
    </row>
    <row r="2576" spans="5:5" s="37" customFormat="1" ht="15.75" customHeight="1">
      <c r="E2576" s="39"/>
    </row>
    <row r="2577" spans="5:5" s="37" customFormat="1" ht="15.75" customHeight="1">
      <c r="E2577" s="39"/>
    </row>
    <row r="2578" spans="5:5" s="37" customFormat="1" ht="15.75" customHeight="1">
      <c r="E2578" s="39"/>
    </row>
    <row r="2579" spans="5:5" s="37" customFormat="1" ht="15.75" customHeight="1">
      <c r="E2579" s="39"/>
    </row>
    <row r="2580" spans="5:5" s="37" customFormat="1" ht="15.75" customHeight="1">
      <c r="E2580" s="39"/>
    </row>
    <row r="2581" spans="5:5" s="37" customFormat="1" ht="15.75" customHeight="1">
      <c r="E2581" s="39"/>
    </row>
    <row r="2582" spans="5:5" s="37" customFormat="1" ht="15.75" customHeight="1">
      <c r="E2582" s="39"/>
    </row>
    <row r="2583" spans="5:5" s="37" customFormat="1" ht="15.75" customHeight="1">
      <c r="E2583" s="39"/>
    </row>
    <row r="2584" spans="5:5" s="37" customFormat="1" ht="15.75" customHeight="1">
      <c r="E2584" s="39"/>
    </row>
    <row r="2585" spans="5:5" s="37" customFormat="1" ht="15.75" customHeight="1">
      <c r="E2585" s="39"/>
    </row>
    <row r="2586" spans="5:5" s="37" customFormat="1" ht="15.75" customHeight="1">
      <c r="E2586" s="39"/>
    </row>
    <row r="2587" spans="5:5" s="37" customFormat="1" ht="15.75" customHeight="1">
      <c r="E2587" s="39"/>
    </row>
    <row r="2588" spans="5:5" s="37" customFormat="1" ht="15.75" customHeight="1">
      <c r="E2588" s="39"/>
    </row>
    <row r="2589" spans="5:5" s="37" customFormat="1" ht="15.75" customHeight="1">
      <c r="E2589" s="39"/>
    </row>
    <row r="2590" spans="5:5" s="37" customFormat="1" ht="15.75" customHeight="1">
      <c r="E2590" s="39"/>
    </row>
    <row r="2591" spans="5:5" s="37" customFormat="1" ht="15.75" customHeight="1">
      <c r="E2591" s="39"/>
    </row>
    <row r="2592" spans="5:5" s="37" customFormat="1" ht="15.75" customHeight="1">
      <c r="E2592" s="39"/>
    </row>
    <row r="2593" spans="5:5" s="37" customFormat="1" ht="15.75" customHeight="1">
      <c r="E2593" s="39"/>
    </row>
    <row r="2594" spans="5:5" s="37" customFormat="1" ht="15.75" customHeight="1">
      <c r="E2594" s="39"/>
    </row>
    <row r="2595" spans="5:5" s="37" customFormat="1" ht="15.75" customHeight="1">
      <c r="E2595" s="39"/>
    </row>
    <row r="2596" spans="5:5" s="37" customFormat="1" ht="15.75" customHeight="1">
      <c r="E2596" s="39"/>
    </row>
    <row r="2597" spans="5:5" s="37" customFormat="1" ht="15.75" customHeight="1">
      <c r="E2597" s="39"/>
    </row>
    <row r="2598" spans="5:5" s="37" customFormat="1" ht="15.75" customHeight="1">
      <c r="E2598" s="39"/>
    </row>
    <row r="2599" spans="5:5" s="37" customFormat="1" ht="15.75" customHeight="1">
      <c r="E2599" s="39"/>
    </row>
    <row r="2600" spans="5:5" s="37" customFormat="1" ht="15.75" customHeight="1">
      <c r="E2600" s="39"/>
    </row>
    <row r="2601" spans="5:5" s="37" customFormat="1" ht="15.75" customHeight="1">
      <c r="E2601" s="39"/>
    </row>
    <row r="2602" spans="5:5" s="37" customFormat="1" ht="15.75" customHeight="1">
      <c r="E2602" s="39"/>
    </row>
    <row r="2603" spans="5:5" s="37" customFormat="1" ht="15.75" customHeight="1">
      <c r="E2603" s="39"/>
    </row>
    <row r="2604" spans="5:5" s="37" customFormat="1" ht="15.75" customHeight="1">
      <c r="E2604" s="39"/>
    </row>
    <row r="2605" spans="5:5" s="37" customFormat="1" ht="15.75" customHeight="1">
      <c r="E2605" s="39"/>
    </row>
    <row r="2606" spans="5:5" s="37" customFormat="1" ht="15.75" customHeight="1">
      <c r="E2606" s="39"/>
    </row>
    <row r="2607" spans="5:5" s="37" customFormat="1" ht="15.75" customHeight="1">
      <c r="E2607" s="39"/>
    </row>
    <row r="2608" spans="5:5" s="37" customFormat="1" ht="15.75" customHeight="1">
      <c r="E2608" s="39"/>
    </row>
    <row r="2609" spans="5:5" s="37" customFormat="1" ht="15.75" customHeight="1">
      <c r="E2609" s="39"/>
    </row>
    <row r="2610" spans="5:5" s="37" customFormat="1" ht="15.75" customHeight="1">
      <c r="E2610" s="39"/>
    </row>
    <row r="2611" spans="5:5" s="37" customFormat="1" ht="15.75" customHeight="1">
      <c r="E2611" s="39"/>
    </row>
    <row r="2612" spans="5:5" s="37" customFormat="1" ht="15.75" customHeight="1">
      <c r="E2612" s="39"/>
    </row>
    <row r="2613" spans="5:5" s="37" customFormat="1" ht="15.75" customHeight="1">
      <c r="E2613" s="39"/>
    </row>
    <row r="2614" spans="5:5" s="37" customFormat="1" ht="15.75" customHeight="1">
      <c r="E2614" s="39"/>
    </row>
    <row r="2615" spans="5:5" s="37" customFormat="1" ht="15.75" customHeight="1">
      <c r="E2615" s="39"/>
    </row>
    <row r="2616" spans="5:5" s="37" customFormat="1" ht="15.75" customHeight="1">
      <c r="E2616" s="39"/>
    </row>
    <row r="2617" spans="5:5" s="37" customFormat="1" ht="15.75" customHeight="1">
      <c r="E2617" s="39"/>
    </row>
    <row r="2618" spans="5:5" s="37" customFormat="1" ht="15.75" customHeight="1">
      <c r="E2618" s="39"/>
    </row>
    <row r="2619" spans="5:5" s="37" customFormat="1" ht="15.75" customHeight="1">
      <c r="E2619" s="39"/>
    </row>
    <row r="2620" spans="5:5" s="37" customFormat="1" ht="15.75" customHeight="1">
      <c r="E2620" s="39"/>
    </row>
    <row r="2621" spans="5:5" s="37" customFormat="1" ht="15.75" customHeight="1">
      <c r="E2621" s="39"/>
    </row>
    <row r="2622" spans="5:5" s="37" customFormat="1" ht="15.75" customHeight="1">
      <c r="E2622" s="39"/>
    </row>
    <row r="2623" spans="5:5" s="37" customFormat="1" ht="15.75" customHeight="1">
      <c r="E2623" s="39"/>
    </row>
    <row r="2624" spans="5:5" s="37" customFormat="1" ht="15.75" customHeight="1">
      <c r="E2624" s="39"/>
    </row>
    <row r="2625" spans="5:5" s="37" customFormat="1" ht="15.75" customHeight="1">
      <c r="E2625" s="39"/>
    </row>
    <row r="2626" spans="5:5" s="37" customFormat="1" ht="15.75" customHeight="1">
      <c r="E2626" s="39"/>
    </row>
    <row r="2627" spans="5:5" s="37" customFormat="1" ht="15.75" customHeight="1">
      <c r="E2627" s="39"/>
    </row>
    <row r="2628" spans="5:5" s="37" customFormat="1" ht="15.75" customHeight="1">
      <c r="E2628" s="39"/>
    </row>
    <row r="2629" spans="5:5" s="37" customFormat="1" ht="15.75" customHeight="1">
      <c r="E2629" s="39"/>
    </row>
    <row r="2630" spans="5:5" s="37" customFormat="1" ht="15.75" customHeight="1">
      <c r="E2630" s="39"/>
    </row>
    <row r="2631" spans="5:5" s="37" customFormat="1" ht="15.75" customHeight="1">
      <c r="E2631" s="39"/>
    </row>
    <row r="2632" spans="5:5" s="37" customFormat="1" ht="15.75" customHeight="1">
      <c r="E2632" s="39"/>
    </row>
    <row r="2633" spans="5:5" s="37" customFormat="1" ht="15.75" customHeight="1">
      <c r="E2633" s="39"/>
    </row>
    <row r="2634" spans="5:5" s="37" customFormat="1" ht="15.75" customHeight="1">
      <c r="E2634" s="39"/>
    </row>
    <row r="2635" spans="5:5" s="37" customFormat="1" ht="15.75" customHeight="1">
      <c r="E2635" s="39"/>
    </row>
    <row r="2636" spans="5:5" s="37" customFormat="1" ht="15.75" customHeight="1">
      <c r="E2636" s="39"/>
    </row>
    <row r="2637" spans="5:5" s="37" customFormat="1" ht="15.75" customHeight="1">
      <c r="E2637" s="39"/>
    </row>
    <row r="2638" spans="5:5" s="37" customFormat="1" ht="15.75" customHeight="1">
      <c r="E2638" s="39"/>
    </row>
    <row r="2639" spans="5:5" s="37" customFormat="1" ht="15.75" customHeight="1">
      <c r="E2639" s="39"/>
    </row>
    <row r="2640" spans="5:5" s="37" customFormat="1" ht="15.75" customHeight="1">
      <c r="E2640" s="39"/>
    </row>
    <row r="2641" spans="5:5" s="37" customFormat="1" ht="15.75" customHeight="1">
      <c r="E2641" s="39"/>
    </row>
    <row r="2642" spans="5:5" s="37" customFormat="1" ht="15.75" customHeight="1">
      <c r="E2642" s="39"/>
    </row>
    <row r="2643" spans="5:5" s="37" customFormat="1" ht="15.75" customHeight="1">
      <c r="E2643" s="39"/>
    </row>
    <row r="2644" spans="5:5" s="37" customFormat="1" ht="15.75" customHeight="1">
      <c r="E2644" s="39"/>
    </row>
    <row r="2645" spans="5:5" s="37" customFormat="1" ht="15.75" customHeight="1">
      <c r="E2645" s="39"/>
    </row>
    <row r="2646" spans="5:5" s="37" customFormat="1" ht="15.75" customHeight="1">
      <c r="E2646" s="39"/>
    </row>
    <row r="2647" spans="5:5" s="37" customFormat="1" ht="15.75" customHeight="1">
      <c r="E2647" s="39"/>
    </row>
    <row r="2648" spans="5:5" s="37" customFormat="1" ht="15.75" customHeight="1">
      <c r="E2648" s="39"/>
    </row>
    <row r="2649" spans="5:5" s="37" customFormat="1" ht="15.75" customHeight="1">
      <c r="E2649" s="39"/>
    </row>
    <row r="2650" spans="5:5" s="37" customFormat="1" ht="15.75" customHeight="1">
      <c r="E2650" s="39"/>
    </row>
    <row r="2651" spans="5:5" s="37" customFormat="1" ht="15.75" customHeight="1">
      <c r="E2651" s="39"/>
    </row>
    <row r="2652" spans="5:5" s="37" customFormat="1" ht="15.75" customHeight="1">
      <c r="E2652" s="39"/>
    </row>
    <row r="2653" spans="5:5" s="37" customFormat="1" ht="15.75" customHeight="1">
      <c r="E2653" s="39"/>
    </row>
    <row r="2654" spans="5:5" s="37" customFormat="1" ht="15.75" customHeight="1">
      <c r="E2654" s="39"/>
    </row>
    <row r="2655" spans="5:5" s="37" customFormat="1" ht="15.75" customHeight="1">
      <c r="E2655" s="39"/>
    </row>
    <row r="2656" spans="5:5" s="37" customFormat="1" ht="15.75" customHeight="1">
      <c r="E2656" s="39"/>
    </row>
    <row r="2657" spans="5:5" s="37" customFormat="1" ht="15.75" customHeight="1">
      <c r="E2657" s="39"/>
    </row>
    <row r="2658" spans="5:5" s="37" customFormat="1" ht="15.75" customHeight="1">
      <c r="E2658" s="39"/>
    </row>
    <row r="2659" spans="5:5" s="37" customFormat="1" ht="15.75" customHeight="1">
      <c r="E2659" s="39"/>
    </row>
    <row r="2660" spans="5:5" s="37" customFormat="1" ht="15.75" customHeight="1">
      <c r="E2660" s="39"/>
    </row>
    <row r="2661" spans="5:5" s="37" customFormat="1" ht="15.75" customHeight="1">
      <c r="E2661" s="39"/>
    </row>
    <row r="2662" spans="5:5" s="37" customFormat="1" ht="15.75" customHeight="1">
      <c r="E2662" s="39"/>
    </row>
    <row r="2663" spans="5:5" s="37" customFormat="1" ht="15.75" customHeight="1">
      <c r="E2663" s="39"/>
    </row>
    <row r="2664" spans="5:5" s="37" customFormat="1" ht="15.75" customHeight="1">
      <c r="E2664" s="39"/>
    </row>
    <row r="2665" spans="5:5" s="37" customFormat="1" ht="15.75" customHeight="1">
      <c r="E2665" s="39"/>
    </row>
    <row r="2666" spans="5:5" s="37" customFormat="1" ht="15.75" customHeight="1">
      <c r="E2666" s="39"/>
    </row>
    <row r="2667" spans="5:5" s="37" customFormat="1" ht="15.75" customHeight="1">
      <c r="E2667" s="39"/>
    </row>
    <row r="2668" spans="5:5" s="37" customFormat="1" ht="15.75" customHeight="1">
      <c r="E2668" s="39"/>
    </row>
    <row r="2669" spans="5:5" s="37" customFormat="1" ht="15.75" customHeight="1">
      <c r="E2669" s="39"/>
    </row>
    <row r="2670" spans="5:5" s="37" customFormat="1" ht="15.75" customHeight="1">
      <c r="E2670" s="39"/>
    </row>
    <row r="2671" spans="5:5" s="37" customFormat="1" ht="15.75" customHeight="1">
      <c r="E2671" s="39"/>
    </row>
    <row r="2672" spans="5:5" s="37" customFormat="1" ht="15.75" customHeight="1">
      <c r="E2672" s="39"/>
    </row>
    <row r="2673" spans="5:5" s="37" customFormat="1" ht="15.75" customHeight="1">
      <c r="E2673" s="39"/>
    </row>
    <row r="2674" spans="5:5" s="37" customFormat="1" ht="15.75" customHeight="1">
      <c r="E2674" s="39"/>
    </row>
    <row r="2675" spans="5:5" s="37" customFormat="1" ht="15.75" customHeight="1">
      <c r="E2675" s="39"/>
    </row>
    <row r="2676" spans="5:5" s="37" customFormat="1" ht="15.75" customHeight="1">
      <c r="E2676" s="39"/>
    </row>
    <row r="2677" spans="5:5" s="37" customFormat="1" ht="15.75" customHeight="1">
      <c r="E2677" s="39"/>
    </row>
    <row r="2678" spans="5:5" s="37" customFormat="1" ht="15.75" customHeight="1">
      <c r="E2678" s="39"/>
    </row>
    <row r="2679" spans="5:5" s="37" customFormat="1" ht="15.75" customHeight="1">
      <c r="E2679" s="39"/>
    </row>
    <row r="2680" spans="5:5" s="37" customFormat="1" ht="15.75" customHeight="1">
      <c r="E2680" s="39"/>
    </row>
    <row r="2681" spans="5:5" s="37" customFormat="1" ht="15.75" customHeight="1">
      <c r="E2681" s="39"/>
    </row>
    <row r="2682" spans="5:5" s="37" customFormat="1" ht="15.75" customHeight="1">
      <c r="E2682" s="39"/>
    </row>
    <row r="2683" spans="5:5" s="37" customFormat="1" ht="15.75" customHeight="1">
      <c r="E2683" s="39"/>
    </row>
    <row r="2684" spans="5:5" s="37" customFormat="1" ht="15.75" customHeight="1">
      <c r="E2684" s="39"/>
    </row>
    <row r="2685" spans="5:5" s="37" customFormat="1" ht="15.75" customHeight="1">
      <c r="E2685" s="39"/>
    </row>
    <row r="2686" spans="5:5" s="37" customFormat="1" ht="15.75" customHeight="1">
      <c r="E2686" s="39"/>
    </row>
    <row r="2687" spans="5:5" s="37" customFormat="1" ht="15.75" customHeight="1">
      <c r="E2687" s="39"/>
    </row>
    <row r="2688" spans="5:5" s="37" customFormat="1" ht="15.75" customHeight="1">
      <c r="E2688" s="39"/>
    </row>
    <row r="2689" spans="5:5" s="37" customFormat="1" ht="15.75" customHeight="1">
      <c r="E2689" s="39"/>
    </row>
    <row r="2690" spans="5:5" s="37" customFormat="1" ht="15.75" customHeight="1">
      <c r="E2690" s="39"/>
    </row>
    <row r="2691" spans="5:5" s="37" customFormat="1" ht="15.75" customHeight="1">
      <c r="E2691" s="39"/>
    </row>
    <row r="2692" spans="5:5" s="37" customFormat="1" ht="15.75" customHeight="1">
      <c r="E2692" s="39"/>
    </row>
    <row r="2693" spans="5:5" s="37" customFormat="1" ht="15.75" customHeight="1">
      <c r="E2693" s="39"/>
    </row>
    <row r="2694" spans="5:5" s="37" customFormat="1" ht="15.75" customHeight="1">
      <c r="E2694" s="39"/>
    </row>
    <row r="2695" spans="5:5" s="37" customFormat="1" ht="15.75" customHeight="1">
      <c r="E2695" s="39"/>
    </row>
    <row r="2696" spans="5:5" s="37" customFormat="1" ht="15.75" customHeight="1">
      <c r="E2696" s="39"/>
    </row>
    <row r="2697" spans="5:5" s="37" customFormat="1" ht="15.75" customHeight="1">
      <c r="E2697" s="39"/>
    </row>
    <row r="2698" spans="5:5" s="37" customFormat="1" ht="15.75" customHeight="1">
      <c r="E2698" s="39"/>
    </row>
    <row r="2699" spans="5:5" s="37" customFormat="1" ht="15.75" customHeight="1">
      <c r="E2699" s="39"/>
    </row>
    <row r="2700" spans="5:5" s="37" customFormat="1" ht="15.75" customHeight="1">
      <c r="E2700" s="39"/>
    </row>
    <row r="2701" spans="5:5" s="37" customFormat="1" ht="15.75" customHeight="1">
      <c r="E2701" s="39"/>
    </row>
    <row r="2702" spans="5:5" s="37" customFormat="1" ht="15.75" customHeight="1">
      <c r="E2702" s="39"/>
    </row>
    <row r="2703" spans="5:5" s="37" customFormat="1" ht="15.75" customHeight="1">
      <c r="E2703" s="39"/>
    </row>
    <row r="2704" spans="5:5" s="37" customFormat="1" ht="15.75" customHeight="1">
      <c r="E2704" s="39"/>
    </row>
    <row r="2705" spans="5:5" s="37" customFormat="1" ht="15.75" customHeight="1">
      <c r="E2705" s="39"/>
    </row>
    <row r="2706" spans="5:5" s="37" customFormat="1" ht="15.75" customHeight="1">
      <c r="E2706" s="39"/>
    </row>
    <row r="2707" spans="5:5" s="37" customFormat="1" ht="15.75" customHeight="1">
      <c r="E2707" s="39"/>
    </row>
    <row r="2708" spans="5:5" s="37" customFormat="1" ht="15.75" customHeight="1">
      <c r="E2708" s="39"/>
    </row>
    <row r="2709" spans="5:5" s="37" customFormat="1" ht="15.75" customHeight="1">
      <c r="E2709" s="39"/>
    </row>
    <row r="2710" spans="5:5" s="37" customFormat="1" ht="15.75" customHeight="1">
      <c r="E2710" s="39"/>
    </row>
    <row r="2711" spans="5:5" s="37" customFormat="1" ht="15.75" customHeight="1">
      <c r="E2711" s="39"/>
    </row>
    <row r="2712" spans="5:5" s="37" customFormat="1" ht="15.75" customHeight="1">
      <c r="E2712" s="39"/>
    </row>
    <row r="2713" spans="5:5" s="37" customFormat="1" ht="15.75" customHeight="1">
      <c r="E2713" s="39"/>
    </row>
    <row r="2714" spans="5:5" s="37" customFormat="1" ht="15.75" customHeight="1">
      <c r="E2714" s="39"/>
    </row>
    <row r="2715" spans="5:5" s="37" customFormat="1" ht="15.75" customHeight="1">
      <c r="E2715" s="39"/>
    </row>
    <row r="2716" spans="5:5" s="37" customFormat="1" ht="15.75" customHeight="1">
      <c r="E2716" s="39"/>
    </row>
    <row r="2717" spans="5:5" s="37" customFormat="1" ht="15.75" customHeight="1">
      <c r="E2717" s="39"/>
    </row>
    <row r="2718" spans="5:5" s="37" customFormat="1" ht="15.75" customHeight="1">
      <c r="E2718" s="39"/>
    </row>
    <row r="2719" spans="5:5" s="37" customFormat="1" ht="15.75" customHeight="1">
      <c r="E2719" s="39"/>
    </row>
    <row r="2720" spans="5:5" s="37" customFormat="1" ht="15.75" customHeight="1">
      <c r="E2720" s="39"/>
    </row>
    <row r="2721" spans="5:5" s="37" customFormat="1" ht="15.75" customHeight="1">
      <c r="E2721" s="39"/>
    </row>
    <row r="2722" spans="5:5" s="37" customFormat="1" ht="15.75" customHeight="1">
      <c r="E2722" s="39"/>
    </row>
    <row r="2723" spans="5:5" s="37" customFormat="1" ht="15.75" customHeight="1">
      <c r="E2723" s="39"/>
    </row>
    <row r="2724" spans="5:5" s="37" customFormat="1" ht="15.75" customHeight="1">
      <c r="E2724" s="39"/>
    </row>
    <row r="2725" spans="5:5" s="37" customFormat="1" ht="15.75" customHeight="1">
      <c r="E2725" s="39"/>
    </row>
    <row r="2726" spans="5:5" s="37" customFormat="1" ht="15.75" customHeight="1">
      <c r="E2726" s="39"/>
    </row>
    <row r="2727" spans="5:5" s="37" customFormat="1" ht="15.75" customHeight="1">
      <c r="E2727" s="39"/>
    </row>
    <row r="2728" spans="5:5" s="37" customFormat="1" ht="15.75" customHeight="1">
      <c r="E2728" s="39"/>
    </row>
    <row r="2729" spans="5:5" s="37" customFormat="1" ht="15.75" customHeight="1">
      <c r="E2729" s="39"/>
    </row>
    <row r="2730" spans="5:5" s="37" customFormat="1" ht="15.75" customHeight="1">
      <c r="E2730" s="39"/>
    </row>
    <row r="2731" spans="5:5" s="37" customFormat="1" ht="15.75" customHeight="1">
      <c r="E2731" s="39"/>
    </row>
    <row r="2732" spans="5:5" s="37" customFormat="1" ht="15.75" customHeight="1">
      <c r="E2732" s="39"/>
    </row>
    <row r="2733" spans="5:5" s="37" customFormat="1" ht="15.75" customHeight="1">
      <c r="E2733" s="39"/>
    </row>
    <row r="2734" spans="5:5" s="37" customFormat="1" ht="15.75" customHeight="1">
      <c r="E2734" s="39"/>
    </row>
    <row r="2735" spans="5:5" s="37" customFormat="1" ht="15.75" customHeight="1">
      <c r="E2735" s="39"/>
    </row>
    <row r="2736" spans="5:5" s="37" customFormat="1" ht="15.75" customHeight="1">
      <c r="E2736" s="39"/>
    </row>
    <row r="2737" spans="5:5" s="37" customFormat="1" ht="15.75" customHeight="1">
      <c r="E2737" s="39"/>
    </row>
    <row r="2738" spans="5:5" s="37" customFormat="1" ht="15.75" customHeight="1">
      <c r="E2738" s="39"/>
    </row>
    <row r="2739" spans="5:5" s="37" customFormat="1" ht="15.75" customHeight="1">
      <c r="E2739" s="39"/>
    </row>
    <row r="2740" spans="5:5" s="37" customFormat="1" ht="15.75" customHeight="1">
      <c r="E2740" s="39"/>
    </row>
    <row r="2741" spans="5:5" s="37" customFormat="1" ht="15.75" customHeight="1">
      <c r="E2741" s="39"/>
    </row>
    <row r="2742" spans="5:5" s="37" customFormat="1" ht="15.75" customHeight="1">
      <c r="E2742" s="39"/>
    </row>
    <row r="2743" spans="5:5" s="37" customFormat="1" ht="15.75" customHeight="1">
      <c r="E2743" s="39"/>
    </row>
    <row r="2744" spans="5:5" s="37" customFormat="1" ht="15.75" customHeight="1">
      <c r="E2744" s="39"/>
    </row>
    <row r="2745" spans="5:5" s="37" customFormat="1" ht="15.75" customHeight="1">
      <c r="E2745" s="39"/>
    </row>
    <row r="2746" spans="5:5" s="37" customFormat="1" ht="15.75" customHeight="1">
      <c r="E2746" s="39"/>
    </row>
    <row r="2747" spans="5:5" s="37" customFormat="1" ht="15.75" customHeight="1">
      <c r="E2747" s="39"/>
    </row>
    <row r="2748" spans="5:5" s="37" customFormat="1" ht="15.75" customHeight="1">
      <c r="E2748" s="39"/>
    </row>
    <row r="2749" spans="5:5" s="37" customFormat="1" ht="15.75" customHeight="1">
      <c r="E2749" s="39"/>
    </row>
    <row r="2750" spans="5:5" s="37" customFormat="1" ht="15.75" customHeight="1">
      <c r="E2750" s="39"/>
    </row>
    <row r="2751" spans="5:5" s="37" customFormat="1" ht="15.75" customHeight="1">
      <c r="E2751" s="39"/>
    </row>
    <row r="2752" spans="5:5" s="37" customFormat="1" ht="15.75" customHeight="1">
      <c r="E2752" s="39"/>
    </row>
    <row r="2753" spans="5:5" s="37" customFormat="1" ht="15.75" customHeight="1">
      <c r="E2753" s="39"/>
    </row>
    <row r="2754" spans="5:5" s="37" customFormat="1" ht="15.75" customHeight="1">
      <c r="E2754" s="39"/>
    </row>
    <row r="2755" spans="5:5" s="37" customFormat="1" ht="15.75" customHeight="1">
      <c r="E2755" s="39"/>
    </row>
    <row r="2756" spans="5:5" s="37" customFormat="1" ht="15.75" customHeight="1">
      <c r="E2756" s="39"/>
    </row>
    <row r="2757" spans="5:5" s="37" customFormat="1" ht="15.75" customHeight="1">
      <c r="E2757" s="39"/>
    </row>
    <row r="2758" spans="5:5" s="37" customFormat="1" ht="15.75" customHeight="1">
      <c r="E2758" s="39"/>
    </row>
    <row r="2759" spans="5:5" s="37" customFormat="1" ht="15.75" customHeight="1">
      <c r="E2759" s="39"/>
    </row>
    <row r="2760" spans="5:5" s="37" customFormat="1" ht="15.75" customHeight="1">
      <c r="E2760" s="39"/>
    </row>
    <row r="2761" spans="5:5" s="37" customFormat="1" ht="15.75" customHeight="1">
      <c r="E2761" s="39"/>
    </row>
    <row r="2762" spans="5:5" s="37" customFormat="1" ht="15.75" customHeight="1">
      <c r="E2762" s="39"/>
    </row>
    <row r="2763" spans="5:5" s="37" customFormat="1" ht="15.75" customHeight="1">
      <c r="E2763" s="39"/>
    </row>
    <row r="2764" spans="5:5" s="37" customFormat="1" ht="15.75" customHeight="1">
      <c r="E2764" s="39"/>
    </row>
    <row r="2765" spans="5:5" s="37" customFormat="1" ht="15.75" customHeight="1">
      <c r="E2765" s="39"/>
    </row>
    <row r="2766" spans="5:5" s="37" customFormat="1" ht="15.75" customHeight="1">
      <c r="E2766" s="39"/>
    </row>
    <row r="2767" spans="5:5" s="37" customFormat="1" ht="15.75" customHeight="1">
      <c r="E2767" s="39"/>
    </row>
    <row r="2768" spans="5:5" s="37" customFormat="1" ht="15.75" customHeight="1">
      <c r="E2768" s="39"/>
    </row>
    <row r="2769" spans="5:5" s="37" customFormat="1" ht="15.75" customHeight="1">
      <c r="E2769" s="39"/>
    </row>
    <row r="2770" spans="5:5" s="37" customFormat="1" ht="15.75" customHeight="1">
      <c r="E2770" s="39"/>
    </row>
    <row r="2771" spans="5:5" s="37" customFormat="1" ht="15.75" customHeight="1">
      <c r="E2771" s="39"/>
    </row>
    <row r="2772" spans="5:5" s="37" customFormat="1" ht="15.75" customHeight="1">
      <c r="E2772" s="39"/>
    </row>
    <row r="2773" spans="5:5" s="37" customFormat="1" ht="15.75" customHeight="1">
      <c r="E2773" s="39"/>
    </row>
    <row r="2774" spans="5:5" s="37" customFormat="1" ht="15.75" customHeight="1">
      <c r="E2774" s="39"/>
    </row>
    <row r="2775" spans="5:5" s="37" customFormat="1" ht="15.75" customHeight="1">
      <c r="E2775" s="39"/>
    </row>
    <row r="2776" spans="5:5" s="37" customFormat="1" ht="15.75" customHeight="1">
      <c r="E2776" s="39"/>
    </row>
    <row r="2777" spans="5:5" s="37" customFormat="1" ht="15.75" customHeight="1">
      <c r="E2777" s="39"/>
    </row>
    <row r="2778" spans="5:5" s="37" customFormat="1" ht="15.75" customHeight="1">
      <c r="E2778" s="39"/>
    </row>
    <row r="2779" spans="5:5" s="37" customFormat="1" ht="15.75" customHeight="1">
      <c r="E2779" s="39"/>
    </row>
    <row r="2780" spans="5:5" s="37" customFormat="1" ht="15.75" customHeight="1">
      <c r="E2780" s="39"/>
    </row>
    <row r="2781" spans="5:5" s="37" customFormat="1" ht="15.75" customHeight="1">
      <c r="E2781" s="39"/>
    </row>
    <row r="2782" spans="5:5" s="37" customFormat="1" ht="15.75" customHeight="1">
      <c r="E2782" s="39"/>
    </row>
    <row r="2783" spans="5:5" s="37" customFormat="1" ht="15.75" customHeight="1">
      <c r="E2783" s="39"/>
    </row>
    <row r="2784" spans="5:5" s="37" customFormat="1" ht="15.75" customHeight="1">
      <c r="E2784" s="39"/>
    </row>
    <row r="2785" spans="5:5" s="37" customFormat="1" ht="15.75" customHeight="1">
      <c r="E2785" s="39"/>
    </row>
    <row r="2786" spans="5:5" s="37" customFormat="1" ht="15.75" customHeight="1">
      <c r="E2786" s="39"/>
    </row>
    <row r="2787" spans="5:5" s="37" customFormat="1" ht="15.75" customHeight="1">
      <c r="E2787" s="39"/>
    </row>
    <row r="2788" spans="5:5" s="37" customFormat="1" ht="15.75" customHeight="1">
      <c r="E2788" s="39"/>
    </row>
    <row r="2789" spans="5:5" s="37" customFormat="1" ht="15.75" customHeight="1">
      <c r="E2789" s="39"/>
    </row>
    <row r="2790" spans="5:5" s="37" customFormat="1" ht="15.75" customHeight="1">
      <c r="E2790" s="39"/>
    </row>
    <row r="2791" spans="5:5" s="37" customFormat="1" ht="15.75" customHeight="1">
      <c r="E2791" s="39"/>
    </row>
    <row r="2792" spans="5:5" s="37" customFormat="1" ht="15.75" customHeight="1">
      <c r="E2792" s="39"/>
    </row>
    <row r="2793" spans="5:5" s="37" customFormat="1" ht="15.75" customHeight="1">
      <c r="E2793" s="39"/>
    </row>
    <row r="2794" spans="5:5" s="37" customFormat="1" ht="15.75" customHeight="1">
      <c r="E2794" s="39"/>
    </row>
    <row r="2795" spans="5:5" s="37" customFormat="1" ht="15.75" customHeight="1">
      <c r="E2795" s="39"/>
    </row>
    <row r="2796" spans="5:5" s="37" customFormat="1" ht="15.75" customHeight="1">
      <c r="E2796" s="39"/>
    </row>
    <row r="2797" spans="5:5" s="37" customFormat="1" ht="15.75" customHeight="1">
      <c r="E2797" s="39"/>
    </row>
    <row r="2798" spans="5:5" s="37" customFormat="1" ht="15.75" customHeight="1">
      <c r="E2798" s="39"/>
    </row>
    <row r="2799" spans="5:5" s="37" customFormat="1" ht="15.75" customHeight="1">
      <c r="E2799" s="39"/>
    </row>
    <row r="2800" spans="5:5" s="37" customFormat="1" ht="15.75" customHeight="1">
      <c r="E2800" s="39"/>
    </row>
    <row r="2801" spans="5:5" s="37" customFormat="1" ht="15.75" customHeight="1">
      <c r="E2801" s="39"/>
    </row>
    <row r="2802" spans="5:5" s="37" customFormat="1" ht="15.75" customHeight="1">
      <c r="E2802" s="39"/>
    </row>
    <row r="2803" spans="5:5" s="37" customFormat="1" ht="15.75" customHeight="1">
      <c r="E2803" s="39"/>
    </row>
    <row r="2804" spans="5:5" s="37" customFormat="1" ht="15.75" customHeight="1">
      <c r="E2804" s="39"/>
    </row>
    <row r="2805" spans="5:5" s="37" customFormat="1" ht="15.75" customHeight="1">
      <c r="E2805" s="39"/>
    </row>
    <row r="2806" spans="5:5" s="37" customFormat="1" ht="15.75" customHeight="1">
      <c r="E2806" s="39"/>
    </row>
    <row r="2807" spans="5:5" s="37" customFormat="1" ht="15.75" customHeight="1">
      <c r="E2807" s="39"/>
    </row>
    <row r="2808" spans="5:5" s="37" customFormat="1" ht="15.75" customHeight="1">
      <c r="E2808" s="39"/>
    </row>
    <row r="2809" spans="5:5" s="37" customFormat="1" ht="15.75" customHeight="1">
      <c r="E2809" s="39"/>
    </row>
    <row r="2810" spans="5:5" s="37" customFormat="1" ht="15.75" customHeight="1">
      <c r="E2810" s="39"/>
    </row>
    <row r="2811" spans="5:5" s="37" customFormat="1" ht="15.75" customHeight="1">
      <c r="E2811" s="39"/>
    </row>
    <row r="2812" spans="5:5" s="37" customFormat="1" ht="15.75" customHeight="1">
      <c r="E2812" s="39"/>
    </row>
    <row r="2813" spans="5:5" s="37" customFormat="1" ht="15.75" customHeight="1">
      <c r="E2813" s="39"/>
    </row>
    <row r="2814" spans="5:5" s="37" customFormat="1" ht="15.75" customHeight="1">
      <c r="E2814" s="39"/>
    </row>
    <row r="2815" spans="5:5" s="37" customFormat="1" ht="15.75" customHeight="1">
      <c r="E2815" s="39"/>
    </row>
    <row r="2816" spans="5:5" s="37" customFormat="1" ht="15.75" customHeight="1">
      <c r="E2816" s="39"/>
    </row>
    <row r="2817" spans="5:5" s="37" customFormat="1" ht="15.75" customHeight="1">
      <c r="E2817" s="39"/>
    </row>
    <row r="2818" spans="5:5" s="37" customFormat="1" ht="15.75" customHeight="1">
      <c r="E2818" s="39"/>
    </row>
    <row r="2819" spans="5:5" s="37" customFormat="1" ht="15.75" customHeight="1">
      <c r="E2819" s="39"/>
    </row>
    <row r="2820" spans="5:5" s="37" customFormat="1" ht="15.75" customHeight="1">
      <c r="E2820" s="39"/>
    </row>
    <row r="2821" spans="5:5" s="37" customFormat="1" ht="15.75" customHeight="1">
      <c r="E2821" s="39"/>
    </row>
    <row r="2822" spans="5:5" s="37" customFormat="1" ht="15.75" customHeight="1">
      <c r="E2822" s="39"/>
    </row>
    <row r="2823" spans="5:5" s="37" customFormat="1" ht="15.75" customHeight="1">
      <c r="E2823" s="39"/>
    </row>
    <row r="2824" spans="5:5" s="37" customFormat="1" ht="15.75" customHeight="1">
      <c r="E2824" s="39"/>
    </row>
    <row r="2825" spans="5:5" s="37" customFormat="1" ht="15.75" customHeight="1">
      <c r="E2825" s="39"/>
    </row>
    <row r="2826" spans="5:5" s="37" customFormat="1" ht="15.75" customHeight="1">
      <c r="E2826" s="39"/>
    </row>
    <row r="2827" spans="5:5" s="37" customFormat="1" ht="15.75" customHeight="1">
      <c r="E2827" s="39"/>
    </row>
    <row r="2828" spans="5:5" s="37" customFormat="1" ht="15.75" customHeight="1">
      <c r="E2828" s="39"/>
    </row>
    <row r="2829" spans="5:5" s="37" customFormat="1" ht="15.75" customHeight="1">
      <c r="E2829" s="39"/>
    </row>
    <row r="2830" spans="5:5" s="37" customFormat="1" ht="15.75" customHeight="1">
      <c r="E2830" s="39"/>
    </row>
    <row r="2831" spans="5:5" s="37" customFormat="1" ht="15.75" customHeight="1">
      <c r="E2831" s="39"/>
    </row>
    <row r="2832" spans="5:5" s="37" customFormat="1" ht="15.75" customHeight="1">
      <c r="E2832" s="39"/>
    </row>
    <row r="2833" spans="5:5" s="37" customFormat="1" ht="15.75" customHeight="1">
      <c r="E2833" s="39"/>
    </row>
    <row r="2834" spans="5:5" s="37" customFormat="1" ht="15.75" customHeight="1">
      <c r="E2834" s="39"/>
    </row>
    <row r="2835" spans="5:5" s="37" customFormat="1" ht="15.75" customHeight="1">
      <c r="E2835" s="39"/>
    </row>
    <row r="2836" spans="5:5" s="37" customFormat="1" ht="15.75" customHeight="1">
      <c r="E2836" s="39"/>
    </row>
    <row r="2837" spans="5:5" s="37" customFormat="1" ht="15.75" customHeight="1">
      <c r="E2837" s="39"/>
    </row>
    <row r="2838" spans="5:5" s="37" customFormat="1" ht="15.75" customHeight="1">
      <c r="E2838" s="39"/>
    </row>
    <row r="2839" spans="5:5" s="37" customFormat="1" ht="15.75" customHeight="1">
      <c r="E2839" s="39"/>
    </row>
    <row r="2840" spans="5:5" s="37" customFormat="1" ht="15.75" customHeight="1">
      <c r="E2840" s="39"/>
    </row>
    <row r="2841" spans="5:5" s="37" customFormat="1" ht="15.75" customHeight="1">
      <c r="E2841" s="39"/>
    </row>
    <row r="2842" spans="5:5" s="37" customFormat="1" ht="15.75" customHeight="1">
      <c r="E2842" s="39"/>
    </row>
    <row r="2843" spans="5:5" s="37" customFormat="1" ht="15.75" customHeight="1">
      <c r="E2843" s="39"/>
    </row>
    <row r="2844" spans="5:5" s="37" customFormat="1" ht="15.75" customHeight="1">
      <c r="E2844" s="39"/>
    </row>
    <row r="2845" spans="5:5" s="37" customFormat="1" ht="15.75" customHeight="1">
      <c r="E2845" s="39"/>
    </row>
    <row r="2846" spans="5:5" s="37" customFormat="1" ht="15.75" customHeight="1">
      <c r="E2846" s="39"/>
    </row>
    <row r="2847" spans="5:5" s="37" customFormat="1" ht="15.75" customHeight="1">
      <c r="E2847" s="39"/>
    </row>
    <row r="2848" spans="5:5" s="37" customFormat="1" ht="15.75" customHeight="1">
      <c r="E2848" s="39"/>
    </row>
    <row r="2849" spans="5:5" s="37" customFormat="1" ht="15.75" customHeight="1">
      <c r="E2849" s="39"/>
    </row>
    <row r="2850" spans="5:5" s="37" customFormat="1" ht="15.75" customHeight="1">
      <c r="E2850" s="39"/>
    </row>
    <row r="2851" spans="5:5" s="37" customFormat="1" ht="15.75" customHeight="1">
      <c r="E2851" s="39"/>
    </row>
    <row r="2852" spans="5:5" s="37" customFormat="1" ht="15.75" customHeight="1">
      <c r="E2852" s="39"/>
    </row>
    <row r="2853" spans="5:5" s="37" customFormat="1" ht="15.75" customHeight="1">
      <c r="E2853" s="39"/>
    </row>
    <row r="2854" spans="5:5" s="37" customFormat="1" ht="15.75" customHeight="1">
      <c r="E2854" s="39"/>
    </row>
    <row r="2855" spans="5:5" s="37" customFormat="1" ht="15.75" customHeight="1">
      <c r="E2855" s="39"/>
    </row>
    <row r="2856" spans="5:5" s="37" customFormat="1" ht="15.75" customHeight="1">
      <c r="E2856" s="39"/>
    </row>
    <row r="2857" spans="5:5" s="37" customFormat="1" ht="15.75" customHeight="1">
      <c r="E2857" s="39"/>
    </row>
    <row r="2858" spans="5:5" s="37" customFormat="1" ht="15.75" customHeight="1">
      <c r="E2858" s="39"/>
    </row>
    <row r="2859" spans="5:5" s="37" customFormat="1" ht="15.75" customHeight="1">
      <c r="E2859" s="39"/>
    </row>
    <row r="2860" spans="5:5" s="37" customFormat="1" ht="15.75" customHeight="1">
      <c r="E2860" s="39"/>
    </row>
    <row r="2861" spans="5:5" s="37" customFormat="1" ht="15.75" customHeight="1">
      <c r="E2861" s="39"/>
    </row>
    <row r="2862" spans="5:5" s="37" customFormat="1" ht="15.75" customHeight="1">
      <c r="E2862" s="39"/>
    </row>
    <row r="2863" spans="5:5" s="37" customFormat="1" ht="15.75" customHeight="1">
      <c r="E2863" s="39"/>
    </row>
    <row r="2864" spans="5:5" s="37" customFormat="1" ht="15.75" customHeight="1">
      <c r="E2864" s="39"/>
    </row>
    <row r="2865" spans="5:5" s="37" customFormat="1" ht="15.75" customHeight="1">
      <c r="E2865" s="39"/>
    </row>
    <row r="2866" spans="5:5" s="37" customFormat="1" ht="15.75" customHeight="1">
      <c r="E2866" s="39"/>
    </row>
    <row r="2867" spans="5:5" s="37" customFormat="1" ht="15.75" customHeight="1">
      <c r="E2867" s="39"/>
    </row>
    <row r="2868" spans="5:5" s="37" customFormat="1" ht="15.75" customHeight="1">
      <c r="E2868" s="39"/>
    </row>
    <row r="2869" spans="5:5" s="37" customFormat="1" ht="15.75" customHeight="1">
      <c r="E2869" s="39"/>
    </row>
    <row r="2870" spans="5:5" s="37" customFormat="1" ht="15.75" customHeight="1">
      <c r="E2870" s="39"/>
    </row>
    <row r="2871" spans="5:5" s="37" customFormat="1" ht="15.75" customHeight="1">
      <c r="E2871" s="39"/>
    </row>
    <row r="2872" spans="5:5" s="37" customFormat="1" ht="15.75" customHeight="1">
      <c r="E2872" s="39"/>
    </row>
    <row r="2873" spans="5:5" s="37" customFormat="1" ht="15.75" customHeight="1">
      <c r="E2873" s="39"/>
    </row>
    <row r="2874" spans="5:5" s="37" customFormat="1" ht="15.75" customHeight="1">
      <c r="E2874" s="39"/>
    </row>
    <row r="2875" spans="5:5" s="37" customFormat="1" ht="15.75" customHeight="1">
      <c r="E2875" s="39"/>
    </row>
    <row r="2876" spans="5:5" s="37" customFormat="1" ht="15.75" customHeight="1">
      <c r="E2876" s="39"/>
    </row>
    <row r="2877" spans="5:5" s="37" customFormat="1" ht="15.75" customHeight="1">
      <c r="E2877" s="39"/>
    </row>
    <row r="2878" spans="5:5" s="37" customFormat="1" ht="15.75" customHeight="1">
      <c r="E2878" s="39"/>
    </row>
    <row r="2879" spans="5:5" s="37" customFormat="1" ht="15.75" customHeight="1">
      <c r="E2879" s="39"/>
    </row>
    <row r="2880" spans="5:5" s="37" customFormat="1" ht="15.75" customHeight="1">
      <c r="E2880" s="39"/>
    </row>
    <row r="2881" spans="5:5" s="37" customFormat="1" ht="15.75" customHeight="1">
      <c r="E2881" s="39"/>
    </row>
    <row r="2882" spans="5:5" s="37" customFormat="1" ht="15.75" customHeight="1">
      <c r="E2882" s="39"/>
    </row>
    <row r="2883" spans="5:5" s="37" customFormat="1" ht="15.75" customHeight="1">
      <c r="E2883" s="39"/>
    </row>
    <row r="2884" spans="5:5" s="37" customFormat="1" ht="15.75" customHeight="1">
      <c r="E2884" s="39"/>
    </row>
    <row r="2885" spans="5:5" s="37" customFormat="1" ht="15.75" customHeight="1">
      <c r="E2885" s="39"/>
    </row>
    <row r="2886" spans="5:5" s="37" customFormat="1" ht="15.75" customHeight="1">
      <c r="E2886" s="39"/>
    </row>
    <row r="2887" spans="5:5" s="37" customFormat="1" ht="15.75" customHeight="1">
      <c r="E2887" s="39"/>
    </row>
    <row r="2888" spans="5:5" s="37" customFormat="1" ht="15.75" customHeight="1">
      <c r="E2888" s="39"/>
    </row>
    <row r="2889" spans="5:5" s="37" customFormat="1" ht="15.75" customHeight="1">
      <c r="E2889" s="39"/>
    </row>
    <row r="2890" spans="5:5" s="37" customFormat="1" ht="15.75" customHeight="1">
      <c r="E2890" s="39"/>
    </row>
    <row r="2891" spans="5:5" s="37" customFormat="1" ht="15.75" customHeight="1">
      <c r="E2891" s="39"/>
    </row>
    <row r="2892" spans="5:5" s="37" customFormat="1" ht="15.75" customHeight="1">
      <c r="E2892" s="39"/>
    </row>
    <row r="2893" spans="5:5" s="37" customFormat="1" ht="15.75" customHeight="1">
      <c r="E2893" s="39"/>
    </row>
    <row r="2894" spans="5:5" s="37" customFormat="1" ht="15.75" customHeight="1">
      <c r="E2894" s="39"/>
    </row>
    <row r="2895" spans="5:5" s="37" customFormat="1" ht="15.75" customHeight="1">
      <c r="E2895" s="39"/>
    </row>
    <row r="2896" spans="5:5" s="37" customFormat="1" ht="15.75" customHeight="1">
      <c r="E2896" s="39"/>
    </row>
    <row r="2897" spans="5:5" s="37" customFormat="1" ht="15.75" customHeight="1">
      <c r="E2897" s="39"/>
    </row>
    <row r="2898" spans="5:5" s="37" customFormat="1" ht="15.75" customHeight="1">
      <c r="E2898" s="39"/>
    </row>
    <row r="2899" spans="5:5" s="37" customFormat="1" ht="15.75" customHeight="1">
      <c r="E2899" s="39"/>
    </row>
    <row r="2900" spans="5:5" s="37" customFormat="1" ht="15.75" customHeight="1">
      <c r="E2900" s="39"/>
    </row>
    <row r="2901" spans="5:5" s="37" customFormat="1" ht="15.75" customHeight="1">
      <c r="E2901" s="39"/>
    </row>
    <row r="2902" spans="5:5" s="37" customFormat="1" ht="15.75" customHeight="1">
      <c r="E2902" s="39"/>
    </row>
    <row r="2903" spans="5:5" s="37" customFormat="1" ht="15.75" customHeight="1">
      <c r="E2903" s="39"/>
    </row>
    <row r="2904" spans="5:5" s="37" customFormat="1" ht="15.75" customHeight="1">
      <c r="E2904" s="39"/>
    </row>
    <row r="2905" spans="5:5" s="37" customFormat="1" ht="15.75" customHeight="1">
      <c r="E2905" s="39"/>
    </row>
    <row r="2906" spans="5:5" s="37" customFormat="1" ht="15.75" customHeight="1">
      <c r="E2906" s="39"/>
    </row>
    <row r="2907" spans="5:5" s="37" customFormat="1" ht="15.75" customHeight="1">
      <c r="E2907" s="39"/>
    </row>
    <row r="2908" spans="5:5" s="37" customFormat="1" ht="15.75" customHeight="1">
      <c r="E2908" s="39"/>
    </row>
    <row r="2909" spans="5:5" s="37" customFormat="1" ht="15.75" customHeight="1">
      <c r="E2909" s="39"/>
    </row>
    <row r="2910" spans="5:5" s="37" customFormat="1" ht="15.75" customHeight="1">
      <c r="E2910" s="39"/>
    </row>
    <row r="2911" spans="5:5" s="37" customFormat="1" ht="15.75" customHeight="1">
      <c r="E2911" s="39"/>
    </row>
    <row r="2912" spans="5:5" s="37" customFormat="1" ht="15.75" customHeight="1">
      <c r="E2912" s="39"/>
    </row>
    <row r="2913" spans="5:5" s="37" customFormat="1" ht="15.75" customHeight="1">
      <c r="E2913" s="39"/>
    </row>
    <row r="2914" spans="5:5" s="37" customFormat="1" ht="15.75" customHeight="1">
      <c r="E2914" s="39"/>
    </row>
    <row r="2915" spans="5:5" s="37" customFormat="1" ht="15.75" customHeight="1">
      <c r="E2915" s="39"/>
    </row>
    <row r="2916" spans="5:5" s="37" customFormat="1" ht="15.75" customHeight="1">
      <c r="E2916" s="39"/>
    </row>
    <row r="2917" spans="5:5" s="37" customFormat="1" ht="15.75" customHeight="1">
      <c r="E2917" s="39"/>
    </row>
    <row r="2918" spans="5:5" s="37" customFormat="1" ht="15.75" customHeight="1">
      <c r="E2918" s="39"/>
    </row>
    <row r="2919" spans="5:5" s="37" customFormat="1" ht="15.75" customHeight="1">
      <c r="E2919" s="39"/>
    </row>
    <row r="2920" spans="5:5" s="37" customFormat="1" ht="15.75" customHeight="1">
      <c r="E2920" s="39"/>
    </row>
    <row r="2921" spans="5:5" s="37" customFormat="1" ht="15.75" customHeight="1">
      <c r="E2921" s="39"/>
    </row>
    <row r="2922" spans="5:5" s="37" customFormat="1" ht="15.75" customHeight="1">
      <c r="E2922" s="39"/>
    </row>
    <row r="2923" spans="5:5" s="37" customFormat="1" ht="15.75" customHeight="1">
      <c r="E2923" s="39"/>
    </row>
    <row r="2924" spans="5:5" s="37" customFormat="1" ht="15.75" customHeight="1">
      <c r="E2924" s="39"/>
    </row>
    <row r="2925" spans="5:5" s="37" customFormat="1" ht="15.75" customHeight="1">
      <c r="E2925" s="39"/>
    </row>
    <row r="2926" spans="5:5" s="37" customFormat="1" ht="15.75" customHeight="1">
      <c r="E2926" s="39"/>
    </row>
    <row r="2927" spans="5:5" s="37" customFormat="1" ht="15.75" customHeight="1">
      <c r="E2927" s="39"/>
    </row>
    <row r="2928" spans="5:5" s="37" customFormat="1" ht="15.75" customHeight="1">
      <c r="E2928" s="39"/>
    </row>
    <row r="2929" spans="5:5" s="37" customFormat="1" ht="15.75" customHeight="1">
      <c r="E2929" s="39"/>
    </row>
    <row r="2930" spans="5:5" s="37" customFormat="1" ht="15.75" customHeight="1">
      <c r="E2930" s="39"/>
    </row>
    <row r="2931" spans="5:5" s="37" customFormat="1" ht="15.75" customHeight="1">
      <c r="E2931" s="39"/>
    </row>
    <row r="2932" spans="5:5" s="37" customFormat="1" ht="15.75" customHeight="1">
      <c r="E2932" s="39"/>
    </row>
    <row r="2933" spans="5:5" s="37" customFormat="1" ht="15.75" customHeight="1">
      <c r="E2933" s="39"/>
    </row>
    <row r="2934" spans="5:5" s="37" customFormat="1" ht="15.75" customHeight="1">
      <c r="E2934" s="39"/>
    </row>
    <row r="2935" spans="5:5" s="37" customFormat="1" ht="15.75" customHeight="1">
      <c r="E2935" s="39"/>
    </row>
    <row r="2936" spans="5:5" s="37" customFormat="1" ht="15.75" customHeight="1">
      <c r="E2936" s="39"/>
    </row>
    <row r="2937" spans="5:5" s="37" customFormat="1" ht="15.75" customHeight="1">
      <c r="E2937" s="39"/>
    </row>
    <row r="2938" spans="5:5" s="37" customFormat="1" ht="15.75" customHeight="1">
      <c r="E2938" s="39"/>
    </row>
    <row r="2939" spans="5:5" s="37" customFormat="1" ht="15.75" customHeight="1">
      <c r="E2939" s="39"/>
    </row>
    <row r="2940" spans="5:5" s="37" customFormat="1" ht="15.75" customHeight="1">
      <c r="E2940" s="39"/>
    </row>
    <row r="2941" spans="5:5" s="37" customFormat="1" ht="15.75" customHeight="1">
      <c r="E2941" s="39"/>
    </row>
    <row r="2942" spans="5:5" s="37" customFormat="1" ht="15.75" customHeight="1">
      <c r="E2942" s="39"/>
    </row>
    <row r="2943" spans="5:5" s="37" customFormat="1" ht="15.75" customHeight="1">
      <c r="E2943" s="39"/>
    </row>
    <row r="2944" spans="5:5" s="37" customFormat="1" ht="15.75" customHeight="1">
      <c r="E2944" s="39"/>
    </row>
    <row r="2945" spans="5:5" s="37" customFormat="1" ht="15.75" customHeight="1">
      <c r="E2945" s="39"/>
    </row>
    <row r="2946" spans="5:5" s="37" customFormat="1" ht="15.75" customHeight="1">
      <c r="E2946" s="39"/>
    </row>
    <row r="2947" spans="5:5" s="37" customFormat="1" ht="15.75" customHeight="1">
      <c r="E2947" s="39"/>
    </row>
    <row r="2948" spans="5:5" s="37" customFormat="1" ht="15.75" customHeight="1">
      <c r="E2948" s="39"/>
    </row>
    <row r="2949" spans="5:5" s="37" customFormat="1" ht="15.75" customHeight="1">
      <c r="E2949" s="39"/>
    </row>
    <row r="2950" spans="5:5" s="37" customFormat="1" ht="15.75" customHeight="1">
      <c r="E2950" s="39"/>
    </row>
    <row r="2951" spans="5:5" s="37" customFormat="1" ht="15.75" customHeight="1">
      <c r="E2951" s="39"/>
    </row>
    <row r="2952" spans="5:5" s="37" customFormat="1" ht="15.75" customHeight="1">
      <c r="E2952" s="39"/>
    </row>
    <row r="2953" spans="5:5" s="37" customFormat="1" ht="15.75" customHeight="1">
      <c r="E2953" s="39"/>
    </row>
    <row r="2954" spans="5:5" s="37" customFormat="1" ht="15.75" customHeight="1">
      <c r="E2954" s="39"/>
    </row>
    <row r="2955" spans="5:5" s="37" customFormat="1" ht="15.75" customHeight="1">
      <c r="E2955" s="39"/>
    </row>
    <row r="2956" spans="5:5" s="37" customFormat="1" ht="15.75" customHeight="1">
      <c r="E2956" s="39"/>
    </row>
    <row r="2957" spans="5:5" s="37" customFormat="1" ht="15.75" customHeight="1">
      <c r="E2957" s="39"/>
    </row>
    <row r="2958" spans="5:5" s="37" customFormat="1" ht="15.75" customHeight="1">
      <c r="E2958" s="39"/>
    </row>
    <row r="2959" spans="5:5" s="37" customFormat="1" ht="15.75" customHeight="1">
      <c r="E2959" s="39"/>
    </row>
    <row r="2960" spans="5:5" s="37" customFormat="1" ht="15.75" customHeight="1">
      <c r="E2960" s="39"/>
    </row>
    <row r="2961" spans="5:5" s="37" customFormat="1" ht="15.75" customHeight="1">
      <c r="E2961" s="39"/>
    </row>
    <row r="2962" spans="5:5" s="37" customFormat="1" ht="15.75" customHeight="1">
      <c r="E2962" s="39"/>
    </row>
    <row r="2963" spans="5:5" s="37" customFormat="1" ht="15.75" customHeight="1">
      <c r="E2963" s="39"/>
    </row>
    <row r="2964" spans="5:5" s="37" customFormat="1" ht="15.75" customHeight="1">
      <c r="E2964" s="39"/>
    </row>
    <row r="2965" spans="5:5" s="37" customFormat="1" ht="15.75" customHeight="1">
      <c r="E2965" s="39"/>
    </row>
    <row r="2966" spans="5:5" s="37" customFormat="1" ht="15.75" customHeight="1">
      <c r="E2966" s="39"/>
    </row>
    <row r="2967" spans="5:5" s="37" customFormat="1" ht="15.75" customHeight="1">
      <c r="E2967" s="39"/>
    </row>
    <row r="2968" spans="5:5" s="37" customFormat="1" ht="15.75" customHeight="1">
      <c r="E2968" s="39"/>
    </row>
    <row r="2969" spans="5:5" s="37" customFormat="1" ht="15.75" customHeight="1">
      <c r="E2969" s="39"/>
    </row>
    <row r="2970" spans="5:5" s="37" customFormat="1" ht="15.75" customHeight="1">
      <c r="E2970" s="39"/>
    </row>
    <row r="2971" spans="5:5" s="37" customFormat="1" ht="15.75" customHeight="1">
      <c r="E2971" s="39"/>
    </row>
    <row r="2972" spans="5:5" s="37" customFormat="1" ht="15.75" customHeight="1">
      <c r="E2972" s="39"/>
    </row>
    <row r="2973" spans="5:5" s="37" customFormat="1" ht="15.75" customHeight="1">
      <c r="E2973" s="39"/>
    </row>
    <row r="2974" spans="5:5" s="37" customFormat="1" ht="15.75" customHeight="1">
      <c r="E2974" s="39"/>
    </row>
    <row r="2975" spans="5:5" s="37" customFormat="1" ht="15.75" customHeight="1">
      <c r="E2975" s="39"/>
    </row>
    <row r="2976" spans="5:5" s="37" customFormat="1" ht="15.75" customHeight="1">
      <c r="E2976" s="39"/>
    </row>
    <row r="2977" spans="5:5" s="37" customFormat="1" ht="15.75" customHeight="1">
      <c r="E2977" s="39"/>
    </row>
    <row r="2978" spans="5:5" s="37" customFormat="1" ht="15.75" customHeight="1">
      <c r="E2978" s="39"/>
    </row>
    <row r="2979" spans="5:5" s="37" customFormat="1" ht="15.75" customHeight="1">
      <c r="E2979" s="39"/>
    </row>
    <row r="2980" spans="5:5" s="37" customFormat="1" ht="15.75" customHeight="1">
      <c r="E2980" s="39"/>
    </row>
    <row r="2981" spans="5:5" s="37" customFormat="1" ht="15.75" customHeight="1">
      <c r="E2981" s="39"/>
    </row>
    <row r="2982" spans="5:5" s="37" customFormat="1" ht="15.75" customHeight="1">
      <c r="E2982" s="39"/>
    </row>
    <row r="2983" spans="5:5" s="37" customFormat="1" ht="15.75" customHeight="1">
      <c r="E2983" s="39"/>
    </row>
    <row r="2984" spans="5:5" s="37" customFormat="1" ht="15.75" customHeight="1">
      <c r="E2984" s="39"/>
    </row>
    <row r="2985" spans="5:5" s="37" customFormat="1" ht="15.75" customHeight="1">
      <c r="E2985" s="39"/>
    </row>
    <row r="2986" spans="5:5" s="37" customFormat="1" ht="15.75" customHeight="1">
      <c r="E2986" s="39"/>
    </row>
    <row r="2987" spans="5:5" s="37" customFormat="1" ht="15.75" customHeight="1">
      <c r="E2987" s="39"/>
    </row>
    <row r="2988" spans="5:5" s="37" customFormat="1" ht="15.75" customHeight="1">
      <c r="E2988" s="39"/>
    </row>
    <row r="2989" spans="5:5" s="37" customFormat="1" ht="15.75" customHeight="1">
      <c r="E2989" s="39"/>
    </row>
    <row r="2990" spans="5:5" s="37" customFormat="1" ht="15.75" customHeight="1">
      <c r="E2990" s="39"/>
    </row>
    <row r="2991" spans="5:5" s="37" customFormat="1" ht="15.75" customHeight="1">
      <c r="E2991" s="39"/>
    </row>
    <row r="2992" spans="5:5" s="37" customFormat="1" ht="15.75" customHeight="1">
      <c r="E2992" s="39"/>
    </row>
    <row r="2993" spans="5:5" s="37" customFormat="1" ht="15.75" customHeight="1">
      <c r="E2993" s="39"/>
    </row>
    <row r="2994" spans="5:5" s="37" customFormat="1" ht="15.75" customHeight="1">
      <c r="E2994" s="39"/>
    </row>
    <row r="2995" spans="5:5" s="37" customFormat="1" ht="15.75" customHeight="1">
      <c r="E2995" s="39"/>
    </row>
    <row r="2996" spans="5:5" s="37" customFormat="1" ht="15.75" customHeight="1">
      <c r="E2996" s="39"/>
    </row>
    <row r="2997" spans="5:5" s="37" customFormat="1" ht="15.75" customHeight="1">
      <c r="E2997" s="39"/>
    </row>
    <row r="2998" spans="5:5" s="37" customFormat="1" ht="15.75" customHeight="1">
      <c r="E2998" s="39"/>
    </row>
    <row r="2999" spans="5:5" s="37" customFormat="1" ht="15.75" customHeight="1">
      <c r="E2999" s="39"/>
    </row>
    <row r="3000" spans="5:5" s="37" customFormat="1" ht="15.75" customHeight="1">
      <c r="E3000" s="39"/>
    </row>
    <row r="3001" spans="5:5" s="37" customFormat="1" ht="15.75" customHeight="1">
      <c r="E3001" s="39"/>
    </row>
    <row r="3002" spans="5:5" s="37" customFormat="1" ht="15.75" customHeight="1">
      <c r="E3002" s="39"/>
    </row>
    <row r="3003" spans="5:5" s="37" customFormat="1" ht="15.75" customHeight="1">
      <c r="E3003" s="39"/>
    </row>
    <row r="3004" spans="5:5" s="37" customFormat="1" ht="15.75" customHeight="1">
      <c r="E3004" s="39"/>
    </row>
    <row r="3005" spans="5:5" s="37" customFormat="1" ht="15.75" customHeight="1">
      <c r="E3005" s="39"/>
    </row>
    <row r="3006" spans="5:5" s="37" customFormat="1" ht="15.75" customHeight="1">
      <c r="E3006" s="39"/>
    </row>
    <row r="3007" spans="5:5" s="37" customFormat="1" ht="15.75" customHeight="1">
      <c r="E3007" s="39"/>
    </row>
    <row r="3008" spans="5:5" s="37" customFormat="1" ht="15.75" customHeight="1">
      <c r="E3008" s="39"/>
    </row>
    <row r="3009" spans="5:5" s="37" customFormat="1" ht="15.75" customHeight="1">
      <c r="E3009" s="39"/>
    </row>
    <row r="3010" spans="5:5" s="37" customFormat="1" ht="15.75" customHeight="1">
      <c r="E3010" s="39"/>
    </row>
    <row r="3011" spans="5:5" s="37" customFormat="1" ht="15.75" customHeight="1">
      <c r="E3011" s="39"/>
    </row>
    <row r="3012" spans="5:5" s="37" customFormat="1" ht="15.75" customHeight="1">
      <c r="E3012" s="39"/>
    </row>
    <row r="3013" spans="5:5" s="37" customFormat="1" ht="15.75" customHeight="1">
      <c r="E3013" s="39"/>
    </row>
    <row r="3014" spans="5:5" s="37" customFormat="1" ht="15.75" customHeight="1">
      <c r="E3014" s="39"/>
    </row>
    <row r="3015" spans="5:5" s="37" customFormat="1" ht="15.75" customHeight="1">
      <c r="E3015" s="39"/>
    </row>
    <row r="3016" spans="5:5" s="37" customFormat="1" ht="15.75" customHeight="1">
      <c r="E3016" s="39"/>
    </row>
    <row r="3017" spans="5:5" s="37" customFormat="1" ht="15.75" customHeight="1">
      <c r="E3017" s="39"/>
    </row>
    <row r="3018" spans="5:5" s="37" customFormat="1" ht="15.75" customHeight="1">
      <c r="E3018" s="39"/>
    </row>
    <row r="3019" spans="5:5" s="37" customFormat="1" ht="15.75" customHeight="1">
      <c r="E3019" s="39"/>
    </row>
    <row r="3020" spans="5:5" s="37" customFormat="1" ht="15.75" customHeight="1">
      <c r="E3020" s="39"/>
    </row>
    <row r="3021" spans="5:5" s="37" customFormat="1" ht="15.75" customHeight="1">
      <c r="E3021" s="39"/>
    </row>
    <row r="3022" spans="5:5" s="37" customFormat="1" ht="15.75" customHeight="1">
      <c r="E3022" s="39"/>
    </row>
    <row r="3023" spans="5:5" s="37" customFormat="1" ht="15.75" customHeight="1">
      <c r="E3023" s="39"/>
    </row>
    <row r="3024" spans="5:5" s="37" customFormat="1" ht="15.75" customHeight="1">
      <c r="E3024" s="39"/>
    </row>
    <row r="3025" spans="5:5" s="37" customFormat="1" ht="15.75" customHeight="1">
      <c r="E3025" s="39"/>
    </row>
    <row r="3026" spans="5:5" s="37" customFormat="1" ht="15.75" customHeight="1">
      <c r="E3026" s="39"/>
    </row>
    <row r="3027" spans="5:5" s="37" customFormat="1" ht="15.75" customHeight="1">
      <c r="E3027" s="39"/>
    </row>
    <row r="3028" spans="5:5" s="37" customFormat="1" ht="15.75" customHeight="1">
      <c r="E3028" s="39"/>
    </row>
    <row r="3029" spans="5:5" s="37" customFormat="1" ht="15.75" customHeight="1">
      <c r="E3029" s="39"/>
    </row>
    <row r="3030" spans="5:5" s="37" customFormat="1" ht="15.75" customHeight="1">
      <c r="E3030" s="39"/>
    </row>
    <row r="3031" spans="5:5" s="37" customFormat="1" ht="15.75" customHeight="1">
      <c r="E3031" s="39"/>
    </row>
    <row r="3032" spans="5:5" s="37" customFormat="1" ht="15.75" customHeight="1">
      <c r="E3032" s="39"/>
    </row>
    <row r="3033" spans="5:5" s="37" customFormat="1" ht="15.75" customHeight="1">
      <c r="E3033" s="39"/>
    </row>
    <row r="3034" spans="5:5" s="37" customFormat="1" ht="15.75" customHeight="1">
      <c r="E3034" s="39"/>
    </row>
    <row r="3035" spans="5:5" s="37" customFormat="1" ht="15.75" customHeight="1">
      <c r="E3035" s="39"/>
    </row>
    <row r="3036" spans="5:5" s="37" customFormat="1" ht="15.75" customHeight="1">
      <c r="E3036" s="39"/>
    </row>
    <row r="3037" spans="5:5" s="37" customFormat="1" ht="15.75" customHeight="1">
      <c r="E3037" s="39"/>
    </row>
    <row r="3038" spans="5:5" s="37" customFormat="1" ht="15.75" customHeight="1">
      <c r="E3038" s="39"/>
    </row>
    <row r="3039" spans="5:5" s="37" customFormat="1" ht="15.75" customHeight="1">
      <c r="E3039" s="39"/>
    </row>
    <row r="3040" spans="5:5" s="37" customFormat="1" ht="15.75" customHeight="1">
      <c r="E3040" s="39"/>
    </row>
    <row r="3041" spans="5:5" s="37" customFormat="1" ht="15.75" customHeight="1">
      <c r="E3041" s="39"/>
    </row>
    <row r="3042" spans="5:5" s="37" customFormat="1" ht="15.75" customHeight="1">
      <c r="E3042" s="39"/>
    </row>
    <row r="3043" spans="5:5" s="37" customFormat="1" ht="15.75" customHeight="1">
      <c r="E3043" s="39"/>
    </row>
    <row r="3044" spans="5:5" s="37" customFormat="1" ht="15.75" customHeight="1">
      <c r="E3044" s="39"/>
    </row>
    <row r="3045" spans="5:5" s="37" customFormat="1" ht="15.75" customHeight="1">
      <c r="E3045" s="39"/>
    </row>
    <row r="3046" spans="5:5" s="37" customFormat="1" ht="15.75" customHeight="1">
      <c r="E3046" s="39"/>
    </row>
    <row r="3047" spans="5:5" s="37" customFormat="1" ht="15.75" customHeight="1">
      <c r="E3047" s="39"/>
    </row>
    <row r="3048" spans="5:5" s="37" customFormat="1" ht="15.75" customHeight="1">
      <c r="E3048" s="39"/>
    </row>
    <row r="3049" spans="5:5" s="37" customFormat="1" ht="15.75" customHeight="1">
      <c r="E3049" s="39"/>
    </row>
    <row r="3050" spans="5:5" s="37" customFormat="1" ht="15.75" customHeight="1">
      <c r="E3050" s="39"/>
    </row>
    <row r="3051" spans="5:5" s="37" customFormat="1" ht="15.75" customHeight="1">
      <c r="E3051" s="39"/>
    </row>
    <row r="3052" spans="5:5" s="37" customFormat="1" ht="15.75" customHeight="1">
      <c r="E3052" s="39"/>
    </row>
    <row r="3053" spans="5:5" s="37" customFormat="1" ht="15.75" customHeight="1">
      <c r="E3053" s="39"/>
    </row>
    <row r="3054" spans="5:5" s="37" customFormat="1" ht="15.75" customHeight="1">
      <c r="E3054" s="39"/>
    </row>
    <row r="3055" spans="5:5" s="37" customFormat="1" ht="15.75" customHeight="1">
      <c r="E3055" s="39"/>
    </row>
    <row r="3056" spans="5:5" s="37" customFormat="1" ht="15.75" customHeight="1">
      <c r="E3056" s="39"/>
    </row>
    <row r="3057" spans="5:5" s="37" customFormat="1" ht="15.75" customHeight="1">
      <c r="E3057" s="39"/>
    </row>
    <row r="3058" spans="5:5" s="37" customFormat="1" ht="15.75" customHeight="1">
      <c r="E3058" s="39"/>
    </row>
    <row r="3059" spans="5:5" s="37" customFormat="1" ht="15.75" customHeight="1">
      <c r="E3059" s="39"/>
    </row>
    <row r="3060" spans="5:5" s="37" customFormat="1" ht="15.75" customHeight="1">
      <c r="E3060" s="39"/>
    </row>
    <row r="3061" spans="5:5" s="37" customFormat="1" ht="15.75" customHeight="1">
      <c r="E3061" s="39"/>
    </row>
    <row r="3062" spans="5:5" s="37" customFormat="1" ht="15.75" customHeight="1">
      <c r="E3062" s="39"/>
    </row>
    <row r="3063" spans="5:5" s="37" customFormat="1" ht="15.75" customHeight="1">
      <c r="E3063" s="39"/>
    </row>
    <row r="3064" spans="5:5" s="37" customFormat="1" ht="15.75" customHeight="1">
      <c r="E3064" s="39"/>
    </row>
    <row r="3065" spans="5:5" s="37" customFormat="1" ht="15.75" customHeight="1">
      <c r="E3065" s="39"/>
    </row>
    <row r="3066" spans="5:5" s="37" customFormat="1" ht="15.75" customHeight="1">
      <c r="E3066" s="39"/>
    </row>
    <row r="3067" spans="5:5" s="37" customFormat="1" ht="15.75" customHeight="1">
      <c r="E3067" s="39"/>
    </row>
    <row r="3068" spans="5:5" s="37" customFormat="1" ht="15.75" customHeight="1">
      <c r="E3068" s="39"/>
    </row>
    <row r="3069" spans="5:5" s="37" customFormat="1" ht="15.75" customHeight="1">
      <c r="E3069" s="39"/>
    </row>
    <row r="3070" spans="5:5" s="37" customFormat="1" ht="15.75" customHeight="1">
      <c r="E3070" s="39"/>
    </row>
    <row r="3071" spans="5:5" s="37" customFormat="1" ht="15.75" customHeight="1">
      <c r="E3071" s="39"/>
    </row>
    <row r="3072" spans="5:5" s="37" customFormat="1" ht="15.75" customHeight="1">
      <c r="E3072" s="39"/>
    </row>
    <row r="3073" spans="5:5" s="37" customFormat="1" ht="15.75" customHeight="1">
      <c r="E3073" s="39"/>
    </row>
    <row r="3074" spans="5:5" s="37" customFormat="1" ht="15.75" customHeight="1">
      <c r="E3074" s="39"/>
    </row>
    <row r="3075" spans="5:5" s="37" customFormat="1" ht="15.75" customHeight="1">
      <c r="E3075" s="39"/>
    </row>
    <row r="3076" spans="5:5" s="37" customFormat="1" ht="15.75" customHeight="1">
      <c r="E3076" s="39"/>
    </row>
    <row r="3077" spans="5:5" s="37" customFormat="1" ht="15.75" customHeight="1">
      <c r="E3077" s="39"/>
    </row>
    <row r="3078" spans="5:5" s="37" customFormat="1" ht="15.75" customHeight="1">
      <c r="E3078" s="39"/>
    </row>
    <row r="3079" spans="5:5" s="37" customFormat="1" ht="15.75" customHeight="1">
      <c r="E3079" s="39"/>
    </row>
    <row r="3080" spans="5:5" s="37" customFormat="1" ht="15.75" customHeight="1">
      <c r="E3080" s="39"/>
    </row>
    <row r="3081" spans="5:5" s="37" customFormat="1" ht="15.75" customHeight="1">
      <c r="E3081" s="39"/>
    </row>
    <row r="3082" spans="5:5" s="37" customFormat="1" ht="15.75" customHeight="1">
      <c r="E3082" s="39"/>
    </row>
    <row r="3083" spans="5:5" s="37" customFormat="1" ht="15.75" customHeight="1">
      <c r="E3083" s="39"/>
    </row>
    <row r="3084" spans="5:5" s="37" customFormat="1" ht="15.75" customHeight="1">
      <c r="E3084" s="39"/>
    </row>
    <row r="3085" spans="5:5" s="37" customFormat="1" ht="15.75" customHeight="1">
      <c r="E3085" s="39"/>
    </row>
    <row r="3086" spans="5:5" s="37" customFormat="1" ht="15.75" customHeight="1">
      <c r="E3086" s="39"/>
    </row>
    <row r="3087" spans="5:5" s="37" customFormat="1" ht="15.75" customHeight="1">
      <c r="E3087" s="39"/>
    </row>
    <row r="3088" spans="5:5" s="37" customFormat="1" ht="15.75" customHeight="1">
      <c r="E3088" s="39"/>
    </row>
    <row r="3089" spans="5:5" s="37" customFormat="1" ht="15.75" customHeight="1">
      <c r="E3089" s="39"/>
    </row>
    <row r="3090" spans="5:5" s="37" customFormat="1" ht="15.75" customHeight="1">
      <c r="E3090" s="39"/>
    </row>
    <row r="3091" spans="5:5" s="37" customFormat="1" ht="15.75" customHeight="1">
      <c r="E3091" s="39"/>
    </row>
    <row r="3092" spans="5:5" s="37" customFormat="1" ht="15.75" customHeight="1">
      <c r="E3092" s="39"/>
    </row>
    <row r="3093" spans="5:5" s="37" customFormat="1" ht="15.75" customHeight="1">
      <c r="E3093" s="39"/>
    </row>
    <row r="3094" spans="5:5" s="37" customFormat="1" ht="15.75" customHeight="1">
      <c r="E3094" s="39"/>
    </row>
    <row r="3095" spans="5:5" s="37" customFormat="1" ht="15.75" customHeight="1">
      <c r="E3095" s="39"/>
    </row>
    <row r="3096" spans="5:5" s="37" customFormat="1" ht="15.75" customHeight="1">
      <c r="E3096" s="39"/>
    </row>
    <row r="3097" spans="5:5" s="37" customFormat="1" ht="15.75" customHeight="1">
      <c r="E3097" s="39"/>
    </row>
    <row r="3098" spans="5:5" s="37" customFormat="1" ht="15.75" customHeight="1">
      <c r="E3098" s="39"/>
    </row>
    <row r="3099" spans="5:5" s="37" customFormat="1" ht="15.75" customHeight="1">
      <c r="E3099" s="39"/>
    </row>
    <row r="3100" spans="5:5" s="37" customFormat="1" ht="15.75" customHeight="1">
      <c r="E3100" s="39"/>
    </row>
    <row r="3101" spans="5:5" s="37" customFormat="1" ht="15.75" customHeight="1">
      <c r="E3101" s="39"/>
    </row>
    <row r="3102" spans="5:5" s="37" customFormat="1" ht="15.75" customHeight="1">
      <c r="E3102" s="39"/>
    </row>
    <row r="3103" spans="5:5" s="37" customFormat="1" ht="15.75" customHeight="1">
      <c r="E3103" s="39"/>
    </row>
    <row r="3104" spans="5:5" s="37" customFormat="1" ht="15.75" customHeight="1">
      <c r="E3104" s="39"/>
    </row>
    <row r="3105" spans="5:5" s="37" customFormat="1" ht="15.75" customHeight="1">
      <c r="E3105" s="39"/>
    </row>
    <row r="3106" spans="5:5" s="37" customFormat="1" ht="15.75" customHeight="1">
      <c r="E3106" s="39"/>
    </row>
    <row r="3107" spans="5:5" s="37" customFormat="1" ht="15.75" customHeight="1">
      <c r="E3107" s="39"/>
    </row>
    <row r="3108" spans="5:5" s="37" customFormat="1" ht="15.75" customHeight="1">
      <c r="E3108" s="39"/>
    </row>
    <row r="3109" spans="5:5" s="37" customFormat="1" ht="15.75" customHeight="1">
      <c r="E3109" s="39"/>
    </row>
    <row r="3110" spans="5:5" s="37" customFormat="1" ht="15.75" customHeight="1">
      <c r="E3110" s="39"/>
    </row>
    <row r="3111" spans="5:5" s="37" customFormat="1" ht="15.75" customHeight="1">
      <c r="E3111" s="39"/>
    </row>
    <row r="3112" spans="5:5" s="37" customFormat="1" ht="15.75" customHeight="1">
      <c r="E3112" s="39"/>
    </row>
    <row r="3113" spans="5:5" s="37" customFormat="1" ht="15.75" customHeight="1">
      <c r="E3113" s="39"/>
    </row>
    <row r="3114" spans="5:5" s="37" customFormat="1" ht="15.75" customHeight="1">
      <c r="E3114" s="39"/>
    </row>
    <row r="3115" spans="5:5" s="37" customFormat="1" ht="15.75" customHeight="1">
      <c r="E3115" s="39"/>
    </row>
    <row r="3116" spans="5:5" s="37" customFormat="1" ht="15.75" customHeight="1">
      <c r="E3116" s="39"/>
    </row>
    <row r="3117" spans="5:5" s="37" customFormat="1" ht="15.75" customHeight="1">
      <c r="E3117" s="39"/>
    </row>
    <row r="3118" spans="5:5" s="37" customFormat="1" ht="15.75" customHeight="1">
      <c r="E3118" s="39"/>
    </row>
    <row r="3119" spans="5:5" s="37" customFormat="1" ht="15.75" customHeight="1">
      <c r="E3119" s="39"/>
    </row>
    <row r="3120" spans="5:5" s="37" customFormat="1" ht="15.75" customHeight="1">
      <c r="E3120" s="39"/>
    </row>
    <row r="3121" spans="5:5" s="37" customFormat="1" ht="15.75" customHeight="1">
      <c r="E3121" s="39"/>
    </row>
    <row r="3122" spans="5:5" s="37" customFormat="1" ht="15.75" customHeight="1">
      <c r="E3122" s="39"/>
    </row>
    <row r="3123" spans="5:5" s="37" customFormat="1" ht="15.75" customHeight="1">
      <c r="E3123" s="39"/>
    </row>
    <row r="3124" spans="5:5" s="37" customFormat="1" ht="15.75" customHeight="1">
      <c r="E3124" s="39"/>
    </row>
    <row r="3125" spans="5:5" s="37" customFormat="1" ht="15.75" customHeight="1">
      <c r="E3125" s="39"/>
    </row>
    <row r="3126" spans="5:5" s="37" customFormat="1" ht="15.75" customHeight="1">
      <c r="E3126" s="39"/>
    </row>
    <row r="3127" spans="5:5" s="37" customFormat="1" ht="15.75" customHeight="1">
      <c r="E3127" s="39"/>
    </row>
    <row r="3128" spans="5:5" s="37" customFormat="1" ht="15.75" customHeight="1">
      <c r="E3128" s="39"/>
    </row>
    <row r="3129" spans="5:5" s="37" customFormat="1" ht="15.75" customHeight="1">
      <c r="E3129" s="39"/>
    </row>
    <row r="3130" spans="5:5" s="37" customFormat="1" ht="15.75" customHeight="1">
      <c r="E3130" s="39"/>
    </row>
    <row r="3131" spans="5:5" s="37" customFormat="1" ht="15.75" customHeight="1">
      <c r="E3131" s="39"/>
    </row>
    <row r="3132" spans="5:5" s="37" customFormat="1" ht="15.75" customHeight="1">
      <c r="E3132" s="39"/>
    </row>
    <row r="3133" spans="5:5" s="37" customFormat="1" ht="15.75" customHeight="1">
      <c r="E3133" s="39"/>
    </row>
    <row r="3134" spans="5:5" s="37" customFormat="1" ht="15.75" customHeight="1">
      <c r="E3134" s="39"/>
    </row>
    <row r="3135" spans="5:5" s="37" customFormat="1" ht="15.75" customHeight="1">
      <c r="E3135" s="39"/>
    </row>
    <row r="3136" spans="5:5" s="37" customFormat="1" ht="15.75" customHeight="1">
      <c r="E3136" s="39"/>
    </row>
    <row r="3137" spans="5:5" s="37" customFormat="1" ht="15.75" customHeight="1">
      <c r="E3137" s="39"/>
    </row>
    <row r="3138" spans="5:5" s="37" customFormat="1" ht="15.75" customHeight="1">
      <c r="E3138" s="39"/>
    </row>
    <row r="3139" spans="5:5" s="37" customFormat="1" ht="15.75" customHeight="1">
      <c r="E3139" s="39"/>
    </row>
    <row r="3140" spans="5:5" s="37" customFormat="1" ht="15.75" customHeight="1">
      <c r="E3140" s="39"/>
    </row>
    <row r="3141" spans="5:5" s="37" customFormat="1" ht="15.75" customHeight="1">
      <c r="E3141" s="39"/>
    </row>
    <row r="3142" spans="5:5" s="37" customFormat="1" ht="15.75" customHeight="1">
      <c r="E3142" s="39"/>
    </row>
    <row r="3143" spans="5:5" s="37" customFormat="1" ht="15.75" customHeight="1">
      <c r="E3143" s="39"/>
    </row>
    <row r="3144" spans="5:5" s="37" customFormat="1" ht="15.75" customHeight="1">
      <c r="E3144" s="39"/>
    </row>
    <row r="3145" spans="5:5" s="37" customFormat="1" ht="15.75" customHeight="1">
      <c r="E3145" s="39"/>
    </row>
    <row r="3146" spans="5:5" s="37" customFormat="1" ht="15.75" customHeight="1">
      <c r="E3146" s="39"/>
    </row>
    <row r="3147" spans="5:5" s="37" customFormat="1" ht="15.75" customHeight="1">
      <c r="E3147" s="39"/>
    </row>
    <row r="3148" spans="5:5" s="37" customFormat="1" ht="15.75" customHeight="1">
      <c r="E3148" s="39"/>
    </row>
    <row r="3149" spans="5:5" s="37" customFormat="1" ht="15.75" customHeight="1">
      <c r="E3149" s="39"/>
    </row>
    <row r="3150" spans="5:5" s="37" customFormat="1" ht="15.75" customHeight="1">
      <c r="E3150" s="39"/>
    </row>
    <row r="3151" spans="5:5" s="37" customFormat="1" ht="15.75" customHeight="1">
      <c r="E3151" s="39"/>
    </row>
    <row r="3152" spans="5:5" s="37" customFormat="1" ht="15.75" customHeight="1">
      <c r="E3152" s="39"/>
    </row>
    <row r="3153" spans="5:5" s="37" customFormat="1" ht="15.75" customHeight="1">
      <c r="E3153" s="39"/>
    </row>
    <row r="3154" spans="5:5" s="37" customFormat="1" ht="15.75" customHeight="1">
      <c r="E3154" s="39"/>
    </row>
    <row r="3155" spans="5:5" s="37" customFormat="1" ht="15.75" customHeight="1">
      <c r="E3155" s="39"/>
    </row>
    <row r="3156" spans="5:5" s="37" customFormat="1" ht="15.75" customHeight="1">
      <c r="E3156" s="39"/>
    </row>
    <row r="3157" spans="5:5" s="37" customFormat="1" ht="15.75" customHeight="1">
      <c r="E3157" s="39"/>
    </row>
    <row r="3158" spans="5:5" s="37" customFormat="1" ht="15.75" customHeight="1">
      <c r="E3158" s="39"/>
    </row>
    <row r="3159" spans="5:5" s="37" customFormat="1" ht="15.75" customHeight="1">
      <c r="E3159" s="39"/>
    </row>
    <row r="3160" spans="5:5" s="37" customFormat="1" ht="15.75" customHeight="1">
      <c r="E3160" s="39"/>
    </row>
    <row r="3161" spans="5:5" s="37" customFormat="1" ht="15.75" customHeight="1">
      <c r="E3161" s="39"/>
    </row>
    <row r="3162" spans="5:5" s="37" customFormat="1" ht="15.75" customHeight="1">
      <c r="E3162" s="39"/>
    </row>
    <row r="3163" spans="5:5" s="37" customFormat="1" ht="15.75" customHeight="1">
      <c r="E3163" s="39"/>
    </row>
    <row r="3164" spans="5:5" s="37" customFormat="1" ht="15.75" customHeight="1">
      <c r="E3164" s="39"/>
    </row>
    <row r="3165" spans="5:5" s="37" customFormat="1" ht="15.75" customHeight="1">
      <c r="E3165" s="39"/>
    </row>
    <row r="3166" spans="5:5" s="37" customFormat="1" ht="15.75" customHeight="1">
      <c r="E3166" s="39"/>
    </row>
    <row r="3167" spans="5:5" s="37" customFormat="1" ht="15.75" customHeight="1">
      <c r="E3167" s="39"/>
    </row>
    <row r="3168" spans="5:5" s="37" customFormat="1" ht="15.75" customHeight="1">
      <c r="E3168" s="39"/>
    </row>
    <row r="3169" spans="5:5" s="37" customFormat="1" ht="15.75" customHeight="1">
      <c r="E3169" s="39"/>
    </row>
    <row r="3170" spans="5:5" s="37" customFormat="1" ht="15.75" customHeight="1">
      <c r="E3170" s="39"/>
    </row>
    <row r="3171" spans="5:5" s="37" customFormat="1" ht="15.75" customHeight="1">
      <c r="E3171" s="39"/>
    </row>
    <row r="3172" spans="5:5" s="37" customFormat="1" ht="15.75" customHeight="1">
      <c r="E3172" s="39"/>
    </row>
    <row r="3173" spans="5:5" s="37" customFormat="1" ht="15.75" customHeight="1">
      <c r="E3173" s="39"/>
    </row>
    <row r="3174" spans="5:5" s="37" customFormat="1" ht="15.75" customHeight="1">
      <c r="E3174" s="39"/>
    </row>
    <row r="3175" spans="5:5" s="37" customFormat="1" ht="15.75" customHeight="1">
      <c r="E3175" s="39"/>
    </row>
    <row r="3176" spans="5:5" s="37" customFormat="1" ht="15.75" customHeight="1">
      <c r="E3176" s="39"/>
    </row>
    <row r="3177" spans="5:5" s="37" customFormat="1" ht="15.75" customHeight="1">
      <c r="E3177" s="39"/>
    </row>
    <row r="3178" spans="5:5" s="37" customFormat="1" ht="15.75" customHeight="1">
      <c r="E3178" s="39"/>
    </row>
    <row r="3179" spans="5:5" s="37" customFormat="1" ht="15.75" customHeight="1">
      <c r="E3179" s="39"/>
    </row>
    <row r="3180" spans="5:5" s="37" customFormat="1" ht="15.75" customHeight="1">
      <c r="E3180" s="39"/>
    </row>
    <row r="3181" spans="5:5" s="37" customFormat="1" ht="15.75" customHeight="1">
      <c r="E3181" s="39"/>
    </row>
    <row r="3182" spans="5:5" s="37" customFormat="1" ht="15.75" customHeight="1">
      <c r="E3182" s="39"/>
    </row>
    <row r="3183" spans="5:5" s="37" customFormat="1" ht="15.75" customHeight="1">
      <c r="E3183" s="39"/>
    </row>
    <row r="3184" spans="5:5" s="37" customFormat="1" ht="15.75" customHeight="1">
      <c r="E3184" s="39"/>
    </row>
    <row r="3185" spans="5:5" s="37" customFormat="1" ht="15.75" customHeight="1">
      <c r="E3185" s="39"/>
    </row>
    <row r="3186" spans="5:5" s="37" customFormat="1" ht="15.75" customHeight="1">
      <c r="E3186" s="39"/>
    </row>
    <row r="3187" spans="5:5" s="37" customFormat="1" ht="15.75" customHeight="1">
      <c r="E3187" s="39"/>
    </row>
    <row r="3188" spans="5:5" s="37" customFormat="1" ht="15.75" customHeight="1">
      <c r="E3188" s="39"/>
    </row>
    <row r="3189" spans="5:5" s="37" customFormat="1" ht="15.75" customHeight="1">
      <c r="E3189" s="39"/>
    </row>
    <row r="3190" spans="5:5" s="37" customFormat="1" ht="15.75" customHeight="1">
      <c r="E3190" s="39"/>
    </row>
    <row r="3191" spans="5:5" s="37" customFormat="1" ht="15.75" customHeight="1">
      <c r="E3191" s="39"/>
    </row>
    <row r="3192" spans="5:5" s="37" customFormat="1" ht="15.75" customHeight="1">
      <c r="E3192" s="39"/>
    </row>
    <row r="3193" spans="5:5" s="37" customFormat="1" ht="15.75" customHeight="1">
      <c r="E3193" s="39"/>
    </row>
    <row r="3194" spans="5:5" s="37" customFormat="1" ht="15.75" customHeight="1">
      <c r="E3194" s="39"/>
    </row>
    <row r="3195" spans="5:5" s="37" customFormat="1" ht="15.75" customHeight="1">
      <c r="E3195" s="39"/>
    </row>
    <row r="3196" spans="5:5" s="37" customFormat="1" ht="15.75" customHeight="1">
      <c r="E3196" s="39"/>
    </row>
    <row r="3197" spans="5:5" s="37" customFormat="1" ht="15.75" customHeight="1">
      <c r="E3197" s="39"/>
    </row>
    <row r="3198" spans="5:5" s="37" customFormat="1" ht="15.75" customHeight="1">
      <c r="E3198" s="39"/>
    </row>
    <row r="3199" spans="5:5" s="37" customFormat="1" ht="15.75" customHeight="1">
      <c r="E3199" s="39"/>
    </row>
    <row r="3200" spans="5:5" s="37" customFormat="1" ht="15.75" customHeight="1">
      <c r="E3200" s="39"/>
    </row>
    <row r="3201" spans="5:5" s="37" customFormat="1" ht="15.75" customHeight="1">
      <c r="E3201" s="39"/>
    </row>
    <row r="3202" spans="5:5" s="37" customFormat="1" ht="15.75" customHeight="1">
      <c r="E3202" s="39"/>
    </row>
    <row r="3203" spans="5:5" s="37" customFormat="1" ht="15.75" customHeight="1">
      <c r="E3203" s="39"/>
    </row>
    <row r="3204" spans="5:5" s="37" customFormat="1" ht="15.75" customHeight="1">
      <c r="E3204" s="39"/>
    </row>
    <row r="3205" spans="5:5" s="37" customFormat="1" ht="15.75" customHeight="1">
      <c r="E3205" s="39"/>
    </row>
    <row r="3206" spans="5:5" s="37" customFormat="1" ht="15.75" customHeight="1">
      <c r="E3206" s="39"/>
    </row>
    <row r="3207" spans="5:5" s="37" customFormat="1" ht="15.75" customHeight="1">
      <c r="E3207" s="39"/>
    </row>
    <row r="3208" spans="5:5" s="37" customFormat="1" ht="15.75" customHeight="1">
      <c r="E3208" s="39"/>
    </row>
    <row r="3209" spans="5:5" s="37" customFormat="1" ht="15.75" customHeight="1">
      <c r="E3209" s="39"/>
    </row>
    <row r="3210" spans="5:5" s="37" customFormat="1" ht="15.75" customHeight="1">
      <c r="E3210" s="39"/>
    </row>
    <row r="3211" spans="5:5" s="37" customFormat="1" ht="15.75" customHeight="1">
      <c r="E3211" s="39"/>
    </row>
    <row r="3212" spans="5:5" s="37" customFormat="1" ht="15.75" customHeight="1">
      <c r="E3212" s="39"/>
    </row>
    <row r="3213" spans="5:5" s="37" customFormat="1" ht="15.75" customHeight="1">
      <c r="E3213" s="39"/>
    </row>
    <row r="3214" spans="5:5" s="37" customFormat="1" ht="15.75" customHeight="1">
      <c r="E3214" s="39"/>
    </row>
    <row r="3215" spans="5:5" s="37" customFormat="1" ht="15.75" customHeight="1">
      <c r="E3215" s="39"/>
    </row>
    <row r="3216" spans="5:5" s="37" customFormat="1" ht="15.75" customHeight="1">
      <c r="E3216" s="39"/>
    </row>
    <row r="3217" spans="5:5" s="37" customFormat="1" ht="15.75" customHeight="1">
      <c r="E3217" s="39"/>
    </row>
    <row r="3218" spans="5:5" s="37" customFormat="1" ht="15.75" customHeight="1">
      <c r="E3218" s="39"/>
    </row>
    <row r="3219" spans="5:5" s="37" customFormat="1" ht="15.75" customHeight="1">
      <c r="E3219" s="39"/>
    </row>
    <row r="3220" spans="5:5" s="37" customFormat="1" ht="15.75" customHeight="1">
      <c r="E3220" s="39"/>
    </row>
    <row r="3221" spans="5:5" s="37" customFormat="1" ht="15.75" customHeight="1">
      <c r="E3221" s="39"/>
    </row>
    <row r="3222" spans="5:5" s="37" customFormat="1" ht="15.75" customHeight="1">
      <c r="E3222" s="39"/>
    </row>
    <row r="3223" spans="5:5" s="37" customFormat="1" ht="15.75" customHeight="1">
      <c r="E3223" s="39"/>
    </row>
    <row r="3224" spans="5:5" s="37" customFormat="1" ht="15.75" customHeight="1">
      <c r="E3224" s="39"/>
    </row>
    <row r="3225" spans="5:5" s="37" customFormat="1" ht="15.75" customHeight="1">
      <c r="E3225" s="39"/>
    </row>
    <row r="3226" spans="5:5" s="37" customFormat="1" ht="15.75" customHeight="1">
      <c r="E3226" s="39"/>
    </row>
    <row r="3227" spans="5:5" s="37" customFormat="1" ht="15.75" customHeight="1">
      <c r="E3227" s="39"/>
    </row>
    <row r="3228" spans="5:5" s="37" customFormat="1" ht="15.75" customHeight="1">
      <c r="E3228" s="39"/>
    </row>
    <row r="3229" spans="5:5" s="37" customFormat="1" ht="15.75" customHeight="1">
      <c r="E3229" s="39"/>
    </row>
    <row r="3230" spans="5:5" s="37" customFormat="1" ht="15.75" customHeight="1">
      <c r="E3230" s="39"/>
    </row>
    <row r="3231" spans="5:5" s="37" customFormat="1" ht="15.75" customHeight="1">
      <c r="E3231" s="39"/>
    </row>
    <row r="3232" spans="5:5" s="37" customFormat="1" ht="15.75" customHeight="1">
      <c r="E3232" s="39"/>
    </row>
    <row r="3233" spans="5:5" s="37" customFormat="1" ht="15.75" customHeight="1">
      <c r="E3233" s="39"/>
    </row>
    <row r="3234" spans="5:5" s="37" customFormat="1" ht="15.75" customHeight="1">
      <c r="E3234" s="39"/>
    </row>
    <row r="3235" spans="5:5" s="37" customFormat="1" ht="15.75" customHeight="1">
      <c r="E3235" s="39"/>
    </row>
    <row r="3236" spans="5:5" s="37" customFormat="1" ht="15.75" customHeight="1">
      <c r="E3236" s="39"/>
    </row>
    <row r="3237" spans="5:5" s="37" customFormat="1" ht="15.75" customHeight="1">
      <c r="E3237" s="39"/>
    </row>
    <row r="3238" spans="5:5" s="37" customFormat="1" ht="15.75" customHeight="1">
      <c r="E3238" s="39"/>
    </row>
    <row r="3239" spans="5:5" s="37" customFormat="1" ht="15.75" customHeight="1">
      <c r="E3239" s="39"/>
    </row>
    <row r="3240" spans="5:5" s="37" customFormat="1" ht="15.75" customHeight="1">
      <c r="E3240" s="39"/>
    </row>
    <row r="3241" spans="5:5" s="37" customFormat="1" ht="15.75" customHeight="1">
      <c r="E3241" s="39"/>
    </row>
    <row r="3242" spans="5:5" s="37" customFormat="1" ht="15.75" customHeight="1">
      <c r="E3242" s="39"/>
    </row>
    <row r="3243" spans="5:5" s="37" customFormat="1" ht="15.75" customHeight="1">
      <c r="E3243" s="39"/>
    </row>
    <row r="3244" spans="5:5" s="37" customFormat="1" ht="15.75" customHeight="1">
      <c r="E3244" s="39"/>
    </row>
    <row r="3245" spans="5:5" s="37" customFormat="1" ht="15.75" customHeight="1">
      <c r="E3245" s="39"/>
    </row>
    <row r="3246" spans="5:5" s="37" customFormat="1" ht="15.75" customHeight="1">
      <c r="E3246" s="39"/>
    </row>
    <row r="3247" spans="5:5" s="37" customFormat="1" ht="15.75" customHeight="1">
      <c r="E3247" s="39"/>
    </row>
    <row r="3248" spans="5:5" s="37" customFormat="1" ht="15.75" customHeight="1">
      <c r="E3248" s="39"/>
    </row>
    <row r="3249" spans="5:5" s="37" customFormat="1" ht="15.75" customHeight="1">
      <c r="E3249" s="39"/>
    </row>
    <row r="3250" spans="5:5" s="37" customFormat="1" ht="15.75" customHeight="1">
      <c r="E3250" s="39"/>
    </row>
    <row r="3251" spans="5:5" s="37" customFormat="1" ht="15.75" customHeight="1">
      <c r="E3251" s="39"/>
    </row>
    <row r="3252" spans="5:5" s="37" customFormat="1" ht="15.75" customHeight="1">
      <c r="E3252" s="39"/>
    </row>
    <row r="3253" spans="5:5" s="37" customFormat="1" ht="15.75" customHeight="1">
      <c r="E3253" s="39"/>
    </row>
    <row r="3254" spans="5:5" s="37" customFormat="1" ht="15.75" customHeight="1">
      <c r="E3254" s="39"/>
    </row>
    <row r="3255" spans="5:5" s="37" customFormat="1" ht="15.75" customHeight="1">
      <c r="E3255" s="39"/>
    </row>
    <row r="3256" spans="5:5" s="37" customFormat="1" ht="15.75" customHeight="1">
      <c r="E3256" s="39"/>
    </row>
    <row r="3257" spans="5:5" s="37" customFormat="1" ht="15.75" customHeight="1">
      <c r="E3257" s="39"/>
    </row>
    <row r="3258" spans="5:5" s="37" customFormat="1" ht="15.75" customHeight="1">
      <c r="E3258" s="39"/>
    </row>
    <row r="3259" spans="5:5" s="37" customFormat="1" ht="15.75" customHeight="1">
      <c r="E3259" s="39"/>
    </row>
    <row r="3260" spans="5:5" s="37" customFormat="1" ht="15.75" customHeight="1">
      <c r="E3260" s="39"/>
    </row>
    <row r="3261" spans="5:5" s="37" customFormat="1" ht="15.75" customHeight="1">
      <c r="E3261" s="39"/>
    </row>
    <row r="3262" spans="5:5" s="37" customFormat="1" ht="15.75" customHeight="1">
      <c r="E3262" s="39"/>
    </row>
    <row r="3263" spans="5:5" s="37" customFormat="1" ht="15.75" customHeight="1">
      <c r="E3263" s="39"/>
    </row>
    <row r="3264" spans="5:5" s="37" customFormat="1" ht="15.75" customHeight="1">
      <c r="E3264" s="39"/>
    </row>
    <row r="3265" spans="5:5" s="37" customFormat="1" ht="15.75" customHeight="1">
      <c r="E3265" s="39"/>
    </row>
    <row r="3266" spans="5:5" s="37" customFormat="1" ht="15.75" customHeight="1">
      <c r="E3266" s="39"/>
    </row>
    <row r="3267" spans="5:5" s="37" customFormat="1" ht="15.75" customHeight="1">
      <c r="E3267" s="39"/>
    </row>
    <row r="3268" spans="5:5" s="37" customFormat="1" ht="15.75" customHeight="1">
      <c r="E3268" s="39"/>
    </row>
    <row r="3269" spans="5:5" s="37" customFormat="1" ht="15.75" customHeight="1">
      <c r="E3269" s="39"/>
    </row>
    <row r="3270" spans="5:5" s="37" customFormat="1" ht="15.75" customHeight="1">
      <c r="E3270" s="39"/>
    </row>
    <row r="3271" spans="5:5" s="37" customFormat="1" ht="15.75" customHeight="1">
      <c r="E3271" s="39"/>
    </row>
    <row r="3272" spans="5:5" s="37" customFormat="1" ht="15.75" customHeight="1">
      <c r="E3272" s="39"/>
    </row>
    <row r="3273" spans="5:5" s="37" customFormat="1" ht="15.75" customHeight="1">
      <c r="E3273" s="39"/>
    </row>
    <row r="3274" spans="5:5" s="37" customFormat="1" ht="15.75" customHeight="1">
      <c r="E3274" s="39"/>
    </row>
    <row r="3275" spans="5:5" s="37" customFormat="1" ht="15.75" customHeight="1">
      <c r="E3275" s="39"/>
    </row>
    <row r="3276" spans="5:5" s="37" customFormat="1" ht="15.75" customHeight="1">
      <c r="E3276" s="39"/>
    </row>
    <row r="3277" spans="5:5" s="37" customFormat="1" ht="15.75" customHeight="1">
      <c r="E3277" s="39"/>
    </row>
    <row r="3278" spans="5:5" s="37" customFormat="1" ht="15.75" customHeight="1">
      <c r="E3278" s="39"/>
    </row>
    <row r="3279" spans="5:5" s="37" customFormat="1" ht="15.75" customHeight="1">
      <c r="E3279" s="39"/>
    </row>
    <row r="3280" spans="5:5" s="37" customFormat="1" ht="15.75" customHeight="1">
      <c r="E3280" s="39"/>
    </row>
    <row r="3281" spans="5:5" s="37" customFormat="1" ht="15.75" customHeight="1">
      <c r="E3281" s="39"/>
    </row>
    <row r="3282" spans="5:5" s="37" customFormat="1" ht="15.75" customHeight="1">
      <c r="E3282" s="39"/>
    </row>
    <row r="3283" spans="5:5" s="37" customFormat="1" ht="15.75" customHeight="1">
      <c r="E3283" s="39"/>
    </row>
    <row r="3284" spans="5:5" s="37" customFormat="1" ht="15.75" customHeight="1">
      <c r="E3284" s="39"/>
    </row>
    <row r="3285" spans="5:5" s="37" customFormat="1" ht="15.75" customHeight="1">
      <c r="E3285" s="39"/>
    </row>
    <row r="3286" spans="5:5" s="37" customFormat="1" ht="15.75" customHeight="1">
      <c r="E3286" s="39"/>
    </row>
    <row r="3287" spans="5:5" s="37" customFormat="1" ht="15.75" customHeight="1">
      <c r="E3287" s="39"/>
    </row>
    <row r="3288" spans="5:5" s="37" customFormat="1" ht="15.75" customHeight="1">
      <c r="E3288" s="39"/>
    </row>
    <row r="3289" spans="5:5" s="37" customFormat="1" ht="15.75" customHeight="1">
      <c r="E3289" s="39"/>
    </row>
    <row r="3290" spans="5:5" s="37" customFormat="1" ht="15.75" customHeight="1">
      <c r="E3290" s="39"/>
    </row>
    <row r="3291" spans="5:5" s="37" customFormat="1" ht="15.75" customHeight="1">
      <c r="E3291" s="39"/>
    </row>
    <row r="3292" spans="5:5" s="37" customFormat="1" ht="15.75" customHeight="1">
      <c r="E3292" s="39"/>
    </row>
    <row r="3293" spans="5:5" s="37" customFormat="1" ht="15.75" customHeight="1">
      <c r="E3293" s="39"/>
    </row>
    <row r="3294" spans="5:5" s="37" customFormat="1" ht="15.75" customHeight="1">
      <c r="E3294" s="39"/>
    </row>
    <row r="3295" spans="5:5" s="37" customFormat="1" ht="15.75" customHeight="1">
      <c r="E3295" s="39"/>
    </row>
    <row r="3296" spans="5:5" s="37" customFormat="1" ht="15.75" customHeight="1">
      <c r="E3296" s="39"/>
    </row>
    <row r="3297" spans="5:5" s="37" customFormat="1" ht="15.75" customHeight="1">
      <c r="E3297" s="39"/>
    </row>
    <row r="3298" spans="5:5" s="37" customFormat="1" ht="15.75" customHeight="1">
      <c r="E3298" s="39"/>
    </row>
    <row r="3299" spans="5:5" s="37" customFormat="1" ht="15.75" customHeight="1">
      <c r="E3299" s="39"/>
    </row>
    <row r="3300" spans="5:5" s="37" customFormat="1" ht="15.75" customHeight="1">
      <c r="E3300" s="39"/>
    </row>
    <row r="3301" spans="5:5" s="37" customFormat="1" ht="15.75" customHeight="1">
      <c r="E3301" s="39"/>
    </row>
    <row r="3302" spans="5:5" s="37" customFormat="1" ht="15.75" customHeight="1">
      <c r="E3302" s="39"/>
    </row>
    <row r="3303" spans="5:5" s="37" customFormat="1" ht="15.75" customHeight="1">
      <c r="E3303" s="39"/>
    </row>
    <row r="3304" spans="5:5" s="37" customFormat="1" ht="15.75" customHeight="1">
      <c r="E3304" s="39"/>
    </row>
    <row r="3305" spans="5:5" s="37" customFormat="1" ht="15.75" customHeight="1">
      <c r="E3305" s="39"/>
    </row>
    <row r="3306" spans="5:5" s="37" customFormat="1" ht="15.75" customHeight="1">
      <c r="E3306" s="39"/>
    </row>
    <row r="3307" spans="5:5" s="37" customFormat="1" ht="15.75" customHeight="1">
      <c r="E3307" s="39"/>
    </row>
    <row r="3308" spans="5:5" s="37" customFormat="1" ht="15.75" customHeight="1">
      <c r="E3308" s="39"/>
    </row>
    <row r="3309" spans="5:5" s="37" customFormat="1" ht="15.75" customHeight="1">
      <c r="E3309" s="39"/>
    </row>
    <row r="3310" spans="5:5" s="37" customFormat="1" ht="15.75" customHeight="1">
      <c r="E3310" s="39"/>
    </row>
    <row r="3311" spans="5:5" s="37" customFormat="1" ht="15.75" customHeight="1">
      <c r="E3311" s="39"/>
    </row>
    <row r="3312" spans="5:5" s="37" customFormat="1" ht="15.75" customHeight="1">
      <c r="E3312" s="39"/>
    </row>
    <row r="3313" spans="5:5" s="37" customFormat="1" ht="15.75" customHeight="1">
      <c r="E3313" s="39"/>
    </row>
    <row r="3314" spans="5:5" s="37" customFormat="1" ht="15.75" customHeight="1">
      <c r="E3314" s="39"/>
    </row>
    <row r="3315" spans="5:5" s="37" customFormat="1" ht="15.75" customHeight="1">
      <c r="E3315" s="39"/>
    </row>
    <row r="3316" spans="5:5" s="37" customFormat="1" ht="15.75" customHeight="1">
      <c r="E3316" s="39"/>
    </row>
    <row r="3317" spans="5:5" s="37" customFormat="1" ht="15.75" customHeight="1">
      <c r="E3317" s="39"/>
    </row>
    <row r="3318" spans="5:5" s="37" customFormat="1" ht="15.75" customHeight="1">
      <c r="E3318" s="39"/>
    </row>
    <row r="3319" spans="5:5" s="37" customFormat="1" ht="15.75" customHeight="1">
      <c r="E3319" s="39"/>
    </row>
    <row r="3320" spans="5:5" s="37" customFormat="1" ht="15.75" customHeight="1">
      <c r="E3320" s="39"/>
    </row>
    <row r="3321" spans="5:5" s="37" customFormat="1" ht="15.75" customHeight="1">
      <c r="E3321" s="39"/>
    </row>
    <row r="3322" spans="5:5" s="37" customFormat="1" ht="15.75" customHeight="1">
      <c r="E3322" s="39"/>
    </row>
    <row r="3323" spans="5:5" s="37" customFormat="1" ht="15.75" customHeight="1">
      <c r="E3323" s="39"/>
    </row>
    <row r="3324" spans="5:5" s="37" customFormat="1" ht="15.75" customHeight="1">
      <c r="E3324" s="39"/>
    </row>
    <row r="3325" spans="5:5" s="37" customFormat="1" ht="15.75" customHeight="1">
      <c r="E3325" s="39"/>
    </row>
    <row r="3326" spans="5:5" s="37" customFormat="1" ht="15.75" customHeight="1">
      <c r="E3326" s="39"/>
    </row>
    <row r="3327" spans="5:5" s="37" customFormat="1" ht="15.75" customHeight="1">
      <c r="E3327" s="39"/>
    </row>
    <row r="3328" spans="5:5" s="37" customFormat="1" ht="15.75" customHeight="1">
      <c r="E3328" s="39"/>
    </row>
    <row r="3329" spans="5:5" s="37" customFormat="1" ht="15.75" customHeight="1">
      <c r="E3329" s="39"/>
    </row>
    <row r="3330" spans="5:5" s="37" customFormat="1" ht="15.75" customHeight="1">
      <c r="E3330" s="39"/>
    </row>
    <row r="3331" spans="5:5" s="37" customFormat="1" ht="15.75" customHeight="1">
      <c r="E3331" s="39"/>
    </row>
    <row r="3332" spans="5:5" s="37" customFormat="1" ht="15.75" customHeight="1">
      <c r="E3332" s="39"/>
    </row>
    <row r="3333" spans="5:5" s="37" customFormat="1" ht="15.75" customHeight="1">
      <c r="E3333" s="39"/>
    </row>
    <row r="3334" spans="5:5" s="37" customFormat="1" ht="15.75" customHeight="1">
      <c r="E3334" s="39"/>
    </row>
    <row r="3335" spans="5:5" s="37" customFormat="1" ht="15.75" customHeight="1">
      <c r="E3335" s="39"/>
    </row>
    <row r="3336" spans="5:5" s="37" customFormat="1" ht="15.75" customHeight="1">
      <c r="E3336" s="39"/>
    </row>
    <row r="3337" spans="5:5" s="37" customFormat="1" ht="15.75" customHeight="1">
      <c r="E3337" s="39"/>
    </row>
    <row r="3338" spans="5:5" s="37" customFormat="1" ht="15.75" customHeight="1">
      <c r="E3338" s="39"/>
    </row>
    <row r="3339" spans="5:5" s="37" customFormat="1" ht="15.75" customHeight="1">
      <c r="E3339" s="39"/>
    </row>
    <row r="3340" spans="5:5" s="37" customFormat="1" ht="15.75" customHeight="1">
      <c r="E3340" s="39"/>
    </row>
    <row r="3341" spans="5:5" s="37" customFormat="1" ht="15.75" customHeight="1">
      <c r="E3341" s="39"/>
    </row>
    <row r="3342" spans="5:5" s="37" customFormat="1" ht="15.75" customHeight="1">
      <c r="E3342" s="39"/>
    </row>
    <row r="3343" spans="5:5" s="37" customFormat="1" ht="15.75" customHeight="1">
      <c r="E3343" s="39"/>
    </row>
    <row r="3344" spans="5:5" s="37" customFormat="1" ht="15.75" customHeight="1">
      <c r="E3344" s="39"/>
    </row>
    <row r="3345" spans="5:5" s="37" customFormat="1" ht="15.75" customHeight="1">
      <c r="E3345" s="39"/>
    </row>
    <row r="3346" spans="5:5" s="37" customFormat="1" ht="15.75" customHeight="1">
      <c r="E3346" s="39"/>
    </row>
    <row r="3347" spans="5:5" s="37" customFormat="1" ht="15.75" customHeight="1">
      <c r="E3347" s="39"/>
    </row>
    <row r="3348" spans="5:5" s="37" customFormat="1" ht="15.75" customHeight="1">
      <c r="E3348" s="39"/>
    </row>
    <row r="3349" spans="5:5" s="37" customFormat="1" ht="15.75" customHeight="1">
      <c r="E3349" s="39"/>
    </row>
    <row r="3350" spans="5:5" s="37" customFormat="1" ht="15.75" customHeight="1">
      <c r="E3350" s="39"/>
    </row>
    <row r="3351" spans="5:5" s="37" customFormat="1" ht="15.75" customHeight="1">
      <c r="E3351" s="39"/>
    </row>
    <row r="3352" spans="5:5" s="37" customFormat="1" ht="15.75" customHeight="1">
      <c r="E3352" s="39"/>
    </row>
    <row r="3353" spans="5:5" s="37" customFormat="1" ht="15.75" customHeight="1">
      <c r="E3353" s="39"/>
    </row>
    <row r="3354" spans="5:5" s="37" customFormat="1" ht="15.75" customHeight="1">
      <c r="E3354" s="39"/>
    </row>
    <row r="3355" spans="5:5" s="37" customFormat="1" ht="15.75" customHeight="1">
      <c r="E3355" s="39"/>
    </row>
    <row r="3356" spans="5:5" s="37" customFormat="1" ht="15.75" customHeight="1">
      <c r="E3356" s="39"/>
    </row>
    <row r="3357" spans="5:5" s="37" customFormat="1" ht="15.75" customHeight="1">
      <c r="E3357" s="39"/>
    </row>
    <row r="3358" spans="5:5" s="37" customFormat="1" ht="15.75" customHeight="1">
      <c r="E3358" s="39"/>
    </row>
    <row r="3359" spans="5:5" s="37" customFormat="1" ht="15.75" customHeight="1">
      <c r="E3359" s="39"/>
    </row>
    <row r="3360" spans="5:5" s="37" customFormat="1" ht="15.75" customHeight="1">
      <c r="E3360" s="39"/>
    </row>
    <row r="3361" spans="5:5" s="37" customFormat="1" ht="15.75" customHeight="1">
      <c r="E3361" s="39"/>
    </row>
    <row r="3362" spans="5:5" s="37" customFormat="1" ht="15.75" customHeight="1">
      <c r="E3362" s="39"/>
    </row>
    <row r="3363" spans="5:5" s="37" customFormat="1" ht="15.75" customHeight="1">
      <c r="E3363" s="39"/>
    </row>
    <row r="3364" spans="5:5" s="37" customFormat="1" ht="15.75" customHeight="1">
      <c r="E3364" s="39"/>
    </row>
    <row r="3365" spans="5:5" s="37" customFormat="1" ht="15.75" customHeight="1">
      <c r="E3365" s="39"/>
    </row>
    <row r="3366" spans="5:5" s="37" customFormat="1" ht="15.75" customHeight="1">
      <c r="E3366" s="39"/>
    </row>
    <row r="3367" spans="5:5" s="37" customFormat="1" ht="15.75" customHeight="1">
      <c r="E3367" s="39"/>
    </row>
    <row r="3368" spans="5:5" s="37" customFormat="1" ht="15.75" customHeight="1">
      <c r="E3368" s="39"/>
    </row>
    <row r="3369" spans="5:5" s="37" customFormat="1" ht="15.75" customHeight="1">
      <c r="E3369" s="39"/>
    </row>
    <row r="3370" spans="5:5" s="37" customFormat="1" ht="15.75" customHeight="1">
      <c r="E3370" s="39"/>
    </row>
    <row r="3371" spans="5:5" s="37" customFormat="1" ht="15.75" customHeight="1">
      <c r="E3371" s="39"/>
    </row>
    <row r="3372" spans="5:5" s="37" customFormat="1" ht="15.75" customHeight="1">
      <c r="E3372" s="39"/>
    </row>
    <row r="3373" spans="5:5" s="37" customFormat="1" ht="15.75" customHeight="1">
      <c r="E3373" s="39"/>
    </row>
    <row r="3374" spans="5:5" s="37" customFormat="1" ht="15.75" customHeight="1">
      <c r="E3374" s="39"/>
    </row>
    <row r="3375" spans="5:5" s="37" customFormat="1" ht="15.75" customHeight="1">
      <c r="E3375" s="39"/>
    </row>
    <row r="3376" spans="5:5" s="37" customFormat="1" ht="15.75" customHeight="1">
      <c r="E3376" s="39"/>
    </row>
    <row r="3377" spans="5:5" s="37" customFormat="1" ht="15.75" customHeight="1">
      <c r="E3377" s="39"/>
    </row>
    <row r="3378" spans="5:5" s="37" customFormat="1" ht="15.75" customHeight="1">
      <c r="E3378" s="39"/>
    </row>
    <row r="3379" spans="5:5" s="37" customFormat="1" ht="15.75" customHeight="1">
      <c r="E3379" s="39"/>
    </row>
    <row r="3380" spans="5:5" s="37" customFormat="1" ht="15.75" customHeight="1">
      <c r="E3380" s="39"/>
    </row>
    <row r="3381" spans="5:5" s="37" customFormat="1" ht="15.75" customHeight="1">
      <c r="E3381" s="39"/>
    </row>
    <row r="3382" spans="5:5" s="37" customFormat="1" ht="15.75" customHeight="1">
      <c r="E3382" s="39"/>
    </row>
    <row r="3383" spans="5:5" s="37" customFormat="1" ht="15.75" customHeight="1">
      <c r="E3383" s="39"/>
    </row>
    <row r="3384" spans="5:5" s="37" customFormat="1" ht="15.75" customHeight="1">
      <c r="E3384" s="39"/>
    </row>
    <row r="3385" spans="5:5" s="37" customFormat="1" ht="15.75" customHeight="1">
      <c r="E3385" s="39"/>
    </row>
    <row r="3386" spans="5:5" s="37" customFormat="1" ht="15.75" customHeight="1">
      <c r="E3386" s="39"/>
    </row>
    <row r="3387" spans="5:5" s="37" customFormat="1" ht="15.75" customHeight="1">
      <c r="E3387" s="39"/>
    </row>
    <row r="3388" spans="5:5" s="37" customFormat="1" ht="15.75" customHeight="1">
      <c r="E3388" s="39"/>
    </row>
    <row r="3389" spans="5:5" s="37" customFormat="1" ht="15.75" customHeight="1">
      <c r="E3389" s="39"/>
    </row>
    <row r="3390" spans="5:5" s="37" customFormat="1" ht="15.75" customHeight="1">
      <c r="E3390" s="39"/>
    </row>
    <row r="3391" spans="5:5" s="37" customFormat="1" ht="15.75" customHeight="1">
      <c r="E3391" s="39"/>
    </row>
    <row r="3392" spans="5:5" s="37" customFormat="1" ht="15.75" customHeight="1">
      <c r="E3392" s="39"/>
    </row>
    <row r="3393" spans="5:5" s="37" customFormat="1" ht="15.75" customHeight="1">
      <c r="E3393" s="39"/>
    </row>
    <row r="3394" spans="5:5" s="37" customFormat="1" ht="15.75" customHeight="1">
      <c r="E3394" s="39"/>
    </row>
    <row r="3395" spans="5:5" s="37" customFormat="1" ht="15.75" customHeight="1">
      <c r="E3395" s="39"/>
    </row>
    <row r="3396" spans="5:5" s="37" customFormat="1" ht="15.75" customHeight="1">
      <c r="E3396" s="39"/>
    </row>
    <row r="3397" spans="5:5" s="37" customFormat="1" ht="15.75" customHeight="1">
      <c r="E3397" s="39"/>
    </row>
    <row r="3398" spans="5:5" s="37" customFormat="1" ht="15.75" customHeight="1">
      <c r="E3398" s="39"/>
    </row>
    <row r="3399" spans="5:5" s="37" customFormat="1" ht="15.75" customHeight="1">
      <c r="E3399" s="39"/>
    </row>
    <row r="3400" spans="5:5" s="37" customFormat="1" ht="15.75" customHeight="1">
      <c r="E3400" s="39"/>
    </row>
    <row r="3401" spans="5:5" s="37" customFormat="1" ht="15.75" customHeight="1">
      <c r="E3401" s="39"/>
    </row>
    <row r="3402" spans="5:5" s="37" customFormat="1" ht="15.75" customHeight="1">
      <c r="E3402" s="39"/>
    </row>
    <row r="3403" spans="5:5" s="37" customFormat="1" ht="15.75" customHeight="1">
      <c r="E3403" s="39"/>
    </row>
    <row r="3404" spans="5:5" s="37" customFormat="1" ht="15.75" customHeight="1">
      <c r="E3404" s="39"/>
    </row>
    <row r="3405" spans="5:5" s="37" customFormat="1" ht="15.75" customHeight="1">
      <c r="E3405" s="39"/>
    </row>
    <row r="3406" spans="5:5" s="37" customFormat="1" ht="15.75" customHeight="1">
      <c r="E3406" s="39"/>
    </row>
    <row r="3407" spans="5:5" s="37" customFormat="1" ht="15.75" customHeight="1">
      <c r="E3407" s="39"/>
    </row>
    <row r="3408" spans="5:5" s="37" customFormat="1" ht="15.75" customHeight="1">
      <c r="E3408" s="39"/>
    </row>
    <row r="3409" spans="5:5" s="37" customFormat="1" ht="15.75" customHeight="1">
      <c r="E3409" s="39"/>
    </row>
    <row r="3410" spans="5:5" s="37" customFormat="1" ht="15.75" customHeight="1">
      <c r="E3410" s="39"/>
    </row>
    <row r="3411" spans="5:5" s="37" customFormat="1" ht="15.75" customHeight="1">
      <c r="E3411" s="39"/>
    </row>
    <row r="3412" spans="5:5" s="37" customFormat="1" ht="15.75" customHeight="1">
      <c r="E3412" s="39"/>
    </row>
    <row r="3413" spans="5:5" s="37" customFormat="1" ht="15.75" customHeight="1">
      <c r="E3413" s="39"/>
    </row>
    <row r="3414" spans="5:5" s="37" customFormat="1" ht="15.75" customHeight="1">
      <c r="E3414" s="39"/>
    </row>
    <row r="3415" spans="5:5" s="37" customFormat="1" ht="15.75" customHeight="1">
      <c r="E3415" s="39"/>
    </row>
    <row r="3416" spans="5:5" s="37" customFormat="1" ht="15.75" customHeight="1">
      <c r="E3416" s="39"/>
    </row>
    <row r="3417" spans="5:5" s="37" customFormat="1" ht="15.75" customHeight="1">
      <c r="E3417" s="39"/>
    </row>
    <row r="3418" spans="5:5" s="37" customFormat="1" ht="15.75" customHeight="1">
      <c r="E3418" s="39"/>
    </row>
    <row r="3419" spans="5:5" s="37" customFormat="1" ht="15.75" customHeight="1">
      <c r="E3419" s="39"/>
    </row>
    <row r="3420" spans="5:5" s="37" customFormat="1" ht="15.75" customHeight="1">
      <c r="E3420" s="39"/>
    </row>
    <row r="3421" spans="5:5" s="37" customFormat="1" ht="15.75" customHeight="1">
      <c r="E3421" s="39"/>
    </row>
    <row r="3422" spans="5:5" s="37" customFormat="1" ht="15.75" customHeight="1">
      <c r="E3422" s="39"/>
    </row>
    <row r="3423" spans="5:5" s="37" customFormat="1" ht="15.75" customHeight="1">
      <c r="E3423" s="39"/>
    </row>
    <row r="3424" spans="5:5" s="37" customFormat="1" ht="15.75" customHeight="1">
      <c r="E3424" s="39"/>
    </row>
    <row r="3425" spans="5:5" s="37" customFormat="1" ht="15.75" customHeight="1">
      <c r="E3425" s="39"/>
    </row>
    <row r="3426" spans="5:5" s="37" customFormat="1" ht="15.75" customHeight="1">
      <c r="E3426" s="39"/>
    </row>
    <row r="3427" spans="5:5" s="37" customFormat="1" ht="15.75" customHeight="1">
      <c r="E3427" s="39"/>
    </row>
    <row r="3428" spans="5:5" s="37" customFormat="1" ht="15.75" customHeight="1">
      <c r="E3428" s="39"/>
    </row>
    <row r="3429" spans="5:5" s="37" customFormat="1" ht="15.75" customHeight="1">
      <c r="E3429" s="39"/>
    </row>
    <row r="3430" spans="5:5" s="37" customFormat="1" ht="15.75" customHeight="1">
      <c r="E3430" s="39"/>
    </row>
    <row r="3431" spans="5:5" s="37" customFormat="1" ht="15.75" customHeight="1">
      <c r="E3431" s="39"/>
    </row>
    <row r="3432" spans="5:5" s="37" customFormat="1" ht="15.75" customHeight="1">
      <c r="E3432" s="39"/>
    </row>
    <row r="3433" spans="5:5" s="37" customFormat="1" ht="15.75" customHeight="1">
      <c r="E3433" s="39"/>
    </row>
    <row r="3434" spans="5:5" s="37" customFormat="1" ht="15.75" customHeight="1">
      <c r="E3434" s="39"/>
    </row>
    <row r="3435" spans="5:5" s="37" customFormat="1" ht="15.75" customHeight="1">
      <c r="E3435" s="39"/>
    </row>
    <row r="3436" spans="5:5" s="37" customFormat="1" ht="15.75" customHeight="1">
      <c r="E3436" s="39"/>
    </row>
    <row r="3437" spans="5:5" s="37" customFormat="1" ht="15.75" customHeight="1">
      <c r="E3437" s="39"/>
    </row>
    <row r="3438" spans="5:5" s="37" customFormat="1" ht="15.75" customHeight="1">
      <c r="E3438" s="39"/>
    </row>
    <row r="3439" spans="5:5" s="37" customFormat="1" ht="15.75" customHeight="1">
      <c r="E3439" s="39"/>
    </row>
    <row r="3440" spans="5:5" s="37" customFormat="1" ht="15.75" customHeight="1">
      <c r="E3440" s="39"/>
    </row>
    <row r="3441" spans="5:5" s="37" customFormat="1" ht="15.75" customHeight="1">
      <c r="E3441" s="39"/>
    </row>
    <row r="3442" spans="5:5" s="37" customFormat="1" ht="15.75" customHeight="1">
      <c r="E3442" s="39"/>
    </row>
    <row r="3443" spans="5:5" s="37" customFormat="1" ht="15.75" customHeight="1">
      <c r="E3443" s="39"/>
    </row>
    <row r="3444" spans="5:5" s="37" customFormat="1" ht="15.75" customHeight="1">
      <c r="E3444" s="39"/>
    </row>
    <row r="3445" spans="5:5" s="37" customFormat="1" ht="15.75" customHeight="1">
      <c r="E3445" s="39"/>
    </row>
    <row r="3446" spans="5:5" s="37" customFormat="1" ht="15.75" customHeight="1">
      <c r="E3446" s="39"/>
    </row>
    <row r="3447" spans="5:5" s="37" customFormat="1" ht="15.75" customHeight="1">
      <c r="E3447" s="39"/>
    </row>
    <row r="3448" spans="5:5" s="37" customFormat="1" ht="15.75" customHeight="1">
      <c r="E3448" s="39"/>
    </row>
    <row r="3449" spans="5:5" s="37" customFormat="1" ht="15.75" customHeight="1">
      <c r="E3449" s="39"/>
    </row>
    <row r="3450" spans="5:5" s="37" customFormat="1" ht="15.75" customHeight="1">
      <c r="E3450" s="39"/>
    </row>
    <row r="3451" spans="5:5" s="37" customFormat="1" ht="15.75" customHeight="1">
      <c r="E3451" s="39"/>
    </row>
    <row r="3452" spans="5:5" s="37" customFormat="1" ht="15.75" customHeight="1">
      <c r="E3452" s="39"/>
    </row>
    <row r="3453" spans="5:5" s="37" customFormat="1" ht="15.75" customHeight="1">
      <c r="E3453" s="39"/>
    </row>
    <row r="3454" spans="5:5" s="37" customFormat="1" ht="15.75" customHeight="1">
      <c r="E3454" s="39"/>
    </row>
    <row r="3455" spans="5:5" s="37" customFormat="1" ht="15.75" customHeight="1">
      <c r="E3455" s="39"/>
    </row>
    <row r="3456" spans="5:5" s="37" customFormat="1" ht="15.75" customHeight="1">
      <c r="E3456" s="39"/>
    </row>
    <row r="3457" spans="5:5" s="37" customFormat="1" ht="15.75" customHeight="1">
      <c r="E3457" s="39"/>
    </row>
    <row r="3458" spans="5:5" s="37" customFormat="1" ht="15.75" customHeight="1">
      <c r="E3458" s="39"/>
    </row>
    <row r="3459" spans="5:5" s="37" customFormat="1" ht="15.75" customHeight="1">
      <c r="E3459" s="39"/>
    </row>
    <row r="3460" spans="5:5" s="37" customFormat="1" ht="15.75" customHeight="1">
      <c r="E3460" s="39"/>
    </row>
    <row r="3461" spans="5:5" s="37" customFormat="1" ht="15.75" customHeight="1">
      <c r="E3461" s="39"/>
    </row>
    <row r="3462" spans="5:5" s="37" customFormat="1" ht="15.75" customHeight="1">
      <c r="E3462" s="39"/>
    </row>
    <row r="3463" spans="5:5" s="37" customFormat="1" ht="15.75" customHeight="1">
      <c r="E3463" s="39"/>
    </row>
    <row r="3464" spans="5:5" s="37" customFormat="1" ht="15.75" customHeight="1">
      <c r="E3464" s="39"/>
    </row>
    <row r="3465" spans="5:5" s="37" customFormat="1" ht="15.75" customHeight="1">
      <c r="E3465" s="39"/>
    </row>
    <row r="3466" spans="5:5" s="37" customFormat="1" ht="15.75" customHeight="1">
      <c r="E3466" s="39"/>
    </row>
    <row r="3467" spans="5:5" s="37" customFormat="1" ht="15.75" customHeight="1">
      <c r="E3467" s="39"/>
    </row>
    <row r="3468" spans="5:5" s="37" customFormat="1" ht="15.75" customHeight="1">
      <c r="E3468" s="39"/>
    </row>
    <row r="3469" spans="5:5" s="37" customFormat="1" ht="15.75" customHeight="1">
      <c r="E3469" s="39"/>
    </row>
    <row r="3470" spans="5:5" s="37" customFormat="1" ht="15.75" customHeight="1">
      <c r="E3470" s="39"/>
    </row>
    <row r="3471" spans="5:5" s="37" customFormat="1" ht="15.75" customHeight="1">
      <c r="E3471" s="39"/>
    </row>
    <row r="3472" spans="5:5" s="37" customFormat="1" ht="15.75" customHeight="1">
      <c r="E3472" s="39"/>
    </row>
    <row r="3473" spans="5:5" s="37" customFormat="1" ht="15.75" customHeight="1">
      <c r="E3473" s="39"/>
    </row>
    <row r="3474" spans="5:5" s="37" customFormat="1" ht="15.75" customHeight="1">
      <c r="E3474" s="39"/>
    </row>
    <row r="3475" spans="5:5" s="37" customFormat="1" ht="15.75" customHeight="1">
      <c r="E3475" s="39"/>
    </row>
    <row r="3476" spans="5:5" s="37" customFormat="1" ht="15.75" customHeight="1">
      <c r="E3476" s="39"/>
    </row>
    <row r="3477" spans="5:5" s="37" customFormat="1" ht="15.75" customHeight="1">
      <c r="E3477" s="39"/>
    </row>
    <row r="3478" spans="5:5" s="37" customFormat="1" ht="15.75" customHeight="1">
      <c r="E3478" s="39"/>
    </row>
    <row r="3479" spans="5:5" s="37" customFormat="1" ht="15.75" customHeight="1">
      <c r="E3479" s="39"/>
    </row>
    <row r="3480" spans="5:5" s="37" customFormat="1" ht="15.75" customHeight="1">
      <c r="E3480" s="39"/>
    </row>
    <row r="3481" spans="5:5" s="37" customFormat="1" ht="15.75" customHeight="1">
      <c r="E3481" s="39"/>
    </row>
    <row r="3482" spans="5:5" s="37" customFormat="1" ht="15.75" customHeight="1">
      <c r="E3482" s="39"/>
    </row>
    <row r="3483" spans="5:5" s="37" customFormat="1" ht="15.75" customHeight="1">
      <c r="E3483" s="39"/>
    </row>
    <row r="3484" spans="5:5" s="37" customFormat="1" ht="15.75" customHeight="1">
      <c r="E3484" s="39"/>
    </row>
    <row r="3485" spans="5:5" s="37" customFormat="1" ht="15.75" customHeight="1">
      <c r="E3485" s="39"/>
    </row>
    <row r="3486" spans="5:5" s="37" customFormat="1" ht="15.75" customHeight="1">
      <c r="E3486" s="39"/>
    </row>
    <row r="3487" spans="5:5" s="37" customFormat="1" ht="15.75" customHeight="1">
      <c r="E3487" s="39"/>
    </row>
    <row r="3488" spans="5:5" s="37" customFormat="1" ht="15.75" customHeight="1">
      <c r="E3488" s="39"/>
    </row>
    <row r="3489" spans="5:5" s="37" customFormat="1" ht="15.75" customHeight="1">
      <c r="E3489" s="39"/>
    </row>
    <row r="3490" spans="5:5" s="37" customFormat="1" ht="15.75" customHeight="1">
      <c r="E3490" s="39"/>
    </row>
    <row r="3491" spans="5:5" s="37" customFormat="1" ht="15.75" customHeight="1">
      <c r="E3491" s="39"/>
    </row>
    <row r="3492" spans="5:5" s="37" customFormat="1" ht="15.75" customHeight="1">
      <c r="E3492" s="39"/>
    </row>
    <row r="3493" spans="5:5" s="37" customFormat="1" ht="15.75" customHeight="1">
      <c r="E3493" s="39"/>
    </row>
    <row r="3494" spans="5:5" s="37" customFormat="1" ht="15.75" customHeight="1">
      <c r="E3494" s="39"/>
    </row>
    <row r="3495" spans="5:5" s="37" customFormat="1" ht="15.75" customHeight="1">
      <c r="E3495" s="39"/>
    </row>
    <row r="3496" spans="5:5" s="37" customFormat="1" ht="15.75" customHeight="1">
      <c r="E3496" s="39"/>
    </row>
    <row r="3497" spans="5:5" s="37" customFormat="1" ht="15.75" customHeight="1">
      <c r="E3497" s="39"/>
    </row>
    <row r="3498" spans="5:5" s="37" customFormat="1" ht="15.75" customHeight="1">
      <c r="E3498" s="39"/>
    </row>
    <row r="3499" spans="5:5" s="37" customFormat="1" ht="15.75" customHeight="1">
      <c r="E3499" s="39"/>
    </row>
    <row r="3500" spans="5:5" s="37" customFormat="1" ht="15.75" customHeight="1">
      <c r="E3500" s="39"/>
    </row>
    <row r="3501" spans="5:5" s="37" customFormat="1" ht="15.75" customHeight="1">
      <c r="E3501" s="39"/>
    </row>
    <row r="3502" spans="5:5" s="37" customFormat="1" ht="15.75" customHeight="1">
      <c r="E3502" s="39"/>
    </row>
    <row r="3503" spans="5:5" s="37" customFormat="1" ht="15.75" customHeight="1">
      <c r="E3503" s="39"/>
    </row>
    <row r="3504" spans="5:5" s="37" customFormat="1" ht="15.75" customHeight="1">
      <c r="E3504" s="39"/>
    </row>
    <row r="3505" spans="5:5" s="37" customFormat="1" ht="15.75" customHeight="1">
      <c r="E3505" s="39"/>
    </row>
    <row r="3506" spans="5:5" s="37" customFormat="1" ht="15.75" customHeight="1">
      <c r="E3506" s="39"/>
    </row>
    <row r="3507" spans="5:5" s="37" customFormat="1" ht="15.75" customHeight="1">
      <c r="E3507" s="39"/>
    </row>
    <row r="3508" spans="5:5" s="37" customFormat="1" ht="15.75" customHeight="1">
      <c r="E3508" s="39"/>
    </row>
    <row r="3509" spans="5:5" s="37" customFormat="1" ht="15.75" customHeight="1">
      <c r="E3509" s="39"/>
    </row>
    <row r="3510" spans="5:5" s="37" customFormat="1" ht="15.75" customHeight="1">
      <c r="E3510" s="39"/>
    </row>
    <row r="3511" spans="5:5" s="37" customFormat="1" ht="15.75" customHeight="1">
      <c r="E3511" s="39"/>
    </row>
    <row r="3512" spans="5:5" s="37" customFormat="1" ht="15.75" customHeight="1">
      <c r="E3512" s="39"/>
    </row>
    <row r="3513" spans="5:5" s="37" customFormat="1" ht="15.75" customHeight="1">
      <c r="E3513" s="39"/>
    </row>
    <row r="3514" spans="5:5" s="37" customFormat="1" ht="15.75" customHeight="1">
      <c r="E3514" s="39"/>
    </row>
    <row r="3515" spans="5:5" s="37" customFormat="1" ht="15.75" customHeight="1">
      <c r="E3515" s="39"/>
    </row>
    <row r="3516" spans="5:5" s="37" customFormat="1" ht="15.75" customHeight="1">
      <c r="E3516" s="39"/>
    </row>
    <row r="3517" spans="5:5" s="37" customFormat="1" ht="15.75" customHeight="1">
      <c r="E3517" s="39"/>
    </row>
    <row r="3518" spans="5:5" s="37" customFormat="1" ht="15.75" customHeight="1">
      <c r="E3518" s="39"/>
    </row>
    <row r="3519" spans="5:5" s="37" customFormat="1" ht="15.75" customHeight="1">
      <c r="E3519" s="39"/>
    </row>
    <row r="3520" spans="5:5" s="37" customFormat="1" ht="15.75" customHeight="1">
      <c r="E3520" s="39"/>
    </row>
    <row r="3521" spans="5:5" s="37" customFormat="1" ht="15.75" customHeight="1">
      <c r="E3521" s="39"/>
    </row>
    <row r="3522" spans="5:5" s="37" customFormat="1" ht="15.75" customHeight="1">
      <c r="E3522" s="39"/>
    </row>
    <row r="3523" spans="5:5" s="37" customFormat="1" ht="15.75" customHeight="1">
      <c r="E3523" s="39"/>
    </row>
    <row r="3524" spans="5:5" s="37" customFormat="1" ht="15.75" customHeight="1">
      <c r="E3524" s="39"/>
    </row>
    <row r="3525" spans="5:5" s="37" customFormat="1" ht="15.75" customHeight="1">
      <c r="E3525" s="39"/>
    </row>
    <row r="3526" spans="5:5" s="37" customFormat="1" ht="15.75" customHeight="1">
      <c r="E3526" s="39"/>
    </row>
    <row r="3527" spans="5:5" s="37" customFormat="1" ht="15.75" customHeight="1">
      <c r="E3527" s="39"/>
    </row>
    <row r="3528" spans="5:5" s="37" customFormat="1" ht="15.75" customHeight="1">
      <c r="E3528" s="39"/>
    </row>
    <row r="3529" spans="5:5" s="37" customFormat="1" ht="15.75" customHeight="1">
      <c r="E3529" s="39"/>
    </row>
    <row r="3530" spans="5:5" s="37" customFormat="1" ht="15.75" customHeight="1">
      <c r="E3530" s="39"/>
    </row>
    <row r="3531" spans="5:5" s="37" customFormat="1" ht="15.75" customHeight="1">
      <c r="E3531" s="39"/>
    </row>
    <row r="3532" spans="5:5" s="37" customFormat="1" ht="15.75" customHeight="1">
      <c r="E3532" s="39"/>
    </row>
    <row r="3533" spans="5:5" s="37" customFormat="1" ht="15.75" customHeight="1">
      <c r="E3533" s="39"/>
    </row>
    <row r="3534" spans="5:5" s="37" customFormat="1" ht="15.75" customHeight="1">
      <c r="E3534" s="39"/>
    </row>
    <row r="3535" spans="5:5" s="37" customFormat="1" ht="15.75" customHeight="1">
      <c r="E3535" s="39"/>
    </row>
    <row r="3536" spans="5:5" s="37" customFormat="1" ht="15.75" customHeight="1">
      <c r="E3536" s="39"/>
    </row>
    <row r="3537" spans="5:5" s="37" customFormat="1" ht="15.75" customHeight="1">
      <c r="E3537" s="39"/>
    </row>
    <row r="3538" spans="5:5" s="37" customFormat="1" ht="15.75" customHeight="1">
      <c r="E3538" s="39"/>
    </row>
    <row r="3539" spans="5:5" s="37" customFormat="1" ht="15.75" customHeight="1">
      <c r="E3539" s="39"/>
    </row>
    <row r="3540" spans="5:5" s="37" customFormat="1" ht="15.75" customHeight="1">
      <c r="E3540" s="39"/>
    </row>
    <row r="3541" spans="5:5" s="37" customFormat="1" ht="15.75" customHeight="1">
      <c r="E3541" s="39"/>
    </row>
    <row r="3542" spans="5:5" s="37" customFormat="1" ht="15.75" customHeight="1">
      <c r="E3542" s="39"/>
    </row>
    <row r="3543" spans="5:5" s="37" customFormat="1" ht="15.75" customHeight="1">
      <c r="E3543" s="39"/>
    </row>
    <row r="3544" spans="5:5" s="37" customFormat="1" ht="15.75" customHeight="1">
      <c r="E3544" s="39"/>
    </row>
    <row r="3545" spans="5:5" s="37" customFormat="1" ht="15.75" customHeight="1">
      <c r="E3545" s="39"/>
    </row>
    <row r="3546" spans="5:5" s="37" customFormat="1" ht="15.75" customHeight="1">
      <c r="E3546" s="39"/>
    </row>
    <row r="3547" spans="5:5" s="37" customFormat="1" ht="15.75" customHeight="1">
      <c r="E3547" s="39"/>
    </row>
    <row r="3548" spans="5:5" s="37" customFormat="1" ht="15.75" customHeight="1">
      <c r="E3548" s="39"/>
    </row>
    <row r="3549" spans="5:5" s="37" customFormat="1" ht="15.75" customHeight="1">
      <c r="E3549" s="39"/>
    </row>
    <row r="3550" spans="5:5" s="37" customFormat="1" ht="15.75" customHeight="1">
      <c r="E3550" s="39"/>
    </row>
    <row r="3551" spans="5:5" s="37" customFormat="1" ht="15.75" customHeight="1">
      <c r="E3551" s="39"/>
    </row>
    <row r="3552" spans="5:5" s="37" customFormat="1" ht="15.75" customHeight="1">
      <c r="E3552" s="39"/>
    </row>
    <row r="3553" spans="5:5" s="37" customFormat="1" ht="15.75" customHeight="1">
      <c r="E3553" s="39"/>
    </row>
    <row r="3554" spans="5:5" s="37" customFormat="1" ht="15.75" customHeight="1">
      <c r="E3554" s="39"/>
    </row>
    <row r="3555" spans="5:5" s="37" customFormat="1" ht="15.75" customHeight="1">
      <c r="E3555" s="39"/>
    </row>
    <row r="3556" spans="5:5" s="37" customFormat="1" ht="15.75" customHeight="1">
      <c r="E3556" s="39"/>
    </row>
    <row r="3557" spans="5:5" s="37" customFormat="1" ht="15.75" customHeight="1">
      <c r="E3557" s="39"/>
    </row>
    <row r="3558" spans="5:5" s="37" customFormat="1" ht="15.75" customHeight="1">
      <c r="E3558" s="39"/>
    </row>
    <row r="3559" spans="5:5" s="37" customFormat="1" ht="15.75" customHeight="1">
      <c r="E3559" s="39"/>
    </row>
    <row r="3560" spans="5:5" s="37" customFormat="1" ht="15.75" customHeight="1">
      <c r="E3560" s="39"/>
    </row>
    <row r="3561" spans="5:5" s="37" customFormat="1" ht="15.75" customHeight="1">
      <c r="E3561" s="39"/>
    </row>
    <row r="3562" spans="5:5" s="37" customFormat="1" ht="15.75" customHeight="1">
      <c r="E3562" s="39"/>
    </row>
    <row r="3563" spans="5:5" s="37" customFormat="1" ht="15.75" customHeight="1">
      <c r="E3563" s="39"/>
    </row>
    <row r="3564" spans="5:5" s="37" customFormat="1" ht="15.75" customHeight="1">
      <c r="E3564" s="39"/>
    </row>
    <row r="3565" spans="5:5" s="37" customFormat="1" ht="15.75" customHeight="1">
      <c r="E3565" s="39"/>
    </row>
    <row r="3566" spans="5:5" s="37" customFormat="1" ht="15.75" customHeight="1">
      <c r="E3566" s="39"/>
    </row>
    <row r="3567" spans="5:5" s="37" customFormat="1" ht="15.75" customHeight="1">
      <c r="E3567" s="39"/>
    </row>
    <row r="3568" spans="5:5" s="37" customFormat="1" ht="15.75" customHeight="1">
      <c r="E3568" s="39"/>
    </row>
    <row r="3569" spans="5:5" s="37" customFormat="1" ht="15.75" customHeight="1">
      <c r="E3569" s="39"/>
    </row>
    <row r="3570" spans="5:5" s="37" customFormat="1" ht="15.75" customHeight="1">
      <c r="E3570" s="39"/>
    </row>
    <row r="3571" spans="5:5" s="37" customFormat="1" ht="15.75" customHeight="1">
      <c r="E3571" s="39"/>
    </row>
    <row r="3572" spans="5:5" s="37" customFormat="1" ht="15.75" customHeight="1">
      <c r="E3572" s="39"/>
    </row>
    <row r="3573" spans="5:5" s="37" customFormat="1" ht="15.75" customHeight="1">
      <c r="E3573" s="39"/>
    </row>
    <row r="3574" spans="5:5" s="37" customFormat="1" ht="15.75" customHeight="1">
      <c r="E3574" s="39"/>
    </row>
    <row r="3575" spans="5:5" s="37" customFormat="1" ht="15.75" customHeight="1">
      <c r="E3575" s="39"/>
    </row>
    <row r="3576" spans="5:5" s="37" customFormat="1" ht="15.75" customHeight="1">
      <c r="E3576" s="39"/>
    </row>
    <row r="3577" spans="5:5" s="37" customFormat="1" ht="15.75" customHeight="1">
      <c r="E3577" s="39"/>
    </row>
    <row r="3578" spans="5:5" s="37" customFormat="1" ht="15.75" customHeight="1">
      <c r="E3578" s="39"/>
    </row>
    <row r="3579" spans="5:5" s="37" customFormat="1" ht="15.75" customHeight="1">
      <c r="E3579" s="39"/>
    </row>
    <row r="3580" spans="5:5" s="37" customFormat="1" ht="15.75" customHeight="1">
      <c r="E3580" s="39"/>
    </row>
    <row r="3581" spans="5:5" s="37" customFormat="1" ht="15.75" customHeight="1">
      <c r="E3581" s="39"/>
    </row>
    <row r="3582" spans="5:5" s="37" customFormat="1" ht="15.75" customHeight="1">
      <c r="E3582" s="39"/>
    </row>
    <row r="3583" spans="5:5" s="37" customFormat="1" ht="15.75" customHeight="1">
      <c r="E3583" s="39"/>
    </row>
    <row r="3584" spans="5:5" s="37" customFormat="1" ht="15.75" customHeight="1">
      <c r="E3584" s="39"/>
    </row>
    <row r="3585" spans="5:5" s="37" customFormat="1" ht="15.75" customHeight="1">
      <c r="E3585" s="39"/>
    </row>
    <row r="3586" spans="5:5" s="37" customFormat="1" ht="15.75" customHeight="1">
      <c r="E3586" s="39"/>
    </row>
    <row r="3587" spans="5:5" s="37" customFormat="1" ht="15.75" customHeight="1">
      <c r="E3587" s="39"/>
    </row>
    <row r="3588" spans="5:5" s="37" customFormat="1" ht="15.75" customHeight="1">
      <c r="E3588" s="39"/>
    </row>
    <row r="3589" spans="5:5" s="37" customFormat="1" ht="15.75" customHeight="1">
      <c r="E3589" s="39"/>
    </row>
    <row r="3590" spans="5:5" s="37" customFormat="1" ht="15.75" customHeight="1">
      <c r="E3590" s="39"/>
    </row>
    <row r="3591" spans="5:5" s="37" customFormat="1" ht="15.75" customHeight="1">
      <c r="E3591" s="39"/>
    </row>
    <row r="3592" spans="5:5" s="37" customFormat="1" ht="15.75" customHeight="1">
      <c r="E3592" s="39"/>
    </row>
    <row r="3593" spans="5:5" s="37" customFormat="1" ht="15.75" customHeight="1">
      <c r="E3593" s="39"/>
    </row>
    <row r="3594" spans="5:5" s="37" customFormat="1" ht="15.75" customHeight="1">
      <c r="E3594" s="39"/>
    </row>
    <row r="3595" spans="5:5" s="37" customFormat="1" ht="15.75" customHeight="1">
      <c r="E3595" s="39"/>
    </row>
    <row r="3596" spans="5:5" s="37" customFormat="1" ht="15.75" customHeight="1">
      <c r="E3596" s="39"/>
    </row>
    <row r="3597" spans="5:5" s="37" customFormat="1" ht="15.75" customHeight="1">
      <c r="E3597" s="39"/>
    </row>
    <row r="3598" spans="5:5" s="37" customFormat="1" ht="15.75" customHeight="1">
      <c r="E3598" s="39"/>
    </row>
    <row r="3599" spans="5:5" s="37" customFormat="1" ht="15.75" customHeight="1">
      <c r="E3599" s="39"/>
    </row>
    <row r="3600" spans="5:5" s="37" customFormat="1" ht="15.75" customHeight="1">
      <c r="E3600" s="39"/>
    </row>
    <row r="3601" spans="5:5" s="37" customFormat="1" ht="15.75" customHeight="1">
      <c r="E3601" s="39"/>
    </row>
    <row r="3602" spans="5:5" s="37" customFormat="1" ht="15.75" customHeight="1">
      <c r="E3602" s="39"/>
    </row>
    <row r="3603" spans="5:5" s="37" customFormat="1" ht="15.75" customHeight="1">
      <c r="E3603" s="39"/>
    </row>
    <row r="3604" spans="5:5" s="37" customFormat="1" ht="15.75" customHeight="1">
      <c r="E3604" s="39"/>
    </row>
    <row r="3605" spans="5:5" s="37" customFormat="1" ht="15.75" customHeight="1">
      <c r="E3605" s="39"/>
    </row>
    <row r="3606" spans="5:5" s="37" customFormat="1" ht="15.75" customHeight="1">
      <c r="E3606" s="39"/>
    </row>
    <row r="3607" spans="5:5" s="37" customFormat="1" ht="15.75" customHeight="1">
      <c r="E3607" s="39"/>
    </row>
    <row r="3608" spans="5:5" s="37" customFormat="1" ht="15.75" customHeight="1">
      <c r="E3608" s="39"/>
    </row>
    <row r="3609" spans="5:5" s="37" customFormat="1" ht="15.75" customHeight="1">
      <c r="E3609" s="39"/>
    </row>
    <row r="3610" spans="5:5" s="37" customFormat="1" ht="15.75" customHeight="1">
      <c r="E3610" s="39"/>
    </row>
    <row r="3611" spans="5:5" s="37" customFormat="1" ht="15.75" customHeight="1">
      <c r="E3611" s="39"/>
    </row>
    <row r="3612" spans="5:5" s="37" customFormat="1" ht="15.75" customHeight="1">
      <c r="E3612" s="39"/>
    </row>
    <row r="3613" spans="5:5" s="37" customFormat="1" ht="15.75" customHeight="1">
      <c r="E3613" s="39"/>
    </row>
    <row r="3614" spans="5:5" s="37" customFormat="1" ht="15.75" customHeight="1">
      <c r="E3614" s="39"/>
    </row>
    <row r="3615" spans="5:5" s="37" customFormat="1" ht="15.75" customHeight="1">
      <c r="E3615" s="39"/>
    </row>
    <row r="3616" spans="5:5" s="37" customFormat="1" ht="15.75" customHeight="1">
      <c r="E3616" s="39"/>
    </row>
    <row r="3617" spans="5:5" s="37" customFormat="1" ht="15.75" customHeight="1">
      <c r="E3617" s="39"/>
    </row>
    <row r="3618" spans="5:5" s="37" customFormat="1" ht="15.75" customHeight="1">
      <c r="E3618" s="39"/>
    </row>
    <row r="3619" spans="5:5" s="37" customFormat="1" ht="15.75" customHeight="1">
      <c r="E3619" s="39"/>
    </row>
    <row r="3620" spans="5:5" s="37" customFormat="1" ht="15.75" customHeight="1">
      <c r="E3620" s="39"/>
    </row>
    <row r="3621" spans="5:5" s="37" customFormat="1" ht="15.75" customHeight="1">
      <c r="E3621" s="39"/>
    </row>
    <row r="3622" spans="5:5" s="37" customFormat="1" ht="15.75" customHeight="1">
      <c r="E3622" s="39"/>
    </row>
    <row r="3623" spans="5:5" s="37" customFormat="1" ht="15.75" customHeight="1">
      <c r="E3623" s="39"/>
    </row>
    <row r="3624" spans="5:5" s="37" customFormat="1" ht="15.75" customHeight="1">
      <c r="E3624" s="39"/>
    </row>
    <row r="3625" spans="5:5" s="37" customFormat="1" ht="15.75" customHeight="1">
      <c r="E3625" s="39"/>
    </row>
    <row r="3626" spans="5:5" s="37" customFormat="1" ht="15.75" customHeight="1">
      <c r="E3626" s="39"/>
    </row>
    <row r="3627" spans="5:5" s="37" customFormat="1" ht="15.75" customHeight="1">
      <c r="E3627" s="39"/>
    </row>
    <row r="3628" spans="5:5" s="37" customFormat="1" ht="15.75" customHeight="1">
      <c r="E3628" s="39"/>
    </row>
    <row r="3629" spans="5:5" s="37" customFormat="1" ht="15.75" customHeight="1">
      <c r="E3629" s="39"/>
    </row>
    <row r="3630" spans="5:5" s="37" customFormat="1" ht="15.75" customHeight="1">
      <c r="E3630" s="39"/>
    </row>
    <row r="3631" spans="5:5" s="37" customFormat="1" ht="15.75" customHeight="1">
      <c r="E3631" s="39"/>
    </row>
    <row r="3632" spans="5:5" s="37" customFormat="1" ht="15.75" customHeight="1">
      <c r="E3632" s="39"/>
    </row>
    <row r="3633" spans="5:5" s="37" customFormat="1" ht="15.75" customHeight="1">
      <c r="E3633" s="39"/>
    </row>
    <row r="3634" spans="5:5" s="37" customFormat="1" ht="15.75" customHeight="1">
      <c r="E3634" s="39"/>
    </row>
    <row r="3635" spans="5:5" s="37" customFormat="1" ht="15.75" customHeight="1">
      <c r="E3635" s="39"/>
    </row>
    <row r="3636" spans="5:5" s="37" customFormat="1" ht="15.75" customHeight="1">
      <c r="E3636" s="39"/>
    </row>
    <row r="3637" spans="5:5" s="37" customFormat="1" ht="15.75" customHeight="1">
      <c r="E3637" s="39"/>
    </row>
    <row r="3638" spans="5:5" s="37" customFormat="1" ht="15.75" customHeight="1">
      <c r="E3638" s="39"/>
    </row>
    <row r="3639" spans="5:5" s="37" customFormat="1" ht="15.75" customHeight="1">
      <c r="E3639" s="39"/>
    </row>
    <row r="3640" spans="5:5" s="37" customFormat="1" ht="15.75" customHeight="1">
      <c r="E3640" s="39"/>
    </row>
    <row r="3641" spans="5:5" s="37" customFormat="1" ht="15.75" customHeight="1">
      <c r="E3641" s="39"/>
    </row>
    <row r="3642" spans="5:5" s="37" customFormat="1" ht="15.75" customHeight="1">
      <c r="E3642" s="39"/>
    </row>
    <row r="3643" spans="5:5" s="37" customFormat="1" ht="15.75" customHeight="1">
      <c r="E3643" s="39"/>
    </row>
    <row r="3644" spans="5:5" s="37" customFormat="1" ht="15.75" customHeight="1">
      <c r="E3644" s="39"/>
    </row>
    <row r="3645" spans="5:5" s="37" customFormat="1" ht="15.75" customHeight="1">
      <c r="E3645" s="39"/>
    </row>
    <row r="3646" spans="5:5" s="37" customFormat="1" ht="15.75" customHeight="1">
      <c r="E3646" s="39"/>
    </row>
    <row r="3647" spans="5:5" s="37" customFormat="1" ht="15.75" customHeight="1">
      <c r="E3647" s="39"/>
    </row>
    <row r="3648" spans="5:5" s="37" customFormat="1" ht="15.75" customHeight="1">
      <c r="E3648" s="39"/>
    </row>
    <row r="3649" spans="5:5" s="37" customFormat="1" ht="15.75" customHeight="1">
      <c r="E3649" s="39"/>
    </row>
    <row r="3650" spans="5:5" s="37" customFormat="1" ht="15.75" customHeight="1">
      <c r="E3650" s="39"/>
    </row>
    <row r="3651" spans="5:5" s="37" customFormat="1" ht="15.75" customHeight="1">
      <c r="E3651" s="39"/>
    </row>
    <row r="3652" spans="5:5" s="37" customFormat="1" ht="15.75" customHeight="1">
      <c r="E3652" s="39"/>
    </row>
    <row r="3653" spans="5:5" s="37" customFormat="1" ht="15.75" customHeight="1">
      <c r="E3653" s="39"/>
    </row>
    <row r="3654" spans="5:5" s="37" customFormat="1" ht="15.75" customHeight="1">
      <c r="E3654" s="39"/>
    </row>
    <row r="3655" spans="5:5" s="37" customFormat="1" ht="15.75" customHeight="1">
      <c r="E3655" s="39"/>
    </row>
    <row r="3656" spans="5:5" s="37" customFormat="1" ht="15.75" customHeight="1">
      <c r="E3656" s="39"/>
    </row>
    <row r="3657" spans="5:5" s="37" customFormat="1" ht="15.75" customHeight="1">
      <c r="E3657" s="39"/>
    </row>
    <row r="3658" spans="5:5" s="37" customFormat="1" ht="15.75" customHeight="1">
      <c r="E3658" s="39"/>
    </row>
    <row r="3659" spans="5:5" s="37" customFormat="1" ht="15.75" customHeight="1">
      <c r="E3659" s="39"/>
    </row>
    <row r="3660" spans="5:5" s="37" customFormat="1" ht="15.75" customHeight="1">
      <c r="E3660" s="39"/>
    </row>
    <row r="3661" spans="5:5" s="37" customFormat="1" ht="15.75" customHeight="1">
      <c r="E3661" s="39"/>
    </row>
    <row r="3662" spans="5:5" s="37" customFormat="1" ht="15.75" customHeight="1">
      <c r="E3662" s="39"/>
    </row>
    <row r="3663" spans="5:5" s="37" customFormat="1" ht="15.75" customHeight="1">
      <c r="E3663" s="39"/>
    </row>
    <row r="3664" spans="5:5" s="37" customFormat="1" ht="15.75" customHeight="1">
      <c r="E3664" s="39"/>
    </row>
    <row r="3665" spans="5:5" s="37" customFormat="1" ht="15.75" customHeight="1">
      <c r="E3665" s="39"/>
    </row>
    <row r="3666" spans="5:5" s="37" customFormat="1" ht="15.75" customHeight="1">
      <c r="E3666" s="39"/>
    </row>
    <row r="3667" spans="5:5" s="37" customFormat="1" ht="15.75" customHeight="1">
      <c r="E3667" s="39"/>
    </row>
    <row r="3668" spans="5:5" s="37" customFormat="1" ht="15.75" customHeight="1">
      <c r="E3668" s="39"/>
    </row>
    <row r="3669" spans="5:5" s="37" customFormat="1" ht="15.75" customHeight="1">
      <c r="E3669" s="39"/>
    </row>
    <row r="3670" spans="5:5" s="37" customFormat="1" ht="15.75" customHeight="1">
      <c r="E3670" s="39"/>
    </row>
    <row r="3671" spans="5:5" s="37" customFormat="1" ht="15.75" customHeight="1">
      <c r="E3671" s="39"/>
    </row>
    <row r="3672" spans="5:5" s="37" customFormat="1" ht="15.75" customHeight="1">
      <c r="E3672" s="39"/>
    </row>
    <row r="3673" spans="5:5" s="37" customFormat="1" ht="15.75" customHeight="1">
      <c r="E3673" s="39"/>
    </row>
    <row r="3674" spans="5:5" s="37" customFormat="1" ht="15.75" customHeight="1">
      <c r="E3674" s="39"/>
    </row>
    <row r="3675" spans="5:5" s="37" customFormat="1" ht="15.75" customHeight="1">
      <c r="E3675" s="39"/>
    </row>
    <row r="3676" spans="5:5" s="37" customFormat="1" ht="15.75" customHeight="1">
      <c r="E3676" s="39"/>
    </row>
  </sheetData>
  <sheetProtection password="CC21" sheet="1" formatCells="0" formatColumns="0" formatRows="0" insertColumns="0" insertRows="0" insertHyperlinks="0" deleteColumns="0" deleteRows="0"/>
  <autoFilter ref="A4:J820"/>
  <mergeCells count="2">
    <mergeCell ref="H1:J2"/>
    <mergeCell ref="A3:J3"/>
  </mergeCells>
  <printOptions horizontalCentered="1" gridLines="1"/>
  <pageMargins left="0.7" right="0.7" top="0.75" bottom="0.75" header="0" footer="0"/>
  <pageSetup paperSize="9" scale="70" fitToHeight="0" pageOrder="overThenDown" orientation="landscape" cellComments="atEnd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C18"/>
  <sheetViews>
    <sheetView showGridLines="0" workbookViewId="0"/>
  </sheetViews>
  <sheetFormatPr defaultColWidth="14.44140625" defaultRowHeight="15.75" customHeight="1"/>
  <sheetData>
    <row r="1" spans="1:3" ht="13.2">
      <c r="A1" s="54"/>
      <c r="B1" s="55"/>
      <c r="C1" s="56"/>
    </row>
    <row r="2" spans="1:3" ht="13.2">
      <c r="A2" s="57"/>
      <c r="B2" s="36"/>
      <c r="C2" s="58"/>
    </row>
    <row r="3" spans="1:3" ht="13.2">
      <c r="A3" s="57"/>
      <c r="B3" s="36"/>
      <c r="C3" s="58"/>
    </row>
    <row r="4" spans="1:3" ht="13.2">
      <c r="A4" s="57"/>
      <c r="B4" s="36"/>
      <c r="C4" s="58"/>
    </row>
    <row r="5" spans="1:3" ht="13.2">
      <c r="A5" s="57"/>
      <c r="B5" s="36"/>
      <c r="C5" s="58"/>
    </row>
    <row r="6" spans="1:3" ht="13.2">
      <c r="A6" s="57"/>
      <c r="B6" s="36"/>
      <c r="C6" s="58"/>
    </row>
    <row r="7" spans="1:3" ht="13.2">
      <c r="A7" s="57"/>
      <c r="B7" s="36"/>
      <c r="C7" s="58"/>
    </row>
    <row r="8" spans="1:3" ht="13.2">
      <c r="A8" s="57"/>
      <c r="B8" s="36"/>
      <c r="C8" s="58"/>
    </row>
    <row r="9" spans="1:3" ht="13.2">
      <c r="A9" s="57"/>
      <c r="B9" s="36"/>
      <c r="C9" s="58"/>
    </row>
    <row r="10" spans="1:3" ht="13.2">
      <c r="A10" s="57"/>
      <c r="B10" s="36"/>
      <c r="C10" s="58"/>
    </row>
    <row r="11" spans="1:3" ht="15.75" customHeight="1">
      <c r="A11" s="57"/>
      <c r="B11" s="36"/>
      <c r="C11" s="58"/>
    </row>
    <row r="12" spans="1:3" ht="15.75" customHeight="1">
      <c r="A12" s="57"/>
      <c r="B12" s="36"/>
      <c r="C12" s="58"/>
    </row>
    <row r="13" spans="1:3" ht="15.75" customHeight="1">
      <c r="A13" s="57"/>
      <c r="B13" s="36"/>
      <c r="C13" s="58"/>
    </row>
    <row r="14" spans="1:3" ht="15.75" customHeight="1">
      <c r="A14" s="57"/>
      <c r="B14" s="36"/>
      <c r="C14" s="58"/>
    </row>
    <row r="15" spans="1:3" ht="15.75" customHeight="1">
      <c r="A15" s="57"/>
      <c r="B15" s="36"/>
      <c r="C15" s="58"/>
    </row>
    <row r="16" spans="1:3" ht="15.75" customHeight="1">
      <c r="A16" s="57"/>
      <c r="B16" s="36"/>
      <c r="C16" s="58"/>
    </row>
    <row r="17" spans="1:3" ht="15.75" customHeight="1">
      <c r="A17" s="57"/>
      <c r="B17" s="36"/>
      <c r="C17" s="58"/>
    </row>
    <row r="18" spans="1:3" ht="15.75" customHeight="1">
      <c r="A18" s="59"/>
      <c r="B18" s="60"/>
      <c r="C18" s="6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O648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4.44140625" defaultRowHeight="15.75" customHeight="1" outlineLevelCol="1"/>
  <cols>
    <col min="1" max="1" width="14.44140625" outlineLevel="1"/>
    <col min="2" max="2" width="20.6640625" customWidth="1" outlineLevel="1"/>
    <col min="3" max="15" width="14.44140625" outlineLevel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1" t="s">
        <v>5</v>
      </c>
      <c r="G1" s="1" t="s">
        <v>6</v>
      </c>
      <c r="H1" s="1" t="s">
        <v>7</v>
      </c>
      <c r="I1" s="1" t="s">
        <v>7</v>
      </c>
      <c r="J1" s="3" t="s">
        <v>8</v>
      </c>
      <c r="K1" s="4" t="s">
        <v>9</v>
      </c>
      <c r="L1" s="4" t="s">
        <v>9</v>
      </c>
      <c r="M1" s="4" t="s">
        <v>9</v>
      </c>
      <c r="N1" s="4" t="s">
        <v>9</v>
      </c>
      <c r="O1" s="4" t="s">
        <v>9</v>
      </c>
    </row>
    <row r="2" spans="1:15">
      <c r="A2" s="5"/>
      <c r="B2" s="5"/>
      <c r="C2" s="5"/>
      <c r="D2" s="5"/>
      <c r="E2" s="6"/>
      <c r="F2" s="5"/>
      <c r="G2" s="5"/>
      <c r="H2" s="5"/>
      <c r="I2" s="5"/>
      <c r="J2" s="7"/>
      <c r="K2" s="8">
        <f t="shared" ref="K2:O2" si="0">SUM(K$4:K$2295)</f>
        <v>319</v>
      </c>
      <c r="L2" s="8">
        <f t="shared" si="0"/>
        <v>473</v>
      </c>
      <c r="M2" s="8">
        <f t="shared" si="0"/>
        <v>926</v>
      </c>
      <c r="N2" s="8">
        <f t="shared" si="0"/>
        <v>943</v>
      </c>
      <c r="O2" s="8">
        <f t="shared" si="0"/>
        <v>943</v>
      </c>
    </row>
    <row r="3" spans="1:15">
      <c r="A3" s="4" t="s">
        <v>10</v>
      </c>
      <c r="B3" s="4" t="s">
        <v>11</v>
      </c>
      <c r="C3" s="4" t="s">
        <v>12</v>
      </c>
      <c r="D3" s="4" t="s">
        <v>13</v>
      </c>
      <c r="E3" s="9" t="s">
        <v>14</v>
      </c>
      <c r="F3" s="4" t="s">
        <v>15</v>
      </c>
      <c r="G3" s="4" t="s">
        <v>16</v>
      </c>
      <c r="H3" s="4" t="s">
        <v>17</v>
      </c>
      <c r="I3" s="4" t="s">
        <v>17</v>
      </c>
      <c r="J3" s="10" t="s">
        <v>18</v>
      </c>
      <c r="K3" s="4" t="s">
        <v>19</v>
      </c>
      <c r="L3" s="4" t="s">
        <v>20</v>
      </c>
      <c r="M3" s="4" t="s">
        <v>21</v>
      </c>
      <c r="N3" s="4" t="s">
        <v>22</v>
      </c>
      <c r="O3" s="4" t="s">
        <v>23</v>
      </c>
    </row>
    <row r="4" spans="1:15">
      <c r="A4" s="11" t="s">
        <v>1613</v>
      </c>
      <c r="B4" s="11" t="s">
        <v>1614</v>
      </c>
      <c r="C4" s="11">
        <v>35599262</v>
      </c>
      <c r="D4" s="11" t="s">
        <v>24</v>
      </c>
      <c r="E4" s="12" t="s">
        <v>25</v>
      </c>
      <c r="F4" s="13">
        <f>380434122160 +380434122160</f>
        <v>760868244320</v>
      </c>
      <c r="G4" s="11" t="s">
        <v>26</v>
      </c>
      <c r="H4" s="11" t="s">
        <v>27</v>
      </c>
      <c r="I4" s="11" t="s">
        <v>27</v>
      </c>
      <c r="J4" s="14" t="s">
        <v>29</v>
      </c>
      <c r="K4" s="15">
        <v>1</v>
      </c>
      <c r="L4" s="15">
        <v>1</v>
      </c>
      <c r="M4" s="15">
        <v>1</v>
      </c>
      <c r="N4" s="15">
        <v>1</v>
      </c>
      <c r="O4" s="15">
        <v>1</v>
      </c>
    </row>
    <row r="5" spans="1:15">
      <c r="A5" s="11" t="s">
        <v>1618</v>
      </c>
      <c r="B5" s="11" t="s">
        <v>1619</v>
      </c>
      <c r="C5" s="11">
        <v>36834023</v>
      </c>
      <c r="D5" s="11" t="s">
        <v>24</v>
      </c>
      <c r="E5" s="12" t="s">
        <v>30</v>
      </c>
      <c r="F5" s="13">
        <f>380435222934 +380435222934</f>
        <v>760870445868</v>
      </c>
      <c r="G5" s="11" t="s">
        <v>31</v>
      </c>
      <c r="H5" s="11" t="s">
        <v>27</v>
      </c>
      <c r="I5" s="11" t="s">
        <v>27</v>
      </c>
      <c r="J5" s="14" t="s">
        <v>33</v>
      </c>
      <c r="K5" s="15">
        <v>1</v>
      </c>
      <c r="L5" s="15">
        <v>1</v>
      </c>
      <c r="M5" s="15">
        <v>1</v>
      </c>
      <c r="N5" s="15">
        <v>1</v>
      </c>
      <c r="O5" s="15">
        <v>1</v>
      </c>
    </row>
    <row r="6" spans="1:15">
      <c r="A6" s="11" t="s">
        <v>1651</v>
      </c>
      <c r="B6" s="11" t="s">
        <v>1652</v>
      </c>
      <c r="C6" s="11">
        <v>5484362</v>
      </c>
      <c r="D6" s="11" t="s">
        <v>24</v>
      </c>
      <c r="E6" s="12" t="s">
        <v>34</v>
      </c>
      <c r="F6" s="13">
        <f>380432275876</f>
        <v>380432275876</v>
      </c>
      <c r="G6" s="11" t="s">
        <v>35</v>
      </c>
      <c r="H6" s="11" t="s">
        <v>27</v>
      </c>
      <c r="I6" s="11" t="s">
        <v>27</v>
      </c>
      <c r="J6" s="14" t="s">
        <v>37</v>
      </c>
      <c r="K6" s="15">
        <v>1</v>
      </c>
      <c r="L6" s="15">
        <v>1</v>
      </c>
      <c r="M6" s="15">
        <v>1</v>
      </c>
      <c r="N6" s="15">
        <v>1</v>
      </c>
      <c r="O6" s="15">
        <v>1</v>
      </c>
    </row>
    <row r="7" spans="1:15">
      <c r="A7" s="11" t="s">
        <v>1655</v>
      </c>
      <c r="B7" s="11" t="s">
        <v>1656</v>
      </c>
      <c r="C7" s="11">
        <v>37489689</v>
      </c>
      <c r="D7" s="11" t="s">
        <v>24</v>
      </c>
      <c r="E7" s="12" t="s">
        <v>38</v>
      </c>
      <c r="F7" s="13">
        <f>380968648018 +380432511189</f>
        <v>761401159207</v>
      </c>
      <c r="G7" s="11" t="s">
        <v>39</v>
      </c>
      <c r="H7" s="11" t="s">
        <v>27</v>
      </c>
      <c r="I7" s="11" t="s">
        <v>27</v>
      </c>
      <c r="J7" s="14" t="s">
        <v>40</v>
      </c>
      <c r="K7" s="15">
        <v>0</v>
      </c>
      <c r="L7" s="15">
        <v>1</v>
      </c>
      <c r="M7" s="15">
        <v>1</v>
      </c>
      <c r="N7" s="15">
        <v>1</v>
      </c>
      <c r="O7" s="15">
        <v>1</v>
      </c>
    </row>
    <row r="8" spans="1:15">
      <c r="A8" s="11" t="s">
        <v>1667</v>
      </c>
      <c r="B8" s="11" t="s">
        <v>1668</v>
      </c>
      <c r="C8" s="11">
        <v>25502352</v>
      </c>
      <c r="D8" s="11" t="s">
        <v>24</v>
      </c>
      <c r="E8" s="12" t="s">
        <v>41</v>
      </c>
      <c r="F8" s="13">
        <f>380432467419</f>
        <v>380432467419</v>
      </c>
      <c r="G8" s="11" t="s">
        <v>42</v>
      </c>
      <c r="H8" s="11" t="s">
        <v>27</v>
      </c>
      <c r="I8" s="11" t="s">
        <v>27</v>
      </c>
      <c r="J8" s="14" t="s">
        <v>43</v>
      </c>
      <c r="K8" s="15">
        <v>1</v>
      </c>
      <c r="L8" s="15">
        <v>1</v>
      </c>
      <c r="M8" s="15">
        <v>2</v>
      </c>
      <c r="N8" s="15">
        <v>2</v>
      </c>
      <c r="O8" s="15">
        <v>2</v>
      </c>
    </row>
    <row r="9" spans="1:15">
      <c r="A9" s="11" t="s">
        <v>1673</v>
      </c>
      <c r="B9" s="11" t="s">
        <v>1674</v>
      </c>
      <c r="C9" s="11">
        <v>38055061</v>
      </c>
      <c r="D9" s="11" t="s">
        <v>24</v>
      </c>
      <c r="E9" s="12" t="s">
        <v>1675</v>
      </c>
      <c r="F9" s="13">
        <f>380432670681</f>
        <v>380432670681</v>
      </c>
      <c r="G9" s="11" t="s">
        <v>1676</v>
      </c>
      <c r="H9" s="11" t="s">
        <v>27</v>
      </c>
      <c r="I9" s="11" t="s">
        <v>36</v>
      </c>
      <c r="J9" s="14" t="s">
        <v>1677</v>
      </c>
      <c r="K9" s="15">
        <v>0</v>
      </c>
      <c r="L9" s="15">
        <v>2</v>
      </c>
      <c r="M9" s="15">
        <v>3</v>
      </c>
      <c r="N9" s="15">
        <v>3</v>
      </c>
      <c r="O9" s="15">
        <v>3</v>
      </c>
    </row>
    <row r="10" spans="1:15">
      <c r="A10" s="11" t="s">
        <v>1692</v>
      </c>
      <c r="B10" s="11" t="s">
        <v>1693</v>
      </c>
      <c r="C10" s="11">
        <v>37691162</v>
      </c>
      <c r="D10" s="11" t="s">
        <v>24</v>
      </c>
      <c r="E10" s="12" t="s">
        <v>1694</v>
      </c>
      <c r="F10" s="13">
        <f>380974631203</f>
        <v>380974631203</v>
      </c>
      <c r="G10" s="11" t="s">
        <v>1695</v>
      </c>
      <c r="H10" s="11" t="s">
        <v>27</v>
      </c>
      <c r="I10" s="11" t="s">
        <v>36</v>
      </c>
      <c r="J10" s="14" t="s">
        <v>1696</v>
      </c>
      <c r="K10" s="15">
        <v>0</v>
      </c>
      <c r="L10" s="15">
        <v>0</v>
      </c>
      <c r="M10" s="15">
        <v>1</v>
      </c>
      <c r="N10" s="15">
        <v>1</v>
      </c>
      <c r="O10" s="15">
        <v>1</v>
      </c>
    </row>
    <row r="11" spans="1:15">
      <c r="A11" s="11" t="s">
        <v>1710</v>
      </c>
      <c r="B11" s="11" t="s">
        <v>1711</v>
      </c>
      <c r="C11" s="11">
        <v>26244596</v>
      </c>
      <c r="D11" s="11" t="s">
        <v>24</v>
      </c>
      <c r="E11" s="12" t="s">
        <v>1712</v>
      </c>
      <c r="F11" s="13">
        <f>380432271745</f>
        <v>380432271745</v>
      </c>
      <c r="G11" s="11" t="s">
        <v>1713</v>
      </c>
      <c r="H11" s="11" t="s">
        <v>27</v>
      </c>
      <c r="I11" s="11" t="s">
        <v>36</v>
      </c>
      <c r="J11" s="14" t="s">
        <v>1714</v>
      </c>
      <c r="K11" s="15">
        <v>0</v>
      </c>
      <c r="L11" s="15">
        <v>0</v>
      </c>
      <c r="M11" s="15">
        <v>2</v>
      </c>
      <c r="N11" s="15">
        <v>2</v>
      </c>
      <c r="O11" s="15">
        <v>2</v>
      </c>
    </row>
    <row r="12" spans="1:15">
      <c r="A12" s="11" t="s">
        <v>1723</v>
      </c>
      <c r="B12" s="11" t="s">
        <v>1724</v>
      </c>
      <c r="C12" s="11">
        <v>37294350</v>
      </c>
      <c r="D12" s="11" t="s">
        <v>24</v>
      </c>
      <c r="E12" s="12" t="s">
        <v>44</v>
      </c>
      <c r="F12" s="13">
        <f>380675077041 +380433425352</f>
        <v>761108502393</v>
      </c>
      <c r="G12" s="11" t="s">
        <v>45</v>
      </c>
      <c r="H12" s="11" t="s">
        <v>27</v>
      </c>
      <c r="I12" s="11" t="s">
        <v>27</v>
      </c>
      <c r="J12" s="14" t="s">
        <v>47</v>
      </c>
      <c r="K12" s="15">
        <v>1</v>
      </c>
      <c r="L12" s="15">
        <v>1</v>
      </c>
      <c r="M12" s="15">
        <v>1</v>
      </c>
      <c r="N12" s="15">
        <v>1</v>
      </c>
      <c r="O12" s="15">
        <v>1</v>
      </c>
    </row>
    <row r="13" spans="1:15">
      <c r="A13" s="11" t="s">
        <v>1730</v>
      </c>
      <c r="B13" s="11" t="s">
        <v>1731</v>
      </c>
      <c r="C13" s="11">
        <v>41877472</v>
      </c>
      <c r="D13" s="11" t="s">
        <v>24</v>
      </c>
      <c r="E13" s="12" t="s">
        <v>1732</v>
      </c>
      <c r="F13" s="13">
        <f>380674255804 +380435533649</f>
        <v>761109789453</v>
      </c>
      <c r="G13" s="11" t="s">
        <v>1733</v>
      </c>
      <c r="H13" s="11" t="s">
        <v>27</v>
      </c>
      <c r="I13" s="11" t="s">
        <v>1734</v>
      </c>
      <c r="J13" s="14" t="s">
        <v>1735</v>
      </c>
      <c r="K13" s="15">
        <v>0</v>
      </c>
      <c r="L13" s="15">
        <v>0</v>
      </c>
      <c r="M13" s="15">
        <v>1</v>
      </c>
      <c r="N13" s="15">
        <v>1</v>
      </c>
      <c r="O13" s="15">
        <v>1</v>
      </c>
    </row>
    <row r="14" spans="1:15">
      <c r="A14" s="11" t="s">
        <v>1750</v>
      </c>
      <c r="B14" s="11" t="s">
        <v>1751</v>
      </c>
      <c r="C14" s="11">
        <v>37261811</v>
      </c>
      <c r="D14" s="11" t="s">
        <v>24</v>
      </c>
      <c r="E14" s="12" t="s">
        <v>48</v>
      </c>
      <c r="F14" s="13">
        <f>380679544348 +380433242722</f>
        <v>761112787070</v>
      </c>
      <c r="G14" s="11" t="s">
        <v>49</v>
      </c>
      <c r="H14" s="11" t="s">
        <v>27</v>
      </c>
      <c r="I14" s="11" t="s">
        <v>27</v>
      </c>
      <c r="J14" s="14" t="s">
        <v>51</v>
      </c>
      <c r="K14" s="15">
        <v>1</v>
      </c>
      <c r="L14" s="15">
        <v>1</v>
      </c>
      <c r="M14" s="15">
        <v>2</v>
      </c>
      <c r="N14" s="15">
        <v>2</v>
      </c>
      <c r="O14" s="15">
        <v>2</v>
      </c>
    </row>
    <row r="15" spans="1:15">
      <c r="A15" s="11" t="s">
        <v>1757</v>
      </c>
      <c r="B15" s="11" t="s">
        <v>1758</v>
      </c>
      <c r="C15" s="11">
        <v>41007217</v>
      </c>
      <c r="D15" s="11" t="s">
        <v>24</v>
      </c>
      <c r="E15" s="12" t="s">
        <v>1759</v>
      </c>
      <c r="F15" s="13">
        <f>380961071878 +380434521947</f>
        <v>761395593825</v>
      </c>
      <c r="G15" s="11" t="s">
        <v>1760</v>
      </c>
      <c r="H15" s="11" t="s">
        <v>27</v>
      </c>
      <c r="I15" s="11" t="s">
        <v>1761</v>
      </c>
      <c r="J15" s="14" t="s">
        <v>1762</v>
      </c>
      <c r="K15" s="15">
        <v>0</v>
      </c>
      <c r="L15" s="15">
        <v>0</v>
      </c>
      <c r="M15" s="15">
        <v>2</v>
      </c>
      <c r="N15" s="15">
        <v>2</v>
      </c>
      <c r="O15" s="15">
        <v>2</v>
      </c>
    </row>
    <row r="16" spans="1:15">
      <c r="A16" s="11" t="s">
        <v>1771</v>
      </c>
      <c r="B16" s="11" t="s">
        <v>1772</v>
      </c>
      <c r="C16" s="11">
        <v>41021561</v>
      </c>
      <c r="D16" s="11" t="s">
        <v>24</v>
      </c>
      <c r="E16" s="12" t="s">
        <v>52</v>
      </c>
      <c r="F16" s="13">
        <f>380433322439</f>
        <v>380433322439</v>
      </c>
      <c r="G16" s="11" t="s">
        <v>53</v>
      </c>
      <c r="H16" s="11" t="s">
        <v>27</v>
      </c>
      <c r="I16" s="11" t="s">
        <v>27</v>
      </c>
      <c r="J16" s="14" t="s">
        <v>55</v>
      </c>
      <c r="K16" s="15">
        <v>1</v>
      </c>
      <c r="L16" s="15">
        <v>1</v>
      </c>
      <c r="M16" s="15">
        <v>1</v>
      </c>
      <c r="N16" s="15">
        <v>1</v>
      </c>
      <c r="O16" s="15">
        <v>1</v>
      </c>
    </row>
    <row r="17" spans="1:15">
      <c r="A17" s="11" t="s">
        <v>1775</v>
      </c>
      <c r="B17" s="11" t="s">
        <v>1776</v>
      </c>
      <c r="C17" s="11">
        <v>41783594</v>
      </c>
      <c r="D17" s="11" t="s">
        <v>24</v>
      </c>
      <c r="E17" s="12" t="s">
        <v>56</v>
      </c>
      <c r="F17" s="13">
        <f>380434222425 +380434222425</f>
        <v>760868444850</v>
      </c>
      <c r="G17" s="11" t="s">
        <v>57</v>
      </c>
      <c r="H17" s="11" t="s">
        <v>27</v>
      </c>
      <c r="I17" s="11" t="s">
        <v>27</v>
      </c>
      <c r="J17" s="14" t="s">
        <v>58</v>
      </c>
      <c r="K17" s="15">
        <v>1</v>
      </c>
      <c r="L17" s="15">
        <v>1</v>
      </c>
      <c r="M17" s="15">
        <v>1</v>
      </c>
      <c r="N17" s="15">
        <v>1</v>
      </c>
      <c r="O17" s="15">
        <v>1</v>
      </c>
    </row>
    <row r="18" spans="1:15">
      <c r="A18" s="11" t="s">
        <v>1787</v>
      </c>
      <c r="B18" s="11" t="s">
        <v>1788</v>
      </c>
      <c r="C18" s="11">
        <v>37084458</v>
      </c>
      <c r="D18" s="11" t="s">
        <v>24</v>
      </c>
      <c r="E18" s="12" t="s">
        <v>59</v>
      </c>
      <c r="F18" s="13">
        <f>380979384829 +380434023805</f>
        <v>761413408634</v>
      </c>
      <c r="G18" s="11" t="s">
        <v>60</v>
      </c>
      <c r="H18" s="11" t="s">
        <v>27</v>
      </c>
      <c r="I18" s="11" t="s">
        <v>27</v>
      </c>
      <c r="J18" s="14" t="s">
        <v>1789</v>
      </c>
      <c r="K18" s="15">
        <v>1</v>
      </c>
      <c r="L18" s="15">
        <v>1</v>
      </c>
      <c r="M18" s="15">
        <v>1</v>
      </c>
      <c r="N18" s="15">
        <v>1</v>
      </c>
      <c r="O18" s="15">
        <v>1</v>
      </c>
    </row>
    <row r="19" spans="1:15">
      <c r="A19" s="11" t="s">
        <v>1794</v>
      </c>
      <c r="B19" s="11" t="s">
        <v>1795</v>
      </c>
      <c r="C19" s="11">
        <v>41758264</v>
      </c>
      <c r="D19" s="11" t="s">
        <v>24</v>
      </c>
      <c r="E19" s="12" t="s">
        <v>62</v>
      </c>
      <c r="F19" s="13">
        <f>380434361532</f>
        <v>380434361532</v>
      </c>
      <c r="G19" s="11" t="s">
        <v>63</v>
      </c>
      <c r="H19" s="11" t="s">
        <v>27</v>
      </c>
      <c r="I19" s="11" t="s">
        <v>27</v>
      </c>
      <c r="J19" s="14" t="s">
        <v>64</v>
      </c>
      <c r="K19" s="15">
        <v>1</v>
      </c>
      <c r="L19" s="15">
        <v>1</v>
      </c>
      <c r="M19" s="15">
        <v>1</v>
      </c>
      <c r="N19" s="15">
        <v>1</v>
      </c>
      <c r="O19" s="15">
        <v>1</v>
      </c>
    </row>
    <row r="20" spans="1:15">
      <c r="A20" s="11" t="s">
        <v>1802</v>
      </c>
      <c r="B20" s="11" t="s">
        <v>1803</v>
      </c>
      <c r="C20" s="11">
        <v>37336813</v>
      </c>
      <c r="D20" s="11" t="s">
        <v>24</v>
      </c>
      <c r="E20" s="12" t="s">
        <v>1804</v>
      </c>
      <c r="F20" s="13">
        <f>380686964966 +380435822421</f>
        <v>761122787387</v>
      </c>
      <c r="G20" s="11" t="s">
        <v>1805</v>
      </c>
      <c r="H20" s="11" t="s">
        <v>27</v>
      </c>
      <c r="I20" s="11" t="s">
        <v>1798</v>
      </c>
      <c r="J20" s="14" t="s">
        <v>1801</v>
      </c>
      <c r="K20" s="15">
        <v>0</v>
      </c>
      <c r="L20" s="15">
        <v>0</v>
      </c>
      <c r="M20" s="15">
        <v>1</v>
      </c>
      <c r="N20" s="15">
        <v>1</v>
      </c>
      <c r="O20" s="15">
        <v>1</v>
      </c>
    </row>
    <row r="21" spans="1:15">
      <c r="A21" s="11" t="s">
        <v>1806</v>
      </c>
      <c r="B21" s="11" t="s">
        <v>1807</v>
      </c>
      <c r="C21" s="11">
        <v>37472460</v>
      </c>
      <c r="D21" s="11" t="s">
        <v>24</v>
      </c>
      <c r="E21" s="12" t="s">
        <v>1808</v>
      </c>
      <c r="F21" s="13">
        <f>380434721685 +380434721685</f>
        <v>760869443370</v>
      </c>
      <c r="G21" s="11" t="s">
        <v>1809</v>
      </c>
      <c r="H21" s="11" t="s">
        <v>27</v>
      </c>
      <c r="I21" s="11" t="s">
        <v>1810</v>
      </c>
      <c r="J21" s="14" t="s">
        <v>1811</v>
      </c>
      <c r="K21" s="15">
        <v>0</v>
      </c>
      <c r="L21" s="15">
        <v>0</v>
      </c>
      <c r="M21" s="15">
        <v>1</v>
      </c>
      <c r="N21" s="15">
        <v>1</v>
      </c>
      <c r="O21" s="15">
        <v>1</v>
      </c>
    </row>
    <row r="22" spans="1:15">
      <c r="A22" s="11" t="s">
        <v>1821</v>
      </c>
      <c r="B22" s="11" t="s">
        <v>1822</v>
      </c>
      <c r="C22" s="11">
        <v>38031318</v>
      </c>
      <c r="D22" s="11" t="s">
        <v>24</v>
      </c>
      <c r="E22" s="12" t="s">
        <v>65</v>
      </c>
      <c r="F22" s="13">
        <f>380433763668 +380433763668</f>
        <v>760867527336</v>
      </c>
      <c r="G22" s="11" t="s">
        <v>66</v>
      </c>
      <c r="H22" s="11" t="s">
        <v>27</v>
      </c>
      <c r="I22" s="11" t="s">
        <v>27</v>
      </c>
      <c r="J22" s="14" t="s">
        <v>68</v>
      </c>
      <c r="K22" s="15">
        <v>1</v>
      </c>
      <c r="L22" s="15">
        <v>1</v>
      </c>
      <c r="M22" s="15">
        <v>2</v>
      </c>
      <c r="N22" s="15">
        <v>2</v>
      </c>
      <c r="O22" s="15">
        <v>2</v>
      </c>
    </row>
    <row r="23" spans="1:15">
      <c r="A23" s="11" t="s">
        <v>1831</v>
      </c>
      <c r="B23" s="11" t="s">
        <v>1832</v>
      </c>
      <c r="C23" s="11">
        <v>41345263</v>
      </c>
      <c r="D23" s="11" t="s">
        <v>24</v>
      </c>
      <c r="E23" s="12" t="s">
        <v>69</v>
      </c>
      <c r="F23" s="13">
        <f>380433123095 +380433123095</f>
        <v>760866246190</v>
      </c>
      <c r="G23" s="11" t="s">
        <v>70</v>
      </c>
      <c r="H23" s="11" t="s">
        <v>27</v>
      </c>
      <c r="I23" s="11" t="s">
        <v>27</v>
      </c>
      <c r="J23" s="14" t="s">
        <v>72</v>
      </c>
      <c r="K23" s="15">
        <v>1</v>
      </c>
      <c r="L23" s="15">
        <v>1</v>
      </c>
      <c r="M23" s="15">
        <v>1</v>
      </c>
      <c r="N23" s="15">
        <v>1</v>
      </c>
      <c r="O23" s="15">
        <v>1</v>
      </c>
    </row>
    <row r="24" spans="1:15">
      <c r="A24" s="11" t="s">
        <v>1833</v>
      </c>
      <c r="B24" s="11" t="s">
        <v>1834</v>
      </c>
      <c r="C24" s="11">
        <v>37336724</v>
      </c>
      <c r="D24" s="11" t="s">
        <v>24</v>
      </c>
      <c r="E24" s="12" t="s">
        <v>1835</v>
      </c>
      <c r="F24" s="13">
        <f>380961002546 +380433121965</f>
        <v>761394124511</v>
      </c>
      <c r="G24" s="11" t="s">
        <v>1836</v>
      </c>
      <c r="H24" s="11" t="s">
        <v>27</v>
      </c>
      <c r="I24" s="11" t="s">
        <v>71</v>
      </c>
      <c r="J24" s="14" t="s">
        <v>72</v>
      </c>
      <c r="K24" s="15">
        <v>0</v>
      </c>
      <c r="L24" s="15">
        <v>0</v>
      </c>
      <c r="M24" s="15">
        <v>1</v>
      </c>
      <c r="N24" s="15">
        <v>1</v>
      </c>
      <c r="O24" s="15">
        <v>1</v>
      </c>
    </row>
    <row r="25" spans="1:15">
      <c r="A25" s="11" t="s">
        <v>1839</v>
      </c>
      <c r="B25" s="11" t="s">
        <v>1840</v>
      </c>
      <c r="C25" s="11">
        <v>37133248</v>
      </c>
      <c r="D25" s="11" t="s">
        <v>24</v>
      </c>
      <c r="E25" s="12" t="s">
        <v>1841</v>
      </c>
      <c r="F25" s="13">
        <f>380674568138 +380433021577</f>
        <v>761107589715</v>
      </c>
      <c r="G25" s="11" t="s">
        <v>1842</v>
      </c>
      <c r="H25" s="11" t="s">
        <v>27</v>
      </c>
      <c r="I25" s="11" t="s">
        <v>1843</v>
      </c>
      <c r="J25" s="14" t="s">
        <v>1844</v>
      </c>
      <c r="K25" s="15">
        <v>0</v>
      </c>
      <c r="L25" s="15">
        <v>0</v>
      </c>
      <c r="M25" s="15">
        <v>1</v>
      </c>
      <c r="N25" s="15">
        <v>1</v>
      </c>
      <c r="O25" s="15">
        <v>1</v>
      </c>
    </row>
    <row r="26" spans="1:15">
      <c r="A26" s="11" t="s">
        <v>1855</v>
      </c>
      <c r="B26" s="11" t="s">
        <v>1856</v>
      </c>
      <c r="C26" s="11">
        <v>37179654</v>
      </c>
      <c r="D26" s="11" t="s">
        <v>24</v>
      </c>
      <c r="E26" s="12" t="s">
        <v>1857</v>
      </c>
      <c r="F26" s="13">
        <f>380976160425</f>
        <v>380976160425</v>
      </c>
      <c r="G26" s="11" t="s">
        <v>1858</v>
      </c>
      <c r="H26" s="11" t="s">
        <v>27</v>
      </c>
      <c r="I26" s="11" t="s">
        <v>1859</v>
      </c>
      <c r="J26" s="14" t="s">
        <v>1860</v>
      </c>
      <c r="K26" s="15">
        <v>0</v>
      </c>
      <c r="L26" s="15">
        <v>0</v>
      </c>
      <c r="M26" s="15">
        <v>1</v>
      </c>
      <c r="N26" s="15">
        <v>1</v>
      </c>
      <c r="O26" s="15">
        <v>1</v>
      </c>
    </row>
    <row r="27" spans="1:15">
      <c r="A27" s="11" t="s">
        <v>1889</v>
      </c>
      <c r="B27" s="11" t="s">
        <v>1890</v>
      </c>
      <c r="C27" s="11">
        <v>37294246</v>
      </c>
      <c r="D27" s="11" t="s">
        <v>24</v>
      </c>
      <c r="E27" s="12" t="s">
        <v>73</v>
      </c>
      <c r="F27" s="13">
        <f>380674346803 +380435521200</f>
        <v>761109868003</v>
      </c>
      <c r="G27" s="11" t="s">
        <v>74</v>
      </c>
      <c r="H27" s="11" t="s">
        <v>27</v>
      </c>
      <c r="I27" s="11" t="s">
        <v>27</v>
      </c>
      <c r="J27" s="14" t="s">
        <v>76</v>
      </c>
      <c r="K27" s="15">
        <v>1</v>
      </c>
      <c r="L27" s="15">
        <v>1</v>
      </c>
      <c r="M27" s="15">
        <v>2</v>
      </c>
      <c r="N27" s="15">
        <v>2</v>
      </c>
      <c r="O27" s="15">
        <v>2</v>
      </c>
    </row>
    <row r="28" spans="1:15">
      <c r="A28" s="11" t="s">
        <v>1893</v>
      </c>
      <c r="B28" s="11" t="s">
        <v>1894</v>
      </c>
      <c r="C28" s="11">
        <v>41454112</v>
      </c>
      <c r="D28" s="11" t="s">
        <v>24</v>
      </c>
      <c r="E28" s="12" t="s">
        <v>77</v>
      </c>
      <c r="F28" s="13">
        <f>380434822406 +380434822406</f>
        <v>760869644812</v>
      </c>
      <c r="G28" s="11" t="s">
        <v>78</v>
      </c>
      <c r="H28" s="11" t="s">
        <v>27</v>
      </c>
      <c r="I28" s="11" t="s">
        <v>27</v>
      </c>
      <c r="J28" s="14" t="s">
        <v>80</v>
      </c>
      <c r="K28" s="15">
        <v>1</v>
      </c>
      <c r="L28" s="15">
        <v>1</v>
      </c>
      <c r="M28" s="15">
        <v>2</v>
      </c>
      <c r="N28" s="15">
        <v>2</v>
      </c>
      <c r="O28" s="15">
        <v>2</v>
      </c>
    </row>
    <row r="29" spans="1:15">
      <c r="A29" s="11" t="s">
        <v>1899</v>
      </c>
      <c r="B29" s="11" t="s">
        <v>1900</v>
      </c>
      <c r="C29" s="11">
        <v>36892237</v>
      </c>
      <c r="D29" s="11" t="s">
        <v>24</v>
      </c>
      <c r="E29" s="12" t="s">
        <v>81</v>
      </c>
      <c r="F29" s="13">
        <f>380976446637 +380434322638</f>
        <v>761410769275</v>
      </c>
      <c r="G29" s="11" t="s">
        <v>82</v>
      </c>
      <c r="H29" s="11" t="s">
        <v>27</v>
      </c>
      <c r="I29" s="11" t="s">
        <v>27</v>
      </c>
      <c r="J29" s="14" t="s">
        <v>84</v>
      </c>
      <c r="K29" s="15">
        <v>1</v>
      </c>
      <c r="L29" s="15">
        <v>1</v>
      </c>
      <c r="M29" s="15">
        <v>2</v>
      </c>
      <c r="N29" s="15">
        <v>2</v>
      </c>
      <c r="O29" s="15">
        <v>2</v>
      </c>
    </row>
    <row r="30" spans="1:15">
      <c r="A30" s="11" t="s">
        <v>1901</v>
      </c>
      <c r="B30" s="11" t="s">
        <v>1902</v>
      </c>
      <c r="C30" s="11">
        <v>42447462</v>
      </c>
      <c r="D30" s="11" t="s">
        <v>24</v>
      </c>
      <c r="E30" s="12" t="s">
        <v>1903</v>
      </c>
      <c r="F30" s="13">
        <f>380433523430</f>
        <v>380433523430</v>
      </c>
      <c r="G30" s="11" t="s">
        <v>1904</v>
      </c>
      <c r="H30" s="11" t="s">
        <v>27</v>
      </c>
      <c r="I30" s="11" t="s">
        <v>87</v>
      </c>
      <c r="J30" s="14" t="s">
        <v>1905</v>
      </c>
      <c r="K30" s="15">
        <v>0</v>
      </c>
      <c r="L30" s="15">
        <v>1</v>
      </c>
      <c r="M30" s="15">
        <v>1</v>
      </c>
      <c r="N30" s="15">
        <v>1</v>
      </c>
      <c r="O30" s="15">
        <v>1</v>
      </c>
    </row>
    <row r="31" spans="1:15">
      <c r="A31" s="11" t="s">
        <v>1908</v>
      </c>
      <c r="B31" s="11" t="s">
        <v>1909</v>
      </c>
      <c r="C31" s="11">
        <v>36759418</v>
      </c>
      <c r="D31" s="11" t="s">
        <v>24</v>
      </c>
      <c r="E31" s="12" t="s">
        <v>85</v>
      </c>
      <c r="F31" s="13">
        <f>380433522965</f>
        <v>380433522965</v>
      </c>
      <c r="G31" s="11" t="s">
        <v>86</v>
      </c>
      <c r="H31" s="11" t="s">
        <v>27</v>
      </c>
      <c r="I31" s="11" t="s">
        <v>27</v>
      </c>
      <c r="J31" s="14" t="s">
        <v>88</v>
      </c>
      <c r="K31" s="15">
        <v>1</v>
      </c>
      <c r="L31" s="15">
        <v>1</v>
      </c>
      <c r="M31" s="15">
        <v>1</v>
      </c>
      <c r="N31" s="15">
        <v>1</v>
      </c>
      <c r="O31" s="15">
        <v>1</v>
      </c>
    </row>
    <row r="32" spans="1:15">
      <c r="A32" s="11" t="s">
        <v>1917</v>
      </c>
      <c r="B32" s="11" t="s">
        <v>1918</v>
      </c>
      <c r="C32" s="11">
        <v>36905591</v>
      </c>
      <c r="D32" s="11" t="s">
        <v>24</v>
      </c>
      <c r="E32" s="12" t="s">
        <v>89</v>
      </c>
      <c r="F32" s="13">
        <f>380433826227 +380433826227</f>
        <v>760867652454</v>
      </c>
      <c r="G32" s="11" t="s">
        <v>90</v>
      </c>
      <c r="H32" s="11" t="s">
        <v>27</v>
      </c>
      <c r="I32" s="11" t="s">
        <v>27</v>
      </c>
      <c r="J32" s="14" t="s">
        <v>92</v>
      </c>
      <c r="K32" s="15">
        <v>1</v>
      </c>
      <c r="L32" s="15">
        <v>1</v>
      </c>
      <c r="M32" s="15">
        <v>1</v>
      </c>
      <c r="N32" s="15">
        <v>1</v>
      </c>
      <c r="O32" s="15">
        <v>1</v>
      </c>
    </row>
    <row r="33" spans="1:15">
      <c r="A33" s="11" t="s">
        <v>1937</v>
      </c>
      <c r="B33" s="11" t="s">
        <v>1938</v>
      </c>
      <c r="C33" s="11">
        <v>37337707</v>
      </c>
      <c r="D33" s="11" t="s">
        <v>24</v>
      </c>
      <c r="E33" s="12" t="s">
        <v>93</v>
      </c>
      <c r="F33" s="13">
        <f>380673579310 +380434422863</f>
        <v>761108002173</v>
      </c>
      <c r="G33" s="11" t="s">
        <v>94</v>
      </c>
      <c r="H33" s="11" t="s">
        <v>27</v>
      </c>
      <c r="I33" s="11" t="s">
        <v>27</v>
      </c>
      <c r="J33" s="14" t="s">
        <v>96</v>
      </c>
      <c r="K33" s="15">
        <v>1</v>
      </c>
      <c r="L33" s="15">
        <v>1</v>
      </c>
      <c r="M33" s="15">
        <v>1</v>
      </c>
      <c r="N33" s="15">
        <v>1</v>
      </c>
      <c r="O33" s="15">
        <v>1</v>
      </c>
    </row>
    <row r="34" spans="1:15">
      <c r="A34" s="11" t="s">
        <v>1946</v>
      </c>
      <c r="B34" s="11" t="s">
        <v>1947</v>
      </c>
      <c r="C34" s="11">
        <v>37636913</v>
      </c>
      <c r="D34" s="11" t="s">
        <v>24</v>
      </c>
      <c r="E34" s="12" t="s">
        <v>97</v>
      </c>
      <c r="F34" s="13">
        <f>380433622558 +380433622558</f>
        <v>760867245116</v>
      </c>
      <c r="G34" s="11" t="s">
        <v>98</v>
      </c>
      <c r="H34" s="11" t="s">
        <v>27</v>
      </c>
      <c r="I34" s="11" t="s">
        <v>27</v>
      </c>
      <c r="J34" s="14" t="s">
        <v>100</v>
      </c>
      <c r="K34" s="15">
        <v>1</v>
      </c>
      <c r="L34" s="15">
        <v>1</v>
      </c>
      <c r="M34" s="15">
        <v>2</v>
      </c>
      <c r="N34" s="15">
        <v>2</v>
      </c>
      <c r="O34" s="15">
        <v>2</v>
      </c>
    </row>
    <row r="35" spans="1:15">
      <c r="A35" s="11" t="s">
        <v>1954</v>
      </c>
      <c r="B35" s="11" t="s">
        <v>1955</v>
      </c>
      <c r="C35" s="11">
        <v>42305352</v>
      </c>
      <c r="D35" s="11" t="s">
        <v>24</v>
      </c>
      <c r="E35" s="12" t="s">
        <v>101</v>
      </c>
      <c r="F35" s="13">
        <f>380334234034 +380334234034</f>
        <v>760668468068</v>
      </c>
      <c r="G35" s="11" t="s">
        <v>102</v>
      </c>
      <c r="H35" s="11" t="s">
        <v>103</v>
      </c>
      <c r="I35" s="11" t="s">
        <v>103</v>
      </c>
      <c r="J35" s="14" t="s">
        <v>105</v>
      </c>
      <c r="K35" s="15">
        <v>0</v>
      </c>
      <c r="L35" s="15">
        <v>2</v>
      </c>
      <c r="M35" s="15">
        <v>2</v>
      </c>
      <c r="N35" s="15">
        <v>2</v>
      </c>
      <c r="O35" s="15">
        <v>2</v>
      </c>
    </row>
    <row r="36" spans="1:15">
      <c r="A36" s="11" t="s">
        <v>1960</v>
      </c>
      <c r="B36" s="11" t="s">
        <v>1961</v>
      </c>
      <c r="C36" s="11">
        <v>38558716</v>
      </c>
      <c r="D36" s="11" t="s">
        <v>24</v>
      </c>
      <c r="E36" s="12" t="s">
        <v>1962</v>
      </c>
      <c r="F36" s="13">
        <f>380672724410 +380337921092</f>
        <v>761010645502</v>
      </c>
      <c r="G36" s="11" t="s">
        <v>1963</v>
      </c>
      <c r="H36" s="11" t="s">
        <v>103</v>
      </c>
      <c r="I36" s="11" t="s">
        <v>1964</v>
      </c>
      <c r="J36" s="14" t="s">
        <v>1965</v>
      </c>
      <c r="K36" s="15">
        <v>0</v>
      </c>
      <c r="L36" s="15">
        <v>1</v>
      </c>
      <c r="M36" s="15">
        <v>1</v>
      </c>
      <c r="N36" s="15">
        <v>1</v>
      </c>
      <c r="O36" s="15">
        <v>1</v>
      </c>
    </row>
    <row r="37" spans="1:15">
      <c r="A37" s="11" t="s">
        <v>1988</v>
      </c>
      <c r="B37" s="11" t="s">
        <v>1989</v>
      </c>
      <c r="C37" s="11">
        <v>38672910</v>
      </c>
      <c r="D37" s="11" t="s">
        <v>24</v>
      </c>
      <c r="E37" s="12" t="s">
        <v>1990</v>
      </c>
      <c r="F37" s="13">
        <f>380673326204 +380335723429</f>
        <v>761009049633</v>
      </c>
      <c r="G37" s="11" t="s">
        <v>1991</v>
      </c>
      <c r="H37" s="11" t="s">
        <v>103</v>
      </c>
      <c r="I37" s="11" t="s">
        <v>1986</v>
      </c>
      <c r="J37" s="14" t="s">
        <v>1987</v>
      </c>
      <c r="K37" s="15">
        <v>0</v>
      </c>
      <c r="L37" s="15">
        <v>1</v>
      </c>
      <c r="M37" s="15">
        <v>1</v>
      </c>
      <c r="N37" s="15">
        <v>1</v>
      </c>
      <c r="O37" s="15">
        <v>1</v>
      </c>
    </row>
    <row r="38" spans="1:15">
      <c r="A38" s="11" t="s">
        <v>1992</v>
      </c>
      <c r="B38" s="11" t="s">
        <v>1993</v>
      </c>
      <c r="C38" s="11">
        <v>38850219</v>
      </c>
      <c r="D38" s="11" t="s">
        <v>24</v>
      </c>
      <c r="E38" s="12" t="s">
        <v>106</v>
      </c>
      <c r="F38" s="13">
        <f>380336521131 +380336521133</f>
        <v>760673042264</v>
      </c>
      <c r="G38" s="11" t="s">
        <v>107</v>
      </c>
      <c r="H38" s="11" t="s">
        <v>103</v>
      </c>
      <c r="I38" s="11" t="s">
        <v>103</v>
      </c>
      <c r="J38" s="14" t="s">
        <v>109</v>
      </c>
      <c r="K38" s="15">
        <v>0</v>
      </c>
      <c r="L38" s="15">
        <v>1</v>
      </c>
      <c r="M38" s="15">
        <v>1</v>
      </c>
      <c r="N38" s="15">
        <v>1</v>
      </c>
      <c r="O38" s="15">
        <v>1</v>
      </c>
    </row>
    <row r="39" spans="1:15">
      <c r="A39" s="11" t="s">
        <v>1998</v>
      </c>
      <c r="B39" s="11" t="s">
        <v>1999</v>
      </c>
      <c r="C39" s="11">
        <v>1982940</v>
      </c>
      <c r="D39" s="11" t="s">
        <v>24</v>
      </c>
      <c r="E39" s="12" t="s">
        <v>110</v>
      </c>
      <c r="F39" s="13">
        <f>380335250910</f>
        <v>380335250910</v>
      </c>
      <c r="G39" s="11" t="s">
        <v>111</v>
      </c>
      <c r="H39" s="11" t="s">
        <v>103</v>
      </c>
      <c r="I39" s="11" t="s">
        <v>103</v>
      </c>
      <c r="J39" s="14" t="s">
        <v>113</v>
      </c>
      <c r="K39" s="15">
        <v>2</v>
      </c>
      <c r="L39" s="15">
        <v>2</v>
      </c>
      <c r="M39" s="15">
        <v>2</v>
      </c>
      <c r="N39" s="15">
        <v>2</v>
      </c>
      <c r="O39" s="15">
        <v>2</v>
      </c>
    </row>
    <row r="40" spans="1:15">
      <c r="A40" s="11" t="s">
        <v>2013</v>
      </c>
      <c r="B40" s="11" t="s">
        <v>2014</v>
      </c>
      <c r="C40" s="11">
        <v>38592741</v>
      </c>
      <c r="D40" s="11" t="s">
        <v>24</v>
      </c>
      <c r="E40" s="12" t="s">
        <v>2015</v>
      </c>
      <c r="F40" s="13">
        <f>380954745064 +380332253756</f>
        <v>761286998820</v>
      </c>
      <c r="G40" s="11" t="s">
        <v>2016</v>
      </c>
      <c r="H40" s="11" t="s">
        <v>103</v>
      </c>
      <c r="I40" s="11" t="s">
        <v>2011</v>
      </c>
      <c r="J40" s="14" t="s">
        <v>2012</v>
      </c>
      <c r="K40" s="15">
        <v>0</v>
      </c>
      <c r="L40" s="15">
        <v>2</v>
      </c>
      <c r="M40" s="15">
        <v>2</v>
      </c>
      <c r="N40" s="15">
        <v>2</v>
      </c>
      <c r="O40" s="15">
        <v>2</v>
      </c>
    </row>
    <row r="41" spans="1:15">
      <c r="A41" s="11" t="s">
        <v>2046</v>
      </c>
      <c r="B41" s="11" t="s">
        <v>2047</v>
      </c>
      <c r="C41" s="11">
        <v>25787627</v>
      </c>
      <c r="D41" s="11" t="s">
        <v>24</v>
      </c>
      <c r="E41" s="12" t="s">
        <v>114</v>
      </c>
      <c r="F41" s="13">
        <f>380332251301 +380332251301</f>
        <v>760664502602</v>
      </c>
      <c r="G41" s="11" t="s">
        <v>115</v>
      </c>
      <c r="H41" s="11" t="s">
        <v>103</v>
      </c>
      <c r="I41" s="11" t="s">
        <v>103</v>
      </c>
      <c r="J41" s="14" t="s">
        <v>117</v>
      </c>
      <c r="K41" s="15">
        <v>1</v>
      </c>
      <c r="L41" s="15">
        <v>2</v>
      </c>
      <c r="M41" s="15">
        <v>2</v>
      </c>
      <c r="N41" s="15">
        <v>2</v>
      </c>
      <c r="O41" s="15">
        <v>2</v>
      </c>
    </row>
    <row r="42" spans="1:15">
      <c r="A42" s="11" t="s">
        <v>2058</v>
      </c>
      <c r="B42" s="11" t="s">
        <v>2059</v>
      </c>
      <c r="C42" s="11">
        <v>38796247</v>
      </c>
      <c r="D42" s="11" t="s">
        <v>24</v>
      </c>
      <c r="E42" s="12" t="s">
        <v>118</v>
      </c>
      <c r="F42" s="13">
        <f>380332261920 +380332261920</f>
        <v>760664523840</v>
      </c>
      <c r="G42" s="11" t="s">
        <v>119</v>
      </c>
      <c r="H42" s="11" t="s">
        <v>103</v>
      </c>
      <c r="I42" s="11" t="s">
        <v>103</v>
      </c>
      <c r="J42" s="14" t="s">
        <v>120</v>
      </c>
      <c r="K42" s="15">
        <v>1</v>
      </c>
      <c r="L42" s="15">
        <v>2</v>
      </c>
      <c r="M42" s="15">
        <v>2</v>
      </c>
      <c r="N42" s="15">
        <v>2</v>
      </c>
      <c r="O42" s="15">
        <v>2</v>
      </c>
    </row>
    <row r="43" spans="1:15">
      <c r="A43" s="11" t="s">
        <v>2060</v>
      </c>
      <c r="B43" s="11" t="s">
        <v>2061</v>
      </c>
      <c r="C43" s="11">
        <v>20122722</v>
      </c>
      <c r="D43" s="11" t="s">
        <v>24</v>
      </c>
      <c r="E43" s="12" t="s">
        <v>121</v>
      </c>
      <c r="F43" s="13">
        <f>380332729349 +380332729349</f>
        <v>760665458698</v>
      </c>
      <c r="G43" s="11" t="s">
        <v>122</v>
      </c>
      <c r="H43" s="11" t="s">
        <v>103</v>
      </c>
      <c r="I43" s="11" t="s">
        <v>103</v>
      </c>
      <c r="J43" s="14" t="s">
        <v>123</v>
      </c>
      <c r="K43" s="15">
        <v>1</v>
      </c>
      <c r="L43" s="15">
        <v>1</v>
      </c>
      <c r="M43" s="15">
        <v>1</v>
      </c>
      <c r="N43" s="15">
        <v>1</v>
      </c>
      <c r="O43" s="15">
        <v>1</v>
      </c>
    </row>
    <row r="44" spans="1:15">
      <c r="A44" s="11" t="s">
        <v>2062</v>
      </c>
      <c r="B44" s="11" t="s">
        <v>2063</v>
      </c>
      <c r="C44" s="11">
        <v>25787633</v>
      </c>
      <c r="D44" s="11" t="s">
        <v>24</v>
      </c>
      <c r="E44" s="12" t="s">
        <v>124</v>
      </c>
      <c r="F44" s="13">
        <f>380332722187 +380332722187</f>
        <v>760665444374</v>
      </c>
      <c r="G44" s="11" t="s">
        <v>125</v>
      </c>
      <c r="H44" s="11" t="s">
        <v>103</v>
      </c>
      <c r="I44" s="11" t="s">
        <v>103</v>
      </c>
      <c r="J44" s="14" t="s">
        <v>126</v>
      </c>
      <c r="K44" s="15">
        <v>0</v>
      </c>
      <c r="L44" s="15">
        <v>2</v>
      </c>
      <c r="M44" s="15">
        <v>2</v>
      </c>
      <c r="N44" s="15">
        <v>2</v>
      </c>
      <c r="O44" s="15">
        <v>2</v>
      </c>
    </row>
    <row r="45" spans="1:15">
      <c r="A45" s="11" t="s">
        <v>2072</v>
      </c>
      <c r="B45" s="11" t="s">
        <v>2073</v>
      </c>
      <c r="C45" s="11">
        <v>38373547</v>
      </c>
      <c r="D45" s="11" t="s">
        <v>24</v>
      </c>
      <c r="E45" s="12" t="s">
        <v>2074</v>
      </c>
      <c r="F45" s="13">
        <f>380666086973 +380336230250</f>
        <v>761002317223</v>
      </c>
      <c r="G45" s="11" t="s">
        <v>2075</v>
      </c>
      <c r="H45" s="11" t="s">
        <v>103</v>
      </c>
      <c r="I45" s="11" t="s">
        <v>2071</v>
      </c>
      <c r="J45" s="14" t="s">
        <v>2076</v>
      </c>
      <c r="K45" s="15">
        <v>0</v>
      </c>
      <c r="L45" s="15">
        <v>2</v>
      </c>
      <c r="M45" s="15">
        <v>2</v>
      </c>
      <c r="N45" s="15">
        <v>2</v>
      </c>
      <c r="O45" s="15">
        <v>2</v>
      </c>
    </row>
    <row r="46" spans="1:15">
      <c r="A46" s="11" t="s">
        <v>2080</v>
      </c>
      <c r="B46" s="11" t="s">
        <v>2081</v>
      </c>
      <c r="C46" s="11">
        <v>38485727</v>
      </c>
      <c r="D46" s="11" t="s">
        <v>24</v>
      </c>
      <c r="E46" s="12" t="s">
        <v>2082</v>
      </c>
      <c r="F46" s="13">
        <f>380984658909 +380337723957</f>
        <v>761322382866</v>
      </c>
      <c r="G46" s="11" t="s">
        <v>2083</v>
      </c>
      <c r="H46" s="11" t="s">
        <v>103</v>
      </c>
      <c r="I46" s="11" t="s">
        <v>2084</v>
      </c>
      <c r="J46" s="14" t="s">
        <v>2085</v>
      </c>
      <c r="K46" s="15">
        <v>0</v>
      </c>
      <c r="L46" s="15">
        <v>1</v>
      </c>
      <c r="M46" s="15">
        <v>1</v>
      </c>
      <c r="N46" s="15">
        <v>1</v>
      </c>
      <c r="O46" s="15">
        <v>1</v>
      </c>
    </row>
    <row r="47" spans="1:15">
      <c r="A47" s="11" t="s">
        <v>2092</v>
      </c>
      <c r="B47" s="11" t="s">
        <v>2093</v>
      </c>
      <c r="C47" s="11">
        <v>38580610</v>
      </c>
      <c r="D47" s="11" t="s">
        <v>24</v>
      </c>
      <c r="E47" s="12" t="s">
        <v>2094</v>
      </c>
      <c r="F47" s="13">
        <f>380337621426 +380337621426</f>
        <v>760675242852</v>
      </c>
      <c r="G47" s="11" t="s">
        <v>2095</v>
      </c>
      <c r="H47" s="11" t="s">
        <v>103</v>
      </c>
      <c r="I47" s="11" t="s">
        <v>2091</v>
      </c>
      <c r="J47" s="14" t="s">
        <v>2096</v>
      </c>
      <c r="K47" s="15">
        <v>0</v>
      </c>
      <c r="L47" s="15">
        <v>2</v>
      </c>
      <c r="M47" s="15">
        <v>2</v>
      </c>
      <c r="N47" s="15">
        <v>2</v>
      </c>
      <c r="O47" s="15">
        <v>2</v>
      </c>
    </row>
    <row r="48" spans="1:15">
      <c r="A48" s="11" t="s">
        <v>2101</v>
      </c>
      <c r="B48" s="11" t="s">
        <v>2102</v>
      </c>
      <c r="C48" s="11">
        <v>42486365</v>
      </c>
      <c r="D48" s="11" t="s">
        <v>24</v>
      </c>
      <c r="E48" s="12" t="s">
        <v>127</v>
      </c>
      <c r="F48" s="13">
        <f>380334449023 +380334449023</f>
        <v>760668898046</v>
      </c>
      <c r="G48" s="11" t="s">
        <v>128</v>
      </c>
      <c r="H48" s="11" t="s">
        <v>103</v>
      </c>
      <c r="I48" s="11" t="s">
        <v>103</v>
      </c>
      <c r="J48" s="14" t="s">
        <v>130</v>
      </c>
      <c r="K48" s="15">
        <v>1</v>
      </c>
      <c r="L48" s="15">
        <v>2</v>
      </c>
      <c r="M48" s="15">
        <v>2</v>
      </c>
      <c r="N48" s="15">
        <v>2</v>
      </c>
      <c r="O48" s="15">
        <v>2</v>
      </c>
    </row>
    <row r="49" spans="1:15">
      <c r="A49" s="11" t="s">
        <v>2121</v>
      </c>
      <c r="B49" s="11" t="s">
        <v>2122</v>
      </c>
      <c r="C49" s="11">
        <v>1982991</v>
      </c>
      <c r="D49" s="11" t="s">
        <v>780</v>
      </c>
      <c r="E49" s="12" t="s">
        <v>2123</v>
      </c>
      <c r="F49" s="13">
        <f>380682513891 +380336630114</f>
        <v>761019144005</v>
      </c>
      <c r="G49" s="11" t="s">
        <v>2124</v>
      </c>
      <c r="H49" s="11" t="s">
        <v>103</v>
      </c>
      <c r="I49" s="11" t="s">
        <v>2117</v>
      </c>
      <c r="J49" s="14" t="s">
        <v>2125</v>
      </c>
      <c r="K49" s="15">
        <v>0</v>
      </c>
      <c r="L49" s="15">
        <v>1</v>
      </c>
      <c r="M49" s="15">
        <v>1</v>
      </c>
      <c r="N49" s="15">
        <v>1</v>
      </c>
      <c r="O49" s="15">
        <v>1</v>
      </c>
    </row>
    <row r="50" spans="1:15">
      <c r="A50" s="11" t="s">
        <v>2146</v>
      </c>
      <c r="B50" s="11" t="s">
        <v>2147</v>
      </c>
      <c r="C50" s="11">
        <v>38652480</v>
      </c>
      <c r="D50" s="11" t="s">
        <v>24</v>
      </c>
      <c r="E50" s="12" t="s">
        <v>2148</v>
      </c>
      <c r="F50" s="13">
        <f>380336321921 +380336321921</f>
        <v>760672643842</v>
      </c>
      <c r="G50" s="11" t="s">
        <v>2149</v>
      </c>
      <c r="H50" s="11" t="s">
        <v>103</v>
      </c>
      <c r="I50" s="11" t="s">
        <v>2145</v>
      </c>
      <c r="J50" s="14" t="s">
        <v>2150</v>
      </c>
      <c r="K50" s="15">
        <v>0</v>
      </c>
      <c r="L50" s="15">
        <v>1</v>
      </c>
      <c r="M50" s="15">
        <v>1</v>
      </c>
      <c r="N50" s="15">
        <v>1</v>
      </c>
      <c r="O50" s="15">
        <v>1</v>
      </c>
    </row>
    <row r="51" spans="1:15">
      <c r="A51" s="11" t="s">
        <v>2157</v>
      </c>
      <c r="B51" s="11" t="s">
        <v>2158</v>
      </c>
      <c r="C51" s="11">
        <v>1982778</v>
      </c>
      <c r="D51" s="11" t="s">
        <v>24</v>
      </c>
      <c r="E51" s="12" t="s">
        <v>2159</v>
      </c>
      <c r="F51" s="13">
        <f>380335520444 +380335520444</f>
        <v>760671040888</v>
      </c>
      <c r="G51" s="11" t="s">
        <v>2160</v>
      </c>
      <c r="H51" s="11" t="s">
        <v>103</v>
      </c>
      <c r="I51" s="11" t="s">
        <v>2161</v>
      </c>
      <c r="J51" s="14" t="s">
        <v>2162</v>
      </c>
      <c r="K51" s="15">
        <v>0</v>
      </c>
      <c r="L51" s="15">
        <v>1</v>
      </c>
      <c r="M51" s="15">
        <v>1</v>
      </c>
      <c r="N51" s="15">
        <v>1</v>
      </c>
      <c r="O51" s="15">
        <v>1</v>
      </c>
    </row>
    <row r="52" spans="1:15">
      <c r="A52" s="11" t="s">
        <v>2167</v>
      </c>
      <c r="B52" s="11" t="s">
        <v>2168</v>
      </c>
      <c r="C52" s="11">
        <v>37836978</v>
      </c>
      <c r="D52" s="11" t="s">
        <v>24</v>
      </c>
      <c r="E52" s="12" t="s">
        <v>2169</v>
      </c>
      <c r="F52" s="13">
        <f>380962997403 +380565696517</f>
        <v>761528693920</v>
      </c>
      <c r="G52" s="11" t="s">
        <v>2170</v>
      </c>
      <c r="H52" s="11" t="s">
        <v>133</v>
      </c>
      <c r="I52" s="11" t="s">
        <v>133</v>
      </c>
      <c r="J52" s="14" t="s">
        <v>2171</v>
      </c>
      <c r="K52" s="15">
        <v>0</v>
      </c>
      <c r="L52" s="15">
        <v>0</v>
      </c>
      <c r="M52" s="15">
        <v>1</v>
      </c>
      <c r="N52" s="15">
        <v>1</v>
      </c>
      <c r="O52" s="15">
        <v>1</v>
      </c>
    </row>
    <row r="53" spans="1:15">
      <c r="A53" s="11" t="s">
        <v>2177</v>
      </c>
      <c r="B53" s="11" t="s">
        <v>2178</v>
      </c>
      <c r="C53" s="11">
        <v>41493020</v>
      </c>
      <c r="D53" s="11" t="s">
        <v>24</v>
      </c>
      <c r="E53" s="12" t="s">
        <v>2179</v>
      </c>
      <c r="F53" s="13">
        <f>380972668417 +380565423423</f>
        <v>761538091840</v>
      </c>
      <c r="G53" s="11" t="s">
        <v>2180</v>
      </c>
      <c r="H53" s="11" t="s">
        <v>133</v>
      </c>
      <c r="I53" s="11" t="s">
        <v>2181</v>
      </c>
      <c r="J53" s="14" t="s">
        <v>2182</v>
      </c>
      <c r="K53" s="15">
        <v>0</v>
      </c>
      <c r="L53" s="15">
        <v>0</v>
      </c>
      <c r="M53" s="15">
        <v>1</v>
      </c>
      <c r="N53" s="15">
        <v>1</v>
      </c>
      <c r="O53" s="15">
        <v>1</v>
      </c>
    </row>
    <row r="54" spans="1:15">
      <c r="A54" s="11" t="s">
        <v>2186</v>
      </c>
      <c r="B54" s="11" t="s">
        <v>2187</v>
      </c>
      <c r="C54" s="11">
        <v>37870916</v>
      </c>
      <c r="D54" s="11" t="s">
        <v>24</v>
      </c>
      <c r="E54" s="12" t="s">
        <v>131</v>
      </c>
      <c r="F54" s="13">
        <f>380960209744 +380960209744</f>
        <v>761920419488</v>
      </c>
      <c r="G54" s="11" t="s">
        <v>132</v>
      </c>
      <c r="H54" s="11" t="s">
        <v>133</v>
      </c>
      <c r="I54" s="11" t="s">
        <v>133</v>
      </c>
      <c r="J54" s="14" t="s">
        <v>135</v>
      </c>
      <c r="K54" s="15">
        <v>0</v>
      </c>
      <c r="L54" s="15">
        <v>0</v>
      </c>
      <c r="M54" s="15">
        <v>1</v>
      </c>
      <c r="N54" s="15">
        <v>1</v>
      </c>
      <c r="O54" s="15">
        <v>1</v>
      </c>
    </row>
    <row r="55" spans="1:15">
      <c r="A55" s="11" t="s">
        <v>2200</v>
      </c>
      <c r="B55" s="11" t="s">
        <v>2201</v>
      </c>
      <c r="C55" s="11">
        <v>37677106</v>
      </c>
      <c r="D55" s="11" t="s">
        <v>24</v>
      </c>
      <c r="E55" s="12" t="s">
        <v>136</v>
      </c>
      <c r="F55" s="13">
        <f>380565832182 +380565832182</f>
        <v>761131664364</v>
      </c>
      <c r="G55" s="11" t="s">
        <v>137</v>
      </c>
      <c r="H55" s="11" t="s">
        <v>133</v>
      </c>
      <c r="I55" s="11" t="s">
        <v>133</v>
      </c>
      <c r="J55" s="14" t="s">
        <v>139</v>
      </c>
      <c r="K55" s="15">
        <v>0</v>
      </c>
      <c r="L55" s="15">
        <v>0</v>
      </c>
      <c r="M55" s="15">
        <v>2</v>
      </c>
      <c r="N55" s="15">
        <v>2</v>
      </c>
      <c r="O55" s="15">
        <v>2</v>
      </c>
    </row>
    <row r="56" spans="1:15">
      <c r="A56" s="11" t="s">
        <v>2207</v>
      </c>
      <c r="B56" s="11" t="s">
        <v>2208</v>
      </c>
      <c r="C56" s="11">
        <v>37871459</v>
      </c>
      <c r="D56" s="11" t="s">
        <v>24</v>
      </c>
      <c r="E56" s="12" t="s">
        <v>2209</v>
      </c>
      <c r="F56" s="13">
        <f>380964226644 +380565341570</f>
        <v>761529568214</v>
      </c>
      <c r="G56" s="11" t="s">
        <v>2210</v>
      </c>
      <c r="H56" s="11" t="s">
        <v>133</v>
      </c>
      <c r="I56" s="11" t="s">
        <v>133</v>
      </c>
      <c r="J56" s="14" t="s">
        <v>2211</v>
      </c>
      <c r="K56" s="15">
        <v>0</v>
      </c>
      <c r="L56" s="15">
        <v>0</v>
      </c>
      <c r="M56" s="15">
        <v>1</v>
      </c>
      <c r="N56" s="15">
        <v>1</v>
      </c>
      <c r="O56" s="15">
        <v>1</v>
      </c>
    </row>
    <row r="57" spans="1:15">
      <c r="A57" s="11" t="s">
        <v>2212</v>
      </c>
      <c r="B57" s="11" t="s">
        <v>2213</v>
      </c>
      <c r="C57" s="11">
        <v>37834197</v>
      </c>
      <c r="D57" s="11" t="s">
        <v>24</v>
      </c>
      <c r="E57" s="12" t="s">
        <v>140</v>
      </c>
      <c r="F57" s="13">
        <f>380983545223 +380569378010</f>
        <v>761552923233</v>
      </c>
      <c r="G57" s="11" t="s">
        <v>141</v>
      </c>
      <c r="H57" s="11" t="s">
        <v>133</v>
      </c>
      <c r="I57" s="11" t="s">
        <v>133</v>
      </c>
      <c r="J57" s="14" t="s">
        <v>143</v>
      </c>
      <c r="K57" s="15">
        <v>0</v>
      </c>
      <c r="L57" s="15">
        <v>0</v>
      </c>
      <c r="M57" s="15">
        <v>2</v>
      </c>
      <c r="N57" s="15">
        <v>2</v>
      </c>
      <c r="O57" s="15">
        <v>2</v>
      </c>
    </row>
    <row r="58" spans="1:15">
      <c r="A58" s="11" t="s">
        <v>2228</v>
      </c>
      <c r="B58" s="11" t="s">
        <v>2229</v>
      </c>
      <c r="C58" s="11">
        <v>37899757</v>
      </c>
      <c r="D58" s="11" t="s">
        <v>24</v>
      </c>
      <c r="E58" s="12" t="s">
        <v>144</v>
      </c>
      <c r="F58" s="13">
        <f>380567943507</f>
        <v>380567943507</v>
      </c>
      <c r="G58" s="11" t="s">
        <v>145</v>
      </c>
      <c r="H58" s="11" t="s">
        <v>133</v>
      </c>
      <c r="I58" s="11" t="s">
        <v>133</v>
      </c>
      <c r="J58" s="14" t="s">
        <v>147</v>
      </c>
      <c r="K58" s="15">
        <v>0</v>
      </c>
      <c r="L58" s="15">
        <v>0</v>
      </c>
      <c r="M58" s="15">
        <v>3</v>
      </c>
      <c r="N58" s="15">
        <v>3</v>
      </c>
      <c r="O58" s="15">
        <v>3</v>
      </c>
    </row>
    <row r="59" spans="1:15">
      <c r="A59" s="11" t="s">
        <v>2239</v>
      </c>
      <c r="B59" s="11" t="s">
        <v>2240</v>
      </c>
      <c r="C59" s="11">
        <v>37899778</v>
      </c>
      <c r="D59" s="11" t="s">
        <v>24</v>
      </c>
      <c r="E59" s="12" t="s">
        <v>148</v>
      </c>
      <c r="F59" s="13">
        <f>380671151593</f>
        <v>380671151593</v>
      </c>
      <c r="G59" s="11" t="s">
        <v>149</v>
      </c>
      <c r="H59" s="11" t="s">
        <v>133</v>
      </c>
      <c r="I59" s="11" t="s">
        <v>133</v>
      </c>
      <c r="J59" s="14" t="s">
        <v>150</v>
      </c>
      <c r="K59" s="15">
        <v>0</v>
      </c>
      <c r="L59" s="15">
        <v>0</v>
      </c>
      <c r="M59" s="15">
        <v>4</v>
      </c>
      <c r="N59" s="15">
        <v>4</v>
      </c>
      <c r="O59" s="15">
        <v>4</v>
      </c>
    </row>
    <row r="60" spans="1:15">
      <c r="A60" s="11" t="s">
        <v>2251</v>
      </c>
      <c r="B60" s="11" t="s">
        <v>2252</v>
      </c>
      <c r="C60" s="11">
        <v>37899694</v>
      </c>
      <c r="D60" s="11" t="s">
        <v>24</v>
      </c>
      <c r="E60" s="12" t="s">
        <v>151</v>
      </c>
      <c r="F60" s="13">
        <f>380567787574</f>
        <v>380567787574</v>
      </c>
      <c r="G60" s="11" t="s">
        <v>152</v>
      </c>
      <c r="H60" s="11" t="s">
        <v>133</v>
      </c>
      <c r="I60" s="11" t="s">
        <v>133</v>
      </c>
      <c r="J60" s="14" t="s">
        <v>153</v>
      </c>
      <c r="K60" s="15">
        <v>1</v>
      </c>
      <c r="L60" s="15">
        <v>1</v>
      </c>
      <c r="M60" s="15">
        <v>2</v>
      </c>
      <c r="N60" s="15">
        <v>2</v>
      </c>
      <c r="O60" s="15">
        <v>2</v>
      </c>
    </row>
    <row r="61" spans="1:15">
      <c r="A61" s="11" t="s">
        <v>2257</v>
      </c>
      <c r="B61" s="11" t="s">
        <v>2258</v>
      </c>
      <c r="C61" s="11">
        <v>37899715</v>
      </c>
      <c r="D61" s="11" t="s">
        <v>24</v>
      </c>
      <c r="E61" s="12" t="s">
        <v>154</v>
      </c>
      <c r="F61" s="13">
        <f>380667656063</f>
        <v>380667656063</v>
      </c>
      <c r="G61" s="11" t="s">
        <v>155</v>
      </c>
      <c r="H61" s="11" t="s">
        <v>133</v>
      </c>
      <c r="I61" s="11" t="s">
        <v>133</v>
      </c>
      <c r="J61" s="14" t="s">
        <v>156</v>
      </c>
      <c r="K61" s="15">
        <v>1</v>
      </c>
      <c r="L61" s="15">
        <v>1</v>
      </c>
      <c r="M61" s="15">
        <v>2</v>
      </c>
      <c r="N61" s="15">
        <v>2</v>
      </c>
      <c r="O61" s="15">
        <v>2</v>
      </c>
    </row>
    <row r="62" spans="1:15">
      <c r="A62" s="11" t="s">
        <v>2275</v>
      </c>
      <c r="B62" s="11" t="s">
        <v>2276</v>
      </c>
      <c r="C62" s="11">
        <v>37899741</v>
      </c>
      <c r="D62" s="11" t="s">
        <v>24</v>
      </c>
      <c r="E62" s="12" t="s">
        <v>157</v>
      </c>
      <c r="F62" s="13">
        <f>380567671480</f>
        <v>380567671480</v>
      </c>
      <c r="G62" s="11" t="s">
        <v>158</v>
      </c>
      <c r="H62" s="11" t="s">
        <v>133</v>
      </c>
      <c r="I62" s="11" t="s">
        <v>133</v>
      </c>
      <c r="J62" s="14" t="s">
        <v>159</v>
      </c>
      <c r="K62" s="15">
        <v>0</v>
      </c>
      <c r="L62" s="15">
        <v>0</v>
      </c>
      <c r="M62" s="15">
        <v>3</v>
      </c>
      <c r="N62" s="15">
        <v>3</v>
      </c>
      <c r="O62" s="15">
        <v>3</v>
      </c>
    </row>
    <row r="63" spans="1:15">
      <c r="A63" s="11" t="s">
        <v>2285</v>
      </c>
      <c r="B63" s="11" t="s">
        <v>2286</v>
      </c>
      <c r="C63" s="11">
        <v>37899720</v>
      </c>
      <c r="D63" s="11" t="s">
        <v>24</v>
      </c>
      <c r="E63" s="12" t="s">
        <v>160</v>
      </c>
      <c r="F63" s="13">
        <f>380636819877</f>
        <v>380636819877</v>
      </c>
      <c r="G63" s="11" t="s">
        <v>161</v>
      </c>
      <c r="H63" s="11" t="s">
        <v>133</v>
      </c>
      <c r="I63" s="11" t="s">
        <v>133</v>
      </c>
      <c r="J63" s="14" t="s">
        <v>162</v>
      </c>
      <c r="K63" s="15">
        <v>0</v>
      </c>
      <c r="L63" s="15">
        <v>0</v>
      </c>
      <c r="M63" s="15">
        <v>1</v>
      </c>
      <c r="N63" s="15">
        <v>1</v>
      </c>
      <c r="O63" s="15">
        <v>1</v>
      </c>
    </row>
    <row r="64" spans="1:15">
      <c r="A64" s="11" t="s">
        <v>2309</v>
      </c>
      <c r="B64" s="11" t="s">
        <v>2310</v>
      </c>
      <c r="C64" s="11">
        <v>37899888</v>
      </c>
      <c r="D64" s="11" t="s">
        <v>24</v>
      </c>
      <c r="E64" s="12" t="s">
        <v>163</v>
      </c>
      <c r="F64" s="13">
        <f>380567673128</f>
        <v>380567673128</v>
      </c>
      <c r="G64" s="11" t="s">
        <v>164</v>
      </c>
      <c r="H64" s="11" t="s">
        <v>133</v>
      </c>
      <c r="I64" s="11" t="s">
        <v>133</v>
      </c>
      <c r="J64" s="14" t="s">
        <v>165</v>
      </c>
      <c r="K64" s="15">
        <v>0</v>
      </c>
      <c r="L64" s="15">
        <v>0</v>
      </c>
      <c r="M64" s="15">
        <v>4</v>
      </c>
      <c r="N64" s="15">
        <v>4</v>
      </c>
      <c r="O64" s="15">
        <v>4</v>
      </c>
    </row>
    <row r="65" spans="1:15">
      <c r="A65" s="11" t="s">
        <v>2313</v>
      </c>
      <c r="B65" s="11" t="s">
        <v>2314</v>
      </c>
      <c r="C65" s="11">
        <v>37899872</v>
      </c>
      <c r="D65" s="11" t="s">
        <v>24</v>
      </c>
      <c r="E65" s="12" t="s">
        <v>2315</v>
      </c>
      <c r="F65" s="13">
        <f>380567445682</f>
        <v>380567445682</v>
      </c>
      <c r="G65" s="11" t="s">
        <v>2316</v>
      </c>
      <c r="H65" s="11" t="s">
        <v>133</v>
      </c>
      <c r="I65" s="11" t="s">
        <v>133</v>
      </c>
      <c r="J65" s="14" t="s">
        <v>2317</v>
      </c>
      <c r="K65" s="15">
        <v>0</v>
      </c>
      <c r="L65" s="15">
        <v>0</v>
      </c>
      <c r="M65" s="15">
        <v>3</v>
      </c>
      <c r="N65" s="15">
        <v>3</v>
      </c>
      <c r="O65" s="15">
        <v>3</v>
      </c>
    </row>
    <row r="66" spans="1:15">
      <c r="A66" s="11" t="s">
        <v>2325</v>
      </c>
      <c r="B66" s="11" t="s">
        <v>2326</v>
      </c>
      <c r="C66" s="11">
        <v>37899736</v>
      </c>
      <c r="D66" s="11" t="s">
        <v>24</v>
      </c>
      <c r="E66" s="12" t="s">
        <v>166</v>
      </c>
      <c r="F66" s="13">
        <f>380567222183</f>
        <v>380567222183</v>
      </c>
      <c r="G66" s="11" t="s">
        <v>167</v>
      </c>
      <c r="H66" s="11" t="s">
        <v>133</v>
      </c>
      <c r="I66" s="11" t="s">
        <v>133</v>
      </c>
      <c r="J66" s="14" t="s">
        <v>168</v>
      </c>
      <c r="K66" s="15">
        <v>0</v>
      </c>
      <c r="L66" s="15">
        <v>0</v>
      </c>
      <c r="M66" s="15">
        <v>3</v>
      </c>
      <c r="N66" s="15">
        <v>3</v>
      </c>
      <c r="O66" s="15">
        <v>3</v>
      </c>
    </row>
    <row r="67" spans="1:15">
      <c r="A67" s="11" t="s">
        <v>2335</v>
      </c>
      <c r="B67" s="11" t="s">
        <v>2336</v>
      </c>
      <c r="C67" s="11">
        <v>37899708</v>
      </c>
      <c r="D67" s="11" t="s">
        <v>24</v>
      </c>
      <c r="E67" s="12" t="s">
        <v>169</v>
      </c>
      <c r="F67" s="13">
        <f>380567675038</f>
        <v>380567675038</v>
      </c>
      <c r="G67" s="11" t="s">
        <v>170</v>
      </c>
      <c r="H67" s="11" t="s">
        <v>133</v>
      </c>
      <c r="I67" s="11" t="s">
        <v>133</v>
      </c>
      <c r="J67" s="14" t="s">
        <v>171</v>
      </c>
      <c r="K67" s="15">
        <v>0</v>
      </c>
      <c r="L67" s="15">
        <v>0</v>
      </c>
      <c r="M67" s="15">
        <v>3</v>
      </c>
      <c r="N67" s="15">
        <v>3</v>
      </c>
      <c r="O67" s="15">
        <v>3</v>
      </c>
    </row>
    <row r="68" spans="1:15">
      <c r="A68" s="11" t="s">
        <v>2339</v>
      </c>
      <c r="B68" s="11" t="s">
        <v>2340</v>
      </c>
      <c r="C68" s="11">
        <v>37899673</v>
      </c>
      <c r="D68" s="11" t="s">
        <v>24</v>
      </c>
      <c r="E68" s="12" t="s">
        <v>172</v>
      </c>
      <c r="F68" s="13">
        <f>380682999570</f>
        <v>380682999570</v>
      </c>
      <c r="G68" s="11" t="s">
        <v>173</v>
      </c>
      <c r="H68" s="11" t="s">
        <v>133</v>
      </c>
      <c r="I68" s="11" t="s">
        <v>133</v>
      </c>
      <c r="J68" s="14" t="s">
        <v>174</v>
      </c>
      <c r="K68" s="15">
        <v>1</v>
      </c>
      <c r="L68" s="15">
        <v>1</v>
      </c>
      <c r="M68" s="15">
        <v>3</v>
      </c>
      <c r="N68" s="15">
        <v>3</v>
      </c>
      <c r="O68" s="15">
        <v>3</v>
      </c>
    </row>
    <row r="69" spans="1:15">
      <c r="A69" s="11" t="s">
        <v>2360</v>
      </c>
      <c r="B69" s="11" t="s">
        <v>2280</v>
      </c>
      <c r="C69" s="11">
        <v>37899762</v>
      </c>
      <c r="D69" s="11" t="s">
        <v>24</v>
      </c>
      <c r="E69" s="12" t="s">
        <v>175</v>
      </c>
      <c r="F69" s="13">
        <f>380981608812</f>
        <v>380981608812</v>
      </c>
      <c r="G69" s="11" t="s">
        <v>176</v>
      </c>
      <c r="H69" s="11" t="s">
        <v>133</v>
      </c>
      <c r="I69" s="11" t="s">
        <v>133</v>
      </c>
      <c r="J69" s="14" t="s">
        <v>177</v>
      </c>
      <c r="K69" s="15">
        <v>1</v>
      </c>
      <c r="L69" s="15">
        <v>1</v>
      </c>
      <c r="M69" s="15">
        <v>2</v>
      </c>
      <c r="N69" s="15">
        <v>2</v>
      </c>
      <c r="O69" s="15">
        <v>2</v>
      </c>
    </row>
    <row r="70" spans="1:15">
      <c r="A70" s="11" t="s">
        <v>2380</v>
      </c>
      <c r="B70" s="11" t="s">
        <v>2381</v>
      </c>
      <c r="C70" s="11">
        <v>41906974</v>
      </c>
      <c r="D70" s="11" t="s">
        <v>24</v>
      </c>
      <c r="E70" s="12" t="s">
        <v>2382</v>
      </c>
      <c r="F70" s="13">
        <f>380991893136</f>
        <v>380991893136</v>
      </c>
      <c r="G70" s="11" t="s">
        <v>2383</v>
      </c>
      <c r="H70" s="11" t="s">
        <v>133</v>
      </c>
      <c r="I70" s="11" t="s">
        <v>133</v>
      </c>
      <c r="J70" s="14" t="s">
        <v>2384</v>
      </c>
      <c r="K70" s="15">
        <v>0</v>
      </c>
      <c r="L70" s="15">
        <v>0</v>
      </c>
      <c r="M70" s="15">
        <v>2</v>
      </c>
      <c r="N70" s="15">
        <v>2</v>
      </c>
      <c r="O70" s="15">
        <v>2</v>
      </c>
    </row>
    <row r="71" spans="1:15">
      <c r="A71" s="11" t="s">
        <v>2385</v>
      </c>
      <c r="B71" s="11" t="s">
        <v>2386</v>
      </c>
      <c r="C71" s="11">
        <v>13470061</v>
      </c>
      <c r="D71" s="11" t="s">
        <v>24</v>
      </c>
      <c r="E71" s="12" t="s">
        <v>2387</v>
      </c>
      <c r="F71" s="13">
        <f>380978218634 +380565562496</f>
        <v>761543781130</v>
      </c>
      <c r="G71" s="11" t="s">
        <v>2388</v>
      </c>
      <c r="H71" s="11" t="s">
        <v>133</v>
      </c>
      <c r="I71" s="11" t="s">
        <v>2389</v>
      </c>
      <c r="J71" s="14" t="s">
        <v>2390</v>
      </c>
      <c r="K71" s="15">
        <v>0</v>
      </c>
      <c r="L71" s="15">
        <v>0</v>
      </c>
      <c r="M71" s="15">
        <v>1</v>
      </c>
      <c r="N71" s="15">
        <v>1</v>
      </c>
      <c r="O71" s="15">
        <v>1</v>
      </c>
    </row>
    <row r="72" spans="1:15">
      <c r="A72" s="11" t="s">
        <v>2413</v>
      </c>
      <c r="B72" s="11" t="s">
        <v>2405</v>
      </c>
      <c r="C72" s="11">
        <v>37906528</v>
      </c>
      <c r="D72" s="11" t="s">
        <v>24</v>
      </c>
      <c r="E72" s="12" t="s">
        <v>2406</v>
      </c>
      <c r="F72" s="13">
        <f>380673931648</f>
        <v>380673931648</v>
      </c>
      <c r="G72" s="11" t="s">
        <v>2407</v>
      </c>
      <c r="H72" s="11" t="s">
        <v>133</v>
      </c>
      <c r="I72" s="11" t="s">
        <v>133</v>
      </c>
      <c r="J72" s="14" t="s">
        <v>2408</v>
      </c>
      <c r="K72" s="15">
        <v>0</v>
      </c>
      <c r="L72" s="15">
        <v>0</v>
      </c>
      <c r="M72" s="15">
        <v>2</v>
      </c>
      <c r="N72" s="15">
        <v>2</v>
      </c>
      <c r="O72" s="15">
        <v>2</v>
      </c>
    </row>
    <row r="73" spans="1:15">
      <c r="A73" s="11" t="s">
        <v>2416</v>
      </c>
      <c r="B73" s="11" t="s">
        <v>2403</v>
      </c>
      <c r="C73" s="11">
        <v>37906491</v>
      </c>
      <c r="D73" s="11" t="s">
        <v>24</v>
      </c>
      <c r="E73" s="12" t="s">
        <v>178</v>
      </c>
      <c r="F73" s="13">
        <f>380675613931</f>
        <v>380675613931</v>
      </c>
      <c r="G73" s="11" t="s">
        <v>179</v>
      </c>
      <c r="H73" s="11" t="s">
        <v>133</v>
      </c>
      <c r="I73" s="11" t="s">
        <v>133</v>
      </c>
      <c r="J73" s="14" t="s">
        <v>180</v>
      </c>
      <c r="K73" s="15">
        <v>0</v>
      </c>
      <c r="L73" s="15">
        <v>0</v>
      </c>
      <c r="M73" s="15">
        <v>2</v>
      </c>
      <c r="N73" s="15">
        <v>2</v>
      </c>
      <c r="O73" s="15">
        <v>2</v>
      </c>
    </row>
    <row r="74" spans="1:15">
      <c r="A74" s="11" t="s">
        <v>2461</v>
      </c>
      <c r="B74" s="11" t="s">
        <v>2462</v>
      </c>
      <c r="C74" s="11">
        <v>37862114</v>
      </c>
      <c r="D74" s="11" t="s">
        <v>24</v>
      </c>
      <c r="E74" s="12" t="s">
        <v>181</v>
      </c>
      <c r="F74" s="13">
        <f>380676285149 +380676285149</f>
        <v>761352570298</v>
      </c>
      <c r="G74" s="11" t="s">
        <v>182</v>
      </c>
      <c r="H74" s="11" t="s">
        <v>133</v>
      </c>
      <c r="I74" s="11" t="s">
        <v>133</v>
      </c>
      <c r="J74" s="14" t="s">
        <v>184</v>
      </c>
      <c r="K74" s="15">
        <v>0</v>
      </c>
      <c r="L74" s="15">
        <v>0</v>
      </c>
      <c r="M74" s="15">
        <v>2</v>
      </c>
      <c r="N74" s="15">
        <v>2</v>
      </c>
      <c r="O74" s="15">
        <v>2</v>
      </c>
    </row>
    <row r="75" spans="1:15">
      <c r="A75" s="11" t="s">
        <v>2470</v>
      </c>
      <c r="B75" s="11" t="s">
        <v>2471</v>
      </c>
      <c r="C75" s="11">
        <v>37861807</v>
      </c>
      <c r="D75" s="11" t="s">
        <v>24</v>
      </c>
      <c r="E75" s="12" t="s">
        <v>185</v>
      </c>
      <c r="F75" s="13">
        <f>380676285112 +380564071181</f>
        <v>761240356293</v>
      </c>
      <c r="G75" s="11" t="s">
        <v>186</v>
      </c>
      <c r="H75" s="11" t="s">
        <v>133</v>
      </c>
      <c r="I75" s="11" t="s">
        <v>133</v>
      </c>
      <c r="J75" s="14" t="s">
        <v>187</v>
      </c>
      <c r="K75" s="15">
        <v>1</v>
      </c>
      <c r="L75" s="15">
        <v>1</v>
      </c>
      <c r="M75" s="15">
        <v>2</v>
      </c>
      <c r="N75" s="15">
        <v>2</v>
      </c>
      <c r="O75" s="15">
        <v>2</v>
      </c>
    </row>
    <row r="76" spans="1:15">
      <c r="A76" s="11" t="s">
        <v>2474</v>
      </c>
      <c r="B76" s="11" t="s">
        <v>2475</v>
      </c>
      <c r="C76" s="11">
        <v>37861791</v>
      </c>
      <c r="D76" s="11" t="s">
        <v>24</v>
      </c>
      <c r="E76" s="12" t="s">
        <v>188</v>
      </c>
      <c r="F76" s="13">
        <f>380676285532 +380564948091</f>
        <v>761241233623</v>
      </c>
      <c r="G76" s="11" t="s">
        <v>189</v>
      </c>
      <c r="H76" s="11" t="s">
        <v>133</v>
      </c>
      <c r="I76" s="11" t="s">
        <v>133</v>
      </c>
      <c r="J76" s="14" t="s">
        <v>190</v>
      </c>
      <c r="K76" s="15">
        <v>0</v>
      </c>
      <c r="L76" s="15">
        <v>0</v>
      </c>
      <c r="M76" s="15">
        <v>2</v>
      </c>
      <c r="N76" s="15">
        <v>2</v>
      </c>
      <c r="O76" s="15">
        <v>2</v>
      </c>
    </row>
    <row r="77" spans="1:15">
      <c r="A77" s="11" t="s">
        <v>2522</v>
      </c>
      <c r="B77" s="11" t="s">
        <v>2523</v>
      </c>
      <c r="C77" s="11">
        <v>37861828</v>
      </c>
      <c r="D77" s="11" t="s">
        <v>24</v>
      </c>
      <c r="E77" s="12" t="s">
        <v>191</v>
      </c>
      <c r="F77" s="13">
        <f>380676285416 +380564947055</f>
        <v>761241232471</v>
      </c>
      <c r="G77" s="11" t="s">
        <v>192</v>
      </c>
      <c r="H77" s="11" t="s">
        <v>133</v>
      </c>
      <c r="I77" s="11" t="s">
        <v>133</v>
      </c>
      <c r="J77" s="14" t="s">
        <v>193</v>
      </c>
      <c r="K77" s="15">
        <v>0</v>
      </c>
      <c r="L77" s="15">
        <v>0</v>
      </c>
      <c r="M77" s="15">
        <v>2</v>
      </c>
      <c r="N77" s="15">
        <v>2</v>
      </c>
      <c r="O77" s="15">
        <v>2</v>
      </c>
    </row>
    <row r="78" spans="1:15">
      <c r="A78" s="11" t="s">
        <v>2530</v>
      </c>
      <c r="B78" s="11" t="s">
        <v>2531</v>
      </c>
      <c r="C78" s="11">
        <v>37862122</v>
      </c>
      <c r="D78" s="11" t="s">
        <v>24</v>
      </c>
      <c r="E78" s="12" t="s">
        <v>194</v>
      </c>
      <c r="F78" s="13">
        <f>380676284996 +380564430902</f>
        <v>761240715898</v>
      </c>
      <c r="G78" s="11" t="s">
        <v>195</v>
      </c>
      <c r="H78" s="11" t="s">
        <v>133</v>
      </c>
      <c r="I78" s="11" t="s">
        <v>133</v>
      </c>
      <c r="J78" s="14" t="s">
        <v>196</v>
      </c>
      <c r="K78" s="15">
        <v>0</v>
      </c>
      <c r="L78" s="15">
        <v>0</v>
      </c>
      <c r="M78" s="15">
        <v>2</v>
      </c>
      <c r="N78" s="15">
        <v>2</v>
      </c>
      <c r="O78" s="15">
        <v>2</v>
      </c>
    </row>
    <row r="79" spans="1:15">
      <c r="A79" s="11" t="s">
        <v>2540</v>
      </c>
      <c r="B79" s="11" t="s">
        <v>2541</v>
      </c>
      <c r="C79" s="11">
        <v>37862093</v>
      </c>
      <c r="D79" s="11" t="s">
        <v>24</v>
      </c>
      <c r="E79" s="12" t="s">
        <v>197</v>
      </c>
      <c r="F79" s="13">
        <f>380676285473 +380564948140</f>
        <v>761241233613</v>
      </c>
      <c r="G79" s="11" t="s">
        <v>198</v>
      </c>
      <c r="H79" s="11" t="s">
        <v>133</v>
      </c>
      <c r="I79" s="11" t="s">
        <v>133</v>
      </c>
      <c r="J79" s="14" t="s">
        <v>199</v>
      </c>
      <c r="K79" s="15">
        <v>1</v>
      </c>
      <c r="L79" s="15">
        <v>1</v>
      </c>
      <c r="M79" s="15">
        <v>2</v>
      </c>
      <c r="N79" s="15">
        <v>2</v>
      </c>
      <c r="O79" s="15">
        <v>2</v>
      </c>
    </row>
    <row r="80" spans="1:15">
      <c r="A80" s="11" t="s">
        <v>2552</v>
      </c>
      <c r="B80" s="11" t="s">
        <v>2553</v>
      </c>
      <c r="C80" s="11">
        <v>37862109</v>
      </c>
      <c r="D80" s="11" t="s">
        <v>24</v>
      </c>
      <c r="E80" s="12" t="s">
        <v>200</v>
      </c>
      <c r="F80" s="13">
        <f>380676300475 +380564924953</f>
        <v>761241225428</v>
      </c>
      <c r="G80" s="11" t="s">
        <v>201</v>
      </c>
      <c r="H80" s="11" t="s">
        <v>133</v>
      </c>
      <c r="I80" s="11" t="s">
        <v>133</v>
      </c>
      <c r="J80" s="14" t="s">
        <v>202</v>
      </c>
      <c r="K80" s="15">
        <v>1</v>
      </c>
      <c r="L80" s="15">
        <v>1</v>
      </c>
      <c r="M80" s="15">
        <v>2</v>
      </c>
      <c r="N80" s="15">
        <v>2</v>
      </c>
      <c r="O80" s="15">
        <v>2</v>
      </c>
    </row>
    <row r="81" spans="1:15">
      <c r="A81" s="11" t="s">
        <v>2558</v>
      </c>
      <c r="B81" s="11" t="s">
        <v>2559</v>
      </c>
      <c r="C81" s="11">
        <v>41698415</v>
      </c>
      <c r="D81" s="11" t="s">
        <v>24</v>
      </c>
      <c r="E81" s="12" t="s">
        <v>2560</v>
      </c>
      <c r="F81" s="13">
        <f>380958298367 +380565491556</f>
        <v>761523789923</v>
      </c>
      <c r="G81" s="11" t="s">
        <v>2561</v>
      </c>
      <c r="H81" s="11" t="s">
        <v>133</v>
      </c>
      <c r="I81" s="11" t="s">
        <v>203</v>
      </c>
      <c r="J81" s="14" t="s">
        <v>204</v>
      </c>
      <c r="K81" s="15">
        <v>0</v>
      </c>
      <c r="L81" s="15">
        <v>0</v>
      </c>
      <c r="M81" s="15">
        <v>1</v>
      </c>
      <c r="N81" s="15">
        <v>1</v>
      </c>
      <c r="O81" s="15">
        <v>1</v>
      </c>
    </row>
    <row r="82" spans="1:15">
      <c r="A82" s="11" t="s">
        <v>2568</v>
      </c>
      <c r="B82" s="11" t="s">
        <v>2569</v>
      </c>
      <c r="C82" s="11">
        <v>37555384</v>
      </c>
      <c r="D82" s="11" t="s">
        <v>24</v>
      </c>
      <c r="E82" s="12" t="s">
        <v>205</v>
      </c>
      <c r="F82" s="13">
        <f>380676346158 +380569124347</f>
        <v>761245470505</v>
      </c>
      <c r="G82" s="11" t="s">
        <v>206</v>
      </c>
      <c r="H82" s="11" t="s">
        <v>133</v>
      </c>
      <c r="I82" s="11" t="s">
        <v>133</v>
      </c>
      <c r="J82" s="14" t="s">
        <v>208</v>
      </c>
      <c r="K82" s="15">
        <v>0</v>
      </c>
      <c r="L82" s="15">
        <v>0</v>
      </c>
      <c r="M82" s="15">
        <v>1</v>
      </c>
      <c r="N82" s="15">
        <v>1</v>
      </c>
      <c r="O82" s="15">
        <v>1</v>
      </c>
    </row>
    <row r="83" spans="1:15">
      <c r="A83" s="11" t="s">
        <v>2572</v>
      </c>
      <c r="B83" s="11" t="s">
        <v>2573</v>
      </c>
      <c r="C83" s="11">
        <v>37643585</v>
      </c>
      <c r="D83" s="11" t="s">
        <v>24</v>
      </c>
      <c r="E83" s="12" t="s">
        <v>209</v>
      </c>
      <c r="F83" s="13">
        <f>380566560526</f>
        <v>380566560526</v>
      </c>
      <c r="G83" s="11" t="s">
        <v>210</v>
      </c>
      <c r="H83" s="11" t="s">
        <v>133</v>
      </c>
      <c r="I83" s="11" t="s">
        <v>133</v>
      </c>
      <c r="J83" s="14" t="s">
        <v>212</v>
      </c>
      <c r="K83" s="15">
        <v>0</v>
      </c>
      <c r="L83" s="15">
        <v>0</v>
      </c>
      <c r="M83" s="15">
        <v>2</v>
      </c>
      <c r="N83" s="15">
        <v>2</v>
      </c>
      <c r="O83" s="15">
        <v>2</v>
      </c>
    </row>
    <row r="84" spans="1:15">
      <c r="A84" s="11" t="s">
        <v>2580</v>
      </c>
      <c r="B84" s="11" t="s">
        <v>2581</v>
      </c>
      <c r="C84" s="11">
        <v>37908965</v>
      </c>
      <c r="D84" s="11" t="s">
        <v>24</v>
      </c>
      <c r="E84" s="12" t="s">
        <v>2582</v>
      </c>
      <c r="F84" s="13">
        <f>380563060155</f>
        <v>380563060155</v>
      </c>
      <c r="G84" s="11" t="s">
        <v>2583</v>
      </c>
      <c r="H84" s="11" t="s">
        <v>133</v>
      </c>
      <c r="I84" s="11" t="s">
        <v>133</v>
      </c>
      <c r="J84" s="14" t="s">
        <v>2579</v>
      </c>
      <c r="K84" s="15">
        <v>0</v>
      </c>
      <c r="L84" s="15">
        <v>0</v>
      </c>
      <c r="M84" s="15">
        <v>1</v>
      </c>
      <c r="N84" s="15">
        <v>1</v>
      </c>
      <c r="O84" s="15">
        <v>1</v>
      </c>
    </row>
    <row r="85" spans="1:15">
      <c r="A85" s="11" t="s">
        <v>2593</v>
      </c>
      <c r="B85" s="11" t="s">
        <v>2594</v>
      </c>
      <c r="C85" s="11">
        <v>37837203</v>
      </c>
      <c r="D85" s="11" t="s">
        <v>24</v>
      </c>
      <c r="E85" s="12" t="s">
        <v>213</v>
      </c>
      <c r="F85" s="13">
        <f>380509649271</f>
        <v>380509649271</v>
      </c>
      <c r="G85" s="11" t="s">
        <v>214</v>
      </c>
      <c r="H85" s="11" t="s">
        <v>133</v>
      </c>
      <c r="I85" s="11" t="s">
        <v>133</v>
      </c>
      <c r="J85" s="14" t="s">
        <v>216</v>
      </c>
      <c r="K85" s="15">
        <v>0</v>
      </c>
      <c r="L85" s="15">
        <v>0</v>
      </c>
      <c r="M85" s="15">
        <v>3</v>
      </c>
      <c r="N85" s="15">
        <v>3</v>
      </c>
      <c r="O85" s="15">
        <v>3</v>
      </c>
    </row>
    <row r="86" spans="1:15">
      <c r="A86" s="11" t="s">
        <v>2608</v>
      </c>
      <c r="B86" s="11" t="s">
        <v>2609</v>
      </c>
      <c r="C86" s="11">
        <v>36721693</v>
      </c>
      <c r="D86" s="11" t="s">
        <v>24</v>
      </c>
      <c r="E86" s="12" t="s">
        <v>217</v>
      </c>
      <c r="F86" s="13">
        <f>380671857010 +380564947303</f>
        <v>761236804313</v>
      </c>
      <c r="G86" s="11" t="s">
        <v>218</v>
      </c>
      <c r="H86" s="11" t="s">
        <v>133</v>
      </c>
      <c r="I86" s="11" t="s">
        <v>133</v>
      </c>
      <c r="J86" s="14" t="s">
        <v>220</v>
      </c>
      <c r="K86" s="15">
        <v>0</v>
      </c>
      <c r="L86" s="15">
        <v>0</v>
      </c>
      <c r="M86" s="15">
        <v>1</v>
      </c>
      <c r="N86" s="15">
        <v>1</v>
      </c>
      <c r="O86" s="15">
        <v>1</v>
      </c>
    </row>
    <row r="87" spans="1:15">
      <c r="A87" s="11" t="s">
        <v>2616</v>
      </c>
      <c r="B87" s="11" t="s">
        <v>2611</v>
      </c>
      <c r="C87" s="11">
        <v>37734221</v>
      </c>
      <c r="D87" s="11" t="s">
        <v>24</v>
      </c>
      <c r="E87" s="12" t="s">
        <v>221</v>
      </c>
      <c r="F87" s="13">
        <f>380676117403</f>
        <v>380676117403</v>
      </c>
      <c r="G87" s="11" t="s">
        <v>222</v>
      </c>
      <c r="H87" s="11" t="s">
        <v>133</v>
      </c>
      <c r="I87" s="11" t="s">
        <v>133</v>
      </c>
      <c r="J87" s="14" t="s">
        <v>224</v>
      </c>
      <c r="K87" s="15">
        <v>0</v>
      </c>
      <c r="L87" s="15">
        <v>0</v>
      </c>
      <c r="M87" s="15">
        <v>2</v>
      </c>
      <c r="N87" s="15">
        <v>2</v>
      </c>
      <c r="O87" s="15">
        <v>2</v>
      </c>
    </row>
    <row r="88" spans="1:15">
      <c r="A88" s="11" t="s">
        <v>2619</v>
      </c>
      <c r="B88" s="11" t="s">
        <v>2620</v>
      </c>
      <c r="C88" s="11">
        <v>41014140</v>
      </c>
      <c r="D88" s="11" t="s">
        <v>24</v>
      </c>
      <c r="E88" s="12" t="s">
        <v>2621</v>
      </c>
      <c r="F88" s="13">
        <f>380506987625 +380567199201</f>
        <v>761074186826</v>
      </c>
      <c r="G88" s="11" t="s">
        <v>2622</v>
      </c>
      <c r="H88" s="11" t="s">
        <v>133</v>
      </c>
      <c r="I88" s="11" t="s">
        <v>133</v>
      </c>
      <c r="J88" s="14" t="s">
        <v>2623</v>
      </c>
      <c r="K88" s="15">
        <v>0</v>
      </c>
      <c r="L88" s="15">
        <v>0</v>
      </c>
      <c r="M88" s="15">
        <v>1</v>
      </c>
      <c r="N88" s="15">
        <v>1</v>
      </c>
      <c r="O88" s="15">
        <v>1</v>
      </c>
    </row>
    <row r="89" spans="1:15">
      <c r="A89" s="11" t="s">
        <v>2628</v>
      </c>
      <c r="B89" s="11" t="s">
        <v>2629</v>
      </c>
      <c r="C89" s="11">
        <v>36723287</v>
      </c>
      <c r="D89" s="11" t="s">
        <v>24</v>
      </c>
      <c r="E89" s="12" t="s">
        <v>225</v>
      </c>
      <c r="F89" s="13">
        <f>380687408121 +380565130633</f>
        <v>761252538754</v>
      </c>
      <c r="G89" s="11" t="s">
        <v>226</v>
      </c>
      <c r="H89" s="11" t="s">
        <v>133</v>
      </c>
      <c r="I89" s="11" t="s">
        <v>133</v>
      </c>
      <c r="J89" s="14" t="s">
        <v>228</v>
      </c>
      <c r="K89" s="15">
        <v>0</v>
      </c>
      <c r="L89" s="15">
        <v>0</v>
      </c>
      <c r="M89" s="15">
        <v>1</v>
      </c>
      <c r="N89" s="15">
        <v>1</v>
      </c>
      <c r="O89" s="15">
        <v>1</v>
      </c>
    </row>
    <row r="90" spans="1:15">
      <c r="A90" s="11" t="s">
        <v>2632</v>
      </c>
      <c r="B90" s="11" t="s">
        <v>2633</v>
      </c>
      <c r="C90" s="11">
        <v>37735597</v>
      </c>
      <c r="D90" s="11" t="s">
        <v>24</v>
      </c>
      <c r="E90" s="12" t="s">
        <v>229</v>
      </c>
      <c r="F90" s="13">
        <f>380957916915</f>
        <v>380957916915</v>
      </c>
      <c r="G90" s="11" t="s">
        <v>230</v>
      </c>
      <c r="H90" s="11" t="s">
        <v>133</v>
      </c>
      <c r="I90" s="11" t="s">
        <v>133</v>
      </c>
      <c r="J90" s="14" t="s">
        <v>232</v>
      </c>
      <c r="K90" s="15">
        <v>2</v>
      </c>
      <c r="L90" s="15">
        <v>2</v>
      </c>
      <c r="M90" s="15">
        <v>3</v>
      </c>
      <c r="N90" s="15">
        <v>3</v>
      </c>
      <c r="O90" s="15">
        <v>3</v>
      </c>
    </row>
    <row r="91" spans="1:15">
      <c r="A91" s="11" t="s">
        <v>2642</v>
      </c>
      <c r="B91" s="11" t="s">
        <v>2635</v>
      </c>
      <c r="C91" s="11">
        <v>37735655</v>
      </c>
      <c r="D91" s="11" t="s">
        <v>24</v>
      </c>
      <c r="E91" s="12" t="s">
        <v>2643</v>
      </c>
      <c r="F91" s="13">
        <f>380502159080 +380502159080</f>
        <v>761004318160</v>
      </c>
      <c r="G91" s="11" t="s">
        <v>2636</v>
      </c>
      <c r="H91" s="11" t="s">
        <v>133</v>
      </c>
      <c r="I91" s="11" t="s">
        <v>133</v>
      </c>
      <c r="J91" s="14" t="s">
        <v>2637</v>
      </c>
      <c r="K91" s="15">
        <v>0</v>
      </c>
      <c r="L91" s="15">
        <v>0</v>
      </c>
      <c r="M91" s="15">
        <v>1</v>
      </c>
      <c r="N91" s="15">
        <v>1</v>
      </c>
      <c r="O91" s="15">
        <v>1</v>
      </c>
    </row>
    <row r="92" spans="1:15">
      <c r="A92" s="11" t="s">
        <v>2650</v>
      </c>
      <c r="B92" s="11" t="s">
        <v>2651</v>
      </c>
      <c r="C92" s="11">
        <v>37804885</v>
      </c>
      <c r="D92" s="11" t="s">
        <v>24</v>
      </c>
      <c r="E92" s="12" t="s">
        <v>233</v>
      </c>
      <c r="F92" s="13">
        <f>380563351733</f>
        <v>380563351733</v>
      </c>
      <c r="G92" s="11" t="s">
        <v>234</v>
      </c>
      <c r="H92" s="11" t="s">
        <v>133</v>
      </c>
      <c r="I92" s="11" t="s">
        <v>133</v>
      </c>
      <c r="J92" s="14" t="s">
        <v>236</v>
      </c>
      <c r="K92" s="15">
        <v>0</v>
      </c>
      <c r="L92" s="15">
        <v>0</v>
      </c>
      <c r="M92" s="15">
        <v>2</v>
      </c>
      <c r="N92" s="15">
        <v>2</v>
      </c>
      <c r="O92" s="15">
        <v>2</v>
      </c>
    </row>
    <row r="93" spans="1:15">
      <c r="A93" s="11" t="s">
        <v>2652</v>
      </c>
      <c r="B93" s="11" t="s">
        <v>2653</v>
      </c>
      <c r="C93" s="11">
        <v>37320232</v>
      </c>
      <c r="D93" s="11" t="s">
        <v>24</v>
      </c>
      <c r="E93" s="12" t="s">
        <v>2654</v>
      </c>
      <c r="F93" s="13">
        <f>380563422683 +380563422544</f>
        <v>761126845227</v>
      </c>
      <c r="G93" s="11" t="s">
        <v>2655</v>
      </c>
      <c r="H93" s="11" t="s">
        <v>133</v>
      </c>
      <c r="I93" s="11" t="s">
        <v>133</v>
      </c>
      <c r="J93" s="14" t="s">
        <v>2656</v>
      </c>
      <c r="K93" s="15">
        <v>0</v>
      </c>
      <c r="L93" s="15">
        <v>0</v>
      </c>
      <c r="M93" s="15">
        <v>2</v>
      </c>
      <c r="N93" s="15">
        <v>2</v>
      </c>
      <c r="O93" s="15">
        <v>2</v>
      </c>
    </row>
    <row r="94" spans="1:15">
      <c r="A94" s="11" t="s">
        <v>2664</v>
      </c>
      <c r="B94" s="11" t="s">
        <v>2665</v>
      </c>
      <c r="C94" s="11">
        <v>36725368</v>
      </c>
      <c r="D94" s="11" t="s">
        <v>24</v>
      </c>
      <c r="E94" s="12" t="s">
        <v>2666</v>
      </c>
      <c r="F94" s="13">
        <f>380993364203 +380563132032</f>
        <v>761556496235</v>
      </c>
      <c r="G94" s="11" t="s">
        <v>2667</v>
      </c>
      <c r="H94" s="11" t="s">
        <v>133</v>
      </c>
      <c r="I94" s="11" t="s">
        <v>133</v>
      </c>
      <c r="J94" s="14" t="s">
        <v>2663</v>
      </c>
      <c r="K94" s="15">
        <v>0</v>
      </c>
      <c r="L94" s="15">
        <v>0</v>
      </c>
      <c r="M94" s="15">
        <v>2</v>
      </c>
      <c r="N94" s="15">
        <v>2</v>
      </c>
      <c r="O94" s="15">
        <v>2</v>
      </c>
    </row>
    <row r="95" spans="1:15">
      <c r="A95" s="11" t="s">
        <v>2673</v>
      </c>
      <c r="B95" s="11" t="s">
        <v>2674</v>
      </c>
      <c r="C95" s="11">
        <v>37865549</v>
      </c>
      <c r="D95" s="11" t="s">
        <v>24</v>
      </c>
      <c r="E95" s="12" t="s">
        <v>2675</v>
      </c>
      <c r="F95" s="13">
        <f>380675673358 +380567895516</f>
        <v>761243568874</v>
      </c>
      <c r="G95" s="11" t="s">
        <v>2676</v>
      </c>
      <c r="H95" s="11" t="s">
        <v>133</v>
      </c>
      <c r="I95" s="11" t="s">
        <v>133</v>
      </c>
      <c r="J95" s="14" t="s">
        <v>2677</v>
      </c>
      <c r="K95" s="15">
        <v>0</v>
      </c>
      <c r="L95" s="15">
        <v>0</v>
      </c>
      <c r="M95" s="15">
        <v>1</v>
      </c>
      <c r="N95" s="15">
        <v>1</v>
      </c>
      <c r="O95" s="15">
        <v>1</v>
      </c>
    </row>
    <row r="96" spans="1:15">
      <c r="A96" s="11" t="s">
        <v>2685</v>
      </c>
      <c r="B96" s="11" t="s">
        <v>2686</v>
      </c>
      <c r="C96" s="11">
        <v>37691403</v>
      </c>
      <c r="D96" s="11" t="s">
        <v>24</v>
      </c>
      <c r="E96" s="12" t="s">
        <v>2687</v>
      </c>
      <c r="F96" s="13">
        <f>380934144098</f>
        <v>380934144098</v>
      </c>
      <c r="G96" s="11" t="s">
        <v>2688</v>
      </c>
      <c r="H96" s="11" t="s">
        <v>133</v>
      </c>
      <c r="I96" s="11" t="s">
        <v>133</v>
      </c>
      <c r="J96" s="14" t="s">
        <v>2684</v>
      </c>
      <c r="K96" s="15">
        <v>0</v>
      </c>
      <c r="L96" s="15">
        <v>0</v>
      </c>
      <c r="M96" s="15">
        <v>2</v>
      </c>
      <c r="N96" s="15">
        <v>2</v>
      </c>
      <c r="O96" s="15">
        <v>2</v>
      </c>
    </row>
    <row r="97" spans="1:15">
      <c r="A97" s="11" t="s">
        <v>2689</v>
      </c>
      <c r="B97" s="11" t="s">
        <v>2690</v>
      </c>
      <c r="C97" s="11">
        <v>37004278</v>
      </c>
      <c r="D97" s="11" t="s">
        <v>24</v>
      </c>
      <c r="E97" s="12" t="s">
        <v>2691</v>
      </c>
      <c r="F97" s="13">
        <f>380563821988</f>
        <v>380563821988</v>
      </c>
      <c r="G97" s="11" t="s">
        <v>2692</v>
      </c>
      <c r="H97" s="11" t="s">
        <v>133</v>
      </c>
      <c r="I97" s="11" t="s">
        <v>133</v>
      </c>
      <c r="J97" s="14" t="s">
        <v>2693</v>
      </c>
      <c r="K97" s="15">
        <v>0</v>
      </c>
      <c r="L97" s="15">
        <v>0</v>
      </c>
      <c r="M97" s="15">
        <v>2</v>
      </c>
      <c r="N97" s="15">
        <v>2</v>
      </c>
      <c r="O97" s="15">
        <v>2</v>
      </c>
    </row>
    <row r="98" spans="1:15">
      <c r="A98" s="11" t="s">
        <v>2701</v>
      </c>
      <c r="B98" s="11" t="s">
        <v>2702</v>
      </c>
      <c r="C98" s="11">
        <v>37741878</v>
      </c>
      <c r="D98" s="11" t="s">
        <v>24</v>
      </c>
      <c r="E98" s="12" t="s">
        <v>2703</v>
      </c>
      <c r="F98" s="13">
        <f>380676367446 +380566342112</f>
        <v>761242709558</v>
      </c>
      <c r="G98" s="11" t="s">
        <v>2704</v>
      </c>
      <c r="H98" s="11" t="s">
        <v>133</v>
      </c>
      <c r="I98" s="11" t="s">
        <v>2705</v>
      </c>
      <c r="J98" s="14" t="s">
        <v>2706</v>
      </c>
      <c r="K98" s="15">
        <v>0</v>
      </c>
      <c r="L98" s="15">
        <v>0</v>
      </c>
      <c r="M98" s="15">
        <v>1</v>
      </c>
      <c r="N98" s="15">
        <v>1</v>
      </c>
      <c r="O98" s="15">
        <v>1</v>
      </c>
    </row>
    <row r="99" spans="1:15">
      <c r="A99" s="11" t="s">
        <v>2710</v>
      </c>
      <c r="B99" s="11" t="s">
        <v>2711</v>
      </c>
      <c r="C99" s="11">
        <v>1111701</v>
      </c>
      <c r="D99" s="11" t="s">
        <v>24</v>
      </c>
      <c r="E99" s="12" t="s">
        <v>237</v>
      </c>
      <c r="F99" s="13">
        <f>380999497825 +380566322144</f>
        <v>761565819969</v>
      </c>
      <c r="G99" s="11" t="s">
        <v>238</v>
      </c>
      <c r="H99" s="11" t="s">
        <v>133</v>
      </c>
      <c r="I99" s="11" t="s">
        <v>133</v>
      </c>
      <c r="J99" s="14" t="s">
        <v>2712</v>
      </c>
      <c r="K99" s="15">
        <v>0</v>
      </c>
      <c r="L99" s="15">
        <v>0</v>
      </c>
      <c r="M99" s="15">
        <v>2</v>
      </c>
      <c r="N99" s="15">
        <v>2</v>
      </c>
      <c r="O99" s="15">
        <v>2</v>
      </c>
    </row>
    <row r="100" spans="1:15">
      <c r="A100" s="11" t="s">
        <v>2721</v>
      </c>
      <c r="B100" s="11" t="s">
        <v>2722</v>
      </c>
      <c r="C100" s="11">
        <v>37916075</v>
      </c>
      <c r="D100" s="11" t="s">
        <v>24</v>
      </c>
      <c r="E100" s="12" t="s">
        <v>2723</v>
      </c>
      <c r="F100" s="13">
        <f>380976187489 +380566921672</f>
        <v>761543109161</v>
      </c>
      <c r="G100" s="11" t="s">
        <v>2724</v>
      </c>
      <c r="H100" s="11" t="s">
        <v>133</v>
      </c>
      <c r="I100" s="11" t="s">
        <v>133</v>
      </c>
      <c r="J100" s="14" t="s">
        <v>2725</v>
      </c>
      <c r="K100" s="15">
        <v>0</v>
      </c>
      <c r="L100" s="15">
        <v>0</v>
      </c>
      <c r="M100" s="15">
        <v>2</v>
      </c>
      <c r="N100" s="15">
        <v>2</v>
      </c>
      <c r="O100" s="15">
        <v>2</v>
      </c>
    </row>
    <row r="101" spans="1:15">
      <c r="A101" s="11" t="s">
        <v>2729</v>
      </c>
      <c r="B101" s="11" t="s">
        <v>2730</v>
      </c>
      <c r="C101" s="11">
        <v>37789087</v>
      </c>
      <c r="D101" s="11" t="s">
        <v>24</v>
      </c>
      <c r="E101" s="12" t="s">
        <v>240</v>
      </c>
      <c r="F101" s="13">
        <f>380565028955 +380565028955</f>
        <v>761130057910</v>
      </c>
      <c r="G101" s="11" t="s">
        <v>241</v>
      </c>
      <c r="H101" s="11" t="s">
        <v>133</v>
      </c>
      <c r="I101" s="11" t="s">
        <v>133</v>
      </c>
      <c r="J101" s="14" t="s">
        <v>243</v>
      </c>
      <c r="K101" s="15">
        <v>0</v>
      </c>
      <c r="L101" s="15">
        <v>0</v>
      </c>
      <c r="M101" s="15">
        <v>1</v>
      </c>
      <c r="N101" s="15">
        <v>1</v>
      </c>
      <c r="O101" s="15">
        <v>1</v>
      </c>
    </row>
    <row r="102" spans="1:15">
      <c r="A102" s="11" t="s">
        <v>2733</v>
      </c>
      <c r="B102" s="11" t="s">
        <v>2734</v>
      </c>
      <c r="C102" s="11">
        <v>40359914</v>
      </c>
      <c r="D102" s="11" t="s">
        <v>24</v>
      </c>
      <c r="E102" s="12" t="s">
        <v>2735</v>
      </c>
      <c r="F102" s="13">
        <f>380567112190 +380567112190</f>
        <v>761134224380</v>
      </c>
      <c r="G102" s="11" t="s">
        <v>2736</v>
      </c>
      <c r="H102" s="11" t="s">
        <v>133</v>
      </c>
      <c r="I102" s="11" t="s">
        <v>133</v>
      </c>
      <c r="J102" s="14" t="s">
        <v>2737</v>
      </c>
      <c r="K102" s="15">
        <v>0</v>
      </c>
      <c r="L102" s="15">
        <v>0</v>
      </c>
      <c r="M102" s="15">
        <v>1</v>
      </c>
      <c r="N102" s="15">
        <v>1</v>
      </c>
      <c r="O102" s="15">
        <v>1</v>
      </c>
    </row>
    <row r="103" spans="1:15">
      <c r="A103" s="11" t="s">
        <v>2744</v>
      </c>
      <c r="B103" s="11" t="s">
        <v>2745</v>
      </c>
      <c r="C103" s="11">
        <v>37463503</v>
      </c>
      <c r="D103" s="11" t="s">
        <v>24</v>
      </c>
      <c r="E103" s="12" t="s">
        <v>2746</v>
      </c>
      <c r="F103" s="13">
        <f>380563672534</f>
        <v>380563672534</v>
      </c>
      <c r="G103" s="11" t="s">
        <v>2747</v>
      </c>
      <c r="H103" s="11" t="s">
        <v>133</v>
      </c>
      <c r="I103" s="11" t="s">
        <v>133</v>
      </c>
      <c r="J103" s="14" t="s">
        <v>2743</v>
      </c>
      <c r="K103" s="15">
        <v>0</v>
      </c>
      <c r="L103" s="15">
        <v>0</v>
      </c>
      <c r="M103" s="15">
        <v>1</v>
      </c>
      <c r="N103" s="15">
        <v>1</v>
      </c>
      <c r="O103" s="15">
        <v>1</v>
      </c>
    </row>
    <row r="104" spans="1:15">
      <c r="A104" s="11" t="s">
        <v>2753</v>
      </c>
      <c r="B104" s="11" t="s">
        <v>2754</v>
      </c>
      <c r="C104" s="11">
        <v>36730425</v>
      </c>
      <c r="D104" s="11" t="s">
        <v>24</v>
      </c>
      <c r="E104" s="12" t="s">
        <v>244</v>
      </c>
      <c r="F104" s="13">
        <f>380962176323 +380566831648</f>
        <v>761529007971</v>
      </c>
      <c r="G104" s="11" t="s">
        <v>245</v>
      </c>
      <c r="H104" s="11" t="s">
        <v>133</v>
      </c>
      <c r="I104" s="11" t="s">
        <v>133</v>
      </c>
      <c r="J104" s="14" t="s">
        <v>247</v>
      </c>
      <c r="K104" s="15">
        <v>0</v>
      </c>
      <c r="L104" s="15">
        <v>0</v>
      </c>
      <c r="M104" s="15">
        <v>1</v>
      </c>
      <c r="N104" s="15">
        <v>1</v>
      </c>
      <c r="O104" s="15">
        <v>1</v>
      </c>
    </row>
    <row r="105" spans="1:15">
      <c r="A105" s="11" t="s">
        <v>2755</v>
      </c>
      <c r="B105" s="11" t="s">
        <v>2756</v>
      </c>
      <c r="C105" s="11">
        <v>37730625</v>
      </c>
      <c r="D105" s="11" t="s">
        <v>24</v>
      </c>
      <c r="E105" s="12" t="s">
        <v>248</v>
      </c>
      <c r="F105" s="13">
        <f>380964117554 +380569032719</f>
        <v>761533150273</v>
      </c>
      <c r="G105" s="11" t="s">
        <v>249</v>
      </c>
      <c r="H105" s="11" t="s">
        <v>133</v>
      </c>
      <c r="I105" s="11" t="s">
        <v>133</v>
      </c>
      <c r="J105" s="14" t="s">
        <v>251</v>
      </c>
      <c r="K105" s="15">
        <v>0</v>
      </c>
      <c r="L105" s="15">
        <v>0</v>
      </c>
      <c r="M105" s="15">
        <v>1</v>
      </c>
      <c r="N105" s="15">
        <v>1</v>
      </c>
      <c r="O105" s="15">
        <v>1</v>
      </c>
    </row>
    <row r="106" spans="1:15">
      <c r="A106" s="11" t="s">
        <v>2759</v>
      </c>
      <c r="B106" s="11" t="s">
        <v>2760</v>
      </c>
      <c r="C106" s="11">
        <v>37677525</v>
      </c>
      <c r="D106" s="11" t="s">
        <v>24</v>
      </c>
      <c r="E106" s="12" t="s">
        <v>2761</v>
      </c>
      <c r="F106" s="13">
        <f>380566696059 +380566696059</f>
        <v>761133392118</v>
      </c>
      <c r="G106" s="11" t="s">
        <v>2762</v>
      </c>
      <c r="H106" s="11" t="s">
        <v>133</v>
      </c>
      <c r="I106" s="11" t="s">
        <v>133</v>
      </c>
      <c r="J106" s="14" t="s">
        <v>2763</v>
      </c>
      <c r="K106" s="15">
        <v>0</v>
      </c>
      <c r="L106" s="15">
        <v>0</v>
      </c>
      <c r="M106" s="15">
        <v>2</v>
      </c>
      <c r="N106" s="15">
        <v>2</v>
      </c>
      <c r="O106" s="15">
        <v>2</v>
      </c>
    </row>
    <row r="107" spans="1:15">
      <c r="A107" s="11" t="s">
        <v>2766</v>
      </c>
      <c r="B107" s="11" t="s">
        <v>2767</v>
      </c>
      <c r="C107" s="11">
        <v>36729598</v>
      </c>
      <c r="D107" s="11" t="s">
        <v>24</v>
      </c>
      <c r="E107" s="12" t="s">
        <v>252</v>
      </c>
      <c r="F107" s="13">
        <f>380983776756</f>
        <v>380983776756</v>
      </c>
      <c r="G107" s="11" t="s">
        <v>253</v>
      </c>
      <c r="H107" s="11" t="s">
        <v>133</v>
      </c>
      <c r="I107" s="11" t="s">
        <v>133</v>
      </c>
      <c r="J107" s="14" t="s">
        <v>255</v>
      </c>
      <c r="K107" s="15">
        <v>0</v>
      </c>
      <c r="L107" s="15">
        <v>0</v>
      </c>
      <c r="M107" s="15">
        <v>1</v>
      </c>
      <c r="N107" s="15">
        <v>1</v>
      </c>
      <c r="O107" s="15">
        <v>1</v>
      </c>
    </row>
    <row r="108" spans="1:15">
      <c r="A108" s="11" t="s">
        <v>2768</v>
      </c>
      <c r="B108" s="11" t="s">
        <v>2769</v>
      </c>
      <c r="C108" s="11">
        <v>36877528</v>
      </c>
      <c r="D108" s="11" t="s">
        <v>24</v>
      </c>
      <c r="E108" s="12" t="s">
        <v>2770</v>
      </c>
      <c r="F108" s="13">
        <f>380958045100 +380563551605</f>
        <v>761521596705</v>
      </c>
      <c r="G108" s="11" t="s">
        <v>2771</v>
      </c>
      <c r="H108" s="11" t="s">
        <v>133</v>
      </c>
      <c r="I108" s="11" t="s">
        <v>133</v>
      </c>
      <c r="J108" s="14" t="s">
        <v>2772</v>
      </c>
      <c r="K108" s="15">
        <v>0</v>
      </c>
      <c r="L108" s="15">
        <v>0</v>
      </c>
      <c r="M108" s="15">
        <v>1</v>
      </c>
      <c r="N108" s="15">
        <v>1</v>
      </c>
      <c r="O108" s="15">
        <v>1</v>
      </c>
    </row>
    <row r="109" spans="1:15">
      <c r="A109" s="11" t="s">
        <v>2776</v>
      </c>
      <c r="B109" s="11" t="s">
        <v>2777</v>
      </c>
      <c r="C109" s="11">
        <v>37990714</v>
      </c>
      <c r="D109" s="11" t="s">
        <v>24</v>
      </c>
      <c r="E109" s="12" t="s">
        <v>256</v>
      </c>
      <c r="F109" s="13">
        <f>380951653954</f>
        <v>380951653954</v>
      </c>
      <c r="G109" s="11" t="s">
        <v>257</v>
      </c>
      <c r="H109" s="11" t="s">
        <v>258</v>
      </c>
      <c r="I109" s="11" t="s">
        <v>258</v>
      </c>
      <c r="J109" s="14" t="s">
        <v>260</v>
      </c>
      <c r="K109" s="15">
        <v>0</v>
      </c>
      <c r="L109" s="15">
        <v>1</v>
      </c>
      <c r="M109" s="15">
        <v>1</v>
      </c>
      <c r="N109" s="15">
        <v>1</v>
      </c>
      <c r="O109" s="15">
        <v>1</v>
      </c>
    </row>
    <row r="110" spans="1:15">
      <c r="A110" s="11" t="s">
        <v>2782</v>
      </c>
      <c r="B110" s="11" t="s">
        <v>2783</v>
      </c>
      <c r="C110" s="11">
        <v>37868949</v>
      </c>
      <c r="D110" s="11" t="s">
        <v>24</v>
      </c>
      <c r="E110" s="12" t="s">
        <v>261</v>
      </c>
      <c r="F110" s="13">
        <f>380627441563</f>
        <v>380627441563</v>
      </c>
      <c r="G110" s="11" t="s">
        <v>262</v>
      </c>
      <c r="H110" s="11" t="s">
        <v>258</v>
      </c>
      <c r="I110" s="11" t="s">
        <v>258</v>
      </c>
      <c r="J110" s="14" t="s">
        <v>264</v>
      </c>
      <c r="K110" s="15">
        <v>1</v>
      </c>
      <c r="L110" s="15">
        <v>1</v>
      </c>
      <c r="M110" s="15">
        <v>1</v>
      </c>
      <c r="N110" s="15">
        <v>1</v>
      </c>
      <c r="O110" s="15">
        <v>1</v>
      </c>
    </row>
    <row r="111" spans="1:15">
      <c r="A111" s="11" t="s">
        <v>2788</v>
      </c>
      <c r="B111" s="11" t="s">
        <v>2789</v>
      </c>
      <c r="C111" s="11">
        <v>37691686</v>
      </c>
      <c r="D111" s="11" t="s">
        <v>24</v>
      </c>
      <c r="E111" s="12" t="s">
        <v>265</v>
      </c>
      <c r="F111" s="13">
        <f>380624320337</f>
        <v>380624320337</v>
      </c>
      <c r="G111" s="11" t="s">
        <v>266</v>
      </c>
      <c r="H111" s="11" t="s">
        <v>258</v>
      </c>
      <c r="I111" s="11" t="s">
        <v>258</v>
      </c>
      <c r="J111" s="14" t="s">
        <v>268</v>
      </c>
      <c r="K111" s="15">
        <v>0</v>
      </c>
      <c r="L111" s="15">
        <v>1</v>
      </c>
      <c r="M111" s="15">
        <v>1</v>
      </c>
      <c r="N111" s="15">
        <v>1</v>
      </c>
      <c r="O111" s="15">
        <v>1</v>
      </c>
    </row>
    <row r="112" spans="1:15">
      <c r="A112" s="11" t="s">
        <v>2796</v>
      </c>
      <c r="B112" s="11" t="s">
        <v>2797</v>
      </c>
      <c r="C112" s="11">
        <v>37980245</v>
      </c>
      <c r="D112" s="11" t="s">
        <v>24</v>
      </c>
      <c r="E112" s="12" t="s">
        <v>269</v>
      </c>
      <c r="F112" s="13">
        <f>380624441580</f>
        <v>380624441580</v>
      </c>
      <c r="G112" s="11" t="s">
        <v>270</v>
      </c>
      <c r="H112" s="11" t="s">
        <v>258</v>
      </c>
      <c r="I112" s="11" t="s">
        <v>258</v>
      </c>
      <c r="J112" s="14" t="s">
        <v>272</v>
      </c>
      <c r="K112" s="15">
        <v>0</v>
      </c>
      <c r="L112" s="15">
        <v>1</v>
      </c>
      <c r="M112" s="15">
        <v>1</v>
      </c>
      <c r="N112" s="15">
        <v>1</v>
      </c>
      <c r="O112" s="15">
        <v>1</v>
      </c>
    </row>
    <row r="113" spans="1:15">
      <c r="A113" s="11" t="s">
        <v>2800</v>
      </c>
      <c r="B113" s="11" t="s">
        <v>2801</v>
      </c>
      <c r="C113" s="11">
        <v>37934309</v>
      </c>
      <c r="D113" s="11" t="s">
        <v>24</v>
      </c>
      <c r="E113" s="12" t="s">
        <v>273</v>
      </c>
      <c r="F113" s="13">
        <f>380627364093</f>
        <v>380627364093</v>
      </c>
      <c r="G113" s="11" t="s">
        <v>274</v>
      </c>
      <c r="H113" s="11" t="s">
        <v>258</v>
      </c>
      <c r="I113" s="11" t="s">
        <v>258</v>
      </c>
      <c r="J113" s="14" t="s">
        <v>276</v>
      </c>
      <c r="K113" s="15">
        <v>0</v>
      </c>
      <c r="L113" s="15">
        <v>1</v>
      </c>
      <c r="M113" s="15">
        <v>2</v>
      </c>
      <c r="N113" s="15">
        <v>2</v>
      </c>
      <c r="O113" s="15">
        <v>2</v>
      </c>
    </row>
    <row r="114" spans="1:15">
      <c r="A114" s="11" t="s">
        <v>2807</v>
      </c>
      <c r="B114" s="11" t="s">
        <v>2808</v>
      </c>
      <c r="C114" s="11">
        <v>37755220</v>
      </c>
      <c r="D114" s="11" t="s">
        <v>24</v>
      </c>
      <c r="E114" s="12" t="s">
        <v>277</v>
      </c>
      <c r="F114" s="13">
        <f>380627725303</f>
        <v>380627725303</v>
      </c>
      <c r="G114" s="11" t="s">
        <v>278</v>
      </c>
      <c r="H114" s="11" t="s">
        <v>258</v>
      </c>
      <c r="I114" s="11" t="s">
        <v>258</v>
      </c>
      <c r="J114" s="14" t="s">
        <v>280</v>
      </c>
      <c r="K114" s="15">
        <v>0</v>
      </c>
      <c r="L114" s="15">
        <v>1</v>
      </c>
      <c r="M114" s="15">
        <v>1</v>
      </c>
      <c r="N114" s="15">
        <v>1</v>
      </c>
      <c r="O114" s="15">
        <v>1</v>
      </c>
    </row>
    <row r="115" spans="1:15">
      <c r="A115" s="11" t="s">
        <v>2811</v>
      </c>
      <c r="B115" s="11" t="s">
        <v>2812</v>
      </c>
      <c r="C115" s="11">
        <v>37802778</v>
      </c>
      <c r="D115" s="11" t="s">
        <v>24</v>
      </c>
      <c r="E115" s="12" t="s">
        <v>281</v>
      </c>
      <c r="F115" s="13">
        <f>380627728406</f>
        <v>380627728406</v>
      </c>
      <c r="G115" s="11" t="s">
        <v>282</v>
      </c>
      <c r="H115" s="11" t="s">
        <v>258</v>
      </c>
      <c r="I115" s="11" t="s">
        <v>258</v>
      </c>
      <c r="J115" s="14" t="s">
        <v>283</v>
      </c>
      <c r="K115" s="15">
        <v>0</v>
      </c>
      <c r="L115" s="15">
        <v>0</v>
      </c>
      <c r="M115" s="15">
        <v>1</v>
      </c>
      <c r="N115" s="15">
        <v>1</v>
      </c>
      <c r="O115" s="15">
        <v>1</v>
      </c>
    </row>
    <row r="116" spans="1:15">
      <c r="A116" s="11" t="s">
        <v>2820</v>
      </c>
      <c r="B116" s="11" t="s">
        <v>2821</v>
      </c>
      <c r="C116" s="11">
        <v>37937247</v>
      </c>
      <c r="D116" s="11" t="s">
        <v>24</v>
      </c>
      <c r="E116" s="12" t="s">
        <v>284</v>
      </c>
      <c r="F116" s="13">
        <f>380626743403</f>
        <v>380626743403</v>
      </c>
      <c r="G116" s="11" t="s">
        <v>285</v>
      </c>
      <c r="H116" s="11" t="s">
        <v>258</v>
      </c>
      <c r="I116" s="11" t="s">
        <v>258</v>
      </c>
      <c r="J116" s="14" t="s">
        <v>287</v>
      </c>
      <c r="K116" s="15">
        <v>0</v>
      </c>
      <c r="L116" s="15">
        <v>1</v>
      </c>
      <c r="M116" s="15">
        <v>1</v>
      </c>
      <c r="N116" s="15">
        <v>1</v>
      </c>
      <c r="O116" s="15">
        <v>1</v>
      </c>
    </row>
    <row r="117" spans="1:15">
      <c r="A117" s="11" t="s">
        <v>2824</v>
      </c>
      <c r="B117" s="11" t="s">
        <v>2825</v>
      </c>
      <c r="C117" s="11">
        <v>37695958</v>
      </c>
      <c r="D117" s="11" t="s">
        <v>24</v>
      </c>
      <c r="E117" s="12" t="s">
        <v>288</v>
      </c>
      <c r="F117" s="13">
        <f>380627220731</f>
        <v>380627220731</v>
      </c>
      <c r="G117" s="11" t="s">
        <v>289</v>
      </c>
      <c r="H117" s="11" t="s">
        <v>258</v>
      </c>
      <c r="I117" s="11" t="s">
        <v>258</v>
      </c>
      <c r="J117" s="14" t="s">
        <v>291</v>
      </c>
      <c r="K117" s="15">
        <v>0</v>
      </c>
      <c r="L117" s="15">
        <v>1</v>
      </c>
      <c r="M117" s="15">
        <v>1</v>
      </c>
      <c r="N117" s="15">
        <v>1</v>
      </c>
      <c r="O117" s="15">
        <v>1</v>
      </c>
    </row>
    <row r="118" spans="1:15">
      <c r="A118" s="11" t="s">
        <v>2830</v>
      </c>
      <c r="B118" s="11" t="s">
        <v>2831</v>
      </c>
      <c r="C118" s="11">
        <v>37890822</v>
      </c>
      <c r="D118" s="11" t="s">
        <v>24</v>
      </c>
      <c r="E118" s="12" t="s">
        <v>292</v>
      </c>
      <c r="F118" s="13">
        <f>380627227431</f>
        <v>380627227431</v>
      </c>
      <c r="G118" s="11" t="s">
        <v>293</v>
      </c>
      <c r="H118" s="11" t="s">
        <v>258</v>
      </c>
      <c r="I118" s="11" t="s">
        <v>258</v>
      </c>
      <c r="J118" s="14" t="s">
        <v>295</v>
      </c>
      <c r="K118" s="15">
        <v>0</v>
      </c>
      <c r="L118" s="15">
        <v>1</v>
      </c>
      <c r="M118" s="15">
        <v>1</v>
      </c>
      <c r="N118" s="15">
        <v>1</v>
      </c>
      <c r="O118" s="15">
        <v>1</v>
      </c>
    </row>
    <row r="119" spans="1:15">
      <c r="A119" s="11" t="s">
        <v>2846</v>
      </c>
      <c r="B119" s="11" t="s">
        <v>2847</v>
      </c>
      <c r="C119" s="11">
        <v>37944301</v>
      </c>
      <c r="D119" s="11" t="s">
        <v>24</v>
      </c>
      <c r="E119" s="12" t="s">
        <v>296</v>
      </c>
      <c r="F119" s="13">
        <f>380503570477</f>
        <v>380503570477</v>
      </c>
      <c r="G119" s="11" t="s">
        <v>297</v>
      </c>
      <c r="H119" s="11" t="s">
        <v>258</v>
      </c>
      <c r="I119" s="11" t="s">
        <v>258</v>
      </c>
      <c r="J119" s="14" t="s">
        <v>299</v>
      </c>
      <c r="K119" s="15">
        <v>1</v>
      </c>
      <c r="L119" s="15">
        <v>1</v>
      </c>
      <c r="M119" s="15">
        <v>1</v>
      </c>
      <c r="N119" s="15">
        <v>1</v>
      </c>
      <c r="O119" s="15">
        <v>1</v>
      </c>
    </row>
    <row r="120" spans="1:15">
      <c r="A120" s="11" t="s">
        <v>2848</v>
      </c>
      <c r="B120" s="11" t="s">
        <v>2841</v>
      </c>
      <c r="C120" s="11">
        <v>37944296</v>
      </c>
      <c r="D120" s="11" t="s">
        <v>24</v>
      </c>
      <c r="E120" s="12" t="s">
        <v>300</v>
      </c>
      <c r="F120" s="13">
        <f>380626450226</f>
        <v>380626450226</v>
      </c>
      <c r="G120" s="11" t="s">
        <v>301</v>
      </c>
      <c r="H120" s="11" t="s">
        <v>258</v>
      </c>
      <c r="I120" s="11" t="s">
        <v>258</v>
      </c>
      <c r="J120" s="14" t="s">
        <v>302</v>
      </c>
      <c r="K120" s="15">
        <v>0</v>
      </c>
      <c r="L120" s="15">
        <v>1</v>
      </c>
      <c r="M120" s="15">
        <v>1</v>
      </c>
      <c r="N120" s="15">
        <v>1</v>
      </c>
      <c r="O120" s="15">
        <v>1</v>
      </c>
    </row>
    <row r="121" spans="1:15">
      <c r="A121" s="11" t="s">
        <v>2876</v>
      </c>
      <c r="B121" s="11" t="s">
        <v>2877</v>
      </c>
      <c r="C121" s="11">
        <v>37894885</v>
      </c>
      <c r="D121" s="11" t="s">
        <v>24</v>
      </c>
      <c r="E121" s="12" t="s">
        <v>303</v>
      </c>
      <c r="F121" s="13">
        <f>380626141494</f>
        <v>380626141494</v>
      </c>
      <c r="G121" s="11" t="s">
        <v>304</v>
      </c>
      <c r="H121" s="11" t="s">
        <v>258</v>
      </c>
      <c r="I121" s="11" t="s">
        <v>258</v>
      </c>
      <c r="J121" s="14" t="s">
        <v>306</v>
      </c>
      <c r="K121" s="15">
        <v>0</v>
      </c>
      <c r="L121" s="15">
        <v>1</v>
      </c>
      <c r="M121" s="15">
        <v>1</v>
      </c>
      <c r="N121" s="15">
        <v>1</v>
      </c>
      <c r="O121" s="15">
        <v>1</v>
      </c>
    </row>
    <row r="122" spans="1:15">
      <c r="A122" s="11" t="s">
        <v>2880</v>
      </c>
      <c r="B122" s="11" t="s">
        <v>2881</v>
      </c>
      <c r="C122" s="11">
        <v>37870963</v>
      </c>
      <c r="D122" s="11" t="s">
        <v>24</v>
      </c>
      <c r="E122" s="12" t="s">
        <v>307</v>
      </c>
      <c r="F122" s="13">
        <f>380983570313</f>
        <v>380983570313</v>
      </c>
      <c r="G122" s="11" t="s">
        <v>308</v>
      </c>
      <c r="H122" s="11" t="s">
        <v>258</v>
      </c>
      <c r="I122" s="11" t="s">
        <v>258</v>
      </c>
      <c r="J122" s="14" t="s">
        <v>310</v>
      </c>
      <c r="K122" s="15">
        <v>0</v>
      </c>
      <c r="L122" s="15">
        <v>1</v>
      </c>
      <c r="M122" s="15">
        <v>1</v>
      </c>
      <c r="N122" s="15">
        <v>1</v>
      </c>
      <c r="O122" s="15">
        <v>1</v>
      </c>
    </row>
    <row r="123" spans="1:15">
      <c r="A123" s="11" t="s">
        <v>2887</v>
      </c>
      <c r="B123" s="11" t="s">
        <v>2888</v>
      </c>
      <c r="C123" s="11">
        <v>37862491</v>
      </c>
      <c r="D123" s="11" t="s">
        <v>24</v>
      </c>
      <c r="E123" s="12" t="s">
        <v>311</v>
      </c>
      <c r="F123" s="13">
        <f>380627851818</f>
        <v>380627851818</v>
      </c>
      <c r="G123" s="11" t="s">
        <v>312</v>
      </c>
      <c r="H123" s="11" t="s">
        <v>258</v>
      </c>
      <c r="I123" s="11" t="s">
        <v>258</v>
      </c>
      <c r="J123" s="14" t="s">
        <v>314</v>
      </c>
      <c r="K123" s="15">
        <v>0</v>
      </c>
      <c r="L123" s="15">
        <v>1</v>
      </c>
      <c r="M123" s="15">
        <v>1</v>
      </c>
      <c r="N123" s="15">
        <v>1</v>
      </c>
      <c r="O123" s="15">
        <v>1</v>
      </c>
    </row>
    <row r="124" spans="1:15">
      <c r="A124" s="11" t="s">
        <v>2899</v>
      </c>
      <c r="B124" s="11" t="s">
        <v>2900</v>
      </c>
      <c r="C124" s="11">
        <v>37885278</v>
      </c>
      <c r="D124" s="11" t="s">
        <v>24</v>
      </c>
      <c r="E124" s="12" t="s">
        <v>315</v>
      </c>
      <c r="F124" s="13">
        <f>380684508181 +380629374973</f>
        <v>761313883154</v>
      </c>
      <c r="G124" s="11" t="s">
        <v>316</v>
      </c>
      <c r="H124" s="11" t="s">
        <v>258</v>
      </c>
      <c r="I124" s="11" t="s">
        <v>258</v>
      </c>
      <c r="J124" s="14" t="s">
        <v>318</v>
      </c>
      <c r="K124" s="15">
        <v>0</v>
      </c>
      <c r="L124" s="15">
        <v>1</v>
      </c>
      <c r="M124" s="15">
        <v>1</v>
      </c>
      <c r="N124" s="15">
        <v>1</v>
      </c>
      <c r="O124" s="15">
        <v>1</v>
      </c>
    </row>
    <row r="125" spans="1:15">
      <c r="A125" s="11" t="s">
        <v>2909</v>
      </c>
      <c r="B125" s="11" t="s">
        <v>2910</v>
      </c>
      <c r="C125" s="11">
        <v>37885262</v>
      </c>
      <c r="D125" s="11" t="s">
        <v>24</v>
      </c>
      <c r="E125" s="12" t="s">
        <v>319</v>
      </c>
      <c r="F125" s="13">
        <f>380629587511</f>
        <v>380629587511</v>
      </c>
      <c r="G125" s="11" t="s">
        <v>320</v>
      </c>
      <c r="H125" s="11" t="s">
        <v>258</v>
      </c>
      <c r="I125" s="11" t="s">
        <v>258</v>
      </c>
      <c r="J125" s="14" t="s">
        <v>321</v>
      </c>
      <c r="K125" s="15">
        <v>0</v>
      </c>
      <c r="L125" s="15">
        <v>1</v>
      </c>
      <c r="M125" s="15">
        <v>1</v>
      </c>
      <c r="N125" s="15">
        <v>1</v>
      </c>
      <c r="O125" s="15">
        <v>1</v>
      </c>
    </row>
    <row r="126" spans="1:15">
      <c r="A126" s="11" t="s">
        <v>2913</v>
      </c>
      <c r="B126" s="11" t="s">
        <v>2894</v>
      </c>
      <c r="C126" s="11">
        <v>37885283</v>
      </c>
      <c r="D126" s="11" t="s">
        <v>24</v>
      </c>
      <c r="E126" s="12" t="s">
        <v>322</v>
      </c>
      <c r="F126" s="13">
        <f>380629334108</f>
        <v>380629334108</v>
      </c>
      <c r="G126" s="11" t="s">
        <v>323</v>
      </c>
      <c r="H126" s="11" t="s">
        <v>258</v>
      </c>
      <c r="I126" s="11" t="s">
        <v>258</v>
      </c>
      <c r="J126" s="14" t="s">
        <v>324</v>
      </c>
      <c r="K126" s="15">
        <v>0</v>
      </c>
      <c r="L126" s="15">
        <v>1</v>
      </c>
      <c r="M126" s="15">
        <v>1</v>
      </c>
      <c r="N126" s="15">
        <v>1</v>
      </c>
      <c r="O126" s="15">
        <v>1</v>
      </c>
    </row>
    <row r="127" spans="1:15">
      <c r="A127" s="11" t="s">
        <v>2914</v>
      </c>
      <c r="B127" s="11" t="s">
        <v>2915</v>
      </c>
      <c r="C127" s="11">
        <v>37885220</v>
      </c>
      <c r="D127" s="11" t="s">
        <v>24</v>
      </c>
      <c r="E127" s="12" t="s">
        <v>325</v>
      </c>
      <c r="F127" s="13">
        <f>380629511370</f>
        <v>380629511370</v>
      </c>
      <c r="G127" s="11" t="s">
        <v>326</v>
      </c>
      <c r="H127" s="11" t="s">
        <v>258</v>
      </c>
      <c r="I127" s="11" t="s">
        <v>258</v>
      </c>
      <c r="J127" s="14" t="s">
        <v>327</v>
      </c>
      <c r="K127" s="15">
        <v>1</v>
      </c>
      <c r="L127" s="15">
        <v>1</v>
      </c>
      <c r="M127" s="15">
        <v>1</v>
      </c>
      <c r="N127" s="15">
        <v>1</v>
      </c>
      <c r="O127" s="15">
        <v>1</v>
      </c>
    </row>
    <row r="128" spans="1:15">
      <c r="A128" s="11" t="s">
        <v>2937</v>
      </c>
      <c r="B128" s="11" t="s">
        <v>2921</v>
      </c>
      <c r="C128" s="11">
        <v>42278319</v>
      </c>
      <c r="D128" s="11" t="s">
        <v>24</v>
      </c>
      <c r="E128" s="12" t="s">
        <v>328</v>
      </c>
      <c r="F128" s="13">
        <f>380629583574</f>
        <v>380629583574</v>
      </c>
      <c r="G128" s="11" t="s">
        <v>329</v>
      </c>
      <c r="H128" s="11" t="s">
        <v>258</v>
      </c>
      <c r="I128" s="11" t="s">
        <v>258</v>
      </c>
      <c r="J128" s="14" t="s">
        <v>330</v>
      </c>
      <c r="K128" s="15">
        <v>0</v>
      </c>
      <c r="L128" s="15">
        <v>1</v>
      </c>
      <c r="M128" s="15">
        <v>1</v>
      </c>
      <c r="N128" s="15">
        <v>1</v>
      </c>
      <c r="O128" s="15">
        <v>1</v>
      </c>
    </row>
    <row r="129" spans="1:15">
      <c r="A129" s="11" t="s">
        <v>2948</v>
      </c>
      <c r="B129" s="11" t="s">
        <v>2949</v>
      </c>
      <c r="C129" s="11">
        <v>37803420</v>
      </c>
      <c r="D129" s="11" t="s">
        <v>24</v>
      </c>
      <c r="E129" s="12" t="s">
        <v>331</v>
      </c>
      <c r="F129" s="13">
        <f>380504778849</f>
        <v>380504778849</v>
      </c>
      <c r="G129" s="11" t="s">
        <v>332</v>
      </c>
      <c r="H129" s="11" t="s">
        <v>258</v>
      </c>
      <c r="I129" s="11" t="s">
        <v>258</v>
      </c>
      <c r="J129" s="14" t="s">
        <v>334</v>
      </c>
      <c r="K129" s="15">
        <v>0</v>
      </c>
      <c r="L129" s="15">
        <v>1</v>
      </c>
      <c r="M129" s="15">
        <v>1</v>
      </c>
      <c r="N129" s="15">
        <v>1</v>
      </c>
      <c r="O129" s="15">
        <v>1</v>
      </c>
    </row>
    <row r="130" spans="1:15">
      <c r="A130" s="11" t="s">
        <v>2960</v>
      </c>
      <c r="B130" s="11" t="s">
        <v>2961</v>
      </c>
      <c r="C130" s="11">
        <v>37691796</v>
      </c>
      <c r="D130" s="11" t="s">
        <v>24</v>
      </c>
      <c r="E130" s="12" t="s">
        <v>335</v>
      </c>
      <c r="F130" s="13">
        <f>380624620572</f>
        <v>380624620572</v>
      </c>
      <c r="G130" s="11" t="s">
        <v>336</v>
      </c>
      <c r="H130" s="11" t="s">
        <v>258</v>
      </c>
      <c r="I130" s="11" t="s">
        <v>258</v>
      </c>
      <c r="J130" s="14" t="s">
        <v>338</v>
      </c>
      <c r="K130" s="15">
        <v>0</v>
      </c>
      <c r="L130" s="15">
        <v>1</v>
      </c>
      <c r="M130" s="15">
        <v>1</v>
      </c>
      <c r="N130" s="15">
        <v>1</v>
      </c>
      <c r="O130" s="15">
        <v>1</v>
      </c>
    </row>
    <row r="131" spans="1:15">
      <c r="A131" s="11" t="s">
        <v>2964</v>
      </c>
      <c r="B131" s="11" t="s">
        <v>2965</v>
      </c>
      <c r="C131" s="11">
        <v>37909178</v>
      </c>
      <c r="D131" s="11" t="s">
        <v>24</v>
      </c>
      <c r="E131" s="12" t="s">
        <v>339</v>
      </c>
      <c r="F131" s="13">
        <f>380623734199</f>
        <v>380623734199</v>
      </c>
      <c r="G131" s="11" t="s">
        <v>340</v>
      </c>
      <c r="H131" s="11" t="s">
        <v>258</v>
      </c>
      <c r="I131" s="11" t="s">
        <v>258</v>
      </c>
      <c r="J131" s="14" t="s">
        <v>342</v>
      </c>
      <c r="K131" s="15">
        <v>0</v>
      </c>
      <c r="L131" s="15">
        <v>0</v>
      </c>
      <c r="M131" s="15">
        <v>1</v>
      </c>
      <c r="N131" s="15">
        <v>1</v>
      </c>
      <c r="O131" s="15">
        <v>1</v>
      </c>
    </row>
    <row r="132" spans="1:15">
      <c r="A132" s="11" t="s">
        <v>2968</v>
      </c>
      <c r="B132" s="11" t="s">
        <v>2969</v>
      </c>
      <c r="C132" s="11">
        <v>37980334</v>
      </c>
      <c r="D132" s="11" t="s">
        <v>24</v>
      </c>
      <c r="E132" s="12" t="s">
        <v>343</v>
      </c>
      <c r="F132" s="13">
        <f>380626921885</f>
        <v>380626921885</v>
      </c>
      <c r="G132" s="11" t="s">
        <v>344</v>
      </c>
      <c r="H132" s="11" t="s">
        <v>258</v>
      </c>
      <c r="I132" s="11" t="s">
        <v>258</v>
      </c>
      <c r="J132" s="14" t="s">
        <v>346</v>
      </c>
      <c r="K132" s="15">
        <v>0</v>
      </c>
      <c r="L132" s="15">
        <v>1</v>
      </c>
      <c r="M132" s="15">
        <v>1</v>
      </c>
      <c r="N132" s="15">
        <v>1</v>
      </c>
      <c r="O132" s="15">
        <v>1</v>
      </c>
    </row>
    <row r="133" spans="1:15">
      <c r="A133" s="11" t="s">
        <v>2970</v>
      </c>
      <c r="B133" s="11" t="s">
        <v>2971</v>
      </c>
      <c r="C133" s="11">
        <v>37544435</v>
      </c>
      <c r="D133" s="11" t="s">
        <v>24</v>
      </c>
      <c r="E133" s="12" t="s">
        <v>347</v>
      </c>
      <c r="F133" s="13">
        <f>380635687372</f>
        <v>380635687372</v>
      </c>
      <c r="G133" s="11" t="s">
        <v>348</v>
      </c>
      <c r="H133" s="11" t="s">
        <v>258</v>
      </c>
      <c r="I133" s="11" t="s">
        <v>258</v>
      </c>
      <c r="J133" s="14" t="s">
        <v>350</v>
      </c>
      <c r="K133" s="15">
        <v>0</v>
      </c>
      <c r="L133" s="15">
        <v>1</v>
      </c>
      <c r="M133" s="15">
        <v>1</v>
      </c>
      <c r="N133" s="15">
        <v>1</v>
      </c>
      <c r="O133" s="15">
        <v>1</v>
      </c>
    </row>
    <row r="134" spans="1:15">
      <c r="A134" s="11" t="s">
        <v>2978</v>
      </c>
      <c r="B134" s="11" t="s">
        <v>2979</v>
      </c>
      <c r="C134" s="11">
        <v>37803043</v>
      </c>
      <c r="D134" s="11" t="s">
        <v>24</v>
      </c>
      <c r="E134" s="12" t="s">
        <v>351</v>
      </c>
      <c r="F134" s="13">
        <f>380623921240</f>
        <v>380623921240</v>
      </c>
      <c r="G134" s="11" t="s">
        <v>352</v>
      </c>
      <c r="H134" s="11" t="s">
        <v>258</v>
      </c>
      <c r="I134" s="11" t="s">
        <v>258</v>
      </c>
      <c r="J134" s="14" t="s">
        <v>354</v>
      </c>
      <c r="K134" s="15">
        <v>0</v>
      </c>
      <c r="L134" s="15">
        <v>1</v>
      </c>
      <c r="M134" s="15">
        <v>1</v>
      </c>
      <c r="N134" s="15">
        <v>1</v>
      </c>
      <c r="O134" s="15">
        <v>1</v>
      </c>
    </row>
    <row r="135" spans="1:15">
      <c r="A135" s="11" t="s">
        <v>2982</v>
      </c>
      <c r="B135" s="11" t="s">
        <v>2983</v>
      </c>
      <c r="C135" s="11">
        <v>37643758</v>
      </c>
      <c r="D135" s="11" t="s">
        <v>24</v>
      </c>
      <c r="E135" s="12" t="s">
        <v>355</v>
      </c>
      <c r="F135" s="13">
        <f>380626616293</f>
        <v>380626616293</v>
      </c>
      <c r="G135" s="11" t="s">
        <v>356</v>
      </c>
      <c r="H135" s="11" t="s">
        <v>258</v>
      </c>
      <c r="I135" s="11" t="s">
        <v>258</v>
      </c>
      <c r="J135" s="14" t="s">
        <v>2984</v>
      </c>
      <c r="K135" s="15">
        <v>0</v>
      </c>
      <c r="L135" s="15">
        <v>1</v>
      </c>
      <c r="M135" s="15">
        <v>2</v>
      </c>
      <c r="N135" s="15">
        <v>2</v>
      </c>
      <c r="O135" s="15">
        <v>2</v>
      </c>
    </row>
    <row r="136" spans="1:15">
      <c r="A136" s="11" t="s">
        <v>2985</v>
      </c>
      <c r="B136" s="11" t="s">
        <v>2986</v>
      </c>
      <c r="C136" s="11">
        <v>37927092</v>
      </c>
      <c r="D136" s="11" t="s">
        <v>24</v>
      </c>
      <c r="E136" s="12" t="s">
        <v>358</v>
      </c>
      <c r="F136" s="13">
        <f>380062744023</f>
        <v>380062744023</v>
      </c>
      <c r="G136" s="11" t="s">
        <v>359</v>
      </c>
      <c r="H136" s="11" t="s">
        <v>258</v>
      </c>
      <c r="I136" s="11" t="s">
        <v>258</v>
      </c>
      <c r="J136" s="14" t="s">
        <v>360</v>
      </c>
      <c r="K136" s="15">
        <v>0</v>
      </c>
      <c r="L136" s="15">
        <v>1</v>
      </c>
      <c r="M136" s="15">
        <v>1</v>
      </c>
      <c r="N136" s="15">
        <v>1</v>
      </c>
      <c r="O136" s="15">
        <v>1</v>
      </c>
    </row>
    <row r="137" spans="1:15">
      <c r="A137" s="11" t="s">
        <v>2991</v>
      </c>
      <c r="B137" s="11" t="s">
        <v>2992</v>
      </c>
      <c r="C137" s="11">
        <v>37791248</v>
      </c>
      <c r="D137" s="11" t="s">
        <v>24</v>
      </c>
      <c r="E137" s="12" t="s">
        <v>361</v>
      </c>
      <c r="F137" s="13">
        <f>380509076518</f>
        <v>380509076518</v>
      </c>
      <c r="G137" s="11" t="s">
        <v>362</v>
      </c>
      <c r="H137" s="11" t="s">
        <v>258</v>
      </c>
      <c r="I137" s="11" t="s">
        <v>258</v>
      </c>
      <c r="J137" s="14" t="s">
        <v>364</v>
      </c>
      <c r="K137" s="15">
        <v>1</v>
      </c>
      <c r="L137" s="15">
        <v>1</v>
      </c>
      <c r="M137" s="15">
        <v>1</v>
      </c>
      <c r="N137" s="15">
        <v>1</v>
      </c>
      <c r="O137" s="15">
        <v>1</v>
      </c>
    </row>
    <row r="138" spans="1:15">
      <c r="A138" s="11" t="s">
        <v>3015</v>
      </c>
      <c r="B138" s="11" t="s">
        <v>3010</v>
      </c>
      <c r="C138" s="11">
        <v>37803279</v>
      </c>
      <c r="D138" s="11" t="s">
        <v>24</v>
      </c>
      <c r="E138" s="12" t="s">
        <v>365</v>
      </c>
      <c r="F138" s="13">
        <f>380626224071</f>
        <v>380626224071</v>
      </c>
      <c r="G138" s="11" t="s">
        <v>366</v>
      </c>
      <c r="H138" s="11" t="s">
        <v>258</v>
      </c>
      <c r="I138" s="11" t="s">
        <v>258</v>
      </c>
      <c r="J138" s="14" t="s">
        <v>368</v>
      </c>
      <c r="K138" s="15">
        <v>0</v>
      </c>
      <c r="L138" s="15">
        <v>1</v>
      </c>
      <c r="M138" s="15">
        <v>1</v>
      </c>
      <c r="N138" s="15">
        <v>1</v>
      </c>
      <c r="O138" s="15">
        <v>1</v>
      </c>
    </row>
    <row r="139" spans="1:15">
      <c r="A139" s="11" t="s">
        <v>3021</v>
      </c>
      <c r="B139" s="11" t="s">
        <v>3022</v>
      </c>
      <c r="C139" s="11">
        <v>41276572</v>
      </c>
      <c r="D139" s="11" t="s">
        <v>24</v>
      </c>
      <c r="E139" s="12" t="s">
        <v>3023</v>
      </c>
      <c r="F139" s="13">
        <f>380997093465</f>
        <v>380997093465</v>
      </c>
      <c r="G139" s="11" t="s">
        <v>3024</v>
      </c>
      <c r="H139" s="11" t="s">
        <v>258</v>
      </c>
      <c r="I139" s="11" t="s">
        <v>3020</v>
      </c>
      <c r="J139" s="14" t="s">
        <v>3025</v>
      </c>
      <c r="K139" s="15">
        <v>0</v>
      </c>
      <c r="L139" s="15">
        <v>1</v>
      </c>
      <c r="M139" s="15">
        <v>0</v>
      </c>
      <c r="N139" s="15">
        <v>0</v>
      </c>
      <c r="O139" s="15">
        <v>0</v>
      </c>
    </row>
    <row r="140" spans="1:15">
      <c r="A140" s="11" t="s">
        <v>3028</v>
      </c>
      <c r="B140" s="11" t="s">
        <v>3029</v>
      </c>
      <c r="C140" s="11">
        <v>37522155</v>
      </c>
      <c r="D140" s="11" t="s">
        <v>24</v>
      </c>
      <c r="E140" s="12" t="s">
        <v>369</v>
      </c>
      <c r="F140" s="13">
        <f>380624740460</f>
        <v>380624740460</v>
      </c>
      <c r="G140" s="11" t="s">
        <v>370</v>
      </c>
      <c r="H140" s="11" t="s">
        <v>258</v>
      </c>
      <c r="I140" s="11" t="s">
        <v>258</v>
      </c>
      <c r="J140" s="14" t="s">
        <v>372</v>
      </c>
      <c r="K140" s="15">
        <v>0</v>
      </c>
      <c r="L140" s="15">
        <v>1</v>
      </c>
      <c r="M140" s="15">
        <v>1</v>
      </c>
      <c r="N140" s="15">
        <v>1</v>
      </c>
      <c r="O140" s="15">
        <v>1</v>
      </c>
    </row>
    <row r="141" spans="1:15">
      <c r="A141" s="11" t="s">
        <v>3058</v>
      </c>
      <c r="B141" s="11" t="s">
        <v>3059</v>
      </c>
      <c r="C141" s="11">
        <v>38455891</v>
      </c>
      <c r="D141" s="11" t="s">
        <v>24</v>
      </c>
      <c r="E141" s="12" t="s">
        <v>373</v>
      </c>
      <c r="F141" s="13">
        <f>380414325121</f>
        <v>380414325121</v>
      </c>
      <c r="G141" s="11" t="s">
        <v>374</v>
      </c>
      <c r="H141" s="11" t="s">
        <v>375</v>
      </c>
      <c r="I141" s="11" t="s">
        <v>375</v>
      </c>
      <c r="J141" s="14" t="s">
        <v>377</v>
      </c>
      <c r="K141" s="15">
        <v>1</v>
      </c>
      <c r="L141" s="15">
        <v>1</v>
      </c>
      <c r="M141" s="15">
        <v>2</v>
      </c>
      <c r="N141" s="15">
        <v>3</v>
      </c>
      <c r="O141" s="15">
        <v>3</v>
      </c>
    </row>
    <row r="142" spans="1:15">
      <c r="A142" s="11" t="s">
        <v>3145</v>
      </c>
      <c r="B142" s="11" t="s">
        <v>3142</v>
      </c>
      <c r="C142" s="11">
        <v>41931754</v>
      </c>
      <c r="D142" s="11" t="s">
        <v>24</v>
      </c>
      <c r="E142" s="12" t="s">
        <v>378</v>
      </c>
      <c r="F142" s="13">
        <f>380632597479</f>
        <v>380632597479</v>
      </c>
      <c r="G142" s="11" t="s">
        <v>379</v>
      </c>
      <c r="H142" s="11" t="s">
        <v>375</v>
      </c>
      <c r="I142" s="11" t="s">
        <v>375</v>
      </c>
      <c r="J142" s="14" t="s">
        <v>381</v>
      </c>
      <c r="K142" s="15">
        <v>3</v>
      </c>
      <c r="L142" s="15">
        <v>4</v>
      </c>
      <c r="M142" s="15">
        <v>4</v>
      </c>
      <c r="N142" s="15">
        <v>4</v>
      </c>
      <c r="O142" s="15">
        <v>4</v>
      </c>
    </row>
    <row r="143" spans="1:15">
      <c r="A143" s="11" t="s">
        <v>3166</v>
      </c>
      <c r="B143" s="11" t="s">
        <v>3167</v>
      </c>
      <c r="C143" s="11">
        <v>41844941</v>
      </c>
      <c r="D143" s="11" t="s">
        <v>24</v>
      </c>
      <c r="E143" s="12" t="s">
        <v>382</v>
      </c>
      <c r="F143" s="13">
        <f>380414243045</f>
        <v>380414243045</v>
      </c>
      <c r="G143" s="11" t="s">
        <v>383</v>
      </c>
      <c r="H143" s="11" t="s">
        <v>375</v>
      </c>
      <c r="I143" s="11" t="s">
        <v>375</v>
      </c>
      <c r="J143" s="14" t="s">
        <v>385</v>
      </c>
      <c r="K143" s="15">
        <v>2</v>
      </c>
      <c r="L143" s="15">
        <v>2</v>
      </c>
      <c r="M143" s="15">
        <v>2</v>
      </c>
      <c r="N143" s="15">
        <v>3</v>
      </c>
      <c r="O143" s="15">
        <v>3</v>
      </c>
    </row>
    <row r="144" spans="1:15">
      <c r="A144" s="11" t="s">
        <v>3190</v>
      </c>
      <c r="B144" s="11" t="s">
        <v>3191</v>
      </c>
      <c r="C144" s="11">
        <v>38395183</v>
      </c>
      <c r="D144" s="11" t="s">
        <v>24</v>
      </c>
      <c r="E144" s="12" t="s">
        <v>3192</v>
      </c>
      <c r="F144" s="13">
        <f>380413352656 +380413352656</f>
        <v>760826705312</v>
      </c>
      <c r="G144" s="11" t="s">
        <v>3193</v>
      </c>
      <c r="H144" s="11" t="s">
        <v>375</v>
      </c>
      <c r="I144" s="11" t="s">
        <v>3187</v>
      </c>
      <c r="J144" s="14" t="s">
        <v>3194</v>
      </c>
      <c r="K144" s="15">
        <v>0</v>
      </c>
      <c r="L144" s="15">
        <v>0</v>
      </c>
      <c r="M144" s="15">
        <v>0</v>
      </c>
      <c r="N144" s="15">
        <v>1</v>
      </c>
      <c r="O144" s="15">
        <v>1</v>
      </c>
    </row>
    <row r="145" spans="1:15">
      <c r="A145" s="11" t="s">
        <v>3209</v>
      </c>
      <c r="B145" s="11" t="s">
        <v>3210</v>
      </c>
      <c r="C145" s="11">
        <v>38341562</v>
      </c>
      <c r="D145" s="11" t="s">
        <v>24</v>
      </c>
      <c r="E145" s="12" t="s">
        <v>386</v>
      </c>
      <c r="F145" s="13">
        <f>380414135450</f>
        <v>380414135450</v>
      </c>
      <c r="G145" s="11" t="s">
        <v>387</v>
      </c>
      <c r="H145" s="11" t="s">
        <v>375</v>
      </c>
      <c r="I145" s="11" t="s">
        <v>375</v>
      </c>
      <c r="J145" s="14" t="s">
        <v>389</v>
      </c>
      <c r="K145" s="15">
        <v>1</v>
      </c>
      <c r="L145" s="15">
        <v>1</v>
      </c>
      <c r="M145" s="15">
        <v>2</v>
      </c>
      <c r="N145" s="15">
        <v>3</v>
      </c>
      <c r="O145" s="15">
        <v>3</v>
      </c>
    </row>
    <row r="146" spans="1:15">
      <c r="A146" s="11" t="s">
        <v>3218</v>
      </c>
      <c r="B146" s="11" t="s">
        <v>3219</v>
      </c>
      <c r="C146" s="11">
        <v>38796636</v>
      </c>
      <c r="D146" s="11" t="s">
        <v>24</v>
      </c>
      <c r="E146" s="12" t="s">
        <v>3220</v>
      </c>
      <c r="F146" s="13">
        <f>380671920077 +380414842261</f>
        <v>761086762338</v>
      </c>
      <c r="G146" s="11" t="s">
        <v>3221</v>
      </c>
      <c r="H146" s="11" t="s">
        <v>375</v>
      </c>
      <c r="I146" s="11" t="s">
        <v>3217</v>
      </c>
      <c r="J146" s="14" t="s">
        <v>3222</v>
      </c>
      <c r="K146" s="15">
        <v>0</v>
      </c>
      <c r="L146" s="15">
        <v>0</v>
      </c>
      <c r="M146" s="15">
        <v>0</v>
      </c>
      <c r="N146" s="15">
        <v>1</v>
      </c>
      <c r="O146" s="15">
        <v>1</v>
      </c>
    </row>
    <row r="147" spans="1:15">
      <c r="A147" s="11" t="s">
        <v>3255</v>
      </c>
      <c r="B147" s="11" t="s">
        <v>3256</v>
      </c>
      <c r="C147" s="11">
        <v>1991903</v>
      </c>
      <c r="D147" s="11" t="s">
        <v>780</v>
      </c>
      <c r="E147" s="12" t="s">
        <v>3257</v>
      </c>
      <c r="F147" s="13">
        <f>380413242263</f>
        <v>380413242263</v>
      </c>
      <c r="G147" s="11" t="s">
        <v>3258</v>
      </c>
      <c r="H147" s="11" t="s">
        <v>375</v>
      </c>
      <c r="I147" s="11" t="s">
        <v>3254</v>
      </c>
      <c r="J147" s="14" t="s">
        <v>3259</v>
      </c>
      <c r="K147" s="15">
        <v>0</v>
      </c>
      <c r="L147" s="15">
        <v>0</v>
      </c>
      <c r="M147" s="15">
        <v>0</v>
      </c>
      <c r="N147" s="15">
        <v>1</v>
      </c>
      <c r="O147" s="15">
        <v>1</v>
      </c>
    </row>
    <row r="148" spans="1:15">
      <c r="A148" s="11" t="s">
        <v>3283</v>
      </c>
      <c r="B148" s="11" t="s">
        <v>3284</v>
      </c>
      <c r="C148" s="11">
        <v>2774119</v>
      </c>
      <c r="D148" s="11" t="s">
        <v>780</v>
      </c>
      <c r="E148" s="12" t="s">
        <v>3285</v>
      </c>
      <c r="F148" s="13">
        <f>380412345491</f>
        <v>380412345491</v>
      </c>
      <c r="G148" s="11" t="s">
        <v>3286</v>
      </c>
      <c r="H148" s="11" t="s">
        <v>375</v>
      </c>
      <c r="I148" s="11" t="s">
        <v>3287</v>
      </c>
      <c r="J148" s="14" t="s">
        <v>3288</v>
      </c>
      <c r="K148" s="15">
        <v>0</v>
      </c>
      <c r="L148" s="15">
        <v>0</v>
      </c>
      <c r="M148" s="15">
        <v>0</v>
      </c>
      <c r="N148" s="15">
        <v>1</v>
      </c>
      <c r="O148" s="15">
        <v>1</v>
      </c>
    </row>
    <row r="149" spans="1:15">
      <c r="A149" s="11" t="s">
        <v>3343</v>
      </c>
      <c r="B149" s="11" t="s">
        <v>3344</v>
      </c>
      <c r="C149" s="11">
        <v>42019223</v>
      </c>
      <c r="D149" s="11" t="s">
        <v>24</v>
      </c>
      <c r="E149" s="12" t="s">
        <v>390</v>
      </c>
      <c r="F149" s="13">
        <f>380660818910</f>
        <v>380660818910</v>
      </c>
      <c r="G149" s="11" t="s">
        <v>391</v>
      </c>
      <c r="H149" s="11" t="s">
        <v>392</v>
      </c>
      <c r="I149" s="11" t="s">
        <v>392</v>
      </c>
      <c r="J149" s="14" t="s">
        <v>394</v>
      </c>
      <c r="K149" s="15">
        <v>0</v>
      </c>
      <c r="L149" s="15">
        <v>1</v>
      </c>
      <c r="M149" s="15">
        <v>1</v>
      </c>
      <c r="N149" s="15">
        <v>1</v>
      </c>
      <c r="O149" s="15">
        <v>1</v>
      </c>
    </row>
    <row r="150" spans="1:15">
      <c r="A150" s="11" t="s">
        <v>3349</v>
      </c>
      <c r="B150" s="11" t="s">
        <v>3350</v>
      </c>
      <c r="C150" s="11">
        <v>38068793</v>
      </c>
      <c r="D150" s="11" t="s">
        <v>24</v>
      </c>
      <c r="E150" s="12" t="s">
        <v>395</v>
      </c>
      <c r="F150" s="13">
        <f>380673462256 +380673462256</f>
        <v>761346924512</v>
      </c>
      <c r="G150" s="11" t="s">
        <v>396</v>
      </c>
      <c r="H150" s="11" t="s">
        <v>392</v>
      </c>
      <c r="I150" s="11" t="s">
        <v>392</v>
      </c>
      <c r="J150" s="14" t="s">
        <v>397</v>
      </c>
      <c r="K150" s="15">
        <v>1</v>
      </c>
      <c r="L150" s="15">
        <v>1</v>
      </c>
      <c r="M150" s="17">
        <v>3</v>
      </c>
      <c r="N150" s="17">
        <v>3</v>
      </c>
      <c r="O150" s="17">
        <v>3</v>
      </c>
    </row>
    <row r="151" spans="1:15">
      <c r="A151" s="11" t="s">
        <v>3356</v>
      </c>
      <c r="B151" s="11" t="s">
        <v>3357</v>
      </c>
      <c r="C151" s="11">
        <v>38284599</v>
      </c>
      <c r="D151" s="11" t="s">
        <v>24</v>
      </c>
      <c r="E151" s="12" t="s">
        <v>398</v>
      </c>
      <c r="F151" s="13">
        <f>380313523502</f>
        <v>380313523502</v>
      </c>
      <c r="G151" s="11" t="s">
        <v>399</v>
      </c>
      <c r="H151" s="11" t="s">
        <v>392</v>
      </c>
      <c r="I151" s="11" t="s">
        <v>392</v>
      </c>
      <c r="J151" s="14" t="s">
        <v>401</v>
      </c>
      <c r="K151" s="15">
        <v>0</v>
      </c>
      <c r="L151" s="15">
        <v>1</v>
      </c>
      <c r="M151" s="17">
        <v>2</v>
      </c>
      <c r="N151" s="17">
        <v>2</v>
      </c>
      <c r="O151" s="17">
        <v>2</v>
      </c>
    </row>
    <row r="152" spans="1:15">
      <c r="A152" s="11" t="s">
        <v>3361</v>
      </c>
      <c r="B152" s="11" t="s">
        <v>3362</v>
      </c>
      <c r="C152" s="11">
        <v>38236420</v>
      </c>
      <c r="D152" s="11" t="s">
        <v>24</v>
      </c>
      <c r="E152" s="12" t="s">
        <v>402</v>
      </c>
      <c r="F152" s="13">
        <f>380313122434</f>
        <v>380313122434</v>
      </c>
      <c r="G152" s="11" t="s">
        <v>403</v>
      </c>
      <c r="H152" s="11" t="s">
        <v>392</v>
      </c>
      <c r="I152" s="11" t="s">
        <v>392</v>
      </c>
      <c r="J152" s="14" t="s">
        <v>405</v>
      </c>
      <c r="K152" s="15">
        <v>1</v>
      </c>
      <c r="L152" s="15">
        <v>1</v>
      </c>
      <c r="M152" s="15">
        <v>7</v>
      </c>
      <c r="N152" s="15">
        <v>7</v>
      </c>
      <c r="O152" s="15">
        <v>7</v>
      </c>
    </row>
    <row r="153" spans="1:15">
      <c r="A153" s="11" t="s">
        <v>3372</v>
      </c>
      <c r="B153" s="11" t="s">
        <v>3373</v>
      </c>
      <c r="C153" s="11">
        <v>41769166</v>
      </c>
      <c r="D153" s="11" t="s">
        <v>24</v>
      </c>
      <c r="E153" s="12" t="s">
        <v>406</v>
      </c>
      <c r="F153" s="13">
        <f>380506618850 +380314323575</f>
        <v>760820942425</v>
      </c>
      <c r="G153" s="11" t="s">
        <v>407</v>
      </c>
      <c r="H153" s="11" t="s">
        <v>392</v>
      </c>
      <c r="I153" s="11" t="s">
        <v>392</v>
      </c>
      <c r="J153" s="14" t="s">
        <v>409</v>
      </c>
      <c r="K153" s="15">
        <v>1</v>
      </c>
      <c r="L153" s="15">
        <v>1</v>
      </c>
      <c r="M153" s="17">
        <v>3</v>
      </c>
      <c r="N153" s="17">
        <v>3</v>
      </c>
      <c r="O153" s="17">
        <v>3</v>
      </c>
    </row>
    <row r="154" spans="1:15">
      <c r="A154" s="11" t="s">
        <v>3377</v>
      </c>
      <c r="B154" s="11" t="s">
        <v>3378</v>
      </c>
      <c r="C154" s="11">
        <v>42107471</v>
      </c>
      <c r="D154" s="11" t="s">
        <v>24</v>
      </c>
      <c r="E154" s="12" t="s">
        <v>410</v>
      </c>
      <c r="F154" s="13">
        <f>380966232872</f>
        <v>380966232872</v>
      </c>
      <c r="G154" s="11" t="s">
        <v>411</v>
      </c>
      <c r="H154" s="11" t="s">
        <v>392</v>
      </c>
      <c r="I154" s="11" t="s">
        <v>392</v>
      </c>
      <c r="J154" s="14" t="s">
        <v>413</v>
      </c>
      <c r="K154" s="15">
        <v>0</v>
      </c>
      <c r="L154" s="15">
        <v>0</v>
      </c>
      <c r="M154" s="15">
        <v>1</v>
      </c>
      <c r="N154" s="15">
        <v>1</v>
      </c>
      <c r="O154" s="15">
        <v>1</v>
      </c>
    </row>
    <row r="155" spans="1:15">
      <c r="A155" s="11" t="s">
        <v>3387</v>
      </c>
      <c r="B155" s="11" t="s">
        <v>3388</v>
      </c>
      <c r="C155" s="11">
        <v>38548802</v>
      </c>
      <c r="D155" s="11" t="s">
        <v>24</v>
      </c>
      <c r="E155" s="12" t="s">
        <v>414</v>
      </c>
      <c r="F155" s="13">
        <f>380313624939</f>
        <v>380313624939</v>
      </c>
      <c r="G155" s="11" t="s">
        <v>415</v>
      </c>
      <c r="H155" s="11" t="s">
        <v>392</v>
      </c>
      <c r="I155" s="11" t="s">
        <v>392</v>
      </c>
      <c r="J155" s="14" t="s">
        <v>417</v>
      </c>
      <c r="K155" s="15">
        <v>0</v>
      </c>
      <c r="L155" s="15">
        <v>1</v>
      </c>
      <c r="M155" s="17">
        <v>2</v>
      </c>
      <c r="N155" s="17">
        <v>2</v>
      </c>
      <c r="O155" s="17">
        <v>2</v>
      </c>
    </row>
    <row r="156" spans="1:15">
      <c r="A156" s="11" t="s">
        <v>3411</v>
      </c>
      <c r="B156" s="11" t="s">
        <v>3412</v>
      </c>
      <c r="C156" s="11">
        <v>38456539</v>
      </c>
      <c r="D156" s="11" t="s">
        <v>24</v>
      </c>
      <c r="E156" s="12" t="s">
        <v>418</v>
      </c>
      <c r="F156" s="13">
        <f>380665639469 +380665639469</f>
        <v>761331278938</v>
      </c>
      <c r="G156" s="11" t="s">
        <v>419</v>
      </c>
      <c r="H156" s="11" t="s">
        <v>392</v>
      </c>
      <c r="I156" s="11" t="s">
        <v>392</v>
      </c>
      <c r="J156" s="14" t="s">
        <v>421</v>
      </c>
      <c r="K156" s="15">
        <v>0</v>
      </c>
      <c r="L156" s="15">
        <v>1</v>
      </c>
      <c r="M156" s="16">
        <v>3</v>
      </c>
      <c r="N156" s="16">
        <v>3</v>
      </c>
      <c r="O156" s="16">
        <v>3</v>
      </c>
    </row>
    <row r="157" spans="1:15">
      <c r="A157" s="11" t="s">
        <v>3419</v>
      </c>
      <c r="B157" s="11" t="s">
        <v>3420</v>
      </c>
      <c r="C157" s="11">
        <v>38466285</v>
      </c>
      <c r="D157" s="11" t="s">
        <v>24</v>
      </c>
      <c r="E157" s="12" t="s">
        <v>422</v>
      </c>
      <c r="F157" s="13">
        <f>380314622059</f>
        <v>380314622059</v>
      </c>
      <c r="G157" s="11" t="s">
        <v>423</v>
      </c>
      <c r="H157" s="11" t="s">
        <v>392</v>
      </c>
      <c r="I157" s="11" t="s">
        <v>392</v>
      </c>
      <c r="J157" s="14" t="s">
        <v>425</v>
      </c>
      <c r="K157" s="16">
        <v>0</v>
      </c>
      <c r="L157" s="16">
        <v>2</v>
      </c>
      <c r="M157" s="16">
        <v>2</v>
      </c>
      <c r="N157" s="16">
        <v>2</v>
      </c>
      <c r="O157" s="16">
        <v>2</v>
      </c>
    </row>
    <row r="158" spans="1:15">
      <c r="A158" s="11" t="s">
        <v>3434</v>
      </c>
      <c r="B158" s="11" t="s">
        <v>3435</v>
      </c>
      <c r="C158" s="11">
        <v>40390032</v>
      </c>
      <c r="D158" s="11" t="s">
        <v>24</v>
      </c>
      <c r="E158" s="12" t="s">
        <v>426</v>
      </c>
      <c r="F158" s="13">
        <f>380800503118</f>
        <v>380800503118</v>
      </c>
      <c r="G158" s="11" t="s">
        <v>427</v>
      </c>
      <c r="H158" s="11" t="s">
        <v>392</v>
      </c>
      <c r="I158" s="11" t="s">
        <v>392</v>
      </c>
      <c r="J158" s="14" t="s">
        <v>428</v>
      </c>
      <c r="K158" s="16">
        <v>1</v>
      </c>
      <c r="L158" s="16">
        <v>2</v>
      </c>
      <c r="M158" s="16">
        <v>3</v>
      </c>
      <c r="N158" s="16">
        <v>3</v>
      </c>
      <c r="O158" s="16">
        <v>3</v>
      </c>
    </row>
    <row r="159" spans="1:15">
      <c r="A159" s="11" t="s">
        <v>3454</v>
      </c>
      <c r="B159" s="11" t="s">
        <v>3455</v>
      </c>
      <c r="C159" s="11">
        <v>42080984</v>
      </c>
      <c r="D159" s="11" t="s">
        <v>24</v>
      </c>
      <c r="E159" s="12" t="s">
        <v>3456</v>
      </c>
      <c r="F159" s="13">
        <f>380314523033</f>
        <v>380314523033</v>
      </c>
      <c r="G159" s="11" t="s">
        <v>3457</v>
      </c>
      <c r="H159" s="11" t="s">
        <v>392</v>
      </c>
      <c r="I159" s="11" t="s">
        <v>3453</v>
      </c>
      <c r="J159" s="14" t="s">
        <v>3458</v>
      </c>
      <c r="K159" s="15">
        <v>0</v>
      </c>
      <c r="L159" s="15">
        <v>0</v>
      </c>
      <c r="M159" s="17">
        <v>1</v>
      </c>
      <c r="N159" s="17">
        <v>1</v>
      </c>
      <c r="O159" s="17">
        <v>1</v>
      </c>
    </row>
    <row r="160" spans="1:15">
      <c r="A160" s="11" t="s">
        <v>3459</v>
      </c>
      <c r="B160" s="11" t="s">
        <v>3460</v>
      </c>
      <c r="C160" s="11">
        <v>41190270</v>
      </c>
      <c r="D160" s="11" t="s">
        <v>24</v>
      </c>
      <c r="E160" s="12" t="s">
        <v>429</v>
      </c>
      <c r="F160" s="13">
        <f>380994645930</f>
        <v>380994645930</v>
      </c>
      <c r="G160" s="11" t="s">
        <v>430</v>
      </c>
      <c r="H160" s="11" t="s">
        <v>392</v>
      </c>
      <c r="I160" s="11" t="s">
        <v>392</v>
      </c>
      <c r="J160" s="14" t="s">
        <v>432</v>
      </c>
      <c r="K160" s="15">
        <v>0</v>
      </c>
      <c r="L160" s="15">
        <v>1</v>
      </c>
      <c r="M160" s="15">
        <v>1</v>
      </c>
      <c r="N160" s="15">
        <v>1</v>
      </c>
      <c r="O160" s="15">
        <v>1</v>
      </c>
    </row>
    <row r="161" spans="1:15">
      <c r="A161" s="11" t="s">
        <v>3465</v>
      </c>
      <c r="B161" s="11" t="s">
        <v>3466</v>
      </c>
      <c r="C161" s="11">
        <v>38182296</v>
      </c>
      <c r="D161" s="11" t="s">
        <v>24</v>
      </c>
      <c r="E161" s="12" t="s">
        <v>433</v>
      </c>
      <c r="F161" s="13">
        <f>380313225571</f>
        <v>380313225571</v>
      </c>
      <c r="G161" s="11" t="s">
        <v>434</v>
      </c>
      <c r="H161" s="11" t="s">
        <v>392</v>
      </c>
      <c r="I161" s="11" t="s">
        <v>392</v>
      </c>
      <c r="J161" s="14" t="s">
        <v>436</v>
      </c>
      <c r="K161" s="15">
        <v>1</v>
      </c>
      <c r="L161" s="15">
        <v>2</v>
      </c>
      <c r="M161" s="16">
        <v>3</v>
      </c>
      <c r="N161" s="16">
        <v>3</v>
      </c>
      <c r="O161" s="16">
        <v>3</v>
      </c>
    </row>
    <row r="162" spans="1:15">
      <c r="A162" s="11" t="s">
        <v>3467</v>
      </c>
      <c r="B162" s="11" t="s">
        <v>3468</v>
      </c>
      <c r="C162" s="11">
        <v>38330435</v>
      </c>
      <c r="D162" s="11" t="s">
        <v>24</v>
      </c>
      <c r="E162" s="12" t="s">
        <v>437</v>
      </c>
      <c r="F162" s="13">
        <f>380666858847 +380313124157</f>
        <v>760979983004</v>
      </c>
      <c r="G162" s="11" t="s">
        <v>438</v>
      </c>
      <c r="H162" s="11" t="s">
        <v>392</v>
      </c>
      <c r="I162" s="11" t="s">
        <v>392</v>
      </c>
      <c r="J162" s="14" t="s">
        <v>440</v>
      </c>
      <c r="K162" s="15">
        <v>0</v>
      </c>
      <c r="L162" s="15">
        <v>1</v>
      </c>
      <c r="M162" s="16">
        <v>2</v>
      </c>
      <c r="N162" s="16">
        <v>2</v>
      </c>
      <c r="O162" s="16">
        <v>2</v>
      </c>
    </row>
    <row r="163" spans="1:15">
      <c r="A163" s="11" t="s">
        <v>3473</v>
      </c>
      <c r="B163" s="11" t="s">
        <v>3474</v>
      </c>
      <c r="C163" s="11">
        <v>38466531</v>
      </c>
      <c r="D163" s="11" t="s">
        <v>24</v>
      </c>
      <c r="E163" s="12" t="s">
        <v>441</v>
      </c>
      <c r="F163" s="13">
        <f>380633693980</f>
        <v>380633693980</v>
      </c>
      <c r="G163" s="11" t="s">
        <v>442</v>
      </c>
      <c r="H163" s="11" t="s">
        <v>392</v>
      </c>
      <c r="I163" s="11" t="s">
        <v>392</v>
      </c>
      <c r="J163" s="14" t="s">
        <v>444</v>
      </c>
      <c r="K163" s="15">
        <v>0</v>
      </c>
      <c r="L163" s="15">
        <v>2</v>
      </c>
      <c r="M163" s="16">
        <v>3</v>
      </c>
      <c r="N163" s="16">
        <v>3</v>
      </c>
      <c r="O163" s="16">
        <v>3</v>
      </c>
    </row>
    <row r="164" spans="1:15">
      <c r="A164" s="11" t="s">
        <v>3475</v>
      </c>
      <c r="B164" s="11" t="s">
        <v>3472</v>
      </c>
      <c r="C164" s="11">
        <v>40835473</v>
      </c>
      <c r="D164" s="11" t="s">
        <v>24</v>
      </c>
      <c r="E164" s="12" t="s">
        <v>445</v>
      </c>
      <c r="F164" s="13">
        <f>380312662159</f>
        <v>380312662159</v>
      </c>
      <c r="G164" s="11" t="s">
        <v>446</v>
      </c>
      <c r="H164" s="11" t="s">
        <v>392</v>
      </c>
      <c r="I164" s="11" t="s">
        <v>392</v>
      </c>
      <c r="J164" s="14" t="s">
        <v>447</v>
      </c>
      <c r="K164" s="15">
        <v>1</v>
      </c>
      <c r="L164" s="15">
        <v>1</v>
      </c>
      <c r="M164" s="16">
        <v>1</v>
      </c>
      <c r="N164" s="16">
        <v>1</v>
      </c>
      <c r="O164" s="16">
        <v>1</v>
      </c>
    </row>
    <row r="165" spans="1:15">
      <c r="A165" s="11" t="s">
        <v>3483</v>
      </c>
      <c r="B165" s="11" t="s">
        <v>3484</v>
      </c>
      <c r="C165" s="11">
        <v>42043319</v>
      </c>
      <c r="D165" s="11" t="s">
        <v>24</v>
      </c>
      <c r="E165" s="12" t="s">
        <v>448</v>
      </c>
      <c r="F165" s="13">
        <f>380676529508</f>
        <v>380676529508</v>
      </c>
      <c r="G165" s="11" t="s">
        <v>449</v>
      </c>
      <c r="H165" s="11" t="s">
        <v>392</v>
      </c>
      <c r="I165" s="11" t="s">
        <v>392</v>
      </c>
      <c r="J165" s="14" t="s">
        <v>451</v>
      </c>
      <c r="K165" s="15">
        <v>1</v>
      </c>
      <c r="L165" s="15">
        <v>2</v>
      </c>
      <c r="M165" s="16">
        <v>3</v>
      </c>
      <c r="N165" s="16">
        <v>3</v>
      </c>
      <c r="O165" s="16">
        <v>3</v>
      </c>
    </row>
    <row r="166" spans="1:15">
      <c r="A166" s="11" t="s">
        <v>3490</v>
      </c>
      <c r="B166" s="11" t="s">
        <v>3491</v>
      </c>
      <c r="C166" s="11">
        <v>37916782</v>
      </c>
      <c r="D166" s="11" t="s">
        <v>24</v>
      </c>
      <c r="E166" s="12" t="s">
        <v>3492</v>
      </c>
      <c r="F166" s="13">
        <f>380509956554</f>
        <v>380509956554</v>
      </c>
      <c r="G166" s="11" t="s">
        <v>3493</v>
      </c>
      <c r="H166" s="11" t="s">
        <v>392</v>
      </c>
      <c r="I166" s="11" t="s">
        <v>3494</v>
      </c>
      <c r="J166" s="14" t="s">
        <v>3495</v>
      </c>
      <c r="K166" s="15">
        <v>0</v>
      </c>
      <c r="L166" s="15">
        <v>0</v>
      </c>
      <c r="M166" s="17">
        <v>1</v>
      </c>
      <c r="N166" s="17">
        <v>1</v>
      </c>
      <c r="O166" s="17">
        <v>1</v>
      </c>
    </row>
    <row r="167" spans="1:15">
      <c r="A167" s="11" t="s">
        <v>3496</v>
      </c>
      <c r="B167" s="11" t="s">
        <v>3497</v>
      </c>
      <c r="C167" s="11">
        <v>42176435</v>
      </c>
      <c r="D167" s="11" t="s">
        <v>24</v>
      </c>
      <c r="E167" s="12" t="s">
        <v>452</v>
      </c>
      <c r="F167" s="13">
        <f>380978002572</f>
        <v>380978002572</v>
      </c>
      <c r="G167" s="11" t="s">
        <v>453</v>
      </c>
      <c r="H167" s="11" t="s">
        <v>392</v>
      </c>
      <c r="I167" s="11" t="s">
        <v>392</v>
      </c>
      <c r="J167" s="14" t="s">
        <v>455</v>
      </c>
      <c r="K167" s="15">
        <v>0</v>
      </c>
      <c r="L167" s="16">
        <v>1</v>
      </c>
      <c r="M167" s="15">
        <v>1</v>
      </c>
      <c r="N167" s="15">
        <v>1</v>
      </c>
      <c r="O167" s="15">
        <v>1</v>
      </c>
    </row>
    <row r="168" spans="1:15">
      <c r="A168" s="11" t="s">
        <v>3508</v>
      </c>
      <c r="B168" s="11" t="s">
        <v>3509</v>
      </c>
      <c r="C168" s="11">
        <v>38839154</v>
      </c>
      <c r="D168" s="11" t="s">
        <v>24</v>
      </c>
      <c r="E168" s="12" t="s">
        <v>456</v>
      </c>
      <c r="F168" s="13">
        <f>380956098153 +380312642163</f>
        <v>761268740316</v>
      </c>
      <c r="G168" s="11" t="s">
        <v>457</v>
      </c>
      <c r="H168" s="11" t="s">
        <v>392</v>
      </c>
      <c r="I168" s="11" t="s">
        <v>392</v>
      </c>
      <c r="J168" s="14" t="s">
        <v>459</v>
      </c>
      <c r="K168" s="16">
        <v>1</v>
      </c>
      <c r="L168" s="16">
        <v>2</v>
      </c>
      <c r="M168" s="16">
        <v>3</v>
      </c>
      <c r="N168" s="16">
        <v>3</v>
      </c>
      <c r="O168" s="16">
        <v>3</v>
      </c>
    </row>
    <row r="169" spans="1:15">
      <c r="A169" s="11" t="s">
        <v>3560</v>
      </c>
      <c r="B169" s="11" t="s">
        <v>3561</v>
      </c>
      <c r="C169" s="11">
        <v>39048956</v>
      </c>
      <c r="D169" s="11" t="s">
        <v>24</v>
      </c>
      <c r="E169" s="12" t="s">
        <v>460</v>
      </c>
      <c r="F169" s="13">
        <f>380679988387</f>
        <v>380679988387</v>
      </c>
      <c r="G169" s="11" t="s">
        <v>461</v>
      </c>
      <c r="H169" s="11" t="s">
        <v>392</v>
      </c>
      <c r="I169" s="11" t="s">
        <v>392</v>
      </c>
      <c r="J169" s="14" t="s">
        <v>462</v>
      </c>
      <c r="K169" s="15">
        <v>1</v>
      </c>
      <c r="L169" s="15">
        <v>2</v>
      </c>
      <c r="M169" s="15">
        <v>3</v>
      </c>
      <c r="N169" s="15">
        <v>3</v>
      </c>
      <c r="O169" s="15">
        <v>3</v>
      </c>
    </row>
    <row r="170" spans="1:15">
      <c r="A170" s="11" t="s">
        <v>3574</v>
      </c>
      <c r="B170" s="11" t="s">
        <v>3575</v>
      </c>
      <c r="C170" s="11">
        <v>41830701</v>
      </c>
      <c r="D170" s="11" t="s">
        <v>24</v>
      </c>
      <c r="E170" s="12" t="s">
        <v>463</v>
      </c>
      <c r="F170" s="13">
        <f>380952547890</f>
        <v>380952547890</v>
      </c>
      <c r="G170" s="11" t="s">
        <v>464</v>
      </c>
      <c r="H170" s="11" t="s">
        <v>392</v>
      </c>
      <c r="I170" s="11" t="s">
        <v>392</v>
      </c>
      <c r="J170" s="14" t="s">
        <v>465</v>
      </c>
      <c r="K170" s="15">
        <v>0</v>
      </c>
      <c r="L170" s="15">
        <v>1</v>
      </c>
      <c r="M170" s="15">
        <v>1</v>
      </c>
      <c r="N170" s="15">
        <v>1</v>
      </c>
      <c r="O170" s="15">
        <v>1</v>
      </c>
    </row>
    <row r="171" spans="1:15">
      <c r="A171" s="11" t="s">
        <v>3591</v>
      </c>
      <c r="B171" s="11" t="s">
        <v>3592</v>
      </c>
      <c r="C171" s="11">
        <v>38699838</v>
      </c>
      <c r="D171" s="11" t="s">
        <v>24</v>
      </c>
      <c r="E171" s="12" t="s">
        <v>466</v>
      </c>
      <c r="F171" s="13">
        <f>380615341481</f>
        <v>380615341481</v>
      </c>
      <c r="G171" s="11" t="s">
        <v>467</v>
      </c>
      <c r="H171" s="11" t="s">
        <v>468</v>
      </c>
      <c r="I171" s="11" t="s">
        <v>468</v>
      </c>
      <c r="J171" s="14" t="s">
        <v>470</v>
      </c>
      <c r="K171" s="15">
        <v>1</v>
      </c>
      <c r="L171" s="15">
        <v>1</v>
      </c>
      <c r="M171" s="15">
        <v>1</v>
      </c>
      <c r="N171" s="15">
        <v>1</v>
      </c>
      <c r="O171" s="15">
        <v>1</v>
      </c>
    </row>
    <row r="172" spans="1:15">
      <c r="A172" s="11" t="s">
        <v>3609</v>
      </c>
      <c r="B172" s="11" t="s">
        <v>3610</v>
      </c>
      <c r="C172" s="11">
        <v>38625415</v>
      </c>
      <c r="D172" s="11" t="s">
        <v>24</v>
      </c>
      <c r="E172" s="12" t="s">
        <v>3611</v>
      </c>
      <c r="F172" s="13">
        <f>380617572474</f>
        <v>380617572474</v>
      </c>
      <c r="G172" s="11" t="s">
        <v>3612</v>
      </c>
      <c r="H172" s="11" t="s">
        <v>468</v>
      </c>
      <c r="I172" s="11" t="s">
        <v>3613</v>
      </c>
      <c r="J172" s="14" t="s">
        <v>3614</v>
      </c>
      <c r="K172" s="15">
        <v>1</v>
      </c>
      <c r="L172" s="15">
        <v>1</v>
      </c>
      <c r="M172" s="15">
        <v>0</v>
      </c>
      <c r="N172" s="15">
        <v>0</v>
      </c>
      <c r="O172" s="15">
        <v>0</v>
      </c>
    </row>
    <row r="173" spans="1:15">
      <c r="A173" s="11" t="s">
        <v>3629</v>
      </c>
      <c r="B173" s="11" t="s">
        <v>3630</v>
      </c>
      <c r="C173" s="11">
        <v>40214913</v>
      </c>
      <c r="D173" s="11" t="s">
        <v>24</v>
      </c>
      <c r="E173" s="12" t="s">
        <v>3631</v>
      </c>
      <c r="F173" s="13">
        <f>380613621644</f>
        <v>380613621644</v>
      </c>
      <c r="G173" s="11" t="s">
        <v>3632</v>
      </c>
      <c r="H173" s="11" t="s">
        <v>468</v>
      </c>
      <c r="I173" s="11" t="s">
        <v>3623</v>
      </c>
      <c r="J173" s="14" t="s">
        <v>3633</v>
      </c>
      <c r="K173" s="15">
        <v>1</v>
      </c>
      <c r="L173" s="15">
        <v>1</v>
      </c>
      <c r="M173" s="15">
        <v>0</v>
      </c>
      <c r="N173" s="15">
        <v>0</v>
      </c>
      <c r="O173" s="15">
        <v>0</v>
      </c>
    </row>
    <row r="174" spans="1:15">
      <c r="A174" s="11" t="s">
        <v>3636</v>
      </c>
      <c r="B174" s="11" t="s">
        <v>3637</v>
      </c>
      <c r="C174" s="11">
        <v>38809093</v>
      </c>
      <c r="D174" s="11" t="s">
        <v>24</v>
      </c>
      <c r="E174" s="12" t="s">
        <v>471</v>
      </c>
      <c r="F174" s="13">
        <f>380614345870</f>
        <v>380614345870</v>
      </c>
      <c r="G174" s="11" t="s">
        <v>472</v>
      </c>
      <c r="H174" s="11" t="s">
        <v>468</v>
      </c>
      <c r="I174" s="11" t="s">
        <v>468</v>
      </c>
      <c r="J174" s="14" t="s">
        <v>474</v>
      </c>
      <c r="K174" s="15">
        <v>1</v>
      </c>
      <c r="L174" s="15">
        <v>1</v>
      </c>
      <c r="M174" s="15">
        <v>1</v>
      </c>
      <c r="N174" s="15">
        <v>1</v>
      </c>
      <c r="O174" s="15">
        <v>1</v>
      </c>
    </row>
    <row r="175" spans="1:15">
      <c r="A175" s="11" t="s">
        <v>3664</v>
      </c>
      <c r="B175" s="11" t="s">
        <v>3665</v>
      </c>
      <c r="C175" s="11">
        <v>42037326</v>
      </c>
      <c r="D175" s="11" t="s">
        <v>24</v>
      </c>
      <c r="E175" s="12" t="s">
        <v>475</v>
      </c>
      <c r="F175" s="13">
        <f>380613953898</f>
        <v>380613953898</v>
      </c>
      <c r="G175" s="11" t="s">
        <v>476</v>
      </c>
      <c r="H175" s="11" t="s">
        <v>468</v>
      </c>
      <c r="I175" s="11" t="s">
        <v>468</v>
      </c>
      <c r="J175" s="14" t="s">
        <v>478</v>
      </c>
      <c r="K175" s="15">
        <v>1</v>
      </c>
      <c r="L175" s="15">
        <v>1</v>
      </c>
      <c r="M175" s="15">
        <v>1</v>
      </c>
      <c r="N175" s="15">
        <v>1</v>
      </c>
      <c r="O175" s="15">
        <v>1</v>
      </c>
    </row>
    <row r="176" spans="1:15">
      <c r="A176" s="11" t="s">
        <v>3690</v>
      </c>
      <c r="B176" s="11" t="s">
        <v>3691</v>
      </c>
      <c r="C176" s="11">
        <v>38969615</v>
      </c>
      <c r="D176" s="11" t="s">
        <v>24</v>
      </c>
      <c r="E176" s="12" t="s">
        <v>479</v>
      </c>
      <c r="F176" s="13">
        <f>380612247410</f>
        <v>380612247410</v>
      </c>
      <c r="G176" s="11" t="s">
        <v>480</v>
      </c>
      <c r="H176" s="11" t="s">
        <v>468</v>
      </c>
      <c r="I176" s="11" t="s">
        <v>468</v>
      </c>
      <c r="J176" s="14" t="s">
        <v>482</v>
      </c>
      <c r="K176" s="15">
        <v>1</v>
      </c>
      <c r="L176" s="15">
        <v>1</v>
      </c>
      <c r="M176" s="15">
        <v>1</v>
      </c>
      <c r="N176" s="15">
        <v>1</v>
      </c>
      <c r="O176" s="15">
        <v>1</v>
      </c>
    </row>
    <row r="177" spans="1:15">
      <c r="A177" s="11" t="s">
        <v>3709</v>
      </c>
      <c r="B177" s="11" t="s">
        <v>3710</v>
      </c>
      <c r="C177" s="11">
        <v>38783657</v>
      </c>
      <c r="D177" s="11" t="s">
        <v>24</v>
      </c>
      <c r="E177" s="12" t="s">
        <v>483</v>
      </c>
      <c r="F177" s="13">
        <f>380617075775</f>
        <v>380617075775</v>
      </c>
      <c r="G177" s="11" t="s">
        <v>484</v>
      </c>
      <c r="H177" s="11" t="s">
        <v>468</v>
      </c>
      <c r="I177" s="11" t="s">
        <v>468</v>
      </c>
      <c r="J177" s="14" t="s">
        <v>485</v>
      </c>
      <c r="K177" s="15">
        <v>1</v>
      </c>
      <c r="L177" s="15">
        <v>1</v>
      </c>
      <c r="M177" s="15">
        <v>1</v>
      </c>
      <c r="N177" s="15">
        <v>1</v>
      </c>
      <c r="O177" s="15">
        <v>1</v>
      </c>
    </row>
    <row r="178" spans="1:15">
      <c r="A178" s="11" t="s">
        <v>3711</v>
      </c>
      <c r="B178" s="11" t="s">
        <v>3712</v>
      </c>
      <c r="C178" s="11">
        <v>38783662</v>
      </c>
      <c r="D178" s="11" t="s">
        <v>24</v>
      </c>
      <c r="E178" s="12" t="s">
        <v>3713</v>
      </c>
      <c r="F178" s="13">
        <f>380617079235</f>
        <v>380617079235</v>
      </c>
      <c r="G178" s="11" t="s">
        <v>3714</v>
      </c>
      <c r="H178" s="11" t="s">
        <v>468</v>
      </c>
      <c r="I178" s="11" t="s">
        <v>481</v>
      </c>
      <c r="J178" s="14" t="s">
        <v>3698</v>
      </c>
      <c r="K178" s="15">
        <v>1</v>
      </c>
      <c r="L178" s="15">
        <v>1</v>
      </c>
      <c r="M178" s="15">
        <v>0</v>
      </c>
      <c r="N178" s="15">
        <v>0</v>
      </c>
      <c r="O178" s="15">
        <v>0</v>
      </c>
    </row>
    <row r="179" spans="1:15">
      <c r="A179" s="11" t="s">
        <v>3717</v>
      </c>
      <c r="B179" s="11" t="s">
        <v>3718</v>
      </c>
      <c r="C179" s="11">
        <v>38969547</v>
      </c>
      <c r="D179" s="11" t="s">
        <v>24</v>
      </c>
      <c r="E179" s="12" t="s">
        <v>3719</v>
      </c>
      <c r="F179" s="13">
        <f>380612862800</f>
        <v>380612862800</v>
      </c>
      <c r="G179" s="11" t="s">
        <v>3720</v>
      </c>
      <c r="H179" s="11" t="s">
        <v>468</v>
      </c>
      <c r="I179" s="11" t="s">
        <v>481</v>
      </c>
      <c r="J179" s="14" t="s">
        <v>3721</v>
      </c>
      <c r="K179" s="15">
        <v>1</v>
      </c>
      <c r="L179" s="15">
        <v>1</v>
      </c>
      <c r="M179" s="15">
        <v>0</v>
      </c>
      <c r="N179" s="15">
        <v>0</v>
      </c>
      <c r="O179" s="15">
        <v>0</v>
      </c>
    </row>
    <row r="180" spans="1:15">
      <c r="A180" s="11" t="s">
        <v>3722</v>
      </c>
      <c r="B180" s="11" t="s">
        <v>3723</v>
      </c>
      <c r="C180" s="11">
        <v>38969725</v>
      </c>
      <c r="D180" s="11" t="s">
        <v>24</v>
      </c>
      <c r="E180" s="12" t="s">
        <v>486</v>
      </c>
      <c r="F180" s="13">
        <f>380617641059</f>
        <v>380617641059</v>
      </c>
      <c r="G180" s="11" t="s">
        <v>487</v>
      </c>
      <c r="H180" s="11" t="s">
        <v>468</v>
      </c>
      <c r="I180" s="11" t="s">
        <v>468</v>
      </c>
      <c r="J180" s="14" t="s">
        <v>488</v>
      </c>
      <c r="K180" s="15">
        <v>1</v>
      </c>
      <c r="L180" s="15">
        <v>1</v>
      </c>
      <c r="M180" s="15">
        <v>1</v>
      </c>
      <c r="N180" s="15">
        <v>1</v>
      </c>
      <c r="O180" s="15">
        <v>1</v>
      </c>
    </row>
    <row r="181" spans="1:15">
      <c r="A181" s="11" t="s">
        <v>3731</v>
      </c>
      <c r="B181" s="11" t="s">
        <v>3732</v>
      </c>
      <c r="C181" s="11">
        <v>38969531</v>
      </c>
      <c r="D181" s="11" t="s">
        <v>24</v>
      </c>
      <c r="E181" s="12" t="s">
        <v>489</v>
      </c>
      <c r="F181" s="13">
        <f>380612240677</f>
        <v>380612240677</v>
      </c>
      <c r="G181" s="11" t="s">
        <v>490</v>
      </c>
      <c r="H181" s="11" t="s">
        <v>468</v>
      </c>
      <c r="I181" s="11" t="s">
        <v>468</v>
      </c>
      <c r="J181" s="14" t="s">
        <v>491</v>
      </c>
      <c r="K181" s="15">
        <v>1</v>
      </c>
      <c r="L181" s="15">
        <v>1</v>
      </c>
      <c r="M181" s="15">
        <v>1</v>
      </c>
      <c r="N181" s="15">
        <v>1</v>
      </c>
      <c r="O181" s="15">
        <v>1</v>
      </c>
    </row>
    <row r="182" spans="1:15">
      <c r="A182" s="11" t="s">
        <v>3750</v>
      </c>
      <c r="B182" s="11" t="s">
        <v>3751</v>
      </c>
      <c r="C182" s="11">
        <v>38968171</v>
      </c>
      <c r="D182" s="11" t="s">
        <v>24</v>
      </c>
      <c r="E182" s="12" t="s">
        <v>3752</v>
      </c>
      <c r="F182" s="13">
        <f>380612260086</f>
        <v>380612260086</v>
      </c>
      <c r="G182" s="11" t="s">
        <v>3753</v>
      </c>
      <c r="H182" s="11" t="s">
        <v>468</v>
      </c>
      <c r="I182" s="11" t="s">
        <v>481</v>
      </c>
      <c r="J182" s="14" t="s">
        <v>3754</v>
      </c>
      <c r="K182" s="15">
        <v>1</v>
      </c>
      <c r="L182" s="15">
        <v>1</v>
      </c>
      <c r="M182" s="15">
        <v>0</v>
      </c>
      <c r="N182" s="15">
        <v>0</v>
      </c>
      <c r="O182" s="15">
        <v>0</v>
      </c>
    </row>
    <row r="183" spans="1:15">
      <c r="A183" s="11" t="s">
        <v>3765</v>
      </c>
      <c r="B183" s="11" t="s">
        <v>3766</v>
      </c>
      <c r="C183" s="11">
        <v>38969678</v>
      </c>
      <c r="D183" s="11" t="s">
        <v>24</v>
      </c>
      <c r="E183" s="12" t="s">
        <v>3767</v>
      </c>
      <c r="F183" s="13">
        <f>380612952652</f>
        <v>380612952652</v>
      </c>
      <c r="G183" s="11" t="s">
        <v>3768</v>
      </c>
      <c r="H183" s="11" t="s">
        <v>468</v>
      </c>
      <c r="I183" s="11" t="s">
        <v>481</v>
      </c>
      <c r="J183" s="14" t="s">
        <v>3769</v>
      </c>
      <c r="K183" s="15">
        <v>1</v>
      </c>
      <c r="L183" s="15">
        <v>1</v>
      </c>
      <c r="M183" s="15">
        <v>0</v>
      </c>
      <c r="N183" s="15">
        <v>0</v>
      </c>
      <c r="O183" s="15">
        <v>0</v>
      </c>
    </row>
    <row r="184" spans="1:15">
      <c r="A184" s="11" t="s">
        <v>3790</v>
      </c>
      <c r="B184" s="11" t="s">
        <v>3791</v>
      </c>
      <c r="C184" s="11">
        <v>38600720</v>
      </c>
      <c r="D184" s="11" t="s">
        <v>24</v>
      </c>
      <c r="E184" s="12" t="s">
        <v>3792</v>
      </c>
      <c r="F184" s="13">
        <f>380988634117</f>
        <v>380988634117</v>
      </c>
      <c r="G184" s="11" t="s">
        <v>3793</v>
      </c>
      <c r="H184" s="11" t="s">
        <v>468</v>
      </c>
      <c r="I184" s="11" t="s">
        <v>3794</v>
      </c>
      <c r="J184" s="14" t="s">
        <v>3795</v>
      </c>
      <c r="K184" s="15">
        <v>1</v>
      </c>
      <c r="L184" s="15">
        <v>1</v>
      </c>
      <c r="M184" s="15">
        <v>0</v>
      </c>
      <c r="N184" s="15">
        <v>0</v>
      </c>
      <c r="O184" s="15">
        <v>0</v>
      </c>
    </row>
    <row r="185" spans="1:15">
      <c r="A185" s="11" t="s">
        <v>3811</v>
      </c>
      <c r="B185" s="11" t="s">
        <v>3812</v>
      </c>
      <c r="C185" s="11">
        <v>41775887</v>
      </c>
      <c r="D185" s="11" t="s">
        <v>24</v>
      </c>
      <c r="E185" s="12" t="s">
        <v>3813</v>
      </c>
      <c r="F185" s="13">
        <f>380506197744</f>
        <v>380506197744</v>
      </c>
      <c r="G185" s="11" t="s">
        <v>3814</v>
      </c>
      <c r="H185" s="11" t="s">
        <v>468</v>
      </c>
      <c r="I185" s="11" t="s">
        <v>3815</v>
      </c>
      <c r="J185" s="14" t="s">
        <v>3816</v>
      </c>
      <c r="K185" s="15">
        <v>1</v>
      </c>
      <c r="L185" s="15">
        <v>1</v>
      </c>
      <c r="M185" s="15">
        <v>0</v>
      </c>
      <c r="N185" s="15">
        <v>0</v>
      </c>
      <c r="O185" s="15">
        <v>0</v>
      </c>
    </row>
    <row r="186" spans="1:15">
      <c r="A186" s="11" t="s">
        <v>3833</v>
      </c>
      <c r="B186" s="11" t="s">
        <v>3834</v>
      </c>
      <c r="C186" s="11">
        <v>38761806</v>
      </c>
      <c r="D186" s="11" t="s">
        <v>24</v>
      </c>
      <c r="E186" s="12" t="s">
        <v>492</v>
      </c>
      <c r="F186" s="13">
        <f>380677893583 +380619440677</f>
        <v>761297334260</v>
      </c>
      <c r="G186" s="11" t="s">
        <v>493</v>
      </c>
      <c r="H186" s="11" t="s">
        <v>468</v>
      </c>
      <c r="I186" s="11" t="s">
        <v>468</v>
      </c>
      <c r="J186" s="14" t="s">
        <v>495</v>
      </c>
      <c r="K186" s="15">
        <v>1</v>
      </c>
      <c r="L186" s="15">
        <v>1</v>
      </c>
      <c r="M186" s="15">
        <v>1</v>
      </c>
      <c r="N186" s="15">
        <v>1</v>
      </c>
      <c r="O186" s="15">
        <v>1</v>
      </c>
    </row>
    <row r="187" spans="1:15">
      <c r="A187" s="11" t="s">
        <v>3841</v>
      </c>
      <c r="B187" s="11" t="s">
        <v>3842</v>
      </c>
      <c r="C187" s="11">
        <v>38732885</v>
      </c>
      <c r="D187" s="11" t="s">
        <v>24</v>
      </c>
      <c r="E187" s="12" t="s">
        <v>496</v>
      </c>
      <c r="F187" s="13">
        <f>380613222570</f>
        <v>380613222570</v>
      </c>
      <c r="G187" s="11" t="s">
        <v>497</v>
      </c>
      <c r="H187" s="11" t="s">
        <v>468</v>
      </c>
      <c r="I187" s="11" t="s">
        <v>468</v>
      </c>
      <c r="J187" s="14" t="s">
        <v>499</v>
      </c>
      <c r="K187" s="15">
        <v>1</v>
      </c>
      <c r="L187" s="15">
        <v>1</v>
      </c>
      <c r="M187" s="15">
        <v>1</v>
      </c>
      <c r="N187" s="15">
        <v>1</v>
      </c>
      <c r="O187" s="15">
        <v>1</v>
      </c>
    </row>
    <row r="188" spans="1:15">
      <c r="A188" s="11" t="s">
        <v>3858</v>
      </c>
      <c r="B188" s="11" t="s">
        <v>3859</v>
      </c>
      <c r="C188" s="11">
        <v>38600757</v>
      </c>
      <c r="D188" s="11" t="s">
        <v>24</v>
      </c>
      <c r="E188" s="12" t="s">
        <v>3860</v>
      </c>
      <c r="F188" s="13">
        <f>380614491986</f>
        <v>380614491986</v>
      </c>
      <c r="G188" s="11" t="s">
        <v>3861</v>
      </c>
      <c r="H188" s="11" t="s">
        <v>468</v>
      </c>
      <c r="I188" s="11" t="s">
        <v>3855</v>
      </c>
      <c r="J188" s="14" t="s">
        <v>3856</v>
      </c>
      <c r="K188" s="15">
        <v>1</v>
      </c>
      <c r="L188" s="15">
        <v>1</v>
      </c>
      <c r="M188" s="15">
        <v>0</v>
      </c>
      <c r="N188" s="15">
        <v>0</v>
      </c>
      <c r="O188" s="15">
        <v>0</v>
      </c>
    </row>
    <row r="189" spans="1:15">
      <c r="A189" s="11" t="s">
        <v>3872</v>
      </c>
      <c r="B189" s="11" t="s">
        <v>3873</v>
      </c>
      <c r="C189" s="11">
        <v>38608709</v>
      </c>
      <c r="D189" s="11" t="s">
        <v>24</v>
      </c>
      <c r="E189" s="12" t="s">
        <v>3874</v>
      </c>
      <c r="F189" s="13">
        <f>380614145008</f>
        <v>380614145008</v>
      </c>
      <c r="G189" s="11" t="s">
        <v>3875</v>
      </c>
      <c r="H189" s="11" t="s">
        <v>468</v>
      </c>
      <c r="I189" s="11" t="s">
        <v>3871</v>
      </c>
      <c r="J189" s="14" t="s">
        <v>3876</v>
      </c>
      <c r="K189" s="15">
        <v>1</v>
      </c>
      <c r="L189" s="15">
        <v>1</v>
      </c>
      <c r="M189" s="15">
        <v>0</v>
      </c>
      <c r="N189" s="15">
        <v>0</v>
      </c>
      <c r="O189" s="15">
        <v>0</v>
      </c>
    </row>
    <row r="190" spans="1:15">
      <c r="A190" s="11" t="s">
        <v>3884</v>
      </c>
      <c r="B190" s="11" t="s">
        <v>3885</v>
      </c>
      <c r="C190" s="11">
        <v>38742343</v>
      </c>
      <c r="D190" s="11" t="s">
        <v>24</v>
      </c>
      <c r="E190" s="12" t="s">
        <v>500</v>
      </c>
      <c r="F190" s="13">
        <f>380616522915</f>
        <v>380616522915</v>
      </c>
      <c r="G190" s="11" t="s">
        <v>501</v>
      </c>
      <c r="H190" s="11" t="s">
        <v>468</v>
      </c>
      <c r="I190" s="11" t="s">
        <v>468</v>
      </c>
      <c r="J190" s="14" t="s">
        <v>503</v>
      </c>
      <c r="K190" s="15">
        <v>1</v>
      </c>
      <c r="L190" s="15">
        <v>1</v>
      </c>
      <c r="M190" s="15">
        <v>1</v>
      </c>
      <c r="N190" s="15">
        <v>1</v>
      </c>
      <c r="O190" s="15">
        <v>1</v>
      </c>
    </row>
    <row r="191" spans="1:15">
      <c r="A191" s="11" t="s">
        <v>3899</v>
      </c>
      <c r="B191" s="11" t="s">
        <v>3900</v>
      </c>
      <c r="C191" s="11">
        <v>39005755</v>
      </c>
      <c r="D191" s="11" t="s">
        <v>24</v>
      </c>
      <c r="E191" s="12" t="s">
        <v>3901</v>
      </c>
      <c r="F191" s="13">
        <f>380613773041</f>
        <v>380613773041</v>
      </c>
      <c r="G191" s="11" t="s">
        <v>3902</v>
      </c>
      <c r="H191" s="11" t="s">
        <v>468</v>
      </c>
      <c r="I191" s="11" t="s">
        <v>3898</v>
      </c>
      <c r="J191" s="14" t="s">
        <v>3903</v>
      </c>
      <c r="K191" s="15">
        <v>1</v>
      </c>
      <c r="L191" s="15">
        <v>1</v>
      </c>
      <c r="M191" s="15">
        <v>0</v>
      </c>
      <c r="N191" s="15">
        <v>0</v>
      </c>
      <c r="O191" s="15">
        <v>0</v>
      </c>
    </row>
    <row r="192" spans="1:15">
      <c r="A192" s="11" t="s">
        <v>3913</v>
      </c>
      <c r="B192" s="11" t="s">
        <v>3914</v>
      </c>
      <c r="C192" s="11">
        <v>37997217</v>
      </c>
      <c r="D192" s="11" t="s">
        <v>24</v>
      </c>
      <c r="E192" s="12" t="s">
        <v>3915</v>
      </c>
      <c r="F192" s="13">
        <f>380619422122</f>
        <v>380619422122</v>
      </c>
      <c r="G192" s="11" t="s">
        <v>3916</v>
      </c>
      <c r="H192" s="11" t="s">
        <v>468</v>
      </c>
      <c r="I192" s="11" t="s">
        <v>3917</v>
      </c>
      <c r="J192" s="14" t="s">
        <v>3918</v>
      </c>
      <c r="K192" s="15">
        <v>1</v>
      </c>
      <c r="L192" s="15">
        <v>1</v>
      </c>
      <c r="M192" s="15">
        <v>0</v>
      </c>
      <c r="N192" s="15">
        <v>0</v>
      </c>
      <c r="O192" s="15">
        <v>0</v>
      </c>
    </row>
    <row r="193" spans="1:15">
      <c r="A193" s="11" t="s">
        <v>3919</v>
      </c>
      <c r="B193" s="11" t="s">
        <v>3920</v>
      </c>
      <c r="C193" s="11">
        <v>38813822</v>
      </c>
      <c r="D193" s="11" t="s">
        <v>24</v>
      </c>
      <c r="E193" s="12" t="s">
        <v>3921</v>
      </c>
      <c r="F193" s="13">
        <f>380617843697</f>
        <v>380617843697</v>
      </c>
      <c r="G193" s="11" t="s">
        <v>3922</v>
      </c>
      <c r="H193" s="11" t="s">
        <v>468</v>
      </c>
      <c r="I193" s="11" t="s">
        <v>3923</v>
      </c>
      <c r="J193" s="14" t="s">
        <v>3924</v>
      </c>
      <c r="K193" s="15">
        <v>1</v>
      </c>
      <c r="L193" s="15">
        <v>1</v>
      </c>
      <c r="M193" s="15">
        <v>0</v>
      </c>
      <c r="N193" s="15">
        <v>0</v>
      </c>
      <c r="O193" s="15">
        <v>0</v>
      </c>
    </row>
    <row r="194" spans="1:15">
      <c r="A194" s="11" t="s">
        <v>3940</v>
      </c>
      <c r="B194" s="11" t="s">
        <v>3941</v>
      </c>
      <c r="C194" s="11">
        <v>38559154</v>
      </c>
      <c r="D194" s="11" t="s">
        <v>24</v>
      </c>
      <c r="E194" s="12" t="s">
        <v>3942</v>
      </c>
      <c r="F194" s="13">
        <f>380613191011</f>
        <v>380613191011</v>
      </c>
      <c r="G194" s="11" t="s">
        <v>3943</v>
      </c>
      <c r="H194" s="11" t="s">
        <v>468</v>
      </c>
      <c r="I194" s="11" t="s">
        <v>3937</v>
      </c>
      <c r="J194" s="14" t="s">
        <v>3938</v>
      </c>
      <c r="K194" s="15">
        <v>1</v>
      </c>
      <c r="L194" s="15">
        <v>1</v>
      </c>
      <c r="M194" s="15">
        <v>0</v>
      </c>
      <c r="N194" s="15">
        <v>0</v>
      </c>
      <c r="O194" s="15">
        <v>0</v>
      </c>
    </row>
    <row r="195" spans="1:15">
      <c r="A195" s="11" t="s">
        <v>3952</v>
      </c>
      <c r="B195" s="11" t="s">
        <v>3953</v>
      </c>
      <c r="C195" s="11">
        <v>42510481</v>
      </c>
      <c r="D195" s="11" t="s">
        <v>24</v>
      </c>
      <c r="E195" s="12" t="s">
        <v>504</v>
      </c>
      <c r="F195" s="13">
        <f>380671422481</f>
        <v>380671422481</v>
      </c>
      <c r="G195" s="11" t="s">
        <v>505</v>
      </c>
      <c r="H195" s="11" t="s">
        <v>506</v>
      </c>
      <c r="I195" s="11" t="s">
        <v>506</v>
      </c>
      <c r="J195" s="14" t="s">
        <v>508</v>
      </c>
      <c r="K195" s="15">
        <v>1</v>
      </c>
      <c r="L195" s="15">
        <v>1</v>
      </c>
      <c r="M195" s="15">
        <v>2</v>
      </c>
      <c r="N195" s="15">
        <v>2</v>
      </c>
      <c r="O195" s="15">
        <v>2</v>
      </c>
    </row>
    <row r="196" spans="1:15">
      <c r="A196" s="11" t="s">
        <v>3970</v>
      </c>
      <c r="B196" s="11" t="s">
        <v>3971</v>
      </c>
      <c r="C196" s="11">
        <v>42244782</v>
      </c>
      <c r="D196" s="11" t="s">
        <v>24</v>
      </c>
      <c r="E196" s="12" t="s">
        <v>509</v>
      </c>
      <c r="F196" s="13">
        <f>380343844006</f>
        <v>380343844006</v>
      </c>
      <c r="G196" s="11" t="s">
        <v>510</v>
      </c>
      <c r="H196" s="11" t="s">
        <v>506</v>
      </c>
      <c r="I196" s="11" t="s">
        <v>506</v>
      </c>
      <c r="J196" s="14" t="s">
        <v>511</v>
      </c>
      <c r="K196" s="15">
        <v>1</v>
      </c>
      <c r="L196" s="15">
        <v>1</v>
      </c>
      <c r="M196" s="15">
        <v>2</v>
      </c>
      <c r="N196" s="15">
        <v>2</v>
      </c>
      <c r="O196" s="15">
        <v>2</v>
      </c>
    </row>
    <row r="197" spans="1:15">
      <c r="A197" s="11" t="s">
        <v>3978</v>
      </c>
      <c r="B197" s="11" t="s">
        <v>3979</v>
      </c>
      <c r="C197" s="11">
        <v>38609428</v>
      </c>
      <c r="D197" s="11" t="s">
        <v>24</v>
      </c>
      <c r="E197" s="12" t="s">
        <v>3980</v>
      </c>
      <c r="F197" s="13">
        <f>380970660700</f>
        <v>380970660700</v>
      </c>
      <c r="G197" s="11" t="s">
        <v>3981</v>
      </c>
      <c r="H197" s="11" t="s">
        <v>506</v>
      </c>
      <c r="I197" s="11" t="s">
        <v>3977</v>
      </c>
      <c r="J197" s="14" t="s">
        <v>3982</v>
      </c>
      <c r="K197" s="15">
        <v>0</v>
      </c>
      <c r="L197" s="15">
        <v>0</v>
      </c>
      <c r="M197" s="15">
        <v>1</v>
      </c>
      <c r="N197" s="15">
        <v>1</v>
      </c>
      <c r="O197" s="15">
        <v>1</v>
      </c>
    </row>
    <row r="198" spans="1:15">
      <c r="A198" s="11" t="s">
        <v>3988</v>
      </c>
      <c r="B198" s="11" t="s">
        <v>3989</v>
      </c>
      <c r="C198" s="11">
        <v>38816603</v>
      </c>
      <c r="D198" s="11" t="s">
        <v>24</v>
      </c>
      <c r="E198" s="12" t="s">
        <v>512</v>
      </c>
      <c r="F198" s="13">
        <f>380343121134</f>
        <v>380343121134</v>
      </c>
      <c r="G198" s="11" t="s">
        <v>513</v>
      </c>
      <c r="H198" s="11" t="s">
        <v>506</v>
      </c>
      <c r="I198" s="11" t="s">
        <v>506</v>
      </c>
      <c r="J198" s="14" t="s">
        <v>515</v>
      </c>
      <c r="K198" s="15">
        <v>1</v>
      </c>
      <c r="L198" s="15">
        <v>1</v>
      </c>
      <c r="M198" s="15">
        <v>1</v>
      </c>
      <c r="N198" s="15">
        <v>1</v>
      </c>
      <c r="O198" s="15">
        <v>1</v>
      </c>
    </row>
    <row r="199" spans="1:15">
      <c r="A199" s="11" t="s">
        <v>3994</v>
      </c>
      <c r="B199" s="11" t="s">
        <v>3995</v>
      </c>
      <c r="C199" s="11">
        <v>42043117</v>
      </c>
      <c r="D199" s="11" t="s">
        <v>24</v>
      </c>
      <c r="E199" s="12" t="s">
        <v>516</v>
      </c>
      <c r="F199" s="13">
        <f>380343022892</f>
        <v>380343022892</v>
      </c>
      <c r="G199" s="11" t="s">
        <v>517</v>
      </c>
      <c r="H199" s="11" t="s">
        <v>506</v>
      </c>
      <c r="I199" s="11" t="s">
        <v>506</v>
      </c>
      <c r="J199" s="14" t="s">
        <v>519</v>
      </c>
      <c r="K199" s="15">
        <v>1</v>
      </c>
      <c r="L199" s="15">
        <v>1</v>
      </c>
      <c r="M199" s="15">
        <v>2</v>
      </c>
      <c r="N199" s="15">
        <v>2</v>
      </c>
      <c r="O199" s="15">
        <v>2</v>
      </c>
    </row>
    <row r="200" spans="1:15">
      <c r="A200" s="11" t="s">
        <v>4027</v>
      </c>
      <c r="B200" s="11" t="s">
        <v>4028</v>
      </c>
      <c r="C200" s="11">
        <v>42326482</v>
      </c>
      <c r="D200" s="11" t="s">
        <v>24</v>
      </c>
      <c r="E200" s="12" t="s">
        <v>520</v>
      </c>
      <c r="F200" s="13">
        <f>380347725458</f>
        <v>380347725458</v>
      </c>
      <c r="G200" s="11" t="s">
        <v>521</v>
      </c>
      <c r="H200" s="11" t="s">
        <v>506</v>
      </c>
      <c r="I200" s="11" t="s">
        <v>506</v>
      </c>
      <c r="J200" s="14" t="s">
        <v>523</v>
      </c>
      <c r="K200" s="15">
        <v>1</v>
      </c>
      <c r="L200" s="15">
        <v>1</v>
      </c>
      <c r="M200" s="15">
        <v>2</v>
      </c>
      <c r="N200" s="15">
        <v>2</v>
      </c>
      <c r="O200" s="15">
        <v>2</v>
      </c>
    </row>
    <row r="201" spans="1:15">
      <c r="A201" s="11" t="s">
        <v>4045</v>
      </c>
      <c r="B201" s="11" t="s">
        <v>4046</v>
      </c>
      <c r="C201" s="11">
        <v>42352786</v>
      </c>
      <c r="D201" s="11" t="s">
        <v>24</v>
      </c>
      <c r="E201" s="12" t="s">
        <v>524</v>
      </c>
      <c r="F201" s="13">
        <f>380949238051</f>
        <v>380949238051</v>
      </c>
      <c r="G201" s="11" t="s">
        <v>525</v>
      </c>
      <c r="H201" s="11" t="s">
        <v>506</v>
      </c>
      <c r="I201" s="11" t="s">
        <v>506</v>
      </c>
      <c r="J201" s="14" t="s">
        <v>527</v>
      </c>
      <c r="K201" s="15">
        <v>2</v>
      </c>
      <c r="L201" s="15">
        <v>2</v>
      </c>
      <c r="M201" s="15">
        <v>3</v>
      </c>
      <c r="N201" s="15">
        <v>3</v>
      </c>
      <c r="O201" s="15">
        <v>3</v>
      </c>
    </row>
    <row r="202" spans="1:15">
      <c r="A202" s="11" t="s">
        <v>4051</v>
      </c>
      <c r="B202" s="11" t="s">
        <v>4052</v>
      </c>
      <c r="C202" s="11">
        <v>1993150</v>
      </c>
      <c r="D202" s="11" t="s">
        <v>24</v>
      </c>
      <c r="E202" s="12" t="s">
        <v>528</v>
      </c>
      <c r="F202" s="13">
        <f>380999217714</f>
        <v>380999217714</v>
      </c>
      <c r="G202" s="11" t="s">
        <v>529</v>
      </c>
      <c r="H202" s="11" t="s">
        <v>506</v>
      </c>
      <c r="I202" s="11" t="s">
        <v>506</v>
      </c>
      <c r="J202" s="14" t="s">
        <v>530</v>
      </c>
      <c r="K202" s="15">
        <v>1</v>
      </c>
      <c r="L202" s="15">
        <v>1</v>
      </c>
      <c r="M202" s="15">
        <v>1</v>
      </c>
      <c r="N202" s="15">
        <v>1</v>
      </c>
      <c r="O202" s="15">
        <v>1</v>
      </c>
    </row>
    <row r="203" spans="1:15">
      <c r="A203" s="11" t="s">
        <v>4130</v>
      </c>
      <c r="B203" s="11" t="s">
        <v>4127</v>
      </c>
      <c r="C203" s="11">
        <v>26482717</v>
      </c>
      <c r="D203" s="11" t="s">
        <v>24</v>
      </c>
      <c r="E203" s="12" t="s">
        <v>531</v>
      </c>
      <c r="F203" s="13">
        <f>380347262474</f>
        <v>380347262474</v>
      </c>
      <c r="G203" s="11" t="s">
        <v>532</v>
      </c>
      <c r="H203" s="11" t="s">
        <v>506</v>
      </c>
      <c r="I203" s="11" t="s">
        <v>506</v>
      </c>
      <c r="J203" s="14" t="s">
        <v>534</v>
      </c>
      <c r="K203" s="15">
        <v>1</v>
      </c>
      <c r="L203" s="15">
        <v>1</v>
      </c>
      <c r="M203" s="15">
        <v>1</v>
      </c>
      <c r="N203" s="15">
        <v>1</v>
      </c>
      <c r="O203" s="15">
        <v>1</v>
      </c>
    </row>
    <row r="204" spans="1:15">
      <c r="A204" s="11" t="s">
        <v>4142</v>
      </c>
      <c r="B204" s="11" t="s">
        <v>4143</v>
      </c>
      <c r="C204" s="11">
        <v>39020574</v>
      </c>
      <c r="D204" s="11" t="s">
        <v>24</v>
      </c>
      <c r="E204" s="12" t="s">
        <v>535</v>
      </c>
      <c r="F204" s="13">
        <f>380343350427</f>
        <v>380343350427</v>
      </c>
      <c r="G204" s="11" t="s">
        <v>536</v>
      </c>
      <c r="H204" s="11" t="s">
        <v>506</v>
      </c>
      <c r="I204" s="11" t="s">
        <v>506</v>
      </c>
      <c r="J204" s="14" t="s">
        <v>538</v>
      </c>
      <c r="K204" s="15">
        <v>1</v>
      </c>
      <c r="L204" s="15">
        <v>1</v>
      </c>
      <c r="M204" s="15">
        <v>1</v>
      </c>
      <c r="N204" s="15">
        <v>1</v>
      </c>
      <c r="O204" s="15">
        <v>1</v>
      </c>
    </row>
    <row r="205" spans="1:15">
      <c r="A205" s="11" t="s">
        <v>4146</v>
      </c>
      <c r="B205" s="11" t="s">
        <v>4147</v>
      </c>
      <c r="C205" s="11">
        <v>39007143</v>
      </c>
      <c r="D205" s="11" t="s">
        <v>24</v>
      </c>
      <c r="E205" s="12" t="s">
        <v>539</v>
      </c>
      <c r="F205" s="13">
        <f>380343346364</f>
        <v>380343346364</v>
      </c>
      <c r="G205" s="11" t="s">
        <v>540</v>
      </c>
      <c r="H205" s="11" t="s">
        <v>506</v>
      </c>
      <c r="I205" s="11" t="s">
        <v>506</v>
      </c>
      <c r="J205" s="14" t="s">
        <v>541</v>
      </c>
      <c r="K205" s="15">
        <v>1</v>
      </c>
      <c r="L205" s="15">
        <v>1</v>
      </c>
      <c r="M205" s="15">
        <v>1</v>
      </c>
      <c r="N205" s="15">
        <v>1</v>
      </c>
      <c r="O205" s="15">
        <v>1</v>
      </c>
    </row>
    <row r="206" spans="1:15">
      <c r="A206" s="11" t="s">
        <v>4158</v>
      </c>
      <c r="B206" s="11" t="s">
        <v>4155</v>
      </c>
      <c r="C206" s="11">
        <v>1993546</v>
      </c>
      <c r="D206" s="11" t="s">
        <v>24</v>
      </c>
      <c r="E206" s="12" t="s">
        <v>542</v>
      </c>
      <c r="F206" s="13">
        <f>380347821621</f>
        <v>380347821621</v>
      </c>
      <c r="G206" s="11" t="s">
        <v>543</v>
      </c>
      <c r="H206" s="11" t="s">
        <v>506</v>
      </c>
      <c r="I206" s="11" t="s">
        <v>506</v>
      </c>
      <c r="J206" s="14" t="s">
        <v>545</v>
      </c>
      <c r="K206" s="15">
        <v>1</v>
      </c>
      <c r="L206" s="15">
        <v>1</v>
      </c>
      <c r="M206" s="15">
        <v>1</v>
      </c>
      <c r="N206" s="15">
        <v>1</v>
      </c>
      <c r="O206" s="15">
        <v>1</v>
      </c>
    </row>
    <row r="207" spans="1:15">
      <c r="A207" s="11" t="s">
        <v>4172</v>
      </c>
      <c r="B207" s="11" t="s">
        <v>4173</v>
      </c>
      <c r="C207" s="11">
        <v>1993470</v>
      </c>
      <c r="D207" s="11" t="s">
        <v>24</v>
      </c>
      <c r="E207" s="12" t="s">
        <v>546</v>
      </c>
      <c r="F207" s="13">
        <f>380343641252</f>
        <v>380343641252</v>
      </c>
      <c r="G207" s="11" t="s">
        <v>547</v>
      </c>
      <c r="H207" s="11" t="s">
        <v>506</v>
      </c>
      <c r="I207" s="11" t="s">
        <v>506</v>
      </c>
      <c r="J207" s="14" t="s">
        <v>549</v>
      </c>
      <c r="K207" s="15">
        <v>1</v>
      </c>
      <c r="L207" s="15">
        <v>1</v>
      </c>
      <c r="M207" s="15">
        <v>1</v>
      </c>
      <c r="N207" s="15">
        <v>1</v>
      </c>
      <c r="O207" s="15">
        <v>1</v>
      </c>
    </row>
    <row r="208" spans="1:15">
      <c r="A208" s="11" t="s">
        <v>4183</v>
      </c>
      <c r="B208" s="11" t="s">
        <v>4184</v>
      </c>
      <c r="C208" s="11">
        <v>42376774</v>
      </c>
      <c r="D208" s="11" t="s">
        <v>24</v>
      </c>
      <c r="E208" s="12" t="s">
        <v>550</v>
      </c>
      <c r="F208" s="13">
        <f>380685256967</f>
        <v>380685256967</v>
      </c>
      <c r="G208" s="11" t="s">
        <v>551</v>
      </c>
      <c r="H208" s="11" t="s">
        <v>506</v>
      </c>
      <c r="I208" s="11" t="s">
        <v>506</v>
      </c>
      <c r="J208" s="14" t="s">
        <v>553</v>
      </c>
      <c r="K208" s="15">
        <v>1</v>
      </c>
      <c r="L208" s="15">
        <v>1</v>
      </c>
      <c r="M208" s="15">
        <v>2</v>
      </c>
      <c r="N208" s="15">
        <v>2</v>
      </c>
      <c r="O208" s="15">
        <v>2</v>
      </c>
    </row>
    <row r="209" spans="1:15">
      <c r="A209" s="11" t="s">
        <v>4216</v>
      </c>
      <c r="B209" s="11" t="s">
        <v>4217</v>
      </c>
      <c r="C209" s="11">
        <v>41838805</v>
      </c>
      <c r="D209" s="11" t="s">
        <v>24</v>
      </c>
      <c r="E209" s="12" t="s">
        <v>554</v>
      </c>
      <c r="F209" s="13">
        <f>380679886028</f>
        <v>380679886028</v>
      </c>
      <c r="G209" s="11" t="s">
        <v>555</v>
      </c>
      <c r="H209" s="11" t="s">
        <v>506</v>
      </c>
      <c r="I209" s="11" t="s">
        <v>506</v>
      </c>
      <c r="J209" s="14" t="s">
        <v>557</v>
      </c>
      <c r="K209" s="15">
        <v>1</v>
      </c>
      <c r="L209" s="15">
        <v>1</v>
      </c>
      <c r="M209" s="15">
        <v>1</v>
      </c>
      <c r="N209" s="15">
        <v>1</v>
      </c>
      <c r="O209" s="15">
        <v>1</v>
      </c>
    </row>
    <row r="210" spans="1:15">
      <c r="A210" s="11" t="s">
        <v>4223</v>
      </c>
      <c r="B210" s="11" t="s">
        <v>4224</v>
      </c>
      <c r="C210" s="11">
        <v>42061427</v>
      </c>
      <c r="D210" s="11" t="s">
        <v>24</v>
      </c>
      <c r="E210" s="12" t="s">
        <v>558</v>
      </c>
      <c r="F210" s="13">
        <f>380347420110</f>
        <v>380347420110</v>
      </c>
      <c r="G210" s="11" t="s">
        <v>559</v>
      </c>
      <c r="H210" s="11" t="s">
        <v>506</v>
      </c>
      <c r="I210" s="11" t="s">
        <v>506</v>
      </c>
      <c r="J210" s="14" t="s">
        <v>561</v>
      </c>
      <c r="K210" s="15">
        <v>1</v>
      </c>
      <c r="L210" s="15">
        <v>1</v>
      </c>
      <c r="M210" s="15">
        <v>2</v>
      </c>
      <c r="N210" s="15">
        <v>2</v>
      </c>
      <c r="O210" s="15">
        <v>2</v>
      </c>
    </row>
    <row r="211" spans="1:15">
      <c r="A211" s="11" t="s">
        <v>4225</v>
      </c>
      <c r="B211" s="11" t="s">
        <v>4226</v>
      </c>
      <c r="C211" s="11">
        <v>38816907</v>
      </c>
      <c r="D211" s="11" t="s">
        <v>24</v>
      </c>
      <c r="E211" s="12" t="s">
        <v>562</v>
      </c>
      <c r="F211" s="13">
        <f>380347621628</f>
        <v>380347621628</v>
      </c>
      <c r="G211" s="11" t="s">
        <v>563</v>
      </c>
      <c r="H211" s="11" t="s">
        <v>506</v>
      </c>
      <c r="I211" s="11" t="s">
        <v>506</v>
      </c>
      <c r="J211" s="14" t="s">
        <v>565</v>
      </c>
      <c r="K211" s="15">
        <v>1</v>
      </c>
      <c r="L211" s="15">
        <v>1</v>
      </c>
      <c r="M211" s="15">
        <v>1</v>
      </c>
      <c r="N211" s="15">
        <v>1</v>
      </c>
      <c r="O211" s="15">
        <v>1</v>
      </c>
    </row>
    <row r="212" spans="1:15">
      <c r="A212" s="11" t="s">
        <v>4252</v>
      </c>
      <c r="B212" s="11" t="s">
        <v>4245</v>
      </c>
      <c r="C212" s="11">
        <v>1993486</v>
      </c>
      <c r="D212" s="11" t="s">
        <v>24</v>
      </c>
      <c r="E212" s="12" t="s">
        <v>4246</v>
      </c>
      <c r="F212" s="13">
        <f>380343621242</f>
        <v>380343621242</v>
      </c>
      <c r="G212" s="11" t="s">
        <v>4247</v>
      </c>
      <c r="H212" s="11" t="s">
        <v>506</v>
      </c>
      <c r="I212" s="11" t="s">
        <v>4248</v>
      </c>
      <c r="J212" s="14" t="s">
        <v>4249</v>
      </c>
      <c r="K212" s="15">
        <v>0</v>
      </c>
      <c r="L212" s="15">
        <v>0</v>
      </c>
      <c r="M212" s="15">
        <v>1</v>
      </c>
      <c r="N212" s="15">
        <v>1</v>
      </c>
      <c r="O212" s="15">
        <v>1</v>
      </c>
    </row>
    <row r="213" spans="1:15">
      <c r="A213" s="11" t="s">
        <v>4253</v>
      </c>
      <c r="B213" s="11" t="s">
        <v>4254</v>
      </c>
      <c r="C213" s="11">
        <v>41394939</v>
      </c>
      <c r="D213" s="11" t="s">
        <v>24</v>
      </c>
      <c r="E213" s="12" t="s">
        <v>566</v>
      </c>
      <c r="F213" s="13">
        <f>380347922586</f>
        <v>380347922586</v>
      </c>
      <c r="G213" s="11" t="s">
        <v>567</v>
      </c>
      <c r="H213" s="11" t="s">
        <v>506</v>
      </c>
      <c r="I213" s="11" t="s">
        <v>506</v>
      </c>
      <c r="J213" s="14" t="s">
        <v>569</v>
      </c>
      <c r="K213" s="15">
        <v>1</v>
      </c>
      <c r="L213" s="15">
        <v>1</v>
      </c>
      <c r="M213" s="15">
        <v>1</v>
      </c>
      <c r="N213" s="15">
        <v>1</v>
      </c>
      <c r="O213" s="15">
        <v>1</v>
      </c>
    </row>
    <row r="214" spans="1:15">
      <c r="A214" s="11" t="s">
        <v>4273</v>
      </c>
      <c r="B214" s="11" t="s">
        <v>4274</v>
      </c>
      <c r="C214" s="11">
        <v>42080790</v>
      </c>
      <c r="D214" s="11" t="s">
        <v>24</v>
      </c>
      <c r="E214" s="12" t="s">
        <v>570</v>
      </c>
      <c r="F214" s="13">
        <f>380343422750</f>
        <v>380343422750</v>
      </c>
      <c r="G214" s="11" t="s">
        <v>571</v>
      </c>
      <c r="H214" s="11" t="s">
        <v>506</v>
      </c>
      <c r="I214" s="11" t="s">
        <v>506</v>
      </c>
      <c r="J214" s="14" t="s">
        <v>573</v>
      </c>
      <c r="K214" s="15">
        <v>1</v>
      </c>
      <c r="L214" s="15">
        <v>1</v>
      </c>
      <c r="M214" s="15">
        <v>1</v>
      </c>
      <c r="N214" s="15">
        <v>1</v>
      </c>
      <c r="O214" s="15">
        <v>1</v>
      </c>
    </row>
    <row r="215" spans="1:15">
      <c r="A215" s="11" t="s">
        <v>4283</v>
      </c>
      <c r="B215" s="11" t="s">
        <v>4284</v>
      </c>
      <c r="C215" s="11">
        <v>38467886</v>
      </c>
      <c r="D215" s="11" t="s">
        <v>24</v>
      </c>
      <c r="E215" s="12" t="s">
        <v>574</v>
      </c>
      <c r="F215" s="13">
        <f>380457641822</f>
        <v>380457641822</v>
      </c>
      <c r="G215" s="11" t="s">
        <v>575</v>
      </c>
      <c r="H215" s="11" t="s">
        <v>576</v>
      </c>
      <c r="I215" s="11" t="s">
        <v>576</v>
      </c>
      <c r="J215" s="14" t="s">
        <v>578</v>
      </c>
      <c r="K215" s="15">
        <v>1</v>
      </c>
      <c r="L215" s="15">
        <v>1</v>
      </c>
      <c r="M215" s="15">
        <v>1</v>
      </c>
      <c r="N215" s="15">
        <v>1</v>
      </c>
      <c r="O215" s="15">
        <v>1</v>
      </c>
    </row>
    <row r="216" spans="1:15">
      <c r="A216" s="11" t="s">
        <v>4291</v>
      </c>
      <c r="B216" s="11" t="s">
        <v>4292</v>
      </c>
      <c r="C216" s="11">
        <v>22208209</v>
      </c>
      <c r="D216" s="11" t="s">
        <v>24</v>
      </c>
      <c r="E216" s="12" t="s">
        <v>579</v>
      </c>
      <c r="F216" s="13">
        <f>380456360312</f>
        <v>380456360312</v>
      </c>
      <c r="G216" s="11" t="s">
        <v>580</v>
      </c>
      <c r="H216" s="11" t="s">
        <v>576</v>
      </c>
      <c r="I216" s="11" t="s">
        <v>576</v>
      </c>
      <c r="J216" s="14" t="s">
        <v>582</v>
      </c>
      <c r="K216" s="15">
        <v>1</v>
      </c>
      <c r="L216" s="15">
        <v>1</v>
      </c>
      <c r="M216" s="15">
        <v>1</v>
      </c>
      <c r="N216" s="15">
        <v>1</v>
      </c>
      <c r="O216" s="15">
        <v>1</v>
      </c>
    </row>
    <row r="217" spans="1:15">
      <c r="A217" s="11" t="s">
        <v>4308</v>
      </c>
      <c r="B217" s="11" t="s">
        <v>4309</v>
      </c>
      <c r="C217" s="11">
        <v>1994600</v>
      </c>
      <c r="D217" s="11" t="s">
        <v>24</v>
      </c>
      <c r="E217" s="12" t="s">
        <v>583</v>
      </c>
      <c r="F217" s="13">
        <f>380984693585</f>
        <v>380984693585</v>
      </c>
      <c r="G217" s="11" t="s">
        <v>584</v>
      </c>
      <c r="H217" s="11" t="s">
        <v>576</v>
      </c>
      <c r="I217" s="11" t="s">
        <v>576</v>
      </c>
      <c r="J217" s="14" t="s">
        <v>585</v>
      </c>
      <c r="K217" s="15">
        <v>1</v>
      </c>
      <c r="L217" s="15">
        <v>1</v>
      </c>
      <c r="M217" s="15">
        <v>1</v>
      </c>
      <c r="N217" s="15">
        <v>1</v>
      </c>
      <c r="O217" s="15">
        <v>1</v>
      </c>
    </row>
    <row r="218" spans="1:15">
      <c r="A218" s="11" t="s">
        <v>4316</v>
      </c>
      <c r="B218" s="11" t="s">
        <v>4317</v>
      </c>
      <c r="C218" s="11">
        <v>38943382</v>
      </c>
      <c r="D218" s="11" t="s">
        <v>24</v>
      </c>
      <c r="E218" s="12" t="s">
        <v>586</v>
      </c>
      <c r="F218" s="13">
        <f>380442980070</f>
        <v>380442980070</v>
      </c>
      <c r="G218" s="11" t="s">
        <v>587</v>
      </c>
      <c r="H218" s="11" t="s">
        <v>576</v>
      </c>
      <c r="I218" s="11" t="s">
        <v>576</v>
      </c>
      <c r="J218" s="14" t="s">
        <v>589</v>
      </c>
      <c r="K218" s="15">
        <v>1</v>
      </c>
      <c r="L218" s="15">
        <v>1</v>
      </c>
      <c r="M218" s="15">
        <v>1</v>
      </c>
      <c r="N218" s="15">
        <v>1</v>
      </c>
      <c r="O218" s="15">
        <v>1</v>
      </c>
    </row>
    <row r="219" spans="1:15">
      <c r="A219" s="11" t="s">
        <v>4320</v>
      </c>
      <c r="B219" s="11" t="s">
        <v>4321</v>
      </c>
      <c r="C219" s="11">
        <v>38435021</v>
      </c>
      <c r="D219" s="11" t="s">
        <v>24</v>
      </c>
      <c r="E219" s="12" t="s">
        <v>590</v>
      </c>
      <c r="F219" s="13">
        <f>380679849941</f>
        <v>380679849941</v>
      </c>
      <c r="G219" s="11" t="s">
        <v>591</v>
      </c>
      <c r="H219" s="11" t="s">
        <v>576</v>
      </c>
      <c r="I219" s="11" t="s">
        <v>576</v>
      </c>
      <c r="J219" s="14" t="s">
        <v>593</v>
      </c>
      <c r="K219" s="15">
        <v>1</v>
      </c>
      <c r="L219" s="15">
        <v>1</v>
      </c>
      <c r="M219" s="15">
        <v>1</v>
      </c>
      <c r="N219" s="15">
        <v>1</v>
      </c>
      <c r="O219" s="15">
        <v>1</v>
      </c>
    </row>
    <row r="220" spans="1:15">
      <c r="A220" s="11" t="s">
        <v>4336</v>
      </c>
      <c r="B220" s="11" t="s">
        <v>4337</v>
      </c>
      <c r="C220" s="11">
        <v>38304599</v>
      </c>
      <c r="D220" s="11" t="s">
        <v>24</v>
      </c>
      <c r="E220" s="12" t="s">
        <v>594</v>
      </c>
      <c r="F220" s="13">
        <f>380635742188 +380457751640</f>
        <v>761093493828</v>
      </c>
      <c r="G220" s="11" t="s">
        <v>595</v>
      </c>
      <c r="H220" s="11" t="s">
        <v>576</v>
      </c>
      <c r="I220" s="11" t="s">
        <v>576</v>
      </c>
      <c r="J220" s="14" t="s">
        <v>597</v>
      </c>
      <c r="K220" s="15">
        <v>1</v>
      </c>
      <c r="L220" s="15">
        <v>1</v>
      </c>
      <c r="M220" s="15">
        <v>1</v>
      </c>
      <c r="N220" s="15">
        <v>1</v>
      </c>
      <c r="O220" s="15">
        <v>1</v>
      </c>
    </row>
    <row r="221" spans="1:15">
      <c r="A221" s="11" t="s">
        <v>4349</v>
      </c>
      <c r="B221" s="11" t="s">
        <v>4350</v>
      </c>
      <c r="C221" s="11">
        <v>39002969</v>
      </c>
      <c r="D221" s="11" t="s">
        <v>24</v>
      </c>
      <c r="E221" s="12" t="s">
        <v>598</v>
      </c>
      <c r="F221" s="13">
        <f>380459444160</f>
        <v>380459444160</v>
      </c>
      <c r="G221" s="11" t="s">
        <v>599</v>
      </c>
      <c r="H221" s="11" t="s">
        <v>576</v>
      </c>
      <c r="I221" s="11" t="s">
        <v>576</v>
      </c>
      <c r="J221" s="14" t="s">
        <v>601</v>
      </c>
      <c r="K221" s="15">
        <v>1</v>
      </c>
      <c r="L221" s="15">
        <v>1</v>
      </c>
      <c r="M221" s="15">
        <v>1</v>
      </c>
      <c r="N221" s="15">
        <v>1</v>
      </c>
      <c r="O221" s="15">
        <v>1</v>
      </c>
    </row>
    <row r="222" spans="1:15">
      <c r="A222" s="11" t="s">
        <v>4360</v>
      </c>
      <c r="B222" s="11" t="s">
        <v>4361</v>
      </c>
      <c r="C222" s="11">
        <v>38902896</v>
      </c>
      <c r="D222" s="11" t="s">
        <v>24</v>
      </c>
      <c r="E222" s="12" t="s">
        <v>602</v>
      </c>
      <c r="F222" s="13">
        <f>380459460904</f>
        <v>380459460904</v>
      </c>
      <c r="G222" s="11" t="s">
        <v>603</v>
      </c>
      <c r="H222" s="11" t="s">
        <v>576</v>
      </c>
      <c r="I222" s="11" t="s">
        <v>576</v>
      </c>
      <c r="J222" s="14" t="s">
        <v>604</v>
      </c>
      <c r="K222" s="15">
        <v>1</v>
      </c>
      <c r="L222" s="15">
        <v>1</v>
      </c>
      <c r="M222" s="15">
        <v>1</v>
      </c>
      <c r="N222" s="15">
        <v>1</v>
      </c>
      <c r="O222" s="15">
        <v>1</v>
      </c>
    </row>
    <row r="223" spans="1:15">
      <c r="A223" s="11" t="s">
        <v>4370</v>
      </c>
      <c r="B223" s="11" t="s">
        <v>4371</v>
      </c>
      <c r="C223" s="11">
        <v>38312395</v>
      </c>
      <c r="D223" s="11" t="s">
        <v>24</v>
      </c>
      <c r="E223" s="12" t="s">
        <v>605</v>
      </c>
      <c r="F223" s="13">
        <f>380636447675</f>
        <v>380636447675</v>
      </c>
      <c r="G223" s="11" t="s">
        <v>606</v>
      </c>
      <c r="H223" s="11" t="s">
        <v>576</v>
      </c>
      <c r="I223" s="11" t="s">
        <v>576</v>
      </c>
      <c r="J223" s="14" t="s">
        <v>608</v>
      </c>
      <c r="K223" s="15">
        <v>1</v>
      </c>
      <c r="L223" s="15">
        <v>1</v>
      </c>
      <c r="M223" s="15">
        <v>1</v>
      </c>
      <c r="N223" s="15">
        <v>1</v>
      </c>
      <c r="O223" s="15">
        <v>1</v>
      </c>
    </row>
    <row r="224" spans="1:15">
      <c r="A224" s="11" t="s">
        <v>4376</v>
      </c>
      <c r="B224" s="11" t="s">
        <v>4377</v>
      </c>
      <c r="C224" s="11">
        <v>38423901</v>
      </c>
      <c r="D224" s="11" t="s">
        <v>24</v>
      </c>
      <c r="E224" s="12" t="s">
        <v>609</v>
      </c>
      <c r="F224" s="13">
        <f>380459625822 +380459625822</f>
        <v>760919251644</v>
      </c>
      <c r="G224" s="11" t="s">
        <v>610</v>
      </c>
      <c r="H224" s="11" t="s">
        <v>576</v>
      </c>
      <c r="I224" s="11" t="s">
        <v>576</v>
      </c>
      <c r="J224" s="14" t="s">
        <v>612</v>
      </c>
      <c r="K224" s="15">
        <v>1</v>
      </c>
      <c r="L224" s="15">
        <v>1</v>
      </c>
      <c r="M224" s="15">
        <v>1</v>
      </c>
      <c r="N224" s="15">
        <v>1</v>
      </c>
      <c r="O224" s="15">
        <v>1</v>
      </c>
    </row>
    <row r="225" spans="1:15">
      <c r="A225" s="11" t="s">
        <v>4386</v>
      </c>
      <c r="B225" s="11" t="s">
        <v>4385</v>
      </c>
      <c r="C225" s="11">
        <v>22201472</v>
      </c>
      <c r="D225" s="11" t="s">
        <v>24</v>
      </c>
      <c r="E225" s="12" t="s">
        <v>613</v>
      </c>
      <c r="F225" s="13">
        <f>380459855472</f>
        <v>380459855472</v>
      </c>
      <c r="G225" s="11" t="s">
        <v>614</v>
      </c>
      <c r="H225" s="11" t="s">
        <v>576</v>
      </c>
      <c r="I225" s="11" t="s">
        <v>576</v>
      </c>
      <c r="J225" s="14" t="s">
        <v>616</v>
      </c>
      <c r="K225" s="15">
        <v>1</v>
      </c>
      <c r="L225" s="15">
        <v>1</v>
      </c>
      <c r="M225" s="15">
        <v>1</v>
      </c>
      <c r="N225" s="15">
        <v>1</v>
      </c>
      <c r="O225" s="15">
        <v>1</v>
      </c>
    </row>
    <row r="226" spans="1:15">
      <c r="A226" s="11" t="s">
        <v>4399</v>
      </c>
      <c r="B226" s="11" t="s">
        <v>4400</v>
      </c>
      <c r="C226" s="11">
        <v>38462558</v>
      </c>
      <c r="D226" s="11" t="s">
        <v>24</v>
      </c>
      <c r="E226" s="12" t="s">
        <v>617</v>
      </c>
      <c r="F226" s="13">
        <f>380973262997</f>
        <v>380973262997</v>
      </c>
      <c r="G226" s="11" t="s">
        <v>618</v>
      </c>
      <c r="H226" s="11" t="s">
        <v>576</v>
      </c>
      <c r="I226" s="11" t="s">
        <v>576</v>
      </c>
      <c r="J226" s="14" t="s">
        <v>620</v>
      </c>
      <c r="K226" s="15">
        <v>1</v>
      </c>
      <c r="L226" s="15">
        <v>1</v>
      </c>
      <c r="M226" s="15">
        <v>1</v>
      </c>
      <c r="N226" s="15">
        <v>1</v>
      </c>
      <c r="O226" s="15">
        <v>1</v>
      </c>
    </row>
    <row r="227" spans="1:15">
      <c r="A227" s="11" t="s">
        <v>4423</v>
      </c>
      <c r="B227" s="11" t="s">
        <v>4424</v>
      </c>
      <c r="C227" s="11">
        <v>38571999</v>
      </c>
      <c r="D227" s="11" t="s">
        <v>24</v>
      </c>
      <c r="E227" s="12" t="s">
        <v>621</v>
      </c>
      <c r="F227" s="13">
        <f>380459767236</f>
        <v>380459767236</v>
      </c>
      <c r="G227" s="11" t="s">
        <v>622</v>
      </c>
      <c r="H227" s="11" t="s">
        <v>576</v>
      </c>
      <c r="I227" s="11" t="s">
        <v>576</v>
      </c>
      <c r="J227" s="14" t="s">
        <v>624</v>
      </c>
      <c r="K227" s="15">
        <v>1</v>
      </c>
      <c r="L227" s="15">
        <v>8</v>
      </c>
      <c r="M227" s="15">
        <v>8</v>
      </c>
      <c r="N227" s="15">
        <v>8</v>
      </c>
      <c r="O227" s="15">
        <v>8</v>
      </c>
    </row>
    <row r="228" spans="1:15">
      <c r="A228" s="11" t="s">
        <v>4429</v>
      </c>
      <c r="B228" s="11" t="s">
        <v>4430</v>
      </c>
      <c r="C228" s="11">
        <v>38085929</v>
      </c>
      <c r="D228" s="11" t="s">
        <v>24</v>
      </c>
      <c r="E228" s="12" t="s">
        <v>625</v>
      </c>
      <c r="F228" s="13">
        <f>380457351245</f>
        <v>380457351245</v>
      </c>
      <c r="G228" s="11" t="s">
        <v>626</v>
      </c>
      <c r="H228" s="11" t="s">
        <v>576</v>
      </c>
      <c r="I228" s="11" t="s">
        <v>576</v>
      </c>
      <c r="J228" s="14" t="s">
        <v>628</v>
      </c>
      <c r="K228" s="15">
        <v>1</v>
      </c>
      <c r="L228" s="15">
        <v>1</v>
      </c>
      <c r="M228" s="15">
        <v>1</v>
      </c>
      <c r="N228" s="15">
        <v>1</v>
      </c>
      <c r="O228" s="15">
        <v>1</v>
      </c>
    </row>
    <row r="229" spans="1:15">
      <c r="A229" s="11" t="s">
        <v>4446</v>
      </c>
      <c r="B229" s="11" t="s">
        <v>4447</v>
      </c>
      <c r="C229" s="11">
        <v>38462249</v>
      </c>
      <c r="D229" s="11" t="s">
        <v>24</v>
      </c>
      <c r="E229" s="12" t="s">
        <v>629</v>
      </c>
      <c r="F229" s="13">
        <f>380457852046</f>
        <v>380457852046</v>
      </c>
      <c r="G229" s="11" t="s">
        <v>630</v>
      </c>
      <c r="H229" s="11" t="s">
        <v>576</v>
      </c>
      <c r="I229" s="11" t="s">
        <v>576</v>
      </c>
      <c r="J229" s="14" t="s">
        <v>632</v>
      </c>
      <c r="K229" s="15">
        <v>1</v>
      </c>
      <c r="L229" s="15">
        <v>1</v>
      </c>
      <c r="M229" s="15">
        <v>1</v>
      </c>
      <c r="N229" s="15">
        <v>1</v>
      </c>
      <c r="O229" s="15">
        <v>1</v>
      </c>
    </row>
    <row r="230" spans="1:15">
      <c r="A230" s="11" t="s">
        <v>4452</v>
      </c>
      <c r="B230" s="11" t="s">
        <v>4453</v>
      </c>
      <c r="C230" s="11">
        <v>38164193</v>
      </c>
      <c r="D230" s="11" t="s">
        <v>24</v>
      </c>
      <c r="E230" s="12" t="s">
        <v>633</v>
      </c>
      <c r="F230" s="13">
        <f>380457451764</f>
        <v>380457451764</v>
      </c>
      <c r="G230" s="11" t="s">
        <v>634</v>
      </c>
      <c r="H230" s="11" t="s">
        <v>576</v>
      </c>
      <c r="I230" s="11" t="s">
        <v>576</v>
      </c>
      <c r="J230" s="14" t="s">
        <v>636</v>
      </c>
      <c r="K230" s="15">
        <v>1</v>
      </c>
      <c r="L230" s="15">
        <v>1</v>
      </c>
      <c r="M230" s="15">
        <v>1</v>
      </c>
      <c r="N230" s="15">
        <v>1</v>
      </c>
      <c r="O230" s="15">
        <v>1</v>
      </c>
    </row>
    <row r="231" spans="1:15">
      <c r="A231" s="11" t="s">
        <v>4463</v>
      </c>
      <c r="B231" s="11" t="s">
        <v>4464</v>
      </c>
      <c r="C231" s="11">
        <v>37917880</v>
      </c>
      <c r="D231" s="11" t="s">
        <v>24</v>
      </c>
      <c r="E231" s="12" t="s">
        <v>637</v>
      </c>
      <c r="F231" s="13">
        <f>380673121253</f>
        <v>380673121253</v>
      </c>
      <c r="G231" s="11" t="s">
        <v>638</v>
      </c>
      <c r="H231" s="11" t="s">
        <v>576</v>
      </c>
      <c r="I231" s="11" t="s">
        <v>576</v>
      </c>
      <c r="J231" s="14" t="s">
        <v>640</v>
      </c>
      <c r="K231" s="15">
        <v>1</v>
      </c>
      <c r="L231" s="15">
        <v>1</v>
      </c>
      <c r="M231" s="15">
        <v>1</v>
      </c>
      <c r="N231" s="15">
        <v>1</v>
      </c>
      <c r="O231" s="15">
        <v>1</v>
      </c>
    </row>
    <row r="232" spans="1:15">
      <c r="A232" s="11" t="s">
        <v>4465</v>
      </c>
      <c r="B232" s="11" t="s">
        <v>4466</v>
      </c>
      <c r="C232" s="11">
        <v>38424617</v>
      </c>
      <c r="D232" s="11" t="s">
        <v>24</v>
      </c>
      <c r="E232" s="12" t="s">
        <v>641</v>
      </c>
      <c r="F232" s="13">
        <f>380456752506</f>
        <v>380456752506</v>
      </c>
      <c r="G232" s="11" t="s">
        <v>642</v>
      </c>
      <c r="H232" s="11" t="s">
        <v>576</v>
      </c>
      <c r="I232" s="11" t="s">
        <v>576</v>
      </c>
      <c r="J232" s="14" t="s">
        <v>643</v>
      </c>
      <c r="K232" s="15">
        <v>1</v>
      </c>
      <c r="L232" s="15">
        <v>1</v>
      </c>
      <c r="M232" s="15">
        <v>1</v>
      </c>
      <c r="N232" s="15">
        <v>1</v>
      </c>
      <c r="O232" s="15">
        <v>1</v>
      </c>
    </row>
    <row r="233" spans="1:15">
      <c r="A233" s="11" t="s">
        <v>4479</v>
      </c>
      <c r="B233" s="11" t="s">
        <v>4480</v>
      </c>
      <c r="C233" s="11">
        <v>38486267</v>
      </c>
      <c r="D233" s="11" t="s">
        <v>24</v>
      </c>
      <c r="E233" s="12" t="s">
        <v>644</v>
      </c>
      <c r="F233" s="13">
        <f>380978858777</f>
        <v>380978858777</v>
      </c>
      <c r="G233" s="11" t="s">
        <v>645</v>
      </c>
      <c r="H233" s="11" t="s">
        <v>576</v>
      </c>
      <c r="I233" s="11" t="s">
        <v>576</v>
      </c>
      <c r="J233" s="14" t="s">
        <v>647</v>
      </c>
      <c r="K233" s="15">
        <v>1</v>
      </c>
      <c r="L233" s="15">
        <v>1</v>
      </c>
      <c r="M233" s="15">
        <v>1</v>
      </c>
      <c r="N233" s="15">
        <v>1</v>
      </c>
      <c r="O233" s="15">
        <v>1</v>
      </c>
    </row>
    <row r="234" spans="1:15">
      <c r="A234" s="11" t="s">
        <v>4491</v>
      </c>
      <c r="B234" s="11" t="s">
        <v>4492</v>
      </c>
      <c r="C234" s="11">
        <v>38500755</v>
      </c>
      <c r="D234" s="11" t="s">
        <v>24</v>
      </c>
      <c r="E234" s="12" t="s">
        <v>648</v>
      </c>
      <c r="F234" s="13">
        <f>380456852737</f>
        <v>380456852737</v>
      </c>
      <c r="G234" s="11" t="s">
        <v>649</v>
      </c>
      <c r="H234" s="11" t="s">
        <v>576</v>
      </c>
      <c r="I234" s="11" t="s">
        <v>576</v>
      </c>
      <c r="J234" s="14" t="s">
        <v>651</v>
      </c>
      <c r="K234" s="15">
        <v>1</v>
      </c>
      <c r="L234" s="15">
        <v>1</v>
      </c>
      <c r="M234" s="15">
        <v>1</v>
      </c>
      <c r="N234" s="15">
        <v>1</v>
      </c>
      <c r="O234" s="15">
        <v>1</v>
      </c>
    </row>
    <row r="235" spans="1:15">
      <c r="A235" s="11" t="s">
        <v>4499</v>
      </c>
      <c r="B235" s="11" t="s">
        <v>4500</v>
      </c>
      <c r="C235" s="11">
        <v>41736008</v>
      </c>
      <c r="D235" s="11" t="s">
        <v>24</v>
      </c>
      <c r="E235" s="12" t="s">
        <v>652</v>
      </c>
      <c r="F235" s="13">
        <f>380457923018</f>
        <v>380457923018</v>
      </c>
      <c r="G235" s="11" t="s">
        <v>653</v>
      </c>
      <c r="H235" s="11" t="s">
        <v>576</v>
      </c>
      <c r="I235" s="11" t="s">
        <v>576</v>
      </c>
      <c r="J235" s="14" t="s">
        <v>655</v>
      </c>
      <c r="K235" s="15">
        <v>1</v>
      </c>
      <c r="L235" s="15">
        <v>1</v>
      </c>
      <c r="M235" s="15">
        <v>1</v>
      </c>
      <c r="N235" s="15">
        <v>1</v>
      </c>
      <c r="O235" s="15">
        <v>1</v>
      </c>
    </row>
    <row r="236" spans="1:15">
      <c r="A236" s="11" t="s">
        <v>4530</v>
      </c>
      <c r="B236" s="11" t="s">
        <v>4531</v>
      </c>
      <c r="C236" s="11">
        <v>41964879</v>
      </c>
      <c r="D236" s="11" t="s">
        <v>24</v>
      </c>
      <c r="E236" s="12" t="s">
        <v>656</v>
      </c>
      <c r="F236" s="13">
        <f>380456051524</f>
        <v>380456051524</v>
      </c>
      <c r="G236" s="11" t="s">
        <v>657</v>
      </c>
      <c r="H236" s="11" t="s">
        <v>576</v>
      </c>
      <c r="I236" s="11" t="s">
        <v>576</v>
      </c>
      <c r="J236" s="14" t="s">
        <v>659</v>
      </c>
      <c r="K236" s="15">
        <v>1</v>
      </c>
      <c r="L236" s="15">
        <v>1</v>
      </c>
      <c r="M236" s="15">
        <v>1</v>
      </c>
      <c r="N236" s="15">
        <v>1</v>
      </c>
      <c r="O236" s="15">
        <v>1</v>
      </c>
    </row>
    <row r="237" spans="1:15">
      <c r="A237" s="11" t="s">
        <v>4539</v>
      </c>
      <c r="B237" s="11" t="s">
        <v>4540</v>
      </c>
      <c r="C237" s="11">
        <v>37910005</v>
      </c>
      <c r="D237" s="11" t="s">
        <v>24</v>
      </c>
      <c r="E237" s="12" t="s">
        <v>660</v>
      </c>
      <c r="F237" s="13">
        <f>380457220633</f>
        <v>380457220633</v>
      </c>
      <c r="G237" s="11" t="s">
        <v>661</v>
      </c>
      <c r="H237" s="11" t="s">
        <v>576</v>
      </c>
      <c r="I237" s="11" t="s">
        <v>576</v>
      </c>
      <c r="J237" s="14" t="s">
        <v>663</v>
      </c>
      <c r="K237" s="15">
        <v>1</v>
      </c>
      <c r="L237" s="15">
        <v>1</v>
      </c>
      <c r="M237" s="15">
        <v>1</v>
      </c>
      <c r="N237" s="15">
        <v>1</v>
      </c>
      <c r="O237" s="15">
        <v>1</v>
      </c>
    </row>
    <row r="238" spans="1:15">
      <c r="A238" s="11" t="s">
        <v>4558</v>
      </c>
      <c r="B238" s="11" t="s">
        <v>4559</v>
      </c>
      <c r="C238" s="11">
        <v>38073489</v>
      </c>
      <c r="D238" s="11" t="s">
        <v>24</v>
      </c>
      <c r="E238" s="12" t="s">
        <v>664</v>
      </c>
      <c r="F238" s="13">
        <f>380457556247</f>
        <v>380457556247</v>
      </c>
      <c r="G238" s="11" t="s">
        <v>665</v>
      </c>
      <c r="H238" s="11" t="s">
        <v>576</v>
      </c>
      <c r="I238" s="11" t="s">
        <v>576</v>
      </c>
      <c r="J238" s="14" t="s">
        <v>667</v>
      </c>
      <c r="K238" s="15">
        <v>1</v>
      </c>
      <c r="L238" s="15">
        <v>1</v>
      </c>
      <c r="M238" s="15">
        <v>1</v>
      </c>
      <c r="N238" s="15">
        <v>1</v>
      </c>
      <c r="O238" s="15">
        <v>1</v>
      </c>
    </row>
    <row r="239" spans="1:15">
      <c r="A239" s="11" t="s">
        <v>4577</v>
      </c>
      <c r="B239" s="11" t="s">
        <v>4578</v>
      </c>
      <c r="C239" s="11">
        <v>38817188</v>
      </c>
      <c r="D239" s="11" t="s">
        <v>24</v>
      </c>
      <c r="E239" s="12" t="s">
        <v>668</v>
      </c>
      <c r="F239" s="13">
        <f>380525450266</f>
        <v>380525450266</v>
      </c>
      <c r="G239" s="11" t="s">
        <v>669</v>
      </c>
      <c r="H239" s="11" t="s">
        <v>670</v>
      </c>
      <c r="I239" s="11" t="s">
        <v>670</v>
      </c>
      <c r="J239" s="14" t="s">
        <v>672</v>
      </c>
      <c r="K239" s="15">
        <v>1</v>
      </c>
      <c r="L239" s="15">
        <v>1</v>
      </c>
      <c r="M239" s="15">
        <v>1</v>
      </c>
      <c r="N239" s="15">
        <v>1</v>
      </c>
      <c r="O239" s="15">
        <v>1</v>
      </c>
    </row>
    <row r="240" spans="1:15">
      <c r="A240" s="11" t="s">
        <v>4590</v>
      </c>
      <c r="B240" s="11" t="s">
        <v>4591</v>
      </c>
      <c r="C240" s="11">
        <v>38401359</v>
      </c>
      <c r="D240" s="11" t="s">
        <v>24</v>
      </c>
      <c r="E240" s="12" t="s">
        <v>673</v>
      </c>
      <c r="F240" s="13">
        <f>380525222299</f>
        <v>380525222299</v>
      </c>
      <c r="G240" s="11" t="s">
        <v>674</v>
      </c>
      <c r="H240" s="11" t="s">
        <v>670</v>
      </c>
      <c r="I240" s="11" t="s">
        <v>670</v>
      </c>
      <c r="J240" s="14" t="s">
        <v>676</v>
      </c>
      <c r="K240" s="15">
        <v>1</v>
      </c>
      <c r="L240" s="15">
        <v>1</v>
      </c>
      <c r="M240" s="15">
        <v>1</v>
      </c>
      <c r="N240" s="15">
        <v>1</v>
      </c>
      <c r="O240" s="15">
        <v>1</v>
      </c>
    </row>
    <row r="241" spans="1:15">
      <c r="A241" s="11" t="s">
        <v>4599</v>
      </c>
      <c r="B241" s="11" t="s">
        <v>4600</v>
      </c>
      <c r="C241" s="11">
        <v>38797880</v>
      </c>
      <c r="D241" s="11" t="s">
        <v>24</v>
      </c>
      <c r="E241" s="12" t="s">
        <v>677</v>
      </c>
      <c r="F241" s="13">
        <f>380523452008</f>
        <v>380523452008</v>
      </c>
      <c r="G241" s="11" t="s">
        <v>678</v>
      </c>
      <c r="H241" s="11" t="s">
        <v>670</v>
      </c>
      <c r="I241" s="11" t="s">
        <v>670</v>
      </c>
      <c r="J241" s="14" t="s">
        <v>680</v>
      </c>
      <c r="K241" s="15">
        <v>1</v>
      </c>
      <c r="L241" s="15">
        <v>1</v>
      </c>
      <c r="M241" s="15">
        <v>1</v>
      </c>
      <c r="N241" s="15">
        <v>1</v>
      </c>
      <c r="O241" s="15">
        <v>1</v>
      </c>
    </row>
    <row r="242" spans="1:15">
      <c r="A242" s="11" t="s">
        <v>4603</v>
      </c>
      <c r="B242" s="11" t="s">
        <v>4604</v>
      </c>
      <c r="C242" s="11">
        <v>38844190</v>
      </c>
      <c r="D242" s="11" t="s">
        <v>24</v>
      </c>
      <c r="E242" s="12" t="s">
        <v>681</v>
      </c>
      <c r="F242" s="13">
        <f>380523322091</f>
        <v>380523322091</v>
      </c>
      <c r="G242" s="11" t="s">
        <v>682</v>
      </c>
      <c r="H242" s="11" t="s">
        <v>670</v>
      </c>
      <c r="I242" s="11" t="s">
        <v>670</v>
      </c>
      <c r="J242" s="14" t="s">
        <v>684</v>
      </c>
      <c r="K242" s="15">
        <v>1</v>
      </c>
      <c r="L242" s="15">
        <v>1</v>
      </c>
      <c r="M242" s="15">
        <v>1</v>
      </c>
      <c r="N242" s="15">
        <v>1</v>
      </c>
      <c r="O242" s="15">
        <v>1</v>
      </c>
    </row>
    <row r="243" spans="1:15">
      <c r="A243" s="11" t="s">
        <v>4617</v>
      </c>
      <c r="B243" s="11" t="s">
        <v>4618</v>
      </c>
      <c r="C243" s="11">
        <v>38589283</v>
      </c>
      <c r="D243" s="11" t="s">
        <v>24</v>
      </c>
      <c r="E243" s="12" t="s">
        <v>4619</v>
      </c>
      <c r="F243" s="13">
        <f>380524021041</f>
        <v>380524021041</v>
      </c>
      <c r="G243" s="11" t="s">
        <v>4620</v>
      </c>
      <c r="H243" s="11" t="s">
        <v>670</v>
      </c>
      <c r="I243" s="11" t="s">
        <v>4615</v>
      </c>
      <c r="J243" s="14" t="s">
        <v>4616</v>
      </c>
      <c r="K243" s="15">
        <v>0</v>
      </c>
      <c r="L243" s="15">
        <v>0</v>
      </c>
      <c r="M243" s="17">
        <v>1</v>
      </c>
      <c r="N243" s="17">
        <v>1</v>
      </c>
      <c r="O243" s="17">
        <v>1</v>
      </c>
    </row>
    <row r="244" spans="1:15">
      <c r="A244" s="11" t="s">
        <v>4623</v>
      </c>
      <c r="B244" s="11" t="s">
        <v>4624</v>
      </c>
      <c r="C244" s="11">
        <v>13749863</v>
      </c>
      <c r="D244" s="11" t="s">
        <v>24</v>
      </c>
      <c r="E244" s="12" t="s">
        <v>685</v>
      </c>
      <c r="F244" s="13">
        <f>380522553727</f>
        <v>380522553727</v>
      </c>
      <c r="G244" s="11" t="s">
        <v>686</v>
      </c>
      <c r="H244" s="11" t="s">
        <v>670</v>
      </c>
      <c r="I244" s="11" t="s">
        <v>670</v>
      </c>
      <c r="J244" s="14" t="s">
        <v>688</v>
      </c>
      <c r="K244" s="15">
        <v>1</v>
      </c>
      <c r="L244" s="15">
        <v>1</v>
      </c>
      <c r="M244" s="15">
        <v>1</v>
      </c>
      <c r="N244" s="15">
        <v>1</v>
      </c>
      <c r="O244" s="15">
        <v>1</v>
      </c>
    </row>
    <row r="245" spans="1:15">
      <c r="A245" s="11" t="s">
        <v>4688</v>
      </c>
      <c r="B245" s="11" t="s">
        <v>4689</v>
      </c>
      <c r="C245" s="11">
        <v>38236676</v>
      </c>
      <c r="D245" s="11" t="s">
        <v>24</v>
      </c>
      <c r="E245" s="12" t="s">
        <v>689</v>
      </c>
      <c r="F245" s="13">
        <f>380525641364</f>
        <v>380525641364</v>
      </c>
      <c r="G245" s="11" t="s">
        <v>690</v>
      </c>
      <c r="H245" s="11" t="s">
        <v>670</v>
      </c>
      <c r="I245" s="11" t="s">
        <v>670</v>
      </c>
      <c r="J245" s="14" t="s">
        <v>692</v>
      </c>
      <c r="K245" s="15">
        <v>1</v>
      </c>
      <c r="L245" s="15">
        <v>1</v>
      </c>
      <c r="M245" s="15">
        <v>1</v>
      </c>
      <c r="N245" s="15">
        <v>1</v>
      </c>
      <c r="O245" s="15">
        <v>1</v>
      </c>
    </row>
    <row r="246" spans="1:15">
      <c r="A246" s="11" t="s">
        <v>4694</v>
      </c>
      <c r="B246" s="11" t="s">
        <v>4695</v>
      </c>
      <c r="C246" s="11">
        <v>36734786</v>
      </c>
      <c r="D246" s="11" t="s">
        <v>24</v>
      </c>
      <c r="E246" s="12" t="s">
        <v>693</v>
      </c>
      <c r="F246" s="13">
        <f>380525121493</f>
        <v>380525121493</v>
      </c>
      <c r="G246" s="11" t="s">
        <v>694</v>
      </c>
      <c r="H246" s="11" t="s">
        <v>670</v>
      </c>
      <c r="I246" s="11" t="s">
        <v>670</v>
      </c>
      <c r="J246" s="14" t="s">
        <v>696</v>
      </c>
      <c r="K246" s="15">
        <v>1</v>
      </c>
      <c r="L246" s="15">
        <v>1</v>
      </c>
      <c r="M246" s="15">
        <v>1</v>
      </c>
      <c r="N246" s="15">
        <v>1</v>
      </c>
      <c r="O246" s="15">
        <v>1</v>
      </c>
    </row>
    <row r="247" spans="1:15">
      <c r="A247" s="11" t="s">
        <v>4715</v>
      </c>
      <c r="B247" s="11" t="s">
        <v>4716</v>
      </c>
      <c r="C247" s="11">
        <v>38972429</v>
      </c>
      <c r="D247" s="11" t="s">
        <v>24</v>
      </c>
      <c r="E247" s="12" t="s">
        <v>4717</v>
      </c>
      <c r="F247" s="13">
        <f>380523572216 +380523572216</f>
        <v>761047144432</v>
      </c>
      <c r="G247" s="11" t="s">
        <v>4718</v>
      </c>
      <c r="H247" s="11" t="s">
        <v>670</v>
      </c>
      <c r="I247" s="11" t="s">
        <v>670</v>
      </c>
      <c r="J247" s="14" t="s">
        <v>4719</v>
      </c>
      <c r="K247" s="15">
        <v>0</v>
      </c>
      <c r="L247" s="15">
        <v>1</v>
      </c>
      <c r="M247" s="15">
        <v>1</v>
      </c>
      <c r="N247" s="15">
        <v>1</v>
      </c>
      <c r="O247" s="15">
        <v>1</v>
      </c>
    </row>
    <row r="248" spans="1:15">
      <c r="A248" s="11" t="s">
        <v>4730</v>
      </c>
      <c r="B248" s="11" t="s">
        <v>4731</v>
      </c>
      <c r="C248" s="11">
        <v>38636516</v>
      </c>
      <c r="D248" s="11" t="s">
        <v>24</v>
      </c>
      <c r="E248" s="12" t="s">
        <v>697</v>
      </c>
      <c r="F248" s="13">
        <f>380523820345</f>
        <v>380523820345</v>
      </c>
      <c r="G248" s="11" t="s">
        <v>698</v>
      </c>
      <c r="H248" s="11" t="s">
        <v>670</v>
      </c>
      <c r="I248" s="11" t="s">
        <v>670</v>
      </c>
      <c r="J248" s="14" t="s">
        <v>700</v>
      </c>
      <c r="K248" s="15">
        <v>1</v>
      </c>
      <c r="L248" s="15">
        <v>1</v>
      </c>
      <c r="M248" s="15">
        <v>1</v>
      </c>
      <c r="N248" s="15">
        <v>1</v>
      </c>
      <c r="O248" s="15">
        <v>1</v>
      </c>
    </row>
    <row r="249" spans="1:15">
      <c r="A249" s="11" t="s">
        <v>4736</v>
      </c>
      <c r="B249" s="11" t="s">
        <v>4737</v>
      </c>
      <c r="C249" s="11">
        <v>38844232</v>
      </c>
      <c r="D249" s="11" t="s">
        <v>24</v>
      </c>
      <c r="E249" s="12" t="s">
        <v>701</v>
      </c>
      <c r="F249" s="13">
        <f>380523796015</f>
        <v>380523796015</v>
      </c>
      <c r="G249" s="11" t="s">
        <v>702</v>
      </c>
      <c r="H249" s="11" t="s">
        <v>670</v>
      </c>
      <c r="I249" s="11" t="s">
        <v>670</v>
      </c>
      <c r="J249" s="14" t="s">
        <v>704</v>
      </c>
      <c r="K249" s="15">
        <v>1</v>
      </c>
      <c r="L249" s="15">
        <v>1</v>
      </c>
      <c r="M249" s="15">
        <v>1</v>
      </c>
      <c r="N249" s="15">
        <v>1</v>
      </c>
      <c r="O249" s="15">
        <v>1</v>
      </c>
    </row>
    <row r="250" spans="1:15">
      <c r="A250" s="11" t="s">
        <v>4762</v>
      </c>
      <c r="B250" s="11" t="s">
        <v>4763</v>
      </c>
      <c r="C250" s="11">
        <v>38600846</v>
      </c>
      <c r="D250" s="11" t="s">
        <v>24</v>
      </c>
      <c r="E250" s="12" t="s">
        <v>4764</v>
      </c>
      <c r="F250" s="13">
        <f>380525527203</f>
        <v>380525527203</v>
      </c>
      <c r="G250" s="11" t="s">
        <v>4765</v>
      </c>
      <c r="H250" s="11" t="s">
        <v>670</v>
      </c>
      <c r="I250" s="11" t="s">
        <v>4761</v>
      </c>
      <c r="J250" s="14" t="s">
        <v>4766</v>
      </c>
      <c r="K250" s="15">
        <v>0</v>
      </c>
      <c r="L250" s="15">
        <v>0</v>
      </c>
      <c r="M250" s="17">
        <v>1</v>
      </c>
      <c r="N250" s="17">
        <v>1</v>
      </c>
      <c r="O250" s="17">
        <v>1</v>
      </c>
    </row>
    <row r="251" spans="1:15">
      <c r="A251" s="11" t="s">
        <v>4769</v>
      </c>
      <c r="B251" s="11" t="s">
        <v>4770</v>
      </c>
      <c r="C251" s="11">
        <v>42126735</v>
      </c>
      <c r="D251" s="11" t="s">
        <v>24</v>
      </c>
      <c r="E251" s="12" t="s">
        <v>705</v>
      </c>
      <c r="F251" s="13">
        <f>380978368860</f>
        <v>380978368860</v>
      </c>
      <c r="G251" s="11" t="s">
        <v>706</v>
      </c>
      <c r="H251" s="11" t="s">
        <v>670</v>
      </c>
      <c r="I251" s="11" t="s">
        <v>670</v>
      </c>
      <c r="J251" s="14" t="s">
        <v>708</v>
      </c>
      <c r="K251" s="15">
        <v>1</v>
      </c>
      <c r="L251" s="15">
        <v>1</v>
      </c>
      <c r="M251" s="15">
        <v>1</v>
      </c>
      <c r="N251" s="15">
        <v>1</v>
      </c>
      <c r="O251" s="15">
        <v>1</v>
      </c>
    </row>
    <row r="252" spans="1:15">
      <c r="A252" s="11" t="s">
        <v>4774</v>
      </c>
      <c r="B252" s="11" t="s">
        <v>4775</v>
      </c>
      <c r="C252" s="11">
        <v>37336085</v>
      </c>
      <c r="D252" s="11" t="s">
        <v>24</v>
      </c>
      <c r="E252" s="12" t="s">
        <v>709</v>
      </c>
      <c r="F252" s="13">
        <f>380646691794</f>
        <v>380646691794</v>
      </c>
      <c r="G252" s="11" t="s">
        <v>710</v>
      </c>
      <c r="H252" s="11" t="s">
        <v>711</v>
      </c>
      <c r="I252" s="11" t="s">
        <v>711</v>
      </c>
      <c r="J252" s="14" t="s">
        <v>713</v>
      </c>
      <c r="K252" s="15">
        <v>0</v>
      </c>
      <c r="L252" s="15">
        <v>0</v>
      </c>
      <c r="M252" s="15">
        <v>1</v>
      </c>
      <c r="N252" s="15">
        <v>1</v>
      </c>
      <c r="O252" s="15">
        <v>1</v>
      </c>
    </row>
    <row r="253" spans="1:15">
      <c r="A253" s="11" t="s">
        <v>4807</v>
      </c>
      <c r="B253" s="11" t="s">
        <v>4808</v>
      </c>
      <c r="C253" s="11">
        <v>38188020</v>
      </c>
      <c r="D253" s="11" t="s">
        <v>24</v>
      </c>
      <c r="E253" s="12" t="s">
        <v>714</v>
      </c>
      <c r="F253" s="13">
        <f>380645170190</f>
        <v>380645170190</v>
      </c>
      <c r="G253" s="11" t="s">
        <v>715</v>
      </c>
      <c r="H253" s="11" t="s">
        <v>711</v>
      </c>
      <c r="I253" s="11" t="s">
        <v>711</v>
      </c>
      <c r="J253" s="14" t="s">
        <v>717</v>
      </c>
      <c r="K253" s="15">
        <v>0</v>
      </c>
      <c r="L253" s="15">
        <v>0</v>
      </c>
      <c r="M253" s="15">
        <v>1</v>
      </c>
      <c r="N253" s="15">
        <v>1</v>
      </c>
      <c r="O253" s="15">
        <v>1</v>
      </c>
    </row>
    <row r="254" spans="1:15">
      <c r="A254" s="11" t="s">
        <v>4809</v>
      </c>
      <c r="B254" s="11" t="s">
        <v>4810</v>
      </c>
      <c r="C254" s="11">
        <v>1985305</v>
      </c>
      <c r="D254" s="11" t="s">
        <v>24</v>
      </c>
      <c r="E254" s="12" t="s">
        <v>718</v>
      </c>
      <c r="F254" s="13">
        <f>380668900037</f>
        <v>380668900037</v>
      </c>
      <c r="G254" s="11" t="s">
        <v>719</v>
      </c>
      <c r="H254" s="11" t="s">
        <v>711</v>
      </c>
      <c r="I254" s="11" t="s">
        <v>711</v>
      </c>
      <c r="J254" s="14" t="s">
        <v>720</v>
      </c>
      <c r="K254" s="15">
        <v>0</v>
      </c>
      <c r="L254" s="15">
        <v>0</v>
      </c>
      <c r="M254" s="15">
        <v>1</v>
      </c>
      <c r="N254" s="15">
        <v>1</v>
      </c>
      <c r="O254" s="15">
        <v>1</v>
      </c>
    </row>
    <row r="255" spans="1:15">
      <c r="A255" s="11" t="s">
        <v>4850</v>
      </c>
      <c r="B255" s="11" t="s">
        <v>4851</v>
      </c>
      <c r="C255" s="11">
        <v>38165140</v>
      </c>
      <c r="D255" s="11" t="s">
        <v>24</v>
      </c>
      <c r="E255" s="12" t="s">
        <v>721</v>
      </c>
      <c r="F255" s="13">
        <f>380663260320</f>
        <v>380663260320</v>
      </c>
      <c r="G255" s="11" t="s">
        <v>722</v>
      </c>
      <c r="H255" s="11" t="s">
        <v>711</v>
      </c>
      <c r="I255" s="11" t="s">
        <v>711</v>
      </c>
      <c r="J255" s="14" t="s">
        <v>724</v>
      </c>
      <c r="K255" s="15">
        <v>2</v>
      </c>
      <c r="L255" s="15">
        <v>2</v>
      </c>
      <c r="M255" s="15">
        <v>2</v>
      </c>
      <c r="N255" s="15">
        <v>2</v>
      </c>
      <c r="O255" s="15">
        <v>2</v>
      </c>
    </row>
    <row r="256" spans="1:15">
      <c r="A256" s="11" t="s">
        <v>4868</v>
      </c>
      <c r="B256" s="11" t="s">
        <v>4869</v>
      </c>
      <c r="C256" s="11">
        <v>38350179</v>
      </c>
      <c r="D256" s="11" t="s">
        <v>24</v>
      </c>
      <c r="E256" s="12" t="s">
        <v>725</v>
      </c>
      <c r="F256" s="13">
        <f>380506009599</f>
        <v>380506009599</v>
      </c>
      <c r="G256" s="11" t="s">
        <v>726</v>
      </c>
      <c r="H256" s="11" t="s">
        <v>711</v>
      </c>
      <c r="I256" s="11" t="s">
        <v>711</v>
      </c>
      <c r="J256" s="14" t="s">
        <v>728</v>
      </c>
      <c r="K256" s="15">
        <v>1</v>
      </c>
      <c r="L256" s="15">
        <v>1</v>
      </c>
      <c r="M256" s="15">
        <v>2</v>
      </c>
      <c r="N256" s="15">
        <v>2</v>
      </c>
      <c r="O256" s="15">
        <v>2</v>
      </c>
    </row>
    <row r="257" spans="1:15">
      <c r="A257" s="11" t="s">
        <v>4886</v>
      </c>
      <c r="B257" s="11" t="s">
        <v>4887</v>
      </c>
      <c r="C257" s="11">
        <v>38325425</v>
      </c>
      <c r="D257" s="11" t="s">
        <v>24</v>
      </c>
      <c r="E257" s="12" t="s">
        <v>729</v>
      </c>
      <c r="F257" s="13">
        <f>380646121956</f>
        <v>380646121956</v>
      </c>
      <c r="G257" s="11" t="s">
        <v>730</v>
      </c>
      <c r="H257" s="11" t="s">
        <v>711</v>
      </c>
      <c r="I257" s="11" t="s">
        <v>711</v>
      </c>
      <c r="J257" s="14" t="s">
        <v>732</v>
      </c>
      <c r="K257" s="15">
        <v>1</v>
      </c>
      <c r="L257" s="15">
        <v>1</v>
      </c>
      <c r="M257" s="15">
        <v>2</v>
      </c>
      <c r="N257" s="15">
        <v>2</v>
      </c>
      <c r="O257" s="15">
        <v>2</v>
      </c>
    </row>
    <row r="258" spans="1:15">
      <c r="A258" s="11" t="s">
        <v>4932</v>
      </c>
      <c r="B258" s="11" t="s">
        <v>4933</v>
      </c>
      <c r="C258" s="11">
        <v>1998226</v>
      </c>
      <c r="D258" s="11" t="s">
        <v>24</v>
      </c>
      <c r="E258" s="12" t="s">
        <v>4934</v>
      </c>
      <c r="F258" s="13">
        <f>380672848411</f>
        <v>380672848411</v>
      </c>
      <c r="G258" s="11" t="s">
        <v>4935</v>
      </c>
      <c r="H258" s="11" t="s">
        <v>735</v>
      </c>
      <c r="I258" s="11" t="s">
        <v>4936</v>
      </c>
      <c r="J258" s="14" t="s">
        <v>4937</v>
      </c>
      <c r="K258" s="15">
        <v>0</v>
      </c>
      <c r="L258" s="15">
        <v>0</v>
      </c>
      <c r="M258" s="15">
        <v>1</v>
      </c>
      <c r="N258" s="15">
        <v>1</v>
      </c>
      <c r="O258" s="15">
        <v>1</v>
      </c>
    </row>
    <row r="259" spans="1:15">
      <c r="A259" s="11" t="s">
        <v>4947</v>
      </c>
      <c r="B259" s="11" t="s">
        <v>4942</v>
      </c>
      <c r="C259" s="11">
        <v>1997633</v>
      </c>
      <c r="D259" s="11" t="s">
        <v>24</v>
      </c>
      <c r="E259" s="12" t="s">
        <v>4943</v>
      </c>
      <c r="F259" s="13">
        <f>380673737533</f>
        <v>380673737533</v>
      </c>
      <c r="G259" s="11" t="s">
        <v>4944</v>
      </c>
      <c r="H259" s="11" t="s">
        <v>735</v>
      </c>
      <c r="I259" s="11" t="s">
        <v>4945</v>
      </c>
      <c r="J259" s="14" t="s">
        <v>4946</v>
      </c>
      <c r="K259" s="15">
        <v>0</v>
      </c>
      <c r="L259" s="15">
        <v>0</v>
      </c>
      <c r="M259" s="15">
        <v>1</v>
      </c>
      <c r="N259" s="15">
        <v>1</v>
      </c>
      <c r="O259" s="15">
        <v>1</v>
      </c>
    </row>
    <row r="260" spans="1:15">
      <c r="A260" s="11" t="s">
        <v>4953</v>
      </c>
      <c r="B260" s="11" t="s">
        <v>4954</v>
      </c>
      <c r="C260" s="11">
        <v>1996711</v>
      </c>
      <c r="D260" s="11" t="s">
        <v>780</v>
      </c>
      <c r="E260" s="12" t="s">
        <v>4955</v>
      </c>
      <c r="F260" s="13">
        <f>380322757815</f>
        <v>380322757815</v>
      </c>
      <c r="G260" s="11" t="s">
        <v>4956</v>
      </c>
      <c r="H260" s="11" t="s">
        <v>735</v>
      </c>
      <c r="I260" s="11" t="s">
        <v>4950</v>
      </c>
      <c r="J260" s="14" t="s">
        <v>4951</v>
      </c>
      <c r="K260" s="15">
        <v>0</v>
      </c>
      <c r="L260" s="15">
        <v>0</v>
      </c>
      <c r="M260" s="15">
        <v>2</v>
      </c>
      <c r="N260" s="15">
        <v>2</v>
      </c>
      <c r="O260" s="15">
        <v>2</v>
      </c>
    </row>
    <row r="261" spans="1:15">
      <c r="A261" s="11" t="s">
        <v>4976</v>
      </c>
      <c r="B261" s="11" t="s">
        <v>4977</v>
      </c>
      <c r="C261" s="11">
        <v>1997863</v>
      </c>
      <c r="D261" s="11" t="s">
        <v>780</v>
      </c>
      <c r="E261" s="12" t="s">
        <v>4978</v>
      </c>
      <c r="F261" s="13">
        <f>380323130436</f>
        <v>380323130436</v>
      </c>
      <c r="G261" s="11" t="s">
        <v>4979</v>
      </c>
      <c r="H261" s="11" t="s">
        <v>735</v>
      </c>
      <c r="I261" s="11" t="s">
        <v>1321</v>
      </c>
      <c r="J261" s="14" t="s">
        <v>4980</v>
      </c>
      <c r="K261" s="15">
        <v>0</v>
      </c>
      <c r="L261" s="15">
        <v>0</v>
      </c>
      <c r="M261" s="15">
        <v>1</v>
      </c>
      <c r="N261" s="15">
        <v>1</v>
      </c>
      <c r="O261" s="15">
        <v>1</v>
      </c>
    </row>
    <row r="262" spans="1:15">
      <c r="A262" s="11" t="s">
        <v>5023</v>
      </c>
      <c r="B262" s="11" t="s">
        <v>5018</v>
      </c>
      <c r="C262" s="11">
        <v>19163609</v>
      </c>
      <c r="D262" s="11" t="s">
        <v>24</v>
      </c>
      <c r="E262" s="12" t="s">
        <v>5024</v>
      </c>
      <c r="F262" s="13">
        <f>380968044932</f>
        <v>380968044932</v>
      </c>
      <c r="G262" s="11" t="s">
        <v>5019</v>
      </c>
      <c r="H262" s="11" t="s">
        <v>735</v>
      </c>
      <c r="I262" s="11" t="s">
        <v>5001</v>
      </c>
      <c r="J262" s="14" t="s">
        <v>5020</v>
      </c>
      <c r="K262" s="15">
        <v>0</v>
      </c>
      <c r="L262" s="15">
        <v>0</v>
      </c>
      <c r="M262" s="15">
        <v>1</v>
      </c>
      <c r="N262" s="15">
        <v>1</v>
      </c>
      <c r="O262" s="15">
        <v>1</v>
      </c>
    </row>
    <row r="263" spans="1:15">
      <c r="A263" s="11" t="s">
        <v>5030</v>
      </c>
      <c r="B263" s="11" t="s">
        <v>5031</v>
      </c>
      <c r="C263" s="11">
        <v>1998161</v>
      </c>
      <c r="D263" s="11" t="s">
        <v>780</v>
      </c>
      <c r="E263" s="12" t="s">
        <v>5032</v>
      </c>
      <c r="F263" s="13">
        <f>380322961145</f>
        <v>380322961145</v>
      </c>
      <c r="G263" s="11" t="s">
        <v>5033</v>
      </c>
      <c r="H263" s="11" t="s">
        <v>735</v>
      </c>
      <c r="I263" s="11" t="s">
        <v>5029</v>
      </c>
      <c r="J263" s="14" t="s">
        <v>5034</v>
      </c>
      <c r="K263" s="15">
        <v>0</v>
      </c>
      <c r="L263" s="15">
        <v>0</v>
      </c>
      <c r="M263" s="15">
        <v>2</v>
      </c>
      <c r="N263" s="15">
        <v>2</v>
      </c>
      <c r="O263" s="15">
        <v>2</v>
      </c>
    </row>
    <row r="264" spans="1:15">
      <c r="A264" s="11" t="s">
        <v>5040</v>
      </c>
      <c r="B264" s="11" t="s">
        <v>5036</v>
      </c>
      <c r="C264" s="11">
        <v>1996208</v>
      </c>
      <c r="D264" s="11" t="s">
        <v>24</v>
      </c>
      <c r="E264" s="12" t="s">
        <v>5041</v>
      </c>
      <c r="F264" s="13">
        <f>380677826004</f>
        <v>380677826004</v>
      </c>
      <c r="G264" s="11" t="s">
        <v>5037</v>
      </c>
      <c r="H264" s="11" t="s">
        <v>735</v>
      </c>
      <c r="I264" s="11" t="s">
        <v>5038</v>
      </c>
      <c r="J264" s="14" t="s">
        <v>5039</v>
      </c>
      <c r="K264" s="15">
        <v>0</v>
      </c>
      <c r="L264" s="15">
        <v>0</v>
      </c>
      <c r="M264" s="15">
        <v>1</v>
      </c>
      <c r="N264" s="15">
        <v>1</v>
      </c>
      <c r="O264" s="15">
        <v>1</v>
      </c>
    </row>
    <row r="265" spans="1:15">
      <c r="A265" s="11" t="s">
        <v>5047</v>
      </c>
      <c r="B265" s="11" t="s">
        <v>5043</v>
      </c>
      <c r="C265" s="11">
        <v>1996409</v>
      </c>
      <c r="D265" s="11" t="s">
        <v>24</v>
      </c>
      <c r="E265" s="12" t="s">
        <v>5048</v>
      </c>
      <c r="F265" s="13">
        <f>380677110152</f>
        <v>380677110152</v>
      </c>
      <c r="G265" s="11" t="s">
        <v>5044</v>
      </c>
      <c r="H265" s="11" t="s">
        <v>735</v>
      </c>
      <c r="I265" s="11" t="s">
        <v>5045</v>
      </c>
      <c r="J265" s="14" t="s">
        <v>5046</v>
      </c>
      <c r="K265" s="15">
        <v>0</v>
      </c>
      <c r="L265" s="15">
        <v>0</v>
      </c>
      <c r="M265" s="15">
        <v>1</v>
      </c>
      <c r="N265" s="15">
        <v>1</v>
      </c>
      <c r="O265" s="15">
        <v>1</v>
      </c>
    </row>
    <row r="266" spans="1:15">
      <c r="A266" s="11" t="s">
        <v>5071</v>
      </c>
      <c r="B266" s="11" t="s">
        <v>5072</v>
      </c>
      <c r="C266" s="11">
        <v>1996272</v>
      </c>
      <c r="D266" s="11" t="s">
        <v>24</v>
      </c>
      <c r="E266" s="12" t="s">
        <v>733</v>
      </c>
      <c r="F266" s="13">
        <f>380326542044</f>
        <v>380326542044</v>
      </c>
      <c r="G266" s="11" t="s">
        <v>734</v>
      </c>
      <c r="H266" s="11" t="s">
        <v>735</v>
      </c>
      <c r="I266" s="11" t="s">
        <v>735</v>
      </c>
      <c r="J266" s="14" t="s">
        <v>737</v>
      </c>
      <c r="K266" s="15">
        <v>1</v>
      </c>
      <c r="L266" s="15">
        <v>1</v>
      </c>
      <c r="M266" s="15">
        <v>2</v>
      </c>
      <c r="N266" s="15">
        <v>2</v>
      </c>
      <c r="O266" s="15">
        <v>2</v>
      </c>
    </row>
    <row r="267" spans="1:15">
      <c r="A267" s="11" t="s">
        <v>5088</v>
      </c>
      <c r="B267" s="11" t="s">
        <v>5089</v>
      </c>
      <c r="C267" s="11">
        <v>42021164</v>
      </c>
      <c r="D267" s="11" t="s">
        <v>24</v>
      </c>
      <c r="E267" s="12" t="s">
        <v>5090</v>
      </c>
      <c r="F267" s="13">
        <f>380974327371</f>
        <v>380974327371</v>
      </c>
      <c r="G267" s="11" t="s">
        <v>5091</v>
      </c>
      <c r="H267" s="11" t="s">
        <v>735</v>
      </c>
      <c r="I267" s="11" t="s">
        <v>5087</v>
      </c>
      <c r="J267" s="14" t="s">
        <v>5092</v>
      </c>
      <c r="K267" s="15">
        <v>0</v>
      </c>
      <c r="L267" s="15">
        <v>0</v>
      </c>
      <c r="M267" s="15">
        <v>1</v>
      </c>
      <c r="N267" s="15">
        <v>1</v>
      </c>
      <c r="O267" s="15">
        <v>1</v>
      </c>
    </row>
    <row r="268" spans="1:15">
      <c r="A268" s="11" t="s">
        <v>5108</v>
      </c>
      <c r="B268" s="11" t="s">
        <v>5109</v>
      </c>
      <c r="C268" s="11">
        <v>25232763</v>
      </c>
      <c r="D268" s="11" t="s">
        <v>24</v>
      </c>
      <c r="E268" s="12" t="s">
        <v>5110</v>
      </c>
      <c r="F268" s="13">
        <f>380322217466</f>
        <v>380322217466</v>
      </c>
      <c r="G268" s="11" t="s">
        <v>5111</v>
      </c>
      <c r="H268" s="11" t="s">
        <v>735</v>
      </c>
      <c r="I268" s="11" t="s">
        <v>740</v>
      </c>
      <c r="J268" s="14" t="s">
        <v>5112</v>
      </c>
      <c r="K268" s="15">
        <v>0</v>
      </c>
      <c r="L268" s="15">
        <v>0</v>
      </c>
      <c r="M268" s="15">
        <v>1</v>
      </c>
      <c r="N268" s="15">
        <v>1</v>
      </c>
      <c r="O268" s="15">
        <v>1</v>
      </c>
    </row>
    <row r="269" spans="1:15">
      <c r="A269" s="11" t="s">
        <v>5113</v>
      </c>
      <c r="B269" s="11" t="s">
        <v>5114</v>
      </c>
      <c r="C269" s="11">
        <v>23970286</v>
      </c>
      <c r="D269" s="11" t="s">
        <v>24</v>
      </c>
      <c r="E269" s="12" t="s">
        <v>738</v>
      </c>
      <c r="F269" s="13">
        <f>380322430350</f>
        <v>380322430350</v>
      </c>
      <c r="G269" s="11" t="s">
        <v>739</v>
      </c>
      <c r="H269" s="11" t="s">
        <v>735</v>
      </c>
      <c r="I269" s="11" t="s">
        <v>735</v>
      </c>
      <c r="J269" s="14" t="s">
        <v>741</v>
      </c>
      <c r="K269" s="15">
        <v>1</v>
      </c>
      <c r="L269" s="15">
        <v>1</v>
      </c>
      <c r="M269" s="15">
        <v>2</v>
      </c>
      <c r="N269" s="15">
        <v>2</v>
      </c>
      <c r="O269" s="15">
        <v>2</v>
      </c>
    </row>
    <row r="270" spans="1:15">
      <c r="A270" s="11" t="s">
        <v>5122</v>
      </c>
      <c r="B270" s="11" t="s">
        <v>5123</v>
      </c>
      <c r="C270" s="11">
        <v>1998147</v>
      </c>
      <c r="D270" s="11" t="s">
        <v>24</v>
      </c>
      <c r="E270" s="12" t="s">
        <v>5124</v>
      </c>
      <c r="F270" s="13">
        <f>380322368900</f>
        <v>380322368900</v>
      </c>
      <c r="G270" s="11" t="s">
        <v>5125</v>
      </c>
      <c r="H270" s="11" t="s">
        <v>735</v>
      </c>
      <c r="I270" s="11" t="s">
        <v>740</v>
      </c>
      <c r="J270" s="14" t="s">
        <v>5126</v>
      </c>
      <c r="K270" s="15">
        <v>0</v>
      </c>
      <c r="L270" s="15">
        <v>0</v>
      </c>
      <c r="M270" s="15">
        <v>4</v>
      </c>
      <c r="N270" s="15">
        <v>4</v>
      </c>
      <c r="O270" s="15">
        <v>4</v>
      </c>
    </row>
    <row r="271" spans="1:15">
      <c r="A271" s="11" t="s">
        <v>5143</v>
      </c>
      <c r="B271" s="11" t="s">
        <v>5144</v>
      </c>
      <c r="C271" s="11">
        <v>20851349</v>
      </c>
      <c r="D271" s="11" t="s">
        <v>24</v>
      </c>
      <c r="E271" s="12" t="s">
        <v>742</v>
      </c>
      <c r="F271" s="13">
        <f>380322670612</f>
        <v>380322670612</v>
      </c>
      <c r="G271" s="11" t="s">
        <v>743</v>
      </c>
      <c r="H271" s="11" t="s">
        <v>735</v>
      </c>
      <c r="I271" s="11" t="s">
        <v>735</v>
      </c>
      <c r="J271" s="14" t="s">
        <v>744</v>
      </c>
      <c r="K271" s="15">
        <v>1</v>
      </c>
      <c r="L271" s="15">
        <v>1</v>
      </c>
      <c r="M271" s="15">
        <v>2</v>
      </c>
      <c r="N271" s="15">
        <v>2</v>
      </c>
      <c r="O271" s="15">
        <v>2</v>
      </c>
    </row>
    <row r="272" spans="1:15">
      <c r="A272" s="11" t="s">
        <v>5160</v>
      </c>
      <c r="B272" s="11" t="s">
        <v>5140</v>
      </c>
      <c r="C272" s="11">
        <v>3078209</v>
      </c>
      <c r="D272" s="11" t="s">
        <v>24</v>
      </c>
      <c r="E272" s="12" t="s">
        <v>745</v>
      </c>
      <c r="F272" s="13">
        <f>380677153318</f>
        <v>380677153318</v>
      </c>
      <c r="G272" s="11" t="s">
        <v>746</v>
      </c>
      <c r="H272" s="11" t="s">
        <v>735</v>
      </c>
      <c r="I272" s="11" t="s">
        <v>735</v>
      </c>
      <c r="J272" s="14" t="s">
        <v>747</v>
      </c>
      <c r="K272" s="15">
        <v>0</v>
      </c>
      <c r="L272" s="15">
        <v>0</v>
      </c>
      <c r="M272" s="15">
        <v>3</v>
      </c>
      <c r="N272" s="15">
        <v>3</v>
      </c>
      <c r="O272" s="15">
        <v>3</v>
      </c>
    </row>
    <row r="273" spans="1:15">
      <c r="A273" s="11" t="s">
        <v>5164</v>
      </c>
      <c r="B273" s="11" t="s">
        <v>5165</v>
      </c>
      <c r="C273" s="11">
        <v>23957835</v>
      </c>
      <c r="D273" s="11" t="s">
        <v>24</v>
      </c>
      <c r="E273" s="12" t="s">
        <v>748</v>
      </c>
      <c r="F273" s="13">
        <f>380322627207</f>
        <v>380322627207</v>
      </c>
      <c r="G273" s="11" t="s">
        <v>749</v>
      </c>
      <c r="H273" s="11" t="s">
        <v>735</v>
      </c>
      <c r="I273" s="11" t="s">
        <v>735</v>
      </c>
      <c r="J273" s="14" t="s">
        <v>750</v>
      </c>
      <c r="K273" s="15">
        <v>1</v>
      </c>
      <c r="L273" s="15">
        <v>1</v>
      </c>
      <c r="M273" s="15">
        <v>2</v>
      </c>
      <c r="N273" s="15">
        <v>2</v>
      </c>
      <c r="O273" s="15">
        <v>2</v>
      </c>
    </row>
    <row r="274" spans="1:15">
      <c r="A274" s="11" t="s">
        <v>5179</v>
      </c>
      <c r="B274" s="11" t="s">
        <v>5180</v>
      </c>
      <c r="C274" s="11">
        <v>20761149</v>
      </c>
      <c r="D274" s="11" t="s">
        <v>24</v>
      </c>
      <c r="E274" s="12" t="s">
        <v>751</v>
      </c>
      <c r="F274" s="13">
        <f>380322635185</f>
        <v>380322635185</v>
      </c>
      <c r="G274" s="11" t="s">
        <v>752</v>
      </c>
      <c r="H274" s="11" t="s">
        <v>735</v>
      </c>
      <c r="I274" s="11" t="s">
        <v>735</v>
      </c>
      <c r="J274" s="14" t="s">
        <v>753</v>
      </c>
      <c r="K274" s="15">
        <v>1</v>
      </c>
      <c r="L274" s="15">
        <v>1</v>
      </c>
      <c r="M274" s="15">
        <v>2</v>
      </c>
      <c r="N274" s="15">
        <v>2</v>
      </c>
      <c r="O274" s="15">
        <v>2</v>
      </c>
    </row>
    <row r="275" spans="1:15">
      <c r="A275" s="11" t="s">
        <v>5186</v>
      </c>
      <c r="B275" s="11" t="s">
        <v>5121</v>
      </c>
      <c r="C275" s="11">
        <v>1984276</v>
      </c>
      <c r="D275" s="11" t="s">
        <v>24</v>
      </c>
      <c r="E275" s="12" t="s">
        <v>754</v>
      </c>
      <c r="F275" s="13">
        <f>380322358720</f>
        <v>380322358720</v>
      </c>
      <c r="G275" s="11" t="s">
        <v>755</v>
      </c>
      <c r="H275" s="11" t="s">
        <v>735</v>
      </c>
      <c r="I275" s="11" t="s">
        <v>735</v>
      </c>
      <c r="J275" s="14" t="s">
        <v>756</v>
      </c>
      <c r="K275" s="15">
        <v>1</v>
      </c>
      <c r="L275" s="15">
        <v>1</v>
      </c>
      <c r="M275" s="15">
        <v>1</v>
      </c>
      <c r="N275" s="15">
        <v>1</v>
      </c>
      <c r="O275" s="15">
        <v>1</v>
      </c>
    </row>
    <row r="276" spans="1:15">
      <c r="A276" s="11" t="s">
        <v>5191</v>
      </c>
      <c r="B276" s="11" t="s">
        <v>5138</v>
      </c>
      <c r="C276" s="11">
        <v>1996622</v>
      </c>
      <c r="D276" s="11" t="s">
        <v>24</v>
      </c>
      <c r="E276" s="12" t="s">
        <v>757</v>
      </c>
      <c r="F276" s="13">
        <f>380987508621</f>
        <v>380987508621</v>
      </c>
      <c r="G276" s="11" t="s">
        <v>758</v>
      </c>
      <c r="H276" s="11" t="s">
        <v>735</v>
      </c>
      <c r="I276" s="11" t="s">
        <v>735</v>
      </c>
      <c r="J276" s="14" t="s">
        <v>759</v>
      </c>
      <c r="K276" s="15">
        <v>1</v>
      </c>
      <c r="L276" s="15">
        <v>1</v>
      </c>
      <c r="M276" s="15">
        <v>2</v>
      </c>
      <c r="N276" s="15">
        <v>2</v>
      </c>
      <c r="O276" s="15">
        <v>2</v>
      </c>
    </row>
    <row r="277" spans="1:15">
      <c r="A277" s="11" t="s">
        <v>5195</v>
      </c>
      <c r="B277" s="11" t="s">
        <v>5175</v>
      </c>
      <c r="C277" s="11">
        <v>1996668</v>
      </c>
      <c r="D277" s="11" t="s">
        <v>24</v>
      </c>
      <c r="E277" s="12" t="s">
        <v>760</v>
      </c>
      <c r="F277" s="13">
        <f>380322373915</f>
        <v>380322373915</v>
      </c>
      <c r="G277" s="11" t="s">
        <v>761</v>
      </c>
      <c r="H277" s="11" t="s">
        <v>735</v>
      </c>
      <c r="I277" s="11" t="s">
        <v>735</v>
      </c>
      <c r="J277" s="14" t="s">
        <v>762</v>
      </c>
      <c r="K277" s="15">
        <v>1</v>
      </c>
      <c r="L277" s="15">
        <v>1</v>
      </c>
      <c r="M277" s="15">
        <v>2</v>
      </c>
      <c r="N277" s="15">
        <v>2</v>
      </c>
      <c r="O277" s="15">
        <v>2</v>
      </c>
    </row>
    <row r="278" spans="1:15">
      <c r="A278" s="11" t="s">
        <v>5198</v>
      </c>
      <c r="B278" s="11" t="s">
        <v>5188</v>
      </c>
      <c r="C278" s="11">
        <v>1996645</v>
      </c>
      <c r="D278" s="11" t="s">
        <v>24</v>
      </c>
      <c r="E278" s="12" t="s">
        <v>763</v>
      </c>
      <c r="F278" s="13">
        <f>380322334061</f>
        <v>380322334061</v>
      </c>
      <c r="G278" s="11" t="s">
        <v>764</v>
      </c>
      <c r="H278" s="11" t="s">
        <v>735</v>
      </c>
      <c r="I278" s="11" t="s">
        <v>735</v>
      </c>
      <c r="J278" s="14" t="s">
        <v>765</v>
      </c>
      <c r="K278" s="15">
        <v>1</v>
      </c>
      <c r="L278" s="15">
        <v>1</v>
      </c>
      <c r="M278" s="15">
        <v>2</v>
      </c>
      <c r="N278" s="15">
        <v>2</v>
      </c>
      <c r="O278" s="15">
        <v>2</v>
      </c>
    </row>
    <row r="279" spans="1:15">
      <c r="A279" s="11" t="s">
        <v>5215</v>
      </c>
      <c r="B279" s="11" t="s">
        <v>5130</v>
      </c>
      <c r="C279" s="11">
        <v>1996651</v>
      </c>
      <c r="D279" s="11" t="s">
        <v>24</v>
      </c>
      <c r="E279" s="12" t="s">
        <v>766</v>
      </c>
      <c r="F279" s="13">
        <f>380322602103</f>
        <v>380322602103</v>
      </c>
      <c r="G279" s="11" t="s">
        <v>767</v>
      </c>
      <c r="H279" s="11" t="s">
        <v>735</v>
      </c>
      <c r="I279" s="11" t="s">
        <v>735</v>
      </c>
      <c r="J279" s="14" t="s">
        <v>768</v>
      </c>
      <c r="K279" s="15">
        <v>1</v>
      </c>
      <c r="L279" s="15">
        <v>1</v>
      </c>
      <c r="M279" s="15">
        <v>2</v>
      </c>
      <c r="N279" s="15">
        <v>2</v>
      </c>
      <c r="O279" s="15">
        <v>2</v>
      </c>
    </row>
    <row r="280" spans="1:15">
      <c r="A280" s="11" t="s">
        <v>5231</v>
      </c>
      <c r="B280" s="11" t="s">
        <v>5208</v>
      </c>
      <c r="C280" s="11">
        <v>1996674</v>
      </c>
      <c r="D280" s="11" t="s">
        <v>24</v>
      </c>
      <c r="E280" s="12" t="s">
        <v>769</v>
      </c>
      <c r="F280" s="13">
        <f>380322514687</f>
        <v>380322514687</v>
      </c>
      <c r="G280" s="11" t="s">
        <v>770</v>
      </c>
      <c r="H280" s="11" t="s">
        <v>735</v>
      </c>
      <c r="I280" s="11" t="s">
        <v>735</v>
      </c>
      <c r="J280" s="14" t="s">
        <v>771</v>
      </c>
      <c r="K280" s="15">
        <v>1</v>
      </c>
      <c r="L280" s="15">
        <v>1</v>
      </c>
      <c r="M280" s="15">
        <v>2</v>
      </c>
      <c r="N280" s="15">
        <v>2</v>
      </c>
      <c r="O280" s="15">
        <v>2</v>
      </c>
    </row>
    <row r="281" spans="1:15">
      <c r="A281" s="11" t="s">
        <v>5242</v>
      </c>
      <c r="B281" s="11" t="s">
        <v>5243</v>
      </c>
      <c r="C281" s="11">
        <v>20764294</v>
      </c>
      <c r="D281" s="11" t="s">
        <v>24</v>
      </c>
      <c r="E281" s="12" t="s">
        <v>5244</v>
      </c>
      <c r="F281" s="13">
        <f>380673941642</f>
        <v>380673941642</v>
      </c>
      <c r="G281" s="11" t="s">
        <v>5245</v>
      </c>
      <c r="H281" s="11" t="s">
        <v>735</v>
      </c>
      <c r="I281" s="11" t="s">
        <v>848</v>
      </c>
      <c r="J281" s="14" t="s">
        <v>5246</v>
      </c>
      <c r="K281" s="15">
        <v>0</v>
      </c>
      <c r="L281" s="15">
        <v>0</v>
      </c>
      <c r="M281" s="15">
        <v>1</v>
      </c>
      <c r="N281" s="15">
        <v>1</v>
      </c>
      <c r="O281" s="15">
        <v>1</v>
      </c>
    </row>
    <row r="282" spans="1:15">
      <c r="A282" s="11" t="s">
        <v>5260</v>
      </c>
      <c r="B282" s="11" t="s">
        <v>5261</v>
      </c>
      <c r="C282" s="11">
        <v>41064034</v>
      </c>
      <c r="D282" s="11" t="s">
        <v>24</v>
      </c>
      <c r="E282" s="12" t="s">
        <v>5262</v>
      </c>
      <c r="F282" s="13">
        <f>380982403436</f>
        <v>380982403436</v>
      </c>
      <c r="G282" s="11" t="s">
        <v>5263</v>
      </c>
      <c r="H282" s="11" t="s">
        <v>735</v>
      </c>
      <c r="I282" s="11" t="s">
        <v>5264</v>
      </c>
      <c r="J282" s="14" t="s">
        <v>5265</v>
      </c>
      <c r="K282" s="15">
        <v>0</v>
      </c>
      <c r="L282" s="15">
        <v>0</v>
      </c>
      <c r="M282" s="15">
        <v>1</v>
      </c>
      <c r="N282" s="15">
        <v>1</v>
      </c>
      <c r="O282" s="15">
        <v>1</v>
      </c>
    </row>
    <row r="283" spans="1:15">
      <c r="A283" s="11" t="s">
        <v>5288</v>
      </c>
      <c r="B283" s="11" t="s">
        <v>5289</v>
      </c>
      <c r="C283" s="11">
        <v>22421239</v>
      </c>
      <c r="D283" s="11" t="s">
        <v>24</v>
      </c>
      <c r="E283" s="12" t="s">
        <v>772</v>
      </c>
      <c r="F283" s="13">
        <f>380679769421</f>
        <v>380679769421</v>
      </c>
      <c r="G283" s="11" t="s">
        <v>773</v>
      </c>
      <c r="H283" s="11" t="s">
        <v>735</v>
      </c>
      <c r="I283" s="11" t="s">
        <v>735</v>
      </c>
      <c r="J283" s="14" t="s">
        <v>775</v>
      </c>
      <c r="K283" s="15">
        <v>0</v>
      </c>
      <c r="L283" s="15">
        <v>0</v>
      </c>
      <c r="M283" s="15">
        <v>1</v>
      </c>
      <c r="N283" s="15">
        <v>1</v>
      </c>
      <c r="O283" s="15">
        <v>1</v>
      </c>
    </row>
    <row r="284" spans="1:15">
      <c r="A284" s="11" t="s">
        <v>5299</v>
      </c>
      <c r="B284" s="11" t="s">
        <v>5300</v>
      </c>
      <c r="C284" s="11">
        <v>20764314</v>
      </c>
      <c r="D284" s="11" t="s">
        <v>24</v>
      </c>
      <c r="E284" s="12" t="s">
        <v>5301</v>
      </c>
      <c r="F284" s="13">
        <f>380326126244</f>
        <v>380326126244</v>
      </c>
      <c r="G284" s="11" t="s">
        <v>5302</v>
      </c>
      <c r="H284" s="11" t="s">
        <v>735</v>
      </c>
      <c r="I284" s="11" t="s">
        <v>5303</v>
      </c>
      <c r="J284" s="14" t="s">
        <v>5304</v>
      </c>
      <c r="K284" s="15">
        <v>0</v>
      </c>
      <c r="L284" s="15">
        <v>0</v>
      </c>
      <c r="M284" s="15">
        <v>1</v>
      </c>
      <c r="N284" s="15">
        <v>1</v>
      </c>
      <c r="O284" s="15">
        <v>1</v>
      </c>
    </row>
    <row r="285" spans="1:15">
      <c r="A285" s="11" t="s">
        <v>5313</v>
      </c>
      <c r="B285" s="11" t="s">
        <v>5314</v>
      </c>
      <c r="C285" s="11">
        <v>20763289</v>
      </c>
      <c r="D285" s="11" t="s">
        <v>24</v>
      </c>
      <c r="E285" s="12" t="s">
        <v>5315</v>
      </c>
      <c r="F285" s="13">
        <f>380325640471</f>
        <v>380325640471</v>
      </c>
      <c r="G285" s="11" t="s">
        <v>5316</v>
      </c>
      <c r="H285" s="11" t="s">
        <v>735</v>
      </c>
      <c r="I285" s="11" t="s">
        <v>5317</v>
      </c>
      <c r="J285" s="14" t="s">
        <v>5318</v>
      </c>
      <c r="K285" s="15">
        <v>0</v>
      </c>
      <c r="L285" s="15">
        <v>0</v>
      </c>
      <c r="M285" s="15">
        <v>1</v>
      </c>
      <c r="N285" s="15">
        <v>1</v>
      </c>
      <c r="O285" s="15">
        <v>1</v>
      </c>
    </row>
    <row r="286" spans="1:15">
      <c r="A286" s="11" t="s">
        <v>5329</v>
      </c>
      <c r="B286" s="11" t="s">
        <v>5324</v>
      </c>
      <c r="C286" s="11">
        <v>1996504</v>
      </c>
      <c r="D286" s="11" t="s">
        <v>24</v>
      </c>
      <c r="E286" s="12" t="s">
        <v>5325</v>
      </c>
      <c r="F286" s="13">
        <f>380980832502</f>
        <v>380980832502</v>
      </c>
      <c r="G286" s="11" t="s">
        <v>5326</v>
      </c>
      <c r="H286" s="11" t="s">
        <v>735</v>
      </c>
      <c r="I286" s="11" t="s">
        <v>5327</v>
      </c>
      <c r="J286" s="14" t="s">
        <v>5328</v>
      </c>
      <c r="K286" s="15">
        <v>0</v>
      </c>
      <c r="L286" s="15">
        <v>0</v>
      </c>
      <c r="M286" s="15">
        <v>1</v>
      </c>
      <c r="N286" s="15">
        <v>1</v>
      </c>
      <c r="O286" s="15">
        <v>1</v>
      </c>
    </row>
    <row r="287" spans="1:15">
      <c r="A287" s="11" t="s">
        <v>5338</v>
      </c>
      <c r="B287" s="11" t="s">
        <v>5337</v>
      </c>
      <c r="C287" s="11">
        <v>1998035</v>
      </c>
      <c r="D287" s="11" t="s">
        <v>24</v>
      </c>
      <c r="E287" s="12" t="s">
        <v>776</v>
      </c>
      <c r="F287" s="13">
        <f>380322278939</f>
        <v>380322278939</v>
      </c>
      <c r="G287" s="11" t="s">
        <v>777</v>
      </c>
      <c r="H287" s="11" t="s">
        <v>735</v>
      </c>
      <c r="I287" s="11" t="s">
        <v>735</v>
      </c>
      <c r="J287" s="14" t="s">
        <v>779</v>
      </c>
      <c r="K287" s="15">
        <v>0</v>
      </c>
      <c r="L287" s="15">
        <v>0</v>
      </c>
      <c r="M287" s="15">
        <v>2</v>
      </c>
      <c r="N287" s="15">
        <v>2</v>
      </c>
      <c r="O287" s="15">
        <v>2</v>
      </c>
    </row>
    <row r="288" spans="1:15">
      <c r="A288" s="11" t="s">
        <v>5350</v>
      </c>
      <c r="B288" s="11" t="s">
        <v>5345</v>
      </c>
      <c r="C288" s="11">
        <v>1998101</v>
      </c>
      <c r="D288" s="11" t="s">
        <v>24</v>
      </c>
      <c r="E288" s="12" t="s">
        <v>5346</v>
      </c>
      <c r="F288" s="13">
        <f>380325541047</f>
        <v>380325541047</v>
      </c>
      <c r="G288" s="11" t="s">
        <v>5347</v>
      </c>
      <c r="H288" s="11" t="s">
        <v>735</v>
      </c>
      <c r="I288" s="11" t="s">
        <v>5348</v>
      </c>
      <c r="J288" s="14" t="s">
        <v>5349</v>
      </c>
      <c r="K288" s="15">
        <v>0</v>
      </c>
      <c r="L288" s="15">
        <v>0</v>
      </c>
      <c r="M288" s="15">
        <v>1</v>
      </c>
      <c r="N288" s="15">
        <v>1</v>
      </c>
      <c r="O288" s="15">
        <v>1</v>
      </c>
    </row>
    <row r="289" spans="1:15">
      <c r="A289" s="11" t="s">
        <v>5357</v>
      </c>
      <c r="B289" s="11" t="s">
        <v>5358</v>
      </c>
      <c r="C289" s="11">
        <v>41160010</v>
      </c>
      <c r="D289" s="11" t="s">
        <v>24</v>
      </c>
      <c r="E289" s="12" t="s">
        <v>5359</v>
      </c>
      <c r="F289" s="13">
        <f>380323634344</f>
        <v>380323634344</v>
      </c>
      <c r="G289" s="11" t="s">
        <v>5360</v>
      </c>
      <c r="H289" s="11" t="s">
        <v>735</v>
      </c>
      <c r="I289" s="11" t="s">
        <v>783</v>
      </c>
      <c r="J289" s="14" t="s">
        <v>5361</v>
      </c>
      <c r="K289" s="15">
        <v>0</v>
      </c>
      <c r="L289" s="15">
        <v>0</v>
      </c>
      <c r="M289" s="15">
        <v>1</v>
      </c>
      <c r="N289" s="15">
        <v>1</v>
      </c>
      <c r="O289" s="15">
        <v>1</v>
      </c>
    </row>
    <row r="290" spans="1:15">
      <c r="A290" s="11" t="s">
        <v>5364</v>
      </c>
      <c r="B290" s="11" t="s">
        <v>5365</v>
      </c>
      <c r="C290" s="11">
        <v>1997461</v>
      </c>
      <c r="D290" s="11" t="s">
        <v>780</v>
      </c>
      <c r="E290" s="12" t="s">
        <v>781</v>
      </c>
      <c r="F290" s="13">
        <f>380323632902</f>
        <v>380323632902</v>
      </c>
      <c r="G290" s="11" t="s">
        <v>782</v>
      </c>
      <c r="H290" s="11" t="s">
        <v>735</v>
      </c>
      <c r="I290" s="11" t="s">
        <v>735</v>
      </c>
      <c r="J290" s="14" t="s">
        <v>784</v>
      </c>
      <c r="K290" s="15">
        <v>1</v>
      </c>
      <c r="L290" s="15">
        <v>1</v>
      </c>
      <c r="M290" s="15">
        <v>1</v>
      </c>
      <c r="N290" s="15">
        <v>1</v>
      </c>
      <c r="O290" s="15">
        <v>1</v>
      </c>
    </row>
    <row r="291" spans="1:15">
      <c r="A291" s="11" t="s">
        <v>5387</v>
      </c>
      <c r="B291" s="11" t="s">
        <v>5388</v>
      </c>
      <c r="C291" s="11">
        <v>1997248</v>
      </c>
      <c r="D291" s="11" t="s">
        <v>24</v>
      </c>
      <c r="E291" s="12" t="s">
        <v>5389</v>
      </c>
      <c r="F291" s="13">
        <f>380325726001</f>
        <v>380325726001</v>
      </c>
      <c r="G291" s="11" t="s">
        <v>5390</v>
      </c>
      <c r="H291" s="11" t="s">
        <v>735</v>
      </c>
      <c r="I291" s="11" t="s">
        <v>5391</v>
      </c>
      <c r="J291" s="14" t="s">
        <v>5392</v>
      </c>
      <c r="K291" s="15">
        <v>0</v>
      </c>
      <c r="L291" s="15">
        <v>0</v>
      </c>
      <c r="M291" s="15">
        <v>1</v>
      </c>
      <c r="N291" s="15">
        <v>1</v>
      </c>
      <c r="O291" s="15">
        <v>1</v>
      </c>
    </row>
    <row r="292" spans="1:15">
      <c r="A292" s="11" t="s">
        <v>5410</v>
      </c>
      <c r="B292" s="11" t="s">
        <v>5411</v>
      </c>
      <c r="C292" s="11">
        <v>42428764</v>
      </c>
      <c r="D292" s="11" t="s">
        <v>24</v>
      </c>
      <c r="E292" s="12" t="s">
        <v>5412</v>
      </c>
      <c r="F292" s="13">
        <f>380675050547</f>
        <v>380675050547</v>
      </c>
      <c r="G292" s="11" t="s">
        <v>5413</v>
      </c>
      <c r="H292" s="11" t="s">
        <v>735</v>
      </c>
      <c r="I292" s="11" t="s">
        <v>5406</v>
      </c>
      <c r="J292" s="14" t="s">
        <v>5414</v>
      </c>
      <c r="K292" s="15">
        <v>0</v>
      </c>
      <c r="L292" s="15">
        <v>0</v>
      </c>
      <c r="M292" s="15">
        <v>1</v>
      </c>
      <c r="N292" s="15">
        <v>1</v>
      </c>
      <c r="O292" s="15">
        <v>1</v>
      </c>
    </row>
    <row r="293" spans="1:15">
      <c r="A293" s="11" t="s">
        <v>5421</v>
      </c>
      <c r="B293" s="11" t="s">
        <v>5418</v>
      </c>
      <c r="C293" s="11">
        <v>13802089</v>
      </c>
      <c r="D293" s="11" t="s">
        <v>24</v>
      </c>
      <c r="E293" s="12" t="s">
        <v>785</v>
      </c>
      <c r="F293" s="13">
        <f>380324570914</f>
        <v>380324570914</v>
      </c>
      <c r="G293" s="11" t="s">
        <v>786</v>
      </c>
      <c r="H293" s="11" t="s">
        <v>735</v>
      </c>
      <c r="I293" s="11" t="s">
        <v>735</v>
      </c>
      <c r="J293" s="14" t="s">
        <v>788</v>
      </c>
      <c r="K293" s="15">
        <v>1</v>
      </c>
      <c r="L293" s="15">
        <v>1</v>
      </c>
      <c r="M293" s="15">
        <v>1</v>
      </c>
      <c r="N293" s="15">
        <v>1</v>
      </c>
      <c r="O293" s="15">
        <v>1</v>
      </c>
    </row>
    <row r="294" spans="1:15">
      <c r="A294" s="11" t="s">
        <v>5424</v>
      </c>
      <c r="B294" s="11" t="s">
        <v>5425</v>
      </c>
      <c r="C294" s="11">
        <v>42224043</v>
      </c>
      <c r="D294" s="11" t="s">
        <v>24</v>
      </c>
      <c r="E294" s="12" t="s">
        <v>5426</v>
      </c>
      <c r="F294" s="13">
        <f>380324570101</f>
        <v>380324570101</v>
      </c>
      <c r="G294" s="11" t="s">
        <v>5427</v>
      </c>
      <c r="H294" s="11" t="s">
        <v>735</v>
      </c>
      <c r="I294" s="11" t="s">
        <v>787</v>
      </c>
      <c r="J294" s="14" t="s">
        <v>5428</v>
      </c>
      <c r="K294" s="15">
        <v>0</v>
      </c>
      <c r="L294" s="15">
        <v>0</v>
      </c>
      <c r="M294" s="15">
        <v>1</v>
      </c>
      <c r="N294" s="15">
        <v>1</v>
      </c>
      <c r="O294" s="15">
        <v>1</v>
      </c>
    </row>
    <row r="295" spans="1:15">
      <c r="A295" s="11" t="s">
        <v>5453</v>
      </c>
      <c r="B295" s="11" t="s">
        <v>5449</v>
      </c>
      <c r="C295" s="11">
        <v>1984228</v>
      </c>
      <c r="D295" s="11" t="s">
        <v>24</v>
      </c>
      <c r="E295" s="12" t="s">
        <v>5450</v>
      </c>
      <c r="F295" s="13">
        <f>380324754744</f>
        <v>380324754744</v>
      </c>
      <c r="G295" s="11" t="s">
        <v>5451</v>
      </c>
      <c r="H295" s="11" t="s">
        <v>735</v>
      </c>
      <c r="I295" s="11" t="s">
        <v>5447</v>
      </c>
      <c r="J295" s="14" t="s">
        <v>5452</v>
      </c>
      <c r="K295" s="15">
        <v>0</v>
      </c>
      <c r="L295" s="15">
        <v>0</v>
      </c>
      <c r="M295" s="15">
        <v>1</v>
      </c>
      <c r="N295" s="15">
        <v>1</v>
      </c>
      <c r="O295" s="15">
        <v>1</v>
      </c>
    </row>
    <row r="296" spans="1:15">
      <c r="A296" s="11" t="s">
        <v>5454</v>
      </c>
      <c r="B296" s="11" t="s">
        <v>5455</v>
      </c>
      <c r="C296" s="11">
        <v>42448068</v>
      </c>
      <c r="D296" s="11" t="s">
        <v>24</v>
      </c>
      <c r="E296" s="12" t="s">
        <v>5456</v>
      </c>
      <c r="F296" s="13">
        <f>380995271332</f>
        <v>380995271332</v>
      </c>
      <c r="G296" s="11" t="s">
        <v>5457</v>
      </c>
      <c r="H296" s="11" t="s">
        <v>735</v>
      </c>
      <c r="I296" s="11" t="s">
        <v>5458</v>
      </c>
      <c r="J296" s="14" t="s">
        <v>5459</v>
      </c>
      <c r="K296" s="15">
        <v>0</v>
      </c>
      <c r="L296" s="15">
        <v>0</v>
      </c>
      <c r="M296" s="15">
        <v>1</v>
      </c>
      <c r="N296" s="15">
        <v>1</v>
      </c>
      <c r="O296" s="15">
        <v>1</v>
      </c>
    </row>
    <row r="297" spans="1:15">
      <c r="A297" s="11" t="s">
        <v>5465</v>
      </c>
      <c r="B297" s="11" t="s">
        <v>5466</v>
      </c>
      <c r="C297" s="11">
        <v>41900490</v>
      </c>
      <c r="D297" s="11" t="s">
        <v>24</v>
      </c>
      <c r="E297" s="12" t="s">
        <v>789</v>
      </c>
      <c r="F297" s="13">
        <f>380324931118</f>
        <v>380324931118</v>
      </c>
      <c r="G297" s="11" t="s">
        <v>790</v>
      </c>
      <c r="H297" s="11" t="s">
        <v>735</v>
      </c>
      <c r="I297" s="11" t="s">
        <v>735</v>
      </c>
      <c r="J297" s="14" t="s">
        <v>792</v>
      </c>
      <c r="K297" s="15">
        <v>1</v>
      </c>
      <c r="L297" s="15">
        <v>1</v>
      </c>
      <c r="M297" s="15">
        <v>2</v>
      </c>
      <c r="N297" s="15">
        <v>2</v>
      </c>
      <c r="O297" s="15">
        <v>2</v>
      </c>
    </row>
    <row r="298" spans="1:15">
      <c r="A298" s="11" t="s">
        <v>5487</v>
      </c>
      <c r="B298" s="11" t="s">
        <v>5488</v>
      </c>
      <c r="C298" s="11">
        <v>22398210</v>
      </c>
      <c r="D298" s="11" t="s">
        <v>24</v>
      </c>
      <c r="E298" s="12" t="s">
        <v>793</v>
      </c>
      <c r="F298" s="13">
        <f>380325923058</f>
        <v>380325923058</v>
      </c>
      <c r="G298" s="11" t="s">
        <v>794</v>
      </c>
      <c r="H298" s="11" t="s">
        <v>735</v>
      </c>
      <c r="I298" s="11" t="s">
        <v>735</v>
      </c>
      <c r="J298" s="14" t="s">
        <v>796</v>
      </c>
      <c r="K298" s="15">
        <v>0</v>
      </c>
      <c r="L298" s="15">
        <v>0</v>
      </c>
      <c r="M298" s="15">
        <v>1</v>
      </c>
      <c r="N298" s="15">
        <v>1</v>
      </c>
      <c r="O298" s="15">
        <v>1</v>
      </c>
    </row>
    <row r="299" spans="1:15">
      <c r="A299" s="11" t="s">
        <v>5502</v>
      </c>
      <c r="B299" s="11" t="s">
        <v>5503</v>
      </c>
      <c r="C299" s="11">
        <v>2125763</v>
      </c>
      <c r="D299" s="11" t="s">
        <v>780</v>
      </c>
      <c r="E299" s="12" t="s">
        <v>5504</v>
      </c>
      <c r="F299" s="13">
        <f>380445500263</f>
        <v>380445500263</v>
      </c>
      <c r="G299" s="11" t="s">
        <v>5505</v>
      </c>
      <c r="H299" s="11" t="s">
        <v>799</v>
      </c>
      <c r="I299" s="11" t="s">
        <v>800</v>
      </c>
      <c r="J299" s="14" t="s">
        <v>5506</v>
      </c>
      <c r="K299" s="15">
        <v>0</v>
      </c>
      <c r="L299" s="15">
        <v>0</v>
      </c>
      <c r="M299" s="15">
        <v>1</v>
      </c>
      <c r="N299" s="15">
        <v>1</v>
      </c>
      <c r="O299" s="15">
        <v>1</v>
      </c>
    </row>
    <row r="300" spans="1:15">
      <c r="A300" s="11" t="s">
        <v>5527</v>
      </c>
      <c r="B300" s="11" t="s">
        <v>5528</v>
      </c>
      <c r="C300" s="11">
        <v>2125800</v>
      </c>
      <c r="D300" s="11" t="s">
        <v>24</v>
      </c>
      <c r="E300" s="12" t="s">
        <v>797</v>
      </c>
      <c r="F300" s="13">
        <f>380442362181</f>
        <v>380442362181</v>
      </c>
      <c r="G300" s="11" t="s">
        <v>798</v>
      </c>
      <c r="H300" s="11" t="s">
        <v>799</v>
      </c>
      <c r="I300" s="11" t="s">
        <v>799</v>
      </c>
      <c r="J300" s="14" t="s">
        <v>5529</v>
      </c>
      <c r="K300" s="15">
        <v>2</v>
      </c>
      <c r="L300" s="15">
        <v>2</v>
      </c>
      <c r="M300" s="15">
        <v>2</v>
      </c>
      <c r="N300" s="15">
        <v>2</v>
      </c>
      <c r="O300" s="15">
        <v>2</v>
      </c>
    </row>
    <row r="301" spans="1:15">
      <c r="A301" s="11" t="s">
        <v>5542</v>
      </c>
      <c r="B301" s="11" t="s">
        <v>5543</v>
      </c>
      <c r="C301" s="11">
        <v>1280970</v>
      </c>
      <c r="D301" s="11" t="s">
        <v>780</v>
      </c>
      <c r="E301" s="12" t="s">
        <v>801</v>
      </c>
      <c r="F301" s="13">
        <f>380445625821</f>
        <v>380445625821</v>
      </c>
      <c r="G301" s="11" t="s">
        <v>802</v>
      </c>
      <c r="H301" s="11" t="s">
        <v>799</v>
      </c>
      <c r="I301" s="11" t="s">
        <v>799</v>
      </c>
      <c r="J301" s="14" t="s">
        <v>803</v>
      </c>
      <c r="K301" s="15">
        <v>1</v>
      </c>
      <c r="L301" s="15">
        <v>1</v>
      </c>
      <c r="M301" s="15">
        <v>1</v>
      </c>
      <c r="N301" s="15">
        <v>1</v>
      </c>
      <c r="O301" s="15">
        <v>1</v>
      </c>
    </row>
    <row r="302" spans="1:15">
      <c r="A302" s="11" t="s">
        <v>5588</v>
      </c>
      <c r="B302" s="11" t="s">
        <v>5589</v>
      </c>
      <c r="C302" s="11">
        <v>4593340</v>
      </c>
      <c r="D302" s="11" t="s">
        <v>780</v>
      </c>
      <c r="E302" s="12" t="s">
        <v>804</v>
      </c>
      <c r="F302" s="13">
        <f>380443536002</f>
        <v>380443536002</v>
      </c>
      <c r="G302" s="11" t="s">
        <v>805</v>
      </c>
      <c r="H302" s="11" t="s">
        <v>799</v>
      </c>
      <c r="I302" s="11" t="s">
        <v>799</v>
      </c>
      <c r="J302" s="14" t="s">
        <v>806</v>
      </c>
      <c r="K302" s="15">
        <v>1</v>
      </c>
      <c r="L302" s="15">
        <v>1</v>
      </c>
      <c r="M302" s="15">
        <v>1</v>
      </c>
      <c r="N302" s="15">
        <v>1</v>
      </c>
      <c r="O302" s="15">
        <v>1</v>
      </c>
    </row>
    <row r="303" spans="1:15">
      <c r="A303" s="11" t="s">
        <v>5652</v>
      </c>
      <c r="B303" s="11" t="s">
        <v>5653</v>
      </c>
      <c r="C303" s="11">
        <v>37745469</v>
      </c>
      <c r="D303" s="11" t="s">
        <v>780</v>
      </c>
      <c r="E303" s="12" t="s">
        <v>5654</v>
      </c>
      <c r="F303" s="13">
        <f>380442021358</f>
        <v>380442021358</v>
      </c>
      <c r="G303" s="11" t="s">
        <v>5655</v>
      </c>
      <c r="H303" s="11" t="s">
        <v>799</v>
      </c>
      <c r="I303" s="11" t="s">
        <v>800</v>
      </c>
      <c r="J303" s="14" t="s">
        <v>5656</v>
      </c>
      <c r="K303" s="15">
        <v>0</v>
      </c>
      <c r="L303" s="15">
        <v>0</v>
      </c>
      <c r="M303" s="19">
        <v>1</v>
      </c>
      <c r="N303" s="19">
        <v>1</v>
      </c>
      <c r="O303" s="19">
        <v>1</v>
      </c>
    </row>
    <row r="304" spans="1:15">
      <c r="A304" s="11" t="s">
        <v>5657</v>
      </c>
      <c r="B304" s="11" t="s">
        <v>5658</v>
      </c>
      <c r="C304" s="11">
        <v>25695724</v>
      </c>
      <c r="D304" s="11" t="s">
        <v>780</v>
      </c>
      <c r="E304" s="12" t="s">
        <v>807</v>
      </c>
      <c r="F304" s="13">
        <f>380442572337</f>
        <v>380442572337</v>
      </c>
      <c r="G304" s="11" t="s">
        <v>808</v>
      </c>
      <c r="H304" s="11" t="s">
        <v>799</v>
      </c>
      <c r="I304" s="11" t="s">
        <v>799</v>
      </c>
      <c r="J304" s="14" t="s">
        <v>809</v>
      </c>
      <c r="K304" s="15">
        <v>1</v>
      </c>
      <c r="L304" s="15">
        <v>1</v>
      </c>
      <c r="M304" s="15">
        <v>1</v>
      </c>
      <c r="N304" s="15">
        <v>1</v>
      </c>
      <c r="O304" s="15">
        <v>1</v>
      </c>
    </row>
    <row r="305" spans="1:15">
      <c r="A305" s="11" t="s">
        <v>5676</v>
      </c>
      <c r="B305" s="11" t="s">
        <v>5677</v>
      </c>
      <c r="C305" s="11">
        <v>26064374</v>
      </c>
      <c r="D305" s="11" t="s">
        <v>780</v>
      </c>
      <c r="E305" s="12" t="s">
        <v>810</v>
      </c>
      <c r="F305" s="13">
        <f>380445605735</f>
        <v>380445605735</v>
      </c>
      <c r="G305" s="11" t="s">
        <v>811</v>
      </c>
      <c r="H305" s="11" t="s">
        <v>799</v>
      </c>
      <c r="I305" s="11" t="s">
        <v>799</v>
      </c>
      <c r="J305" s="14" t="s">
        <v>812</v>
      </c>
      <c r="K305" s="15">
        <v>1</v>
      </c>
      <c r="L305" s="15">
        <v>1</v>
      </c>
      <c r="M305" s="15">
        <v>1</v>
      </c>
      <c r="N305" s="15">
        <v>1</v>
      </c>
      <c r="O305" s="15">
        <v>1</v>
      </c>
    </row>
    <row r="306" spans="1:15">
      <c r="A306" s="11" t="s">
        <v>5685</v>
      </c>
      <c r="B306" s="11" t="s">
        <v>5686</v>
      </c>
      <c r="C306" s="11">
        <v>38947811</v>
      </c>
      <c r="D306" s="11" t="s">
        <v>780</v>
      </c>
      <c r="E306" s="12" t="s">
        <v>813</v>
      </c>
      <c r="F306" s="13">
        <f>380442880088</f>
        <v>380442880088</v>
      </c>
      <c r="G306" s="11" t="s">
        <v>814</v>
      </c>
      <c r="H306" s="11" t="s">
        <v>799</v>
      </c>
      <c r="I306" s="11" t="s">
        <v>799</v>
      </c>
      <c r="J306" s="14" t="s">
        <v>815</v>
      </c>
      <c r="K306" s="15">
        <v>1</v>
      </c>
      <c r="L306" s="15">
        <v>1</v>
      </c>
      <c r="M306" s="15">
        <v>1</v>
      </c>
      <c r="N306" s="15">
        <v>1</v>
      </c>
      <c r="O306" s="15">
        <v>1</v>
      </c>
    </row>
    <row r="307" spans="1:15">
      <c r="A307" s="11" t="s">
        <v>5698</v>
      </c>
      <c r="B307" s="11" t="s">
        <v>5699</v>
      </c>
      <c r="C307" s="11">
        <v>26199200</v>
      </c>
      <c r="D307" s="11" t="s">
        <v>780</v>
      </c>
      <c r="E307" s="12" t="s">
        <v>816</v>
      </c>
      <c r="F307" s="13">
        <f>380444600505</f>
        <v>380444600505</v>
      </c>
      <c r="G307" s="11" t="s">
        <v>817</v>
      </c>
      <c r="H307" s="11" t="s">
        <v>799</v>
      </c>
      <c r="I307" s="11" t="s">
        <v>799</v>
      </c>
      <c r="J307" s="14" t="s">
        <v>818</v>
      </c>
      <c r="K307" s="15">
        <v>1</v>
      </c>
      <c r="L307" s="15">
        <v>1</v>
      </c>
      <c r="M307" s="15">
        <v>1</v>
      </c>
      <c r="N307" s="15">
        <v>1</v>
      </c>
      <c r="O307" s="15">
        <v>1</v>
      </c>
    </row>
    <row r="308" spans="1:15">
      <c r="A308" s="11" t="s">
        <v>5709</v>
      </c>
      <c r="B308" s="11" t="s">
        <v>5710</v>
      </c>
      <c r="C308" s="11">
        <v>38946192</v>
      </c>
      <c r="D308" s="11" t="s">
        <v>780</v>
      </c>
      <c r="E308" s="12" t="s">
        <v>5711</v>
      </c>
      <c r="F308" s="13">
        <f>380444632990</f>
        <v>380444632990</v>
      </c>
      <c r="G308" s="11" t="s">
        <v>5712</v>
      </c>
      <c r="H308" s="11" t="s">
        <v>799</v>
      </c>
      <c r="I308" s="11" t="s">
        <v>800</v>
      </c>
      <c r="J308" s="14" t="s">
        <v>5713</v>
      </c>
      <c r="K308" s="15">
        <v>1</v>
      </c>
      <c r="L308" s="15">
        <v>1</v>
      </c>
      <c r="M308" s="15">
        <v>1</v>
      </c>
      <c r="N308" s="15">
        <v>1</v>
      </c>
      <c r="O308" s="15">
        <v>1</v>
      </c>
    </row>
    <row r="309" spans="1:15">
      <c r="A309" s="11" t="s">
        <v>5718</v>
      </c>
      <c r="B309" s="11" t="s">
        <v>5719</v>
      </c>
      <c r="C309" s="11">
        <v>26188952</v>
      </c>
      <c r="D309" s="11" t="s">
        <v>780</v>
      </c>
      <c r="E309" s="12" t="s">
        <v>819</v>
      </c>
      <c r="F309" s="13">
        <f>380445177133</f>
        <v>380445177133</v>
      </c>
      <c r="G309" s="11" t="s">
        <v>820</v>
      </c>
      <c r="H309" s="11" t="s">
        <v>799</v>
      </c>
      <c r="I309" s="11" t="s">
        <v>799</v>
      </c>
      <c r="J309" s="14" t="s">
        <v>821</v>
      </c>
      <c r="K309" s="15">
        <v>1</v>
      </c>
      <c r="L309" s="15">
        <v>1</v>
      </c>
      <c r="M309" s="15">
        <v>1</v>
      </c>
      <c r="N309" s="15">
        <v>1</v>
      </c>
      <c r="O309" s="15">
        <v>1</v>
      </c>
    </row>
    <row r="310" spans="1:15">
      <c r="A310" s="11" t="s">
        <v>5724</v>
      </c>
      <c r="B310" s="11" t="s">
        <v>5725</v>
      </c>
      <c r="C310" s="11">
        <v>26188567</v>
      </c>
      <c r="D310" s="11" t="s">
        <v>780</v>
      </c>
      <c r="E310" s="12" t="s">
        <v>822</v>
      </c>
      <c r="F310" s="13">
        <f>380442866630</f>
        <v>380442866630</v>
      </c>
      <c r="G310" s="11" t="s">
        <v>823</v>
      </c>
      <c r="H310" s="11" t="s">
        <v>799</v>
      </c>
      <c r="I310" s="11" t="s">
        <v>799</v>
      </c>
      <c r="J310" s="14" t="s">
        <v>824</v>
      </c>
      <c r="K310" s="15">
        <v>1</v>
      </c>
      <c r="L310" s="15">
        <v>1</v>
      </c>
      <c r="M310" s="15">
        <v>1</v>
      </c>
      <c r="N310" s="15">
        <v>1</v>
      </c>
      <c r="O310" s="15">
        <v>1</v>
      </c>
    </row>
    <row r="311" spans="1:15">
      <c r="A311" s="11" t="s">
        <v>5733</v>
      </c>
      <c r="B311" s="11" t="s">
        <v>5734</v>
      </c>
      <c r="C311" s="11">
        <v>26188550</v>
      </c>
      <c r="D311" s="11" t="s">
        <v>24</v>
      </c>
      <c r="E311" s="12" t="s">
        <v>5735</v>
      </c>
      <c r="F311" s="13">
        <f>380442802904</f>
        <v>380442802904</v>
      </c>
      <c r="G311" s="11" t="s">
        <v>5736</v>
      </c>
      <c r="H311" s="11" t="s">
        <v>799</v>
      </c>
      <c r="I311" s="11" t="s">
        <v>800</v>
      </c>
      <c r="J311" s="14" t="s">
        <v>5737</v>
      </c>
      <c r="K311" s="15">
        <v>1</v>
      </c>
      <c r="L311" s="15">
        <v>1</v>
      </c>
      <c r="M311" s="15">
        <v>1</v>
      </c>
      <c r="N311" s="15">
        <v>1</v>
      </c>
      <c r="O311" s="15">
        <v>1</v>
      </c>
    </row>
    <row r="312" spans="1:15">
      <c r="A312" s="11" t="s">
        <v>5742</v>
      </c>
      <c r="B312" s="11" t="s">
        <v>5743</v>
      </c>
      <c r="C312" s="11">
        <v>26188248</v>
      </c>
      <c r="D312" s="11" t="s">
        <v>780</v>
      </c>
      <c r="E312" s="12" t="s">
        <v>5744</v>
      </c>
      <c r="F312" s="13">
        <f>380445634479</f>
        <v>380445634479</v>
      </c>
      <c r="G312" s="11" t="s">
        <v>5745</v>
      </c>
      <c r="H312" s="11" t="s">
        <v>799</v>
      </c>
      <c r="I312" s="11" t="s">
        <v>800</v>
      </c>
      <c r="J312" s="14" t="s">
        <v>5746</v>
      </c>
      <c r="K312" s="15">
        <v>0</v>
      </c>
      <c r="L312" s="15">
        <v>0</v>
      </c>
      <c r="M312" s="15">
        <v>1</v>
      </c>
      <c r="N312" s="15">
        <v>1</v>
      </c>
      <c r="O312" s="15">
        <v>1</v>
      </c>
    </row>
    <row r="313" spans="1:15">
      <c r="A313" s="11" t="s">
        <v>5783</v>
      </c>
      <c r="B313" s="11" t="s">
        <v>5710</v>
      </c>
      <c r="C313" s="11">
        <v>38946192</v>
      </c>
      <c r="D313" s="11" t="s">
        <v>24</v>
      </c>
      <c r="E313" s="12" t="s">
        <v>5711</v>
      </c>
      <c r="F313" s="13">
        <f>380444632990</f>
        <v>380444632990</v>
      </c>
      <c r="G313" s="11" t="s">
        <v>5712</v>
      </c>
      <c r="H313" s="11" t="s">
        <v>799</v>
      </c>
      <c r="I313" s="11" t="s">
        <v>800</v>
      </c>
      <c r="J313" s="14" t="s">
        <v>5713</v>
      </c>
      <c r="K313" s="15">
        <v>1</v>
      </c>
      <c r="L313" s="15">
        <v>0</v>
      </c>
      <c r="M313" s="15">
        <v>0</v>
      </c>
      <c r="N313" s="15">
        <v>0</v>
      </c>
      <c r="O313" s="15">
        <v>0</v>
      </c>
    </row>
    <row r="314" spans="1:15">
      <c r="A314" s="11" t="s">
        <v>5794</v>
      </c>
      <c r="B314" s="11" t="s">
        <v>5795</v>
      </c>
      <c r="C314" s="11">
        <v>26188308</v>
      </c>
      <c r="D314" s="11" t="s">
        <v>780</v>
      </c>
      <c r="E314" s="12" t="s">
        <v>825</v>
      </c>
      <c r="F314" s="13">
        <f>380445329247</f>
        <v>380445329247</v>
      </c>
      <c r="G314" s="11" t="s">
        <v>826</v>
      </c>
      <c r="H314" s="11" t="s">
        <v>799</v>
      </c>
      <c r="I314" s="11" t="s">
        <v>799</v>
      </c>
      <c r="J314" s="14" t="s">
        <v>827</v>
      </c>
      <c r="K314" s="15">
        <v>1</v>
      </c>
      <c r="L314" s="15">
        <v>1</v>
      </c>
      <c r="M314" s="15">
        <v>1</v>
      </c>
      <c r="N314" s="15">
        <v>1</v>
      </c>
      <c r="O314" s="15">
        <v>1</v>
      </c>
    </row>
    <row r="315" spans="1:15">
      <c r="A315" s="11" t="s">
        <v>5798</v>
      </c>
      <c r="B315" s="11" t="s">
        <v>5799</v>
      </c>
      <c r="C315" s="11">
        <v>26199401</v>
      </c>
      <c r="D315" s="11" t="s">
        <v>780</v>
      </c>
      <c r="E315" s="12" t="s">
        <v>828</v>
      </c>
      <c r="F315" s="13">
        <f>380442059849</f>
        <v>380442059849</v>
      </c>
      <c r="G315" s="11" t="s">
        <v>829</v>
      </c>
      <c r="H315" s="11" t="s">
        <v>799</v>
      </c>
      <c r="I315" s="11" t="s">
        <v>799</v>
      </c>
      <c r="J315" s="14" t="s">
        <v>830</v>
      </c>
      <c r="K315" s="15">
        <v>1</v>
      </c>
      <c r="L315" s="15">
        <v>1</v>
      </c>
      <c r="M315" s="15">
        <v>1</v>
      </c>
      <c r="N315" s="15">
        <v>1</v>
      </c>
      <c r="O315" s="15">
        <v>1</v>
      </c>
    </row>
    <row r="316" spans="1:15">
      <c r="A316" s="11" t="s">
        <v>5864</v>
      </c>
      <c r="B316" s="11" t="s">
        <v>5865</v>
      </c>
      <c r="C316" s="11">
        <v>5494828</v>
      </c>
      <c r="D316" s="11" t="s">
        <v>780</v>
      </c>
      <c r="E316" s="12" t="s">
        <v>831</v>
      </c>
      <c r="F316" s="13">
        <f>380444133843</f>
        <v>380444133843</v>
      </c>
      <c r="G316" s="11" t="s">
        <v>832</v>
      </c>
      <c r="H316" s="11" t="s">
        <v>799</v>
      </c>
      <c r="I316" s="11" t="s">
        <v>799</v>
      </c>
      <c r="J316" s="14" t="s">
        <v>5866</v>
      </c>
      <c r="K316" s="15">
        <v>1</v>
      </c>
      <c r="L316" s="15">
        <v>1</v>
      </c>
      <c r="M316" s="15">
        <v>1</v>
      </c>
      <c r="N316" s="15">
        <v>1</v>
      </c>
      <c r="O316" s="15">
        <v>1</v>
      </c>
    </row>
    <row r="317" spans="1:15">
      <c r="A317" s="11" t="s">
        <v>5896</v>
      </c>
      <c r="B317" s="11" t="s">
        <v>5897</v>
      </c>
      <c r="C317" s="11">
        <v>38313781</v>
      </c>
      <c r="D317" s="11" t="s">
        <v>24</v>
      </c>
      <c r="E317" s="12" t="s">
        <v>833</v>
      </c>
      <c r="F317" s="13">
        <f>380515827637</f>
        <v>380515827637</v>
      </c>
      <c r="G317" s="11" t="s">
        <v>834</v>
      </c>
      <c r="H317" s="11" t="s">
        <v>835</v>
      </c>
      <c r="I317" s="11" t="s">
        <v>835</v>
      </c>
      <c r="J317" s="14" t="s">
        <v>837</v>
      </c>
      <c r="K317" s="15">
        <v>1</v>
      </c>
      <c r="L317" s="15">
        <v>1</v>
      </c>
      <c r="M317" s="15">
        <v>1</v>
      </c>
      <c r="N317" s="15">
        <v>1</v>
      </c>
      <c r="O317" s="15">
        <v>1</v>
      </c>
    </row>
    <row r="318" spans="1:15">
      <c r="A318" s="11" t="s">
        <v>5902</v>
      </c>
      <c r="B318" s="11" t="s">
        <v>5903</v>
      </c>
      <c r="C318" s="11">
        <v>38407172</v>
      </c>
      <c r="D318" s="11" t="s">
        <v>24</v>
      </c>
      <c r="E318" s="12" t="s">
        <v>838</v>
      </c>
      <c r="F318" s="13">
        <f>380950565447 +380515321439</f>
        <v>761465886886</v>
      </c>
      <c r="G318" s="11" t="s">
        <v>839</v>
      </c>
      <c r="H318" s="11" t="s">
        <v>835</v>
      </c>
      <c r="I318" s="11" t="s">
        <v>835</v>
      </c>
      <c r="J318" s="14" t="s">
        <v>841</v>
      </c>
      <c r="K318" s="15">
        <v>0</v>
      </c>
      <c r="L318" s="15">
        <v>1</v>
      </c>
      <c r="M318" s="15">
        <v>1</v>
      </c>
      <c r="N318" s="15">
        <v>1</v>
      </c>
      <c r="O318" s="15">
        <v>1</v>
      </c>
    </row>
    <row r="319" spans="1:15">
      <c r="A319" s="11" t="s">
        <v>5932</v>
      </c>
      <c r="B319" s="11" t="s">
        <v>5933</v>
      </c>
      <c r="C319" s="11">
        <v>38446709</v>
      </c>
      <c r="D319" s="11" t="s">
        <v>24</v>
      </c>
      <c r="E319" s="12" t="s">
        <v>842</v>
      </c>
      <c r="F319" s="13">
        <f>380513442465</f>
        <v>380513442465</v>
      </c>
      <c r="G319" s="11" t="s">
        <v>843</v>
      </c>
      <c r="H319" s="11" t="s">
        <v>835</v>
      </c>
      <c r="I319" s="11" t="s">
        <v>835</v>
      </c>
      <c r="J319" s="14" t="s">
        <v>845</v>
      </c>
      <c r="K319" s="15">
        <v>1</v>
      </c>
      <c r="L319" s="15">
        <v>1</v>
      </c>
      <c r="M319" s="15">
        <v>1</v>
      </c>
      <c r="N319" s="15">
        <v>1</v>
      </c>
      <c r="O319" s="15">
        <v>1</v>
      </c>
    </row>
    <row r="320" spans="1:15">
      <c r="A320" s="11" t="s">
        <v>5980</v>
      </c>
      <c r="B320" s="11" t="s">
        <v>5981</v>
      </c>
      <c r="C320" s="11">
        <v>38458175</v>
      </c>
      <c r="D320" s="11" t="s">
        <v>24</v>
      </c>
      <c r="E320" s="12" t="s">
        <v>846</v>
      </c>
      <c r="F320" s="13">
        <f>380678073761 +380512640816</f>
        <v>761190714577</v>
      </c>
      <c r="G320" s="11" t="s">
        <v>847</v>
      </c>
      <c r="H320" s="11" t="s">
        <v>835</v>
      </c>
      <c r="I320" s="11" t="s">
        <v>835</v>
      </c>
      <c r="J320" s="14" t="s">
        <v>849</v>
      </c>
      <c r="K320" s="15">
        <v>0</v>
      </c>
      <c r="L320" s="15">
        <v>1</v>
      </c>
      <c r="M320" s="15">
        <v>1</v>
      </c>
      <c r="N320" s="15">
        <v>1</v>
      </c>
      <c r="O320" s="15">
        <v>1</v>
      </c>
    </row>
    <row r="321" spans="1:15">
      <c r="A321" s="11" t="s">
        <v>6006</v>
      </c>
      <c r="B321" s="11" t="s">
        <v>6007</v>
      </c>
      <c r="C321" s="11">
        <v>5483150</v>
      </c>
      <c r="D321" s="11" t="s">
        <v>24</v>
      </c>
      <c r="E321" s="12" t="s">
        <v>850</v>
      </c>
      <c r="F321" s="13">
        <f>380512558504</f>
        <v>380512558504</v>
      </c>
      <c r="G321" s="11" t="s">
        <v>851</v>
      </c>
      <c r="H321" s="11" t="s">
        <v>835</v>
      </c>
      <c r="I321" s="11" t="s">
        <v>835</v>
      </c>
      <c r="J321" s="14" t="s">
        <v>852</v>
      </c>
      <c r="K321" s="15">
        <v>0</v>
      </c>
      <c r="L321" s="15">
        <v>1</v>
      </c>
      <c r="M321" s="15">
        <v>1</v>
      </c>
      <c r="N321" s="15">
        <v>1</v>
      </c>
      <c r="O321" s="15">
        <v>1</v>
      </c>
    </row>
    <row r="322" spans="1:15">
      <c r="A322" s="11" t="s">
        <v>6008</v>
      </c>
      <c r="B322" s="11" t="s">
        <v>6009</v>
      </c>
      <c r="C322" s="11">
        <v>25375178</v>
      </c>
      <c r="D322" s="11" t="s">
        <v>24</v>
      </c>
      <c r="E322" s="12" t="s">
        <v>853</v>
      </c>
      <c r="F322" s="13">
        <f>380512361309</f>
        <v>380512361309</v>
      </c>
      <c r="G322" s="11" t="s">
        <v>854</v>
      </c>
      <c r="H322" s="11" t="s">
        <v>835</v>
      </c>
      <c r="I322" s="11" t="s">
        <v>835</v>
      </c>
      <c r="J322" s="14" t="s">
        <v>855</v>
      </c>
      <c r="K322" s="15">
        <v>1</v>
      </c>
      <c r="L322" s="15">
        <v>1</v>
      </c>
      <c r="M322" s="15">
        <v>1</v>
      </c>
      <c r="N322" s="15">
        <v>1</v>
      </c>
      <c r="O322" s="15">
        <v>1</v>
      </c>
    </row>
    <row r="323" spans="1:15">
      <c r="A323" s="11" t="s">
        <v>6016</v>
      </c>
      <c r="B323" s="11" t="s">
        <v>6017</v>
      </c>
      <c r="C323" s="11">
        <v>35512883</v>
      </c>
      <c r="D323" s="11" t="s">
        <v>24</v>
      </c>
      <c r="E323" s="12" t="s">
        <v>856</v>
      </c>
      <c r="F323" s="13">
        <f>380512376199</f>
        <v>380512376199</v>
      </c>
      <c r="G323" s="11" t="s">
        <v>857</v>
      </c>
      <c r="H323" s="11" t="s">
        <v>835</v>
      </c>
      <c r="I323" s="11" t="s">
        <v>835</v>
      </c>
      <c r="J323" s="14" t="s">
        <v>858</v>
      </c>
      <c r="K323" s="15">
        <v>0</v>
      </c>
      <c r="L323" s="15">
        <v>1</v>
      </c>
      <c r="M323" s="15">
        <v>1</v>
      </c>
      <c r="N323" s="15">
        <v>1</v>
      </c>
      <c r="O323" s="15">
        <v>1</v>
      </c>
    </row>
    <row r="324" spans="1:15">
      <c r="A324" s="11" t="s">
        <v>6030</v>
      </c>
      <c r="B324" s="11" t="s">
        <v>6031</v>
      </c>
      <c r="C324" s="11">
        <v>5483182</v>
      </c>
      <c r="D324" s="11" t="s">
        <v>24</v>
      </c>
      <c r="E324" s="12" t="s">
        <v>859</v>
      </c>
      <c r="F324" s="13">
        <f>380512444401</f>
        <v>380512444401</v>
      </c>
      <c r="G324" s="11" t="s">
        <v>860</v>
      </c>
      <c r="H324" s="11" t="s">
        <v>835</v>
      </c>
      <c r="I324" s="11" t="s">
        <v>835</v>
      </c>
      <c r="J324" s="14" t="s">
        <v>861</v>
      </c>
      <c r="K324" s="15">
        <v>1</v>
      </c>
      <c r="L324" s="15">
        <v>1</v>
      </c>
      <c r="M324" s="15">
        <v>1</v>
      </c>
      <c r="N324" s="15">
        <v>1</v>
      </c>
      <c r="O324" s="15">
        <v>1</v>
      </c>
    </row>
    <row r="325" spans="1:15">
      <c r="A325" s="11" t="s">
        <v>6032</v>
      </c>
      <c r="B325" s="11" t="s">
        <v>6033</v>
      </c>
      <c r="C325" s="11">
        <v>30083840</v>
      </c>
      <c r="D325" s="11" t="s">
        <v>24</v>
      </c>
      <c r="E325" s="12" t="s">
        <v>862</v>
      </c>
      <c r="F325" s="13">
        <f>380512478277</f>
        <v>380512478277</v>
      </c>
      <c r="G325" s="11" t="s">
        <v>863</v>
      </c>
      <c r="H325" s="11" t="s">
        <v>835</v>
      </c>
      <c r="I325" s="11" t="s">
        <v>835</v>
      </c>
      <c r="J325" s="14" t="s">
        <v>864</v>
      </c>
      <c r="K325" s="15">
        <v>0</v>
      </c>
      <c r="L325" s="15">
        <v>1</v>
      </c>
      <c r="M325" s="15">
        <v>1</v>
      </c>
      <c r="N325" s="15">
        <v>1</v>
      </c>
      <c r="O325" s="15">
        <v>1</v>
      </c>
    </row>
    <row r="326" spans="1:15">
      <c r="A326" s="11" t="s">
        <v>6037</v>
      </c>
      <c r="B326" s="11" t="s">
        <v>5975</v>
      </c>
      <c r="C326" s="11">
        <v>32884395</v>
      </c>
      <c r="D326" s="11" t="s">
        <v>24</v>
      </c>
      <c r="E326" s="12" t="s">
        <v>865</v>
      </c>
      <c r="F326" s="13">
        <f>380957493368 +380512373779</f>
        <v>761469867147</v>
      </c>
      <c r="G326" s="11" t="s">
        <v>866</v>
      </c>
      <c r="H326" s="11" t="s">
        <v>835</v>
      </c>
      <c r="I326" s="11" t="s">
        <v>835</v>
      </c>
      <c r="J326" s="14" t="s">
        <v>867</v>
      </c>
      <c r="K326" s="15">
        <v>0</v>
      </c>
      <c r="L326" s="15">
        <v>1</v>
      </c>
      <c r="M326" s="15">
        <v>1</v>
      </c>
      <c r="N326" s="15">
        <v>1</v>
      </c>
      <c r="O326" s="15">
        <v>1</v>
      </c>
    </row>
    <row r="327" spans="1:15">
      <c r="A327" s="11" t="s">
        <v>6042</v>
      </c>
      <c r="B327" s="11" t="s">
        <v>6043</v>
      </c>
      <c r="C327" s="11">
        <v>38476906</v>
      </c>
      <c r="D327" s="11" t="s">
        <v>24</v>
      </c>
      <c r="E327" s="12" t="s">
        <v>868</v>
      </c>
      <c r="F327" s="13">
        <f>380958431629</f>
        <v>380958431629</v>
      </c>
      <c r="G327" s="11" t="s">
        <v>869</v>
      </c>
      <c r="H327" s="11" t="s">
        <v>835</v>
      </c>
      <c r="I327" s="11" t="s">
        <v>835</v>
      </c>
      <c r="J327" s="14" t="s">
        <v>870</v>
      </c>
      <c r="K327" s="15">
        <v>1</v>
      </c>
      <c r="L327" s="15">
        <v>1</v>
      </c>
      <c r="M327" s="15">
        <v>1</v>
      </c>
      <c r="N327" s="15">
        <v>1</v>
      </c>
      <c r="O327" s="15">
        <v>1</v>
      </c>
    </row>
    <row r="328" spans="1:15">
      <c r="A328" s="11" t="s">
        <v>6047</v>
      </c>
      <c r="B328" s="11" t="s">
        <v>6048</v>
      </c>
      <c r="C328" s="11">
        <v>38436470</v>
      </c>
      <c r="D328" s="11" t="s">
        <v>24</v>
      </c>
      <c r="E328" s="12" t="s">
        <v>871</v>
      </c>
      <c r="F328" s="13">
        <f>380512480083</f>
        <v>380512480083</v>
      </c>
      <c r="G328" s="11" t="s">
        <v>872</v>
      </c>
      <c r="H328" s="11" t="s">
        <v>835</v>
      </c>
      <c r="I328" s="11" t="s">
        <v>835</v>
      </c>
      <c r="J328" s="14" t="s">
        <v>874</v>
      </c>
      <c r="K328" s="15">
        <v>1</v>
      </c>
      <c r="L328" s="15">
        <v>1</v>
      </c>
      <c r="M328" s="15">
        <v>1</v>
      </c>
      <c r="N328" s="15">
        <v>1</v>
      </c>
      <c r="O328" s="15">
        <v>1</v>
      </c>
    </row>
    <row r="329" spans="1:15">
      <c r="A329" s="11" t="s">
        <v>6059</v>
      </c>
      <c r="B329" s="11" t="s">
        <v>6060</v>
      </c>
      <c r="C329" s="11">
        <v>37650241</v>
      </c>
      <c r="D329" s="11" t="s">
        <v>24</v>
      </c>
      <c r="E329" s="12" t="s">
        <v>875</v>
      </c>
      <c r="F329" s="13">
        <f>380515193788</f>
        <v>380515193788</v>
      </c>
      <c r="G329" s="11" t="s">
        <v>876</v>
      </c>
      <c r="H329" s="11" t="s">
        <v>835</v>
      </c>
      <c r="I329" s="11" t="s">
        <v>835</v>
      </c>
      <c r="J329" s="14" t="s">
        <v>878</v>
      </c>
      <c r="K329" s="15">
        <v>0</v>
      </c>
      <c r="L329" s="15">
        <v>1</v>
      </c>
      <c r="M329" s="15">
        <v>1</v>
      </c>
      <c r="N329" s="15">
        <v>1</v>
      </c>
      <c r="O329" s="15">
        <v>1</v>
      </c>
    </row>
    <row r="330" spans="1:15">
      <c r="A330" s="11" t="s">
        <v>6087</v>
      </c>
      <c r="B330" s="11" t="s">
        <v>6088</v>
      </c>
      <c r="C330" s="11">
        <v>38037938</v>
      </c>
      <c r="D330" s="11" t="s">
        <v>24</v>
      </c>
      <c r="E330" s="12" t="s">
        <v>879</v>
      </c>
      <c r="F330" s="13">
        <f>380976401489 +380516174278</f>
        <v>761492575767</v>
      </c>
      <c r="G330" s="11" t="s">
        <v>880</v>
      </c>
      <c r="H330" s="11" t="s">
        <v>835</v>
      </c>
      <c r="I330" s="11" t="s">
        <v>835</v>
      </c>
      <c r="J330" s="14" t="s">
        <v>882</v>
      </c>
      <c r="K330" s="15">
        <v>1</v>
      </c>
      <c r="L330" s="15">
        <v>1</v>
      </c>
      <c r="M330" s="15">
        <v>1</v>
      </c>
      <c r="N330" s="15">
        <v>1</v>
      </c>
      <c r="O330" s="15">
        <v>1</v>
      </c>
    </row>
    <row r="331" spans="1:15">
      <c r="A331" s="11" t="s">
        <v>6111</v>
      </c>
      <c r="B331" s="11" t="s">
        <v>6112</v>
      </c>
      <c r="C331" s="11">
        <v>38661186</v>
      </c>
      <c r="D331" s="11" t="s">
        <v>24</v>
      </c>
      <c r="E331" s="12" t="s">
        <v>883</v>
      </c>
      <c r="F331" s="13">
        <f>380978106332</f>
        <v>380978106332</v>
      </c>
      <c r="G331" s="11" t="s">
        <v>884</v>
      </c>
      <c r="H331" s="11" t="s">
        <v>885</v>
      </c>
      <c r="I331" s="11" t="s">
        <v>885</v>
      </c>
      <c r="J331" s="14" t="s">
        <v>887</v>
      </c>
      <c r="K331" s="15">
        <v>1</v>
      </c>
      <c r="L331" s="15">
        <v>1</v>
      </c>
      <c r="M331" s="15">
        <v>1</v>
      </c>
      <c r="N331" s="15">
        <v>1</v>
      </c>
      <c r="O331" s="15">
        <v>1</v>
      </c>
    </row>
    <row r="332" spans="1:15">
      <c r="A332" s="11" t="s">
        <v>6122</v>
      </c>
      <c r="B332" s="11" t="s">
        <v>6123</v>
      </c>
      <c r="C332" s="11">
        <v>38822156</v>
      </c>
      <c r="D332" s="11" t="s">
        <v>24</v>
      </c>
      <c r="E332" s="12" t="s">
        <v>888</v>
      </c>
      <c r="F332" s="13">
        <f>380485620842</f>
        <v>380485620842</v>
      </c>
      <c r="G332" s="11" t="s">
        <v>889</v>
      </c>
      <c r="H332" s="11" t="s">
        <v>885</v>
      </c>
      <c r="I332" s="11" t="s">
        <v>885</v>
      </c>
      <c r="J332" s="14" t="s">
        <v>891</v>
      </c>
      <c r="K332" s="15">
        <v>0</v>
      </c>
      <c r="L332" s="15">
        <v>0</v>
      </c>
      <c r="M332" s="15">
        <v>1</v>
      </c>
      <c r="N332" s="15">
        <v>1</v>
      </c>
      <c r="O332" s="15">
        <v>1</v>
      </c>
    </row>
    <row r="333" spans="1:15">
      <c r="A333" s="11" t="s">
        <v>6137</v>
      </c>
      <c r="B333" s="11" t="s">
        <v>6138</v>
      </c>
      <c r="C333" s="11">
        <v>42368260</v>
      </c>
      <c r="D333" s="11" t="s">
        <v>24</v>
      </c>
      <c r="E333" s="12" t="s">
        <v>892</v>
      </c>
      <c r="F333" s="13">
        <f>380976560665</f>
        <v>380976560665</v>
      </c>
      <c r="G333" s="11" t="s">
        <v>893</v>
      </c>
      <c r="H333" s="11" t="s">
        <v>885</v>
      </c>
      <c r="I333" s="11" t="s">
        <v>885</v>
      </c>
      <c r="J333" s="14" t="s">
        <v>895</v>
      </c>
      <c r="K333" s="15">
        <v>1</v>
      </c>
      <c r="L333" s="15">
        <v>1</v>
      </c>
      <c r="M333" s="15">
        <v>1</v>
      </c>
      <c r="N333" s="15">
        <v>1</v>
      </c>
      <c r="O333" s="15">
        <v>1</v>
      </c>
    </row>
    <row r="334" spans="1:15">
      <c r="A334" s="11" t="s">
        <v>6154</v>
      </c>
      <c r="B334" s="11" t="s">
        <v>6155</v>
      </c>
      <c r="C334" s="11">
        <v>37838741</v>
      </c>
      <c r="D334" s="11" t="s">
        <v>24</v>
      </c>
      <c r="E334" s="12" t="s">
        <v>896</v>
      </c>
      <c r="F334" s="13">
        <f>380485940591</f>
        <v>380485940591</v>
      </c>
      <c r="G334" s="11" t="s">
        <v>897</v>
      </c>
      <c r="H334" s="11" t="s">
        <v>885</v>
      </c>
      <c r="I334" s="11" t="s">
        <v>885</v>
      </c>
      <c r="J334" s="14" t="s">
        <v>899</v>
      </c>
      <c r="K334" s="15">
        <v>0</v>
      </c>
      <c r="L334" s="15">
        <v>0</v>
      </c>
      <c r="M334" s="15">
        <v>1</v>
      </c>
      <c r="N334" s="15">
        <v>1</v>
      </c>
      <c r="O334" s="15">
        <v>1</v>
      </c>
    </row>
    <row r="335" spans="1:15">
      <c r="A335" s="11" t="s">
        <v>6197</v>
      </c>
      <c r="B335" s="11" t="s">
        <v>6198</v>
      </c>
      <c r="C335" s="11">
        <v>42483376</v>
      </c>
      <c r="D335" s="11" t="s">
        <v>24</v>
      </c>
      <c r="E335" s="12" t="s">
        <v>900</v>
      </c>
      <c r="F335" s="13">
        <f>380677830263</f>
        <v>380677830263</v>
      </c>
      <c r="G335" s="11" t="s">
        <v>901</v>
      </c>
      <c r="H335" s="11" t="s">
        <v>885</v>
      </c>
      <c r="I335" s="11" t="s">
        <v>885</v>
      </c>
      <c r="J335" s="14" t="s">
        <v>903</v>
      </c>
      <c r="K335" s="15">
        <v>1</v>
      </c>
      <c r="L335" s="15">
        <v>1</v>
      </c>
      <c r="M335" s="15">
        <v>1</v>
      </c>
      <c r="N335" s="15">
        <v>1</v>
      </c>
      <c r="O335" s="15">
        <v>1</v>
      </c>
    </row>
    <row r="336" spans="1:15">
      <c r="A336" s="11" t="s">
        <v>6211</v>
      </c>
      <c r="B336" s="11" t="s">
        <v>6212</v>
      </c>
      <c r="C336" s="11">
        <v>38522082</v>
      </c>
      <c r="D336" s="11" t="s">
        <v>24</v>
      </c>
      <c r="E336" s="12" t="s">
        <v>904</v>
      </c>
      <c r="F336" s="13">
        <f>380987290505</f>
        <v>380987290505</v>
      </c>
      <c r="G336" s="11" t="s">
        <v>905</v>
      </c>
      <c r="H336" s="11" t="s">
        <v>885</v>
      </c>
      <c r="I336" s="11" t="s">
        <v>885</v>
      </c>
      <c r="J336" s="14" t="s">
        <v>907</v>
      </c>
      <c r="K336" s="15">
        <v>0</v>
      </c>
      <c r="L336" s="15">
        <v>0</v>
      </c>
      <c r="M336" s="15">
        <v>1</v>
      </c>
      <c r="N336" s="15">
        <v>1</v>
      </c>
      <c r="O336" s="15">
        <v>1</v>
      </c>
    </row>
    <row r="337" spans="1:15">
      <c r="A337" s="11" t="s">
        <v>6301</v>
      </c>
      <c r="B337" s="11" t="s">
        <v>6302</v>
      </c>
      <c r="C337" s="11">
        <v>2063341</v>
      </c>
      <c r="D337" s="11" t="s">
        <v>24</v>
      </c>
      <c r="E337" s="12" t="s">
        <v>908</v>
      </c>
      <c r="F337" s="13">
        <f>380487224791</f>
        <v>380487224791</v>
      </c>
      <c r="G337" s="11" t="s">
        <v>909</v>
      </c>
      <c r="H337" s="11" t="s">
        <v>885</v>
      </c>
      <c r="I337" s="11" t="s">
        <v>885</v>
      </c>
      <c r="J337" s="14" t="s">
        <v>911</v>
      </c>
      <c r="K337" s="15">
        <v>1</v>
      </c>
      <c r="L337" s="15">
        <v>1</v>
      </c>
      <c r="M337" s="15">
        <v>1</v>
      </c>
      <c r="N337" s="15">
        <v>1</v>
      </c>
      <c r="O337" s="15">
        <v>1</v>
      </c>
    </row>
    <row r="338" spans="1:15">
      <c r="A338" s="11" t="s">
        <v>6353</v>
      </c>
      <c r="B338" s="11" t="s">
        <v>6354</v>
      </c>
      <c r="C338" s="11">
        <v>43214298</v>
      </c>
      <c r="D338" s="11" t="s">
        <v>24</v>
      </c>
      <c r="E338" s="12" t="s">
        <v>912</v>
      </c>
      <c r="F338" s="13">
        <f>380674850366</f>
        <v>380674850366</v>
      </c>
      <c r="G338" s="11" t="s">
        <v>913</v>
      </c>
      <c r="H338" s="11" t="s">
        <v>885</v>
      </c>
      <c r="I338" s="11" t="s">
        <v>885</v>
      </c>
      <c r="J338" s="14" t="s">
        <v>914</v>
      </c>
      <c r="K338" s="15">
        <v>0</v>
      </c>
      <c r="L338" s="15">
        <v>0</v>
      </c>
      <c r="M338" s="15">
        <v>1</v>
      </c>
      <c r="N338" s="15">
        <v>1</v>
      </c>
      <c r="O338" s="15">
        <v>1</v>
      </c>
    </row>
    <row r="339" spans="1:15">
      <c r="A339" s="11" t="s">
        <v>6383</v>
      </c>
      <c r="B339" s="11" t="s">
        <v>6384</v>
      </c>
      <c r="C339" s="11">
        <v>38156360</v>
      </c>
      <c r="D339" s="11" t="s">
        <v>24</v>
      </c>
      <c r="E339" s="12" t="s">
        <v>915</v>
      </c>
      <c r="F339" s="13">
        <f>380487300030</f>
        <v>380487300030</v>
      </c>
      <c r="G339" s="11" t="s">
        <v>916</v>
      </c>
      <c r="H339" s="11" t="s">
        <v>885</v>
      </c>
      <c r="I339" s="11" t="s">
        <v>885</v>
      </c>
      <c r="J339" s="14" t="s">
        <v>917</v>
      </c>
      <c r="K339" s="15">
        <v>0</v>
      </c>
      <c r="L339" s="15">
        <v>0</v>
      </c>
      <c r="M339" s="15">
        <v>1</v>
      </c>
      <c r="N339" s="15">
        <v>1</v>
      </c>
      <c r="O339" s="15">
        <v>1</v>
      </c>
    </row>
    <row r="340" spans="1:15">
      <c r="A340" s="11" t="s">
        <v>6406</v>
      </c>
      <c r="B340" s="11" t="s">
        <v>6407</v>
      </c>
      <c r="C340" s="11">
        <v>2774639</v>
      </c>
      <c r="D340" s="11" t="s">
        <v>24</v>
      </c>
      <c r="E340" s="12" t="s">
        <v>918</v>
      </c>
      <c r="F340" s="13">
        <f>380487504709</f>
        <v>380487504709</v>
      </c>
      <c r="G340" s="11" t="s">
        <v>919</v>
      </c>
      <c r="H340" s="11" t="s">
        <v>885</v>
      </c>
      <c r="I340" s="11" t="s">
        <v>885</v>
      </c>
      <c r="J340" s="14" t="s">
        <v>920</v>
      </c>
      <c r="K340" s="15">
        <v>1</v>
      </c>
      <c r="L340" s="15">
        <v>1</v>
      </c>
      <c r="M340" s="15">
        <v>1</v>
      </c>
      <c r="N340" s="15">
        <v>1</v>
      </c>
      <c r="O340" s="15">
        <v>1</v>
      </c>
    </row>
    <row r="341" spans="1:15">
      <c r="A341" s="11" t="s">
        <v>6430</v>
      </c>
      <c r="B341" s="11" t="s">
        <v>6431</v>
      </c>
      <c r="C341" s="11">
        <v>32120543</v>
      </c>
      <c r="D341" s="11" t="s">
        <v>24</v>
      </c>
      <c r="E341" s="12" t="s">
        <v>921</v>
      </c>
      <c r="F341" s="13">
        <f>380487287117</f>
        <v>380487287117</v>
      </c>
      <c r="G341" s="11" t="s">
        <v>922</v>
      </c>
      <c r="H341" s="11" t="s">
        <v>885</v>
      </c>
      <c r="I341" s="11" t="s">
        <v>885</v>
      </c>
      <c r="J341" s="14" t="s">
        <v>923</v>
      </c>
      <c r="K341" s="15">
        <v>0</v>
      </c>
      <c r="L341" s="15">
        <v>0</v>
      </c>
      <c r="M341" s="15">
        <v>1</v>
      </c>
      <c r="N341" s="15">
        <v>1</v>
      </c>
      <c r="O341" s="15">
        <v>1</v>
      </c>
    </row>
    <row r="342" spans="1:15">
      <c r="A342" s="11" t="s">
        <v>6454</v>
      </c>
      <c r="B342" s="11" t="s">
        <v>6254</v>
      </c>
      <c r="C342" s="11">
        <v>39027648</v>
      </c>
      <c r="D342" s="11" t="s">
        <v>24</v>
      </c>
      <c r="E342" s="12" t="s">
        <v>924</v>
      </c>
      <c r="F342" s="13">
        <f>380487889703</f>
        <v>380487889703</v>
      </c>
      <c r="G342" s="11" t="s">
        <v>925</v>
      </c>
      <c r="H342" s="11" t="s">
        <v>885</v>
      </c>
      <c r="I342" s="11" t="s">
        <v>885</v>
      </c>
      <c r="J342" s="14" t="s">
        <v>926</v>
      </c>
      <c r="K342" s="15">
        <v>1</v>
      </c>
      <c r="L342" s="15">
        <v>1</v>
      </c>
      <c r="M342" s="15">
        <v>1</v>
      </c>
      <c r="N342" s="15">
        <v>1</v>
      </c>
      <c r="O342" s="15">
        <v>1</v>
      </c>
    </row>
    <row r="343" spans="1:15">
      <c r="A343" s="11" t="s">
        <v>6469</v>
      </c>
      <c r="B343" s="11" t="s">
        <v>6470</v>
      </c>
      <c r="C343" s="11">
        <v>38701511</v>
      </c>
      <c r="D343" s="11" t="s">
        <v>24</v>
      </c>
      <c r="E343" s="12" t="s">
        <v>927</v>
      </c>
      <c r="F343" s="13">
        <f>380486230221</f>
        <v>380486230221</v>
      </c>
      <c r="G343" s="11" t="s">
        <v>928</v>
      </c>
      <c r="H343" s="11" t="s">
        <v>885</v>
      </c>
      <c r="I343" s="11" t="s">
        <v>885</v>
      </c>
      <c r="J343" s="14" t="s">
        <v>930</v>
      </c>
      <c r="K343" s="15">
        <v>1</v>
      </c>
      <c r="L343" s="15">
        <v>1</v>
      </c>
      <c r="M343" s="15">
        <v>1</v>
      </c>
      <c r="N343" s="15">
        <v>1</v>
      </c>
      <c r="O343" s="15">
        <v>1</v>
      </c>
    </row>
    <row r="344" spans="1:15">
      <c r="A344" s="11" t="s">
        <v>6484</v>
      </c>
      <c r="B344" s="11" t="s">
        <v>6485</v>
      </c>
      <c r="C344" s="11">
        <v>38407455</v>
      </c>
      <c r="D344" s="11" t="s">
        <v>24</v>
      </c>
      <c r="E344" s="12" t="s">
        <v>931</v>
      </c>
      <c r="F344" s="13">
        <f>380668482868</f>
        <v>380668482868</v>
      </c>
      <c r="G344" s="11" t="s">
        <v>932</v>
      </c>
      <c r="H344" s="11" t="s">
        <v>885</v>
      </c>
      <c r="I344" s="11" t="s">
        <v>885</v>
      </c>
      <c r="J344" s="14" t="s">
        <v>934</v>
      </c>
      <c r="K344" s="15">
        <v>1</v>
      </c>
      <c r="L344" s="15">
        <v>1</v>
      </c>
      <c r="M344" s="15">
        <v>1</v>
      </c>
      <c r="N344" s="15">
        <v>1</v>
      </c>
      <c r="O344" s="15">
        <v>1</v>
      </c>
    </row>
    <row r="345" spans="1:15">
      <c r="A345" s="11" t="s">
        <v>6533</v>
      </c>
      <c r="B345" s="11" t="s">
        <v>6140</v>
      </c>
      <c r="C345" s="11">
        <v>38617509</v>
      </c>
      <c r="D345" s="11" t="s">
        <v>24</v>
      </c>
      <c r="E345" s="12" t="s">
        <v>935</v>
      </c>
      <c r="F345" s="13">
        <f>380485225112</f>
        <v>380485225112</v>
      </c>
      <c r="G345" s="11" t="s">
        <v>936</v>
      </c>
      <c r="H345" s="11" t="s">
        <v>885</v>
      </c>
      <c r="I345" s="11" t="s">
        <v>885</v>
      </c>
      <c r="J345" s="14" t="s">
        <v>938</v>
      </c>
      <c r="K345" s="15">
        <v>1</v>
      </c>
      <c r="L345" s="15">
        <v>1</v>
      </c>
      <c r="M345" s="15">
        <v>1</v>
      </c>
      <c r="N345" s="15">
        <v>1</v>
      </c>
      <c r="O345" s="15">
        <v>1</v>
      </c>
    </row>
    <row r="346" spans="1:15">
      <c r="A346" s="11" t="s">
        <v>6536</v>
      </c>
      <c r="B346" s="11" t="s">
        <v>6535</v>
      </c>
      <c r="C346" s="11">
        <v>1982212</v>
      </c>
      <c r="D346" s="11" t="s">
        <v>24</v>
      </c>
      <c r="E346" s="12" t="s">
        <v>939</v>
      </c>
      <c r="F346" s="13">
        <f>380486860124</f>
        <v>380486860124</v>
      </c>
      <c r="G346" s="11" t="s">
        <v>940</v>
      </c>
      <c r="H346" s="11" t="s">
        <v>885</v>
      </c>
      <c r="I346" s="11" t="s">
        <v>885</v>
      </c>
      <c r="J346" s="14" t="s">
        <v>942</v>
      </c>
      <c r="K346" s="15">
        <v>0</v>
      </c>
      <c r="L346" s="15">
        <v>0</v>
      </c>
      <c r="M346" s="15">
        <v>1</v>
      </c>
      <c r="N346" s="15">
        <v>1</v>
      </c>
      <c r="O346" s="15">
        <v>1</v>
      </c>
    </row>
    <row r="347" spans="1:15">
      <c r="A347" s="11" t="s">
        <v>6559</v>
      </c>
      <c r="B347" s="11" t="s">
        <v>6560</v>
      </c>
      <c r="C347" s="11">
        <v>42500117</v>
      </c>
      <c r="D347" s="11" t="s">
        <v>24</v>
      </c>
      <c r="E347" s="12" t="s">
        <v>943</v>
      </c>
      <c r="F347" s="13">
        <f>380484235064</f>
        <v>380484235064</v>
      </c>
      <c r="G347" s="11" t="s">
        <v>944</v>
      </c>
      <c r="H347" s="11" t="s">
        <v>885</v>
      </c>
      <c r="I347" s="11" t="s">
        <v>885</v>
      </c>
      <c r="J347" s="14" t="s">
        <v>946</v>
      </c>
      <c r="K347" s="15">
        <v>1</v>
      </c>
      <c r="L347" s="15">
        <v>1</v>
      </c>
      <c r="M347" s="15">
        <v>1</v>
      </c>
      <c r="N347" s="15">
        <v>1</v>
      </c>
      <c r="O347" s="15">
        <v>1</v>
      </c>
    </row>
    <row r="348" spans="1:15">
      <c r="A348" s="11" t="s">
        <v>6569</v>
      </c>
      <c r="B348" s="11" t="s">
        <v>6570</v>
      </c>
      <c r="C348" s="11">
        <v>38396564</v>
      </c>
      <c r="D348" s="11" t="s">
        <v>24</v>
      </c>
      <c r="E348" s="12" t="s">
        <v>6571</v>
      </c>
      <c r="F348" s="13">
        <f>380958819657 +380534591635</f>
        <v>761493411292</v>
      </c>
      <c r="G348" s="11" t="s">
        <v>6572</v>
      </c>
      <c r="H348" s="11" t="s">
        <v>949</v>
      </c>
      <c r="I348" s="11" t="s">
        <v>6573</v>
      </c>
      <c r="J348" s="14" t="s">
        <v>6574</v>
      </c>
      <c r="K348" s="15">
        <v>0</v>
      </c>
      <c r="L348" s="15">
        <v>0</v>
      </c>
      <c r="M348" s="15">
        <v>2</v>
      </c>
      <c r="N348" s="15">
        <v>2</v>
      </c>
      <c r="O348" s="15">
        <v>2</v>
      </c>
    </row>
    <row r="349" spans="1:15">
      <c r="A349" s="11" t="s">
        <v>6577</v>
      </c>
      <c r="B349" s="11" t="s">
        <v>6578</v>
      </c>
      <c r="C349" s="11">
        <v>38319453</v>
      </c>
      <c r="D349" s="11" t="s">
        <v>24</v>
      </c>
      <c r="E349" s="12" t="s">
        <v>947</v>
      </c>
      <c r="F349" s="13">
        <f>380505980606</f>
        <v>380505980606</v>
      </c>
      <c r="G349" s="11" t="s">
        <v>948</v>
      </c>
      <c r="H349" s="11" t="s">
        <v>949</v>
      </c>
      <c r="I349" s="11" t="s">
        <v>949</v>
      </c>
      <c r="J349" s="14" t="s">
        <v>950</v>
      </c>
      <c r="K349" s="15">
        <v>1</v>
      </c>
      <c r="L349" s="15">
        <v>1</v>
      </c>
      <c r="M349" s="15">
        <v>3</v>
      </c>
      <c r="N349" s="15">
        <v>3</v>
      </c>
      <c r="O349" s="15">
        <v>3</v>
      </c>
    </row>
    <row r="350" spans="1:15">
      <c r="A350" s="11" t="s">
        <v>6590</v>
      </c>
      <c r="B350" s="11" t="s">
        <v>6589</v>
      </c>
      <c r="C350" s="11">
        <v>26553305</v>
      </c>
      <c r="D350" s="11" t="s">
        <v>24</v>
      </c>
      <c r="E350" s="12" t="s">
        <v>952</v>
      </c>
      <c r="F350" s="13">
        <f>380963823128 +380534844800</f>
        <v>761498667928</v>
      </c>
      <c r="G350" s="11" t="s">
        <v>953</v>
      </c>
      <c r="H350" s="11" t="s">
        <v>949</v>
      </c>
      <c r="I350" s="11" t="s">
        <v>949</v>
      </c>
      <c r="J350" s="14" t="s">
        <v>955</v>
      </c>
      <c r="K350" s="15">
        <v>1</v>
      </c>
      <c r="L350" s="15">
        <v>1</v>
      </c>
      <c r="M350" s="15">
        <v>3</v>
      </c>
      <c r="N350" s="15">
        <v>3</v>
      </c>
      <c r="O350" s="15">
        <v>3</v>
      </c>
    </row>
    <row r="351" spans="1:15">
      <c r="A351" s="11" t="s">
        <v>6593</v>
      </c>
      <c r="B351" s="11" t="s">
        <v>6594</v>
      </c>
      <c r="C351" s="11">
        <v>38412444</v>
      </c>
      <c r="D351" s="11" t="s">
        <v>24</v>
      </c>
      <c r="E351" s="12" t="s">
        <v>6595</v>
      </c>
      <c r="F351" s="13">
        <f>380502115174 +380536534134</f>
        <v>761038649308</v>
      </c>
      <c r="G351" s="11" t="s">
        <v>6596</v>
      </c>
      <c r="H351" s="11" t="s">
        <v>949</v>
      </c>
      <c r="I351" s="11" t="s">
        <v>6597</v>
      </c>
      <c r="J351" s="14" t="s">
        <v>6598</v>
      </c>
      <c r="K351" s="15">
        <v>0</v>
      </c>
      <c r="L351" s="15">
        <v>0</v>
      </c>
      <c r="M351" s="15">
        <v>2</v>
      </c>
      <c r="N351" s="15">
        <v>2</v>
      </c>
      <c r="O351" s="15">
        <v>2</v>
      </c>
    </row>
    <row r="352" spans="1:15">
      <c r="A352" s="11" t="s">
        <v>6599</v>
      </c>
      <c r="B352" s="11" t="s">
        <v>6600</v>
      </c>
      <c r="C352" s="11">
        <v>38540913</v>
      </c>
      <c r="D352" s="11" t="s">
        <v>24</v>
      </c>
      <c r="E352" s="12" t="s">
        <v>6601</v>
      </c>
      <c r="F352" s="13">
        <f>380667243843</f>
        <v>380667243843</v>
      </c>
      <c r="G352" s="11" t="s">
        <v>6602</v>
      </c>
      <c r="H352" s="11" t="s">
        <v>949</v>
      </c>
      <c r="I352" s="11" t="s">
        <v>6603</v>
      </c>
      <c r="J352" s="14" t="s">
        <v>6604</v>
      </c>
      <c r="K352" s="15">
        <v>0</v>
      </c>
      <c r="L352" s="15">
        <v>0</v>
      </c>
      <c r="M352" s="15">
        <v>1</v>
      </c>
      <c r="N352" s="15">
        <v>1</v>
      </c>
      <c r="O352" s="15">
        <v>1</v>
      </c>
    </row>
    <row r="353" spans="1:15">
      <c r="A353" s="11" t="s">
        <v>6611</v>
      </c>
      <c r="B353" s="11" t="s">
        <v>6612</v>
      </c>
      <c r="C353" s="11">
        <v>38342393</v>
      </c>
      <c r="D353" s="11" t="s">
        <v>24</v>
      </c>
      <c r="E353" s="12" t="s">
        <v>6613</v>
      </c>
      <c r="F353" s="13">
        <f>380669066284</f>
        <v>380669066284</v>
      </c>
      <c r="G353" s="11" t="s">
        <v>6614</v>
      </c>
      <c r="H353" s="11" t="s">
        <v>949</v>
      </c>
      <c r="I353" s="11" t="s">
        <v>6609</v>
      </c>
      <c r="J353" s="14" t="s">
        <v>6610</v>
      </c>
      <c r="K353" s="15">
        <v>0</v>
      </c>
      <c r="L353" s="15">
        <v>0</v>
      </c>
      <c r="M353" s="15">
        <v>1</v>
      </c>
      <c r="N353" s="15">
        <v>1</v>
      </c>
      <c r="O353" s="15">
        <v>1</v>
      </c>
    </row>
    <row r="354" spans="1:15">
      <c r="A354" s="11" t="s">
        <v>6615</v>
      </c>
      <c r="B354" s="11" t="s">
        <v>6616</v>
      </c>
      <c r="C354" s="11">
        <v>41348856</v>
      </c>
      <c r="D354" s="11" t="s">
        <v>24</v>
      </c>
      <c r="E354" s="12" t="s">
        <v>956</v>
      </c>
      <c r="F354" s="13">
        <f>380957757503</f>
        <v>380957757503</v>
      </c>
      <c r="G354" s="11" t="s">
        <v>957</v>
      </c>
      <c r="H354" s="11" t="s">
        <v>949</v>
      </c>
      <c r="I354" s="11" t="s">
        <v>949</v>
      </c>
      <c r="J354" s="14" t="s">
        <v>959</v>
      </c>
      <c r="K354" s="15">
        <v>1</v>
      </c>
      <c r="L354" s="15">
        <v>1</v>
      </c>
      <c r="M354" s="15">
        <v>1</v>
      </c>
      <c r="N354" s="15">
        <v>1</v>
      </c>
      <c r="O354" s="15">
        <v>1</v>
      </c>
    </row>
    <row r="355" spans="1:15">
      <c r="A355" s="11" t="s">
        <v>6617</v>
      </c>
      <c r="B355" s="11" t="s">
        <v>6618</v>
      </c>
      <c r="C355" s="11">
        <v>38223007</v>
      </c>
      <c r="D355" s="11" t="s">
        <v>24</v>
      </c>
      <c r="E355" s="12" t="s">
        <v>6619</v>
      </c>
      <c r="F355" s="13">
        <f>380535331802</f>
        <v>380535331802</v>
      </c>
      <c r="G355" s="11" t="s">
        <v>6620</v>
      </c>
      <c r="H355" s="11" t="s">
        <v>949</v>
      </c>
      <c r="I355" s="11" t="s">
        <v>6621</v>
      </c>
      <c r="J355" s="14" t="s">
        <v>6622</v>
      </c>
      <c r="K355" s="15">
        <v>0</v>
      </c>
      <c r="L355" s="15">
        <v>0</v>
      </c>
      <c r="M355" s="15">
        <v>1</v>
      </c>
      <c r="N355" s="15">
        <v>1</v>
      </c>
      <c r="O355" s="15">
        <v>1</v>
      </c>
    </row>
    <row r="356" spans="1:15">
      <c r="A356" s="11" t="s">
        <v>6625</v>
      </c>
      <c r="B356" s="11" t="s">
        <v>6626</v>
      </c>
      <c r="C356" s="11">
        <v>38313933</v>
      </c>
      <c r="D356" s="11" t="s">
        <v>24</v>
      </c>
      <c r="E356" s="12" t="s">
        <v>6627</v>
      </c>
      <c r="F356" s="13">
        <f>380972692087</f>
        <v>380972692087</v>
      </c>
      <c r="G356" s="11" t="s">
        <v>6628</v>
      </c>
      <c r="H356" s="11" t="s">
        <v>949</v>
      </c>
      <c r="I356" s="11" t="s">
        <v>6629</v>
      </c>
      <c r="J356" s="14" t="s">
        <v>6630</v>
      </c>
      <c r="K356" s="15">
        <v>0</v>
      </c>
      <c r="L356" s="15">
        <v>0</v>
      </c>
      <c r="M356" s="15">
        <v>1</v>
      </c>
      <c r="N356" s="15">
        <v>1</v>
      </c>
      <c r="O356" s="15">
        <v>1</v>
      </c>
    </row>
    <row r="357" spans="1:15">
      <c r="A357" s="11" t="s">
        <v>6631</v>
      </c>
      <c r="B357" s="11" t="s">
        <v>6632</v>
      </c>
      <c r="C357" s="11">
        <v>38396501</v>
      </c>
      <c r="D357" s="11" t="s">
        <v>24</v>
      </c>
      <c r="E357" s="12" t="s">
        <v>6633</v>
      </c>
      <c r="F357" s="13">
        <f>380534623386</f>
        <v>380534623386</v>
      </c>
      <c r="G357" s="11" t="s">
        <v>6634</v>
      </c>
      <c r="H357" s="11" t="s">
        <v>949</v>
      </c>
      <c r="I357" s="11" t="s">
        <v>6635</v>
      </c>
      <c r="J357" s="14" t="s">
        <v>6636</v>
      </c>
      <c r="K357" s="15">
        <v>0</v>
      </c>
      <c r="L357" s="15">
        <v>0</v>
      </c>
      <c r="M357" s="15">
        <v>1</v>
      </c>
      <c r="N357" s="15">
        <v>1</v>
      </c>
      <c r="O357" s="15">
        <v>1</v>
      </c>
    </row>
    <row r="358" spans="1:15">
      <c r="A358" s="11" t="s">
        <v>6639</v>
      </c>
      <c r="B358" s="11" t="s">
        <v>6640</v>
      </c>
      <c r="C358" s="11">
        <v>38540960</v>
      </c>
      <c r="D358" s="11" t="s">
        <v>24</v>
      </c>
      <c r="E358" s="12" t="s">
        <v>6641</v>
      </c>
      <c r="F358" s="13">
        <f>380662354939 +380534331379</f>
        <v>761196686318</v>
      </c>
      <c r="G358" s="11" t="s">
        <v>6642</v>
      </c>
      <c r="H358" s="11" t="s">
        <v>949</v>
      </c>
      <c r="I358" s="11" t="s">
        <v>6643</v>
      </c>
      <c r="J358" s="14" t="s">
        <v>6644</v>
      </c>
      <c r="K358" s="15">
        <v>0</v>
      </c>
      <c r="L358" s="15">
        <v>0</v>
      </c>
      <c r="M358" s="15">
        <v>2</v>
      </c>
      <c r="N358" s="15">
        <v>2</v>
      </c>
      <c r="O358" s="15">
        <v>2</v>
      </c>
    </row>
    <row r="359" spans="1:15">
      <c r="A359" s="11" t="s">
        <v>6653</v>
      </c>
      <c r="B359" s="11" t="s">
        <v>6654</v>
      </c>
      <c r="C359" s="11">
        <v>38498521</v>
      </c>
      <c r="D359" s="11" t="s">
        <v>24</v>
      </c>
      <c r="E359" s="12" t="s">
        <v>6655</v>
      </c>
      <c r="F359" s="13">
        <f>380979887368 +380534231487</f>
        <v>761514118855</v>
      </c>
      <c r="G359" s="11" t="s">
        <v>6656</v>
      </c>
      <c r="H359" s="11" t="s">
        <v>949</v>
      </c>
      <c r="I359" s="11" t="s">
        <v>6652</v>
      </c>
      <c r="J359" s="14" t="s">
        <v>6657</v>
      </c>
      <c r="K359" s="15">
        <v>0</v>
      </c>
      <c r="L359" s="15">
        <v>0</v>
      </c>
      <c r="M359" s="15">
        <v>1</v>
      </c>
      <c r="N359" s="15">
        <v>1</v>
      </c>
      <c r="O359" s="15">
        <v>1</v>
      </c>
    </row>
    <row r="360" spans="1:15">
      <c r="A360" s="11" t="s">
        <v>6658</v>
      </c>
      <c r="B360" s="11" t="s">
        <v>6659</v>
      </c>
      <c r="C360" s="11">
        <v>37343988</v>
      </c>
      <c r="D360" s="11" t="s">
        <v>24</v>
      </c>
      <c r="E360" s="12" t="s">
        <v>6660</v>
      </c>
      <c r="F360" s="13">
        <f>380535021403</f>
        <v>380535021403</v>
      </c>
      <c r="G360" s="11" t="s">
        <v>6661</v>
      </c>
      <c r="H360" s="11" t="s">
        <v>949</v>
      </c>
      <c r="I360" s="11" t="s">
        <v>6662</v>
      </c>
      <c r="J360" s="14" t="s">
        <v>6663</v>
      </c>
      <c r="K360" s="15">
        <v>0</v>
      </c>
      <c r="L360" s="15">
        <v>0</v>
      </c>
      <c r="M360" s="15">
        <v>1</v>
      </c>
      <c r="N360" s="15">
        <v>1</v>
      </c>
      <c r="O360" s="15">
        <v>1</v>
      </c>
    </row>
    <row r="361" spans="1:15">
      <c r="A361" s="11" t="s">
        <v>6672</v>
      </c>
      <c r="B361" s="11" t="s">
        <v>6673</v>
      </c>
      <c r="C361" s="11">
        <v>38742851</v>
      </c>
      <c r="D361" s="11" t="s">
        <v>24</v>
      </c>
      <c r="E361" s="12" t="s">
        <v>6674</v>
      </c>
      <c r="F361" s="13">
        <f>380053673948</f>
        <v>380053673948</v>
      </c>
      <c r="G361" s="11" t="s">
        <v>6675</v>
      </c>
      <c r="H361" s="11" t="s">
        <v>949</v>
      </c>
      <c r="I361" s="11" t="s">
        <v>962</v>
      </c>
      <c r="J361" s="14" t="s">
        <v>6676</v>
      </c>
      <c r="K361" s="15">
        <v>0</v>
      </c>
      <c r="L361" s="15">
        <v>0</v>
      </c>
      <c r="M361" s="15">
        <v>2</v>
      </c>
      <c r="N361" s="15">
        <v>2</v>
      </c>
      <c r="O361" s="15">
        <v>2</v>
      </c>
    </row>
    <row r="362" spans="1:15">
      <c r="A362" s="11" t="s">
        <v>6681</v>
      </c>
      <c r="B362" s="11" t="s">
        <v>6682</v>
      </c>
      <c r="C362" s="11">
        <v>38742846</v>
      </c>
      <c r="D362" s="11" t="s">
        <v>24</v>
      </c>
      <c r="E362" s="12" t="s">
        <v>960</v>
      </c>
      <c r="F362" s="13">
        <f>380536747811</f>
        <v>380536747811</v>
      </c>
      <c r="G362" s="11" t="s">
        <v>961</v>
      </c>
      <c r="H362" s="11" t="s">
        <v>949</v>
      </c>
      <c r="I362" s="11" t="s">
        <v>949</v>
      </c>
      <c r="J362" s="14" t="s">
        <v>963</v>
      </c>
      <c r="K362" s="15">
        <v>1</v>
      </c>
      <c r="L362" s="15">
        <v>1</v>
      </c>
      <c r="M362" s="15">
        <v>3</v>
      </c>
      <c r="N362" s="15">
        <v>3</v>
      </c>
      <c r="O362" s="15">
        <v>3</v>
      </c>
    </row>
    <row r="363" spans="1:15">
      <c r="A363" s="11" t="s">
        <v>6704</v>
      </c>
      <c r="B363" s="11" t="s">
        <v>6705</v>
      </c>
      <c r="C363" s="11">
        <v>38742830</v>
      </c>
      <c r="D363" s="11" t="s">
        <v>24</v>
      </c>
      <c r="E363" s="12" t="s">
        <v>964</v>
      </c>
      <c r="F363" s="13">
        <f>380536758414</f>
        <v>380536758414</v>
      </c>
      <c r="G363" s="11" t="s">
        <v>965</v>
      </c>
      <c r="H363" s="11" t="s">
        <v>949</v>
      </c>
      <c r="I363" s="11" t="s">
        <v>949</v>
      </c>
      <c r="J363" s="14" t="s">
        <v>966</v>
      </c>
      <c r="K363" s="15">
        <v>1</v>
      </c>
      <c r="L363" s="15">
        <v>1</v>
      </c>
      <c r="M363" s="15">
        <v>3</v>
      </c>
      <c r="N363" s="15">
        <v>3</v>
      </c>
      <c r="O363" s="15">
        <v>3</v>
      </c>
    </row>
    <row r="364" spans="1:15">
      <c r="A364" s="11" t="s">
        <v>6716</v>
      </c>
      <c r="B364" s="11" t="s">
        <v>6717</v>
      </c>
      <c r="C364" s="11">
        <v>37953735</v>
      </c>
      <c r="D364" s="11" t="s">
        <v>24</v>
      </c>
      <c r="E364" s="12" t="s">
        <v>6718</v>
      </c>
      <c r="F364" s="13">
        <f>380535632877</f>
        <v>380535632877</v>
      </c>
      <c r="G364" s="11" t="s">
        <v>6719</v>
      </c>
      <c r="H364" s="11" t="s">
        <v>949</v>
      </c>
      <c r="I364" s="11" t="s">
        <v>6714</v>
      </c>
      <c r="J364" s="14" t="s">
        <v>6715</v>
      </c>
      <c r="K364" s="15">
        <v>0</v>
      </c>
      <c r="L364" s="15">
        <v>0</v>
      </c>
      <c r="M364" s="15">
        <v>2</v>
      </c>
      <c r="N364" s="15">
        <v>2</v>
      </c>
      <c r="O364" s="15">
        <v>2</v>
      </c>
    </row>
    <row r="365" spans="1:15">
      <c r="A365" s="11" t="s">
        <v>6734</v>
      </c>
      <c r="B365" s="11" t="s">
        <v>6735</v>
      </c>
      <c r="C365" s="11">
        <v>38459524</v>
      </c>
      <c r="D365" s="11" t="s">
        <v>24</v>
      </c>
      <c r="E365" s="12" t="s">
        <v>967</v>
      </c>
      <c r="F365" s="13">
        <f>380536173165</f>
        <v>380536173165</v>
      </c>
      <c r="G365" s="11" t="s">
        <v>968</v>
      </c>
      <c r="H365" s="11" t="s">
        <v>949</v>
      </c>
      <c r="I365" s="11" t="s">
        <v>949</v>
      </c>
      <c r="J365" s="14" t="s">
        <v>970</v>
      </c>
      <c r="K365" s="15">
        <v>0</v>
      </c>
      <c r="L365" s="15">
        <v>0</v>
      </c>
      <c r="M365" s="15">
        <v>2</v>
      </c>
      <c r="N365" s="15">
        <v>2</v>
      </c>
      <c r="O365" s="15">
        <v>2</v>
      </c>
    </row>
    <row r="366" spans="1:15">
      <c r="A366" s="11" t="s">
        <v>6742</v>
      </c>
      <c r="B366" s="11" t="s">
        <v>6743</v>
      </c>
      <c r="C366" s="11">
        <v>38487180</v>
      </c>
      <c r="D366" s="11" t="s">
        <v>24</v>
      </c>
      <c r="E366" s="12" t="s">
        <v>6744</v>
      </c>
      <c r="F366" s="13">
        <f>380994791417 +380536491634</f>
        <v>761531283051</v>
      </c>
      <c r="G366" s="11" t="s">
        <v>6745</v>
      </c>
      <c r="H366" s="11" t="s">
        <v>949</v>
      </c>
      <c r="I366" s="11" t="s">
        <v>6740</v>
      </c>
      <c r="J366" s="14" t="s">
        <v>6741</v>
      </c>
      <c r="K366" s="15">
        <v>0</v>
      </c>
      <c r="L366" s="15">
        <v>0</v>
      </c>
      <c r="M366" s="15">
        <v>1</v>
      </c>
      <c r="N366" s="15">
        <v>1</v>
      </c>
      <c r="O366" s="15">
        <v>1</v>
      </c>
    </row>
    <row r="367" spans="1:15">
      <c r="A367" s="11" t="s">
        <v>6746</v>
      </c>
      <c r="B367" s="11" t="s">
        <v>6747</v>
      </c>
      <c r="C367" s="11">
        <v>42075445</v>
      </c>
      <c r="D367" s="11" t="s">
        <v>24</v>
      </c>
      <c r="E367" s="12" t="s">
        <v>971</v>
      </c>
      <c r="F367" s="13">
        <f>380535554090</f>
        <v>380535554090</v>
      </c>
      <c r="G367" s="11" t="s">
        <v>972</v>
      </c>
      <c r="H367" s="11" t="s">
        <v>949</v>
      </c>
      <c r="I367" s="11" t="s">
        <v>949</v>
      </c>
      <c r="J367" s="14" t="s">
        <v>974</v>
      </c>
      <c r="K367" s="15">
        <v>1</v>
      </c>
      <c r="L367" s="15">
        <v>1</v>
      </c>
      <c r="M367" s="15">
        <v>3</v>
      </c>
      <c r="N367" s="15">
        <v>3</v>
      </c>
      <c r="O367" s="15">
        <v>3</v>
      </c>
    </row>
    <row r="368" spans="1:15">
      <c r="A368" s="11" t="s">
        <v>6754</v>
      </c>
      <c r="B368" s="11" t="s">
        <v>6755</v>
      </c>
      <c r="C368" s="11">
        <v>37464470</v>
      </c>
      <c r="D368" s="11" t="s">
        <v>24</v>
      </c>
      <c r="E368" s="12" t="s">
        <v>6756</v>
      </c>
      <c r="F368" s="13">
        <f>380534432980</f>
        <v>380534432980</v>
      </c>
      <c r="G368" s="11" t="s">
        <v>6757</v>
      </c>
      <c r="H368" s="11" t="s">
        <v>949</v>
      </c>
      <c r="I368" s="11" t="s">
        <v>6752</v>
      </c>
      <c r="J368" s="14" t="s">
        <v>6753</v>
      </c>
      <c r="K368" s="15">
        <v>0</v>
      </c>
      <c r="L368" s="15">
        <v>0</v>
      </c>
      <c r="M368" s="15">
        <v>1</v>
      </c>
      <c r="N368" s="15">
        <v>1</v>
      </c>
      <c r="O368" s="15">
        <v>1</v>
      </c>
    </row>
    <row r="369" spans="1:15">
      <c r="A369" s="11" t="s">
        <v>6758</v>
      </c>
      <c r="B369" s="11" t="s">
        <v>6759</v>
      </c>
      <c r="C369" s="11">
        <v>38345331</v>
      </c>
      <c r="D369" s="11" t="s">
        <v>24</v>
      </c>
      <c r="E369" s="12" t="s">
        <v>6760</v>
      </c>
      <c r="F369" s="13">
        <f>380971667818</f>
        <v>380971667818</v>
      </c>
      <c r="G369" s="11" t="s">
        <v>6761</v>
      </c>
      <c r="H369" s="11" t="s">
        <v>949</v>
      </c>
      <c r="I369" s="11" t="s">
        <v>6762</v>
      </c>
      <c r="J369" s="14" t="s">
        <v>6763</v>
      </c>
      <c r="K369" s="15">
        <v>0</v>
      </c>
      <c r="L369" s="15">
        <v>0</v>
      </c>
      <c r="M369" s="15">
        <v>2</v>
      </c>
      <c r="N369" s="15">
        <v>2</v>
      </c>
      <c r="O369" s="15">
        <v>2</v>
      </c>
    </row>
    <row r="370" spans="1:15">
      <c r="A370" s="11" t="s">
        <v>6769</v>
      </c>
      <c r="B370" s="11" t="s">
        <v>6770</v>
      </c>
      <c r="C370" s="11">
        <v>38276153</v>
      </c>
      <c r="D370" s="11" t="s">
        <v>24</v>
      </c>
      <c r="E370" s="12" t="s">
        <v>6771</v>
      </c>
      <c r="F370" s="13">
        <f>380535820782</f>
        <v>380535820782</v>
      </c>
      <c r="G370" s="11" t="s">
        <v>6772</v>
      </c>
      <c r="H370" s="11" t="s">
        <v>949</v>
      </c>
      <c r="I370" s="11" t="s">
        <v>6768</v>
      </c>
      <c r="J370" s="14" t="s">
        <v>6773</v>
      </c>
      <c r="K370" s="15">
        <v>0</v>
      </c>
      <c r="L370" s="15">
        <v>0</v>
      </c>
      <c r="M370" s="15">
        <v>2</v>
      </c>
      <c r="N370" s="15">
        <v>2</v>
      </c>
      <c r="O370" s="15">
        <v>2</v>
      </c>
    </row>
    <row r="371" spans="1:15">
      <c r="A371" s="11" t="s">
        <v>6792</v>
      </c>
      <c r="B371" s="11" t="s">
        <v>6793</v>
      </c>
      <c r="C371" s="11">
        <v>38503185</v>
      </c>
      <c r="D371" s="11" t="s">
        <v>24</v>
      </c>
      <c r="E371" s="12" t="s">
        <v>975</v>
      </c>
      <c r="F371" s="13">
        <f>380532668499</f>
        <v>380532668499</v>
      </c>
      <c r="G371" s="11" t="s">
        <v>976</v>
      </c>
      <c r="H371" s="11" t="s">
        <v>949</v>
      </c>
      <c r="I371" s="11" t="s">
        <v>949</v>
      </c>
      <c r="J371" s="14" t="s">
        <v>978</v>
      </c>
      <c r="K371" s="15">
        <v>1</v>
      </c>
      <c r="L371" s="15">
        <v>1</v>
      </c>
      <c r="M371" s="15">
        <v>3</v>
      </c>
      <c r="N371" s="15">
        <v>3</v>
      </c>
      <c r="O371" s="15">
        <v>3</v>
      </c>
    </row>
    <row r="372" spans="1:15">
      <c r="A372" s="11" t="s">
        <v>6800</v>
      </c>
      <c r="B372" s="11" t="s">
        <v>6801</v>
      </c>
      <c r="C372" s="11">
        <v>38503159</v>
      </c>
      <c r="D372" s="11" t="s">
        <v>24</v>
      </c>
      <c r="E372" s="12" t="s">
        <v>979</v>
      </c>
      <c r="F372" s="13">
        <f>380532572272</f>
        <v>380532572272</v>
      </c>
      <c r="G372" s="11" t="s">
        <v>980</v>
      </c>
      <c r="H372" s="11" t="s">
        <v>949</v>
      </c>
      <c r="I372" s="11" t="s">
        <v>949</v>
      </c>
      <c r="J372" s="14" t="s">
        <v>981</v>
      </c>
      <c r="K372" s="15">
        <v>1</v>
      </c>
      <c r="L372" s="15">
        <v>1</v>
      </c>
      <c r="M372" s="15">
        <v>3</v>
      </c>
      <c r="N372" s="15">
        <v>3</v>
      </c>
      <c r="O372" s="15">
        <v>1</v>
      </c>
    </row>
    <row r="373" spans="1:15">
      <c r="A373" s="11" t="s">
        <v>6804</v>
      </c>
      <c r="B373" s="11" t="s">
        <v>6805</v>
      </c>
      <c r="C373" s="11">
        <v>40808942</v>
      </c>
      <c r="D373" s="11" t="s">
        <v>24</v>
      </c>
      <c r="E373" s="12" t="s">
        <v>6806</v>
      </c>
      <c r="F373" s="13">
        <f>380992383839 +380800505528</f>
        <v>761792889367</v>
      </c>
      <c r="G373" s="11" t="s">
        <v>6807</v>
      </c>
      <c r="H373" s="11" t="s">
        <v>949</v>
      </c>
      <c r="I373" s="11" t="s">
        <v>977</v>
      </c>
      <c r="J373" s="14" t="s">
        <v>6808</v>
      </c>
      <c r="K373" s="15">
        <v>0</v>
      </c>
      <c r="L373" s="15">
        <v>0</v>
      </c>
      <c r="M373" s="15">
        <v>1</v>
      </c>
      <c r="N373" s="15">
        <v>1</v>
      </c>
      <c r="O373" s="15">
        <v>1</v>
      </c>
    </row>
    <row r="374" spans="1:15">
      <c r="A374" s="11" t="s">
        <v>6818</v>
      </c>
      <c r="B374" s="11" t="s">
        <v>6819</v>
      </c>
      <c r="C374" s="11">
        <v>38503179</v>
      </c>
      <c r="D374" s="11" t="s">
        <v>24</v>
      </c>
      <c r="E374" s="12" t="s">
        <v>982</v>
      </c>
      <c r="F374" s="13">
        <f>380532681775</f>
        <v>380532681775</v>
      </c>
      <c r="G374" s="11" t="s">
        <v>983</v>
      </c>
      <c r="H374" s="11" t="s">
        <v>949</v>
      </c>
      <c r="I374" s="11" t="s">
        <v>949</v>
      </c>
      <c r="J374" s="14" t="s">
        <v>984</v>
      </c>
      <c r="K374" s="15">
        <v>1</v>
      </c>
      <c r="L374" s="15">
        <v>1</v>
      </c>
      <c r="M374" s="15">
        <v>3</v>
      </c>
      <c r="N374" s="15">
        <v>3</v>
      </c>
      <c r="O374" s="15">
        <v>3</v>
      </c>
    </row>
    <row r="375" spans="1:15">
      <c r="A375" s="11" t="s">
        <v>6855</v>
      </c>
      <c r="B375" s="11" t="s">
        <v>6856</v>
      </c>
      <c r="C375" s="11">
        <v>40586166</v>
      </c>
      <c r="D375" s="11" t="s">
        <v>24</v>
      </c>
      <c r="E375" s="12" t="s">
        <v>6857</v>
      </c>
      <c r="F375" s="13">
        <f>380971990625</f>
        <v>380971990625</v>
      </c>
      <c r="G375" s="11" t="s">
        <v>6858</v>
      </c>
      <c r="H375" s="11" t="s">
        <v>949</v>
      </c>
      <c r="I375" s="11" t="s">
        <v>6859</v>
      </c>
      <c r="J375" s="14" t="s">
        <v>6860</v>
      </c>
      <c r="K375" s="18">
        <v>0</v>
      </c>
      <c r="L375" s="18">
        <v>0</v>
      </c>
      <c r="M375" s="18">
        <v>2</v>
      </c>
      <c r="N375" s="18">
        <v>2</v>
      </c>
      <c r="O375" s="18">
        <v>2</v>
      </c>
    </row>
    <row r="376" spans="1:15">
      <c r="A376" s="11" t="s">
        <v>6861</v>
      </c>
      <c r="B376" s="11" t="s">
        <v>6862</v>
      </c>
      <c r="C376" s="11">
        <v>38534915</v>
      </c>
      <c r="D376" s="11" t="s">
        <v>24</v>
      </c>
      <c r="E376" s="12" t="s">
        <v>6863</v>
      </c>
      <c r="F376" s="13">
        <f>380536321232 +380536321232</f>
        <v>761072642464</v>
      </c>
      <c r="G376" s="11" t="s">
        <v>6864</v>
      </c>
      <c r="H376" s="11" t="s">
        <v>949</v>
      </c>
      <c r="I376" s="11" t="s">
        <v>6865</v>
      </c>
      <c r="J376" s="14" t="s">
        <v>6866</v>
      </c>
      <c r="K376" s="15">
        <v>0</v>
      </c>
      <c r="L376" s="15">
        <v>0</v>
      </c>
      <c r="M376" s="15">
        <v>2</v>
      </c>
      <c r="N376" s="15">
        <v>2</v>
      </c>
      <c r="O376" s="15">
        <v>2</v>
      </c>
    </row>
    <row r="377" spans="1:15">
      <c r="A377" s="11" t="s">
        <v>6871</v>
      </c>
      <c r="B377" s="11" t="s">
        <v>6872</v>
      </c>
      <c r="C377" s="11">
        <v>38522213</v>
      </c>
      <c r="D377" s="11" t="s">
        <v>24</v>
      </c>
      <c r="E377" s="12" t="s">
        <v>6873</v>
      </c>
      <c r="F377" s="13">
        <f>380999654925 +380534191749</f>
        <v>761533846674</v>
      </c>
      <c r="G377" s="11" t="s">
        <v>6874</v>
      </c>
      <c r="H377" s="11" t="s">
        <v>949</v>
      </c>
      <c r="I377" s="11" t="s">
        <v>3276</v>
      </c>
      <c r="J377" s="14" t="s">
        <v>6875</v>
      </c>
      <c r="K377" s="15">
        <v>0</v>
      </c>
      <c r="L377" s="15">
        <v>0</v>
      </c>
      <c r="M377" s="15">
        <v>1</v>
      </c>
      <c r="N377" s="15">
        <v>1</v>
      </c>
      <c r="O377" s="15">
        <v>1</v>
      </c>
    </row>
    <row r="378" spans="1:15">
      <c r="A378" s="11" t="s">
        <v>6884</v>
      </c>
      <c r="B378" s="11" t="s">
        <v>6885</v>
      </c>
      <c r="C378" s="11">
        <v>38525759</v>
      </c>
      <c r="D378" s="11" t="s">
        <v>24</v>
      </c>
      <c r="E378" s="12" t="s">
        <v>6886</v>
      </c>
      <c r="F378" s="13">
        <f>380995557514 +380532602268</f>
        <v>761528159782</v>
      </c>
      <c r="G378" s="11" t="s">
        <v>6887</v>
      </c>
      <c r="H378" s="11" t="s">
        <v>949</v>
      </c>
      <c r="I378" s="11" t="s">
        <v>6888</v>
      </c>
      <c r="J378" s="14" t="s">
        <v>6889</v>
      </c>
      <c r="K378" s="15">
        <v>0</v>
      </c>
      <c r="L378" s="15">
        <v>0</v>
      </c>
      <c r="M378" s="15">
        <v>2</v>
      </c>
      <c r="N378" s="15">
        <v>2</v>
      </c>
      <c r="O378" s="15">
        <v>2</v>
      </c>
    </row>
    <row r="379" spans="1:15">
      <c r="A379" s="11" t="s">
        <v>6890</v>
      </c>
      <c r="B379" s="11" t="s">
        <v>6891</v>
      </c>
      <c r="C379" s="11">
        <v>38459325</v>
      </c>
      <c r="D379" s="11" t="s">
        <v>24</v>
      </c>
      <c r="E379" s="12" t="s">
        <v>6892</v>
      </c>
      <c r="F379" s="13">
        <f>380536232745</f>
        <v>380536232745</v>
      </c>
      <c r="G379" s="11" t="s">
        <v>6893</v>
      </c>
      <c r="H379" s="11" t="s">
        <v>949</v>
      </c>
      <c r="I379" s="11" t="s">
        <v>949</v>
      </c>
      <c r="J379" s="14" t="s">
        <v>6894</v>
      </c>
      <c r="K379" s="15">
        <v>0</v>
      </c>
      <c r="L379" s="15">
        <v>1</v>
      </c>
      <c r="M379" s="15">
        <v>2</v>
      </c>
      <c r="N379" s="15">
        <v>2</v>
      </c>
      <c r="O379" s="15">
        <v>2</v>
      </c>
    </row>
    <row r="380" spans="1:15">
      <c r="A380" s="11" t="s">
        <v>6903</v>
      </c>
      <c r="B380" s="11" t="s">
        <v>6904</v>
      </c>
      <c r="C380" s="11">
        <v>38492195</v>
      </c>
      <c r="D380" s="11" t="s">
        <v>24</v>
      </c>
      <c r="E380" s="12" t="s">
        <v>6905</v>
      </c>
      <c r="F380" s="13">
        <f>380534791295 +380534791295</f>
        <v>761069582590</v>
      </c>
      <c r="G380" s="11" t="s">
        <v>6906</v>
      </c>
      <c r="H380" s="11" t="s">
        <v>949</v>
      </c>
      <c r="I380" s="11" t="s">
        <v>6907</v>
      </c>
      <c r="J380" s="14" t="s">
        <v>6908</v>
      </c>
      <c r="K380" s="15">
        <v>0</v>
      </c>
      <c r="L380" s="15">
        <v>0</v>
      </c>
      <c r="M380" s="15">
        <v>1</v>
      </c>
      <c r="N380" s="15">
        <v>1</v>
      </c>
      <c r="O380" s="15">
        <v>1</v>
      </c>
    </row>
    <row r="381" spans="1:15">
      <c r="A381" s="11" t="s">
        <v>6914</v>
      </c>
      <c r="B381" s="11" t="s">
        <v>6915</v>
      </c>
      <c r="C381" s="11">
        <v>38257649</v>
      </c>
      <c r="D381" s="11" t="s">
        <v>24</v>
      </c>
      <c r="E381" s="12" t="s">
        <v>6916</v>
      </c>
      <c r="F381" s="13">
        <f>380535291096 +380535291096</f>
        <v>761070582192</v>
      </c>
      <c r="G381" s="11" t="s">
        <v>6917</v>
      </c>
      <c r="H381" s="11" t="s">
        <v>949</v>
      </c>
      <c r="I381" s="11" t="s">
        <v>6918</v>
      </c>
      <c r="J381" s="14" t="s">
        <v>6919</v>
      </c>
      <c r="K381" s="15">
        <v>0</v>
      </c>
      <c r="L381" s="15">
        <v>0</v>
      </c>
      <c r="M381" s="15">
        <v>1</v>
      </c>
      <c r="N381" s="15">
        <v>1</v>
      </c>
      <c r="O381" s="15">
        <v>1</v>
      </c>
    </row>
    <row r="382" spans="1:15">
      <c r="A382" s="11" t="s">
        <v>6939</v>
      </c>
      <c r="B382" s="11" t="s">
        <v>6940</v>
      </c>
      <c r="C382" s="11">
        <v>37867877</v>
      </c>
      <c r="D382" s="11" t="s">
        <v>24</v>
      </c>
      <c r="E382" s="12" t="s">
        <v>6941</v>
      </c>
      <c r="F382" s="13">
        <f>380365355527</f>
        <v>380365355527</v>
      </c>
      <c r="G382" s="11" t="s">
        <v>6942</v>
      </c>
      <c r="H382" s="11" t="s">
        <v>987</v>
      </c>
      <c r="I382" s="11" t="s">
        <v>987</v>
      </c>
      <c r="J382" s="14" t="s">
        <v>6943</v>
      </c>
      <c r="K382" s="15">
        <v>0</v>
      </c>
      <c r="L382" s="15">
        <v>1</v>
      </c>
      <c r="M382" s="15">
        <v>1</v>
      </c>
      <c r="N382" s="15">
        <v>1</v>
      </c>
      <c r="O382" s="15">
        <v>1</v>
      </c>
    </row>
    <row r="383" spans="1:15">
      <c r="A383" s="11" t="s">
        <v>6952</v>
      </c>
      <c r="B383" s="11" t="s">
        <v>6953</v>
      </c>
      <c r="C383" s="11">
        <v>42662070</v>
      </c>
      <c r="D383" s="11" t="s">
        <v>24</v>
      </c>
      <c r="E383" s="12" t="s">
        <v>985</v>
      </c>
      <c r="F383" s="13">
        <f>380363624003</f>
        <v>380363624003</v>
      </c>
      <c r="G383" s="11" t="s">
        <v>986</v>
      </c>
      <c r="H383" s="11" t="s">
        <v>987</v>
      </c>
      <c r="I383" s="11" t="s">
        <v>987</v>
      </c>
      <c r="J383" s="14" t="s">
        <v>989</v>
      </c>
      <c r="K383" s="15">
        <v>1</v>
      </c>
      <c r="L383" s="15">
        <v>1</v>
      </c>
      <c r="M383" s="15">
        <v>1</v>
      </c>
      <c r="N383" s="15">
        <v>1</v>
      </c>
      <c r="O383" s="15">
        <v>1</v>
      </c>
    </row>
    <row r="384" spans="1:15">
      <c r="A384" s="11" t="s">
        <v>6969</v>
      </c>
      <c r="B384" s="11" t="s">
        <v>6970</v>
      </c>
      <c r="C384" s="11">
        <v>38853852</v>
      </c>
      <c r="D384" s="11" t="s">
        <v>24</v>
      </c>
      <c r="E384" s="12" t="s">
        <v>6971</v>
      </c>
      <c r="F384" s="13">
        <f>380983354656</f>
        <v>380983354656</v>
      </c>
      <c r="G384" s="11" t="s">
        <v>6972</v>
      </c>
      <c r="H384" s="11" t="s">
        <v>987</v>
      </c>
      <c r="I384" s="11" t="s">
        <v>987</v>
      </c>
      <c r="J384" s="14" t="s">
        <v>6968</v>
      </c>
      <c r="K384" s="15">
        <v>0</v>
      </c>
      <c r="L384" s="15">
        <v>1</v>
      </c>
      <c r="M384" s="15">
        <v>1</v>
      </c>
      <c r="N384" s="15">
        <v>1</v>
      </c>
      <c r="O384" s="15">
        <v>1</v>
      </c>
    </row>
    <row r="385" spans="1:15">
      <c r="A385" s="11" t="s">
        <v>6975</v>
      </c>
      <c r="B385" s="11" t="s">
        <v>6976</v>
      </c>
      <c r="C385" s="11">
        <v>38637071</v>
      </c>
      <c r="D385" s="11" t="s">
        <v>24</v>
      </c>
      <c r="E385" s="12" t="s">
        <v>990</v>
      </c>
      <c r="F385" s="13">
        <f>380683359981 +380365021567</f>
        <v>761048381548</v>
      </c>
      <c r="G385" s="11" t="s">
        <v>991</v>
      </c>
      <c r="H385" s="11" t="s">
        <v>987</v>
      </c>
      <c r="I385" s="11" t="s">
        <v>987</v>
      </c>
      <c r="J385" s="14" t="s">
        <v>993</v>
      </c>
      <c r="K385" s="15">
        <v>0</v>
      </c>
      <c r="L385" s="15">
        <v>1</v>
      </c>
      <c r="M385" s="15">
        <v>1</v>
      </c>
      <c r="N385" s="15">
        <v>1</v>
      </c>
      <c r="O385" s="15">
        <v>1</v>
      </c>
    </row>
    <row r="386" spans="1:15">
      <c r="A386" s="11" t="s">
        <v>6984</v>
      </c>
      <c r="B386" s="11" t="s">
        <v>6985</v>
      </c>
      <c r="C386" s="11">
        <v>38505423</v>
      </c>
      <c r="D386" s="11" t="s">
        <v>24</v>
      </c>
      <c r="E386" s="12" t="s">
        <v>6986</v>
      </c>
      <c r="F386" s="13">
        <f>380363762303</f>
        <v>380363762303</v>
      </c>
      <c r="G386" s="11" t="s">
        <v>6987</v>
      </c>
      <c r="H386" s="11" t="s">
        <v>987</v>
      </c>
      <c r="I386" s="11" t="s">
        <v>6981</v>
      </c>
      <c r="J386" s="14" t="s">
        <v>6988</v>
      </c>
      <c r="K386" s="15">
        <v>0</v>
      </c>
      <c r="L386" s="15">
        <v>0</v>
      </c>
      <c r="M386" s="15">
        <v>0</v>
      </c>
      <c r="N386" s="15">
        <v>1</v>
      </c>
      <c r="O386" s="15">
        <v>1</v>
      </c>
    </row>
    <row r="387" spans="1:15">
      <c r="A387" s="11" t="s">
        <v>6997</v>
      </c>
      <c r="B387" s="11" t="s">
        <v>6998</v>
      </c>
      <c r="C387" s="11">
        <v>26353612</v>
      </c>
      <c r="D387" s="11" t="s">
        <v>24</v>
      </c>
      <c r="E387" s="12" t="s">
        <v>994</v>
      </c>
      <c r="F387" s="13">
        <f>380365622011</f>
        <v>380365622011</v>
      </c>
      <c r="G387" s="11" t="s">
        <v>995</v>
      </c>
      <c r="H387" s="11" t="s">
        <v>987</v>
      </c>
      <c r="I387" s="11" t="s">
        <v>987</v>
      </c>
      <c r="J387" s="14" t="s">
        <v>997</v>
      </c>
      <c r="K387" s="15">
        <v>1</v>
      </c>
      <c r="L387" s="15">
        <v>1</v>
      </c>
      <c r="M387" s="15">
        <v>1</v>
      </c>
      <c r="N387" s="15">
        <v>1</v>
      </c>
      <c r="O387" s="15">
        <v>1</v>
      </c>
    </row>
    <row r="388" spans="1:15">
      <c r="A388" s="11" t="s">
        <v>7003</v>
      </c>
      <c r="B388" s="11" t="s">
        <v>7004</v>
      </c>
      <c r="C388" s="11">
        <v>2000257</v>
      </c>
      <c r="D388" s="11" t="s">
        <v>24</v>
      </c>
      <c r="E388" s="12" t="s">
        <v>7005</v>
      </c>
      <c r="F388" s="13">
        <f>380365621680</f>
        <v>380365621680</v>
      </c>
      <c r="G388" s="11" t="s">
        <v>7006</v>
      </c>
      <c r="H388" s="11" t="s">
        <v>987</v>
      </c>
      <c r="I388" s="11" t="s">
        <v>996</v>
      </c>
      <c r="J388" s="14" t="s">
        <v>7007</v>
      </c>
      <c r="K388" s="15">
        <v>0</v>
      </c>
      <c r="L388" s="15">
        <v>0</v>
      </c>
      <c r="M388" s="15">
        <v>0</v>
      </c>
      <c r="N388" s="15">
        <v>1</v>
      </c>
      <c r="O388" s="15">
        <v>1</v>
      </c>
    </row>
    <row r="389" spans="1:15">
      <c r="A389" s="11" t="s">
        <v>7014</v>
      </c>
      <c r="B389" s="11" t="s">
        <v>7015</v>
      </c>
      <c r="C389" s="11">
        <v>38426347</v>
      </c>
      <c r="D389" s="11" t="s">
        <v>24</v>
      </c>
      <c r="E389" s="12" t="s">
        <v>7016</v>
      </c>
      <c r="F389" s="13">
        <f>380365820138</f>
        <v>380365820138</v>
      </c>
      <c r="G389" s="11" t="s">
        <v>7017</v>
      </c>
      <c r="H389" s="11" t="s">
        <v>987</v>
      </c>
      <c r="I389" s="11" t="s">
        <v>987</v>
      </c>
      <c r="J389" s="14" t="s">
        <v>7018</v>
      </c>
      <c r="K389" s="15">
        <v>0</v>
      </c>
      <c r="L389" s="15">
        <v>1</v>
      </c>
      <c r="M389" s="15">
        <v>1</v>
      </c>
      <c r="N389" s="15">
        <v>1</v>
      </c>
      <c r="O389" s="15">
        <v>1</v>
      </c>
    </row>
    <row r="390" spans="1:15">
      <c r="A390" s="11" t="s">
        <v>7028</v>
      </c>
      <c r="B390" s="11" t="s">
        <v>7029</v>
      </c>
      <c r="C390" s="11">
        <v>38593656</v>
      </c>
      <c r="D390" s="11" t="s">
        <v>24</v>
      </c>
      <c r="E390" s="12" t="s">
        <v>7030</v>
      </c>
      <c r="F390" s="13">
        <f>380994459374</f>
        <v>380994459374</v>
      </c>
      <c r="G390" s="11" t="s">
        <v>7031</v>
      </c>
      <c r="H390" s="11" t="s">
        <v>987</v>
      </c>
      <c r="I390" s="11" t="s">
        <v>987</v>
      </c>
      <c r="J390" s="14" t="s">
        <v>7027</v>
      </c>
      <c r="K390" s="15">
        <v>0</v>
      </c>
      <c r="L390" s="15">
        <v>1</v>
      </c>
      <c r="M390" s="15">
        <v>1</v>
      </c>
      <c r="N390" s="15">
        <v>1</v>
      </c>
      <c r="O390" s="15">
        <v>1</v>
      </c>
    </row>
    <row r="391" spans="1:15">
      <c r="A391" s="11" t="s">
        <v>7033</v>
      </c>
      <c r="B391" s="11" t="s">
        <v>7034</v>
      </c>
      <c r="C391" s="11">
        <v>38230873</v>
      </c>
      <c r="D391" s="11" t="s">
        <v>24</v>
      </c>
      <c r="E391" s="12" t="s">
        <v>998</v>
      </c>
      <c r="F391" s="13">
        <f>380365225519</f>
        <v>380365225519</v>
      </c>
      <c r="G391" s="11" t="s">
        <v>999</v>
      </c>
      <c r="H391" s="11" t="s">
        <v>987</v>
      </c>
      <c r="I391" s="11" t="s">
        <v>987</v>
      </c>
      <c r="J391" s="14" t="s">
        <v>1001</v>
      </c>
      <c r="K391" s="15">
        <v>0</v>
      </c>
      <c r="L391" s="15">
        <v>1</v>
      </c>
      <c r="M391" s="15">
        <v>1</v>
      </c>
      <c r="N391" s="15">
        <v>1</v>
      </c>
      <c r="O391" s="15">
        <v>1</v>
      </c>
    </row>
    <row r="392" spans="1:15">
      <c r="A392" s="11" t="s">
        <v>7075</v>
      </c>
      <c r="B392" s="11" t="s">
        <v>7076</v>
      </c>
      <c r="C392" s="11">
        <v>38645269</v>
      </c>
      <c r="D392" s="11" t="s">
        <v>24</v>
      </c>
      <c r="E392" s="12" t="s">
        <v>7077</v>
      </c>
      <c r="F392" s="13">
        <f>380987503294</f>
        <v>380987503294</v>
      </c>
      <c r="G392" s="11" t="s">
        <v>7078</v>
      </c>
      <c r="H392" s="11" t="s">
        <v>987</v>
      </c>
      <c r="I392" s="11" t="s">
        <v>987</v>
      </c>
      <c r="J392" s="14" t="s">
        <v>7063</v>
      </c>
      <c r="K392" s="15">
        <v>0</v>
      </c>
      <c r="L392" s="15">
        <v>1</v>
      </c>
      <c r="M392" s="15">
        <v>1</v>
      </c>
      <c r="N392" s="15">
        <v>1</v>
      </c>
      <c r="O392" s="15">
        <v>1</v>
      </c>
    </row>
    <row r="393" spans="1:15">
      <c r="A393" s="11" t="s">
        <v>7082</v>
      </c>
      <c r="B393" s="11" t="s">
        <v>7083</v>
      </c>
      <c r="C393" s="11">
        <v>38407717</v>
      </c>
      <c r="D393" s="11" t="s">
        <v>24</v>
      </c>
      <c r="E393" s="12" t="s">
        <v>7084</v>
      </c>
      <c r="F393" s="13">
        <f>380365720799</f>
        <v>380365720799</v>
      </c>
      <c r="G393" s="11" t="s">
        <v>7085</v>
      </c>
      <c r="H393" s="11" t="s">
        <v>987</v>
      </c>
      <c r="I393" s="11" t="s">
        <v>987</v>
      </c>
      <c r="J393" s="14" t="s">
        <v>7086</v>
      </c>
      <c r="K393" s="15">
        <v>0</v>
      </c>
      <c r="L393" s="15">
        <v>1</v>
      </c>
      <c r="M393" s="15">
        <v>1</v>
      </c>
      <c r="N393" s="15">
        <v>1</v>
      </c>
      <c r="O393" s="15">
        <v>1</v>
      </c>
    </row>
    <row r="394" spans="1:15">
      <c r="A394" s="11" t="s">
        <v>7112</v>
      </c>
      <c r="B394" s="11" t="s">
        <v>7113</v>
      </c>
      <c r="C394" s="11">
        <v>38668003</v>
      </c>
      <c r="D394" s="11" t="s">
        <v>24</v>
      </c>
      <c r="E394" s="12" t="s">
        <v>7114</v>
      </c>
      <c r="F394" s="13">
        <f>380505082606</f>
        <v>380505082606</v>
      </c>
      <c r="G394" s="11" t="s">
        <v>7115</v>
      </c>
      <c r="H394" s="11" t="s">
        <v>987</v>
      </c>
      <c r="I394" s="11" t="s">
        <v>987</v>
      </c>
      <c r="J394" s="14" t="s">
        <v>7116</v>
      </c>
      <c r="K394" s="15">
        <v>0</v>
      </c>
      <c r="L394" s="15">
        <v>1</v>
      </c>
      <c r="M394" s="15">
        <v>1</v>
      </c>
      <c r="N394" s="15">
        <v>1</v>
      </c>
      <c r="O394" s="15">
        <v>1</v>
      </c>
    </row>
    <row r="395" spans="1:15">
      <c r="A395" s="11" t="s">
        <v>7126</v>
      </c>
      <c r="B395" s="11" t="s">
        <v>7127</v>
      </c>
      <c r="C395" s="11">
        <v>38492302</v>
      </c>
      <c r="D395" s="11" t="s">
        <v>24</v>
      </c>
      <c r="E395" s="12" t="s">
        <v>1002</v>
      </c>
      <c r="F395" s="13">
        <f>380362620334</f>
        <v>380362620334</v>
      </c>
      <c r="G395" s="11" t="s">
        <v>1003</v>
      </c>
      <c r="H395" s="11" t="s">
        <v>987</v>
      </c>
      <c r="I395" s="11" t="s">
        <v>987</v>
      </c>
      <c r="J395" s="14" t="s">
        <v>1005</v>
      </c>
      <c r="K395" s="15">
        <v>1</v>
      </c>
      <c r="L395" s="15">
        <v>1</v>
      </c>
      <c r="M395" s="15">
        <v>1</v>
      </c>
      <c r="N395" s="15">
        <v>1</v>
      </c>
      <c r="O395" s="15">
        <v>1</v>
      </c>
    </row>
    <row r="396" spans="1:15">
      <c r="A396" s="11" t="s">
        <v>7147</v>
      </c>
      <c r="B396" s="11" t="s">
        <v>7148</v>
      </c>
      <c r="C396" s="11">
        <v>38543370</v>
      </c>
      <c r="D396" s="11" t="s">
        <v>24</v>
      </c>
      <c r="E396" s="12" t="s">
        <v>7149</v>
      </c>
      <c r="F396" s="13">
        <f>380365423860</f>
        <v>380365423860</v>
      </c>
      <c r="G396" s="11" t="s">
        <v>7150</v>
      </c>
      <c r="H396" s="11" t="s">
        <v>987</v>
      </c>
      <c r="I396" s="11" t="s">
        <v>987</v>
      </c>
      <c r="J396" s="14" t="s">
        <v>7141</v>
      </c>
      <c r="K396" s="15">
        <v>0</v>
      </c>
      <c r="L396" s="15">
        <v>1</v>
      </c>
      <c r="M396" s="15">
        <v>1</v>
      </c>
      <c r="N396" s="15">
        <v>1</v>
      </c>
      <c r="O396" s="15">
        <v>1</v>
      </c>
    </row>
    <row r="397" spans="1:15">
      <c r="A397" s="11" t="s">
        <v>7165</v>
      </c>
      <c r="B397" s="11" t="s">
        <v>7166</v>
      </c>
      <c r="C397" s="11">
        <v>38374357</v>
      </c>
      <c r="D397" s="11" t="s">
        <v>24</v>
      </c>
      <c r="E397" s="12" t="s">
        <v>7167</v>
      </c>
      <c r="F397" s="13">
        <f>380363342103</f>
        <v>380363342103</v>
      </c>
      <c r="G397" s="11" t="s">
        <v>7168</v>
      </c>
      <c r="H397" s="11" t="s">
        <v>987</v>
      </c>
      <c r="I397" s="11" t="s">
        <v>987</v>
      </c>
      <c r="J397" s="14" t="s">
        <v>7169</v>
      </c>
      <c r="K397" s="15">
        <v>0</v>
      </c>
      <c r="L397" s="15">
        <v>1</v>
      </c>
      <c r="M397" s="15">
        <v>1</v>
      </c>
      <c r="N397" s="15">
        <v>1</v>
      </c>
      <c r="O397" s="15">
        <v>1</v>
      </c>
    </row>
    <row r="398" spans="1:15">
      <c r="A398" s="11" t="s">
        <v>7178</v>
      </c>
      <c r="B398" s="11" t="s">
        <v>7179</v>
      </c>
      <c r="C398" s="11">
        <v>42337651</v>
      </c>
      <c r="D398" s="11" t="s">
        <v>780</v>
      </c>
      <c r="E398" s="12" t="s">
        <v>7180</v>
      </c>
      <c r="F398" s="13">
        <f>380673540399</f>
        <v>380673540399</v>
      </c>
      <c r="G398" s="11" t="s">
        <v>7181</v>
      </c>
      <c r="H398" s="11" t="s">
        <v>987</v>
      </c>
      <c r="I398" s="11" t="s">
        <v>987</v>
      </c>
      <c r="J398" s="14" t="s">
        <v>7182</v>
      </c>
      <c r="K398" s="15">
        <v>0</v>
      </c>
      <c r="L398" s="15">
        <v>1</v>
      </c>
      <c r="M398" s="15">
        <v>1</v>
      </c>
      <c r="N398" s="15">
        <v>1</v>
      </c>
      <c r="O398" s="15">
        <v>1</v>
      </c>
    </row>
    <row r="399" spans="1:15">
      <c r="A399" s="11" t="s">
        <v>7202</v>
      </c>
      <c r="B399" s="11" t="s">
        <v>7203</v>
      </c>
      <c r="C399" s="11">
        <v>3068582</v>
      </c>
      <c r="D399" s="11" t="s">
        <v>24</v>
      </c>
      <c r="E399" s="12" t="s">
        <v>1006</v>
      </c>
      <c r="F399" s="13">
        <f>380362258141</f>
        <v>380362258141</v>
      </c>
      <c r="G399" s="11" t="s">
        <v>1007</v>
      </c>
      <c r="H399" s="11" t="s">
        <v>987</v>
      </c>
      <c r="I399" s="11" t="s">
        <v>987</v>
      </c>
      <c r="J399" s="14" t="s">
        <v>1009</v>
      </c>
      <c r="K399" s="15">
        <v>0</v>
      </c>
      <c r="L399" s="15">
        <v>1</v>
      </c>
      <c r="M399" s="15">
        <v>1</v>
      </c>
      <c r="N399" s="15">
        <v>1</v>
      </c>
      <c r="O399" s="15">
        <v>1</v>
      </c>
    </row>
    <row r="400" spans="1:15">
      <c r="A400" s="11" t="s">
        <v>7225</v>
      </c>
      <c r="B400" s="11" t="s">
        <v>7177</v>
      </c>
      <c r="C400" s="11">
        <v>33982673</v>
      </c>
      <c r="D400" s="11" t="s">
        <v>24</v>
      </c>
      <c r="E400" s="12" t="s">
        <v>1010</v>
      </c>
      <c r="F400" s="13">
        <f>380362263671</f>
        <v>380362263671</v>
      </c>
      <c r="G400" s="11" t="s">
        <v>1011</v>
      </c>
      <c r="H400" s="11" t="s">
        <v>987</v>
      </c>
      <c r="I400" s="11" t="s">
        <v>987</v>
      </c>
      <c r="J400" s="14" t="s">
        <v>1012</v>
      </c>
      <c r="K400" s="15">
        <v>0</v>
      </c>
      <c r="L400" s="15">
        <v>1</v>
      </c>
      <c r="M400" s="15">
        <v>1</v>
      </c>
      <c r="N400" s="15">
        <v>1</v>
      </c>
      <c r="O400" s="15">
        <v>1</v>
      </c>
    </row>
    <row r="401" spans="1:15">
      <c r="A401" s="11" t="s">
        <v>7226</v>
      </c>
      <c r="B401" s="11" t="s">
        <v>7227</v>
      </c>
      <c r="C401" s="11">
        <v>33982708</v>
      </c>
      <c r="D401" s="11" t="s">
        <v>24</v>
      </c>
      <c r="E401" s="12" t="s">
        <v>1013</v>
      </c>
      <c r="F401" s="13">
        <f>380362627059</f>
        <v>380362627059</v>
      </c>
      <c r="G401" s="11" t="s">
        <v>1014</v>
      </c>
      <c r="H401" s="11" t="s">
        <v>987</v>
      </c>
      <c r="I401" s="11" t="s">
        <v>987</v>
      </c>
      <c r="J401" s="14" t="s">
        <v>1015</v>
      </c>
      <c r="K401" s="15">
        <v>1</v>
      </c>
      <c r="L401" s="15">
        <v>1</v>
      </c>
      <c r="M401" s="15">
        <v>1</v>
      </c>
      <c r="N401" s="15">
        <v>1</v>
      </c>
      <c r="O401" s="15">
        <v>1</v>
      </c>
    </row>
    <row r="402" spans="1:15">
      <c r="A402" s="11" t="s">
        <v>7240</v>
      </c>
      <c r="B402" s="11" t="s">
        <v>7241</v>
      </c>
      <c r="C402" s="11">
        <v>38645384</v>
      </c>
      <c r="D402" s="11" t="s">
        <v>24</v>
      </c>
      <c r="E402" s="12" t="s">
        <v>1016</v>
      </c>
      <c r="F402" s="13">
        <f>380363522360</f>
        <v>380363522360</v>
      </c>
      <c r="G402" s="11" t="s">
        <v>1017</v>
      </c>
      <c r="H402" s="11" t="s">
        <v>987</v>
      </c>
      <c r="I402" s="11" t="s">
        <v>987</v>
      </c>
      <c r="J402" s="14" t="s">
        <v>1018</v>
      </c>
      <c r="K402" s="15">
        <v>0</v>
      </c>
      <c r="L402" s="15">
        <v>1</v>
      </c>
      <c r="M402" s="15">
        <v>1</v>
      </c>
      <c r="N402" s="15">
        <v>1</v>
      </c>
      <c r="O402" s="15">
        <v>1</v>
      </c>
    </row>
    <row r="403" spans="1:15">
      <c r="A403" s="11" t="s">
        <v>7244</v>
      </c>
      <c r="B403" s="11" t="s">
        <v>7245</v>
      </c>
      <c r="C403" s="11">
        <v>38440010</v>
      </c>
      <c r="D403" s="11" t="s">
        <v>24</v>
      </c>
      <c r="E403" s="12" t="s">
        <v>1019</v>
      </c>
      <c r="F403" s="13">
        <f>380365522503</f>
        <v>380365522503</v>
      </c>
      <c r="G403" s="11" t="s">
        <v>1020</v>
      </c>
      <c r="H403" s="11" t="s">
        <v>987</v>
      </c>
      <c r="I403" s="11" t="s">
        <v>987</v>
      </c>
      <c r="J403" s="14" t="s">
        <v>1022</v>
      </c>
      <c r="K403" s="15">
        <v>1</v>
      </c>
      <c r="L403" s="15">
        <v>1</v>
      </c>
      <c r="M403" s="15">
        <v>1</v>
      </c>
      <c r="N403" s="15">
        <v>1</v>
      </c>
      <c r="O403" s="15">
        <v>1</v>
      </c>
    </row>
    <row r="404" spans="1:15">
      <c r="A404" s="11" t="s">
        <v>7266</v>
      </c>
      <c r="B404" s="11" t="s">
        <v>7267</v>
      </c>
      <c r="C404" s="11">
        <v>42332480</v>
      </c>
      <c r="D404" s="11" t="s">
        <v>24</v>
      </c>
      <c r="E404" s="12" t="s">
        <v>1023</v>
      </c>
      <c r="F404" s="13">
        <f>380544391374</f>
        <v>380544391374</v>
      </c>
      <c r="G404" s="11" t="s">
        <v>1024</v>
      </c>
      <c r="H404" s="11" t="s">
        <v>1025</v>
      </c>
      <c r="I404" s="11" t="s">
        <v>1025</v>
      </c>
      <c r="J404" s="14" t="s">
        <v>1027</v>
      </c>
      <c r="K404" s="17">
        <v>0</v>
      </c>
      <c r="L404" s="17">
        <v>1</v>
      </c>
      <c r="M404" s="17">
        <v>1</v>
      </c>
      <c r="N404" s="17">
        <v>1</v>
      </c>
      <c r="O404" s="17">
        <v>1</v>
      </c>
    </row>
    <row r="405" spans="1:15">
      <c r="A405" s="11" t="s">
        <v>7279</v>
      </c>
      <c r="B405" s="11" t="s">
        <v>7280</v>
      </c>
      <c r="C405" s="11">
        <v>39034372</v>
      </c>
      <c r="D405" s="11" t="s">
        <v>24</v>
      </c>
      <c r="E405" s="12" t="s">
        <v>1028</v>
      </c>
      <c r="F405" s="13">
        <f>380545422234</f>
        <v>380545422234</v>
      </c>
      <c r="G405" s="11" t="s">
        <v>1029</v>
      </c>
      <c r="H405" s="11" t="s">
        <v>1025</v>
      </c>
      <c r="I405" s="11" t="s">
        <v>1025</v>
      </c>
      <c r="J405" s="14" t="s">
        <v>1031</v>
      </c>
      <c r="K405" s="17">
        <v>0</v>
      </c>
      <c r="L405" s="17">
        <v>1</v>
      </c>
      <c r="M405" s="17">
        <v>1</v>
      </c>
      <c r="N405" s="17">
        <v>1</v>
      </c>
      <c r="O405" s="17">
        <v>1</v>
      </c>
    </row>
    <row r="406" spans="1:15">
      <c r="A406" s="11" t="s">
        <v>7283</v>
      </c>
      <c r="B406" s="11" t="s">
        <v>7284</v>
      </c>
      <c r="C406" s="11">
        <v>2007503</v>
      </c>
      <c r="D406" s="11" t="s">
        <v>780</v>
      </c>
      <c r="E406" s="12" t="s">
        <v>7285</v>
      </c>
      <c r="F406" s="13">
        <f>380545751169</f>
        <v>380545751169</v>
      </c>
      <c r="G406" s="11" t="s">
        <v>7286</v>
      </c>
      <c r="H406" s="11" t="s">
        <v>1025</v>
      </c>
      <c r="I406" s="11" t="s">
        <v>1025</v>
      </c>
      <c r="J406" s="14" t="s">
        <v>7287</v>
      </c>
      <c r="K406" s="15">
        <v>0</v>
      </c>
      <c r="L406" s="15">
        <v>0</v>
      </c>
      <c r="M406" s="15">
        <v>0</v>
      </c>
      <c r="N406" s="15">
        <v>0</v>
      </c>
      <c r="O406" s="17">
        <v>1</v>
      </c>
    </row>
    <row r="407" spans="1:15">
      <c r="A407" s="11" t="s">
        <v>7301</v>
      </c>
      <c r="B407" s="11" t="s">
        <v>7302</v>
      </c>
      <c r="C407" s="11">
        <v>40898533</v>
      </c>
      <c r="D407" s="11" t="s">
        <v>24</v>
      </c>
      <c r="E407" s="12" t="s">
        <v>7303</v>
      </c>
      <c r="F407" s="13">
        <f>380544422030</f>
        <v>380544422030</v>
      </c>
      <c r="G407" s="11" t="s">
        <v>7304</v>
      </c>
      <c r="H407" s="11" t="s">
        <v>1025</v>
      </c>
      <c r="I407" s="11" t="s">
        <v>1025</v>
      </c>
      <c r="J407" s="14" t="s">
        <v>7305</v>
      </c>
      <c r="K407" s="17">
        <v>0</v>
      </c>
      <c r="L407" s="17">
        <v>0</v>
      </c>
      <c r="M407" s="19">
        <v>1</v>
      </c>
      <c r="N407" s="17">
        <v>1</v>
      </c>
      <c r="O407" s="17">
        <v>1</v>
      </c>
    </row>
    <row r="408" spans="1:15">
      <c r="A408" s="11" t="s">
        <v>7341</v>
      </c>
      <c r="B408" s="11" t="s">
        <v>7342</v>
      </c>
      <c r="C408" s="11">
        <v>1110854</v>
      </c>
      <c r="D408" s="11" t="s">
        <v>24</v>
      </c>
      <c r="E408" s="12" t="s">
        <v>1032</v>
      </c>
      <c r="F408" s="13">
        <f>380544792227</f>
        <v>380544792227</v>
      </c>
      <c r="G408" s="11" t="s">
        <v>1033</v>
      </c>
      <c r="H408" s="11" t="s">
        <v>1025</v>
      </c>
      <c r="I408" s="11" t="s">
        <v>1025</v>
      </c>
      <c r="J408" s="14" t="s">
        <v>1035</v>
      </c>
      <c r="K408" s="17">
        <v>1</v>
      </c>
      <c r="L408" s="17">
        <v>1</v>
      </c>
      <c r="M408" s="17">
        <v>1</v>
      </c>
      <c r="N408" s="17">
        <v>1</v>
      </c>
      <c r="O408" s="17">
        <v>1</v>
      </c>
    </row>
    <row r="409" spans="1:15">
      <c r="A409" s="11" t="s">
        <v>7344</v>
      </c>
      <c r="B409" s="11" t="s">
        <v>7337</v>
      </c>
      <c r="C409" s="11">
        <v>2007532</v>
      </c>
      <c r="D409" s="11" t="s">
        <v>24</v>
      </c>
      <c r="E409" s="12" t="s">
        <v>7338</v>
      </c>
      <c r="F409" s="13">
        <f>380544761360</f>
        <v>380544761360</v>
      </c>
      <c r="G409" s="11" t="s">
        <v>7339</v>
      </c>
      <c r="H409" s="11" t="s">
        <v>1025</v>
      </c>
      <c r="I409" s="11" t="s">
        <v>1034</v>
      </c>
      <c r="J409" s="14" t="s">
        <v>7340</v>
      </c>
      <c r="K409" s="17">
        <v>0</v>
      </c>
      <c r="L409" s="17">
        <v>0</v>
      </c>
      <c r="M409" s="19">
        <v>1</v>
      </c>
      <c r="N409" s="19">
        <v>1</v>
      </c>
      <c r="O409" s="19">
        <v>1</v>
      </c>
    </row>
    <row r="410" spans="1:15">
      <c r="A410" s="11" t="s">
        <v>7352</v>
      </c>
      <c r="B410" s="11" t="s">
        <v>7353</v>
      </c>
      <c r="C410" s="11">
        <v>38602639</v>
      </c>
      <c r="D410" s="11" t="s">
        <v>24</v>
      </c>
      <c r="E410" s="12" t="s">
        <v>1036</v>
      </c>
      <c r="F410" s="13">
        <f>380545971019</f>
        <v>380545971019</v>
      </c>
      <c r="G410" s="11" t="s">
        <v>1037</v>
      </c>
      <c r="H410" s="11" t="s">
        <v>1025</v>
      </c>
      <c r="I410" s="11" t="s">
        <v>1025</v>
      </c>
      <c r="J410" s="14" t="s">
        <v>1039</v>
      </c>
      <c r="K410" s="17">
        <v>0</v>
      </c>
      <c r="L410" s="17">
        <v>1</v>
      </c>
      <c r="M410" s="17">
        <v>1</v>
      </c>
      <c r="N410" s="17">
        <v>1</v>
      </c>
      <c r="O410" s="17">
        <v>1</v>
      </c>
    </row>
    <row r="411" spans="1:15">
      <c r="A411" s="11" t="s">
        <v>7356</v>
      </c>
      <c r="B411" s="11" t="s">
        <v>7357</v>
      </c>
      <c r="C411" s="11">
        <v>40992732</v>
      </c>
      <c r="D411" s="11" t="s">
        <v>24</v>
      </c>
      <c r="E411" s="12" t="s">
        <v>1040</v>
      </c>
      <c r="F411" s="13">
        <f>380545351200</f>
        <v>380545351200</v>
      </c>
      <c r="G411" s="11" t="s">
        <v>1041</v>
      </c>
      <c r="H411" s="11" t="s">
        <v>1025</v>
      </c>
      <c r="I411" s="11" t="s">
        <v>1025</v>
      </c>
      <c r="J411" s="14" t="s">
        <v>1043</v>
      </c>
      <c r="K411" s="17">
        <v>0</v>
      </c>
      <c r="L411" s="17">
        <v>1</v>
      </c>
      <c r="M411" s="17">
        <v>1</v>
      </c>
      <c r="N411" s="17">
        <v>1</v>
      </c>
      <c r="O411" s="17">
        <v>1</v>
      </c>
    </row>
    <row r="412" spans="1:15">
      <c r="A412" s="11" t="s">
        <v>7369</v>
      </c>
      <c r="B412" s="11" t="s">
        <v>7370</v>
      </c>
      <c r="C412" s="11">
        <v>38661783</v>
      </c>
      <c r="D412" s="11" t="s">
        <v>24</v>
      </c>
      <c r="E412" s="12" t="s">
        <v>7371</v>
      </c>
      <c r="F412" s="13">
        <f>380545251498</f>
        <v>380545251498</v>
      </c>
      <c r="G412" s="11" t="s">
        <v>7372</v>
      </c>
      <c r="H412" s="11" t="s">
        <v>1025</v>
      </c>
      <c r="I412" s="11" t="s">
        <v>1025</v>
      </c>
      <c r="J412" s="14" t="s">
        <v>7373</v>
      </c>
      <c r="K412" s="17">
        <v>0</v>
      </c>
      <c r="L412" s="17">
        <v>0</v>
      </c>
      <c r="M412" s="17">
        <v>0</v>
      </c>
      <c r="N412" s="17">
        <v>1</v>
      </c>
      <c r="O412" s="17">
        <v>1</v>
      </c>
    </row>
    <row r="413" spans="1:15">
      <c r="A413" s="11" t="s">
        <v>7384</v>
      </c>
      <c r="B413" s="11" t="s">
        <v>7385</v>
      </c>
      <c r="C413" s="11">
        <v>2007555</v>
      </c>
      <c r="D413" s="11" t="s">
        <v>24</v>
      </c>
      <c r="E413" s="12" t="s">
        <v>1044</v>
      </c>
      <c r="F413" s="13">
        <f>380544521743</f>
        <v>380544521743</v>
      </c>
      <c r="G413" s="11" t="s">
        <v>1045</v>
      </c>
      <c r="H413" s="11" t="s">
        <v>1025</v>
      </c>
      <c r="I413" s="11" t="s">
        <v>1025</v>
      </c>
      <c r="J413" s="14" t="s">
        <v>1046</v>
      </c>
      <c r="K413" s="17">
        <v>0</v>
      </c>
      <c r="L413" s="17">
        <v>1</v>
      </c>
      <c r="M413" s="17">
        <v>1</v>
      </c>
      <c r="N413" s="17">
        <v>1</v>
      </c>
      <c r="O413" s="17">
        <v>1</v>
      </c>
    </row>
    <row r="414" spans="1:15">
      <c r="A414" s="11" t="s">
        <v>7387</v>
      </c>
      <c r="B414" s="11" t="s">
        <v>7388</v>
      </c>
      <c r="C414" s="11">
        <v>38019903</v>
      </c>
      <c r="D414" s="11" t="s">
        <v>24</v>
      </c>
      <c r="E414" s="12" t="s">
        <v>1047</v>
      </c>
      <c r="F414" s="13">
        <f>380545552883</f>
        <v>380545552883</v>
      </c>
      <c r="G414" s="11" t="s">
        <v>1048</v>
      </c>
      <c r="H414" s="11" t="s">
        <v>1025</v>
      </c>
      <c r="I414" s="11" t="s">
        <v>1025</v>
      </c>
      <c r="J414" s="14" t="s">
        <v>1050</v>
      </c>
      <c r="K414" s="17">
        <v>0</v>
      </c>
      <c r="L414" s="17">
        <v>1</v>
      </c>
      <c r="M414" s="17">
        <v>1</v>
      </c>
      <c r="N414" s="17">
        <v>1</v>
      </c>
      <c r="O414" s="17">
        <v>1</v>
      </c>
    </row>
    <row r="415" spans="1:15">
      <c r="A415" s="11" t="s">
        <v>7398</v>
      </c>
      <c r="B415" s="11" t="s">
        <v>7399</v>
      </c>
      <c r="C415" s="11">
        <v>40980271</v>
      </c>
      <c r="D415" s="11" t="s">
        <v>24</v>
      </c>
      <c r="E415" s="12" t="s">
        <v>1051</v>
      </c>
      <c r="F415" s="13">
        <f>380500595100</f>
        <v>380500595100</v>
      </c>
      <c r="G415" s="11" t="s">
        <v>1052</v>
      </c>
      <c r="H415" s="11" t="s">
        <v>1025</v>
      </c>
      <c r="I415" s="11" t="s">
        <v>1025</v>
      </c>
      <c r="J415" s="14" t="s">
        <v>1054</v>
      </c>
      <c r="K415" s="17">
        <v>1</v>
      </c>
      <c r="L415" s="17">
        <v>1</v>
      </c>
      <c r="M415" s="17">
        <v>1</v>
      </c>
      <c r="N415" s="17">
        <v>1</v>
      </c>
      <c r="O415" s="17">
        <v>1</v>
      </c>
    </row>
    <row r="416" spans="1:15">
      <c r="A416" s="11" t="s">
        <v>7412</v>
      </c>
      <c r="B416" s="11" t="s">
        <v>7413</v>
      </c>
      <c r="C416" s="11">
        <v>40210861</v>
      </c>
      <c r="D416" s="11" t="s">
        <v>24</v>
      </c>
      <c r="E416" s="12" t="s">
        <v>1055</v>
      </c>
      <c r="F416" s="13">
        <f>380544251774</f>
        <v>380544251774</v>
      </c>
      <c r="G416" s="11" t="s">
        <v>1056</v>
      </c>
      <c r="H416" s="11" t="s">
        <v>1025</v>
      </c>
      <c r="I416" s="11" t="s">
        <v>1025</v>
      </c>
      <c r="J416" s="14" t="s">
        <v>1058</v>
      </c>
      <c r="K416" s="17">
        <v>0</v>
      </c>
      <c r="L416" s="17">
        <v>1</v>
      </c>
      <c r="M416" s="17">
        <v>1</v>
      </c>
      <c r="N416" s="17">
        <v>1</v>
      </c>
      <c r="O416" s="17">
        <v>1</v>
      </c>
    </row>
    <row r="417" spans="1:15">
      <c r="A417" s="11" t="s">
        <v>7414</v>
      </c>
      <c r="B417" s="11" t="s">
        <v>7415</v>
      </c>
      <c r="C417" s="11">
        <v>39045101</v>
      </c>
      <c r="D417" s="11" t="s">
        <v>24</v>
      </c>
      <c r="E417" s="12" t="s">
        <v>1059</v>
      </c>
      <c r="F417" s="13">
        <f>380544851740</f>
        <v>380544851740</v>
      </c>
      <c r="G417" s="11" t="s">
        <v>1060</v>
      </c>
      <c r="H417" s="11" t="s">
        <v>1025</v>
      </c>
      <c r="I417" s="11" t="s">
        <v>1025</v>
      </c>
      <c r="J417" s="14" t="s">
        <v>1062</v>
      </c>
      <c r="K417" s="17">
        <v>1</v>
      </c>
      <c r="L417" s="17">
        <v>1</v>
      </c>
      <c r="M417" s="17">
        <v>1</v>
      </c>
      <c r="N417" s="17">
        <v>1</v>
      </c>
      <c r="O417" s="17">
        <v>1</v>
      </c>
    </row>
    <row r="418" spans="1:15">
      <c r="A418" s="11" t="s">
        <v>7430</v>
      </c>
      <c r="B418" s="11" t="s">
        <v>7431</v>
      </c>
      <c r="C418" s="11">
        <v>42124853</v>
      </c>
      <c r="D418" s="11" t="s">
        <v>24</v>
      </c>
      <c r="E418" s="12" t="s">
        <v>7432</v>
      </c>
      <c r="F418" s="13">
        <f>380545171435</f>
        <v>380545171435</v>
      </c>
      <c r="G418" s="11" t="s">
        <v>7427</v>
      </c>
      <c r="H418" s="11" t="s">
        <v>1025</v>
      </c>
      <c r="I418" s="11" t="s">
        <v>1025</v>
      </c>
      <c r="J418" s="14" t="s">
        <v>7433</v>
      </c>
      <c r="K418" s="17">
        <v>0</v>
      </c>
      <c r="L418" s="17">
        <v>0</v>
      </c>
      <c r="M418" s="17">
        <v>1</v>
      </c>
      <c r="N418" s="17">
        <v>1</v>
      </c>
      <c r="O418" s="17">
        <v>1</v>
      </c>
    </row>
    <row r="419" spans="1:15">
      <c r="A419" s="11" t="s">
        <v>7447</v>
      </c>
      <c r="B419" s="11" t="s">
        <v>7448</v>
      </c>
      <c r="C419" s="11">
        <v>42204729</v>
      </c>
      <c r="D419" s="11" t="s">
        <v>24</v>
      </c>
      <c r="E419" s="12" t="s">
        <v>1063</v>
      </c>
      <c r="F419" s="13">
        <f>380542788001</f>
        <v>380542788001</v>
      </c>
      <c r="G419" s="11" t="s">
        <v>1064</v>
      </c>
      <c r="H419" s="11" t="s">
        <v>1025</v>
      </c>
      <c r="I419" s="11" t="s">
        <v>1025</v>
      </c>
      <c r="J419" s="14" t="s">
        <v>1066</v>
      </c>
      <c r="K419" s="17">
        <v>1</v>
      </c>
      <c r="L419" s="17">
        <v>1</v>
      </c>
      <c r="M419" s="17">
        <v>1</v>
      </c>
      <c r="N419" s="17">
        <v>1</v>
      </c>
      <c r="O419" s="17">
        <v>1</v>
      </c>
    </row>
    <row r="420" spans="1:15">
      <c r="A420" s="11" t="s">
        <v>7452</v>
      </c>
      <c r="B420" s="11" t="s">
        <v>7453</v>
      </c>
      <c r="C420" s="11">
        <v>3083133</v>
      </c>
      <c r="D420" s="11" t="s">
        <v>24</v>
      </c>
      <c r="E420" s="12" t="s">
        <v>1067</v>
      </c>
      <c r="F420" s="13">
        <f>380542657700</f>
        <v>380542657700</v>
      </c>
      <c r="G420" s="11" t="s">
        <v>1068</v>
      </c>
      <c r="H420" s="11" t="s">
        <v>1025</v>
      </c>
      <c r="I420" s="11" t="s">
        <v>1025</v>
      </c>
      <c r="J420" s="14" t="s">
        <v>1069</v>
      </c>
      <c r="K420" s="17">
        <v>1</v>
      </c>
      <c r="L420" s="17">
        <v>1</v>
      </c>
      <c r="M420" s="17">
        <v>1</v>
      </c>
      <c r="N420" s="17">
        <v>1</v>
      </c>
      <c r="O420" s="17">
        <v>1</v>
      </c>
    </row>
    <row r="421" spans="1:15">
      <c r="A421" s="11" t="s">
        <v>7493</v>
      </c>
      <c r="B421" s="11" t="s">
        <v>7494</v>
      </c>
      <c r="C421" s="11">
        <v>3083340</v>
      </c>
      <c r="D421" s="11" t="s">
        <v>24</v>
      </c>
      <c r="E421" s="12" t="s">
        <v>1070</v>
      </c>
      <c r="F421" s="13">
        <f>380542701972</f>
        <v>380542701972</v>
      </c>
      <c r="G421" s="11" t="s">
        <v>1071</v>
      </c>
      <c r="H421" s="11" t="s">
        <v>1025</v>
      </c>
      <c r="I421" s="11" t="s">
        <v>1025</v>
      </c>
      <c r="J421" s="14" t="s">
        <v>1072</v>
      </c>
      <c r="K421" s="17">
        <v>2</v>
      </c>
      <c r="L421" s="17">
        <v>2</v>
      </c>
      <c r="M421" s="17">
        <v>2</v>
      </c>
      <c r="N421" s="17">
        <v>2</v>
      </c>
      <c r="O421" s="17">
        <v>2</v>
      </c>
    </row>
    <row r="422" spans="1:15">
      <c r="A422" s="11" t="s">
        <v>7499</v>
      </c>
      <c r="B422" s="11" t="s">
        <v>7461</v>
      </c>
      <c r="C422" s="11">
        <v>1981498</v>
      </c>
      <c r="D422" s="11" t="s">
        <v>24</v>
      </c>
      <c r="E422" s="12" t="s">
        <v>1073</v>
      </c>
      <c r="F422" s="13">
        <f>380503071831</f>
        <v>380503071831</v>
      </c>
      <c r="G422" s="11" t="s">
        <v>1074</v>
      </c>
      <c r="H422" s="11" t="s">
        <v>1025</v>
      </c>
      <c r="I422" s="11" t="s">
        <v>1025</v>
      </c>
      <c r="J422" s="14" t="s">
        <v>1075</v>
      </c>
      <c r="K422" s="17">
        <v>1</v>
      </c>
      <c r="L422" s="17">
        <v>1</v>
      </c>
      <c r="M422" s="17">
        <v>1</v>
      </c>
      <c r="N422" s="17">
        <v>1</v>
      </c>
      <c r="O422" s="17">
        <v>1</v>
      </c>
    </row>
    <row r="423" spans="1:15">
      <c r="A423" s="11" t="s">
        <v>7522</v>
      </c>
      <c r="B423" s="11" t="s">
        <v>7523</v>
      </c>
      <c r="C423" s="11">
        <v>42088653</v>
      </c>
      <c r="D423" s="11" t="s">
        <v>24</v>
      </c>
      <c r="E423" s="12" t="s">
        <v>1076</v>
      </c>
      <c r="F423" s="13">
        <f>380545861228</f>
        <v>380545861228</v>
      </c>
      <c r="G423" s="11" t="s">
        <v>1077</v>
      </c>
      <c r="H423" s="11" t="s">
        <v>1025</v>
      </c>
      <c r="I423" s="11" t="s">
        <v>1025</v>
      </c>
      <c r="J423" s="14" t="s">
        <v>1078</v>
      </c>
      <c r="K423" s="17">
        <v>0</v>
      </c>
      <c r="L423" s="17">
        <v>1</v>
      </c>
      <c r="M423" s="17">
        <v>1</v>
      </c>
      <c r="N423" s="17">
        <v>1</v>
      </c>
      <c r="O423" s="17">
        <v>1</v>
      </c>
    </row>
    <row r="424" spans="1:15">
      <c r="A424" s="11" t="s">
        <v>7530</v>
      </c>
      <c r="B424" s="11" t="s">
        <v>7531</v>
      </c>
      <c r="C424" s="11">
        <v>38637368</v>
      </c>
      <c r="D424" s="11" t="s">
        <v>24</v>
      </c>
      <c r="E424" s="12" t="s">
        <v>7532</v>
      </c>
      <c r="F424" s="13">
        <f>380544642018</f>
        <v>380544642018</v>
      </c>
      <c r="G424" s="11" t="s">
        <v>7533</v>
      </c>
      <c r="H424" s="11" t="s">
        <v>1025</v>
      </c>
      <c r="I424" s="11" t="s">
        <v>1025</v>
      </c>
      <c r="J424" s="14" t="s">
        <v>7534</v>
      </c>
      <c r="K424" s="17">
        <v>0</v>
      </c>
      <c r="L424" s="17">
        <v>0</v>
      </c>
      <c r="M424" s="17">
        <v>0</v>
      </c>
      <c r="N424" s="17">
        <v>1</v>
      </c>
      <c r="O424" s="17">
        <v>1</v>
      </c>
    </row>
    <row r="425" spans="1:15">
      <c r="A425" s="11" t="s">
        <v>7542</v>
      </c>
      <c r="B425" s="11" t="s">
        <v>7543</v>
      </c>
      <c r="C425" s="11">
        <v>42264820</v>
      </c>
      <c r="D425" s="11" t="s">
        <v>24</v>
      </c>
      <c r="E425" s="12" t="s">
        <v>1079</v>
      </c>
      <c r="F425" s="13">
        <f>380544975066</f>
        <v>380544975066</v>
      </c>
      <c r="G425" s="11" t="s">
        <v>1080</v>
      </c>
      <c r="H425" s="11" t="s">
        <v>1025</v>
      </c>
      <c r="I425" s="11" t="s">
        <v>1025</v>
      </c>
      <c r="J425" s="14" t="s">
        <v>1082</v>
      </c>
      <c r="K425" s="17">
        <v>1</v>
      </c>
      <c r="L425" s="17">
        <v>1</v>
      </c>
      <c r="M425" s="17">
        <v>1</v>
      </c>
      <c r="N425" s="17">
        <v>1</v>
      </c>
      <c r="O425" s="17">
        <v>1</v>
      </c>
    </row>
    <row r="426" spans="1:15">
      <c r="A426" s="11" t="s">
        <v>7548</v>
      </c>
      <c r="B426" s="11" t="s">
        <v>7549</v>
      </c>
      <c r="C426" s="11">
        <v>1981520</v>
      </c>
      <c r="D426" s="11" t="s">
        <v>24</v>
      </c>
      <c r="E426" s="12" t="s">
        <v>1083</v>
      </c>
      <c r="F426" s="13">
        <f>380967716719</f>
        <v>380967716719</v>
      </c>
      <c r="G426" s="11" t="s">
        <v>1084</v>
      </c>
      <c r="H426" s="11" t="s">
        <v>1025</v>
      </c>
      <c r="I426" s="11" t="s">
        <v>1025</v>
      </c>
      <c r="J426" s="14" t="s">
        <v>1085</v>
      </c>
      <c r="K426" s="17">
        <v>0</v>
      </c>
      <c r="L426" s="17">
        <v>0</v>
      </c>
      <c r="M426" s="17">
        <v>1</v>
      </c>
      <c r="N426" s="17">
        <v>1</v>
      </c>
      <c r="O426" s="17">
        <v>1</v>
      </c>
    </row>
    <row r="427" spans="1:15">
      <c r="A427" s="11" t="s">
        <v>7554</v>
      </c>
      <c r="B427" s="11" t="s">
        <v>7555</v>
      </c>
      <c r="C427" s="11">
        <v>38447215</v>
      </c>
      <c r="D427" s="11" t="s">
        <v>24</v>
      </c>
      <c r="E427" s="12" t="s">
        <v>1086</v>
      </c>
      <c r="F427" s="13">
        <f>380677841233</f>
        <v>380677841233</v>
      </c>
      <c r="G427" s="11" t="s">
        <v>1087</v>
      </c>
      <c r="H427" s="11" t="s">
        <v>1088</v>
      </c>
      <c r="I427" s="11" t="s">
        <v>1088</v>
      </c>
      <c r="J427" s="14" t="s">
        <v>1089</v>
      </c>
      <c r="K427" s="15">
        <v>1</v>
      </c>
      <c r="L427" s="15">
        <v>2</v>
      </c>
      <c r="M427" s="15">
        <v>2</v>
      </c>
      <c r="N427" s="15">
        <v>2</v>
      </c>
      <c r="O427" s="15">
        <v>2</v>
      </c>
    </row>
    <row r="428" spans="1:15">
      <c r="A428" s="11" t="s">
        <v>7574</v>
      </c>
      <c r="B428" s="11" t="s">
        <v>7575</v>
      </c>
      <c r="C428" s="11">
        <v>38232032</v>
      </c>
      <c r="D428" s="11" t="s">
        <v>24</v>
      </c>
      <c r="E428" s="12" t="s">
        <v>1090</v>
      </c>
      <c r="F428" s="13">
        <f>380035412369</f>
        <v>380035412369</v>
      </c>
      <c r="G428" s="11" t="s">
        <v>1091</v>
      </c>
      <c r="H428" s="11" t="s">
        <v>1088</v>
      </c>
      <c r="I428" s="11" t="s">
        <v>1088</v>
      </c>
      <c r="J428" s="14" t="s">
        <v>1093</v>
      </c>
      <c r="K428" s="15">
        <v>1</v>
      </c>
      <c r="L428" s="15">
        <v>2</v>
      </c>
      <c r="M428" s="15">
        <v>2</v>
      </c>
      <c r="N428" s="15">
        <v>2</v>
      </c>
      <c r="O428" s="15">
        <v>2</v>
      </c>
    </row>
    <row r="429" spans="1:15">
      <c r="A429" s="11" t="s">
        <v>7580</v>
      </c>
      <c r="B429" s="11" t="s">
        <v>7581</v>
      </c>
      <c r="C429" s="11">
        <v>38509208</v>
      </c>
      <c r="D429" s="11" t="s">
        <v>24</v>
      </c>
      <c r="E429" s="12" t="s">
        <v>1094</v>
      </c>
      <c r="F429" s="13">
        <f>380354422166</f>
        <v>380354422166</v>
      </c>
      <c r="G429" s="11" t="s">
        <v>1095</v>
      </c>
      <c r="H429" s="11" t="s">
        <v>1088</v>
      </c>
      <c r="I429" s="11" t="s">
        <v>1088</v>
      </c>
      <c r="J429" s="14" t="s">
        <v>1097</v>
      </c>
      <c r="K429" s="15">
        <v>1</v>
      </c>
      <c r="L429" s="15">
        <v>2</v>
      </c>
      <c r="M429" s="15">
        <v>2</v>
      </c>
      <c r="N429" s="15">
        <v>2</v>
      </c>
      <c r="O429" s="15">
        <v>2</v>
      </c>
    </row>
    <row r="430" spans="1:15">
      <c r="A430" s="11" t="s">
        <v>7599</v>
      </c>
      <c r="B430" s="11" t="s">
        <v>7600</v>
      </c>
      <c r="C430" s="11">
        <v>38194961</v>
      </c>
      <c r="D430" s="11" t="s">
        <v>24</v>
      </c>
      <c r="E430" s="12" t="s">
        <v>7601</v>
      </c>
      <c r="F430" s="13">
        <f>380355722889</f>
        <v>380355722889</v>
      </c>
      <c r="G430" s="11" t="s">
        <v>7602</v>
      </c>
      <c r="H430" s="11" t="s">
        <v>1088</v>
      </c>
      <c r="I430" s="11" t="s">
        <v>7603</v>
      </c>
      <c r="J430" s="14" t="s">
        <v>7604</v>
      </c>
      <c r="K430" s="15">
        <v>1</v>
      </c>
      <c r="L430" s="15">
        <v>1</v>
      </c>
      <c r="M430" s="15">
        <v>0</v>
      </c>
      <c r="N430" s="15">
        <v>0</v>
      </c>
      <c r="O430" s="15">
        <v>0</v>
      </c>
    </row>
    <row r="431" spans="1:15">
      <c r="A431" s="11" t="s">
        <v>7605</v>
      </c>
      <c r="B431" s="11" t="s">
        <v>7606</v>
      </c>
      <c r="C431" s="11">
        <v>2000582</v>
      </c>
      <c r="D431" s="11" t="s">
        <v>780</v>
      </c>
      <c r="E431" s="12" t="s">
        <v>7607</v>
      </c>
      <c r="F431" s="13">
        <f>380977475186</f>
        <v>380977475186</v>
      </c>
      <c r="G431" s="11" t="s">
        <v>7608</v>
      </c>
      <c r="H431" s="11" t="s">
        <v>1088</v>
      </c>
      <c r="I431" s="11" t="s">
        <v>7603</v>
      </c>
      <c r="J431" s="14" t="s">
        <v>7609</v>
      </c>
      <c r="K431" s="15">
        <v>0</v>
      </c>
      <c r="L431" s="15">
        <v>0</v>
      </c>
      <c r="M431" s="15">
        <v>0</v>
      </c>
      <c r="N431" s="15">
        <v>1</v>
      </c>
      <c r="O431" s="15">
        <v>1</v>
      </c>
    </row>
    <row r="432" spans="1:15">
      <c r="A432" s="11" t="s">
        <v>7618</v>
      </c>
      <c r="B432" s="11" t="s">
        <v>7619</v>
      </c>
      <c r="C432" s="11">
        <v>2000659</v>
      </c>
      <c r="D432" s="11" t="s">
        <v>780</v>
      </c>
      <c r="E432" s="12" t="s">
        <v>7620</v>
      </c>
      <c r="F432" s="13">
        <f>380355421661</f>
        <v>380355421661</v>
      </c>
      <c r="G432" s="11" t="s">
        <v>7621</v>
      </c>
      <c r="H432" s="11" t="s">
        <v>1088</v>
      </c>
      <c r="I432" s="11" t="s">
        <v>1100</v>
      </c>
      <c r="J432" s="14" t="s">
        <v>7622</v>
      </c>
      <c r="K432" s="15">
        <v>0</v>
      </c>
      <c r="L432" s="15">
        <v>0</v>
      </c>
      <c r="M432" s="15">
        <v>1</v>
      </c>
      <c r="N432" s="15">
        <v>1</v>
      </c>
      <c r="O432" s="15">
        <v>1</v>
      </c>
    </row>
    <row r="433" spans="1:15">
      <c r="A433" s="11" t="s">
        <v>7625</v>
      </c>
      <c r="B433" s="11" t="s">
        <v>7626</v>
      </c>
      <c r="C433" s="11">
        <v>38044086</v>
      </c>
      <c r="D433" s="11" t="s">
        <v>24</v>
      </c>
      <c r="E433" s="12" t="s">
        <v>1098</v>
      </c>
      <c r="F433" s="13">
        <f>380355422181</f>
        <v>380355422181</v>
      </c>
      <c r="G433" s="11" t="s">
        <v>1099</v>
      </c>
      <c r="H433" s="11" t="s">
        <v>1088</v>
      </c>
      <c r="I433" s="11" t="s">
        <v>1088</v>
      </c>
      <c r="J433" s="14" t="s">
        <v>1101</v>
      </c>
      <c r="K433" s="15">
        <v>1</v>
      </c>
      <c r="L433" s="15">
        <v>1</v>
      </c>
      <c r="M433" s="15">
        <v>1</v>
      </c>
      <c r="N433" s="15">
        <v>1</v>
      </c>
      <c r="O433" s="15">
        <v>1</v>
      </c>
    </row>
    <row r="434" spans="1:15">
      <c r="A434" s="11" t="s">
        <v>7629</v>
      </c>
      <c r="B434" s="11" t="s">
        <v>7630</v>
      </c>
      <c r="C434" s="11">
        <v>39511438</v>
      </c>
      <c r="D434" s="11" t="s">
        <v>24</v>
      </c>
      <c r="E434" s="12" t="s">
        <v>7631</v>
      </c>
      <c r="F434" s="13">
        <f>380969551244</f>
        <v>380969551244</v>
      </c>
      <c r="G434" s="11" t="s">
        <v>7632</v>
      </c>
      <c r="H434" s="11" t="s">
        <v>1088</v>
      </c>
      <c r="I434" s="11" t="s">
        <v>1088</v>
      </c>
      <c r="J434" s="14" t="s">
        <v>7633</v>
      </c>
      <c r="K434" s="15">
        <v>1</v>
      </c>
      <c r="L434" s="15">
        <v>2</v>
      </c>
      <c r="M434" s="15">
        <v>2</v>
      </c>
      <c r="N434" s="15">
        <v>2</v>
      </c>
      <c r="O434" s="15">
        <v>2</v>
      </c>
    </row>
    <row r="435" spans="1:15">
      <c r="A435" s="11" t="s">
        <v>7637</v>
      </c>
      <c r="B435" s="11" t="s">
        <v>7638</v>
      </c>
      <c r="C435" s="11">
        <v>39153580</v>
      </c>
      <c r="D435" s="11" t="s">
        <v>24</v>
      </c>
      <c r="E435" s="12" t="s">
        <v>7639</v>
      </c>
      <c r="F435" s="13">
        <f>380354022004</f>
        <v>380354022004</v>
      </c>
      <c r="G435" s="11" t="s">
        <v>7640</v>
      </c>
      <c r="H435" s="11" t="s">
        <v>1088</v>
      </c>
      <c r="I435" s="11" t="s">
        <v>7641</v>
      </c>
      <c r="J435" s="14" t="s">
        <v>7642</v>
      </c>
      <c r="K435" s="15">
        <v>0</v>
      </c>
      <c r="L435" s="15">
        <v>0</v>
      </c>
      <c r="M435" s="15">
        <v>0</v>
      </c>
      <c r="N435" s="15">
        <v>1</v>
      </c>
      <c r="O435" s="15">
        <v>1</v>
      </c>
    </row>
    <row r="436" spans="1:15">
      <c r="A436" s="11" t="s">
        <v>7660</v>
      </c>
      <c r="B436" s="11" t="s">
        <v>7661</v>
      </c>
      <c r="C436" s="11">
        <v>2000792</v>
      </c>
      <c r="D436" s="11" t="s">
        <v>780</v>
      </c>
      <c r="E436" s="12" t="s">
        <v>7662</v>
      </c>
      <c r="F436" s="13">
        <f>380354721609</f>
        <v>380354721609</v>
      </c>
      <c r="G436" s="11" t="s">
        <v>7663</v>
      </c>
      <c r="H436" s="11" t="s">
        <v>1088</v>
      </c>
      <c r="I436" s="11" t="s">
        <v>7664</v>
      </c>
      <c r="J436" s="14" t="s">
        <v>7665</v>
      </c>
      <c r="K436" s="15">
        <v>0</v>
      </c>
      <c r="L436" s="15">
        <v>0</v>
      </c>
      <c r="M436" s="15">
        <v>0</v>
      </c>
      <c r="N436" s="15">
        <v>1</v>
      </c>
      <c r="O436" s="15">
        <v>1</v>
      </c>
    </row>
    <row r="437" spans="1:15">
      <c r="A437" s="11" t="s">
        <v>7677</v>
      </c>
      <c r="B437" s="11" t="s">
        <v>7678</v>
      </c>
      <c r="C437" s="11">
        <v>38440115</v>
      </c>
      <c r="D437" s="11" t="s">
        <v>24</v>
      </c>
      <c r="E437" s="12" t="s">
        <v>1102</v>
      </c>
      <c r="F437" s="13">
        <f>380354626987</f>
        <v>380354626987</v>
      </c>
      <c r="G437" s="11" t="s">
        <v>1103</v>
      </c>
      <c r="H437" s="11" t="s">
        <v>1088</v>
      </c>
      <c r="I437" s="11" t="s">
        <v>1088</v>
      </c>
      <c r="J437" s="14" t="s">
        <v>1104</v>
      </c>
      <c r="K437" s="15">
        <v>1</v>
      </c>
      <c r="L437" s="15">
        <v>2</v>
      </c>
      <c r="M437" s="15">
        <v>2</v>
      </c>
      <c r="N437" s="15">
        <v>2</v>
      </c>
      <c r="O437" s="15">
        <v>2</v>
      </c>
    </row>
    <row r="438" spans="1:15">
      <c r="A438" s="11" t="s">
        <v>7683</v>
      </c>
      <c r="B438" s="11" t="s">
        <v>7684</v>
      </c>
      <c r="C438" s="11">
        <v>41935832</v>
      </c>
      <c r="D438" s="11" t="s">
        <v>24</v>
      </c>
      <c r="E438" s="12" t="s">
        <v>7685</v>
      </c>
      <c r="F438" s="13">
        <f>380674535752</f>
        <v>380674535752</v>
      </c>
      <c r="G438" s="11" t="s">
        <v>7686</v>
      </c>
      <c r="H438" s="11" t="s">
        <v>1088</v>
      </c>
      <c r="I438" s="11" t="s">
        <v>7687</v>
      </c>
      <c r="J438" s="14" t="s">
        <v>7688</v>
      </c>
      <c r="K438" s="15">
        <v>0</v>
      </c>
      <c r="L438" s="15">
        <v>1</v>
      </c>
      <c r="M438" s="15">
        <v>1</v>
      </c>
      <c r="N438" s="15">
        <v>1</v>
      </c>
      <c r="O438" s="15">
        <v>1</v>
      </c>
    </row>
    <row r="439" spans="1:15">
      <c r="A439" s="11" t="s">
        <v>7689</v>
      </c>
      <c r="B439" s="11" t="s">
        <v>7690</v>
      </c>
      <c r="C439" s="11">
        <v>2000903</v>
      </c>
      <c r="D439" s="11" t="s">
        <v>780</v>
      </c>
      <c r="E439" s="12" t="s">
        <v>7691</v>
      </c>
      <c r="F439" s="13">
        <f>380354921609</f>
        <v>380354921609</v>
      </c>
      <c r="G439" s="11" t="s">
        <v>7692</v>
      </c>
      <c r="H439" s="11" t="s">
        <v>1088</v>
      </c>
      <c r="I439" s="11" t="s">
        <v>7687</v>
      </c>
      <c r="J439" s="14" t="s">
        <v>7693</v>
      </c>
      <c r="K439" s="15">
        <v>0</v>
      </c>
      <c r="L439" s="15">
        <v>0</v>
      </c>
      <c r="M439" s="15">
        <v>0</v>
      </c>
      <c r="N439" s="15">
        <v>1</v>
      </c>
      <c r="O439" s="15">
        <v>1</v>
      </c>
    </row>
    <row r="440" spans="1:15">
      <c r="A440" s="11" t="s">
        <v>7709</v>
      </c>
      <c r="B440" s="11" t="s">
        <v>7710</v>
      </c>
      <c r="C440" s="11">
        <v>42588046</v>
      </c>
      <c r="D440" s="11" t="s">
        <v>24</v>
      </c>
      <c r="E440" s="12" t="s">
        <v>1105</v>
      </c>
      <c r="F440" s="13">
        <f>380679124433</f>
        <v>380679124433</v>
      </c>
      <c r="G440" s="11" t="s">
        <v>1106</v>
      </c>
      <c r="H440" s="11" t="s">
        <v>1088</v>
      </c>
      <c r="I440" s="11" t="s">
        <v>1088</v>
      </c>
      <c r="J440" s="14" t="s">
        <v>1108</v>
      </c>
      <c r="K440" s="15">
        <v>1</v>
      </c>
      <c r="L440" s="15">
        <v>1</v>
      </c>
      <c r="M440" s="15">
        <v>1</v>
      </c>
      <c r="N440" s="15">
        <v>1</v>
      </c>
      <c r="O440" s="15">
        <v>1</v>
      </c>
    </row>
    <row r="441" spans="1:15">
      <c r="A441" s="11" t="s">
        <v>7711</v>
      </c>
      <c r="B441" s="11" t="s">
        <v>7712</v>
      </c>
      <c r="C441" s="11">
        <v>36338715</v>
      </c>
      <c r="D441" s="11" t="s">
        <v>780</v>
      </c>
      <c r="E441" s="12" t="s">
        <v>7713</v>
      </c>
      <c r="F441" s="13">
        <f>380355521609</f>
        <v>380355521609</v>
      </c>
      <c r="G441" s="11" t="s">
        <v>7714</v>
      </c>
      <c r="H441" s="11" t="s">
        <v>1088</v>
      </c>
      <c r="I441" s="11" t="s">
        <v>7715</v>
      </c>
      <c r="J441" s="14" t="s">
        <v>9566</v>
      </c>
      <c r="K441" s="15">
        <v>0</v>
      </c>
      <c r="L441" s="15">
        <v>0</v>
      </c>
      <c r="M441" s="15">
        <v>0</v>
      </c>
      <c r="N441" s="15">
        <v>1</v>
      </c>
      <c r="O441" s="15">
        <v>1</v>
      </c>
    </row>
    <row r="442" spans="1:15">
      <c r="A442" s="11" t="s">
        <v>7717</v>
      </c>
      <c r="B442" s="11" t="s">
        <v>7718</v>
      </c>
      <c r="C442" s="11">
        <v>38288860</v>
      </c>
      <c r="D442" s="11" t="s">
        <v>24</v>
      </c>
      <c r="E442" s="12" t="s">
        <v>7719</v>
      </c>
      <c r="F442" s="13">
        <f>380676875294</f>
        <v>380676875294</v>
      </c>
      <c r="G442" s="11" t="s">
        <v>7720</v>
      </c>
      <c r="H442" s="11" t="s">
        <v>1088</v>
      </c>
      <c r="I442" s="11" t="s">
        <v>7715</v>
      </c>
      <c r="J442" s="14" t="s">
        <v>7721</v>
      </c>
      <c r="K442" s="15">
        <v>0</v>
      </c>
      <c r="L442" s="15">
        <v>1</v>
      </c>
      <c r="M442" s="15">
        <v>1</v>
      </c>
      <c r="N442" s="15">
        <v>1</v>
      </c>
      <c r="O442" s="15">
        <v>1</v>
      </c>
    </row>
    <row r="443" spans="1:15">
      <c r="A443" s="11" t="s">
        <v>7728</v>
      </c>
      <c r="B443" s="11" t="s">
        <v>7729</v>
      </c>
      <c r="C443" s="11">
        <v>38868583</v>
      </c>
      <c r="D443" s="11" t="s">
        <v>24</v>
      </c>
      <c r="E443" s="12" t="s">
        <v>7730</v>
      </c>
      <c r="F443" s="13">
        <f>380354321621</f>
        <v>380354321621</v>
      </c>
      <c r="G443" s="11" t="s">
        <v>7731</v>
      </c>
      <c r="H443" s="11" t="s">
        <v>1088</v>
      </c>
      <c r="I443" s="11" t="s">
        <v>7732</v>
      </c>
      <c r="J443" s="14" t="s">
        <v>7733</v>
      </c>
      <c r="K443" s="15">
        <v>0</v>
      </c>
      <c r="L443" s="15">
        <v>1</v>
      </c>
      <c r="M443" s="15">
        <v>1</v>
      </c>
      <c r="N443" s="15">
        <v>1</v>
      </c>
      <c r="O443" s="15">
        <v>1</v>
      </c>
    </row>
    <row r="444" spans="1:15">
      <c r="A444" s="11" t="s">
        <v>7738</v>
      </c>
      <c r="B444" s="11" t="s">
        <v>7739</v>
      </c>
      <c r="C444" s="11">
        <v>38503630</v>
      </c>
      <c r="D444" s="11" t="s">
        <v>24</v>
      </c>
      <c r="E444" s="12" t="s">
        <v>7740</v>
      </c>
      <c r="F444" s="13">
        <f>380354222161</f>
        <v>380354222161</v>
      </c>
      <c r="G444" s="11" t="s">
        <v>7741</v>
      </c>
      <c r="H444" s="11" t="s">
        <v>1088</v>
      </c>
      <c r="I444" s="11" t="s">
        <v>2111</v>
      </c>
      <c r="J444" s="14" t="s">
        <v>7742</v>
      </c>
      <c r="K444" s="15">
        <v>0</v>
      </c>
      <c r="L444" s="15">
        <v>1</v>
      </c>
      <c r="M444" s="15">
        <v>0</v>
      </c>
      <c r="N444" s="15">
        <v>0</v>
      </c>
      <c r="O444" s="15">
        <v>0</v>
      </c>
    </row>
    <row r="445" spans="1:15">
      <c r="A445" s="11" t="s">
        <v>7767</v>
      </c>
      <c r="B445" s="11" t="s">
        <v>7768</v>
      </c>
      <c r="C445" s="11">
        <v>38543647</v>
      </c>
      <c r="D445" s="11" t="s">
        <v>24</v>
      </c>
      <c r="E445" s="12" t="s">
        <v>1109</v>
      </c>
      <c r="F445" s="13">
        <f>380972389195</f>
        <v>380972389195</v>
      </c>
      <c r="G445" s="11" t="s">
        <v>1110</v>
      </c>
      <c r="H445" s="11" t="s">
        <v>1088</v>
      </c>
      <c r="I445" s="11" t="s">
        <v>1088</v>
      </c>
      <c r="J445" s="14" t="s">
        <v>1112</v>
      </c>
      <c r="K445" s="15">
        <v>1</v>
      </c>
      <c r="L445" s="15">
        <v>2</v>
      </c>
      <c r="M445" s="15">
        <v>2</v>
      </c>
      <c r="N445" s="15">
        <v>2</v>
      </c>
      <c r="O445" s="15">
        <v>2</v>
      </c>
    </row>
    <row r="446" spans="1:15">
      <c r="A446" s="11" t="s">
        <v>7781</v>
      </c>
      <c r="B446" s="11" t="s">
        <v>7782</v>
      </c>
      <c r="C446" s="11">
        <v>38645610</v>
      </c>
      <c r="D446" s="11" t="s">
        <v>24</v>
      </c>
      <c r="E446" s="12" t="s">
        <v>1113</v>
      </c>
      <c r="F446" s="13">
        <f>380352524650</f>
        <v>380352524650</v>
      </c>
      <c r="G446" s="11" t="s">
        <v>1114</v>
      </c>
      <c r="H446" s="11" t="s">
        <v>1088</v>
      </c>
      <c r="I446" s="11" t="s">
        <v>1088</v>
      </c>
      <c r="J446" s="14" t="s">
        <v>1116</v>
      </c>
      <c r="K446" s="15">
        <v>2</v>
      </c>
      <c r="L446" s="15">
        <v>2</v>
      </c>
      <c r="M446" s="15">
        <v>6</v>
      </c>
      <c r="N446" s="15">
        <v>6</v>
      </c>
      <c r="O446" s="15">
        <v>6</v>
      </c>
    </row>
    <row r="447" spans="1:15">
      <c r="A447" s="11" t="s">
        <v>7807</v>
      </c>
      <c r="B447" s="11" t="s">
        <v>7808</v>
      </c>
      <c r="C447" s="11">
        <v>40242851</v>
      </c>
      <c r="D447" s="11" t="s">
        <v>780</v>
      </c>
      <c r="E447" s="12" t="s">
        <v>7809</v>
      </c>
      <c r="F447" s="13">
        <f>380352522368</f>
        <v>380352522368</v>
      </c>
      <c r="G447" s="11" t="s">
        <v>7810</v>
      </c>
      <c r="H447" s="11" t="s">
        <v>1088</v>
      </c>
      <c r="I447" s="11" t="s">
        <v>1115</v>
      </c>
      <c r="J447" s="14" t="s">
        <v>7811</v>
      </c>
      <c r="K447" s="15">
        <v>0</v>
      </c>
      <c r="L447" s="15">
        <v>0</v>
      </c>
      <c r="M447" s="15">
        <v>2</v>
      </c>
      <c r="N447" s="15">
        <v>2</v>
      </c>
      <c r="O447" s="15">
        <v>2</v>
      </c>
    </row>
    <row r="448" spans="1:15">
      <c r="A448" s="11" t="s">
        <v>7823</v>
      </c>
      <c r="B448" s="11" t="s">
        <v>7824</v>
      </c>
      <c r="C448" s="11">
        <v>38427288</v>
      </c>
      <c r="D448" s="11" t="s">
        <v>24</v>
      </c>
      <c r="E448" s="12" t="s">
        <v>1117</v>
      </c>
      <c r="F448" s="13">
        <f>380355221516</f>
        <v>380355221516</v>
      </c>
      <c r="G448" s="11" t="s">
        <v>1118</v>
      </c>
      <c r="H448" s="11" t="s">
        <v>1088</v>
      </c>
      <c r="I448" s="11" t="s">
        <v>1088</v>
      </c>
      <c r="J448" s="14" t="s">
        <v>1119</v>
      </c>
      <c r="K448" s="15">
        <v>1</v>
      </c>
      <c r="L448" s="15">
        <v>2</v>
      </c>
      <c r="M448" s="15">
        <v>2</v>
      </c>
      <c r="N448" s="15">
        <v>2</v>
      </c>
      <c r="O448" s="15">
        <v>2</v>
      </c>
    </row>
    <row r="449" spans="1:15">
      <c r="A449" s="11" t="s">
        <v>7827</v>
      </c>
      <c r="B449" s="11" t="s">
        <v>7782</v>
      </c>
      <c r="C449" s="11">
        <v>40247577</v>
      </c>
      <c r="D449" s="11" t="s">
        <v>24</v>
      </c>
      <c r="E449" s="12" t="s">
        <v>7828</v>
      </c>
      <c r="F449" s="13">
        <f>380987419483</f>
        <v>380987419483</v>
      </c>
      <c r="G449" s="11" t="s">
        <v>7829</v>
      </c>
      <c r="H449" s="11" t="s">
        <v>1088</v>
      </c>
      <c r="I449" s="11" t="s">
        <v>7830</v>
      </c>
      <c r="J449" s="14" t="s">
        <v>7831</v>
      </c>
      <c r="K449" s="15">
        <v>0</v>
      </c>
      <c r="L449" s="15">
        <v>0</v>
      </c>
      <c r="M449" s="15">
        <v>0</v>
      </c>
      <c r="N449" s="15">
        <v>1</v>
      </c>
      <c r="O449" s="15">
        <v>1</v>
      </c>
    </row>
    <row r="450" spans="1:15">
      <c r="A450" s="11" t="s">
        <v>7839</v>
      </c>
      <c r="B450" s="11" t="s">
        <v>7840</v>
      </c>
      <c r="C450" s="11">
        <v>38725548</v>
      </c>
      <c r="D450" s="11" t="s">
        <v>24</v>
      </c>
      <c r="E450" s="12" t="s">
        <v>7841</v>
      </c>
      <c r="F450" s="13">
        <f>380677280243</f>
        <v>380677280243</v>
      </c>
      <c r="G450" s="11" t="s">
        <v>7842</v>
      </c>
      <c r="H450" s="11" t="s">
        <v>1088</v>
      </c>
      <c r="I450" s="11" t="s">
        <v>1088</v>
      </c>
      <c r="J450" s="14" t="s">
        <v>7836</v>
      </c>
      <c r="K450" s="15">
        <v>0</v>
      </c>
      <c r="L450" s="15">
        <v>1</v>
      </c>
      <c r="M450" s="15">
        <v>1</v>
      </c>
      <c r="N450" s="15">
        <v>1</v>
      </c>
      <c r="O450" s="15">
        <v>1</v>
      </c>
    </row>
    <row r="451" spans="1:15">
      <c r="A451" s="11" t="s">
        <v>7847</v>
      </c>
      <c r="B451" s="11" t="s">
        <v>7848</v>
      </c>
      <c r="C451" s="11">
        <v>38610896</v>
      </c>
      <c r="D451" s="11" t="s">
        <v>24</v>
      </c>
      <c r="E451" s="12" t="s">
        <v>1120</v>
      </c>
      <c r="F451" s="13">
        <f>380574953183</f>
        <v>380574953183</v>
      </c>
      <c r="G451" s="11" t="s">
        <v>1121</v>
      </c>
      <c r="H451" s="11" t="s">
        <v>1122</v>
      </c>
      <c r="I451" s="11" t="s">
        <v>1122</v>
      </c>
      <c r="J451" s="14" t="s">
        <v>1124</v>
      </c>
      <c r="K451" s="15">
        <v>1</v>
      </c>
      <c r="L451" s="15">
        <v>1</v>
      </c>
      <c r="M451" s="15">
        <v>2</v>
      </c>
      <c r="N451" s="15">
        <v>2</v>
      </c>
      <c r="O451" s="15">
        <v>2</v>
      </c>
    </row>
    <row r="452" spans="1:15">
      <c r="A452" s="11" t="s">
        <v>7851</v>
      </c>
      <c r="B452" s="11" t="s">
        <v>7852</v>
      </c>
      <c r="C452" s="11">
        <v>38248739</v>
      </c>
      <c r="D452" s="11" t="s">
        <v>24</v>
      </c>
      <c r="E452" s="12" t="s">
        <v>1125</v>
      </c>
      <c r="F452" s="13">
        <f>380575743013</f>
        <v>380575743013</v>
      </c>
      <c r="G452" s="11" t="s">
        <v>1126</v>
      </c>
      <c r="H452" s="11" t="s">
        <v>1122</v>
      </c>
      <c r="I452" s="11" t="s">
        <v>1122</v>
      </c>
      <c r="J452" s="14" t="s">
        <v>1128</v>
      </c>
      <c r="K452" s="15">
        <v>0</v>
      </c>
      <c r="L452" s="15">
        <v>1</v>
      </c>
      <c r="M452" s="15">
        <v>2</v>
      </c>
      <c r="N452" s="15">
        <v>2</v>
      </c>
      <c r="O452" s="15">
        <v>2</v>
      </c>
    </row>
    <row r="453" spans="1:15">
      <c r="A453" s="11" t="s">
        <v>7859</v>
      </c>
      <c r="B453" s="11" t="s">
        <v>7860</v>
      </c>
      <c r="C453" s="11">
        <v>34174035</v>
      </c>
      <c r="D453" s="11" t="s">
        <v>24</v>
      </c>
      <c r="E453" s="12" t="s">
        <v>1129</v>
      </c>
      <c r="F453" s="13">
        <f>380575452324</f>
        <v>380575452324</v>
      </c>
      <c r="G453" s="11" t="s">
        <v>1130</v>
      </c>
      <c r="H453" s="11" t="s">
        <v>1122</v>
      </c>
      <c r="I453" s="11" t="s">
        <v>1122</v>
      </c>
      <c r="J453" s="14" t="s">
        <v>1132</v>
      </c>
      <c r="K453" s="15">
        <v>0</v>
      </c>
      <c r="L453" s="15">
        <v>1</v>
      </c>
      <c r="M453" s="15">
        <v>2</v>
      </c>
      <c r="N453" s="15">
        <v>2</v>
      </c>
      <c r="O453" s="15">
        <v>2</v>
      </c>
    </row>
    <row r="454" spans="1:15">
      <c r="A454" s="11" t="s">
        <v>7865</v>
      </c>
      <c r="B454" s="11" t="s">
        <v>7866</v>
      </c>
      <c r="C454" s="11">
        <v>38916537</v>
      </c>
      <c r="D454" s="11" t="s">
        <v>24</v>
      </c>
      <c r="E454" s="12" t="s">
        <v>1133</v>
      </c>
      <c r="F454" s="13">
        <f>380575833151</f>
        <v>380575833151</v>
      </c>
      <c r="G454" s="11" t="s">
        <v>1134</v>
      </c>
      <c r="H454" s="11" t="s">
        <v>1122</v>
      </c>
      <c r="I454" s="11" t="s">
        <v>1122</v>
      </c>
      <c r="J454" s="14" t="s">
        <v>1136</v>
      </c>
      <c r="K454" s="15">
        <v>1</v>
      </c>
      <c r="L454" s="15">
        <v>1</v>
      </c>
      <c r="M454" s="15">
        <v>3</v>
      </c>
      <c r="N454" s="15">
        <v>3</v>
      </c>
      <c r="O454" s="15">
        <v>3</v>
      </c>
    </row>
    <row r="455" spans="1:15">
      <c r="A455" s="11" t="s">
        <v>7867</v>
      </c>
      <c r="B455" s="11" t="s">
        <v>7868</v>
      </c>
      <c r="C455" s="11">
        <v>38621625</v>
      </c>
      <c r="D455" s="11" t="s">
        <v>24</v>
      </c>
      <c r="E455" s="12" t="s">
        <v>1137</v>
      </c>
      <c r="F455" s="13">
        <f>380575969153</f>
        <v>380575969153</v>
      </c>
      <c r="G455" s="11" t="s">
        <v>1138</v>
      </c>
      <c r="H455" s="11" t="s">
        <v>1122</v>
      </c>
      <c r="I455" s="11" t="s">
        <v>1122</v>
      </c>
      <c r="J455" s="14" t="s">
        <v>1140</v>
      </c>
      <c r="K455" s="15">
        <v>1</v>
      </c>
      <c r="L455" s="15">
        <v>1</v>
      </c>
      <c r="M455" s="15">
        <v>2</v>
      </c>
      <c r="N455" s="15">
        <v>2</v>
      </c>
      <c r="O455" s="15">
        <v>2</v>
      </c>
    </row>
    <row r="456" spans="1:15">
      <c r="A456" s="11" t="s">
        <v>7874</v>
      </c>
      <c r="B456" s="11" t="s">
        <v>7875</v>
      </c>
      <c r="C456" s="11">
        <v>38743499</v>
      </c>
      <c r="D456" s="11" t="s">
        <v>24</v>
      </c>
      <c r="E456" s="12" t="s">
        <v>1141</v>
      </c>
      <c r="F456" s="13">
        <f>380577460300</f>
        <v>380577460300</v>
      </c>
      <c r="G456" s="11" t="s">
        <v>1142</v>
      </c>
      <c r="H456" s="11" t="s">
        <v>1122</v>
      </c>
      <c r="I456" s="11" t="s">
        <v>1122</v>
      </c>
      <c r="J456" s="14" t="s">
        <v>1144</v>
      </c>
      <c r="K456" s="15">
        <v>1</v>
      </c>
      <c r="L456" s="15">
        <v>1</v>
      </c>
      <c r="M456" s="15">
        <v>3</v>
      </c>
      <c r="N456" s="15">
        <v>3</v>
      </c>
      <c r="O456" s="15">
        <v>3</v>
      </c>
    </row>
    <row r="457" spans="1:15">
      <c r="A457" s="11" t="s">
        <v>7878</v>
      </c>
      <c r="B457" s="11" t="s">
        <v>7879</v>
      </c>
      <c r="C457" s="11">
        <v>37948306</v>
      </c>
      <c r="D457" s="11" t="s">
        <v>24</v>
      </c>
      <c r="E457" s="12" t="s">
        <v>1145</v>
      </c>
      <c r="F457" s="13">
        <f>380575351899</f>
        <v>380575351899</v>
      </c>
      <c r="G457" s="11" t="s">
        <v>1146</v>
      </c>
      <c r="H457" s="11" t="s">
        <v>1122</v>
      </c>
      <c r="I457" s="11" t="s">
        <v>1122</v>
      </c>
      <c r="J457" s="14" t="s">
        <v>1148</v>
      </c>
      <c r="K457" s="15">
        <v>1</v>
      </c>
      <c r="L457" s="15">
        <v>1</v>
      </c>
      <c r="M457" s="15">
        <v>3</v>
      </c>
      <c r="N457" s="15">
        <v>3</v>
      </c>
      <c r="O457" s="15">
        <v>3</v>
      </c>
    </row>
    <row r="458" spans="1:15">
      <c r="A458" s="11" t="s">
        <v>7880</v>
      </c>
      <c r="B458" s="11" t="s">
        <v>7881</v>
      </c>
      <c r="C458" s="11">
        <v>38008933</v>
      </c>
      <c r="D458" s="11" t="s">
        <v>24</v>
      </c>
      <c r="E458" s="12" t="s">
        <v>1149</v>
      </c>
      <c r="F458" s="13">
        <f>380577491990</f>
        <v>380577491990</v>
      </c>
      <c r="G458" s="11" t="s">
        <v>1150</v>
      </c>
      <c r="H458" s="11" t="s">
        <v>1122</v>
      </c>
      <c r="I458" s="11" t="s">
        <v>1122</v>
      </c>
      <c r="J458" s="14" t="s">
        <v>1152</v>
      </c>
      <c r="K458" s="15">
        <v>0</v>
      </c>
      <c r="L458" s="15">
        <v>1</v>
      </c>
      <c r="M458" s="15">
        <v>1</v>
      </c>
      <c r="N458" s="15">
        <v>1</v>
      </c>
      <c r="O458" s="15">
        <v>1</v>
      </c>
    </row>
    <row r="459" spans="1:15">
      <c r="A459" s="11" t="s">
        <v>7884</v>
      </c>
      <c r="B459" s="11" t="s">
        <v>7885</v>
      </c>
      <c r="C459" s="11">
        <v>38580081</v>
      </c>
      <c r="D459" s="11" t="s">
        <v>24</v>
      </c>
      <c r="E459" s="12" t="s">
        <v>1153</v>
      </c>
      <c r="F459" s="13">
        <f>380575252667</f>
        <v>380575252667</v>
      </c>
      <c r="G459" s="11" t="s">
        <v>1154</v>
      </c>
      <c r="H459" s="11" t="s">
        <v>1122</v>
      </c>
      <c r="I459" s="11" t="s">
        <v>1122</v>
      </c>
      <c r="J459" s="14" t="s">
        <v>1156</v>
      </c>
      <c r="K459" s="15">
        <v>0</v>
      </c>
      <c r="L459" s="15">
        <v>1</v>
      </c>
      <c r="M459" s="15">
        <v>2</v>
      </c>
      <c r="N459" s="15">
        <v>2</v>
      </c>
      <c r="O459" s="15">
        <v>2</v>
      </c>
    </row>
    <row r="460" spans="1:15">
      <c r="A460" s="11" t="s">
        <v>7892</v>
      </c>
      <c r="B460" s="11" t="s">
        <v>7893</v>
      </c>
      <c r="C460" s="11">
        <v>38565550</v>
      </c>
      <c r="D460" s="11" t="s">
        <v>24</v>
      </c>
      <c r="E460" s="12" t="s">
        <v>1157</v>
      </c>
      <c r="F460" s="13">
        <f>380574143425</f>
        <v>380574143425</v>
      </c>
      <c r="G460" s="11" t="s">
        <v>1158</v>
      </c>
      <c r="H460" s="11" t="s">
        <v>1122</v>
      </c>
      <c r="I460" s="11" t="s">
        <v>1122</v>
      </c>
      <c r="J460" s="14" t="s">
        <v>1160</v>
      </c>
      <c r="K460" s="15">
        <v>1</v>
      </c>
      <c r="L460" s="15">
        <v>1</v>
      </c>
      <c r="M460" s="15">
        <v>3</v>
      </c>
      <c r="N460" s="15">
        <v>3</v>
      </c>
      <c r="O460" s="15">
        <v>3</v>
      </c>
    </row>
    <row r="461" spans="1:15">
      <c r="A461" s="11" t="s">
        <v>7894</v>
      </c>
      <c r="B461" s="11" t="s">
        <v>7895</v>
      </c>
      <c r="C461" s="11">
        <v>38412685</v>
      </c>
      <c r="D461" s="11" t="s">
        <v>24</v>
      </c>
      <c r="E461" s="12" t="s">
        <v>1161</v>
      </c>
      <c r="F461" s="13">
        <f>380575076308</f>
        <v>380575076308</v>
      </c>
      <c r="G461" s="11" t="s">
        <v>1162</v>
      </c>
      <c r="H461" s="11" t="s">
        <v>1122</v>
      </c>
      <c r="I461" s="11" t="s">
        <v>1122</v>
      </c>
      <c r="J461" s="14" t="s">
        <v>1164</v>
      </c>
      <c r="K461" s="15">
        <v>0</v>
      </c>
      <c r="L461" s="15">
        <v>1</v>
      </c>
      <c r="M461" s="15">
        <v>2</v>
      </c>
      <c r="N461" s="15">
        <v>2</v>
      </c>
      <c r="O461" s="15">
        <v>2</v>
      </c>
    </row>
    <row r="462" spans="1:15">
      <c r="A462" s="11" t="s">
        <v>7899</v>
      </c>
      <c r="B462" s="11" t="s">
        <v>7900</v>
      </c>
      <c r="C462" s="11">
        <v>38813974</v>
      </c>
      <c r="D462" s="11" t="s">
        <v>24</v>
      </c>
      <c r="E462" s="12" t="s">
        <v>1165</v>
      </c>
      <c r="F462" s="13">
        <f>380576320673</f>
        <v>380576320673</v>
      </c>
      <c r="G462" s="11" t="s">
        <v>1166</v>
      </c>
      <c r="H462" s="11" t="s">
        <v>1122</v>
      </c>
      <c r="I462" s="11" t="s">
        <v>1122</v>
      </c>
      <c r="J462" s="14" t="s">
        <v>1168</v>
      </c>
      <c r="K462" s="15">
        <v>0</v>
      </c>
      <c r="L462" s="15">
        <v>1</v>
      </c>
      <c r="M462" s="15">
        <v>3</v>
      </c>
      <c r="N462" s="15">
        <v>3</v>
      </c>
      <c r="O462" s="15">
        <v>3</v>
      </c>
    </row>
    <row r="463" spans="1:15">
      <c r="A463" s="11" t="s">
        <v>7903</v>
      </c>
      <c r="B463" s="11" t="s">
        <v>7904</v>
      </c>
      <c r="C463" s="11">
        <v>38579825</v>
      </c>
      <c r="D463" s="11" t="s">
        <v>24</v>
      </c>
      <c r="E463" s="12" t="s">
        <v>1169</v>
      </c>
      <c r="F463" s="13">
        <f>380959036685</f>
        <v>380959036685</v>
      </c>
      <c r="G463" s="11" t="s">
        <v>1170</v>
      </c>
      <c r="H463" s="11" t="s">
        <v>1122</v>
      </c>
      <c r="I463" s="11" t="s">
        <v>1122</v>
      </c>
      <c r="J463" s="14" t="s">
        <v>1172</v>
      </c>
      <c r="K463" s="15">
        <v>0</v>
      </c>
      <c r="L463" s="15">
        <v>1</v>
      </c>
      <c r="M463" s="15">
        <v>2</v>
      </c>
      <c r="N463" s="15">
        <v>2</v>
      </c>
      <c r="O463" s="15">
        <v>2</v>
      </c>
    </row>
    <row r="464" spans="1:15">
      <c r="A464" s="11" t="s">
        <v>7913</v>
      </c>
      <c r="B464" s="11" t="s">
        <v>7914</v>
      </c>
      <c r="C464" s="11">
        <v>38897677</v>
      </c>
      <c r="D464" s="11" t="s">
        <v>24</v>
      </c>
      <c r="E464" s="12" t="s">
        <v>1173</v>
      </c>
      <c r="F464" s="13">
        <f>380574734725</f>
        <v>380574734725</v>
      </c>
      <c r="G464" s="11" t="s">
        <v>1174</v>
      </c>
      <c r="H464" s="11" t="s">
        <v>1122</v>
      </c>
      <c r="I464" s="11" t="s">
        <v>1122</v>
      </c>
      <c r="J464" s="14" t="s">
        <v>1176</v>
      </c>
      <c r="K464" s="15">
        <v>1</v>
      </c>
      <c r="L464" s="15">
        <v>1</v>
      </c>
      <c r="M464" s="15">
        <v>3</v>
      </c>
      <c r="N464" s="15">
        <v>3</v>
      </c>
      <c r="O464" s="15">
        <v>3</v>
      </c>
    </row>
    <row r="465" spans="1:15">
      <c r="A465" s="11" t="s">
        <v>7917</v>
      </c>
      <c r="B465" s="11" t="s">
        <v>7918</v>
      </c>
      <c r="C465" s="11">
        <v>38552866</v>
      </c>
      <c r="D465" s="11" t="s">
        <v>24</v>
      </c>
      <c r="E465" s="12" t="s">
        <v>1177</v>
      </c>
      <c r="F465" s="13">
        <f>380576450281</f>
        <v>380576450281</v>
      </c>
      <c r="G465" s="11" t="s">
        <v>1178</v>
      </c>
      <c r="H465" s="11" t="s">
        <v>1122</v>
      </c>
      <c r="I465" s="11" t="s">
        <v>1122</v>
      </c>
      <c r="J465" s="14" t="s">
        <v>1179</v>
      </c>
      <c r="K465" s="15">
        <v>1</v>
      </c>
      <c r="L465" s="15">
        <v>1</v>
      </c>
      <c r="M465" s="15">
        <v>3</v>
      </c>
      <c r="N465" s="15">
        <v>3</v>
      </c>
      <c r="O465" s="15">
        <v>3</v>
      </c>
    </row>
    <row r="466" spans="1:15">
      <c r="A466" s="11" t="s">
        <v>7923</v>
      </c>
      <c r="B466" s="11" t="s">
        <v>7924</v>
      </c>
      <c r="C466" s="11">
        <v>37714802</v>
      </c>
      <c r="D466" s="11" t="s">
        <v>24</v>
      </c>
      <c r="E466" s="12" t="s">
        <v>1180</v>
      </c>
      <c r="F466" s="13">
        <f>380993904007</f>
        <v>380993904007</v>
      </c>
      <c r="G466" s="11" t="s">
        <v>1181</v>
      </c>
      <c r="H466" s="11" t="s">
        <v>1122</v>
      </c>
      <c r="I466" s="11" t="s">
        <v>1122</v>
      </c>
      <c r="J466" s="14" t="s">
        <v>1183</v>
      </c>
      <c r="K466" s="15">
        <v>1</v>
      </c>
      <c r="L466" s="15">
        <v>1</v>
      </c>
      <c r="M466" s="15">
        <v>3</v>
      </c>
      <c r="N466" s="15">
        <v>3</v>
      </c>
      <c r="O466" s="15">
        <v>3</v>
      </c>
    </row>
    <row r="467" spans="1:15">
      <c r="A467" s="11" t="s">
        <v>7933</v>
      </c>
      <c r="B467" s="11" t="s">
        <v>7934</v>
      </c>
      <c r="C467" s="11">
        <v>38008760</v>
      </c>
      <c r="D467" s="11" t="s">
        <v>24</v>
      </c>
      <c r="E467" s="12" t="s">
        <v>1184</v>
      </c>
      <c r="F467" s="13">
        <f>380575531877</f>
        <v>380575531877</v>
      </c>
      <c r="G467" s="11" t="s">
        <v>1185</v>
      </c>
      <c r="H467" s="11" t="s">
        <v>1122</v>
      </c>
      <c r="I467" s="11" t="s">
        <v>1122</v>
      </c>
      <c r="J467" s="14" t="s">
        <v>1187</v>
      </c>
      <c r="K467" s="15">
        <v>0</v>
      </c>
      <c r="L467" s="15">
        <v>1</v>
      </c>
      <c r="M467" s="15">
        <v>3</v>
      </c>
      <c r="N467" s="15">
        <v>3</v>
      </c>
      <c r="O467" s="15">
        <v>3</v>
      </c>
    </row>
    <row r="468" spans="1:15">
      <c r="A468" s="11" t="s">
        <v>7935</v>
      </c>
      <c r="B468" s="11" t="s">
        <v>7936</v>
      </c>
      <c r="C468" s="11" t="s">
        <v>1604</v>
      </c>
      <c r="D468" s="11" t="s">
        <v>24</v>
      </c>
      <c r="E468" s="12" t="s">
        <v>7937</v>
      </c>
      <c r="F468" s="13">
        <f>380957667740</f>
        <v>380957667740</v>
      </c>
      <c r="G468" s="11" t="s">
        <v>7938</v>
      </c>
      <c r="H468" s="11" t="s">
        <v>1122</v>
      </c>
      <c r="I468" s="11" t="s">
        <v>7939</v>
      </c>
      <c r="J468" s="14" t="s">
        <v>7940</v>
      </c>
      <c r="K468" s="15">
        <v>0</v>
      </c>
      <c r="L468" s="29"/>
      <c r="M468" s="29"/>
      <c r="N468" s="29"/>
      <c r="O468" s="29"/>
    </row>
    <row r="469" spans="1:15">
      <c r="A469" s="11" t="s">
        <v>7943</v>
      </c>
      <c r="B469" s="11" t="s">
        <v>7944</v>
      </c>
      <c r="C469" s="11">
        <v>38916118</v>
      </c>
      <c r="D469" s="11" t="s">
        <v>24</v>
      </c>
      <c r="E469" s="12" t="s">
        <v>1188</v>
      </c>
      <c r="F469" s="13">
        <f>380576656131</f>
        <v>380576656131</v>
      </c>
      <c r="G469" s="11" t="s">
        <v>1189</v>
      </c>
      <c r="H469" s="11" t="s">
        <v>1122</v>
      </c>
      <c r="I469" s="11" t="s">
        <v>1122</v>
      </c>
      <c r="J469" s="14" t="s">
        <v>1191</v>
      </c>
      <c r="K469" s="15">
        <v>0</v>
      </c>
      <c r="L469" s="15">
        <v>1</v>
      </c>
      <c r="M469" s="15">
        <v>2</v>
      </c>
      <c r="N469" s="15">
        <v>2</v>
      </c>
      <c r="O469" s="15">
        <v>2</v>
      </c>
    </row>
    <row r="470" spans="1:15">
      <c r="A470" s="11" t="s">
        <v>7947</v>
      </c>
      <c r="B470" s="11" t="s">
        <v>7948</v>
      </c>
      <c r="C470" s="11">
        <v>38440356</v>
      </c>
      <c r="D470" s="11" t="s">
        <v>24</v>
      </c>
      <c r="E470" s="12" t="s">
        <v>1192</v>
      </c>
      <c r="F470" s="13">
        <f>380574471304</f>
        <v>380574471304</v>
      </c>
      <c r="G470" s="11" t="s">
        <v>1193</v>
      </c>
      <c r="H470" s="11" t="s">
        <v>1122</v>
      </c>
      <c r="I470" s="11" t="s">
        <v>1122</v>
      </c>
      <c r="J470" s="14" t="s">
        <v>1195</v>
      </c>
      <c r="K470" s="15">
        <v>1</v>
      </c>
      <c r="L470" s="15">
        <v>1</v>
      </c>
      <c r="M470" s="15">
        <v>3</v>
      </c>
      <c r="N470" s="15">
        <v>3</v>
      </c>
      <c r="O470" s="15">
        <v>3</v>
      </c>
    </row>
    <row r="471" spans="1:15">
      <c r="A471" s="11" t="s">
        <v>7949</v>
      </c>
      <c r="B471" s="11" t="s">
        <v>7950</v>
      </c>
      <c r="C471" s="11">
        <v>38289089</v>
      </c>
      <c r="D471" s="11" t="s">
        <v>24</v>
      </c>
      <c r="E471" s="12" t="s">
        <v>1196</v>
      </c>
      <c r="F471" s="13">
        <f>380575632204</f>
        <v>380575632204</v>
      </c>
      <c r="G471" s="11" t="s">
        <v>1197</v>
      </c>
      <c r="H471" s="11" t="s">
        <v>1122</v>
      </c>
      <c r="I471" s="11" t="s">
        <v>1122</v>
      </c>
      <c r="J471" s="14" t="s">
        <v>1199</v>
      </c>
      <c r="K471" s="15">
        <v>0</v>
      </c>
      <c r="L471" s="15">
        <v>1</v>
      </c>
      <c r="M471" s="15">
        <v>3</v>
      </c>
      <c r="N471" s="15">
        <v>3</v>
      </c>
      <c r="O471" s="15">
        <v>3</v>
      </c>
    </row>
    <row r="472" spans="1:15">
      <c r="A472" s="11" t="s">
        <v>7955</v>
      </c>
      <c r="B472" s="11" t="s">
        <v>7956</v>
      </c>
      <c r="C472" s="11">
        <v>40414351</v>
      </c>
      <c r="D472" s="11" t="s">
        <v>24</v>
      </c>
      <c r="E472" s="12" t="s">
        <v>1200</v>
      </c>
      <c r="F472" s="13">
        <f>380574222182</f>
        <v>380574222182</v>
      </c>
      <c r="G472" s="11" t="s">
        <v>1201</v>
      </c>
      <c r="H472" s="11" t="s">
        <v>1122</v>
      </c>
      <c r="I472" s="11" t="s">
        <v>1122</v>
      </c>
      <c r="J472" s="14" t="s">
        <v>1203</v>
      </c>
      <c r="K472" s="15">
        <v>1</v>
      </c>
      <c r="L472" s="15">
        <v>1</v>
      </c>
      <c r="M472" s="15">
        <v>2</v>
      </c>
      <c r="N472" s="15">
        <v>2</v>
      </c>
      <c r="O472" s="15">
        <v>2</v>
      </c>
    </row>
    <row r="473" spans="1:15">
      <c r="A473" s="11" t="s">
        <v>7961</v>
      </c>
      <c r="B473" s="11" t="s">
        <v>7962</v>
      </c>
      <c r="C473" s="11">
        <v>38008907</v>
      </c>
      <c r="D473" s="11" t="s">
        <v>24</v>
      </c>
      <c r="E473" s="12" t="s">
        <v>1204</v>
      </c>
      <c r="F473" s="13">
        <f>380577471392</f>
        <v>380577471392</v>
      </c>
      <c r="G473" s="11" t="s">
        <v>1205</v>
      </c>
      <c r="H473" s="11" t="s">
        <v>1122</v>
      </c>
      <c r="I473" s="11" t="s">
        <v>1122</v>
      </c>
      <c r="J473" s="14" t="s">
        <v>1207</v>
      </c>
      <c r="K473" s="15">
        <v>1</v>
      </c>
      <c r="L473" s="15">
        <v>1</v>
      </c>
      <c r="M473" s="15">
        <v>2</v>
      </c>
      <c r="N473" s="15">
        <v>2</v>
      </c>
      <c r="O473" s="15">
        <v>2</v>
      </c>
    </row>
    <row r="474" spans="1:15">
      <c r="A474" s="11" t="s">
        <v>7973</v>
      </c>
      <c r="B474" s="11" t="s">
        <v>7974</v>
      </c>
      <c r="C474" s="11">
        <v>42633385</v>
      </c>
      <c r="D474" s="11" t="s">
        <v>24</v>
      </c>
      <c r="E474" s="12" t="s">
        <v>1208</v>
      </c>
      <c r="F474" s="13">
        <f>380574550404</f>
        <v>380574550404</v>
      </c>
      <c r="G474" s="11" t="s">
        <v>1209</v>
      </c>
      <c r="H474" s="11" t="s">
        <v>1122</v>
      </c>
      <c r="I474" s="11" t="s">
        <v>1122</v>
      </c>
      <c r="J474" s="14" t="s">
        <v>1211</v>
      </c>
      <c r="K474" s="15">
        <v>1</v>
      </c>
      <c r="L474" s="15">
        <v>1</v>
      </c>
      <c r="M474" s="15">
        <v>3</v>
      </c>
      <c r="N474" s="15">
        <v>3</v>
      </c>
      <c r="O474" s="15">
        <v>3</v>
      </c>
    </row>
    <row r="475" spans="1:15">
      <c r="A475" s="11" t="s">
        <v>7985</v>
      </c>
      <c r="B475" s="11" t="s">
        <v>7986</v>
      </c>
      <c r="C475" s="11">
        <v>38743462</v>
      </c>
      <c r="D475" s="11" t="s">
        <v>24</v>
      </c>
      <c r="E475" s="12" t="s">
        <v>1212</v>
      </c>
      <c r="F475" s="13">
        <f>380577412881</f>
        <v>380577412881</v>
      </c>
      <c r="G475" s="11" t="s">
        <v>1213</v>
      </c>
      <c r="H475" s="11" t="s">
        <v>1122</v>
      </c>
      <c r="I475" s="11" t="s">
        <v>1122</v>
      </c>
      <c r="J475" s="14" t="s">
        <v>1215</v>
      </c>
      <c r="K475" s="15">
        <v>0</v>
      </c>
      <c r="L475" s="15">
        <v>1</v>
      </c>
      <c r="M475" s="15">
        <v>2</v>
      </c>
      <c r="N475" s="15">
        <v>2</v>
      </c>
      <c r="O475" s="15">
        <v>2</v>
      </c>
    </row>
    <row r="476" spans="1:15">
      <c r="A476" s="11" t="s">
        <v>7987</v>
      </c>
      <c r="B476" s="11" t="s">
        <v>7988</v>
      </c>
      <c r="C476" s="11">
        <v>42233000</v>
      </c>
      <c r="D476" s="11" t="s">
        <v>24</v>
      </c>
      <c r="E476" s="12" t="s">
        <v>1216</v>
      </c>
      <c r="F476" s="13">
        <f>380574635932</f>
        <v>380574635932</v>
      </c>
      <c r="G476" s="11" t="s">
        <v>1217</v>
      </c>
      <c r="H476" s="11" t="s">
        <v>1122</v>
      </c>
      <c r="I476" s="11" t="s">
        <v>1122</v>
      </c>
      <c r="J476" s="14" t="s">
        <v>1219</v>
      </c>
      <c r="K476" s="15">
        <v>0</v>
      </c>
      <c r="L476" s="15">
        <v>1</v>
      </c>
      <c r="M476" s="15">
        <v>3</v>
      </c>
      <c r="N476" s="15">
        <v>3</v>
      </c>
      <c r="O476" s="15">
        <v>3</v>
      </c>
    </row>
    <row r="477" spans="1:15">
      <c r="A477" s="11" t="s">
        <v>8004</v>
      </c>
      <c r="B477" s="11" t="s">
        <v>8005</v>
      </c>
      <c r="C477" s="11">
        <v>41820206</v>
      </c>
      <c r="D477" s="11" t="s">
        <v>24</v>
      </c>
      <c r="E477" s="12" t="s">
        <v>1220</v>
      </c>
      <c r="F477" s="13">
        <f>380574041016</f>
        <v>380574041016</v>
      </c>
      <c r="G477" s="11" t="s">
        <v>1221</v>
      </c>
      <c r="H477" s="11" t="s">
        <v>1122</v>
      </c>
      <c r="I477" s="11" t="s">
        <v>1122</v>
      </c>
      <c r="J477" s="14" t="s">
        <v>1223</v>
      </c>
      <c r="K477" s="15">
        <v>0</v>
      </c>
      <c r="L477" s="15">
        <v>1</v>
      </c>
      <c r="M477" s="15">
        <v>3</v>
      </c>
      <c r="N477" s="15">
        <v>3</v>
      </c>
      <c r="O477" s="15">
        <v>3</v>
      </c>
    </row>
    <row r="478" spans="1:15">
      <c r="A478" s="11" t="s">
        <v>8006</v>
      </c>
      <c r="B478" s="11" t="s">
        <v>8007</v>
      </c>
      <c r="C478" s="11">
        <v>42698128</v>
      </c>
      <c r="D478" s="11" t="s">
        <v>24</v>
      </c>
      <c r="E478" s="12" t="s">
        <v>1224</v>
      </c>
      <c r="F478" s="13">
        <f>380669513055</f>
        <v>380669513055</v>
      </c>
      <c r="G478" s="11" t="s">
        <v>1225</v>
      </c>
      <c r="H478" s="11" t="s">
        <v>1122</v>
      </c>
      <c r="I478" s="11" t="s">
        <v>1122</v>
      </c>
      <c r="J478" s="14" t="s">
        <v>1227</v>
      </c>
      <c r="K478" s="15">
        <v>1</v>
      </c>
      <c r="L478" s="15">
        <v>1</v>
      </c>
      <c r="M478" s="15">
        <v>2</v>
      </c>
      <c r="N478" s="15">
        <v>2</v>
      </c>
      <c r="O478" s="15">
        <v>2</v>
      </c>
    </row>
    <row r="479" spans="1:15">
      <c r="A479" s="11" t="s">
        <v>8008</v>
      </c>
      <c r="B479" s="11" t="s">
        <v>8009</v>
      </c>
      <c r="C479" s="11">
        <v>38892286</v>
      </c>
      <c r="D479" s="11" t="s">
        <v>24</v>
      </c>
      <c r="E479" s="12" t="s">
        <v>1228</v>
      </c>
      <c r="F479" s="13">
        <f>380574833046</f>
        <v>380574833046</v>
      </c>
      <c r="G479" s="11" t="s">
        <v>1229</v>
      </c>
      <c r="H479" s="11" t="s">
        <v>1122</v>
      </c>
      <c r="I479" s="11" t="s">
        <v>1122</v>
      </c>
      <c r="J479" s="14" t="s">
        <v>1231</v>
      </c>
      <c r="K479" s="15">
        <v>1</v>
      </c>
      <c r="L479" s="15">
        <v>1</v>
      </c>
      <c r="M479" s="15">
        <v>3</v>
      </c>
      <c r="N479" s="15">
        <v>3</v>
      </c>
      <c r="O479" s="15">
        <v>3</v>
      </c>
    </row>
    <row r="480" spans="1:15">
      <c r="A480" s="11" t="s">
        <v>8012</v>
      </c>
      <c r="B480" s="11" t="s">
        <v>8013</v>
      </c>
      <c r="C480" s="11">
        <v>2002397</v>
      </c>
      <c r="D480" s="11" t="s">
        <v>24</v>
      </c>
      <c r="E480" s="12" t="s">
        <v>1232</v>
      </c>
      <c r="F480" s="13">
        <f>380576561103</f>
        <v>380576561103</v>
      </c>
      <c r="G480" s="11" t="s">
        <v>1233</v>
      </c>
      <c r="H480" s="11" t="s">
        <v>1122</v>
      </c>
      <c r="I480" s="11" t="s">
        <v>1122</v>
      </c>
      <c r="J480" s="14" t="s">
        <v>1235</v>
      </c>
      <c r="K480" s="15">
        <v>0</v>
      </c>
      <c r="L480" s="15">
        <v>1</v>
      </c>
      <c r="M480" s="15">
        <v>2</v>
      </c>
      <c r="N480" s="15">
        <v>2</v>
      </c>
      <c r="O480" s="15">
        <v>2</v>
      </c>
    </row>
    <row r="481" spans="1:15">
      <c r="A481" s="11" t="s">
        <v>8014</v>
      </c>
      <c r="B481" s="11" t="s">
        <v>8015</v>
      </c>
      <c r="C481" s="11">
        <v>38743588</v>
      </c>
      <c r="D481" s="11" t="s">
        <v>24</v>
      </c>
      <c r="E481" s="12" t="s">
        <v>1236</v>
      </c>
      <c r="F481" s="13">
        <f>380577427230</f>
        <v>380577427230</v>
      </c>
      <c r="G481" s="11" t="s">
        <v>1237</v>
      </c>
      <c r="H481" s="11" t="s">
        <v>1122</v>
      </c>
      <c r="I481" s="11" t="s">
        <v>1122</v>
      </c>
      <c r="J481" s="14" t="s">
        <v>1239</v>
      </c>
      <c r="K481" s="15">
        <v>0</v>
      </c>
      <c r="L481" s="15">
        <v>1</v>
      </c>
      <c r="M481" s="15">
        <v>3</v>
      </c>
      <c r="N481" s="15">
        <v>3</v>
      </c>
      <c r="O481" s="15">
        <v>3</v>
      </c>
    </row>
    <row r="482" spans="1:15">
      <c r="A482" s="11" t="s">
        <v>8018</v>
      </c>
      <c r="B482" s="11" t="s">
        <v>8019</v>
      </c>
      <c r="C482" s="11">
        <v>38008823</v>
      </c>
      <c r="D482" s="11" t="s">
        <v>24</v>
      </c>
      <c r="E482" s="12" t="s">
        <v>1240</v>
      </c>
      <c r="F482" s="13">
        <f>380577407256</f>
        <v>380577407256</v>
      </c>
      <c r="G482" s="11" t="s">
        <v>1241</v>
      </c>
      <c r="H482" s="11" t="s">
        <v>1122</v>
      </c>
      <c r="I482" s="11" t="s">
        <v>1122</v>
      </c>
      <c r="J482" s="14" t="s">
        <v>1243</v>
      </c>
      <c r="K482" s="15">
        <v>0</v>
      </c>
      <c r="L482" s="15">
        <v>1</v>
      </c>
      <c r="M482" s="15">
        <v>2</v>
      </c>
      <c r="N482" s="15">
        <v>2</v>
      </c>
      <c r="O482" s="15">
        <v>2</v>
      </c>
    </row>
    <row r="483" spans="1:15">
      <c r="A483" s="11" t="s">
        <v>8022</v>
      </c>
      <c r="B483" s="11" t="s">
        <v>8023</v>
      </c>
      <c r="C483" s="11">
        <v>38831532</v>
      </c>
      <c r="D483" s="11" t="s">
        <v>24</v>
      </c>
      <c r="E483" s="12" t="s">
        <v>1244</v>
      </c>
      <c r="F483" s="13">
        <f>380576231564</f>
        <v>380576231564</v>
      </c>
      <c r="G483" s="11" t="s">
        <v>1245</v>
      </c>
      <c r="H483" s="11" t="s">
        <v>1122</v>
      </c>
      <c r="I483" s="11" t="s">
        <v>1122</v>
      </c>
      <c r="J483" s="14" t="s">
        <v>1247</v>
      </c>
      <c r="K483" s="15">
        <v>0</v>
      </c>
      <c r="L483" s="15">
        <v>1</v>
      </c>
      <c r="M483" s="15">
        <v>2</v>
      </c>
      <c r="N483" s="15">
        <v>2</v>
      </c>
      <c r="O483" s="15">
        <v>2</v>
      </c>
    </row>
    <row r="484" spans="1:15">
      <c r="A484" s="11" t="s">
        <v>8028</v>
      </c>
      <c r="B484" s="11" t="s">
        <v>8029</v>
      </c>
      <c r="C484" s="11">
        <v>43443558</v>
      </c>
      <c r="D484" s="11" t="s">
        <v>24</v>
      </c>
      <c r="E484" s="12" t="s">
        <v>1248</v>
      </c>
      <c r="F484" s="13">
        <f>380680874340</f>
        <v>380680874340</v>
      </c>
      <c r="G484" s="11" t="s">
        <v>1249</v>
      </c>
      <c r="H484" s="11" t="s">
        <v>1122</v>
      </c>
      <c r="I484" s="11" t="s">
        <v>1122</v>
      </c>
      <c r="J484" s="14" t="s">
        <v>1251</v>
      </c>
      <c r="K484" s="15">
        <v>0</v>
      </c>
      <c r="L484" s="15">
        <v>1</v>
      </c>
      <c r="M484" s="15">
        <v>2</v>
      </c>
      <c r="N484" s="15">
        <v>2</v>
      </c>
      <c r="O484" s="15">
        <v>2</v>
      </c>
    </row>
    <row r="485" spans="1:15">
      <c r="A485" s="11" t="s">
        <v>8030</v>
      </c>
      <c r="B485" s="11" t="s">
        <v>8031</v>
      </c>
      <c r="C485" s="11">
        <v>38602768</v>
      </c>
      <c r="D485" s="11" t="s">
        <v>24</v>
      </c>
      <c r="E485" s="12" t="s">
        <v>1252</v>
      </c>
      <c r="F485" s="13">
        <f>380574042595</f>
        <v>380574042595</v>
      </c>
      <c r="G485" s="11" t="s">
        <v>1253</v>
      </c>
      <c r="H485" s="11" t="s">
        <v>1122</v>
      </c>
      <c r="I485" s="11" t="s">
        <v>1122</v>
      </c>
      <c r="J485" s="14" t="s">
        <v>1255</v>
      </c>
      <c r="K485" s="15">
        <v>0</v>
      </c>
      <c r="L485" s="15">
        <v>1</v>
      </c>
      <c r="M485" s="15">
        <v>2</v>
      </c>
      <c r="N485" s="15">
        <v>2</v>
      </c>
      <c r="O485" s="15">
        <v>2</v>
      </c>
    </row>
    <row r="486" spans="1:15">
      <c r="A486" s="11" t="s">
        <v>8041</v>
      </c>
      <c r="B486" s="11" t="s">
        <v>8042</v>
      </c>
      <c r="C486" s="11">
        <v>2003445</v>
      </c>
      <c r="D486" s="11" t="s">
        <v>24</v>
      </c>
      <c r="E486" s="12" t="s">
        <v>8043</v>
      </c>
      <c r="F486" s="13">
        <f>380577251201</f>
        <v>380577251201</v>
      </c>
      <c r="G486" s="11" t="s">
        <v>8044</v>
      </c>
      <c r="H486" s="11" t="s">
        <v>1122</v>
      </c>
      <c r="I486" s="11" t="s">
        <v>8039</v>
      </c>
      <c r="J486" s="14" t="s">
        <v>8045</v>
      </c>
      <c r="K486" s="15">
        <v>1</v>
      </c>
      <c r="L486" s="15">
        <v>1</v>
      </c>
      <c r="M486" s="15">
        <v>2</v>
      </c>
      <c r="N486" s="15">
        <v>2</v>
      </c>
      <c r="O486" s="15">
        <v>2</v>
      </c>
    </row>
    <row r="487" spans="1:15">
      <c r="A487" s="11" t="s">
        <v>8046</v>
      </c>
      <c r="B487" s="11" t="s">
        <v>8047</v>
      </c>
      <c r="C487" s="11">
        <v>2003646</v>
      </c>
      <c r="D487" s="11" t="s">
        <v>24</v>
      </c>
      <c r="E487" s="12" t="s">
        <v>8048</v>
      </c>
      <c r="F487" s="13">
        <f>380577255170</f>
        <v>380577255170</v>
      </c>
      <c r="G487" s="11" t="s">
        <v>8049</v>
      </c>
      <c r="H487" s="11" t="s">
        <v>1122</v>
      </c>
      <c r="I487" s="11" t="s">
        <v>8039</v>
      </c>
      <c r="J487" s="14" t="s">
        <v>8050</v>
      </c>
      <c r="K487" s="15">
        <v>0</v>
      </c>
      <c r="L487" s="15">
        <v>0</v>
      </c>
      <c r="M487" s="15">
        <v>2</v>
      </c>
      <c r="N487" s="15">
        <v>2</v>
      </c>
      <c r="O487" s="15">
        <v>2</v>
      </c>
    </row>
    <row r="488" spans="1:15">
      <c r="A488" s="11" t="s">
        <v>8053</v>
      </c>
      <c r="B488" s="11" t="s">
        <v>8054</v>
      </c>
      <c r="C488" s="11">
        <v>2003534</v>
      </c>
      <c r="D488" s="11" t="s">
        <v>780</v>
      </c>
      <c r="E488" s="12" t="s">
        <v>8055</v>
      </c>
      <c r="F488" s="13">
        <f>380572974029</f>
        <v>380572974029</v>
      </c>
      <c r="G488" s="11" t="s">
        <v>8056</v>
      </c>
      <c r="H488" s="11" t="s">
        <v>1122</v>
      </c>
      <c r="I488" s="11" t="s">
        <v>8039</v>
      </c>
      <c r="J488" s="14" t="s">
        <v>8057</v>
      </c>
      <c r="K488" s="15">
        <v>1</v>
      </c>
      <c r="L488" s="15">
        <v>1</v>
      </c>
      <c r="M488" s="15">
        <v>3</v>
      </c>
      <c r="N488" s="15">
        <v>3</v>
      </c>
      <c r="O488" s="15">
        <v>3</v>
      </c>
    </row>
    <row r="489" spans="1:15">
      <c r="A489" s="11" t="s">
        <v>8058</v>
      </c>
      <c r="B489" s="11" t="s">
        <v>8059</v>
      </c>
      <c r="C489" s="11">
        <v>25463416</v>
      </c>
      <c r="D489" s="11" t="s">
        <v>24</v>
      </c>
      <c r="E489" s="12" t="s">
        <v>8060</v>
      </c>
      <c r="F489" s="13">
        <f>380577255273</f>
        <v>380577255273</v>
      </c>
      <c r="G489" s="11" t="s">
        <v>8061</v>
      </c>
      <c r="H489" s="11" t="s">
        <v>1122</v>
      </c>
      <c r="I489" s="11" t="s">
        <v>8039</v>
      </c>
      <c r="J489" s="14" t="s">
        <v>8062</v>
      </c>
      <c r="K489" s="15">
        <v>0</v>
      </c>
      <c r="L489" s="15">
        <v>0</v>
      </c>
      <c r="M489" s="15">
        <v>1</v>
      </c>
      <c r="N489" s="15">
        <v>1</v>
      </c>
      <c r="O489" s="15">
        <v>1</v>
      </c>
    </row>
    <row r="490" spans="1:15">
      <c r="A490" s="11" t="s">
        <v>8065</v>
      </c>
      <c r="B490" s="11" t="s">
        <v>8066</v>
      </c>
      <c r="C490" s="11">
        <v>31766242</v>
      </c>
      <c r="D490" s="11" t="s">
        <v>24</v>
      </c>
      <c r="E490" s="12" t="s">
        <v>8067</v>
      </c>
      <c r="F490" s="13">
        <f>380577255702</f>
        <v>380577255702</v>
      </c>
      <c r="G490" s="11" t="s">
        <v>8068</v>
      </c>
      <c r="H490" s="11" t="s">
        <v>1122</v>
      </c>
      <c r="I490" s="11" t="s">
        <v>8039</v>
      </c>
      <c r="J490" s="14" t="s">
        <v>8069</v>
      </c>
      <c r="K490" s="15">
        <v>0</v>
      </c>
      <c r="L490" s="15">
        <v>0</v>
      </c>
      <c r="M490" s="15">
        <v>1</v>
      </c>
      <c r="N490" s="15">
        <v>1</v>
      </c>
      <c r="O490" s="15">
        <v>1</v>
      </c>
    </row>
    <row r="491" spans="1:15">
      <c r="A491" s="11" t="s">
        <v>8072</v>
      </c>
      <c r="B491" s="11" t="s">
        <v>8073</v>
      </c>
      <c r="C491" s="11">
        <v>2003698</v>
      </c>
      <c r="D491" s="11" t="s">
        <v>24</v>
      </c>
      <c r="E491" s="12" t="s">
        <v>8074</v>
      </c>
      <c r="F491" s="13">
        <f>380577252411</f>
        <v>380577252411</v>
      </c>
      <c r="G491" s="11" t="s">
        <v>8075</v>
      </c>
      <c r="H491" s="11" t="s">
        <v>1122</v>
      </c>
      <c r="I491" s="11" t="s">
        <v>8039</v>
      </c>
      <c r="J491" s="14" t="s">
        <v>8076</v>
      </c>
      <c r="K491" s="15">
        <v>0</v>
      </c>
      <c r="L491" s="15">
        <v>0</v>
      </c>
      <c r="M491" s="15">
        <v>1</v>
      </c>
      <c r="N491" s="15">
        <v>1</v>
      </c>
      <c r="O491" s="15">
        <v>1</v>
      </c>
    </row>
    <row r="492" spans="1:15">
      <c r="A492" s="11" t="s">
        <v>8077</v>
      </c>
      <c r="B492" s="11" t="s">
        <v>8078</v>
      </c>
      <c r="C492" s="11">
        <v>2003770</v>
      </c>
      <c r="D492" s="11" t="s">
        <v>780</v>
      </c>
      <c r="E492" s="12" t="s">
        <v>8079</v>
      </c>
      <c r="F492" s="13">
        <f>380577250700</f>
        <v>380577250700</v>
      </c>
      <c r="G492" s="11" t="s">
        <v>8080</v>
      </c>
      <c r="H492" s="11" t="s">
        <v>1122</v>
      </c>
      <c r="I492" s="11" t="s">
        <v>8039</v>
      </c>
      <c r="J492" s="14" t="s">
        <v>8081</v>
      </c>
      <c r="K492" s="15">
        <v>0</v>
      </c>
      <c r="L492" s="15">
        <v>0</v>
      </c>
      <c r="M492" s="15">
        <v>1</v>
      </c>
      <c r="N492" s="15">
        <v>1</v>
      </c>
      <c r="O492" s="15">
        <v>1</v>
      </c>
    </row>
    <row r="493" spans="1:15">
      <c r="A493" s="11" t="s">
        <v>8082</v>
      </c>
      <c r="B493" s="11" t="s">
        <v>8083</v>
      </c>
      <c r="C493" s="11">
        <v>31886847</v>
      </c>
      <c r="D493" s="11" t="s">
        <v>24</v>
      </c>
      <c r="E493" s="12" t="s">
        <v>8084</v>
      </c>
      <c r="F493" s="13">
        <f>380577250213</f>
        <v>380577250213</v>
      </c>
      <c r="G493" s="11" t="s">
        <v>8085</v>
      </c>
      <c r="H493" s="11" t="s">
        <v>1122</v>
      </c>
      <c r="I493" s="11" t="s">
        <v>8039</v>
      </c>
      <c r="J493" s="14" t="s">
        <v>8086</v>
      </c>
      <c r="K493" s="15">
        <v>0</v>
      </c>
      <c r="L493" s="15">
        <v>0</v>
      </c>
      <c r="M493" s="15">
        <v>1</v>
      </c>
      <c r="N493" s="15">
        <v>1</v>
      </c>
      <c r="O493" s="15">
        <v>1</v>
      </c>
    </row>
    <row r="494" spans="1:15">
      <c r="A494" s="11" t="s">
        <v>8098</v>
      </c>
      <c r="B494" s="11" t="s">
        <v>8099</v>
      </c>
      <c r="C494" s="11">
        <v>3293936</v>
      </c>
      <c r="D494" s="11" t="s">
        <v>780</v>
      </c>
      <c r="E494" s="12" t="s">
        <v>8100</v>
      </c>
      <c r="F494" s="13">
        <f>380577250390</f>
        <v>380577250390</v>
      </c>
      <c r="G494" s="11" t="s">
        <v>8101</v>
      </c>
      <c r="H494" s="11" t="s">
        <v>1122</v>
      </c>
      <c r="I494" s="11" t="s">
        <v>8039</v>
      </c>
      <c r="J494" s="14" t="s">
        <v>8102</v>
      </c>
      <c r="K494" s="15">
        <v>0</v>
      </c>
      <c r="L494" s="15">
        <v>0</v>
      </c>
      <c r="M494" s="15">
        <v>1</v>
      </c>
      <c r="N494" s="15">
        <v>1</v>
      </c>
      <c r="O494" s="15">
        <v>1</v>
      </c>
    </row>
    <row r="495" spans="1:15">
      <c r="A495" s="11" t="s">
        <v>8105</v>
      </c>
      <c r="B495" s="11" t="s">
        <v>8106</v>
      </c>
      <c r="C495" s="11">
        <v>2003764</v>
      </c>
      <c r="D495" s="11" t="s">
        <v>780</v>
      </c>
      <c r="E495" s="12" t="s">
        <v>8107</v>
      </c>
      <c r="F495" s="13">
        <f>380577255633</f>
        <v>380577255633</v>
      </c>
      <c r="G495" s="11" t="s">
        <v>8108</v>
      </c>
      <c r="H495" s="11" t="s">
        <v>1122</v>
      </c>
      <c r="I495" s="11" t="s">
        <v>8039</v>
      </c>
      <c r="J495" s="14" t="s">
        <v>8109</v>
      </c>
      <c r="K495" s="15">
        <v>0</v>
      </c>
      <c r="L495" s="15">
        <v>0</v>
      </c>
      <c r="M495" s="15">
        <v>1</v>
      </c>
      <c r="N495" s="15">
        <v>1</v>
      </c>
      <c r="O495" s="15">
        <v>1</v>
      </c>
    </row>
    <row r="496" spans="1:15">
      <c r="A496" s="11" t="s">
        <v>8116</v>
      </c>
      <c r="B496" s="11" t="s">
        <v>8117</v>
      </c>
      <c r="C496" s="11">
        <v>31939013</v>
      </c>
      <c r="D496" s="11" t="s">
        <v>780</v>
      </c>
      <c r="E496" s="12" t="s">
        <v>8118</v>
      </c>
      <c r="F496" s="13">
        <f>380577251310</f>
        <v>380577251310</v>
      </c>
      <c r="G496" s="11" t="s">
        <v>8119</v>
      </c>
      <c r="H496" s="11" t="s">
        <v>1122</v>
      </c>
      <c r="I496" s="11" t="s">
        <v>8039</v>
      </c>
      <c r="J496" s="14" t="s">
        <v>8120</v>
      </c>
      <c r="K496" s="15">
        <v>0</v>
      </c>
      <c r="L496" s="15">
        <v>0</v>
      </c>
      <c r="M496" s="15">
        <v>1</v>
      </c>
      <c r="N496" s="15">
        <v>1</v>
      </c>
      <c r="O496" s="15">
        <v>1</v>
      </c>
    </row>
    <row r="497" spans="1:15">
      <c r="A497" s="11" t="s">
        <v>8125</v>
      </c>
      <c r="B497" s="11" t="s">
        <v>8126</v>
      </c>
      <c r="C497" s="11">
        <v>22658190</v>
      </c>
      <c r="D497" s="11" t="s">
        <v>24</v>
      </c>
      <c r="E497" s="12" t="s">
        <v>8127</v>
      </c>
      <c r="F497" s="13">
        <f>380577255600</f>
        <v>380577255600</v>
      </c>
      <c r="G497" s="11" t="s">
        <v>8128</v>
      </c>
      <c r="H497" s="11" t="s">
        <v>1122</v>
      </c>
      <c r="I497" s="11" t="s">
        <v>8039</v>
      </c>
      <c r="J497" s="14" t="s">
        <v>8129</v>
      </c>
      <c r="K497" s="15">
        <v>0</v>
      </c>
      <c r="L497" s="15">
        <v>0</v>
      </c>
      <c r="M497" s="15">
        <v>1</v>
      </c>
      <c r="N497" s="15">
        <v>1</v>
      </c>
      <c r="O497" s="15">
        <v>1</v>
      </c>
    </row>
    <row r="498" spans="1:15">
      <c r="A498" s="11" t="s">
        <v>8132</v>
      </c>
      <c r="B498" s="11" t="s">
        <v>8036</v>
      </c>
      <c r="C498" s="11">
        <v>2003563</v>
      </c>
      <c r="D498" s="11" t="s">
        <v>24</v>
      </c>
      <c r="E498" s="12" t="s">
        <v>8037</v>
      </c>
      <c r="F498" s="13">
        <f>380577050187</f>
        <v>380577050187</v>
      </c>
      <c r="G498" s="11" t="s">
        <v>8038</v>
      </c>
      <c r="H498" s="11" t="s">
        <v>1122</v>
      </c>
      <c r="I498" s="11" t="s">
        <v>8039</v>
      </c>
      <c r="J498" s="14" t="s">
        <v>8040</v>
      </c>
      <c r="K498" s="15">
        <v>1</v>
      </c>
      <c r="L498" s="15">
        <v>1</v>
      </c>
      <c r="M498" s="15">
        <v>1</v>
      </c>
      <c r="N498" s="15">
        <v>1</v>
      </c>
      <c r="O498" s="15">
        <v>1</v>
      </c>
    </row>
    <row r="499" spans="1:15">
      <c r="A499" s="11" t="s">
        <v>8135</v>
      </c>
      <c r="B499" s="11" t="s">
        <v>8136</v>
      </c>
      <c r="C499" s="11">
        <v>23333767</v>
      </c>
      <c r="D499" s="11" t="s">
        <v>24</v>
      </c>
      <c r="E499" s="12" t="s">
        <v>8137</v>
      </c>
      <c r="F499" s="13">
        <f>380577255881</f>
        <v>380577255881</v>
      </c>
      <c r="G499" s="11" t="s">
        <v>8138</v>
      </c>
      <c r="H499" s="11" t="s">
        <v>1122</v>
      </c>
      <c r="I499" s="11" t="s">
        <v>8039</v>
      </c>
      <c r="J499" s="14" t="s">
        <v>8139</v>
      </c>
      <c r="K499" s="15">
        <v>0</v>
      </c>
      <c r="L499" s="15">
        <v>0</v>
      </c>
      <c r="M499" s="15">
        <v>1</v>
      </c>
      <c r="N499" s="15">
        <v>1</v>
      </c>
      <c r="O499" s="15">
        <v>1</v>
      </c>
    </row>
    <row r="500" spans="1:15">
      <c r="A500" s="11" t="s">
        <v>8140</v>
      </c>
      <c r="B500" s="11" t="s">
        <v>8141</v>
      </c>
      <c r="C500" s="11">
        <v>2001506</v>
      </c>
      <c r="D500" s="11" t="s">
        <v>780</v>
      </c>
      <c r="E500" s="12" t="s">
        <v>8142</v>
      </c>
      <c r="F500" s="13">
        <f>380577255700</f>
        <v>380577255700</v>
      </c>
      <c r="G500" s="11" t="s">
        <v>8143</v>
      </c>
      <c r="H500" s="11" t="s">
        <v>1122</v>
      </c>
      <c r="I500" s="11" t="s">
        <v>8039</v>
      </c>
      <c r="J500" s="14" t="s">
        <v>8144</v>
      </c>
      <c r="K500" s="15">
        <v>0</v>
      </c>
      <c r="L500" s="15">
        <v>0</v>
      </c>
      <c r="M500" s="15">
        <v>2</v>
      </c>
      <c r="N500" s="15">
        <v>2</v>
      </c>
      <c r="O500" s="15">
        <v>2</v>
      </c>
    </row>
    <row r="501" spans="1:15">
      <c r="A501" s="11" t="s">
        <v>8147</v>
      </c>
      <c r="B501" s="11" t="s">
        <v>8148</v>
      </c>
      <c r="C501" s="11">
        <v>3293758</v>
      </c>
      <c r="D501" s="11" t="s">
        <v>780</v>
      </c>
      <c r="E501" s="12" t="s">
        <v>8149</v>
      </c>
      <c r="F501" s="13">
        <f>380577250851</f>
        <v>380577250851</v>
      </c>
      <c r="G501" s="11" t="s">
        <v>8150</v>
      </c>
      <c r="H501" s="11" t="s">
        <v>1122</v>
      </c>
      <c r="I501" s="11" t="s">
        <v>8039</v>
      </c>
      <c r="J501" s="14" t="s">
        <v>8151</v>
      </c>
      <c r="K501" s="15">
        <v>0</v>
      </c>
      <c r="L501" s="15">
        <v>0</v>
      </c>
      <c r="M501" s="15">
        <v>1</v>
      </c>
      <c r="N501" s="15">
        <v>1</v>
      </c>
      <c r="O501" s="15">
        <v>1</v>
      </c>
    </row>
    <row r="502" spans="1:15">
      <c r="A502" s="11" t="s">
        <v>8152</v>
      </c>
      <c r="B502" s="11" t="s">
        <v>8153</v>
      </c>
      <c r="C502" s="11">
        <v>3293480</v>
      </c>
      <c r="D502" s="11" t="s">
        <v>24</v>
      </c>
      <c r="E502" s="12" t="s">
        <v>8154</v>
      </c>
      <c r="F502" s="13">
        <f>380632349570</f>
        <v>380632349570</v>
      </c>
      <c r="G502" s="11" t="s">
        <v>8155</v>
      </c>
      <c r="H502" s="11" t="s">
        <v>1122</v>
      </c>
      <c r="I502" s="11" t="s">
        <v>8039</v>
      </c>
      <c r="J502" s="14" t="s">
        <v>8156</v>
      </c>
      <c r="K502" s="15">
        <v>0</v>
      </c>
      <c r="L502" s="15">
        <v>0</v>
      </c>
      <c r="M502" s="15">
        <v>1</v>
      </c>
      <c r="N502" s="15">
        <v>1</v>
      </c>
      <c r="O502" s="15">
        <v>1</v>
      </c>
    </row>
    <row r="503" spans="1:15">
      <c r="A503" s="11" t="s">
        <v>8163</v>
      </c>
      <c r="B503" s="11" t="s">
        <v>8164</v>
      </c>
      <c r="C503" s="11">
        <v>24341622</v>
      </c>
      <c r="D503" s="11" t="s">
        <v>780</v>
      </c>
      <c r="E503" s="12" t="s">
        <v>8165</v>
      </c>
      <c r="F503" s="13">
        <f>380577251801</f>
        <v>380577251801</v>
      </c>
      <c r="G503" s="11" t="s">
        <v>8166</v>
      </c>
      <c r="H503" s="11" t="s">
        <v>1122</v>
      </c>
      <c r="I503" s="11" t="s">
        <v>8039</v>
      </c>
      <c r="J503" s="14" t="s">
        <v>8167</v>
      </c>
      <c r="K503" s="15">
        <v>0</v>
      </c>
      <c r="L503" s="15">
        <v>0</v>
      </c>
      <c r="M503" s="15">
        <v>1</v>
      </c>
      <c r="N503" s="15">
        <v>1</v>
      </c>
      <c r="O503" s="15">
        <v>1</v>
      </c>
    </row>
    <row r="504" spans="1:15">
      <c r="A504" s="11" t="s">
        <v>8170</v>
      </c>
      <c r="B504" s="11" t="s">
        <v>8171</v>
      </c>
      <c r="C504" s="11">
        <v>2003540</v>
      </c>
      <c r="D504" s="11" t="s">
        <v>780</v>
      </c>
      <c r="E504" s="12" t="s">
        <v>8172</v>
      </c>
      <c r="F504" s="13">
        <f>380577255720</f>
        <v>380577255720</v>
      </c>
      <c r="G504" s="11" t="s">
        <v>8173</v>
      </c>
      <c r="H504" s="11" t="s">
        <v>1122</v>
      </c>
      <c r="I504" s="11" t="s">
        <v>8039</v>
      </c>
      <c r="J504" s="14" t="s">
        <v>8174</v>
      </c>
      <c r="K504" s="15">
        <v>0</v>
      </c>
      <c r="L504" s="15">
        <v>0</v>
      </c>
      <c r="M504" s="15">
        <v>1</v>
      </c>
      <c r="N504" s="15">
        <v>1</v>
      </c>
      <c r="O504" s="15">
        <v>1</v>
      </c>
    </row>
    <row r="505" spans="1:15">
      <c r="A505" s="11" t="s">
        <v>8175</v>
      </c>
      <c r="B505" s="11" t="s">
        <v>8099</v>
      </c>
      <c r="C505" s="11">
        <v>3293936</v>
      </c>
      <c r="D505" s="11" t="s">
        <v>24</v>
      </c>
      <c r="E505" s="12" t="s">
        <v>8100</v>
      </c>
      <c r="F505" s="13">
        <f>380577250390</f>
        <v>380577250390</v>
      </c>
      <c r="G505" s="11" t="s">
        <v>8101</v>
      </c>
      <c r="H505" s="11" t="s">
        <v>1122</v>
      </c>
      <c r="I505" s="11" t="s">
        <v>8039</v>
      </c>
      <c r="J505" s="14" t="s">
        <v>8102</v>
      </c>
      <c r="K505" s="15">
        <v>0</v>
      </c>
      <c r="L505" s="15">
        <v>0</v>
      </c>
      <c r="M505" s="15">
        <v>1</v>
      </c>
      <c r="N505" s="15">
        <v>1</v>
      </c>
      <c r="O505" s="15">
        <v>1</v>
      </c>
    </row>
    <row r="506" spans="1:15">
      <c r="A506" s="11" t="s">
        <v>8178</v>
      </c>
      <c r="B506" s="11" t="s">
        <v>8179</v>
      </c>
      <c r="C506" s="11">
        <v>2003735</v>
      </c>
      <c r="D506" s="11" t="s">
        <v>780</v>
      </c>
      <c r="E506" s="12" t="s">
        <v>8180</v>
      </c>
      <c r="F506" s="13">
        <f>380577255470</f>
        <v>380577255470</v>
      </c>
      <c r="G506" s="11" t="s">
        <v>8181</v>
      </c>
      <c r="H506" s="11" t="s">
        <v>1122</v>
      </c>
      <c r="I506" s="11" t="s">
        <v>8039</v>
      </c>
      <c r="J506" s="14" t="s">
        <v>8182</v>
      </c>
      <c r="K506" s="15">
        <v>0</v>
      </c>
      <c r="L506" s="15">
        <v>0</v>
      </c>
      <c r="M506" s="15">
        <v>1</v>
      </c>
      <c r="N506" s="15">
        <v>1</v>
      </c>
      <c r="O506" s="15">
        <v>1</v>
      </c>
    </row>
    <row r="507" spans="1:15">
      <c r="A507" s="11" t="s">
        <v>8183</v>
      </c>
      <c r="B507" s="11" t="s">
        <v>8184</v>
      </c>
      <c r="C507" s="11">
        <v>3293913</v>
      </c>
      <c r="D507" s="11" t="s">
        <v>780</v>
      </c>
      <c r="E507" s="12" t="s">
        <v>8185</v>
      </c>
      <c r="F507" s="13">
        <f>380577251151</f>
        <v>380577251151</v>
      </c>
      <c r="G507" s="11" t="s">
        <v>8186</v>
      </c>
      <c r="H507" s="11" t="s">
        <v>1122</v>
      </c>
      <c r="I507" s="11" t="s">
        <v>8039</v>
      </c>
      <c r="J507" s="14" t="s">
        <v>8187</v>
      </c>
      <c r="K507" s="15">
        <v>0</v>
      </c>
      <c r="L507" s="15">
        <v>0</v>
      </c>
      <c r="M507" s="15">
        <v>1</v>
      </c>
      <c r="N507" s="15">
        <v>1</v>
      </c>
      <c r="O507" s="15">
        <v>1</v>
      </c>
    </row>
    <row r="508" spans="1:15">
      <c r="A508" s="11" t="s">
        <v>8188</v>
      </c>
      <c r="B508" s="11" t="s">
        <v>8059</v>
      </c>
      <c r="C508" s="11">
        <v>25463416</v>
      </c>
      <c r="D508" s="11" t="s">
        <v>780</v>
      </c>
      <c r="E508" s="12" t="s">
        <v>8189</v>
      </c>
      <c r="F508" s="13">
        <f>380577255273</f>
        <v>380577255273</v>
      </c>
      <c r="G508" s="11" t="s">
        <v>8061</v>
      </c>
      <c r="H508" s="11" t="s">
        <v>1122</v>
      </c>
      <c r="I508" s="11" t="s">
        <v>8039</v>
      </c>
      <c r="J508" s="14" t="s">
        <v>8062</v>
      </c>
      <c r="K508" s="15">
        <v>0</v>
      </c>
      <c r="L508" s="15">
        <v>0</v>
      </c>
      <c r="M508" s="15">
        <v>1</v>
      </c>
      <c r="N508" s="15">
        <v>1</v>
      </c>
      <c r="O508" s="15">
        <v>1</v>
      </c>
    </row>
    <row r="509" spans="1:15">
      <c r="A509" s="11" t="s">
        <v>8193</v>
      </c>
      <c r="B509" s="11" t="s">
        <v>8194</v>
      </c>
      <c r="C509" s="11">
        <v>25180090</v>
      </c>
      <c r="D509" s="11" t="s">
        <v>780</v>
      </c>
      <c r="E509" s="12" t="s">
        <v>8195</v>
      </c>
      <c r="F509" s="13">
        <f>380577250637</f>
        <v>380577250637</v>
      </c>
      <c r="G509" s="11" t="s">
        <v>8196</v>
      </c>
      <c r="H509" s="11" t="s">
        <v>1122</v>
      </c>
      <c r="I509" s="11" t="s">
        <v>8039</v>
      </c>
      <c r="J509" s="14" t="s">
        <v>8197</v>
      </c>
      <c r="K509" s="15">
        <v>0</v>
      </c>
      <c r="L509" s="15">
        <v>0</v>
      </c>
      <c r="M509" s="15">
        <v>1</v>
      </c>
      <c r="N509" s="15">
        <v>1</v>
      </c>
      <c r="O509" s="15">
        <v>1</v>
      </c>
    </row>
    <row r="510" spans="1:15">
      <c r="A510" s="11" t="s">
        <v>8200</v>
      </c>
      <c r="B510" s="11" t="s">
        <v>8201</v>
      </c>
      <c r="C510" s="11">
        <v>34017656</v>
      </c>
      <c r="D510" s="11" t="s">
        <v>780</v>
      </c>
      <c r="E510" s="12" t="s">
        <v>8202</v>
      </c>
      <c r="F510" s="13">
        <f>380577255538</f>
        <v>380577255538</v>
      </c>
      <c r="G510" s="11" t="s">
        <v>8203</v>
      </c>
      <c r="H510" s="11" t="s">
        <v>1122</v>
      </c>
      <c r="I510" s="11" t="s">
        <v>8039</v>
      </c>
      <c r="J510" s="14" t="s">
        <v>8204</v>
      </c>
      <c r="K510" s="15">
        <v>0</v>
      </c>
      <c r="L510" s="15">
        <v>0</v>
      </c>
      <c r="M510" s="15">
        <v>1</v>
      </c>
      <c r="N510" s="15">
        <v>1</v>
      </c>
      <c r="O510" s="15">
        <v>1</v>
      </c>
    </row>
    <row r="511" spans="1:15">
      <c r="A511" s="11" t="s">
        <v>8205</v>
      </c>
      <c r="B511" s="11" t="s">
        <v>8206</v>
      </c>
      <c r="C511" s="11">
        <v>31733636</v>
      </c>
      <c r="D511" s="11" t="s">
        <v>780</v>
      </c>
      <c r="E511" s="12" t="s">
        <v>8207</v>
      </c>
      <c r="F511" s="13">
        <f>380577292228</f>
        <v>380577292228</v>
      </c>
      <c r="G511" s="11" t="s">
        <v>8208</v>
      </c>
      <c r="H511" s="11" t="s">
        <v>1122</v>
      </c>
      <c r="I511" s="11" t="s">
        <v>8039</v>
      </c>
      <c r="J511" s="14" t="s">
        <v>8209</v>
      </c>
      <c r="K511" s="15">
        <v>0</v>
      </c>
      <c r="L511" s="15">
        <v>0</v>
      </c>
      <c r="M511" s="15">
        <v>1</v>
      </c>
      <c r="N511" s="15">
        <v>1</v>
      </c>
      <c r="O511" s="15">
        <v>1</v>
      </c>
    </row>
    <row r="512" spans="1:15">
      <c r="A512" s="11" t="s">
        <v>8216</v>
      </c>
      <c r="B512" s="11" t="s">
        <v>8217</v>
      </c>
      <c r="C512" s="11">
        <v>3003683</v>
      </c>
      <c r="D512" s="11" t="s">
        <v>24</v>
      </c>
      <c r="E512" s="12" t="s">
        <v>8218</v>
      </c>
      <c r="F512" s="13">
        <f>380577250825</f>
        <v>380577250825</v>
      </c>
      <c r="G512" s="11" t="s">
        <v>8219</v>
      </c>
      <c r="H512" s="11" t="s">
        <v>1122</v>
      </c>
      <c r="I512" s="11" t="s">
        <v>8039</v>
      </c>
      <c r="J512" s="14" t="s">
        <v>8220</v>
      </c>
      <c r="K512" s="15">
        <v>0</v>
      </c>
      <c r="L512" s="15">
        <v>0</v>
      </c>
      <c r="M512" s="15">
        <v>1</v>
      </c>
      <c r="N512" s="15">
        <v>1</v>
      </c>
      <c r="O512" s="15">
        <v>1</v>
      </c>
    </row>
    <row r="513" spans="1:15">
      <c r="A513" s="11" t="s">
        <v>8223</v>
      </c>
      <c r="B513" s="11" t="s">
        <v>8136</v>
      </c>
      <c r="C513" s="11">
        <v>23333767</v>
      </c>
      <c r="D513" s="11" t="s">
        <v>780</v>
      </c>
      <c r="E513" s="12" t="s">
        <v>8137</v>
      </c>
      <c r="F513" s="13">
        <f>380577255881</f>
        <v>380577255881</v>
      </c>
      <c r="G513" s="11" t="s">
        <v>8138</v>
      </c>
      <c r="H513" s="11" t="s">
        <v>1122</v>
      </c>
      <c r="I513" s="11" t="s">
        <v>8039</v>
      </c>
      <c r="J513" s="14" t="s">
        <v>8139</v>
      </c>
      <c r="K513" s="15">
        <v>0</v>
      </c>
      <c r="L513" s="15">
        <v>0</v>
      </c>
      <c r="M513" s="15">
        <v>1</v>
      </c>
      <c r="N513" s="15">
        <v>1</v>
      </c>
      <c r="O513" s="15">
        <v>1</v>
      </c>
    </row>
    <row r="514" spans="1:15">
      <c r="A514" s="11" t="s">
        <v>8230</v>
      </c>
      <c r="B514" s="11" t="s">
        <v>8088</v>
      </c>
      <c r="C514" s="11">
        <v>2003474</v>
      </c>
      <c r="D514" s="11" t="s">
        <v>24</v>
      </c>
      <c r="E514" s="12" t="s">
        <v>8089</v>
      </c>
      <c r="F514" s="13">
        <f>380577252700</f>
        <v>380577252700</v>
      </c>
      <c r="G514" s="11" t="s">
        <v>8090</v>
      </c>
      <c r="H514" s="11" t="s">
        <v>1122</v>
      </c>
      <c r="I514" s="11" t="s">
        <v>8039</v>
      </c>
      <c r="J514" s="14" t="s">
        <v>8091</v>
      </c>
      <c r="K514" s="15">
        <v>1</v>
      </c>
      <c r="L514" s="15">
        <v>1</v>
      </c>
      <c r="M514" s="15">
        <v>1</v>
      </c>
      <c r="N514" s="15">
        <v>1</v>
      </c>
      <c r="O514" s="15">
        <v>1</v>
      </c>
    </row>
    <row r="515" spans="1:15">
      <c r="A515" s="11" t="s">
        <v>8231</v>
      </c>
      <c r="B515" s="11" t="s">
        <v>8232</v>
      </c>
      <c r="C515" s="11">
        <v>32149096</v>
      </c>
      <c r="D515" s="11" t="s">
        <v>24</v>
      </c>
      <c r="E515" s="12" t="s">
        <v>8233</v>
      </c>
      <c r="F515" s="13">
        <f>380577255250</f>
        <v>380577255250</v>
      </c>
      <c r="G515" s="11" t="s">
        <v>8234</v>
      </c>
      <c r="H515" s="11" t="s">
        <v>1122</v>
      </c>
      <c r="I515" s="11" t="s">
        <v>8039</v>
      </c>
      <c r="J515" s="14" t="s">
        <v>8235</v>
      </c>
      <c r="K515" s="15">
        <v>0</v>
      </c>
      <c r="L515" s="15">
        <v>0</v>
      </c>
      <c r="M515" s="15">
        <v>1</v>
      </c>
      <c r="N515" s="15">
        <v>1</v>
      </c>
      <c r="O515" s="15">
        <v>1</v>
      </c>
    </row>
    <row r="516" spans="1:15">
      <c r="A516" s="11" t="s">
        <v>8236</v>
      </c>
      <c r="B516" s="11" t="s">
        <v>8066</v>
      </c>
      <c r="C516" s="11">
        <v>31766242</v>
      </c>
      <c r="D516" s="11" t="s">
        <v>780</v>
      </c>
      <c r="E516" s="12" t="s">
        <v>8067</v>
      </c>
      <c r="F516" s="13">
        <f>380577255702</f>
        <v>380577255702</v>
      </c>
      <c r="G516" s="11" t="s">
        <v>8068</v>
      </c>
      <c r="H516" s="11" t="s">
        <v>1122</v>
      </c>
      <c r="I516" s="11" t="s">
        <v>8039</v>
      </c>
      <c r="J516" s="14" t="s">
        <v>8069</v>
      </c>
      <c r="K516" s="15">
        <v>0</v>
      </c>
      <c r="L516" s="15">
        <v>0</v>
      </c>
      <c r="M516" s="15">
        <v>1</v>
      </c>
      <c r="N516" s="15">
        <v>1</v>
      </c>
      <c r="O516" s="15">
        <v>1</v>
      </c>
    </row>
    <row r="517" spans="1:15">
      <c r="A517" s="11" t="s">
        <v>8240</v>
      </c>
      <c r="B517" s="11" t="s">
        <v>8241</v>
      </c>
      <c r="C517" s="11">
        <v>2003853</v>
      </c>
      <c r="D517" s="11" t="s">
        <v>780</v>
      </c>
      <c r="E517" s="12" t="s">
        <v>8242</v>
      </c>
      <c r="F517" s="13">
        <f>380577251301</f>
        <v>380577251301</v>
      </c>
      <c r="G517" s="11" t="s">
        <v>8243</v>
      </c>
      <c r="H517" s="11" t="s">
        <v>1122</v>
      </c>
      <c r="I517" s="11" t="s">
        <v>8039</v>
      </c>
      <c r="J517" s="14" t="s">
        <v>8244</v>
      </c>
      <c r="K517" s="15">
        <v>0</v>
      </c>
      <c r="L517" s="15">
        <v>0</v>
      </c>
      <c r="M517" s="15">
        <v>1</v>
      </c>
      <c r="N517" s="15">
        <v>1</v>
      </c>
      <c r="O517" s="15">
        <v>1</v>
      </c>
    </row>
    <row r="518" spans="1:15">
      <c r="A518" s="11" t="s">
        <v>8248</v>
      </c>
      <c r="B518" s="11" t="s">
        <v>8249</v>
      </c>
      <c r="C518" s="11">
        <v>23002303</v>
      </c>
      <c r="D518" s="11" t="s">
        <v>24</v>
      </c>
      <c r="E518" s="12" t="s">
        <v>8250</v>
      </c>
      <c r="F518" s="13">
        <f>380577255566</f>
        <v>380577255566</v>
      </c>
      <c r="G518" s="11" t="s">
        <v>8251</v>
      </c>
      <c r="H518" s="11" t="s">
        <v>1122</v>
      </c>
      <c r="I518" s="11" t="s">
        <v>8039</v>
      </c>
      <c r="J518" s="14" t="s">
        <v>8252</v>
      </c>
      <c r="K518" s="15">
        <v>0</v>
      </c>
      <c r="L518" s="15">
        <v>0</v>
      </c>
      <c r="M518" s="15">
        <v>1</v>
      </c>
      <c r="N518" s="15">
        <v>1</v>
      </c>
      <c r="O518" s="15">
        <v>1</v>
      </c>
    </row>
    <row r="519" spans="1:15">
      <c r="A519" s="11" t="s">
        <v>8262</v>
      </c>
      <c r="B519" s="11" t="s">
        <v>8078</v>
      </c>
      <c r="C519" s="11">
        <v>2003770</v>
      </c>
      <c r="D519" s="11" t="s">
        <v>24</v>
      </c>
      <c r="E519" s="12" t="s">
        <v>8079</v>
      </c>
      <c r="F519" s="13">
        <f>380577250700</f>
        <v>380577250700</v>
      </c>
      <c r="G519" s="11" t="s">
        <v>8080</v>
      </c>
      <c r="H519" s="11" t="s">
        <v>1122</v>
      </c>
      <c r="I519" s="11" t="s">
        <v>8039</v>
      </c>
      <c r="J519" s="14" t="s">
        <v>8081</v>
      </c>
      <c r="K519" s="15">
        <v>1</v>
      </c>
      <c r="L519" s="15">
        <v>0</v>
      </c>
      <c r="M519" s="15">
        <v>0</v>
      </c>
      <c r="N519" s="15">
        <v>0</v>
      </c>
      <c r="O519" s="15">
        <v>0</v>
      </c>
    </row>
    <row r="520" spans="1:15">
      <c r="A520" s="11" t="s">
        <v>8266</v>
      </c>
      <c r="B520" s="11" t="s">
        <v>8267</v>
      </c>
      <c r="C520" s="11">
        <v>34017621</v>
      </c>
      <c r="D520" s="11" t="s">
        <v>780</v>
      </c>
      <c r="E520" s="12" t="s">
        <v>8268</v>
      </c>
      <c r="F520" s="13">
        <f>380577255679</f>
        <v>380577255679</v>
      </c>
      <c r="G520" s="11" t="s">
        <v>8269</v>
      </c>
      <c r="H520" s="11" t="s">
        <v>1122</v>
      </c>
      <c r="I520" s="11" t="s">
        <v>8039</v>
      </c>
      <c r="J520" s="14" t="s">
        <v>8270</v>
      </c>
      <c r="K520" s="15">
        <v>0</v>
      </c>
      <c r="L520" s="15">
        <v>0</v>
      </c>
      <c r="M520" s="15">
        <v>1</v>
      </c>
      <c r="N520" s="15">
        <v>1</v>
      </c>
      <c r="O520" s="15">
        <v>1</v>
      </c>
    </row>
    <row r="521" spans="1:15">
      <c r="A521" s="11" t="s">
        <v>8271</v>
      </c>
      <c r="B521" s="11" t="s">
        <v>8272</v>
      </c>
      <c r="C521" s="11">
        <v>2003729</v>
      </c>
      <c r="D521" s="11" t="s">
        <v>780</v>
      </c>
      <c r="E521" s="12" t="s">
        <v>8273</v>
      </c>
      <c r="F521" s="13">
        <f>380577255778</f>
        <v>380577255778</v>
      </c>
      <c r="G521" s="11" t="s">
        <v>8274</v>
      </c>
      <c r="H521" s="11" t="s">
        <v>1122</v>
      </c>
      <c r="I521" s="11" t="s">
        <v>8039</v>
      </c>
      <c r="J521" s="14" t="s">
        <v>8275</v>
      </c>
      <c r="K521" s="15">
        <v>0</v>
      </c>
      <c r="L521" s="15">
        <v>0</v>
      </c>
      <c r="M521" s="15">
        <v>1</v>
      </c>
      <c r="N521" s="15">
        <v>1</v>
      </c>
      <c r="O521" s="15">
        <v>1</v>
      </c>
    </row>
    <row r="522" spans="1:15">
      <c r="A522" s="11" t="s">
        <v>8276</v>
      </c>
      <c r="B522" s="11" t="s">
        <v>8201</v>
      </c>
      <c r="C522" s="11">
        <v>34017656</v>
      </c>
      <c r="D522" s="11" t="s">
        <v>24</v>
      </c>
      <c r="E522" s="12" t="s">
        <v>8202</v>
      </c>
      <c r="F522" s="13">
        <f>380577255538</f>
        <v>380577255538</v>
      </c>
      <c r="G522" s="11" t="s">
        <v>8203</v>
      </c>
      <c r="H522" s="11" t="s">
        <v>1122</v>
      </c>
      <c r="I522" s="11" t="s">
        <v>8039</v>
      </c>
      <c r="J522" s="14" t="s">
        <v>8204</v>
      </c>
      <c r="K522" s="15">
        <v>1</v>
      </c>
      <c r="L522" s="15">
        <v>0</v>
      </c>
      <c r="M522" s="15">
        <v>0</v>
      </c>
      <c r="N522" s="15">
        <v>0</v>
      </c>
      <c r="O522" s="15">
        <v>0</v>
      </c>
    </row>
    <row r="523" spans="1:15">
      <c r="A523" s="11" t="s">
        <v>8280</v>
      </c>
      <c r="B523" s="11" t="s">
        <v>8117</v>
      </c>
      <c r="C523" s="11">
        <v>31939013</v>
      </c>
      <c r="D523" s="11" t="s">
        <v>24</v>
      </c>
      <c r="E523" s="12" t="s">
        <v>8118</v>
      </c>
      <c r="F523" s="13">
        <f>380577251310</f>
        <v>380577251310</v>
      </c>
      <c r="G523" s="11" t="s">
        <v>8119</v>
      </c>
      <c r="H523" s="11" t="s">
        <v>1122</v>
      </c>
      <c r="I523" s="11" t="s">
        <v>8039</v>
      </c>
      <c r="J523" s="14" t="s">
        <v>8120</v>
      </c>
      <c r="K523" s="15">
        <v>0</v>
      </c>
      <c r="L523" s="15">
        <v>0</v>
      </c>
      <c r="M523" s="15">
        <v>1</v>
      </c>
      <c r="N523" s="15">
        <v>1</v>
      </c>
      <c r="O523" s="15">
        <v>1</v>
      </c>
    </row>
    <row r="524" spans="1:15">
      <c r="A524" s="11" t="s">
        <v>8285</v>
      </c>
      <c r="B524" s="11" t="s">
        <v>8286</v>
      </c>
      <c r="C524" s="11">
        <v>34017661</v>
      </c>
      <c r="D524" s="11" t="s">
        <v>24</v>
      </c>
      <c r="E524" s="12" t="s">
        <v>8287</v>
      </c>
      <c r="F524" s="13">
        <f>380577251395</f>
        <v>380577251395</v>
      </c>
      <c r="G524" s="11" t="s">
        <v>8288</v>
      </c>
      <c r="H524" s="11" t="s">
        <v>1122</v>
      </c>
      <c r="I524" s="11" t="s">
        <v>8039</v>
      </c>
      <c r="J524" s="14" t="s">
        <v>8289</v>
      </c>
      <c r="K524" s="15">
        <v>0</v>
      </c>
      <c r="L524" s="15">
        <v>0</v>
      </c>
      <c r="M524" s="15">
        <v>1</v>
      </c>
      <c r="N524" s="15">
        <v>1</v>
      </c>
      <c r="O524" s="15">
        <v>1</v>
      </c>
    </row>
    <row r="525" spans="1:15">
      <c r="A525" s="11" t="s">
        <v>8297</v>
      </c>
      <c r="B525" s="11" t="s">
        <v>8153</v>
      </c>
      <c r="C525" s="11">
        <v>3293480</v>
      </c>
      <c r="D525" s="11" t="s">
        <v>780</v>
      </c>
      <c r="E525" s="12" t="s">
        <v>8298</v>
      </c>
      <c r="F525" s="13">
        <f>380577255734</f>
        <v>380577255734</v>
      </c>
      <c r="G525" s="11" t="s">
        <v>8155</v>
      </c>
      <c r="H525" s="11" t="s">
        <v>1122</v>
      </c>
      <c r="I525" s="11" t="s">
        <v>8039</v>
      </c>
      <c r="J525" s="14" t="s">
        <v>8156</v>
      </c>
      <c r="K525" s="15">
        <v>0</v>
      </c>
      <c r="L525" s="15">
        <v>0</v>
      </c>
      <c r="M525" s="15">
        <v>1</v>
      </c>
      <c r="N525" s="15">
        <v>1</v>
      </c>
      <c r="O525" s="15">
        <v>1</v>
      </c>
    </row>
    <row r="526" spans="1:15">
      <c r="A526" s="11" t="s">
        <v>8315</v>
      </c>
      <c r="B526" s="11" t="s">
        <v>8316</v>
      </c>
      <c r="C526" s="11">
        <v>22645921</v>
      </c>
      <c r="D526" s="11" t="s">
        <v>780</v>
      </c>
      <c r="E526" s="12" t="s">
        <v>8317</v>
      </c>
      <c r="F526" s="13">
        <f>380572521122</f>
        <v>380572521122</v>
      </c>
      <c r="G526" s="11" t="s">
        <v>8318</v>
      </c>
      <c r="H526" s="11" t="s">
        <v>1122</v>
      </c>
      <c r="I526" s="11" t="s">
        <v>8039</v>
      </c>
      <c r="J526" s="14" t="s">
        <v>8319</v>
      </c>
      <c r="K526" s="15">
        <v>1</v>
      </c>
      <c r="L526" s="15">
        <v>1</v>
      </c>
      <c r="M526" s="15">
        <v>2</v>
      </c>
      <c r="N526" s="15">
        <v>2</v>
      </c>
      <c r="O526" s="15">
        <v>2</v>
      </c>
    </row>
    <row r="527" spans="1:15">
      <c r="A527" s="11" t="s">
        <v>8332</v>
      </c>
      <c r="B527" s="11" t="s">
        <v>8241</v>
      </c>
      <c r="C527" s="11">
        <v>2003853</v>
      </c>
      <c r="D527" s="11" t="s">
        <v>24</v>
      </c>
      <c r="E527" s="12" t="s">
        <v>8242</v>
      </c>
      <c r="F527" s="13">
        <f>380577251301</f>
        <v>380577251301</v>
      </c>
      <c r="G527" s="11" t="s">
        <v>8243</v>
      </c>
      <c r="H527" s="11" t="s">
        <v>1122</v>
      </c>
      <c r="I527" s="11" t="s">
        <v>8039</v>
      </c>
      <c r="J527" s="14" t="s">
        <v>8244</v>
      </c>
      <c r="K527" s="15">
        <v>1</v>
      </c>
      <c r="L527" s="15">
        <v>0</v>
      </c>
      <c r="M527" s="15">
        <v>0</v>
      </c>
      <c r="N527" s="15">
        <v>0</v>
      </c>
      <c r="O527" s="15">
        <v>0</v>
      </c>
    </row>
    <row r="528" spans="1:15">
      <c r="A528" s="11" t="s">
        <v>8365</v>
      </c>
      <c r="B528" s="11" t="s">
        <v>8249</v>
      </c>
      <c r="C528" s="11">
        <v>23002303</v>
      </c>
      <c r="D528" s="11" t="s">
        <v>780</v>
      </c>
      <c r="E528" s="12" t="s">
        <v>8250</v>
      </c>
      <c r="F528" s="13">
        <f>380577255566</f>
        <v>380577255566</v>
      </c>
      <c r="G528" s="11" t="s">
        <v>8251</v>
      </c>
      <c r="H528" s="11" t="s">
        <v>1122</v>
      </c>
      <c r="I528" s="11" t="s">
        <v>8039</v>
      </c>
      <c r="J528" s="14" t="s">
        <v>8252</v>
      </c>
      <c r="K528" s="15">
        <v>0</v>
      </c>
      <c r="L528" s="15">
        <v>0</v>
      </c>
      <c r="M528" s="15">
        <v>1</v>
      </c>
      <c r="N528" s="15">
        <v>1</v>
      </c>
      <c r="O528" s="15">
        <v>1</v>
      </c>
    </row>
    <row r="529" spans="1:15">
      <c r="A529" s="11" t="s">
        <v>8370</v>
      </c>
      <c r="B529" s="11" t="s">
        <v>8164</v>
      </c>
      <c r="C529" s="11">
        <v>24341622</v>
      </c>
      <c r="D529" s="11" t="s">
        <v>24</v>
      </c>
      <c r="E529" s="12" t="s">
        <v>8371</v>
      </c>
      <c r="F529" s="13">
        <f>380577251801</f>
        <v>380577251801</v>
      </c>
      <c r="G529" s="11" t="s">
        <v>8166</v>
      </c>
      <c r="H529" s="11" t="s">
        <v>1122</v>
      </c>
      <c r="I529" s="11" t="s">
        <v>8039</v>
      </c>
      <c r="J529" s="14" t="s">
        <v>8167</v>
      </c>
      <c r="K529" s="15">
        <v>0</v>
      </c>
      <c r="L529" s="15">
        <v>0</v>
      </c>
      <c r="M529" s="15">
        <v>1</v>
      </c>
      <c r="N529" s="15">
        <v>1</v>
      </c>
      <c r="O529" s="15">
        <v>1</v>
      </c>
    </row>
    <row r="530" spans="1:15">
      <c r="A530" s="11" t="s">
        <v>8381</v>
      </c>
      <c r="B530" s="11" t="s">
        <v>8382</v>
      </c>
      <c r="C530" s="11">
        <v>41680146</v>
      </c>
      <c r="D530" s="11" t="s">
        <v>24</v>
      </c>
      <c r="E530" s="12" t="s">
        <v>1256</v>
      </c>
      <c r="F530" s="13">
        <f>380574640700</f>
        <v>380574640700</v>
      </c>
      <c r="G530" s="11" t="s">
        <v>1257</v>
      </c>
      <c r="H530" s="11" t="s">
        <v>1122</v>
      </c>
      <c r="I530" s="11" t="s">
        <v>1122</v>
      </c>
      <c r="J530" s="14" t="s">
        <v>1259</v>
      </c>
      <c r="K530" s="15">
        <v>0</v>
      </c>
      <c r="L530" s="15">
        <v>1</v>
      </c>
      <c r="M530" s="15">
        <v>2</v>
      </c>
      <c r="N530" s="15">
        <v>2</v>
      </c>
      <c r="O530" s="15">
        <v>2</v>
      </c>
    </row>
    <row r="531" spans="1:15">
      <c r="A531" s="11" t="s">
        <v>8383</v>
      </c>
      <c r="B531" s="11" t="s">
        <v>8384</v>
      </c>
      <c r="C531" s="11">
        <v>39074153</v>
      </c>
      <c r="D531" s="11" t="s">
        <v>24</v>
      </c>
      <c r="E531" s="12" t="s">
        <v>1260</v>
      </c>
      <c r="F531" s="13">
        <f>380574640640</f>
        <v>380574640640</v>
      </c>
      <c r="G531" s="11" t="s">
        <v>1261</v>
      </c>
      <c r="H531" s="11" t="s">
        <v>1122</v>
      </c>
      <c r="I531" s="11" t="s">
        <v>1122</v>
      </c>
      <c r="J531" s="14" t="s">
        <v>1262</v>
      </c>
      <c r="K531" s="15">
        <v>1</v>
      </c>
      <c r="L531" s="15">
        <v>1</v>
      </c>
      <c r="M531" s="15">
        <v>3</v>
      </c>
      <c r="N531" s="15">
        <v>3</v>
      </c>
      <c r="O531" s="15">
        <v>3</v>
      </c>
    </row>
    <row r="532" spans="1:15">
      <c r="A532" s="11" t="s">
        <v>8387</v>
      </c>
      <c r="B532" s="11" t="s">
        <v>8388</v>
      </c>
      <c r="C532" s="11">
        <v>38743216</v>
      </c>
      <c r="D532" s="11" t="s">
        <v>24</v>
      </c>
      <c r="E532" s="12" t="s">
        <v>1263</v>
      </c>
      <c r="F532" s="13">
        <f>380575151729</f>
        <v>380575151729</v>
      </c>
      <c r="G532" s="11" t="s">
        <v>1264</v>
      </c>
      <c r="H532" s="11" t="s">
        <v>1122</v>
      </c>
      <c r="I532" s="11" t="s">
        <v>1122</v>
      </c>
      <c r="J532" s="14" t="s">
        <v>1266</v>
      </c>
      <c r="K532" s="15">
        <v>1</v>
      </c>
      <c r="L532" s="15">
        <v>1</v>
      </c>
      <c r="M532" s="15">
        <v>2</v>
      </c>
      <c r="N532" s="15">
        <v>2</v>
      </c>
      <c r="O532" s="15">
        <v>2</v>
      </c>
    </row>
    <row r="533" spans="1:15">
      <c r="A533" s="11" t="s">
        <v>8397</v>
      </c>
      <c r="B533" s="11" t="s">
        <v>8398</v>
      </c>
      <c r="C533" s="11">
        <v>38366849</v>
      </c>
      <c r="D533" s="11" t="s">
        <v>24</v>
      </c>
      <c r="E533" s="12" t="s">
        <v>1267</v>
      </c>
      <c r="F533" s="13">
        <f>380554673502 +380554673502</f>
        <v>761109347004</v>
      </c>
      <c r="G533" s="11" t="s">
        <v>1268</v>
      </c>
      <c r="H533" s="11" t="s">
        <v>1269</v>
      </c>
      <c r="I533" s="11" t="s">
        <v>1269</v>
      </c>
      <c r="J533" s="14" t="s">
        <v>1271</v>
      </c>
      <c r="K533" s="15">
        <v>2</v>
      </c>
      <c r="L533" s="15">
        <v>2</v>
      </c>
      <c r="M533" s="15">
        <v>2</v>
      </c>
      <c r="N533" s="15">
        <v>2</v>
      </c>
      <c r="O533" s="15">
        <v>2</v>
      </c>
    </row>
    <row r="534" spans="1:15">
      <c r="A534" s="11" t="s">
        <v>8404</v>
      </c>
      <c r="B534" s="11" t="s">
        <v>8405</v>
      </c>
      <c r="C534" s="11">
        <v>38637457</v>
      </c>
      <c r="D534" s="11" t="s">
        <v>24</v>
      </c>
      <c r="E534" s="12" t="s">
        <v>1272</v>
      </c>
      <c r="F534" s="13">
        <f>380554733979 +380554733979</f>
        <v>761109467958</v>
      </c>
      <c r="G534" s="11" t="s">
        <v>1273</v>
      </c>
      <c r="H534" s="11" t="s">
        <v>1269</v>
      </c>
      <c r="I534" s="11" t="s">
        <v>1269</v>
      </c>
      <c r="J534" s="14" t="s">
        <v>1275</v>
      </c>
      <c r="K534" s="15">
        <v>2</v>
      </c>
      <c r="L534" s="15">
        <v>2</v>
      </c>
      <c r="M534" s="15">
        <v>2</v>
      </c>
      <c r="N534" s="15">
        <v>2</v>
      </c>
      <c r="O534" s="15">
        <v>2</v>
      </c>
    </row>
    <row r="535" spans="1:15">
      <c r="A535" s="11" t="s">
        <v>8421</v>
      </c>
      <c r="B535" s="11" t="s">
        <v>8422</v>
      </c>
      <c r="C535" s="11">
        <v>37920406</v>
      </c>
      <c r="D535" s="11" t="s">
        <v>24</v>
      </c>
      <c r="E535" s="12" t="s">
        <v>8423</v>
      </c>
      <c r="F535" s="13">
        <f>380666127787 +380553222759</f>
        <v>761219350546</v>
      </c>
      <c r="G535" s="11" t="s">
        <v>8424</v>
      </c>
      <c r="H535" s="11" t="s">
        <v>1269</v>
      </c>
      <c r="I535" s="11" t="s">
        <v>8420</v>
      </c>
      <c r="J535" s="14" t="s">
        <v>8425</v>
      </c>
      <c r="K535" s="15">
        <v>1</v>
      </c>
      <c r="L535" s="15">
        <v>1</v>
      </c>
      <c r="M535" s="15">
        <v>1</v>
      </c>
      <c r="N535" s="15">
        <v>1</v>
      </c>
      <c r="O535" s="15">
        <v>1</v>
      </c>
    </row>
    <row r="536" spans="1:15">
      <c r="A536" s="11" t="s">
        <v>8441</v>
      </c>
      <c r="B536" s="11" t="s">
        <v>8442</v>
      </c>
      <c r="C536" s="11">
        <v>38212647</v>
      </c>
      <c r="D536" s="11" t="s">
        <v>24</v>
      </c>
      <c r="E536" s="12" t="s">
        <v>8443</v>
      </c>
      <c r="F536" s="13">
        <f>380553432505 +380553432505</f>
        <v>761106865010</v>
      </c>
      <c r="G536" s="11" t="s">
        <v>8444</v>
      </c>
      <c r="H536" s="11" t="s">
        <v>1269</v>
      </c>
      <c r="I536" s="11" t="s">
        <v>1269</v>
      </c>
      <c r="J536" s="14" t="s">
        <v>8445</v>
      </c>
      <c r="K536" s="15">
        <v>2</v>
      </c>
      <c r="L536" s="15">
        <v>2</v>
      </c>
      <c r="M536" s="15">
        <v>2</v>
      </c>
      <c r="N536" s="15">
        <v>2</v>
      </c>
      <c r="O536" s="15">
        <v>2</v>
      </c>
    </row>
    <row r="537" spans="1:15">
      <c r="A537" s="11" t="s">
        <v>8457</v>
      </c>
      <c r="B537" s="11" t="s">
        <v>8458</v>
      </c>
      <c r="C537" s="11">
        <v>38474233</v>
      </c>
      <c r="D537" s="11" t="s">
        <v>24</v>
      </c>
      <c r="E537" s="12" t="s">
        <v>8459</v>
      </c>
      <c r="F537" s="13">
        <f>380958797823 +380554441850</f>
        <v>761513239673</v>
      </c>
      <c r="G537" s="11" t="s">
        <v>8460</v>
      </c>
      <c r="H537" s="11" t="s">
        <v>1269</v>
      </c>
      <c r="I537" s="11" t="s">
        <v>8455</v>
      </c>
      <c r="J537" s="14" t="s">
        <v>8456</v>
      </c>
      <c r="K537" s="15">
        <v>1</v>
      </c>
      <c r="L537" s="15">
        <v>1</v>
      </c>
      <c r="M537" s="15">
        <v>1</v>
      </c>
      <c r="N537" s="15">
        <v>1</v>
      </c>
      <c r="O537" s="15">
        <v>1</v>
      </c>
    </row>
    <row r="538" spans="1:15">
      <c r="A538" s="11" t="s">
        <v>8473</v>
      </c>
      <c r="B538" s="11" t="s">
        <v>8474</v>
      </c>
      <c r="C538" s="11">
        <v>38740016</v>
      </c>
      <c r="D538" s="11" t="s">
        <v>24</v>
      </c>
      <c r="E538" s="12" t="s">
        <v>8475</v>
      </c>
      <c r="F538" s="13">
        <f>380553621201 +380553621201</f>
        <v>761107242402</v>
      </c>
      <c r="G538" s="11" t="s">
        <v>8476</v>
      </c>
      <c r="H538" s="11" t="s">
        <v>1269</v>
      </c>
      <c r="I538" s="11" t="s">
        <v>8477</v>
      </c>
      <c r="J538" s="14" t="s">
        <v>8478</v>
      </c>
      <c r="K538" s="15">
        <v>1</v>
      </c>
      <c r="L538" s="15">
        <v>1</v>
      </c>
      <c r="M538" s="15">
        <v>1</v>
      </c>
      <c r="N538" s="15">
        <v>1</v>
      </c>
      <c r="O538" s="15">
        <v>1</v>
      </c>
    </row>
    <row r="539" spans="1:15">
      <c r="A539" s="11" t="s">
        <v>8494</v>
      </c>
      <c r="B539" s="11" t="s">
        <v>8495</v>
      </c>
      <c r="C539" s="11">
        <v>37949226</v>
      </c>
      <c r="D539" s="11" t="s">
        <v>24</v>
      </c>
      <c r="E539" s="12" t="s">
        <v>8496</v>
      </c>
      <c r="F539" s="13">
        <f>380666317627 +380554021051</f>
        <v>761220338678</v>
      </c>
      <c r="G539" s="11" t="s">
        <v>8497</v>
      </c>
      <c r="H539" s="11" t="s">
        <v>1269</v>
      </c>
      <c r="I539" s="11" t="s">
        <v>8492</v>
      </c>
      <c r="J539" s="14" t="s">
        <v>8493</v>
      </c>
      <c r="K539" s="15">
        <v>1</v>
      </c>
      <c r="L539" s="15">
        <v>1</v>
      </c>
      <c r="M539" s="15">
        <v>1</v>
      </c>
      <c r="N539" s="15">
        <v>1</v>
      </c>
      <c r="O539" s="15">
        <v>1</v>
      </c>
    </row>
    <row r="540" spans="1:15">
      <c r="A540" s="11" t="s">
        <v>8498</v>
      </c>
      <c r="B540" s="11" t="s">
        <v>8499</v>
      </c>
      <c r="C540" s="11">
        <v>40655297</v>
      </c>
      <c r="D540" s="11" t="s">
        <v>24</v>
      </c>
      <c r="E540" s="12" t="s">
        <v>1276</v>
      </c>
      <c r="F540" s="13">
        <f>380553926117 +380553926117</f>
        <v>761107852234</v>
      </c>
      <c r="G540" s="11" t="s">
        <v>1277</v>
      </c>
      <c r="H540" s="11" t="s">
        <v>1269</v>
      </c>
      <c r="I540" s="11" t="s">
        <v>1269</v>
      </c>
      <c r="J540" s="14" t="s">
        <v>1279</v>
      </c>
      <c r="K540" s="15">
        <v>1</v>
      </c>
      <c r="L540" s="15">
        <v>1</v>
      </c>
      <c r="M540" s="15">
        <v>2</v>
      </c>
      <c r="N540" s="15">
        <v>2</v>
      </c>
      <c r="O540" s="15">
        <v>2</v>
      </c>
    </row>
    <row r="541" spans="1:15">
      <c r="A541" s="11" t="s">
        <v>8502</v>
      </c>
      <c r="B541" s="11" t="s">
        <v>8503</v>
      </c>
      <c r="C541" s="11">
        <v>38869718</v>
      </c>
      <c r="D541" s="11" t="s">
        <v>24</v>
      </c>
      <c r="E541" s="12" t="s">
        <v>1280</v>
      </c>
      <c r="F541" s="13">
        <f>380957001649 +380554945164</f>
        <v>761511946813</v>
      </c>
      <c r="G541" s="11" t="s">
        <v>1281</v>
      </c>
      <c r="H541" s="11" t="s">
        <v>1269</v>
      </c>
      <c r="I541" s="11" t="s">
        <v>1269</v>
      </c>
      <c r="J541" s="14" t="s">
        <v>1283</v>
      </c>
      <c r="K541" s="15">
        <v>2</v>
      </c>
      <c r="L541" s="15">
        <v>2</v>
      </c>
      <c r="M541" s="15">
        <v>2</v>
      </c>
      <c r="N541" s="15">
        <v>2</v>
      </c>
      <c r="O541" s="15">
        <v>2</v>
      </c>
    </row>
    <row r="542" spans="1:15">
      <c r="A542" s="11" t="s">
        <v>8510</v>
      </c>
      <c r="B542" s="11" t="s">
        <v>8511</v>
      </c>
      <c r="C542" s="11">
        <v>38281797</v>
      </c>
      <c r="D542" s="11" t="s">
        <v>24</v>
      </c>
      <c r="E542" s="12" t="s">
        <v>8512</v>
      </c>
      <c r="F542" s="13">
        <f>380988685800 +380553321186</f>
        <v>761542006986</v>
      </c>
      <c r="G542" s="11" t="s">
        <v>8513</v>
      </c>
      <c r="H542" s="11" t="s">
        <v>1269</v>
      </c>
      <c r="I542" s="11" t="s">
        <v>8514</v>
      </c>
      <c r="J542" s="14" t="s">
        <v>8515</v>
      </c>
      <c r="K542" s="15">
        <v>1</v>
      </c>
      <c r="L542" s="15">
        <v>1</v>
      </c>
      <c r="M542" s="15">
        <v>1</v>
      </c>
      <c r="N542" s="15">
        <v>1</v>
      </c>
      <c r="O542" s="15">
        <v>1</v>
      </c>
    </row>
    <row r="543" spans="1:15">
      <c r="A543" s="11" t="s">
        <v>8518</v>
      </c>
      <c r="B543" s="11" t="s">
        <v>8519</v>
      </c>
      <c r="C543" s="11">
        <v>38248917</v>
      </c>
      <c r="D543" s="11" t="s">
        <v>24</v>
      </c>
      <c r="E543" s="12" t="s">
        <v>1284</v>
      </c>
      <c r="F543" s="13">
        <f>380675539293 +380554850157</f>
        <v>761230389450</v>
      </c>
      <c r="G543" s="11" t="s">
        <v>1285</v>
      </c>
      <c r="H543" s="11" t="s">
        <v>1269</v>
      </c>
      <c r="I543" s="11" t="s">
        <v>1269</v>
      </c>
      <c r="J543" s="14" t="s">
        <v>1287</v>
      </c>
      <c r="K543" s="15">
        <v>0</v>
      </c>
      <c r="L543" s="15">
        <v>2</v>
      </c>
      <c r="M543" s="15">
        <v>2</v>
      </c>
      <c r="N543" s="15">
        <v>2</v>
      </c>
      <c r="O543" s="15">
        <v>2</v>
      </c>
    </row>
    <row r="544" spans="1:15">
      <c r="A544" s="11" t="s">
        <v>8528</v>
      </c>
      <c r="B544" s="11" t="s">
        <v>8529</v>
      </c>
      <c r="C544" s="11">
        <v>38645871</v>
      </c>
      <c r="D544" s="11" t="s">
        <v>24</v>
      </c>
      <c r="E544" s="12" t="s">
        <v>1288</v>
      </c>
      <c r="F544" s="13">
        <f>380554222564 +380554222564</f>
        <v>761108445128</v>
      </c>
      <c r="G544" s="11" t="s">
        <v>1289</v>
      </c>
      <c r="H544" s="11" t="s">
        <v>1269</v>
      </c>
      <c r="I544" s="11" t="s">
        <v>1269</v>
      </c>
      <c r="J544" s="14" t="s">
        <v>1291</v>
      </c>
      <c r="K544" s="15">
        <v>1</v>
      </c>
      <c r="L544" s="15">
        <v>1</v>
      </c>
      <c r="M544" s="15">
        <v>1</v>
      </c>
      <c r="N544" s="15">
        <v>1</v>
      </c>
      <c r="O544" s="15">
        <v>1</v>
      </c>
    </row>
    <row r="545" spans="1:15">
      <c r="A545" s="11" t="s">
        <v>8532</v>
      </c>
      <c r="B545" s="11" t="s">
        <v>8533</v>
      </c>
      <c r="C545" s="11">
        <v>38743829</v>
      </c>
      <c r="D545" s="11" t="s">
        <v>24</v>
      </c>
      <c r="E545" s="12" t="s">
        <v>1292</v>
      </c>
      <c r="F545" s="13">
        <f>380553753745 +380553753745</f>
        <v>761107507490</v>
      </c>
      <c r="G545" s="11" t="s">
        <v>1293</v>
      </c>
      <c r="H545" s="11" t="s">
        <v>1269</v>
      </c>
      <c r="I545" s="11" t="s">
        <v>1269</v>
      </c>
      <c r="J545" s="14" t="s">
        <v>1295</v>
      </c>
      <c r="K545" s="15">
        <v>0</v>
      </c>
      <c r="L545" s="15">
        <v>2</v>
      </c>
      <c r="M545" s="15">
        <v>2</v>
      </c>
      <c r="N545" s="15">
        <v>2</v>
      </c>
      <c r="O545" s="15">
        <v>2</v>
      </c>
    </row>
    <row r="546" spans="1:15">
      <c r="A546" s="11" t="s">
        <v>8565</v>
      </c>
      <c r="B546" s="11" t="s">
        <v>8566</v>
      </c>
      <c r="C546" s="11">
        <v>5396876</v>
      </c>
      <c r="D546" s="11" t="s">
        <v>24</v>
      </c>
      <c r="E546" s="12" t="s">
        <v>1296</v>
      </c>
      <c r="F546" s="13">
        <f>380552353066 +380552353066</f>
        <v>761104706132</v>
      </c>
      <c r="G546" s="11" t="s">
        <v>1297</v>
      </c>
      <c r="H546" s="11" t="s">
        <v>1269</v>
      </c>
      <c r="I546" s="11" t="s">
        <v>1269</v>
      </c>
      <c r="J546" s="14" t="s">
        <v>1299</v>
      </c>
      <c r="K546" s="15">
        <v>1</v>
      </c>
      <c r="L546" s="15">
        <v>2</v>
      </c>
      <c r="M546" s="15">
        <v>2</v>
      </c>
      <c r="N546" s="15">
        <v>2</v>
      </c>
      <c r="O546" s="15">
        <v>2</v>
      </c>
    </row>
    <row r="547" spans="1:15">
      <c r="A547" s="11" t="s">
        <v>8576</v>
      </c>
      <c r="B547" s="11" t="s">
        <v>8560</v>
      </c>
      <c r="C547" s="11">
        <v>2004120</v>
      </c>
      <c r="D547" s="11" t="s">
        <v>24</v>
      </c>
      <c r="E547" s="12" t="s">
        <v>1300</v>
      </c>
      <c r="F547" s="13">
        <f>380952783303 +380552490990</f>
        <v>761505274293</v>
      </c>
      <c r="G547" s="11" t="s">
        <v>1301</v>
      </c>
      <c r="H547" s="11" t="s">
        <v>1269</v>
      </c>
      <c r="I547" s="11" t="s">
        <v>1269</v>
      </c>
      <c r="J547" s="14" t="s">
        <v>1302</v>
      </c>
      <c r="K547" s="15">
        <v>1</v>
      </c>
      <c r="L547" s="15">
        <v>2</v>
      </c>
      <c r="M547" s="15">
        <v>2</v>
      </c>
      <c r="N547" s="15">
        <v>2</v>
      </c>
      <c r="O547" s="15">
        <v>2</v>
      </c>
    </row>
    <row r="548" spans="1:15">
      <c r="A548" s="11" t="s">
        <v>8579</v>
      </c>
      <c r="B548" s="11" t="s">
        <v>8580</v>
      </c>
      <c r="C548" s="11">
        <v>1983814</v>
      </c>
      <c r="D548" s="11" t="s">
        <v>24</v>
      </c>
      <c r="E548" s="12" t="s">
        <v>1303</v>
      </c>
      <c r="F548" s="13">
        <f>380503156700 +380552225238</f>
        <v>761055381938</v>
      </c>
      <c r="G548" s="11" t="s">
        <v>1304</v>
      </c>
      <c r="H548" s="11" t="s">
        <v>1269</v>
      </c>
      <c r="I548" s="11" t="s">
        <v>1269</v>
      </c>
      <c r="J548" s="14" t="s">
        <v>1305</v>
      </c>
      <c r="K548" s="15">
        <v>1</v>
      </c>
      <c r="L548" s="15">
        <v>2</v>
      </c>
      <c r="M548" s="15">
        <v>2</v>
      </c>
      <c r="N548" s="15">
        <v>2</v>
      </c>
      <c r="O548" s="15">
        <v>2</v>
      </c>
    </row>
    <row r="549" spans="1:15">
      <c r="A549" s="11" t="s">
        <v>8607</v>
      </c>
      <c r="B549" s="11" t="s">
        <v>8608</v>
      </c>
      <c r="C549" s="11">
        <v>38297440</v>
      </c>
      <c r="D549" s="11" t="s">
        <v>24</v>
      </c>
      <c r="E549" s="12" t="s">
        <v>1306</v>
      </c>
      <c r="F549" s="13">
        <f>380384120498</f>
        <v>380384120498</v>
      </c>
      <c r="G549" s="11" t="s">
        <v>1307</v>
      </c>
      <c r="H549" s="11" t="s">
        <v>1308</v>
      </c>
      <c r="I549" s="11" t="s">
        <v>1308</v>
      </c>
      <c r="J549" s="14" t="s">
        <v>1310</v>
      </c>
      <c r="K549" s="15">
        <v>1</v>
      </c>
      <c r="L549" s="15">
        <v>1</v>
      </c>
      <c r="M549" s="15">
        <v>2</v>
      </c>
      <c r="N549" s="15">
        <v>2</v>
      </c>
      <c r="O549" s="15">
        <v>2</v>
      </c>
    </row>
    <row r="550" spans="1:15">
      <c r="A550" s="11" t="s">
        <v>8615</v>
      </c>
      <c r="B550" s="11" t="s">
        <v>8616</v>
      </c>
      <c r="C550" s="11">
        <v>38550036</v>
      </c>
      <c r="D550" s="11" t="s">
        <v>24</v>
      </c>
      <c r="E550" s="12" t="s">
        <v>1311</v>
      </c>
      <c r="F550" s="13">
        <f>380972726732</f>
        <v>380972726732</v>
      </c>
      <c r="G550" s="11" t="s">
        <v>1312</v>
      </c>
      <c r="H550" s="11" t="s">
        <v>1308</v>
      </c>
      <c r="I550" s="11" t="s">
        <v>1308</v>
      </c>
      <c r="J550" s="14" t="s">
        <v>1314</v>
      </c>
      <c r="K550" s="15">
        <v>1</v>
      </c>
      <c r="L550" s="15">
        <v>1</v>
      </c>
      <c r="M550" s="15">
        <v>2</v>
      </c>
      <c r="N550" s="15">
        <v>2</v>
      </c>
      <c r="O550" s="15">
        <v>2</v>
      </c>
    </row>
    <row r="551" spans="1:15">
      <c r="A551" s="11" t="s">
        <v>8624</v>
      </c>
      <c r="B551" s="11" t="s">
        <v>8625</v>
      </c>
      <c r="C551" s="11">
        <v>42130081</v>
      </c>
      <c r="D551" s="11" t="s">
        <v>24</v>
      </c>
      <c r="E551" s="12" t="s">
        <v>1315</v>
      </c>
      <c r="F551" s="13">
        <f>380972392314</f>
        <v>380972392314</v>
      </c>
      <c r="G551" s="11" t="s">
        <v>1316</v>
      </c>
      <c r="H551" s="11" t="s">
        <v>1308</v>
      </c>
      <c r="I551" s="11" t="s">
        <v>1308</v>
      </c>
      <c r="J551" s="14" t="s">
        <v>1318</v>
      </c>
      <c r="K551" s="15">
        <v>1</v>
      </c>
      <c r="L551" s="15">
        <v>1</v>
      </c>
      <c r="M551" s="15">
        <v>3</v>
      </c>
      <c r="N551" s="15">
        <v>3</v>
      </c>
      <c r="O551" s="15">
        <v>3</v>
      </c>
    </row>
    <row r="552" spans="1:15">
      <c r="A552" s="11" t="s">
        <v>8630</v>
      </c>
      <c r="B552" s="11" t="s">
        <v>8631</v>
      </c>
      <c r="C552" s="11">
        <v>38566126</v>
      </c>
      <c r="D552" s="11" t="s">
        <v>24</v>
      </c>
      <c r="E552" s="12" t="s">
        <v>1319</v>
      </c>
      <c r="F552" s="13">
        <f>380385131792</f>
        <v>380385131792</v>
      </c>
      <c r="G552" s="11" t="s">
        <v>1320</v>
      </c>
      <c r="H552" s="11" t="s">
        <v>1308</v>
      </c>
      <c r="I552" s="11" t="s">
        <v>1308</v>
      </c>
      <c r="J552" s="14" t="s">
        <v>1322</v>
      </c>
      <c r="K552" s="15">
        <v>1</v>
      </c>
      <c r="L552" s="15">
        <v>1</v>
      </c>
      <c r="M552" s="15">
        <v>3</v>
      </c>
      <c r="N552" s="15">
        <v>3</v>
      </c>
      <c r="O552" s="15">
        <v>3</v>
      </c>
    </row>
    <row r="553" spans="1:15">
      <c r="A553" s="11" t="s">
        <v>8646</v>
      </c>
      <c r="B553" s="11" t="s">
        <v>8647</v>
      </c>
      <c r="C553" s="11">
        <v>38195242</v>
      </c>
      <c r="D553" s="11" t="s">
        <v>24</v>
      </c>
      <c r="E553" s="12" t="s">
        <v>1323</v>
      </c>
      <c r="F553" s="13">
        <f>380673115062</f>
        <v>380673115062</v>
      </c>
      <c r="G553" s="11" t="s">
        <v>1324</v>
      </c>
      <c r="H553" s="11" t="s">
        <v>1308</v>
      </c>
      <c r="I553" s="11" t="s">
        <v>1308</v>
      </c>
      <c r="J553" s="14" t="s">
        <v>1326</v>
      </c>
      <c r="K553" s="15">
        <v>1</v>
      </c>
      <c r="L553" s="15">
        <v>1</v>
      </c>
      <c r="M553" s="15">
        <v>3</v>
      </c>
      <c r="N553" s="15">
        <v>3</v>
      </c>
      <c r="O553" s="15">
        <v>3</v>
      </c>
    </row>
    <row r="554" spans="1:15">
      <c r="A554" s="11" t="s">
        <v>8648</v>
      </c>
      <c r="B554" s="11" t="s">
        <v>8649</v>
      </c>
      <c r="C554" s="11">
        <v>38481743</v>
      </c>
      <c r="D554" s="11" t="s">
        <v>24</v>
      </c>
      <c r="E554" s="12" t="s">
        <v>1327</v>
      </c>
      <c r="F554" s="13">
        <f>380385831850</f>
        <v>380385831850</v>
      </c>
      <c r="G554" s="11" t="s">
        <v>1328</v>
      </c>
      <c r="H554" s="11" t="s">
        <v>1308</v>
      </c>
      <c r="I554" s="11" t="s">
        <v>1308</v>
      </c>
      <c r="J554" s="14" t="s">
        <v>1330</v>
      </c>
      <c r="K554" s="15">
        <v>1</v>
      </c>
      <c r="L554" s="15">
        <v>1</v>
      </c>
      <c r="M554" s="15">
        <v>3</v>
      </c>
      <c r="N554" s="15">
        <v>3</v>
      </c>
      <c r="O554" s="15">
        <v>3</v>
      </c>
    </row>
    <row r="555" spans="1:15">
      <c r="A555" s="11" t="s">
        <v>8658</v>
      </c>
      <c r="B555" s="11" t="s">
        <v>8659</v>
      </c>
      <c r="C555" s="11">
        <v>38072569</v>
      </c>
      <c r="D555" s="11" t="s">
        <v>24</v>
      </c>
      <c r="E555" s="12" t="s">
        <v>1331</v>
      </c>
      <c r="F555" s="13">
        <f>380984690997</f>
        <v>380984690997</v>
      </c>
      <c r="G555" s="11" t="s">
        <v>1332</v>
      </c>
      <c r="H555" s="11" t="s">
        <v>1308</v>
      </c>
      <c r="I555" s="11" t="s">
        <v>1308</v>
      </c>
      <c r="J555" s="14" t="s">
        <v>1334</v>
      </c>
      <c r="K555" s="15">
        <v>1</v>
      </c>
      <c r="L555" s="15">
        <v>1</v>
      </c>
      <c r="M555" s="15">
        <v>3</v>
      </c>
      <c r="N555" s="15">
        <v>3</v>
      </c>
      <c r="O555" s="15">
        <v>3</v>
      </c>
    </row>
    <row r="556" spans="1:15">
      <c r="A556" s="11" t="s">
        <v>8669</v>
      </c>
      <c r="B556" s="11" t="s">
        <v>8670</v>
      </c>
      <c r="C556" s="11">
        <v>38566219</v>
      </c>
      <c r="D556" s="11" t="s">
        <v>24</v>
      </c>
      <c r="E556" s="12" t="s">
        <v>1335</v>
      </c>
      <c r="F556" s="13">
        <f>380384990208</f>
        <v>380384990208</v>
      </c>
      <c r="G556" s="11" t="s">
        <v>1336</v>
      </c>
      <c r="H556" s="11" t="s">
        <v>1308</v>
      </c>
      <c r="I556" s="11" t="s">
        <v>1308</v>
      </c>
      <c r="J556" s="14" t="s">
        <v>1338</v>
      </c>
      <c r="K556" s="15">
        <v>1</v>
      </c>
      <c r="L556" s="15">
        <v>1</v>
      </c>
      <c r="M556" s="15">
        <v>3</v>
      </c>
      <c r="N556" s="15">
        <v>3</v>
      </c>
      <c r="O556" s="15">
        <v>3</v>
      </c>
    </row>
    <row r="557" spans="1:15">
      <c r="A557" s="11" t="s">
        <v>8681</v>
      </c>
      <c r="B557" s="11" t="s">
        <v>8682</v>
      </c>
      <c r="C557" s="11">
        <v>38402043</v>
      </c>
      <c r="D557" s="11" t="s">
        <v>24</v>
      </c>
      <c r="E557" s="12" t="s">
        <v>1339</v>
      </c>
      <c r="F557" s="13">
        <f>380974082655</f>
        <v>380974082655</v>
      </c>
      <c r="G557" s="11" t="s">
        <v>1340</v>
      </c>
      <c r="H557" s="11" t="s">
        <v>1308</v>
      </c>
      <c r="I557" s="11" t="s">
        <v>1308</v>
      </c>
      <c r="J557" s="14" t="s">
        <v>1342</v>
      </c>
      <c r="K557" s="15">
        <v>1</v>
      </c>
      <c r="L557" s="15">
        <v>1</v>
      </c>
      <c r="M557" s="15">
        <v>3</v>
      </c>
      <c r="N557" s="15">
        <v>3</v>
      </c>
      <c r="O557" s="15">
        <v>3</v>
      </c>
    </row>
    <row r="558" spans="1:15">
      <c r="A558" s="11" t="s">
        <v>8683</v>
      </c>
      <c r="B558" s="11" t="s">
        <v>8684</v>
      </c>
      <c r="C558" s="11">
        <v>38418088</v>
      </c>
      <c r="D558" s="11" t="s">
        <v>24</v>
      </c>
      <c r="E558" s="12" t="s">
        <v>1343</v>
      </c>
      <c r="F558" s="13">
        <f>380385542879</f>
        <v>380385542879</v>
      </c>
      <c r="G558" s="11" t="s">
        <v>1344</v>
      </c>
      <c r="H558" s="11" t="s">
        <v>1308</v>
      </c>
      <c r="I558" s="11" t="s">
        <v>1308</v>
      </c>
      <c r="J558" s="14" t="s">
        <v>1346</v>
      </c>
      <c r="K558" s="15">
        <v>1</v>
      </c>
      <c r="L558" s="15">
        <v>1</v>
      </c>
      <c r="M558" s="15">
        <v>3</v>
      </c>
      <c r="N558" s="15">
        <v>3</v>
      </c>
      <c r="O558" s="15">
        <v>3</v>
      </c>
    </row>
    <row r="559" spans="1:15">
      <c r="A559" s="11" t="s">
        <v>8687</v>
      </c>
      <c r="B559" s="11" t="s">
        <v>8688</v>
      </c>
      <c r="C559" s="11">
        <v>38270455</v>
      </c>
      <c r="D559" s="11" t="s">
        <v>24</v>
      </c>
      <c r="E559" s="12" t="s">
        <v>1347</v>
      </c>
      <c r="F559" s="13">
        <f>380385720367</f>
        <v>380385720367</v>
      </c>
      <c r="G559" s="11" t="s">
        <v>1348</v>
      </c>
      <c r="H559" s="11" t="s">
        <v>1308</v>
      </c>
      <c r="I559" s="11" t="s">
        <v>1308</v>
      </c>
      <c r="J559" s="14" t="s">
        <v>1350</v>
      </c>
      <c r="K559" s="15">
        <v>1</v>
      </c>
      <c r="L559" s="15">
        <v>1</v>
      </c>
      <c r="M559" s="15">
        <v>2</v>
      </c>
      <c r="N559" s="15">
        <v>2</v>
      </c>
      <c r="O559" s="15">
        <v>2</v>
      </c>
    </row>
    <row r="560" spans="1:15">
      <c r="A560" s="11" t="s">
        <v>8694</v>
      </c>
      <c r="B560" s="11" t="s">
        <v>8695</v>
      </c>
      <c r="C560" s="11">
        <v>38469307</v>
      </c>
      <c r="D560" s="11" t="s">
        <v>24</v>
      </c>
      <c r="E560" s="12" t="s">
        <v>1351</v>
      </c>
      <c r="F560" s="13">
        <f>380972723763</f>
        <v>380972723763</v>
      </c>
      <c r="G560" s="11" t="s">
        <v>1352</v>
      </c>
      <c r="H560" s="11" t="s">
        <v>1308</v>
      </c>
      <c r="I560" s="11" t="s">
        <v>1308</v>
      </c>
      <c r="J560" s="14" t="s">
        <v>1353</v>
      </c>
      <c r="K560" s="15">
        <v>1</v>
      </c>
      <c r="L560" s="15">
        <v>1</v>
      </c>
      <c r="M560" s="15">
        <v>2</v>
      </c>
      <c r="N560" s="15">
        <v>2</v>
      </c>
      <c r="O560" s="15">
        <v>2</v>
      </c>
    </row>
    <row r="561" spans="1:15">
      <c r="A561" s="11" t="s">
        <v>8696</v>
      </c>
      <c r="B561" s="11" t="s">
        <v>8697</v>
      </c>
      <c r="C561" s="11">
        <v>38447428</v>
      </c>
      <c r="D561" s="11" t="s">
        <v>24</v>
      </c>
      <c r="E561" s="12" t="s">
        <v>1354</v>
      </c>
      <c r="F561" s="13">
        <f>380384996178</f>
        <v>380384996178</v>
      </c>
      <c r="G561" s="11" t="s">
        <v>1355</v>
      </c>
      <c r="H561" s="11" t="s">
        <v>1308</v>
      </c>
      <c r="I561" s="11" t="s">
        <v>1308</v>
      </c>
      <c r="J561" s="14" t="s">
        <v>1357</v>
      </c>
      <c r="K561" s="15">
        <v>1</v>
      </c>
      <c r="L561" s="15">
        <v>1</v>
      </c>
      <c r="M561" s="15">
        <v>3</v>
      </c>
      <c r="N561" s="15">
        <v>3</v>
      </c>
      <c r="O561" s="15">
        <v>3</v>
      </c>
    </row>
    <row r="562" spans="1:15">
      <c r="A562" s="11" t="s">
        <v>8705</v>
      </c>
      <c r="B562" s="11" t="s">
        <v>8706</v>
      </c>
      <c r="C562" s="11">
        <v>42002686</v>
      </c>
      <c r="D562" s="11" t="s">
        <v>24</v>
      </c>
      <c r="E562" s="12" t="s">
        <v>1358</v>
      </c>
      <c r="F562" s="13">
        <f>380384290390</f>
        <v>380384290390</v>
      </c>
      <c r="G562" s="11" t="s">
        <v>1359</v>
      </c>
      <c r="H562" s="11" t="s">
        <v>1308</v>
      </c>
      <c r="I562" s="11" t="s">
        <v>1308</v>
      </c>
      <c r="J562" s="14" t="s">
        <v>1361</v>
      </c>
      <c r="K562" s="15">
        <v>1</v>
      </c>
      <c r="L562" s="15">
        <v>1</v>
      </c>
      <c r="M562" s="15">
        <v>2</v>
      </c>
      <c r="N562" s="15">
        <v>2</v>
      </c>
      <c r="O562" s="15">
        <v>2</v>
      </c>
    </row>
    <row r="563" spans="1:15">
      <c r="A563" s="11" t="s">
        <v>8709</v>
      </c>
      <c r="B563" s="11" t="s">
        <v>8710</v>
      </c>
      <c r="C563" s="11">
        <v>38072476</v>
      </c>
      <c r="D563" s="11" t="s">
        <v>24</v>
      </c>
      <c r="E563" s="12" t="s">
        <v>1362</v>
      </c>
      <c r="F563" s="13">
        <f>380384730194</f>
        <v>380384730194</v>
      </c>
      <c r="G563" s="11" t="s">
        <v>1363</v>
      </c>
      <c r="H563" s="11" t="s">
        <v>1308</v>
      </c>
      <c r="I563" s="11" t="s">
        <v>1308</v>
      </c>
      <c r="J563" s="14" t="s">
        <v>1365</v>
      </c>
      <c r="K563" s="15">
        <v>1</v>
      </c>
      <c r="L563" s="15">
        <v>1</v>
      </c>
      <c r="M563" s="15">
        <v>3</v>
      </c>
      <c r="N563" s="15">
        <v>3</v>
      </c>
      <c r="O563" s="15">
        <v>3</v>
      </c>
    </row>
    <row r="564" spans="1:15">
      <c r="A564" s="11" t="s">
        <v>8718</v>
      </c>
      <c r="B564" s="11" t="s">
        <v>8719</v>
      </c>
      <c r="C564" s="11">
        <v>41877252</v>
      </c>
      <c r="D564" s="11" t="s">
        <v>24</v>
      </c>
      <c r="E564" s="12" t="s">
        <v>1366</v>
      </c>
      <c r="F564" s="13">
        <f>380384320660</f>
        <v>380384320660</v>
      </c>
      <c r="G564" s="11" t="s">
        <v>1367</v>
      </c>
      <c r="H564" s="11" t="s">
        <v>1308</v>
      </c>
      <c r="I564" s="11" t="s">
        <v>1308</v>
      </c>
      <c r="J564" s="14" t="s">
        <v>1369</v>
      </c>
      <c r="K564" s="15">
        <v>1</v>
      </c>
      <c r="L564" s="15">
        <v>1</v>
      </c>
      <c r="M564" s="15">
        <v>3</v>
      </c>
      <c r="N564" s="15">
        <v>3</v>
      </c>
      <c r="O564" s="15">
        <v>3</v>
      </c>
    </row>
    <row r="565" spans="1:15">
      <c r="A565" s="11" t="s">
        <v>8735</v>
      </c>
      <c r="B565" s="11" t="s">
        <v>8736</v>
      </c>
      <c r="C565" s="11">
        <v>38358026</v>
      </c>
      <c r="D565" s="11" t="s">
        <v>24</v>
      </c>
      <c r="E565" s="12" t="s">
        <v>1370</v>
      </c>
      <c r="F565" s="13">
        <f>380384272700</f>
        <v>380384272700</v>
      </c>
      <c r="G565" s="11" t="s">
        <v>1371</v>
      </c>
      <c r="H565" s="11" t="s">
        <v>1308</v>
      </c>
      <c r="I565" s="11" t="s">
        <v>1308</v>
      </c>
      <c r="J565" s="14" t="s">
        <v>1373</v>
      </c>
      <c r="K565" s="15">
        <v>1</v>
      </c>
      <c r="L565" s="15">
        <v>1</v>
      </c>
      <c r="M565" s="15">
        <v>3</v>
      </c>
      <c r="N565" s="15">
        <v>3</v>
      </c>
      <c r="O565" s="15">
        <v>3</v>
      </c>
    </row>
    <row r="566" spans="1:15">
      <c r="A566" s="11" t="s">
        <v>8743</v>
      </c>
      <c r="B566" s="11" t="s">
        <v>8744</v>
      </c>
      <c r="C566" s="11">
        <v>37329345</v>
      </c>
      <c r="D566" s="11" t="s">
        <v>24</v>
      </c>
      <c r="E566" s="12" t="s">
        <v>1374</v>
      </c>
      <c r="F566" s="13">
        <f>380964476681</f>
        <v>380964476681</v>
      </c>
      <c r="G566" s="11" t="s">
        <v>1375</v>
      </c>
      <c r="H566" s="11" t="s">
        <v>1308</v>
      </c>
      <c r="I566" s="11" t="s">
        <v>1308</v>
      </c>
      <c r="J566" s="14" t="s">
        <v>1377</v>
      </c>
      <c r="K566" s="15">
        <v>1</v>
      </c>
      <c r="L566" s="15">
        <v>1</v>
      </c>
      <c r="M566" s="15">
        <v>2</v>
      </c>
      <c r="N566" s="15">
        <v>2</v>
      </c>
      <c r="O566" s="15">
        <v>2</v>
      </c>
    </row>
    <row r="567" spans="1:15">
      <c r="A567" s="11" t="s">
        <v>8748</v>
      </c>
      <c r="B567" s="11" t="s">
        <v>8749</v>
      </c>
      <c r="C567" s="11">
        <v>38487677</v>
      </c>
      <c r="D567" s="11" t="s">
        <v>24</v>
      </c>
      <c r="E567" s="12" t="s">
        <v>1378</v>
      </c>
      <c r="F567" s="13">
        <f>380385432333</f>
        <v>380385432333</v>
      </c>
      <c r="G567" s="11" t="s">
        <v>1379</v>
      </c>
      <c r="H567" s="11" t="s">
        <v>1308</v>
      </c>
      <c r="I567" s="11" t="s">
        <v>1308</v>
      </c>
      <c r="J567" s="14" t="s">
        <v>1380</v>
      </c>
      <c r="K567" s="15">
        <v>1</v>
      </c>
      <c r="L567" s="15">
        <v>1</v>
      </c>
      <c r="M567" s="15">
        <v>3</v>
      </c>
      <c r="N567" s="15">
        <v>3</v>
      </c>
      <c r="O567" s="15">
        <v>3</v>
      </c>
    </row>
    <row r="568" spans="1:15">
      <c r="A568" s="11" t="s">
        <v>8754</v>
      </c>
      <c r="B568" s="11" t="s">
        <v>8755</v>
      </c>
      <c r="C568" s="11">
        <v>38611140</v>
      </c>
      <c r="D568" s="11" t="s">
        <v>24</v>
      </c>
      <c r="E568" s="12" t="s">
        <v>1381</v>
      </c>
      <c r="F568" s="13">
        <f>380384431867</f>
        <v>380384431867</v>
      </c>
      <c r="G568" s="11" t="s">
        <v>1382</v>
      </c>
      <c r="H568" s="11" t="s">
        <v>1308</v>
      </c>
      <c r="I568" s="11" t="s">
        <v>1308</v>
      </c>
      <c r="J568" s="14" t="s">
        <v>1384</v>
      </c>
      <c r="K568" s="15">
        <v>1</v>
      </c>
      <c r="L568" s="15">
        <v>1</v>
      </c>
      <c r="M568" s="15">
        <v>2</v>
      </c>
      <c r="N568" s="15">
        <v>2</v>
      </c>
      <c r="O568" s="15">
        <v>2</v>
      </c>
    </row>
    <row r="569" spans="1:15">
      <c r="A569" s="11" t="s">
        <v>8763</v>
      </c>
      <c r="B569" s="11" t="s">
        <v>8764</v>
      </c>
      <c r="C569" s="11">
        <v>40888750</v>
      </c>
      <c r="D569" s="11" t="s">
        <v>24</v>
      </c>
      <c r="E569" s="12" t="s">
        <v>1385</v>
      </c>
      <c r="F569" s="13">
        <f>380382641490</f>
        <v>380382641490</v>
      </c>
      <c r="G569" s="11" t="s">
        <v>1386</v>
      </c>
      <c r="H569" s="11" t="s">
        <v>1308</v>
      </c>
      <c r="I569" s="11" t="s">
        <v>1308</v>
      </c>
      <c r="J569" s="14" t="s">
        <v>1387</v>
      </c>
      <c r="K569" s="15">
        <v>2</v>
      </c>
      <c r="L569" s="15">
        <v>2</v>
      </c>
      <c r="M569" s="15">
        <v>3</v>
      </c>
      <c r="N569" s="15">
        <v>3</v>
      </c>
      <c r="O569" s="15">
        <v>3</v>
      </c>
    </row>
    <row r="570" spans="1:15">
      <c r="A570" s="11" t="s">
        <v>8799</v>
      </c>
      <c r="B570" s="11" t="s">
        <v>8800</v>
      </c>
      <c r="C570" s="11">
        <v>40887956</v>
      </c>
      <c r="D570" s="11" t="s">
        <v>24</v>
      </c>
      <c r="E570" s="12" t="s">
        <v>1388</v>
      </c>
      <c r="F570" s="13">
        <f>380382794898</f>
        <v>380382794898</v>
      </c>
      <c r="G570" s="11" t="s">
        <v>1389</v>
      </c>
      <c r="H570" s="11" t="s">
        <v>1308</v>
      </c>
      <c r="I570" s="11" t="s">
        <v>1308</v>
      </c>
      <c r="J570" s="14" t="s">
        <v>1390</v>
      </c>
      <c r="K570" s="15">
        <v>2</v>
      </c>
      <c r="L570" s="15">
        <v>2</v>
      </c>
      <c r="M570" s="15">
        <v>3</v>
      </c>
      <c r="N570" s="15">
        <v>3</v>
      </c>
      <c r="O570" s="15">
        <v>3</v>
      </c>
    </row>
    <row r="571" spans="1:15">
      <c r="A571" s="11" t="s">
        <v>8814</v>
      </c>
      <c r="B571" s="11" t="s">
        <v>8815</v>
      </c>
      <c r="C571" s="11">
        <v>38195551</v>
      </c>
      <c r="D571" s="11" t="s">
        <v>24</v>
      </c>
      <c r="E571" s="12" t="s">
        <v>1391</v>
      </c>
      <c r="F571" s="13">
        <f>380385992846</f>
        <v>380385992846</v>
      </c>
      <c r="G571" s="11" t="s">
        <v>1392</v>
      </c>
      <c r="H571" s="11" t="s">
        <v>1308</v>
      </c>
      <c r="I571" s="11" t="s">
        <v>1308</v>
      </c>
      <c r="J571" s="14" t="s">
        <v>1394</v>
      </c>
      <c r="K571" s="15">
        <v>1</v>
      </c>
      <c r="L571" s="15">
        <v>1</v>
      </c>
      <c r="M571" s="15">
        <v>2</v>
      </c>
      <c r="N571" s="15">
        <v>2</v>
      </c>
      <c r="O571" s="15">
        <v>2</v>
      </c>
    </row>
    <row r="572" spans="1:15">
      <c r="A572" s="11" t="s">
        <v>8826</v>
      </c>
      <c r="B572" s="11" t="s">
        <v>8827</v>
      </c>
      <c r="C572" s="11">
        <v>38283239</v>
      </c>
      <c r="D572" s="11" t="s">
        <v>24</v>
      </c>
      <c r="E572" s="12" t="s">
        <v>1395</v>
      </c>
      <c r="F572" s="13">
        <f>380988334631</f>
        <v>380988334631</v>
      </c>
      <c r="G572" s="11" t="s">
        <v>1396</v>
      </c>
      <c r="H572" s="11" t="s">
        <v>1308</v>
      </c>
      <c r="I572" s="11" t="s">
        <v>1308</v>
      </c>
      <c r="J572" s="14" t="s">
        <v>1398</v>
      </c>
      <c r="K572" s="15">
        <v>1</v>
      </c>
      <c r="L572" s="15">
        <v>1</v>
      </c>
      <c r="M572" s="15">
        <v>2</v>
      </c>
      <c r="N572" s="15">
        <v>2</v>
      </c>
      <c r="O572" s="15">
        <v>2</v>
      </c>
    </row>
    <row r="573" spans="1:15">
      <c r="A573" s="11" t="s">
        <v>8839</v>
      </c>
      <c r="B573" s="11" t="s">
        <v>8840</v>
      </c>
      <c r="C573" s="11">
        <v>36771482</v>
      </c>
      <c r="D573" s="11" t="s">
        <v>24</v>
      </c>
      <c r="E573" s="12" t="s">
        <v>1399</v>
      </c>
      <c r="F573" s="13">
        <f>380964568291</f>
        <v>380964568291</v>
      </c>
      <c r="G573" s="11" t="s">
        <v>1400</v>
      </c>
      <c r="H573" s="11" t="s">
        <v>1401</v>
      </c>
      <c r="I573" s="11" t="s">
        <v>1401</v>
      </c>
      <c r="J573" s="14" t="s">
        <v>1403</v>
      </c>
      <c r="K573" s="15">
        <v>0</v>
      </c>
      <c r="L573" s="15">
        <v>0</v>
      </c>
      <c r="M573" s="15">
        <v>1</v>
      </c>
      <c r="N573" s="15">
        <v>1</v>
      </c>
      <c r="O573" s="15">
        <v>1</v>
      </c>
    </row>
    <row r="574" spans="1:15">
      <c r="A574" s="11" t="s">
        <v>8843</v>
      </c>
      <c r="B574" s="11" t="s">
        <v>8844</v>
      </c>
      <c r="C574" s="11">
        <v>39068066</v>
      </c>
      <c r="D574" s="11" t="s">
        <v>24</v>
      </c>
      <c r="E574" s="12" t="s">
        <v>1404</v>
      </c>
      <c r="F574" s="13">
        <f>380978448700</f>
        <v>380978448700</v>
      </c>
      <c r="G574" s="11" t="s">
        <v>1405</v>
      </c>
      <c r="H574" s="11" t="s">
        <v>1401</v>
      </c>
      <c r="I574" s="11" t="s">
        <v>1401</v>
      </c>
      <c r="J574" s="14" t="s">
        <v>1407</v>
      </c>
      <c r="K574" s="15">
        <v>1</v>
      </c>
      <c r="L574" s="15">
        <v>1</v>
      </c>
      <c r="M574" s="15">
        <v>1</v>
      </c>
      <c r="N574" s="15">
        <v>1</v>
      </c>
      <c r="O574" s="15">
        <v>1</v>
      </c>
    </row>
    <row r="575" spans="1:15">
      <c r="A575" s="11" t="s">
        <v>8848</v>
      </c>
      <c r="B575" s="11" t="s">
        <v>8849</v>
      </c>
      <c r="C575" s="11">
        <v>42081160</v>
      </c>
      <c r="D575" s="11" t="s">
        <v>24</v>
      </c>
      <c r="E575" s="12" t="s">
        <v>1408</v>
      </c>
      <c r="F575" s="13">
        <f>380473422207</f>
        <v>380473422207</v>
      </c>
      <c r="G575" s="11" t="s">
        <v>1409</v>
      </c>
      <c r="H575" s="11" t="s">
        <v>1401</v>
      </c>
      <c r="I575" s="11" t="s">
        <v>1401</v>
      </c>
      <c r="J575" s="14" t="s">
        <v>1411</v>
      </c>
      <c r="K575" s="15">
        <v>0</v>
      </c>
      <c r="L575" s="15">
        <v>0</v>
      </c>
      <c r="M575" s="15">
        <v>1</v>
      </c>
      <c r="N575" s="15">
        <v>1</v>
      </c>
      <c r="O575" s="15">
        <v>1</v>
      </c>
    </row>
    <row r="576" spans="1:15">
      <c r="A576" s="11" t="s">
        <v>8855</v>
      </c>
      <c r="B576" s="11" t="s">
        <v>8856</v>
      </c>
      <c r="C576" s="11">
        <v>39030603</v>
      </c>
      <c r="D576" s="11" t="s">
        <v>24</v>
      </c>
      <c r="E576" s="12" t="s">
        <v>8857</v>
      </c>
      <c r="F576" s="13">
        <f>380473830089</f>
        <v>380473830089</v>
      </c>
      <c r="G576" s="11" t="s">
        <v>8858</v>
      </c>
      <c r="H576" s="11" t="s">
        <v>1401</v>
      </c>
      <c r="I576" s="11" t="s">
        <v>8854</v>
      </c>
      <c r="J576" s="14" t="s">
        <v>8859</v>
      </c>
      <c r="K576" s="15">
        <v>0</v>
      </c>
      <c r="L576" s="15">
        <v>0</v>
      </c>
      <c r="M576" s="15">
        <v>1</v>
      </c>
      <c r="N576" s="15">
        <v>1</v>
      </c>
      <c r="O576" s="15">
        <v>1</v>
      </c>
    </row>
    <row r="577" spans="1:15">
      <c r="A577" s="11" t="s">
        <v>8863</v>
      </c>
      <c r="B577" s="11" t="s">
        <v>8864</v>
      </c>
      <c r="C577" s="11">
        <v>38646750</v>
      </c>
      <c r="D577" s="11" t="s">
        <v>24</v>
      </c>
      <c r="E577" s="12" t="s">
        <v>1412</v>
      </c>
      <c r="F577" s="13">
        <f>380474761249</f>
        <v>380474761249</v>
      </c>
      <c r="G577" s="11" t="s">
        <v>1413</v>
      </c>
      <c r="H577" s="11" t="s">
        <v>1401</v>
      </c>
      <c r="I577" s="11" t="s">
        <v>1401</v>
      </c>
      <c r="J577" s="14" t="s">
        <v>1415</v>
      </c>
      <c r="K577" s="15">
        <v>0</v>
      </c>
      <c r="L577" s="15">
        <v>0</v>
      </c>
      <c r="M577" s="15">
        <v>1</v>
      </c>
      <c r="N577" s="15">
        <v>1</v>
      </c>
      <c r="O577" s="15">
        <v>1</v>
      </c>
    </row>
    <row r="578" spans="1:15">
      <c r="A578" s="11" t="s">
        <v>8869</v>
      </c>
      <c r="B578" s="11" t="s">
        <v>8870</v>
      </c>
      <c r="C578" s="11">
        <v>38884956</v>
      </c>
      <c r="D578" s="11" t="s">
        <v>24</v>
      </c>
      <c r="E578" s="12" t="s">
        <v>1416</v>
      </c>
      <c r="F578" s="13">
        <f>380474022941</f>
        <v>380474022941</v>
      </c>
      <c r="G578" s="11" t="s">
        <v>1417</v>
      </c>
      <c r="H578" s="11" t="s">
        <v>1401</v>
      </c>
      <c r="I578" s="11" t="s">
        <v>1401</v>
      </c>
      <c r="J578" s="14" t="s">
        <v>1419</v>
      </c>
      <c r="K578" s="15">
        <v>1</v>
      </c>
      <c r="L578" s="15">
        <v>1</v>
      </c>
      <c r="M578" s="15">
        <v>1</v>
      </c>
      <c r="N578" s="15">
        <v>1</v>
      </c>
      <c r="O578" s="15">
        <v>1</v>
      </c>
    </row>
    <row r="579" spans="1:15">
      <c r="A579" s="11" t="s">
        <v>8875</v>
      </c>
      <c r="B579" s="11" t="s">
        <v>8876</v>
      </c>
      <c r="C579" s="11">
        <v>40256031</v>
      </c>
      <c r="D579" s="11" t="s">
        <v>24</v>
      </c>
      <c r="E579" s="12" t="s">
        <v>1420</v>
      </c>
      <c r="F579" s="13">
        <f>380473755002</f>
        <v>380473755002</v>
      </c>
      <c r="G579" s="11" t="s">
        <v>1421</v>
      </c>
      <c r="H579" s="11" t="s">
        <v>1401</v>
      </c>
      <c r="I579" s="11" t="s">
        <v>1401</v>
      </c>
      <c r="J579" s="14" t="s">
        <v>1423</v>
      </c>
      <c r="K579" s="15">
        <v>0</v>
      </c>
      <c r="L579" s="15">
        <v>0</v>
      </c>
      <c r="M579" s="15">
        <v>1</v>
      </c>
      <c r="N579" s="15">
        <v>1</v>
      </c>
      <c r="O579" s="15">
        <v>1</v>
      </c>
    </row>
    <row r="580" spans="1:15">
      <c r="A580" s="11" t="s">
        <v>8877</v>
      </c>
      <c r="B580" s="11" t="s">
        <v>8878</v>
      </c>
      <c r="C580" s="11">
        <v>42017886</v>
      </c>
      <c r="D580" s="11" t="s">
        <v>24</v>
      </c>
      <c r="E580" s="12" t="s">
        <v>1424</v>
      </c>
      <c r="F580" s="13">
        <f>380680252203</f>
        <v>380680252203</v>
      </c>
      <c r="G580" s="11" t="s">
        <v>1425</v>
      </c>
      <c r="H580" s="11" t="s">
        <v>1401</v>
      </c>
      <c r="I580" s="11" t="s">
        <v>1401</v>
      </c>
      <c r="J580" s="14" t="s">
        <v>1427</v>
      </c>
      <c r="K580" s="15">
        <v>0</v>
      </c>
      <c r="L580" s="15">
        <v>0</v>
      </c>
      <c r="M580" s="15">
        <v>1</v>
      </c>
      <c r="N580" s="15">
        <v>1</v>
      </c>
      <c r="O580" s="15">
        <v>1</v>
      </c>
    </row>
    <row r="581" spans="1:15">
      <c r="A581" s="11" t="s">
        <v>8883</v>
      </c>
      <c r="B581" s="11" t="s">
        <v>8884</v>
      </c>
      <c r="C581" s="11">
        <v>38682646</v>
      </c>
      <c r="D581" s="11" t="s">
        <v>24</v>
      </c>
      <c r="E581" s="12" t="s">
        <v>1428</v>
      </c>
      <c r="F581" s="13">
        <f>380473635505</f>
        <v>380473635505</v>
      </c>
      <c r="G581" s="11" t="s">
        <v>1429</v>
      </c>
      <c r="H581" s="11" t="s">
        <v>1401</v>
      </c>
      <c r="I581" s="11" t="s">
        <v>1401</v>
      </c>
      <c r="J581" s="14" t="s">
        <v>1431</v>
      </c>
      <c r="K581" s="15">
        <v>0</v>
      </c>
      <c r="L581" s="15">
        <v>0</v>
      </c>
      <c r="M581" s="15">
        <v>1</v>
      </c>
      <c r="N581" s="15">
        <v>1</v>
      </c>
      <c r="O581" s="15">
        <v>1</v>
      </c>
    </row>
    <row r="582" spans="1:15">
      <c r="A582" s="11" t="s">
        <v>8885</v>
      </c>
      <c r="B582" s="11" t="s">
        <v>8886</v>
      </c>
      <c r="C582" s="11">
        <v>41745061</v>
      </c>
      <c r="D582" s="11" t="s">
        <v>24</v>
      </c>
      <c r="E582" s="12" t="s">
        <v>1432</v>
      </c>
      <c r="F582" s="13">
        <f>380674340598</f>
        <v>380674340598</v>
      </c>
      <c r="G582" s="11" t="s">
        <v>1433</v>
      </c>
      <c r="H582" s="11" t="s">
        <v>1401</v>
      </c>
      <c r="I582" s="11" t="s">
        <v>1401</v>
      </c>
      <c r="J582" s="14" t="s">
        <v>1435</v>
      </c>
      <c r="K582" s="15">
        <v>0</v>
      </c>
      <c r="L582" s="15">
        <v>0</v>
      </c>
      <c r="M582" s="15">
        <v>1</v>
      </c>
      <c r="N582" s="15">
        <v>1</v>
      </c>
      <c r="O582" s="15">
        <v>1</v>
      </c>
    </row>
    <row r="583" spans="1:15">
      <c r="A583" s="11" t="s">
        <v>8891</v>
      </c>
      <c r="B583" s="11" t="s">
        <v>8892</v>
      </c>
      <c r="C583" s="11">
        <v>38950515</v>
      </c>
      <c r="D583" s="11" t="s">
        <v>24</v>
      </c>
      <c r="E583" s="12" t="s">
        <v>1436</v>
      </c>
      <c r="F583" s="13">
        <f>380964698485</f>
        <v>380964698485</v>
      </c>
      <c r="G583" s="11" t="s">
        <v>1437</v>
      </c>
      <c r="H583" s="11" t="s">
        <v>1401</v>
      </c>
      <c r="I583" s="11" t="s">
        <v>1401</v>
      </c>
      <c r="J583" s="14" t="s">
        <v>1439</v>
      </c>
      <c r="K583" s="15">
        <v>0</v>
      </c>
      <c r="L583" s="15">
        <v>0</v>
      </c>
      <c r="M583" s="15">
        <v>1</v>
      </c>
      <c r="N583" s="15">
        <v>1</v>
      </c>
      <c r="O583" s="15">
        <v>1</v>
      </c>
    </row>
    <row r="584" spans="1:15">
      <c r="A584" s="11" t="s">
        <v>8901</v>
      </c>
      <c r="B584" s="11" t="s">
        <v>8902</v>
      </c>
      <c r="C584" s="11">
        <v>41777601</v>
      </c>
      <c r="D584" s="11" t="s">
        <v>24</v>
      </c>
      <c r="E584" s="12" t="s">
        <v>8903</v>
      </c>
      <c r="F584" s="13">
        <f>380979988841</f>
        <v>380979988841</v>
      </c>
      <c r="G584" s="11" t="s">
        <v>8904</v>
      </c>
      <c r="H584" s="11" t="s">
        <v>1401</v>
      </c>
      <c r="I584" s="11" t="s">
        <v>8900</v>
      </c>
      <c r="J584" s="14" t="s">
        <v>8905</v>
      </c>
      <c r="K584" s="15">
        <v>0</v>
      </c>
      <c r="L584" s="15">
        <v>0</v>
      </c>
      <c r="M584" s="15">
        <v>1</v>
      </c>
      <c r="N584" s="15">
        <v>1</v>
      </c>
      <c r="O584" s="15">
        <v>1</v>
      </c>
    </row>
    <row r="585" spans="1:15">
      <c r="A585" s="11" t="s">
        <v>8915</v>
      </c>
      <c r="B585" s="11" t="s">
        <v>8916</v>
      </c>
      <c r="C585" s="11">
        <v>41368558</v>
      </c>
      <c r="D585" s="11" t="s">
        <v>24</v>
      </c>
      <c r="E585" s="12" t="s">
        <v>1440</v>
      </c>
      <c r="F585" s="13">
        <f>380963315991</f>
        <v>380963315991</v>
      </c>
      <c r="G585" s="11" t="s">
        <v>1441</v>
      </c>
      <c r="H585" s="11" t="s">
        <v>1401</v>
      </c>
      <c r="I585" s="11" t="s">
        <v>1401</v>
      </c>
      <c r="J585" s="14" t="s">
        <v>1443</v>
      </c>
      <c r="K585" s="15">
        <v>0</v>
      </c>
      <c r="L585" s="15">
        <v>0</v>
      </c>
      <c r="M585" s="15">
        <v>1</v>
      </c>
      <c r="N585" s="15">
        <v>1</v>
      </c>
      <c r="O585" s="15">
        <v>1</v>
      </c>
    </row>
    <row r="586" spans="1:15">
      <c r="A586" s="11" t="s">
        <v>8924</v>
      </c>
      <c r="B586" s="11" t="s">
        <v>8925</v>
      </c>
      <c r="C586" s="11">
        <v>39011491</v>
      </c>
      <c r="D586" s="11" t="s">
        <v>24</v>
      </c>
      <c r="E586" s="12" t="s">
        <v>1444</v>
      </c>
      <c r="F586" s="13">
        <f>380473354211</f>
        <v>380473354211</v>
      </c>
      <c r="G586" s="11" t="s">
        <v>1445</v>
      </c>
      <c r="H586" s="11" t="s">
        <v>1401</v>
      </c>
      <c r="I586" s="11" t="s">
        <v>1401</v>
      </c>
      <c r="J586" s="14" t="s">
        <v>1447</v>
      </c>
      <c r="K586" s="15">
        <v>1</v>
      </c>
      <c r="L586" s="15">
        <v>1</v>
      </c>
      <c r="M586" s="15">
        <v>1</v>
      </c>
      <c r="N586" s="15">
        <v>1</v>
      </c>
      <c r="O586" s="15">
        <v>1</v>
      </c>
    </row>
    <row r="587" spans="1:15">
      <c r="A587" s="11" t="s">
        <v>8928</v>
      </c>
      <c r="B587" s="11" t="s">
        <v>8929</v>
      </c>
      <c r="C587" s="11">
        <v>39028772</v>
      </c>
      <c r="D587" s="11" t="s">
        <v>24</v>
      </c>
      <c r="E587" s="12" t="s">
        <v>1448</v>
      </c>
      <c r="F587" s="13">
        <f>380474439644</f>
        <v>380474439644</v>
      </c>
      <c r="G587" s="11" t="s">
        <v>1449</v>
      </c>
      <c r="H587" s="11" t="s">
        <v>1401</v>
      </c>
      <c r="I587" s="11" t="s">
        <v>1401</v>
      </c>
      <c r="J587" s="14" t="s">
        <v>1451</v>
      </c>
      <c r="K587" s="15">
        <v>1</v>
      </c>
      <c r="L587" s="15">
        <v>1</v>
      </c>
      <c r="M587" s="15">
        <v>1</v>
      </c>
      <c r="N587" s="15">
        <v>1</v>
      </c>
      <c r="O587" s="15">
        <v>1</v>
      </c>
    </row>
    <row r="588" spans="1:15">
      <c r="A588" s="11" t="s">
        <v>8936</v>
      </c>
      <c r="B588" s="11" t="s">
        <v>8937</v>
      </c>
      <c r="C588" s="11">
        <v>41055229</v>
      </c>
      <c r="D588" s="11" t="s">
        <v>24</v>
      </c>
      <c r="E588" s="12" t="s">
        <v>1452</v>
      </c>
      <c r="F588" s="13">
        <f>380663205930</f>
        <v>380663205930</v>
      </c>
      <c r="G588" s="11" t="s">
        <v>1453</v>
      </c>
      <c r="H588" s="11" t="s">
        <v>1401</v>
      </c>
      <c r="I588" s="11" t="s">
        <v>1401</v>
      </c>
      <c r="J588" s="14" t="s">
        <v>1455</v>
      </c>
      <c r="K588" s="15">
        <v>0</v>
      </c>
      <c r="L588" s="15">
        <v>1</v>
      </c>
      <c r="M588" s="15">
        <v>1</v>
      </c>
      <c r="N588" s="15">
        <v>1</v>
      </c>
      <c r="O588" s="15">
        <v>1</v>
      </c>
    </row>
    <row r="589" spans="1:15">
      <c r="A589" s="11" t="s">
        <v>8946</v>
      </c>
      <c r="B589" s="11" t="s">
        <v>8947</v>
      </c>
      <c r="C589" s="11">
        <v>41773113</v>
      </c>
      <c r="D589" s="11" t="s">
        <v>24</v>
      </c>
      <c r="E589" s="12" t="s">
        <v>1456</v>
      </c>
      <c r="F589" s="13">
        <f>380473130051</f>
        <v>380473130051</v>
      </c>
      <c r="G589" s="11" t="s">
        <v>1457</v>
      </c>
      <c r="H589" s="11" t="s">
        <v>1401</v>
      </c>
      <c r="I589" s="11" t="s">
        <v>1401</v>
      </c>
      <c r="J589" s="14" t="s">
        <v>1459</v>
      </c>
      <c r="K589" s="15">
        <v>0</v>
      </c>
      <c r="L589" s="15">
        <v>0</v>
      </c>
      <c r="M589" s="15">
        <v>1</v>
      </c>
      <c r="N589" s="15">
        <v>1</v>
      </c>
      <c r="O589" s="15">
        <v>1</v>
      </c>
    </row>
    <row r="590" spans="1:15">
      <c r="A590" s="11" t="s">
        <v>8950</v>
      </c>
      <c r="B590" s="11" t="s">
        <v>8951</v>
      </c>
      <c r="C590" s="11">
        <v>40317886</v>
      </c>
      <c r="D590" s="11" t="s">
        <v>24</v>
      </c>
      <c r="E590" s="12" t="s">
        <v>1460</v>
      </c>
      <c r="F590" s="13">
        <f>380474442765</f>
        <v>380474442765</v>
      </c>
      <c r="G590" s="11" t="s">
        <v>1461</v>
      </c>
      <c r="H590" s="11" t="s">
        <v>1401</v>
      </c>
      <c r="I590" s="11" t="s">
        <v>1401</v>
      </c>
      <c r="J590" s="14" t="s">
        <v>1463</v>
      </c>
      <c r="K590" s="15">
        <v>0</v>
      </c>
      <c r="L590" s="15">
        <v>1</v>
      </c>
      <c r="M590" s="15">
        <v>1</v>
      </c>
      <c r="N590" s="15">
        <v>1</v>
      </c>
      <c r="O590" s="15">
        <v>1</v>
      </c>
    </row>
    <row r="591" spans="1:15">
      <c r="A591" s="11" t="s">
        <v>8968</v>
      </c>
      <c r="B591" s="11" t="s">
        <v>8969</v>
      </c>
      <c r="C591" s="11">
        <v>39028882</v>
      </c>
      <c r="D591" s="11" t="s">
        <v>24</v>
      </c>
      <c r="E591" s="12" t="s">
        <v>1464</v>
      </c>
      <c r="F591" s="13">
        <f>380474561548</f>
        <v>380474561548</v>
      </c>
      <c r="G591" s="11" t="s">
        <v>1465</v>
      </c>
      <c r="H591" s="11" t="s">
        <v>1401</v>
      </c>
      <c r="I591" s="11" t="s">
        <v>1401</v>
      </c>
      <c r="J591" s="14" t="s">
        <v>1467</v>
      </c>
      <c r="K591" s="15">
        <v>0</v>
      </c>
      <c r="L591" s="15">
        <v>0</v>
      </c>
      <c r="M591" s="15">
        <v>1</v>
      </c>
      <c r="N591" s="15">
        <v>1</v>
      </c>
      <c r="O591" s="15">
        <v>1</v>
      </c>
    </row>
    <row r="592" spans="1:15">
      <c r="A592" s="11" t="s">
        <v>8972</v>
      </c>
      <c r="B592" s="11" t="s">
        <v>8973</v>
      </c>
      <c r="C592" s="11">
        <v>38981957</v>
      </c>
      <c r="D592" s="11" t="s">
        <v>24</v>
      </c>
      <c r="E592" s="12" t="s">
        <v>1468</v>
      </c>
      <c r="F592" s="13">
        <f>380671433068</f>
        <v>380671433068</v>
      </c>
      <c r="G592" s="11" t="s">
        <v>1469</v>
      </c>
      <c r="H592" s="11" t="s">
        <v>1401</v>
      </c>
      <c r="I592" s="11" t="s">
        <v>1401</v>
      </c>
      <c r="J592" s="14" t="s">
        <v>1471</v>
      </c>
      <c r="K592" s="15">
        <v>1</v>
      </c>
      <c r="L592" s="15">
        <v>1</v>
      </c>
      <c r="M592" s="15">
        <v>1</v>
      </c>
      <c r="N592" s="15">
        <v>1</v>
      </c>
      <c r="O592" s="15">
        <v>1</v>
      </c>
    </row>
    <row r="593" spans="1:15">
      <c r="A593" s="11" t="s">
        <v>8984</v>
      </c>
      <c r="B593" s="11" t="s">
        <v>8985</v>
      </c>
      <c r="C593" s="11">
        <v>2004982</v>
      </c>
      <c r="D593" s="11" t="s">
        <v>24</v>
      </c>
      <c r="E593" s="12" t="s">
        <v>1472</v>
      </c>
      <c r="F593" s="13">
        <f>380472313754</f>
        <v>380472313754</v>
      </c>
      <c r="G593" s="11" t="s">
        <v>1473</v>
      </c>
      <c r="H593" s="11" t="s">
        <v>1401</v>
      </c>
      <c r="I593" s="11" t="s">
        <v>1401</v>
      </c>
      <c r="J593" s="14" t="s">
        <v>8986</v>
      </c>
      <c r="K593" s="15">
        <v>0</v>
      </c>
      <c r="L593" s="15">
        <v>1</v>
      </c>
      <c r="M593" s="15">
        <v>1</v>
      </c>
      <c r="N593" s="15">
        <v>1</v>
      </c>
      <c r="O593" s="15">
        <v>1</v>
      </c>
    </row>
    <row r="594" spans="1:15">
      <c r="A594" s="11" t="s">
        <v>9015</v>
      </c>
      <c r="B594" s="11" t="s">
        <v>9016</v>
      </c>
      <c r="C594" s="11">
        <v>21367489</v>
      </c>
      <c r="D594" s="11" t="s">
        <v>24</v>
      </c>
      <c r="E594" s="12" t="s">
        <v>1475</v>
      </c>
      <c r="F594" s="13">
        <f>380472319740</f>
        <v>380472319740</v>
      </c>
      <c r="G594" s="11" t="s">
        <v>1476</v>
      </c>
      <c r="H594" s="11" t="s">
        <v>1401</v>
      </c>
      <c r="I594" s="11" t="s">
        <v>1401</v>
      </c>
      <c r="J594" s="14" t="s">
        <v>9017</v>
      </c>
      <c r="K594" s="15">
        <v>0</v>
      </c>
      <c r="L594" s="15">
        <v>1</v>
      </c>
      <c r="M594" s="15">
        <v>1</v>
      </c>
      <c r="N594" s="15">
        <v>1</v>
      </c>
      <c r="O594" s="15">
        <v>1</v>
      </c>
    </row>
    <row r="595" spans="1:15">
      <c r="A595" s="11" t="s">
        <v>9033</v>
      </c>
      <c r="B595" s="11" t="s">
        <v>9034</v>
      </c>
      <c r="C595" s="11">
        <v>41949913</v>
      </c>
      <c r="D595" s="11" t="s">
        <v>780</v>
      </c>
      <c r="E595" s="12" t="s">
        <v>1477</v>
      </c>
      <c r="F595" s="13">
        <f>380472319400</f>
        <v>380472319400</v>
      </c>
      <c r="G595" s="11" t="s">
        <v>1478</v>
      </c>
      <c r="H595" s="11" t="s">
        <v>1401</v>
      </c>
      <c r="I595" s="11" t="s">
        <v>1401</v>
      </c>
      <c r="J595" s="14" t="s">
        <v>1479</v>
      </c>
      <c r="K595" s="15">
        <v>1</v>
      </c>
      <c r="L595" s="15">
        <v>1</v>
      </c>
      <c r="M595" s="15">
        <v>1</v>
      </c>
      <c r="N595" s="15">
        <v>1</v>
      </c>
      <c r="O595" s="15">
        <v>1</v>
      </c>
    </row>
    <row r="596" spans="1:15">
      <c r="A596" s="11" t="s">
        <v>9042</v>
      </c>
      <c r="B596" s="11" t="s">
        <v>9043</v>
      </c>
      <c r="C596" s="11">
        <v>38868830</v>
      </c>
      <c r="D596" s="11" t="s">
        <v>24</v>
      </c>
      <c r="E596" s="12" t="s">
        <v>1480</v>
      </c>
      <c r="F596" s="13">
        <f>380473922241</f>
        <v>380473922241</v>
      </c>
      <c r="G596" s="11" t="s">
        <v>1481</v>
      </c>
      <c r="H596" s="11" t="s">
        <v>1401</v>
      </c>
      <c r="I596" s="11" t="s">
        <v>1401</v>
      </c>
      <c r="J596" s="14" t="s">
        <v>1483</v>
      </c>
      <c r="K596" s="15">
        <v>0</v>
      </c>
      <c r="L596" s="15">
        <v>0</v>
      </c>
      <c r="M596" s="15">
        <v>1</v>
      </c>
      <c r="N596" s="15">
        <v>1</v>
      </c>
      <c r="O596" s="15">
        <v>1</v>
      </c>
    </row>
    <row r="597" spans="1:15">
      <c r="A597" s="11" t="s">
        <v>9044</v>
      </c>
      <c r="B597" s="11" t="s">
        <v>9045</v>
      </c>
      <c r="C597" s="11">
        <v>38990598</v>
      </c>
      <c r="D597" s="11" t="s">
        <v>24</v>
      </c>
      <c r="E597" s="12" t="s">
        <v>1484</v>
      </c>
      <c r="F597" s="13">
        <f>380673471488</f>
        <v>380673471488</v>
      </c>
      <c r="G597" s="11" t="s">
        <v>1485</v>
      </c>
      <c r="H597" s="11" t="s">
        <v>1401</v>
      </c>
      <c r="I597" s="11" t="s">
        <v>1401</v>
      </c>
      <c r="J597" s="14" t="s">
        <v>1487</v>
      </c>
      <c r="K597" s="15">
        <v>0</v>
      </c>
      <c r="L597" s="15">
        <v>0</v>
      </c>
      <c r="M597" s="15">
        <v>1</v>
      </c>
      <c r="N597" s="15">
        <v>1</v>
      </c>
      <c r="O597" s="15">
        <v>1</v>
      </c>
    </row>
    <row r="598" spans="1:15">
      <c r="A598" s="11" t="s">
        <v>9057</v>
      </c>
      <c r="B598" s="11" t="s">
        <v>9058</v>
      </c>
      <c r="C598" s="11">
        <v>2005728</v>
      </c>
      <c r="D598" s="11" t="s">
        <v>24</v>
      </c>
      <c r="E598" s="12" t="s">
        <v>1488</v>
      </c>
      <c r="F598" s="13">
        <f>380373043446</f>
        <v>380373043446</v>
      </c>
      <c r="G598" s="11" t="s">
        <v>1489</v>
      </c>
      <c r="H598" s="11" t="s">
        <v>1490</v>
      </c>
      <c r="I598" s="11" t="s">
        <v>1490</v>
      </c>
      <c r="J598" s="14" t="s">
        <v>1492</v>
      </c>
      <c r="K598" s="15">
        <v>0</v>
      </c>
      <c r="L598" s="15">
        <v>1</v>
      </c>
      <c r="M598" s="15">
        <v>1</v>
      </c>
      <c r="N598" s="15">
        <v>1</v>
      </c>
      <c r="O598" s="15">
        <v>1</v>
      </c>
    </row>
    <row r="599" spans="1:15">
      <c r="A599" s="11" t="s">
        <v>9061</v>
      </c>
      <c r="B599" s="11" t="s">
        <v>9062</v>
      </c>
      <c r="C599" s="11">
        <v>40238468</v>
      </c>
      <c r="D599" s="11" t="s">
        <v>24</v>
      </c>
      <c r="E599" s="12" t="s">
        <v>1493</v>
      </c>
      <c r="F599" s="13">
        <f>380979354801</f>
        <v>380979354801</v>
      </c>
      <c r="G599" s="11" t="s">
        <v>1494</v>
      </c>
      <c r="H599" s="11" t="s">
        <v>1490</v>
      </c>
      <c r="I599" s="11" t="s">
        <v>1490</v>
      </c>
      <c r="J599" s="14" t="s">
        <v>1496</v>
      </c>
      <c r="K599" s="15">
        <v>0</v>
      </c>
      <c r="L599" s="15">
        <v>1</v>
      </c>
      <c r="M599" s="15">
        <v>1</v>
      </c>
      <c r="N599" s="15">
        <v>1</v>
      </c>
      <c r="O599" s="15">
        <v>1</v>
      </c>
    </row>
    <row r="600" spans="1:15">
      <c r="A600" s="11" t="s">
        <v>9063</v>
      </c>
      <c r="B600" s="11" t="s">
        <v>9064</v>
      </c>
      <c r="C600" s="11">
        <v>41977228</v>
      </c>
      <c r="D600" s="11" t="s">
        <v>24</v>
      </c>
      <c r="E600" s="12" t="s">
        <v>1497</v>
      </c>
      <c r="F600" s="13">
        <f>380971422508</f>
        <v>380971422508</v>
      </c>
      <c r="G600" s="11" t="s">
        <v>1498</v>
      </c>
      <c r="H600" s="11" t="s">
        <v>1490</v>
      </c>
      <c r="I600" s="11" t="s">
        <v>1490</v>
      </c>
      <c r="J600" s="14" t="s">
        <v>1500</v>
      </c>
      <c r="K600" s="15">
        <v>1</v>
      </c>
      <c r="L600" s="15">
        <v>1</v>
      </c>
      <c r="M600" s="15">
        <v>2</v>
      </c>
      <c r="N600" s="15">
        <v>2</v>
      </c>
      <c r="O600" s="15">
        <v>2</v>
      </c>
    </row>
    <row r="601" spans="1:15">
      <c r="A601" s="11" t="s">
        <v>9067</v>
      </c>
      <c r="B601" s="11" t="s">
        <v>9068</v>
      </c>
      <c r="C601" s="11">
        <v>36752522</v>
      </c>
      <c r="D601" s="11" t="s">
        <v>24</v>
      </c>
      <c r="E601" s="12" t="s">
        <v>1501</v>
      </c>
      <c r="F601" s="13">
        <f>380502282358</f>
        <v>380502282358</v>
      </c>
      <c r="G601" s="11" t="s">
        <v>1502</v>
      </c>
      <c r="H601" s="11" t="s">
        <v>1490</v>
      </c>
      <c r="I601" s="11" t="s">
        <v>1490</v>
      </c>
      <c r="J601" s="14" t="s">
        <v>1504</v>
      </c>
      <c r="K601" s="15">
        <v>1</v>
      </c>
      <c r="L601" s="15">
        <v>1</v>
      </c>
      <c r="M601" s="15">
        <v>1</v>
      </c>
      <c r="N601" s="15">
        <v>1</v>
      </c>
      <c r="O601" s="15">
        <v>1</v>
      </c>
    </row>
    <row r="602" spans="1:15">
      <c r="A602" s="11" t="s">
        <v>9072</v>
      </c>
      <c r="B602" s="11" t="s">
        <v>9073</v>
      </c>
      <c r="C602" s="11">
        <v>38701773</v>
      </c>
      <c r="D602" s="11" t="s">
        <v>24</v>
      </c>
      <c r="E602" s="12" t="s">
        <v>1505</v>
      </c>
      <c r="F602" s="13">
        <f>380374021061</f>
        <v>380374021061</v>
      </c>
      <c r="G602" s="11" t="s">
        <v>1506</v>
      </c>
      <c r="H602" s="11" t="s">
        <v>1490</v>
      </c>
      <c r="I602" s="11" t="s">
        <v>1490</v>
      </c>
      <c r="J602" s="14" t="s">
        <v>1508</v>
      </c>
      <c r="K602" s="15">
        <v>1</v>
      </c>
      <c r="L602" s="15">
        <v>1</v>
      </c>
      <c r="M602" s="15">
        <v>1</v>
      </c>
      <c r="N602" s="15">
        <v>1</v>
      </c>
      <c r="O602" s="15">
        <v>1</v>
      </c>
    </row>
    <row r="603" spans="1:15">
      <c r="A603" s="11" t="s">
        <v>9078</v>
      </c>
      <c r="B603" s="11" t="s">
        <v>9079</v>
      </c>
      <c r="C603" s="11">
        <v>36751712</v>
      </c>
      <c r="D603" s="11" t="s">
        <v>24</v>
      </c>
      <c r="E603" s="12" t="s">
        <v>1509</v>
      </c>
      <c r="F603" s="13">
        <f>380373421499</f>
        <v>380373421499</v>
      </c>
      <c r="G603" s="11" t="s">
        <v>1510</v>
      </c>
      <c r="H603" s="11" t="s">
        <v>1490</v>
      </c>
      <c r="I603" s="11" t="s">
        <v>1490</v>
      </c>
      <c r="J603" s="14" t="s">
        <v>1512</v>
      </c>
      <c r="K603" s="15">
        <v>1</v>
      </c>
      <c r="L603" s="15">
        <v>1</v>
      </c>
      <c r="M603" s="15">
        <v>3</v>
      </c>
      <c r="N603" s="15">
        <v>3</v>
      </c>
      <c r="O603" s="15">
        <v>3</v>
      </c>
    </row>
    <row r="604" spans="1:15">
      <c r="A604" s="11" t="s">
        <v>9080</v>
      </c>
      <c r="B604" s="11" t="s">
        <v>9081</v>
      </c>
      <c r="C604" s="11">
        <v>40246437</v>
      </c>
      <c r="D604" s="11" t="s">
        <v>24</v>
      </c>
      <c r="E604" s="12" t="s">
        <v>1513</v>
      </c>
      <c r="F604" s="13">
        <f>380373421530</f>
        <v>380373421530</v>
      </c>
      <c r="G604" s="11" t="s">
        <v>1514</v>
      </c>
      <c r="H604" s="11" t="s">
        <v>1490</v>
      </c>
      <c r="I604" s="11" t="s">
        <v>1490</v>
      </c>
      <c r="J604" s="14" t="s">
        <v>1512</v>
      </c>
      <c r="K604" s="15">
        <v>0</v>
      </c>
      <c r="L604" s="15">
        <v>0</v>
      </c>
      <c r="M604" s="15">
        <v>1</v>
      </c>
      <c r="N604" s="15">
        <v>1</v>
      </c>
      <c r="O604" s="15">
        <v>1</v>
      </c>
    </row>
    <row r="605" spans="1:15">
      <c r="A605" s="11" t="s">
        <v>9094</v>
      </c>
      <c r="B605" s="11" t="s">
        <v>9095</v>
      </c>
      <c r="C605" s="11">
        <v>36750153</v>
      </c>
      <c r="D605" s="11" t="s">
        <v>24</v>
      </c>
      <c r="E605" s="12" t="s">
        <v>1515</v>
      </c>
      <c r="F605" s="13">
        <f>380969565379</f>
        <v>380969565379</v>
      </c>
      <c r="G605" s="11" t="s">
        <v>1516</v>
      </c>
      <c r="H605" s="11" t="s">
        <v>1490</v>
      </c>
      <c r="I605" s="11" t="s">
        <v>1490</v>
      </c>
      <c r="J605" s="14" t="s">
        <v>1518</v>
      </c>
      <c r="K605" s="15">
        <v>1</v>
      </c>
      <c r="L605" s="15">
        <v>1</v>
      </c>
      <c r="M605" s="15">
        <v>1</v>
      </c>
      <c r="N605" s="15">
        <v>1</v>
      </c>
      <c r="O605" s="15">
        <v>1</v>
      </c>
    </row>
    <row r="606" spans="1:15">
      <c r="A606" s="11" t="s">
        <v>9098</v>
      </c>
      <c r="B606" s="11" t="s">
        <v>9099</v>
      </c>
      <c r="C606" s="11">
        <v>38561624</v>
      </c>
      <c r="D606" s="11" t="s">
        <v>24</v>
      </c>
      <c r="E606" s="12" t="s">
        <v>1519</v>
      </c>
      <c r="F606" s="13">
        <f>380373622486 +380373622486</f>
        <v>760747244972</v>
      </c>
      <c r="G606" s="11" t="s">
        <v>1520</v>
      </c>
      <c r="H606" s="11" t="s">
        <v>1490</v>
      </c>
      <c r="I606" s="11" t="s">
        <v>1490</v>
      </c>
      <c r="J606" s="14" t="s">
        <v>1522</v>
      </c>
      <c r="K606" s="15">
        <v>1</v>
      </c>
      <c r="L606" s="15">
        <v>1</v>
      </c>
      <c r="M606" s="15">
        <v>3</v>
      </c>
      <c r="N606" s="15">
        <v>3</v>
      </c>
      <c r="O606" s="15">
        <v>3</v>
      </c>
    </row>
    <row r="607" spans="1:15">
      <c r="A607" s="11" t="s">
        <v>9100</v>
      </c>
      <c r="B607" s="11" t="s">
        <v>9101</v>
      </c>
      <c r="C607" s="11">
        <v>41732618</v>
      </c>
      <c r="D607" s="11" t="s">
        <v>24</v>
      </c>
      <c r="E607" s="12" t="s">
        <v>1523</v>
      </c>
      <c r="F607" s="13">
        <f>380958373322</f>
        <v>380958373322</v>
      </c>
      <c r="G607" s="11" t="s">
        <v>1524</v>
      </c>
      <c r="H607" s="11" t="s">
        <v>1490</v>
      </c>
      <c r="I607" s="11" t="s">
        <v>1490</v>
      </c>
      <c r="J607" s="14" t="s">
        <v>1526</v>
      </c>
      <c r="K607" s="15">
        <v>1</v>
      </c>
      <c r="L607" s="15">
        <v>1</v>
      </c>
      <c r="M607" s="15">
        <v>2</v>
      </c>
      <c r="N607" s="15">
        <v>2</v>
      </c>
      <c r="O607" s="15">
        <v>2</v>
      </c>
    </row>
    <row r="608" spans="1:15">
      <c r="A608" s="11" t="s">
        <v>9104</v>
      </c>
      <c r="B608" s="11" t="s">
        <v>9105</v>
      </c>
      <c r="C608" s="11">
        <v>42565415</v>
      </c>
      <c r="D608" s="11" t="s">
        <v>24</v>
      </c>
      <c r="E608" s="12" t="s">
        <v>9106</v>
      </c>
      <c r="F608" s="13">
        <f>380505413648 +380505413648</f>
        <v>761010827296</v>
      </c>
      <c r="G608" s="11" t="s">
        <v>9107</v>
      </c>
      <c r="H608" s="11" t="s">
        <v>1490</v>
      </c>
      <c r="I608" s="11" t="s">
        <v>9108</v>
      </c>
      <c r="J608" s="14" t="s">
        <v>9109</v>
      </c>
      <c r="K608" s="15">
        <v>0</v>
      </c>
      <c r="L608" s="15">
        <v>0</v>
      </c>
      <c r="M608" s="15">
        <v>0</v>
      </c>
      <c r="N608" s="15">
        <v>0</v>
      </c>
      <c r="O608" s="15">
        <v>1</v>
      </c>
    </row>
    <row r="609" spans="1:15">
      <c r="A609" s="11" t="s">
        <v>9119</v>
      </c>
      <c r="B609" s="11" t="s">
        <v>9120</v>
      </c>
      <c r="C609" s="11">
        <v>41870058</v>
      </c>
      <c r="D609" s="11" t="s">
        <v>24</v>
      </c>
      <c r="E609" s="12" t="s">
        <v>1528</v>
      </c>
      <c r="F609" s="13">
        <f>380374131548 +380374131548</f>
        <v>760748263096</v>
      </c>
      <c r="G609" s="11" t="s">
        <v>1529</v>
      </c>
      <c r="H609" s="11" t="s">
        <v>1490</v>
      </c>
      <c r="I609" s="11" t="s">
        <v>1490</v>
      </c>
      <c r="J609" s="14" t="s">
        <v>1530</v>
      </c>
      <c r="K609" s="15">
        <v>0</v>
      </c>
      <c r="L609" s="15">
        <v>1</v>
      </c>
      <c r="M609" s="15">
        <v>1</v>
      </c>
      <c r="N609" s="15">
        <v>1</v>
      </c>
      <c r="O609" s="15">
        <v>1</v>
      </c>
    </row>
    <row r="610" spans="1:15">
      <c r="A610" s="11" t="s">
        <v>9125</v>
      </c>
      <c r="B610" s="11" t="s">
        <v>9126</v>
      </c>
      <c r="C610" s="11">
        <v>38407889</v>
      </c>
      <c r="D610" s="11" t="s">
        <v>24</v>
      </c>
      <c r="E610" s="12" t="s">
        <v>1531</v>
      </c>
      <c r="F610" s="13">
        <f>380509093726 +380373350287</f>
        <v>760882444013</v>
      </c>
      <c r="G610" s="11" t="s">
        <v>1532</v>
      </c>
      <c r="H610" s="11" t="s">
        <v>1490</v>
      </c>
      <c r="I610" s="11" t="s">
        <v>1490</v>
      </c>
      <c r="J610" s="14" t="s">
        <v>1534</v>
      </c>
      <c r="K610" s="15">
        <v>1</v>
      </c>
      <c r="L610" s="15">
        <v>1</v>
      </c>
      <c r="M610" s="15">
        <v>3</v>
      </c>
      <c r="N610" s="15">
        <v>3</v>
      </c>
      <c r="O610" s="15">
        <v>3</v>
      </c>
    </row>
    <row r="611" spans="1:15">
      <c r="A611" s="11" t="s">
        <v>9128</v>
      </c>
      <c r="B611" s="11" t="s">
        <v>9129</v>
      </c>
      <c r="C611" s="11">
        <v>36749200</v>
      </c>
      <c r="D611" s="11" t="s">
        <v>24</v>
      </c>
      <c r="E611" s="12" t="s">
        <v>1535</v>
      </c>
      <c r="F611" s="13">
        <f>380507025532</f>
        <v>380507025532</v>
      </c>
      <c r="G611" s="11" t="s">
        <v>1536</v>
      </c>
      <c r="H611" s="11" t="s">
        <v>1490</v>
      </c>
      <c r="I611" s="11" t="s">
        <v>1490</v>
      </c>
      <c r="J611" s="14" t="s">
        <v>1538</v>
      </c>
      <c r="K611" s="15">
        <v>0</v>
      </c>
      <c r="L611" s="15">
        <v>1</v>
      </c>
      <c r="M611" s="15">
        <v>1</v>
      </c>
      <c r="N611" s="15">
        <v>1</v>
      </c>
      <c r="O611" s="15">
        <v>1</v>
      </c>
    </row>
    <row r="612" spans="1:15">
      <c r="A612" s="11" t="s">
        <v>9137</v>
      </c>
      <c r="B612" s="11" t="s">
        <v>9138</v>
      </c>
      <c r="C612" s="11">
        <v>36754912</v>
      </c>
      <c r="D612" s="11" t="s">
        <v>24</v>
      </c>
      <c r="E612" s="12" t="s">
        <v>1539</v>
      </c>
      <c r="F612" s="13">
        <f>380984964919</f>
        <v>380984964919</v>
      </c>
      <c r="G612" s="11" t="s">
        <v>1540</v>
      </c>
      <c r="H612" s="11" t="s">
        <v>1490</v>
      </c>
      <c r="I612" s="11" t="s">
        <v>1490</v>
      </c>
      <c r="J612" s="14" t="s">
        <v>1542</v>
      </c>
      <c r="K612" s="15">
        <v>1</v>
      </c>
      <c r="L612" s="15">
        <v>1</v>
      </c>
      <c r="M612" s="15">
        <v>1</v>
      </c>
      <c r="N612" s="15">
        <v>1</v>
      </c>
      <c r="O612" s="15">
        <v>1</v>
      </c>
    </row>
    <row r="613" spans="1:15">
      <c r="A613" s="11" t="s">
        <v>9139</v>
      </c>
      <c r="B613" s="11" t="s">
        <v>9140</v>
      </c>
      <c r="C613" s="11" t="s">
        <v>1604</v>
      </c>
      <c r="D613" s="11" t="s">
        <v>24</v>
      </c>
      <c r="E613" s="12" t="s">
        <v>9141</v>
      </c>
      <c r="F613" s="13">
        <f>380669763287</f>
        <v>380669763287</v>
      </c>
      <c r="G613" s="11" t="s">
        <v>9142</v>
      </c>
      <c r="H613" s="11" t="s">
        <v>1490</v>
      </c>
      <c r="I613" s="11" t="s">
        <v>1541</v>
      </c>
      <c r="J613" s="14" t="s">
        <v>9143</v>
      </c>
      <c r="K613" s="15">
        <v>0</v>
      </c>
      <c r="L613" s="15">
        <v>0</v>
      </c>
      <c r="M613" s="15">
        <v>1</v>
      </c>
      <c r="N613" s="15">
        <v>1</v>
      </c>
      <c r="O613" s="15">
        <v>1</v>
      </c>
    </row>
    <row r="614" spans="1:15">
      <c r="A614" s="11" t="s">
        <v>9147</v>
      </c>
      <c r="B614" s="11" t="s">
        <v>9148</v>
      </c>
      <c r="C614" s="11">
        <v>38462935</v>
      </c>
      <c r="D614" s="11" t="s">
        <v>24</v>
      </c>
      <c r="E614" s="12" t="s">
        <v>1543</v>
      </c>
      <c r="F614" s="13">
        <f>380685252326 +380373922432</f>
        <v>761059174758</v>
      </c>
      <c r="G614" s="11" t="s">
        <v>1544</v>
      </c>
      <c r="H614" s="11" t="s">
        <v>1490</v>
      </c>
      <c r="I614" s="11" t="s">
        <v>1490</v>
      </c>
      <c r="J614" s="14" t="s">
        <v>1546</v>
      </c>
      <c r="K614" s="15">
        <v>1</v>
      </c>
      <c r="L614" s="15">
        <v>1</v>
      </c>
      <c r="M614" s="15">
        <v>2</v>
      </c>
      <c r="N614" s="15">
        <v>2</v>
      </c>
      <c r="O614" s="15">
        <v>2</v>
      </c>
    </row>
    <row r="615" spans="1:15">
      <c r="A615" s="11" t="s">
        <v>9158</v>
      </c>
      <c r="B615" s="11" t="s">
        <v>9159</v>
      </c>
      <c r="C615" s="11">
        <v>38541220</v>
      </c>
      <c r="D615" s="11" t="s">
        <v>24</v>
      </c>
      <c r="E615" s="12" t="s">
        <v>1547</v>
      </c>
      <c r="F615" s="13">
        <f>380373521280</f>
        <v>380373521280</v>
      </c>
      <c r="G615" s="11" t="s">
        <v>1548</v>
      </c>
      <c r="H615" s="11" t="s">
        <v>1490</v>
      </c>
      <c r="I615" s="11" t="s">
        <v>1490</v>
      </c>
      <c r="J615" s="14" t="s">
        <v>1550</v>
      </c>
      <c r="K615" s="15">
        <v>1</v>
      </c>
      <c r="L615" s="15">
        <v>1</v>
      </c>
      <c r="M615" s="15">
        <v>3</v>
      </c>
      <c r="N615" s="15">
        <v>3</v>
      </c>
      <c r="O615" s="15">
        <v>3</v>
      </c>
    </row>
    <row r="616" spans="1:15">
      <c r="A616" s="11" t="s">
        <v>9164</v>
      </c>
      <c r="B616" s="11" t="s">
        <v>9165</v>
      </c>
      <c r="C616" s="11">
        <v>38231128</v>
      </c>
      <c r="D616" s="11" t="s">
        <v>24</v>
      </c>
      <c r="E616" s="12" t="s">
        <v>9166</v>
      </c>
      <c r="F616" s="13">
        <f>380661281065</f>
        <v>380661281065</v>
      </c>
      <c r="G616" s="11" t="s">
        <v>9167</v>
      </c>
      <c r="H616" s="11" t="s">
        <v>1490</v>
      </c>
      <c r="I616" s="11" t="s">
        <v>9162</v>
      </c>
      <c r="J616" s="14" t="s">
        <v>9163</v>
      </c>
      <c r="K616" s="15">
        <v>0</v>
      </c>
      <c r="L616" s="15">
        <v>0</v>
      </c>
      <c r="M616" s="15">
        <v>2</v>
      </c>
      <c r="N616" s="15">
        <v>2</v>
      </c>
      <c r="O616" s="15">
        <v>2</v>
      </c>
    </row>
    <row r="617" spans="1:15">
      <c r="A617" s="11" t="s">
        <v>9168</v>
      </c>
      <c r="B617" s="11" t="s">
        <v>9169</v>
      </c>
      <c r="C617" s="11">
        <v>30311923</v>
      </c>
      <c r="D617" s="11" t="s">
        <v>24</v>
      </c>
      <c r="E617" s="12" t="s">
        <v>1551</v>
      </c>
      <c r="F617" s="13">
        <f>380993242172</f>
        <v>380993242172</v>
      </c>
      <c r="G617" s="11" t="s">
        <v>1552</v>
      </c>
      <c r="H617" s="11" t="s">
        <v>1490</v>
      </c>
      <c r="I617" s="11" t="s">
        <v>1490</v>
      </c>
      <c r="J617" s="14" t="s">
        <v>1554</v>
      </c>
      <c r="K617" s="15">
        <v>2</v>
      </c>
      <c r="L617" s="15">
        <v>2</v>
      </c>
      <c r="M617" s="15">
        <v>3</v>
      </c>
      <c r="N617" s="15">
        <v>3</v>
      </c>
      <c r="O617" s="15">
        <v>3</v>
      </c>
    </row>
    <row r="618" spans="1:15">
      <c r="A618" s="11" t="s">
        <v>9172</v>
      </c>
      <c r="B618" s="11" t="s">
        <v>9173</v>
      </c>
      <c r="C618" s="11">
        <v>38843710</v>
      </c>
      <c r="D618" s="11" t="s">
        <v>24</v>
      </c>
      <c r="E618" s="12" t="s">
        <v>1555</v>
      </c>
      <c r="F618" s="13">
        <f>380372529001</f>
        <v>380372529001</v>
      </c>
      <c r="G618" s="11" t="s">
        <v>1556</v>
      </c>
      <c r="H618" s="11" t="s">
        <v>1490</v>
      </c>
      <c r="I618" s="11" t="s">
        <v>1490</v>
      </c>
      <c r="J618" s="14" t="s">
        <v>1557</v>
      </c>
      <c r="K618" s="15">
        <v>3</v>
      </c>
      <c r="L618" s="15">
        <v>3</v>
      </c>
      <c r="M618" s="15">
        <v>3</v>
      </c>
      <c r="N618" s="15">
        <v>3</v>
      </c>
      <c r="O618" s="15">
        <v>3</v>
      </c>
    </row>
    <row r="619" spans="1:15">
      <c r="A619" s="11" t="s">
        <v>9222</v>
      </c>
      <c r="B619" s="11" t="s">
        <v>9219</v>
      </c>
      <c r="C619" s="11">
        <v>30844172</v>
      </c>
      <c r="D619" s="11" t="s">
        <v>24</v>
      </c>
      <c r="E619" s="12" t="s">
        <v>1558</v>
      </c>
      <c r="F619" s="13">
        <f>380372523301</f>
        <v>380372523301</v>
      </c>
      <c r="G619" s="11" t="s">
        <v>1559</v>
      </c>
      <c r="H619" s="11" t="s">
        <v>1490</v>
      </c>
      <c r="I619" s="11" t="s">
        <v>1490</v>
      </c>
      <c r="J619" s="14" t="s">
        <v>1560</v>
      </c>
      <c r="K619" s="15">
        <v>3</v>
      </c>
      <c r="L619" s="15">
        <v>3</v>
      </c>
      <c r="M619" s="15">
        <v>3</v>
      </c>
      <c r="N619" s="15">
        <v>3</v>
      </c>
      <c r="O619" s="15">
        <v>3</v>
      </c>
    </row>
    <row r="620" spans="1:15">
      <c r="A620" s="11" t="s">
        <v>9228</v>
      </c>
      <c r="B620" s="11" t="s">
        <v>9229</v>
      </c>
      <c r="C620" s="11">
        <v>33628165</v>
      </c>
      <c r="D620" s="11" t="s">
        <v>24</v>
      </c>
      <c r="E620" s="12" t="s">
        <v>1561</v>
      </c>
      <c r="F620" s="13">
        <f>380372527152</f>
        <v>380372527152</v>
      </c>
      <c r="G620" s="11" t="s">
        <v>1562</v>
      </c>
      <c r="H620" s="11" t="s">
        <v>1490</v>
      </c>
      <c r="I620" s="11" t="s">
        <v>1490</v>
      </c>
      <c r="J620" s="14" t="s">
        <v>1563</v>
      </c>
      <c r="K620" s="15">
        <v>1</v>
      </c>
      <c r="L620" s="15">
        <v>1</v>
      </c>
      <c r="M620" s="15">
        <v>1</v>
      </c>
      <c r="N620" s="15">
        <v>1</v>
      </c>
      <c r="O620" s="15">
        <v>1</v>
      </c>
    </row>
    <row r="621" spans="1:15">
      <c r="A621" s="11" t="s">
        <v>9242</v>
      </c>
      <c r="B621" s="11" t="s">
        <v>9195</v>
      </c>
      <c r="C621" s="11">
        <v>14257872</v>
      </c>
      <c r="D621" s="11" t="s">
        <v>24</v>
      </c>
      <c r="E621" s="12" t="s">
        <v>1564</v>
      </c>
      <c r="F621" s="13">
        <f>380372535024</f>
        <v>380372535024</v>
      </c>
      <c r="G621" s="11" t="s">
        <v>1565</v>
      </c>
      <c r="H621" s="11" t="s">
        <v>1490</v>
      </c>
      <c r="I621" s="11" t="s">
        <v>1490</v>
      </c>
      <c r="J621" s="14" t="s">
        <v>1566</v>
      </c>
      <c r="K621" s="15">
        <v>1</v>
      </c>
      <c r="L621" s="15">
        <v>1</v>
      </c>
      <c r="M621" s="15">
        <v>2</v>
      </c>
      <c r="N621" s="15">
        <v>2</v>
      </c>
      <c r="O621" s="15">
        <v>2</v>
      </c>
    </row>
    <row r="622" spans="1:15">
      <c r="A622" s="11" t="s">
        <v>9255</v>
      </c>
      <c r="B622" s="11" t="s">
        <v>9256</v>
      </c>
      <c r="C622" s="11">
        <v>42428172</v>
      </c>
      <c r="D622" s="11" t="s">
        <v>24</v>
      </c>
      <c r="E622" s="12" t="s">
        <v>1567</v>
      </c>
      <c r="F622" s="13">
        <f>380967244282</f>
        <v>380967244282</v>
      </c>
      <c r="G622" s="11" t="s">
        <v>1568</v>
      </c>
      <c r="H622" s="11" t="s">
        <v>1490</v>
      </c>
      <c r="I622" s="11" t="s">
        <v>1490</v>
      </c>
      <c r="J622" s="14" t="s">
        <v>1570</v>
      </c>
      <c r="K622" s="15">
        <v>0</v>
      </c>
      <c r="L622" s="15">
        <v>0</v>
      </c>
      <c r="M622" s="15">
        <v>1</v>
      </c>
      <c r="N622" s="15">
        <v>1</v>
      </c>
      <c r="O622" s="15">
        <v>1</v>
      </c>
    </row>
    <row r="623" spans="1:15">
      <c r="A623" s="11" t="s">
        <v>9267</v>
      </c>
      <c r="B623" s="11" t="s">
        <v>9268</v>
      </c>
      <c r="C623" s="11">
        <v>38765198</v>
      </c>
      <c r="D623" s="11" t="s">
        <v>24</v>
      </c>
      <c r="E623" s="12" t="s">
        <v>9269</v>
      </c>
      <c r="F623" s="13">
        <f>380463531272</f>
        <v>380463531272</v>
      </c>
      <c r="G623" s="11" t="s">
        <v>9270</v>
      </c>
      <c r="H623" s="11" t="s">
        <v>1573</v>
      </c>
      <c r="I623" s="11" t="s">
        <v>1573</v>
      </c>
      <c r="J623" s="14" t="s">
        <v>9271</v>
      </c>
      <c r="K623" s="15">
        <v>0</v>
      </c>
      <c r="L623" s="15">
        <v>0</v>
      </c>
      <c r="M623" s="15">
        <v>1</v>
      </c>
      <c r="N623" s="15">
        <v>1</v>
      </c>
      <c r="O623" s="15">
        <v>1</v>
      </c>
    </row>
    <row r="624" spans="1:15">
      <c r="A624" s="11" t="s">
        <v>9280</v>
      </c>
      <c r="B624" s="11" t="s">
        <v>9281</v>
      </c>
      <c r="C624" s="11">
        <v>38487834</v>
      </c>
      <c r="D624" s="11" t="s">
        <v>24</v>
      </c>
      <c r="E624" s="12" t="s">
        <v>9282</v>
      </c>
      <c r="F624" s="13">
        <f>380677996667</f>
        <v>380677996667</v>
      </c>
      <c r="G624" s="11" t="s">
        <v>9283</v>
      </c>
      <c r="H624" s="11" t="s">
        <v>1573</v>
      </c>
      <c r="I624" s="11" t="s">
        <v>9278</v>
      </c>
      <c r="J624" s="14" t="s">
        <v>9279</v>
      </c>
      <c r="K624" s="15">
        <v>0</v>
      </c>
      <c r="L624" s="15">
        <v>0</v>
      </c>
      <c r="M624" s="15">
        <v>1</v>
      </c>
      <c r="N624" s="15">
        <v>1</v>
      </c>
      <c r="O624" s="15">
        <v>1</v>
      </c>
    </row>
    <row r="625" spans="1:15">
      <c r="A625" s="11" t="s">
        <v>9300</v>
      </c>
      <c r="B625" s="11" t="s">
        <v>9301</v>
      </c>
      <c r="C625" s="11">
        <v>40893412</v>
      </c>
      <c r="D625" s="11" t="s">
        <v>24</v>
      </c>
      <c r="E625" s="12" t="s">
        <v>9302</v>
      </c>
      <c r="F625" s="13">
        <f>380636316870 +380464647118</f>
        <v>761100963988</v>
      </c>
      <c r="G625" s="11" t="s">
        <v>9303</v>
      </c>
      <c r="H625" s="11" t="s">
        <v>1573</v>
      </c>
      <c r="I625" s="11" t="s">
        <v>9304</v>
      </c>
      <c r="J625" s="14" t="s">
        <v>9305</v>
      </c>
      <c r="K625" s="15">
        <v>0</v>
      </c>
      <c r="L625" s="15">
        <v>0</v>
      </c>
      <c r="M625" s="15">
        <v>1</v>
      </c>
      <c r="N625" s="15">
        <v>1</v>
      </c>
      <c r="O625" s="15">
        <v>1</v>
      </c>
    </row>
    <row r="626" spans="1:15">
      <c r="A626" s="11" t="s">
        <v>9306</v>
      </c>
      <c r="B626" s="11" t="s">
        <v>9307</v>
      </c>
      <c r="C626" s="11">
        <v>39089416</v>
      </c>
      <c r="D626" s="11" t="s">
        <v>24</v>
      </c>
      <c r="E626" s="12" t="s">
        <v>9308</v>
      </c>
      <c r="F626" s="13">
        <f>380463321375</f>
        <v>380463321375</v>
      </c>
      <c r="G626" s="11" t="s">
        <v>9309</v>
      </c>
      <c r="H626" s="11" t="s">
        <v>1573</v>
      </c>
      <c r="I626" s="11" t="s">
        <v>1573</v>
      </c>
      <c r="J626" s="14" t="s">
        <v>9310</v>
      </c>
      <c r="K626" s="15">
        <v>0</v>
      </c>
      <c r="L626" s="15">
        <v>0</v>
      </c>
      <c r="M626" s="15">
        <v>1</v>
      </c>
      <c r="N626" s="15">
        <v>1</v>
      </c>
      <c r="O626" s="15">
        <v>1</v>
      </c>
    </row>
    <row r="627" spans="1:15">
      <c r="A627" s="11" t="s">
        <v>9316</v>
      </c>
      <c r="B627" s="11" t="s">
        <v>9317</v>
      </c>
      <c r="C627" s="11">
        <v>38799117</v>
      </c>
      <c r="D627" s="11" t="s">
        <v>24</v>
      </c>
      <c r="E627" s="12" t="s">
        <v>1571</v>
      </c>
      <c r="F627" s="13">
        <f>380464641757</f>
        <v>380464641757</v>
      </c>
      <c r="G627" s="11" t="s">
        <v>1572</v>
      </c>
      <c r="H627" s="11" t="s">
        <v>1573</v>
      </c>
      <c r="I627" s="11" t="s">
        <v>1573</v>
      </c>
      <c r="J627" s="14" t="s">
        <v>1575</v>
      </c>
      <c r="K627" s="15">
        <v>0</v>
      </c>
      <c r="L627" s="15">
        <v>1</v>
      </c>
      <c r="M627" s="15">
        <v>2</v>
      </c>
      <c r="N627" s="15">
        <v>2</v>
      </c>
      <c r="O627" s="15">
        <v>2</v>
      </c>
    </row>
    <row r="628" spans="1:15">
      <c r="A628" s="11" t="s">
        <v>9325</v>
      </c>
      <c r="B628" s="11" t="s">
        <v>9326</v>
      </c>
      <c r="C628" s="11">
        <v>40377781</v>
      </c>
      <c r="D628" s="11" t="s">
        <v>24</v>
      </c>
      <c r="E628" s="12" t="s">
        <v>1576</v>
      </c>
      <c r="F628" s="13">
        <f>380465721187</f>
        <v>380465721187</v>
      </c>
      <c r="G628" s="11" t="s">
        <v>1577</v>
      </c>
      <c r="H628" s="11" t="s">
        <v>1573</v>
      </c>
      <c r="I628" s="11" t="s">
        <v>1573</v>
      </c>
      <c r="J628" s="14" t="s">
        <v>1579</v>
      </c>
      <c r="K628" s="15">
        <v>1</v>
      </c>
      <c r="L628" s="15">
        <v>1</v>
      </c>
      <c r="M628" s="15">
        <v>1</v>
      </c>
      <c r="N628" s="15">
        <v>1</v>
      </c>
      <c r="O628" s="15">
        <v>1</v>
      </c>
    </row>
    <row r="629" spans="1:15">
      <c r="A629" s="11" t="s">
        <v>9332</v>
      </c>
      <c r="B629" s="11" t="s">
        <v>9333</v>
      </c>
      <c r="C629" s="11">
        <v>40204397</v>
      </c>
      <c r="D629" s="11" t="s">
        <v>24</v>
      </c>
      <c r="E629" s="12" t="s">
        <v>9334</v>
      </c>
      <c r="F629" s="13">
        <f>380464321136</f>
        <v>380464321136</v>
      </c>
      <c r="G629" s="11" t="s">
        <v>9335</v>
      </c>
      <c r="H629" s="11" t="s">
        <v>1573</v>
      </c>
      <c r="I629" s="11" t="s">
        <v>1573</v>
      </c>
      <c r="J629" s="14" t="s">
        <v>9330</v>
      </c>
      <c r="K629" s="15">
        <v>0</v>
      </c>
      <c r="L629" s="15">
        <v>0</v>
      </c>
      <c r="M629" s="15">
        <v>1</v>
      </c>
      <c r="N629" s="15">
        <v>1</v>
      </c>
      <c r="O629" s="15">
        <v>1</v>
      </c>
    </row>
    <row r="630" spans="1:15">
      <c r="A630" s="11" t="s">
        <v>9345</v>
      </c>
      <c r="B630" s="11" t="s">
        <v>9346</v>
      </c>
      <c r="C630" s="11">
        <v>38759540</v>
      </c>
      <c r="D630" s="11" t="s">
        <v>24</v>
      </c>
      <c r="E630" s="12" t="s">
        <v>9347</v>
      </c>
      <c r="F630" s="13">
        <f>380464433450</f>
        <v>380464433450</v>
      </c>
      <c r="G630" s="11" t="s">
        <v>9348</v>
      </c>
      <c r="H630" s="11" t="s">
        <v>1573</v>
      </c>
      <c r="I630" s="11" t="s">
        <v>1573</v>
      </c>
      <c r="J630" s="14" t="s">
        <v>9349</v>
      </c>
      <c r="K630" s="15">
        <v>0</v>
      </c>
      <c r="L630" s="15">
        <v>1</v>
      </c>
      <c r="M630" s="15">
        <v>1</v>
      </c>
      <c r="N630" s="15">
        <v>1</v>
      </c>
      <c r="O630" s="15">
        <v>1</v>
      </c>
    </row>
    <row r="631" spans="1:15">
      <c r="A631" s="11" t="s">
        <v>9350</v>
      </c>
      <c r="B631" s="11" t="s">
        <v>9351</v>
      </c>
      <c r="C631" s="11">
        <v>38860563</v>
      </c>
      <c r="D631" s="11" t="s">
        <v>24</v>
      </c>
      <c r="E631" s="12" t="s">
        <v>1580</v>
      </c>
      <c r="F631" s="13">
        <f>380463171404</f>
        <v>380463171404</v>
      </c>
      <c r="G631" s="11" t="s">
        <v>1581</v>
      </c>
      <c r="H631" s="11" t="s">
        <v>1573</v>
      </c>
      <c r="I631" s="11" t="s">
        <v>1573</v>
      </c>
      <c r="J631" s="14" t="s">
        <v>1583</v>
      </c>
      <c r="K631" s="15">
        <v>1</v>
      </c>
      <c r="L631" s="15">
        <v>1</v>
      </c>
      <c r="M631" s="15">
        <v>2</v>
      </c>
      <c r="N631" s="15">
        <v>2</v>
      </c>
      <c r="O631" s="15">
        <v>2</v>
      </c>
    </row>
    <row r="632" spans="1:15">
      <c r="A632" s="11" t="s">
        <v>9360</v>
      </c>
      <c r="B632" s="11" t="s">
        <v>9361</v>
      </c>
      <c r="C632" s="11">
        <v>38584715</v>
      </c>
      <c r="D632" s="11" t="s">
        <v>24</v>
      </c>
      <c r="E632" s="12" t="s">
        <v>1584</v>
      </c>
      <c r="F632" s="13">
        <f>380465821381</f>
        <v>380465821381</v>
      </c>
      <c r="G632" s="11" t="s">
        <v>1585</v>
      </c>
      <c r="H632" s="11" t="s">
        <v>1573</v>
      </c>
      <c r="I632" s="11" t="s">
        <v>1573</v>
      </c>
      <c r="J632" s="14" t="s">
        <v>1586</v>
      </c>
      <c r="K632" s="15">
        <v>1</v>
      </c>
      <c r="L632" s="15">
        <v>1</v>
      </c>
      <c r="M632" s="15">
        <v>1</v>
      </c>
      <c r="N632" s="15">
        <v>1</v>
      </c>
      <c r="O632" s="15">
        <v>1</v>
      </c>
    </row>
    <row r="633" spans="1:15">
      <c r="A633" s="11" t="s">
        <v>9370</v>
      </c>
      <c r="B633" s="11" t="s">
        <v>9371</v>
      </c>
      <c r="C633" s="11">
        <v>38073028</v>
      </c>
      <c r="D633" s="11" t="s">
        <v>24</v>
      </c>
      <c r="E633" s="12" t="s">
        <v>9372</v>
      </c>
      <c r="F633" s="13">
        <f>380464221620</f>
        <v>380464221620</v>
      </c>
      <c r="G633" s="11" t="s">
        <v>9373</v>
      </c>
      <c r="H633" s="11" t="s">
        <v>1573</v>
      </c>
      <c r="I633" s="11" t="s">
        <v>9369</v>
      </c>
      <c r="J633" s="14" t="s">
        <v>9374</v>
      </c>
      <c r="K633" s="15">
        <v>0</v>
      </c>
      <c r="L633" s="15">
        <v>0</v>
      </c>
      <c r="M633" s="15">
        <v>1</v>
      </c>
      <c r="N633" s="15">
        <v>1</v>
      </c>
      <c r="O633" s="15">
        <v>1</v>
      </c>
    </row>
    <row r="634" spans="1:15">
      <c r="A634" s="11" t="s">
        <v>9381</v>
      </c>
      <c r="B634" s="11" t="s">
        <v>9382</v>
      </c>
      <c r="C634" s="11">
        <v>40314763</v>
      </c>
      <c r="D634" s="11" t="s">
        <v>24</v>
      </c>
      <c r="E634" s="12" t="s">
        <v>9383</v>
      </c>
      <c r="F634" s="13">
        <f>380463771445</f>
        <v>380463771445</v>
      </c>
      <c r="G634" s="11" t="s">
        <v>9384</v>
      </c>
      <c r="H634" s="11" t="s">
        <v>1573</v>
      </c>
      <c r="I634" s="11" t="s">
        <v>1589</v>
      </c>
      <c r="J634" s="14" t="s">
        <v>9385</v>
      </c>
      <c r="K634" s="15">
        <v>0</v>
      </c>
      <c r="L634" s="15">
        <v>0</v>
      </c>
      <c r="M634" s="15">
        <v>1</v>
      </c>
      <c r="N634" s="15">
        <v>1</v>
      </c>
      <c r="O634" s="15">
        <v>1</v>
      </c>
    </row>
    <row r="635" spans="1:15">
      <c r="A635" s="11" t="s">
        <v>9395</v>
      </c>
      <c r="B635" s="11" t="s">
        <v>9396</v>
      </c>
      <c r="C635" s="11">
        <v>38543914</v>
      </c>
      <c r="D635" s="11" t="s">
        <v>24</v>
      </c>
      <c r="E635" s="12" t="s">
        <v>1587</v>
      </c>
      <c r="F635" s="13">
        <f>380507324296 +380463730058</f>
        <v>760971054354</v>
      </c>
      <c r="G635" s="11" t="s">
        <v>1588</v>
      </c>
      <c r="H635" s="11" t="s">
        <v>1573</v>
      </c>
      <c r="I635" s="11" t="s">
        <v>1573</v>
      </c>
      <c r="J635" s="14" t="s">
        <v>1590</v>
      </c>
      <c r="K635" s="15">
        <v>1</v>
      </c>
      <c r="L635" s="15">
        <v>1</v>
      </c>
      <c r="M635" s="15">
        <v>1</v>
      </c>
      <c r="N635" s="15">
        <v>1</v>
      </c>
      <c r="O635" s="15">
        <v>1</v>
      </c>
    </row>
    <row r="636" spans="1:15">
      <c r="A636" s="11" t="s">
        <v>9399</v>
      </c>
      <c r="B636" s="11" t="s">
        <v>9400</v>
      </c>
      <c r="C636" s="11">
        <v>38955665</v>
      </c>
      <c r="D636" s="11" t="s">
        <v>24</v>
      </c>
      <c r="E636" s="12" t="s">
        <v>1591</v>
      </c>
      <c r="F636" s="13">
        <f>380960814772</f>
        <v>380960814772</v>
      </c>
      <c r="G636" s="11" t="s">
        <v>1592</v>
      </c>
      <c r="H636" s="11" t="s">
        <v>1573</v>
      </c>
      <c r="I636" s="11" t="s">
        <v>1573</v>
      </c>
      <c r="J636" s="14" t="s">
        <v>1594</v>
      </c>
      <c r="K636" s="15">
        <v>1</v>
      </c>
      <c r="L636" s="15">
        <v>1</v>
      </c>
      <c r="M636" s="15">
        <v>3</v>
      </c>
      <c r="N636" s="15">
        <v>3</v>
      </c>
      <c r="O636" s="15">
        <v>3</v>
      </c>
    </row>
    <row r="637" spans="1:15">
      <c r="A637" s="11" t="s">
        <v>9406</v>
      </c>
      <c r="B637" s="11" t="s">
        <v>9407</v>
      </c>
      <c r="C637" s="11">
        <v>38423042</v>
      </c>
      <c r="D637" s="11" t="s">
        <v>24</v>
      </c>
      <c r="E637" s="12" t="s">
        <v>9408</v>
      </c>
      <c r="F637" s="13">
        <f>380976642347</f>
        <v>380976642347</v>
      </c>
      <c r="G637" s="11" t="s">
        <v>9409</v>
      </c>
      <c r="H637" s="11" t="s">
        <v>1573</v>
      </c>
      <c r="I637" s="11" t="s">
        <v>3276</v>
      </c>
      <c r="J637" s="14" t="s">
        <v>9410</v>
      </c>
      <c r="K637" s="15">
        <v>0</v>
      </c>
      <c r="L637" s="15">
        <v>0</v>
      </c>
      <c r="M637" s="15">
        <v>1</v>
      </c>
      <c r="N637" s="15">
        <v>1</v>
      </c>
      <c r="O637" s="15">
        <v>1</v>
      </c>
    </row>
    <row r="638" spans="1:15">
      <c r="A638" s="11" t="s">
        <v>9480</v>
      </c>
      <c r="B638" s="11" t="s">
        <v>9479</v>
      </c>
      <c r="C638" s="11">
        <v>14233274</v>
      </c>
      <c r="D638" s="11" t="s">
        <v>24</v>
      </c>
      <c r="E638" s="12" t="s">
        <v>1595</v>
      </c>
      <c r="F638" s="13">
        <f>380462956211</f>
        <v>380462956211</v>
      </c>
      <c r="G638" s="11" t="s">
        <v>1596</v>
      </c>
      <c r="H638" s="11" t="s">
        <v>1573</v>
      </c>
      <c r="I638" s="11" t="s">
        <v>1573</v>
      </c>
      <c r="J638" s="14" t="s">
        <v>1598</v>
      </c>
      <c r="K638" s="15">
        <v>0</v>
      </c>
      <c r="L638" s="15">
        <v>1</v>
      </c>
      <c r="M638" s="15">
        <v>3</v>
      </c>
      <c r="N638" s="15">
        <v>3</v>
      </c>
      <c r="O638" s="15">
        <v>3</v>
      </c>
    </row>
    <row r="639" spans="1:15">
      <c r="A639" s="11" t="s">
        <v>9481</v>
      </c>
      <c r="B639" s="11" t="s">
        <v>9474</v>
      </c>
      <c r="C639" s="11">
        <v>2774154</v>
      </c>
      <c r="D639" s="11" t="s">
        <v>24</v>
      </c>
      <c r="E639" s="12" t="s">
        <v>9475</v>
      </c>
      <c r="F639" s="13">
        <f>380462667260</f>
        <v>380462667260</v>
      </c>
      <c r="G639" s="11" t="s">
        <v>9476</v>
      </c>
      <c r="H639" s="11" t="s">
        <v>1573</v>
      </c>
      <c r="I639" s="11" t="s">
        <v>1597</v>
      </c>
      <c r="J639" s="14" t="s">
        <v>9477</v>
      </c>
      <c r="K639" s="15">
        <v>0</v>
      </c>
      <c r="L639" s="15">
        <v>0</v>
      </c>
      <c r="M639" s="15">
        <v>1</v>
      </c>
      <c r="N639" s="15">
        <v>1</v>
      </c>
      <c r="O639" s="15">
        <v>1</v>
      </c>
    </row>
    <row r="640" spans="1:15">
      <c r="A640" s="11" t="s">
        <v>9491</v>
      </c>
      <c r="B640" s="11" t="s">
        <v>9465</v>
      </c>
      <c r="C640" s="11">
        <v>14242161</v>
      </c>
      <c r="D640" s="11" t="s">
        <v>24</v>
      </c>
      <c r="E640" s="12" t="s">
        <v>9466</v>
      </c>
      <c r="F640" s="13">
        <f>380462951810</f>
        <v>380462951810</v>
      </c>
      <c r="G640" s="11" t="s">
        <v>9467</v>
      </c>
      <c r="H640" s="11" t="s">
        <v>1573</v>
      </c>
      <c r="I640" s="11" t="s">
        <v>1573</v>
      </c>
      <c r="J640" s="14" t="s">
        <v>9468</v>
      </c>
      <c r="K640" s="15">
        <v>0</v>
      </c>
      <c r="L640" s="15">
        <v>0</v>
      </c>
      <c r="M640" s="15">
        <v>1</v>
      </c>
      <c r="N640" s="15">
        <v>1</v>
      </c>
      <c r="O640" s="15">
        <v>1</v>
      </c>
    </row>
    <row r="641" spans="1:15">
      <c r="A641" s="11" t="s">
        <v>9492</v>
      </c>
      <c r="B641" s="11" t="s">
        <v>9470</v>
      </c>
      <c r="C641" s="11">
        <v>2006596</v>
      </c>
      <c r="D641" s="11" t="s">
        <v>24</v>
      </c>
      <c r="E641" s="12" t="s">
        <v>1599</v>
      </c>
      <c r="F641" s="13">
        <f>380462941727</f>
        <v>380462941727</v>
      </c>
      <c r="G641" s="11" t="s">
        <v>1600</v>
      </c>
      <c r="H641" s="11" t="s">
        <v>1573</v>
      </c>
      <c r="I641" s="11" t="s">
        <v>1573</v>
      </c>
      <c r="J641" s="14" t="s">
        <v>1601</v>
      </c>
      <c r="K641" s="15">
        <v>1</v>
      </c>
      <c r="L641" s="15">
        <v>2</v>
      </c>
      <c r="M641" s="15">
        <v>0</v>
      </c>
      <c r="N641" s="15">
        <v>0</v>
      </c>
      <c r="O641" s="15">
        <v>0</v>
      </c>
    </row>
    <row r="642" spans="1:15">
      <c r="A642" s="20" t="s">
        <v>2673</v>
      </c>
      <c r="B642" s="21" t="s">
        <v>9497</v>
      </c>
      <c r="C642" s="22">
        <v>43897616</v>
      </c>
      <c r="D642" s="11" t="s">
        <v>24</v>
      </c>
      <c r="E642" s="12"/>
      <c r="F642" s="13"/>
      <c r="G642" s="11"/>
      <c r="H642" s="11" t="s">
        <v>133</v>
      </c>
      <c r="I642" s="11" t="s">
        <v>9498</v>
      </c>
      <c r="J642" s="14" t="s">
        <v>9499</v>
      </c>
      <c r="K642" s="15">
        <v>0</v>
      </c>
      <c r="L642" s="15">
        <v>0</v>
      </c>
      <c r="M642" s="15">
        <v>1</v>
      </c>
      <c r="N642" s="15">
        <v>1</v>
      </c>
      <c r="O642" s="15">
        <v>1</v>
      </c>
    </row>
    <row r="643" spans="1:15">
      <c r="A643" s="27" t="s">
        <v>9500</v>
      </c>
      <c r="B643" s="23" t="s">
        <v>9501</v>
      </c>
      <c r="C643" s="28">
        <v>43772207</v>
      </c>
      <c r="D643" s="23" t="s">
        <v>24</v>
      </c>
      <c r="E643" s="24" t="s">
        <v>9502</v>
      </c>
      <c r="F643" s="25">
        <v>380535342197</v>
      </c>
      <c r="G643" s="23" t="s">
        <v>9503</v>
      </c>
      <c r="H643" s="23" t="s">
        <v>949</v>
      </c>
      <c r="I643" s="23" t="s">
        <v>9504</v>
      </c>
      <c r="J643" s="23" t="s">
        <v>9505</v>
      </c>
      <c r="K643" s="15">
        <v>0</v>
      </c>
      <c r="L643" s="15">
        <v>0</v>
      </c>
      <c r="M643" s="15">
        <v>2</v>
      </c>
      <c r="N643" s="15">
        <v>2</v>
      </c>
      <c r="O643" s="15">
        <v>2</v>
      </c>
    </row>
    <row r="644" spans="1:15">
      <c r="A644" s="23" t="s">
        <v>9523</v>
      </c>
      <c r="B644" s="23" t="s">
        <v>9524</v>
      </c>
      <c r="C644" s="28">
        <v>43914746</v>
      </c>
      <c r="D644" s="23" t="s">
        <v>24</v>
      </c>
      <c r="E644" s="24" t="s">
        <v>9525</v>
      </c>
      <c r="F644" s="25">
        <v>380988373341</v>
      </c>
      <c r="G644" s="23" t="s">
        <v>9526</v>
      </c>
      <c r="H644" s="23" t="s">
        <v>735</v>
      </c>
      <c r="I644" s="23" t="s">
        <v>5356</v>
      </c>
      <c r="J644" s="23" t="s">
        <v>9527</v>
      </c>
      <c r="K644" s="15">
        <v>0</v>
      </c>
      <c r="L644" s="15">
        <v>0</v>
      </c>
      <c r="M644" s="15">
        <v>1</v>
      </c>
      <c r="N644" s="15">
        <v>1</v>
      </c>
      <c r="O644" s="15">
        <v>1</v>
      </c>
    </row>
    <row r="645" spans="1:15">
      <c r="A645" s="23" t="s">
        <v>9528</v>
      </c>
      <c r="B645" s="23" t="s">
        <v>9529</v>
      </c>
      <c r="C645" s="28">
        <v>44006787</v>
      </c>
      <c r="D645" s="23" t="s">
        <v>24</v>
      </c>
      <c r="E645" s="24" t="s">
        <v>9530</v>
      </c>
      <c r="F645" s="25">
        <v>380668271195</v>
      </c>
      <c r="G645" s="23" t="s">
        <v>9531</v>
      </c>
      <c r="H645" s="23" t="s">
        <v>949</v>
      </c>
      <c r="I645" s="23" t="s">
        <v>9532</v>
      </c>
      <c r="J645" s="23" t="s">
        <v>9533</v>
      </c>
      <c r="K645" s="18">
        <v>0</v>
      </c>
      <c r="L645" s="18">
        <v>0</v>
      </c>
      <c r="M645" s="18">
        <v>1</v>
      </c>
      <c r="N645" s="18">
        <v>1</v>
      </c>
      <c r="O645" s="18">
        <v>1</v>
      </c>
    </row>
    <row r="646" spans="1:15">
      <c r="A646" s="23" t="s">
        <v>9535</v>
      </c>
      <c r="B646" s="23" t="s">
        <v>5031</v>
      </c>
      <c r="C646" s="28">
        <v>1998161</v>
      </c>
      <c r="D646" s="23" t="s">
        <v>24</v>
      </c>
      <c r="E646" s="24" t="s">
        <v>5032</v>
      </c>
      <c r="F646" s="25">
        <v>380322961145</v>
      </c>
      <c r="G646" s="23" t="s">
        <v>5033</v>
      </c>
      <c r="H646" s="23" t="s">
        <v>735</v>
      </c>
      <c r="I646" s="23" t="s">
        <v>5029</v>
      </c>
      <c r="J646" s="23" t="s">
        <v>5034</v>
      </c>
      <c r="K646" s="15">
        <v>0</v>
      </c>
      <c r="L646" s="15">
        <v>0</v>
      </c>
      <c r="M646" s="15">
        <v>2</v>
      </c>
      <c r="N646" s="15">
        <v>2</v>
      </c>
      <c r="O646" s="15">
        <v>2</v>
      </c>
    </row>
    <row r="647" spans="1:15">
      <c r="A647" s="23" t="s">
        <v>9536</v>
      </c>
      <c r="B647" s="23" t="s">
        <v>9537</v>
      </c>
      <c r="C647" s="28">
        <v>43245813</v>
      </c>
      <c r="D647" s="23" t="s">
        <v>24</v>
      </c>
      <c r="E647" s="24" t="s">
        <v>9538</v>
      </c>
      <c r="F647" s="25">
        <v>380688980211</v>
      </c>
      <c r="G647" s="23" t="s">
        <v>9539</v>
      </c>
      <c r="H647" s="23" t="s">
        <v>949</v>
      </c>
      <c r="I647" s="23" t="s">
        <v>9540</v>
      </c>
      <c r="J647" s="23" t="s">
        <v>9541</v>
      </c>
      <c r="K647" s="18">
        <v>0</v>
      </c>
      <c r="L647" s="18">
        <v>0</v>
      </c>
      <c r="M647" s="18">
        <v>2</v>
      </c>
      <c r="N647" s="18">
        <v>2</v>
      </c>
      <c r="O647" s="18">
        <v>2</v>
      </c>
    </row>
    <row r="648" spans="1:15">
      <c r="A648" s="30" t="s">
        <v>9560</v>
      </c>
      <c r="B648" s="31" t="s">
        <v>9561</v>
      </c>
      <c r="C648" s="32">
        <v>37988045</v>
      </c>
      <c r="D648" s="31" t="s">
        <v>24</v>
      </c>
      <c r="E648" s="33" t="s">
        <v>9562</v>
      </c>
      <c r="F648" s="34" t="s">
        <v>9563</v>
      </c>
      <c r="G648" s="34" t="s">
        <v>9564</v>
      </c>
      <c r="H648" s="34" t="s">
        <v>133</v>
      </c>
      <c r="I648" s="34" t="s">
        <v>133</v>
      </c>
      <c r="J648" s="34" t="s">
        <v>9565</v>
      </c>
      <c r="K648" s="35">
        <v>0</v>
      </c>
      <c r="L648" s="35">
        <v>0</v>
      </c>
      <c r="M648" s="35">
        <v>2</v>
      </c>
      <c r="N648" s="35">
        <v>2</v>
      </c>
      <c r="O648" s="35">
        <v>2</v>
      </c>
    </row>
  </sheetData>
  <autoFilter ref="A3:O648"/>
  <customSheetViews>
    <customSheetView guid="{0065A2FC-7B64-4057-9F66-3F4C7F338258}" filter="1" showAutoFilter="1">
      <pageMargins left="0.7" right="0.7" top="0.75" bottom="0.75" header="0.3" footer="0.3"/>
      <autoFilter ref="A1:O648">
        <filterColumn colId="8">
          <filters>
            <filter val="ХАРКІВСЬКА"/>
            <filter val="ХАРКІВ"/>
          </filters>
        </filterColumn>
      </autoFilter>
    </customSheetView>
  </customSheetView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A15119"/>
  <sheetViews>
    <sheetView workbookViewId="0"/>
  </sheetViews>
  <sheetFormatPr defaultColWidth="14.44140625" defaultRowHeight="15.75" customHeight="1"/>
  <sheetData>
    <row r="1" spans="1:27">
      <c r="A1" s="26" t="s">
        <v>10</v>
      </c>
      <c r="B1" s="26" t="s">
        <v>11</v>
      </c>
      <c r="C1" s="26" t="s">
        <v>12</v>
      </c>
      <c r="D1" s="26" t="s">
        <v>13</v>
      </c>
      <c r="E1" s="26" t="s">
        <v>9567</v>
      </c>
      <c r="F1" s="26" t="s">
        <v>9568</v>
      </c>
      <c r="G1" s="26" t="s">
        <v>9569</v>
      </c>
      <c r="H1" s="26" t="s">
        <v>9570</v>
      </c>
      <c r="I1" s="26" t="s">
        <v>9571</v>
      </c>
      <c r="J1" s="26" t="s">
        <v>9572</v>
      </c>
      <c r="K1" s="26" t="s">
        <v>9573</v>
      </c>
      <c r="L1" s="26" t="s">
        <v>9574</v>
      </c>
      <c r="M1" s="26" t="s">
        <v>9575</v>
      </c>
      <c r="N1" s="26" t="s">
        <v>9576</v>
      </c>
      <c r="AA1" s="26" t="s">
        <v>9575</v>
      </c>
    </row>
    <row r="2" spans="1:27">
      <c r="A2" s="26" t="s">
        <v>6599</v>
      </c>
      <c r="B2" s="26" t="s">
        <v>6600</v>
      </c>
      <c r="C2" s="26">
        <v>38540913</v>
      </c>
      <c r="D2" s="26" t="s">
        <v>24</v>
      </c>
      <c r="E2" s="26" t="s">
        <v>9577</v>
      </c>
      <c r="F2" s="26" t="s">
        <v>9578</v>
      </c>
      <c r="G2" s="26" t="s">
        <v>9579</v>
      </c>
      <c r="H2" s="26" t="s">
        <v>949</v>
      </c>
      <c r="I2" s="26" t="s">
        <v>9580</v>
      </c>
      <c r="J2" s="26" t="s">
        <v>9581</v>
      </c>
      <c r="K2" s="26" t="s">
        <v>9582</v>
      </c>
      <c r="L2" s="26" t="s">
        <v>9583</v>
      </c>
      <c r="M2" s="26">
        <v>380671263905</v>
      </c>
      <c r="N2" s="26">
        <v>5320884202</v>
      </c>
    </row>
    <row r="3" spans="1:27">
      <c r="A3" s="26" t="s">
        <v>8972</v>
      </c>
      <c r="B3" s="26" t="s">
        <v>8973</v>
      </c>
      <c r="C3" s="26">
        <v>38981957</v>
      </c>
      <c r="D3" s="26" t="s">
        <v>24</v>
      </c>
      <c r="E3" s="26" t="s">
        <v>9584</v>
      </c>
      <c r="F3" s="26" t="s">
        <v>9585</v>
      </c>
      <c r="G3" s="26" t="s">
        <v>9586</v>
      </c>
      <c r="H3" s="26" t="s">
        <v>1401</v>
      </c>
      <c r="J3" s="26" t="s">
        <v>9587</v>
      </c>
      <c r="K3" s="26" t="s">
        <v>9582</v>
      </c>
      <c r="L3" s="26" t="s">
        <v>9588</v>
      </c>
      <c r="M3" s="26">
        <v>760944613142</v>
      </c>
      <c r="N3" s="26">
        <v>7124988001</v>
      </c>
    </row>
    <row r="4" spans="1:27">
      <c r="A4" s="26" t="s">
        <v>3230</v>
      </c>
      <c r="B4" s="26" t="s">
        <v>3231</v>
      </c>
      <c r="C4" s="26">
        <v>38562298</v>
      </c>
      <c r="D4" s="26" t="s">
        <v>24</v>
      </c>
      <c r="E4" s="26" t="s">
        <v>9589</v>
      </c>
      <c r="F4" s="26" t="s">
        <v>9590</v>
      </c>
      <c r="G4" s="26" t="s">
        <v>9591</v>
      </c>
      <c r="H4" s="26" t="s">
        <v>375</v>
      </c>
      <c r="I4" s="26" t="s">
        <v>9592</v>
      </c>
      <c r="J4" s="26" t="s">
        <v>9593</v>
      </c>
      <c r="K4" s="26" t="s">
        <v>9582</v>
      </c>
      <c r="L4" s="26" t="s">
        <v>9594</v>
      </c>
      <c r="M4" s="26">
        <v>380961671816</v>
      </c>
      <c r="N4" s="26">
        <v>1824410134</v>
      </c>
    </row>
    <row r="5" spans="1:27">
      <c r="A5" s="26" t="s">
        <v>2685</v>
      </c>
      <c r="B5" s="26" t="s">
        <v>2686</v>
      </c>
      <c r="C5" s="26">
        <v>37691403</v>
      </c>
      <c r="D5" s="26" t="s">
        <v>24</v>
      </c>
      <c r="E5" s="26" t="s">
        <v>9595</v>
      </c>
      <c r="F5" s="26" t="s">
        <v>9596</v>
      </c>
      <c r="G5" s="26" t="s">
        <v>9586</v>
      </c>
      <c r="H5" s="26" t="s">
        <v>133</v>
      </c>
      <c r="J5" s="26" t="s">
        <v>2681</v>
      </c>
      <c r="K5" s="26" t="s">
        <v>9597</v>
      </c>
      <c r="L5" s="26" t="s">
        <v>9598</v>
      </c>
      <c r="M5" s="26">
        <v>380963400296</v>
      </c>
      <c r="N5" s="26">
        <v>1212100000</v>
      </c>
    </row>
    <row r="6" spans="1:27">
      <c r="A6" s="26" t="s">
        <v>6444</v>
      </c>
      <c r="B6" s="26" t="s">
        <v>6378</v>
      </c>
      <c r="C6" s="26">
        <v>2774705</v>
      </c>
      <c r="D6" s="26" t="s">
        <v>780</v>
      </c>
      <c r="E6" s="26" t="s">
        <v>9599</v>
      </c>
      <c r="F6" s="26" t="s">
        <v>9600</v>
      </c>
      <c r="G6" s="26" t="s">
        <v>9601</v>
      </c>
      <c r="H6" s="26" t="s">
        <v>885</v>
      </c>
      <c r="J6" s="26" t="s">
        <v>910</v>
      </c>
      <c r="K6" s="26" t="s">
        <v>9597</v>
      </c>
      <c r="L6" s="26" t="s">
        <v>9602</v>
      </c>
      <c r="M6" s="26">
        <v>380487659390</v>
      </c>
      <c r="N6" s="26">
        <v>5110100000</v>
      </c>
    </row>
    <row r="7" spans="1:27">
      <c r="A7" s="26" t="s">
        <v>5052</v>
      </c>
      <c r="B7" s="26" t="s">
        <v>5053</v>
      </c>
      <c r="C7" s="26">
        <v>20763852</v>
      </c>
      <c r="D7" s="26" t="s">
        <v>24</v>
      </c>
      <c r="E7" s="26" t="s">
        <v>9603</v>
      </c>
      <c r="F7" s="26" t="s">
        <v>9604</v>
      </c>
      <c r="G7" s="26" t="s">
        <v>9586</v>
      </c>
      <c r="H7" s="26" t="s">
        <v>735</v>
      </c>
      <c r="I7" s="26" t="s">
        <v>9605</v>
      </c>
      <c r="J7" s="26" t="s">
        <v>5054</v>
      </c>
      <c r="K7" s="26" t="s">
        <v>9606</v>
      </c>
      <c r="L7" s="26" t="s">
        <v>9607</v>
      </c>
      <c r="M7" s="26">
        <v>380323972422</v>
      </c>
      <c r="N7" s="26">
        <v>4621555600</v>
      </c>
    </row>
    <row r="8" spans="1:27">
      <c r="A8" s="26" t="s">
        <v>1831</v>
      </c>
      <c r="B8" s="26" t="s">
        <v>1832</v>
      </c>
      <c r="C8" s="26">
        <v>41345263</v>
      </c>
      <c r="D8" s="26" t="s">
        <v>24</v>
      </c>
      <c r="E8" s="26" t="s">
        <v>9608</v>
      </c>
      <c r="F8" s="26" t="s">
        <v>9609</v>
      </c>
      <c r="G8" s="26" t="s">
        <v>9586</v>
      </c>
      <c r="H8" s="26" t="s">
        <v>27</v>
      </c>
      <c r="I8" s="26" t="s">
        <v>9610</v>
      </c>
      <c r="J8" s="26" t="s">
        <v>71</v>
      </c>
      <c r="K8" s="26" t="s">
        <v>9597</v>
      </c>
      <c r="L8" s="26" t="s">
        <v>9611</v>
      </c>
      <c r="M8" s="26">
        <v>761398398149</v>
      </c>
      <c r="N8" s="26">
        <v>523010100</v>
      </c>
    </row>
    <row r="9" spans="1:27">
      <c r="A9" s="26" t="s">
        <v>6406</v>
      </c>
      <c r="B9" s="26" t="s">
        <v>6407</v>
      </c>
      <c r="C9" s="26">
        <v>2774639</v>
      </c>
      <c r="D9" s="26" t="s">
        <v>24</v>
      </c>
      <c r="E9" s="26" t="s">
        <v>9612</v>
      </c>
      <c r="F9" s="26" t="s">
        <v>9613</v>
      </c>
      <c r="G9" s="26" t="s">
        <v>9586</v>
      </c>
      <c r="H9" s="26" t="s">
        <v>885</v>
      </c>
      <c r="J9" s="26" t="s">
        <v>910</v>
      </c>
      <c r="K9" s="26" t="s">
        <v>9597</v>
      </c>
      <c r="L9" s="26" t="s">
        <v>9614</v>
      </c>
      <c r="M9" s="26">
        <v>380487367831</v>
      </c>
      <c r="N9" s="26">
        <v>5110100000</v>
      </c>
    </row>
    <row r="10" spans="1:27">
      <c r="A10" s="26" t="s">
        <v>2710</v>
      </c>
      <c r="B10" s="26" t="s">
        <v>2711</v>
      </c>
      <c r="C10" s="26">
        <v>1111701</v>
      </c>
      <c r="D10" s="26" t="s">
        <v>24</v>
      </c>
      <c r="E10" s="26" t="s">
        <v>9615</v>
      </c>
      <c r="F10" s="26" t="s">
        <v>9616</v>
      </c>
      <c r="G10" s="26" t="s">
        <v>9586</v>
      </c>
      <c r="H10" s="26" t="s">
        <v>133</v>
      </c>
      <c r="J10" s="26" t="s">
        <v>239</v>
      </c>
      <c r="K10" s="26" t="s">
        <v>9597</v>
      </c>
      <c r="L10" s="26" t="s">
        <v>9617</v>
      </c>
      <c r="M10" s="26">
        <v>761251740891</v>
      </c>
      <c r="N10" s="26">
        <v>1213000000</v>
      </c>
    </row>
    <row r="11" spans="1:27">
      <c r="A11" s="26" t="s">
        <v>8978</v>
      </c>
      <c r="B11" s="26" t="s">
        <v>8979</v>
      </c>
      <c r="C11" s="26">
        <v>2004953</v>
      </c>
      <c r="D11" s="26" t="s">
        <v>780</v>
      </c>
      <c r="E11" s="26" t="s">
        <v>9618</v>
      </c>
      <c r="F11" s="26" t="s">
        <v>9619</v>
      </c>
      <c r="G11" s="26" t="s">
        <v>9601</v>
      </c>
      <c r="H11" s="26" t="s">
        <v>1401</v>
      </c>
      <c r="J11" s="26" t="s">
        <v>1474</v>
      </c>
      <c r="K11" s="26" t="s">
        <v>9597</v>
      </c>
      <c r="L11" s="26" t="s">
        <v>9620</v>
      </c>
      <c r="M11" s="26">
        <v>380472662677</v>
      </c>
      <c r="N11" s="26">
        <v>722155708</v>
      </c>
    </row>
    <row r="12" spans="1:27">
      <c r="A12" s="26" t="s">
        <v>5313</v>
      </c>
      <c r="B12" s="26" t="s">
        <v>5314</v>
      </c>
      <c r="C12" s="26">
        <v>20763289</v>
      </c>
      <c r="D12" s="26" t="s">
        <v>24</v>
      </c>
      <c r="E12" s="26" t="s">
        <v>9621</v>
      </c>
      <c r="F12" s="26" t="s">
        <v>9622</v>
      </c>
      <c r="G12" s="26" t="s">
        <v>9586</v>
      </c>
      <c r="H12" s="26" t="s">
        <v>735</v>
      </c>
      <c r="I12" s="26" t="s">
        <v>9623</v>
      </c>
      <c r="J12" s="26" t="s">
        <v>9624</v>
      </c>
      <c r="K12" s="26" t="s">
        <v>9582</v>
      </c>
      <c r="L12" s="26" t="s">
        <v>9625</v>
      </c>
      <c r="M12" s="26">
        <v>380965600779</v>
      </c>
      <c r="N12" s="26">
        <v>4625880401</v>
      </c>
    </row>
    <row r="13" spans="1:27">
      <c r="A13" s="26" t="s">
        <v>9471</v>
      </c>
      <c r="B13" s="26" t="s">
        <v>9472</v>
      </c>
      <c r="C13" s="26">
        <v>4591208</v>
      </c>
      <c r="D13" s="26" t="s">
        <v>24</v>
      </c>
      <c r="E13" s="26" t="s">
        <v>9626</v>
      </c>
      <c r="F13" s="26" t="s">
        <v>9627</v>
      </c>
      <c r="G13" s="26" t="s">
        <v>9586</v>
      </c>
      <c r="H13" s="26" t="s">
        <v>1573</v>
      </c>
      <c r="J13" s="26" t="s">
        <v>1597</v>
      </c>
      <c r="K13" s="26" t="s">
        <v>9597</v>
      </c>
      <c r="L13" s="26" t="s">
        <v>9628</v>
      </c>
      <c r="M13" s="26">
        <v>380462670673</v>
      </c>
      <c r="N13" s="26">
        <v>7410100000</v>
      </c>
    </row>
    <row r="14" spans="1:27">
      <c r="A14" s="26" t="s">
        <v>1710</v>
      </c>
      <c r="B14" s="26" t="s">
        <v>1711</v>
      </c>
      <c r="C14" s="26">
        <v>26244596</v>
      </c>
      <c r="D14" s="26" t="s">
        <v>24</v>
      </c>
      <c r="E14" s="26" t="s">
        <v>9629</v>
      </c>
      <c r="F14" s="26" t="s">
        <v>9630</v>
      </c>
      <c r="G14" s="26" t="s">
        <v>9586</v>
      </c>
      <c r="H14" s="26" t="s">
        <v>27</v>
      </c>
      <c r="J14" s="26" t="s">
        <v>36</v>
      </c>
      <c r="K14" s="26" t="s">
        <v>9597</v>
      </c>
      <c r="L14" s="26" t="s">
        <v>9631</v>
      </c>
      <c r="M14" s="26">
        <v>761401257149</v>
      </c>
      <c r="N14" s="26">
        <v>510100000</v>
      </c>
    </row>
    <row r="15" spans="1:27">
      <c r="A15" s="26" t="s">
        <v>7126</v>
      </c>
      <c r="B15" s="26" t="s">
        <v>7127</v>
      </c>
      <c r="C15" s="26">
        <v>38492302</v>
      </c>
      <c r="D15" s="26" t="s">
        <v>24</v>
      </c>
      <c r="E15" s="26" t="s">
        <v>9632</v>
      </c>
      <c r="F15" s="26" t="s">
        <v>9633</v>
      </c>
      <c r="G15" s="26" t="s">
        <v>9579</v>
      </c>
      <c r="H15" s="26" t="s">
        <v>987</v>
      </c>
      <c r="I15" s="26" t="s">
        <v>9634</v>
      </c>
      <c r="J15" s="26" t="s">
        <v>9635</v>
      </c>
      <c r="K15" s="26" t="s">
        <v>9582</v>
      </c>
      <c r="L15" s="26" t="s">
        <v>9636</v>
      </c>
      <c r="M15" s="26">
        <v>380362205711</v>
      </c>
      <c r="N15" s="26">
        <v>5624687004</v>
      </c>
    </row>
    <row r="16" spans="1:27">
      <c r="A16" s="26" t="s">
        <v>7126</v>
      </c>
      <c r="B16" s="26" t="s">
        <v>7127</v>
      </c>
      <c r="C16" s="26">
        <v>38492302</v>
      </c>
      <c r="D16" s="26" t="s">
        <v>24</v>
      </c>
      <c r="E16" s="26" t="s">
        <v>9637</v>
      </c>
      <c r="F16" s="26" t="s">
        <v>9638</v>
      </c>
      <c r="G16" s="26" t="s">
        <v>9586</v>
      </c>
      <c r="H16" s="26" t="s">
        <v>987</v>
      </c>
      <c r="I16" s="26" t="s">
        <v>9634</v>
      </c>
      <c r="J16" s="26" t="s">
        <v>3161</v>
      </c>
      <c r="K16" s="26" t="s">
        <v>9582</v>
      </c>
      <c r="L16" s="26" t="s">
        <v>9639</v>
      </c>
      <c r="M16" s="26">
        <v>761362714430</v>
      </c>
      <c r="N16" s="26">
        <v>1824755400</v>
      </c>
    </row>
    <row r="17" spans="1:14">
      <c r="A17" s="26" t="s">
        <v>4880</v>
      </c>
      <c r="B17" s="26" t="s">
        <v>4881</v>
      </c>
      <c r="C17" s="26">
        <v>38380533</v>
      </c>
      <c r="D17" s="26" t="s">
        <v>24</v>
      </c>
      <c r="E17" s="26" t="s">
        <v>9640</v>
      </c>
      <c r="F17" s="26" t="s">
        <v>9641</v>
      </c>
      <c r="G17" s="26" t="s">
        <v>9579</v>
      </c>
      <c r="H17" s="26" t="s">
        <v>711</v>
      </c>
      <c r="J17" s="26" t="s">
        <v>9642</v>
      </c>
      <c r="K17" s="26" t="s">
        <v>9582</v>
      </c>
      <c r="L17" s="26" t="s">
        <v>9643</v>
      </c>
      <c r="M17" s="26">
        <v>761867480222</v>
      </c>
      <c r="N17" s="26">
        <v>1221487202</v>
      </c>
    </row>
    <row r="18" spans="1:14">
      <c r="A18" s="26" t="s">
        <v>6285</v>
      </c>
      <c r="B18" s="26" t="s">
        <v>6286</v>
      </c>
      <c r="C18" s="26">
        <v>34253415</v>
      </c>
      <c r="D18" s="26" t="s">
        <v>24</v>
      </c>
      <c r="E18" s="26" t="s">
        <v>9644</v>
      </c>
      <c r="F18" s="26" t="s">
        <v>9645</v>
      </c>
      <c r="G18" s="26" t="s">
        <v>9591</v>
      </c>
      <c r="H18" s="26" t="s">
        <v>885</v>
      </c>
      <c r="J18" s="26" t="s">
        <v>910</v>
      </c>
      <c r="K18" s="26" t="s">
        <v>9597</v>
      </c>
      <c r="L18" s="26" t="s">
        <v>9646</v>
      </c>
      <c r="M18" s="26">
        <v>380487255500</v>
      </c>
      <c r="N18" s="26">
        <v>5110100000</v>
      </c>
    </row>
    <row r="19" spans="1:14">
      <c r="A19" s="26" t="s">
        <v>4829</v>
      </c>
      <c r="B19" s="26" t="s">
        <v>4830</v>
      </c>
      <c r="C19" s="26">
        <v>38135969</v>
      </c>
      <c r="D19" s="26" t="s">
        <v>24</v>
      </c>
      <c r="E19" s="26" t="s">
        <v>9647</v>
      </c>
      <c r="F19" s="26" t="s">
        <v>9648</v>
      </c>
      <c r="G19" s="26" t="s">
        <v>9579</v>
      </c>
      <c r="H19" s="26" t="s">
        <v>711</v>
      </c>
      <c r="I19" s="26" t="s">
        <v>9649</v>
      </c>
      <c r="J19" s="26" t="s">
        <v>9650</v>
      </c>
      <c r="K19" s="26" t="s">
        <v>9582</v>
      </c>
      <c r="L19" s="26" t="s">
        <v>9651</v>
      </c>
      <c r="M19" s="26">
        <v>380688116082</v>
      </c>
      <c r="N19" s="26">
        <v>4423180502</v>
      </c>
    </row>
    <row r="20" spans="1:14">
      <c r="A20" s="26" t="s">
        <v>5195</v>
      </c>
      <c r="B20" s="26" t="s">
        <v>5175</v>
      </c>
      <c r="C20" s="26">
        <v>1996668</v>
      </c>
      <c r="D20" s="26" t="s">
        <v>24</v>
      </c>
      <c r="E20" s="26" t="s">
        <v>9652</v>
      </c>
      <c r="F20" s="26" t="s">
        <v>9653</v>
      </c>
      <c r="G20" s="26" t="s">
        <v>9591</v>
      </c>
      <c r="H20" s="26" t="s">
        <v>735</v>
      </c>
      <c r="J20" s="26" t="s">
        <v>740</v>
      </c>
      <c r="K20" s="26" t="s">
        <v>9597</v>
      </c>
      <c r="L20" s="26" t="s">
        <v>9654</v>
      </c>
      <c r="M20" s="26">
        <v>380322373915</v>
      </c>
      <c r="N20" s="26">
        <v>1221881203</v>
      </c>
    </row>
    <row r="21" spans="1:14">
      <c r="A21" s="26" t="s">
        <v>7530</v>
      </c>
      <c r="B21" s="26" t="s">
        <v>7531</v>
      </c>
      <c r="C21" s="26">
        <v>38637368</v>
      </c>
      <c r="D21" s="26" t="s">
        <v>24</v>
      </c>
      <c r="E21" s="26" t="s">
        <v>9655</v>
      </c>
      <c r="F21" s="26" t="s">
        <v>9656</v>
      </c>
      <c r="G21" s="26" t="s">
        <v>9586</v>
      </c>
      <c r="H21" s="26" t="s">
        <v>1025</v>
      </c>
      <c r="I21" s="26" t="s">
        <v>9657</v>
      </c>
      <c r="J21" s="26" t="s">
        <v>3079</v>
      </c>
      <c r="K21" s="26" t="s">
        <v>9582</v>
      </c>
      <c r="L21" s="26" t="s">
        <v>9658</v>
      </c>
      <c r="M21" s="26">
        <v>380544696282</v>
      </c>
      <c r="N21" s="26">
        <v>120455302</v>
      </c>
    </row>
    <row r="22" spans="1:14">
      <c r="A22" s="26" t="s">
        <v>8178</v>
      </c>
      <c r="B22" s="26" t="s">
        <v>8179</v>
      </c>
      <c r="C22" s="26">
        <v>2003735</v>
      </c>
      <c r="D22" s="26" t="s">
        <v>780</v>
      </c>
      <c r="E22" s="26" t="s">
        <v>9659</v>
      </c>
      <c r="F22" s="26" t="s">
        <v>9660</v>
      </c>
      <c r="G22" s="26" t="s">
        <v>9601</v>
      </c>
      <c r="H22" s="26" t="s">
        <v>1122</v>
      </c>
      <c r="J22" s="26" t="s">
        <v>8039</v>
      </c>
      <c r="K22" s="26" t="s">
        <v>9597</v>
      </c>
      <c r="L22" s="26" t="s">
        <v>9661</v>
      </c>
      <c r="M22" s="26">
        <v>761154510940</v>
      </c>
      <c r="N22" s="26">
        <v>6310100000</v>
      </c>
    </row>
    <row r="23" spans="1:14">
      <c r="A23" s="26" t="s">
        <v>6149</v>
      </c>
      <c r="B23" s="26" t="s">
        <v>6150</v>
      </c>
      <c r="C23" s="26">
        <v>38184885</v>
      </c>
      <c r="D23" s="26" t="s">
        <v>24</v>
      </c>
      <c r="E23" s="26" t="s">
        <v>9662</v>
      </c>
      <c r="F23" s="26" t="s">
        <v>9663</v>
      </c>
      <c r="G23" s="26" t="s">
        <v>9586</v>
      </c>
      <c r="H23" s="26" t="s">
        <v>885</v>
      </c>
      <c r="I23" s="26" t="s">
        <v>9664</v>
      </c>
      <c r="J23" s="26" t="s">
        <v>9665</v>
      </c>
      <c r="K23" s="26" t="s">
        <v>9582</v>
      </c>
      <c r="L23" s="26" t="s">
        <v>9666</v>
      </c>
      <c r="M23" s="26">
        <v>380484638487</v>
      </c>
      <c r="N23" s="26">
        <v>121686107</v>
      </c>
    </row>
    <row r="24" spans="1:14">
      <c r="A24" s="26" t="s">
        <v>6890</v>
      </c>
      <c r="B24" s="26" t="s">
        <v>6891</v>
      </c>
      <c r="C24" s="26">
        <v>38459325</v>
      </c>
      <c r="D24" s="26" t="s">
        <v>24</v>
      </c>
      <c r="E24" s="26" t="s">
        <v>9667</v>
      </c>
      <c r="F24" s="26" t="s">
        <v>9668</v>
      </c>
      <c r="G24" s="26" t="s">
        <v>9591</v>
      </c>
      <c r="H24" s="26" t="s">
        <v>949</v>
      </c>
      <c r="I24" s="26" t="s">
        <v>9669</v>
      </c>
      <c r="J24" s="26" t="s">
        <v>9670</v>
      </c>
      <c r="K24" s="26" t="s">
        <v>9582</v>
      </c>
      <c r="L24" s="26" t="s">
        <v>9671</v>
      </c>
      <c r="M24" s="26">
        <v>380536295302</v>
      </c>
      <c r="N24" s="26">
        <v>5322883202</v>
      </c>
    </row>
    <row r="25" spans="1:14">
      <c r="A25" s="26" t="s">
        <v>4223</v>
      </c>
      <c r="B25" s="26" t="s">
        <v>4224</v>
      </c>
      <c r="C25" s="26">
        <v>42061427</v>
      </c>
      <c r="D25" s="26" t="s">
        <v>24</v>
      </c>
      <c r="E25" s="26" t="s">
        <v>9672</v>
      </c>
      <c r="F25" s="26" t="s">
        <v>9673</v>
      </c>
      <c r="G25" s="26" t="s">
        <v>9586</v>
      </c>
      <c r="H25" s="26" t="s">
        <v>506</v>
      </c>
      <c r="J25" s="26" t="s">
        <v>9674</v>
      </c>
      <c r="K25" s="26" t="s">
        <v>9582</v>
      </c>
      <c r="L25" s="26" t="s">
        <v>9675</v>
      </c>
      <c r="M25" s="26">
        <v>380347438217</v>
      </c>
      <c r="N25" s="26">
        <v>2624884401</v>
      </c>
    </row>
    <row r="26" spans="1:14">
      <c r="A26" s="26" t="s">
        <v>4683</v>
      </c>
      <c r="B26" s="26" t="s">
        <v>4684</v>
      </c>
      <c r="C26" s="26">
        <v>38542423</v>
      </c>
      <c r="D26" s="26" t="s">
        <v>24</v>
      </c>
      <c r="E26" s="26" t="s">
        <v>9676</v>
      </c>
      <c r="F26" s="26" t="s">
        <v>9677</v>
      </c>
      <c r="G26" s="26" t="s">
        <v>9586</v>
      </c>
      <c r="H26" s="26" t="s">
        <v>670</v>
      </c>
      <c r="I26" s="26" t="s">
        <v>9678</v>
      </c>
      <c r="J26" s="26" t="s">
        <v>4685</v>
      </c>
      <c r="K26" s="26" t="s">
        <v>9606</v>
      </c>
      <c r="L26" s="26" t="s">
        <v>9679</v>
      </c>
      <c r="M26" s="26">
        <v>380524120668</v>
      </c>
      <c r="N26" s="26">
        <v>3523455100</v>
      </c>
    </row>
    <row r="27" spans="1:14">
      <c r="A27" s="26" t="s">
        <v>7694</v>
      </c>
      <c r="B27" s="26" t="s">
        <v>7695</v>
      </c>
      <c r="C27" s="26">
        <v>38422871</v>
      </c>
      <c r="D27" s="26" t="s">
        <v>24</v>
      </c>
      <c r="E27" s="26" t="s">
        <v>9680</v>
      </c>
      <c r="F27" s="26" t="s">
        <v>9681</v>
      </c>
      <c r="G27" s="26" t="s">
        <v>9586</v>
      </c>
      <c r="H27" s="26" t="s">
        <v>1088</v>
      </c>
      <c r="I27" s="26" t="s">
        <v>9682</v>
      </c>
      <c r="J27" s="26" t="s">
        <v>9683</v>
      </c>
      <c r="K27" s="26" t="s">
        <v>9582</v>
      </c>
      <c r="L27" s="26" t="s">
        <v>9684</v>
      </c>
      <c r="M27" s="26">
        <v>380354935190</v>
      </c>
      <c r="N27" s="26">
        <v>522486402</v>
      </c>
    </row>
    <row r="28" spans="1:14">
      <c r="A28" s="26" t="s">
        <v>2470</v>
      </c>
      <c r="B28" s="26" t="s">
        <v>2471</v>
      </c>
      <c r="C28" s="26">
        <v>37861807</v>
      </c>
      <c r="D28" s="26" t="s">
        <v>24</v>
      </c>
      <c r="E28" s="26" t="s">
        <v>9685</v>
      </c>
      <c r="F28" s="26" t="s">
        <v>9686</v>
      </c>
      <c r="G28" s="26" t="s">
        <v>9586</v>
      </c>
      <c r="H28" s="26" t="s">
        <v>133</v>
      </c>
      <c r="J28" s="26" t="s">
        <v>183</v>
      </c>
      <c r="K28" s="26" t="s">
        <v>9597</v>
      </c>
      <c r="L28" s="26" t="s">
        <v>9687</v>
      </c>
      <c r="M28" s="26">
        <v>761352570204</v>
      </c>
      <c r="N28" s="26">
        <v>1211000000</v>
      </c>
    </row>
    <row r="29" spans="1:14">
      <c r="A29" s="26" t="s">
        <v>8936</v>
      </c>
      <c r="B29" s="26" t="s">
        <v>8937</v>
      </c>
      <c r="C29" s="26">
        <v>41055229</v>
      </c>
      <c r="D29" s="26" t="s">
        <v>24</v>
      </c>
      <c r="E29" s="26" t="s">
        <v>9688</v>
      </c>
      <c r="F29" s="26" t="s">
        <v>9689</v>
      </c>
      <c r="G29" s="26" t="s">
        <v>9586</v>
      </c>
      <c r="H29" s="26" t="s">
        <v>1401</v>
      </c>
      <c r="J29" s="26" t="s">
        <v>1454</v>
      </c>
      <c r="K29" s="26" t="s">
        <v>9597</v>
      </c>
      <c r="L29" s="26" t="s">
        <v>9690</v>
      </c>
      <c r="M29" s="26">
        <v>380473351604</v>
      </c>
      <c r="N29" s="26">
        <v>524885203</v>
      </c>
    </row>
    <row r="30" spans="1:14">
      <c r="A30" s="26" t="s">
        <v>8310</v>
      </c>
      <c r="B30" s="26" t="s">
        <v>8311</v>
      </c>
      <c r="C30" s="26">
        <v>21240866</v>
      </c>
      <c r="D30" s="26" t="s">
        <v>780</v>
      </c>
      <c r="E30" s="26" t="s">
        <v>9691</v>
      </c>
      <c r="F30" s="26" t="s">
        <v>9692</v>
      </c>
      <c r="G30" s="26" t="s">
        <v>9601</v>
      </c>
      <c r="H30" s="26" t="s">
        <v>1122</v>
      </c>
      <c r="J30" s="26" t="s">
        <v>8039</v>
      </c>
      <c r="K30" s="26" t="s">
        <v>9597</v>
      </c>
      <c r="L30" s="26" t="s">
        <v>9693</v>
      </c>
      <c r="M30" s="26">
        <v>380577250808</v>
      </c>
      <c r="N30" s="26">
        <v>6310100000</v>
      </c>
    </row>
    <row r="31" spans="1:14">
      <c r="A31" s="26" t="s">
        <v>8893</v>
      </c>
      <c r="B31" s="26" t="s">
        <v>8894</v>
      </c>
      <c r="C31" s="26">
        <v>41937159</v>
      </c>
      <c r="D31" s="26" t="s">
        <v>24</v>
      </c>
      <c r="E31" s="26" t="s">
        <v>9694</v>
      </c>
      <c r="F31" s="26" t="s">
        <v>9695</v>
      </c>
      <c r="G31" s="26" t="s">
        <v>9579</v>
      </c>
      <c r="H31" s="26" t="s">
        <v>1401</v>
      </c>
      <c r="I31" s="26" t="s">
        <v>9696</v>
      </c>
      <c r="J31" s="26" t="s">
        <v>9697</v>
      </c>
      <c r="K31" s="26" t="s">
        <v>9582</v>
      </c>
      <c r="L31" s="26" t="s">
        <v>9698</v>
      </c>
      <c r="M31" s="26">
        <v>380977576805</v>
      </c>
      <c r="N31" s="26">
        <v>1820655700</v>
      </c>
    </row>
    <row r="32" spans="1:14">
      <c r="A32" s="26" t="s">
        <v>3619</v>
      </c>
      <c r="B32" s="26" t="s">
        <v>3620</v>
      </c>
      <c r="C32" s="26">
        <v>22143131</v>
      </c>
      <c r="D32" s="26" t="s">
        <v>780</v>
      </c>
      <c r="E32" s="26" t="s">
        <v>9699</v>
      </c>
      <c r="F32" s="26" t="s">
        <v>9700</v>
      </c>
      <c r="G32" s="26" t="s">
        <v>9601</v>
      </c>
      <c r="H32" s="26" t="s">
        <v>468</v>
      </c>
      <c r="J32" s="26" t="s">
        <v>9701</v>
      </c>
      <c r="K32" s="26" t="s">
        <v>9582</v>
      </c>
      <c r="L32" s="26" t="s">
        <v>9702</v>
      </c>
      <c r="M32" s="26">
        <v>380615620256</v>
      </c>
      <c r="N32" s="26" t="e">
        <v>#N/A</v>
      </c>
    </row>
    <row r="33" spans="1:14">
      <c r="A33" s="26" t="s">
        <v>8826</v>
      </c>
      <c r="B33" s="26" t="s">
        <v>8827</v>
      </c>
      <c r="C33" s="26">
        <v>38283239</v>
      </c>
      <c r="D33" s="26" t="s">
        <v>24</v>
      </c>
      <c r="E33" s="26" t="s">
        <v>9703</v>
      </c>
      <c r="F33" s="26" t="s">
        <v>9704</v>
      </c>
      <c r="G33" s="26" t="s">
        <v>9586</v>
      </c>
      <c r="H33" s="26" t="s">
        <v>1308</v>
      </c>
      <c r="I33" s="26" t="s">
        <v>9705</v>
      </c>
      <c r="J33" s="26" t="s">
        <v>498</v>
      </c>
      <c r="K33" s="26" t="s">
        <v>9582</v>
      </c>
      <c r="L33" s="26" t="s">
        <v>9706</v>
      </c>
      <c r="M33" s="26">
        <v>380988123347</v>
      </c>
      <c r="N33" s="26">
        <v>123183401</v>
      </c>
    </row>
    <row r="34" spans="1:14">
      <c r="A34" s="26" t="s">
        <v>4216</v>
      </c>
      <c r="B34" s="26" t="s">
        <v>4217</v>
      </c>
      <c r="C34" s="26">
        <v>41838805</v>
      </c>
      <c r="D34" s="26" t="s">
        <v>24</v>
      </c>
      <c r="E34" s="26" t="s">
        <v>9707</v>
      </c>
      <c r="F34" s="26" t="s">
        <v>9708</v>
      </c>
      <c r="G34" s="26" t="s">
        <v>9579</v>
      </c>
      <c r="H34" s="26" t="s">
        <v>506</v>
      </c>
      <c r="I34" s="26" t="s">
        <v>9709</v>
      </c>
      <c r="J34" s="26" t="s">
        <v>9710</v>
      </c>
      <c r="K34" s="26" t="s">
        <v>9582</v>
      </c>
      <c r="L34" s="26" t="s">
        <v>9711</v>
      </c>
      <c r="M34" s="26">
        <v>380343547517</v>
      </c>
      <c r="N34" s="26">
        <v>2624483701</v>
      </c>
    </row>
    <row r="35" spans="1:14">
      <c r="A35" s="26" t="s">
        <v>3226</v>
      </c>
      <c r="B35" s="26" t="s">
        <v>3227</v>
      </c>
      <c r="C35" s="26">
        <v>1991599</v>
      </c>
      <c r="D35" s="26" t="s">
        <v>780</v>
      </c>
      <c r="E35" s="26" t="s">
        <v>9712</v>
      </c>
      <c r="F35" s="26" t="s">
        <v>9713</v>
      </c>
      <c r="G35" s="26" t="s">
        <v>9601</v>
      </c>
      <c r="H35" s="26" t="s">
        <v>375</v>
      </c>
      <c r="J35" s="26" t="s">
        <v>376</v>
      </c>
      <c r="K35" s="26" t="s">
        <v>9597</v>
      </c>
      <c r="L35" s="26" t="s">
        <v>9714</v>
      </c>
      <c r="M35" s="26">
        <v>761380186694</v>
      </c>
      <c r="N35" s="26">
        <v>1810400000</v>
      </c>
    </row>
    <row r="36" spans="1:14">
      <c r="A36" s="26" t="s">
        <v>2766</v>
      </c>
      <c r="B36" s="26" t="s">
        <v>2767</v>
      </c>
      <c r="C36" s="26">
        <v>36729598</v>
      </c>
      <c r="D36" s="26" t="s">
        <v>24</v>
      </c>
      <c r="E36" s="26" t="s">
        <v>9715</v>
      </c>
      <c r="F36" s="26" t="s">
        <v>9716</v>
      </c>
      <c r="G36" s="26" t="s">
        <v>9586</v>
      </c>
      <c r="H36" s="26" t="s">
        <v>133</v>
      </c>
      <c r="I36" s="26" t="s">
        <v>9717</v>
      </c>
      <c r="J36" s="26" t="s">
        <v>2439</v>
      </c>
      <c r="K36" s="26" t="s">
        <v>9582</v>
      </c>
      <c r="L36" s="26" t="s">
        <v>9718</v>
      </c>
      <c r="M36" s="26">
        <v>380977932101</v>
      </c>
      <c r="N36" s="26">
        <v>122081802</v>
      </c>
    </row>
    <row r="37" spans="1:14">
      <c r="A37" s="26" t="s">
        <v>5339</v>
      </c>
      <c r="B37" s="26" t="s">
        <v>5340</v>
      </c>
      <c r="C37" s="26">
        <v>20763941</v>
      </c>
      <c r="D37" s="26" t="s">
        <v>24</v>
      </c>
      <c r="E37" s="26" t="s">
        <v>9719</v>
      </c>
      <c r="F37" s="26" t="s">
        <v>9720</v>
      </c>
      <c r="G37" s="26" t="s">
        <v>9579</v>
      </c>
      <c r="H37" s="26" t="s">
        <v>735</v>
      </c>
      <c r="I37" s="26" t="s">
        <v>9721</v>
      </c>
      <c r="J37" s="26" t="s">
        <v>9722</v>
      </c>
      <c r="K37" s="26" t="s">
        <v>9582</v>
      </c>
      <c r="L37" s="26" t="s">
        <v>9723</v>
      </c>
      <c r="M37" s="26">
        <v>380685813432</v>
      </c>
      <c r="N37" s="26">
        <v>4622785201</v>
      </c>
    </row>
    <row r="38" spans="1:14">
      <c r="A38" s="26" t="s">
        <v>8924</v>
      </c>
      <c r="B38" s="26" t="s">
        <v>8925</v>
      </c>
      <c r="C38" s="26">
        <v>39011491</v>
      </c>
      <c r="D38" s="26" t="s">
        <v>24</v>
      </c>
      <c r="E38" s="26" t="s">
        <v>9724</v>
      </c>
      <c r="F38" s="26" t="s">
        <v>9725</v>
      </c>
      <c r="G38" s="26" t="s">
        <v>9579</v>
      </c>
      <c r="H38" s="26" t="s">
        <v>1401</v>
      </c>
      <c r="I38" s="26" t="s">
        <v>9726</v>
      </c>
      <c r="J38" s="26" t="s">
        <v>1446</v>
      </c>
      <c r="K38" s="26" t="s">
        <v>9582</v>
      </c>
      <c r="L38" s="26" t="s">
        <v>9727</v>
      </c>
      <c r="M38" s="26">
        <v>380473392424</v>
      </c>
      <c r="N38" s="26">
        <v>124388803</v>
      </c>
    </row>
    <row r="39" spans="1:14">
      <c r="A39" s="26" t="s">
        <v>9484</v>
      </c>
      <c r="B39" s="26" t="s">
        <v>9485</v>
      </c>
      <c r="C39" s="26">
        <v>2006113</v>
      </c>
      <c r="D39" s="26" t="s">
        <v>780</v>
      </c>
      <c r="E39" s="26" t="s">
        <v>9728</v>
      </c>
      <c r="F39" s="26" t="s">
        <v>9729</v>
      </c>
      <c r="G39" s="26" t="s">
        <v>9601</v>
      </c>
      <c r="H39" s="26" t="s">
        <v>1573</v>
      </c>
      <c r="J39" s="26" t="s">
        <v>1582</v>
      </c>
      <c r="K39" s="26" t="s">
        <v>9597</v>
      </c>
      <c r="L39" s="26" t="s">
        <v>9730</v>
      </c>
      <c r="M39" s="26">
        <v>380462253053</v>
      </c>
      <c r="N39" s="26">
        <v>7410400000</v>
      </c>
    </row>
    <row r="40" spans="1:14">
      <c r="A40" s="26" t="s">
        <v>5164</v>
      </c>
      <c r="B40" s="26" t="s">
        <v>5165</v>
      </c>
      <c r="C40" s="26">
        <v>23957835</v>
      </c>
      <c r="D40" s="26" t="s">
        <v>24</v>
      </c>
      <c r="E40" s="26" t="s">
        <v>9731</v>
      </c>
      <c r="F40" s="26" t="s">
        <v>9732</v>
      </c>
      <c r="G40" s="26" t="s">
        <v>9586</v>
      </c>
      <c r="H40" s="26" t="s">
        <v>735</v>
      </c>
      <c r="J40" s="26" t="s">
        <v>740</v>
      </c>
      <c r="K40" s="26" t="s">
        <v>9597</v>
      </c>
      <c r="L40" s="26" t="s">
        <v>9733</v>
      </c>
      <c r="M40" s="26">
        <v>380322419368</v>
      </c>
      <c r="N40" s="26">
        <v>1221881203</v>
      </c>
    </row>
    <row r="41" spans="1:14">
      <c r="A41" s="26" t="s">
        <v>5994</v>
      </c>
      <c r="B41" s="26" t="s">
        <v>5995</v>
      </c>
      <c r="C41" s="26">
        <v>31822150</v>
      </c>
      <c r="D41" s="26" t="s">
        <v>1701</v>
      </c>
      <c r="E41" s="26" t="s">
        <v>9734</v>
      </c>
      <c r="F41" s="26" t="s">
        <v>9735</v>
      </c>
      <c r="G41" s="26" t="s">
        <v>9601</v>
      </c>
      <c r="H41" s="26" t="s">
        <v>835</v>
      </c>
      <c r="J41" s="26" t="s">
        <v>1265</v>
      </c>
      <c r="K41" s="26" t="s">
        <v>9582</v>
      </c>
      <c r="L41" s="26" t="s">
        <v>9736</v>
      </c>
      <c r="M41" s="26">
        <v>380512632003</v>
      </c>
      <c r="N41" s="26">
        <v>120483604</v>
      </c>
    </row>
    <row r="42" spans="1:14">
      <c r="A42" s="26" t="s">
        <v>8694</v>
      </c>
      <c r="B42" s="26" t="s">
        <v>8695</v>
      </c>
      <c r="C42" s="26">
        <v>38469307</v>
      </c>
      <c r="D42" s="26" t="s">
        <v>24</v>
      </c>
      <c r="E42" s="26" t="s">
        <v>9737</v>
      </c>
      <c r="F42" s="26" t="s">
        <v>9738</v>
      </c>
      <c r="G42" s="26" t="s">
        <v>9586</v>
      </c>
      <c r="H42" s="26" t="s">
        <v>1308</v>
      </c>
      <c r="J42" s="26" t="s">
        <v>9739</v>
      </c>
      <c r="K42" s="26" t="s">
        <v>9582</v>
      </c>
      <c r="L42" s="26" t="s">
        <v>9740</v>
      </c>
      <c r="M42" s="26">
        <v>380687230319</v>
      </c>
      <c r="N42" s="26">
        <v>6825087201</v>
      </c>
    </row>
    <row r="43" spans="1:14">
      <c r="A43" s="26" t="s">
        <v>7651</v>
      </c>
      <c r="B43" s="26" t="s">
        <v>7652</v>
      </c>
      <c r="C43" s="26" t="s">
        <v>1604</v>
      </c>
      <c r="D43" s="26" t="s">
        <v>24</v>
      </c>
      <c r="E43" s="26" t="s">
        <v>9741</v>
      </c>
      <c r="F43" s="26" t="s">
        <v>9742</v>
      </c>
      <c r="G43" s="26" t="s">
        <v>9591</v>
      </c>
      <c r="H43" s="26" t="s">
        <v>1088</v>
      </c>
      <c r="I43" s="26" t="s">
        <v>9743</v>
      </c>
      <c r="J43" s="26" t="s">
        <v>7653</v>
      </c>
      <c r="K43" s="26" t="s">
        <v>9582</v>
      </c>
      <c r="L43" s="26" t="s">
        <v>9744</v>
      </c>
      <c r="M43" s="26">
        <v>380974515592</v>
      </c>
      <c r="N43" s="26">
        <v>6120883201</v>
      </c>
    </row>
    <row r="44" spans="1:14">
      <c r="A44" s="26" t="s">
        <v>2802</v>
      </c>
      <c r="B44" s="26" t="s">
        <v>2803</v>
      </c>
      <c r="C44" s="26">
        <v>37339271</v>
      </c>
      <c r="D44" s="26" t="s">
        <v>24</v>
      </c>
      <c r="E44" s="26" t="s">
        <v>9745</v>
      </c>
      <c r="F44" s="26" t="s">
        <v>9746</v>
      </c>
      <c r="G44" s="26" t="s">
        <v>9579</v>
      </c>
      <c r="H44" s="26" t="s">
        <v>258</v>
      </c>
      <c r="I44" s="26" t="s">
        <v>9747</v>
      </c>
      <c r="J44" s="26" t="s">
        <v>9748</v>
      </c>
      <c r="K44" s="26" t="s">
        <v>9582</v>
      </c>
      <c r="L44" s="26" t="s">
        <v>9749</v>
      </c>
      <c r="M44" s="26">
        <v>380509473534</v>
      </c>
      <c r="N44" s="26">
        <v>1225485514</v>
      </c>
    </row>
    <row r="45" spans="1:14">
      <c r="A45" s="26" t="s">
        <v>5471</v>
      </c>
      <c r="B45" s="26" t="s">
        <v>5472</v>
      </c>
      <c r="C45" s="26">
        <v>41833215</v>
      </c>
      <c r="D45" s="26" t="s">
        <v>24</v>
      </c>
      <c r="E45" s="26" t="s">
        <v>9750</v>
      </c>
      <c r="F45" s="26" t="s">
        <v>9751</v>
      </c>
      <c r="G45" s="26" t="s">
        <v>9586</v>
      </c>
      <c r="H45" s="26" t="s">
        <v>735</v>
      </c>
      <c r="I45" s="26" t="s">
        <v>9752</v>
      </c>
      <c r="J45" s="26" t="s">
        <v>9753</v>
      </c>
      <c r="K45" s="26" t="s">
        <v>9582</v>
      </c>
      <c r="L45" s="26" t="s">
        <v>9754</v>
      </c>
      <c r="M45" s="26">
        <v>761955547968</v>
      </c>
      <c r="N45" s="26">
        <v>4623084201</v>
      </c>
    </row>
    <row r="46" spans="1:14">
      <c r="A46" s="26" t="s">
        <v>5783</v>
      </c>
      <c r="B46" s="26" t="s">
        <v>5710</v>
      </c>
      <c r="C46" s="26">
        <v>38946192</v>
      </c>
      <c r="D46" s="26" t="s">
        <v>24</v>
      </c>
      <c r="E46" s="26" t="s">
        <v>9755</v>
      </c>
      <c r="F46" s="26" t="s">
        <v>9756</v>
      </c>
      <c r="G46" s="26" t="s">
        <v>9586</v>
      </c>
      <c r="H46" s="26" t="s">
        <v>799</v>
      </c>
      <c r="J46" s="26" t="s">
        <v>800</v>
      </c>
      <c r="K46" s="26" t="s">
        <v>9597</v>
      </c>
      <c r="L46" s="26" t="s">
        <v>9757</v>
      </c>
      <c r="M46" s="26">
        <v>380444634839</v>
      </c>
      <c r="N46" s="26">
        <v>4822784009</v>
      </c>
    </row>
    <row r="47" spans="1:14">
      <c r="A47" s="26" t="s">
        <v>7352</v>
      </c>
      <c r="B47" s="26" t="s">
        <v>7353</v>
      </c>
      <c r="C47" s="26">
        <v>38602639</v>
      </c>
      <c r="D47" s="26" t="s">
        <v>24</v>
      </c>
      <c r="E47" s="26" t="s">
        <v>9758</v>
      </c>
      <c r="F47" s="26" t="s">
        <v>9759</v>
      </c>
      <c r="G47" s="26" t="s">
        <v>9586</v>
      </c>
      <c r="H47" s="26" t="s">
        <v>1025</v>
      </c>
      <c r="I47" s="26" t="s">
        <v>9760</v>
      </c>
      <c r="J47" s="26" t="s">
        <v>9761</v>
      </c>
      <c r="K47" s="26" t="s">
        <v>9582</v>
      </c>
      <c r="L47" s="26" t="s">
        <v>9762</v>
      </c>
      <c r="M47" s="26">
        <v>380545977238</v>
      </c>
      <c r="N47" s="26">
        <v>522887102</v>
      </c>
    </row>
    <row r="48" spans="1:14">
      <c r="A48" s="26" t="s">
        <v>3007</v>
      </c>
      <c r="B48" s="26" t="s">
        <v>3008</v>
      </c>
      <c r="C48" s="26">
        <v>1991197</v>
      </c>
      <c r="D48" s="26" t="s">
        <v>780</v>
      </c>
      <c r="E48" s="26" t="s">
        <v>9763</v>
      </c>
      <c r="F48" s="26" t="s">
        <v>9764</v>
      </c>
      <c r="G48" s="26" t="s">
        <v>9601</v>
      </c>
      <c r="H48" s="26" t="s">
        <v>258</v>
      </c>
      <c r="J48" s="26" t="s">
        <v>367</v>
      </c>
      <c r="K48" s="26" t="s">
        <v>9597</v>
      </c>
      <c r="L48" s="26" t="s">
        <v>9765</v>
      </c>
      <c r="M48" s="26">
        <v>761252449849</v>
      </c>
      <c r="N48" s="26">
        <v>1414100000</v>
      </c>
    </row>
    <row r="49" spans="1:14">
      <c r="A49" s="26" t="s">
        <v>3459</v>
      </c>
      <c r="B49" s="26" t="s">
        <v>3460</v>
      </c>
      <c r="C49" s="26">
        <v>41190270</v>
      </c>
      <c r="D49" s="26" t="s">
        <v>24</v>
      </c>
      <c r="E49" s="26" t="s">
        <v>9766</v>
      </c>
      <c r="F49" s="26" t="s">
        <v>9767</v>
      </c>
      <c r="G49" s="26" t="s">
        <v>9586</v>
      </c>
      <c r="H49" s="26" t="s">
        <v>392</v>
      </c>
      <c r="I49" s="26" t="s">
        <v>9768</v>
      </c>
      <c r="J49" s="26" t="s">
        <v>9769</v>
      </c>
      <c r="K49" s="26" t="s">
        <v>9582</v>
      </c>
      <c r="L49" s="26" t="s">
        <v>9770</v>
      </c>
      <c r="M49" s="26">
        <v>380951585244</v>
      </c>
      <c r="N49" s="26">
        <v>2124081601</v>
      </c>
    </row>
    <row r="50" spans="1:14">
      <c r="A50" s="26" t="s">
        <v>4037</v>
      </c>
      <c r="B50" s="26" t="s">
        <v>4035</v>
      </c>
      <c r="C50" s="26">
        <v>1993629</v>
      </c>
      <c r="D50" s="26" t="s">
        <v>24</v>
      </c>
      <c r="E50" s="26" t="s">
        <v>9771</v>
      </c>
      <c r="F50" s="26" t="s">
        <v>9772</v>
      </c>
      <c r="G50" s="26" t="s">
        <v>9579</v>
      </c>
      <c r="H50" s="26" t="s">
        <v>506</v>
      </c>
      <c r="J50" s="26" t="s">
        <v>9773</v>
      </c>
      <c r="K50" s="26" t="s">
        <v>9582</v>
      </c>
      <c r="L50" s="26" t="s">
        <v>9774</v>
      </c>
      <c r="M50" s="26">
        <v>380347643534</v>
      </c>
      <c r="N50" s="26">
        <v>723655410</v>
      </c>
    </row>
    <row r="51" spans="1:14">
      <c r="A51" s="26" t="s">
        <v>8928</v>
      </c>
      <c r="B51" s="26" t="s">
        <v>8929</v>
      </c>
      <c r="C51" s="26">
        <v>39028772</v>
      </c>
      <c r="D51" s="26" t="s">
        <v>24</v>
      </c>
      <c r="E51" s="26" t="s">
        <v>9775</v>
      </c>
      <c r="F51" s="26" t="s">
        <v>9776</v>
      </c>
      <c r="G51" s="26" t="s">
        <v>9579</v>
      </c>
      <c r="H51" s="26" t="s">
        <v>1401</v>
      </c>
      <c r="I51" s="26" t="s">
        <v>9777</v>
      </c>
      <c r="J51" s="26" t="s">
        <v>9778</v>
      </c>
      <c r="K51" s="26" t="s">
        <v>9582</v>
      </c>
      <c r="L51" s="26" t="s">
        <v>9779</v>
      </c>
      <c r="M51" s="26">
        <v>380474491642</v>
      </c>
      <c r="N51" s="26">
        <v>7124388002</v>
      </c>
    </row>
    <row r="52" spans="1:14">
      <c r="A52" s="26" t="s">
        <v>8105</v>
      </c>
      <c r="B52" s="26" t="s">
        <v>8106</v>
      </c>
      <c r="C52" s="26">
        <v>2003764</v>
      </c>
      <c r="D52" s="26" t="s">
        <v>780</v>
      </c>
      <c r="E52" s="26" t="s">
        <v>9780</v>
      </c>
      <c r="F52" s="26" t="s">
        <v>9781</v>
      </c>
      <c r="G52" s="26" t="s">
        <v>9601</v>
      </c>
      <c r="H52" s="26" t="s">
        <v>1122</v>
      </c>
      <c r="J52" s="26" t="s">
        <v>8039</v>
      </c>
      <c r="K52" s="26" t="s">
        <v>9597</v>
      </c>
      <c r="L52" s="26" t="s">
        <v>9782</v>
      </c>
      <c r="M52" s="26">
        <v>380577255633</v>
      </c>
      <c r="N52" s="26">
        <v>6310100000</v>
      </c>
    </row>
    <row r="53" spans="1:14">
      <c r="A53" s="26" t="s">
        <v>6414</v>
      </c>
      <c r="B53" s="26" t="s">
        <v>6415</v>
      </c>
      <c r="C53" s="26">
        <v>1998957</v>
      </c>
      <c r="D53" s="26" t="s">
        <v>780</v>
      </c>
      <c r="E53" s="26" t="s">
        <v>9783</v>
      </c>
      <c r="F53" s="26" t="s">
        <v>9784</v>
      </c>
      <c r="G53" s="26" t="s">
        <v>9601</v>
      </c>
      <c r="H53" s="26" t="s">
        <v>885</v>
      </c>
      <c r="J53" s="26" t="s">
        <v>910</v>
      </c>
      <c r="K53" s="26" t="s">
        <v>9597</v>
      </c>
      <c r="L53" s="26" t="s">
        <v>9785</v>
      </c>
      <c r="M53" s="26">
        <v>380487220371</v>
      </c>
      <c r="N53" s="26">
        <v>5110100000</v>
      </c>
    </row>
    <row r="54" spans="1:14">
      <c r="A54" s="26" t="s">
        <v>5439</v>
      </c>
      <c r="B54" s="26" t="s">
        <v>5440</v>
      </c>
      <c r="C54" s="26">
        <v>41151514</v>
      </c>
      <c r="D54" s="26" t="s">
        <v>780</v>
      </c>
      <c r="E54" s="26" t="s">
        <v>9786</v>
      </c>
      <c r="F54" s="26" t="s">
        <v>9787</v>
      </c>
      <c r="G54" s="26" t="s">
        <v>9601</v>
      </c>
      <c r="H54" s="26" t="s">
        <v>735</v>
      </c>
      <c r="J54" s="26" t="s">
        <v>5441</v>
      </c>
      <c r="K54" s="26" t="s">
        <v>9597</v>
      </c>
      <c r="L54" s="26" t="s">
        <v>9788</v>
      </c>
      <c r="M54" s="26">
        <v>380323437253</v>
      </c>
      <c r="N54" s="26">
        <v>4622410500</v>
      </c>
    </row>
    <row r="55" spans="1:14">
      <c r="A55" s="26" t="s">
        <v>9284</v>
      </c>
      <c r="B55" s="26" t="s">
        <v>9285</v>
      </c>
      <c r="C55" s="26">
        <v>2006188</v>
      </c>
      <c r="D55" s="26" t="s">
        <v>780</v>
      </c>
      <c r="E55" s="26" t="s">
        <v>9789</v>
      </c>
      <c r="F55" s="26" t="s">
        <v>9790</v>
      </c>
      <c r="G55" s="26" t="s">
        <v>9601</v>
      </c>
      <c r="H55" s="26" t="s">
        <v>1573</v>
      </c>
      <c r="J55" s="26" t="s">
        <v>9286</v>
      </c>
      <c r="K55" s="26" t="s">
        <v>9597</v>
      </c>
      <c r="L55" s="26" t="s">
        <v>9791</v>
      </c>
      <c r="M55" s="26">
        <v>380465321081</v>
      </c>
      <c r="N55" s="26">
        <v>7420810100</v>
      </c>
    </row>
    <row r="56" spans="1:14">
      <c r="A56" s="26" t="s">
        <v>3536</v>
      </c>
      <c r="B56" s="26" t="s">
        <v>3537</v>
      </c>
      <c r="C56" s="26">
        <v>1992191</v>
      </c>
      <c r="D56" s="26" t="s">
        <v>780</v>
      </c>
      <c r="E56" s="26" t="s">
        <v>9792</v>
      </c>
      <c r="F56" s="26" t="s">
        <v>9793</v>
      </c>
      <c r="G56" s="26" t="s">
        <v>9601</v>
      </c>
      <c r="H56" s="26" t="s">
        <v>392</v>
      </c>
      <c r="J56" s="26" t="s">
        <v>458</v>
      </c>
      <c r="K56" s="26" t="s">
        <v>9597</v>
      </c>
      <c r="L56" s="26" t="s">
        <v>9794</v>
      </c>
      <c r="M56" s="26">
        <v>760817940211</v>
      </c>
      <c r="N56" s="26">
        <v>2110100000</v>
      </c>
    </row>
    <row r="57" spans="1:14">
      <c r="A57" s="26" t="s">
        <v>7629</v>
      </c>
      <c r="B57" s="26" t="s">
        <v>7630</v>
      </c>
      <c r="C57" s="26">
        <v>39511438</v>
      </c>
      <c r="D57" s="26" t="s">
        <v>24</v>
      </c>
      <c r="E57" s="26" t="s">
        <v>9795</v>
      </c>
      <c r="F57" s="26" t="s">
        <v>9796</v>
      </c>
      <c r="G57" s="26" t="s">
        <v>9586</v>
      </c>
      <c r="H57" s="26" t="s">
        <v>1088</v>
      </c>
      <c r="J57" s="26" t="s">
        <v>9797</v>
      </c>
      <c r="K57" s="26" t="s">
        <v>9582</v>
      </c>
      <c r="L57" s="26" t="s">
        <v>9798</v>
      </c>
      <c r="M57" s="26">
        <v>761941265568</v>
      </c>
      <c r="N57" s="26">
        <v>6122481801</v>
      </c>
    </row>
    <row r="58" spans="1:14">
      <c r="A58" s="26" t="s">
        <v>5339</v>
      </c>
      <c r="B58" s="26" t="s">
        <v>5340</v>
      </c>
      <c r="C58" s="26">
        <v>20763941</v>
      </c>
      <c r="D58" s="26" t="s">
        <v>24</v>
      </c>
      <c r="E58" s="26" t="s">
        <v>9799</v>
      </c>
      <c r="F58" s="26" t="s">
        <v>9800</v>
      </c>
      <c r="G58" s="26" t="s">
        <v>9579</v>
      </c>
      <c r="H58" s="26" t="s">
        <v>735</v>
      </c>
      <c r="I58" s="26" t="s">
        <v>9721</v>
      </c>
      <c r="J58" s="26" t="s">
        <v>9801</v>
      </c>
      <c r="K58" s="26" t="s">
        <v>9582</v>
      </c>
      <c r="L58" s="26" t="s">
        <v>9802</v>
      </c>
      <c r="M58" s="26">
        <v>380673913036</v>
      </c>
      <c r="N58" s="26">
        <v>4622787902</v>
      </c>
    </row>
    <row r="59" spans="1:14">
      <c r="A59" s="26" t="s">
        <v>6344</v>
      </c>
      <c r="B59" s="26" t="s">
        <v>6345</v>
      </c>
      <c r="C59" s="26">
        <v>2774645</v>
      </c>
      <c r="D59" s="26" t="s">
        <v>780</v>
      </c>
      <c r="E59" s="26" t="s">
        <v>9803</v>
      </c>
      <c r="F59" s="26" t="s">
        <v>9804</v>
      </c>
      <c r="G59" s="26" t="s">
        <v>9601</v>
      </c>
      <c r="H59" s="26" t="s">
        <v>885</v>
      </c>
      <c r="J59" s="26" t="s">
        <v>910</v>
      </c>
      <c r="K59" s="26" t="s">
        <v>9597</v>
      </c>
      <c r="L59" s="26" t="s">
        <v>9805</v>
      </c>
      <c r="M59" s="26">
        <v>380482528908</v>
      </c>
      <c r="N59" s="26">
        <v>5110100000</v>
      </c>
    </row>
    <row r="60" spans="1:14">
      <c r="A60" s="26" t="s">
        <v>4130</v>
      </c>
      <c r="B60" s="26" t="s">
        <v>4127</v>
      </c>
      <c r="C60" s="26">
        <v>26482717</v>
      </c>
      <c r="D60" s="26" t="s">
        <v>24</v>
      </c>
      <c r="E60" s="26" t="s">
        <v>9806</v>
      </c>
      <c r="F60" s="26" t="s">
        <v>9807</v>
      </c>
      <c r="G60" s="26" t="s">
        <v>9591</v>
      </c>
      <c r="H60" s="26" t="s">
        <v>506</v>
      </c>
      <c r="J60" s="26" t="s">
        <v>533</v>
      </c>
      <c r="K60" s="26" t="s">
        <v>9597</v>
      </c>
      <c r="L60" s="26" t="s">
        <v>9808</v>
      </c>
      <c r="M60" s="26">
        <v>380508703094</v>
      </c>
      <c r="N60" s="26">
        <v>2610400000</v>
      </c>
    </row>
    <row r="61" spans="1:14">
      <c r="A61" s="26" t="s">
        <v>2311</v>
      </c>
      <c r="B61" s="26" t="s">
        <v>2312</v>
      </c>
      <c r="C61" s="26">
        <v>1984613</v>
      </c>
      <c r="D61" s="26" t="s">
        <v>780</v>
      </c>
      <c r="E61" s="26" t="s">
        <v>9809</v>
      </c>
      <c r="F61" s="26" t="s">
        <v>9810</v>
      </c>
      <c r="G61" s="26" t="s">
        <v>9601</v>
      </c>
      <c r="H61" s="26" t="s">
        <v>133</v>
      </c>
      <c r="J61" s="26" t="s">
        <v>146</v>
      </c>
      <c r="K61" s="26" t="s">
        <v>9597</v>
      </c>
      <c r="L61" s="26" t="s">
        <v>9811</v>
      </c>
      <c r="M61" s="26">
        <v>380661256343</v>
      </c>
      <c r="N61" s="26">
        <v>1210100000</v>
      </c>
    </row>
    <row r="62" spans="1:14">
      <c r="A62" s="26" t="s">
        <v>1727</v>
      </c>
      <c r="B62" s="26" t="s">
        <v>1728</v>
      </c>
      <c r="C62" s="26">
        <v>42346446</v>
      </c>
      <c r="D62" s="26" t="s">
        <v>24</v>
      </c>
      <c r="E62" s="26" t="s">
        <v>9812</v>
      </c>
      <c r="F62" s="26" t="s">
        <v>9813</v>
      </c>
      <c r="G62" s="26" t="s">
        <v>9586</v>
      </c>
      <c r="H62" s="26" t="s">
        <v>27</v>
      </c>
      <c r="I62" s="26" t="s">
        <v>9814</v>
      </c>
      <c r="J62" s="26" t="s">
        <v>1026</v>
      </c>
      <c r="K62" s="26" t="s">
        <v>9582</v>
      </c>
      <c r="L62" s="26" t="s">
        <v>9815</v>
      </c>
      <c r="M62" s="26">
        <v>380434235438</v>
      </c>
      <c r="N62" s="26">
        <v>521480403</v>
      </c>
    </row>
    <row r="63" spans="1:14">
      <c r="A63" s="26" t="s">
        <v>7580</v>
      </c>
      <c r="B63" s="26" t="s">
        <v>7581</v>
      </c>
      <c r="C63" s="26">
        <v>38509208</v>
      </c>
      <c r="D63" s="26" t="s">
        <v>24</v>
      </c>
      <c r="E63" s="26" t="s">
        <v>9816</v>
      </c>
      <c r="F63" s="26" t="s">
        <v>9817</v>
      </c>
      <c r="G63" s="26" t="s">
        <v>9579</v>
      </c>
      <c r="H63" s="26" t="s">
        <v>1088</v>
      </c>
      <c r="I63" s="26" t="s">
        <v>9818</v>
      </c>
      <c r="J63" s="26" t="s">
        <v>9819</v>
      </c>
      <c r="K63" s="26" t="s">
        <v>9582</v>
      </c>
      <c r="L63" s="26" t="s">
        <v>9820</v>
      </c>
      <c r="M63" s="26">
        <v>380987015401</v>
      </c>
      <c r="N63" s="26">
        <v>121180803</v>
      </c>
    </row>
    <row r="64" spans="1:14">
      <c r="A64" s="26" t="s">
        <v>8735</v>
      </c>
      <c r="B64" s="26" t="s">
        <v>8736</v>
      </c>
      <c r="C64" s="26">
        <v>38358026</v>
      </c>
      <c r="D64" s="26" t="s">
        <v>24</v>
      </c>
      <c r="E64" s="26" t="s">
        <v>9821</v>
      </c>
      <c r="F64" s="26" t="s">
        <v>9822</v>
      </c>
      <c r="G64" s="26" t="s">
        <v>9591</v>
      </c>
      <c r="H64" s="26" t="s">
        <v>1308</v>
      </c>
      <c r="J64" s="26" t="s">
        <v>1372</v>
      </c>
      <c r="K64" s="26" t="s">
        <v>9597</v>
      </c>
      <c r="L64" s="26" t="s">
        <v>9823</v>
      </c>
      <c r="M64" s="26">
        <v>380384272700</v>
      </c>
      <c r="N64" s="26">
        <v>6810600000</v>
      </c>
    </row>
    <row r="65" spans="1:14">
      <c r="A65" s="26" t="s">
        <v>5532</v>
      </c>
      <c r="B65" s="26" t="s">
        <v>5533</v>
      </c>
      <c r="C65" s="26">
        <v>32377420</v>
      </c>
      <c r="D65" s="26" t="s">
        <v>24</v>
      </c>
      <c r="E65" s="26" t="s">
        <v>9824</v>
      </c>
      <c r="F65" s="26" t="s">
        <v>9825</v>
      </c>
      <c r="G65" s="26" t="s">
        <v>9591</v>
      </c>
      <c r="H65" s="26" t="s">
        <v>799</v>
      </c>
      <c r="J65" s="26" t="s">
        <v>800</v>
      </c>
      <c r="K65" s="26" t="s">
        <v>9597</v>
      </c>
      <c r="L65" s="26" t="s">
        <v>9826</v>
      </c>
      <c r="M65" s="26">
        <v>380442078000</v>
      </c>
      <c r="N65" s="26">
        <v>4822784009</v>
      </c>
    </row>
    <row r="66" spans="1:14">
      <c r="A66" s="26" t="s">
        <v>6154</v>
      </c>
      <c r="B66" s="26" t="s">
        <v>6155</v>
      </c>
      <c r="C66" s="26">
        <v>37838741</v>
      </c>
      <c r="D66" s="26" t="s">
        <v>24</v>
      </c>
      <c r="E66" s="26" t="s">
        <v>9827</v>
      </c>
      <c r="F66" s="26" t="s">
        <v>9828</v>
      </c>
      <c r="G66" s="26" t="s">
        <v>9579</v>
      </c>
      <c r="H66" s="26" t="s">
        <v>885</v>
      </c>
      <c r="I66" s="26" t="s">
        <v>9829</v>
      </c>
      <c r="J66" s="26" t="s">
        <v>1222</v>
      </c>
      <c r="K66" s="26" t="s">
        <v>9582</v>
      </c>
      <c r="L66" s="26" t="s">
        <v>9830</v>
      </c>
      <c r="M66" s="26">
        <v>380485940591</v>
      </c>
      <c r="N66" s="26">
        <v>122785103</v>
      </c>
    </row>
    <row r="67" spans="1:14">
      <c r="A67" s="26" t="s">
        <v>2080</v>
      </c>
      <c r="B67" s="26" t="s">
        <v>2081</v>
      </c>
      <c r="C67" s="26">
        <v>38485727</v>
      </c>
      <c r="D67" s="26" t="s">
        <v>24</v>
      </c>
      <c r="E67" s="26" t="s">
        <v>9831</v>
      </c>
      <c r="F67" s="26" t="s">
        <v>9832</v>
      </c>
      <c r="G67" s="26" t="s">
        <v>9586</v>
      </c>
      <c r="H67" s="26" t="s">
        <v>103</v>
      </c>
      <c r="I67" s="26" t="s">
        <v>9833</v>
      </c>
      <c r="J67" s="26" t="s">
        <v>9834</v>
      </c>
      <c r="K67" s="26" t="s">
        <v>9582</v>
      </c>
      <c r="L67" s="26" t="s">
        <v>9835</v>
      </c>
      <c r="M67" s="26">
        <v>380337723957</v>
      </c>
      <c r="N67" s="26">
        <v>723310109</v>
      </c>
    </row>
    <row r="68" spans="1:14">
      <c r="A68" s="26" t="s">
        <v>7594</v>
      </c>
      <c r="B68" s="26" t="s">
        <v>7595</v>
      </c>
      <c r="C68" s="26">
        <v>2000719</v>
      </c>
      <c r="D68" s="26" t="s">
        <v>780</v>
      </c>
      <c r="E68" s="26" t="s">
        <v>9836</v>
      </c>
      <c r="F68" s="26" t="s">
        <v>9837</v>
      </c>
      <c r="G68" s="26" t="s">
        <v>9601</v>
      </c>
      <c r="H68" s="26" t="s">
        <v>1088</v>
      </c>
      <c r="J68" s="26" t="s">
        <v>7596</v>
      </c>
      <c r="K68" s="26" t="s">
        <v>9606</v>
      </c>
      <c r="L68" s="26" t="s">
        <v>9838</v>
      </c>
      <c r="M68" s="26">
        <v>380355031142</v>
      </c>
      <c r="N68" s="26">
        <v>6122455300</v>
      </c>
    </row>
    <row r="69" spans="1:14">
      <c r="A69" s="26" t="s">
        <v>9098</v>
      </c>
      <c r="B69" s="26" t="s">
        <v>9099</v>
      </c>
      <c r="C69" s="26">
        <v>38561624</v>
      </c>
      <c r="D69" s="26" t="s">
        <v>24</v>
      </c>
      <c r="E69" s="26" t="s">
        <v>9839</v>
      </c>
      <c r="F69" s="26" t="s">
        <v>9840</v>
      </c>
      <c r="G69" s="26" t="s">
        <v>9591</v>
      </c>
      <c r="H69" s="26" t="s">
        <v>1490</v>
      </c>
      <c r="I69" s="26" t="s">
        <v>9841</v>
      </c>
      <c r="J69" s="26" t="s">
        <v>9842</v>
      </c>
      <c r="K69" s="26" t="s">
        <v>9582</v>
      </c>
      <c r="L69" s="26" t="s">
        <v>9843</v>
      </c>
      <c r="M69" s="26">
        <v>380373648415</v>
      </c>
      <c r="N69" s="26">
        <v>6822482704</v>
      </c>
    </row>
    <row r="70" spans="1:14">
      <c r="A70" s="26" t="s">
        <v>9214</v>
      </c>
      <c r="B70" s="26" t="s">
        <v>9215</v>
      </c>
      <c r="C70" s="26">
        <v>43343797</v>
      </c>
      <c r="D70" s="26" t="s">
        <v>1701</v>
      </c>
      <c r="E70" s="26" t="s">
        <v>9844</v>
      </c>
      <c r="F70" s="26" t="s">
        <v>9845</v>
      </c>
      <c r="G70" s="26" t="s">
        <v>9601</v>
      </c>
      <c r="H70" s="26" t="s">
        <v>1490</v>
      </c>
      <c r="I70" s="26" t="s">
        <v>9846</v>
      </c>
      <c r="J70" s="26" t="s">
        <v>9112</v>
      </c>
      <c r="K70" s="26" t="s">
        <v>9582</v>
      </c>
      <c r="L70" s="26" t="s">
        <v>9847</v>
      </c>
      <c r="M70" s="26">
        <v>761046274985</v>
      </c>
      <c r="N70" s="26">
        <v>7323084301</v>
      </c>
    </row>
    <row r="71" spans="1:14">
      <c r="A71" s="26" t="s">
        <v>3865</v>
      </c>
      <c r="B71" s="26" t="s">
        <v>3866</v>
      </c>
      <c r="C71" s="26">
        <v>42257058</v>
      </c>
      <c r="D71" s="26" t="s">
        <v>24</v>
      </c>
      <c r="E71" s="26" t="s">
        <v>9848</v>
      </c>
      <c r="F71" s="26" t="s">
        <v>9849</v>
      </c>
      <c r="G71" s="26" t="s">
        <v>9586</v>
      </c>
      <c r="H71" s="26" t="s">
        <v>468</v>
      </c>
      <c r="I71" s="26" t="s">
        <v>9850</v>
      </c>
      <c r="J71" s="26" t="s">
        <v>3867</v>
      </c>
      <c r="K71" s="26" t="s">
        <v>9582</v>
      </c>
      <c r="L71" s="26" t="s">
        <v>9851</v>
      </c>
      <c r="M71" s="26">
        <v>380613621026</v>
      </c>
      <c r="N71" s="26">
        <v>2321285701</v>
      </c>
    </row>
    <row r="72" spans="1:14">
      <c r="A72" s="26" t="s">
        <v>8773</v>
      </c>
      <c r="B72" s="26" t="s">
        <v>8774</v>
      </c>
      <c r="C72" s="26">
        <v>2004781</v>
      </c>
      <c r="D72" s="26" t="s">
        <v>780</v>
      </c>
      <c r="E72" s="26" t="s">
        <v>9852</v>
      </c>
      <c r="F72" s="26" t="s">
        <v>9853</v>
      </c>
      <c r="G72" s="26" t="s">
        <v>9601</v>
      </c>
      <c r="H72" s="26" t="s">
        <v>1308</v>
      </c>
      <c r="J72" s="26" t="s">
        <v>1387</v>
      </c>
      <c r="K72" s="26" t="s">
        <v>9597</v>
      </c>
      <c r="L72" s="26" t="s">
        <v>9854</v>
      </c>
      <c r="M72" s="26">
        <v>380382671915</v>
      </c>
      <c r="N72" s="26">
        <v>4412745702</v>
      </c>
    </row>
    <row r="73" spans="1:14">
      <c r="A73" s="26" t="s">
        <v>3411</v>
      </c>
      <c r="B73" s="26" t="s">
        <v>3412</v>
      </c>
      <c r="C73" s="26">
        <v>38456539</v>
      </c>
      <c r="D73" s="26" t="s">
        <v>24</v>
      </c>
      <c r="E73" s="26" t="s">
        <v>9855</v>
      </c>
      <c r="F73" s="26" t="s">
        <v>9856</v>
      </c>
      <c r="G73" s="26" t="s">
        <v>9586</v>
      </c>
      <c r="H73" s="26" t="s">
        <v>392</v>
      </c>
      <c r="I73" s="26" t="s">
        <v>9857</v>
      </c>
      <c r="J73" s="26" t="s">
        <v>9858</v>
      </c>
      <c r="K73" s="26" t="s">
        <v>9582</v>
      </c>
      <c r="L73" s="26" t="s">
        <v>9859</v>
      </c>
      <c r="M73" s="26">
        <v>380968371448</v>
      </c>
      <c r="N73" s="26">
        <v>720881603</v>
      </c>
    </row>
    <row r="74" spans="1:14">
      <c r="A74" s="26" t="s">
        <v>8152</v>
      </c>
      <c r="B74" s="26" t="s">
        <v>8153</v>
      </c>
      <c r="C74" s="26">
        <v>3293480</v>
      </c>
      <c r="D74" s="26" t="s">
        <v>24</v>
      </c>
      <c r="E74" s="26" t="s">
        <v>9860</v>
      </c>
      <c r="F74" s="26" t="s">
        <v>9861</v>
      </c>
      <c r="G74" s="26" t="s">
        <v>9591</v>
      </c>
      <c r="H74" s="26" t="s">
        <v>1122</v>
      </c>
      <c r="J74" s="26" t="s">
        <v>8039</v>
      </c>
      <c r="K74" s="26" t="s">
        <v>9597</v>
      </c>
      <c r="L74" s="26" t="s">
        <v>9862</v>
      </c>
      <c r="M74" s="26">
        <v>380577255754</v>
      </c>
      <c r="N74" s="26">
        <v>6310100000</v>
      </c>
    </row>
    <row r="75" spans="1:14">
      <c r="A75" s="26" t="s">
        <v>4797</v>
      </c>
      <c r="B75" s="26" t="s">
        <v>4798</v>
      </c>
      <c r="C75" s="26">
        <v>1986807</v>
      </c>
      <c r="D75" s="26" t="s">
        <v>780</v>
      </c>
      <c r="E75" s="26" t="s">
        <v>9863</v>
      </c>
      <c r="F75" s="26" t="s">
        <v>9864</v>
      </c>
      <c r="G75" s="26" t="s">
        <v>9601</v>
      </c>
      <c r="H75" s="26" t="s">
        <v>711</v>
      </c>
      <c r="J75" s="26" t="s">
        <v>716</v>
      </c>
      <c r="K75" s="26" t="s">
        <v>9597</v>
      </c>
      <c r="L75" s="26" t="s">
        <v>9865</v>
      </c>
      <c r="M75" s="26">
        <v>380645170541</v>
      </c>
      <c r="N75" s="26">
        <v>4411800000</v>
      </c>
    </row>
    <row r="76" spans="1:14">
      <c r="A76" s="26" t="s">
        <v>7787</v>
      </c>
      <c r="B76" s="26" t="s">
        <v>7788</v>
      </c>
      <c r="C76" s="26">
        <v>5497361</v>
      </c>
      <c r="D76" s="26" t="s">
        <v>780</v>
      </c>
      <c r="E76" s="26" t="s">
        <v>9866</v>
      </c>
      <c r="F76" s="26" t="s">
        <v>9787</v>
      </c>
      <c r="G76" s="26" t="s">
        <v>9601</v>
      </c>
      <c r="H76" s="26" t="s">
        <v>1088</v>
      </c>
      <c r="J76" s="26" t="s">
        <v>1115</v>
      </c>
      <c r="K76" s="26" t="s">
        <v>9597</v>
      </c>
      <c r="L76" s="26" t="s">
        <v>9867</v>
      </c>
      <c r="M76" s="26">
        <v>380352268109</v>
      </c>
      <c r="N76" s="26">
        <v>6110100000</v>
      </c>
    </row>
    <row r="77" spans="1:14">
      <c r="A77" s="26" t="s">
        <v>8212</v>
      </c>
      <c r="B77" s="26" t="s">
        <v>8213</v>
      </c>
      <c r="C77" s="26">
        <v>23910911</v>
      </c>
      <c r="D77" s="26" t="s">
        <v>780</v>
      </c>
      <c r="E77" s="26" t="s">
        <v>9868</v>
      </c>
      <c r="F77" s="26" t="s">
        <v>9869</v>
      </c>
      <c r="G77" s="26" t="s">
        <v>9601</v>
      </c>
      <c r="H77" s="26" t="s">
        <v>1122</v>
      </c>
      <c r="J77" s="26" t="s">
        <v>8039</v>
      </c>
      <c r="K77" s="26" t="s">
        <v>9597</v>
      </c>
      <c r="L77" s="26" t="s">
        <v>9870</v>
      </c>
      <c r="M77" s="26">
        <v>380577255195</v>
      </c>
      <c r="N77" s="26">
        <v>6310100000</v>
      </c>
    </row>
    <row r="78" spans="1:14">
      <c r="A78" s="26" t="s">
        <v>7205</v>
      </c>
      <c r="B78" s="26" t="s">
        <v>7206</v>
      </c>
      <c r="C78" s="26">
        <v>2000010</v>
      </c>
      <c r="D78" s="26" t="s">
        <v>780</v>
      </c>
      <c r="E78" s="26" t="s">
        <v>9871</v>
      </c>
      <c r="F78" s="26" t="s">
        <v>9872</v>
      </c>
      <c r="G78" s="26" t="s">
        <v>9601</v>
      </c>
      <c r="H78" s="26" t="s">
        <v>987</v>
      </c>
      <c r="J78" s="26" t="s">
        <v>996</v>
      </c>
      <c r="K78" s="26" t="s">
        <v>9597</v>
      </c>
      <c r="L78" s="26" t="s">
        <v>9873</v>
      </c>
      <c r="M78" s="26">
        <v>380365642005</v>
      </c>
      <c r="N78" s="26">
        <v>5610300000</v>
      </c>
    </row>
    <row r="79" spans="1:14">
      <c r="A79" s="26" t="s">
        <v>8266</v>
      </c>
      <c r="B79" s="26" t="s">
        <v>8267</v>
      </c>
      <c r="C79" s="26">
        <v>34017621</v>
      </c>
      <c r="D79" s="26" t="s">
        <v>780</v>
      </c>
      <c r="E79" s="26" t="s">
        <v>9874</v>
      </c>
      <c r="F79" s="26" t="s">
        <v>9875</v>
      </c>
      <c r="G79" s="26" t="s">
        <v>9601</v>
      </c>
      <c r="H79" s="26" t="s">
        <v>1122</v>
      </c>
      <c r="J79" s="26" t="s">
        <v>8039</v>
      </c>
      <c r="K79" s="26" t="s">
        <v>9597</v>
      </c>
      <c r="L79" s="26" t="s">
        <v>9876</v>
      </c>
      <c r="M79" s="26">
        <v>380577255679</v>
      </c>
      <c r="N79" s="26">
        <v>6310100000</v>
      </c>
    </row>
    <row r="80" spans="1:14">
      <c r="A80" s="26" t="s">
        <v>8694</v>
      </c>
      <c r="B80" s="26" t="s">
        <v>8695</v>
      </c>
      <c r="C80" s="26">
        <v>38469307</v>
      </c>
      <c r="D80" s="26" t="s">
        <v>24</v>
      </c>
      <c r="E80" s="26" t="s">
        <v>9877</v>
      </c>
      <c r="F80" s="26" t="s">
        <v>9878</v>
      </c>
      <c r="G80" s="26" t="s">
        <v>9586</v>
      </c>
      <c r="H80" s="26" t="s">
        <v>1308</v>
      </c>
      <c r="J80" s="26" t="s">
        <v>8693</v>
      </c>
      <c r="K80" s="26" t="s">
        <v>9582</v>
      </c>
      <c r="L80" s="26" t="s">
        <v>9879</v>
      </c>
      <c r="M80" s="26">
        <v>380978675121</v>
      </c>
      <c r="N80" s="26">
        <v>6825084201</v>
      </c>
    </row>
    <row r="81" spans="1:14">
      <c r="A81" s="26" t="s">
        <v>7599</v>
      </c>
      <c r="B81" s="26" t="s">
        <v>7600</v>
      </c>
      <c r="C81" s="26">
        <v>38194961</v>
      </c>
      <c r="D81" s="26" t="s">
        <v>24</v>
      </c>
      <c r="E81" s="26" t="s">
        <v>9880</v>
      </c>
      <c r="F81" s="26" t="s">
        <v>9881</v>
      </c>
      <c r="G81" s="26" t="s">
        <v>9586</v>
      </c>
      <c r="H81" s="26" t="s">
        <v>1088</v>
      </c>
      <c r="I81" s="26" t="s">
        <v>9882</v>
      </c>
      <c r="J81" s="26" t="s">
        <v>9883</v>
      </c>
      <c r="K81" s="26" t="s">
        <v>9582</v>
      </c>
      <c r="L81" s="26" t="s">
        <v>9884</v>
      </c>
      <c r="M81" s="26">
        <v>380355754517</v>
      </c>
      <c r="N81" s="26">
        <v>6121688501</v>
      </c>
    </row>
    <row r="82" spans="1:14">
      <c r="A82" s="26" t="s">
        <v>7913</v>
      </c>
      <c r="B82" s="26" t="s">
        <v>7914</v>
      </c>
      <c r="C82" s="26">
        <v>38897677</v>
      </c>
      <c r="D82" s="26" t="s">
        <v>24</v>
      </c>
      <c r="E82" s="26" t="s">
        <v>9885</v>
      </c>
      <c r="F82" s="26" t="s">
        <v>9886</v>
      </c>
      <c r="G82" s="26" t="s">
        <v>9586</v>
      </c>
      <c r="H82" s="26" t="s">
        <v>1122</v>
      </c>
      <c r="I82" s="26" t="s">
        <v>9887</v>
      </c>
      <c r="J82" s="26" t="s">
        <v>1175</v>
      </c>
      <c r="K82" s="26" t="s">
        <v>9597</v>
      </c>
      <c r="L82" s="26" t="s">
        <v>9888</v>
      </c>
      <c r="M82" s="26">
        <v>380574733519</v>
      </c>
      <c r="N82" s="26">
        <v>6321710100</v>
      </c>
    </row>
    <row r="83" spans="1:14">
      <c r="A83" s="26" t="s">
        <v>2239</v>
      </c>
      <c r="B83" s="26" t="s">
        <v>2240</v>
      </c>
      <c r="C83" s="26">
        <v>37899778</v>
      </c>
      <c r="D83" s="26" t="s">
        <v>24</v>
      </c>
      <c r="E83" s="26" t="s">
        <v>9889</v>
      </c>
      <c r="F83" s="26" t="s">
        <v>9890</v>
      </c>
      <c r="G83" s="26" t="s">
        <v>9586</v>
      </c>
      <c r="H83" s="26" t="s">
        <v>133</v>
      </c>
      <c r="J83" s="26" t="s">
        <v>146</v>
      </c>
      <c r="K83" s="26" t="s">
        <v>9597</v>
      </c>
      <c r="L83" s="26" t="s">
        <v>9891</v>
      </c>
      <c r="M83" s="26">
        <v>380676117988</v>
      </c>
      <c r="N83" s="26">
        <v>1210100000</v>
      </c>
    </row>
    <row r="84" spans="1:14">
      <c r="A84" s="26" t="s">
        <v>6973</v>
      </c>
      <c r="B84" s="26" t="s">
        <v>6974</v>
      </c>
      <c r="C84" s="26" t="s">
        <v>1604</v>
      </c>
      <c r="D84" s="26" t="s">
        <v>24</v>
      </c>
      <c r="E84" s="26" t="s">
        <v>9892</v>
      </c>
      <c r="F84" s="26" t="s">
        <v>6974</v>
      </c>
      <c r="G84" s="26" t="s">
        <v>9591</v>
      </c>
      <c r="H84" s="26" t="s">
        <v>987</v>
      </c>
      <c r="I84" s="26" t="s">
        <v>9893</v>
      </c>
      <c r="J84" s="26" t="s">
        <v>7062</v>
      </c>
      <c r="K84" s="26" t="s">
        <v>9597</v>
      </c>
      <c r="L84" s="26" t="s">
        <v>9894</v>
      </c>
      <c r="M84" s="26">
        <v>380976103856</v>
      </c>
      <c r="N84" s="26">
        <v>5623010100</v>
      </c>
    </row>
    <row r="85" spans="1:14">
      <c r="A85" s="26" t="s">
        <v>2115</v>
      </c>
      <c r="B85" s="26" t="s">
        <v>2116</v>
      </c>
      <c r="C85" s="26" t="s">
        <v>1604</v>
      </c>
      <c r="D85" s="26" t="s">
        <v>24</v>
      </c>
      <c r="E85" s="26" t="s">
        <v>9895</v>
      </c>
      <c r="F85" s="26" t="s">
        <v>9896</v>
      </c>
      <c r="G85" s="26" t="s">
        <v>9586</v>
      </c>
      <c r="H85" s="26" t="s">
        <v>103</v>
      </c>
      <c r="I85" s="26" t="s">
        <v>9897</v>
      </c>
      <c r="J85" s="26" t="s">
        <v>2117</v>
      </c>
      <c r="K85" s="26" t="s">
        <v>9606</v>
      </c>
      <c r="L85" s="26" t="s">
        <v>9898</v>
      </c>
      <c r="M85" s="26">
        <v>380983480881</v>
      </c>
      <c r="N85" s="26">
        <v>724255100</v>
      </c>
    </row>
    <row r="86" spans="1:14">
      <c r="A86" s="26" t="s">
        <v>4320</v>
      </c>
      <c r="B86" s="26" t="s">
        <v>4321</v>
      </c>
      <c r="C86" s="26">
        <v>38435021</v>
      </c>
      <c r="D86" s="26" t="s">
        <v>24</v>
      </c>
      <c r="E86" s="26" t="s">
        <v>9899</v>
      </c>
      <c r="F86" s="26" t="s">
        <v>9900</v>
      </c>
      <c r="G86" s="26" t="s">
        <v>9579</v>
      </c>
      <c r="H86" s="26" t="s">
        <v>576</v>
      </c>
      <c r="I86" s="26" t="s">
        <v>9901</v>
      </c>
      <c r="J86" s="26" t="s">
        <v>9902</v>
      </c>
      <c r="K86" s="26" t="s">
        <v>9582</v>
      </c>
      <c r="L86" s="26" t="s">
        <v>9903</v>
      </c>
      <c r="M86" s="26">
        <v>380963071974</v>
      </c>
      <c r="N86" s="26">
        <v>3220685301</v>
      </c>
    </row>
    <row r="87" spans="1:14">
      <c r="A87" s="26" t="s">
        <v>5097</v>
      </c>
      <c r="B87" s="26" t="s">
        <v>5098</v>
      </c>
      <c r="C87" s="26">
        <v>40221119</v>
      </c>
      <c r="D87" s="26" t="s">
        <v>24</v>
      </c>
      <c r="E87" s="26" t="s">
        <v>9904</v>
      </c>
      <c r="F87" s="26" t="s">
        <v>9905</v>
      </c>
      <c r="G87" s="26" t="s">
        <v>9586</v>
      </c>
      <c r="H87" s="26" t="s">
        <v>735</v>
      </c>
      <c r="I87" s="26" t="s">
        <v>9752</v>
      </c>
      <c r="J87" s="26" t="s">
        <v>5099</v>
      </c>
      <c r="K87" s="26" t="s">
        <v>9906</v>
      </c>
      <c r="L87" s="26" t="s">
        <v>9907</v>
      </c>
      <c r="M87" s="26">
        <v>380968379112</v>
      </c>
      <c r="N87" s="26">
        <v>523982601</v>
      </c>
    </row>
    <row r="88" spans="1:14">
      <c r="A88" s="26" t="s">
        <v>9179</v>
      </c>
      <c r="B88" s="26" t="s">
        <v>9180</v>
      </c>
      <c r="C88" s="26">
        <v>34803130</v>
      </c>
      <c r="D88" s="26" t="s">
        <v>780</v>
      </c>
      <c r="E88" s="26" t="s">
        <v>9908</v>
      </c>
      <c r="F88" s="26" t="s">
        <v>9909</v>
      </c>
      <c r="G88" s="26" t="s">
        <v>9601</v>
      </c>
      <c r="H88" s="26" t="s">
        <v>1308</v>
      </c>
      <c r="J88" s="26" t="s">
        <v>1387</v>
      </c>
      <c r="K88" s="26" t="s">
        <v>9597</v>
      </c>
      <c r="L88" s="26" t="s">
        <v>9910</v>
      </c>
      <c r="M88" s="26">
        <v>761791380230</v>
      </c>
      <c r="N88" s="26">
        <v>4412745702</v>
      </c>
    </row>
    <row r="89" spans="1:14">
      <c r="A89" s="26" t="s">
        <v>5915</v>
      </c>
      <c r="B89" s="26" t="s">
        <v>5916</v>
      </c>
      <c r="C89" s="26">
        <v>38363607</v>
      </c>
      <c r="D89" s="26" t="s">
        <v>24</v>
      </c>
      <c r="E89" s="26" t="s">
        <v>9911</v>
      </c>
      <c r="F89" s="26" t="s">
        <v>9912</v>
      </c>
      <c r="G89" s="26" t="s">
        <v>9579</v>
      </c>
      <c r="H89" s="26" t="s">
        <v>835</v>
      </c>
      <c r="I89" s="26" t="s">
        <v>9913</v>
      </c>
      <c r="J89" s="26" t="s">
        <v>9914</v>
      </c>
      <c r="K89" s="26" t="s">
        <v>9582</v>
      </c>
      <c r="L89" s="26" t="s">
        <v>9915</v>
      </c>
      <c r="M89" s="26">
        <v>761922181062</v>
      </c>
      <c r="N89" s="26">
        <v>4821482201</v>
      </c>
    </row>
    <row r="90" spans="1:14">
      <c r="A90" s="26" t="s">
        <v>2202</v>
      </c>
      <c r="B90" s="26" t="s">
        <v>2203</v>
      </c>
      <c r="C90" s="26">
        <v>1987913</v>
      </c>
      <c r="D90" s="26" t="s">
        <v>780</v>
      </c>
      <c r="E90" s="26" t="s">
        <v>9916</v>
      </c>
      <c r="F90" s="26" t="s">
        <v>9787</v>
      </c>
      <c r="G90" s="26" t="s">
        <v>9601</v>
      </c>
      <c r="H90" s="26" t="s">
        <v>133</v>
      </c>
      <c r="I90" s="26" t="s">
        <v>9917</v>
      </c>
      <c r="J90" s="26" t="s">
        <v>138</v>
      </c>
      <c r="K90" s="26" t="s">
        <v>9597</v>
      </c>
      <c r="L90" s="26" t="s">
        <v>9918</v>
      </c>
      <c r="M90" s="26">
        <v>761544921697</v>
      </c>
      <c r="N90" s="26">
        <v>1221010100</v>
      </c>
    </row>
    <row r="91" spans="1:14">
      <c r="A91" s="26" t="s">
        <v>6939</v>
      </c>
      <c r="B91" s="26" t="s">
        <v>6940</v>
      </c>
      <c r="C91" s="26">
        <v>37867877</v>
      </c>
      <c r="D91" s="26" t="s">
        <v>24</v>
      </c>
      <c r="E91" s="26" t="s">
        <v>9919</v>
      </c>
      <c r="F91" s="26" t="s">
        <v>9920</v>
      </c>
      <c r="G91" s="26" t="s">
        <v>9586</v>
      </c>
      <c r="H91" s="26" t="s">
        <v>987</v>
      </c>
      <c r="I91" s="26" t="s">
        <v>9921</v>
      </c>
      <c r="J91" s="26" t="s">
        <v>7041</v>
      </c>
      <c r="K91" s="26" t="s">
        <v>9582</v>
      </c>
      <c r="L91" s="26" t="s">
        <v>9922</v>
      </c>
      <c r="M91" s="26">
        <v>380979771370</v>
      </c>
      <c r="N91" s="26">
        <v>5620485301</v>
      </c>
    </row>
    <row r="92" spans="1:14">
      <c r="A92" s="26" t="s">
        <v>7384</v>
      </c>
      <c r="B92" s="26" t="s">
        <v>7385</v>
      </c>
      <c r="C92" s="26">
        <v>2007555</v>
      </c>
      <c r="D92" s="26" t="s">
        <v>24</v>
      </c>
      <c r="E92" s="26" t="s">
        <v>9923</v>
      </c>
      <c r="F92" s="26" t="s">
        <v>9924</v>
      </c>
      <c r="G92" s="26" t="s">
        <v>9586</v>
      </c>
      <c r="H92" s="26" t="s">
        <v>1025</v>
      </c>
      <c r="J92" s="26" t="s">
        <v>7362</v>
      </c>
      <c r="K92" s="26" t="s">
        <v>9597</v>
      </c>
      <c r="L92" s="26" t="s">
        <v>9925</v>
      </c>
      <c r="M92" s="26">
        <v>761089042822</v>
      </c>
      <c r="N92" s="26">
        <v>3220884403</v>
      </c>
    </row>
    <row r="93" spans="1:14">
      <c r="A93" s="26" t="s">
        <v>7599</v>
      </c>
      <c r="B93" s="26" t="s">
        <v>7600</v>
      </c>
      <c r="C93" s="26">
        <v>38194961</v>
      </c>
      <c r="D93" s="26" t="s">
        <v>24</v>
      </c>
      <c r="E93" s="26" t="s">
        <v>9926</v>
      </c>
      <c r="F93" s="26" t="s">
        <v>9927</v>
      </c>
      <c r="G93" s="26" t="s">
        <v>9586</v>
      </c>
      <c r="H93" s="26" t="s">
        <v>1088</v>
      </c>
      <c r="I93" s="26" t="s">
        <v>9882</v>
      </c>
      <c r="J93" s="26" t="s">
        <v>3088</v>
      </c>
      <c r="K93" s="26" t="s">
        <v>9582</v>
      </c>
      <c r="L93" s="26" t="s">
        <v>9928</v>
      </c>
      <c r="M93" s="26">
        <v>380355764330</v>
      </c>
      <c r="N93" s="26">
        <v>523086404</v>
      </c>
    </row>
    <row r="94" spans="1:14">
      <c r="A94" s="26" t="s">
        <v>4866</v>
      </c>
      <c r="B94" s="26" t="s">
        <v>4867</v>
      </c>
      <c r="C94" s="26">
        <v>37747995</v>
      </c>
      <c r="D94" s="26" t="s">
        <v>780</v>
      </c>
      <c r="E94" s="26" t="s">
        <v>9929</v>
      </c>
      <c r="F94" s="26" t="s">
        <v>9787</v>
      </c>
      <c r="G94" s="26" t="s">
        <v>9601</v>
      </c>
      <c r="H94" s="26" t="s">
        <v>711</v>
      </c>
      <c r="J94" s="26" t="s">
        <v>727</v>
      </c>
      <c r="K94" s="26" t="s">
        <v>9597</v>
      </c>
      <c r="L94" s="26" t="s">
        <v>9930</v>
      </c>
      <c r="M94" s="26">
        <v>380645702911</v>
      </c>
      <c r="N94" s="26">
        <v>4412900000</v>
      </c>
    </row>
    <row r="95" spans="1:14">
      <c r="A95" s="26" t="s">
        <v>7798</v>
      </c>
      <c r="B95" s="26" t="s">
        <v>7772</v>
      </c>
      <c r="C95" s="26">
        <v>4528442</v>
      </c>
      <c r="D95" s="26" t="s">
        <v>24</v>
      </c>
      <c r="E95" s="26" t="s">
        <v>9931</v>
      </c>
      <c r="F95" s="26" t="s">
        <v>9932</v>
      </c>
      <c r="G95" s="26" t="s">
        <v>9591</v>
      </c>
      <c r="H95" s="26" t="s">
        <v>1088</v>
      </c>
      <c r="J95" s="26" t="s">
        <v>1115</v>
      </c>
      <c r="K95" s="26" t="s">
        <v>9597</v>
      </c>
      <c r="L95" s="26" t="s">
        <v>9933</v>
      </c>
      <c r="M95" s="26">
        <v>380352538983</v>
      </c>
      <c r="N95" s="26">
        <v>6110100000</v>
      </c>
    </row>
    <row r="96" spans="1:14">
      <c r="A96" s="26" t="s">
        <v>8855</v>
      </c>
      <c r="B96" s="26" t="s">
        <v>8856</v>
      </c>
      <c r="C96" s="26">
        <v>39030603</v>
      </c>
      <c r="D96" s="26" t="s">
        <v>24</v>
      </c>
      <c r="E96" s="26" t="s">
        <v>9934</v>
      </c>
      <c r="F96" s="26" t="s">
        <v>9935</v>
      </c>
      <c r="G96" s="26" t="s">
        <v>9591</v>
      </c>
      <c r="H96" s="26" t="s">
        <v>1401</v>
      </c>
      <c r="I96" s="26" t="s">
        <v>9936</v>
      </c>
      <c r="J96" s="26" t="s">
        <v>9937</v>
      </c>
      <c r="K96" s="26" t="s">
        <v>9606</v>
      </c>
      <c r="L96" s="26" t="s">
        <v>9938</v>
      </c>
      <c r="M96" s="26">
        <v>380473899522</v>
      </c>
      <c r="N96" s="26">
        <v>7120689501</v>
      </c>
    </row>
    <row r="97" spans="1:14">
      <c r="A97" s="26" t="s">
        <v>8843</v>
      </c>
      <c r="B97" s="26" t="s">
        <v>8844</v>
      </c>
      <c r="C97" s="26">
        <v>39068066</v>
      </c>
      <c r="D97" s="26" t="s">
        <v>24</v>
      </c>
      <c r="E97" s="26" t="s">
        <v>9939</v>
      </c>
      <c r="F97" s="26" t="s">
        <v>9940</v>
      </c>
      <c r="G97" s="26" t="s">
        <v>9586</v>
      </c>
      <c r="H97" s="26" t="s">
        <v>1401</v>
      </c>
      <c r="J97" s="26" t="s">
        <v>1422</v>
      </c>
      <c r="K97" s="26" t="s">
        <v>9597</v>
      </c>
      <c r="L97" s="26" t="s">
        <v>9941</v>
      </c>
      <c r="M97" s="26">
        <v>380473752068</v>
      </c>
      <c r="N97" s="26">
        <v>7110400000</v>
      </c>
    </row>
    <row r="98" spans="1:14">
      <c r="A98" s="26" t="s">
        <v>6085</v>
      </c>
      <c r="B98" s="26" t="s">
        <v>6086</v>
      </c>
      <c r="C98" s="26">
        <v>38458892</v>
      </c>
      <c r="D98" s="26" t="s">
        <v>24</v>
      </c>
      <c r="E98" s="26" t="s">
        <v>9942</v>
      </c>
      <c r="F98" s="26" t="s">
        <v>9943</v>
      </c>
      <c r="G98" s="26" t="s">
        <v>9579</v>
      </c>
      <c r="H98" s="26" t="s">
        <v>835</v>
      </c>
      <c r="I98" s="26" t="s">
        <v>9944</v>
      </c>
      <c r="J98" s="26" t="s">
        <v>6166</v>
      </c>
      <c r="K98" s="26" t="s">
        <v>9582</v>
      </c>
      <c r="L98" s="26" t="s">
        <v>9945</v>
      </c>
      <c r="M98" s="26">
        <v>380516232476</v>
      </c>
      <c r="N98" s="26">
        <v>111692905</v>
      </c>
    </row>
    <row r="99" spans="1:14">
      <c r="A99" s="26" t="s">
        <v>8728</v>
      </c>
      <c r="B99" s="26" t="s">
        <v>8729</v>
      </c>
      <c r="C99" s="26">
        <v>2004580</v>
      </c>
      <c r="D99" s="26" t="s">
        <v>780</v>
      </c>
      <c r="E99" s="26" t="s">
        <v>9946</v>
      </c>
      <c r="F99" s="26" t="s">
        <v>9947</v>
      </c>
      <c r="G99" s="26" t="s">
        <v>9601</v>
      </c>
      <c r="H99" s="26" t="s">
        <v>1308</v>
      </c>
      <c r="J99" s="26" t="s">
        <v>1387</v>
      </c>
      <c r="K99" s="26" t="s">
        <v>9597</v>
      </c>
      <c r="L99" s="26" t="s">
        <v>9948</v>
      </c>
      <c r="M99" s="26">
        <v>380968369343</v>
      </c>
      <c r="N99" s="26">
        <v>4412745702</v>
      </c>
    </row>
    <row r="100" spans="1:14">
      <c r="A100" s="26" t="s">
        <v>4253</v>
      </c>
      <c r="B100" s="26" t="s">
        <v>4254</v>
      </c>
      <c r="C100" s="26">
        <v>41394939</v>
      </c>
      <c r="D100" s="26" t="s">
        <v>24</v>
      </c>
      <c r="E100" s="26" t="s">
        <v>9949</v>
      </c>
      <c r="F100" s="26" t="s">
        <v>9950</v>
      </c>
      <c r="G100" s="26" t="s">
        <v>9579</v>
      </c>
      <c r="H100" s="26" t="s">
        <v>506</v>
      </c>
      <c r="I100" s="26" t="s">
        <v>9951</v>
      </c>
      <c r="J100" s="26" t="s">
        <v>9952</v>
      </c>
      <c r="K100" s="26" t="s">
        <v>9582</v>
      </c>
      <c r="L100" s="26" t="s">
        <v>9953</v>
      </c>
      <c r="M100" s="26">
        <v>380347969249</v>
      </c>
      <c r="N100" s="26">
        <v>2625610106</v>
      </c>
    </row>
    <row r="101" spans="1:14">
      <c r="A101" s="26" t="s">
        <v>5520</v>
      </c>
      <c r="B101" s="26" t="s">
        <v>5521</v>
      </c>
      <c r="C101" s="26">
        <v>2064116</v>
      </c>
      <c r="D101" s="26" t="s">
        <v>24</v>
      </c>
      <c r="E101" s="26" t="s">
        <v>9954</v>
      </c>
      <c r="F101" s="26" t="s">
        <v>9955</v>
      </c>
      <c r="G101" s="26" t="s">
        <v>9586</v>
      </c>
      <c r="H101" s="26" t="s">
        <v>799</v>
      </c>
      <c r="J101" s="26" t="s">
        <v>800</v>
      </c>
      <c r="K101" s="26" t="s">
        <v>9597</v>
      </c>
      <c r="L101" s="26" t="s">
        <v>9956</v>
      </c>
      <c r="M101" s="26">
        <v>380445155815</v>
      </c>
      <c r="N101" s="26">
        <v>4822784009</v>
      </c>
    </row>
    <row r="102" spans="1:14">
      <c r="A102" s="26" t="s">
        <v>2414</v>
      </c>
      <c r="B102" s="26" t="s">
        <v>2415</v>
      </c>
      <c r="C102" s="26">
        <v>33247526</v>
      </c>
      <c r="D102" s="26" t="s">
        <v>780</v>
      </c>
      <c r="E102" s="26" t="s">
        <v>9957</v>
      </c>
      <c r="F102" s="26" t="s">
        <v>9958</v>
      </c>
      <c r="G102" s="26" t="s">
        <v>9601</v>
      </c>
      <c r="H102" s="26" t="s">
        <v>133</v>
      </c>
      <c r="J102" s="26" t="s">
        <v>2401</v>
      </c>
      <c r="K102" s="26" t="s">
        <v>9597</v>
      </c>
      <c r="L102" s="26" t="s">
        <v>9959</v>
      </c>
      <c r="M102" s="26">
        <v>380950992009</v>
      </c>
      <c r="N102" s="26">
        <v>122787502</v>
      </c>
    </row>
    <row r="103" spans="1:14">
      <c r="A103" s="26" t="s">
        <v>8247</v>
      </c>
      <c r="B103" s="26" t="s">
        <v>8222</v>
      </c>
      <c r="C103" s="26">
        <v>26150984</v>
      </c>
      <c r="D103" s="26" t="s">
        <v>780</v>
      </c>
      <c r="E103" s="26" t="s">
        <v>9960</v>
      </c>
      <c r="F103" s="26" t="s">
        <v>9961</v>
      </c>
      <c r="G103" s="26" t="s">
        <v>9601</v>
      </c>
      <c r="H103" s="26" t="s">
        <v>1122</v>
      </c>
      <c r="J103" s="26" t="s">
        <v>8039</v>
      </c>
      <c r="K103" s="26" t="s">
        <v>9597</v>
      </c>
      <c r="L103" s="26" t="s">
        <v>9962</v>
      </c>
      <c r="M103" s="26">
        <v>380577250355</v>
      </c>
      <c r="N103" s="26">
        <v>6310100000</v>
      </c>
    </row>
    <row r="104" spans="1:14">
      <c r="A104" s="26" t="s">
        <v>6432</v>
      </c>
      <c r="B104" s="26" t="s">
        <v>6433</v>
      </c>
      <c r="C104" s="26">
        <v>39051031</v>
      </c>
      <c r="D104" s="26" t="s">
        <v>24</v>
      </c>
      <c r="E104" s="26" t="s">
        <v>9963</v>
      </c>
      <c r="F104" s="26" t="s">
        <v>9964</v>
      </c>
      <c r="G104" s="26" t="s">
        <v>9586</v>
      </c>
      <c r="H104" s="26" t="s">
        <v>885</v>
      </c>
      <c r="J104" s="26" t="s">
        <v>910</v>
      </c>
      <c r="K104" s="26" t="s">
        <v>9597</v>
      </c>
      <c r="L104" s="26" t="s">
        <v>9965</v>
      </c>
      <c r="M104" s="26">
        <v>760969842743</v>
      </c>
      <c r="N104" s="26">
        <v>5110100000</v>
      </c>
    </row>
    <row r="105" spans="1:14">
      <c r="A105" s="26" t="s">
        <v>2642</v>
      </c>
      <c r="B105" s="26" t="s">
        <v>2635</v>
      </c>
      <c r="C105" s="26">
        <v>37735655</v>
      </c>
      <c r="D105" s="26" t="s">
        <v>24</v>
      </c>
      <c r="E105" s="26" t="s">
        <v>9966</v>
      </c>
      <c r="F105" s="26" t="s">
        <v>9967</v>
      </c>
      <c r="G105" s="26" t="s">
        <v>9591</v>
      </c>
      <c r="H105" s="26" t="s">
        <v>133</v>
      </c>
      <c r="I105" s="26" t="s">
        <v>9968</v>
      </c>
      <c r="J105" s="26" t="s">
        <v>9969</v>
      </c>
      <c r="K105" s="26" t="s">
        <v>9582</v>
      </c>
      <c r="L105" s="26" t="s">
        <v>9970</v>
      </c>
      <c r="M105" s="26">
        <v>761339791692</v>
      </c>
      <c r="N105" s="26">
        <v>1223587502</v>
      </c>
    </row>
    <row r="106" spans="1:14">
      <c r="A106" s="26" t="s">
        <v>4491</v>
      </c>
      <c r="B106" s="26" t="s">
        <v>4492</v>
      </c>
      <c r="C106" s="26">
        <v>38500755</v>
      </c>
      <c r="D106" s="26" t="s">
        <v>24</v>
      </c>
      <c r="E106" s="26" t="s">
        <v>9971</v>
      </c>
      <c r="F106" s="26" t="s">
        <v>9972</v>
      </c>
      <c r="G106" s="26" t="s">
        <v>9586</v>
      </c>
      <c r="H106" s="26" t="s">
        <v>576</v>
      </c>
      <c r="I106" s="26" t="s">
        <v>9973</v>
      </c>
      <c r="J106" s="26" t="s">
        <v>650</v>
      </c>
      <c r="K106" s="26" t="s">
        <v>9597</v>
      </c>
      <c r="L106" s="26" t="s">
        <v>9974</v>
      </c>
      <c r="M106" s="26">
        <v>380456851253</v>
      </c>
      <c r="N106" s="26">
        <v>3224010100</v>
      </c>
    </row>
    <row r="107" spans="1:14">
      <c r="A107" s="26" t="s">
        <v>3805</v>
      </c>
      <c r="B107" s="26" t="s">
        <v>3806</v>
      </c>
      <c r="C107" s="26">
        <v>41083586</v>
      </c>
      <c r="D107" s="26" t="s">
        <v>24</v>
      </c>
      <c r="E107" s="26" t="s">
        <v>9975</v>
      </c>
      <c r="F107" s="26" t="s">
        <v>9976</v>
      </c>
      <c r="G107" s="26" t="s">
        <v>9586</v>
      </c>
      <c r="H107" s="26" t="s">
        <v>468</v>
      </c>
      <c r="I107" s="26" t="s">
        <v>9977</v>
      </c>
      <c r="J107" s="26" t="s">
        <v>3807</v>
      </c>
      <c r="K107" s="26" t="s">
        <v>9606</v>
      </c>
      <c r="L107" s="26" t="s">
        <v>9978</v>
      </c>
      <c r="M107" s="26">
        <v>380502256986</v>
      </c>
      <c r="N107" s="26">
        <v>1412945900</v>
      </c>
    </row>
    <row r="108" spans="1:14">
      <c r="A108" s="26" t="s">
        <v>1893</v>
      </c>
      <c r="B108" s="26" t="s">
        <v>1894</v>
      </c>
      <c r="C108" s="26">
        <v>41454112</v>
      </c>
      <c r="D108" s="26" t="s">
        <v>24</v>
      </c>
      <c r="E108" s="26" t="s">
        <v>9979</v>
      </c>
      <c r="F108" s="26" t="s">
        <v>9980</v>
      </c>
      <c r="G108" s="26" t="s">
        <v>9579</v>
      </c>
      <c r="H108" s="26" t="s">
        <v>27</v>
      </c>
      <c r="I108" s="26" t="s">
        <v>9981</v>
      </c>
      <c r="J108" s="26" t="s">
        <v>9982</v>
      </c>
      <c r="K108" s="26" t="s">
        <v>9582</v>
      </c>
      <c r="L108" s="26" t="s">
        <v>9983</v>
      </c>
      <c r="M108" s="26">
        <v>761398198732</v>
      </c>
      <c r="N108" s="26">
        <v>523955113</v>
      </c>
    </row>
    <row r="109" spans="1:14">
      <c r="A109" s="26" t="s">
        <v>7702</v>
      </c>
      <c r="B109" s="26" t="s">
        <v>7703</v>
      </c>
      <c r="C109" s="26">
        <v>40286485</v>
      </c>
      <c r="D109" s="26" t="s">
        <v>24</v>
      </c>
      <c r="E109" s="26" t="s">
        <v>9984</v>
      </c>
      <c r="F109" s="26" t="s">
        <v>9985</v>
      </c>
      <c r="G109" s="26" t="s">
        <v>9586</v>
      </c>
      <c r="H109" s="26" t="s">
        <v>1088</v>
      </c>
      <c r="I109" s="26" t="s">
        <v>9743</v>
      </c>
      <c r="J109" s="26" t="s">
        <v>9986</v>
      </c>
      <c r="K109" s="26" t="s">
        <v>9582</v>
      </c>
      <c r="L109" s="26" t="s">
        <v>9987</v>
      </c>
      <c r="M109" s="26">
        <v>380673726956</v>
      </c>
      <c r="N109" s="26">
        <v>6120855406</v>
      </c>
    </row>
    <row r="110" spans="1:14">
      <c r="A110" s="26" t="s">
        <v>1631</v>
      </c>
      <c r="B110" s="26" t="s">
        <v>1632</v>
      </c>
      <c r="C110" s="26">
        <v>37580028</v>
      </c>
      <c r="D110" s="26" t="s">
        <v>24</v>
      </c>
      <c r="E110" s="26" t="s">
        <v>9988</v>
      </c>
      <c r="F110" s="26" t="s">
        <v>9989</v>
      </c>
      <c r="G110" s="26" t="s">
        <v>9586</v>
      </c>
      <c r="H110" s="26" t="s">
        <v>27</v>
      </c>
      <c r="I110" s="26" t="s">
        <v>67</v>
      </c>
      <c r="J110" s="26" t="s">
        <v>9990</v>
      </c>
      <c r="K110" s="26" t="s">
        <v>9582</v>
      </c>
      <c r="L110" s="26" t="s">
        <v>9991</v>
      </c>
      <c r="M110" s="26">
        <v>761418991624</v>
      </c>
      <c r="N110" s="26">
        <v>522684001</v>
      </c>
    </row>
    <row r="111" spans="1:14">
      <c r="A111" s="26" t="s">
        <v>3280</v>
      </c>
      <c r="B111" s="26" t="s">
        <v>3281</v>
      </c>
      <c r="C111" s="26">
        <v>42971206</v>
      </c>
      <c r="D111" s="26" t="s">
        <v>24</v>
      </c>
      <c r="E111" s="26" t="s">
        <v>9992</v>
      </c>
      <c r="F111" s="26" t="s">
        <v>9993</v>
      </c>
      <c r="G111" s="26" t="s">
        <v>9586</v>
      </c>
      <c r="H111" s="26" t="s">
        <v>375</v>
      </c>
      <c r="J111" s="26" t="s">
        <v>3282</v>
      </c>
      <c r="K111" s="26" t="s">
        <v>9582</v>
      </c>
      <c r="L111" s="26" t="s">
        <v>9994</v>
      </c>
      <c r="M111" s="26">
        <v>761961995334</v>
      </c>
      <c r="N111" s="26">
        <v>1825484901</v>
      </c>
    </row>
    <row r="112" spans="1:14">
      <c r="A112" s="26" t="s">
        <v>4837</v>
      </c>
      <c r="B112" s="26" t="s">
        <v>4838</v>
      </c>
      <c r="C112" s="26">
        <v>37928735</v>
      </c>
      <c r="D112" s="26" t="s">
        <v>24</v>
      </c>
      <c r="E112" s="26" t="s">
        <v>9995</v>
      </c>
      <c r="F112" s="26" t="s">
        <v>9996</v>
      </c>
      <c r="G112" s="26" t="s">
        <v>9586</v>
      </c>
      <c r="H112" s="26" t="s">
        <v>711</v>
      </c>
      <c r="I112" s="26" t="s">
        <v>9997</v>
      </c>
      <c r="J112" s="26" t="s">
        <v>9998</v>
      </c>
      <c r="K112" s="26" t="s">
        <v>9597</v>
      </c>
      <c r="L112" s="26" t="s">
        <v>9999</v>
      </c>
      <c r="M112" s="26">
        <v>380983399071</v>
      </c>
      <c r="N112" s="26">
        <v>122084002</v>
      </c>
    </row>
    <row r="113" spans="1:14">
      <c r="A113" s="26" t="s">
        <v>3230</v>
      </c>
      <c r="B113" s="26" t="s">
        <v>3231</v>
      </c>
      <c r="C113" s="26">
        <v>38562298</v>
      </c>
      <c r="D113" s="26" t="s">
        <v>24</v>
      </c>
      <c r="E113" s="26" t="s">
        <v>10000</v>
      </c>
      <c r="F113" s="26" t="s">
        <v>10001</v>
      </c>
      <c r="G113" s="26" t="s">
        <v>9591</v>
      </c>
      <c r="H113" s="26" t="s">
        <v>375</v>
      </c>
      <c r="I113" s="26" t="s">
        <v>9592</v>
      </c>
      <c r="J113" s="26" t="s">
        <v>498</v>
      </c>
      <c r="K113" s="26" t="s">
        <v>9582</v>
      </c>
      <c r="L113" s="26" t="s">
        <v>10002</v>
      </c>
      <c r="M113" s="26">
        <v>380688309813</v>
      </c>
      <c r="N113" s="26">
        <v>123183401</v>
      </c>
    </row>
    <row r="114" spans="1:14">
      <c r="A114" s="26" t="s">
        <v>5040</v>
      </c>
      <c r="B114" s="26" t="s">
        <v>5036</v>
      </c>
      <c r="C114" s="26">
        <v>1996208</v>
      </c>
      <c r="D114" s="26" t="s">
        <v>24</v>
      </c>
      <c r="E114" s="26" t="s">
        <v>10003</v>
      </c>
      <c r="F114" s="26" t="s">
        <v>10004</v>
      </c>
      <c r="G114" s="26" t="s">
        <v>9579</v>
      </c>
      <c r="H114" s="26" t="s">
        <v>735</v>
      </c>
      <c r="I114" s="26" t="s">
        <v>9605</v>
      </c>
      <c r="J114" s="26" t="s">
        <v>10005</v>
      </c>
      <c r="K114" s="26" t="s">
        <v>9582</v>
      </c>
      <c r="L114" s="26" t="s">
        <v>10006</v>
      </c>
      <c r="M114" s="26">
        <v>380664465948</v>
      </c>
      <c r="N114" s="26">
        <v>4621583304</v>
      </c>
    </row>
    <row r="115" spans="1:14">
      <c r="A115" s="26" t="s">
        <v>7913</v>
      </c>
      <c r="B115" s="26" t="s">
        <v>7914</v>
      </c>
      <c r="C115" s="26">
        <v>38897677</v>
      </c>
      <c r="D115" s="26" t="s">
        <v>24</v>
      </c>
      <c r="E115" s="26" t="s">
        <v>10007</v>
      </c>
      <c r="F115" s="26" t="s">
        <v>10008</v>
      </c>
      <c r="G115" s="26" t="s">
        <v>9586</v>
      </c>
      <c r="H115" s="26" t="s">
        <v>1122</v>
      </c>
      <c r="I115" s="26" t="s">
        <v>9887</v>
      </c>
      <c r="J115" s="26" t="s">
        <v>10009</v>
      </c>
      <c r="K115" s="26" t="s">
        <v>9582</v>
      </c>
      <c r="L115" s="26" t="s">
        <v>10010</v>
      </c>
      <c r="M115" s="26">
        <v>380574779113</v>
      </c>
      <c r="N115" s="26">
        <v>6321782501</v>
      </c>
    </row>
    <row r="116" spans="1:14">
      <c r="A116" s="26" t="s">
        <v>9325</v>
      </c>
      <c r="B116" s="26" t="s">
        <v>9326</v>
      </c>
      <c r="C116" s="26">
        <v>40377781</v>
      </c>
      <c r="D116" s="26" t="s">
        <v>24</v>
      </c>
      <c r="E116" s="26" t="s">
        <v>10011</v>
      </c>
      <c r="F116" s="26" t="s">
        <v>10012</v>
      </c>
      <c r="G116" s="26" t="s">
        <v>9586</v>
      </c>
      <c r="H116" s="26" t="s">
        <v>1573</v>
      </c>
      <c r="I116" s="26" t="s">
        <v>10013</v>
      </c>
      <c r="J116" s="26" t="s">
        <v>10014</v>
      </c>
      <c r="K116" s="26" t="s">
        <v>9606</v>
      </c>
      <c r="L116" s="26" t="s">
        <v>10015</v>
      </c>
      <c r="M116" s="26">
        <v>380465723341</v>
      </c>
      <c r="N116" s="26">
        <v>7422455400</v>
      </c>
    </row>
    <row r="117" spans="1:14">
      <c r="A117" s="26" t="s">
        <v>5998</v>
      </c>
      <c r="B117" s="26" t="s">
        <v>5999</v>
      </c>
      <c r="C117" s="26">
        <v>43561851</v>
      </c>
      <c r="D117" s="26" t="s">
        <v>24</v>
      </c>
      <c r="E117" s="26" t="s">
        <v>10016</v>
      </c>
      <c r="F117" s="26" t="s">
        <v>5999</v>
      </c>
      <c r="G117" s="26" t="s">
        <v>9586</v>
      </c>
      <c r="H117" s="26" t="s">
        <v>835</v>
      </c>
      <c r="J117" s="26" t="s">
        <v>848</v>
      </c>
      <c r="K117" s="26" t="s">
        <v>9597</v>
      </c>
      <c r="L117" s="26" t="s">
        <v>10017</v>
      </c>
      <c r="M117" s="26">
        <v>761001302458</v>
      </c>
      <c r="N117" s="26">
        <v>4623010100</v>
      </c>
    </row>
    <row r="118" spans="1:14">
      <c r="A118" s="26" t="s">
        <v>6170</v>
      </c>
      <c r="B118" s="26" t="s">
        <v>6171</v>
      </c>
      <c r="C118" s="26">
        <v>38534407</v>
      </c>
      <c r="D118" s="26" t="s">
        <v>24</v>
      </c>
      <c r="E118" s="26" t="s">
        <v>10018</v>
      </c>
      <c r="F118" s="26" t="s">
        <v>10019</v>
      </c>
      <c r="G118" s="26" t="s">
        <v>9579</v>
      </c>
      <c r="H118" s="26" t="s">
        <v>885</v>
      </c>
      <c r="I118" s="26" t="s">
        <v>10020</v>
      </c>
      <c r="J118" s="26" t="s">
        <v>10021</v>
      </c>
      <c r="K118" s="26" t="s">
        <v>9582</v>
      </c>
      <c r="L118" s="26" t="s">
        <v>10022</v>
      </c>
      <c r="M118" s="26">
        <v>380485595348</v>
      </c>
      <c r="N118" s="26">
        <v>5122781501</v>
      </c>
    </row>
    <row r="119" spans="1:14">
      <c r="A119" s="26" t="s">
        <v>6969</v>
      </c>
      <c r="B119" s="26" t="s">
        <v>6970</v>
      </c>
      <c r="C119" s="26">
        <v>38853852</v>
      </c>
      <c r="D119" s="26" t="s">
        <v>24</v>
      </c>
      <c r="E119" s="26" t="s">
        <v>10023</v>
      </c>
      <c r="F119" s="26" t="s">
        <v>10024</v>
      </c>
      <c r="G119" s="26" t="s">
        <v>9586</v>
      </c>
      <c r="H119" s="26" t="s">
        <v>987</v>
      </c>
      <c r="J119" s="26" t="s">
        <v>10025</v>
      </c>
      <c r="K119" s="26" t="s">
        <v>9582</v>
      </c>
      <c r="L119" s="26" t="s">
        <v>10026</v>
      </c>
      <c r="M119" s="26">
        <v>380686472270</v>
      </c>
      <c r="N119" s="26">
        <v>721486401</v>
      </c>
    </row>
    <row r="120" spans="1:14">
      <c r="A120" s="26" t="s">
        <v>9469</v>
      </c>
      <c r="B120" s="26" t="s">
        <v>9470</v>
      </c>
      <c r="C120" s="26">
        <v>2006596</v>
      </c>
      <c r="D120" s="26" t="s">
        <v>780</v>
      </c>
      <c r="E120" s="26" t="s">
        <v>10027</v>
      </c>
      <c r="F120" s="26" t="s">
        <v>10028</v>
      </c>
      <c r="G120" s="26" t="s">
        <v>9601</v>
      </c>
      <c r="H120" s="26" t="s">
        <v>1573</v>
      </c>
      <c r="J120" s="26" t="s">
        <v>1597</v>
      </c>
      <c r="K120" s="26" t="s">
        <v>9597</v>
      </c>
      <c r="L120" s="26" t="s">
        <v>10029</v>
      </c>
      <c r="M120" s="26">
        <v>380462613103</v>
      </c>
      <c r="N120" s="26">
        <v>7410100000</v>
      </c>
    </row>
    <row r="121" spans="1:14">
      <c r="A121" s="26" t="s">
        <v>6890</v>
      </c>
      <c r="B121" s="26" t="s">
        <v>6891</v>
      </c>
      <c r="C121" s="26">
        <v>38459325</v>
      </c>
      <c r="D121" s="26" t="s">
        <v>24</v>
      </c>
      <c r="E121" s="26" t="s">
        <v>10030</v>
      </c>
      <c r="F121" s="26" t="s">
        <v>10031</v>
      </c>
      <c r="G121" s="26" t="s">
        <v>9579</v>
      </c>
      <c r="H121" s="26" t="s">
        <v>949</v>
      </c>
      <c r="I121" s="26" t="s">
        <v>9669</v>
      </c>
      <c r="J121" s="26" t="s">
        <v>10032</v>
      </c>
      <c r="K121" s="26" t="s">
        <v>9582</v>
      </c>
      <c r="L121" s="26" t="s">
        <v>10033</v>
      </c>
      <c r="M121" s="26">
        <v>380505141565</v>
      </c>
      <c r="N121" s="26">
        <v>5324880311</v>
      </c>
    </row>
    <row r="122" spans="1:14">
      <c r="A122" s="26" t="s">
        <v>2844</v>
      </c>
      <c r="B122" s="26" t="s">
        <v>2845</v>
      </c>
      <c r="C122" s="26">
        <v>1990810</v>
      </c>
      <c r="D122" s="26" t="s">
        <v>780</v>
      </c>
      <c r="E122" s="26" t="s">
        <v>10034</v>
      </c>
      <c r="F122" s="26" t="s">
        <v>10035</v>
      </c>
      <c r="G122" s="26" t="s">
        <v>9601</v>
      </c>
      <c r="H122" s="26" t="s">
        <v>258</v>
      </c>
      <c r="J122" s="26" t="s">
        <v>298</v>
      </c>
      <c r="K122" s="26" t="s">
        <v>9597</v>
      </c>
      <c r="L122" s="26" t="s">
        <v>10036</v>
      </c>
      <c r="M122" s="26">
        <v>380661425356</v>
      </c>
      <c r="N122" s="26">
        <v>1412900000</v>
      </c>
    </row>
    <row r="123" spans="1:14">
      <c r="A123" s="26" t="s">
        <v>4185</v>
      </c>
      <c r="B123" s="26" t="s">
        <v>4186</v>
      </c>
      <c r="C123" s="26">
        <v>41991609</v>
      </c>
      <c r="D123" s="26" t="s">
        <v>24</v>
      </c>
      <c r="E123" s="26" t="s">
        <v>10037</v>
      </c>
      <c r="F123" s="26" t="s">
        <v>10038</v>
      </c>
      <c r="G123" s="26" t="s">
        <v>9586</v>
      </c>
      <c r="H123" s="26" t="s">
        <v>506</v>
      </c>
      <c r="J123" s="26" t="s">
        <v>10039</v>
      </c>
      <c r="K123" s="26" t="s">
        <v>9582</v>
      </c>
      <c r="L123" s="26" t="s">
        <v>10040</v>
      </c>
      <c r="M123" s="26">
        <v>380343396203</v>
      </c>
      <c r="N123" s="26">
        <v>2623284802</v>
      </c>
    </row>
    <row r="124" spans="1:14">
      <c r="A124" s="26" t="s">
        <v>8681</v>
      </c>
      <c r="B124" s="26" t="s">
        <v>8682</v>
      </c>
      <c r="C124" s="26">
        <v>38402043</v>
      </c>
      <c r="D124" s="26" t="s">
        <v>24</v>
      </c>
      <c r="E124" s="26" t="s">
        <v>10041</v>
      </c>
      <c r="F124" s="26" t="s">
        <v>10042</v>
      </c>
      <c r="G124" s="26" t="s">
        <v>9586</v>
      </c>
      <c r="H124" s="26" t="s">
        <v>1308</v>
      </c>
      <c r="J124" s="26" t="s">
        <v>10043</v>
      </c>
      <c r="K124" s="26" t="s">
        <v>9582</v>
      </c>
      <c r="L124" s="26" t="s">
        <v>10044</v>
      </c>
      <c r="M124" s="26">
        <v>761976098434</v>
      </c>
      <c r="N124" s="26">
        <v>6825585801</v>
      </c>
    </row>
    <row r="125" spans="1:14">
      <c r="A125" s="26" t="s">
        <v>7896</v>
      </c>
      <c r="B125" s="26" t="s">
        <v>7897</v>
      </c>
      <c r="C125" s="26">
        <v>2003066</v>
      </c>
      <c r="D125" s="26" t="s">
        <v>24</v>
      </c>
      <c r="E125" s="26" t="s">
        <v>10045</v>
      </c>
      <c r="F125" s="26" t="s">
        <v>10046</v>
      </c>
      <c r="G125" s="26" t="s">
        <v>9586</v>
      </c>
      <c r="H125" s="26" t="s">
        <v>1122</v>
      </c>
      <c r="I125" s="26" t="s">
        <v>10047</v>
      </c>
      <c r="J125" s="26" t="s">
        <v>1163</v>
      </c>
      <c r="K125" s="26" t="s">
        <v>9606</v>
      </c>
      <c r="L125" s="26" t="s">
        <v>10048</v>
      </c>
      <c r="M125" s="26">
        <v>380575076486</v>
      </c>
      <c r="N125" s="26">
        <v>6321855100</v>
      </c>
    </row>
    <row r="126" spans="1:14">
      <c r="A126" s="26" t="s">
        <v>4408</v>
      </c>
      <c r="B126" s="26" t="s">
        <v>4409</v>
      </c>
      <c r="C126" s="26">
        <v>38043234</v>
      </c>
      <c r="D126" s="26" t="s">
        <v>24</v>
      </c>
      <c r="E126" s="26" t="s">
        <v>10049</v>
      </c>
      <c r="F126" s="26" t="s">
        <v>10050</v>
      </c>
      <c r="G126" s="26" t="s">
        <v>9591</v>
      </c>
      <c r="H126" s="26" t="s">
        <v>576</v>
      </c>
      <c r="I126" s="26" t="s">
        <v>10051</v>
      </c>
      <c r="J126" s="26" t="s">
        <v>4410</v>
      </c>
      <c r="K126" s="26" t="s">
        <v>9606</v>
      </c>
      <c r="L126" s="26" t="s">
        <v>10052</v>
      </c>
      <c r="M126" s="26">
        <v>380662907999</v>
      </c>
      <c r="N126" s="26">
        <v>3221955100</v>
      </c>
    </row>
    <row r="127" spans="1:14">
      <c r="A127" s="26" t="s">
        <v>5520</v>
      </c>
      <c r="B127" s="26" t="s">
        <v>5521</v>
      </c>
      <c r="C127" s="26">
        <v>2064116</v>
      </c>
      <c r="D127" s="26" t="s">
        <v>24</v>
      </c>
      <c r="E127" s="26" t="s">
        <v>10053</v>
      </c>
      <c r="F127" s="26" t="s">
        <v>10054</v>
      </c>
      <c r="G127" s="26" t="s">
        <v>9586</v>
      </c>
      <c r="H127" s="26" t="s">
        <v>799</v>
      </c>
      <c r="J127" s="26" t="s">
        <v>800</v>
      </c>
      <c r="K127" s="26" t="s">
        <v>9597</v>
      </c>
      <c r="L127" s="26" t="s">
        <v>10055</v>
      </c>
      <c r="M127" s="26">
        <v>380445155815</v>
      </c>
      <c r="N127" s="26">
        <v>4822784009</v>
      </c>
    </row>
    <row r="128" spans="1:14">
      <c r="A128" s="26" t="s">
        <v>2935</v>
      </c>
      <c r="B128" s="26" t="s">
        <v>2936</v>
      </c>
      <c r="C128" s="26">
        <v>5492930</v>
      </c>
      <c r="D128" s="26" t="s">
        <v>780</v>
      </c>
      <c r="E128" s="26" t="s">
        <v>10056</v>
      </c>
      <c r="F128" s="26" t="s">
        <v>10057</v>
      </c>
      <c r="G128" s="26" t="s">
        <v>9601</v>
      </c>
      <c r="H128" s="26" t="s">
        <v>258</v>
      </c>
      <c r="J128" s="26" t="s">
        <v>317</v>
      </c>
      <c r="K128" s="26" t="s">
        <v>9597</v>
      </c>
      <c r="L128" s="26" t="s">
        <v>10058</v>
      </c>
      <c r="M128" s="26">
        <v>380629331122</v>
      </c>
      <c r="N128" s="26">
        <v>1412300000</v>
      </c>
    </row>
    <row r="129" spans="1:14">
      <c r="A129" s="26" t="s">
        <v>2642</v>
      </c>
      <c r="B129" s="26" t="s">
        <v>2635</v>
      </c>
      <c r="C129" s="26">
        <v>37735655</v>
      </c>
      <c r="D129" s="26" t="s">
        <v>24</v>
      </c>
      <c r="E129" s="26" t="s">
        <v>10059</v>
      </c>
      <c r="F129" s="26" t="s">
        <v>10060</v>
      </c>
      <c r="G129" s="26" t="s">
        <v>9586</v>
      </c>
      <c r="H129" s="26" t="s">
        <v>133</v>
      </c>
      <c r="I129" s="26" t="s">
        <v>9968</v>
      </c>
      <c r="J129" s="26" t="s">
        <v>592</v>
      </c>
      <c r="K129" s="26" t="s">
        <v>9582</v>
      </c>
      <c r="L129" s="26" t="s">
        <v>10061</v>
      </c>
      <c r="M129" s="26">
        <v>380666463075</v>
      </c>
      <c r="N129" s="26">
        <v>1223581801</v>
      </c>
    </row>
    <row r="130" spans="1:14">
      <c r="A130" s="26" t="s">
        <v>3419</v>
      </c>
      <c r="B130" s="26" t="s">
        <v>3420</v>
      </c>
      <c r="C130" s="26">
        <v>38466285</v>
      </c>
      <c r="D130" s="26" t="s">
        <v>24</v>
      </c>
      <c r="E130" s="26" t="s">
        <v>10062</v>
      </c>
      <c r="F130" s="26" t="s">
        <v>10063</v>
      </c>
      <c r="G130" s="26" t="s">
        <v>9591</v>
      </c>
      <c r="H130" s="26" t="s">
        <v>392</v>
      </c>
      <c r="I130" s="26" t="s">
        <v>10064</v>
      </c>
      <c r="J130" s="26" t="s">
        <v>10065</v>
      </c>
      <c r="K130" s="26" t="s">
        <v>9582</v>
      </c>
      <c r="L130" s="26" t="s">
        <v>10066</v>
      </c>
      <c r="M130" s="26">
        <v>380680539324</v>
      </c>
      <c r="N130" s="26">
        <v>2122481201</v>
      </c>
    </row>
    <row r="131" spans="1:14">
      <c r="A131" s="26" t="s">
        <v>7827</v>
      </c>
      <c r="B131" s="26" t="s">
        <v>7832</v>
      </c>
      <c r="C131" s="26">
        <v>40247577</v>
      </c>
      <c r="D131" s="26" t="s">
        <v>24</v>
      </c>
      <c r="E131" s="26" t="s">
        <v>10067</v>
      </c>
      <c r="F131" s="26" t="s">
        <v>10068</v>
      </c>
      <c r="G131" s="26" t="s">
        <v>9591</v>
      </c>
      <c r="H131" s="26" t="s">
        <v>1088</v>
      </c>
      <c r="I131" s="26" t="s">
        <v>10069</v>
      </c>
      <c r="J131" s="26" t="s">
        <v>10070</v>
      </c>
      <c r="K131" s="26" t="s">
        <v>9582</v>
      </c>
      <c r="L131" s="26" t="s">
        <v>10071</v>
      </c>
      <c r="M131" s="26">
        <v>380981236714</v>
      </c>
      <c r="N131" s="26">
        <v>722155306</v>
      </c>
    </row>
    <row r="132" spans="1:14">
      <c r="A132" s="26" t="s">
        <v>9423</v>
      </c>
      <c r="B132" s="26" t="s">
        <v>9424</v>
      </c>
      <c r="C132" s="26">
        <v>2006515</v>
      </c>
      <c r="D132" s="26" t="s">
        <v>780</v>
      </c>
      <c r="E132" s="26" t="s">
        <v>10072</v>
      </c>
      <c r="F132" s="26" t="s">
        <v>10073</v>
      </c>
      <c r="G132" s="26" t="s">
        <v>9601</v>
      </c>
      <c r="H132" s="26" t="s">
        <v>1573</v>
      </c>
      <c r="J132" s="26" t="s">
        <v>9420</v>
      </c>
      <c r="K132" s="26" t="s">
        <v>9606</v>
      </c>
      <c r="L132" s="26" t="s">
        <v>10074</v>
      </c>
      <c r="M132" s="26">
        <v>380465521148</v>
      </c>
      <c r="N132" s="26">
        <v>7424955100</v>
      </c>
    </row>
    <row r="133" spans="1:14">
      <c r="A133" s="26" t="s">
        <v>8312</v>
      </c>
      <c r="B133" s="26" t="s">
        <v>8272</v>
      </c>
      <c r="C133" s="26">
        <v>2003729</v>
      </c>
      <c r="D133" s="26" t="s">
        <v>24</v>
      </c>
      <c r="E133" s="26" t="s">
        <v>10075</v>
      </c>
      <c r="F133" s="26" t="s">
        <v>10076</v>
      </c>
      <c r="G133" s="26" t="s">
        <v>9586</v>
      </c>
      <c r="H133" s="26" t="s">
        <v>1122</v>
      </c>
      <c r="J133" s="26" t="s">
        <v>8039</v>
      </c>
      <c r="K133" s="26" t="s">
        <v>9597</v>
      </c>
      <c r="L133" s="26" t="s">
        <v>10077</v>
      </c>
      <c r="M133" s="26">
        <v>380577255797</v>
      </c>
      <c r="N133" s="26">
        <v>6310100000</v>
      </c>
    </row>
    <row r="134" spans="1:14">
      <c r="A134" s="26" t="s">
        <v>9339</v>
      </c>
      <c r="B134" s="26" t="s">
        <v>9340</v>
      </c>
      <c r="C134" s="26">
        <v>38860558</v>
      </c>
      <c r="D134" s="26" t="s">
        <v>24</v>
      </c>
      <c r="E134" s="26" t="s">
        <v>10078</v>
      </c>
      <c r="F134" s="26" t="s">
        <v>10079</v>
      </c>
      <c r="G134" s="26" t="s">
        <v>9586</v>
      </c>
      <c r="H134" s="26" t="s">
        <v>1573</v>
      </c>
      <c r="I134" s="26" t="s">
        <v>10080</v>
      </c>
      <c r="J134" s="26" t="s">
        <v>9341</v>
      </c>
      <c r="K134" s="26" t="s">
        <v>9606</v>
      </c>
      <c r="L134" s="26" t="s">
        <v>10081</v>
      </c>
      <c r="M134" s="26">
        <v>380463161243</v>
      </c>
      <c r="N134" s="26">
        <v>7423355400</v>
      </c>
    </row>
    <row r="135" spans="1:14">
      <c r="A135" s="26" t="s">
        <v>7352</v>
      </c>
      <c r="B135" s="26" t="s">
        <v>7353</v>
      </c>
      <c r="C135" s="26">
        <v>38602639</v>
      </c>
      <c r="D135" s="26" t="s">
        <v>24</v>
      </c>
      <c r="E135" s="26" t="s">
        <v>10082</v>
      </c>
      <c r="F135" s="26" t="s">
        <v>10083</v>
      </c>
      <c r="G135" s="26" t="s">
        <v>9579</v>
      </c>
      <c r="H135" s="26" t="s">
        <v>1025</v>
      </c>
      <c r="I135" s="26" t="s">
        <v>9760</v>
      </c>
      <c r="J135" s="26" t="s">
        <v>10084</v>
      </c>
      <c r="K135" s="26" t="s">
        <v>9582</v>
      </c>
      <c r="L135" s="26" t="s">
        <v>10085</v>
      </c>
      <c r="M135" s="26">
        <v>380545976917</v>
      </c>
      <c r="N135" s="26">
        <v>5922380401</v>
      </c>
    </row>
    <row r="136" spans="1:14">
      <c r="A136" s="26" t="s">
        <v>4998</v>
      </c>
      <c r="B136" s="26" t="s">
        <v>4995</v>
      </c>
      <c r="C136" s="26">
        <v>20764231</v>
      </c>
      <c r="D136" s="26" t="s">
        <v>24</v>
      </c>
      <c r="E136" s="26" t="s">
        <v>10086</v>
      </c>
      <c r="F136" s="26" t="s">
        <v>10087</v>
      </c>
      <c r="G136" s="26" t="s">
        <v>9579</v>
      </c>
      <c r="H136" s="26" t="s">
        <v>735</v>
      </c>
      <c r="I136" s="26" t="s">
        <v>10088</v>
      </c>
      <c r="J136" s="26" t="s">
        <v>10089</v>
      </c>
      <c r="K136" s="26" t="s">
        <v>9582</v>
      </c>
      <c r="L136" s="26" t="s">
        <v>10090</v>
      </c>
      <c r="M136" s="26">
        <v>380997625140</v>
      </c>
      <c r="N136" s="26">
        <v>4622185901</v>
      </c>
    </row>
    <row r="137" spans="1:14">
      <c r="A137" s="26" t="s">
        <v>6939</v>
      </c>
      <c r="B137" s="26" t="s">
        <v>6940</v>
      </c>
      <c r="C137" s="26">
        <v>37867877</v>
      </c>
      <c r="D137" s="26" t="s">
        <v>24</v>
      </c>
      <c r="E137" s="26" t="s">
        <v>10091</v>
      </c>
      <c r="F137" s="26" t="s">
        <v>10092</v>
      </c>
      <c r="G137" s="26" t="s">
        <v>9586</v>
      </c>
      <c r="H137" s="26" t="s">
        <v>987</v>
      </c>
      <c r="I137" s="26" t="s">
        <v>9921</v>
      </c>
      <c r="J137" s="26" t="s">
        <v>10093</v>
      </c>
      <c r="K137" s="26" t="s">
        <v>9582</v>
      </c>
      <c r="L137" s="26" t="s">
        <v>10094</v>
      </c>
      <c r="M137" s="26">
        <v>380365335433</v>
      </c>
      <c r="N137" s="26">
        <v>5620486201</v>
      </c>
    </row>
    <row r="138" spans="1:14">
      <c r="A138" s="26" t="s">
        <v>6085</v>
      </c>
      <c r="B138" s="26" t="s">
        <v>6086</v>
      </c>
      <c r="C138" s="26">
        <v>38458892</v>
      </c>
      <c r="D138" s="26" t="s">
        <v>24</v>
      </c>
      <c r="E138" s="26" t="s">
        <v>10095</v>
      </c>
      <c r="F138" s="26" t="s">
        <v>10096</v>
      </c>
      <c r="G138" s="26" t="s">
        <v>9586</v>
      </c>
      <c r="H138" s="26" t="s">
        <v>835</v>
      </c>
      <c r="I138" s="26" t="s">
        <v>9944</v>
      </c>
      <c r="J138" s="26" t="s">
        <v>10097</v>
      </c>
      <c r="K138" s="26" t="s">
        <v>9582</v>
      </c>
      <c r="L138" s="26" t="s">
        <v>10098</v>
      </c>
      <c r="M138" s="26">
        <v>380516232476</v>
      </c>
      <c r="N138" s="26">
        <v>120781305</v>
      </c>
    </row>
    <row r="139" spans="1:14">
      <c r="A139" s="26" t="s">
        <v>2956</v>
      </c>
      <c r="B139" s="26" t="s">
        <v>2957</v>
      </c>
      <c r="C139" s="26">
        <v>1989774</v>
      </c>
      <c r="D139" s="26" t="s">
        <v>780</v>
      </c>
      <c r="E139" s="26" t="s">
        <v>10099</v>
      </c>
      <c r="F139" s="26" t="s">
        <v>10100</v>
      </c>
      <c r="G139" s="26" t="s">
        <v>9601</v>
      </c>
      <c r="H139" s="26" t="s">
        <v>258</v>
      </c>
      <c r="J139" s="26" t="s">
        <v>337</v>
      </c>
      <c r="K139" s="26" t="s">
        <v>9606</v>
      </c>
      <c r="L139" s="26" t="s">
        <v>10101</v>
      </c>
      <c r="M139" s="26">
        <v>380986763900</v>
      </c>
      <c r="N139" s="26">
        <v>1421755100</v>
      </c>
    </row>
    <row r="140" spans="1:14">
      <c r="A140" s="26" t="s">
        <v>2970</v>
      </c>
      <c r="B140" s="26" t="s">
        <v>2971</v>
      </c>
      <c r="C140" s="26">
        <v>37544435</v>
      </c>
      <c r="D140" s="26" t="s">
        <v>24</v>
      </c>
      <c r="E140" s="26" t="s">
        <v>10102</v>
      </c>
      <c r="F140" s="26" t="s">
        <v>10103</v>
      </c>
      <c r="G140" s="26" t="s">
        <v>9586</v>
      </c>
      <c r="H140" s="26" t="s">
        <v>258</v>
      </c>
      <c r="I140" s="26" t="s">
        <v>10104</v>
      </c>
      <c r="J140" s="26" t="s">
        <v>349</v>
      </c>
      <c r="K140" s="26" t="s">
        <v>9606</v>
      </c>
      <c r="L140" s="26" t="s">
        <v>10105</v>
      </c>
      <c r="M140" s="26">
        <v>380506916216</v>
      </c>
      <c r="N140" s="26">
        <v>1420355134</v>
      </c>
    </row>
    <row r="141" spans="1:14">
      <c r="A141" s="26" t="s">
        <v>1754</v>
      </c>
      <c r="B141" s="26" t="s">
        <v>1755</v>
      </c>
      <c r="C141" s="26">
        <v>43067367</v>
      </c>
      <c r="D141" s="26" t="s">
        <v>24</v>
      </c>
      <c r="E141" s="26" t="s">
        <v>10106</v>
      </c>
      <c r="F141" s="26" t="s">
        <v>10107</v>
      </c>
      <c r="G141" s="26" t="s">
        <v>9586</v>
      </c>
      <c r="H141" s="26" t="s">
        <v>27</v>
      </c>
      <c r="I141" s="26" t="s">
        <v>10108</v>
      </c>
      <c r="J141" s="26" t="s">
        <v>1756</v>
      </c>
      <c r="K141" s="26" t="s">
        <v>9582</v>
      </c>
      <c r="L141" s="26" t="s">
        <v>10109</v>
      </c>
      <c r="M141" s="26">
        <v>380671739698</v>
      </c>
      <c r="N141" s="26">
        <v>521682803</v>
      </c>
    </row>
    <row r="142" spans="1:14">
      <c r="A142" s="26" t="s">
        <v>7576</v>
      </c>
      <c r="B142" s="26" t="s">
        <v>7577</v>
      </c>
      <c r="C142" s="26">
        <v>2000547</v>
      </c>
      <c r="D142" s="26" t="s">
        <v>780</v>
      </c>
      <c r="E142" s="26" t="s">
        <v>10110</v>
      </c>
      <c r="F142" s="26" t="s">
        <v>10111</v>
      </c>
      <c r="G142" s="26" t="s">
        <v>9601</v>
      </c>
      <c r="H142" s="26" t="s">
        <v>1088</v>
      </c>
      <c r="I142" s="26" t="s">
        <v>9818</v>
      </c>
      <c r="J142" s="26" t="s">
        <v>1096</v>
      </c>
      <c r="K142" s="26" t="s">
        <v>9597</v>
      </c>
      <c r="L142" s="26" t="s">
        <v>10112</v>
      </c>
      <c r="M142" s="26">
        <v>761028684764</v>
      </c>
      <c r="N142" s="26">
        <v>6121210100</v>
      </c>
    </row>
    <row r="143" spans="1:14">
      <c r="A143" s="26" t="s">
        <v>8632</v>
      </c>
      <c r="B143" s="26" t="s">
        <v>8633</v>
      </c>
      <c r="C143" s="26">
        <v>2004216</v>
      </c>
      <c r="D143" s="26" t="s">
        <v>780</v>
      </c>
      <c r="E143" s="26" t="s">
        <v>10113</v>
      </c>
      <c r="F143" s="26" t="s">
        <v>10114</v>
      </c>
      <c r="G143" s="26" t="s">
        <v>9601</v>
      </c>
      <c r="H143" s="26" t="s">
        <v>1308</v>
      </c>
      <c r="J143" s="26" t="s">
        <v>1321</v>
      </c>
      <c r="K143" s="26" t="s">
        <v>9597</v>
      </c>
      <c r="L143" s="26" t="s">
        <v>10115</v>
      </c>
      <c r="M143" s="26">
        <v>761371515718</v>
      </c>
      <c r="N143" s="26">
        <v>521281603</v>
      </c>
    </row>
    <row r="144" spans="1:14">
      <c r="A144" s="26" t="s">
        <v>6607</v>
      </c>
      <c r="B144" s="26" t="s">
        <v>6608</v>
      </c>
      <c r="C144" s="26">
        <v>1999265</v>
      </c>
      <c r="D144" s="26" t="s">
        <v>780</v>
      </c>
      <c r="E144" s="26" t="s">
        <v>10116</v>
      </c>
      <c r="F144" s="26" t="s">
        <v>10117</v>
      </c>
      <c r="G144" s="26" t="s">
        <v>9601</v>
      </c>
      <c r="H144" s="26" t="s">
        <v>949</v>
      </c>
      <c r="I144" s="26" t="s">
        <v>10118</v>
      </c>
      <c r="J144" s="26" t="s">
        <v>10119</v>
      </c>
      <c r="K144" s="26" t="s">
        <v>9582</v>
      </c>
      <c r="L144" s="26" t="s">
        <v>10120</v>
      </c>
      <c r="M144" s="26">
        <v>761198497836</v>
      </c>
      <c r="N144" s="26">
        <v>5321084901</v>
      </c>
    </row>
    <row r="145" spans="1:14">
      <c r="A145" s="26" t="s">
        <v>6813</v>
      </c>
      <c r="B145" s="26" t="s">
        <v>6814</v>
      </c>
      <c r="C145" s="26">
        <v>1999075</v>
      </c>
      <c r="D145" s="26" t="s">
        <v>780</v>
      </c>
      <c r="E145" s="26" t="s">
        <v>10121</v>
      </c>
      <c r="F145" s="26" t="s">
        <v>10122</v>
      </c>
      <c r="G145" s="26" t="s">
        <v>9601</v>
      </c>
      <c r="H145" s="26" t="s">
        <v>949</v>
      </c>
      <c r="J145" s="26" t="s">
        <v>10123</v>
      </c>
      <c r="K145" s="26" t="s">
        <v>9582</v>
      </c>
      <c r="L145" s="26" t="s">
        <v>10124</v>
      </c>
      <c r="M145" s="26">
        <v>380536197684</v>
      </c>
      <c r="N145" s="26">
        <v>5322887907</v>
      </c>
    </row>
    <row r="146" spans="1:14">
      <c r="A146" s="26" t="s">
        <v>2593</v>
      </c>
      <c r="B146" s="26" t="s">
        <v>2594</v>
      </c>
      <c r="C146" s="26">
        <v>37837203</v>
      </c>
      <c r="D146" s="26" t="s">
        <v>24</v>
      </c>
      <c r="E146" s="26" t="s">
        <v>10125</v>
      </c>
      <c r="F146" s="26" t="s">
        <v>10126</v>
      </c>
      <c r="G146" s="26" t="s">
        <v>9586</v>
      </c>
      <c r="H146" s="26" t="s">
        <v>133</v>
      </c>
      <c r="J146" s="26" t="s">
        <v>215</v>
      </c>
      <c r="K146" s="26" t="s">
        <v>9597</v>
      </c>
      <c r="L146" s="26" t="s">
        <v>10127</v>
      </c>
      <c r="M146" s="26">
        <v>380952331779</v>
      </c>
      <c r="N146" s="26">
        <v>1211600000</v>
      </c>
    </row>
    <row r="147" spans="1:14">
      <c r="A147" s="26" t="s">
        <v>6569</v>
      </c>
      <c r="B147" s="26" t="s">
        <v>6570</v>
      </c>
      <c r="C147" s="26">
        <v>38396564</v>
      </c>
      <c r="D147" s="26" t="s">
        <v>24</v>
      </c>
      <c r="E147" s="26" t="s">
        <v>10128</v>
      </c>
      <c r="F147" s="26" t="s">
        <v>10129</v>
      </c>
      <c r="G147" s="26" t="s">
        <v>9579</v>
      </c>
      <c r="H147" s="26" t="s">
        <v>949</v>
      </c>
      <c r="I147" s="26" t="s">
        <v>10130</v>
      </c>
      <c r="J147" s="26" t="s">
        <v>10131</v>
      </c>
      <c r="K147" s="26" t="s">
        <v>9582</v>
      </c>
      <c r="L147" s="26" t="s">
        <v>10132</v>
      </c>
      <c r="M147" s="26">
        <v>380994691881</v>
      </c>
      <c r="N147" s="26">
        <v>5320285703</v>
      </c>
    </row>
    <row r="148" spans="1:14">
      <c r="A148" s="26" t="s">
        <v>7947</v>
      </c>
      <c r="B148" s="26" t="s">
        <v>7948</v>
      </c>
      <c r="C148" s="26">
        <v>38440356</v>
      </c>
      <c r="D148" s="26" t="s">
        <v>24</v>
      </c>
      <c r="E148" s="26" t="s">
        <v>10133</v>
      </c>
      <c r="F148" s="26" t="s">
        <v>10134</v>
      </c>
      <c r="G148" s="26" t="s">
        <v>9586</v>
      </c>
      <c r="H148" s="26" t="s">
        <v>1122</v>
      </c>
      <c r="I148" s="26" t="s">
        <v>10135</v>
      </c>
      <c r="J148" s="26" t="s">
        <v>10136</v>
      </c>
      <c r="K148" s="26" t="s">
        <v>9582</v>
      </c>
      <c r="L148" s="26" t="s">
        <v>10137</v>
      </c>
      <c r="M148" s="26">
        <v>380574499517</v>
      </c>
      <c r="N148" s="26">
        <v>6323383004</v>
      </c>
    </row>
    <row r="149" spans="1:14">
      <c r="A149" s="26" t="s">
        <v>3835</v>
      </c>
      <c r="B149" s="26" t="s">
        <v>3836</v>
      </c>
      <c r="C149" s="26">
        <v>25741826</v>
      </c>
      <c r="D149" s="26" t="s">
        <v>780</v>
      </c>
      <c r="E149" s="26" t="s">
        <v>10138</v>
      </c>
      <c r="F149" s="26" t="s">
        <v>10139</v>
      </c>
      <c r="G149" s="26" t="s">
        <v>9601</v>
      </c>
      <c r="H149" s="26" t="s">
        <v>468</v>
      </c>
      <c r="I149" s="26" t="s">
        <v>468</v>
      </c>
      <c r="J149" s="26" t="s">
        <v>494</v>
      </c>
      <c r="K149" s="26" t="s">
        <v>9597</v>
      </c>
      <c r="L149" s="26" t="s">
        <v>10140</v>
      </c>
      <c r="M149" s="26">
        <v>380619448067</v>
      </c>
      <c r="N149" s="26">
        <v>2310700000</v>
      </c>
    </row>
    <row r="150" spans="1:14">
      <c r="A150" s="26" t="s">
        <v>4877</v>
      </c>
      <c r="B150" s="26" t="s">
        <v>4878</v>
      </c>
      <c r="C150" s="26">
        <v>1983602</v>
      </c>
      <c r="D150" s="26" t="s">
        <v>780</v>
      </c>
      <c r="E150" s="26" t="s">
        <v>10141</v>
      </c>
      <c r="F150" s="26" t="s">
        <v>9853</v>
      </c>
      <c r="G150" s="26" t="s">
        <v>9601</v>
      </c>
      <c r="H150" s="26" t="s">
        <v>711</v>
      </c>
      <c r="I150" s="26" t="s">
        <v>10142</v>
      </c>
      <c r="J150" s="26" t="s">
        <v>4879</v>
      </c>
      <c r="K150" s="26" t="s">
        <v>9606</v>
      </c>
      <c r="L150" s="26" t="s">
        <v>10143</v>
      </c>
      <c r="M150" s="26">
        <v>761606525986</v>
      </c>
      <c r="N150" s="26">
        <v>4424855100</v>
      </c>
    </row>
    <row r="151" spans="1:14">
      <c r="A151" s="26" t="s">
        <v>7781</v>
      </c>
      <c r="B151" s="26" t="s">
        <v>7782</v>
      </c>
      <c r="C151" s="26">
        <v>38645610</v>
      </c>
      <c r="D151" s="26" t="s">
        <v>24</v>
      </c>
      <c r="E151" s="26" t="s">
        <v>10144</v>
      </c>
      <c r="F151" s="26" t="s">
        <v>10145</v>
      </c>
      <c r="G151" s="26" t="s">
        <v>9586</v>
      </c>
      <c r="H151" s="26" t="s">
        <v>1088</v>
      </c>
      <c r="J151" s="26" t="s">
        <v>1115</v>
      </c>
      <c r="K151" s="26" t="s">
        <v>9597</v>
      </c>
      <c r="L151" s="26" t="s">
        <v>10146</v>
      </c>
      <c r="M151" s="26">
        <v>380352251632</v>
      </c>
      <c r="N151" s="26">
        <v>6110100000</v>
      </c>
    </row>
    <row r="152" spans="1:14">
      <c r="A152" s="26" t="s">
        <v>1960</v>
      </c>
      <c r="B152" s="26" t="s">
        <v>1961</v>
      </c>
      <c r="C152" s="26">
        <v>38558716</v>
      </c>
      <c r="D152" s="26" t="s">
        <v>24</v>
      </c>
      <c r="E152" s="26" t="s">
        <v>10147</v>
      </c>
      <c r="F152" s="26" t="s">
        <v>10148</v>
      </c>
      <c r="G152" s="26" t="s">
        <v>9586</v>
      </c>
      <c r="H152" s="26" t="s">
        <v>103</v>
      </c>
      <c r="I152" s="26" t="s">
        <v>10149</v>
      </c>
      <c r="J152" s="26" t="s">
        <v>10150</v>
      </c>
      <c r="K152" s="26" t="s">
        <v>9582</v>
      </c>
      <c r="L152" s="26" t="s">
        <v>10151</v>
      </c>
      <c r="M152" s="26">
        <v>380979420608</v>
      </c>
      <c r="N152" s="26">
        <v>720883201</v>
      </c>
    </row>
    <row r="153" spans="1:14">
      <c r="A153" s="26" t="s">
        <v>6599</v>
      </c>
      <c r="B153" s="26" t="s">
        <v>6600</v>
      </c>
      <c r="C153" s="26">
        <v>38540913</v>
      </c>
      <c r="D153" s="26" t="s">
        <v>24</v>
      </c>
      <c r="E153" s="26" t="s">
        <v>10152</v>
      </c>
      <c r="F153" s="26" t="s">
        <v>10153</v>
      </c>
      <c r="G153" s="26" t="s">
        <v>9579</v>
      </c>
      <c r="H153" s="26" t="s">
        <v>949</v>
      </c>
      <c r="I153" s="26" t="s">
        <v>9580</v>
      </c>
      <c r="J153" s="26" t="s">
        <v>10154</v>
      </c>
      <c r="K153" s="26" t="s">
        <v>9582</v>
      </c>
      <c r="L153" s="26" t="s">
        <v>10155</v>
      </c>
      <c r="M153" s="26">
        <v>380067131935</v>
      </c>
      <c r="N153" s="26">
        <v>2322189025</v>
      </c>
    </row>
    <row r="154" spans="1:14">
      <c r="A154" s="26" t="s">
        <v>9399</v>
      </c>
      <c r="B154" s="26" t="s">
        <v>9400</v>
      </c>
      <c r="C154" s="26">
        <v>38955665</v>
      </c>
      <c r="D154" s="26" t="s">
        <v>24</v>
      </c>
      <c r="E154" s="26" t="s">
        <v>10156</v>
      </c>
      <c r="F154" s="26" t="s">
        <v>10157</v>
      </c>
      <c r="G154" s="26" t="s">
        <v>9579</v>
      </c>
      <c r="H154" s="26" t="s">
        <v>1573</v>
      </c>
      <c r="I154" s="26" t="s">
        <v>10158</v>
      </c>
      <c r="J154" s="26" t="s">
        <v>10159</v>
      </c>
      <c r="K154" s="26" t="s">
        <v>9582</v>
      </c>
      <c r="L154" s="26" t="s">
        <v>10160</v>
      </c>
      <c r="M154" s="26">
        <v>380462689417</v>
      </c>
      <c r="N154" s="26">
        <v>7425585504</v>
      </c>
    </row>
    <row r="155" spans="1:14">
      <c r="A155" s="26" t="s">
        <v>6154</v>
      </c>
      <c r="B155" s="26" t="s">
        <v>6155</v>
      </c>
      <c r="C155" s="26">
        <v>37838741</v>
      </c>
      <c r="D155" s="26" t="s">
        <v>24</v>
      </c>
      <c r="E155" s="26" t="s">
        <v>10161</v>
      </c>
      <c r="F155" s="26" t="s">
        <v>10162</v>
      </c>
      <c r="G155" s="26" t="s">
        <v>9586</v>
      </c>
      <c r="H155" s="26" t="s">
        <v>885</v>
      </c>
      <c r="I155" s="26" t="s">
        <v>9829</v>
      </c>
      <c r="J155" s="26" t="s">
        <v>898</v>
      </c>
      <c r="K155" s="26" t="s">
        <v>9606</v>
      </c>
      <c r="L155" s="26" t="s">
        <v>10163</v>
      </c>
      <c r="M155" s="26">
        <v>380485940591</v>
      </c>
      <c r="N155" s="26">
        <v>5121655100</v>
      </c>
    </row>
    <row r="156" spans="1:14">
      <c r="A156" s="26" t="s">
        <v>5100</v>
      </c>
      <c r="B156" s="26" t="s">
        <v>5101</v>
      </c>
      <c r="C156" s="26">
        <v>20764478</v>
      </c>
      <c r="D156" s="26" t="s">
        <v>24</v>
      </c>
      <c r="E156" s="26" t="s">
        <v>10164</v>
      </c>
      <c r="F156" s="26" t="s">
        <v>10165</v>
      </c>
      <c r="G156" s="26" t="s">
        <v>9586</v>
      </c>
      <c r="H156" s="26" t="s">
        <v>735</v>
      </c>
      <c r="I156" s="26" t="s">
        <v>10166</v>
      </c>
      <c r="J156" s="26" t="s">
        <v>10167</v>
      </c>
      <c r="K156" s="26" t="s">
        <v>9582</v>
      </c>
      <c r="L156" s="26" t="s">
        <v>10168</v>
      </c>
      <c r="M156" s="26">
        <v>380975551455</v>
      </c>
      <c r="N156" s="26">
        <v>4623982801</v>
      </c>
    </row>
    <row r="157" spans="1:14">
      <c r="A157" s="26" t="s">
        <v>6117</v>
      </c>
      <c r="B157" s="26" t="s">
        <v>6118</v>
      </c>
      <c r="C157" s="26">
        <v>40196816</v>
      </c>
      <c r="D157" s="26" t="s">
        <v>24</v>
      </c>
      <c r="E157" s="26" t="s">
        <v>10169</v>
      </c>
      <c r="F157" s="26" t="s">
        <v>10170</v>
      </c>
      <c r="G157" s="26" t="s">
        <v>9586</v>
      </c>
      <c r="H157" s="26" t="s">
        <v>885</v>
      </c>
      <c r="I157" s="26" t="s">
        <v>10171</v>
      </c>
      <c r="J157" s="26" t="s">
        <v>10172</v>
      </c>
      <c r="K157" s="26" t="s">
        <v>9582</v>
      </c>
      <c r="L157" s="26" t="s">
        <v>10173</v>
      </c>
      <c r="M157" s="26">
        <v>380486624222</v>
      </c>
      <c r="N157" s="26">
        <v>5120687501</v>
      </c>
    </row>
    <row r="158" spans="1:14">
      <c r="A158" s="26" t="s">
        <v>9025</v>
      </c>
      <c r="B158" s="26" t="s">
        <v>9026</v>
      </c>
      <c r="C158" s="26">
        <v>2004924</v>
      </c>
      <c r="D158" s="26" t="s">
        <v>780</v>
      </c>
      <c r="E158" s="26" t="s">
        <v>10174</v>
      </c>
      <c r="F158" s="26" t="s">
        <v>10175</v>
      </c>
      <c r="G158" s="26" t="s">
        <v>9601</v>
      </c>
      <c r="H158" s="26" t="s">
        <v>1401</v>
      </c>
      <c r="J158" s="26" t="s">
        <v>1474</v>
      </c>
      <c r="K158" s="26" t="s">
        <v>9597</v>
      </c>
      <c r="L158" s="26" t="s">
        <v>10176</v>
      </c>
      <c r="M158" s="26">
        <v>380472330597</v>
      </c>
      <c r="N158" s="26">
        <v>722155708</v>
      </c>
    </row>
    <row r="159" spans="1:14">
      <c r="A159" s="26" t="s">
        <v>3709</v>
      </c>
      <c r="B159" s="26" t="s">
        <v>3710</v>
      </c>
      <c r="C159" s="26">
        <v>38783657</v>
      </c>
      <c r="D159" s="26" t="s">
        <v>24</v>
      </c>
      <c r="E159" s="26" t="s">
        <v>10177</v>
      </c>
      <c r="F159" s="26" t="s">
        <v>10178</v>
      </c>
      <c r="G159" s="26" t="s">
        <v>9586</v>
      </c>
      <c r="H159" s="26" t="s">
        <v>468</v>
      </c>
      <c r="J159" s="26" t="s">
        <v>481</v>
      </c>
      <c r="K159" s="26" t="s">
        <v>9597</v>
      </c>
      <c r="L159" s="26" t="s">
        <v>10179</v>
      </c>
      <c r="M159" s="26">
        <v>380617075775</v>
      </c>
      <c r="N159" s="26">
        <v>1222380503</v>
      </c>
    </row>
    <row r="160" spans="1:14">
      <c r="A160" s="26" t="s">
        <v>8883</v>
      </c>
      <c r="B160" s="26" t="s">
        <v>8884</v>
      </c>
      <c r="C160" s="26">
        <v>38682646</v>
      </c>
      <c r="D160" s="26" t="s">
        <v>24</v>
      </c>
      <c r="E160" s="26" t="s">
        <v>10180</v>
      </c>
      <c r="F160" s="26" t="s">
        <v>10181</v>
      </c>
      <c r="G160" s="26" t="s">
        <v>9579</v>
      </c>
      <c r="H160" s="26" t="s">
        <v>1401</v>
      </c>
      <c r="I160" s="26" t="s">
        <v>10182</v>
      </c>
      <c r="J160" s="26" t="s">
        <v>10183</v>
      </c>
      <c r="K160" s="26" t="s">
        <v>9582</v>
      </c>
      <c r="L160" s="26" t="s">
        <v>10184</v>
      </c>
      <c r="M160" s="26">
        <v>380097663731</v>
      </c>
      <c r="N160" s="26">
        <v>7122084303</v>
      </c>
    </row>
    <row r="161" spans="1:14">
      <c r="A161" s="26" t="s">
        <v>3266</v>
      </c>
      <c r="B161" s="26" t="s">
        <v>3267</v>
      </c>
      <c r="C161" s="26">
        <v>38455645</v>
      </c>
      <c r="D161" s="26" t="s">
        <v>24</v>
      </c>
      <c r="E161" s="26" t="s">
        <v>10185</v>
      </c>
      <c r="F161" s="26" t="s">
        <v>10186</v>
      </c>
      <c r="G161" s="26" t="s">
        <v>9591</v>
      </c>
      <c r="H161" s="26" t="s">
        <v>375</v>
      </c>
      <c r="I161" s="26" t="s">
        <v>10187</v>
      </c>
      <c r="J161" s="26" t="s">
        <v>10188</v>
      </c>
      <c r="K161" s="26" t="s">
        <v>9582</v>
      </c>
      <c r="L161" s="26" t="s">
        <v>10189</v>
      </c>
      <c r="M161" s="26">
        <v>380985170230</v>
      </c>
      <c r="N161" s="26">
        <v>520684909</v>
      </c>
    </row>
    <row r="162" spans="1:14">
      <c r="A162" s="26" t="s">
        <v>6124</v>
      </c>
      <c r="B162" s="26" t="s">
        <v>6125</v>
      </c>
      <c r="C162" s="26">
        <v>41886843</v>
      </c>
      <c r="D162" s="26" t="s">
        <v>24</v>
      </c>
      <c r="E162" s="26" t="s">
        <v>10190</v>
      </c>
      <c r="F162" s="26" t="s">
        <v>10191</v>
      </c>
      <c r="G162" s="26" t="s">
        <v>9586</v>
      </c>
      <c r="H162" s="26" t="s">
        <v>885</v>
      </c>
      <c r="J162" s="26" t="s">
        <v>894</v>
      </c>
      <c r="K162" s="26" t="s">
        <v>9597</v>
      </c>
      <c r="L162" s="26" t="s">
        <v>10192</v>
      </c>
      <c r="M162" s="26">
        <v>380977226269</v>
      </c>
      <c r="N162" s="26">
        <v>5110300000</v>
      </c>
    </row>
    <row r="163" spans="1:14">
      <c r="A163" s="26" t="s">
        <v>8783</v>
      </c>
      <c r="B163" s="26" t="s">
        <v>8784</v>
      </c>
      <c r="C163" s="26" t="s">
        <v>1604</v>
      </c>
      <c r="D163" s="26" t="s">
        <v>24</v>
      </c>
      <c r="E163" s="26" t="s">
        <v>10193</v>
      </c>
      <c r="F163" s="26" t="s">
        <v>10194</v>
      </c>
      <c r="G163" s="26" t="s">
        <v>9586</v>
      </c>
      <c r="H163" s="26" t="s">
        <v>1308</v>
      </c>
      <c r="J163" s="26" t="s">
        <v>1387</v>
      </c>
      <c r="K163" s="26" t="s">
        <v>9597</v>
      </c>
      <c r="L163" s="26" t="s">
        <v>10195</v>
      </c>
      <c r="M163" s="26">
        <v>380937280909</v>
      </c>
      <c r="N163" s="26">
        <v>4412745702</v>
      </c>
    </row>
    <row r="164" spans="1:14">
      <c r="A164" s="26" t="s">
        <v>4216</v>
      </c>
      <c r="B164" s="26" t="s">
        <v>4217</v>
      </c>
      <c r="C164" s="26">
        <v>41838805</v>
      </c>
      <c r="D164" s="26" t="s">
        <v>24</v>
      </c>
      <c r="E164" s="26" t="s">
        <v>10196</v>
      </c>
      <c r="F164" s="26" t="s">
        <v>10197</v>
      </c>
      <c r="G164" s="26" t="s">
        <v>9579</v>
      </c>
      <c r="H164" s="26" t="s">
        <v>506</v>
      </c>
      <c r="I164" s="26" t="s">
        <v>9709</v>
      </c>
      <c r="J164" s="26" t="s">
        <v>10198</v>
      </c>
      <c r="K164" s="26" t="s">
        <v>9582</v>
      </c>
      <c r="L164" s="26" t="s">
        <v>10199</v>
      </c>
      <c r="M164" s="26">
        <v>380343579322</v>
      </c>
      <c r="N164" s="26">
        <v>2624481203</v>
      </c>
    </row>
    <row r="165" spans="1:14">
      <c r="A165" s="26" t="s">
        <v>6149</v>
      </c>
      <c r="B165" s="26" t="s">
        <v>6150</v>
      </c>
      <c r="C165" s="26">
        <v>38184885</v>
      </c>
      <c r="D165" s="26" t="s">
        <v>24</v>
      </c>
      <c r="E165" s="26" t="s">
        <v>10200</v>
      </c>
      <c r="F165" s="26" t="s">
        <v>10201</v>
      </c>
      <c r="G165" s="26" t="s">
        <v>9586</v>
      </c>
      <c r="H165" s="26" t="s">
        <v>885</v>
      </c>
      <c r="I165" s="26" t="s">
        <v>9664</v>
      </c>
      <c r="J165" s="26" t="s">
        <v>6166</v>
      </c>
      <c r="K165" s="26" t="s">
        <v>9582</v>
      </c>
      <c r="L165" s="26" t="s">
        <v>10202</v>
      </c>
      <c r="M165" s="26">
        <v>380484636251</v>
      </c>
      <c r="N165" s="26">
        <v>111692905</v>
      </c>
    </row>
    <row r="166" spans="1:14">
      <c r="A166" s="26" t="s">
        <v>5063</v>
      </c>
      <c r="B166" s="26" t="s">
        <v>5064</v>
      </c>
      <c r="C166" s="26">
        <v>34167494</v>
      </c>
      <c r="D166" s="26" t="s">
        <v>1701</v>
      </c>
      <c r="E166" s="26" t="s">
        <v>10203</v>
      </c>
      <c r="F166" s="26" t="s">
        <v>10204</v>
      </c>
      <c r="G166" s="26" t="s">
        <v>9601</v>
      </c>
      <c r="H166" s="26" t="s">
        <v>735</v>
      </c>
      <c r="J166" s="26" t="s">
        <v>740</v>
      </c>
      <c r="K166" s="26" t="s">
        <v>9597</v>
      </c>
      <c r="L166" s="26" t="s">
        <v>10205</v>
      </c>
      <c r="M166" s="26">
        <v>380974554005</v>
      </c>
      <c r="N166" s="26">
        <v>1221881203</v>
      </c>
    </row>
    <row r="167" spans="1:14">
      <c r="A167" s="26" t="s">
        <v>2064</v>
      </c>
      <c r="B167" s="26" t="s">
        <v>2065</v>
      </c>
      <c r="C167" s="26">
        <v>38527798</v>
      </c>
      <c r="D167" s="26" t="s">
        <v>1701</v>
      </c>
      <c r="E167" s="26" t="s">
        <v>10206</v>
      </c>
      <c r="F167" s="26" t="s">
        <v>10207</v>
      </c>
      <c r="G167" s="26" t="s">
        <v>9601</v>
      </c>
      <c r="H167" s="26" t="s">
        <v>103</v>
      </c>
      <c r="I167" s="26" t="s">
        <v>10208</v>
      </c>
      <c r="J167" s="26" t="s">
        <v>2011</v>
      </c>
      <c r="K167" s="26" t="s">
        <v>9582</v>
      </c>
      <c r="L167" s="26" t="s">
        <v>10209</v>
      </c>
      <c r="M167" s="26">
        <v>380989371383</v>
      </c>
      <c r="N167" s="26">
        <v>722883401</v>
      </c>
    </row>
    <row r="168" spans="1:14">
      <c r="A168" s="26" t="s">
        <v>4459</v>
      </c>
      <c r="B168" s="26" t="s">
        <v>4460</v>
      </c>
      <c r="C168" s="26">
        <v>1994155</v>
      </c>
      <c r="D168" s="26" t="s">
        <v>780</v>
      </c>
      <c r="E168" s="26" t="s">
        <v>10210</v>
      </c>
      <c r="F168" s="26" t="s">
        <v>10211</v>
      </c>
      <c r="G168" s="26" t="s">
        <v>9601</v>
      </c>
      <c r="H168" s="26" t="s">
        <v>576</v>
      </c>
      <c r="I168" s="26" t="s">
        <v>10212</v>
      </c>
      <c r="J168" s="26" t="s">
        <v>662</v>
      </c>
      <c r="K168" s="26" t="s">
        <v>9597</v>
      </c>
      <c r="L168" s="26" t="s">
        <v>10213</v>
      </c>
      <c r="M168" s="26">
        <v>380457221749</v>
      </c>
      <c r="N168" s="26">
        <v>120755310</v>
      </c>
    </row>
    <row r="169" spans="1:14">
      <c r="A169" s="26" t="s">
        <v>7933</v>
      </c>
      <c r="B169" s="26" t="s">
        <v>7934</v>
      </c>
      <c r="C169" s="26">
        <v>38008760</v>
      </c>
      <c r="D169" s="26" t="s">
        <v>24</v>
      </c>
      <c r="E169" s="26" t="s">
        <v>10214</v>
      </c>
      <c r="F169" s="26" t="s">
        <v>10215</v>
      </c>
      <c r="G169" s="26" t="s">
        <v>9586</v>
      </c>
      <c r="H169" s="26" t="s">
        <v>1122</v>
      </c>
      <c r="I169" s="26" t="s">
        <v>10216</v>
      </c>
      <c r="J169" s="26" t="s">
        <v>2717</v>
      </c>
      <c r="K169" s="26" t="s">
        <v>9606</v>
      </c>
      <c r="L169" s="26" t="s">
        <v>10217</v>
      </c>
      <c r="M169" s="26">
        <v>380575536403</v>
      </c>
      <c r="N169" s="26">
        <v>1221455800</v>
      </c>
    </row>
    <row r="170" spans="1:14">
      <c r="A170" s="26" t="s">
        <v>8814</v>
      </c>
      <c r="B170" s="26" t="s">
        <v>8815</v>
      </c>
      <c r="C170" s="26">
        <v>38195551</v>
      </c>
      <c r="D170" s="26" t="s">
        <v>24</v>
      </c>
      <c r="E170" s="26" t="s">
        <v>10218</v>
      </c>
      <c r="F170" s="26" t="s">
        <v>10219</v>
      </c>
      <c r="G170" s="26" t="s">
        <v>9586</v>
      </c>
      <c r="H170" s="26" t="s">
        <v>1308</v>
      </c>
      <c r="I170" s="26" t="s">
        <v>10220</v>
      </c>
      <c r="J170" s="26" t="s">
        <v>10221</v>
      </c>
      <c r="K170" s="26" t="s">
        <v>9582</v>
      </c>
      <c r="L170" s="26" t="s">
        <v>10222</v>
      </c>
      <c r="M170" s="26">
        <v>380676856364</v>
      </c>
      <c r="N170" s="26">
        <v>6825283001</v>
      </c>
    </row>
    <row r="171" spans="1:14">
      <c r="A171" s="26" t="s">
        <v>3332</v>
      </c>
      <c r="B171" s="26" t="s">
        <v>3333</v>
      </c>
      <c r="C171" s="26">
        <v>42487175</v>
      </c>
      <c r="D171" s="26" t="s">
        <v>24</v>
      </c>
      <c r="E171" s="26" t="s">
        <v>10223</v>
      </c>
      <c r="F171" s="26" t="s">
        <v>10050</v>
      </c>
      <c r="G171" s="26" t="s">
        <v>9591</v>
      </c>
      <c r="H171" s="26" t="s">
        <v>375</v>
      </c>
      <c r="I171" s="26" t="s">
        <v>10224</v>
      </c>
      <c r="J171" s="26" t="s">
        <v>3334</v>
      </c>
      <c r="K171" s="26" t="s">
        <v>9606</v>
      </c>
      <c r="L171" s="26" t="s">
        <v>10225</v>
      </c>
      <c r="M171" s="26">
        <v>380931059080</v>
      </c>
      <c r="N171" s="26">
        <v>1823455400</v>
      </c>
    </row>
    <row r="172" spans="1:14">
      <c r="A172" s="26" t="s">
        <v>4223</v>
      </c>
      <c r="B172" s="26" t="s">
        <v>4224</v>
      </c>
      <c r="C172" s="26">
        <v>42061427</v>
      </c>
      <c r="D172" s="26" t="s">
        <v>24</v>
      </c>
      <c r="E172" s="26" t="s">
        <v>10226</v>
      </c>
      <c r="F172" s="26" t="s">
        <v>10227</v>
      </c>
      <c r="G172" s="26" t="s">
        <v>9586</v>
      </c>
      <c r="H172" s="26" t="s">
        <v>506</v>
      </c>
      <c r="J172" s="26" t="s">
        <v>10228</v>
      </c>
      <c r="K172" s="26" t="s">
        <v>9582</v>
      </c>
      <c r="L172" s="26" t="s">
        <v>10229</v>
      </c>
      <c r="M172" s="26">
        <v>380347434133</v>
      </c>
      <c r="N172" s="26">
        <v>2623287001</v>
      </c>
    </row>
    <row r="173" spans="1:14">
      <c r="A173" s="26" t="s">
        <v>3145</v>
      </c>
      <c r="B173" s="26" t="s">
        <v>3142</v>
      </c>
      <c r="C173" s="26">
        <v>41931754</v>
      </c>
      <c r="D173" s="26" t="s">
        <v>24</v>
      </c>
      <c r="E173" s="26" t="s">
        <v>10230</v>
      </c>
      <c r="F173" s="26" t="s">
        <v>10231</v>
      </c>
      <c r="G173" s="26" t="s">
        <v>9586</v>
      </c>
      <c r="H173" s="26" t="s">
        <v>375</v>
      </c>
      <c r="J173" s="26" t="s">
        <v>380</v>
      </c>
      <c r="K173" s="26" t="s">
        <v>9597</v>
      </c>
      <c r="L173" s="26" t="s">
        <v>10232</v>
      </c>
      <c r="M173" s="26">
        <v>380412432000</v>
      </c>
      <c r="N173" s="26">
        <v>1810100000</v>
      </c>
    </row>
    <row r="174" spans="1:14">
      <c r="A174" s="26" t="s">
        <v>4142</v>
      </c>
      <c r="B174" s="26" t="s">
        <v>4143</v>
      </c>
      <c r="C174" s="26">
        <v>39020574</v>
      </c>
      <c r="D174" s="26" t="s">
        <v>24</v>
      </c>
      <c r="E174" s="26" t="s">
        <v>10233</v>
      </c>
      <c r="F174" s="26" t="s">
        <v>10234</v>
      </c>
      <c r="G174" s="26" t="s">
        <v>9586</v>
      </c>
      <c r="H174" s="26" t="s">
        <v>506</v>
      </c>
      <c r="J174" s="26" t="s">
        <v>10235</v>
      </c>
      <c r="K174" s="26" t="s">
        <v>9582</v>
      </c>
      <c r="L174" s="26" t="s">
        <v>10236</v>
      </c>
      <c r="M174" s="26">
        <v>760695294228</v>
      </c>
      <c r="N174" s="26">
        <v>2625283301</v>
      </c>
    </row>
    <row r="175" spans="1:14">
      <c r="A175" s="26" t="s">
        <v>2204</v>
      </c>
      <c r="B175" s="26" t="s">
        <v>2205</v>
      </c>
      <c r="C175" s="26">
        <v>1987907</v>
      </c>
      <c r="D175" s="26" t="s">
        <v>780</v>
      </c>
      <c r="E175" s="26" t="s">
        <v>10237</v>
      </c>
      <c r="F175" s="26" t="s">
        <v>10238</v>
      </c>
      <c r="G175" s="26" t="s">
        <v>9601</v>
      </c>
      <c r="H175" s="26" t="s">
        <v>133</v>
      </c>
      <c r="J175" s="26" t="s">
        <v>2206</v>
      </c>
      <c r="K175" s="26" t="s">
        <v>9597</v>
      </c>
      <c r="L175" s="26" t="s">
        <v>10239</v>
      </c>
      <c r="M175" s="26">
        <v>380689093396</v>
      </c>
      <c r="N175" s="26">
        <v>1210200000</v>
      </c>
    </row>
    <row r="176" spans="1:14">
      <c r="A176" s="26" t="s">
        <v>7582</v>
      </c>
      <c r="B176" s="26" t="s">
        <v>7583</v>
      </c>
      <c r="C176" s="26">
        <v>42588170</v>
      </c>
      <c r="D176" s="26" t="s">
        <v>780</v>
      </c>
      <c r="E176" s="26" t="s">
        <v>10240</v>
      </c>
      <c r="F176" s="26" t="s">
        <v>10114</v>
      </c>
      <c r="G176" s="26" t="s">
        <v>9601</v>
      </c>
      <c r="H176" s="26" t="s">
        <v>1088</v>
      </c>
      <c r="I176" s="26" t="s">
        <v>10069</v>
      </c>
      <c r="J176" s="26" t="s">
        <v>1107</v>
      </c>
      <c r="K176" s="26" t="s">
        <v>9582</v>
      </c>
      <c r="L176" s="26" t="s">
        <v>10241</v>
      </c>
      <c r="M176" s="26">
        <v>380352290981</v>
      </c>
      <c r="N176" s="26">
        <v>1824210141</v>
      </c>
    </row>
    <row r="177" spans="1:14">
      <c r="A177" s="26" t="s">
        <v>6658</v>
      </c>
      <c r="B177" s="26" t="s">
        <v>6659</v>
      </c>
      <c r="C177" s="26">
        <v>37343988</v>
      </c>
      <c r="D177" s="26" t="s">
        <v>24</v>
      </c>
      <c r="E177" s="26" t="s">
        <v>10242</v>
      </c>
      <c r="F177" s="26" t="s">
        <v>10243</v>
      </c>
      <c r="G177" s="26" t="s">
        <v>9586</v>
      </c>
      <c r="H177" s="26" t="s">
        <v>949</v>
      </c>
      <c r="I177" s="26" t="s">
        <v>10244</v>
      </c>
      <c r="J177" s="26" t="s">
        <v>10245</v>
      </c>
      <c r="K177" s="26" t="s">
        <v>9582</v>
      </c>
      <c r="L177" s="26" t="s">
        <v>10246</v>
      </c>
      <c r="M177" s="26">
        <v>380535093517</v>
      </c>
      <c r="N177" s="26">
        <v>5322281301</v>
      </c>
    </row>
    <row r="178" spans="1:14">
      <c r="A178" s="26" t="s">
        <v>2404</v>
      </c>
      <c r="B178" s="26" t="s">
        <v>2405</v>
      </c>
      <c r="C178" s="26">
        <v>37906528</v>
      </c>
      <c r="D178" s="26" t="s">
        <v>780</v>
      </c>
      <c r="E178" s="26" t="s">
        <v>10247</v>
      </c>
      <c r="F178" s="26" t="s">
        <v>10248</v>
      </c>
      <c r="G178" s="26" t="s">
        <v>9601</v>
      </c>
      <c r="H178" s="26" t="s">
        <v>133</v>
      </c>
      <c r="J178" s="26" t="s">
        <v>2401</v>
      </c>
      <c r="K178" s="26" t="s">
        <v>9597</v>
      </c>
      <c r="L178" s="26" t="s">
        <v>10249</v>
      </c>
      <c r="M178" s="26">
        <v>380687402952</v>
      </c>
      <c r="N178" s="26">
        <v>122787502</v>
      </c>
    </row>
    <row r="179" spans="1:14">
      <c r="A179" s="26" t="s">
        <v>2540</v>
      </c>
      <c r="B179" s="26" t="s">
        <v>2541</v>
      </c>
      <c r="C179" s="26">
        <v>37862093</v>
      </c>
      <c r="D179" s="26" t="s">
        <v>24</v>
      </c>
      <c r="E179" s="26" t="s">
        <v>10250</v>
      </c>
      <c r="F179" s="26" t="s">
        <v>10251</v>
      </c>
      <c r="G179" s="26" t="s">
        <v>9586</v>
      </c>
      <c r="H179" s="26" t="s">
        <v>133</v>
      </c>
      <c r="J179" s="26" t="s">
        <v>183</v>
      </c>
      <c r="K179" s="26" t="s">
        <v>9597</v>
      </c>
      <c r="L179" s="26" t="s">
        <v>10252</v>
      </c>
      <c r="M179" s="26">
        <v>380676285458</v>
      </c>
      <c r="N179" s="26">
        <v>1211000000</v>
      </c>
    </row>
    <row r="180" spans="1:14">
      <c r="A180" s="26" t="s">
        <v>2593</v>
      </c>
      <c r="B180" s="26" t="s">
        <v>2594</v>
      </c>
      <c r="C180" s="26">
        <v>37837203</v>
      </c>
      <c r="D180" s="26" t="s">
        <v>24</v>
      </c>
      <c r="E180" s="26" t="s">
        <v>10253</v>
      </c>
      <c r="F180" s="26" t="s">
        <v>10254</v>
      </c>
      <c r="G180" s="26" t="s">
        <v>9586</v>
      </c>
      <c r="H180" s="26" t="s">
        <v>133</v>
      </c>
      <c r="J180" s="26" t="s">
        <v>215</v>
      </c>
      <c r="K180" s="26" t="s">
        <v>9597</v>
      </c>
      <c r="L180" s="26" t="s">
        <v>10255</v>
      </c>
      <c r="M180" s="26">
        <v>761915942928</v>
      </c>
      <c r="N180" s="26">
        <v>1211600000</v>
      </c>
    </row>
    <row r="181" spans="1:14">
      <c r="A181" s="26" t="s">
        <v>1946</v>
      </c>
      <c r="B181" s="26" t="s">
        <v>1947</v>
      </c>
      <c r="C181" s="26">
        <v>37636913</v>
      </c>
      <c r="D181" s="26" t="s">
        <v>24</v>
      </c>
      <c r="E181" s="26" t="s">
        <v>10256</v>
      </c>
      <c r="F181" s="26" t="s">
        <v>10257</v>
      </c>
      <c r="G181" s="26" t="s">
        <v>9579</v>
      </c>
      <c r="H181" s="26" t="s">
        <v>27</v>
      </c>
      <c r="I181" s="26" t="s">
        <v>10258</v>
      </c>
      <c r="J181" s="26" t="s">
        <v>10259</v>
      </c>
      <c r="K181" s="26" t="s">
        <v>9582</v>
      </c>
      <c r="L181" s="26" t="s">
        <v>10260</v>
      </c>
      <c r="M181" s="26">
        <v>380982276203</v>
      </c>
      <c r="N181" s="26">
        <v>525684201</v>
      </c>
    </row>
    <row r="182" spans="1:14">
      <c r="A182" s="26" t="s">
        <v>3690</v>
      </c>
      <c r="B182" s="26" t="s">
        <v>3691</v>
      </c>
      <c r="C182" s="26">
        <v>38969615</v>
      </c>
      <c r="D182" s="26" t="s">
        <v>24</v>
      </c>
      <c r="E182" s="26" t="s">
        <v>10261</v>
      </c>
      <c r="F182" s="26" t="s">
        <v>10262</v>
      </c>
      <c r="G182" s="26" t="s">
        <v>9586</v>
      </c>
      <c r="H182" s="26" t="s">
        <v>468</v>
      </c>
      <c r="J182" s="26" t="s">
        <v>481</v>
      </c>
      <c r="K182" s="26" t="s">
        <v>9597</v>
      </c>
      <c r="L182" s="26" t="s">
        <v>10263</v>
      </c>
      <c r="M182" s="26">
        <v>761234046227</v>
      </c>
      <c r="N182" s="26">
        <v>1222380503</v>
      </c>
    </row>
    <row r="183" spans="1:14">
      <c r="A183" s="26" t="s">
        <v>8534</v>
      </c>
      <c r="B183" s="26" t="s">
        <v>8535</v>
      </c>
      <c r="C183" s="26" t="s">
        <v>1604</v>
      </c>
      <c r="D183" s="26" t="s">
        <v>24</v>
      </c>
      <c r="E183" s="26" t="s">
        <v>10264</v>
      </c>
      <c r="F183" s="26" t="s">
        <v>8536</v>
      </c>
      <c r="G183" s="26" t="s">
        <v>9586</v>
      </c>
      <c r="H183" s="26" t="s">
        <v>1269</v>
      </c>
      <c r="I183" s="26" t="s">
        <v>10265</v>
      </c>
      <c r="J183" s="26" t="s">
        <v>1294</v>
      </c>
      <c r="K183" s="26" t="s">
        <v>9597</v>
      </c>
      <c r="L183" s="26" t="s">
        <v>10266</v>
      </c>
      <c r="M183" s="26">
        <v>380995547651</v>
      </c>
      <c r="N183" s="26">
        <v>6524710100</v>
      </c>
    </row>
    <row r="184" spans="1:14">
      <c r="A184" s="26" t="s">
        <v>6569</v>
      </c>
      <c r="B184" s="26" t="s">
        <v>6570</v>
      </c>
      <c r="C184" s="26">
        <v>38396564</v>
      </c>
      <c r="D184" s="26" t="s">
        <v>24</v>
      </c>
      <c r="E184" s="26" t="s">
        <v>10267</v>
      </c>
      <c r="F184" s="26" t="s">
        <v>10268</v>
      </c>
      <c r="G184" s="26" t="s">
        <v>9586</v>
      </c>
      <c r="H184" s="26" t="s">
        <v>949</v>
      </c>
      <c r="I184" s="26" t="s">
        <v>10130</v>
      </c>
      <c r="J184" s="26" t="s">
        <v>10269</v>
      </c>
      <c r="K184" s="26" t="s">
        <v>9582</v>
      </c>
      <c r="L184" s="26" t="s">
        <v>10270</v>
      </c>
      <c r="M184" s="26">
        <v>380958819621</v>
      </c>
      <c r="N184" s="26">
        <v>5320283601</v>
      </c>
    </row>
    <row r="185" spans="1:14">
      <c r="A185" s="26" t="s">
        <v>4045</v>
      </c>
      <c r="B185" s="26" t="s">
        <v>4046</v>
      </c>
      <c r="C185" s="26">
        <v>42352786</v>
      </c>
      <c r="D185" s="26" t="s">
        <v>24</v>
      </c>
      <c r="E185" s="26" t="s">
        <v>10271</v>
      </c>
      <c r="F185" s="26" t="s">
        <v>10272</v>
      </c>
      <c r="G185" s="26" t="s">
        <v>9586</v>
      </c>
      <c r="H185" s="26" t="s">
        <v>506</v>
      </c>
      <c r="J185" s="26" t="s">
        <v>10273</v>
      </c>
      <c r="K185" s="26" t="s">
        <v>9582</v>
      </c>
      <c r="L185" s="26" t="s">
        <v>10274</v>
      </c>
      <c r="M185" s="26">
        <v>380342255457</v>
      </c>
      <c r="N185" s="26">
        <v>2610196601</v>
      </c>
    </row>
    <row r="186" spans="1:14">
      <c r="A186" s="26" t="s">
        <v>7799</v>
      </c>
      <c r="B186" s="26" t="s">
        <v>7800</v>
      </c>
      <c r="C186" s="26">
        <v>14054198</v>
      </c>
      <c r="D186" s="26" t="s">
        <v>1701</v>
      </c>
      <c r="E186" s="26" t="s">
        <v>10275</v>
      </c>
      <c r="F186" s="26" t="s">
        <v>10276</v>
      </c>
      <c r="G186" s="26" t="s">
        <v>9601</v>
      </c>
      <c r="H186" s="26" t="s">
        <v>1088</v>
      </c>
      <c r="J186" s="26" t="s">
        <v>7650</v>
      </c>
      <c r="K186" s="26" t="s">
        <v>9582</v>
      </c>
      <c r="L186" s="26" t="s">
        <v>10277</v>
      </c>
      <c r="M186" s="26">
        <v>380352246163</v>
      </c>
      <c r="N186" s="26">
        <v>6125083601</v>
      </c>
    </row>
    <row r="187" spans="1:14">
      <c r="A187" s="26" t="s">
        <v>3465</v>
      </c>
      <c r="B187" s="26" t="s">
        <v>3466</v>
      </c>
      <c r="C187" s="26">
        <v>38182296</v>
      </c>
      <c r="D187" s="26" t="s">
        <v>24</v>
      </c>
      <c r="E187" s="26" t="s">
        <v>10278</v>
      </c>
      <c r="F187" s="26" t="s">
        <v>10279</v>
      </c>
      <c r="G187" s="26" t="s">
        <v>9586</v>
      </c>
      <c r="H187" s="26" t="s">
        <v>392</v>
      </c>
      <c r="I187" s="26" t="s">
        <v>10280</v>
      </c>
      <c r="J187" s="26" t="s">
        <v>10281</v>
      </c>
      <c r="K187" s="26" t="s">
        <v>9582</v>
      </c>
      <c r="L187" s="26" t="s">
        <v>10282</v>
      </c>
      <c r="M187" s="26">
        <v>380687517105</v>
      </c>
      <c r="N187" s="26">
        <v>2123682201</v>
      </c>
    </row>
    <row r="188" spans="1:14">
      <c r="A188" s="26" t="s">
        <v>1951</v>
      </c>
      <c r="B188" s="26" t="s">
        <v>1952</v>
      </c>
      <c r="C188" s="26">
        <v>42268651</v>
      </c>
      <c r="D188" s="26" t="s">
        <v>24</v>
      </c>
      <c r="E188" s="26" t="s">
        <v>10283</v>
      </c>
      <c r="F188" s="26" t="s">
        <v>10284</v>
      </c>
      <c r="G188" s="26" t="s">
        <v>9586</v>
      </c>
      <c r="H188" s="26" t="s">
        <v>103</v>
      </c>
      <c r="I188" s="26" t="s">
        <v>9897</v>
      </c>
      <c r="J188" s="26" t="s">
        <v>1953</v>
      </c>
      <c r="K188" s="26" t="s">
        <v>9582</v>
      </c>
      <c r="L188" s="26" t="s">
        <v>10285</v>
      </c>
      <c r="M188" s="26">
        <v>761979061412</v>
      </c>
      <c r="N188" s="26">
        <v>724280401</v>
      </c>
    </row>
    <row r="189" spans="1:14">
      <c r="A189" s="26" t="s">
        <v>7894</v>
      </c>
      <c r="B189" s="26" t="s">
        <v>7895</v>
      </c>
      <c r="C189" s="26">
        <v>38412685</v>
      </c>
      <c r="D189" s="26" t="s">
        <v>24</v>
      </c>
      <c r="E189" s="26" t="s">
        <v>10286</v>
      </c>
      <c r="F189" s="26" t="s">
        <v>10287</v>
      </c>
      <c r="G189" s="26" t="s">
        <v>9586</v>
      </c>
      <c r="H189" s="26" t="s">
        <v>1122</v>
      </c>
      <c r="I189" s="26" t="s">
        <v>10047</v>
      </c>
      <c r="J189" s="26" t="s">
        <v>10288</v>
      </c>
      <c r="K189" s="26" t="s">
        <v>9582</v>
      </c>
      <c r="L189" s="26" t="s">
        <v>10289</v>
      </c>
      <c r="M189" s="26">
        <v>380997312059</v>
      </c>
      <c r="N189" s="26">
        <v>120455612</v>
      </c>
    </row>
    <row r="190" spans="1:14">
      <c r="A190" s="26" t="s">
        <v>4509</v>
      </c>
      <c r="B190" s="26" t="s">
        <v>4510</v>
      </c>
      <c r="C190" s="26">
        <v>41228157</v>
      </c>
      <c r="D190" s="26" t="s">
        <v>24</v>
      </c>
      <c r="E190" s="26" t="s">
        <v>10290</v>
      </c>
      <c r="F190" s="26" t="s">
        <v>10291</v>
      </c>
      <c r="G190" s="26" t="s">
        <v>9591</v>
      </c>
      <c r="H190" s="26" t="s">
        <v>576</v>
      </c>
      <c r="I190" s="26" t="s">
        <v>10292</v>
      </c>
      <c r="J190" s="26" t="s">
        <v>4511</v>
      </c>
      <c r="K190" s="26" t="s">
        <v>9582</v>
      </c>
      <c r="L190" s="26" t="s">
        <v>10293</v>
      </c>
      <c r="M190" s="26">
        <v>380504288348</v>
      </c>
      <c r="N190" s="26">
        <v>3222486201</v>
      </c>
    </row>
    <row r="191" spans="1:14">
      <c r="A191" s="26" t="s">
        <v>2766</v>
      </c>
      <c r="B191" s="26" t="s">
        <v>2767</v>
      </c>
      <c r="C191" s="26">
        <v>36729598</v>
      </c>
      <c r="D191" s="26" t="s">
        <v>24</v>
      </c>
      <c r="E191" s="26" t="s">
        <v>10294</v>
      </c>
      <c r="F191" s="26" t="s">
        <v>10295</v>
      </c>
      <c r="G191" s="26" t="s">
        <v>9586</v>
      </c>
      <c r="H191" s="26" t="s">
        <v>133</v>
      </c>
      <c r="I191" s="26" t="s">
        <v>9717</v>
      </c>
      <c r="J191" s="26" t="s">
        <v>254</v>
      </c>
      <c r="K191" s="26" t="s">
        <v>9606</v>
      </c>
      <c r="L191" s="26" t="s">
        <v>10296</v>
      </c>
      <c r="M191" s="26">
        <v>380684053152</v>
      </c>
      <c r="N191" s="26">
        <v>123182004</v>
      </c>
    </row>
    <row r="192" spans="1:14">
      <c r="A192" s="26" t="s">
        <v>8694</v>
      </c>
      <c r="B192" s="26" t="s">
        <v>8695</v>
      </c>
      <c r="C192" s="26">
        <v>38469307</v>
      </c>
      <c r="D192" s="26" t="s">
        <v>24</v>
      </c>
      <c r="E192" s="26" t="s">
        <v>10297</v>
      </c>
      <c r="F192" s="26" t="s">
        <v>10298</v>
      </c>
      <c r="G192" s="26" t="s">
        <v>9586</v>
      </c>
      <c r="H192" s="26" t="s">
        <v>1308</v>
      </c>
      <c r="J192" s="26" t="s">
        <v>10299</v>
      </c>
      <c r="K192" s="26" t="s">
        <v>9582</v>
      </c>
      <c r="L192" s="26" t="s">
        <v>10300</v>
      </c>
      <c r="M192" s="26">
        <v>380987511690</v>
      </c>
      <c r="N192" s="26">
        <v>6825089601</v>
      </c>
    </row>
    <row r="193" spans="1:14">
      <c r="A193" s="26" t="s">
        <v>3349</v>
      </c>
      <c r="B193" s="26" t="s">
        <v>3350</v>
      </c>
      <c r="C193" s="26">
        <v>38068793</v>
      </c>
      <c r="D193" s="26" t="s">
        <v>24</v>
      </c>
      <c r="E193" s="26" t="s">
        <v>10301</v>
      </c>
      <c r="F193" s="26" t="s">
        <v>10302</v>
      </c>
      <c r="G193" s="26" t="s">
        <v>9579</v>
      </c>
      <c r="H193" s="26" t="s">
        <v>392</v>
      </c>
      <c r="I193" s="26" t="s">
        <v>10303</v>
      </c>
      <c r="J193" s="26" t="s">
        <v>10304</v>
      </c>
      <c r="K193" s="26" t="s">
        <v>9582</v>
      </c>
      <c r="L193" s="26" t="s">
        <v>10305</v>
      </c>
      <c r="M193" s="26">
        <v>380674629766</v>
      </c>
      <c r="N193" s="26">
        <v>2120485605</v>
      </c>
    </row>
    <row r="194" spans="1:14">
      <c r="A194" s="26" t="s">
        <v>4423</v>
      </c>
      <c r="B194" s="26" t="s">
        <v>4424</v>
      </c>
      <c r="C194" s="26">
        <v>38571999</v>
      </c>
      <c r="D194" s="26" t="s">
        <v>24</v>
      </c>
      <c r="E194" s="26" t="s">
        <v>10306</v>
      </c>
      <c r="F194" s="26" t="s">
        <v>10307</v>
      </c>
      <c r="G194" s="26" t="s">
        <v>9591</v>
      </c>
      <c r="H194" s="26" t="s">
        <v>576</v>
      </c>
      <c r="J194" s="26" t="s">
        <v>623</v>
      </c>
      <c r="K194" s="26" t="s">
        <v>9597</v>
      </c>
      <c r="L194" s="26" t="s">
        <v>10308</v>
      </c>
      <c r="M194" s="26">
        <v>380459767236</v>
      </c>
      <c r="N194" s="26">
        <v>3210900000</v>
      </c>
    </row>
    <row r="195" spans="1:14">
      <c r="A195" s="26" t="s">
        <v>7082</v>
      </c>
      <c r="B195" s="26" t="s">
        <v>7083</v>
      </c>
      <c r="C195" s="26">
        <v>38407717</v>
      </c>
      <c r="D195" s="26" t="s">
        <v>24</v>
      </c>
      <c r="E195" s="26" t="s">
        <v>10309</v>
      </c>
      <c r="F195" s="26" t="s">
        <v>10310</v>
      </c>
      <c r="G195" s="26" t="s">
        <v>9579</v>
      </c>
      <c r="H195" s="26" t="s">
        <v>987</v>
      </c>
      <c r="I195" s="26" t="s">
        <v>10311</v>
      </c>
      <c r="J195" s="26" t="s">
        <v>10312</v>
      </c>
      <c r="K195" s="26" t="s">
        <v>9582</v>
      </c>
      <c r="L195" s="26" t="s">
        <v>10313</v>
      </c>
      <c r="M195" s="26">
        <v>380971552213</v>
      </c>
      <c r="N195" s="26">
        <v>5623484201</v>
      </c>
    </row>
    <row r="196" spans="1:14">
      <c r="A196" s="26" t="s">
        <v>2042</v>
      </c>
      <c r="B196" s="26" t="s">
        <v>2043</v>
      </c>
      <c r="C196" s="26">
        <v>3398888</v>
      </c>
      <c r="D196" s="26" t="s">
        <v>780</v>
      </c>
      <c r="E196" s="26" t="s">
        <v>10314</v>
      </c>
      <c r="F196" s="26" t="s">
        <v>10315</v>
      </c>
      <c r="G196" s="26" t="s">
        <v>9601</v>
      </c>
      <c r="H196" s="26" t="s">
        <v>103</v>
      </c>
      <c r="J196" s="26" t="s">
        <v>116</v>
      </c>
      <c r="K196" s="26" t="s">
        <v>9597</v>
      </c>
      <c r="L196" s="26" t="s">
        <v>10316</v>
      </c>
      <c r="M196" s="26">
        <v>380332721443</v>
      </c>
      <c r="N196" s="26">
        <v>710100000</v>
      </c>
    </row>
    <row r="197" spans="1:14">
      <c r="A197" s="26" t="s">
        <v>1779</v>
      </c>
      <c r="B197" s="26" t="s">
        <v>1780</v>
      </c>
      <c r="C197" s="26">
        <v>35814729</v>
      </c>
      <c r="D197" s="26" t="s">
        <v>780</v>
      </c>
      <c r="E197" s="26" t="s">
        <v>10317</v>
      </c>
      <c r="F197" s="26" t="s">
        <v>10318</v>
      </c>
      <c r="G197" s="26" t="s">
        <v>9601</v>
      </c>
      <c r="H197" s="26" t="s">
        <v>27</v>
      </c>
      <c r="J197" s="26" t="s">
        <v>10319</v>
      </c>
      <c r="K197" s="26" t="s">
        <v>9597</v>
      </c>
      <c r="L197" s="26" t="s">
        <v>10320</v>
      </c>
      <c r="M197" s="26">
        <v>761068060094</v>
      </c>
      <c r="N197" s="26">
        <v>510500000</v>
      </c>
    </row>
    <row r="198" spans="1:14">
      <c r="A198" s="26" t="s">
        <v>6890</v>
      </c>
      <c r="B198" s="26" t="s">
        <v>6891</v>
      </c>
      <c r="C198" s="26">
        <v>38459325</v>
      </c>
      <c r="D198" s="26" t="s">
        <v>24</v>
      </c>
      <c r="E198" s="26" t="s">
        <v>10321</v>
      </c>
      <c r="F198" s="26" t="s">
        <v>10322</v>
      </c>
      <c r="G198" s="26" t="s">
        <v>9579</v>
      </c>
      <c r="H198" s="26" t="s">
        <v>949</v>
      </c>
      <c r="I198" s="26" t="s">
        <v>9669</v>
      </c>
      <c r="J198" s="26" t="s">
        <v>10323</v>
      </c>
      <c r="K198" s="26" t="s">
        <v>9582</v>
      </c>
      <c r="L198" s="26" t="s">
        <v>10324</v>
      </c>
      <c r="M198" s="26">
        <v>380951003711</v>
      </c>
      <c r="N198" s="26">
        <v>5324886201</v>
      </c>
    </row>
    <row r="199" spans="1:14">
      <c r="A199" s="26" t="s">
        <v>4238</v>
      </c>
      <c r="B199" s="26" t="s">
        <v>4239</v>
      </c>
      <c r="C199" s="26">
        <v>40247383</v>
      </c>
      <c r="D199" s="26" t="s">
        <v>24</v>
      </c>
      <c r="E199" s="26" t="s">
        <v>10325</v>
      </c>
      <c r="F199" s="26" t="s">
        <v>10326</v>
      </c>
      <c r="G199" s="26" t="s">
        <v>9586</v>
      </c>
      <c r="H199" s="26" t="s">
        <v>506</v>
      </c>
      <c r="J199" s="26" t="s">
        <v>10327</v>
      </c>
      <c r="K199" s="26" t="s">
        <v>9582</v>
      </c>
      <c r="L199" s="26" t="s">
        <v>10328</v>
      </c>
      <c r="M199" s="26">
        <v>380347131466</v>
      </c>
      <c r="N199" s="26">
        <v>2620488605</v>
      </c>
    </row>
    <row r="200" spans="1:14">
      <c r="A200" s="26" t="s">
        <v>7851</v>
      </c>
      <c r="B200" s="26" t="s">
        <v>7852</v>
      </c>
      <c r="C200" s="26">
        <v>38248739</v>
      </c>
      <c r="D200" s="26" t="s">
        <v>24</v>
      </c>
      <c r="E200" s="26" t="s">
        <v>10329</v>
      </c>
      <c r="F200" s="26" t="s">
        <v>10330</v>
      </c>
      <c r="G200" s="26" t="s">
        <v>9591</v>
      </c>
      <c r="H200" s="26" t="s">
        <v>1122</v>
      </c>
      <c r="I200" s="26" t="s">
        <v>10331</v>
      </c>
      <c r="J200" s="26" t="s">
        <v>10332</v>
      </c>
      <c r="K200" s="26" t="s">
        <v>9582</v>
      </c>
      <c r="L200" s="26" t="s">
        <v>10333</v>
      </c>
      <c r="M200" s="26">
        <v>380957271308</v>
      </c>
      <c r="N200" s="26">
        <v>6320485501</v>
      </c>
    </row>
    <row r="201" spans="1:14">
      <c r="A201" s="26" t="s">
        <v>8891</v>
      </c>
      <c r="B201" s="26" t="s">
        <v>8892</v>
      </c>
      <c r="C201" s="26">
        <v>38950515</v>
      </c>
      <c r="D201" s="26" t="s">
        <v>24</v>
      </c>
      <c r="E201" s="26" t="s">
        <v>10334</v>
      </c>
      <c r="F201" s="26" t="s">
        <v>10335</v>
      </c>
      <c r="G201" s="26" t="s">
        <v>9586</v>
      </c>
      <c r="H201" s="26" t="s">
        <v>1401</v>
      </c>
      <c r="J201" s="26" t="s">
        <v>10336</v>
      </c>
      <c r="K201" s="26" t="s">
        <v>9582</v>
      </c>
      <c r="L201" s="26" t="s">
        <v>10337</v>
      </c>
      <c r="M201" s="26">
        <v>761342265204</v>
      </c>
      <c r="N201" s="26">
        <v>7122585501</v>
      </c>
    </row>
    <row r="202" spans="1:14">
      <c r="A202" s="26" t="s">
        <v>5097</v>
      </c>
      <c r="B202" s="26" t="s">
        <v>5098</v>
      </c>
      <c r="C202" s="26">
        <v>40221119</v>
      </c>
      <c r="D202" s="26" t="s">
        <v>24</v>
      </c>
      <c r="E202" s="26" t="s">
        <v>10338</v>
      </c>
      <c r="F202" s="26" t="s">
        <v>10339</v>
      </c>
      <c r="G202" s="26" t="s">
        <v>9586</v>
      </c>
      <c r="H202" s="26" t="s">
        <v>735</v>
      </c>
      <c r="I202" s="26" t="s">
        <v>9752</v>
      </c>
      <c r="J202" s="26" t="s">
        <v>10340</v>
      </c>
      <c r="K202" s="26" t="s">
        <v>9582</v>
      </c>
      <c r="L202" s="26" t="s">
        <v>10341</v>
      </c>
      <c r="M202" s="26">
        <v>380976451007</v>
      </c>
      <c r="N202" s="26">
        <v>4623088415</v>
      </c>
    </row>
    <row r="203" spans="1:14">
      <c r="A203" s="26" t="s">
        <v>5834</v>
      </c>
      <c r="B203" s="26" t="s">
        <v>5835</v>
      </c>
      <c r="C203" s="26">
        <v>1993931</v>
      </c>
      <c r="D203" s="26" t="s">
        <v>780</v>
      </c>
      <c r="E203" s="26" t="s">
        <v>10342</v>
      </c>
      <c r="F203" s="26" t="s">
        <v>10343</v>
      </c>
      <c r="G203" s="26" t="s">
        <v>9601</v>
      </c>
      <c r="H203" s="26" t="s">
        <v>799</v>
      </c>
      <c r="I203" s="26" t="s">
        <v>800</v>
      </c>
      <c r="J203" s="26" t="s">
        <v>800</v>
      </c>
      <c r="K203" s="26" t="s">
        <v>9597</v>
      </c>
      <c r="L203" s="26" t="s">
        <v>10344</v>
      </c>
      <c r="M203" s="26">
        <v>380445253273</v>
      </c>
      <c r="N203" s="26">
        <v>4822784009</v>
      </c>
    </row>
    <row r="204" spans="1:14">
      <c r="A204" s="26" t="s">
        <v>7955</v>
      </c>
      <c r="B204" s="26" t="s">
        <v>7956</v>
      </c>
      <c r="C204" s="26">
        <v>40414351</v>
      </c>
      <c r="D204" s="26" t="s">
        <v>24</v>
      </c>
      <c r="E204" s="26" t="s">
        <v>10345</v>
      </c>
      <c r="F204" s="26" t="s">
        <v>10346</v>
      </c>
      <c r="G204" s="26" t="s">
        <v>9586</v>
      </c>
      <c r="H204" s="26" t="s">
        <v>1122</v>
      </c>
      <c r="I204" s="26" t="s">
        <v>10347</v>
      </c>
      <c r="J204" s="26" t="s">
        <v>10348</v>
      </c>
      <c r="K204" s="26" t="s">
        <v>9582</v>
      </c>
      <c r="L204" s="26" t="s">
        <v>10349</v>
      </c>
      <c r="M204" s="26">
        <v>380574232366</v>
      </c>
      <c r="N204" s="26">
        <v>4425187002</v>
      </c>
    </row>
    <row r="205" spans="1:14">
      <c r="A205" s="26" t="s">
        <v>3970</v>
      </c>
      <c r="B205" s="26" t="s">
        <v>3971</v>
      </c>
      <c r="C205" s="26">
        <v>42244782</v>
      </c>
      <c r="D205" s="26" t="s">
        <v>24</v>
      </c>
      <c r="E205" s="26" t="s">
        <v>10350</v>
      </c>
      <c r="F205" s="26" t="s">
        <v>10351</v>
      </c>
      <c r="G205" s="26" t="s">
        <v>9591</v>
      </c>
      <c r="H205" s="26" t="s">
        <v>506</v>
      </c>
      <c r="I205" s="26" t="s">
        <v>10352</v>
      </c>
      <c r="J205" s="26" t="s">
        <v>10353</v>
      </c>
      <c r="K205" s="26" t="s">
        <v>9582</v>
      </c>
      <c r="L205" s="26" t="s">
        <v>10354</v>
      </c>
      <c r="M205" s="26">
        <v>380961029424</v>
      </c>
      <c r="N205" s="26">
        <v>2621283201</v>
      </c>
    </row>
    <row r="206" spans="1:14">
      <c r="A206" s="26" t="s">
        <v>7126</v>
      </c>
      <c r="B206" s="26" t="s">
        <v>7127</v>
      </c>
      <c r="C206" s="26">
        <v>38492302</v>
      </c>
      <c r="D206" s="26" t="s">
        <v>24</v>
      </c>
      <c r="E206" s="26" t="s">
        <v>10355</v>
      </c>
      <c r="F206" s="26" t="s">
        <v>10356</v>
      </c>
      <c r="G206" s="26" t="s">
        <v>9579</v>
      </c>
      <c r="H206" s="26" t="s">
        <v>987</v>
      </c>
      <c r="I206" s="26" t="s">
        <v>9634</v>
      </c>
      <c r="J206" s="26" t="s">
        <v>10357</v>
      </c>
      <c r="K206" s="26" t="s">
        <v>9582</v>
      </c>
      <c r="L206" s="26" t="s">
        <v>10358</v>
      </c>
      <c r="M206" s="26">
        <v>380362276819</v>
      </c>
      <c r="N206" s="26">
        <v>5624684107</v>
      </c>
    </row>
    <row r="207" spans="1:14">
      <c r="A207" s="26" t="s">
        <v>8367</v>
      </c>
      <c r="B207" s="26" t="s">
        <v>8329</v>
      </c>
      <c r="C207" s="26">
        <v>31886695</v>
      </c>
      <c r="D207" s="26" t="s">
        <v>24</v>
      </c>
      <c r="E207" s="26" t="s">
        <v>10359</v>
      </c>
      <c r="F207" s="26" t="s">
        <v>10360</v>
      </c>
      <c r="G207" s="26" t="s">
        <v>9586</v>
      </c>
      <c r="H207" s="26" t="s">
        <v>1122</v>
      </c>
      <c r="J207" s="26" t="s">
        <v>8039</v>
      </c>
      <c r="K207" s="26" t="s">
        <v>9597</v>
      </c>
      <c r="L207" s="26" t="s">
        <v>10361</v>
      </c>
      <c r="M207" s="26">
        <v>380577255528</v>
      </c>
      <c r="N207" s="26">
        <v>6310100000</v>
      </c>
    </row>
    <row r="208" spans="1:14">
      <c r="A208" s="26" t="s">
        <v>3007</v>
      </c>
      <c r="B208" s="26" t="s">
        <v>3008</v>
      </c>
      <c r="C208" s="26">
        <v>1991197</v>
      </c>
      <c r="D208" s="26" t="s">
        <v>780</v>
      </c>
      <c r="E208" s="26" t="s">
        <v>10362</v>
      </c>
      <c r="F208" s="26" t="s">
        <v>10363</v>
      </c>
      <c r="G208" s="26" t="s">
        <v>9601</v>
      </c>
      <c r="H208" s="26" t="s">
        <v>258</v>
      </c>
      <c r="J208" s="26" t="s">
        <v>367</v>
      </c>
      <c r="K208" s="26" t="s">
        <v>9597</v>
      </c>
      <c r="L208" s="26" t="s">
        <v>10364</v>
      </c>
      <c r="M208" s="26">
        <v>380626225130</v>
      </c>
      <c r="N208" s="26">
        <v>1414100000</v>
      </c>
    </row>
    <row r="209" spans="1:14">
      <c r="A209" s="26" t="s">
        <v>2634</v>
      </c>
      <c r="B209" s="26" t="s">
        <v>2635</v>
      </c>
      <c r="C209" s="26">
        <v>37735655</v>
      </c>
      <c r="D209" s="26" t="s">
        <v>780</v>
      </c>
      <c r="E209" s="26" t="s">
        <v>10365</v>
      </c>
      <c r="F209" s="26" t="s">
        <v>9967</v>
      </c>
      <c r="G209" s="26" t="s">
        <v>9601</v>
      </c>
      <c r="H209" s="26" t="s">
        <v>133</v>
      </c>
      <c r="I209" s="26" t="s">
        <v>9968</v>
      </c>
      <c r="J209" s="26" t="s">
        <v>9969</v>
      </c>
      <c r="K209" s="26" t="s">
        <v>9582</v>
      </c>
      <c r="L209" s="26" t="s">
        <v>10366</v>
      </c>
      <c r="M209" s="26">
        <v>380669895846</v>
      </c>
      <c r="N209" s="26">
        <v>1223587502</v>
      </c>
    </row>
    <row r="210" spans="1:14">
      <c r="A210" s="26" t="s">
        <v>9147</v>
      </c>
      <c r="B210" s="26" t="s">
        <v>9148</v>
      </c>
      <c r="C210" s="26">
        <v>38462935</v>
      </c>
      <c r="D210" s="26" t="s">
        <v>24</v>
      </c>
      <c r="E210" s="26" t="s">
        <v>10367</v>
      </c>
      <c r="F210" s="26" t="s">
        <v>10368</v>
      </c>
      <c r="G210" s="26" t="s">
        <v>9586</v>
      </c>
      <c r="H210" s="26" t="s">
        <v>1490</v>
      </c>
      <c r="I210" s="26" t="s">
        <v>10369</v>
      </c>
      <c r="J210" s="26" t="s">
        <v>10370</v>
      </c>
      <c r="K210" s="26" t="s">
        <v>9582</v>
      </c>
      <c r="L210" s="26" t="s">
        <v>10371</v>
      </c>
      <c r="M210" s="26">
        <v>380978511358</v>
      </c>
      <c r="N210" s="26">
        <v>7324010101</v>
      </c>
    </row>
    <row r="211" spans="1:14">
      <c r="A211" s="26" t="s">
        <v>3141</v>
      </c>
      <c r="B211" s="26" t="s">
        <v>3142</v>
      </c>
      <c r="C211" s="26">
        <v>41931754</v>
      </c>
      <c r="D211" s="26" t="s">
        <v>780</v>
      </c>
      <c r="E211" s="26" t="s">
        <v>10372</v>
      </c>
      <c r="F211" s="26" t="s">
        <v>10373</v>
      </c>
      <c r="G211" s="26" t="s">
        <v>9601</v>
      </c>
      <c r="H211" s="26" t="s">
        <v>375</v>
      </c>
      <c r="J211" s="26" t="s">
        <v>380</v>
      </c>
      <c r="K211" s="26" t="s">
        <v>9597</v>
      </c>
      <c r="L211" s="26" t="s">
        <v>10232</v>
      </c>
      <c r="M211" s="26">
        <v>761045029479</v>
      </c>
      <c r="N211" s="26">
        <v>1810100000</v>
      </c>
    </row>
    <row r="212" spans="1:14">
      <c r="A212" s="26" t="s">
        <v>4216</v>
      </c>
      <c r="B212" s="26" t="s">
        <v>4217</v>
      </c>
      <c r="C212" s="26">
        <v>41838805</v>
      </c>
      <c r="D212" s="26" t="s">
        <v>24</v>
      </c>
      <c r="E212" s="26" t="s">
        <v>10374</v>
      </c>
      <c r="F212" s="26" t="s">
        <v>10375</v>
      </c>
      <c r="G212" s="26" t="s">
        <v>9579</v>
      </c>
      <c r="H212" s="26" t="s">
        <v>506</v>
      </c>
      <c r="I212" s="26" t="s">
        <v>9709</v>
      </c>
      <c r="J212" s="26" t="s">
        <v>10376</v>
      </c>
      <c r="K212" s="26" t="s">
        <v>9582</v>
      </c>
      <c r="L212" s="26" t="s">
        <v>10377</v>
      </c>
      <c r="M212" s="26">
        <v>380343533325</v>
      </c>
      <c r="N212" s="26">
        <v>2624480801</v>
      </c>
    </row>
    <row r="213" spans="1:14">
      <c r="A213" s="26" t="s">
        <v>4324</v>
      </c>
      <c r="B213" s="26" t="s">
        <v>4325</v>
      </c>
      <c r="C213" s="26">
        <v>41750202</v>
      </c>
      <c r="D213" s="26" t="s">
        <v>24</v>
      </c>
      <c r="E213" s="26" t="s">
        <v>10378</v>
      </c>
      <c r="F213" s="26" t="s">
        <v>10379</v>
      </c>
      <c r="G213" s="26" t="s">
        <v>9586</v>
      </c>
      <c r="H213" s="26" t="s">
        <v>576</v>
      </c>
      <c r="J213" s="26" t="s">
        <v>4326</v>
      </c>
      <c r="K213" s="26" t="s">
        <v>9597</v>
      </c>
      <c r="L213" s="26" t="s">
        <v>10380</v>
      </c>
      <c r="M213" s="26">
        <v>380459562661</v>
      </c>
      <c r="N213" s="26">
        <v>3210500000</v>
      </c>
    </row>
    <row r="214" spans="1:14">
      <c r="A214" s="26" t="s">
        <v>8046</v>
      </c>
      <c r="B214" s="26" t="s">
        <v>8047</v>
      </c>
      <c r="C214" s="26">
        <v>2003646</v>
      </c>
      <c r="D214" s="26" t="s">
        <v>24</v>
      </c>
      <c r="E214" s="26" t="s">
        <v>10381</v>
      </c>
      <c r="F214" s="26" t="s">
        <v>10382</v>
      </c>
      <c r="G214" s="26" t="s">
        <v>9586</v>
      </c>
      <c r="H214" s="26" t="s">
        <v>1122</v>
      </c>
      <c r="J214" s="26" t="s">
        <v>8039</v>
      </c>
      <c r="K214" s="26" t="s">
        <v>9597</v>
      </c>
      <c r="L214" s="26" t="s">
        <v>10383</v>
      </c>
      <c r="M214" s="26">
        <v>380577255178</v>
      </c>
      <c r="N214" s="26">
        <v>6310100000</v>
      </c>
    </row>
    <row r="215" spans="1:14">
      <c r="A215" s="26" t="s">
        <v>7165</v>
      </c>
      <c r="B215" s="26" t="s">
        <v>7166</v>
      </c>
      <c r="C215" s="26">
        <v>38374357</v>
      </c>
      <c r="D215" s="26" t="s">
        <v>24</v>
      </c>
      <c r="E215" s="26" t="s">
        <v>10384</v>
      </c>
      <c r="F215" s="26" t="s">
        <v>10050</v>
      </c>
      <c r="G215" s="26" t="s">
        <v>9586</v>
      </c>
      <c r="H215" s="26" t="s">
        <v>987</v>
      </c>
      <c r="I215" s="26" t="s">
        <v>10385</v>
      </c>
      <c r="J215" s="26" t="s">
        <v>7316</v>
      </c>
      <c r="K215" s="26" t="s">
        <v>9582</v>
      </c>
      <c r="L215" s="26" t="s">
        <v>10386</v>
      </c>
      <c r="M215" s="26">
        <v>380936478956</v>
      </c>
      <c r="N215" s="26">
        <v>522885902</v>
      </c>
    </row>
    <row r="216" spans="1:14">
      <c r="A216" s="26" t="s">
        <v>1730</v>
      </c>
      <c r="B216" s="26" t="s">
        <v>1731</v>
      </c>
      <c r="C216" s="26">
        <v>41877472</v>
      </c>
      <c r="D216" s="26" t="s">
        <v>24</v>
      </c>
      <c r="E216" s="26" t="s">
        <v>10387</v>
      </c>
      <c r="F216" s="26" t="s">
        <v>10388</v>
      </c>
      <c r="G216" s="26" t="s">
        <v>9586</v>
      </c>
      <c r="H216" s="26" t="s">
        <v>27</v>
      </c>
      <c r="I216" s="26" t="s">
        <v>10389</v>
      </c>
      <c r="J216" s="26" t="s">
        <v>10390</v>
      </c>
      <c r="K216" s="26" t="s">
        <v>9582</v>
      </c>
      <c r="L216" s="26" t="s">
        <v>10391</v>
      </c>
      <c r="M216" s="26">
        <v>380987396172</v>
      </c>
      <c r="N216" s="26">
        <v>521480406</v>
      </c>
    </row>
    <row r="217" spans="1:14">
      <c r="A217" s="26" t="s">
        <v>5976</v>
      </c>
      <c r="B217" s="26" t="s">
        <v>5977</v>
      </c>
      <c r="C217" s="26">
        <v>43443757</v>
      </c>
      <c r="D217" s="26" t="s">
        <v>780</v>
      </c>
      <c r="E217" s="26" t="s">
        <v>10392</v>
      </c>
      <c r="F217" s="26" t="s">
        <v>10393</v>
      </c>
      <c r="G217" s="26" t="s">
        <v>9601</v>
      </c>
      <c r="H217" s="26" t="s">
        <v>835</v>
      </c>
      <c r="J217" s="26" t="s">
        <v>848</v>
      </c>
      <c r="K217" s="26" t="s">
        <v>9597</v>
      </c>
      <c r="L217" s="26" t="s">
        <v>10394</v>
      </c>
      <c r="M217" s="26">
        <v>761014341658</v>
      </c>
      <c r="N217" s="26">
        <v>4623010100</v>
      </c>
    </row>
    <row r="218" spans="1:14">
      <c r="A218" s="26" t="s">
        <v>8960</v>
      </c>
      <c r="B218" s="26" t="s">
        <v>8961</v>
      </c>
      <c r="C218" s="26">
        <v>5540652</v>
      </c>
      <c r="D218" s="26" t="s">
        <v>780</v>
      </c>
      <c r="E218" s="26" t="s">
        <v>10395</v>
      </c>
      <c r="F218" s="26" t="s">
        <v>10396</v>
      </c>
      <c r="G218" s="26" t="s">
        <v>9601</v>
      </c>
      <c r="H218" s="26" t="s">
        <v>1401</v>
      </c>
      <c r="J218" s="26" t="s">
        <v>1462</v>
      </c>
      <c r="K218" s="26" t="s">
        <v>9597</v>
      </c>
      <c r="L218" s="26" t="s">
        <v>10397</v>
      </c>
      <c r="M218" s="26">
        <v>380474437008</v>
      </c>
      <c r="N218" s="26">
        <v>7110800000</v>
      </c>
    </row>
    <row r="219" spans="1:14">
      <c r="A219" s="26" t="s">
        <v>5063</v>
      </c>
      <c r="B219" s="26" t="s">
        <v>5064</v>
      </c>
      <c r="C219" s="26">
        <v>34167494</v>
      </c>
      <c r="D219" s="26" t="s">
        <v>1701</v>
      </c>
      <c r="E219" s="26" t="s">
        <v>10398</v>
      </c>
      <c r="F219" s="26" t="s">
        <v>10399</v>
      </c>
      <c r="G219" s="26" t="s">
        <v>9601</v>
      </c>
      <c r="H219" s="26" t="s">
        <v>735</v>
      </c>
      <c r="J219" s="26" t="s">
        <v>5045</v>
      </c>
      <c r="K219" s="26" t="s">
        <v>9597</v>
      </c>
      <c r="L219" s="26" t="s">
        <v>10400</v>
      </c>
      <c r="M219" s="26">
        <v>380671706908</v>
      </c>
      <c r="N219" s="26">
        <v>4622710100</v>
      </c>
    </row>
    <row r="220" spans="1:14">
      <c r="A220" s="26" t="s">
        <v>4880</v>
      </c>
      <c r="B220" s="26" t="s">
        <v>4881</v>
      </c>
      <c r="C220" s="26">
        <v>38380533</v>
      </c>
      <c r="D220" s="26" t="s">
        <v>24</v>
      </c>
      <c r="E220" s="26" t="s">
        <v>10401</v>
      </c>
      <c r="F220" s="26" t="s">
        <v>10402</v>
      </c>
      <c r="G220" s="26" t="s">
        <v>9586</v>
      </c>
      <c r="H220" s="26" t="s">
        <v>711</v>
      </c>
      <c r="J220" s="26" t="s">
        <v>2662</v>
      </c>
      <c r="K220" s="26" t="s">
        <v>9606</v>
      </c>
      <c r="L220" s="26" t="s">
        <v>10403</v>
      </c>
      <c r="M220" s="26">
        <v>761003013528</v>
      </c>
      <c r="N220" s="26">
        <v>124781308</v>
      </c>
    </row>
    <row r="221" spans="1:14">
      <c r="A221" s="26" t="s">
        <v>6617</v>
      </c>
      <c r="B221" s="26" t="s">
        <v>6618</v>
      </c>
      <c r="C221" s="26">
        <v>38223007</v>
      </c>
      <c r="D221" s="26" t="s">
        <v>24</v>
      </c>
      <c r="E221" s="26" t="s">
        <v>10404</v>
      </c>
      <c r="F221" s="26" t="s">
        <v>10405</v>
      </c>
      <c r="G221" s="26" t="s">
        <v>9586</v>
      </c>
      <c r="H221" s="26" t="s">
        <v>949</v>
      </c>
      <c r="J221" s="26" t="s">
        <v>4523</v>
      </c>
      <c r="K221" s="26" t="s">
        <v>9582</v>
      </c>
      <c r="L221" s="26" t="s">
        <v>10406</v>
      </c>
      <c r="M221" s="26">
        <v>761070795240</v>
      </c>
      <c r="N221" s="26">
        <v>121184103</v>
      </c>
    </row>
    <row r="222" spans="1:14">
      <c r="A222" s="26" t="s">
        <v>5994</v>
      </c>
      <c r="B222" s="26" t="s">
        <v>5995</v>
      </c>
      <c r="C222" s="26">
        <v>31822150</v>
      </c>
      <c r="D222" s="26" t="s">
        <v>1701</v>
      </c>
      <c r="E222" s="26" t="s">
        <v>10407</v>
      </c>
      <c r="F222" s="26" t="s">
        <v>10408</v>
      </c>
      <c r="G222" s="26" t="s">
        <v>9601</v>
      </c>
      <c r="H222" s="26" t="s">
        <v>835</v>
      </c>
      <c r="J222" s="26" t="s">
        <v>5913</v>
      </c>
      <c r="K222" s="26" t="s">
        <v>9606</v>
      </c>
      <c r="L222" s="26" t="s">
        <v>10409</v>
      </c>
      <c r="M222" s="26">
        <v>380683140448</v>
      </c>
      <c r="N222" s="26">
        <v>122380401</v>
      </c>
    </row>
    <row r="223" spans="1:14">
      <c r="A223" s="26" t="s">
        <v>2824</v>
      </c>
      <c r="B223" s="26" t="s">
        <v>2825</v>
      </c>
      <c r="C223" s="26">
        <v>37695958</v>
      </c>
      <c r="D223" s="26" t="s">
        <v>24</v>
      </c>
      <c r="E223" s="26" t="s">
        <v>10410</v>
      </c>
      <c r="F223" s="26" t="s">
        <v>10411</v>
      </c>
      <c r="G223" s="26" t="s">
        <v>9586</v>
      </c>
      <c r="H223" s="26" t="s">
        <v>258</v>
      </c>
      <c r="I223" s="26" t="s">
        <v>10412</v>
      </c>
      <c r="J223" s="26" t="s">
        <v>10413</v>
      </c>
      <c r="K223" s="26" t="s">
        <v>9906</v>
      </c>
      <c r="L223" s="26" t="s">
        <v>10414</v>
      </c>
      <c r="M223" s="26">
        <v>380627229818</v>
      </c>
      <c r="N223" s="26">
        <v>1422482711</v>
      </c>
    </row>
    <row r="224" spans="1:14">
      <c r="A224" s="26" t="s">
        <v>2303</v>
      </c>
      <c r="B224" s="26" t="s">
        <v>2304</v>
      </c>
      <c r="C224" s="26">
        <v>1983944</v>
      </c>
      <c r="D224" s="26" t="s">
        <v>780</v>
      </c>
      <c r="E224" s="26" t="s">
        <v>10415</v>
      </c>
      <c r="F224" s="26" t="s">
        <v>10416</v>
      </c>
      <c r="G224" s="26" t="s">
        <v>9601</v>
      </c>
      <c r="H224" s="26" t="s">
        <v>133</v>
      </c>
      <c r="J224" s="26" t="s">
        <v>146</v>
      </c>
      <c r="K224" s="26" t="s">
        <v>9597</v>
      </c>
      <c r="L224" s="26" t="s">
        <v>10417</v>
      </c>
      <c r="M224" s="26">
        <v>761134990162</v>
      </c>
      <c r="N224" s="26">
        <v>1210100000</v>
      </c>
    </row>
    <row r="225" spans="1:14">
      <c r="A225" s="26" t="s">
        <v>2918</v>
      </c>
      <c r="B225" s="26" t="s">
        <v>2919</v>
      </c>
      <c r="C225" s="26">
        <v>5493183</v>
      </c>
      <c r="D225" s="26" t="s">
        <v>780</v>
      </c>
      <c r="E225" s="26" t="s">
        <v>10418</v>
      </c>
      <c r="F225" s="26" t="s">
        <v>10419</v>
      </c>
      <c r="G225" s="26" t="s">
        <v>9601</v>
      </c>
      <c r="H225" s="26" t="s">
        <v>258</v>
      </c>
      <c r="J225" s="26" t="s">
        <v>317</v>
      </c>
      <c r="K225" s="26" t="s">
        <v>9597</v>
      </c>
      <c r="L225" s="26" t="s">
        <v>10420</v>
      </c>
      <c r="M225" s="26">
        <v>380629577890</v>
      </c>
      <c r="N225" s="26">
        <v>1412300000</v>
      </c>
    </row>
    <row r="226" spans="1:14">
      <c r="A226" s="26" t="s">
        <v>3956</v>
      </c>
      <c r="B226" s="26" t="s">
        <v>3957</v>
      </c>
      <c r="C226" s="26">
        <v>42513875</v>
      </c>
      <c r="D226" s="26" t="s">
        <v>24</v>
      </c>
      <c r="E226" s="26" t="s">
        <v>10421</v>
      </c>
      <c r="F226" s="26" t="s">
        <v>10422</v>
      </c>
      <c r="G226" s="26" t="s">
        <v>9591</v>
      </c>
      <c r="H226" s="26" t="s">
        <v>506</v>
      </c>
      <c r="J226" s="26" t="s">
        <v>10423</v>
      </c>
      <c r="K226" s="26" t="s">
        <v>9582</v>
      </c>
      <c r="L226" s="26" t="s">
        <v>10424</v>
      </c>
      <c r="M226" s="26">
        <v>761910475274</v>
      </c>
      <c r="N226" s="26">
        <v>2610291602</v>
      </c>
    </row>
    <row r="227" spans="1:14">
      <c r="A227" s="26" t="s">
        <v>8924</v>
      </c>
      <c r="B227" s="26" t="s">
        <v>8925</v>
      </c>
      <c r="C227" s="26">
        <v>39011491</v>
      </c>
      <c r="D227" s="26" t="s">
        <v>24</v>
      </c>
      <c r="E227" s="26" t="s">
        <v>10425</v>
      </c>
      <c r="F227" s="26" t="s">
        <v>10426</v>
      </c>
      <c r="G227" s="26" t="s">
        <v>9579</v>
      </c>
      <c r="H227" s="26" t="s">
        <v>1401</v>
      </c>
      <c r="I227" s="26" t="s">
        <v>9726</v>
      </c>
      <c r="J227" s="26" t="s">
        <v>10427</v>
      </c>
      <c r="K227" s="26" t="s">
        <v>9582</v>
      </c>
      <c r="L227" s="26" t="s">
        <v>10428</v>
      </c>
      <c r="M227" s="26">
        <v>380473343258</v>
      </c>
      <c r="N227" s="26">
        <v>7123782201</v>
      </c>
    </row>
    <row r="228" spans="1:14">
      <c r="A228" s="26" t="s">
        <v>8028</v>
      </c>
      <c r="B228" s="26" t="s">
        <v>8029</v>
      </c>
      <c r="C228" s="26">
        <v>43443558</v>
      </c>
      <c r="D228" s="26" t="s">
        <v>24</v>
      </c>
      <c r="E228" s="26" t="s">
        <v>10429</v>
      </c>
      <c r="F228" s="26" t="s">
        <v>10430</v>
      </c>
      <c r="G228" s="26" t="s">
        <v>9579</v>
      </c>
      <c r="H228" s="26" t="s">
        <v>1122</v>
      </c>
      <c r="I228" s="26" t="s">
        <v>10431</v>
      </c>
      <c r="J228" s="26" t="s">
        <v>10432</v>
      </c>
      <c r="K228" s="26" t="s">
        <v>9582</v>
      </c>
      <c r="L228" s="26" t="s">
        <v>10433</v>
      </c>
      <c r="M228" s="26">
        <v>380680874340</v>
      </c>
      <c r="N228" s="26">
        <v>6321655818</v>
      </c>
    </row>
    <row r="229" spans="1:14">
      <c r="A229" s="26" t="s">
        <v>9395</v>
      </c>
      <c r="B229" s="26" t="s">
        <v>9396</v>
      </c>
      <c r="C229" s="26">
        <v>38543914</v>
      </c>
      <c r="D229" s="26" t="s">
        <v>24</v>
      </c>
      <c r="E229" s="26" t="s">
        <v>10434</v>
      </c>
      <c r="F229" s="26" t="s">
        <v>10435</v>
      </c>
      <c r="G229" s="26" t="s">
        <v>9586</v>
      </c>
      <c r="H229" s="26" t="s">
        <v>1573</v>
      </c>
      <c r="J229" s="26" t="s">
        <v>1589</v>
      </c>
      <c r="K229" s="26" t="s">
        <v>9597</v>
      </c>
      <c r="L229" s="26" t="s">
        <v>10436</v>
      </c>
      <c r="M229" s="26">
        <v>380978972359</v>
      </c>
      <c r="N229" s="26">
        <v>1824286707</v>
      </c>
    </row>
    <row r="230" spans="1:14">
      <c r="A230" s="26" t="s">
        <v>5992</v>
      </c>
      <c r="B230" s="26" t="s">
        <v>5993</v>
      </c>
      <c r="C230" s="26">
        <v>38170144</v>
      </c>
      <c r="D230" s="26" t="s">
        <v>24</v>
      </c>
      <c r="E230" s="26" t="s">
        <v>10437</v>
      </c>
      <c r="F230" s="26" t="s">
        <v>10438</v>
      </c>
      <c r="G230" s="26" t="s">
        <v>9591</v>
      </c>
      <c r="H230" s="26" t="s">
        <v>835</v>
      </c>
      <c r="J230" s="26" t="s">
        <v>848</v>
      </c>
      <c r="K230" s="26" t="s">
        <v>9597</v>
      </c>
      <c r="L230" s="26" t="s">
        <v>10439</v>
      </c>
      <c r="M230" s="26">
        <v>380512777888</v>
      </c>
      <c r="N230" s="26">
        <v>4623010100</v>
      </c>
    </row>
    <row r="231" spans="1:14">
      <c r="A231" s="26" t="s">
        <v>6124</v>
      </c>
      <c r="B231" s="26" t="s">
        <v>6125</v>
      </c>
      <c r="C231" s="26">
        <v>41886843</v>
      </c>
      <c r="D231" s="26" t="s">
        <v>24</v>
      </c>
      <c r="E231" s="26" t="s">
        <v>10440</v>
      </c>
      <c r="F231" s="26" t="s">
        <v>10441</v>
      </c>
      <c r="G231" s="26" t="s">
        <v>9586</v>
      </c>
      <c r="H231" s="26" t="s">
        <v>885</v>
      </c>
      <c r="I231" s="26" t="s">
        <v>894</v>
      </c>
      <c r="J231" s="26" t="s">
        <v>6505</v>
      </c>
      <c r="K231" s="26" t="s">
        <v>9582</v>
      </c>
      <c r="L231" s="26" t="s">
        <v>10442</v>
      </c>
      <c r="M231" s="26">
        <v>380977228280</v>
      </c>
      <c r="N231" s="26">
        <v>5120886801</v>
      </c>
    </row>
    <row r="232" spans="1:14">
      <c r="A232" s="26" t="s">
        <v>1988</v>
      </c>
      <c r="B232" s="26" t="s">
        <v>1989</v>
      </c>
      <c r="C232" s="26">
        <v>38672910</v>
      </c>
      <c r="D232" s="26" t="s">
        <v>24</v>
      </c>
      <c r="E232" s="26" t="s">
        <v>10443</v>
      </c>
      <c r="F232" s="26" t="s">
        <v>10444</v>
      </c>
      <c r="G232" s="26" t="s">
        <v>9586</v>
      </c>
      <c r="H232" s="26" t="s">
        <v>103</v>
      </c>
      <c r="I232" s="26" t="s">
        <v>1986</v>
      </c>
      <c r="J232" s="26" t="s">
        <v>1986</v>
      </c>
      <c r="K232" s="26" t="s">
        <v>9597</v>
      </c>
      <c r="L232" s="26" t="s">
        <v>10445</v>
      </c>
      <c r="M232" s="26">
        <v>380335723853</v>
      </c>
      <c r="N232" s="26">
        <v>721410100</v>
      </c>
    </row>
    <row r="233" spans="1:14">
      <c r="A233" s="26" t="s">
        <v>4320</v>
      </c>
      <c r="B233" s="26" t="s">
        <v>4321</v>
      </c>
      <c r="C233" s="26">
        <v>38435021</v>
      </c>
      <c r="D233" s="26" t="s">
        <v>24</v>
      </c>
      <c r="E233" s="26" t="s">
        <v>10446</v>
      </c>
      <c r="F233" s="26" t="s">
        <v>10447</v>
      </c>
      <c r="G233" s="26" t="s">
        <v>9586</v>
      </c>
      <c r="H233" s="26" t="s">
        <v>576</v>
      </c>
      <c r="I233" s="26" t="s">
        <v>9901</v>
      </c>
      <c r="J233" s="26" t="s">
        <v>6189</v>
      </c>
      <c r="K233" s="26" t="s">
        <v>9582</v>
      </c>
      <c r="L233" s="26" t="s">
        <v>10448</v>
      </c>
      <c r="M233" s="26">
        <v>380676891486</v>
      </c>
      <c r="N233" s="26">
        <v>122755301</v>
      </c>
    </row>
    <row r="234" spans="1:14">
      <c r="A234" s="26" t="s">
        <v>7398</v>
      </c>
      <c r="B234" s="26" t="s">
        <v>7399</v>
      </c>
      <c r="C234" s="26">
        <v>40980271</v>
      </c>
      <c r="D234" s="26" t="s">
        <v>24</v>
      </c>
      <c r="E234" s="26" t="s">
        <v>10449</v>
      </c>
      <c r="F234" s="26" t="s">
        <v>10450</v>
      </c>
      <c r="G234" s="26" t="s">
        <v>9586</v>
      </c>
      <c r="H234" s="26" t="s">
        <v>1025</v>
      </c>
      <c r="J234" s="26" t="s">
        <v>1053</v>
      </c>
      <c r="K234" s="26" t="s">
        <v>9597</v>
      </c>
      <c r="L234" s="26" t="s">
        <v>10451</v>
      </c>
      <c r="M234" s="26">
        <v>380544663065</v>
      </c>
      <c r="N234" s="26">
        <v>5910200000</v>
      </c>
    </row>
    <row r="235" spans="1:14">
      <c r="A235" s="26" t="s">
        <v>2800</v>
      </c>
      <c r="B235" s="26" t="s">
        <v>2801</v>
      </c>
      <c r="C235" s="26">
        <v>37934309</v>
      </c>
      <c r="D235" s="26" t="s">
        <v>24</v>
      </c>
      <c r="E235" s="26" t="s">
        <v>10452</v>
      </c>
      <c r="F235" s="26" t="s">
        <v>10453</v>
      </c>
      <c r="G235" s="26" t="s">
        <v>9586</v>
      </c>
      <c r="H235" s="26" t="s">
        <v>258</v>
      </c>
      <c r="J235" s="26" t="s">
        <v>695</v>
      </c>
      <c r="K235" s="26" t="s">
        <v>9582</v>
      </c>
      <c r="L235" s="26" t="s">
        <v>10454</v>
      </c>
      <c r="M235" s="26">
        <v>380669029558</v>
      </c>
      <c r="N235" s="26">
        <v>525087502</v>
      </c>
    </row>
    <row r="236" spans="1:14">
      <c r="A236" s="26" t="s">
        <v>6111</v>
      </c>
      <c r="B236" s="26" t="s">
        <v>6112</v>
      </c>
      <c r="C236" s="26">
        <v>38661186</v>
      </c>
      <c r="D236" s="26" t="s">
        <v>24</v>
      </c>
      <c r="E236" s="26" t="s">
        <v>10455</v>
      </c>
      <c r="F236" s="26" t="s">
        <v>10456</v>
      </c>
      <c r="G236" s="26" t="s">
        <v>9579</v>
      </c>
      <c r="H236" s="26" t="s">
        <v>885</v>
      </c>
      <c r="I236" s="26" t="s">
        <v>10457</v>
      </c>
      <c r="J236" s="26" t="s">
        <v>10458</v>
      </c>
      <c r="K236" s="26" t="s">
        <v>9582</v>
      </c>
      <c r="L236" s="26" t="s">
        <v>10459</v>
      </c>
      <c r="M236" s="26">
        <v>380975475770</v>
      </c>
      <c r="N236" s="26">
        <v>5120485401</v>
      </c>
    </row>
    <row r="237" spans="1:14">
      <c r="A237" s="26" t="s">
        <v>9123</v>
      </c>
      <c r="B237" s="26" t="s">
        <v>9124</v>
      </c>
      <c r="C237" s="26">
        <v>2005832</v>
      </c>
      <c r="D237" s="26" t="s">
        <v>24</v>
      </c>
      <c r="E237" s="26" t="s">
        <v>10460</v>
      </c>
      <c r="F237" s="26" t="s">
        <v>10461</v>
      </c>
      <c r="G237" s="26" t="s">
        <v>9586</v>
      </c>
      <c r="H237" s="26" t="s">
        <v>1490</v>
      </c>
      <c r="I237" s="26" t="s">
        <v>9846</v>
      </c>
      <c r="J237" s="26" t="s">
        <v>1533</v>
      </c>
      <c r="K237" s="26" t="s">
        <v>9597</v>
      </c>
      <c r="L237" s="26" t="s">
        <v>10462</v>
      </c>
      <c r="M237" s="26">
        <v>380373350140</v>
      </c>
      <c r="N237" s="26">
        <v>521083409</v>
      </c>
    </row>
    <row r="238" spans="1:14">
      <c r="A238" s="26" t="s">
        <v>6170</v>
      </c>
      <c r="B238" s="26" t="s">
        <v>6171</v>
      </c>
      <c r="C238" s="26">
        <v>38534407</v>
      </c>
      <c r="D238" s="26" t="s">
        <v>24</v>
      </c>
      <c r="E238" s="26" t="s">
        <v>10463</v>
      </c>
      <c r="F238" s="26" t="s">
        <v>10464</v>
      </c>
      <c r="G238" s="26" t="s">
        <v>9579</v>
      </c>
      <c r="H238" s="26" t="s">
        <v>885</v>
      </c>
      <c r="I238" s="26" t="s">
        <v>10020</v>
      </c>
      <c r="J238" s="26" t="s">
        <v>10465</v>
      </c>
      <c r="K238" s="26" t="s">
        <v>9582</v>
      </c>
      <c r="L238" s="26" t="s">
        <v>10466</v>
      </c>
      <c r="M238" s="26">
        <v>380962303697</v>
      </c>
      <c r="N238" s="26">
        <v>5122780507</v>
      </c>
    </row>
    <row r="239" spans="1:14">
      <c r="A239" s="26" t="s">
        <v>7629</v>
      </c>
      <c r="B239" s="26" t="s">
        <v>7630</v>
      </c>
      <c r="C239" s="26">
        <v>39511438</v>
      </c>
      <c r="D239" s="26" t="s">
        <v>24</v>
      </c>
      <c r="E239" s="26" t="s">
        <v>10467</v>
      </c>
      <c r="F239" s="26" t="s">
        <v>10468</v>
      </c>
      <c r="G239" s="26" t="s">
        <v>9579</v>
      </c>
      <c r="H239" s="26" t="s">
        <v>1088</v>
      </c>
      <c r="I239" s="26" t="s">
        <v>10469</v>
      </c>
      <c r="J239" s="26" t="s">
        <v>10470</v>
      </c>
      <c r="K239" s="26" t="s">
        <v>9582</v>
      </c>
      <c r="L239" s="26" t="s">
        <v>10471</v>
      </c>
      <c r="M239" s="26">
        <v>380970107575</v>
      </c>
      <c r="N239" s="26">
        <v>6122485601</v>
      </c>
    </row>
    <row r="240" spans="1:14">
      <c r="A240" s="26" t="s">
        <v>5536</v>
      </c>
      <c r="B240" s="26" t="s">
        <v>5537</v>
      </c>
      <c r="C240" s="26">
        <v>38960413</v>
      </c>
      <c r="D240" s="26" t="s">
        <v>24</v>
      </c>
      <c r="E240" s="26" t="s">
        <v>10472</v>
      </c>
      <c r="F240" s="26" t="s">
        <v>10473</v>
      </c>
      <c r="G240" s="26" t="s">
        <v>9586</v>
      </c>
      <c r="H240" s="26" t="s">
        <v>799</v>
      </c>
      <c r="J240" s="26" t="s">
        <v>800</v>
      </c>
      <c r="K240" s="26" t="s">
        <v>9597</v>
      </c>
      <c r="L240" s="26" t="s">
        <v>10474</v>
      </c>
      <c r="M240" s="26">
        <v>380445134229</v>
      </c>
      <c r="N240" s="26">
        <v>4822784009</v>
      </c>
    </row>
    <row r="241" spans="1:14">
      <c r="A241" s="26" t="s">
        <v>2788</v>
      </c>
      <c r="B241" s="26" t="s">
        <v>2789</v>
      </c>
      <c r="C241" s="26">
        <v>37691686</v>
      </c>
      <c r="D241" s="26" t="s">
        <v>24</v>
      </c>
      <c r="E241" s="26" t="s">
        <v>10475</v>
      </c>
      <c r="F241" s="26" t="s">
        <v>10476</v>
      </c>
      <c r="G241" s="26" t="s">
        <v>9579</v>
      </c>
      <c r="H241" s="26" t="s">
        <v>258</v>
      </c>
      <c r="I241" s="26" t="s">
        <v>10477</v>
      </c>
      <c r="J241" s="26" t="s">
        <v>10478</v>
      </c>
      <c r="K241" s="26" t="s">
        <v>9906</v>
      </c>
      <c r="L241" s="26" t="s">
        <v>10479</v>
      </c>
      <c r="M241" s="26">
        <v>380509393862</v>
      </c>
      <c r="N241" s="26">
        <v>1412947400</v>
      </c>
    </row>
    <row r="242" spans="1:14">
      <c r="A242" s="26" t="s">
        <v>5915</v>
      </c>
      <c r="B242" s="26" t="s">
        <v>5916</v>
      </c>
      <c r="C242" s="26">
        <v>38363607</v>
      </c>
      <c r="D242" s="26" t="s">
        <v>24</v>
      </c>
      <c r="E242" s="26" t="s">
        <v>10480</v>
      </c>
      <c r="F242" s="26" t="s">
        <v>10481</v>
      </c>
      <c r="G242" s="26" t="s">
        <v>9579</v>
      </c>
      <c r="H242" s="26" t="s">
        <v>835</v>
      </c>
      <c r="I242" s="26" t="s">
        <v>9913</v>
      </c>
      <c r="J242" s="26" t="s">
        <v>10482</v>
      </c>
      <c r="K242" s="26" t="s">
        <v>9582</v>
      </c>
      <c r="L242" s="26" t="s">
        <v>10483</v>
      </c>
      <c r="M242" s="26">
        <v>761936767418</v>
      </c>
      <c r="N242" s="26">
        <v>120785803</v>
      </c>
    </row>
    <row r="243" spans="1:14">
      <c r="A243" s="26" t="s">
        <v>2851</v>
      </c>
      <c r="B243" s="26" t="s">
        <v>2852</v>
      </c>
      <c r="C243" s="26">
        <v>13491258</v>
      </c>
      <c r="D243" s="26" t="s">
        <v>1701</v>
      </c>
      <c r="E243" s="26" t="s">
        <v>10484</v>
      </c>
      <c r="F243" s="26" t="s">
        <v>10485</v>
      </c>
      <c r="G243" s="26" t="s">
        <v>9601</v>
      </c>
      <c r="H243" s="26" t="s">
        <v>258</v>
      </c>
      <c r="J243" s="26" t="s">
        <v>333</v>
      </c>
      <c r="K243" s="26" t="s">
        <v>9597</v>
      </c>
      <c r="L243" s="26" t="s">
        <v>10486</v>
      </c>
      <c r="M243" s="26">
        <v>380634570106</v>
      </c>
      <c r="N243" s="26">
        <v>1411300000</v>
      </c>
    </row>
    <row r="244" spans="1:14">
      <c r="A244" s="26" t="s">
        <v>2137</v>
      </c>
      <c r="B244" s="26" t="s">
        <v>2138</v>
      </c>
      <c r="C244" s="26">
        <v>38485879</v>
      </c>
      <c r="D244" s="26" t="s">
        <v>24</v>
      </c>
      <c r="E244" s="26" t="s">
        <v>10487</v>
      </c>
      <c r="F244" s="26" t="s">
        <v>10488</v>
      </c>
      <c r="G244" s="26" t="s">
        <v>9579</v>
      </c>
      <c r="H244" s="26" t="s">
        <v>103</v>
      </c>
      <c r="I244" s="26" t="s">
        <v>10489</v>
      </c>
      <c r="J244" s="26" t="s">
        <v>10490</v>
      </c>
      <c r="K244" s="26" t="s">
        <v>9582</v>
      </c>
      <c r="L244" s="26" t="s">
        <v>10491</v>
      </c>
      <c r="M244" s="26">
        <v>761371702940</v>
      </c>
      <c r="N244" s="26">
        <v>723155105</v>
      </c>
    </row>
    <row r="245" spans="1:14">
      <c r="A245" s="26" t="s">
        <v>3015</v>
      </c>
      <c r="B245" s="26" t="s">
        <v>3010</v>
      </c>
      <c r="C245" s="26">
        <v>37803279</v>
      </c>
      <c r="D245" s="26" t="s">
        <v>24</v>
      </c>
      <c r="E245" s="26" t="s">
        <v>10492</v>
      </c>
      <c r="F245" s="26" t="s">
        <v>10493</v>
      </c>
      <c r="G245" s="26" t="s">
        <v>9586</v>
      </c>
      <c r="H245" s="26" t="s">
        <v>258</v>
      </c>
      <c r="J245" s="26" t="s">
        <v>367</v>
      </c>
      <c r="K245" s="26" t="s">
        <v>9597</v>
      </c>
      <c r="L245" s="26" t="s">
        <v>10494</v>
      </c>
      <c r="M245" s="26">
        <v>380661036008</v>
      </c>
      <c r="N245" s="26">
        <v>1414100000</v>
      </c>
    </row>
    <row r="246" spans="1:14">
      <c r="A246" s="26" t="s">
        <v>9170</v>
      </c>
      <c r="B246" s="26" t="s">
        <v>9171</v>
      </c>
      <c r="C246" s="26">
        <v>23248085</v>
      </c>
      <c r="D246" s="26" t="s">
        <v>24</v>
      </c>
      <c r="E246" s="26" t="s">
        <v>10495</v>
      </c>
      <c r="F246" s="26" t="s">
        <v>10496</v>
      </c>
      <c r="G246" s="26" t="s">
        <v>9591</v>
      </c>
      <c r="H246" s="26" t="s">
        <v>1490</v>
      </c>
      <c r="J246" s="26" t="s">
        <v>1553</v>
      </c>
      <c r="K246" s="26" t="s">
        <v>9597</v>
      </c>
      <c r="L246" s="26" t="s">
        <v>10497</v>
      </c>
      <c r="M246" s="26">
        <v>380372241803</v>
      </c>
      <c r="N246" s="26">
        <v>524955100</v>
      </c>
    </row>
    <row r="247" spans="1:14">
      <c r="A247" s="26" t="s">
        <v>2435</v>
      </c>
      <c r="B247" s="26" t="s">
        <v>2436</v>
      </c>
      <c r="C247" s="26">
        <v>1985860</v>
      </c>
      <c r="D247" s="26" t="s">
        <v>780</v>
      </c>
      <c r="E247" s="26" t="s">
        <v>10498</v>
      </c>
      <c r="F247" s="26" t="s">
        <v>10499</v>
      </c>
      <c r="G247" s="26" t="s">
        <v>9601</v>
      </c>
      <c r="H247" s="26" t="s">
        <v>133</v>
      </c>
      <c r="J247" s="26" t="s">
        <v>2401</v>
      </c>
      <c r="K247" s="26" t="s">
        <v>9597</v>
      </c>
      <c r="L247" s="26" t="s">
        <v>10500</v>
      </c>
      <c r="M247" s="26">
        <v>380987034942</v>
      </c>
      <c r="N247" s="26">
        <v>122787502</v>
      </c>
    </row>
    <row r="248" spans="1:14">
      <c r="A248" s="26" t="s">
        <v>3534</v>
      </c>
      <c r="B248" s="26" t="s">
        <v>3535</v>
      </c>
      <c r="C248" s="26">
        <v>26464978</v>
      </c>
      <c r="D248" s="26" t="s">
        <v>780</v>
      </c>
      <c r="E248" s="26" t="s">
        <v>10501</v>
      </c>
      <c r="F248" s="26" t="s">
        <v>10502</v>
      </c>
      <c r="G248" s="26" t="s">
        <v>9601</v>
      </c>
      <c r="H248" s="26" t="s">
        <v>392</v>
      </c>
      <c r="J248" s="26" t="s">
        <v>458</v>
      </c>
      <c r="K248" s="26" t="s">
        <v>9597</v>
      </c>
      <c r="L248" s="26" t="s">
        <v>10503</v>
      </c>
      <c r="M248" s="26">
        <v>760625284634</v>
      </c>
      <c r="N248" s="26">
        <v>2110100000</v>
      </c>
    </row>
    <row r="249" spans="1:14">
      <c r="A249" s="26" t="s">
        <v>8696</v>
      </c>
      <c r="B249" s="26" t="s">
        <v>8697</v>
      </c>
      <c r="C249" s="26">
        <v>38447428</v>
      </c>
      <c r="D249" s="26" t="s">
        <v>24</v>
      </c>
      <c r="E249" s="26" t="s">
        <v>10504</v>
      </c>
      <c r="F249" s="26" t="s">
        <v>10505</v>
      </c>
      <c r="G249" s="26" t="s">
        <v>9586</v>
      </c>
      <c r="H249" s="26" t="s">
        <v>1308</v>
      </c>
      <c r="J249" s="26" t="s">
        <v>10506</v>
      </c>
      <c r="K249" s="26" t="s">
        <v>9582</v>
      </c>
      <c r="L249" s="26" t="s">
        <v>10507</v>
      </c>
      <c r="M249" s="26">
        <v>380384994603</v>
      </c>
      <c r="N249" s="26">
        <v>523081203</v>
      </c>
    </row>
    <row r="250" spans="1:14">
      <c r="A250" s="26" t="s">
        <v>3833</v>
      </c>
      <c r="B250" s="26" t="s">
        <v>3834</v>
      </c>
      <c r="C250" s="26">
        <v>38761806</v>
      </c>
      <c r="D250" s="26" t="s">
        <v>24</v>
      </c>
      <c r="E250" s="26" t="s">
        <v>10508</v>
      </c>
      <c r="F250" s="26" t="s">
        <v>10509</v>
      </c>
      <c r="G250" s="26" t="s">
        <v>9586</v>
      </c>
      <c r="H250" s="26" t="s">
        <v>468</v>
      </c>
      <c r="J250" s="26" t="s">
        <v>10510</v>
      </c>
      <c r="K250" s="26" t="s">
        <v>9597</v>
      </c>
      <c r="L250" s="26" t="s">
        <v>10511</v>
      </c>
      <c r="M250" s="26">
        <v>761580377858</v>
      </c>
      <c r="N250" s="26">
        <v>2310700000</v>
      </c>
    </row>
    <row r="251" spans="1:14">
      <c r="A251" s="26" t="s">
        <v>5558</v>
      </c>
      <c r="B251" s="26" t="s">
        <v>5559</v>
      </c>
      <c r="C251" s="26">
        <v>38961113</v>
      </c>
      <c r="D251" s="26" t="s">
        <v>24</v>
      </c>
      <c r="E251" s="26" t="s">
        <v>10512</v>
      </c>
      <c r="F251" s="26" t="s">
        <v>10513</v>
      </c>
      <c r="G251" s="26" t="s">
        <v>9586</v>
      </c>
      <c r="H251" s="26" t="s">
        <v>799</v>
      </c>
      <c r="J251" s="26" t="s">
        <v>800</v>
      </c>
      <c r="K251" s="26" t="s">
        <v>9597</v>
      </c>
      <c r="L251" s="26" t="s">
        <v>10514</v>
      </c>
      <c r="M251" s="26">
        <v>380442059801</v>
      </c>
      <c r="N251" s="26">
        <v>4822784009</v>
      </c>
    </row>
    <row r="252" spans="1:14">
      <c r="A252" s="26" t="s">
        <v>3523</v>
      </c>
      <c r="B252" s="26" t="s">
        <v>3524</v>
      </c>
      <c r="C252" s="26">
        <v>1992825</v>
      </c>
      <c r="D252" s="26" t="s">
        <v>780</v>
      </c>
      <c r="E252" s="26" t="s">
        <v>10515</v>
      </c>
      <c r="F252" s="26" t="s">
        <v>10516</v>
      </c>
      <c r="G252" s="26" t="s">
        <v>9601</v>
      </c>
      <c r="H252" s="26" t="s">
        <v>392</v>
      </c>
      <c r="J252" s="26" t="s">
        <v>458</v>
      </c>
      <c r="K252" s="26" t="s">
        <v>9597</v>
      </c>
      <c r="L252" s="26" t="s">
        <v>10517</v>
      </c>
      <c r="M252" s="26">
        <v>380313614453</v>
      </c>
      <c r="N252" s="26">
        <v>2110100000</v>
      </c>
    </row>
    <row r="253" spans="1:14">
      <c r="A253" s="26" t="s">
        <v>7618</v>
      </c>
      <c r="B253" s="26" t="s">
        <v>7619</v>
      </c>
      <c r="C253" s="26">
        <v>2000659</v>
      </c>
      <c r="D253" s="26" t="s">
        <v>780</v>
      </c>
      <c r="E253" s="26" t="s">
        <v>10518</v>
      </c>
      <c r="F253" s="26" t="s">
        <v>9787</v>
      </c>
      <c r="G253" s="26" t="s">
        <v>9601</v>
      </c>
      <c r="H253" s="26" t="s">
        <v>1088</v>
      </c>
      <c r="I253" s="26" t="s">
        <v>10519</v>
      </c>
      <c r="J253" s="26" t="s">
        <v>1100</v>
      </c>
      <c r="K253" s="26" t="s">
        <v>9597</v>
      </c>
      <c r="L253" s="26" t="s">
        <v>10520</v>
      </c>
      <c r="M253" s="26">
        <v>380355421434</v>
      </c>
      <c r="N253" s="26">
        <v>6121285603</v>
      </c>
    </row>
    <row r="254" spans="1:14">
      <c r="A254" s="26" t="s">
        <v>4893</v>
      </c>
      <c r="B254" s="26" t="s">
        <v>4894</v>
      </c>
      <c r="C254" s="26">
        <v>37981165</v>
      </c>
      <c r="D254" s="26" t="s">
        <v>24</v>
      </c>
      <c r="E254" s="26" t="s">
        <v>10521</v>
      </c>
      <c r="F254" s="26" t="s">
        <v>10522</v>
      </c>
      <c r="G254" s="26" t="s">
        <v>9586</v>
      </c>
      <c r="H254" s="26" t="s">
        <v>711</v>
      </c>
      <c r="I254" s="26" t="s">
        <v>10523</v>
      </c>
      <c r="J254" s="26" t="s">
        <v>4890</v>
      </c>
      <c r="K254" s="26" t="s">
        <v>9606</v>
      </c>
      <c r="L254" s="26" t="s">
        <v>10524</v>
      </c>
      <c r="M254" s="26">
        <v>380645621478</v>
      </c>
      <c r="N254" s="26">
        <v>1223282005</v>
      </c>
    </row>
    <row r="255" spans="1:14">
      <c r="A255" s="26" t="s">
        <v>7356</v>
      </c>
      <c r="B255" s="26" t="s">
        <v>7357</v>
      </c>
      <c r="C255" s="26">
        <v>40992732</v>
      </c>
      <c r="D255" s="26" t="s">
        <v>24</v>
      </c>
      <c r="E255" s="26" t="s">
        <v>10525</v>
      </c>
      <c r="F255" s="26" t="s">
        <v>10526</v>
      </c>
      <c r="G255" s="26" t="s">
        <v>9579</v>
      </c>
      <c r="H255" s="26" t="s">
        <v>1025</v>
      </c>
      <c r="I255" s="26" t="s">
        <v>10527</v>
      </c>
      <c r="J255" s="26" t="s">
        <v>10528</v>
      </c>
      <c r="K255" s="26" t="s">
        <v>9582</v>
      </c>
      <c r="L255" s="26" t="s">
        <v>10529</v>
      </c>
      <c r="M255" s="26">
        <v>380673554840</v>
      </c>
      <c r="N255" s="26">
        <v>525389003</v>
      </c>
    </row>
    <row r="256" spans="1:14">
      <c r="A256" s="26" t="s">
        <v>5588</v>
      </c>
      <c r="B256" s="26" t="s">
        <v>5589</v>
      </c>
      <c r="C256" s="26">
        <v>4593340</v>
      </c>
      <c r="D256" s="26" t="s">
        <v>780</v>
      </c>
      <c r="E256" s="26" t="s">
        <v>10530</v>
      </c>
      <c r="F256" s="26" t="s">
        <v>10531</v>
      </c>
      <c r="G256" s="26" t="s">
        <v>9601</v>
      </c>
      <c r="H256" s="26" t="s">
        <v>799</v>
      </c>
      <c r="J256" s="26" t="s">
        <v>800</v>
      </c>
      <c r="K256" s="26" t="s">
        <v>9597</v>
      </c>
      <c r="L256" s="26" t="s">
        <v>10532</v>
      </c>
      <c r="M256" s="26">
        <v>380442426602</v>
      </c>
      <c r="N256" s="26">
        <v>4822784009</v>
      </c>
    </row>
    <row r="257" spans="1:14">
      <c r="A257" s="26" t="s">
        <v>1673</v>
      </c>
      <c r="B257" s="26" t="s">
        <v>1674</v>
      </c>
      <c r="C257" s="26">
        <v>38055061</v>
      </c>
      <c r="D257" s="26" t="s">
        <v>24</v>
      </c>
      <c r="E257" s="26" t="s">
        <v>10533</v>
      </c>
      <c r="F257" s="26" t="s">
        <v>10534</v>
      </c>
      <c r="G257" s="26" t="s">
        <v>9586</v>
      </c>
      <c r="H257" s="26" t="s">
        <v>27</v>
      </c>
      <c r="J257" s="26" t="s">
        <v>36</v>
      </c>
      <c r="K257" s="26" t="s">
        <v>9597</v>
      </c>
      <c r="L257" s="26" t="s">
        <v>10535</v>
      </c>
      <c r="M257" s="26">
        <v>380432670318</v>
      </c>
      <c r="N257" s="26">
        <v>510100000</v>
      </c>
    </row>
    <row r="258" spans="1:14">
      <c r="A258" s="26" t="s">
        <v>5890</v>
      </c>
      <c r="B258" s="26" t="s">
        <v>5891</v>
      </c>
      <c r="C258" s="26">
        <v>38094142</v>
      </c>
      <c r="D258" s="26" t="s">
        <v>24</v>
      </c>
      <c r="E258" s="26" t="s">
        <v>10536</v>
      </c>
      <c r="F258" s="26" t="s">
        <v>10537</v>
      </c>
      <c r="G258" s="26" t="s">
        <v>9586</v>
      </c>
      <c r="H258" s="26" t="s">
        <v>835</v>
      </c>
      <c r="I258" s="26" t="s">
        <v>10538</v>
      </c>
      <c r="J258" s="26" t="s">
        <v>294</v>
      </c>
      <c r="K258" s="26" t="s">
        <v>9906</v>
      </c>
      <c r="L258" s="26" t="s">
        <v>10539</v>
      </c>
      <c r="M258" s="26">
        <v>380962967879</v>
      </c>
      <c r="N258" s="26">
        <v>121183603</v>
      </c>
    </row>
    <row r="259" spans="1:14">
      <c r="A259" s="26" t="s">
        <v>9274</v>
      </c>
      <c r="B259" s="26" t="s">
        <v>9275</v>
      </c>
      <c r="C259" s="26">
        <v>2006159</v>
      </c>
      <c r="D259" s="26" t="s">
        <v>780</v>
      </c>
      <c r="E259" s="26" t="s">
        <v>10540</v>
      </c>
      <c r="F259" s="26" t="s">
        <v>10541</v>
      </c>
      <c r="G259" s="26" t="s">
        <v>9601</v>
      </c>
      <c r="H259" s="26" t="s">
        <v>1573</v>
      </c>
      <c r="I259" s="26" t="s">
        <v>10542</v>
      </c>
      <c r="J259" s="26" t="s">
        <v>10543</v>
      </c>
      <c r="K259" s="26" t="s">
        <v>9582</v>
      </c>
      <c r="L259" s="26" t="s">
        <v>10544</v>
      </c>
      <c r="M259" s="26">
        <v>761441558050</v>
      </c>
      <c r="N259" s="26">
        <v>521487606</v>
      </c>
    </row>
    <row r="260" spans="1:14">
      <c r="A260" s="26" t="s">
        <v>3629</v>
      </c>
      <c r="B260" s="26" t="s">
        <v>3630</v>
      </c>
      <c r="C260" s="26">
        <v>40214913</v>
      </c>
      <c r="D260" s="26" t="s">
        <v>24</v>
      </c>
      <c r="E260" s="26" t="s">
        <v>10545</v>
      </c>
      <c r="F260" s="26" t="s">
        <v>10546</v>
      </c>
      <c r="G260" s="26" t="s">
        <v>9586</v>
      </c>
      <c r="H260" s="26" t="s">
        <v>468</v>
      </c>
      <c r="I260" s="26" t="s">
        <v>9850</v>
      </c>
      <c r="J260" s="26" t="s">
        <v>3623</v>
      </c>
      <c r="K260" s="26" t="s">
        <v>9606</v>
      </c>
      <c r="L260" s="26" t="s">
        <v>10547</v>
      </c>
      <c r="M260" s="26">
        <v>380613621677</v>
      </c>
      <c r="N260" s="26">
        <v>111790201</v>
      </c>
    </row>
    <row r="261" spans="1:14">
      <c r="A261" s="26" t="s">
        <v>3467</v>
      </c>
      <c r="B261" s="26" t="s">
        <v>3468</v>
      </c>
      <c r="C261" s="26">
        <v>38330435</v>
      </c>
      <c r="D261" s="26" t="s">
        <v>24</v>
      </c>
      <c r="E261" s="26" t="s">
        <v>10548</v>
      </c>
      <c r="F261" s="26" t="s">
        <v>10549</v>
      </c>
      <c r="G261" s="26" t="s">
        <v>9586</v>
      </c>
      <c r="H261" s="26" t="s">
        <v>392</v>
      </c>
      <c r="I261" s="26" t="s">
        <v>9768</v>
      </c>
      <c r="J261" s="26" t="s">
        <v>10550</v>
      </c>
      <c r="K261" s="26" t="s">
        <v>9582</v>
      </c>
      <c r="L261" s="26" t="s">
        <v>10551</v>
      </c>
      <c r="M261" s="26">
        <v>380958708879</v>
      </c>
      <c r="N261" s="26">
        <v>2124082301</v>
      </c>
    </row>
    <row r="262" spans="1:14">
      <c r="A262" s="26" t="s">
        <v>6340</v>
      </c>
      <c r="B262" s="26" t="s">
        <v>6341</v>
      </c>
      <c r="C262" s="26">
        <v>5446449</v>
      </c>
      <c r="D262" s="26" t="s">
        <v>780</v>
      </c>
      <c r="E262" s="26" t="s">
        <v>10552</v>
      </c>
      <c r="F262" s="26" t="s">
        <v>10553</v>
      </c>
      <c r="G262" s="26" t="s">
        <v>9601</v>
      </c>
      <c r="H262" s="26" t="s">
        <v>885</v>
      </c>
      <c r="J262" s="26" t="s">
        <v>910</v>
      </c>
      <c r="K262" s="26" t="s">
        <v>9597</v>
      </c>
      <c r="L262" s="26" t="s">
        <v>10554</v>
      </c>
      <c r="M262" s="26">
        <v>380487059930</v>
      </c>
      <c r="N262" s="26">
        <v>5110100000</v>
      </c>
    </row>
    <row r="263" spans="1:14">
      <c r="A263" s="26" t="s">
        <v>9098</v>
      </c>
      <c r="B263" s="26" t="s">
        <v>9099</v>
      </c>
      <c r="C263" s="26">
        <v>38561624</v>
      </c>
      <c r="D263" s="26" t="s">
        <v>24</v>
      </c>
      <c r="E263" s="26" t="s">
        <v>10555</v>
      </c>
      <c r="F263" s="26" t="s">
        <v>10556</v>
      </c>
      <c r="G263" s="26" t="s">
        <v>9591</v>
      </c>
      <c r="H263" s="26" t="s">
        <v>1490</v>
      </c>
      <c r="I263" s="26" t="s">
        <v>9841</v>
      </c>
      <c r="J263" s="26" t="s">
        <v>10557</v>
      </c>
      <c r="K263" s="26" t="s">
        <v>9582</v>
      </c>
      <c r="L263" s="26" t="s">
        <v>10558</v>
      </c>
      <c r="M263" s="26">
        <v>380373654377</v>
      </c>
      <c r="N263" s="26">
        <v>521281609</v>
      </c>
    </row>
    <row r="264" spans="1:14">
      <c r="A264" s="26" t="s">
        <v>6914</v>
      </c>
      <c r="B264" s="26" t="s">
        <v>6915</v>
      </c>
      <c r="C264" s="26">
        <v>38257649</v>
      </c>
      <c r="D264" s="26" t="s">
        <v>24</v>
      </c>
      <c r="E264" s="26" t="s">
        <v>10559</v>
      </c>
      <c r="F264" s="26" t="s">
        <v>10560</v>
      </c>
      <c r="G264" s="26" t="s">
        <v>9579</v>
      </c>
      <c r="H264" s="26" t="s">
        <v>949</v>
      </c>
      <c r="I264" s="26" t="s">
        <v>10561</v>
      </c>
      <c r="J264" s="26" t="s">
        <v>10562</v>
      </c>
      <c r="K264" s="26" t="s">
        <v>9582</v>
      </c>
      <c r="L264" s="26" t="s">
        <v>10563</v>
      </c>
      <c r="M264" s="26">
        <v>380535296254</v>
      </c>
      <c r="N264" s="26">
        <v>5325786002</v>
      </c>
    </row>
    <row r="265" spans="1:14">
      <c r="A265" s="26" t="s">
        <v>1775</v>
      </c>
      <c r="B265" s="26" t="s">
        <v>1776</v>
      </c>
      <c r="C265" s="26">
        <v>41783594</v>
      </c>
      <c r="D265" s="26" t="s">
        <v>24</v>
      </c>
      <c r="E265" s="26" t="s">
        <v>10564</v>
      </c>
      <c r="F265" s="26" t="s">
        <v>10565</v>
      </c>
      <c r="G265" s="26" t="s">
        <v>9586</v>
      </c>
      <c r="H265" s="26" t="s">
        <v>27</v>
      </c>
      <c r="J265" s="26" t="s">
        <v>10319</v>
      </c>
      <c r="K265" s="26" t="s">
        <v>9597</v>
      </c>
      <c r="L265" s="26" t="s">
        <v>10566</v>
      </c>
      <c r="M265" s="26">
        <v>380434222244</v>
      </c>
      <c r="N265" s="26">
        <v>510500000</v>
      </c>
    </row>
    <row r="266" spans="1:14">
      <c r="A266" s="26" t="s">
        <v>2157</v>
      </c>
      <c r="B266" s="26" t="s">
        <v>2158</v>
      </c>
      <c r="C266" s="26">
        <v>1982778</v>
      </c>
      <c r="D266" s="26" t="s">
        <v>24</v>
      </c>
      <c r="E266" s="26" t="s">
        <v>10567</v>
      </c>
      <c r="F266" s="26" t="s">
        <v>10568</v>
      </c>
      <c r="G266" s="26" t="s">
        <v>9579</v>
      </c>
      <c r="H266" s="26" t="s">
        <v>103</v>
      </c>
      <c r="I266" s="26" t="s">
        <v>10569</v>
      </c>
      <c r="J266" s="26" t="s">
        <v>10570</v>
      </c>
      <c r="K266" s="26" t="s">
        <v>9582</v>
      </c>
      <c r="L266" s="26" t="s">
        <v>10571</v>
      </c>
      <c r="M266" s="26">
        <v>380989260898</v>
      </c>
      <c r="N266" s="26">
        <v>725785005</v>
      </c>
    </row>
    <row r="267" spans="1:14">
      <c r="A267" s="26" t="s">
        <v>5939</v>
      </c>
      <c r="B267" s="26" t="s">
        <v>5940</v>
      </c>
      <c r="C267" s="26">
        <v>1998466</v>
      </c>
      <c r="D267" s="26" t="s">
        <v>780</v>
      </c>
      <c r="E267" s="26" t="s">
        <v>10572</v>
      </c>
      <c r="F267" s="26" t="s">
        <v>10573</v>
      </c>
      <c r="G267" s="26" t="s">
        <v>9601</v>
      </c>
      <c r="H267" s="26" t="s">
        <v>835</v>
      </c>
      <c r="I267" s="26" t="s">
        <v>10574</v>
      </c>
      <c r="J267" s="26" t="s">
        <v>5938</v>
      </c>
      <c r="K267" s="26" t="s">
        <v>9606</v>
      </c>
      <c r="L267" s="26" t="s">
        <v>10575</v>
      </c>
      <c r="M267" s="26">
        <v>380513596383</v>
      </c>
      <c r="N267" s="26">
        <v>4822355100</v>
      </c>
    </row>
    <row r="268" spans="1:14">
      <c r="A268" s="26" t="s">
        <v>9185</v>
      </c>
      <c r="B268" s="26" t="s">
        <v>9186</v>
      </c>
      <c r="C268" s="26">
        <v>43288621</v>
      </c>
      <c r="D268" s="26" t="s">
        <v>780</v>
      </c>
      <c r="E268" s="26" t="s">
        <v>10576</v>
      </c>
      <c r="F268" s="26" t="s">
        <v>10577</v>
      </c>
      <c r="G268" s="26" t="s">
        <v>9601</v>
      </c>
      <c r="H268" s="26" t="s">
        <v>1490</v>
      </c>
      <c r="J268" s="26" t="s">
        <v>1553</v>
      </c>
      <c r="K268" s="26" t="s">
        <v>9597</v>
      </c>
      <c r="L268" s="26" t="s">
        <v>10578</v>
      </c>
      <c r="M268" s="26">
        <v>760745029506</v>
      </c>
      <c r="N268" s="26">
        <v>524955100</v>
      </c>
    </row>
    <row r="269" spans="1:14">
      <c r="A269" s="26" t="s">
        <v>1879</v>
      </c>
      <c r="B269" s="26" t="s">
        <v>1880</v>
      </c>
      <c r="C269" s="26">
        <v>40620416</v>
      </c>
      <c r="D269" s="26" t="s">
        <v>24</v>
      </c>
      <c r="E269" s="26" t="s">
        <v>10579</v>
      </c>
      <c r="F269" s="26" t="s">
        <v>10580</v>
      </c>
      <c r="G269" s="26" t="s">
        <v>9586</v>
      </c>
      <c r="H269" s="26" t="s">
        <v>27</v>
      </c>
      <c r="I269" s="26" t="s">
        <v>10581</v>
      </c>
      <c r="J269" s="26" t="s">
        <v>1881</v>
      </c>
      <c r="K269" s="26" t="s">
        <v>9582</v>
      </c>
      <c r="L269" s="26" t="s">
        <v>10582</v>
      </c>
      <c r="M269" s="26">
        <v>761407451617</v>
      </c>
      <c r="N269" s="26">
        <v>523283001</v>
      </c>
    </row>
    <row r="270" spans="1:14">
      <c r="A270" s="26" t="s">
        <v>9125</v>
      </c>
      <c r="B270" s="26" t="s">
        <v>9126</v>
      </c>
      <c r="C270" s="26">
        <v>38407889</v>
      </c>
      <c r="D270" s="26" t="s">
        <v>24</v>
      </c>
      <c r="E270" s="26" t="s">
        <v>10583</v>
      </c>
      <c r="F270" s="26" t="s">
        <v>10584</v>
      </c>
      <c r="G270" s="26" t="s">
        <v>9586</v>
      </c>
      <c r="H270" s="26" t="s">
        <v>1490</v>
      </c>
      <c r="I270" s="26" t="s">
        <v>9846</v>
      </c>
      <c r="J270" s="26" t="s">
        <v>646</v>
      </c>
      <c r="K270" s="26" t="s">
        <v>9582</v>
      </c>
      <c r="L270" s="26" t="s">
        <v>10585</v>
      </c>
      <c r="M270" s="26">
        <v>380373366217</v>
      </c>
      <c r="N270" s="26">
        <v>1824287321</v>
      </c>
    </row>
    <row r="271" spans="1:14">
      <c r="A271" s="26" t="s">
        <v>4734</v>
      </c>
      <c r="B271" s="26" t="s">
        <v>4735</v>
      </c>
      <c r="C271" s="26" t="s">
        <v>1604</v>
      </c>
      <c r="D271" s="26" t="s">
        <v>24</v>
      </c>
      <c r="E271" s="26" t="s">
        <v>10586</v>
      </c>
      <c r="F271" s="26" t="s">
        <v>10587</v>
      </c>
      <c r="G271" s="26" t="s">
        <v>9591</v>
      </c>
      <c r="H271" s="26" t="s">
        <v>670</v>
      </c>
      <c r="I271" s="26" t="s">
        <v>10588</v>
      </c>
      <c r="J271" s="26" t="s">
        <v>703</v>
      </c>
      <c r="K271" s="26" t="s">
        <v>9606</v>
      </c>
      <c r="L271" s="26" t="s">
        <v>10589</v>
      </c>
      <c r="M271" s="26">
        <v>380677203296</v>
      </c>
      <c r="N271" s="26">
        <v>120755309</v>
      </c>
    </row>
    <row r="272" spans="1:14">
      <c r="A272" s="26" t="s">
        <v>5465</v>
      </c>
      <c r="B272" s="26" t="s">
        <v>5466</v>
      </c>
      <c r="C272" s="26">
        <v>41900490</v>
      </c>
      <c r="D272" s="26" t="s">
        <v>24</v>
      </c>
      <c r="E272" s="26" t="s">
        <v>10590</v>
      </c>
      <c r="F272" s="26" t="s">
        <v>10591</v>
      </c>
      <c r="G272" s="26" t="s">
        <v>9591</v>
      </c>
      <c r="H272" s="26" t="s">
        <v>735</v>
      </c>
      <c r="J272" s="26" t="s">
        <v>791</v>
      </c>
      <c r="K272" s="26" t="s">
        <v>9597</v>
      </c>
      <c r="L272" s="26" t="s">
        <v>10592</v>
      </c>
      <c r="M272" s="26">
        <v>380634005448</v>
      </c>
      <c r="N272" s="26">
        <v>4611800000</v>
      </c>
    </row>
    <row r="273" spans="1:14">
      <c r="A273" s="26" t="s">
        <v>7147</v>
      </c>
      <c r="B273" s="26" t="s">
        <v>7148</v>
      </c>
      <c r="C273" s="26">
        <v>38543370</v>
      </c>
      <c r="D273" s="26" t="s">
        <v>24</v>
      </c>
      <c r="E273" s="26" t="s">
        <v>10593</v>
      </c>
      <c r="F273" s="26" t="s">
        <v>10594</v>
      </c>
      <c r="G273" s="26" t="s">
        <v>9586</v>
      </c>
      <c r="H273" s="26" t="s">
        <v>987</v>
      </c>
      <c r="J273" s="26" t="s">
        <v>7140</v>
      </c>
      <c r="K273" s="26" t="s">
        <v>9597</v>
      </c>
      <c r="L273" s="26" t="s">
        <v>10595</v>
      </c>
      <c r="M273" s="26">
        <v>380365423506</v>
      </c>
      <c r="N273" s="26">
        <v>5610900000</v>
      </c>
    </row>
    <row r="274" spans="1:14">
      <c r="A274" s="26" t="s">
        <v>8077</v>
      </c>
      <c r="B274" s="26" t="s">
        <v>8078</v>
      </c>
      <c r="C274" s="26">
        <v>2003770</v>
      </c>
      <c r="D274" s="26" t="s">
        <v>780</v>
      </c>
      <c r="E274" s="26" t="s">
        <v>10596</v>
      </c>
      <c r="F274" s="26" t="s">
        <v>10597</v>
      </c>
      <c r="G274" s="26" t="s">
        <v>9601</v>
      </c>
      <c r="H274" s="26" t="s">
        <v>1122</v>
      </c>
      <c r="J274" s="26" t="s">
        <v>8039</v>
      </c>
      <c r="K274" s="26" t="s">
        <v>9597</v>
      </c>
      <c r="L274" s="26" t="s">
        <v>10598</v>
      </c>
      <c r="M274" s="26">
        <v>380577250700</v>
      </c>
      <c r="N274" s="26">
        <v>6310100000</v>
      </c>
    </row>
    <row r="275" spans="1:14">
      <c r="A275" s="26" t="s">
        <v>3605</v>
      </c>
      <c r="B275" s="26" t="s">
        <v>3606</v>
      </c>
      <c r="C275" s="26">
        <v>38626445</v>
      </c>
      <c r="D275" s="26" t="s">
        <v>24</v>
      </c>
      <c r="E275" s="26" t="s">
        <v>10599</v>
      </c>
      <c r="F275" s="26" t="s">
        <v>10600</v>
      </c>
      <c r="G275" s="26" t="s">
        <v>9586</v>
      </c>
      <c r="H275" s="26" t="s">
        <v>468</v>
      </c>
      <c r="I275" s="26" t="s">
        <v>10601</v>
      </c>
      <c r="J275" s="26" t="s">
        <v>10602</v>
      </c>
      <c r="K275" s="26" t="s">
        <v>9606</v>
      </c>
      <c r="L275" s="26" t="s">
        <v>10603</v>
      </c>
      <c r="M275" s="26">
        <v>380614721576</v>
      </c>
      <c r="N275" s="26">
        <v>2322755100</v>
      </c>
    </row>
    <row r="276" spans="1:14">
      <c r="A276" s="26" t="s">
        <v>7126</v>
      </c>
      <c r="B276" s="26" t="s">
        <v>7127</v>
      </c>
      <c r="C276" s="26">
        <v>38492302</v>
      </c>
      <c r="D276" s="26" t="s">
        <v>24</v>
      </c>
      <c r="E276" s="26" t="s">
        <v>10604</v>
      </c>
      <c r="F276" s="26" t="s">
        <v>10605</v>
      </c>
      <c r="G276" s="26" t="s">
        <v>9579</v>
      </c>
      <c r="H276" s="26" t="s">
        <v>987</v>
      </c>
      <c r="I276" s="26" t="s">
        <v>9634</v>
      </c>
      <c r="J276" s="26" t="s">
        <v>10606</v>
      </c>
      <c r="K276" s="26" t="s">
        <v>9582</v>
      </c>
      <c r="L276" s="26" t="s">
        <v>10607</v>
      </c>
      <c r="M276" s="26">
        <v>380362272536</v>
      </c>
      <c r="N276" s="26">
        <v>5624681101</v>
      </c>
    </row>
    <row r="277" spans="1:14">
      <c r="A277" s="26" t="s">
        <v>5104</v>
      </c>
      <c r="B277" s="26" t="s">
        <v>5101</v>
      </c>
      <c r="C277" s="26">
        <v>20764478</v>
      </c>
      <c r="D277" s="26" t="s">
        <v>780</v>
      </c>
      <c r="E277" s="26" t="s">
        <v>10608</v>
      </c>
      <c r="F277" s="26" t="s">
        <v>9787</v>
      </c>
      <c r="G277" s="26" t="s">
        <v>9601</v>
      </c>
      <c r="H277" s="26" t="s">
        <v>735</v>
      </c>
      <c r="I277" s="26" t="s">
        <v>10166</v>
      </c>
      <c r="J277" s="26" t="s">
        <v>5102</v>
      </c>
      <c r="K277" s="26" t="s">
        <v>9606</v>
      </c>
      <c r="L277" s="26" t="s">
        <v>10609</v>
      </c>
      <c r="M277" s="26">
        <v>380673420652</v>
      </c>
      <c r="N277" s="26">
        <v>521485409</v>
      </c>
    </row>
    <row r="278" spans="1:14">
      <c r="A278" s="26" t="s">
        <v>6569</v>
      </c>
      <c r="B278" s="26" t="s">
        <v>6570</v>
      </c>
      <c r="C278" s="26">
        <v>38396564</v>
      </c>
      <c r="D278" s="26" t="s">
        <v>24</v>
      </c>
      <c r="E278" s="26" t="s">
        <v>10610</v>
      </c>
      <c r="F278" s="26" t="s">
        <v>10611</v>
      </c>
      <c r="G278" s="26" t="s">
        <v>9579</v>
      </c>
      <c r="H278" s="26" t="s">
        <v>949</v>
      </c>
      <c r="I278" s="26" t="s">
        <v>10130</v>
      </c>
      <c r="J278" s="26" t="s">
        <v>2870</v>
      </c>
      <c r="K278" s="26" t="s">
        <v>9582</v>
      </c>
      <c r="L278" s="26" t="s">
        <v>10612</v>
      </c>
      <c r="M278" s="26">
        <v>380956049371</v>
      </c>
      <c r="N278" s="26">
        <v>1222655118</v>
      </c>
    </row>
    <row r="279" spans="1:14">
      <c r="A279" s="26" t="s">
        <v>5663</v>
      </c>
      <c r="B279" s="26" t="s">
        <v>5664</v>
      </c>
      <c r="C279" s="26">
        <v>33244368</v>
      </c>
      <c r="D279" s="26" t="s">
        <v>780</v>
      </c>
      <c r="E279" s="26" t="s">
        <v>10613</v>
      </c>
      <c r="F279" s="26" t="s">
        <v>10614</v>
      </c>
      <c r="G279" s="26" t="s">
        <v>9601</v>
      </c>
      <c r="H279" s="26" t="s">
        <v>258</v>
      </c>
      <c r="J279" s="26" t="s">
        <v>317</v>
      </c>
      <c r="K279" s="26" t="s">
        <v>9597</v>
      </c>
      <c r="L279" s="26" t="s">
        <v>10615</v>
      </c>
      <c r="M279" s="26">
        <v>380671329701</v>
      </c>
      <c r="N279" s="26">
        <v>1412300000</v>
      </c>
    </row>
    <row r="280" spans="1:14">
      <c r="A280" s="26" t="s">
        <v>6816</v>
      </c>
      <c r="B280" s="26" t="s">
        <v>6817</v>
      </c>
      <c r="C280" s="26">
        <v>1999595</v>
      </c>
      <c r="D280" s="26" t="s">
        <v>780</v>
      </c>
      <c r="E280" s="26" t="s">
        <v>10616</v>
      </c>
      <c r="F280" s="26" t="s">
        <v>6817</v>
      </c>
      <c r="G280" s="26" t="s">
        <v>9601</v>
      </c>
      <c r="H280" s="26" t="s">
        <v>949</v>
      </c>
      <c r="J280" s="26" t="s">
        <v>977</v>
      </c>
      <c r="K280" s="26" t="s">
        <v>9597</v>
      </c>
      <c r="L280" s="26" t="s">
        <v>10617</v>
      </c>
      <c r="M280" s="26">
        <v>380532688395</v>
      </c>
      <c r="N280" s="26">
        <v>4424080504</v>
      </c>
    </row>
    <row r="281" spans="1:14">
      <c r="A281" s="26" t="s">
        <v>3572</v>
      </c>
      <c r="B281" s="26" t="s">
        <v>3573</v>
      </c>
      <c r="C281" s="26">
        <v>43221703</v>
      </c>
      <c r="D281" s="26" t="s">
        <v>780</v>
      </c>
      <c r="E281" s="26" t="s">
        <v>10618</v>
      </c>
      <c r="F281" s="26" t="s">
        <v>10619</v>
      </c>
      <c r="G281" s="26" t="s">
        <v>9601</v>
      </c>
      <c r="H281" s="26" t="s">
        <v>392</v>
      </c>
      <c r="I281" s="26" t="s">
        <v>10620</v>
      </c>
      <c r="J281" s="26" t="s">
        <v>10621</v>
      </c>
      <c r="K281" s="26" t="s">
        <v>9606</v>
      </c>
      <c r="L281" s="26" t="s">
        <v>10622</v>
      </c>
      <c r="M281" s="26">
        <v>380967465490</v>
      </c>
      <c r="N281" s="26">
        <v>2125355300</v>
      </c>
    </row>
    <row r="282" spans="1:14">
      <c r="A282" s="26" t="s">
        <v>8121</v>
      </c>
      <c r="B282" s="26" t="s">
        <v>8122</v>
      </c>
      <c r="C282" s="26">
        <v>2003617</v>
      </c>
      <c r="D282" s="26" t="s">
        <v>780</v>
      </c>
      <c r="E282" s="26" t="s">
        <v>10623</v>
      </c>
      <c r="F282" s="26" t="s">
        <v>8122</v>
      </c>
      <c r="G282" s="26" t="s">
        <v>9601</v>
      </c>
      <c r="H282" s="26" t="s">
        <v>1122</v>
      </c>
      <c r="I282" s="26" t="s">
        <v>8039</v>
      </c>
      <c r="J282" s="26" t="s">
        <v>8039</v>
      </c>
      <c r="K282" s="26" t="s">
        <v>9597</v>
      </c>
      <c r="L282" s="26" t="s">
        <v>10624</v>
      </c>
      <c r="M282" s="26">
        <v>380573762190</v>
      </c>
      <c r="N282" s="26">
        <v>6310100000</v>
      </c>
    </row>
    <row r="283" spans="1:14">
      <c r="A283" s="26" t="s">
        <v>3476</v>
      </c>
      <c r="B283" s="26" t="s">
        <v>3477</v>
      </c>
      <c r="C283" s="26" t="s">
        <v>1604</v>
      </c>
      <c r="D283" s="26" t="s">
        <v>24</v>
      </c>
      <c r="E283" s="26" t="s">
        <v>10625</v>
      </c>
      <c r="F283" s="26" t="s">
        <v>10626</v>
      </c>
      <c r="G283" s="26" t="s">
        <v>9586</v>
      </c>
      <c r="H283" s="26" t="s">
        <v>392</v>
      </c>
      <c r="I283" s="26" t="s">
        <v>10627</v>
      </c>
      <c r="J283" s="26" t="s">
        <v>10628</v>
      </c>
      <c r="K283" s="26" t="s">
        <v>9582</v>
      </c>
      <c r="L283" s="26" t="s">
        <v>10629</v>
      </c>
      <c r="M283" s="26">
        <v>380985899885</v>
      </c>
      <c r="N283" s="26">
        <v>2124481601</v>
      </c>
    </row>
    <row r="284" spans="1:14">
      <c r="A284" s="26" t="s">
        <v>6297</v>
      </c>
      <c r="B284" s="26" t="s">
        <v>6298</v>
      </c>
      <c r="C284" s="26">
        <v>1999023</v>
      </c>
      <c r="D284" s="26" t="s">
        <v>780</v>
      </c>
      <c r="E284" s="26" t="s">
        <v>10630</v>
      </c>
      <c r="F284" s="26" t="s">
        <v>10631</v>
      </c>
      <c r="G284" s="26" t="s">
        <v>9601</v>
      </c>
      <c r="H284" s="26" t="s">
        <v>885</v>
      </c>
      <c r="J284" s="26" t="s">
        <v>910</v>
      </c>
      <c r="K284" s="26" t="s">
        <v>9597</v>
      </c>
      <c r="L284" s="26" t="s">
        <v>10632</v>
      </c>
      <c r="M284" s="26">
        <v>380487238289</v>
      </c>
      <c r="N284" s="26">
        <v>5110100000</v>
      </c>
    </row>
    <row r="285" spans="1:14">
      <c r="A285" s="26" t="s">
        <v>8972</v>
      </c>
      <c r="B285" s="26" t="s">
        <v>8973</v>
      </c>
      <c r="C285" s="26">
        <v>38981957</v>
      </c>
      <c r="D285" s="26" t="s">
        <v>24</v>
      </c>
      <c r="E285" s="26" t="s">
        <v>10633</v>
      </c>
      <c r="F285" s="26" t="s">
        <v>10634</v>
      </c>
      <c r="G285" s="26" t="s">
        <v>9586</v>
      </c>
      <c r="H285" s="26" t="s">
        <v>1401</v>
      </c>
      <c r="J285" s="26" t="s">
        <v>10635</v>
      </c>
      <c r="K285" s="26" t="s">
        <v>9582</v>
      </c>
      <c r="L285" s="26" t="s">
        <v>10636</v>
      </c>
      <c r="M285" s="26">
        <v>760944691270</v>
      </c>
      <c r="N285" s="26">
        <v>7124984001</v>
      </c>
    </row>
    <row r="286" spans="1:14">
      <c r="A286" s="26" t="s">
        <v>7865</v>
      </c>
      <c r="B286" s="26" t="s">
        <v>7866</v>
      </c>
      <c r="C286" s="26">
        <v>38916537</v>
      </c>
      <c r="D286" s="26" t="s">
        <v>24</v>
      </c>
      <c r="E286" s="26" t="s">
        <v>10637</v>
      </c>
      <c r="F286" s="26" t="s">
        <v>10638</v>
      </c>
      <c r="G286" s="26" t="s">
        <v>9586</v>
      </c>
      <c r="H286" s="26" t="s">
        <v>1122</v>
      </c>
      <c r="I286" s="26" t="s">
        <v>10639</v>
      </c>
      <c r="J286" s="26" t="s">
        <v>10640</v>
      </c>
      <c r="K286" s="26" t="s">
        <v>9582</v>
      </c>
      <c r="L286" s="26" t="s">
        <v>10641</v>
      </c>
      <c r="M286" s="26">
        <v>380575863276</v>
      </c>
      <c r="N286" s="26">
        <v>5323483702</v>
      </c>
    </row>
    <row r="287" spans="1:14">
      <c r="A287" s="26" t="s">
        <v>7955</v>
      </c>
      <c r="B287" s="26" t="s">
        <v>7956</v>
      </c>
      <c r="C287" s="26">
        <v>40414351</v>
      </c>
      <c r="D287" s="26" t="s">
        <v>24</v>
      </c>
      <c r="E287" s="26" t="s">
        <v>10642</v>
      </c>
      <c r="F287" s="26" t="s">
        <v>10643</v>
      </c>
      <c r="G287" s="26" t="s">
        <v>9586</v>
      </c>
      <c r="H287" s="26" t="s">
        <v>1122</v>
      </c>
      <c r="I287" s="26" t="s">
        <v>10347</v>
      </c>
      <c r="J287" s="26" t="s">
        <v>10644</v>
      </c>
      <c r="K287" s="26" t="s">
        <v>9582</v>
      </c>
      <c r="L287" s="26" t="s">
        <v>10645</v>
      </c>
      <c r="M287" s="26">
        <v>380574232344</v>
      </c>
      <c r="N287" s="26">
        <v>6323785503</v>
      </c>
    </row>
    <row r="288" spans="1:14">
      <c r="A288" s="26" t="s">
        <v>8924</v>
      </c>
      <c r="B288" s="26" t="s">
        <v>8925</v>
      </c>
      <c r="C288" s="26">
        <v>39011491</v>
      </c>
      <c r="D288" s="26" t="s">
        <v>24</v>
      </c>
      <c r="E288" s="26" t="s">
        <v>10646</v>
      </c>
      <c r="F288" s="26" t="s">
        <v>10647</v>
      </c>
      <c r="G288" s="26" t="s">
        <v>9579</v>
      </c>
      <c r="H288" s="26" t="s">
        <v>1401</v>
      </c>
      <c r="I288" s="26" t="s">
        <v>9726</v>
      </c>
      <c r="J288" s="26" t="s">
        <v>10648</v>
      </c>
      <c r="K288" s="26" t="s">
        <v>9582</v>
      </c>
      <c r="L288" s="26" t="s">
        <v>10649</v>
      </c>
      <c r="M288" s="26">
        <v>380473392215</v>
      </c>
      <c r="N288" s="26">
        <v>7123787209</v>
      </c>
    </row>
    <row r="289" spans="1:14">
      <c r="A289" s="26" t="s">
        <v>6939</v>
      </c>
      <c r="B289" s="26" t="s">
        <v>6940</v>
      </c>
      <c r="C289" s="26">
        <v>37867877</v>
      </c>
      <c r="D289" s="26" t="s">
        <v>24</v>
      </c>
      <c r="E289" s="26" t="s">
        <v>10650</v>
      </c>
      <c r="F289" s="26" t="s">
        <v>10651</v>
      </c>
      <c r="G289" s="26" t="s">
        <v>9579</v>
      </c>
      <c r="H289" s="26" t="s">
        <v>987</v>
      </c>
      <c r="I289" s="26" t="s">
        <v>9921</v>
      </c>
      <c r="J289" s="26" t="s">
        <v>10652</v>
      </c>
      <c r="K289" s="26" t="s">
        <v>9582</v>
      </c>
      <c r="L289" s="26" t="s">
        <v>10653</v>
      </c>
      <c r="M289" s="26">
        <v>380365333649</v>
      </c>
      <c r="N289" s="26">
        <v>5620483201</v>
      </c>
    </row>
    <row r="290" spans="1:14">
      <c r="A290" s="26" t="s">
        <v>8733</v>
      </c>
      <c r="B290" s="26" t="s">
        <v>8734</v>
      </c>
      <c r="C290" s="26">
        <v>2004410</v>
      </c>
      <c r="D290" s="26" t="s">
        <v>780</v>
      </c>
      <c r="E290" s="26" t="s">
        <v>10654</v>
      </c>
      <c r="F290" s="26" t="s">
        <v>10655</v>
      </c>
      <c r="G290" s="26" t="s">
        <v>9601</v>
      </c>
      <c r="H290" s="26" t="s">
        <v>1308</v>
      </c>
      <c r="J290" s="26" t="s">
        <v>1372</v>
      </c>
      <c r="K290" s="26" t="s">
        <v>9597</v>
      </c>
      <c r="L290" s="26" t="s">
        <v>10656</v>
      </c>
      <c r="M290" s="26">
        <v>380969709167</v>
      </c>
      <c r="N290" s="26">
        <v>6810600000</v>
      </c>
    </row>
    <row r="291" spans="1:14">
      <c r="A291" s="26" t="s">
        <v>7767</v>
      </c>
      <c r="B291" s="26" t="s">
        <v>7768</v>
      </c>
      <c r="C291" s="26">
        <v>38543647</v>
      </c>
      <c r="D291" s="26" t="s">
        <v>24</v>
      </c>
      <c r="E291" s="26" t="s">
        <v>10657</v>
      </c>
      <c r="F291" s="26" t="s">
        <v>10658</v>
      </c>
      <c r="G291" s="26" t="s">
        <v>9579</v>
      </c>
      <c r="H291" s="26" t="s">
        <v>1088</v>
      </c>
      <c r="I291" s="26" t="s">
        <v>10659</v>
      </c>
      <c r="J291" s="26" t="s">
        <v>10660</v>
      </c>
      <c r="K291" s="26" t="s">
        <v>9582</v>
      </c>
      <c r="L291" s="26" t="s">
        <v>10661</v>
      </c>
      <c r="M291" s="26">
        <v>380964151722</v>
      </c>
      <c r="N291" s="26">
        <v>6125083618</v>
      </c>
    </row>
    <row r="292" spans="1:14">
      <c r="A292" s="26" t="s">
        <v>7679</v>
      </c>
      <c r="B292" s="26" t="s">
        <v>7680</v>
      </c>
      <c r="C292" s="26">
        <v>43188153</v>
      </c>
      <c r="D292" s="26" t="s">
        <v>780</v>
      </c>
      <c r="E292" s="26" t="s">
        <v>10662</v>
      </c>
      <c r="F292" s="26" t="s">
        <v>9787</v>
      </c>
      <c r="G292" s="26" t="s">
        <v>9601</v>
      </c>
      <c r="H292" s="26" t="s">
        <v>1088</v>
      </c>
      <c r="J292" s="26" t="s">
        <v>10663</v>
      </c>
      <c r="K292" s="26" t="s">
        <v>9597</v>
      </c>
      <c r="L292" s="26" t="s">
        <v>10664</v>
      </c>
      <c r="M292" s="26">
        <v>380354626981</v>
      </c>
      <c r="N292" s="26">
        <v>724582908</v>
      </c>
    </row>
    <row r="293" spans="1:14">
      <c r="A293" s="26" t="s">
        <v>8718</v>
      </c>
      <c r="B293" s="26" t="s">
        <v>8719</v>
      </c>
      <c r="C293" s="26">
        <v>41877252</v>
      </c>
      <c r="D293" s="26" t="s">
        <v>24</v>
      </c>
      <c r="E293" s="26" t="s">
        <v>10665</v>
      </c>
      <c r="F293" s="26" t="s">
        <v>10666</v>
      </c>
      <c r="G293" s="26" t="s">
        <v>9586</v>
      </c>
      <c r="H293" s="26" t="s">
        <v>1308</v>
      </c>
      <c r="J293" s="26" t="s">
        <v>1368</v>
      </c>
      <c r="K293" s="26" t="s">
        <v>9597</v>
      </c>
      <c r="L293" s="26" t="s">
        <v>10667</v>
      </c>
      <c r="M293" s="26">
        <v>761070164138</v>
      </c>
      <c r="N293" s="26">
        <v>6823610100</v>
      </c>
    </row>
    <row r="294" spans="1:14">
      <c r="A294" s="26" t="s">
        <v>7709</v>
      </c>
      <c r="B294" s="26" t="s">
        <v>7710</v>
      </c>
      <c r="C294" s="26">
        <v>42588046</v>
      </c>
      <c r="D294" s="26" t="s">
        <v>24</v>
      </c>
      <c r="E294" s="26" t="s">
        <v>10668</v>
      </c>
      <c r="F294" s="26" t="s">
        <v>10669</v>
      </c>
      <c r="G294" s="26" t="s">
        <v>9586</v>
      </c>
      <c r="H294" s="26" t="s">
        <v>1088</v>
      </c>
      <c r="I294" s="26" t="s">
        <v>10069</v>
      </c>
      <c r="J294" s="26" t="s">
        <v>10670</v>
      </c>
      <c r="K294" s="26" t="s">
        <v>9582</v>
      </c>
      <c r="L294" s="26" t="s">
        <v>10671</v>
      </c>
      <c r="M294" s="26">
        <v>380352295164</v>
      </c>
      <c r="N294" s="26">
        <v>6125281901</v>
      </c>
    </row>
    <row r="295" spans="1:14">
      <c r="A295" s="26" t="s">
        <v>7867</v>
      </c>
      <c r="B295" s="26" t="s">
        <v>7868</v>
      </c>
      <c r="C295" s="26">
        <v>38621625</v>
      </c>
      <c r="D295" s="26" t="s">
        <v>24</v>
      </c>
      <c r="E295" s="26" t="s">
        <v>10672</v>
      </c>
      <c r="F295" s="26" t="s">
        <v>10673</v>
      </c>
      <c r="G295" s="26" t="s">
        <v>9579</v>
      </c>
      <c r="H295" s="26" t="s">
        <v>1122</v>
      </c>
      <c r="I295" s="26" t="s">
        <v>10674</v>
      </c>
      <c r="J295" s="26" t="s">
        <v>10675</v>
      </c>
      <c r="K295" s="26" t="s">
        <v>9582</v>
      </c>
      <c r="L295" s="26" t="s">
        <v>10676</v>
      </c>
      <c r="M295" s="26">
        <v>380953524087</v>
      </c>
      <c r="N295" s="26">
        <v>521610101</v>
      </c>
    </row>
    <row r="296" spans="1:14">
      <c r="A296" s="26" t="s">
        <v>4631</v>
      </c>
      <c r="B296" s="26" t="s">
        <v>4632</v>
      </c>
      <c r="C296" s="26">
        <v>38540447</v>
      </c>
      <c r="D296" s="26" t="s">
        <v>1701</v>
      </c>
      <c r="E296" s="26" t="s">
        <v>10677</v>
      </c>
      <c r="F296" s="26" t="s">
        <v>10678</v>
      </c>
      <c r="G296" s="26" t="s">
        <v>9601</v>
      </c>
      <c r="H296" s="26" t="s">
        <v>670</v>
      </c>
      <c r="J296" s="26" t="s">
        <v>687</v>
      </c>
      <c r="K296" s="26" t="s">
        <v>9597</v>
      </c>
      <c r="L296" s="26" t="s">
        <v>10679</v>
      </c>
      <c r="M296" s="26">
        <v>761186876359</v>
      </c>
      <c r="N296" s="26">
        <v>3510100000</v>
      </c>
    </row>
    <row r="297" spans="1:14">
      <c r="A297" s="26" t="s">
        <v>5063</v>
      </c>
      <c r="B297" s="26" t="s">
        <v>5064</v>
      </c>
      <c r="C297" s="26">
        <v>34167494</v>
      </c>
      <c r="D297" s="26" t="s">
        <v>1701</v>
      </c>
      <c r="E297" s="26" t="s">
        <v>10680</v>
      </c>
      <c r="F297" s="26" t="s">
        <v>10681</v>
      </c>
      <c r="G297" s="26" t="s">
        <v>9601</v>
      </c>
      <c r="H297" s="26" t="s">
        <v>735</v>
      </c>
      <c r="J297" s="26" t="s">
        <v>740</v>
      </c>
      <c r="K297" s="26" t="s">
        <v>9597</v>
      </c>
      <c r="L297" s="26" t="s">
        <v>10682</v>
      </c>
      <c r="M297" s="26">
        <v>380974585829</v>
      </c>
      <c r="N297" s="26">
        <v>1221881203</v>
      </c>
    </row>
    <row r="298" spans="1:14">
      <c r="A298" s="26" t="s">
        <v>4953</v>
      </c>
      <c r="B298" s="26" t="s">
        <v>4954</v>
      </c>
      <c r="C298" s="26">
        <v>1996711</v>
      </c>
      <c r="D298" s="26" t="s">
        <v>780</v>
      </c>
      <c r="E298" s="26" t="s">
        <v>10683</v>
      </c>
      <c r="F298" s="26" t="s">
        <v>9787</v>
      </c>
      <c r="G298" s="26" t="s">
        <v>9601</v>
      </c>
      <c r="H298" s="26" t="s">
        <v>735</v>
      </c>
      <c r="J298" s="26" t="s">
        <v>740</v>
      </c>
      <c r="K298" s="26" t="s">
        <v>9597</v>
      </c>
      <c r="L298" s="26" t="s">
        <v>10684</v>
      </c>
      <c r="M298" s="26">
        <v>380673736307</v>
      </c>
      <c r="N298" s="26">
        <v>1221881203</v>
      </c>
    </row>
    <row r="299" spans="1:14">
      <c r="A299" s="26" t="s">
        <v>3811</v>
      </c>
      <c r="B299" s="26" t="s">
        <v>3812</v>
      </c>
      <c r="C299" s="26">
        <v>41775887</v>
      </c>
      <c r="D299" s="26" t="s">
        <v>24</v>
      </c>
      <c r="E299" s="26" t="s">
        <v>10685</v>
      </c>
      <c r="F299" s="26" t="s">
        <v>10686</v>
      </c>
      <c r="G299" s="26" t="s">
        <v>9579</v>
      </c>
      <c r="H299" s="26" t="s">
        <v>468</v>
      </c>
      <c r="I299" s="26" t="s">
        <v>10687</v>
      </c>
      <c r="J299" s="26" t="s">
        <v>254</v>
      </c>
      <c r="K299" s="26" t="s">
        <v>9582</v>
      </c>
      <c r="L299" s="26" t="s">
        <v>10688</v>
      </c>
      <c r="M299" s="26">
        <v>380663155879</v>
      </c>
      <c r="N299" s="26">
        <v>123182004</v>
      </c>
    </row>
    <row r="300" spans="1:14">
      <c r="A300" s="26" t="s">
        <v>7728</v>
      </c>
      <c r="B300" s="26" t="s">
        <v>7729</v>
      </c>
      <c r="C300" s="26">
        <v>38868583</v>
      </c>
      <c r="D300" s="26" t="s">
        <v>24</v>
      </c>
      <c r="E300" s="26" t="s">
        <v>10689</v>
      </c>
      <c r="F300" s="26" t="s">
        <v>10690</v>
      </c>
      <c r="G300" s="26" t="s">
        <v>9586</v>
      </c>
      <c r="H300" s="26" t="s">
        <v>1088</v>
      </c>
      <c r="I300" s="26" t="s">
        <v>10691</v>
      </c>
      <c r="J300" s="26" t="s">
        <v>10692</v>
      </c>
      <c r="K300" s="26" t="s">
        <v>9582</v>
      </c>
      <c r="L300" s="26" t="s">
        <v>10693</v>
      </c>
      <c r="M300" s="26">
        <v>380678370504</v>
      </c>
      <c r="N300" s="26">
        <v>1824782105</v>
      </c>
    </row>
    <row r="301" spans="1:14">
      <c r="A301" s="26" t="s">
        <v>3046</v>
      </c>
      <c r="B301" s="26" t="s">
        <v>3047</v>
      </c>
      <c r="C301" s="26">
        <v>38107156</v>
      </c>
      <c r="D301" s="26" t="s">
        <v>24</v>
      </c>
      <c r="E301" s="26" t="s">
        <v>10694</v>
      </c>
      <c r="F301" s="26" t="s">
        <v>10695</v>
      </c>
      <c r="G301" s="26" t="s">
        <v>9586</v>
      </c>
      <c r="H301" s="26" t="s">
        <v>375</v>
      </c>
      <c r="I301" s="26" t="s">
        <v>10696</v>
      </c>
      <c r="J301" s="26" t="s">
        <v>10697</v>
      </c>
      <c r="K301" s="26" t="s">
        <v>9582</v>
      </c>
      <c r="L301" s="26" t="s">
        <v>10698</v>
      </c>
      <c r="M301" s="26">
        <v>380978317717</v>
      </c>
      <c r="N301" s="26">
        <v>1820610130</v>
      </c>
    </row>
    <row r="302" spans="1:14">
      <c r="A302" s="26" t="s">
        <v>3411</v>
      </c>
      <c r="B302" s="26" t="s">
        <v>3412</v>
      </c>
      <c r="C302" s="26">
        <v>38456539</v>
      </c>
      <c r="D302" s="26" t="s">
        <v>24</v>
      </c>
      <c r="E302" s="26" t="s">
        <v>10699</v>
      </c>
      <c r="F302" s="26" t="s">
        <v>10700</v>
      </c>
      <c r="G302" s="26" t="s">
        <v>9579</v>
      </c>
      <c r="H302" s="26" t="s">
        <v>392</v>
      </c>
      <c r="I302" s="26" t="s">
        <v>9857</v>
      </c>
      <c r="J302" s="26" t="s">
        <v>10701</v>
      </c>
      <c r="K302" s="26" t="s">
        <v>9582</v>
      </c>
      <c r="L302" s="26" t="s">
        <v>10702</v>
      </c>
      <c r="M302" s="26">
        <v>380961474071</v>
      </c>
      <c r="N302" s="26">
        <v>2121910101</v>
      </c>
    </row>
    <row r="303" spans="1:14">
      <c r="A303" s="26" t="s">
        <v>3209</v>
      </c>
      <c r="B303" s="26" t="s">
        <v>3210</v>
      </c>
      <c r="C303" s="26">
        <v>38341562</v>
      </c>
      <c r="D303" s="26" t="s">
        <v>24</v>
      </c>
      <c r="E303" s="26" t="s">
        <v>10703</v>
      </c>
      <c r="F303" s="26" t="s">
        <v>10704</v>
      </c>
      <c r="G303" s="26" t="s">
        <v>9586</v>
      </c>
      <c r="H303" s="26" t="s">
        <v>375</v>
      </c>
      <c r="J303" s="26" t="s">
        <v>388</v>
      </c>
      <c r="K303" s="26" t="s">
        <v>9597</v>
      </c>
      <c r="L303" s="26" t="s">
        <v>10705</v>
      </c>
      <c r="M303" s="26">
        <v>380414135410</v>
      </c>
      <c r="N303" s="26">
        <v>1811000000</v>
      </c>
    </row>
    <row r="304" spans="1:14">
      <c r="A304" s="26" t="s">
        <v>6716</v>
      </c>
      <c r="B304" s="26" t="s">
        <v>6717</v>
      </c>
      <c r="C304" s="26">
        <v>37953735</v>
      </c>
      <c r="D304" s="26" t="s">
        <v>24</v>
      </c>
      <c r="E304" s="26" t="s">
        <v>10706</v>
      </c>
      <c r="F304" s="26" t="s">
        <v>10707</v>
      </c>
      <c r="G304" s="26" t="s">
        <v>9579</v>
      </c>
      <c r="H304" s="26" t="s">
        <v>949</v>
      </c>
      <c r="I304" s="26" t="s">
        <v>10708</v>
      </c>
      <c r="J304" s="26" t="s">
        <v>10709</v>
      </c>
      <c r="K304" s="26" t="s">
        <v>9582</v>
      </c>
      <c r="L304" s="26" t="s">
        <v>10710</v>
      </c>
      <c r="M304" s="26">
        <v>380535699611</v>
      </c>
      <c r="N304" s="26">
        <v>5322686602</v>
      </c>
    </row>
    <row r="305" spans="1:14">
      <c r="A305" s="26" t="s">
        <v>8374</v>
      </c>
      <c r="B305" s="26" t="s">
        <v>8375</v>
      </c>
      <c r="C305" s="26">
        <v>41428082</v>
      </c>
      <c r="D305" s="26" t="s">
        <v>24</v>
      </c>
      <c r="E305" s="26" t="s">
        <v>10711</v>
      </c>
      <c r="F305" s="26" t="s">
        <v>10712</v>
      </c>
      <c r="G305" s="26" t="s">
        <v>9586</v>
      </c>
      <c r="H305" s="26" t="s">
        <v>1122</v>
      </c>
      <c r="I305" s="26" t="s">
        <v>10713</v>
      </c>
      <c r="J305" s="26" t="s">
        <v>10714</v>
      </c>
      <c r="K305" s="26" t="s">
        <v>9582</v>
      </c>
      <c r="L305" s="26" t="s">
        <v>10715</v>
      </c>
      <c r="M305" s="26">
        <v>380574698230</v>
      </c>
      <c r="N305" s="26">
        <v>1413567803</v>
      </c>
    </row>
    <row r="306" spans="1:14">
      <c r="A306" s="26" t="s">
        <v>6836</v>
      </c>
      <c r="B306" s="26" t="s">
        <v>6837</v>
      </c>
      <c r="C306" s="26">
        <v>1999678</v>
      </c>
      <c r="D306" s="26" t="s">
        <v>780</v>
      </c>
      <c r="E306" s="26" t="s">
        <v>10716</v>
      </c>
      <c r="F306" s="26" t="s">
        <v>10717</v>
      </c>
      <c r="G306" s="26" t="s">
        <v>9601</v>
      </c>
      <c r="H306" s="26" t="s">
        <v>949</v>
      </c>
      <c r="I306" s="26" t="s">
        <v>977</v>
      </c>
      <c r="J306" s="26" t="s">
        <v>977</v>
      </c>
      <c r="K306" s="26" t="s">
        <v>9597</v>
      </c>
      <c r="L306" s="26" t="s">
        <v>10718</v>
      </c>
      <c r="M306" s="26">
        <v>380532532577</v>
      </c>
      <c r="N306" s="26">
        <v>4424080504</v>
      </c>
    </row>
    <row r="307" spans="1:14">
      <c r="A307" s="26" t="s">
        <v>9158</v>
      </c>
      <c r="B307" s="26" t="s">
        <v>9159</v>
      </c>
      <c r="C307" s="26">
        <v>38541220</v>
      </c>
      <c r="D307" s="26" t="s">
        <v>24</v>
      </c>
      <c r="E307" s="26" t="s">
        <v>10719</v>
      </c>
      <c r="F307" s="26" t="s">
        <v>10720</v>
      </c>
      <c r="G307" s="26" t="s">
        <v>9586</v>
      </c>
      <c r="H307" s="26" t="s">
        <v>1490</v>
      </c>
      <c r="J307" s="26" t="s">
        <v>10721</v>
      </c>
      <c r="K307" s="26" t="s">
        <v>9582</v>
      </c>
      <c r="L307" s="26" t="s">
        <v>10722</v>
      </c>
      <c r="M307" s="26">
        <v>760747096420</v>
      </c>
      <c r="N307" s="26">
        <v>1821181201</v>
      </c>
    </row>
    <row r="308" spans="1:14">
      <c r="A308" s="26" t="s">
        <v>5635</v>
      </c>
      <c r="B308" s="26" t="s">
        <v>5636</v>
      </c>
      <c r="C308" s="26">
        <v>21490652</v>
      </c>
      <c r="D308" s="26" t="s">
        <v>780</v>
      </c>
      <c r="E308" s="26" t="s">
        <v>10723</v>
      </c>
      <c r="F308" s="26" t="s">
        <v>10724</v>
      </c>
      <c r="G308" s="26" t="s">
        <v>9601</v>
      </c>
      <c r="H308" s="26" t="s">
        <v>799</v>
      </c>
      <c r="J308" s="26" t="s">
        <v>800</v>
      </c>
      <c r="K308" s="26" t="s">
        <v>9597</v>
      </c>
      <c r="L308" s="26" t="s">
        <v>10725</v>
      </c>
      <c r="M308" s="26">
        <v>380442346059</v>
      </c>
      <c r="N308" s="26">
        <v>4822784009</v>
      </c>
    </row>
    <row r="309" spans="1:14">
      <c r="A309" s="26" t="s">
        <v>9218</v>
      </c>
      <c r="B309" s="26" t="s">
        <v>9219</v>
      </c>
      <c r="C309" s="26">
        <v>30844172</v>
      </c>
      <c r="D309" s="26" t="s">
        <v>780</v>
      </c>
      <c r="E309" s="26" t="s">
        <v>10726</v>
      </c>
      <c r="F309" s="26" t="s">
        <v>10727</v>
      </c>
      <c r="G309" s="26" t="s">
        <v>9601</v>
      </c>
      <c r="H309" s="26" t="s">
        <v>1490</v>
      </c>
      <c r="J309" s="26" t="s">
        <v>1553</v>
      </c>
      <c r="K309" s="26" t="s">
        <v>9597</v>
      </c>
      <c r="L309" s="26" t="s">
        <v>10728</v>
      </c>
      <c r="M309" s="26">
        <v>380372523301</v>
      </c>
      <c r="N309" s="26">
        <v>524955100</v>
      </c>
    </row>
    <row r="310" spans="1:14">
      <c r="A310" s="26" t="s">
        <v>1806</v>
      </c>
      <c r="B310" s="26" t="s">
        <v>1807</v>
      </c>
      <c r="C310" s="26">
        <v>37472460</v>
      </c>
      <c r="D310" s="26" t="s">
        <v>24</v>
      </c>
      <c r="E310" s="26" t="s">
        <v>10729</v>
      </c>
      <c r="F310" s="26" t="s">
        <v>10730</v>
      </c>
      <c r="G310" s="26" t="s">
        <v>9579</v>
      </c>
      <c r="H310" s="26" t="s">
        <v>27</v>
      </c>
      <c r="I310" s="26" t="s">
        <v>10731</v>
      </c>
      <c r="J310" s="26" t="s">
        <v>1533</v>
      </c>
      <c r="K310" s="26" t="s">
        <v>9582</v>
      </c>
      <c r="L310" s="26" t="s">
        <v>10732</v>
      </c>
      <c r="M310" s="26">
        <v>380986466332</v>
      </c>
      <c r="N310" s="26">
        <v>521083409</v>
      </c>
    </row>
    <row r="311" spans="1:14">
      <c r="A311" s="26" t="s">
        <v>4623</v>
      </c>
      <c r="B311" s="26" t="s">
        <v>4624</v>
      </c>
      <c r="C311" s="26">
        <v>13749863</v>
      </c>
      <c r="D311" s="26" t="s">
        <v>24</v>
      </c>
      <c r="E311" s="26" t="s">
        <v>10733</v>
      </c>
      <c r="F311" s="26" t="s">
        <v>10734</v>
      </c>
      <c r="G311" s="26" t="s">
        <v>9586</v>
      </c>
      <c r="H311" s="26" t="s">
        <v>670</v>
      </c>
      <c r="J311" s="26" t="s">
        <v>687</v>
      </c>
      <c r="K311" s="26" t="s">
        <v>9597</v>
      </c>
      <c r="L311" s="26" t="s">
        <v>10735</v>
      </c>
      <c r="M311" s="26">
        <v>380522561155</v>
      </c>
      <c r="N311" s="26">
        <v>3510100000</v>
      </c>
    </row>
    <row r="312" spans="1:14">
      <c r="A312" s="26" t="s">
        <v>9125</v>
      </c>
      <c r="B312" s="26" t="s">
        <v>9126</v>
      </c>
      <c r="C312" s="26">
        <v>38407889</v>
      </c>
      <c r="D312" s="26" t="s">
        <v>24</v>
      </c>
      <c r="E312" s="26" t="s">
        <v>10736</v>
      </c>
      <c r="F312" s="26" t="s">
        <v>10737</v>
      </c>
      <c r="G312" s="26" t="s">
        <v>9586</v>
      </c>
      <c r="H312" s="26" t="s">
        <v>1490</v>
      </c>
      <c r="I312" s="26" t="s">
        <v>9846</v>
      </c>
      <c r="J312" s="26" t="s">
        <v>1527</v>
      </c>
      <c r="K312" s="26" t="s">
        <v>9582</v>
      </c>
      <c r="L312" s="26" t="s">
        <v>10738</v>
      </c>
      <c r="M312" s="26">
        <v>380373361417</v>
      </c>
      <c r="N312" s="26">
        <v>7323083601</v>
      </c>
    </row>
    <row r="313" spans="1:14">
      <c r="A313" s="26" t="s">
        <v>2634</v>
      </c>
      <c r="B313" s="26" t="s">
        <v>2635</v>
      </c>
      <c r="C313" s="26">
        <v>37735655</v>
      </c>
      <c r="D313" s="26" t="s">
        <v>780</v>
      </c>
      <c r="E313" s="26" t="s">
        <v>10739</v>
      </c>
      <c r="F313" s="26" t="s">
        <v>10740</v>
      </c>
      <c r="G313" s="26" t="s">
        <v>9601</v>
      </c>
      <c r="H313" s="26" t="s">
        <v>133</v>
      </c>
      <c r="I313" s="26" t="s">
        <v>9968</v>
      </c>
      <c r="J313" s="26" t="s">
        <v>10741</v>
      </c>
      <c r="K313" s="26" t="s">
        <v>9582</v>
      </c>
      <c r="L313" s="26" t="s">
        <v>10742</v>
      </c>
      <c r="M313" s="26">
        <v>380997300109</v>
      </c>
      <c r="N313" s="26">
        <v>1220787712</v>
      </c>
    </row>
    <row r="314" spans="1:14">
      <c r="A314" s="26" t="s">
        <v>3550</v>
      </c>
      <c r="B314" s="26" t="s">
        <v>3551</v>
      </c>
      <c r="C314" s="26">
        <v>34835224</v>
      </c>
      <c r="D314" s="26" t="s">
        <v>780</v>
      </c>
      <c r="E314" s="26" t="s">
        <v>10743</v>
      </c>
      <c r="F314" s="26" t="s">
        <v>10744</v>
      </c>
      <c r="G314" s="26" t="s">
        <v>9601</v>
      </c>
      <c r="H314" s="26" t="s">
        <v>392</v>
      </c>
      <c r="J314" s="26" t="s">
        <v>458</v>
      </c>
      <c r="K314" s="26" t="s">
        <v>9597</v>
      </c>
      <c r="L314" s="26" t="s">
        <v>10745</v>
      </c>
      <c r="M314" s="26">
        <v>380956640007</v>
      </c>
      <c r="N314" s="26">
        <v>2110100000</v>
      </c>
    </row>
    <row r="315" spans="1:14">
      <c r="A315" s="26" t="s">
        <v>7859</v>
      </c>
      <c r="B315" s="26" t="s">
        <v>7860</v>
      </c>
      <c r="C315" s="26">
        <v>34174035</v>
      </c>
      <c r="D315" s="26" t="s">
        <v>24</v>
      </c>
      <c r="E315" s="26" t="s">
        <v>10746</v>
      </c>
      <c r="F315" s="26" t="s">
        <v>10747</v>
      </c>
      <c r="G315" s="26" t="s">
        <v>9586</v>
      </c>
      <c r="H315" s="26" t="s">
        <v>1122</v>
      </c>
      <c r="I315" s="26" t="s">
        <v>10748</v>
      </c>
      <c r="J315" s="26" t="s">
        <v>3601</v>
      </c>
      <c r="K315" s="26" t="s">
        <v>9582</v>
      </c>
      <c r="L315" s="26" t="s">
        <v>10749</v>
      </c>
      <c r="M315" s="26">
        <v>380575490217</v>
      </c>
      <c r="N315" s="26">
        <v>1420910802</v>
      </c>
    </row>
    <row r="316" spans="1:14">
      <c r="A316" s="26" t="s">
        <v>2157</v>
      </c>
      <c r="B316" s="26" t="s">
        <v>2158</v>
      </c>
      <c r="C316" s="26">
        <v>1982778</v>
      </c>
      <c r="D316" s="26" t="s">
        <v>24</v>
      </c>
      <c r="E316" s="26" t="s">
        <v>10750</v>
      </c>
      <c r="F316" s="26" t="s">
        <v>10751</v>
      </c>
      <c r="G316" s="26" t="s">
        <v>9579</v>
      </c>
      <c r="H316" s="26" t="s">
        <v>103</v>
      </c>
      <c r="I316" s="26" t="s">
        <v>10569</v>
      </c>
      <c r="J316" s="26" t="s">
        <v>10752</v>
      </c>
      <c r="K316" s="26" t="s">
        <v>9582</v>
      </c>
      <c r="L316" s="26" t="s">
        <v>10753</v>
      </c>
      <c r="M316" s="26">
        <v>380335520444</v>
      </c>
      <c r="N316" s="26">
        <v>725784501</v>
      </c>
    </row>
    <row r="317" spans="1:14">
      <c r="A317" s="26" t="s">
        <v>2435</v>
      </c>
      <c r="B317" s="26" t="s">
        <v>2436</v>
      </c>
      <c r="C317" s="26">
        <v>1985860</v>
      </c>
      <c r="D317" s="26" t="s">
        <v>780</v>
      </c>
      <c r="E317" s="26" t="s">
        <v>10754</v>
      </c>
      <c r="F317" s="26" t="s">
        <v>10755</v>
      </c>
      <c r="G317" s="26" t="s">
        <v>9601</v>
      </c>
      <c r="H317" s="26" t="s">
        <v>133</v>
      </c>
      <c r="J317" s="26" t="s">
        <v>2401</v>
      </c>
      <c r="K317" s="26" t="s">
        <v>9597</v>
      </c>
      <c r="L317" s="26" t="s">
        <v>10500</v>
      </c>
      <c r="M317" s="26">
        <v>380987034942</v>
      </c>
      <c r="N317" s="26">
        <v>122787502</v>
      </c>
    </row>
    <row r="318" spans="1:14">
      <c r="A318" s="26" t="s">
        <v>4452</v>
      </c>
      <c r="B318" s="26" t="s">
        <v>4453</v>
      </c>
      <c r="C318" s="26">
        <v>38164193</v>
      </c>
      <c r="D318" s="26" t="s">
        <v>24</v>
      </c>
      <c r="E318" s="26" t="s">
        <v>10756</v>
      </c>
      <c r="F318" s="26" t="s">
        <v>10757</v>
      </c>
      <c r="G318" s="26" t="s">
        <v>9586</v>
      </c>
      <c r="H318" s="26" t="s">
        <v>576</v>
      </c>
      <c r="I318" s="26" t="s">
        <v>10758</v>
      </c>
      <c r="J318" s="26" t="s">
        <v>10759</v>
      </c>
      <c r="K318" s="26" t="s">
        <v>9582</v>
      </c>
      <c r="L318" s="26" t="s">
        <v>10760</v>
      </c>
      <c r="M318" s="26">
        <v>380457445117</v>
      </c>
      <c r="N318" s="26">
        <v>3222981201</v>
      </c>
    </row>
    <row r="319" spans="1:14">
      <c r="A319" s="26" t="s">
        <v>9222</v>
      </c>
      <c r="B319" s="26" t="s">
        <v>9219</v>
      </c>
      <c r="C319" s="26">
        <v>30844172</v>
      </c>
      <c r="D319" s="26" t="s">
        <v>24</v>
      </c>
      <c r="E319" s="26" t="s">
        <v>10761</v>
      </c>
      <c r="F319" s="26" t="s">
        <v>10762</v>
      </c>
      <c r="G319" s="26" t="s">
        <v>9591</v>
      </c>
      <c r="H319" s="26" t="s">
        <v>1490</v>
      </c>
      <c r="J319" s="26" t="s">
        <v>1553</v>
      </c>
      <c r="K319" s="26" t="s">
        <v>9597</v>
      </c>
      <c r="L319" s="26" t="s">
        <v>10763</v>
      </c>
      <c r="M319" s="26">
        <v>380372242210</v>
      </c>
      <c r="N319" s="26">
        <v>524955100</v>
      </c>
    </row>
    <row r="320" spans="1:14">
      <c r="A320" s="26" t="s">
        <v>7530</v>
      </c>
      <c r="B320" s="26" t="s">
        <v>7531</v>
      </c>
      <c r="C320" s="26">
        <v>38637368</v>
      </c>
      <c r="D320" s="26" t="s">
        <v>24</v>
      </c>
      <c r="E320" s="26" t="s">
        <v>10764</v>
      </c>
      <c r="F320" s="26" t="s">
        <v>10765</v>
      </c>
      <c r="G320" s="26" t="s">
        <v>9586</v>
      </c>
      <c r="H320" s="26" t="s">
        <v>1025</v>
      </c>
      <c r="I320" s="26" t="s">
        <v>9657</v>
      </c>
      <c r="J320" s="26" t="s">
        <v>10766</v>
      </c>
      <c r="K320" s="26" t="s">
        <v>9582</v>
      </c>
      <c r="L320" s="26" t="s">
        <v>10767</v>
      </c>
      <c r="M320" s="26">
        <v>380544693303</v>
      </c>
      <c r="N320" s="26">
        <v>5920389232</v>
      </c>
    </row>
    <row r="321" spans="1:14">
      <c r="A321" s="26" t="s">
        <v>3927</v>
      </c>
      <c r="B321" s="26" t="s">
        <v>3928</v>
      </c>
      <c r="C321" s="26">
        <v>38542239</v>
      </c>
      <c r="D321" s="26" t="s">
        <v>24</v>
      </c>
      <c r="E321" s="26" t="s">
        <v>10768</v>
      </c>
      <c r="F321" s="26" t="s">
        <v>10769</v>
      </c>
      <c r="G321" s="26" t="s">
        <v>9591</v>
      </c>
      <c r="H321" s="26" t="s">
        <v>468</v>
      </c>
      <c r="I321" s="26" t="s">
        <v>10158</v>
      </c>
      <c r="J321" s="26" t="s">
        <v>10770</v>
      </c>
      <c r="K321" s="26" t="s">
        <v>9582</v>
      </c>
      <c r="L321" s="26" t="s">
        <v>10771</v>
      </c>
      <c r="M321" s="26">
        <v>380507325998</v>
      </c>
      <c r="N321" s="26">
        <v>2325555117</v>
      </c>
    </row>
    <row r="322" spans="1:14">
      <c r="A322" s="26" t="s">
        <v>3925</v>
      </c>
      <c r="B322" s="26" t="s">
        <v>3926</v>
      </c>
      <c r="C322" s="26">
        <v>41477873</v>
      </c>
      <c r="D322" s="26" t="s">
        <v>780</v>
      </c>
      <c r="E322" s="26" t="s">
        <v>10772</v>
      </c>
      <c r="F322" s="26" t="s">
        <v>10773</v>
      </c>
      <c r="G322" s="26" t="s">
        <v>9601</v>
      </c>
      <c r="H322" s="26" t="s">
        <v>468</v>
      </c>
      <c r="J322" s="26" t="s">
        <v>3923</v>
      </c>
      <c r="K322" s="26" t="s">
        <v>9597</v>
      </c>
      <c r="L322" s="26" t="s">
        <v>10774</v>
      </c>
      <c r="M322" s="26">
        <v>380617822672</v>
      </c>
      <c r="N322" s="26">
        <v>2311000000</v>
      </c>
    </row>
    <row r="323" spans="1:14">
      <c r="A323" s="26" t="s">
        <v>3994</v>
      </c>
      <c r="B323" s="26" t="s">
        <v>3995</v>
      </c>
      <c r="C323" s="26">
        <v>42043117</v>
      </c>
      <c r="D323" s="26" t="s">
        <v>24</v>
      </c>
      <c r="E323" s="26" t="s">
        <v>10775</v>
      </c>
      <c r="F323" s="26" t="s">
        <v>10776</v>
      </c>
      <c r="G323" s="26" t="s">
        <v>9579</v>
      </c>
      <c r="H323" s="26" t="s">
        <v>506</v>
      </c>
      <c r="I323" s="26" t="s">
        <v>10777</v>
      </c>
      <c r="J323" s="26" t="s">
        <v>10778</v>
      </c>
      <c r="K323" s="26" t="s">
        <v>9582</v>
      </c>
      <c r="L323" s="26" t="s">
        <v>10779</v>
      </c>
      <c r="M323" s="26">
        <v>380343049247</v>
      </c>
      <c r="N323" s="26">
        <v>2621681701</v>
      </c>
    </row>
    <row r="324" spans="1:14">
      <c r="A324" s="26" t="s">
        <v>3419</v>
      </c>
      <c r="B324" s="26" t="s">
        <v>3420</v>
      </c>
      <c r="C324" s="26">
        <v>38466285</v>
      </c>
      <c r="D324" s="26" t="s">
        <v>24</v>
      </c>
      <c r="E324" s="26" t="s">
        <v>10780</v>
      </c>
      <c r="F324" s="26" t="s">
        <v>10781</v>
      </c>
      <c r="G324" s="26" t="s">
        <v>9591</v>
      </c>
      <c r="H324" s="26" t="s">
        <v>392</v>
      </c>
      <c r="I324" s="26" t="s">
        <v>10064</v>
      </c>
      <c r="J324" s="26" t="s">
        <v>10782</v>
      </c>
      <c r="K324" s="26" t="s">
        <v>9582</v>
      </c>
      <c r="L324" s="26" t="s">
        <v>10783</v>
      </c>
      <c r="M324" s="26">
        <v>380680028367</v>
      </c>
      <c r="N324" s="26">
        <v>2122487201</v>
      </c>
    </row>
    <row r="325" spans="1:14">
      <c r="A325" s="26" t="s">
        <v>6844</v>
      </c>
      <c r="B325" s="26" t="s">
        <v>6845</v>
      </c>
      <c r="C325" s="26">
        <v>1999112</v>
      </c>
      <c r="D325" s="26" t="s">
        <v>780</v>
      </c>
      <c r="E325" s="26" t="s">
        <v>10784</v>
      </c>
      <c r="F325" s="26" t="s">
        <v>10785</v>
      </c>
      <c r="G325" s="26" t="s">
        <v>9601</v>
      </c>
      <c r="H325" s="26" t="s">
        <v>949</v>
      </c>
      <c r="I325" s="26" t="s">
        <v>977</v>
      </c>
      <c r="J325" s="26" t="s">
        <v>977</v>
      </c>
      <c r="K325" s="26" t="s">
        <v>9597</v>
      </c>
      <c r="L325" s="26" t="s">
        <v>10786</v>
      </c>
      <c r="M325" s="26">
        <v>380532560758</v>
      </c>
      <c r="N325" s="26">
        <v>4424080504</v>
      </c>
    </row>
    <row r="326" spans="1:14">
      <c r="A326" s="26" t="s">
        <v>4021</v>
      </c>
      <c r="B326" s="26" t="s">
        <v>4022</v>
      </c>
      <c r="C326" s="26">
        <v>43501331</v>
      </c>
      <c r="D326" s="26" t="s">
        <v>24</v>
      </c>
      <c r="E326" s="26" t="s">
        <v>10787</v>
      </c>
      <c r="F326" s="26" t="s">
        <v>10788</v>
      </c>
      <c r="G326" s="26" t="s">
        <v>9591</v>
      </c>
      <c r="H326" s="26" t="s">
        <v>506</v>
      </c>
      <c r="I326" s="26" t="s">
        <v>10789</v>
      </c>
      <c r="J326" s="26" t="s">
        <v>522</v>
      </c>
      <c r="K326" s="26" t="s">
        <v>9597</v>
      </c>
      <c r="L326" s="26" t="s">
        <v>10790</v>
      </c>
      <c r="M326" s="26">
        <v>380661223800</v>
      </c>
      <c r="N326" s="26">
        <v>724285503</v>
      </c>
    </row>
    <row r="327" spans="1:14">
      <c r="A327" s="26" t="s">
        <v>8924</v>
      </c>
      <c r="B327" s="26" t="s">
        <v>8925</v>
      </c>
      <c r="C327" s="26">
        <v>39011491</v>
      </c>
      <c r="D327" s="26" t="s">
        <v>24</v>
      </c>
      <c r="E327" s="26" t="s">
        <v>10791</v>
      </c>
      <c r="F327" s="26" t="s">
        <v>10792</v>
      </c>
      <c r="G327" s="26" t="s">
        <v>9579</v>
      </c>
      <c r="H327" s="26" t="s">
        <v>1401</v>
      </c>
      <c r="I327" s="26" t="s">
        <v>9726</v>
      </c>
      <c r="J327" s="26" t="s">
        <v>1873</v>
      </c>
      <c r="K327" s="26" t="s">
        <v>9582</v>
      </c>
      <c r="L327" s="26" t="s">
        <v>10793</v>
      </c>
      <c r="M327" s="26">
        <v>380473396283</v>
      </c>
      <c r="N327" s="26">
        <v>521486803</v>
      </c>
    </row>
    <row r="328" spans="1:14">
      <c r="A328" s="26" t="s">
        <v>7823</v>
      </c>
      <c r="B328" s="26" t="s">
        <v>7824</v>
      </c>
      <c r="C328" s="26">
        <v>38427288</v>
      </c>
      <c r="D328" s="26" t="s">
        <v>24</v>
      </c>
      <c r="E328" s="26" t="s">
        <v>10794</v>
      </c>
      <c r="F328" s="26" t="s">
        <v>10795</v>
      </c>
      <c r="G328" s="26" t="s">
        <v>9586</v>
      </c>
      <c r="H328" s="26" t="s">
        <v>1088</v>
      </c>
      <c r="I328" s="26" t="s">
        <v>10796</v>
      </c>
      <c r="J328" s="26" t="s">
        <v>10797</v>
      </c>
      <c r="K328" s="26" t="s">
        <v>9906</v>
      </c>
      <c r="L328" s="26" t="s">
        <v>10798</v>
      </c>
      <c r="M328" s="26">
        <v>380355264795</v>
      </c>
      <c r="N328" s="26">
        <v>6125585901</v>
      </c>
    </row>
    <row r="329" spans="1:14">
      <c r="A329" s="26" t="s">
        <v>6122</v>
      </c>
      <c r="B329" s="26" t="s">
        <v>6123</v>
      </c>
      <c r="C329" s="26">
        <v>38822156</v>
      </c>
      <c r="D329" s="26" t="s">
        <v>24</v>
      </c>
      <c r="E329" s="26" t="s">
        <v>10799</v>
      </c>
      <c r="F329" s="26" t="s">
        <v>10800</v>
      </c>
      <c r="G329" s="26" t="s">
        <v>9591</v>
      </c>
      <c r="H329" s="26" t="s">
        <v>885</v>
      </c>
      <c r="I329" s="26" t="s">
        <v>10801</v>
      </c>
      <c r="J329" s="26" t="s">
        <v>498</v>
      </c>
      <c r="K329" s="26" t="s">
        <v>9582</v>
      </c>
      <c r="L329" s="26" t="s">
        <v>10802</v>
      </c>
      <c r="M329" s="26">
        <v>380485699510</v>
      </c>
      <c r="N329" s="26">
        <v>123183401</v>
      </c>
    </row>
    <row r="330" spans="1:14">
      <c r="A330" s="26" t="s">
        <v>2465</v>
      </c>
      <c r="B330" s="26" t="s">
        <v>2466</v>
      </c>
      <c r="C330" s="26">
        <v>24230526</v>
      </c>
      <c r="D330" s="26" t="s">
        <v>780</v>
      </c>
      <c r="E330" s="26" t="s">
        <v>10803</v>
      </c>
      <c r="F330" s="26" t="s">
        <v>10804</v>
      </c>
      <c r="G330" s="26" t="s">
        <v>9601</v>
      </c>
      <c r="H330" s="26" t="s">
        <v>133</v>
      </c>
      <c r="I330" s="26" t="s">
        <v>183</v>
      </c>
      <c r="J330" s="26" t="s">
        <v>183</v>
      </c>
      <c r="K330" s="26" t="s">
        <v>9597</v>
      </c>
      <c r="L330" s="26" t="s">
        <v>10805</v>
      </c>
      <c r="M330" s="26">
        <v>761316811686</v>
      </c>
      <c r="N330" s="26">
        <v>1211000000</v>
      </c>
    </row>
    <row r="331" spans="1:14">
      <c r="A331" s="26" t="s">
        <v>4558</v>
      </c>
      <c r="B331" s="26" t="s">
        <v>4559</v>
      </c>
      <c r="C331" s="26">
        <v>38073489</v>
      </c>
      <c r="D331" s="26" t="s">
        <v>24</v>
      </c>
      <c r="E331" s="26" t="s">
        <v>10806</v>
      </c>
      <c r="F331" s="26" t="s">
        <v>10807</v>
      </c>
      <c r="G331" s="26" t="s">
        <v>9586</v>
      </c>
      <c r="H331" s="26" t="s">
        <v>576</v>
      </c>
      <c r="I331" s="26" t="s">
        <v>10808</v>
      </c>
      <c r="J331" s="26" t="s">
        <v>10809</v>
      </c>
      <c r="K331" s="26" t="s">
        <v>9582</v>
      </c>
      <c r="L331" s="26" t="s">
        <v>10810</v>
      </c>
      <c r="M331" s="26">
        <v>380507069036</v>
      </c>
      <c r="N331" s="26">
        <v>3225585201</v>
      </c>
    </row>
    <row r="332" spans="1:14">
      <c r="A332" s="26" t="s">
        <v>9332</v>
      </c>
      <c r="B332" s="26" t="s">
        <v>9333</v>
      </c>
      <c r="C332" s="26">
        <v>40204397</v>
      </c>
      <c r="D332" s="26" t="s">
        <v>24</v>
      </c>
      <c r="E332" s="26" t="s">
        <v>10811</v>
      </c>
      <c r="F332" s="26" t="s">
        <v>10812</v>
      </c>
      <c r="G332" s="26" t="s">
        <v>9586</v>
      </c>
      <c r="H332" s="26" t="s">
        <v>1573</v>
      </c>
      <c r="I332" s="26" t="s">
        <v>10813</v>
      </c>
      <c r="J332" s="26" t="s">
        <v>7135</v>
      </c>
      <c r="K332" s="26" t="s">
        <v>9582</v>
      </c>
      <c r="L332" s="26" t="s">
        <v>10814</v>
      </c>
      <c r="M332" s="26">
        <v>380464323250</v>
      </c>
      <c r="N332" s="26">
        <v>122084003</v>
      </c>
    </row>
    <row r="333" spans="1:14">
      <c r="A333" s="26" t="s">
        <v>9158</v>
      </c>
      <c r="B333" s="26" t="s">
        <v>9159</v>
      </c>
      <c r="C333" s="26">
        <v>38541220</v>
      </c>
      <c r="D333" s="26" t="s">
        <v>24</v>
      </c>
      <c r="E333" s="26" t="s">
        <v>10815</v>
      </c>
      <c r="F333" s="26" t="s">
        <v>10816</v>
      </c>
      <c r="G333" s="26" t="s">
        <v>9579</v>
      </c>
      <c r="H333" s="26" t="s">
        <v>1490</v>
      </c>
      <c r="J333" s="26" t="s">
        <v>10817</v>
      </c>
      <c r="K333" s="26" t="s">
        <v>9582</v>
      </c>
      <c r="L333" s="26" t="s">
        <v>10818</v>
      </c>
      <c r="M333" s="26">
        <v>380954972724</v>
      </c>
      <c r="N333" s="26">
        <v>7324510114</v>
      </c>
    </row>
    <row r="334" spans="1:14">
      <c r="A334" s="26" t="s">
        <v>9044</v>
      </c>
      <c r="B334" s="26" t="s">
        <v>9045</v>
      </c>
      <c r="C334" s="26">
        <v>38990598</v>
      </c>
      <c r="D334" s="26" t="s">
        <v>24</v>
      </c>
      <c r="E334" s="26" t="s">
        <v>10819</v>
      </c>
      <c r="F334" s="26" t="s">
        <v>10820</v>
      </c>
      <c r="G334" s="26" t="s">
        <v>9579</v>
      </c>
      <c r="H334" s="26" t="s">
        <v>1401</v>
      </c>
      <c r="I334" s="26" t="s">
        <v>10821</v>
      </c>
      <c r="J334" s="26" t="s">
        <v>10822</v>
      </c>
      <c r="K334" s="26" t="s">
        <v>9582</v>
      </c>
      <c r="L334" s="26" t="s">
        <v>10823</v>
      </c>
      <c r="M334" s="26">
        <v>380977960290</v>
      </c>
      <c r="N334" s="26">
        <v>7125785201</v>
      </c>
    </row>
    <row r="335" spans="1:14">
      <c r="A335" s="26" t="s">
        <v>7452</v>
      </c>
      <c r="B335" s="26" t="s">
        <v>7453</v>
      </c>
      <c r="C335" s="26">
        <v>3083133</v>
      </c>
      <c r="D335" s="26" t="s">
        <v>24</v>
      </c>
      <c r="E335" s="26" t="s">
        <v>10824</v>
      </c>
      <c r="F335" s="26" t="s">
        <v>10825</v>
      </c>
      <c r="G335" s="26" t="s">
        <v>9586</v>
      </c>
      <c r="H335" s="26" t="s">
        <v>1025</v>
      </c>
      <c r="J335" s="26" t="s">
        <v>1065</v>
      </c>
      <c r="K335" s="26" t="s">
        <v>9597</v>
      </c>
      <c r="L335" s="26" t="s">
        <v>10826</v>
      </c>
      <c r="M335" s="26">
        <v>761047402665</v>
      </c>
      <c r="N335" s="26">
        <v>5910100000</v>
      </c>
    </row>
    <row r="336" spans="1:14">
      <c r="A336" s="26" t="s">
        <v>9267</v>
      </c>
      <c r="B336" s="26" t="s">
        <v>9268</v>
      </c>
      <c r="C336" s="26">
        <v>38765198</v>
      </c>
      <c r="D336" s="26" t="s">
        <v>24</v>
      </c>
      <c r="E336" s="26" t="s">
        <v>10827</v>
      </c>
      <c r="F336" s="26" t="s">
        <v>10828</v>
      </c>
      <c r="G336" s="26" t="s">
        <v>9586</v>
      </c>
      <c r="H336" s="26" t="s">
        <v>1573</v>
      </c>
      <c r="I336" s="26" t="s">
        <v>10542</v>
      </c>
      <c r="J336" s="26" t="s">
        <v>9266</v>
      </c>
      <c r="K336" s="26" t="s">
        <v>9597</v>
      </c>
      <c r="L336" s="26" t="s">
        <v>10829</v>
      </c>
      <c r="M336" s="26">
        <v>380463531454</v>
      </c>
      <c r="N336" s="26">
        <v>7420310100</v>
      </c>
    </row>
    <row r="337" spans="1:14">
      <c r="A337" s="26" t="s">
        <v>4657</v>
      </c>
      <c r="B337" s="26" t="s">
        <v>4658</v>
      </c>
      <c r="C337" s="26">
        <v>38802559</v>
      </c>
      <c r="D337" s="26" t="s">
        <v>24</v>
      </c>
      <c r="E337" s="26" t="s">
        <v>10830</v>
      </c>
      <c r="F337" s="26" t="s">
        <v>10831</v>
      </c>
      <c r="G337" s="26" t="s">
        <v>9586</v>
      </c>
      <c r="H337" s="26" t="s">
        <v>670</v>
      </c>
      <c r="J337" s="26" t="s">
        <v>687</v>
      </c>
      <c r="K337" s="26" t="s">
        <v>9597</v>
      </c>
      <c r="L337" s="26" t="s">
        <v>10832</v>
      </c>
      <c r="M337" s="26">
        <v>380980115654</v>
      </c>
      <c r="N337" s="26">
        <v>3510100000</v>
      </c>
    </row>
    <row r="338" spans="1:14">
      <c r="A338" s="26" t="s">
        <v>3467</v>
      </c>
      <c r="B338" s="26" t="s">
        <v>3468</v>
      </c>
      <c r="C338" s="26">
        <v>38330435</v>
      </c>
      <c r="D338" s="26" t="s">
        <v>24</v>
      </c>
      <c r="E338" s="26" t="s">
        <v>10833</v>
      </c>
      <c r="F338" s="26" t="s">
        <v>10834</v>
      </c>
      <c r="G338" s="26" t="s">
        <v>9586</v>
      </c>
      <c r="H338" s="26" t="s">
        <v>392</v>
      </c>
      <c r="I338" s="26" t="s">
        <v>9768</v>
      </c>
      <c r="J338" s="26" t="s">
        <v>10835</v>
      </c>
      <c r="K338" s="26" t="s">
        <v>9582</v>
      </c>
      <c r="L338" s="26" t="s">
        <v>10836</v>
      </c>
      <c r="M338" s="26">
        <v>380509561340</v>
      </c>
      <c r="N338" s="26">
        <v>2124082307</v>
      </c>
    </row>
    <row r="339" spans="1:14">
      <c r="A339" s="26" t="s">
        <v>6939</v>
      </c>
      <c r="B339" s="26" t="s">
        <v>6940</v>
      </c>
      <c r="C339" s="26">
        <v>37867877</v>
      </c>
      <c r="D339" s="26" t="s">
        <v>24</v>
      </c>
      <c r="E339" s="26" t="s">
        <v>10837</v>
      </c>
      <c r="F339" s="26" t="s">
        <v>10838</v>
      </c>
      <c r="G339" s="26" t="s">
        <v>9579</v>
      </c>
      <c r="H339" s="26" t="s">
        <v>987</v>
      </c>
      <c r="I339" s="26" t="s">
        <v>9921</v>
      </c>
      <c r="J339" s="26" t="s">
        <v>10839</v>
      </c>
      <c r="K339" s="26" t="s">
        <v>9582</v>
      </c>
      <c r="L339" s="26" t="s">
        <v>10840</v>
      </c>
      <c r="M339" s="26">
        <v>380365329850</v>
      </c>
      <c r="N339" s="26">
        <v>5620486601</v>
      </c>
    </row>
    <row r="340" spans="1:14">
      <c r="A340" s="26" t="s">
        <v>5515</v>
      </c>
      <c r="B340" s="26" t="s">
        <v>5516</v>
      </c>
      <c r="C340" s="26">
        <v>25637595</v>
      </c>
      <c r="D340" s="26" t="s">
        <v>780</v>
      </c>
      <c r="E340" s="26" t="s">
        <v>10841</v>
      </c>
      <c r="F340" s="26" t="s">
        <v>10842</v>
      </c>
      <c r="G340" s="26" t="s">
        <v>9601</v>
      </c>
      <c r="H340" s="26" t="s">
        <v>799</v>
      </c>
      <c r="J340" s="26" t="s">
        <v>800</v>
      </c>
      <c r="K340" s="26" t="s">
        <v>9597</v>
      </c>
      <c r="L340" s="26" t="s">
        <v>10843</v>
      </c>
      <c r="M340" s="26">
        <v>380442923271</v>
      </c>
      <c r="N340" s="26">
        <v>4822784009</v>
      </c>
    </row>
    <row r="341" spans="1:14">
      <c r="A341" s="26" t="s">
        <v>6748</v>
      </c>
      <c r="B341" s="26" t="s">
        <v>6749</v>
      </c>
      <c r="C341" s="26">
        <v>1999402</v>
      </c>
      <c r="D341" s="26" t="s">
        <v>780</v>
      </c>
      <c r="E341" s="26" t="s">
        <v>10844</v>
      </c>
      <c r="F341" s="26" t="s">
        <v>10845</v>
      </c>
      <c r="G341" s="26" t="s">
        <v>9601</v>
      </c>
      <c r="H341" s="26" t="s">
        <v>949</v>
      </c>
      <c r="I341" s="26" t="s">
        <v>10846</v>
      </c>
      <c r="J341" s="26" t="s">
        <v>10847</v>
      </c>
      <c r="K341" s="26" t="s">
        <v>9582</v>
      </c>
      <c r="L341" s="26" t="s">
        <v>10848</v>
      </c>
      <c r="M341" s="26">
        <v>761529378883</v>
      </c>
      <c r="N341" s="26">
        <v>5323281001</v>
      </c>
    </row>
    <row r="342" spans="1:14">
      <c r="A342" s="26" t="s">
        <v>8650</v>
      </c>
      <c r="B342" s="26" t="s">
        <v>8651</v>
      </c>
      <c r="C342" s="26" t="s">
        <v>1604</v>
      </c>
      <c r="D342" s="26" t="s">
        <v>24</v>
      </c>
      <c r="E342" s="26" t="s">
        <v>10849</v>
      </c>
      <c r="F342" s="26" t="s">
        <v>10850</v>
      </c>
      <c r="G342" s="26" t="s">
        <v>9586</v>
      </c>
      <c r="H342" s="26" t="s">
        <v>1308</v>
      </c>
      <c r="J342" s="26" t="s">
        <v>1329</v>
      </c>
      <c r="K342" s="26" t="s">
        <v>9597</v>
      </c>
      <c r="L342" s="26" t="s">
        <v>10851</v>
      </c>
      <c r="M342" s="26">
        <v>380679001266</v>
      </c>
      <c r="N342" s="26">
        <v>6821810100</v>
      </c>
    </row>
    <row r="343" spans="1:14">
      <c r="A343" s="26" t="s">
        <v>5063</v>
      </c>
      <c r="B343" s="26" t="s">
        <v>5064</v>
      </c>
      <c r="C343" s="26">
        <v>34167494</v>
      </c>
      <c r="D343" s="26" t="s">
        <v>1701</v>
      </c>
      <c r="E343" s="26" t="s">
        <v>10852</v>
      </c>
      <c r="F343" s="26" t="s">
        <v>10853</v>
      </c>
      <c r="G343" s="26" t="s">
        <v>9601</v>
      </c>
      <c r="H343" s="26" t="s">
        <v>735</v>
      </c>
      <c r="J343" s="26" t="s">
        <v>4991</v>
      </c>
      <c r="K343" s="26" t="s">
        <v>9597</v>
      </c>
      <c r="L343" s="26" t="s">
        <v>10854</v>
      </c>
      <c r="M343" s="26">
        <v>380677678049</v>
      </c>
      <c r="N343" s="26">
        <v>4625110300</v>
      </c>
    </row>
    <row r="344" spans="1:14">
      <c r="A344" s="26" t="s">
        <v>5842</v>
      </c>
      <c r="B344" s="26" t="s">
        <v>5843</v>
      </c>
      <c r="C344" s="26">
        <v>1993842</v>
      </c>
      <c r="D344" s="26" t="s">
        <v>780</v>
      </c>
      <c r="E344" s="26" t="s">
        <v>10855</v>
      </c>
      <c r="F344" s="26" t="s">
        <v>10856</v>
      </c>
      <c r="G344" s="26" t="s">
        <v>9601</v>
      </c>
      <c r="H344" s="26" t="s">
        <v>799</v>
      </c>
      <c r="J344" s="26" t="s">
        <v>800</v>
      </c>
      <c r="K344" s="26" t="s">
        <v>9597</v>
      </c>
      <c r="L344" s="26" t="s">
        <v>10857</v>
      </c>
      <c r="M344" s="26">
        <v>380442851850</v>
      </c>
      <c r="N344" s="26">
        <v>4822784009</v>
      </c>
    </row>
    <row r="345" spans="1:14">
      <c r="A345" s="26" t="s">
        <v>7913</v>
      </c>
      <c r="B345" s="26" t="s">
        <v>7914</v>
      </c>
      <c r="C345" s="26">
        <v>38897677</v>
      </c>
      <c r="D345" s="26" t="s">
        <v>24</v>
      </c>
      <c r="E345" s="26" t="s">
        <v>10858</v>
      </c>
      <c r="F345" s="26" t="s">
        <v>10859</v>
      </c>
      <c r="G345" s="26" t="s">
        <v>9586</v>
      </c>
      <c r="H345" s="26" t="s">
        <v>1122</v>
      </c>
      <c r="I345" s="26" t="s">
        <v>9887</v>
      </c>
      <c r="J345" s="26" t="s">
        <v>10860</v>
      </c>
      <c r="K345" s="26" t="s">
        <v>9582</v>
      </c>
      <c r="L345" s="26" t="s">
        <v>10861</v>
      </c>
      <c r="M345" s="26">
        <v>380574776285</v>
      </c>
      <c r="N345" s="26">
        <v>6321782001</v>
      </c>
    </row>
    <row r="346" spans="1:14">
      <c r="A346" s="26" t="s">
        <v>6687</v>
      </c>
      <c r="B346" s="26" t="s">
        <v>6688</v>
      </c>
      <c r="C346" s="26">
        <v>4543507</v>
      </c>
      <c r="D346" s="26" t="s">
        <v>24</v>
      </c>
      <c r="E346" s="26" t="s">
        <v>10862</v>
      </c>
      <c r="F346" s="26" t="s">
        <v>10863</v>
      </c>
      <c r="G346" s="26" t="s">
        <v>9586</v>
      </c>
      <c r="H346" s="26" t="s">
        <v>949</v>
      </c>
      <c r="J346" s="26" t="s">
        <v>962</v>
      </c>
      <c r="K346" s="26" t="s">
        <v>9597</v>
      </c>
      <c r="L346" s="26" t="s">
        <v>10864</v>
      </c>
      <c r="M346" s="26">
        <v>380536637352</v>
      </c>
      <c r="N346" s="26">
        <v>5310400000</v>
      </c>
    </row>
    <row r="347" spans="1:14">
      <c r="A347" s="26" t="s">
        <v>4446</v>
      </c>
      <c r="B347" s="26" t="s">
        <v>4447</v>
      </c>
      <c r="C347" s="26">
        <v>38462249</v>
      </c>
      <c r="D347" s="26" t="s">
        <v>24</v>
      </c>
      <c r="E347" s="26" t="s">
        <v>10865</v>
      </c>
      <c r="F347" s="26" t="s">
        <v>10866</v>
      </c>
      <c r="G347" s="26" t="s">
        <v>9579</v>
      </c>
      <c r="H347" s="26" t="s">
        <v>576</v>
      </c>
      <c r="I347" s="26" t="s">
        <v>10867</v>
      </c>
      <c r="J347" s="26" t="s">
        <v>10868</v>
      </c>
      <c r="K347" s="26" t="s">
        <v>9582</v>
      </c>
      <c r="L347" s="26" t="s">
        <v>10869</v>
      </c>
      <c r="M347" s="26">
        <v>380680578476</v>
      </c>
      <c r="N347" s="26">
        <v>122085302</v>
      </c>
    </row>
    <row r="348" spans="1:14">
      <c r="A348" s="26" t="s">
        <v>6730</v>
      </c>
      <c r="B348" s="26" t="s">
        <v>6731</v>
      </c>
      <c r="C348" s="26" t="s">
        <v>1604</v>
      </c>
      <c r="D348" s="26" t="s">
        <v>24</v>
      </c>
      <c r="E348" s="26" t="s">
        <v>10870</v>
      </c>
      <c r="F348" s="26" t="s">
        <v>10871</v>
      </c>
      <c r="G348" s="26" t="s">
        <v>9586</v>
      </c>
      <c r="H348" s="26" t="s">
        <v>949</v>
      </c>
      <c r="J348" s="26" t="s">
        <v>969</v>
      </c>
      <c r="K348" s="26" t="s">
        <v>9597</v>
      </c>
      <c r="L348" s="26" t="s">
        <v>10872</v>
      </c>
      <c r="M348" s="26">
        <v>761909374194</v>
      </c>
      <c r="N348" s="26">
        <v>5310700000</v>
      </c>
    </row>
    <row r="349" spans="1:14">
      <c r="A349" s="26" t="s">
        <v>7894</v>
      </c>
      <c r="B349" s="26" t="s">
        <v>7895</v>
      </c>
      <c r="C349" s="26">
        <v>38412685</v>
      </c>
      <c r="D349" s="26" t="s">
        <v>24</v>
      </c>
      <c r="E349" s="26" t="s">
        <v>10873</v>
      </c>
      <c r="F349" s="26" t="s">
        <v>10874</v>
      </c>
      <c r="G349" s="26" t="s">
        <v>9579</v>
      </c>
      <c r="H349" s="26" t="s">
        <v>1122</v>
      </c>
      <c r="I349" s="26" t="s">
        <v>10047</v>
      </c>
      <c r="J349" s="26" t="s">
        <v>10875</v>
      </c>
      <c r="K349" s="26" t="s">
        <v>9582</v>
      </c>
      <c r="L349" s="26" t="s">
        <v>10876</v>
      </c>
      <c r="M349" s="26">
        <v>761236399462</v>
      </c>
      <c r="N349" s="26">
        <v>6321882501</v>
      </c>
    </row>
    <row r="350" spans="1:14">
      <c r="A350" s="26" t="s">
        <v>2576</v>
      </c>
      <c r="B350" s="26" t="s">
        <v>2577</v>
      </c>
      <c r="C350" s="26">
        <v>1988410</v>
      </c>
      <c r="D350" s="26" t="s">
        <v>780</v>
      </c>
      <c r="E350" s="26" t="s">
        <v>10877</v>
      </c>
      <c r="F350" s="26" t="s">
        <v>2577</v>
      </c>
      <c r="G350" s="26" t="s">
        <v>9601</v>
      </c>
      <c r="H350" s="26" t="s">
        <v>133</v>
      </c>
      <c r="J350" s="26" t="s">
        <v>2578</v>
      </c>
      <c r="K350" s="26" t="s">
        <v>9606</v>
      </c>
      <c r="L350" s="26" t="s">
        <v>10878</v>
      </c>
      <c r="M350" s="26">
        <v>380563060535</v>
      </c>
      <c r="N350" s="26">
        <v>1222655100</v>
      </c>
    </row>
    <row r="351" spans="1:14">
      <c r="A351" s="26" t="s">
        <v>4125</v>
      </c>
      <c r="B351" s="26" t="s">
        <v>4124</v>
      </c>
      <c r="C351" s="26">
        <v>33271905</v>
      </c>
      <c r="D351" s="26" t="s">
        <v>24</v>
      </c>
      <c r="E351" s="26" t="s">
        <v>10879</v>
      </c>
      <c r="F351" s="26" t="s">
        <v>10880</v>
      </c>
      <c r="G351" s="26" t="s">
        <v>9586</v>
      </c>
      <c r="H351" s="26" t="s">
        <v>506</v>
      </c>
      <c r="I351" s="26" t="s">
        <v>10881</v>
      </c>
      <c r="J351" s="26" t="s">
        <v>10882</v>
      </c>
      <c r="K351" s="26" t="s">
        <v>9582</v>
      </c>
      <c r="L351" s="26" t="s">
        <v>10883</v>
      </c>
      <c r="M351" s="26">
        <v>380347291758</v>
      </c>
      <c r="N351" s="26">
        <v>2622884802</v>
      </c>
    </row>
    <row r="352" spans="1:14">
      <c r="A352" s="26" t="s">
        <v>9098</v>
      </c>
      <c r="B352" s="26" t="s">
        <v>9099</v>
      </c>
      <c r="C352" s="26">
        <v>38561624</v>
      </c>
      <c r="D352" s="26" t="s">
        <v>24</v>
      </c>
      <c r="E352" s="26" t="s">
        <v>10884</v>
      </c>
      <c r="F352" s="26" t="s">
        <v>10885</v>
      </c>
      <c r="G352" s="26" t="s">
        <v>9591</v>
      </c>
      <c r="H352" s="26" t="s">
        <v>1490</v>
      </c>
      <c r="I352" s="26" t="s">
        <v>9841</v>
      </c>
      <c r="J352" s="26" t="s">
        <v>10886</v>
      </c>
      <c r="K352" s="26" t="s">
        <v>9582</v>
      </c>
      <c r="L352" s="26" t="s">
        <v>10887</v>
      </c>
      <c r="M352" s="26">
        <v>380505233388</v>
      </c>
      <c r="N352" s="26">
        <v>7322555705</v>
      </c>
    </row>
    <row r="353" spans="1:14">
      <c r="A353" s="26" t="s">
        <v>6769</v>
      </c>
      <c r="B353" s="26" t="s">
        <v>6770</v>
      </c>
      <c r="C353" s="26">
        <v>38276153</v>
      </c>
      <c r="D353" s="26" t="s">
        <v>24</v>
      </c>
      <c r="E353" s="26" t="s">
        <v>10888</v>
      </c>
      <c r="F353" s="26" t="s">
        <v>10889</v>
      </c>
      <c r="G353" s="26" t="s">
        <v>9579</v>
      </c>
      <c r="H353" s="26" t="s">
        <v>949</v>
      </c>
      <c r="I353" s="26" t="s">
        <v>10890</v>
      </c>
      <c r="J353" s="26" t="s">
        <v>10891</v>
      </c>
      <c r="K353" s="26" t="s">
        <v>9582</v>
      </c>
      <c r="L353" s="26" t="s">
        <v>10892</v>
      </c>
      <c r="M353" s="26">
        <v>380535869117</v>
      </c>
      <c r="N353" s="26">
        <v>3221986901</v>
      </c>
    </row>
    <row r="354" spans="1:14">
      <c r="A354" s="26" t="s">
        <v>2599</v>
      </c>
      <c r="B354" s="26" t="s">
        <v>2600</v>
      </c>
      <c r="C354" s="26">
        <v>25539007</v>
      </c>
      <c r="D354" s="26" t="s">
        <v>780</v>
      </c>
      <c r="E354" s="26" t="s">
        <v>10893</v>
      </c>
      <c r="F354" s="26" t="s">
        <v>10894</v>
      </c>
      <c r="G354" s="26" t="s">
        <v>9601</v>
      </c>
      <c r="H354" s="26" t="s">
        <v>133</v>
      </c>
      <c r="J354" s="26" t="s">
        <v>215</v>
      </c>
      <c r="K354" s="26" t="s">
        <v>9597</v>
      </c>
      <c r="L354" s="26" t="s">
        <v>10895</v>
      </c>
      <c r="M354" s="26">
        <v>380991972600</v>
      </c>
      <c r="N354" s="26">
        <v>1211600000</v>
      </c>
    </row>
    <row r="355" spans="1:14">
      <c r="A355" s="26" t="s">
        <v>3266</v>
      </c>
      <c r="B355" s="26" t="s">
        <v>3267</v>
      </c>
      <c r="C355" s="26">
        <v>38455645</v>
      </c>
      <c r="D355" s="26" t="s">
        <v>24</v>
      </c>
      <c r="E355" s="26" t="s">
        <v>10896</v>
      </c>
      <c r="F355" s="26" t="s">
        <v>10897</v>
      </c>
      <c r="G355" s="26" t="s">
        <v>9591</v>
      </c>
      <c r="H355" s="26" t="s">
        <v>375</v>
      </c>
      <c r="I355" s="26" t="s">
        <v>10187</v>
      </c>
      <c r="J355" s="26" t="s">
        <v>10898</v>
      </c>
      <c r="K355" s="26" t="s">
        <v>9582</v>
      </c>
      <c r="L355" s="26" t="s">
        <v>10899</v>
      </c>
      <c r="M355" s="26">
        <v>380971092691</v>
      </c>
      <c r="N355" s="26">
        <v>1821482201</v>
      </c>
    </row>
    <row r="356" spans="1:14">
      <c r="A356" s="26" t="s">
        <v>3496</v>
      </c>
      <c r="B356" s="26" t="s">
        <v>3497</v>
      </c>
      <c r="C356" s="26">
        <v>42176435</v>
      </c>
      <c r="D356" s="26" t="s">
        <v>24</v>
      </c>
      <c r="E356" s="26" t="s">
        <v>10900</v>
      </c>
      <c r="F356" s="26" t="s">
        <v>10901</v>
      </c>
      <c r="G356" s="26" t="s">
        <v>9586</v>
      </c>
      <c r="H356" s="26" t="s">
        <v>392</v>
      </c>
      <c r="I356" s="26" t="s">
        <v>10627</v>
      </c>
      <c r="J356" s="26" t="s">
        <v>10902</v>
      </c>
      <c r="K356" s="26" t="s">
        <v>9582</v>
      </c>
      <c r="L356" s="26" t="s">
        <v>10903</v>
      </c>
      <c r="M356" s="26">
        <v>380987320350</v>
      </c>
      <c r="N356" s="26">
        <v>2124410101</v>
      </c>
    </row>
    <row r="357" spans="1:14">
      <c r="A357" s="26" t="s">
        <v>7892</v>
      </c>
      <c r="B357" s="26" t="s">
        <v>7893</v>
      </c>
      <c r="C357" s="26">
        <v>38565550</v>
      </c>
      <c r="D357" s="26" t="s">
        <v>24</v>
      </c>
      <c r="E357" s="26" t="s">
        <v>10904</v>
      </c>
      <c r="F357" s="26" t="s">
        <v>10905</v>
      </c>
      <c r="G357" s="26" t="s">
        <v>9586</v>
      </c>
      <c r="H357" s="26" t="s">
        <v>1122</v>
      </c>
      <c r="I357" s="26" t="s">
        <v>10431</v>
      </c>
      <c r="J357" s="26" t="s">
        <v>10906</v>
      </c>
      <c r="K357" s="26" t="s">
        <v>9582</v>
      </c>
      <c r="L357" s="26" t="s">
        <v>10907</v>
      </c>
      <c r="M357" s="26">
        <v>380574191465</v>
      </c>
      <c r="N357" s="26">
        <v>6321681201</v>
      </c>
    </row>
    <row r="358" spans="1:14">
      <c r="A358" s="26" t="s">
        <v>5387</v>
      </c>
      <c r="B358" s="26" t="s">
        <v>5388</v>
      </c>
      <c r="C358" s="26">
        <v>1997248</v>
      </c>
      <c r="D358" s="26" t="s">
        <v>24</v>
      </c>
      <c r="E358" s="26" t="s">
        <v>10908</v>
      </c>
      <c r="F358" s="26" t="s">
        <v>10909</v>
      </c>
      <c r="G358" s="26" t="s">
        <v>9586</v>
      </c>
      <c r="H358" s="26" t="s">
        <v>735</v>
      </c>
      <c r="J358" s="26" t="s">
        <v>10910</v>
      </c>
      <c r="K358" s="26" t="s">
        <v>9582</v>
      </c>
      <c r="L358" s="26" t="s">
        <v>10911</v>
      </c>
      <c r="M358" s="26">
        <v>380965735743</v>
      </c>
      <c r="N358" s="26">
        <v>4624886201</v>
      </c>
    </row>
    <row r="359" spans="1:14">
      <c r="A359" s="26" t="s">
        <v>5454</v>
      </c>
      <c r="B359" s="26" t="s">
        <v>5455</v>
      </c>
      <c r="C359" s="26">
        <v>42448068</v>
      </c>
      <c r="D359" s="26" t="s">
        <v>24</v>
      </c>
      <c r="E359" s="26" t="s">
        <v>10912</v>
      </c>
      <c r="F359" s="26" t="s">
        <v>10913</v>
      </c>
      <c r="G359" s="26" t="s">
        <v>9586</v>
      </c>
      <c r="H359" s="26" t="s">
        <v>735</v>
      </c>
      <c r="I359" s="26" t="s">
        <v>10914</v>
      </c>
      <c r="J359" s="26" t="s">
        <v>10915</v>
      </c>
      <c r="K359" s="26" t="s">
        <v>9582</v>
      </c>
      <c r="L359" s="26" t="s">
        <v>10916</v>
      </c>
      <c r="M359" s="26">
        <v>761971684734</v>
      </c>
      <c r="N359" s="26">
        <v>4625581301</v>
      </c>
    </row>
    <row r="360" spans="1:14">
      <c r="A360" s="26" t="s">
        <v>5042</v>
      </c>
      <c r="B360" s="26" t="s">
        <v>5043</v>
      </c>
      <c r="C360" s="26">
        <v>1996409</v>
      </c>
      <c r="D360" s="26" t="s">
        <v>780</v>
      </c>
      <c r="E360" s="26" t="s">
        <v>10917</v>
      </c>
      <c r="F360" s="26" t="s">
        <v>10114</v>
      </c>
      <c r="G360" s="26" t="s">
        <v>9601</v>
      </c>
      <c r="H360" s="26" t="s">
        <v>735</v>
      </c>
      <c r="I360" s="26" t="s">
        <v>9721</v>
      </c>
      <c r="J360" s="26" t="s">
        <v>5045</v>
      </c>
      <c r="K360" s="26" t="s">
        <v>9597</v>
      </c>
      <c r="L360" s="26" t="s">
        <v>10918</v>
      </c>
      <c r="M360" s="26">
        <v>761353401316</v>
      </c>
      <c r="N360" s="26">
        <v>4622710100</v>
      </c>
    </row>
    <row r="361" spans="1:14">
      <c r="A361" s="26" t="s">
        <v>4308</v>
      </c>
      <c r="B361" s="26" t="s">
        <v>4309</v>
      </c>
      <c r="C361" s="26">
        <v>1994600</v>
      </c>
      <c r="D361" s="26" t="s">
        <v>24</v>
      </c>
      <c r="E361" s="26" t="s">
        <v>10919</v>
      </c>
      <c r="F361" s="26" t="s">
        <v>10920</v>
      </c>
      <c r="G361" s="26" t="s">
        <v>9586</v>
      </c>
      <c r="H361" s="26" t="s">
        <v>576</v>
      </c>
      <c r="J361" s="26" t="s">
        <v>581</v>
      </c>
      <c r="K361" s="26" t="s">
        <v>9597</v>
      </c>
      <c r="L361" s="26" t="s">
        <v>10921</v>
      </c>
      <c r="M361" s="26">
        <v>380456385870</v>
      </c>
      <c r="N361" s="26">
        <v>2123681001</v>
      </c>
    </row>
    <row r="362" spans="1:14">
      <c r="A362" s="26" t="s">
        <v>3411</v>
      </c>
      <c r="B362" s="26" t="s">
        <v>3412</v>
      </c>
      <c r="C362" s="26">
        <v>38456539</v>
      </c>
      <c r="D362" s="26" t="s">
        <v>24</v>
      </c>
      <c r="E362" s="26" t="s">
        <v>10922</v>
      </c>
      <c r="F362" s="26" t="s">
        <v>10923</v>
      </c>
      <c r="G362" s="26" t="s">
        <v>9586</v>
      </c>
      <c r="H362" s="26" t="s">
        <v>392</v>
      </c>
      <c r="I362" s="26" t="s">
        <v>9857</v>
      </c>
      <c r="J362" s="26" t="s">
        <v>10924</v>
      </c>
      <c r="K362" s="26" t="s">
        <v>9582</v>
      </c>
      <c r="L362" s="26" t="s">
        <v>10925</v>
      </c>
      <c r="M362" s="26">
        <v>380989639084</v>
      </c>
      <c r="N362" s="26">
        <v>123182202</v>
      </c>
    </row>
    <row r="363" spans="1:14">
      <c r="A363" s="26" t="s">
        <v>1954</v>
      </c>
      <c r="B363" s="26" t="s">
        <v>1955</v>
      </c>
      <c r="C363" s="26">
        <v>42305352</v>
      </c>
      <c r="D363" s="26" t="s">
        <v>24</v>
      </c>
      <c r="E363" s="26" t="s">
        <v>10926</v>
      </c>
      <c r="F363" s="26" t="s">
        <v>10927</v>
      </c>
      <c r="G363" s="26" t="s">
        <v>9586</v>
      </c>
      <c r="H363" s="26" t="s">
        <v>103</v>
      </c>
      <c r="I363" s="26" t="s">
        <v>104</v>
      </c>
      <c r="J363" s="26" t="s">
        <v>10928</v>
      </c>
      <c r="K363" s="26" t="s">
        <v>9582</v>
      </c>
      <c r="L363" s="26" t="s">
        <v>10929</v>
      </c>
      <c r="M363" s="26">
        <v>761315574409</v>
      </c>
      <c r="N363" s="26">
        <v>720584401</v>
      </c>
    </row>
    <row r="364" spans="1:14">
      <c r="A364" s="26" t="s">
        <v>6079</v>
      </c>
      <c r="B364" s="26" t="s">
        <v>6077</v>
      </c>
      <c r="C364" s="26">
        <v>38505313</v>
      </c>
      <c r="D364" s="26" t="s">
        <v>24</v>
      </c>
      <c r="E364" s="26" t="s">
        <v>10930</v>
      </c>
      <c r="F364" s="26" t="s">
        <v>10931</v>
      </c>
      <c r="G364" s="26" t="s">
        <v>9586</v>
      </c>
      <c r="H364" s="26" t="s">
        <v>835</v>
      </c>
      <c r="J364" s="26" t="s">
        <v>6071</v>
      </c>
      <c r="K364" s="26" t="s">
        <v>9597</v>
      </c>
      <c r="L364" s="26" t="s">
        <v>10932</v>
      </c>
      <c r="M364" s="26">
        <v>380516143213</v>
      </c>
      <c r="N364" s="26">
        <v>3523185202</v>
      </c>
    </row>
    <row r="365" spans="1:14">
      <c r="A365" s="26" t="s">
        <v>3016</v>
      </c>
      <c r="B365" s="26" t="s">
        <v>3017</v>
      </c>
      <c r="C365" s="26">
        <v>32233287</v>
      </c>
      <c r="D365" s="26" t="s">
        <v>780</v>
      </c>
      <c r="E365" s="26" t="s">
        <v>10933</v>
      </c>
      <c r="F365" s="26" t="s">
        <v>10934</v>
      </c>
      <c r="G365" s="26" t="s">
        <v>9601</v>
      </c>
      <c r="H365" s="26" t="s">
        <v>258</v>
      </c>
      <c r="J365" s="26" t="s">
        <v>367</v>
      </c>
      <c r="K365" s="26" t="s">
        <v>9597</v>
      </c>
      <c r="L365" s="26" t="s">
        <v>10935</v>
      </c>
      <c r="M365" s="26">
        <v>761253328954</v>
      </c>
      <c r="N365" s="26">
        <v>1414100000</v>
      </c>
    </row>
    <row r="366" spans="1:14">
      <c r="A366" s="26" t="s">
        <v>2360</v>
      </c>
      <c r="B366" s="26" t="s">
        <v>2280</v>
      </c>
      <c r="C366" s="26">
        <v>37899762</v>
      </c>
      <c r="D366" s="26" t="s">
        <v>24</v>
      </c>
      <c r="E366" s="26" t="s">
        <v>10936</v>
      </c>
      <c r="F366" s="26" t="s">
        <v>10937</v>
      </c>
      <c r="G366" s="26" t="s">
        <v>9586</v>
      </c>
      <c r="H366" s="26" t="s">
        <v>133</v>
      </c>
      <c r="J366" s="26" t="s">
        <v>146</v>
      </c>
      <c r="K366" s="26" t="s">
        <v>9597</v>
      </c>
      <c r="L366" s="26" t="s">
        <v>10938</v>
      </c>
      <c r="M366" s="26">
        <v>380981608825</v>
      </c>
      <c r="N366" s="26">
        <v>1210100000</v>
      </c>
    </row>
    <row r="367" spans="1:14">
      <c r="A367" s="26" t="s">
        <v>4989</v>
      </c>
      <c r="B367" s="26" t="s">
        <v>4990</v>
      </c>
      <c r="C367" s="26">
        <v>20765006</v>
      </c>
      <c r="D367" s="26" t="s">
        <v>780</v>
      </c>
      <c r="E367" s="26" t="s">
        <v>10939</v>
      </c>
      <c r="F367" s="26" t="s">
        <v>10940</v>
      </c>
      <c r="G367" s="26" t="s">
        <v>9601</v>
      </c>
      <c r="H367" s="26" t="s">
        <v>735</v>
      </c>
      <c r="I367" s="26" t="s">
        <v>10941</v>
      </c>
      <c r="J367" s="26" t="s">
        <v>4991</v>
      </c>
      <c r="K367" s="26" t="s">
        <v>9597</v>
      </c>
      <c r="L367" s="26" t="s">
        <v>10942</v>
      </c>
      <c r="M367" s="26">
        <v>380323833403</v>
      </c>
      <c r="N367" s="26">
        <v>4625110300</v>
      </c>
    </row>
    <row r="368" spans="1:14">
      <c r="A368" s="26" t="s">
        <v>3036</v>
      </c>
      <c r="B368" s="26" t="s">
        <v>3037</v>
      </c>
      <c r="C368" s="26">
        <v>43163322</v>
      </c>
      <c r="D368" s="26" t="s">
        <v>24</v>
      </c>
      <c r="E368" s="26" t="s">
        <v>10943</v>
      </c>
      <c r="F368" s="26" t="s">
        <v>10944</v>
      </c>
      <c r="G368" s="26" t="s">
        <v>9579</v>
      </c>
      <c r="H368" s="26" t="s">
        <v>258</v>
      </c>
      <c r="I368" s="26" t="s">
        <v>10945</v>
      </c>
      <c r="J368" s="26" t="s">
        <v>10946</v>
      </c>
      <c r="K368" s="26" t="s">
        <v>9582</v>
      </c>
      <c r="L368" s="26" t="s">
        <v>10947</v>
      </c>
      <c r="M368" s="26">
        <v>380957235388</v>
      </c>
      <c r="N368" s="26">
        <v>1422087706</v>
      </c>
    </row>
    <row r="369" spans="1:14">
      <c r="A369" s="26" t="s">
        <v>9364</v>
      </c>
      <c r="B369" s="26" t="s">
        <v>9365</v>
      </c>
      <c r="C369" s="26">
        <v>2006107</v>
      </c>
      <c r="D369" s="26" t="s">
        <v>780</v>
      </c>
      <c r="E369" s="26" t="s">
        <v>10948</v>
      </c>
      <c r="F369" s="26" t="s">
        <v>10949</v>
      </c>
      <c r="G369" s="26" t="s">
        <v>9601</v>
      </c>
      <c r="H369" s="26" t="s">
        <v>1573</v>
      </c>
      <c r="J369" s="26" t="s">
        <v>1597</v>
      </c>
      <c r="K369" s="26" t="s">
        <v>9597</v>
      </c>
      <c r="L369" s="26" t="s">
        <v>10950</v>
      </c>
      <c r="M369" s="26">
        <v>380462640120</v>
      </c>
      <c r="N369" s="26">
        <v>7410100000</v>
      </c>
    </row>
    <row r="370" spans="1:14">
      <c r="A370" s="26" t="s">
        <v>5215</v>
      </c>
      <c r="B370" s="26" t="s">
        <v>5130</v>
      </c>
      <c r="C370" s="26">
        <v>1996651</v>
      </c>
      <c r="D370" s="26" t="s">
        <v>24</v>
      </c>
      <c r="E370" s="26" t="s">
        <v>10951</v>
      </c>
      <c r="F370" s="26" t="s">
        <v>10952</v>
      </c>
      <c r="G370" s="26" t="s">
        <v>9591</v>
      </c>
      <c r="H370" s="26" t="s">
        <v>735</v>
      </c>
      <c r="J370" s="26" t="s">
        <v>740</v>
      </c>
      <c r="K370" s="26" t="s">
        <v>9597</v>
      </c>
      <c r="L370" s="26" t="s">
        <v>10953</v>
      </c>
      <c r="M370" s="26">
        <v>380322602288</v>
      </c>
      <c r="N370" s="26">
        <v>1221881203</v>
      </c>
    </row>
    <row r="371" spans="1:14">
      <c r="A371" s="26" t="s">
        <v>4829</v>
      </c>
      <c r="B371" s="26" t="s">
        <v>4830</v>
      </c>
      <c r="C371" s="26">
        <v>38135969</v>
      </c>
      <c r="D371" s="26" t="s">
        <v>24</v>
      </c>
      <c r="E371" s="26" t="s">
        <v>10954</v>
      </c>
      <c r="F371" s="26" t="s">
        <v>10955</v>
      </c>
      <c r="G371" s="26" t="s">
        <v>9586</v>
      </c>
      <c r="H371" s="26" t="s">
        <v>711</v>
      </c>
      <c r="I371" s="26" t="s">
        <v>9649</v>
      </c>
      <c r="J371" s="26" t="s">
        <v>4900</v>
      </c>
      <c r="K371" s="26" t="s">
        <v>9597</v>
      </c>
      <c r="L371" s="26" t="s">
        <v>10956</v>
      </c>
      <c r="M371" s="26">
        <v>380688116082</v>
      </c>
      <c r="N371" s="26">
        <v>4423110100</v>
      </c>
    </row>
    <row r="372" spans="1:14">
      <c r="A372" s="26" t="s">
        <v>5063</v>
      </c>
      <c r="B372" s="26" t="s">
        <v>5064</v>
      </c>
      <c r="C372" s="26">
        <v>34167494</v>
      </c>
      <c r="D372" s="26" t="s">
        <v>1701</v>
      </c>
      <c r="E372" s="26" t="s">
        <v>10957</v>
      </c>
      <c r="F372" s="26" t="s">
        <v>10958</v>
      </c>
      <c r="G372" s="26" t="s">
        <v>9601</v>
      </c>
      <c r="H372" s="26" t="s">
        <v>735</v>
      </c>
      <c r="J372" s="26" t="s">
        <v>5062</v>
      </c>
      <c r="K372" s="26" t="s">
        <v>9582</v>
      </c>
      <c r="L372" s="26" t="s">
        <v>10959</v>
      </c>
      <c r="M372" s="26">
        <v>380957578401</v>
      </c>
      <c r="N372" s="26">
        <v>523781801</v>
      </c>
    </row>
    <row r="373" spans="1:14">
      <c r="A373" s="26" t="s">
        <v>3927</v>
      </c>
      <c r="B373" s="26" t="s">
        <v>3928</v>
      </c>
      <c r="C373" s="26">
        <v>38542239</v>
      </c>
      <c r="D373" s="26" t="s">
        <v>24</v>
      </c>
      <c r="E373" s="26" t="s">
        <v>10960</v>
      </c>
      <c r="F373" s="26" t="s">
        <v>10961</v>
      </c>
      <c r="G373" s="26" t="s">
        <v>9591</v>
      </c>
      <c r="H373" s="26" t="s">
        <v>468</v>
      </c>
      <c r="I373" s="26" t="s">
        <v>10158</v>
      </c>
      <c r="J373" s="26" t="s">
        <v>10962</v>
      </c>
      <c r="K373" s="26" t="s">
        <v>9582</v>
      </c>
      <c r="L373" s="26" t="s">
        <v>10963</v>
      </c>
      <c r="M373" s="26">
        <v>380664616114</v>
      </c>
      <c r="N373" s="26">
        <v>1220786610</v>
      </c>
    </row>
    <row r="374" spans="1:14">
      <c r="A374" s="26" t="s">
        <v>8763</v>
      </c>
      <c r="B374" s="26" t="s">
        <v>8764</v>
      </c>
      <c r="C374" s="26">
        <v>40888750</v>
      </c>
      <c r="D374" s="26" t="s">
        <v>24</v>
      </c>
      <c r="E374" s="26" t="s">
        <v>10964</v>
      </c>
      <c r="F374" s="26" t="s">
        <v>10965</v>
      </c>
      <c r="G374" s="26" t="s">
        <v>9586</v>
      </c>
      <c r="H374" s="26" t="s">
        <v>1308</v>
      </c>
      <c r="J374" s="26" t="s">
        <v>1387</v>
      </c>
      <c r="K374" s="26" t="s">
        <v>9597</v>
      </c>
      <c r="L374" s="26" t="s">
        <v>10966</v>
      </c>
      <c r="M374" s="26">
        <v>761331461814</v>
      </c>
      <c r="N374" s="26">
        <v>4412745702</v>
      </c>
    </row>
    <row r="375" spans="1:14">
      <c r="A375" s="26" t="s">
        <v>2183</v>
      </c>
      <c r="B375" s="26" t="s">
        <v>2184</v>
      </c>
      <c r="C375" s="26">
        <v>42896454</v>
      </c>
      <c r="D375" s="26" t="s">
        <v>24</v>
      </c>
      <c r="E375" s="26" t="s">
        <v>10967</v>
      </c>
      <c r="F375" s="26" t="s">
        <v>10968</v>
      </c>
      <c r="G375" s="26" t="s">
        <v>9586</v>
      </c>
      <c r="H375" s="26" t="s">
        <v>133</v>
      </c>
      <c r="I375" s="26" t="s">
        <v>10969</v>
      </c>
      <c r="J375" s="26" t="s">
        <v>2185</v>
      </c>
      <c r="K375" s="26" t="s">
        <v>9582</v>
      </c>
      <c r="L375" s="26" t="s">
        <v>10970</v>
      </c>
      <c r="M375" s="26">
        <v>380985340997</v>
      </c>
      <c r="N375" s="26">
        <v>1225283301</v>
      </c>
    </row>
    <row r="376" spans="1:14">
      <c r="A376" s="26" t="s">
        <v>5607</v>
      </c>
      <c r="B376" s="26" t="s">
        <v>5608</v>
      </c>
      <c r="C376" s="26">
        <v>5492290</v>
      </c>
      <c r="D376" s="26" t="s">
        <v>780</v>
      </c>
      <c r="E376" s="26" t="s">
        <v>10971</v>
      </c>
      <c r="F376" s="26" t="s">
        <v>10972</v>
      </c>
      <c r="G376" s="26" t="s">
        <v>9601</v>
      </c>
      <c r="H376" s="26" t="s">
        <v>799</v>
      </c>
      <c r="J376" s="26" t="s">
        <v>800</v>
      </c>
      <c r="K376" s="26" t="s">
        <v>9597</v>
      </c>
      <c r="L376" s="26" t="s">
        <v>10973</v>
      </c>
      <c r="M376" s="26">
        <v>380444334533</v>
      </c>
      <c r="N376" s="26">
        <v>4822784009</v>
      </c>
    </row>
    <row r="377" spans="1:14">
      <c r="A377" s="26" t="s">
        <v>5329</v>
      </c>
      <c r="B377" s="26" t="s">
        <v>5324</v>
      </c>
      <c r="C377" s="26">
        <v>1996504</v>
      </c>
      <c r="D377" s="26" t="s">
        <v>24</v>
      </c>
      <c r="E377" s="26" t="s">
        <v>10974</v>
      </c>
      <c r="F377" s="26" t="s">
        <v>10975</v>
      </c>
      <c r="G377" s="26" t="s">
        <v>9586</v>
      </c>
      <c r="H377" s="26" t="s">
        <v>735</v>
      </c>
      <c r="I377" s="26" t="s">
        <v>10976</v>
      </c>
      <c r="J377" s="26" t="s">
        <v>5327</v>
      </c>
      <c r="K377" s="26" t="s">
        <v>9597</v>
      </c>
      <c r="L377" s="26" t="s">
        <v>10977</v>
      </c>
      <c r="M377" s="26">
        <v>380980832502</v>
      </c>
      <c r="N377" s="26">
        <v>4623310100</v>
      </c>
    </row>
    <row r="378" spans="1:14">
      <c r="A378" s="26" t="s">
        <v>2214</v>
      </c>
      <c r="B378" s="26" t="s">
        <v>2215</v>
      </c>
      <c r="C378" s="26">
        <v>1984624</v>
      </c>
      <c r="D378" s="26" t="s">
        <v>780</v>
      </c>
      <c r="E378" s="26" t="s">
        <v>10978</v>
      </c>
      <c r="F378" s="26" t="s">
        <v>10979</v>
      </c>
      <c r="G378" s="26" t="s">
        <v>9601</v>
      </c>
      <c r="H378" s="26" t="s">
        <v>133</v>
      </c>
      <c r="J378" s="26" t="s">
        <v>146</v>
      </c>
      <c r="K378" s="26" t="s">
        <v>9597</v>
      </c>
      <c r="L378" s="26" t="s">
        <v>10980</v>
      </c>
      <c r="M378" s="26">
        <v>380567630923</v>
      </c>
      <c r="N378" s="26">
        <v>1210100000</v>
      </c>
    </row>
    <row r="379" spans="1:14">
      <c r="A379" s="26" t="s">
        <v>8718</v>
      </c>
      <c r="B379" s="26" t="s">
        <v>8719</v>
      </c>
      <c r="C379" s="26">
        <v>41877252</v>
      </c>
      <c r="D379" s="26" t="s">
        <v>24</v>
      </c>
      <c r="E379" s="26" t="s">
        <v>10981</v>
      </c>
      <c r="F379" s="26" t="s">
        <v>10982</v>
      </c>
      <c r="G379" s="26" t="s">
        <v>9586</v>
      </c>
      <c r="H379" s="26" t="s">
        <v>1308</v>
      </c>
      <c r="J379" s="26" t="s">
        <v>10983</v>
      </c>
      <c r="K379" s="26" t="s">
        <v>9582</v>
      </c>
      <c r="L379" s="26" t="s">
        <v>10984</v>
      </c>
      <c r="M379" s="26">
        <v>380384391153</v>
      </c>
      <c r="N379" s="26">
        <v>6823610106</v>
      </c>
    </row>
    <row r="380" spans="1:14">
      <c r="A380" s="26" t="s">
        <v>6593</v>
      </c>
      <c r="B380" s="26" t="s">
        <v>6594</v>
      </c>
      <c r="C380" s="26">
        <v>38412444</v>
      </c>
      <c r="D380" s="26" t="s">
        <v>24</v>
      </c>
      <c r="E380" s="26" t="s">
        <v>10985</v>
      </c>
      <c r="F380" s="26" t="s">
        <v>10986</v>
      </c>
      <c r="G380" s="26" t="s">
        <v>9586</v>
      </c>
      <c r="H380" s="26" t="s">
        <v>949</v>
      </c>
      <c r="I380" s="26" t="s">
        <v>10987</v>
      </c>
      <c r="J380" s="26" t="s">
        <v>10988</v>
      </c>
      <c r="K380" s="26" t="s">
        <v>9582</v>
      </c>
      <c r="L380" s="26" t="s">
        <v>10989</v>
      </c>
      <c r="M380" s="26">
        <v>380503238124</v>
      </c>
      <c r="N380" s="26">
        <v>5320610118</v>
      </c>
    </row>
    <row r="381" spans="1:14">
      <c r="A381" s="26" t="s">
        <v>1655</v>
      </c>
      <c r="B381" s="26" t="s">
        <v>1656</v>
      </c>
      <c r="C381" s="26">
        <v>37489689</v>
      </c>
      <c r="D381" s="26" t="s">
        <v>24</v>
      </c>
      <c r="E381" s="26" t="s">
        <v>10990</v>
      </c>
      <c r="F381" s="26" t="s">
        <v>10991</v>
      </c>
      <c r="G381" s="26" t="s">
        <v>9579</v>
      </c>
      <c r="H381" s="26" t="s">
        <v>27</v>
      </c>
      <c r="I381" s="26" t="s">
        <v>10992</v>
      </c>
      <c r="J381" s="26" t="s">
        <v>10188</v>
      </c>
      <c r="K381" s="26" t="s">
        <v>9582</v>
      </c>
      <c r="L381" s="26" t="s">
        <v>10993</v>
      </c>
      <c r="M381" s="26">
        <v>380432581117</v>
      </c>
      <c r="N381" s="26">
        <v>520684909</v>
      </c>
    </row>
    <row r="382" spans="1:14">
      <c r="A382" s="26" t="s">
        <v>8738</v>
      </c>
      <c r="B382" s="26" t="s">
        <v>8739</v>
      </c>
      <c r="C382" s="26">
        <v>42828300</v>
      </c>
      <c r="D382" s="26" t="s">
        <v>24</v>
      </c>
      <c r="E382" s="26" t="s">
        <v>10994</v>
      </c>
      <c r="F382" s="26" t="s">
        <v>10995</v>
      </c>
      <c r="G382" s="26" t="s">
        <v>9586</v>
      </c>
      <c r="H382" s="26" t="s">
        <v>1308</v>
      </c>
      <c r="I382" s="26" t="s">
        <v>10996</v>
      </c>
      <c r="J382" s="26" t="s">
        <v>10997</v>
      </c>
      <c r="K382" s="26" t="s">
        <v>9582</v>
      </c>
      <c r="L382" s="26" t="s">
        <v>10998</v>
      </c>
      <c r="M382" s="26">
        <v>380974430237</v>
      </c>
      <c r="N382" s="26">
        <v>522484602</v>
      </c>
    </row>
    <row r="383" spans="1:14">
      <c r="A383" s="26" t="s">
        <v>6405</v>
      </c>
      <c r="B383" s="26" t="s">
        <v>6392</v>
      </c>
      <c r="C383" s="26">
        <v>41973328</v>
      </c>
      <c r="D383" s="26" t="s">
        <v>780</v>
      </c>
      <c r="E383" s="26" t="s">
        <v>10999</v>
      </c>
      <c r="F383" s="26" t="s">
        <v>11000</v>
      </c>
      <c r="G383" s="26" t="s">
        <v>9601</v>
      </c>
      <c r="H383" s="26" t="s">
        <v>885</v>
      </c>
      <c r="J383" s="26" t="s">
        <v>894</v>
      </c>
      <c r="K383" s="26" t="s">
        <v>9597</v>
      </c>
      <c r="L383" s="26" t="s">
        <v>11001</v>
      </c>
      <c r="M383" s="26">
        <v>380685597828</v>
      </c>
      <c r="N383" s="26">
        <v>5110300000</v>
      </c>
    </row>
    <row r="384" spans="1:14">
      <c r="A384" s="26" t="s">
        <v>6944</v>
      </c>
      <c r="B384" s="26" t="s">
        <v>6945</v>
      </c>
      <c r="C384" s="26">
        <v>40236261</v>
      </c>
      <c r="D384" s="26" t="s">
        <v>24</v>
      </c>
      <c r="E384" s="26" t="s">
        <v>11002</v>
      </c>
      <c r="F384" s="26" t="s">
        <v>11003</v>
      </c>
      <c r="G384" s="26" t="s">
        <v>9591</v>
      </c>
      <c r="H384" s="26" t="s">
        <v>987</v>
      </c>
      <c r="I384" s="26" t="s">
        <v>11004</v>
      </c>
      <c r="J384" s="26" t="s">
        <v>992</v>
      </c>
      <c r="K384" s="26" t="s">
        <v>9606</v>
      </c>
      <c r="L384" s="26" t="s">
        <v>11005</v>
      </c>
      <c r="M384" s="26">
        <v>380969836721</v>
      </c>
      <c r="N384" s="26">
        <v>5621255100</v>
      </c>
    </row>
    <row r="385" spans="1:14">
      <c r="A385" s="26" t="s">
        <v>4730</v>
      </c>
      <c r="B385" s="26" t="s">
        <v>4731</v>
      </c>
      <c r="C385" s="26">
        <v>38636516</v>
      </c>
      <c r="D385" s="26" t="s">
        <v>24</v>
      </c>
      <c r="E385" s="26" t="s">
        <v>11006</v>
      </c>
      <c r="F385" s="26" t="s">
        <v>11007</v>
      </c>
      <c r="G385" s="26" t="s">
        <v>9586</v>
      </c>
      <c r="H385" s="26" t="s">
        <v>670</v>
      </c>
      <c r="I385" s="26" t="s">
        <v>11008</v>
      </c>
      <c r="J385" s="26" t="s">
        <v>11009</v>
      </c>
      <c r="K385" s="26" t="s">
        <v>9582</v>
      </c>
      <c r="L385" s="26" t="s">
        <v>11010</v>
      </c>
      <c r="M385" s="26">
        <v>380972742455</v>
      </c>
      <c r="N385" s="26">
        <v>3524681901</v>
      </c>
    </row>
    <row r="386" spans="1:14">
      <c r="A386" s="26" t="s">
        <v>3459</v>
      </c>
      <c r="B386" s="26" t="s">
        <v>3460</v>
      </c>
      <c r="C386" s="26">
        <v>41190270</v>
      </c>
      <c r="D386" s="26" t="s">
        <v>24</v>
      </c>
      <c r="E386" s="26" t="s">
        <v>11011</v>
      </c>
      <c r="F386" s="26" t="s">
        <v>11012</v>
      </c>
      <c r="G386" s="26" t="s">
        <v>9586</v>
      </c>
      <c r="H386" s="26" t="s">
        <v>392</v>
      </c>
      <c r="I386" s="26" t="s">
        <v>9768</v>
      </c>
      <c r="J386" s="26" t="s">
        <v>11013</v>
      </c>
      <c r="K386" s="26" t="s">
        <v>9582</v>
      </c>
      <c r="L386" s="26" t="s">
        <v>11014</v>
      </c>
      <c r="M386" s="26">
        <v>380506722266</v>
      </c>
      <c r="N386" s="26">
        <v>522885201</v>
      </c>
    </row>
    <row r="387" spans="1:14">
      <c r="A387" s="26" t="s">
        <v>3654</v>
      </c>
      <c r="B387" s="26" t="s">
        <v>3655</v>
      </c>
      <c r="C387" s="26">
        <v>38416260</v>
      </c>
      <c r="D387" s="26" t="s">
        <v>24</v>
      </c>
      <c r="E387" s="26" t="s">
        <v>11015</v>
      </c>
      <c r="F387" s="26" t="s">
        <v>11016</v>
      </c>
      <c r="G387" s="26" t="s">
        <v>9586</v>
      </c>
      <c r="H387" s="26" t="s">
        <v>468</v>
      </c>
      <c r="I387" s="26" t="s">
        <v>11017</v>
      </c>
      <c r="J387" s="26" t="s">
        <v>3651</v>
      </c>
      <c r="K387" s="26" t="s">
        <v>9597</v>
      </c>
      <c r="L387" s="26" t="s">
        <v>11018</v>
      </c>
      <c r="M387" s="26">
        <v>380994563271</v>
      </c>
      <c r="N387" s="26">
        <v>1222082001</v>
      </c>
    </row>
    <row r="388" spans="1:14">
      <c r="A388" s="26" t="s">
        <v>6008</v>
      </c>
      <c r="B388" s="26" t="s">
        <v>6009</v>
      </c>
      <c r="C388" s="26">
        <v>25375178</v>
      </c>
      <c r="D388" s="26" t="s">
        <v>24</v>
      </c>
      <c r="E388" s="26" t="s">
        <v>11019</v>
      </c>
      <c r="F388" s="26" t="s">
        <v>11020</v>
      </c>
      <c r="G388" s="26" t="s">
        <v>9586</v>
      </c>
      <c r="H388" s="26" t="s">
        <v>835</v>
      </c>
      <c r="J388" s="26" t="s">
        <v>848</v>
      </c>
      <c r="K388" s="26" t="s">
        <v>9597</v>
      </c>
      <c r="L388" s="26" t="s">
        <v>11021</v>
      </c>
      <c r="M388" s="26">
        <v>380512360285</v>
      </c>
      <c r="N388" s="26">
        <v>4623010100</v>
      </c>
    </row>
    <row r="389" spans="1:14">
      <c r="A389" s="26" t="s">
        <v>3419</v>
      </c>
      <c r="B389" s="26" t="s">
        <v>3420</v>
      </c>
      <c r="C389" s="26">
        <v>38466285</v>
      </c>
      <c r="D389" s="26" t="s">
        <v>24</v>
      </c>
      <c r="E389" s="26" t="s">
        <v>11022</v>
      </c>
      <c r="F389" s="26" t="s">
        <v>11023</v>
      </c>
      <c r="G389" s="26" t="s">
        <v>9579</v>
      </c>
      <c r="H389" s="26" t="s">
        <v>392</v>
      </c>
      <c r="I389" s="26" t="s">
        <v>10064</v>
      </c>
      <c r="J389" s="26" t="s">
        <v>11024</v>
      </c>
      <c r="K389" s="26" t="s">
        <v>9582</v>
      </c>
      <c r="L389" s="26" t="s">
        <v>11025</v>
      </c>
      <c r="M389" s="26">
        <v>380967420460</v>
      </c>
      <c r="N389" s="26">
        <v>2122484402</v>
      </c>
    </row>
    <row r="390" spans="1:14">
      <c r="A390" s="26" t="s">
        <v>7352</v>
      </c>
      <c r="B390" s="26" t="s">
        <v>7353</v>
      </c>
      <c r="C390" s="26">
        <v>38602639</v>
      </c>
      <c r="D390" s="26" t="s">
        <v>24</v>
      </c>
      <c r="E390" s="26" t="s">
        <v>11026</v>
      </c>
      <c r="F390" s="26" t="s">
        <v>11027</v>
      </c>
      <c r="G390" s="26" t="s">
        <v>9591</v>
      </c>
      <c r="H390" s="26" t="s">
        <v>1025</v>
      </c>
      <c r="I390" s="26" t="s">
        <v>9760</v>
      </c>
      <c r="J390" s="26" t="s">
        <v>11028</v>
      </c>
      <c r="K390" s="26" t="s">
        <v>9582</v>
      </c>
      <c r="L390" s="26" t="s">
        <v>11029</v>
      </c>
      <c r="M390" s="26">
        <v>380545976811</v>
      </c>
      <c r="N390" s="26">
        <v>4620686601</v>
      </c>
    </row>
    <row r="391" spans="1:14">
      <c r="A391" s="26" t="s">
        <v>8644</v>
      </c>
      <c r="B391" s="26" t="s">
        <v>8645</v>
      </c>
      <c r="C391" s="26">
        <v>2004226</v>
      </c>
      <c r="D391" s="26" t="s">
        <v>780</v>
      </c>
      <c r="E391" s="26" t="s">
        <v>11030</v>
      </c>
      <c r="F391" s="26" t="s">
        <v>11031</v>
      </c>
      <c r="G391" s="26" t="s">
        <v>9601</v>
      </c>
      <c r="H391" s="26" t="s">
        <v>1308</v>
      </c>
      <c r="J391" s="26" t="s">
        <v>1325</v>
      </c>
      <c r="K391" s="26" t="s">
        <v>9597</v>
      </c>
      <c r="L391" s="26" t="s">
        <v>11032</v>
      </c>
      <c r="M391" s="26">
        <v>380385622088</v>
      </c>
      <c r="N391" s="26">
        <v>5925686003</v>
      </c>
    </row>
    <row r="392" spans="1:14">
      <c r="A392" s="26" t="s">
        <v>7244</v>
      </c>
      <c r="B392" s="26" t="s">
        <v>7245</v>
      </c>
      <c r="C392" s="26">
        <v>38440010</v>
      </c>
      <c r="D392" s="26" t="s">
        <v>24</v>
      </c>
      <c r="E392" s="26" t="s">
        <v>11033</v>
      </c>
      <c r="F392" s="26" t="s">
        <v>11034</v>
      </c>
      <c r="G392" s="26" t="s">
        <v>9579</v>
      </c>
      <c r="H392" s="26" t="s">
        <v>987</v>
      </c>
      <c r="I392" s="26" t="s">
        <v>11035</v>
      </c>
      <c r="J392" s="26" t="s">
        <v>11036</v>
      </c>
      <c r="K392" s="26" t="s">
        <v>9582</v>
      </c>
      <c r="L392" s="26" t="s">
        <v>11037</v>
      </c>
      <c r="M392" s="26">
        <v>380663065669</v>
      </c>
      <c r="N392" s="26">
        <v>122083601</v>
      </c>
    </row>
    <row r="393" spans="1:14">
      <c r="A393" s="26" t="s">
        <v>3372</v>
      </c>
      <c r="B393" s="26" t="s">
        <v>3373</v>
      </c>
      <c r="C393" s="26">
        <v>41769166</v>
      </c>
      <c r="D393" s="26" t="s">
        <v>24</v>
      </c>
      <c r="E393" s="26" t="s">
        <v>11038</v>
      </c>
      <c r="F393" s="26" t="s">
        <v>11039</v>
      </c>
      <c r="G393" s="26" t="s">
        <v>9586</v>
      </c>
      <c r="H393" s="26" t="s">
        <v>392</v>
      </c>
      <c r="I393" s="26" t="s">
        <v>11040</v>
      </c>
      <c r="J393" s="26" t="s">
        <v>11041</v>
      </c>
      <c r="K393" s="26" t="s">
        <v>9582</v>
      </c>
      <c r="L393" s="26" t="s">
        <v>11042</v>
      </c>
      <c r="M393" s="26">
        <v>380314336375</v>
      </c>
      <c r="N393" s="26">
        <v>2121285901</v>
      </c>
    </row>
    <row r="394" spans="1:14">
      <c r="A394" s="26" t="s">
        <v>8891</v>
      </c>
      <c r="B394" s="26" t="s">
        <v>8892</v>
      </c>
      <c r="C394" s="26">
        <v>38950515</v>
      </c>
      <c r="D394" s="26" t="s">
        <v>24</v>
      </c>
      <c r="E394" s="26" t="s">
        <v>11043</v>
      </c>
      <c r="F394" s="26" t="s">
        <v>11044</v>
      </c>
      <c r="G394" s="26" t="s">
        <v>9579</v>
      </c>
      <c r="H394" s="26" t="s">
        <v>1401</v>
      </c>
      <c r="I394" s="26" t="s">
        <v>1438</v>
      </c>
      <c r="J394" s="26" t="s">
        <v>10868</v>
      </c>
      <c r="K394" s="26" t="s">
        <v>9582</v>
      </c>
      <c r="L394" s="26" t="s">
        <v>11045</v>
      </c>
      <c r="M394" s="26">
        <v>380961760763</v>
      </c>
      <c r="N394" s="26">
        <v>122085302</v>
      </c>
    </row>
    <row r="395" spans="1:14">
      <c r="A395" s="26" t="s">
        <v>9354</v>
      </c>
      <c r="B395" s="26" t="s">
        <v>9355</v>
      </c>
      <c r="C395" s="26">
        <v>21398952</v>
      </c>
      <c r="D395" s="26" t="s">
        <v>780</v>
      </c>
      <c r="E395" s="26" t="s">
        <v>11046</v>
      </c>
      <c r="F395" s="26" t="s">
        <v>11047</v>
      </c>
      <c r="G395" s="26" t="s">
        <v>9601</v>
      </c>
      <c r="H395" s="26" t="s">
        <v>1573</v>
      </c>
      <c r="J395" s="26" t="s">
        <v>1582</v>
      </c>
      <c r="K395" s="26" t="s">
        <v>9597</v>
      </c>
      <c r="L395" s="26" t="s">
        <v>11048</v>
      </c>
      <c r="M395" s="26">
        <v>380463142488</v>
      </c>
      <c r="N395" s="26">
        <v>7410400000</v>
      </c>
    </row>
    <row r="396" spans="1:14">
      <c r="A396" s="26" t="s">
        <v>5783</v>
      </c>
      <c r="B396" s="26" t="s">
        <v>5710</v>
      </c>
      <c r="C396" s="26">
        <v>38946192</v>
      </c>
      <c r="D396" s="26" t="s">
        <v>24</v>
      </c>
      <c r="E396" s="26" t="s">
        <v>11049</v>
      </c>
      <c r="F396" s="26" t="s">
        <v>11050</v>
      </c>
      <c r="G396" s="26" t="s">
        <v>9586</v>
      </c>
      <c r="H396" s="26" t="s">
        <v>799</v>
      </c>
      <c r="J396" s="26" t="s">
        <v>800</v>
      </c>
      <c r="K396" s="26" t="s">
        <v>9597</v>
      </c>
      <c r="L396" s="26" t="s">
        <v>11051</v>
      </c>
      <c r="M396" s="26">
        <v>380444634381</v>
      </c>
      <c r="N396" s="26">
        <v>4822784009</v>
      </c>
    </row>
    <row r="397" spans="1:14">
      <c r="A397" s="26" t="s">
        <v>7045</v>
      </c>
      <c r="B397" s="26" t="s">
        <v>7046</v>
      </c>
      <c r="C397" s="26">
        <v>38426200</v>
      </c>
      <c r="D397" s="26" t="s">
        <v>24</v>
      </c>
      <c r="E397" s="26" t="s">
        <v>11052</v>
      </c>
      <c r="F397" s="26" t="s">
        <v>11053</v>
      </c>
      <c r="G397" s="26" t="s">
        <v>9586</v>
      </c>
      <c r="H397" s="26" t="s">
        <v>987</v>
      </c>
      <c r="I397" s="26" t="s">
        <v>11054</v>
      </c>
      <c r="J397" s="26" t="s">
        <v>11055</v>
      </c>
      <c r="K397" s="26" t="s">
        <v>9582</v>
      </c>
      <c r="L397" s="26" t="s">
        <v>11056</v>
      </c>
      <c r="M397" s="26">
        <v>761266357108</v>
      </c>
      <c r="N397" s="26">
        <v>3521487301</v>
      </c>
    </row>
    <row r="398" spans="1:14">
      <c r="A398" s="26" t="s">
        <v>6497</v>
      </c>
      <c r="B398" s="26" t="s">
        <v>6498</v>
      </c>
      <c r="C398" s="26">
        <v>38842324</v>
      </c>
      <c r="D398" s="26" t="s">
        <v>24</v>
      </c>
      <c r="E398" s="26" t="s">
        <v>11057</v>
      </c>
      <c r="F398" s="26" t="s">
        <v>11058</v>
      </c>
      <c r="G398" s="26" t="s">
        <v>9586</v>
      </c>
      <c r="H398" s="26" t="s">
        <v>885</v>
      </c>
      <c r="I398" s="26" t="s">
        <v>11059</v>
      </c>
      <c r="J398" s="26" t="s">
        <v>11060</v>
      </c>
      <c r="K398" s="26" t="s">
        <v>9582</v>
      </c>
      <c r="L398" s="26" t="s">
        <v>11061</v>
      </c>
      <c r="M398" s="26">
        <v>380484854617</v>
      </c>
      <c r="N398" s="26">
        <v>5124585201</v>
      </c>
    </row>
    <row r="399" spans="1:14">
      <c r="A399" s="26" t="s">
        <v>6754</v>
      </c>
      <c r="B399" s="26" t="s">
        <v>6755</v>
      </c>
      <c r="C399" s="26">
        <v>37464470</v>
      </c>
      <c r="D399" s="26" t="s">
        <v>24</v>
      </c>
      <c r="E399" s="26" t="s">
        <v>11062</v>
      </c>
      <c r="F399" s="26" t="s">
        <v>11063</v>
      </c>
      <c r="G399" s="26" t="s">
        <v>9586</v>
      </c>
      <c r="H399" s="26" t="s">
        <v>949</v>
      </c>
      <c r="I399" s="26" t="s">
        <v>11064</v>
      </c>
      <c r="J399" s="26" t="s">
        <v>11065</v>
      </c>
      <c r="K399" s="26" t="s">
        <v>9582</v>
      </c>
      <c r="L399" s="26" t="s">
        <v>11066</v>
      </c>
      <c r="M399" s="26">
        <v>380534494434</v>
      </c>
      <c r="N399" s="26">
        <v>1222055714</v>
      </c>
    </row>
    <row r="400" spans="1:14">
      <c r="A400" s="26" t="s">
        <v>6599</v>
      </c>
      <c r="B400" s="26" t="s">
        <v>6600</v>
      </c>
      <c r="C400" s="26">
        <v>38540913</v>
      </c>
      <c r="D400" s="26" t="s">
        <v>24</v>
      </c>
      <c r="E400" s="26" t="s">
        <v>11067</v>
      </c>
      <c r="F400" s="26" t="s">
        <v>11068</v>
      </c>
      <c r="G400" s="26" t="s">
        <v>9579</v>
      </c>
      <c r="H400" s="26" t="s">
        <v>949</v>
      </c>
      <c r="I400" s="26" t="s">
        <v>9580</v>
      </c>
      <c r="J400" s="26" t="s">
        <v>11069</v>
      </c>
      <c r="K400" s="26" t="s">
        <v>9582</v>
      </c>
      <c r="L400" s="26" t="s">
        <v>11070</v>
      </c>
      <c r="M400" s="26">
        <v>380969323004</v>
      </c>
      <c r="N400" s="26">
        <v>5320885301</v>
      </c>
    </row>
    <row r="401" spans="1:14">
      <c r="A401" s="26" t="s">
        <v>7736</v>
      </c>
      <c r="B401" s="26" t="s">
        <v>7737</v>
      </c>
      <c r="C401" s="26">
        <v>2000984</v>
      </c>
      <c r="D401" s="26" t="s">
        <v>780</v>
      </c>
      <c r="E401" s="26" t="s">
        <v>11071</v>
      </c>
      <c r="F401" s="26" t="s">
        <v>11072</v>
      </c>
      <c r="G401" s="26" t="s">
        <v>9601</v>
      </c>
      <c r="H401" s="26" t="s">
        <v>1088</v>
      </c>
      <c r="J401" s="26" t="s">
        <v>7732</v>
      </c>
      <c r="K401" s="26" t="s">
        <v>9606</v>
      </c>
      <c r="L401" s="26" t="s">
        <v>11073</v>
      </c>
      <c r="M401" s="26">
        <v>380979002970</v>
      </c>
      <c r="N401" s="26">
        <v>6124655100</v>
      </c>
    </row>
    <row r="402" spans="1:14">
      <c r="A402" s="26" t="s">
        <v>8518</v>
      </c>
      <c r="B402" s="26" t="s">
        <v>8519</v>
      </c>
      <c r="C402" s="26">
        <v>38248917</v>
      </c>
      <c r="D402" s="26" t="s">
        <v>24</v>
      </c>
      <c r="E402" s="26" t="s">
        <v>11074</v>
      </c>
      <c r="F402" s="26" t="s">
        <v>11075</v>
      </c>
      <c r="G402" s="26" t="s">
        <v>9586</v>
      </c>
      <c r="H402" s="26" t="s">
        <v>1269</v>
      </c>
      <c r="I402" s="26" t="s">
        <v>11076</v>
      </c>
      <c r="J402" s="26" t="s">
        <v>8455</v>
      </c>
      <c r="K402" s="26" t="s">
        <v>9582</v>
      </c>
      <c r="L402" s="26" t="s">
        <v>11077</v>
      </c>
      <c r="M402" s="26">
        <v>380554840217</v>
      </c>
      <c r="N402" s="26">
        <v>122782401</v>
      </c>
    </row>
    <row r="403" spans="1:14">
      <c r="A403" s="26" t="s">
        <v>8481</v>
      </c>
      <c r="B403" s="26" t="s">
        <v>8482</v>
      </c>
      <c r="C403" s="26">
        <v>40204198</v>
      </c>
      <c r="D403" s="26" t="s">
        <v>24</v>
      </c>
      <c r="E403" s="26" t="s">
        <v>11078</v>
      </c>
      <c r="F403" s="26" t="s">
        <v>11079</v>
      </c>
      <c r="G403" s="26" t="s">
        <v>9586</v>
      </c>
      <c r="H403" s="26" t="s">
        <v>1269</v>
      </c>
      <c r="I403" s="26" t="s">
        <v>11080</v>
      </c>
      <c r="J403" s="26" t="s">
        <v>8483</v>
      </c>
      <c r="K403" s="26" t="s">
        <v>9582</v>
      </c>
      <c r="L403" s="26" t="s">
        <v>11081</v>
      </c>
      <c r="M403" s="26">
        <v>380963309359</v>
      </c>
      <c r="N403" s="26">
        <v>5325484204</v>
      </c>
    </row>
    <row r="404" spans="1:14">
      <c r="A404" s="26" t="s">
        <v>4491</v>
      </c>
      <c r="B404" s="26" t="s">
        <v>4492</v>
      </c>
      <c r="C404" s="26">
        <v>38500755</v>
      </c>
      <c r="D404" s="26" t="s">
        <v>24</v>
      </c>
      <c r="E404" s="26" t="s">
        <v>11082</v>
      </c>
      <c r="F404" s="26" t="s">
        <v>11083</v>
      </c>
      <c r="G404" s="26" t="s">
        <v>9586</v>
      </c>
      <c r="H404" s="26" t="s">
        <v>576</v>
      </c>
      <c r="I404" s="26" t="s">
        <v>9973</v>
      </c>
      <c r="J404" s="26" t="s">
        <v>11084</v>
      </c>
      <c r="K404" s="26" t="s">
        <v>9582</v>
      </c>
      <c r="L404" s="26" t="s">
        <v>11085</v>
      </c>
      <c r="M404" s="26">
        <v>380456835748</v>
      </c>
      <c r="N404" s="26">
        <v>3224081201</v>
      </c>
    </row>
    <row r="405" spans="1:14">
      <c r="A405" s="26" t="s">
        <v>2064</v>
      </c>
      <c r="B405" s="26" t="s">
        <v>2065</v>
      </c>
      <c r="C405" s="26">
        <v>38527798</v>
      </c>
      <c r="D405" s="26" t="s">
        <v>1701</v>
      </c>
      <c r="E405" s="26" t="s">
        <v>11086</v>
      </c>
      <c r="F405" s="26" t="s">
        <v>11087</v>
      </c>
      <c r="G405" s="26" t="s">
        <v>9601</v>
      </c>
      <c r="H405" s="26" t="s">
        <v>103</v>
      </c>
      <c r="J405" s="26" t="s">
        <v>116</v>
      </c>
      <c r="K405" s="26" t="s">
        <v>9597</v>
      </c>
      <c r="L405" s="26" t="s">
        <v>11088</v>
      </c>
      <c r="M405" s="26">
        <v>380955880639</v>
      </c>
      <c r="N405" s="26">
        <v>710100000</v>
      </c>
    </row>
    <row r="406" spans="1:14">
      <c r="A406" s="26" t="s">
        <v>8193</v>
      </c>
      <c r="B406" s="26" t="s">
        <v>8194</v>
      </c>
      <c r="C406" s="26">
        <v>25180090</v>
      </c>
      <c r="D406" s="26" t="s">
        <v>780</v>
      </c>
      <c r="E406" s="26" t="s">
        <v>11089</v>
      </c>
      <c r="F406" s="26" t="s">
        <v>11090</v>
      </c>
      <c r="G406" s="26" t="s">
        <v>9601</v>
      </c>
      <c r="H406" s="26" t="s">
        <v>1122</v>
      </c>
      <c r="J406" s="26" t="s">
        <v>8039</v>
      </c>
      <c r="K406" s="26" t="s">
        <v>9597</v>
      </c>
      <c r="L406" s="26" t="s">
        <v>11091</v>
      </c>
      <c r="M406" s="26">
        <v>380577250137</v>
      </c>
      <c r="N406" s="26">
        <v>6310100000</v>
      </c>
    </row>
    <row r="407" spans="1:14">
      <c r="A407" s="26" t="s">
        <v>7851</v>
      </c>
      <c r="B407" s="26" t="s">
        <v>7852</v>
      </c>
      <c r="C407" s="26">
        <v>38248739</v>
      </c>
      <c r="D407" s="26" t="s">
        <v>24</v>
      </c>
      <c r="E407" s="26" t="s">
        <v>11092</v>
      </c>
      <c r="F407" s="26" t="s">
        <v>11093</v>
      </c>
      <c r="G407" s="26" t="s">
        <v>9586</v>
      </c>
      <c r="H407" s="26" t="s">
        <v>1122</v>
      </c>
      <c r="I407" s="26" t="s">
        <v>10331</v>
      </c>
      <c r="J407" s="26" t="s">
        <v>11094</v>
      </c>
      <c r="K407" s="26" t="s">
        <v>9582</v>
      </c>
      <c r="L407" s="26" t="s">
        <v>11095</v>
      </c>
      <c r="M407" s="26">
        <v>380662131693</v>
      </c>
      <c r="N407" s="26">
        <v>122088702</v>
      </c>
    </row>
    <row r="408" spans="1:14">
      <c r="A408" s="26" t="s">
        <v>9151</v>
      </c>
      <c r="B408" s="26" t="s">
        <v>9152</v>
      </c>
      <c r="C408" s="26">
        <v>42712346</v>
      </c>
      <c r="D408" s="26" t="s">
        <v>780</v>
      </c>
      <c r="E408" s="26" t="s">
        <v>11096</v>
      </c>
      <c r="F408" s="26" t="s">
        <v>11097</v>
      </c>
      <c r="G408" s="26" t="s">
        <v>9601</v>
      </c>
      <c r="H408" s="26" t="s">
        <v>1490</v>
      </c>
      <c r="I408" s="26" t="s">
        <v>10369</v>
      </c>
      <c r="J408" s="26" t="s">
        <v>11098</v>
      </c>
      <c r="K408" s="26" t="s">
        <v>9582</v>
      </c>
      <c r="L408" s="26" t="s">
        <v>11099</v>
      </c>
      <c r="M408" s="26">
        <v>380963677931</v>
      </c>
      <c r="N408" s="26">
        <v>7324088001</v>
      </c>
    </row>
    <row r="409" spans="1:14">
      <c r="A409" s="26" t="s">
        <v>4429</v>
      </c>
      <c r="B409" s="26" t="s">
        <v>4430</v>
      </c>
      <c r="C409" s="26">
        <v>38085929</v>
      </c>
      <c r="D409" s="26" t="s">
        <v>24</v>
      </c>
      <c r="E409" s="26" t="s">
        <v>11100</v>
      </c>
      <c r="F409" s="26" t="s">
        <v>11101</v>
      </c>
      <c r="G409" s="26" t="s">
        <v>9586</v>
      </c>
      <c r="H409" s="26" t="s">
        <v>576</v>
      </c>
      <c r="I409" s="26" t="s">
        <v>11102</v>
      </c>
      <c r="J409" s="26" t="s">
        <v>3322</v>
      </c>
      <c r="K409" s="26" t="s">
        <v>9582</v>
      </c>
      <c r="L409" s="26" t="s">
        <v>11103</v>
      </c>
      <c r="M409" s="26">
        <v>380976209845</v>
      </c>
      <c r="N409" s="26">
        <v>1825655100</v>
      </c>
    </row>
    <row r="410" spans="1:14">
      <c r="A410" s="26" t="s">
        <v>5047</v>
      </c>
      <c r="B410" s="26" t="s">
        <v>5043</v>
      </c>
      <c r="C410" s="26">
        <v>1996409</v>
      </c>
      <c r="D410" s="26" t="s">
        <v>24</v>
      </c>
      <c r="E410" s="26" t="s">
        <v>11104</v>
      </c>
      <c r="F410" s="26" t="s">
        <v>11105</v>
      </c>
      <c r="G410" s="26" t="s">
        <v>9579</v>
      </c>
      <c r="H410" s="26" t="s">
        <v>735</v>
      </c>
      <c r="I410" s="26" t="s">
        <v>9721</v>
      </c>
      <c r="J410" s="26" t="s">
        <v>11106</v>
      </c>
      <c r="K410" s="26" t="s">
        <v>9582</v>
      </c>
      <c r="L410" s="26" t="s">
        <v>11107</v>
      </c>
      <c r="M410" s="26">
        <v>380325268343</v>
      </c>
      <c r="N410" s="26">
        <v>4622787203</v>
      </c>
    </row>
    <row r="411" spans="1:14">
      <c r="A411" s="26" t="s">
        <v>7126</v>
      </c>
      <c r="B411" s="26" t="s">
        <v>7127</v>
      </c>
      <c r="C411" s="26">
        <v>38492302</v>
      </c>
      <c r="D411" s="26" t="s">
        <v>24</v>
      </c>
      <c r="E411" s="26" t="s">
        <v>11108</v>
      </c>
      <c r="F411" s="26" t="s">
        <v>11109</v>
      </c>
      <c r="G411" s="26" t="s">
        <v>9579</v>
      </c>
      <c r="H411" s="26" t="s">
        <v>987</v>
      </c>
      <c r="I411" s="26" t="s">
        <v>9634</v>
      </c>
      <c r="J411" s="26" t="s">
        <v>11110</v>
      </c>
      <c r="K411" s="26" t="s">
        <v>9582</v>
      </c>
      <c r="L411" s="26" t="s">
        <v>11111</v>
      </c>
      <c r="M411" s="26">
        <v>380362400902</v>
      </c>
      <c r="N411" s="26">
        <v>720881403</v>
      </c>
    </row>
    <row r="412" spans="1:14">
      <c r="A412" s="26" t="s">
        <v>3129</v>
      </c>
      <c r="B412" s="26" t="s">
        <v>3130</v>
      </c>
      <c r="C412" s="26">
        <v>1991470</v>
      </c>
      <c r="D412" s="26" t="s">
        <v>780</v>
      </c>
      <c r="E412" s="26" t="s">
        <v>11112</v>
      </c>
      <c r="F412" s="26" t="s">
        <v>11113</v>
      </c>
      <c r="G412" s="26" t="s">
        <v>9601</v>
      </c>
      <c r="H412" s="26" t="s">
        <v>375</v>
      </c>
      <c r="J412" s="26" t="s">
        <v>380</v>
      </c>
      <c r="K412" s="26" t="s">
        <v>9597</v>
      </c>
      <c r="L412" s="26" t="s">
        <v>11114</v>
      </c>
      <c r="M412" s="26">
        <v>380689877834</v>
      </c>
      <c r="N412" s="26">
        <v>1810100000</v>
      </c>
    </row>
    <row r="413" spans="1:14">
      <c r="A413" s="26" t="s">
        <v>3356</v>
      </c>
      <c r="B413" s="26" t="s">
        <v>3357</v>
      </c>
      <c r="C413" s="26">
        <v>38284599</v>
      </c>
      <c r="D413" s="26" t="s">
        <v>24</v>
      </c>
      <c r="E413" s="26" t="s">
        <v>11115</v>
      </c>
      <c r="F413" s="26" t="s">
        <v>11116</v>
      </c>
      <c r="G413" s="26" t="s">
        <v>9579</v>
      </c>
      <c r="H413" s="26" t="s">
        <v>392</v>
      </c>
      <c r="I413" s="26" t="s">
        <v>11117</v>
      </c>
      <c r="J413" s="26" t="s">
        <v>11118</v>
      </c>
      <c r="K413" s="26" t="s">
        <v>9582</v>
      </c>
      <c r="L413" s="26" t="s">
        <v>11119</v>
      </c>
      <c r="M413" s="26">
        <v>380313534225</v>
      </c>
      <c r="N413" s="26">
        <v>2120885602</v>
      </c>
    </row>
    <row r="414" spans="1:14">
      <c r="A414" s="26" t="s">
        <v>6383</v>
      </c>
      <c r="B414" s="26" t="s">
        <v>6384</v>
      </c>
      <c r="C414" s="26">
        <v>38156360</v>
      </c>
      <c r="D414" s="26" t="s">
        <v>24</v>
      </c>
      <c r="E414" s="26" t="s">
        <v>11120</v>
      </c>
      <c r="F414" s="26" t="s">
        <v>11121</v>
      </c>
      <c r="G414" s="26" t="s">
        <v>9586</v>
      </c>
      <c r="H414" s="26" t="s">
        <v>885</v>
      </c>
      <c r="J414" s="26" t="s">
        <v>910</v>
      </c>
      <c r="K414" s="26" t="s">
        <v>9597</v>
      </c>
      <c r="L414" s="26" t="s">
        <v>11122</v>
      </c>
      <c r="M414" s="26">
        <v>380487300036</v>
      </c>
      <c r="N414" s="26">
        <v>5110100000</v>
      </c>
    </row>
    <row r="415" spans="1:14">
      <c r="A415" s="26" t="s">
        <v>3654</v>
      </c>
      <c r="B415" s="26" t="s">
        <v>3655</v>
      </c>
      <c r="C415" s="26">
        <v>38416260</v>
      </c>
      <c r="D415" s="26" t="s">
        <v>24</v>
      </c>
      <c r="E415" s="26" t="s">
        <v>11123</v>
      </c>
      <c r="F415" s="26" t="s">
        <v>11124</v>
      </c>
      <c r="G415" s="26" t="s">
        <v>9586</v>
      </c>
      <c r="H415" s="26" t="s">
        <v>468</v>
      </c>
      <c r="I415" s="26" t="s">
        <v>11017</v>
      </c>
      <c r="J415" s="26" t="s">
        <v>1218</v>
      </c>
      <c r="K415" s="26" t="s">
        <v>9582</v>
      </c>
      <c r="L415" s="26" t="s">
        <v>11125</v>
      </c>
      <c r="M415" s="26">
        <v>380614596216</v>
      </c>
      <c r="N415" s="26">
        <v>120455604</v>
      </c>
    </row>
    <row r="416" spans="1:14">
      <c r="A416" s="26" t="s">
        <v>6577</v>
      </c>
      <c r="B416" s="26" t="s">
        <v>6578</v>
      </c>
      <c r="C416" s="26">
        <v>38319453</v>
      </c>
      <c r="D416" s="26" t="s">
        <v>24</v>
      </c>
      <c r="E416" s="26" t="s">
        <v>11126</v>
      </c>
      <c r="F416" s="26" t="s">
        <v>11127</v>
      </c>
      <c r="G416" s="26" t="s">
        <v>9579</v>
      </c>
      <c r="H416" s="26" t="s">
        <v>949</v>
      </c>
      <c r="I416" s="26" t="s">
        <v>11128</v>
      </c>
      <c r="J416" s="26" t="s">
        <v>11129</v>
      </c>
      <c r="K416" s="26" t="s">
        <v>9582</v>
      </c>
      <c r="L416" s="26" t="s">
        <v>11130</v>
      </c>
      <c r="M416" s="26">
        <v>380535457338</v>
      </c>
      <c r="N416" s="26">
        <v>5320483603</v>
      </c>
    </row>
    <row r="417" spans="1:14">
      <c r="A417" s="26" t="s">
        <v>4617</v>
      </c>
      <c r="B417" s="26" t="s">
        <v>4618</v>
      </c>
      <c r="C417" s="26">
        <v>38589283</v>
      </c>
      <c r="D417" s="26" t="s">
        <v>24</v>
      </c>
      <c r="E417" s="26" t="s">
        <v>11131</v>
      </c>
      <c r="F417" s="26" t="s">
        <v>11132</v>
      </c>
      <c r="G417" s="26" t="s">
        <v>9586</v>
      </c>
      <c r="H417" s="26" t="s">
        <v>670</v>
      </c>
      <c r="I417" s="26" t="s">
        <v>11133</v>
      </c>
      <c r="J417" s="26" t="s">
        <v>4615</v>
      </c>
      <c r="K417" s="26" t="s">
        <v>9606</v>
      </c>
      <c r="L417" s="26" t="s">
        <v>11134</v>
      </c>
      <c r="M417" s="26">
        <v>380524021041</v>
      </c>
      <c r="N417" s="26">
        <v>3522855100</v>
      </c>
    </row>
    <row r="418" spans="1:14">
      <c r="A418" s="26" t="s">
        <v>8358</v>
      </c>
      <c r="B418" s="26" t="s">
        <v>8284</v>
      </c>
      <c r="C418" s="26">
        <v>14084199</v>
      </c>
      <c r="D418" s="26" t="s">
        <v>24</v>
      </c>
      <c r="E418" s="26" t="s">
        <v>11135</v>
      </c>
      <c r="F418" s="26" t="s">
        <v>11136</v>
      </c>
      <c r="G418" s="26" t="s">
        <v>9586</v>
      </c>
      <c r="H418" s="26" t="s">
        <v>1122</v>
      </c>
      <c r="J418" s="26" t="s">
        <v>8039</v>
      </c>
      <c r="K418" s="26" t="s">
        <v>9597</v>
      </c>
      <c r="L418" s="26" t="s">
        <v>11137</v>
      </c>
      <c r="M418" s="26">
        <v>761307402280</v>
      </c>
      <c r="N418" s="26">
        <v>6310100000</v>
      </c>
    </row>
    <row r="419" spans="1:14">
      <c r="A419" s="26" t="s">
        <v>2634</v>
      </c>
      <c r="B419" s="26" t="s">
        <v>2635</v>
      </c>
      <c r="C419" s="26">
        <v>37735655</v>
      </c>
      <c r="D419" s="26" t="s">
        <v>780</v>
      </c>
      <c r="E419" s="26" t="s">
        <v>11138</v>
      </c>
      <c r="F419" s="26" t="s">
        <v>11139</v>
      </c>
      <c r="G419" s="26" t="s">
        <v>9601</v>
      </c>
      <c r="H419" s="26" t="s">
        <v>133</v>
      </c>
      <c r="I419" s="26" t="s">
        <v>9968</v>
      </c>
      <c r="J419" s="26" t="s">
        <v>11140</v>
      </c>
      <c r="K419" s="26" t="s">
        <v>9582</v>
      </c>
      <c r="L419" s="26" t="s">
        <v>11141</v>
      </c>
      <c r="M419" s="26">
        <v>380990796890</v>
      </c>
      <c r="N419" s="26">
        <v>122785401</v>
      </c>
    </row>
    <row r="420" spans="1:14">
      <c r="A420" s="26" t="s">
        <v>7927</v>
      </c>
      <c r="B420" s="26" t="s">
        <v>7928</v>
      </c>
      <c r="C420" s="26">
        <v>2003304</v>
      </c>
      <c r="D420" s="26" t="s">
        <v>780</v>
      </c>
      <c r="E420" s="26" t="s">
        <v>11142</v>
      </c>
      <c r="F420" s="26" t="s">
        <v>11143</v>
      </c>
      <c r="G420" s="26" t="s">
        <v>9601</v>
      </c>
      <c r="H420" s="26" t="s">
        <v>1122</v>
      </c>
      <c r="J420" s="26" t="s">
        <v>1182</v>
      </c>
      <c r="K420" s="26" t="s">
        <v>9597</v>
      </c>
      <c r="L420" s="26" t="s">
        <v>11144</v>
      </c>
      <c r="M420" s="26">
        <v>380574321297</v>
      </c>
      <c r="N420" s="26">
        <v>6310400000</v>
      </c>
    </row>
    <row r="421" spans="1:14">
      <c r="A421" s="26" t="s">
        <v>3778</v>
      </c>
      <c r="B421" s="26" t="s">
        <v>3779</v>
      </c>
      <c r="C421" s="26">
        <v>5498743</v>
      </c>
      <c r="D421" s="26" t="s">
        <v>780</v>
      </c>
      <c r="E421" s="26" t="s">
        <v>11145</v>
      </c>
      <c r="F421" s="26" t="s">
        <v>11146</v>
      </c>
      <c r="G421" s="26" t="s">
        <v>9601</v>
      </c>
      <c r="H421" s="26" t="s">
        <v>468</v>
      </c>
      <c r="J421" s="26" t="s">
        <v>481</v>
      </c>
      <c r="K421" s="26" t="s">
        <v>9597</v>
      </c>
      <c r="L421" s="26" t="s">
        <v>10179</v>
      </c>
      <c r="M421" s="26">
        <v>380674952975</v>
      </c>
      <c r="N421" s="26">
        <v>1222380503</v>
      </c>
    </row>
    <row r="422" spans="1:14">
      <c r="A422" s="26" t="s">
        <v>2080</v>
      </c>
      <c r="B422" s="26" t="s">
        <v>2081</v>
      </c>
      <c r="C422" s="26">
        <v>38485727</v>
      </c>
      <c r="D422" s="26" t="s">
        <v>24</v>
      </c>
      <c r="E422" s="26" t="s">
        <v>11147</v>
      </c>
      <c r="F422" s="26" t="s">
        <v>11148</v>
      </c>
      <c r="G422" s="26" t="s">
        <v>9579</v>
      </c>
      <c r="H422" s="26" t="s">
        <v>103</v>
      </c>
      <c r="I422" s="26" t="s">
        <v>9833</v>
      </c>
      <c r="J422" s="26" t="s">
        <v>11149</v>
      </c>
      <c r="K422" s="26" t="s">
        <v>9582</v>
      </c>
      <c r="L422" s="26" t="s">
        <v>11150</v>
      </c>
      <c r="M422" s="26">
        <v>380337723957</v>
      </c>
      <c r="N422" s="26">
        <v>723155106</v>
      </c>
    </row>
    <row r="423" spans="1:14">
      <c r="A423" s="26" t="s">
        <v>8999</v>
      </c>
      <c r="B423" s="26" t="s">
        <v>9000</v>
      </c>
      <c r="C423" s="26">
        <v>2005585</v>
      </c>
      <c r="D423" s="26" t="s">
        <v>780</v>
      </c>
      <c r="E423" s="26" t="s">
        <v>11151</v>
      </c>
      <c r="F423" s="26" t="s">
        <v>11152</v>
      </c>
      <c r="G423" s="26" t="s">
        <v>9601</v>
      </c>
      <c r="H423" s="26" t="s">
        <v>1401</v>
      </c>
      <c r="J423" s="26" t="s">
        <v>1454</v>
      </c>
      <c r="K423" s="26" t="s">
        <v>9597</v>
      </c>
      <c r="L423" s="26" t="s">
        <v>11153</v>
      </c>
      <c r="M423" s="26">
        <v>380971757632</v>
      </c>
      <c r="N423" s="26">
        <v>524885203</v>
      </c>
    </row>
    <row r="424" spans="1:14">
      <c r="A424" s="26" t="s">
        <v>5876</v>
      </c>
      <c r="B424" s="26" t="s">
        <v>5877</v>
      </c>
      <c r="C424" s="26">
        <v>41412507</v>
      </c>
      <c r="D424" s="26" t="s">
        <v>24</v>
      </c>
      <c r="E424" s="26" t="s">
        <v>11154</v>
      </c>
      <c r="F424" s="26" t="s">
        <v>11155</v>
      </c>
      <c r="G424" s="26" t="s">
        <v>9591</v>
      </c>
      <c r="H424" s="26" t="s">
        <v>576</v>
      </c>
      <c r="J424" s="26" t="s">
        <v>623</v>
      </c>
      <c r="K424" s="26" t="s">
        <v>9597</v>
      </c>
      <c r="L424" s="26" t="s">
        <v>11156</v>
      </c>
      <c r="M424" s="26">
        <v>380442230633</v>
      </c>
      <c r="N424" s="26">
        <v>3210900000</v>
      </c>
    </row>
    <row r="425" spans="1:14">
      <c r="A425" s="26" t="s">
        <v>1667</v>
      </c>
      <c r="B425" s="26" t="s">
        <v>1668</v>
      </c>
      <c r="C425" s="26">
        <v>25502352</v>
      </c>
      <c r="D425" s="26" t="s">
        <v>24</v>
      </c>
      <c r="E425" s="26" t="s">
        <v>11157</v>
      </c>
      <c r="F425" s="26" t="s">
        <v>9613</v>
      </c>
      <c r="G425" s="26" t="s">
        <v>9586</v>
      </c>
      <c r="H425" s="26" t="s">
        <v>27</v>
      </c>
      <c r="J425" s="26" t="s">
        <v>36</v>
      </c>
      <c r="K425" s="26" t="s">
        <v>9597</v>
      </c>
      <c r="L425" s="26" t="s">
        <v>11158</v>
      </c>
      <c r="M425" s="26">
        <v>380432468080</v>
      </c>
      <c r="N425" s="26">
        <v>510100000</v>
      </c>
    </row>
    <row r="426" spans="1:14">
      <c r="A426" s="26" t="s">
        <v>3211</v>
      </c>
      <c r="B426" s="26" t="s">
        <v>3212</v>
      </c>
      <c r="C426" s="26">
        <v>13549905</v>
      </c>
      <c r="D426" s="26" t="s">
        <v>780</v>
      </c>
      <c r="E426" s="26" t="s">
        <v>11159</v>
      </c>
      <c r="F426" s="26" t="s">
        <v>11160</v>
      </c>
      <c r="G426" s="26" t="s">
        <v>9601</v>
      </c>
      <c r="H426" s="26" t="s">
        <v>375</v>
      </c>
      <c r="I426" s="26" t="s">
        <v>388</v>
      </c>
      <c r="J426" s="26" t="s">
        <v>11161</v>
      </c>
      <c r="K426" s="26" t="s">
        <v>9582</v>
      </c>
      <c r="L426" s="26" t="s">
        <v>11162</v>
      </c>
      <c r="M426" s="26">
        <v>380680501312</v>
      </c>
      <c r="N426" s="26">
        <v>1824084005</v>
      </c>
    </row>
    <row r="427" spans="1:14">
      <c r="A427" s="26" t="s">
        <v>1998</v>
      </c>
      <c r="B427" s="26" t="s">
        <v>1999</v>
      </c>
      <c r="C427" s="26">
        <v>1982940</v>
      </c>
      <c r="D427" s="26" t="s">
        <v>24</v>
      </c>
      <c r="E427" s="26" t="s">
        <v>11163</v>
      </c>
      <c r="F427" s="26" t="s">
        <v>11164</v>
      </c>
      <c r="G427" s="26" t="s">
        <v>9586</v>
      </c>
      <c r="H427" s="26" t="s">
        <v>103</v>
      </c>
      <c r="I427" s="26" t="s">
        <v>11165</v>
      </c>
      <c r="J427" s="26" t="s">
        <v>2079</v>
      </c>
      <c r="K427" s="26" t="s">
        <v>9606</v>
      </c>
      <c r="L427" s="26" t="s">
        <v>11166</v>
      </c>
      <c r="M427" s="26">
        <v>380335271515</v>
      </c>
      <c r="N427" s="26">
        <v>722155700</v>
      </c>
    </row>
    <row r="428" spans="1:14">
      <c r="A428" s="26" t="s">
        <v>8435</v>
      </c>
      <c r="B428" s="26" t="s">
        <v>8436</v>
      </c>
      <c r="C428" s="26">
        <v>38186479</v>
      </c>
      <c r="D428" s="26" t="s">
        <v>24</v>
      </c>
      <c r="E428" s="26" t="s">
        <v>11167</v>
      </c>
      <c r="F428" s="26" t="s">
        <v>11168</v>
      </c>
      <c r="G428" s="26" t="s">
        <v>9586</v>
      </c>
      <c r="H428" s="26" t="s">
        <v>1269</v>
      </c>
      <c r="I428" s="26" t="s">
        <v>11080</v>
      </c>
      <c r="J428" s="26" t="s">
        <v>3855</v>
      </c>
      <c r="K428" s="26" t="s">
        <v>9582</v>
      </c>
      <c r="L428" s="26" t="s">
        <v>11169</v>
      </c>
      <c r="M428" s="26">
        <v>380553539539</v>
      </c>
      <c r="N428" s="26">
        <v>122383703</v>
      </c>
    </row>
    <row r="429" spans="1:14">
      <c r="A429" s="26" t="s">
        <v>5594</v>
      </c>
      <c r="B429" s="26" t="s">
        <v>5595</v>
      </c>
      <c r="C429" s="26" t="s">
        <v>1604</v>
      </c>
      <c r="D429" s="26" t="s">
        <v>24</v>
      </c>
      <c r="E429" s="26" t="s">
        <v>11170</v>
      </c>
      <c r="F429" s="26" t="s">
        <v>5595</v>
      </c>
      <c r="G429" s="26" t="s">
        <v>9591</v>
      </c>
      <c r="H429" s="26" t="s">
        <v>799</v>
      </c>
      <c r="J429" s="26" t="s">
        <v>800</v>
      </c>
      <c r="K429" s="26" t="s">
        <v>9597</v>
      </c>
      <c r="L429" s="26" t="s">
        <v>11171</v>
      </c>
      <c r="M429" s="26">
        <v>380502216311</v>
      </c>
      <c r="N429" s="26">
        <v>4822784009</v>
      </c>
    </row>
    <row r="430" spans="1:14">
      <c r="A430" s="26" t="s">
        <v>3141</v>
      </c>
      <c r="B430" s="26" t="s">
        <v>3142</v>
      </c>
      <c r="C430" s="26">
        <v>41931754</v>
      </c>
      <c r="D430" s="26" t="s">
        <v>780</v>
      </c>
      <c r="E430" s="26" t="s">
        <v>11172</v>
      </c>
      <c r="F430" s="26" t="s">
        <v>11173</v>
      </c>
      <c r="G430" s="26" t="s">
        <v>9601</v>
      </c>
      <c r="H430" s="26" t="s">
        <v>375</v>
      </c>
      <c r="J430" s="26" t="s">
        <v>380</v>
      </c>
      <c r="K430" s="26" t="s">
        <v>9597</v>
      </c>
      <c r="L430" s="26" t="s">
        <v>11174</v>
      </c>
      <c r="M430" s="26">
        <v>380632597479</v>
      </c>
      <c r="N430" s="26">
        <v>1810100000</v>
      </c>
    </row>
    <row r="431" spans="1:14">
      <c r="A431" s="26" t="s">
        <v>1839</v>
      </c>
      <c r="B431" s="26" t="s">
        <v>1840</v>
      </c>
      <c r="C431" s="26">
        <v>37133248</v>
      </c>
      <c r="D431" s="26" t="s">
        <v>24</v>
      </c>
      <c r="E431" s="26" t="s">
        <v>11175</v>
      </c>
      <c r="F431" s="26" t="s">
        <v>11176</v>
      </c>
      <c r="G431" s="26" t="s">
        <v>9586</v>
      </c>
      <c r="H431" s="26" t="s">
        <v>27</v>
      </c>
      <c r="I431" s="26" t="s">
        <v>11177</v>
      </c>
      <c r="J431" s="26" t="s">
        <v>11178</v>
      </c>
      <c r="K431" s="26" t="s">
        <v>9582</v>
      </c>
      <c r="L431" s="26" t="s">
        <v>11179</v>
      </c>
      <c r="M431" s="26">
        <v>380683342379</v>
      </c>
      <c r="N431" s="26">
        <v>523182801</v>
      </c>
    </row>
    <row r="432" spans="1:14">
      <c r="A432" s="26" t="s">
        <v>8824</v>
      </c>
      <c r="B432" s="26" t="s">
        <v>8825</v>
      </c>
      <c r="C432" s="26">
        <v>1110937</v>
      </c>
      <c r="D432" s="26" t="s">
        <v>780</v>
      </c>
      <c r="E432" s="26" t="s">
        <v>11180</v>
      </c>
      <c r="F432" s="26" t="s">
        <v>9692</v>
      </c>
      <c r="G432" s="26" t="s">
        <v>9601</v>
      </c>
      <c r="H432" s="26" t="s">
        <v>1308</v>
      </c>
      <c r="J432" s="26" t="s">
        <v>8818</v>
      </c>
      <c r="K432" s="26" t="s">
        <v>9597</v>
      </c>
      <c r="L432" s="26" t="s">
        <v>11181</v>
      </c>
      <c r="M432" s="26">
        <v>380680136391</v>
      </c>
      <c r="N432" s="26">
        <v>6810700000</v>
      </c>
    </row>
    <row r="433" spans="1:14">
      <c r="A433" s="26" t="s">
        <v>5399</v>
      </c>
      <c r="B433" s="26" t="s">
        <v>5400</v>
      </c>
      <c r="C433" s="26">
        <v>34400985</v>
      </c>
      <c r="D433" s="26" t="s">
        <v>780</v>
      </c>
      <c r="E433" s="26" t="s">
        <v>11182</v>
      </c>
      <c r="F433" s="26" t="s">
        <v>9793</v>
      </c>
      <c r="G433" s="26" t="s">
        <v>9601</v>
      </c>
      <c r="H433" s="26" t="s">
        <v>735</v>
      </c>
      <c r="J433" s="26" t="s">
        <v>11183</v>
      </c>
      <c r="K433" s="26" t="s">
        <v>9597</v>
      </c>
      <c r="L433" s="26" t="s">
        <v>11184</v>
      </c>
      <c r="M433" s="26">
        <v>761900622218</v>
      </c>
      <c r="N433" s="26">
        <v>523488203</v>
      </c>
    </row>
    <row r="434" spans="1:14">
      <c r="A434" s="26" t="s">
        <v>3615</v>
      </c>
      <c r="B434" s="26" t="s">
        <v>3616</v>
      </c>
      <c r="C434" s="26">
        <v>1992908</v>
      </c>
      <c r="D434" s="26" t="s">
        <v>780</v>
      </c>
      <c r="E434" s="26" t="s">
        <v>11185</v>
      </c>
      <c r="F434" s="26" t="s">
        <v>11186</v>
      </c>
      <c r="G434" s="26" t="s">
        <v>9601</v>
      </c>
      <c r="H434" s="26" t="s">
        <v>468</v>
      </c>
      <c r="I434" s="26" t="s">
        <v>11187</v>
      </c>
      <c r="J434" s="26" t="s">
        <v>3613</v>
      </c>
      <c r="K434" s="26" t="s">
        <v>9597</v>
      </c>
      <c r="L434" s="26" t="s">
        <v>11188</v>
      </c>
      <c r="M434" s="26">
        <v>761293720213</v>
      </c>
      <c r="N434" s="26">
        <v>120781301</v>
      </c>
    </row>
    <row r="435" spans="1:14">
      <c r="A435" s="26" t="s">
        <v>6202</v>
      </c>
      <c r="B435" s="26" t="s">
        <v>6203</v>
      </c>
      <c r="C435" s="26">
        <v>1998762</v>
      </c>
      <c r="D435" s="26" t="s">
        <v>780</v>
      </c>
      <c r="E435" s="26" t="s">
        <v>11189</v>
      </c>
      <c r="F435" s="26" t="s">
        <v>9787</v>
      </c>
      <c r="G435" s="26" t="s">
        <v>9601</v>
      </c>
      <c r="H435" s="26" t="s">
        <v>885</v>
      </c>
      <c r="I435" s="26" t="s">
        <v>11190</v>
      </c>
      <c r="J435" s="26" t="s">
        <v>6204</v>
      </c>
      <c r="K435" s="26" t="s">
        <v>9597</v>
      </c>
      <c r="L435" s="26" t="s">
        <v>11191</v>
      </c>
      <c r="M435" s="26">
        <v>380484342484</v>
      </c>
      <c r="N435" s="26">
        <v>5122310100</v>
      </c>
    </row>
    <row r="436" spans="1:14">
      <c r="A436" s="26" t="s">
        <v>8725</v>
      </c>
      <c r="B436" s="26" t="s">
        <v>8726</v>
      </c>
      <c r="C436" s="26">
        <v>40992563</v>
      </c>
      <c r="D436" s="26" t="s">
        <v>24</v>
      </c>
      <c r="E436" s="26" t="s">
        <v>11192</v>
      </c>
      <c r="F436" s="26" t="s">
        <v>11193</v>
      </c>
      <c r="G436" s="26" t="s">
        <v>9586</v>
      </c>
      <c r="H436" s="26" t="s">
        <v>1308</v>
      </c>
      <c r="J436" s="26" t="s">
        <v>11194</v>
      </c>
      <c r="K436" s="26" t="s">
        <v>9582</v>
      </c>
      <c r="L436" s="26" t="s">
        <v>11195</v>
      </c>
      <c r="M436" s="26">
        <v>380965243009</v>
      </c>
      <c r="N436" s="26">
        <v>1410390010</v>
      </c>
    </row>
    <row r="437" spans="1:14">
      <c r="A437" s="26" t="s">
        <v>7147</v>
      </c>
      <c r="B437" s="26" t="s">
        <v>7148</v>
      </c>
      <c r="C437" s="26">
        <v>38543370</v>
      </c>
      <c r="D437" s="26" t="s">
        <v>24</v>
      </c>
      <c r="E437" s="26" t="s">
        <v>11196</v>
      </c>
      <c r="F437" s="26" t="s">
        <v>11197</v>
      </c>
      <c r="G437" s="26" t="s">
        <v>9579</v>
      </c>
      <c r="H437" s="26" t="s">
        <v>987</v>
      </c>
      <c r="J437" s="26" t="s">
        <v>11198</v>
      </c>
      <c r="K437" s="26" t="s">
        <v>9582</v>
      </c>
      <c r="L437" s="26" t="s">
        <v>11199</v>
      </c>
      <c r="M437" s="26">
        <v>761961613592</v>
      </c>
      <c r="N437" s="26">
        <v>1223584501</v>
      </c>
    </row>
    <row r="438" spans="1:14">
      <c r="A438" s="26" t="s">
        <v>9158</v>
      </c>
      <c r="B438" s="26" t="s">
        <v>9159</v>
      </c>
      <c r="C438" s="26">
        <v>38541220</v>
      </c>
      <c r="D438" s="26" t="s">
        <v>24</v>
      </c>
      <c r="E438" s="26" t="s">
        <v>11200</v>
      </c>
      <c r="F438" s="26" t="s">
        <v>11201</v>
      </c>
      <c r="G438" s="26" t="s">
        <v>9586</v>
      </c>
      <c r="H438" s="26" t="s">
        <v>1490</v>
      </c>
      <c r="I438" s="26" t="s">
        <v>11202</v>
      </c>
      <c r="J438" s="26" t="s">
        <v>11203</v>
      </c>
      <c r="K438" s="26" t="s">
        <v>9582</v>
      </c>
      <c r="L438" s="26" t="s">
        <v>11204</v>
      </c>
      <c r="M438" s="26">
        <v>380506907134</v>
      </c>
      <c r="N438" s="26">
        <v>7324510109</v>
      </c>
    </row>
    <row r="439" spans="1:14">
      <c r="A439" s="26" t="s">
        <v>6232</v>
      </c>
      <c r="B439" s="26" t="s">
        <v>6233</v>
      </c>
      <c r="C439" s="26">
        <v>38552185</v>
      </c>
      <c r="D439" s="26" t="s">
        <v>24</v>
      </c>
      <c r="E439" s="26" t="s">
        <v>11205</v>
      </c>
      <c r="F439" s="26" t="s">
        <v>11206</v>
      </c>
      <c r="G439" s="26" t="s">
        <v>9579</v>
      </c>
      <c r="H439" s="26" t="s">
        <v>885</v>
      </c>
      <c r="I439" s="26" t="s">
        <v>11207</v>
      </c>
      <c r="J439" s="26" t="s">
        <v>11208</v>
      </c>
      <c r="K439" s="26" t="s">
        <v>9582</v>
      </c>
      <c r="L439" s="26" t="s">
        <v>11209</v>
      </c>
      <c r="M439" s="26">
        <v>380671124577</v>
      </c>
      <c r="N439" s="26">
        <v>5123380602</v>
      </c>
    </row>
    <row r="440" spans="1:14">
      <c r="A440" s="26" t="s">
        <v>5607</v>
      </c>
      <c r="B440" s="26" t="s">
        <v>5608</v>
      </c>
      <c r="C440" s="26">
        <v>5492290</v>
      </c>
      <c r="D440" s="26" t="s">
        <v>780</v>
      </c>
      <c r="E440" s="26" t="s">
        <v>11210</v>
      </c>
      <c r="F440" s="26" t="s">
        <v>11211</v>
      </c>
      <c r="G440" s="26" t="s">
        <v>9601</v>
      </c>
      <c r="H440" s="26" t="s">
        <v>799</v>
      </c>
      <c r="J440" s="26" t="s">
        <v>800</v>
      </c>
      <c r="K440" s="26" t="s">
        <v>9597</v>
      </c>
      <c r="L440" s="26" t="s">
        <v>11212</v>
      </c>
      <c r="M440" s="26">
        <v>380444685070</v>
      </c>
      <c r="N440" s="26">
        <v>4822784009</v>
      </c>
    </row>
    <row r="441" spans="1:14">
      <c r="A441" s="26" t="s">
        <v>5864</v>
      </c>
      <c r="B441" s="26" t="s">
        <v>5865</v>
      </c>
      <c r="C441" s="26">
        <v>5494828</v>
      </c>
      <c r="D441" s="26" t="s">
        <v>780</v>
      </c>
      <c r="E441" s="26" t="s">
        <v>11213</v>
      </c>
      <c r="F441" s="26" t="s">
        <v>11214</v>
      </c>
      <c r="G441" s="26" t="s">
        <v>9601</v>
      </c>
      <c r="H441" s="26" t="s">
        <v>799</v>
      </c>
      <c r="J441" s="26" t="s">
        <v>800</v>
      </c>
      <c r="K441" s="26" t="s">
        <v>9597</v>
      </c>
      <c r="L441" s="26" t="s">
        <v>11215</v>
      </c>
      <c r="M441" s="26">
        <v>380444303238</v>
      </c>
      <c r="N441" s="26">
        <v>4822784009</v>
      </c>
    </row>
    <row r="442" spans="1:14">
      <c r="A442" s="26" t="s">
        <v>7901</v>
      </c>
      <c r="B442" s="26" t="s">
        <v>7902</v>
      </c>
      <c r="C442" s="26">
        <v>2003095</v>
      </c>
      <c r="D442" s="26" t="s">
        <v>780</v>
      </c>
      <c r="E442" s="26" t="s">
        <v>11216</v>
      </c>
      <c r="F442" s="26" t="s">
        <v>11217</v>
      </c>
      <c r="G442" s="26" t="s">
        <v>9601</v>
      </c>
      <c r="H442" s="26" t="s">
        <v>1122</v>
      </c>
      <c r="I442" s="26" t="s">
        <v>11218</v>
      </c>
      <c r="J442" s="26" t="s">
        <v>1167</v>
      </c>
      <c r="K442" s="26" t="s">
        <v>9597</v>
      </c>
      <c r="L442" s="26" t="s">
        <v>11219</v>
      </c>
      <c r="M442" s="26">
        <v>761262355329</v>
      </c>
      <c r="N442" s="26">
        <v>6322010100</v>
      </c>
    </row>
    <row r="443" spans="1:14">
      <c r="A443" s="26" t="s">
        <v>8190</v>
      </c>
      <c r="B443" s="26" t="s">
        <v>8179</v>
      </c>
      <c r="C443" s="26">
        <v>2003735</v>
      </c>
      <c r="D443" s="26" t="s">
        <v>24</v>
      </c>
      <c r="E443" s="26" t="s">
        <v>11220</v>
      </c>
      <c r="F443" s="26" t="s">
        <v>11221</v>
      </c>
      <c r="G443" s="26" t="s">
        <v>9586</v>
      </c>
      <c r="H443" s="26" t="s">
        <v>1122</v>
      </c>
      <c r="J443" s="26" t="s">
        <v>8039</v>
      </c>
      <c r="K443" s="26" t="s">
        <v>9597</v>
      </c>
      <c r="L443" s="26" t="s">
        <v>11222</v>
      </c>
      <c r="M443" s="26">
        <v>380577255480</v>
      </c>
      <c r="N443" s="26">
        <v>6310100000</v>
      </c>
    </row>
    <row r="444" spans="1:14">
      <c r="A444" s="26" t="s">
        <v>4125</v>
      </c>
      <c r="B444" s="26" t="s">
        <v>4124</v>
      </c>
      <c r="C444" s="26">
        <v>33271905</v>
      </c>
      <c r="D444" s="26" t="s">
        <v>24</v>
      </c>
      <c r="E444" s="26" t="s">
        <v>11223</v>
      </c>
      <c r="F444" s="26" t="s">
        <v>11224</v>
      </c>
      <c r="G444" s="26" t="s">
        <v>9591</v>
      </c>
      <c r="H444" s="26" t="s">
        <v>506</v>
      </c>
      <c r="J444" s="26" t="s">
        <v>533</v>
      </c>
      <c r="K444" s="26" t="s">
        <v>9597</v>
      </c>
      <c r="L444" s="26" t="s">
        <v>11225</v>
      </c>
      <c r="M444" s="26">
        <v>380347265400</v>
      </c>
      <c r="N444" s="26">
        <v>2610400000</v>
      </c>
    </row>
    <row r="445" spans="1:14">
      <c r="A445" s="26" t="s">
        <v>3843</v>
      </c>
      <c r="B445" s="26" t="s">
        <v>3844</v>
      </c>
      <c r="C445" s="26">
        <v>1992883</v>
      </c>
      <c r="D445" s="26" t="s">
        <v>780</v>
      </c>
      <c r="E445" s="26" t="s">
        <v>11226</v>
      </c>
      <c r="F445" s="26" t="s">
        <v>11227</v>
      </c>
      <c r="G445" s="26" t="s">
        <v>9601</v>
      </c>
      <c r="H445" s="26" t="s">
        <v>468</v>
      </c>
      <c r="I445" s="26" t="s">
        <v>11228</v>
      </c>
      <c r="J445" s="26" t="s">
        <v>498</v>
      </c>
      <c r="K445" s="26" t="s">
        <v>9606</v>
      </c>
      <c r="L445" s="26" t="s">
        <v>11229</v>
      </c>
      <c r="M445" s="26">
        <v>761599176042</v>
      </c>
      <c r="N445" s="26">
        <v>123183401</v>
      </c>
    </row>
    <row r="446" spans="1:14">
      <c r="A446" s="26" t="s">
        <v>6085</v>
      </c>
      <c r="B446" s="26" t="s">
        <v>6086</v>
      </c>
      <c r="C446" s="26">
        <v>38458892</v>
      </c>
      <c r="D446" s="26" t="s">
        <v>24</v>
      </c>
      <c r="E446" s="26" t="s">
        <v>11230</v>
      </c>
      <c r="F446" s="26" t="s">
        <v>11231</v>
      </c>
      <c r="G446" s="26" t="s">
        <v>9579</v>
      </c>
      <c r="H446" s="26" t="s">
        <v>835</v>
      </c>
      <c r="I446" s="26" t="s">
        <v>9944</v>
      </c>
      <c r="J446" s="26" t="s">
        <v>11232</v>
      </c>
      <c r="K446" s="26" t="s">
        <v>9906</v>
      </c>
      <c r="L446" s="26" t="s">
        <v>11233</v>
      </c>
      <c r="M446" s="26">
        <v>380516232476</v>
      </c>
      <c r="N446" s="26">
        <v>121683007</v>
      </c>
    </row>
    <row r="447" spans="1:14">
      <c r="A447" s="26" t="s">
        <v>4216</v>
      </c>
      <c r="B447" s="26" t="s">
        <v>4217</v>
      </c>
      <c r="C447" s="26">
        <v>41838805</v>
      </c>
      <c r="D447" s="26" t="s">
        <v>24</v>
      </c>
      <c r="E447" s="26" t="s">
        <v>11234</v>
      </c>
      <c r="F447" s="26" t="s">
        <v>11235</v>
      </c>
      <c r="G447" s="26" t="s">
        <v>9586</v>
      </c>
      <c r="H447" s="26" t="s">
        <v>506</v>
      </c>
      <c r="I447" s="26" t="s">
        <v>9709</v>
      </c>
      <c r="J447" s="26" t="s">
        <v>11236</v>
      </c>
      <c r="K447" s="26" t="s">
        <v>9582</v>
      </c>
      <c r="L447" s="26" t="s">
        <v>11237</v>
      </c>
      <c r="M447" s="26">
        <v>380343565243</v>
      </c>
      <c r="N447" s="26">
        <v>2624482501</v>
      </c>
    </row>
    <row r="448" spans="1:14">
      <c r="A448" s="26" t="s">
        <v>2343</v>
      </c>
      <c r="B448" s="26" t="s">
        <v>2344</v>
      </c>
      <c r="C448" s="26">
        <v>39336307</v>
      </c>
      <c r="D448" s="26" t="s">
        <v>24</v>
      </c>
      <c r="E448" s="26" t="s">
        <v>11238</v>
      </c>
      <c r="F448" s="26" t="s">
        <v>11239</v>
      </c>
      <c r="G448" s="26" t="s">
        <v>9591</v>
      </c>
      <c r="H448" s="26" t="s">
        <v>133</v>
      </c>
      <c r="J448" s="26" t="s">
        <v>146</v>
      </c>
      <c r="K448" s="26" t="s">
        <v>9597</v>
      </c>
      <c r="L448" s="26" t="s">
        <v>11240</v>
      </c>
      <c r="M448" s="26">
        <v>380670000150</v>
      </c>
      <c r="N448" s="26">
        <v>1210100000</v>
      </c>
    </row>
    <row r="449" spans="1:14">
      <c r="A449" s="26" t="s">
        <v>3105</v>
      </c>
      <c r="B449" s="26" t="s">
        <v>3106</v>
      </c>
      <c r="C449" s="26">
        <v>33128475</v>
      </c>
      <c r="D449" s="26" t="s">
        <v>24</v>
      </c>
      <c r="E449" s="26" t="s">
        <v>11241</v>
      </c>
      <c r="F449" s="26" t="s">
        <v>11242</v>
      </c>
      <c r="G449" s="26" t="s">
        <v>9591</v>
      </c>
      <c r="H449" s="26" t="s">
        <v>375</v>
      </c>
      <c r="J449" s="26" t="s">
        <v>380</v>
      </c>
      <c r="K449" s="26" t="s">
        <v>9597</v>
      </c>
      <c r="L449" s="26" t="s">
        <v>11243</v>
      </c>
      <c r="M449" s="26">
        <v>761086552892</v>
      </c>
      <c r="N449" s="26">
        <v>1810100000</v>
      </c>
    </row>
    <row r="450" spans="1:14">
      <c r="A450" s="26" t="s">
        <v>7270</v>
      </c>
      <c r="B450" s="26" t="s">
        <v>7271</v>
      </c>
      <c r="C450" s="26">
        <v>26376820</v>
      </c>
      <c r="D450" s="26" t="s">
        <v>24</v>
      </c>
      <c r="E450" s="26" t="s">
        <v>11244</v>
      </c>
      <c r="F450" s="26" t="s">
        <v>11245</v>
      </c>
      <c r="G450" s="26" t="s">
        <v>9586</v>
      </c>
      <c r="H450" s="26" t="s">
        <v>1025</v>
      </c>
      <c r="I450" s="26" t="s">
        <v>11246</v>
      </c>
      <c r="J450" s="26" t="s">
        <v>11247</v>
      </c>
      <c r="K450" s="26" t="s">
        <v>9582</v>
      </c>
      <c r="L450" s="26" t="s">
        <v>11248</v>
      </c>
      <c r="M450" s="26">
        <v>761969368724</v>
      </c>
      <c r="N450" s="26">
        <v>5320284304</v>
      </c>
    </row>
    <row r="451" spans="1:14">
      <c r="A451" s="26" t="s">
        <v>6748</v>
      </c>
      <c r="B451" s="26" t="s">
        <v>6749</v>
      </c>
      <c r="C451" s="26">
        <v>1999402</v>
      </c>
      <c r="D451" s="26" t="s">
        <v>780</v>
      </c>
      <c r="E451" s="26" t="s">
        <v>11249</v>
      </c>
      <c r="F451" s="26" t="s">
        <v>11250</v>
      </c>
      <c r="G451" s="26" t="s">
        <v>9601</v>
      </c>
      <c r="H451" s="26" t="s">
        <v>949</v>
      </c>
      <c r="I451" s="26" t="s">
        <v>10846</v>
      </c>
      <c r="J451" s="26" t="s">
        <v>951</v>
      </c>
      <c r="K451" s="26" t="s">
        <v>9582</v>
      </c>
      <c r="L451" s="26" t="s">
        <v>11251</v>
      </c>
      <c r="M451" s="26">
        <v>380696977758</v>
      </c>
      <c r="N451" s="26">
        <v>5323281401</v>
      </c>
    </row>
    <row r="452" spans="1:14">
      <c r="A452" s="26" t="s">
        <v>1833</v>
      </c>
      <c r="B452" s="26" t="s">
        <v>1834</v>
      </c>
      <c r="C452" s="26">
        <v>37336724</v>
      </c>
      <c r="D452" s="26" t="s">
        <v>24</v>
      </c>
      <c r="E452" s="26" t="s">
        <v>11252</v>
      </c>
      <c r="F452" s="26" t="s">
        <v>11253</v>
      </c>
      <c r="G452" s="26" t="s">
        <v>9586</v>
      </c>
      <c r="H452" s="26" t="s">
        <v>27</v>
      </c>
      <c r="I452" s="26" t="s">
        <v>9610</v>
      </c>
      <c r="J452" s="26" t="s">
        <v>11254</v>
      </c>
      <c r="K452" s="26" t="s">
        <v>9582</v>
      </c>
      <c r="L452" s="26" t="s">
        <v>11255</v>
      </c>
      <c r="M452" s="26">
        <v>380433132131</v>
      </c>
      <c r="N452" s="26">
        <v>521487203</v>
      </c>
    </row>
    <row r="453" spans="1:14">
      <c r="A453" s="26" t="s">
        <v>1752</v>
      </c>
      <c r="B453" s="26" t="s">
        <v>1753</v>
      </c>
      <c r="C453" s="26">
        <v>39875078</v>
      </c>
      <c r="D453" s="26" t="s">
        <v>780</v>
      </c>
      <c r="E453" s="26" t="s">
        <v>11256</v>
      </c>
      <c r="F453" s="26" t="s">
        <v>9787</v>
      </c>
      <c r="G453" s="26" t="s">
        <v>9601</v>
      </c>
      <c r="H453" s="26" t="s">
        <v>27</v>
      </c>
      <c r="J453" s="26" t="s">
        <v>50</v>
      </c>
      <c r="K453" s="26" t="s">
        <v>9597</v>
      </c>
      <c r="L453" s="26" t="s">
        <v>11257</v>
      </c>
      <c r="M453" s="26">
        <v>761419279767</v>
      </c>
      <c r="N453" s="26">
        <v>510300000</v>
      </c>
    </row>
    <row r="454" spans="1:14">
      <c r="A454" s="26" t="s">
        <v>5590</v>
      </c>
      <c r="B454" s="26" t="s">
        <v>5591</v>
      </c>
      <c r="C454" s="26">
        <v>33737695</v>
      </c>
      <c r="D454" s="26" t="s">
        <v>780</v>
      </c>
      <c r="E454" s="26" t="s">
        <v>11258</v>
      </c>
      <c r="F454" s="26" t="s">
        <v>11259</v>
      </c>
      <c r="G454" s="26" t="s">
        <v>9601</v>
      </c>
      <c r="H454" s="26" t="s">
        <v>1573</v>
      </c>
      <c r="J454" s="26" t="s">
        <v>1597</v>
      </c>
      <c r="K454" s="26" t="s">
        <v>9597</v>
      </c>
      <c r="L454" s="26" t="s">
        <v>11260</v>
      </c>
      <c r="M454" s="26">
        <v>380462601767</v>
      </c>
      <c r="N454" s="26">
        <v>7410100000</v>
      </c>
    </row>
    <row r="455" spans="1:14">
      <c r="A455" s="26" t="s">
        <v>5703</v>
      </c>
      <c r="B455" s="26" t="s">
        <v>5704</v>
      </c>
      <c r="C455" s="26">
        <v>26188946</v>
      </c>
      <c r="D455" s="26" t="s">
        <v>24</v>
      </c>
      <c r="E455" s="26" t="s">
        <v>11261</v>
      </c>
      <c r="F455" s="26" t="s">
        <v>11262</v>
      </c>
      <c r="G455" s="26" t="s">
        <v>9586</v>
      </c>
      <c r="H455" s="26" t="s">
        <v>799</v>
      </c>
      <c r="J455" s="26" t="s">
        <v>800</v>
      </c>
      <c r="K455" s="26" t="s">
        <v>9597</v>
      </c>
      <c r="L455" s="26" t="s">
        <v>11263</v>
      </c>
      <c r="M455" s="26">
        <v>380443378084</v>
      </c>
      <c r="N455" s="26">
        <v>4822784009</v>
      </c>
    </row>
    <row r="456" spans="1:14">
      <c r="A456" s="26" t="s">
        <v>2354</v>
      </c>
      <c r="B456" s="26" t="s">
        <v>2355</v>
      </c>
      <c r="C456" s="26">
        <v>40420407</v>
      </c>
      <c r="D456" s="26" t="s">
        <v>24</v>
      </c>
      <c r="E456" s="26" t="s">
        <v>11264</v>
      </c>
      <c r="F456" s="26" t="s">
        <v>11265</v>
      </c>
      <c r="G456" s="26" t="s">
        <v>9586</v>
      </c>
      <c r="H456" s="26" t="s">
        <v>133</v>
      </c>
      <c r="J456" s="26" t="s">
        <v>146</v>
      </c>
      <c r="K456" s="26" t="s">
        <v>9597</v>
      </c>
      <c r="L456" s="26" t="s">
        <v>11266</v>
      </c>
      <c r="M456" s="26">
        <v>380982323401</v>
      </c>
      <c r="N456" s="26">
        <v>1210100000</v>
      </c>
    </row>
    <row r="457" spans="1:14">
      <c r="A457" s="26" t="s">
        <v>9158</v>
      </c>
      <c r="B457" s="26" t="s">
        <v>9159</v>
      </c>
      <c r="C457" s="26">
        <v>38541220</v>
      </c>
      <c r="D457" s="26" t="s">
        <v>24</v>
      </c>
      <c r="E457" s="26" t="s">
        <v>11267</v>
      </c>
      <c r="F457" s="26" t="s">
        <v>11268</v>
      </c>
      <c r="G457" s="26" t="s">
        <v>9586</v>
      </c>
      <c r="H457" s="26" t="s">
        <v>1490</v>
      </c>
      <c r="I457" s="26" t="s">
        <v>11202</v>
      </c>
      <c r="J457" s="26" t="s">
        <v>11269</v>
      </c>
      <c r="K457" s="26" t="s">
        <v>9582</v>
      </c>
      <c r="L457" s="26" t="s">
        <v>11270</v>
      </c>
      <c r="M457" s="26">
        <v>380665854159</v>
      </c>
      <c r="N457" s="26">
        <v>7324510102</v>
      </c>
    </row>
    <row r="458" spans="1:14">
      <c r="A458" s="26" t="s">
        <v>9481</v>
      </c>
      <c r="B458" s="26" t="s">
        <v>9474</v>
      </c>
      <c r="C458" s="26">
        <v>2774154</v>
      </c>
      <c r="D458" s="26" t="s">
        <v>24</v>
      </c>
      <c r="E458" s="26" t="s">
        <v>11271</v>
      </c>
      <c r="F458" s="26" t="s">
        <v>11272</v>
      </c>
      <c r="G458" s="26" t="s">
        <v>9586</v>
      </c>
      <c r="H458" s="26" t="s">
        <v>1573</v>
      </c>
      <c r="J458" s="26" t="s">
        <v>1597</v>
      </c>
      <c r="K458" s="26" t="s">
        <v>9597</v>
      </c>
      <c r="L458" s="26" t="s">
        <v>11273</v>
      </c>
      <c r="M458" s="26">
        <v>380462667331</v>
      </c>
      <c r="N458" s="26">
        <v>7410100000</v>
      </c>
    </row>
    <row r="459" spans="1:14">
      <c r="A459" s="26" t="s">
        <v>1935</v>
      </c>
      <c r="B459" s="26" t="s">
        <v>1936</v>
      </c>
      <c r="C459" s="26">
        <v>37647637</v>
      </c>
      <c r="D459" s="26" t="s">
        <v>24</v>
      </c>
      <c r="E459" s="26" t="s">
        <v>11274</v>
      </c>
      <c r="F459" s="26" t="s">
        <v>11275</v>
      </c>
      <c r="G459" s="26" t="s">
        <v>9586</v>
      </c>
      <c r="H459" s="26" t="s">
        <v>27</v>
      </c>
      <c r="I459" s="26" t="s">
        <v>11276</v>
      </c>
      <c r="J459" s="26" t="s">
        <v>11277</v>
      </c>
      <c r="K459" s="26" t="s">
        <v>9582</v>
      </c>
      <c r="L459" s="26" t="s">
        <v>11278</v>
      </c>
      <c r="M459" s="26">
        <v>760870254406</v>
      </c>
      <c r="N459" s="26">
        <v>525084401</v>
      </c>
    </row>
    <row r="460" spans="1:14">
      <c r="A460" s="26" t="s">
        <v>4417</v>
      </c>
      <c r="B460" s="26" t="s">
        <v>4418</v>
      </c>
      <c r="C460" s="26">
        <v>1994409</v>
      </c>
      <c r="D460" s="26" t="s">
        <v>780</v>
      </c>
      <c r="E460" s="26" t="s">
        <v>11279</v>
      </c>
      <c r="F460" s="26" t="s">
        <v>11280</v>
      </c>
      <c r="G460" s="26" t="s">
        <v>9601</v>
      </c>
      <c r="H460" s="26" t="s">
        <v>576</v>
      </c>
      <c r="I460" s="26" t="s">
        <v>11281</v>
      </c>
      <c r="J460" s="26" t="s">
        <v>4415</v>
      </c>
      <c r="K460" s="26" t="s">
        <v>9606</v>
      </c>
      <c r="L460" s="26" t="s">
        <v>11282</v>
      </c>
      <c r="M460" s="26">
        <v>380459151338</v>
      </c>
      <c r="N460" s="26">
        <v>525684602</v>
      </c>
    </row>
    <row r="461" spans="1:14">
      <c r="A461" s="26" t="s">
        <v>5856</v>
      </c>
      <c r="B461" s="26" t="s">
        <v>5857</v>
      </c>
      <c r="C461" s="26">
        <v>38945657</v>
      </c>
      <c r="D461" s="26" t="s">
        <v>24</v>
      </c>
      <c r="E461" s="26" t="s">
        <v>11283</v>
      </c>
      <c r="F461" s="26" t="s">
        <v>11284</v>
      </c>
      <c r="G461" s="26" t="s">
        <v>9586</v>
      </c>
      <c r="H461" s="26" t="s">
        <v>799</v>
      </c>
      <c r="J461" s="26" t="s">
        <v>800</v>
      </c>
      <c r="K461" s="26" t="s">
        <v>9597</v>
      </c>
      <c r="L461" s="26" t="s">
        <v>11285</v>
      </c>
      <c r="M461" s="26">
        <v>380444838136</v>
      </c>
      <c r="N461" s="26">
        <v>4822784009</v>
      </c>
    </row>
    <row r="462" spans="1:14">
      <c r="A462" s="26" t="s">
        <v>2564</v>
      </c>
      <c r="B462" s="26" t="s">
        <v>2565</v>
      </c>
      <c r="C462" s="26">
        <v>37516942</v>
      </c>
      <c r="D462" s="26" t="s">
        <v>24</v>
      </c>
      <c r="E462" s="26" t="s">
        <v>11286</v>
      </c>
      <c r="F462" s="26" t="s">
        <v>11287</v>
      </c>
      <c r="G462" s="26" t="s">
        <v>9579</v>
      </c>
      <c r="H462" s="26" t="s">
        <v>133</v>
      </c>
      <c r="I462" s="26" t="s">
        <v>11288</v>
      </c>
      <c r="J462" s="26" t="s">
        <v>11289</v>
      </c>
      <c r="K462" s="26" t="s">
        <v>9582</v>
      </c>
      <c r="L462" s="26" t="s">
        <v>11290</v>
      </c>
      <c r="M462" s="26">
        <v>380984650505</v>
      </c>
      <c r="N462" s="26">
        <v>1222086501</v>
      </c>
    </row>
    <row r="463" spans="1:14">
      <c r="A463" s="26" t="s">
        <v>5994</v>
      </c>
      <c r="B463" s="26" t="s">
        <v>5995</v>
      </c>
      <c r="C463" s="26">
        <v>31822150</v>
      </c>
      <c r="D463" s="26" t="s">
        <v>1701</v>
      </c>
      <c r="E463" s="26" t="s">
        <v>11291</v>
      </c>
      <c r="F463" s="26" t="s">
        <v>11292</v>
      </c>
      <c r="G463" s="26" t="s">
        <v>9601</v>
      </c>
      <c r="H463" s="26" t="s">
        <v>835</v>
      </c>
      <c r="J463" s="26" t="s">
        <v>11293</v>
      </c>
      <c r="K463" s="26" t="s">
        <v>9906</v>
      </c>
      <c r="L463" s="26" t="s">
        <v>11294</v>
      </c>
      <c r="M463" s="26">
        <v>380663018153</v>
      </c>
      <c r="N463" s="26">
        <v>4820683001</v>
      </c>
    </row>
    <row r="464" spans="1:14">
      <c r="A464" s="26" t="s">
        <v>2824</v>
      </c>
      <c r="B464" s="26" t="s">
        <v>2825</v>
      </c>
      <c r="C464" s="26">
        <v>37695958</v>
      </c>
      <c r="D464" s="26" t="s">
        <v>24</v>
      </c>
      <c r="E464" s="26" t="s">
        <v>11295</v>
      </c>
      <c r="F464" s="26" t="s">
        <v>11296</v>
      </c>
      <c r="G464" s="26" t="s">
        <v>9586</v>
      </c>
      <c r="H464" s="26" t="s">
        <v>258</v>
      </c>
      <c r="I464" s="26" t="s">
        <v>10412</v>
      </c>
      <c r="J464" s="26" t="s">
        <v>11297</v>
      </c>
      <c r="K464" s="26" t="s">
        <v>9582</v>
      </c>
      <c r="L464" s="26" t="s">
        <v>11298</v>
      </c>
      <c r="M464" s="26">
        <v>380627290213</v>
      </c>
      <c r="N464" s="26">
        <v>1422482722</v>
      </c>
    </row>
    <row r="465" spans="1:14">
      <c r="A465" s="26" t="s">
        <v>4713</v>
      </c>
      <c r="B465" s="26" t="s">
        <v>4714</v>
      </c>
      <c r="C465" s="26">
        <v>38201051</v>
      </c>
      <c r="D465" s="26" t="s">
        <v>24</v>
      </c>
      <c r="E465" s="26" t="s">
        <v>11299</v>
      </c>
      <c r="F465" s="26" t="s">
        <v>11300</v>
      </c>
      <c r="G465" s="26" t="s">
        <v>9586</v>
      </c>
      <c r="H465" s="26" t="s">
        <v>670</v>
      </c>
      <c r="I465" s="26" t="s">
        <v>11301</v>
      </c>
      <c r="J465" s="26" t="s">
        <v>11302</v>
      </c>
      <c r="K465" s="26" t="s">
        <v>9582</v>
      </c>
      <c r="L465" s="26" t="s">
        <v>11303</v>
      </c>
      <c r="M465" s="26">
        <v>380631025271</v>
      </c>
      <c r="N465" s="26">
        <v>3520381301</v>
      </c>
    </row>
    <row r="466" spans="1:14">
      <c r="A466" s="26" t="s">
        <v>4232</v>
      </c>
      <c r="B466" s="26" t="s">
        <v>4233</v>
      </c>
      <c r="C466" s="26">
        <v>20561315</v>
      </c>
      <c r="D466" s="26" t="s">
        <v>780</v>
      </c>
      <c r="E466" s="26" t="s">
        <v>11304</v>
      </c>
      <c r="F466" s="26" t="s">
        <v>11305</v>
      </c>
      <c r="G466" s="26" t="s">
        <v>9601</v>
      </c>
      <c r="H466" s="26" t="s">
        <v>506</v>
      </c>
      <c r="I466" s="26" t="s">
        <v>10789</v>
      </c>
      <c r="J466" s="26" t="s">
        <v>4234</v>
      </c>
      <c r="K466" s="26" t="s">
        <v>9582</v>
      </c>
      <c r="L466" s="26" t="s">
        <v>11306</v>
      </c>
      <c r="M466" s="26">
        <v>760695522288</v>
      </c>
      <c r="N466" s="26">
        <v>2622055309</v>
      </c>
    </row>
    <row r="467" spans="1:14">
      <c r="A467" s="26" t="s">
        <v>8735</v>
      </c>
      <c r="B467" s="26" t="s">
        <v>8736</v>
      </c>
      <c r="C467" s="26">
        <v>38358026</v>
      </c>
      <c r="D467" s="26" t="s">
        <v>24</v>
      </c>
      <c r="E467" s="26" t="s">
        <v>11307</v>
      </c>
      <c r="F467" s="26" t="s">
        <v>11308</v>
      </c>
      <c r="G467" s="26" t="s">
        <v>9579</v>
      </c>
      <c r="H467" s="26" t="s">
        <v>1308</v>
      </c>
      <c r="I467" s="26" t="s">
        <v>11309</v>
      </c>
      <c r="J467" s="26" t="s">
        <v>11310</v>
      </c>
      <c r="K467" s="26" t="s">
        <v>9582</v>
      </c>
      <c r="L467" s="26" t="s">
        <v>11311</v>
      </c>
      <c r="M467" s="26">
        <v>380974379604</v>
      </c>
      <c r="N467" s="26">
        <v>6823980610</v>
      </c>
    </row>
    <row r="468" spans="1:14">
      <c r="A468" s="26" t="s">
        <v>4452</v>
      </c>
      <c r="B468" s="26" t="s">
        <v>4453</v>
      </c>
      <c r="C468" s="26">
        <v>38164193</v>
      </c>
      <c r="D468" s="26" t="s">
        <v>24</v>
      </c>
      <c r="E468" s="26" t="s">
        <v>11312</v>
      </c>
      <c r="F468" s="26" t="s">
        <v>11313</v>
      </c>
      <c r="G468" s="26" t="s">
        <v>9579</v>
      </c>
      <c r="H468" s="26" t="s">
        <v>576</v>
      </c>
      <c r="I468" s="26" t="s">
        <v>10758</v>
      </c>
      <c r="J468" s="26" t="s">
        <v>11314</v>
      </c>
      <c r="K468" s="26" t="s">
        <v>9582</v>
      </c>
      <c r="L468" s="26" t="s">
        <v>11315</v>
      </c>
      <c r="M468" s="26">
        <v>380457444137</v>
      </c>
      <c r="N468" s="26">
        <v>3222986301</v>
      </c>
    </row>
    <row r="469" spans="1:14">
      <c r="A469" s="26" t="s">
        <v>2788</v>
      </c>
      <c r="B469" s="26" t="s">
        <v>2789</v>
      </c>
      <c r="C469" s="26">
        <v>37691686</v>
      </c>
      <c r="D469" s="26" t="s">
        <v>24</v>
      </c>
      <c r="E469" s="26" t="s">
        <v>11316</v>
      </c>
      <c r="F469" s="26" t="s">
        <v>11317</v>
      </c>
      <c r="G469" s="26" t="s">
        <v>9579</v>
      </c>
      <c r="H469" s="26" t="s">
        <v>258</v>
      </c>
      <c r="I469" s="26" t="s">
        <v>10477</v>
      </c>
      <c r="J469" s="26" t="s">
        <v>11318</v>
      </c>
      <c r="K469" s="26" t="s">
        <v>9906</v>
      </c>
      <c r="L469" s="26" t="s">
        <v>11319</v>
      </c>
      <c r="M469" s="26">
        <v>380507768934</v>
      </c>
      <c r="N469" s="26">
        <v>1421284001</v>
      </c>
    </row>
    <row r="470" spans="1:14">
      <c r="A470" s="26" t="s">
        <v>3423</v>
      </c>
      <c r="B470" s="26" t="s">
        <v>3424</v>
      </c>
      <c r="C470" s="26" t="s">
        <v>1604</v>
      </c>
      <c r="D470" s="26" t="s">
        <v>24</v>
      </c>
      <c r="E470" s="26" t="s">
        <v>11320</v>
      </c>
      <c r="F470" s="26" t="s">
        <v>11321</v>
      </c>
      <c r="G470" s="26" t="s">
        <v>9586</v>
      </c>
      <c r="H470" s="26" t="s">
        <v>392</v>
      </c>
      <c r="J470" s="26" t="s">
        <v>11322</v>
      </c>
      <c r="K470" s="26" t="s">
        <v>9597</v>
      </c>
      <c r="L470" s="26" t="s">
        <v>11323</v>
      </c>
      <c r="M470" s="26">
        <v>380507099878</v>
      </c>
      <c r="N470" s="26" t="e">
        <v>#N/A</v>
      </c>
    </row>
    <row r="471" spans="1:14">
      <c r="A471" s="26" t="s">
        <v>4599</v>
      </c>
      <c r="B471" s="26" t="s">
        <v>4600</v>
      </c>
      <c r="C471" s="26">
        <v>38797880</v>
      </c>
      <c r="D471" s="26" t="s">
        <v>24</v>
      </c>
      <c r="E471" s="26" t="s">
        <v>11324</v>
      </c>
      <c r="F471" s="26" t="s">
        <v>11325</v>
      </c>
      <c r="G471" s="26" t="s">
        <v>9579</v>
      </c>
      <c r="H471" s="26" t="s">
        <v>670</v>
      </c>
      <c r="I471" s="26" t="s">
        <v>10789</v>
      </c>
      <c r="J471" s="26" t="s">
        <v>11326</v>
      </c>
      <c r="K471" s="26" t="s">
        <v>9582</v>
      </c>
      <c r="L471" s="26" t="s">
        <v>11327</v>
      </c>
      <c r="M471" s="26">
        <v>380502622300</v>
      </c>
      <c r="N471" s="26">
        <v>520682603</v>
      </c>
    </row>
    <row r="472" spans="1:14">
      <c r="A472" s="26" t="s">
        <v>5507</v>
      </c>
      <c r="B472" s="26" t="s">
        <v>5508</v>
      </c>
      <c r="C472" s="26">
        <v>21522748</v>
      </c>
      <c r="D472" s="26" t="s">
        <v>24</v>
      </c>
      <c r="E472" s="26" t="s">
        <v>11328</v>
      </c>
      <c r="F472" s="26" t="s">
        <v>11329</v>
      </c>
      <c r="G472" s="26" t="s">
        <v>9586</v>
      </c>
      <c r="H472" s="26" t="s">
        <v>799</v>
      </c>
      <c r="J472" s="26" t="s">
        <v>800</v>
      </c>
      <c r="K472" s="26" t="s">
        <v>9597</v>
      </c>
      <c r="L472" s="26" t="s">
        <v>11330</v>
      </c>
      <c r="M472" s="26">
        <v>380442380000</v>
      </c>
      <c r="N472" s="26">
        <v>4822784009</v>
      </c>
    </row>
    <row r="473" spans="1:14">
      <c r="A473" s="26" t="s">
        <v>8843</v>
      </c>
      <c r="B473" s="26" t="s">
        <v>8844</v>
      </c>
      <c r="C473" s="26">
        <v>39068066</v>
      </c>
      <c r="D473" s="26" t="s">
        <v>24</v>
      </c>
      <c r="E473" s="26" t="s">
        <v>11331</v>
      </c>
      <c r="F473" s="26" t="s">
        <v>11332</v>
      </c>
      <c r="G473" s="26" t="s">
        <v>9586</v>
      </c>
      <c r="H473" s="26" t="s">
        <v>1401</v>
      </c>
      <c r="I473" s="26" t="s">
        <v>11333</v>
      </c>
      <c r="J473" s="26" t="s">
        <v>11334</v>
      </c>
      <c r="K473" s="26" t="s">
        <v>9582</v>
      </c>
      <c r="L473" s="26" t="s">
        <v>11335</v>
      </c>
      <c r="M473" s="26">
        <v>380978577185</v>
      </c>
      <c r="N473" s="26">
        <v>7121581501</v>
      </c>
    </row>
    <row r="474" spans="1:14">
      <c r="A474" s="26" t="s">
        <v>5904</v>
      </c>
      <c r="B474" s="26" t="s">
        <v>5905</v>
      </c>
      <c r="C474" s="26">
        <v>38412046</v>
      </c>
      <c r="D474" s="26" t="s">
        <v>24</v>
      </c>
      <c r="E474" s="26" t="s">
        <v>11336</v>
      </c>
      <c r="F474" s="26" t="s">
        <v>11337</v>
      </c>
      <c r="G474" s="26" t="s">
        <v>9586</v>
      </c>
      <c r="H474" s="26" t="s">
        <v>835</v>
      </c>
      <c r="I474" s="26" t="s">
        <v>11338</v>
      </c>
      <c r="J474" s="26" t="s">
        <v>11339</v>
      </c>
      <c r="K474" s="26" t="s">
        <v>9582</v>
      </c>
      <c r="L474" s="26" t="s">
        <v>11340</v>
      </c>
      <c r="M474" s="26">
        <v>380516894325</v>
      </c>
      <c r="N474" s="26">
        <v>1224283404</v>
      </c>
    </row>
    <row r="475" spans="1:14">
      <c r="A475" s="26" t="s">
        <v>3236</v>
      </c>
      <c r="B475" s="26" t="s">
        <v>3237</v>
      </c>
      <c r="C475" s="26">
        <v>41823453</v>
      </c>
      <c r="D475" s="26" t="s">
        <v>24</v>
      </c>
      <c r="E475" s="26" t="s">
        <v>11341</v>
      </c>
      <c r="F475" s="26" t="s">
        <v>11342</v>
      </c>
      <c r="G475" s="26" t="s">
        <v>9586</v>
      </c>
      <c r="H475" s="26" t="s">
        <v>375</v>
      </c>
      <c r="I475" s="26" t="s">
        <v>11343</v>
      </c>
      <c r="J475" s="26" t="s">
        <v>11344</v>
      </c>
      <c r="K475" s="26" t="s">
        <v>9582</v>
      </c>
      <c r="L475" s="26" t="s">
        <v>11345</v>
      </c>
      <c r="M475" s="26">
        <v>380413773635</v>
      </c>
      <c r="N475" s="26">
        <v>1824755109</v>
      </c>
    </row>
    <row r="476" spans="1:14">
      <c r="A476" s="26" t="s">
        <v>2303</v>
      </c>
      <c r="B476" s="26" t="s">
        <v>2304</v>
      </c>
      <c r="C476" s="26">
        <v>1983944</v>
      </c>
      <c r="D476" s="26" t="s">
        <v>780</v>
      </c>
      <c r="E476" s="26" t="s">
        <v>11346</v>
      </c>
      <c r="F476" s="26" t="s">
        <v>11347</v>
      </c>
      <c r="G476" s="26" t="s">
        <v>9601</v>
      </c>
      <c r="H476" s="26" t="s">
        <v>133</v>
      </c>
      <c r="J476" s="26" t="s">
        <v>146</v>
      </c>
      <c r="K476" s="26" t="s">
        <v>9597</v>
      </c>
      <c r="L476" s="26" t="s">
        <v>11348</v>
      </c>
      <c r="M476" s="26">
        <v>761135325200</v>
      </c>
      <c r="N476" s="26">
        <v>1210100000</v>
      </c>
    </row>
    <row r="477" spans="1:14">
      <c r="A477" s="26" t="s">
        <v>7391</v>
      </c>
      <c r="B477" s="26" t="s">
        <v>7392</v>
      </c>
      <c r="C477" s="26">
        <v>41075533</v>
      </c>
      <c r="D477" s="26" t="s">
        <v>24</v>
      </c>
      <c r="E477" s="26" t="s">
        <v>11349</v>
      </c>
      <c r="F477" s="26" t="s">
        <v>11350</v>
      </c>
      <c r="G477" s="26" t="s">
        <v>9586</v>
      </c>
      <c r="H477" s="26" t="s">
        <v>1025</v>
      </c>
      <c r="I477" s="26" t="s">
        <v>11351</v>
      </c>
      <c r="J477" s="26" t="s">
        <v>7256</v>
      </c>
      <c r="K477" s="26" t="s">
        <v>9582</v>
      </c>
      <c r="L477" s="26" t="s">
        <v>11352</v>
      </c>
      <c r="M477" s="26">
        <v>380542696268</v>
      </c>
      <c r="N477" s="26">
        <v>4621286805</v>
      </c>
    </row>
    <row r="478" spans="1:14">
      <c r="A478" s="26" t="s">
        <v>5927</v>
      </c>
      <c r="B478" s="26" t="s">
        <v>5928</v>
      </c>
      <c r="C478" s="26">
        <v>1998437</v>
      </c>
      <c r="D478" s="26" t="s">
        <v>780</v>
      </c>
      <c r="E478" s="26" t="s">
        <v>11353</v>
      </c>
      <c r="F478" s="26" t="s">
        <v>11354</v>
      </c>
      <c r="G478" s="26" t="s">
        <v>9601</v>
      </c>
      <c r="H478" s="26" t="s">
        <v>835</v>
      </c>
      <c r="I478" s="26" t="s">
        <v>11355</v>
      </c>
      <c r="J478" s="26" t="s">
        <v>5923</v>
      </c>
      <c r="K478" s="26" t="s">
        <v>9606</v>
      </c>
      <c r="L478" s="26" t="s">
        <v>11356</v>
      </c>
      <c r="M478" s="26">
        <v>380516321440</v>
      </c>
      <c r="N478" s="26">
        <v>4821755100</v>
      </c>
    </row>
    <row r="479" spans="1:14">
      <c r="A479" s="26" t="s">
        <v>8735</v>
      </c>
      <c r="B479" s="26" t="s">
        <v>8736</v>
      </c>
      <c r="C479" s="26">
        <v>38358026</v>
      </c>
      <c r="D479" s="26" t="s">
        <v>24</v>
      </c>
      <c r="E479" s="26" t="s">
        <v>11357</v>
      </c>
      <c r="F479" s="26" t="s">
        <v>11358</v>
      </c>
      <c r="G479" s="26" t="s">
        <v>9579</v>
      </c>
      <c r="H479" s="26" t="s">
        <v>1308</v>
      </c>
      <c r="I479" s="26" t="s">
        <v>11309</v>
      </c>
      <c r="J479" s="26" t="s">
        <v>11359</v>
      </c>
      <c r="K479" s="26" t="s">
        <v>9582</v>
      </c>
      <c r="L479" s="26" t="s">
        <v>11360</v>
      </c>
      <c r="M479" s="26">
        <v>380988375189</v>
      </c>
      <c r="N479" s="26">
        <v>6823980312</v>
      </c>
    </row>
    <row r="480" spans="1:14">
      <c r="A480" s="26" t="s">
        <v>6107</v>
      </c>
      <c r="B480" s="26" t="s">
        <v>6108</v>
      </c>
      <c r="C480" s="26">
        <v>38407591</v>
      </c>
      <c r="D480" s="26" t="s">
        <v>24</v>
      </c>
      <c r="E480" s="26" t="s">
        <v>11361</v>
      </c>
      <c r="F480" s="26" t="s">
        <v>11362</v>
      </c>
      <c r="G480" s="26" t="s">
        <v>9586</v>
      </c>
      <c r="H480" s="26" t="s">
        <v>885</v>
      </c>
      <c r="I480" s="26" t="s">
        <v>11363</v>
      </c>
      <c r="J480" s="26" t="s">
        <v>6106</v>
      </c>
      <c r="K480" s="26" t="s">
        <v>9597</v>
      </c>
      <c r="L480" s="26" t="s">
        <v>11364</v>
      </c>
      <c r="M480" s="26">
        <v>380965643762</v>
      </c>
      <c r="N480" s="26">
        <v>5120210100</v>
      </c>
    </row>
    <row r="481" spans="1:14">
      <c r="A481" s="26" t="s">
        <v>6167</v>
      </c>
      <c r="B481" s="26" t="s">
        <v>6168</v>
      </c>
      <c r="C481" s="26">
        <v>37291495</v>
      </c>
      <c r="D481" s="26" t="s">
        <v>24</v>
      </c>
      <c r="E481" s="26" t="s">
        <v>11365</v>
      </c>
      <c r="F481" s="26" t="s">
        <v>11366</v>
      </c>
      <c r="G481" s="26" t="s">
        <v>9579</v>
      </c>
      <c r="H481" s="26" t="s">
        <v>885</v>
      </c>
      <c r="I481" s="26" t="s">
        <v>11367</v>
      </c>
      <c r="J481" s="26" t="s">
        <v>11368</v>
      </c>
      <c r="K481" s="26" t="s">
        <v>9582</v>
      </c>
      <c r="L481" s="26" t="s">
        <v>11369</v>
      </c>
      <c r="M481" s="26">
        <v>380686641416</v>
      </c>
      <c r="N481" s="26">
        <v>5123781306</v>
      </c>
    </row>
    <row r="482" spans="1:14">
      <c r="A482" s="26" t="s">
        <v>3968</v>
      </c>
      <c r="B482" s="26" t="s">
        <v>3969</v>
      </c>
      <c r="C482" s="26">
        <v>25068128</v>
      </c>
      <c r="D482" s="26" t="s">
        <v>780</v>
      </c>
      <c r="E482" s="26" t="s">
        <v>11370</v>
      </c>
      <c r="F482" s="26" t="s">
        <v>11371</v>
      </c>
      <c r="G482" s="26" t="s">
        <v>9601</v>
      </c>
      <c r="H482" s="26" t="s">
        <v>506</v>
      </c>
      <c r="J482" s="26" t="s">
        <v>11372</v>
      </c>
      <c r="K482" s="26" t="s">
        <v>9597</v>
      </c>
      <c r="L482" s="26" t="s">
        <v>11373</v>
      </c>
      <c r="M482" s="26">
        <v>380343844368</v>
      </c>
      <c r="N482" s="26">
        <v>2610300000</v>
      </c>
    </row>
    <row r="483" spans="1:14">
      <c r="A483" s="26" t="s">
        <v>6786</v>
      </c>
      <c r="B483" s="26" t="s">
        <v>6787</v>
      </c>
      <c r="C483" s="26">
        <v>1999721</v>
      </c>
      <c r="D483" s="26" t="s">
        <v>780</v>
      </c>
      <c r="E483" s="26" t="s">
        <v>11374</v>
      </c>
      <c r="F483" s="26" t="s">
        <v>11375</v>
      </c>
      <c r="G483" s="26" t="s">
        <v>9601</v>
      </c>
      <c r="H483" s="26" t="s">
        <v>949</v>
      </c>
      <c r="J483" s="26" t="s">
        <v>977</v>
      </c>
      <c r="K483" s="26" t="s">
        <v>9597</v>
      </c>
      <c r="L483" s="26" t="s">
        <v>11376</v>
      </c>
      <c r="M483" s="26">
        <v>380532607178</v>
      </c>
      <c r="N483" s="26">
        <v>4424080504</v>
      </c>
    </row>
    <row r="484" spans="1:14">
      <c r="A484" s="26" t="s">
        <v>5071</v>
      </c>
      <c r="B484" s="26" t="s">
        <v>5072</v>
      </c>
      <c r="C484" s="26">
        <v>1996272</v>
      </c>
      <c r="D484" s="26" t="s">
        <v>24</v>
      </c>
      <c r="E484" s="26" t="s">
        <v>11377</v>
      </c>
      <c r="F484" s="26" t="s">
        <v>11378</v>
      </c>
      <c r="G484" s="26" t="s">
        <v>9586</v>
      </c>
      <c r="H484" s="26" t="s">
        <v>735</v>
      </c>
      <c r="I484" s="26" t="s">
        <v>11379</v>
      </c>
      <c r="J484" s="26" t="s">
        <v>736</v>
      </c>
      <c r="K484" s="26" t="s">
        <v>9597</v>
      </c>
      <c r="L484" s="26" t="s">
        <v>11380</v>
      </c>
      <c r="M484" s="26">
        <v>380326542592</v>
      </c>
      <c r="N484" s="26">
        <v>4621810100</v>
      </c>
    </row>
    <row r="485" spans="1:14">
      <c r="A485" s="26" t="s">
        <v>4194</v>
      </c>
      <c r="B485" s="26" t="s">
        <v>4195</v>
      </c>
      <c r="C485" s="26">
        <v>41999084</v>
      </c>
      <c r="D485" s="26" t="s">
        <v>24</v>
      </c>
      <c r="E485" s="26" t="s">
        <v>11381</v>
      </c>
      <c r="F485" s="26" t="s">
        <v>11382</v>
      </c>
      <c r="G485" s="26" t="s">
        <v>9586</v>
      </c>
      <c r="H485" s="26" t="s">
        <v>506</v>
      </c>
      <c r="I485" s="26" t="s">
        <v>9951</v>
      </c>
      <c r="J485" s="26" t="s">
        <v>11383</v>
      </c>
      <c r="K485" s="26" t="s">
        <v>9582</v>
      </c>
      <c r="L485" s="26" t="s">
        <v>11384</v>
      </c>
      <c r="M485" s="26">
        <v>380500267859</v>
      </c>
      <c r="N485" s="26">
        <v>2625687601</v>
      </c>
    </row>
    <row r="486" spans="1:14">
      <c r="A486" s="26" t="s">
        <v>6901</v>
      </c>
      <c r="B486" s="26" t="s">
        <v>6902</v>
      </c>
      <c r="C486" s="26">
        <v>38480006</v>
      </c>
      <c r="D486" s="26" t="s">
        <v>24</v>
      </c>
      <c r="E486" s="26" t="s">
        <v>11385</v>
      </c>
      <c r="F486" s="26" t="s">
        <v>11386</v>
      </c>
      <c r="G486" s="26" t="s">
        <v>9586</v>
      </c>
      <c r="H486" s="26" t="s">
        <v>949</v>
      </c>
      <c r="I486" s="26" t="s">
        <v>11387</v>
      </c>
      <c r="J486" s="26" t="s">
        <v>11388</v>
      </c>
      <c r="K486" s="26" t="s">
        <v>9582</v>
      </c>
      <c r="L486" s="26" t="s">
        <v>11389</v>
      </c>
      <c r="M486" s="26">
        <v>380534053211</v>
      </c>
      <c r="N486" s="26">
        <v>5325182601</v>
      </c>
    </row>
    <row r="487" spans="1:14">
      <c r="A487" s="26" t="s">
        <v>1767</v>
      </c>
      <c r="B487" s="26" t="s">
        <v>1768</v>
      </c>
      <c r="C487" s="26">
        <v>1982554</v>
      </c>
      <c r="D487" s="26" t="s">
        <v>780</v>
      </c>
      <c r="E487" s="26" t="s">
        <v>11390</v>
      </c>
      <c r="F487" s="26" t="s">
        <v>11391</v>
      </c>
      <c r="G487" s="26" t="s">
        <v>9601</v>
      </c>
      <c r="H487" s="26" t="s">
        <v>27</v>
      </c>
      <c r="I487" s="26" t="s">
        <v>10108</v>
      </c>
      <c r="J487" s="26" t="s">
        <v>54</v>
      </c>
      <c r="K487" s="26" t="s">
        <v>9597</v>
      </c>
      <c r="L487" s="26" t="s">
        <v>11392</v>
      </c>
      <c r="M487" s="26">
        <v>380433321233</v>
      </c>
      <c r="N487" s="26">
        <v>121181503</v>
      </c>
    </row>
    <row r="488" spans="1:14">
      <c r="A488" s="26" t="s">
        <v>8030</v>
      </c>
      <c r="B488" s="26" t="s">
        <v>8031</v>
      </c>
      <c r="C488" s="26">
        <v>38602768</v>
      </c>
      <c r="D488" s="26" t="s">
        <v>24</v>
      </c>
      <c r="E488" s="26" t="s">
        <v>11393</v>
      </c>
      <c r="F488" s="26" t="s">
        <v>11394</v>
      </c>
      <c r="G488" s="26" t="s">
        <v>9586</v>
      </c>
      <c r="H488" s="26" t="s">
        <v>1122</v>
      </c>
      <c r="I488" s="26" t="s">
        <v>11395</v>
      </c>
      <c r="J488" s="26" t="s">
        <v>2717</v>
      </c>
      <c r="K488" s="26" t="s">
        <v>9582</v>
      </c>
      <c r="L488" s="26" t="s">
        <v>11396</v>
      </c>
      <c r="M488" s="26">
        <v>380574078271</v>
      </c>
      <c r="N488" s="26">
        <v>1221455800</v>
      </c>
    </row>
    <row r="489" spans="1:14">
      <c r="A489" s="26" t="s">
        <v>4216</v>
      </c>
      <c r="B489" s="26" t="s">
        <v>4217</v>
      </c>
      <c r="C489" s="26">
        <v>41838805</v>
      </c>
      <c r="D489" s="26" t="s">
        <v>24</v>
      </c>
      <c r="E489" s="26" t="s">
        <v>11397</v>
      </c>
      <c r="F489" s="26" t="s">
        <v>11398</v>
      </c>
      <c r="G489" s="26" t="s">
        <v>9579</v>
      </c>
      <c r="H489" s="26" t="s">
        <v>506</v>
      </c>
      <c r="I489" s="26" t="s">
        <v>9709</v>
      </c>
      <c r="J489" s="26" t="s">
        <v>11399</v>
      </c>
      <c r="K489" s="26" t="s">
        <v>9582</v>
      </c>
      <c r="L489" s="26" t="s">
        <v>11400</v>
      </c>
      <c r="M489" s="26">
        <v>760687086200</v>
      </c>
      <c r="N489" s="26">
        <v>721880802</v>
      </c>
    </row>
    <row r="490" spans="1:14">
      <c r="A490" s="26" t="s">
        <v>2072</v>
      </c>
      <c r="B490" s="26" t="s">
        <v>2073</v>
      </c>
      <c r="C490" s="26">
        <v>38373547</v>
      </c>
      <c r="D490" s="26" t="s">
        <v>24</v>
      </c>
      <c r="E490" s="26" t="s">
        <v>11401</v>
      </c>
      <c r="F490" s="26" t="s">
        <v>11402</v>
      </c>
      <c r="G490" s="26" t="s">
        <v>9579</v>
      </c>
      <c r="H490" s="26" t="s">
        <v>103</v>
      </c>
      <c r="I490" s="26" t="s">
        <v>11403</v>
      </c>
      <c r="J490" s="26" t="s">
        <v>11404</v>
      </c>
      <c r="K490" s="26" t="s">
        <v>9582</v>
      </c>
      <c r="L490" s="26" t="s">
        <v>11405</v>
      </c>
      <c r="M490" s="26">
        <v>761328281881</v>
      </c>
      <c r="N490" s="26">
        <v>723155101</v>
      </c>
    </row>
    <row r="491" spans="1:14">
      <c r="A491" s="26" t="s">
        <v>2228</v>
      </c>
      <c r="B491" s="26" t="s">
        <v>2229</v>
      </c>
      <c r="C491" s="26">
        <v>37899757</v>
      </c>
      <c r="D491" s="26" t="s">
        <v>24</v>
      </c>
      <c r="E491" s="26" t="s">
        <v>11406</v>
      </c>
      <c r="F491" s="26" t="s">
        <v>11407</v>
      </c>
      <c r="G491" s="26" t="s">
        <v>9591</v>
      </c>
      <c r="H491" s="26" t="s">
        <v>133</v>
      </c>
      <c r="J491" s="26" t="s">
        <v>146</v>
      </c>
      <c r="K491" s="26" t="s">
        <v>9597</v>
      </c>
      <c r="L491" s="26" t="s">
        <v>11408</v>
      </c>
      <c r="M491" s="26">
        <v>380567222325</v>
      </c>
      <c r="N491" s="26">
        <v>1210100000</v>
      </c>
    </row>
    <row r="492" spans="1:14">
      <c r="A492" s="26" t="s">
        <v>5375</v>
      </c>
      <c r="B492" s="26" t="s">
        <v>5376</v>
      </c>
      <c r="C492" s="26">
        <v>42140021</v>
      </c>
      <c r="D492" s="26" t="s">
        <v>24</v>
      </c>
      <c r="E492" s="26" t="s">
        <v>11409</v>
      </c>
      <c r="F492" s="26" t="s">
        <v>11410</v>
      </c>
      <c r="G492" s="26" t="s">
        <v>9586</v>
      </c>
      <c r="H492" s="26" t="s">
        <v>735</v>
      </c>
      <c r="I492" s="26" t="s">
        <v>11411</v>
      </c>
      <c r="J492" s="26" t="s">
        <v>11412</v>
      </c>
      <c r="K492" s="26" t="s">
        <v>9606</v>
      </c>
      <c r="L492" s="26" t="s">
        <v>11413</v>
      </c>
      <c r="M492" s="26">
        <v>380979051871</v>
      </c>
      <c r="N492" s="26">
        <v>4624555300</v>
      </c>
    </row>
    <row r="493" spans="1:14">
      <c r="A493" s="26" t="s">
        <v>6268</v>
      </c>
      <c r="B493" s="26" t="s">
        <v>6269</v>
      </c>
      <c r="C493" s="26" t="s">
        <v>1604</v>
      </c>
      <c r="D493" s="26" t="s">
        <v>24</v>
      </c>
      <c r="E493" s="26" t="s">
        <v>11414</v>
      </c>
      <c r="F493" s="26" t="s">
        <v>11415</v>
      </c>
      <c r="G493" s="26" t="s">
        <v>9591</v>
      </c>
      <c r="H493" s="26" t="s">
        <v>885</v>
      </c>
      <c r="J493" s="26" t="s">
        <v>910</v>
      </c>
      <c r="K493" s="26" t="s">
        <v>9597</v>
      </c>
      <c r="L493" s="26" t="s">
        <v>11416</v>
      </c>
      <c r="M493" s="26">
        <v>380485584466</v>
      </c>
      <c r="N493" s="26">
        <v>5110100000</v>
      </c>
    </row>
    <row r="494" spans="1:14">
      <c r="A494" s="26" t="s">
        <v>7951</v>
      </c>
      <c r="B494" s="26" t="s">
        <v>7952</v>
      </c>
      <c r="C494" s="26">
        <v>2002718</v>
      </c>
      <c r="D494" s="26" t="s">
        <v>780</v>
      </c>
      <c r="E494" s="26" t="s">
        <v>11417</v>
      </c>
      <c r="F494" s="26" t="s">
        <v>9787</v>
      </c>
      <c r="G494" s="26" t="s">
        <v>9601</v>
      </c>
      <c r="H494" s="26" t="s">
        <v>1122</v>
      </c>
      <c r="I494" s="26" t="s">
        <v>11418</v>
      </c>
      <c r="J494" s="26" t="s">
        <v>1198</v>
      </c>
      <c r="K494" s="26" t="s">
        <v>9606</v>
      </c>
      <c r="L494" s="26" t="s">
        <v>11419</v>
      </c>
      <c r="M494" s="26">
        <v>761151262626</v>
      </c>
      <c r="N494" s="26">
        <v>6323555100</v>
      </c>
    </row>
    <row r="495" spans="1:14">
      <c r="A495" s="26" t="s">
        <v>8018</v>
      </c>
      <c r="B495" s="26" t="s">
        <v>8019</v>
      </c>
      <c r="C495" s="26">
        <v>38008823</v>
      </c>
      <c r="D495" s="26" t="s">
        <v>24</v>
      </c>
      <c r="E495" s="26" t="s">
        <v>11420</v>
      </c>
      <c r="F495" s="26" t="s">
        <v>11421</v>
      </c>
      <c r="G495" s="26" t="s">
        <v>9586</v>
      </c>
      <c r="H495" s="26" t="s">
        <v>1122</v>
      </c>
      <c r="I495" s="26" t="s">
        <v>11422</v>
      </c>
      <c r="J495" s="26" t="s">
        <v>3376</v>
      </c>
      <c r="K495" s="26" t="s">
        <v>9582</v>
      </c>
      <c r="L495" s="26" t="s">
        <v>11423</v>
      </c>
      <c r="M495" s="26">
        <v>380577478970</v>
      </c>
      <c r="N495" s="26">
        <v>720885001</v>
      </c>
    </row>
    <row r="496" spans="1:14">
      <c r="A496" s="26" t="s">
        <v>7977</v>
      </c>
      <c r="B496" s="26" t="s">
        <v>7978</v>
      </c>
      <c r="C496" s="26">
        <v>37984543</v>
      </c>
      <c r="D496" s="26" t="s">
        <v>24</v>
      </c>
      <c r="E496" s="26" t="s">
        <v>11424</v>
      </c>
      <c r="F496" s="26" t="s">
        <v>11425</v>
      </c>
      <c r="G496" s="26" t="s">
        <v>9586</v>
      </c>
      <c r="H496" s="26" t="s">
        <v>799</v>
      </c>
      <c r="J496" s="26" t="s">
        <v>800</v>
      </c>
      <c r="K496" s="26" t="s">
        <v>9597</v>
      </c>
      <c r="L496" s="26" t="s">
        <v>11426</v>
      </c>
      <c r="M496" s="26">
        <v>380443557703</v>
      </c>
      <c r="N496" s="26">
        <v>4822784009</v>
      </c>
    </row>
    <row r="497" spans="1:14">
      <c r="A497" s="26" t="s">
        <v>5733</v>
      </c>
      <c r="B497" s="26" t="s">
        <v>5734</v>
      </c>
      <c r="C497" s="26">
        <v>26188550</v>
      </c>
      <c r="D497" s="26" t="s">
        <v>24</v>
      </c>
      <c r="E497" s="26" t="s">
        <v>11427</v>
      </c>
      <c r="F497" s="26" t="s">
        <v>11428</v>
      </c>
      <c r="G497" s="26" t="s">
        <v>9586</v>
      </c>
      <c r="H497" s="26" t="s">
        <v>799</v>
      </c>
      <c r="J497" s="26" t="s">
        <v>800</v>
      </c>
      <c r="K497" s="26" t="s">
        <v>9597</v>
      </c>
      <c r="L497" s="26" t="s">
        <v>11429</v>
      </c>
      <c r="M497" s="26">
        <v>380444966103</v>
      </c>
      <c r="N497" s="26">
        <v>4822784009</v>
      </c>
    </row>
    <row r="498" spans="1:14">
      <c r="A498" s="26" t="s">
        <v>5047</v>
      </c>
      <c r="B498" s="26" t="s">
        <v>5043</v>
      </c>
      <c r="C498" s="26">
        <v>1996409</v>
      </c>
      <c r="D498" s="26" t="s">
        <v>24</v>
      </c>
      <c r="E498" s="26" t="s">
        <v>11430</v>
      </c>
      <c r="F498" s="26" t="s">
        <v>11431</v>
      </c>
      <c r="G498" s="26" t="s">
        <v>9579</v>
      </c>
      <c r="H498" s="26" t="s">
        <v>735</v>
      </c>
      <c r="I498" s="26" t="s">
        <v>9721</v>
      </c>
      <c r="J498" s="26" t="s">
        <v>11432</v>
      </c>
      <c r="K498" s="26" t="s">
        <v>9582</v>
      </c>
      <c r="L498" s="26" t="s">
        <v>11433</v>
      </c>
      <c r="M498" s="26">
        <v>380325265643</v>
      </c>
      <c r="N498" s="26">
        <v>4622780202</v>
      </c>
    </row>
    <row r="499" spans="1:14">
      <c r="A499" s="26" t="s">
        <v>5518</v>
      </c>
      <c r="B499" s="26" t="s">
        <v>5519</v>
      </c>
      <c r="C499" s="26">
        <v>40075815</v>
      </c>
      <c r="D499" s="26" t="s">
        <v>24</v>
      </c>
      <c r="E499" s="26" t="s">
        <v>11434</v>
      </c>
      <c r="F499" s="26" t="s">
        <v>11435</v>
      </c>
      <c r="G499" s="26" t="s">
        <v>9591</v>
      </c>
      <c r="H499" s="26" t="s">
        <v>735</v>
      </c>
      <c r="J499" s="26" t="s">
        <v>740</v>
      </c>
      <c r="K499" s="26" t="s">
        <v>9597</v>
      </c>
      <c r="L499" s="26" t="s">
        <v>11436</v>
      </c>
      <c r="M499" s="26">
        <v>380322262687</v>
      </c>
      <c r="N499" s="26">
        <v>1221881203</v>
      </c>
    </row>
    <row r="500" spans="1:14">
      <c r="A500" s="26" t="s">
        <v>6149</v>
      </c>
      <c r="B500" s="26" t="s">
        <v>6150</v>
      </c>
      <c r="C500" s="26">
        <v>38184885</v>
      </c>
      <c r="D500" s="26" t="s">
        <v>24</v>
      </c>
      <c r="E500" s="26" t="s">
        <v>11437</v>
      </c>
      <c r="F500" s="26" t="s">
        <v>11438</v>
      </c>
      <c r="G500" s="26" t="s">
        <v>9586</v>
      </c>
      <c r="H500" s="26" t="s">
        <v>885</v>
      </c>
      <c r="I500" s="26" t="s">
        <v>9664</v>
      </c>
      <c r="J500" s="26" t="s">
        <v>11439</v>
      </c>
      <c r="K500" s="26" t="s">
        <v>9582</v>
      </c>
      <c r="L500" s="26" t="s">
        <v>11440</v>
      </c>
      <c r="M500" s="26">
        <v>380484633545</v>
      </c>
      <c r="N500" s="26">
        <v>121181502</v>
      </c>
    </row>
    <row r="501" spans="1:14">
      <c r="A501" s="26" t="s">
        <v>5802</v>
      </c>
      <c r="B501" s="26" t="s">
        <v>5803</v>
      </c>
      <c r="C501" s="26">
        <v>1994095</v>
      </c>
      <c r="D501" s="26" t="s">
        <v>780</v>
      </c>
      <c r="E501" s="26" t="s">
        <v>11441</v>
      </c>
      <c r="F501" s="26" t="s">
        <v>11442</v>
      </c>
      <c r="G501" s="26" t="s">
        <v>9601</v>
      </c>
      <c r="H501" s="26" t="s">
        <v>799</v>
      </c>
      <c r="I501" s="26" t="s">
        <v>800</v>
      </c>
      <c r="J501" s="26" t="s">
        <v>800</v>
      </c>
      <c r="K501" s="26" t="s">
        <v>9597</v>
      </c>
      <c r="L501" s="26" t="s">
        <v>11443</v>
      </c>
      <c r="M501" s="26">
        <v>380442351153</v>
      </c>
      <c r="N501" s="26">
        <v>4822784009</v>
      </c>
    </row>
    <row r="502" spans="1:14">
      <c r="A502" s="26" t="s">
        <v>5063</v>
      </c>
      <c r="B502" s="26" t="s">
        <v>5064</v>
      </c>
      <c r="C502" s="26">
        <v>34167494</v>
      </c>
      <c r="D502" s="26" t="s">
        <v>1701</v>
      </c>
      <c r="E502" s="26" t="s">
        <v>11444</v>
      </c>
      <c r="F502" s="26" t="s">
        <v>11445</v>
      </c>
      <c r="G502" s="26" t="s">
        <v>9601</v>
      </c>
      <c r="H502" s="26" t="s">
        <v>735</v>
      </c>
      <c r="J502" s="26" t="s">
        <v>5308</v>
      </c>
      <c r="K502" s="26" t="s">
        <v>9606</v>
      </c>
      <c r="L502" s="26" t="s">
        <v>11446</v>
      </c>
      <c r="M502" s="26">
        <v>380973443286</v>
      </c>
      <c r="N502" s="26">
        <v>4622155600</v>
      </c>
    </row>
    <row r="503" spans="1:14">
      <c r="A503" s="26" t="s">
        <v>5464</v>
      </c>
      <c r="B503" s="26" t="s">
        <v>5461</v>
      </c>
      <c r="C503" s="26">
        <v>42310851</v>
      </c>
      <c r="D503" s="26" t="s">
        <v>24</v>
      </c>
      <c r="E503" s="26" t="s">
        <v>11447</v>
      </c>
      <c r="F503" s="26" t="s">
        <v>11448</v>
      </c>
      <c r="G503" s="26" t="s">
        <v>9579</v>
      </c>
      <c r="H503" s="26" t="s">
        <v>735</v>
      </c>
      <c r="I503" s="26" t="s">
        <v>9605</v>
      </c>
      <c r="J503" s="26" t="s">
        <v>11449</v>
      </c>
      <c r="K503" s="26" t="s">
        <v>9582</v>
      </c>
      <c r="L503" s="26" t="s">
        <v>11450</v>
      </c>
      <c r="M503" s="26">
        <v>380963826305</v>
      </c>
      <c r="N503" s="26">
        <v>4621510531</v>
      </c>
    </row>
    <row r="504" spans="1:14">
      <c r="A504" s="26" t="s">
        <v>7629</v>
      </c>
      <c r="B504" s="26" t="s">
        <v>7630</v>
      </c>
      <c r="C504" s="26">
        <v>39511438</v>
      </c>
      <c r="D504" s="26" t="s">
        <v>24</v>
      </c>
      <c r="E504" s="26" t="s">
        <v>11451</v>
      </c>
      <c r="F504" s="26" t="s">
        <v>11452</v>
      </c>
      <c r="G504" s="26" t="s">
        <v>9579</v>
      </c>
      <c r="H504" s="26" t="s">
        <v>1088</v>
      </c>
      <c r="J504" s="26" t="s">
        <v>11453</v>
      </c>
      <c r="K504" s="26" t="s">
        <v>9582</v>
      </c>
      <c r="L504" s="26" t="s">
        <v>11454</v>
      </c>
      <c r="M504" s="26">
        <v>761959639472</v>
      </c>
      <c r="N504" s="26">
        <v>3221682801</v>
      </c>
    </row>
    <row r="505" spans="1:14">
      <c r="A505" s="26" t="s">
        <v>7244</v>
      </c>
      <c r="B505" s="26" t="s">
        <v>7245</v>
      </c>
      <c r="C505" s="26">
        <v>38440010</v>
      </c>
      <c r="D505" s="26" t="s">
        <v>24</v>
      </c>
      <c r="E505" s="26" t="s">
        <v>11455</v>
      </c>
      <c r="F505" s="26" t="s">
        <v>11456</v>
      </c>
      <c r="G505" s="26" t="s">
        <v>9579</v>
      </c>
      <c r="H505" s="26" t="s">
        <v>987</v>
      </c>
      <c r="I505" s="26" t="s">
        <v>11035</v>
      </c>
      <c r="J505" s="26" t="s">
        <v>11457</v>
      </c>
      <c r="K505" s="26" t="s">
        <v>9582</v>
      </c>
      <c r="L505" s="26" t="s">
        <v>11458</v>
      </c>
      <c r="M505" s="26">
        <v>380667844639</v>
      </c>
      <c r="N505" s="26">
        <v>5625484802</v>
      </c>
    </row>
    <row r="506" spans="1:14">
      <c r="A506" s="26" t="s">
        <v>5288</v>
      </c>
      <c r="B506" s="26" t="s">
        <v>5289</v>
      </c>
      <c r="C506" s="26">
        <v>22421239</v>
      </c>
      <c r="D506" s="26" t="s">
        <v>24</v>
      </c>
      <c r="E506" s="26" t="s">
        <v>11459</v>
      </c>
      <c r="F506" s="26" t="s">
        <v>11460</v>
      </c>
      <c r="G506" s="26" t="s">
        <v>9591</v>
      </c>
      <c r="H506" s="26" t="s">
        <v>735</v>
      </c>
      <c r="I506" s="26" t="s">
        <v>11461</v>
      </c>
      <c r="J506" s="26" t="s">
        <v>11462</v>
      </c>
      <c r="K506" s="26" t="s">
        <v>9582</v>
      </c>
      <c r="L506" s="26" t="s">
        <v>11463</v>
      </c>
      <c r="M506" s="26">
        <v>380673905049</v>
      </c>
      <c r="N506" s="26">
        <v>4621286101</v>
      </c>
    </row>
    <row r="507" spans="1:14">
      <c r="A507" s="26" t="s">
        <v>5288</v>
      </c>
      <c r="B507" s="26" t="s">
        <v>5289</v>
      </c>
      <c r="C507" s="26">
        <v>22421239</v>
      </c>
      <c r="D507" s="26" t="s">
        <v>24</v>
      </c>
      <c r="E507" s="26" t="s">
        <v>11464</v>
      </c>
      <c r="F507" s="26" t="s">
        <v>11465</v>
      </c>
      <c r="G507" s="26" t="s">
        <v>9591</v>
      </c>
      <c r="H507" s="26" t="s">
        <v>735</v>
      </c>
      <c r="I507" s="26" t="s">
        <v>11461</v>
      </c>
      <c r="J507" s="26" t="s">
        <v>11466</v>
      </c>
      <c r="K507" s="26" t="s">
        <v>9582</v>
      </c>
      <c r="L507" s="26" t="s">
        <v>11467</v>
      </c>
      <c r="M507" s="26">
        <v>380673147416</v>
      </c>
      <c r="N507" s="26">
        <v>4610160300</v>
      </c>
    </row>
    <row r="508" spans="1:14">
      <c r="A508" s="26" t="s">
        <v>9404</v>
      </c>
      <c r="B508" s="26" t="s">
        <v>9405</v>
      </c>
      <c r="C508" s="26">
        <v>2006478</v>
      </c>
      <c r="D508" s="26" t="s">
        <v>780</v>
      </c>
      <c r="E508" s="26" t="s">
        <v>11468</v>
      </c>
      <c r="F508" s="26" t="s">
        <v>11469</v>
      </c>
      <c r="G508" s="26" t="s">
        <v>9601</v>
      </c>
      <c r="H508" s="26" t="s">
        <v>1573</v>
      </c>
      <c r="J508" s="26" t="s">
        <v>9403</v>
      </c>
      <c r="K508" s="26" t="s">
        <v>9606</v>
      </c>
      <c r="L508" s="26" t="s">
        <v>11470</v>
      </c>
      <c r="M508" s="26">
        <v>380506992049</v>
      </c>
      <c r="N508" s="26">
        <v>5924188201</v>
      </c>
    </row>
    <row r="509" spans="1:14">
      <c r="A509" s="26" t="s">
        <v>2013</v>
      </c>
      <c r="B509" s="26" t="s">
        <v>2014</v>
      </c>
      <c r="C509" s="26">
        <v>38592741</v>
      </c>
      <c r="D509" s="26" t="s">
        <v>24</v>
      </c>
      <c r="E509" s="26" t="s">
        <v>11471</v>
      </c>
      <c r="F509" s="26" t="s">
        <v>11472</v>
      </c>
      <c r="G509" s="26" t="s">
        <v>9586</v>
      </c>
      <c r="H509" s="26" t="s">
        <v>103</v>
      </c>
      <c r="I509" s="26" t="s">
        <v>10208</v>
      </c>
      <c r="J509" s="26" t="s">
        <v>11473</v>
      </c>
      <c r="K509" s="26" t="s">
        <v>9582</v>
      </c>
      <c r="L509" s="26" t="s">
        <v>11474</v>
      </c>
      <c r="M509" s="26">
        <v>761005423331</v>
      </c>
      <c r="N509" s="26">
        <v>722885001</v>
      </c>
    </row>
    <row r="510" spans="1:14">
      <c r="A510" s="26" t="s">
        <v>9044</v>
      </c>
      <c r="B510" s="26" t="s">
        <v>9045</v>
      </c>
      <c r="C510" s="26">
        <v>38990598</v>
      </c>
      <c r="D510" s="26" t="s">
        <v>24</v>
      </c>
      <c r="E510" s="26" t="s">
        <v>11475</v>
      </c>
      <c r="F510" s="26" t="s">
        <v>11476</v>
      </c>
      <c r="G510" s="26" t="s">
        <v>9586</v>
      </c>
      <c r="H510" s="26" t="s">
        <v>1401</v>
      </c>
      <c r="I510" s="26" t="s">
        <v>10821</v>
      </c>
      <c r="J510" s="26" t="s">
        <v>607</v>
      </c>
      <c r="K510" s="26" t="s">
        <v>9582</v>
      </c>
      <c r="L510" s="26" t="s">
        <v>11477</v>
      </c>
      <c r="M510" s="26">
        <v>380967591886</v>
      </c>
      <c r="N510" s="26">
        <v>3210700000</v>
      </c>
    </row>
    <row r="511" spans="1:14">
      <c r="A511" s="26" t="s">
        <v>2157</v>
      </c>
      <c r="B511" s="26" t="s">
        <v>2158</v>
      </c>
      <c r="C511" s="26">
        <v>1982778</v>
      </c>
      <c r="D511" s="26" t="s">
        <v>24</v>
      </c>
      <c r="E511" s="26" t="s">
        <v>11478</v>
      </c>
      <c r="F511" s="26" t="s">
        <v>11479</v>
      </c>
      <c r="G511" s="26" t="s">
        <v>9579</v>
      </c>
      <c r="H511" s="26" t="s">
        <v>103</v>
      </c>
      <c r="I511" s="26" t="s">
        <v>10569</v>
      </c>
      <c r="J511" s="26" t="s">
        <v>4574</v>
      </c>
      <c r="K511" s="26" t="s">
        <v>9582</v>
      </c>
      <c r="L511" s="26" t="s">
        <v>11480</v>
      </c>
      <c r="M511" s="26">
        <v>380970482019</v>
      </c>
      <c r="N511" s="26">
        <v>521985503</v>
      </c>
    </row>
    <row r="512" spans="1:14">
      <c r="A512" s="26" t="s">
        <v>6515</v>
      </c>
      <c r="B512" s="26" t="s">
        <v>6516</v>
      </c>
      <c r="C512" s="26" t="s">
        <v>1604</v>
      </c>
      <c r="D512" s="26" t="s">
        <v>24</v>
      </c>
      <c r="E512" s="26" t="s">
        <v>11481</v>
      </c>
      <c r="F512" s="26" t="s">
        <v>11482</v>
      </c>
      <c r="G512" s="26" t="s">
        <v>9586</v>
      </c>
      <c r="H512" s="26" t="s">
        <v>885</v>
      </c>
      <c r="I512" s="26" t="s">
        <v>11483</v>
      </c>
      <c r="J512" s="26" t="s">
        <v>6517</v>
      </c>
      <c r="K512" s="26" t="s">
        <v>9597</v>
      </c>
      <c r="L512" s="26" t="s">
        <v>11484</v>
      </c>
      <c r="M512" s="26">
        <v>380679334954</v>
      </c>
      <c r="N512" s="26">
        <v>5125010100</v>
      </c>
    </row>
    <row r="513" spans="1:14">
      <c r="A513" s="26" t="s">
        <v>3411</v>
      </c>
      <c r="B513" s="26" t="s">
        <v>3412</v>
      </c>
      <c r="C513" s="26">
        <v>38456539</v>
      </c>
      <c r="D513" s="26" t="s">
        <v>24</v>
      </c>
      <c r="E513" s="26" t="s">
        <v>11485</v>
      </c>
      <c r="F513" s="26" t="s">
        <v>11486</v>
      </c>
      <c r="G513" s="26" t="s">
        <v>9586</v>
      </c>
      <c r="H513" s="26" t="s">
        <v>392</v>
      </c>
      <c r="I513" s="26" t="s">
        <v>9857</v>
      </c>
      <c r="J513" s="26" t="s">
        <v>11487</v>
      </c>
      <c r="K513" s="26" t="s">
        <v>9582</v>
      </c>
      <c r="L513" s="26" t="s">
        <v>11488</v>
      </c>
      <c r="M513" s="26">
        <v>380977600915</v>
      </c>
      <c r="N513" s="26">
        <v>2121984401</v>
      </c>
    </row>
    <row r="514" spans="1:14">
      <c r="A514" s="26" t="s">
        <v>7764</v>
      </c>
      <c r="B514" s="26" t="s">
        <v>7765</v>
      </c>
      <c r="C514" s="26">
        <v>41980178</v>
      </c>
      <c r="D514" s="26" t="s">
        <v>24</v>
      </c>
      <c r="E514" s="26" t="s">
        <v>11489</v>
      </c>
      <c r="F514" s="26" t="s">
        <v>11490</v>
      </c>
      <c r="G514" s="26" t="s">
        <v>9586</v>
      </c>
      <c r="H514" s="26" t="s">
        <v>1088</v>
      </c>
      <c r="I514" s="26" t="s">
        <v>10691</v>
      </c>
      <c r="J514" s="26" t="s">
        <v>11491</v>
      </c>
      <c r="K514" s="26" t="s">
        <v>9582</v>
      </c>
      <c r="L514" s="26" t="s">
        <v>11492</v>
      </c>
      <c r="M514" s="26">
        <v>380683580836</v>
      </c>
      <c r="N514" s="26">
        <v>6124610513</v>
      </c>
    </row>
    <row r="515" spans="1:14">
      <c r="A515" s="26" t="s">
        <v>8850</v>
      </c>
      <c r="B515" s="26" t="s">
        <v>8851</v>
      </c>
      <c r="C515" s="26">
        <v>2005355</v>
      </c>
      <c r="D515" s="26" t="s">
        <v>780</v>
      </c>
      <c r="E515" s="26" t="s">
        <v>11493</v>
      </c>
      <c r="F515" s="26" t="s">
        <v>9853</v>
      </c>
      <c r="G515" s="26" t="s">
        <v>9601</v>
      </c>
      <c r="H515" s="26" t="s">
        <v>1401</v>
      </c>
      <c r="I515" s="26" t="s">
        <v>11494</v>
      </c>
      <c r="J515" s="26" t="s">
        <v>1410</v>
      </c>
      <c r="K515" s="26" t="s">
        <v>9597</v>
      </c>
      <c r="L515" s="26" t="s">
        <v>11495</v>
      </c>
      <c r="M515" s="26">
        <v>380473422555</v>
      </c>
      <c r="N515" s="26">
        <v>522486403</v>
      </c>
    </row>
    <row r="516" spans="1:14">
      <c r="A516" s="26" t="s">
        <v>5063</v>
      </c>
      <c r="B516" s="26" t="s">
        <v>5064</v>
      </c>
      <c r="C516" s="26">
        <v>34167494</v>
      </c>
      <c r="D516" s="26" t="s">
        <v>1701</v>
      </c>
      <c r="E516" s="26" t="s">
        <v>11496</v>
      </c>
      <c r="F516" s="26" t="s">
        <v>11497</v>
      </c>
      <c r="G516" s="26" t="s">
        <v>9601</v>
      </c>
      <c r="H516" s="26" t="s">
        <v>735</v>
      </c>
      <c r="J516" s="26" t="s">
        <v>5441</v>
      </c>
      <c r="K516" s="26" t="s">
        <v>9597</v>
      </c>
      <c r="L516" s="26" t="s">
        <v>9788</v>
      </c>
      <c r="M516" s="26">
        <v>380966026049</v>
      </c>
      <c r="N516" s="26">
        <v>4622410500</v>
      </c>
    </row>
    <row r="517" spans="1:14">
      <c r="A517" s="26" t="s">
        <v>2060</v>
      </c>
      <c r="B517" s="26" t="s">
        <v>2061</v>
      </c>
      <c r="C517" s="26">
        <v>20122722</v>
      </c>
      <c r="D517" s="26" t="s">
        <v>24</v>
      </c>
      <c r="E517" s="26" t="s">
        <v>11498</v>
      </c>
      <c r="F517" s="26" t="s">
        <v>11499</v>
      </c>
      <c r="G517" s="26" t="s">
        <v>9586</v>
      </c>
      <c r="H517" s="26" t="s">
        <v>103</v>
      </c>
      <c r="I517" s="26" t="s">
        <v>10208</v>
      </c>
      <c r="J517" s="26" t="s">
        <v>11500</v>
      </c>
      <c r="K517" s="26" t="s">
        <v>9582</v>
      </c>
      <c r="L517" s="26" t="s">
        <v>11501</v>
      </c>
      <c r="M517" s="26">
        <v>380332729349</v>
      </c>
      <c r="N517" s="26">
        <v>722883701</v>
      </c>
    </row>
    <row r="518" spans="1:14">
      <c r="A518" s="26" t="s">
        <v>8544</v>
      </c>
      <c r="B518" s="26" t="s">
        <v>8545</v>
      </c>
      <c r="C518" s="26">
        <v>2009889</v>
      </c>
      <c r="D518" s="26" t="s">
        <v>780</v>
      </c>
      <c r="E518" s="26" t="s">
        <v>11502</v>
      </c>
      <c r="F518" s="26" t="s">
        <v>11503</v>
      </c>
      <c r="G518" s="26" t="s">
        <v>9601</v>
      </c>
      <c r="H518" s="26" t="s">
        <v>1269</v>
      </c>
      <c r="J518" s="26" t="s">
        <v>1298</v>
      </c>
      <c r="K518" s="26" t="s">
        <v>9597</v>
      </c>
      <c r="L518" s="26" t="s">
        <v>11504</v>
      </c>
      <c r="M518" s="26">
        <v>380552422624</v>
      </c>
      <c r="N518" s="26">
        <v>6510100000</v>
      </c>
    </row>
    <row r="519" spans="1:14">
      <c r="A519" s="26" t="s">
        <v>2759</v>
      </c>
      <c r="B519" s="26" t="s">
        <v>2760</v>
      </c>
      <c r="C519" s="26">
        <v>37677525</v>
      </c>
      <c r="D519" s="26" t="s">
        <v>24</v>
      </c>
      <c r="E519" s="26" t="s">
        <v>11505</v>
      </c>
      <c r="F519" s="26" t="s">
        <v>11506</v>
      </c>
      <c r="G519" s="26" t="s">
        <v>9579</v>
      </c>
      <c r="H519" s="26" t="s">
        <v>133</v>
      </c>
      <c r="I519" s="26" t="s">
        <v>11507</v>
      </c>
      <c r="J519" s="26" t="s">
        <v>11439</v>
      </c>
      <c r="K519" s="26" t="s">
        <v>9582</v>
      </c>
      <c r="L519" s="26" t="s">
        <v>11508</v>
      </c>
      <c r="M519" s="26">
        <v>380665796644</v>
      </c>
      <c r="N519" s="26">
        <v>121181502</v>
      </c>
    </row>
    <row r="520" spans="1:14">
      <c r="A520" s="26" t="s">
        <v>1960</v>
      </c>
      <c r="B520" s="26" t="s">
        <v>1961</v>
      </c>
      <c r="C520" s="26">
        <v>38558716</v>
      </c>
      <c r="D520" s="26" t="s">
        <v>24</v>
      </c>
      <c r="E520" s="26" t="s">
        <v>11509</v>
      </c>
      <c r="F520" s="26" t="s">
        <v>11510</v>
      </c>
      <c r="G520" s="26" t="s">
        <v>9586</v>
      </c>
      <c r="H520" s="26" t="s">
        <v>103</v>
      </c>
      <c r="I520" s="26" t="s">
        <v>10149</v>
      </c>
      <c r="J520" s="26" t="s">
        <v>11511</v>
      </c>
      <c r="K520" s="26" t="s">
        <v>9582</v>
      </c>
      <c r="L520" s="26" t="s">
        <v>11512</v>
      </c>
      <c r="M520" s="26">
        <v>760999473392</v>
      </c>
      <c r="N520" s="26">
        <v>720885401</v>
      </c>
    </row>
    <row r="521" spans="1:14">
      <c r="A521" s="26" t="s">
        <v>2066</v>
      </c>
      <c r="B521" s="26" t="s">
        <v>2067</v>
      </c>
      <c r="C521" s="26">
        <v>1983080</v>
      </c>
      <c r="D521" s="26" t="s">
        <v>780</v>
      </c>
      <c r="E521" s="26" t="s">
        <v>11513</v>
      </c>
      <c r="F521" s="26" t="s">
        <v>11514</v>
      </c>
      <c r="G521" s="26" t="s">
        <v>9601</v>
      </c>
      <c r="H521" s="26" t="s">
        <v>103</v>
      </c>
      <c r="J521" s="26" t="s">
        <v>116</v>
      </c>
      <c r="K521" s="26" t="s">
        <v>9597</v>
      </c>
      <c r="L521" s="26" t="s">
        <v>11515</v>
      </c>
      <c r="M521" s="26">
        <v>380332719386</v>
      </c>
      <c r="N521" s="26">
        <v>710100000</v>
      </c>
    </row>
    <row r="522" spans="1:14">
      <c r="A522" s="26" t="s">
        <v>8626</v>
      </c>
      <c r="B522" s="26" t="s">
        <v>8627</v>
      </c>
      <c r="C522" s="26" t="s">
        <v>1604</v>
      </c>
      <c r="D522" s="26" t="s">
        <v>24</v>
      </c>
      <c r="E522" s="26" t="s">
        <v>11516</v>
      </c>
      <c r="F522" s="26" t="s">
        <v>10194</v>
      </c>
      <c r="G522" s="26" t="s">
        <v>9586</v>
      </c>
      <c r="H522" s="26" t="s">
        <v>1308</v>
      </c>
      <c r="J522" s="26" t="s">
        <v>1317</v>
      </c>
      <c r="K522" s="26" t="s">
        <v>9597</v>
      </c>
      <c r="L522" s="26" t="s">
        <v>11517</v>
      </c>
      <c r="M522" s="26">
        <v>380683346498</v>
      </c>
      <c r="N522" s="26">
        <v>6820910100</v>
      </c>
    </row>
    <row r="523" spans="1:14">
      <c r="A523" s="26" t="s">
        <v>8915</v>
      </c>
      <c r="B523" s="26" t="s">
        <v>8916</v>
      </c>
      <c r="C523" s="26">
        <v>41368558</v>
      </c>
      <c r="D523" s="26" t="s">
        <v>24</v>
      </c>
      <c r="E523" s="26" t="s">
        <v>11518</v>
      </c>
      <c r="F523" s="26" t="s">
        <v>11519</v>
      </c>
      <c r="G523" s="26" t="s">
        <v>9579</v>
      </c>
      <c r="H523" s="26" t="s">
        <v>1401</v>
      </c>
      <c r="I523" s="26" t="s">
        <v>11520</v>
      </c>
      <c r="J523" s="26" t="s">
        <v>11521</v>
      </c>
      <c r="K523" s="26" t="s">
        <v>9582</v>
      </c>
      <c r="L523" s="26" t="s">
        <v>11522</v>
      </c>
      <c r="M523" s="26">
        <v>380963315991</v>
      </c>
      <c r="N523" s="26">
        <v>3221684801</v>
      </c>
    </row>
    <row r="524" spans="1:14">
      <c r="A524" s="26" t="s">
        <v>6577</v>
      </c>
      <c r="B524" s="26" t="s">
        <v>6578</v>
      </c>
      <c r="C524" s="26">
        <v>38319453</v>
      </c>
      <c r="D524" s="26" t="s">
        <v>24</v>
      </c>
      <c r="E524" s="26" t="s">
        <v>11523</v>
      </c>
      <c r="F524" s="26" t="s">
        <v>11524</v>
      </c>
      <c r="G524" s="26" t="s">
        <v>9579</v>
      </c>
      <c r="H524" s="26" t="s">
        <v>949</v>
      </c>
      <c r="I524" s="26" t="s">
        <v>11128</v>
      </c>
      <c r="J524" s="26" t="s">
        <v>11525</v>
      </c>
      <c r="K524" s="26" t="s">
        <v>9582</v>
      </c>
      <c r="L524" s="26" t="s">
        <v>11526</v>
      </c>
      <c r="M524" s="26">
        <v>380535454117</v>
      </c>
      <c r="N524" s="26">
        <v>5320483402</v>
      </c>
    </row>
    <row r="525" spans="1:14">
      <c r="A525" s="26" t="s">
        <v>7144</v>
      </c>
      <c r="B525" s="26" t="s">
        <v>7145</v>
      </c>
      <c r="C525" s="26">
        <v>42835590</v>
      </c>
      <c r="D525" s="26" t="s">
        <v>24</v>
      </c>
      <c r="E525" s="26" t="s">
        <v>11527</v>
      </c>
      <c r="F525" s="26" t="s">
        <v>11528</v>
      </c>
      <c r="G525" s="26" t="s">
        <v>9591</v>
      </c>
      <c r="H525" s="26" t="s">
        <v>987</v>
      </c>
      <c r="J525" s="26" t="s">
        <v>7140</v>
      </c>
      <c r="K525" s="26" t="s">
        <v>9597</v>
      </c>
      <c r="L525" s="26" t="s">
        <v>11529</v>
      </c>
      <c r="M525" s="26">
        <v>380965836647</v>
      </c>
      <c r="N525" s="26">
        <v>5610900000</v>
      </c>
    </row>
    <row r="526" spans="1:14">
      <c r="A526" s="26" t="s">
        <v>4688</v>
      </c>
      <c r="B526" s="26" t="s">
        <v>4689</v>
      </c>
      <c r="C526" s="26">
        <v>38236676</v>
      </c>
      <c r="D526" s="26" t="s">
        <v>24</v>
      </c>
      <c r="E526" s="26" t="s">
        <v>11530</v>
      </c>
      <c r="F526" s="26" t="s">
        <v>11531</v>
      </c>
      <c r="G526" s="26" t="s">
        <v>9586</v>
      </c>
      <c r="H526" s="26" t="s">
        <v>670</v>
      </c>
      <c r="I526" s="26" t="s">
        <v>11532</v>
      </c>
      <c r="J526" s="26" t="s">
        <v>11533</v>
      </c>
      <c r="K526" s="26" t="s">
        <v>9582</v>
      </c>
      <c r="L526" s="26" t="s">
        <v>11534</v>
      </c>
      <c r="M526" s="26">
        <v>380525697435</v>
      </c>
      <c r="N526" s="26">
        <v>3522586401</v>
      </c>
    </row>
    <row r="527" spans="1:14">
      <c r="A527" s="26" t="s">
        <v>4273</v>
      </c>
      <c r="B527" s="26" t="s">
        <v>4274</v>
      </c>
      <c r="C527" s="26">
        <v>42080790</v>
      </c>
      <c r="D527" s="26" t="s">
        <v>24</v>
      </c>
      <c r="E527" s="26" t="s">
        <v>11535</v>
      </c>
      <c r="F527" s="26" t="s">
        <v>11536</v>
      </c>
      <c r="G527" s="26" t="s">
        <v>9586</v>
      </c>
      <c r="H527" s="26" t="s">
        <v>506</v>
      </c>
      <c r="J527" s="26" t="s">
        <v>11537</v>
      </c>
      <c r="K527" s="26" t="s">
        <v>9582</v>
      </c>
      <c r="L527" s="26" t="s">
        <v>11538</v>
      </c>
      <c r="M527" s="26">
        <v>380982551418</v>
      </c>
      <c r="N527" s="26">
        <v>2611091501</v>
      </c>
    </row>
    <row r="528" spans="1:14">
      <c r="A528" s="26" t="s">
        <v>3467</v>
      </c>
      <c r="B528" s="26" t="s">
        <v>3468</v>
      </c>
      <c r="C528" s="26">
        <v>38330435</v>
      </c>
      <c r="D528" s="26" t="s">
        <v>24</v>
      </c>
      <c r="E528" s="26" t="s">
        <v>11539</v>
      </c>
      <c r="F528" s="26" t="s">
        <v>11540</v>
      </c>
      <c r="G528" s="26" t="s">
        <v>9586</v>
      </c>
      <c r="H528" s="26" t="s">
        <v>392</v>
      </c>
      <c r="I528" s="26" t="s">
        <v>9768</v>
      </c>
      <c r="J528" s="26" t="s">
        <v>11541</v>
      </c>
      <c r="K528" s="26" t="s">
        <v>9582</v>
      </c>
      <c r="L528" s="26" t="s">
        <v>11542</v>
      </c>
      <c r="M528" s="26">
        <v>380995345516</v>
      </c>
      <c r="N528" s="26">
        <v>2124087203</v>
      </c>
    </row>
    <row r="529" spans="1:14">
      <c r="A529" s="26" t="s">
        <v>2652</v>
      </c>
      <c r="B529" s="26" t="s">
        <v>2653</v>
      </c>
      <c r="C529" s="26">
        <v>37320232</v>
      </c>
      <c r="D529" s="26" t="s">
        <v>24</v>
      </c>
      <c r="E529" s="26" t="s">
        <v>11543</v>
      </c>
      <c r="F529" s="26" t="s">
        <v>11544</v>
      </c>
      <c r="G529" s="26" t="s">
        <v>9586</v>
      </c>
      <c r="H529" s="26" t="s">
        <v>133</v>
      </c>
      <c r="I529" s="26" t="s">
        <v>11545</v>
      </c>
      <c r="J529" s="26" t="s">
        <v>11546</v>
      </c>
      <c r="K529" s="26" t="s">
        <v>9582</v>
      </c>
      <c r="L529" s="26" t="s">
        <v>11547</v>
      </c>
      <c r="M529" s="26">
        <v>380563423574</v>
      </c>
      <c r="N529" s="26">
        <v>1223755102</v>
      </c>
    </row>
    <row r="530" spans="1:14">
      <c r="A530" s="26" t="s">
        <v>4216</v>
      </c>
      <c r="B530" s="26" t="s">
        <v>4217</v>
      </c>
      <c r="C530" s="26">
        <v>41838805</v>
      </c>
      <c r="D530" s="26" t="s">
        <v>24</v>
      </c>
      <c r="E530" s="26" t="s">
        <v>11548</v>
      </c>
      <c r="F530" s="26" t="s">
        <v>11549</v>
      </c>
      <c r="G530" s="26" t="s">
        <v>9579</v>
      </c>
      <c r="H530" s="26" t="s">
        <v>506</v>
      </c>
      <c r="I530" s="26" t="s">
        <v>9709</v>
      </c>
      <c r="J530" s="26" t="s">
        <v>11550</v>
      </c>
      <c r="K530" s="26" t="s">
        <v>9582</v>
      </c>
      <c r="L530" s="26" t="s">
        <v>11551</v>
      </c>
      <c r="M530" s="26">
        <v>380343560694</v>
      </c>
      <c r="N530" s="26">
        <v>2624487301</v>
      </c>
    </row>
    <row r="531" spans="1:14">
      <c r="A531" s="26" t="s">
        <v>4532</v>
      </c>
      <c r="B531" s="26" t="s">
        <v>4533</v>
      </c>
      <c r="C531" s="26">
        <v>1994221</v>
      </c>
      <c r="D531" s="26" t="s">
        <v>780</v>
      </c>
      <c r="E531" s="26" t="s">
        <v>11552</v>
      </c>
      <c r="F531" s="26" t="s">
        <v>11553</v>
      </c>
      <c r="G531" s="26" t="s">
        <v>9601</v>
      </c>
      <c r="H531" s="26" t="s">
        <v>576</v>
      </c>
      <c r="I531" s="26" t="s">
        <v>11554</v>
      </c>
      <c r="J531" s="26" t="s">
        <v>658</v>
      </c>
      <c r="K531" s="26" t="s">
        <v>9597</v>
      </c>
      <c r="L531" s="26" t="s">
        <v>11555</v>
      </c>
      <c r="M531" s="26">
        <v>380456051338</v>
      </c>
      <c r="N531" s="26">
        <v>3224610100</v>
      </c>
    </row>
    <row r="532" spans="1:14">
      <c r="A532" s="26" t="s">
        <v>7669</v>
      </c>
      <c r="B532" s="26" t="s">
        <v>7670</v>
      </c>
      <c r="C532" s="26">
        <v>42100350</v>
      </c>
      <c r="D532" s="26" t="s">
        <v>24</v>
      </c>
      <c r="E532" s="26" t="s">
        <v>11556</v>
      </c>
      <c r="F532" s="26" t="s">
        <v>11557</v>
      </c>
      <c r="G532" s="26" t="s">
        <v>9586</v>
      </c>
      <c r="H532" s="26" t="s">
        <v>1088</v>
      </c>
      <c r="J532" s="26" t="s">
        <v>11558</v>
      </c>
      <c r="K532" s="26" t="s">
        <v>9582</v>
      </c>
      <c r="L532" s="26" t="s">
        <v>11559</v>
      </c>
      <c r="M532" s="26">
        <v>760710525034</v>
      </c>
      <c r="N532" s="26">
        <v>6125584502</v>
      </c>
    </row>
    <row r="533" spans="1:14">
      <c r="A533" s="26" t="s">
        <v>7711</v>
      </c>
      <c r="B533" s="26" t="s">
        <v>7712</v>
      </c>
      <c r="C533" s="26">
        <v>36338715</v>
      </c>
      <c r="D533" s="26" t="s">
        <v>780</v>
      </c>
      <c r="E533" s="26" t="s">
        <v>11560</v>
      </c>
      <c r="F533" s="26" t="s">
        <v>11561</v>
      </c>
      <c r="G533" s="26" t="s">
        <v>9601</v>
      </c>
      <c r="H533" s="26" t="s">
        <v>1088</v>
      </c>
      <c r="I533" s="26" t="s">
        <v>11562</v>
      </c>
      <c r="J533" s="26" t="s">
        <v>7715</v>
      </c>
      <c r="K533" s="26" t="s">
        <v>9597</v>
      </c>
      <c r="L533" s="26" t="s">
        <v>11563</v>
      </c>
      <c r="M533" s="26">
        <v>380355521055</v>
      </c>
      <c r="N533" s="26">
        <v>6124210100</v>
      </c>
    </row>
    <row r="534" spans="1:14">
      <c r="A534" s="26" t="s">
        <v>3538</v>
      </c>
      <c r="B534" s="26" t="s">
        <v>3539</v>
      </c>
      <c r="C534" s="26">
        <v>38802040</v>
      </c>
      <c r="D534" s="26" t="s">
        <v>780</v>
      </c>
      <c r="E534" s="26" t="s">
        <v>11564</v>
      </c>
      <c r="F534" s="26" t="s">
        <v>9787</v>
      </c>
      <c r="G534" s="26" t="s">
        <v>9601</v>
      </c>
      <c r="H534" s="26" t="s">
        <v>392</v>
      </c>
      <c r="J534" s="26" t="s">
        <v>458</v>
      </c>
      <c r="K534" s="26" t="s">
        <v>9597</v>
      </c>
      <c r="L534" s="26" t="s">
        <v>11565</v>
      </c>
      <c r="M534" s="26">
        <v>760814551295</v>
      </c>
      <c r="N534" s="26">
        <v>2110100000</v>
      </c>
    </row>
    <row r="535" spans="1:14">
      <c r="A535" s="26" t="s">
        <v>8183</v>
      </c>
      <c r="B535" s="26" t="s">
        <v>8184</v>
      </c>
      <c r="C535" s="26">
        <v>3293913</v>
      </c>
      <c r="D535" s="26" t="s">
        <v>780</v>
      </c>
      <c r="E535" s="26" t="s">
        <v>11566</v>
      </c>
      <c r="F535" s="26" t="s">
        <v>11567</v>
      </c>
      <c r="G535" s="26" t="s">
        <v>9601</v>
      </c>
      <c r="H535" s="26" t="s">
        <v>1122</v>
      </c>
      <c r="J535" s="26" t="s">
        <v>8039</v>
      </c>
      <c r="K535" s="26" t="s">
        <v>9597</v>
      </c>
      <c r="L535" s="26" t="s">
        <v>11568</v>
      </c>
      <c r="M535" s="26">
        <v>380577251151</v>
      </c>
      <c r="N535" s="26">
        <v>6310100000</v>
      </c>
    </row>
    <row r="536" spans="1:14">
      <c r="A536" s="26" t="s">
        <v>2200</v>
      </c>
      <c r="B536" s="26" t="s">
        <v>2201</v>
      </c>
      <c r="C536" s="26">
        <v>37677106</v>
      </c>
      <c r="D536" s="26" t="s">
        <v>24</v>
      </c>
      <c r="E536" s="26" t="s">
        <v>11569</v>
      </c>
      <c r="F536" s="26" t="s">
        <v>11570</v>
      </c>
      <c r="G536" s="26" t="s">
        <v>9579</v>
      </c>
      <c r="H536" s="26" t="s">
        <v>133</v>
      </c>
      <c r="I536" s="26" t="s">
        <v>9917</v>
      </c>
      <c r="J536" s="26" t="s">
        <v>11571</v>
      </c>
      <c r="K536" s="26" t="s">
        <v>9582</v>
      </c>
      <c r="L536" s="26" t="s">
        <v>11572</v>
      </c>
      <c r="M536" s="26">
        <v>761923920878</v>
      </c>
      <c r="N536" s="26">
        <v>1221084401</v>
      </c>
    </row>
    <row r="537" spans="1:14">
      <c r="A537" s="26" t="s">
        <v>9399</v>
      </c>
      <c r="B537" s="26" t="s">
        <v>9400</v>
      </c>
      <c r="C537" s="26">
        <v>38955665</v>
      </c>
      <c r="D537" s="26" t="s">
        <v>24</v>
      </c>
      <c r="E537" s="26" t="s">
        <v>11573</v>
      </c>
      <c r="F537" s="26" t="s">
        <v>11574</v>
      </c>
      <c r="G537" s="26" t="s">
        <v>9579</v>
      </c>
      <c r="H537" s="26" t="s">
        <v>1573</v>
      </c>
      <c r="I537" s="26" t="s">
        <v>10158</v>
      </c>
      <c r="J537" s="26" t="s">
        <v>3073</v>
      </c>
      <c r="K537" s="26" t="s">
        <v>9582</v>
      </c>
      <c r="L537" s="26" t="s">
        <v>11575</v>
      </c>
      <c r="M537" s="26">
        <v>380462684502</v>
      </c>
      <c r="N537" s="26">
        <v>1820955100</v>
      </c>
    </row>
    <row r="538" spans="1:14">
      <c r="A538" s="26" t="s">
        <v>5052</v>
      </c>
      <c r="B538" s="26" t="s">
        <v>5053</v>
      </c>
      <c r="C538" s="26">
        <v>20763852</v>
      </c>
      <c r="D538" s="26" t="s">
        <v>24</v>
      </c>
      <c r="E538" s="26" t="s">
        <v>11576</v>
      </c>
      <c r="F538" s="26" t="s">
        <v>11577</v>
      </c>
      <c r="G538" s="26" t="s">
        <v>9579</v>
      </c>
      <c r="H538" s="26" t="s">
        <v>735</v>
      </c>
      <c r="I538" s="26" t="s">
        <v>9605</v>
      </c>
      <c r="J538" s="26" t="s">
        <v>7026</v>
      </c>
      <c r="K538" s="26" t="s">
        <v>9582</v>
      </c>
      <c r="L538" s="26" t="s">
        <v>11578</v>
      </c>
      <c r="M538" s="26">
        <v>380978551276</v>
      </c>
      <c r="N538" s="26">
        <v>121181301</v>
      </c>
    </row>
    <row r="539" spans="1:14">
      <c r="A539" s="26" t="s">
        <v>2027</v>
      </c>
      <c r="B539" s="26" t="s">
        <v>2028</v>
      </c>
      <c r="C539" s="26">
        <v>4543022</v>
      </c>
      <c r="D539" s="26" t="s">
        <v>24</v>
      </c>
      <c r="E539" s="26" t="s">
        <v>11579</v>
      </c>
      <c r="F539" s="26" t="s">
        <v>11580</v>
      </c>
      <c r="G539" s="26" t="s">
        <v>9591</v>
      </c>
      <c r="H539" s="26" t="s">
        <v>103</v>
      </c>
      <c r="J539" s="26" t="s">
        <v>116</v>
      </c>
      <c r="K539" s="26" t="s">
        <v>9597</v>
      </c>
      <c r="L539" s="26" t="s">
        <v>11581</v>
      </c>
      <c r="M539" s="26">
        <v>380332725582</v>
      </c>
      <c r="N539" s="26">
        <v>710100000</v>
      </c>
    </row>
    <row r="540" spans="1:14">
      <c r="A540" s="26" t="s">
        <v>6939</v>
      </c>
      <c r="B540" s="26" t="s">
        <v>6940</v>
      </c>
      <c r="C540" s="26">
        <v>37867877</v>
      </c>
      <c r="D540" s="26" t="s">
        <v>24</v>
      </c>
      <c r="E540" s="26" t="s">
        <v>11582</v>
      </c>
      <c r="F540" s="26" t="s">
        <v>11583</v>
      </c>
      <c r="G540" s="26" t="s">
        <v>9579</v>
      </c>
      <c r="H540" s="26" t="s">
        <v>987</v>
      </c>
      <c r="I540" s="26" t="s">
        <v>9921</v>
      </c>
      <c r="J540" s="26" t="s">
        <v>9162</v>
      </c>
      <c r="K540" s="26" t="s">
        <v>9582</v>
      </c>
      <c r="L540" s="26" t="s">
        <v>11584</v>
      </c>
      <c r="M540" s="26">
        <v>380972810229</v>
      </c>
      <c r="N540" s="26">
        <v>5620488303</v>
      </c>
    </row>
    <row r="541" spans="1:14">
      <c r="A541" s="26" t="s">
        <v>4365</v>
      </c>
      <c r="B541" s="26" t="s">
        <v>4366</v>
      </c>
      <c r="C541" s="26">
        <v>42081679</v>
      </c>
      <c r="D541" s="26" t="s">
        <v>780</v>
      </c>
      <c r="E541" s="26" t="s">
        <v>11585</v>
      </c>
      <c r="F541" s="26" t="s">
        <v>11586</v>
      </c>
      <c r="G541" s="26" t="s">
        <v>9601</v>
      </c>
      <c r="H541" s="26" t="s">
        <v>576</v>
      </c>
      <c r="J541" s="26" t="s">
        <v>11587</v>
      </c>
      <c r="K541" s="26" t="s">
        <v>9597</v>
      </c>
      <c r="L541" s="26" t="s">
        <v>11588</v>
      </c>
      <c r="M541" s="26">
        <v>380662046367</v>
      </c>
      <c r="N541" s="26">
        <v>3210800000</v>
      </c>
    </row>
    <row r="542" spans="1:14">
      <c r="A542" s="26" t="s">
        <v>8658</v>
      </c>
      <c r="B542" s="26" t="s">
        <v>8659</v>
      </c>
      <c r="C542" s="26">
        <v>38072569</v>
      </c>
      <c r="D542" s="26" t="s">
        <v>24</v>
      </c>
      <c r="E542" s="26" t="s">
        <v>11589</v>
      </c>
      <c r="F542" s="26" t="s">
        <v>11590</v>
      </c>
      <c r="G542" s="26" t="s">
        <v>9579</v>
      </c>
      <c r="H542" s="26" t="s">
        <v>1308</v>
      </c>
      <c r="I542" s="26" t="s">
        <v>11591</v>
      </c>
      <c r="J542" s="26" t="s">
        <v>11592</v>
      </c>
      <c r="K542" s="26" t="s">
        <v>9582</v>
      </c>
      <c r="L542" s="26" t="s">
        <v>11593</v>
      </c>
      <c r="M542" s="26">
        <v>380683329600</v>
      </c>
      <c r="N542" s="26">
        <v>1821455601</v>
      </c>
    </row>
    <row r="543" spans="1:14">
      <c r="A543" s="26" t="s">
        <v>3009</v>
      </c>
      <c r="B543" s="26" t="s">
        <v>3010</v>
      </c>
      <c r="C543" s="26">
        <v>37803279</v>
      </c>
      <c r="D543" s="26" t="s">
        <v>780</v>
      </c>
      <c r="E543" s="26" t="s">
        <v>11594</v>
      </c>
      <c r="F543" s="26" t="s">
        <v>11595</v>
      </c>
      <c r="G543" s="26" t="s">
        <v>9601</v>
      </c>
      <c r="H543" s="26" t="s">
        <v>258</v>
      </c>
      <c r="J543" s="26" t="s">
        <v>367</v>
      </c>
      <c r="K543" s="26" t="s">
        <v>9597</v>
      </c>
      <c r="L543" s="26" t="s">
        <v>11596</v>
      </c>
      <c r="M543" s="26">
        <v>380626224071</v>
      </c>
      <c r="N543" s="26">
        <v>1414100000</v>
      </c>
    </row>
    <row r="544" spans="1:14">
      <c r="A544" s="26" t="s">
        <v>5242</v>
      </c>
      <c r="B544" s="26" t="s">
        <v>5243</v>
      </c>
      <c r="C544" s="26">
        <v>20764294</v>
      </c>
      <c r="D544" s="26" t="s">
        <v>24</v>
      </c>
      <c r="E544" s="26" t="s">
        <v>11597</v>
      </c>
      <c r="F544" s="26" t="s">
        <v>11598</v>
      </c>
      <c r="G544" s="26" t="s">
        <v>9579</v>
      </c>
      <c r="H544" s="26" t="s">
        <v>735</v>
      </c>
      <c r="I544" s="26" t="s">
        <v>9752</v>
      </c>
      <c r="J544" s="26" t="s">
        <v>11599</v>
      </c>
      <c r="K544" s="26" t="s">
        <v>9582</v>
      </c>
      <c r="L544" s="26" t="s">
        <v>11600</v>
      </c>
      <c r="M544" s="26">
        <v>380938747448</v>
      </c>
      <c r="N544" s="26">
        <v>720881401</v>
      </c>
    </row>
    <row r="545" spans="1:14">
      <c r="A545" s="26" t="s">
        <v>7344</v>
      </c>
      <c r="B545" s="26" t="s">
        <v>7337</v>
      </c>
      <c r="C545" s="26">
        <v>2007532</v>
      </c>
      <c r="D545" s="26" t="s">
        <v>24</v>
      </c>
      <c r="E545" s="26" t="s">
        <v>11601</v>
      </c>
      <c r="F545" s="26" t="s">
        <v>11602</v>
      </c>
      <c r="G545" s="26" t="s">
        <v>9591</v>
      </c>
      <c r="H545" s="26" t="s">
        <v>1025</v>
      </c>
      <c r="J545" s="26" t="s">
        <v>1034</v>
      </c>
      <c r="K545" s="26" t="s">
        <v>9597</v>
      </c>
      <c r="L545" s="26" t="s">
        <v>11603</v>
      </c>
      <c r="M545" s="26">
        <v>380544766113</v>
      </c>
      <c r="N545" s="26">
        <v>5910400000</v>
      </c>
    </row>
    <row r="546" spans="1:14">
      <c r="A546" s="26" t="s">
        <v>7452</v>
      </c>
      <c r="B546" s="26" t="s">
        <v>7453</v>
      </c>
      <c r="C546" s="26">
        <v>3083133</v>
      </c>
      <c r="D546" s="26" t="s">
        <v>24</v>
      </c>
      <c r="E546" s="26" t="s">
        <v>11604</v>
      </c>
      <c r="F546" s="26" t="s">
        <v>10050</v>
      </c>
      <c r="G546" s="26" t="s">
        <v>9591</v>
      </c>
      <c r="H546" s="26" t="s">
        <v>1025</v>
      </c>
      <c r="J546" s="26" t="s">
        <v>1065</v>
      </c>
      <c r="K546" s="26" t="s">
        <v>9597</v>
      </c>
      <c r="L546" s="26" t="s">
        <v>11605</v>
      </c>
      <c r="M546" s="26">
        <v>761047362291</v>
      </c>
      <c r="N546" s="26">
        <v>5910100000</v>
      </c>
    </row>
    <row r="547" spans="1:14">
      <c r="A547" s="26" t="s">
        <v>1643</v>
      </c>
      <c r="B547" s="26" t="s">
        <v>1644</v>
      </c>
      <c r="C547" s="26">
        <v>1982502</v>
      </c>
      <c r="D547" s="26" t="s">
        <v>780</v>
      </c>
      <c r="E547" s="26" t="s">
        <v>11606</v>
      </c>
      <c r="F547" s="26" t="s">
        <v>11607</v>
      </c>
      <c r="G547" s="26" t="s">
        <v>9601</v>
      </c>
      <c r="H547" s="26" t="s">
        <v>27</v>
      </c>
      <c r="I547" s="26" t="s">
        <v>10992</v>
      </c>
      <c r="J547" s="26" t="s">
        <v>11608</v>
      </c>
      <c r="K547" s="26" t="s">
        <v>9582</v>
      </c>
      <c r="L547" s="26" t="s">
        <v>11609</v>
      </c>
      <c r="M547" s="26">
        <v>761104063359</v>
      </c>
      <c r="N547" s="26">
        <v>520684003</v>
      </c>
    </row>
    <row r="548" spans="1:14">
      <c r="A548" s="26" t="s">
        <v>4527</v>
      </c>
      <c r="B548" s="26" t="s">
        <v>4528</v>
      </c>
      <c r="C548" s="26">
        <v>38230449</v>
      </c>
      <c r="D548" s="26" t="s">
        <v>24</v>
      </c>
      <c r="E548" s="26" t="s">
        <v>11610</v>
      </c>
      <c r="F548" s="26" t="s">
        <v>11611</v>
      </c>
      <c r="G548" s="26" t="s">
        <v>9586</v>
      </c>
      <c r="H548" s="26" t="s">
        <v>576</v>
      </c>
      <c r="I548" s="26" t="s">
        <v>11612</v>
      </c>
      <c r="J548" s="26" t="s">
        <v>4526</v>
      </c>
      <c r="K548" s="26" t="s">
        <v>9597</v>
      </c>
      <c r="L548" s="26" t="s">
        <v>11613</v>
      </c>
      <c r="M548" s="26">
        <v>380456653389</v>
      </c>
      <c r="N548" s="26">
        <v>3224410100</v>
      </c>
    </row>
    <row r="549" spans="1:14">
      <c r="A549" s="26" t="s">
        <v>9011</v>
      </c>
      <c r="B549" s="26" t="s">
        <v>9012</v>
      </c>
      <c r="C549" s="26">
        <v>2005639</v>
      </c>
      <c r="D549" s="26" t="s">
        <v>780</v>
      </c>
      <c r="E549" s="26" t="s">
        <v>11614</v>
      </c>
      <c r="F549" s="26" t="s">
        <v>11615</v>
      </c>
      <c r="G549" s="26" t="s">
        <v>9601</v>
      </c>
      <c r="H549" s="26" t="s">
        <v>1401</v>
      </c>
      <c r="J549" s="26" t="s">
        <v>1474</v>
      </c>
      <c r="K549" s="26" t="s">
        <v>9597</v>
      </c>
      <c r="L549" s="26" t="s">
        <v>11616</v>
      </c>
      <c r="M549" s="26">
        <v>380472370123</v>
      </c>
      <c r="N549" s="26">
        <v>722155708</v>
      </c>
    </row>
    <row r="550" spans="1:14">
      <c r="A550" s="26" t="s">
        <v>5047</v>
      </c>
      <c r="B550" s="26" t="s">
        <v>5043</v>
      </c>
      <c r="C550" s="26">
        <v>1996409</v>
      </c>
      <c r="D550" s="26" t="s">
        <v>24</v>
      </c>
      <c r="E550" s="26" t="s">
        <v>11617</v>
      </c>
      <c r="F550" s="26" t="s">
        <v>11618</v>
      </c>
      <c r="G550" s="26" t="s">
        <v>9579</v>
      </c>
      <c r="H550" s="26" t="s">
        <v>735</v>
      </c>
      <c r="I550" s="26" t="s">
        <v>9721</v>
      </c>
      <c r="J550" s="26" t="s">
        <v>11619</v>
      </c>
      <c r="K550" s="26" t="s">
        <v>9582</v>
      </c>
      <c r="L550" s="26" t="s">
        <v>11620</v>
      </c>
      <c r="M550" s="26">
        <v>380325235266</v>
      </c>
      <c r="N550" s="26">
        <v>4622755607</v>
      </c>
    </row>
    <row r="551" spans="1:14">
      <c r="A551" s="26" t="s">
        <v>3500</v>
      </c>
      <c r="B551" s="26" t="s">
        <v>3501</v>
      </c>
      <c r="C551" s="26">
        <v>37799755</v>
      </c>
      <c r="D551" s="26" t="s">
        <v>780</v>
      </c>
      <c r="E551" s="26" t="s">
        <v>11621</v>
      </c>
      <c r="F551" s="26" t="s">
        <v>11622</v>
      </c>
      <c r="G551" s="26" t="s">
        <v>9601</v>
      </c>
      <c r="H551" s="26" t="s">
        <v>392</v>
      </c>
      <c r="I551" s="26" t="s">
        <v>10627</v>
      </c>
      <c r="J551" s="26" t="s">
        <v>454</v>
      </c>
      <c r="K551" s="26" t="s">
        <v>9597</v>
      </c>
      <c r="L551" s="26" t="s">
        <v>11623</v>
      </c>
      <c r="M551" s="26">
        <v>380982655397</v>
      </c>
      <c r="N551" s="26">
        <v>2124410100</v>
      </c>
    </row>
    <row r="552" spans="1:14">
      <c r="A552" s="26" t="s">
        <v>5700</v>
      </c>
      <c r="B552" s="26" t="s">
        <v>5606</v>
      </c>
      <c r="C552" s="26">
        <v>38945945</v>
      </c>
      <c r="D552" s="26" t="s">
        <v>24</v>
      </c>
      <c r="E552" s="26" t="s">
        <v>11624</v>
      </c>
      <c r="F552" s="26" t="s">
        <v>11625</v>
      </c>
      <c r="G552" s="26" t="s">
        <v>9586</v>
      </c>
      <c r="H552" s="26" t="s">
        <v>799</v>
      </c>
      <c r="J552" s="26" t="s">
        <v>800</v>
      </c>
      <c r="K552" s="26" t="s">
        <v>9597</v>
      </c>
      <c r="L552" s="26" t="s">
        <v>11626</v>
      </c>
      <c r="M552" s="26">
        <v>380444671936</v>
      </c>
      <c r="N552" s="26">
        <v>4822784009</v>
      </c>
    </row>
    <row r="553" spans="1:14">
      <c r="A553" s="26" t="s">
        <v>3473</v>
      </c>
      <c r="B553" s="26" t="s">
        <v>3474</v>
      </c>
      <c r="C553" s="26">
        <v>38466531</v>
      </c>
      <c r="D553" s="26" t="s">
        <v>24</v>
      </c>
      <c r="E553" s="26" t="s">
        <v>11627</v>
      </c>
      <c r="F553" s="26" t="s">
        <v>11628</v>
      </c>
      <c r="G553" s="26" t="s">
        <v>9586</v>
      </c>
      <c r="H553" s="26" t="s">
        <v>392</v>
      </c>
      <c r="I553" s="26" t="s">
        <v>11629</v>
      </c>
      <c r="J553" s="26" t="s">
        <v>11630</v>
      </c>
      <c r="K553" s="26" t="s">
        <v>9582</v>
      </c>
      <c r="L553" s="26" t="s">
        <v>11631</v>
      </c>
      <c r="M553" s="26">
        <v>761981497770</v>
      </c>
      <c r="N553" s="26">
        <v>2124888001</v>
      </c>
    </row>
    <row r="554" spans="1:14">
      <c r="A554" s="26" t="s">
        <v>3467</v>
      </c>
      <c r="B554" s="26" t="s">
        <v>3468</v>
      </c>
      <c r="C554" s="26">
        <v>38330435</v>
      </c>
      <c r="D554" s="26" t="s">
        <v>24</v>
      </c>
      <c r="E554" s="26" t="s">
        <v>11632</v>
      </c>
      <c r="F554" s="26" t="s">
        <v>11633</v>
      </c>
      <c r="G554" s="26" t="s">
        <v>9586</v>
      </c>
      <c r="H554" s="26" t="s">
        <v>392</v>
      </c>
      <c r="I554" s="26" t="s">
        <v>9768</v>
      </c>
      <c r="J554" s="26" t="s">
        <v>11634</v>
      </c>
      <c r="K554" s="26" t="s">
        <v>9582</v>
      </c>
      <c r="L554" s="26" t="s">
        <v>11635</v>
      </c>
      <c r="M554" s="26">
        <v>380958721080</v>
      </c>
      <c r="N554" s="26">
        <v>2124083503</v>
      </c>
    </row>
    <row r="555" spans="1:14">
      <c r="A555" s="26" t="s">
        <v>6685</v>
      </c>
      <c r="B555" s="26" t="s">
        <v>6686</v>
      </c>
      <c r="C555" s="26">
        <v>1204294</v>
      </c>
      <c r="D555" s="26" t="s">
        <v>780</v>
      </c>
      <c r="E555" s="26" t="s">
        <v>11636</v>
      </c>
      <c r="F555" s="26" t="s">
        <v>11637</v>
      </c>
      <c r="G555" s="26" t="s">
        <v>9601</v>
      </c>
      <c r="H555" s="26" t="s">
        <v>949</v>
      </c>
      <c r="J555" s="26" t="s">
        <v>962</v>
      </c>
      <c r="K555" s="26" t="s">
        <v>9597</v>
      </c>
      <c r="L555" s="26" t="s">
        <v>11638</v>
      </c>
      <c r="M555" s="26">
        <v>380673501430</v>
      </c>
      <c r="N555" s="26">
        <v>5310400000</v>
      </c>
    </row>
    <row r="556" spans="1:14">
      <c r="A556" s="26" t="s">
        <v>7955</v>
      </c>
      <c r="B556" s="26" t="s">
        <v>7956</v>
      </c>
      <c r="C556" s="26">
        <v>40414351</v>
      </c>
      <c r="D556" s="26" t="s">
        <v>24</v>
      </c>
      <c r="E556" s="26" t="s">
        <v>11639</v>
      </c>
      <c r="F556" s="26" t="s">
        <v>11640</v>
      </c>
      <c r="G556" s="26" t="s">
        <v>9586</v>
      </c>
      <c r="H556" s="26" t="s">
        <v>1122</v>
      </c>
      <c r="I556" s="26" t="s">
        <v>10347</v>
      </c>
      <c r="J556" s="26" t="s">
        <v>11641</v>
      </c>
      <c r="K556" s="26" t="s">
        <v>9582</v>
      </c>
      <c r="L556" s="26" t="s">
        <v>11642</v>
      </c>
      <c r="M556" s="26">
        <v>380574234280</v>
      </c>
      <c r="N556" s="26">
        <v>6323783701</v>
      </c>
    </row>
    <row r="557" spans="1:14">
      <c r="A557" s="26" t="s">
        <v>2619</v>
      </c>
      <c r="B557" s="26" t="s">
        <v>2620</v>
      </c>
      <c r="C557" s="26">
        <v>41014140</v>
      </c>
      <c r="D557" s="26" t="s">
        <v>24</v>
      </c>
      <c r="E557" s="26" t="s">
        <v>11643</v>
      </c>
      <c r="F557" s="26" t="s">
        <v>11644</v>
      </c>
      <c r="G557" s="26" t="s">
        <v>9586</v>
      </c>
      <c r="H557" s="26" t="s">
        <v>133</v>
      </c>
      <c r="I557" s="26" t="s">
        <v>9498</v>
      </c>
      <c r="J557" s="26" t="s">
        <v>11645</v>
      </c>
      <c r="K557" s="26" t="s">
        <v>9582</v>
      </c>
      <c r="L557" s="26" t="s">
        <v>11646</v>
      </c>
      <c r="M557" s="26">
        <v>380672712252</v>
      </c>
      <c r="N557" s="26">
        <v>1221486209</v>
      </c>
    </row>
    <row r="558" spans="1:14">
      <c r="A558" s="26" t="s">
        <v>4027</v>
      </c>
      <c r="B558" s="26" t="s">
        <v>4028</v>
      </c>
      <c r="C558" s="26">
        <v>42326482</v>
      </c>
      <c r="D558" s="26" t="s">
        <v>24</v>
      </c>
      <c r="E558" s="26" t="s">
        <v>11647</v>
      </c>
      <c r="F558" s="26" t="s">
        <v>11648</v>
      </c>
      <c r="G558" s="26" t="s">
        <v>9586</v>
      </c>
      <c r="H558" s="26" t="s">
        <v>506</v>
      </c>
      <c r="I558" s="26" t="s">
        <v>10789</v>
      </c>
      <c r="J558" s="26" t="s">
        <v>11649</v>
      </c>
      <c r="K558" s="26" t="s">
        <v>9582</v>
      </c>
      <c r="L558" s="26" t="s">
        <v>11650</v>
      </c>
      <c r="M558" s="26">
        <v>380347793237</v>
      </c>
      <c r="N558" s="26">
        <v>2622080201</v>
      </c>
    </row>
    <row r="559" spans="1:14">
      <c r="A559" s="26" t="s">
        <v>1704</v>
      </c>
      <c r="B559" s="26" t="s">
        <v>1705</v>
      </c>
      <c r="C559" s="26">
        <v>32976847</v>
      </c>
      <c r="D559" s="26" t="s">
        <v>24</v>
      </c>
      <c r="E559" s="26" t="s">
        <v>11651</v>
      </c>
      <c r="F559" s="26" t="s">
        <v>11652</v>
      </c>
      <c r="G559" s="26" t="s">
        <v>9591</v>
      </c>
      <c r="H559" s="26" t="s">
        <v>27</v>
      </c>
      <c r="I559" s="26" t="s">
        <v>10108</v>
      </c>
      <c r="J559" s="26" t="s">
        <v>54</v>
      </c>
      <c r="K559" s="26" t="s">
        <v>9597</v>
      </c>
      <c r="L559" s="26" t="s">
        <v>11653</v>
      </c>
      <c r="M559" s="26">
        <v>380432692502</v>
      </c>
      <c r="N559" s="26">
        <v>121181503</v>
      </c>
    </row>
    <row r="560" spans="1:14">
      <c r="A560" s="26" t="s">
        <v>3964</v>
      </c>
      <c r="B560" s="26" t="s">
        <v>3962</v>
      </c>
      <c r="C560" s="26">
        <v>41839285</v>
      </c>
      <c r="D560" s="26" t="s">
        <v>24</v>
      </c>
      <c r="E560" s="26" t="s">
        <v>11654</v>
      </c>
      <c r="F560" s="26" t="s">
        <v>11655</v>
      </c>
      <c r="G560" s="26" t="s">
        <v>9579</v>
      </c>
      <c r="H560" s="26" t="s">
        <v>506</v>
      </c>
      <c r="I560" s="26" t="s">
        <v>11656</v>
      </c>
      <c r="J560" s="26" t="s">
        <v>11657</v>
      </c>
      <c r="K560" s="26" t="s">
        <v>9582</v>
      </c>
      <c r="L560" s="26" t="s">
        <v>11658</v>
      </c>
      <c r="M560" s="26">
        <v>380347446505</v>
      </c>
      <c r="N560" s="26">
        <v>2624880401</v>
      </c>
    </row>
    <row r="561" spans="1:14">
      <c r="A561" s="26" t="s">
        <v>8639</v>
      </c>
      <c r="B561" s="26" t="s">
        <v>8640</v>
      </c>
      <c r="C561" s="26">
        <v>42579187</v>
      </c>
      <c r="D561" s="26" t="s">
        <v>24</v>
      </c>
      <c r="E561" s="26" t="s">
        <v>11659</v>
      </c>
      <c r="F561" s="26" t="s">
        <v>11660</v>
      </c>
      <c r="G561" s="26" t="s">
        <v>9586</v>
      </c>
      <c r="H561" s="26" t="s">
        <v>1308</v>
      </c>
      <c r="J561" s="26" t="s">
        <v>11661</v>
      </c>
      <c r="K561" s="26" t="s">
        <v>9906</v>
      </c>
      <c r="L561" s="26" t="s">
        <v>11662</v>
      </c>
      <c r="M561" s="26">
        <v>380673813764</v>
      </c>
      <c r="N561" s="26">
        <v>6822481818</v>
      </c>
    </row>
    <row r="562" spans="1:14">
      <c r="A562" s="26" t="s">
        <v>2264</v>
      </c>
      <c r="B562" s="26" t="s">
        <v>2231</v>
      </c>
      <c r="C562" s="26">
        <v>1985185</v>
      </c>
      <c r="D562" s="26" t="s">
        <v>780</v>
      </c>
      <c r="E562" s="26" t="s">
        <v>11663</v>
      </c>
      <c r="F562" s="26" t="s">
        <v>11664</v>
      </c>
      <c r="G562" s="26" t="s">
        <v>9601</v>
      </c>
      <c r="H562" s="26" t="s">
        <v>133</v>
      </c>
      <c r="J562" s="26" t="s">
        <v>215</v>
      </c>
      <c r="K562" s="26" t="s">
        <v>9597</v>
      </c>
      <c r="L562" s="26" t="s">
        <v>11665</v>
      </c>
      <c r="M562" s="26">
        <v>380995362086</v>
      </c>
      <c r="N562" s="26">
        <v>1211600000</v>
      </c>
    </row>
    <row r="563" spans="1:14">
      <c r="A563" s="26" t="s">
        <v>8200</v>
      </c>
      <c r="B563" s="26" t="s">
        <v>8201</v>
      </c>
      <c r="C563" s="26">
        <v>34017656</v>
      </c>
      <c r="D563" s="26" t="s">
        <v>780</v>
      </c>
      <c r="E563" s="26" t="s">
        <v>11666</v>
      </c>
      <c r="F563" s="26" t="s">
        <v>11667</v>
      </c>
      <c r="G563" s="26" t="s">
        <v>9601</v>
      </c>
      <c r="H563" s="26" t="s">
        <v>1122</v>
      </c>
      <c r="J563" s="26" t="s">
        <v>8039</v>
      </c>
      <c r="K563" s="26" t="s">
        <v>9597</v>
      </c>
      <c r="L563" s="26" t="s">
        <v>11668</v>
      </c>
      <c r="M563" s="26">
        <v>380577255538</v>
      </c>
      <c r="N563" s="26">
        <v>6310100000</v>
      </c>
    </row>
    <row r="564" spans="1:14">
      <c r="A564" s="26" t="s">
        <v>3473</v>
      </c>
      <c r="B564" s="26" t="s">
        <v>3474</v>
      </c>
      <c r="C564" s="26">
        <v>38466531</v>
      </c>
      <c r="D564" s="26" t="s">
        <v>24</v>
      </c>
      <c r="E564" s="26" t="s">
        <v>11669</v>
      </c>
      <c r="F564" s="26" t="s">
        <v>11670</v>
      </c>
      <c r="G564" s="26" t="s">
        <v>9586</v>
      </c>
      <c r="H564" s="26" t="s">
        <v>392</v>
      </c>
      <c r="I564" s="26" t="s">
        <v>11629</v>
      </c>
      <c r="J564" s="26" t="s">
        <v>11671</v>
      </c>
      <c r="K564" s="26" t="s">
        <v>9582</v>
      </c>
      <c r="L564" s="26" t="s">
        <v>11672</v>
      </c>
      <c r="M564" s="26">
        <v>380506647413</v>
      </c>
      <c r="N564" s="26">
        <v>2124881502</v>
      </c>
    </row>
    <row r="565" spans="1:14">
      <c r="A565" s="26" t="s">
        <v>2626</v>
      </c>
      <c r="B565" s="26" t="s">
        <v>2627</v>
      </c>
      <c r="C565" s="26">
        <v>1112014</v>
      </c>
      <c r="D565" s="26" t="s">
        <v>780</v>
      </c>
      <c r="E565" s="26" t="s">
        <v>11673</v>
      </c>
      <c r="F565" s="26" t="s">
        <v>9787</v>
      </c>
      <c r="G565" s="26" t="s">
        <v>9601</v>
      </c>
      <c r="H565" s="26" t="s">
        <v>133</v>
      </c>
      <c r="I565" s="26" t="s">
        <v>11674</v>
      </c>
      <c r="J565" s="26" t="s">
        <v>227</v>
      </c>
      <c r="K565" s="26" t="s">
        <v>9597</v>
      </c>
      <c r="L565" s="26" t="s">
        <v>11675</v>
      </c>
      <c r="M565" s="26">
        <v>761356936314</v>
      </c>
      <c r="N565" s="26">
        <v>1224510100</v>
      </c>
    </row>
    <row r="566" spans="1:14">
      <c r="A566" s="26" t="s">
        <v>6193</v>
      </c>
      <c r="B566" s="26" t="s">
        <v>6194</v>
      </c>
      <c r="C566" s="26">
        <v>42489785</v>
      </c>
      <c r="D566" s="26" t="s">
        <v>780</v>
      </c>
      <c r="E566" s="26" t="s">
        <v>11676</v>
      </c>
      <c r="F566" s="26" t="s">
        <v>11677</v>
      </c>
      <c r="G566" s="26" t="s">
        <v>9601</v>
      </c>
      <c r="H566" s="26" t="s">
        <v>885</v>
      </c>
      <c r="J566" s="26" t="s">
        <v>902</v>
      </c>
      <c r="K566" s="26" t="s">
        <v>9597</v>
      </c>
      <c r="L566" s="26" t="s">
        <v>11678</v>
      </c>
      <c r="M566" s="26">
        <v>380484175089</v>
      </c>
      <c r="N566" s="26">
        <v>5110600000</v>
      </c>
    </row>
    <row r="567" spans="1:14">
      <c r="A567" s="26" t="s">
        <v>6581</v>
      </c>
      <c r="B567" s="26" t="s">
        <v>6582</v>
      </c>
      <c r="C567" s="26">
        <v>38381474</v>
      </c>
      <c r="D567" s="26" t="s">
        <v>24</v>
      </c>
      <c r="E567" s="26" t="s">
        <v>11679</v>
      </c>
      <c r="F567" s="26" t="s">
        <v>11680</v>
      </c>
      <c r="G567" s="26" t="s">
        <v>9586</v>
      </c>
      <c r="H567" s="26" t="s">
        <v>949</v>
      </c>
      <c r="I567" s="26" t="s">
        <v>10846</v>
      </c>
      <c r="J567" s="26" t="s">
        <v>11681</v>
      </c>
      <c r="K567" s="26" t="s">
        <v>9582</v>
      </c>
      <c r="L567" s="26" t="s">
        <v>11682</v>
      </c>
      <c r="M567" s="26">
        <v>380535532538</v>
      </c>
      <c r="N567" s="26">
        <v>5323285201</v>
      </c>
    </row>
    <row r="568" spans="1:14">
      <c r="A568" s="26" t="s">
        <v>3413</v>
      </c>
      <c r="B568" s="26" t="s">
        <v>3414</v>
      </c>
      <c r="C568" s="26">
        <v>20444644</v>
      </c>
      <c r="D568" s="26" t="s">
        <v>24</v>
      </c>
      <c r="E568" s="26" t="s">
        <v>11683</v>
      </c>
      <c r="F568" s="26" t="s">
        <v>11684</v>
      </c>
      <c r="G568" s="26" t="s">
        <v>9591</v>
      </c>
      <c r="H568" s="26" t="s">
        <v>392</v>
      </c>
      <c r="I568" s="26" t="s">
        <v>11629</v>
      </c>
      <c r="J568" s="26" t="s">
        <v>3415</v>
      </c>
      <c r="K568" s="26" t="s">
        <v>9582</v>
      </c>
      <c r="L568" s="26" t="s">
        <v>11685</v>
      </c>
      <c r="M568" s="26">
        <v>380501916398</v>
      </c>
      <c r="N568" s="26">
        <v>2124887403</v>
      </c>
    </row>
    <row r="569" spans="1:14">
      <c r="A569" s="26" t="s">
        <v>4696</v>
      </c>
      <c r="B569" s="26" t="s">
        <v>4697</v>
      </c>
      <c r="C569" s="26">
        <v>1995255</v>
      </c>
      <c r="D569" s="26" t="s">
        <v>780</v>
      </c>
      <c r="E569" s="26" t="s">
        <v>11686</v>
      </c>
      <c r="F569" s="26" t="s">
        <v>11687</v>
      </c>
      <c r="G569" s="26" t="s">
        <v>9601</v>
      </c>
      <c r="H569" s="26" t="s">
        <v>670</v>
      </c>
      <c r="I569" s="26" t="s">
        <v>11688</v>
      </c>
      <c r="J569" s="26" t="s">
        <v>345</v>
      </c>
      <c r="K569" s="26" t="s">
        <v>9606</v>
      </c>
      <c r="L569" s="26" t="s">
        <v>11689</v>
      </c>
      <c r="M569" s="26">
        <v>380667919094</v>
      </c>
      <c r="N569" s="26">
        <v>120782508</v>
      </c>
    </row>
    <row r="570" spans="1:14">
      <c r="A570" s="26" t="s">
        <v>7484</v>
      </c>
      <c r="B570" s="26" t="s">
        <v>7485</v>
      </c>
      <c r="C570" s="26">
        <v>23826613</v>
      </c>
      <c r="D570" s="26" t="s">
        <v>24</v>
      </c>
      <c r="E570" s="26" t="s">
        <v>11690</v>
      </c>
      <c r="F570" s="26" t="s">
        <v>11691</v>
      </c>
      <c r="G570" s="26" t="s">
        <v>9591</v>
      </c>
      <c r="H570" s="26" t="s">
        <v>1025</v>
      </c>
      <c r="J570" s="26" t="s">
        <v>1065</v>
      </c>
      <c r="K570" s="26" t="s">
        <v>9597</v>
      </c>
      <c r="L570" s="26" t="s">
        <v>11692</v>
      </c>
      <c r="M570" s="26">
        <v>380542700888</v>
      </c>
      <c r="N570" s="26">
        <v>5910100000</v>
      </c>
    </row>
    <row r="571" spans="1:14">
      <c r="A571" s="26" t="s">
        <v>1750</v>
      </c>
      <c r="B571" s="26" t="s">
        <v>1751</v>
      </c>
      <c r="C571" s="26">
        <v>37261811</v>
      </c>
      <c r="D571" s="26" t="s">
        <v>24</v>
      </c>
      <c r="E571" s="26" t="s">
        <v>11693</v>
      </c>
      <c r="F571" s="26" t="s">
        <v>11694</v>
      </c>
      <c r="G571" s="26" t="s">
        <v>9579</v>
      </c>
      <c r="H571" s="26" t="s">
        <v>27</v>
      </c>
      <c r="I571" s="26" t="s">
        <v>11695</v>
      </c>
      <c r="J571" s="26" t="s">
        <v>11696</v>
      </c>
      <c r="K571" s="26" t="s">
        <v>9582</v>
      </c>
      <c r="L571" s="26" t="s">
        <v>11697</v>
      </c>
      <c r="M571" s="26">
        <v>380975842968</v>
      </c>
      <c r="N571" s="26">
        <v>521083606</v>
      </c>
    </row>
    <row r="572" spans="1:14">
      <c r="A572" s="26" t="s">
        <v>4653</v>
      </c>
      <c r="B572" s="26" t="s">
        <v>4654</v>
      </c>
      <c r="C572" s="26">
        <v>1994936</v>
      </c>
      <c r="D572" s="26" t="s">
        <v>780</v>
      </c>
      <c r="E572" s="26" t="s">
        <v>11698</v>
      </c>
      <c r="F572" s="26" t="s">
        <v>11699</v>
      </c>
      <c r="G572" s="26" t="s">
        <v>9601</v>
      </c>
      <c r="H572" s="26" t="s">
        <v>670</v>
      </c>
      <c r="I572" s="26" t="s">
        <v>11700</v>
      </c>
      <c r="J572" s="26" t="s">
        <v>11701</v>
      </c>
      <c r="K572" s="26" t="s">
        <v>9582</v>
      </c>
      <c r="L572" s="26" t="s">
        <v>11702</v>
      </c>
      <c r="M572" s="26">
        <v>761044617896</v>
      </c>
      <c r="N572" s="26">
        <v>3522583302</v>
      </c>
    </row>
    <row r="573" spans="1:14">
      <c r="A573" s="26" t="s">
        <v>3054</v>
      </c>
      <c r="B573" s="26" t="s">
        <v>3055</v>
      </c>
      <c r="C573" s="26">
        <v>1992015</v>
      </c>
      <c r="D573" s="26" t="s">
        <v>780</v>
      </c>
      <c r="E573" s="26" t="s">
        <v>11703</v>
      </c>
      <c r="F573" s="26" t="s">
        <v>9787</v>
      </c>
      <c r="G573" s="26" t="s">
        <v>9601</v>
      </c>
      <c r="H573" s="26" t="s">
        <v>375</v>
      </c>
      <c r="J573" s="26" t="s">
        <v>11704</v>
      </c>
      <c r="K573" s="26" t="s">
        <v>9597</v>
      </c>
      <c r="L573" s="26" t="s">
        <v>11705</v>
      </c>
      <c r="M573" s="26">
        <v>760828684770</v>
      </c>
      <c r="N573" s="26">
        <v>1810400000</v>
      </c>
    </row>
    <row r="574" spans="1:14">
      <c r="A574" s="26" t="s">
        <v>2080</v>
      </c>
      <c r="B574" s="26" t="s">
        <v>2081</v>
      </c>
      <c r="C574" s="26">
        <v>38485727</v>
      </c>
      <c r="D574" s="26" t="s">
        <v>24</v>
      </c>
      <c r="E574" s="26" t="s">
        <v>11706</v>
      </c>
      <c r="F574" s="26" t="s">
        <v>11707</v>
      </c>
      <c r="G574" s="26" t="s">
        <v>9579</v>
      </c>
      <c r="H574" s="26" t="s">
        <v>103</v>
      </c>
      <c r="I574" s="26" t="s">
        <v>9833</v>
      </c>
      <c r="J574" s="26" t="s">
        <v>11708</v>
      </c>
      <c r="K574" s="26" t="s">
        <v>9582</v>
      </c>
      <c r="L574" s="26" t="s">
        <v>11709</v>
      </c>
      <c r="M574" s="26">
        <v>380337723957</v>
      </c>
      <c r="N574" s="26">
        <v>523082002</v>
      </c>
    </row>
    <row r="575" spans="1:14">
      <c r="A575" s="26" t="s">
        <v>7522</v>
      </c>
      <c r="B575" s="26" t="s">
        <v>7523</v>
      </c>
      <c r="C575" s="26">
        <v>42088653</v>
      </c>
      <c r="D575" s="26" t="s">
        <v>24</v>
      </c>
      <c r="E575" s="26" t="s">
        <v>11710</v>
      </c>
      <c r="F575" s="26" t="s">
        <v>11711</v>
      </c>
      <c r="G575" s="26" t="s">
        <v>9586</v>
      </c>
      <c r="H575" s="26" t="s">
        <v>1025</v>
      </c>
      <c r="I575" s="26" t="s">
        <v>11712</v>
      </c>
      <c r="J575" s="26" t="s">
        <v>83</v>
      </c>
      <c r="K575" s="26" t="s">
        <v>9597</v>
      </c>
      <c r="L575" s="26" t="s">
        <v>11713</v>
      </c>
      <c r="M575" s="26">
        <v>380545851751</v>
      </c>
      <c r="N575" s="26">
        <v>524155100</v>
      </c>
    </row>
    <row r="576" spans="1:14">
      <c r="A576" s="26" t="s">
        <v>3805</v>
      </c>
      <c r="B576" s="26" t="s">
        <v>3806</v>
      </c>
      <c r="C576" s="26">
        <v>41083586</v>
      </c>
      <c r="D576" s="26" t="s">
        <v>24</v>
      </c>
      <c r="E576" s="26" t="s">
        <v>11714</v>
      </c>
      <c r="F576" s="26" t="s">
        <v>11715</v>
      </c>
      <c r="G576" s="26" t="s">
        <v>9579</v>
      </c>
      <c r="H576" s="26" t="s">
        <v>468</v>
      </c>
      <c r="I576" s="26" t="s">
        <v>9977</v>
      </c>
      <c r="J576" s="26" t="s">
        <v>11716</v>
      </c>
      <c r="K576" s="26" t="s">
        <v>9582</v>
      </c>
      <c r="L576" s="26" t="s">
        <v>11717</v>
      </c>
      <c r="M576" s="26">
        <v>380992080596</v>
      </c>
      <c r="N576" s="26">
        <v>2323955427</v>
      </c>
    </row>
    <row r="577" spans="1:14">
      <c r="A577" s="26" t="s">
        <v>3735</v>
      </c>
      <c r="B577" s="26" t="s">
        <v>3736</v>
      </c>
      <c r="C577" s="26">
        <v>5498789</v>
      </c>
      <c r="D577" s="26" t="s">
        <v>780</v>
      </c>
      <c r="E577" s="26" t="s">
        <v>11718</v>
      </c>
      <c r="F577" s="26" t="s">
        <v>11719</v>
      </c>
      <c r="G577" s="26" t="s">
        <v>9601</v>
      </c>
      <c r="H577" s="26" t="s">
        <v>468</v>
      </c>
      <c r="J577" s="26" t="s">
        <v>481</v>
      </c>
      <c r="K577" s="26" t="s">
        <v>9597</v>
      </c>
      <c r="L577" s="26" t="s">
        <v>11720</v>
      </c>
      <c r="M577" s="26">
        <v>380612247989</v>
      </c>
      <c r="N577" s="26">
        <v>1222380503</v>
      </c>
    </row>
    <row r="578" spans="1:14">
      <c r="A578" s="26" t="s">
        <v>7894</v>
      </c>
      <c r="B578" s="26" t="s">
        <v>7895</v>
      </c>
      <c r="C578" s="26">
        <v>38412685</v>
      </c>
      <c r="D578" s="26" t="s">
        <v>24</v>
      </c>
      <c r="E578" s="26" t="s">
        <v>11721</v>
      </c>
      <c r="F578" s="26" t="s">
        <v>11722</v>
      </c>
      <c r="G578" s="26" t="s">
        <v>9579</v>
      </c>
      <c r="H578" s="26" t="s">
        <v>1122</v>
      </c>
      <c r="I578" s="26" t="s">
        <v>10047</v>
      </c>
      <c r="J578" s="26" t="s">
        <v>11723</v>
      </c>
      <c r="K578" s="26" t="s">
        <v>9582</v>
      </c>
      <c r="L578" s="26" t="s">
        <v>11724</v>
      </c>
      <c r="M578" s="26">
        <v>380661262841</v>
      </c>
      <c r="N578" s="26">
        <v>3524084001</v>
      </c>
    </row>
    <row r="579" spans="1:14">
      <c r="A579" s="26" t="s">
        <v>6754</v>
      </c>
      <c r="B579" s="26" t="s">
        <v>6755</v>
      </c>
      <c r="C579" s="26">
        <v>37464470</v>
      </c>
      <c r="D579" s="26" t="s">
        <v>24</v>
      </c>
      <c r="E579" s="26" t="s">
        <v>11725</v>
      </c>
      <c r="F579" s="26" t="s">
        <v>11726</v>
      </c>
      <c r="G579" s="26" t="s">
        <v>9579</v>
      </c>
      <c r="H579" s="26" t="s">
        <v>949</v>
      </c>
      <c r="I579" s="26" t="s">
        <v>11064</v>
      </c>
      <c r="J579" s="26" t="s">
        <v>502</v>
      </c>
      <c r="K579" s="26" t="s">
        <v>9582</v>
      </c>
      <c r="L579" s="26" t="s">
        <v>11727</v>
      </c>
      <c r="M579" s="26">
        <v>380534495317</v>
      </c>
      <c r="N579" s="26">
        <v>122082205</v>
      </c>
    </row>
    <row r="580" spans="1:14">
      <c r="A580" s="26" t="s">
        <v>1908</v>
      </c>
      <c r="B580" s="26" t="s">
        <v>1909</v>
      </c>
      <c r="C580" s="26">
        <v>36759418</v>
      </c>
      <c r="D580" s="26" t="s">
        <v>24</v>
      </c>
      <c r="E580" s="26" t="s">
        <v>11728</v>
      </c>
      <c r="F580" s="26" t="s">
        <v>11729</v>
      </c>
      <c r="G580" s="26" t="s">
        <v>9586</v>
      </c>
      <c r="H580" s="26" t="s">
        <v>27</v>
      </c>
      <c r="I580" s="26" t="s">
        <v>11730</v>
      </c>
      <c r="J580" s="26" t="s">
        <v>11731</v>
      </c>
      <c r="K580" s="26" t="s">
        <v>9582</v>
      </c>
      <c r="L580" s="26" t="s">
        <v>11732</v>
      </c>
      <c r="M580" s="26">
        <v>380433538755</v>
      </c>
      <c r="N580" s="26">
        <v>124782201</v>
      </c>
    </row>
    <row r="581" spans="1:14">
      <c r="A581" s="26" t="s">
        <v>3862</v>
      </c>
      <c r="B581" s="26" t="s">
        <v>3863</v>
      </c>
      <c r="C581" s="26">
        <v>41804158</v>
      </c>
      <c r="D581" s="26" t="s">
        <v>24</v>
      </c>
      <c r="E581" s="26" t="s">
        <v>11733</v>
      </c>
      <c r="F581" s="26" t="s">
        <v>11734</v>
      </c>
      <c r="G581" s="26" t="s">
        <v>9591</v>
      </c>
      <c r="H581" s="26" t="s">
        <v>468</v>
      </c>
      <c r="I581" s="26" t="s">
        <v>10687</v>
      </c>
      <c r="J581" s="26" t="s">
        <v>11735</v>
      </c>
      <c r="K581" s="26" t="s">
        <v>9582</v>
      </c>
      <c r="L581" s="26" t="s">
        <v>11736</v>
      </c>
      <c r="M581" s="26">
        <v>380949374921</v>
      </c>
      <c r="N581" s="26">
        <v>1221482002</v>
      </c>
    </row>
    <row r="582" spans="1:14">
      <c r="A582" s="26" t="s">
        <v>2137</v>
      </c>
      <c r="B582" s="26" t="s">
        <v>2138</v>
      </c>
      <c r="C582" s="26">
        <v>38485879</v>
      </c>
      <c r="D582" s="26" t="s">
        <v>24</v>
      </c>
      <c r="E582" s="26" t="s">
        <v>11737</v>
      </c>
      <c r="F582" s="26" t="s">
        <v>11738</v>
      </c>
      <c r="G582" s="26" t="s">
        <v>9586</v>
      </c>
      <c r="H582" s="26" t="s">
        <v>103</v>
      </c>
      <c r="I582" s="26" t="s">
        <v>10489</v>
      </c>
      <c r="J582" s="26" t="s">
        <v>11739</v>
      </c>
      <c r="K582" s="26" t="s">
        <v>9582</v>
      </c>
      <c r="L582" s="26" t="s">
        <v>11740</v>
      </c>
      <c r="M582" s="26">
        <v>380983817818</v>
      </c>
      <c r="N582" s="26">
        <v>725082501</v>
      </c>
    </row>
    <row r="583" spans="1:14">
      <c r="A583" s="26" t="s">
        <v>1757</v>
      </c>
      <c r="B583" s="26" t="s">
        <v>1758</v>
      </c>
      <c r="C583" s="26">
        <v>41007217</v>
      </c>
      <c r="D583" s="26" t="s">
        <v>24</v>
      </c>
      <c r="E583" s="26" t="s">
        <v>11741</v>
      </c>
      <c r="F583" s="26" t="s">
        <v>11742</v>
      </c>
      <c r="G583" s="26" t="s">
        <v>9579</v>
      </c>
      <c r="H583" s="26" t="s">
        <v>27</v>
      </c>
      <c r="I583" s="26" t="s">
        <v>11743</v>
      </c>
      <c r="J583" s="26" t="s">
        <v>11744</v>
      </c>
      <c r="K583" s="26" t="s">
        <v>9582</v>
      </c>
      <c r="L583" s="26" t="s">
        <v>11745</v>
      </c>
      <c r="M583" s="26">
        <v>380434521071</v>
      </c>
      <c r="N583" s="26">
        <v>521285706</v>
      </c>
    </row>
    <row r="584" spans="1:14">
      <c r="A584" s="26" t="s">
        <v>5113</v>
      </c>
      <c r="B584" s="26" t="s">
        <v>5114</v>
      </c>
      <c r="C584" s="26">
        <v>23970286</v>
      </c>
      <c r="D584" s="26" t="s">
        <v>24</v>
      </c>
      <c r="E584" s="26" t="s">
        <v>11746</v>
      </c>
      <c r="F584" s="26" t="s">
        <v>11747</v>
      </c>
      <c r="G584" s="26" t="s">
        <v>9591</v>
      </c>
      <c r="H584" s="26" t="s">
        <v>735</v>
      </c>
      <c r="J584" s="26" t="s">
        <v>740</v>
      </c>
      <c r="K584" s="26" t="s">
        <v>9597</v>
      </c>
      <c r="L584" s="26" t="s">
        <v>11748</v>
      </c>
      <c r="M584" s="26">
        <v>380322430350</v>
      </c>
      <c r="N584" s="26">
        <v>1221881203</v>
      </c>
    </row>
    <row r="585" spans="1:14">
      <c r="A585" s="26" t="s">
        <v>4769</v>
      </c>
      <c r="B585" s="26" t="s">
        <v>4770</v>
      </c>
      <c r="C585" s="26">
        <v>42126735</v>
      </c>
      <c r="D585" s="26" t="s">
        <v>24</v>
      </c>
      <c r="E585" s="26" t="s">
        <v>11749</v>
      </c>
      <c r="F585" s="26" t="s">
        <v>11750</v>
      </c>
      <c r="G585" s="26" t="s">
        <v>9579</v>
      </c>
      <c r="H585" s="26" t="s">
        <v>670</v>
      </c>
      <c r="I585" s="26" t="s">
        <v>11751</v>
      </c>
      <c r="J585" s="26" t="s">
        <v>11752</v>
      </c>
      <c r="K585" s="26" t="s">
        <v>9582</v>
      </c>
      <c r="L585" s="26" t="s">
        <v>11753</v>
      </c>
      <c r="M585" s="26">
        <v>380523941217</v>
      </c>
      <c r="N585" s="26">
        <v>3525880301</v>
      </c>
    </row>
    <row r="586" spans="1:14">
      <c r="A586" s="26" t="s">
        <v>9223</v>
      </c>
      <c r="B586" s="26" t="s">
        <v>9224</v>
      </c>
      <c r="C586" s="26">
        <v>43384807</v>
      </c>
      <c r="D586" s="26" t="s">
        <v>780</v>
      </c>
      <c r="E586" s="26" t="s">
        <v>11754</v>
      </c>
      <c r="F586" s="26" t="s">
        <v>9787</v>
      </c>
      <c r="G586" s="26" t="s">
        <v>9601</v>
      </c>
      <c r="H586" s="26" t="s">
        <v>1490</v>
      </c>
      <c r="J586" s="26" t="s">
        <v>1553</v>
      </c>
      <c r="K586" s="26" t="s">
        <v>9597</v>
      </c>
      <c r="L586" s="26" t="s">
        <v>11755</v>
      </c>
      <c r="M586" s="26">
        <v>380372538977</v>
      </c>
      <c r="N586" s="26">
        <v>524955100</v>
      </c>
    </row>
    <row r="587" spans="1:14">
      <c r="A587" s="26" t="s">
        <v>7554</v>
      </c>
      <c r="B587" s="26" t="s">
        <v>7555</v>
      </c>
      <c r="C587" s="26">
        <v>38447215</v>
      </c>
      <c r="D587" s="26" t="s">
        <v>24</v>
      </c>
      <c r="E587" s="26" t="s">
        <v>11756</v>
      </c>
      <c r="F587" s="26" t="s">
        <v>11757</v>
      </c>
      <c r="G587" s="26" t="s">
        <v>9586</v>
      </c>
      <c r="H587" s="26" t="s">
        <v>1088</v>
      </c>
      <c r="J587" s="26" t="s">
        <v>11758</v>
      </c>
      <c r="K587" s="26" t="s">
        <v>9597</v>
      </c>
      <c r="L587" s="26" t="s">
        <v>11759</v>
      </c>
      <c r="M587" s="26">
        <v>380963817765</v>
      </c>
      <c r="N587" s="26">
        <v>521683303</v>
      </c>
    </row>
    <row r="588" spans="1:14">
      <c r="A588" s="26" t="s">
        <v>3427</v>
      </c>
      <c r="B588" s="26" t="s">
        <v>3422</v>
      </c>
      <c r="C588" s="26">
        <v>34563680</v>
      </c>
      <c r="D588" s="26" t="s">
        <v>780</v>
      </c>
      <c r="E588" s="26" t="s">
        <v>11760</v>
      </c>
      <c r="F588" s="26" t="s">
        <v>11761</v>
      </c>
      <c r="G588" s="26" t="s">
        <v>9601</v>
      </c>
      <c r="H588" s="26" t="s">
        <v>392</v>
      </c>
      <c r="J588" s="26" t="s">
        <v>11762</v>
      </c>
      <c r="K588" s="26" t="s">
        <v>9597</v>
      </c>
      <c r="L588" s="26" t="s">
        <v>11763</v>
      </c>
      <c r="M588" s="26">
        <v>380660330232</v>
      </c>
      <c r="N588" s="26">
        <v>2110800000</v>
      </c>
    </row>
    <row r="589" spans="1:14">
      <c r="A589" s="26" t="s">
        <v>8928</v>
      </c>
      <c r="B589" s="26" t="s">
        <v>8929</v>
      </c>
      <c r="C589" s="26">
        <v>39028772</v>
      </c>
      <c r="D589" s="26" t="s">
        <v>24</v>
      </c>
      <c r="E589" s="26" t="s">
        <v>11764</v>
      </c>
      <c r="F589" s="26" t="s">
        <v>11765</v>
      </c>
      <c r="G589" s="26" t="s">
        <v>9579</v>
      </c>
      <c r="H589" s="26" t="s">
        <v>1401</v>
      </c>
      <c r="I589" s="26" t="s">
        <v>9777</v>
      </c>
      <c r="J589" s="26" t="s">
        <v>11766</v>
      </c>
      <c r="K589" s="26" t="s">
        <v>9582</v>
      </c>
      <c r="L589" s="26" t="s">
        <v>11767</v>
      </c>
      <c r="M589" s="26">
        <v>380474499333</v>
      </c>
      <c r="N589" s="26">
        <v>7124389201</v>
      </c>
    </row>
    <row r="590" spans="1:14">
      <c r="A590" s="26" t="s">
        <v>3372</v>
      </c>
      <c r="B590" s="26" t="s">
        <v>3373</v>
      </c>
      <c r="C590" s="26">
        <v>41769166</v>
      </c>
      <c r="D590" s="26" t="s">
        <v>24</v>
      </c>
      <c r="E590" s="26" t="s">
        <v>11768</v>
      </c>
      <c r="F590" s="26" t="s">
        <v>11769</v>
      </c>
      <c r="G590" s="26" t="s">
        <v>9579</v>
      </c>
      <c r="H590" s="26" t="s">
        <v>392</v>
      </c>
      <c r="I590" s="26" t="s">
        <v>11040</v>
      </c>
      <c r="J590" s="26" t="s">
        <v>11770</v>
      </c>
      <c r="K590" s="26" t="s">
        <v>9582</v>
      </c>
      <c r="L590" s="26" t="s">
        <v>11771</v>
      </c>
      <c r="M590" s="26">
        <v>380314351531</v>
      </c>
      <c r="N590" s="26">
        <v>2121280901</v>
      </c>
    </row>
    <row r="591" spans="1:14">
      <c r="A591" s="26" t="s">
        <v>8891</v>
      </c>
      <c r="B591" s="26" t="s">
        <v>8892</v>
      </c>
      <c r="C591" s="26">
        <v>38950515</v>
      </c>
      <c r="D591" s="26" t="s">
        <v>24</v>
      </c>
      <c r="E591" s="26" t="s">
        <v>11772</v>
      </c>
      <c r="F591" s="26" t="s">
        <v>11773</v>
      </c>
      <c r="G591" s="26" t="s">
        <v>9579</v>
      </c>
      <c r="H591" s="26" t="s">
        <v>1401</v>
      </c>
      <c r="I591" s="26" t="s">
        <v>1438</v>
      </c>
      <c r="J591" s="26" t="s">
        <v>5062</v>
      </c>
      <c r="K591" s="26" t="s">
        <v>9582</v>
      </c>
      <c r="L591" s="26" t="s">
        <v>11774</v>
      </c>
      <c r="M591" s="26">
        <v>380963942333</v>
      </c>
      <c r="N591" s="26">
        <v>523781801</v>
      </c>
    </row>
    <row r="592" spans="1:14">
      <c r="A592" s="26" t="s">
        <v>8883</v>
      </c>
      <c r="B592" s="26" t="s">
        <v>8884</v>
      </c>
      <c r="C592" s="26">
        <v>38682646</v>
      </c>
      <c r="D592" s="26" t="s">
        <v>24</v>
      </c>
      <c r="E592" s="26" t="s">
        <v>11775</v>
      </c>
      <c r="F592" s="26" t="s">
        <v>11776</v>
      </c>
      <c r="G592" s="26" t="s">
        <v>9579</v>
      </c>
      <c r="H592" s="26" t="s">
        <v>1401</v>
      </c>
      <c r="I592" s="26" t="s">
        <v>10182</v>
      </c>
      <c r="J592" s="26" t="s">
        <v>11777</v>
      </c>
      <c r="K592" s="26" t="s">
        <v>9582</v>
      </c>
      <c r="L592" s="26" t="s">
        <v>11778</v>
      </c>
      <c r="M592" s="26">
        <v>380683376324</v>
      </c>
      <c r="N592" s="26">
        <v>7122087809</v>
      </c>
    </row>
    <row r="593" spans="1:14">
      <c r="A593" s="26" t="s">
        <v>4316</v>
      </c>
      <c r="B593" s="26" t="s">
        <v>4317</v>
      </c>
      <c r="C593" s="26">
        <v>38943382</v>
      </c>
      <c r="D593" s="26" t="s">
        <v>24</v>
      </c>
      <c r="E593" s="26" t="s">
        <v>11779</v>
      </c>
      <c r="F593" s="26" t="s">
        <v>11780</v>
      </c>
      <c r="G593" s="26" t="s">
        <v>9586</v>
      </c>
      <c r="H593" s="26" t="s">
        <v>576</v>
      </c>
      <c r="I593" s="26" t="s">
        <v>10292</v>
      </c>
      <c r="J593" s="26" t="s">
        <v>4483</v>
      </c>
      <c r="K593" s="26" t="s">
        <v>9582</v>
      </c>
      <c r="L593" s="26" t="s">
        <v>11781</v>
      </c>
      <c r="M593" s="26">
        <v>380459858925</v>
      </c>
      <c r="N593" s="26">
        <v>3222485801</v>
      </c>
    </row>
    <row r="594" spans="1:14">
      <c r="A594" s="26" t="s">
        <v>3218</v>
      </c>
      <c r="B594" s="26" t="s">
        <v>3219</v>
      </c>
      <c r="C594" s="26">
        <v>38796636</v>
      </c>
      <c r="D594" s="26" t="s">
        <v>24</v>
      </c>
      <c r="E594" s="26" t="s">
        <v>11782</v>
      </c>
      <c r="F594" s="26" t="s">
        <v>11783</v>
      </c>
      <c r="G594" s="26" t="s">
        <v>9586</v>
      </c>
      <c r="H594" s="26" t="s">
        <v>375</v>
      </c>
      <c r="I594" s="26" t="s">
        <v>11784</v>
      </c>
      <c r="J594" s="26" t="s">
        <v>3279</v>
      </c>
      <c r="K594" s="26" t="s">
        <v>9582</v>
      </c>
      <c r="L594" s="26" t="s">
        <v>11785</v>
      </c>
      <c r="M594" s="26">
        <v>380687594892</v>
      </c>
      <c r="N594" s="26">
        <v>1824287301</v>
      </c>
    </row>
    <row r="595" spans="1:14">
      <c r="A595" s="26" t="s">
        <v>8579</v>
      </c>
      <c r="B595" s="26" t="s">
        <v>8580</v>
      </c>
      <c r="C595" s="26">
        <v>1983814</v>
      </c>
      <c r="D595" s="26" t="s">
        <v>24</v>
      </c>
      <c r="E595" s="26" t="s">
        <v>11786</v>
      </c>
      <c r="F595" s="26" t="s">
        <v>11787</v>
      </c>
      <c r="G595" s="26" t="s">
        <v>9586</v>
      </c>
      <c r="H595" s="26" t="s">
        <v>1269</v>
      </c>
      <c r="J595" s="26" t="s">
        <v>1298</v>
      </c>
      <c r="K595" s="26" t="s">
        <v>9597</v>
      </c>
      <c r="L595" s="26" t="s">
        <v>11788</v>
      </c>
      <c r="M595" s="26">
        <v>761217333078</v>
      </c>
      <c r="N595" s="26">
        <v>6510100000</v>
      </c>
    </row>
    <row r="596" spans="1:14">
      <c r="A596" s="26" t="s">
        <v>4065</v>
      </c>
      <c r="B596" s="26" t="s">
        <v>4066</v>
      </c>
      <c r="C596" s="26">
        <v>36733489</v>
      </c>
      <c r="D596" s="26" t="s">
        <v>24</v>
      </c>
      <c r="E596" s="26" t="s">
        <v>11789</v>
      </c>
      <c r="F596" s="26" t="s">
        <v>11790</v>
      </c>
      <c r="G596" s="26" t="s">
        <v>9586</v>
      </c>
      <c r="H596" s="26" t="s">
        <v>506</v>
      </c>
      <c r="J596" s="26" t="s">
        <v>526</v>
      </c>
      <c r="K596" s="26" t="s">
        <v>9597</v>
      </c>
      <c r="L596" s="26" t="s">
        <v>11791</v>
      </c>
      <c r="M596" s="26">
        <v>380950038453</v>
      </c>
      <c r="N596" s="26">
        <v>2610100000</v>
      </c>
    </row>
    <row r="597" spans="1:14">
      <c r="A597" s="26" t="s">
        <v>7244</v>
      </c>
      <c r="B597" s="26" t="s">
        <v>7245</v>
      </c>
      <c r="C597" s="26">
        <v>38440010</v>
      </c>
      <c r="D597" s="26" t="s">
        <v>24</v>
      </c>
      <c r="E597" s="26" t="s">
        <v>11792</v>
      </c>
      <c r="F597" s="26" t="s">
        <v>11793</v>
      </c>
      <c r="G597" s="26" t="s">
        <v>9579</v>
      </c>
      <c r="H597" s="26" t="s">
        <v>987</v>
      </c>
      <c r="I597" s="26" t="s">
        <v>11035</v>
      </c>
      <c r="J597" s="26" t="s">
        <v>10390</v>
      </c>
      <c r="K597" s="26" t="s">
        <v>9582</v>
      </c>
      <c r="L597" s="26" t="s">
        <v>11794</v>
      </c>
      <c r="M597" s="26">
        <v>380668115157</v>
      </c>
      <c r="N597" s="26">
        <v>521480406</v>
      </c>
    </row>
    <row r="598" spans="1:14">
      <c r="A598" s="26" t="s">
        <v>5783</v>
      </c>
      <c r="B598" s="26" t="s">
        <v>5710</v>
      </c>
      <c r="C598" s="26">
        <v>38946192</v>
      </c>
      <c r="D598" s="26" t="s">
        <v>24</v>
      </c>
      <c r="E598" s="26" t="s">
        <v>11795</v>
      </c>
      <c r="F598" s="26" t="s">
        <v>11796</v>
      </c>
      <c r="G598" s="26" t="s">
        <v>9586</v>
      </c>
      <c r="H598" s="26" t="s">
        <v>799</v>
      </c>
      <c r="J598" s="26" t="s">
        <v>800</v>
      </c>
      <c r="K598" s="26" t="s">
        <v>9597</v>
      </c>
      <c r="L598" s="26" t="s">
        <v>11051</v>
      </c>
      <c r="M598" s="26">
        <v>380444634381</v>
      </c>
      <c r="N598" s="26">
        <v>4822784009</v>
      </c>
    </row>
    <row r="599" spans="1:14">
      <c r="A599" s="26" t="s">
        <v>2689</v>
      </c>
      <c r="B599" s="26" t="s">
        <v>2690</v>
      </c>
      <c r="C599" s="26">
        <v>37004278</v>
      </c>
      <c r="D599" s="26" t="s">
        <v>24</v>
      </c>
      <c r="E599" s="26" t="s">
        <v>11797</v>
      </c>
      <c r="F599" s="26" t="s">
        <v>11798</v>
      </c>
      <c r="G599" s="26" t="s">
        <v>9586</v>
      </c>
      <c r="H599" s="26" t="s">
        <v>133</v>
      </c>
      <c r="I599" s="26" t="s">
        <v>9747</v>
      </c>
      <c r="J599" s="26" t="s">
        <v>11799</v>
      </c>
      <c r="K599" s="26" t="s">
        <v>9606</v>
      </c>
      <c r="L599" s="26" t="s">
        <v>11800</v>
      </c>
      <c r="M599" s="26">
        <v>380563858040</v>
      </c>
      <c r="N599" s="26">
        <v>1224255400</v>
      </c>
    </row>
    <row r="600" spans="1:14">
      <c r="A600" s="26" t="s">
        <v>2072</v>
      </c>
      <c r="B600" s="26" t="s">
        <v>2073</v>
      </c>
      <c r="C600" s="26">
        <v>38373547</v>
      </c>
      <c r="D600" s="26" t="s">
        <v>24</v>
      </c>
      <c r="E600" s="26" t="s">
        <v>11801</v>
      </c>
      <c r="F600" s="26" t="s">
        <v>11802</v>
      </c>
      <c r="G600" s="26" t="s">
        <v>9579</v>
      </c>
      <c r="H600" s="26" t="s">
        <v>103</v>
      </c>
      <c r="I600" s="26" t="s">
        <v>11403</v>
      </c>
      <c r="J600" s="26" t="s">
        <v>11803</v>
      </c>
      <c r="K600" s="26" t="s">
        <v>9582</v>
      </c>
      <c r="L600" s="26" t="s">
        <v>11804</v>
      </c>
      <c r="M600" s="26">
        <v>761354007689</v>
      </c>
      <c r="N600" s="26">
        <v>723189201</v>
      </c>
    </row>
    <row r="601" spans="1:14">
      <c r="A601" s="26" t="s">
        <v>6533</v>
      </c>
      <c r="B601" s="26" t="s">
        <v>6140</v>
      </c>
      <c r="C601" s="26">
        <v>38617509</v>
      </c>
      <c r="D601" s="26" t="s">
        <v>24</v>
      </c>
      <c r="E601" s="26" t="s">
        <v>11805</v>
      </c>
      <c r="F601" s="26" t="s">
        <v>11806</v>
      </c>
      <c r="G601" s="26" t="s">
        <v>9586</v>
      </c>
      <c r="H601" s="26" t="s">
        <v>885</v>
      </c>
      <c r="I601" s="26" t="s">
        <v>11807</v>
      </c>
      <c r="J601" s="26" t="s">
        <v>11808</v>
      </c>
      <c r="K601" s="26" t="s">
        <v>9582</v>
      </c>
      <c r="L601" s="26" t="s">
        <v>11809</v>
      </c>
      <c r="M601" s="26">
        <v>380979100541</v>
      </c>
      <c r="N601" s="26">
        <v>5121085601</v>
      </c>
    </row>
    <row r="602" spans="1:14">
      <c r="A602" s="26" t="s">
        <v>1699</v>
      </c>
      <c r="B602" s="26" t="s">
        <v>1700</v>
      </c>
      <c r="C602" s="26">
        <v>36364624</v>
      </c>
      <c r="D602" s="26" t="s">
        <v>1701</v>
      </c>
      <c r="E602" s="26" t="s">
        <v>11810</v>
      </c>
      <c r="F602" s="26" t="s">
        <v>11811</v>
      </c>
      <c r="G602" s="26" t="s">
        <v>9601</v>
      </c>
      <c r="H602" s="26" t="s">
        <v>27</v>
      </c>
      <c r="J602" s="26" t="s">
        <v>36</v>
      </c>
      <c r="K602" s="26" t="s">
        <v>9597</v>
      </c>
      <c r="L602" s="26" t="s">
        <v>11812</v>
      </c>
      <c r="M602" s="26">
        <v>380432329301</v>
      </c>
      <c r="N602" s="26">
        <v>510100000</v>
      </c>
    </row>
    <row r="603" spans="1:14">
      <c r="A603" s="26" t="s">
        <v>8397</v>
      </c>
      <c r="B603" s="26" t="s">
        <v>8398</v>
      </c>
      <c r="C603" s="26">
        <v>38366849</v>
      </c>
      <c r="D603" s="26" t="s">
        <v>24</v>
      </c>
      <c r="E603" s="26" t="s">
        <v>11813</v>
      </c>
      <c r="F603" s="26" t="s">
        <v>11814</v>
      </c>
      <c r="G603" s="26" t="s">
        <v>9586</v>
      </c>
      <c r="H603" s="26" t="s">
        <v>1269</v>
      </c>
      <c r="I603" s="26" t="s">
        <v>11815</v>
      </c>
      <c r="J603" s="26" t="s">
        <v>9518</v>
      </c>
      <c r="K603" s="26" t="s">
        <v>9906</v>
      </c>
      <c r="L603" s="26" t="s">
        <v>11816</v>
      </c>
      <c r="M603" s="26">
        <v>380554649484</v>
      </c>
      <c r="N603" s="26">
        <v>6520685201</v>
      </c>
    </row>
    <row r="604" spans="1:14">
      <c r="A604" s="26" t="s">
        <v>6769</v>
      </c>
      <c r="B604" s="26" t="s">
        <v>6770</v>
      </c>
      <c r="C604" s="26">
        <v>38276153</v>
      </c>
      <c r="D604" s="26" t="s">
        <v>24</v>
      </c>
      <c r="E604" s="26" t="s">
        <v>11817</v>
      </c>
      <c r="F604" s="26" t="s">
        <v>11818</v>
      </c>
      <c r="G604" s="26" t="s">
        <v>9579</v>
      </c>
      <c r="H604" s="26" t="s">
        <v>949</v>
      </c>
      <c r="I604" s="26" t="s">
        <v>10890</v>
      </c>
      <c r="J604" s="26" t="s">
        <v>345</v>
      </c>
      <c r="K604" s="26" t="s">
        <v>9582</v>
      </c>
      <c r="L604" s="26" t="s">
        <v>11819</v>
      </c>
      <c r="M604" s="26">
        <v>380535822140</v>
      </c>
      <c r="N604" s="26">
        <v>120782508</v>
      </c>
    </row>
    <row r="605" spans="1:14">
      <c r="A605" s="26" t="s">
        <v>8028</v>
      </c>
      <c r="B605" s="26" t="s">
        <v>8029</v>
      </c>
      <c r="C605" s="26">
        <v>43443558</v>
      </c>
      <c r="D605" s="26" t="s">
        <v>24</v>
      </c>
      <c r="E605" s="26" t="s">
        <v>11820</v>
      </c>
      <c r="F605" s="26" t="s">
        <v>11821</v>
      </c>
      <c r="G605" s="26" t="s">
        <v>9586</v>
      </c>
      <c r="H605" s="26" t="s">
        <v>1122</v>
      </c>
      <c r="I605" s="26" t="s">
        <v>10431</v>
      </c>
      <c r="J605" s="26" t="s">
        <v>11822</v>
      </c>
      <c r="K605" s="26" t="s">
        <v>9582</v>
      </c>
      <c r="L605" s="26" t="s">
        <v>11823</v>
      </c>
      <c r="M605" s="26">
        <v>380680874340</v>
      </c>
      <c r="N605" s="26">
        <v>6321655805</v>
      </c>
    </row>
    <row r="606" spans="1:14">
      <c r="A606" s="26" t="s">
        <v>5724</v>
      </c>
      <c r="B606" s="26" t="s">
        <v>5725</v>
      </c>
      <c r="C606" s="26">
        <v>26188567</v>
      </c>
      <c r="D606" s="26" t="s">
        <v>780</v>
      </c>
      <c r="E606" s="26" t="s">
        <v>11824</v>
      </c>
      <c r="F606" s="26" t="s">
        <v>11825</v>
      </c>
      <c r="G606" s="26" t="s">
        <v>9601</v>
      </c>
      <c r="H606" s="26" t="s">
        <v>799</v>
      </c>
      <c r="J606" s="26" t="s">
        <v>800</v>
      </c>
      <c r="K606" s="26" t="s">
        <v>9597</v>
      </c>
      <c r="L606" s="26" t="s">
        <v>11826</v>
      </c>
      <c r="M606" s="26">
        <v>380445284053</v>
      </c>
      <c r="N606" s="26">
        <v>4822784009</v>
      </c>
    </row>
    <row r="607" spans="1:14">
      <c r="A607" s="26" t="s">
        <v>8593</v>
      </c>
      <c r="B607" s="26" t="s">
        <v>8580</v>
      </c>
      <c r="C607" s="26">
        <v>1983814</v>
      </c>
      <c r="D607" s="26" t="s">
        <v>780</v>
      </c>
      <c r="E607" s="26" t="s">
        <v>11827</v>
      </c>
      <c r="F607" s="26" t="s">
        <v>11828</v>
      </c>
      <c r="G607" s="26" t="s">
        <v>9601</v>
      </c>
      <c r="H607" s="26" t="s">
        <v>1269</v>
      </c>
      <c r="J607" s="26" t="s">
        <v>1298</v>
      </c>
      <c r="K607" s="26" t="s">
        <v>9597</v>
      </c>
      <c r="L607" s="26" t="s">
        <v>11829</v>
      </c>
      <c r="M607" s="26">
        <v>380552499209</v>
      </c>
      <c r="N607" s="26">
        <v>6510100000</v>
      </c>
    </row>
    <row r="608" spans="1:14">
      <c r="A608" s="26" t="s">
        <v>4399</v>
      </c>
      <c r="B608" s="26" t="s">
        <v>4400</v>
      </c>
      <c r="C608" s="26">
        <v>38462558</v>
      </c>
      <c r="D608" s="26" t="s">
        <v>24</v>
      </c>
      <c r="E608" s="26" t="s">
        <v>11830</v>
      </c>
      <c r="F608" s="26" t="s">
        <v>11831</v>
      </c>
      <c r="G608" s="26" t="s">
        <v>9586</v>
      </c>
      <c r="H608" s="26" t="s">
        <v>576</v>
      </c>
      <c r="I608" s="26" t="s">
        <v>11832</v>
      </c>
      <c r="J608" s="26" t="s">
        <v>619</v>
      </c>
      <c r="K608" s="26" t="s">
        <v>9582</v>
      </c>
      <c r="L608" s="26" t="s">
        <v>11833</v>
      </c>
      <c r="M608" s="26">
        <v>380459531024</v>
      </c>
      <c r="N608" s="26">
        <v>1423984404</v>
      </c>
    </row>
    <row r="609" spans="1:14">
      <c r="A609" s="26" t="s">
        <v>2970</v>
      </c>
      <c r="B609" s="26" t="s">
        <v>2971</v>
      </c>
      <c r="C609" s="26">
        <v>37544435</v>
      </c>
      <c r="D609" s="26" t="s">
        <v>24</v>
      </c>
      <c r="E609" s="26" t="s">
        <v>11834</v>
      </c>
      <c r="F609" s="26" t="s">
        <v>11835</v>
      </c>
      <c r="G609" s="26" t="s">
        <v>9579</v>
      </c>
      <c r="H609" s="26" t="s">
        <v>258</v>
      </c>
      <c r="I609" s="26" t="s">
        <v>10104</v>
      </c>
      <c r="J609" s="26" t="s">
        <v>11836</v>
      </c>
      <c r="K609" s="26" t="s">
        <v>9582</v>
      </c>
      <c r="L609" s="26" t="s">
        <v>11837</v>
      </c>
      <c r="M609" s="26">
        <v>380635687372</v>
      </c>
      <c r="N609" s="26">
        <v>1425583201</v>
      </c>
    </row>
    <row r="610" spans="1:14">
      <c r="A610" s="26" t="s">
        <v>8193</v>
      </c>
      <c r="B610" s="26" t="s">
        <v>8194</v>
      </c>
      <c r="C610" s="26">
        <v>25180090</v>
      </c>
      <c r="D610" s="26" t="s">
        <v>780</v>
      </c>
      <c r="E610" s="26" t="s">
        <v>11838</v>
      </c>
      <c r="F610" s="26" t="s">
        <v>11839</v>
      </c>
      <c r="G610" s="26" t="s">
        <v>9601</v>
      </c>
      <c r="H610" s="26" t="s">
        <v>1122</v>
      </c>
      <c r="J610" s="26" t="s">
        <v>8039</v>
      </c>
      <c r="K610" s="26" t="s">
        <v>9597</v>
      </c>
      <c r="L610" s="26" t="s">
        <v>11840</v>
      </c>
      <c r="M610" s="26">
        <v>380577250140</v>
      </c>
      <c r="N610" s="26">
        <v>6310100000</v>
      </c>
    </row>
    <row r="611" spans="1:14">
      <c r="A611" s="26" t="s">
        <v>3774</v>
      </c>
      <c r="B611" s="26" t="s">
        <v>3775</v>
      </c>
      <c r="C611" s="26" t="s">
        <v>1604</v>
      </c>
      <c r="D611" s="26" t="s">
        <v>24</v>
      </c>
      <c r="E611" s="26" t="s">
        <v>11841</v>
      </c>
      <c r="F611" s="26" t="s">
        <v>11842</v>
      </c>
      <c r="G611" s="26" t="s">
        <v>9586</v>
      </c>
      <c r="H611" s="26" t="s">
        <v>468</v>
      </c>
      <c r="J611" s="26" t="s">
        <v>481</v>
      </c>
      <c r="K611" s="26" t="s">
        <v>9597</v>
      </c>
      <c r="L611" s="26" t="s">
        <v>11843</v>
      </c>
      <c r="M611" s="26">
        <v>380671002010</v>
      </c>
      <c r="N611" s="26">
        <v>1222380503</v>
      </c>
    </row>
    <row r="612" spans="1:14">
      <c r="A612" s="26" t="s">
        <v>9147</v>
      </c>
      <c r="B612" s="26" t="s">
        <v>9148</v>
      </c>
      <c r="C612" s="26">
        <v>38462935</v>
      </c>
      <c r="D612" s="26" t="s">
        <v>24</v>
      </c>
      <c r="E612" s="26" t="s">
        <v>11844</v>
      </c>
      <c r="F612" s="26" t="s">
        <v>11845</v>
      </c>
      <c r="G612" s="26" t="s">
        <v>9579</v>
      </c>
      <c r="H612" s="26" t="s">
        <v>1490</v>
      </c>
      <c r="I612" s="26" t="s">
        <v>10369</v>
      </c>
      <c r="J612" s="26" t="s">
        <v>11846</v>
      </c>
      <c r="K612" s="26" t="s">
        <v>9582</v>
      </c>
      <c r="L612" s="26" t="s">
        <v>11847</v>
      </c>
      <c r="M612" s="26">
        <v>380975234141</v>
      </c>
      <c r="N612" s="26">
        <v>123985402</v>
      </c>
    </row>
    <row r="613" spans="1:14">
      <c r="A613" s="26" t="s">
        <v>7812</v>
      </c>
      <c r="B613" s="26" t="s">
        <v>7813</v>
      </c>
      <c r="C613" s="26" t="s">
        <v>1604</v>
      </c>
      <c r="D613" s="26" t="s">
        <v>24</v>
      </c>
      <c r="E613" s="26" t="s">
        <v>11848</v>
      </c>
      <c r="F613" s="26" t="s">
        <v>11849</v>
      </c>
      <c r="G613" s="26" t="s">
        <v>9591</v>
      </c>
      <c r="H613" s="26" t="s">
        <v>1088</v>
      </c>
      <c r="I613" s="26" t="s">
        <v>11850</v>
      </c>
      <c r="J613" s="26" t="s">
        <v>639</v>
      </c>
      <c r="K613" s="26" t="s">
        <v>9582</v>
      </c>
      <c r="L613" s="26" t="s">
        <v>11851</v>
      </c>
      <c r="M613" s="26">
        <v>380965505404</v>
      </c>
      <c r="N613" s="26">
        <v>523486203</v>
      </c>
    </row>
    <row r="614" spans="1:14">
      <c r="A614" s="26" t="s">
        <v>7352</v>
      </c>
      <c r="B614" s="26" t="s">
        <v>7353</v>
      </c>
      <c r="C614" s="26">
        <v>38602639</v>
      </c>
      <c r="D614" s="26" t="s">
        <v>24</v>
      </c>
      <c r="E614" s="26" t="s">
        <v>11852</v>
      </c>
      <c r="F614" s="26" t="s">
        <v>11853</v>
      </c>
      <c r="G614" s="26" t="s">
        <v>9586</v>
      </c>
      <c r="H614" s="26" t="s">
        <v>1025</v>
      </c>
      <c r="I614" s="26" t="s">
        <v>9760</v>
      </c>
      <c r="J614" s="26" t="s">
        <v>11854</v>
      </c>
      <c r="K614" s="26" t="s">
        <v>9582</v>
      </c>
      <c r="L614" s="26" t="s">
        <v>11855</v>
      </c>
      <c r="M614" s="26">
        <v>380545977834</v>
      </c>
      <c r="N614" s="26">
        <v>5922382901</v>
      </c>
    </row>
    <row r="615" spans="1:14">
      <c r="A615" s="26" t="s">
        <v>4599</v>
      </c>
      <c r="B615" s="26" t="s">
        <v>4600</v>
      </c>
      <c r="C615" s="26">
        <v>38797880</v>
      </c>
      <c r="D615" s="26" t="s">
        <v>24</v>
      </c>
      <c r="E615" s="26" t="s">
        <v>11856</v>
      </c>
      <c r="F615" s="26" t="s">
        <v>11857</v>
      </c>
      <c r="G615" s="26" t="s">
        <v>9579</v>
      </c>
      <c r="H615" s="26" t="s">
        <v>670</v>
      </c>
      <c r="I615" s="26" t="s">
        <v>10789</v>
      </c>
      <c r="J615" s="26" t="s">
        <v>11858</v>
      </c>
      <c r="K615" s="26" t="s">
        <v>9582</v>
      </c>
      <c r="L615" s="26" t="s">
        <v>11859</v>
      </c>
      <c r="M615" s="26">
        <v>380667761417</v>
      </c>
      <c r="N615" s="26">
        <v>121184202</v>
      </c>
    </row>
    <row r="616" spans="1:14">
      <c r="A616" s="26" t="s">
        <v>8014</v>
      </c>
      <c r="B616" s="26" t="s">
        <v>8015</v>
      </c>
      <c r="C616" s="26">
        <v>38743588</v>
      </c>
      <c r="D616" s="26" t="s">
        <v>24</v>
      </c>
      <c r="E616" s="26" t="s">
        <v>11860</v>
      </c>
      <c r="F616" s="26" t="s">
        <v>11861</v>
      </c>
      <c r="G616" s="26" t="s">
        <v>9579</v>
      </c>
      <c r="H616" s="26" t="s">
        <v>1122</v>
      </c>
      <c r="I616" s="26" t="s">
        <v>11422</v>
      </c>
      <c r="J616" s="26" t="s">
        <v>11862</v>
      </c>
      <c r="K616" s="26" t="s">
        <v>9906</v>
      </c>
      <c r="L616" s="26" t="s">
        <v>11863</v>
      </c>
      <c r="M616" s="26">
        <v>380683426580</v>
      </c>
      <c r="N616" s="26">
        <v>521085806</v>
      </c>
    </row>
    <row r="617" spans="1:14">
      <c r="A617" s="26" t="s">
        <v>1927</v>
      </c>
      <c r="B617" s="26" t="s">
        <v>1928</v>
      </c>
      <c r="C617" s="26">
        <v>37248104</v>
      </c>
      <c r="D617" s="26" t="s">
        <v>24</v>
      </c>
      <c r="E617" s="26" t="s">
        <v>11864</v>
      </c>
      <c r="F617" s="26" t="s">
        <v>11865</v>
      </c>
      <c r="G617" s="26" t="s">
        <v>9579</v>
      </c>
      <c r="H617" s="26" t="s">
        <v>27</v>
      </c>
      <c r="I617" s="26" t="s">
        <v>11866</v>
      </c>
      <c r="J617" s="26" t="s">
        <v>11867</v>
      </c>
      <c r="K617" s="26" t="s">
        <v>9582</v>
      </c>
      <c r="L617" s="26" t="s">
        <v>11868</v>
      </c>
      <c r="M617" s="26">
        <v>761110690675</v>
      </c>
      <c r="N617" s="26">
        <v>524986001</v>
      </c>
    </row>
    <row r="618" spans="1:14">
      <c r="A618" s="26" t="s">
        <v>5071</v>
      </c>
      <c r="B618" s="26" t="s">
        <v>5072</v>
      </c>
      <c r="C618" s="26">
        <v>1996272</v>
      </c>
      <c r="D618" s="26" t="s">
        <v>24</v>
      </c>
      <c r="E618" s="26" t="s">
        <v>11869</v>
      </c>
      <c r="F618" s="26" t="s">
        <v>11870</v>
      </c>
      <c r="G618" s="26" t="s">
        <v>9586</v>
      </c>
      <c r="H618" s="26" t="s">
        <v>735</v>
      </c>
      <c r="I618" s="26" t="s">
        <v>11379</v>
      </c>
      <c r="J618" s="26" t="s">
        <v>11871</v>
      </c>
      <c r="K618" s="26" t="s">
        <v>9582</v>
      </c>
      <c r="L618" s="26" t="s">
        <v>11872</v>
      </c>
      <c r="M618" s="26">
        <v>380969544736</v>
      </c>
      <c r="N618" s="26">
        <v>4621882601</v>
      </c>
    </row>
    <row r="619" spans="1:14">
      <c r="A619" s="26" t="s">
        <v>6149</v>
      </c>
      <c r="B619" s="26" t="s">
        <v>6150</v>
      </c>
      <c r="C619" s="26">
        <v>38184885</v>
      </c>
      <c r="D619" s="26" t="s">
        <v>24</v>
      </c>
      <c r="E619" s="26" t="s">
        <v>11873</v>
      </c>
      <c r="F619" s="26" t="s">
        <v>11874</v>
      </c>
      <c r="G619" s="26" t="s">
        <v>9586</v>
      </c>
      <c r="H619" s="26" t="s">
        <v>885</v>
      </c>
      <c r="I619" s="26" t="s">
        <v>9664</v>
      </c>
      <c r="J619" s="26" t="s">
        <v>11875</v>
      </c>
      <c r="K619" s="26" t="s">
        <v>9582</v>
      </c>
      <c r="L619" s="26" t="s">
        <v>11876</v>
      </c>
      <c r="M619" s="26">
        <v>380484639459</v>
      </c>
      <c r="N619" s="26">
        <v>5121484101</v>
      </c>
    </row>
    <row r="620" spans="1:14">
      <c r="A620" s="26" t="s">
        <v>7510</v>
      </c>
      <c r="B620" s="26" t="s">
        <v>7511</v>
      </c>
      <c r="C620" s="26">
        <v>5519480</v>
      </c>
      <c r="D620" s="26" t="s">
        <v>780</v>
      </c>
      <c r="E620" s="26" t="s">
        <v>11877</v>
      </c>
      <c r="F620" s="26" t="s">
        <v>11878</v>
      </c>
      <c r="G620" s="26" t="s">
        <v>9601</v>
      </c>
      <c r="H620" s="26" t="s">
        <v>1025</v>
      </c>
      <c r="J620" s="26" t="s">
        <v>1065</v>
      </c>
      <c r="K620" s="26" t="s">
        <v>9597</v>
      </c>
      <c r="L620" s="26" t="s">
        <v>11879</v>
      </c>
      <c r="M620" s="26">
        <v>380542701301</v>
      </c>
      <c r="N620" s="26">
        <v>5910100000</v>
      </c>
    </row>
    <row r="621" spans="1:14">
      <c r="A621" s="26" t="s">
        <v>7075</v>
      </c>
      <c r="B621" s="26" t="s">
        <v>7076</v>
      </c>
      <c r="C621" s="26">
        <v>38645269</v>
      </c>
      <c r="D621" s="26" t="s">
        <v>24</v>
      </c>
      <c r="E621" s="26" t="s">
        <v>11880</v>
      </c>
      <c r="F621" s="26" t="s">
        <v>11881</v>
      </c>
      <c r="G621" s="26" t="s">
        <v>9586</v>
      </c>
      <c r="H621" s="26" t="s">
        <v>987</v>
      </c>
      <c r="J621" s="26" t="s">
        <v>11882</v>
      </c>
      <c r="K621" s="26" t="s">
        <v>9582</v>
      </c>
      <c r="L621" s="26" t="s">
        <v>11883</v>
      </c>
      <c r="M621" s="26">
        <v>761349793600</v>
      </c>
      <c r="N621" s="26">
        <v>5623081801</v>
      </c>
    </row>
    <row r="622" spans="1:14">
      <c r="A622" s="26" t="s">
        <v>2876</v>
      </c>
      <c r="B622" s="26" t="s">
        <v>2877</v>
      </c>
      <c r="C622" s="26">
        <v>37894885</v>
      </c>
      <c r="D622" s="26" t="s">
        <v>24</v>
      </c>
      <c r="E622" s="26" t="s">
        <v>11884</v>
      </c>
      <c r="F622" s="26" t="s">
        <v>11885</v>
      </c>
      <c r="G622" s="26" t="s">
        <v>9586</v>
      </c>
      <c r="H622" s="26" t="s">
        <v>258</v>
      </c>
      <c r="I622" s="26" t="s">
        <v>10020</v>
      </c>
      <c r="J622" s="26" t="s">
        <v>11886</v>
      </c>
      <c r="K622" s="26" t="s">
        <v>9606</v>
      </c>
      <c r="L622" s="26" t="s">
        <v>11887</v>
      </c>
      <c r="M622" s="26">
        <v>380626136221</v>
      </c>
      <c r="N622" s="26">
        <v>1413345900</v>
      </c>
    </row>
    <row r="623" spans="1:14">
      <c r="A623" s="26" t="s">
        <v>6124</v>
      </c>
      <c r="B623" s="26" t="s">
        <v>6125</v>
      </c>
      <c r="C623" s="26">
        <v>41886843</v>
      </c>
      <c r="D623" s="26" t="s">
        <v>24</v>
      </c>
      <c r="E623" s="26" t="s">
        <v>11888</v>
      </c>
      <c r="F623" s="26" t="s">
        <v>11889</v>
      </c>
      <c r="G623" s="26" t="s">
        <v>9586</v>
      </c>
      <c r="H623" s="26" t="s">
        <v>885</v>
      </c>
      <c r="I623" s="26" t="s">
        <v>894</v>
      </c>
      <c r="J623" s="26" t="s">
        <v>11890</v>
      </c>
      <c r="K623" s="26" t="s">
        <v>9582</v>
      </c>
      <c r="L623" s="26" t="s">
        <v>11891</v>
      </c>
      <c r="M623" s="26">
        <v>380977227576</v>
      </c>
      <c r="N623" s="26">
        <v>1423685501</v>
      </c>
    </row>
    <row r="624" spans="1:14">
      <c r="A624" s="26" t="s">
        <v>6549</v>
      </c>
      <c r="B624" s="26" t="s">
        <v>6550</v>
      </c>
      <c r="C624" s="26">
        <v>38477077</v>
      </c>
      <c r="D624" s="26" t="s">
        <v>24</v>
      </c>
      <c r="E624" s="26" t="s">
        <v>11892</v>
      </c>
      <c r="F624" s="26" t="s">
        <v>11893</v>
      </c>
      <c r="G624" s="26" t="s">
        <v>9586</v>
      </c>
      <c r="H624" s="26" t="s">
        <v>885</v>
      </c>
      <c r="I624" s="26" t="s">
        <v>11894</v>
      </c>
      <c r="J624" s="26" t="s">
        <v>6548</v>
      </c>
      <c r="K624" s="26" t="s">
        <v>9606</v>
      </c>
      <c r="L624" s="26" t="s">
        <v>11895</v>
      </c>
      <c r="M624" s="26">
        <v>380965660496</v>
      </c>
      <c r="N624" s="26">
        <v>5125455100</v>
      </c>
    </row>
    <row r="625" spans="1:14">
      <c r="A625" s="26" t="s">
        <v>5536</v>
      </c>
      <c r="B625" s="26" t="s">
        <v>5537</v>
      </c>
      <c r="C625" s="26">
        <v>38960413</v>
      </c>
      <c r="D625" s="26" t="s">
        <v>24</v>
      </c>
      <c r="E625" s="26" t="s">
        <v>11896</v>
      </c>
      <c r="F625" s="26" t="s">
        <v>11897</v>
      </c>
      <c r="G625" s="26" t="s">
        <v>9586</v>
      </c>
      <c r="H625" s="26" t="s">
        <v>799</v>
      </c>
      <c r="J625" s="26" t="s">
        <v>800</v>
      </c>
      <c r="K625" s="26" t="s">
        <v>9597</v>
      </c>
      <c r="L625" s="26" t="s">
        <v>11898</v>
      </c>
      <c r="M625" s="26">
        <v>380445185457</v>
      </c>
      <c r="N625" s="26">
        <v>4822784009</v>
      </c>
    </row>
    <row r="626" spans="1:14">
      <c r="A626" s="26" t="s">
        <v>5313</v>
      </c>
      <c r="B626" s="26" t="s">
        <v>5314</v>
      </c>
      <c r="C626" s="26">
        <v>20763289</v>
      </c>
      <c r="D626" s="26" t="s">
        <v>24</v>
      </c>
      <c r="E626" s="26" t="s">
        <v>11899</v>
      </c>
      <c r="F626" s="26" t="s">
        <v>11900</v>
      </c>
      <c r="G626" s="26" t="s">
        <v>9586</v>
      </c>
      <c r="H626" s="26" t="s">
        <v>735</v>
      </c>
      <c r="I626" s="26" t="s">
        <v>9623</v>
      </c>
      <c r="J626" s="26" t="s">
        <v>5317</v>
      </c>
      <c r="K626" s="26" t="s">
        <v>9597</v>
      </c>
      <c r="L626" s="26" t="s">
        <v>11901</v>
      </c>
      <c r="M626" s="26">
        <v>760651282308</v>
      </c>
      <c r="N626" s="26">
        <v>4625810500</v>
      </c>
    </row>
    <row r="627" spans="1:14">
      <c r="A627" s="26" t="s">
        <v>6593</v>
      </c>
      <c r="B627" s="26" t="s">
        <v>6594</v>
      </c>
      <c r="C627" s="26">
        <v>38412444</v>
      </c>
      <c r="D627" s="26" t="s">
        <v>24</v>
      </c>
      <c r="E627" s="26" t="s">
        <v>11902</v>
      </c>
      <c r="F627" s="26" t="s">
        <v>11903</v>
      </c>
      <c r="G627" s="26" t="s">
        <v>9586</v>
      </c>
      <c r="H627" s="26" t="s">
        <v>949</v>
      </c>
      <c r="I627" s="26" t="s">
        <v>10987</v>
      </c>
      <c r="J627" s="26" t="s">
        <v>11904</v>
      </c>
      <c r="K627" s="26" t="s">
        <v>9582</v>
      </c>
      <c r="L627" s="26" t="s">
        <v>11905</v>
      </c>
      <c r="M627" s="26">
        <v>380503238125</v>
      </c>
      <c r="N627" s="26">
        <v>3221286401</v>
      </c>
    </row>
    <row r="628" spans="1:14">
      <c r="A628" s="26" t="s">
        <v>7452</v>
      </c>
      <c r="B628" s="26" t="s">
        <v>7453</v>
      </c>
      <c r="C628" s="26">
        <v>3083133</v>
      </c>
      <c r="D628" s="26" t="s">
        <v>24</v>
      </c>
      <c r="E628" s="26" t="s">
        <v>11906</v>
      </c>
      <c r="F628" s="26" t="s">
        <v>11907</v>
      </c>
      <c r="G628" s="26" t="s">
        <v>9586</v>
      </c>
      <c r="H628" s="26" t="s">
        <v>1025</v>
      </c>
      <c r="J628" s="26" t="s">
        <v>1065</v>
      </c>
      <c r="K628" s="26" t="s">
        <v>9597</v>
      </c>
      <c r="L628" s="26" t="s">
        <v>11908</v>
      </c>
      <c r="M628" s="26">
        <v>761047402664</v>
      </c>
      <c r="N628" s="26">
        <v>5910100000</v>
      </c>
    </row>
    <row r="629" spans="1:14">
      <c r="A629" s="26" t="s">
        <v>3722</v>
      </c>
      <c r="B629" s="26" t="s">
        <v>3723</v>
      </c>
      <c r="C629" s="26">
        <v>38969725</v>
      </c>
      <c r="D629" s="26" t="s">
        <v>24</v>
      </c>
      <c r="E629" s="26" t="s">
        <v>11909</v>
      </c>
      <c r="F629" s="26" t="s">
        <v>11910</v>
      </c>
      <c r="G629" s="26" t="s">
        <v>9586</v>
      </c>
      <c r="H629" s="26" t="s">
        <v>468</v>
      </c>
      <c r="J629" s="26" t="s">
        <v>481</v>
      </c>
      <c r="K629" s="26" t="s">
        <v>9597</v>
      </c>
      <c r="L629" s="26" t="s">
        <v>11911</v>
      </c>
      <c r="M629" s="26">
        <v>380617641226</v>
      </c>
      <c r="N629" s="26">
        <v>1222380503</v>
      </c>
    </row>
    <row r="630" spans="1:14">
      <c r="A630" s="26" t="s">
        <v>5387</v>
      </c>
      <c r="B630" s="26" t="s">
        <v>5388</v>
      </c>
      <c r="C630" s="26">
        <v>1997248</v>
      </c>
      <c r="D630" s="26" t="s">
        <v>24</v>
      </c>
      <c r="E630" s="26" t="s">
        <v>11912</v>
      </c>
      <c r="F630" s="26" t="s">
        <v>11913</v>
      </c>
      <c r="G630" s="26" t="s">
        <v>9586</v>
      </c>
      <c r="H630" s="26" t="s">
        <v>735</v>
      </c>
      <c r="J630" s="26" t="s">
        <v>11914</v>
      </c>
      <c r="K630" s="26" t="s">
        <v>9582</v>
      </c>
      <c r="L630" s="26" t="s">
        <v>11915</v>
      </c>
      <c r="M630" s="26">
        <v>380325750635</v>
      </c>
      <c r="N630" s="26">
        <v>2625282601</v>
      </c>
    </row>
    <row r="631" spans="1:14">
      <c r="A631" s="26" t="s">
        <v>8350</v>
      </c>
      <c r="B631" s="26" t="s">
        <v>8351</v>
      </c>
      <c r="C631" s="26">
        <v>3293557</v>
      </c>
      <c r="D631" s="26" t="s">
        <v>780</v>
      </c>
      <c r="E631" s="26" t="s">
        <v>11916</v>
      </c>
      <c r="F631" s="26" t="s">
        <v>11917</v>
      </c>
      <c r="G631" s="26" t="s">
        <v>9601</v>
      </c>
      <c r="H631" s="26" t="s">
        <v>1122</v>
      </c>
      <c r="J631" s="26" t="s">
        <v>8039</v>
      </c>
      <c r="K631" s="26" t="s">
        <v>9597</v>
      </c>
      <c r="L631" s="26" t="s">
        <v>11918</v>
      </c>
      <c r="M631" s="26">
        <v>380572522147</v>
      </c>
      <c r="N631" s="26">
        <v>6310100000</v>
      </c>
    </row>
    <row r="632" spans="1:14">
      <c r="A632" s="26" t="s">
        <v>6645</v>
      </c>
      <c r="B632" s="26" t="s">
        <v>6646</v>
      </c>
      <c r="C632" s="26">
        <v>1999307</v>
      </c>
      <c r="D632" s="26" t="s">
        <v>780</v>
      </c>
      <c r="E632" s="26" t="s">
        <v>11919</v>
      </c>
      <c r="F632" s="26" t="s">
        <v>11920</v>
      </c>
      <c r="G632" s="26" t="s">
        <v>9601</v>
      </c>
      <c r="H632" s="26" t="s">
        <v>949</v>
      </c>
      <c r="I632" s="26" t="s">
        <v>11921</v>
      </c>
      <c r="J632" s="26" t="s">
        <v>11922</v>
      </c>
      <c r="K632" s="26" t="s">
        <v>9582</v>
      </c>
      <c r="L632" s="26" t="s">
        <v>11923</v>
      </c>
      <c r="M632" s="26">
        <v>380534331168</v>
      </c>
      <c r="N632" s="26">
        <v>5321885701</v>
      </c>
    </row>
    <row r="633" spans="1:14">
      <c r="A633" s="26" t="s">
        <v>3757</v>
      </c>
      <c r="B633" s="26" t="s">
        <v>3758</v>
      </c>
      <c r="C633" s="26">
        <v>2006707</v>
      </c>
      <c r="D633" s="26" t="s">
        <v>780</v>
      </c>
      <c r="E633" s="26" t="s">
        <v>11924</v>
      </c>
      <c r="F633" s="26" t="s">
        <v>11925</v>
      </c>
      <c r="G633" s="26" t="s">
        <v>9601</v>
      </c>
      <c r="H633" s="26" t="s">
        <v>468</v>
      </c>
      <c r="J633" s="26" t="s">
        <v>469</v>
      </c>
      <c r="K633" s="26" t="s">
        <v>9597</v>
      </c>
      <c r="L633" s="26" t="s">
        <v>11926</v>
      </c>
      <c r="M633" s="26">
        <v>380615322601</v>
      </c>
      <c r="N633" s="26">
        <v>2310400000</v>
      </c>
    </row>
    <row r="634" spans="1:14">
      <c r="A634" s="26" t="s">
        <v>5806</v>
      </c>
      <c r="B634" s="26" t="s">
        <v>5807</v>
      </c>
      <c r="C634" s="26">
        <v>38946268</v>
      </c>
      <c r="D634" s="26" t="s">
        <v>24</v>
      </c>
      <c r="E634" s="26" t="s">
        <v>11927</v>
      </c>
      <c r="F634" s="26" t="s">
        <v>11928</v>
      </c>
      <c r="G634" s="26" t="s">
        <v>9586</v>
      </c>
      <c r="H634" s="26" t="s">
        <v>799</v>
      </c>
      <c r="J634" s="26" t="s">
        <v>800</v>
      </c>
      <c r="K634" s="26" t="s">
        <v>9597</v>
      </c>
      <c r="L634" s="26" t="s">
        <v>11929</v>
      </c>
      <c r="M634" s="26">
        <v>380444606583</v>
      </c>
      <c r="N634" s="26">
        <v>4822784009</v>
      </c>
    </row>
    <row r="635" spans="1:14">
      <c r="A635" s="26" t="s">
        <v>3416</v>
      </c>
      <c r="B635" s="26" t="s">
        <v>3417</v>
      </c>
      <c r="C635" s="26">
        <v>43218512</v>
      </c>
      <c r="D635" s="26" t="s">
        <v>24</v>
      </c>
      <c r="E635" s="26" t="s">
        <v>11930</v>
      </c>
      <c r="F635" s="26" t="s">
        <v>11931</v>
      </c>
      <c r="G635" s="26" t="s">
        <v>9586</v>
      </c>
      <c r="H635" s="26" t="s">
        <v>392</v>
      </c>
      <c r="I635" s="26" t="s">
        <v>10064</v>
      </c>
      <c r="J635" s="26" t="s">
        <v>424</v>
      </c>
      <c r="K635" s="26" t="s">
        <v>9606</v>
      </c>
      <c r="L635" s="26" t="s">
        <v>11932</v>
      </c>
      <c r="M635" s="26">
        <v>380314623070</v>
      </c>
      <c r="N635" s="26">
        <v>120782503</v>
      </c>
    </row>
    <row r="636" spans="1:14">
      <c r="A636" s="26" t="s">
        <v>9480</v>
      </c>
      <c r="B636" s="26" t="s">
        <v>9479</v>
      </c>
      <c r="C636" s="26">
        <v>14233274</v>
      </c>
      <c r="D636" s="26" t="s">
        <v>24</v>
      </c>
      <c r="E636" s="26" t="s">
        <v>11933</v>
      </c>
      <c r="F636" s="26" t="s">
        <v>11934</v>
      </c>
      <c r="G636" s="26" t="s">
        <v>9586</v>
      </c>
      <c r="H636" s="26" t="s">
        <v>1573</v>
      </c>
      <c r="J636" s="26" t="s">
        <v>1597</v>
      </c>
      <c r="K636" s="26" t="s">
        <v>9597</v>
      </c>
      <c r="L636" s="26" t="s">
        <v>11935</v>
      </c>
      <c r="M636" s="26">
        <v>380462956325</v>
      </c>
      <c r="N636" s="26">
        <v>7410100000</v>
      </c>
    </row>
    <row r="637" spans="1:14">
      <c r="A637" s="26" t="s">
        <v>6079</v>
      </c>
      <c r="B637" s="26" t="s">
        <v>6077</v>
      </c>
      <c r="C637" s="26">
        <v>38505313</v>
      </c>
      <c r="D637" s="26" t="s">
        <v>24</v>
      </c>
      <c r="E637" s="26" t="s">
        <v>11936</v>
      </c>
      <c r="F637" s="26" t="s">
        <v>11937</v>
      </c>
      <c r="G637" s="26" t="s">
        <v>9586</v>
      </c>
      <c r="H637" s="26" t="s">
        <v>835</v>
      </c>
      <c r="J637" s="26" t="s">
        <v>6071</v>
      </c>
      <c r="K637" s="26" t="s">
        <v>9597</v>
      </c>
      <c r="L637" s="26" t="s">
        <v>11938</v>
      </c>
      <c r="M637" s="26">
        <v>380516133363</v>
      </c>
      <c r="N637" s="26">
        <v>3523185202</v>
      </c>
    </row>
    <row r="638" spans="1:14">
      <c r="A638" s="26" t="s">
        <v>7482</v>
      </c>
      <c r="B638" s="26" t="s">
        <v>7483</v>
      </c>
      <c r="C638" s="26">
        <v>3395111</v>
      </c>
      <c r="D638" s="26" t="s">
        <v>780</v>
      </c>
      <c r="E638" s="26" t="s">
        <v>11939</v>
      </c>
      <c r="F638" s="26" t="s">
        <v>11940</v>
      </c>
      <c r="G638" s="26" t="s">
        <v>9601</v>
      </c>
      <c r="H638" s="26" t="s">
        <v>1025</v>
      </c>
      <c r="J638" s="26" t="s">
        <v>1065</v>
      </c>
      <c r="K638" s="26" t="s">
        <v>9597</v>
      </c>
      <c r="L638" s="26" t="s">
        <v>11941</v>
      </c>
      <c r="M638" s="26">
        <v>380542663636</v>
      </c>
      <c r="N638" s="26">
        <v>5910100000</v>
      </c>
    </row>
    <row r="639" spans="1:14">
      <c r="A639" s="26" t="s">
        <v>6939</v>
      </c>
      <c r="B639" s="26" t="s">
        <v>6940</v>
      </c>
      <c r="C639" s="26">
        <v>37867877</v>
      </c>
      <c r="D639" s="26" t="s">
        <v>24</v>
      </c>
      <c r="E639" s="26" t="s">
        <v>11942</v>
      </c>
      <c r="F639" s="26" t="s">
        <v>11943</v>
      </c>
      <c r="G639" s="26" t="s">
        <v>9579</v>
      </c>
      <c r="H639" s="26" t="s">
        <v>987</v>
      </c>
      <c r="I639" s="26" t="s">
        <v>9921</v>
      </c>
      <c r="J639" s="26" t="s">
        <v>11944</v>
      </c>
      <c r="K639" s="26" t="s">
        <v>9582</v>
      </c>
      <c r="L639" s="26" t="s">
        <v>11945</v>
      </c>
      <c r="M639" s="26">
        <v>380365327546</v>
      </c>
      <c r="N639" s="26">
        <v>524181201</v>
      </c>
    </row>
    <row r="640" spans="1:14">
      <c r="A640" s="26" t="s">
        <v>2080</v>
      </c>
      <c r="B640" s="26" t="s">
        <v>2081</v>
      </c>
      <c r="C640" s="26">
        <v>38485727</v>
      </c>
      <c r="D640" s="26" t="s">
        <v>24</v>
      </c>
      <c r="E640" s="26" t="s">
        <v>11946</v>
      </c>
      <c r="F640" s="26" t="s">
        <v>11947</v>
      </c>
      <c r="G640" s="26" t="s">
        <v>9586</v>
      </c>
      <c r="H640" s="26" t="s">
        <v>103</v>
      </c>
      <c r="I640" s="26" t="s">
        <v>9833</v>
      </c>
      <c r="J640" s="26" t="s">
        <v>11948</v>
      </c>
      <c r="K640" s="26" t="s">
        <v>9582</v>
      </c>
      <c r="L640" s="26" t="s">
        <v>11949</v>
      </c>
      <c r="M640" s="26">
        <v>380960018105</v>
      </c>
      <c r="N640" s="26">
        <v>723380412</v>
      </c>
    </row>
    <row r="641" spans="1:14">
      <c r="A641" s="26" t="s">
        <v>6170</v>
      </c>
      <c r="B641" s="26" t="s">
        <v>6171</v>
      </c>
      <c r="C641" s="26">
        <v>38534407</v>
      </c>
      <c r="D641" s="26" t="s">
        <v>24</v>
      </c>
      <c r="E641" s="26" t="s">
        <v>11950</v>
      </c>
      <c r="F641" s="26" t="s">
        <v>11951</v>
      </c>
      <c r="G641" s="26" t="s">
        <v>9586</v>
      </c>
      <c r="H641" s="26" t="s">
        <v>885</v>
      </c>
      <c r="I641" s="26" t="s">
        <v>10020</v>
      </c>
      <c r="J641" s="26" t="s">
        <v>11952</v>
      </c>
      <c r="K641" s="26" t="s">
        <v>9582</v>
      </c>
      <c r="L641" s="26" t="s">
        <v>11953</v>
      </c>
      <c r="M641" s="26">
        <v>380485594134</v>
      </c>
      <c r="N641" s="26">
        <v>5122784601</v>
      </c>
    </row>
    <row r="642" spans="1:14">
      <c r="A642" s="26" t="s">
        <v>2101</v>
      </c>
      <c r="B642" s="26" t="s">
        <v>2102</v>
      </c>
      <c r="C642" s="26">
        <v>42486365</v>
      </c>
      <c r="D642" s="26" t="s">
        <v>24</v>
      </c>
      <c r="E642" s="26" t="s">
        <v>11954</v>
      </c>
      <c r="F642" s="26" t="s">
        <v>11955</v>
      </c>
      <c r="G642" s="26" t="s">
        <v>9586</v>
      </c>
      <c r="H642" s="26" t="s">
        <v>103</v>
      </c>
      <c r="J642" s="26" t="s">
        <v>129</v>
      </c>
      <c r="K642" s="26" t="s">
        <v>9597</v>
      </c>
      <c r="L642" s="26" t="s">
        <v>11956</v>
      </c>
      <c r="M642" s="26">
        <v>380334441229</v>
      </c>
      <c r="N642" s="26">
        <v>710700000</v>
      </c>
    </row>
    <row r="643" spans="1:14">
      <c r="A643" s="26" t="s">
        <v>9147</v>
      </c>
      <c r="B643" s="26" t="s">
        <v>9148</v>
      </c>
      <c r="C643" s="26">
        <v>38462935</v>
      </c>
      <c r="D643" s="26" t="s">
        <v>24</v>
      </c>
      <c r="E643" s="26" t="s">
        <v>11957</v>
      </c>
      <c r="F643" s="26" t="s">
        <v>11958</v>
      </c>
      <c r="G643" s="26" t="s">
        <v>9586</v>
      </c>
      <c r="H643" s="26" t="s">
        <v>1490</v>
      </c>
      <c r="I643" s="26" t="s">
        <v>10369</v>
      </c>
      <c r="J643" s="26" t="s">
        <v>11959</v>
      </c>
      <c r="K643" s="26" t="s">
        <v>9582</v>
      </c>
      <c r="L643" s="26" t="s">
        <v>11960</v>
      </c>
      <c r="M643" s="26">
        <v>380989725395</v>
      </c>
      <c r="N643" s="26">
        <v>4620380803</v>
      </c>
    </row>
    <row r="644" spans="1:14">
      <c r="A644" s="26" t="s">
        <v>2587</v>
      </c>
      <c r="B644" s="26" t="s">
        <v>2588</v>
      </c>
      <c r="C644" s="26">
        <v>1987215</v>
      </c>
      <c r="D644" s="26" t="s">
        <v>780</v>
      </c>
      <c r="E644" s="26" t="s">
        <v>11961</v>
      </c>
      <c r="F644" s="26" t="s">
        <v>11962</v>
      </c>
      <c r="G644" s="26" t="s">
        <v>9601</v>
      </c>
      <c r="H644" s="26" t="s">
        <v>133</v>
      </c>
      <c r="I644" s="26" t="s">
        <v>133</v>
      </c>
      <c r="J644" s="26" t="s">
        <v>215</v>
      </c>
      <c r="K644" s="26" t="s">
        <v>9597</v>
      </c>
      <c r="L644" s="26" t="s">
        <v>11963</v>
      </c>
      <c r="M644" s="26">
        <v>380997682570</v>
      </c>
      <c r="N644" s="26">
        <v>1211600000</v>
      </c>
    </row>
    <row r="645" spans="1:14">
      <c r="A645" s="26" t="s">
        <v>4216</v>
      </c>
      <c r="B645" s="26" t="s">
        <v>4217</v>
      </c>
      <c r="C645" s="26">
        <v>41838805</v>
      </c>
      <c r="D645" s="26" t="s">
        <v>24</v>
      </c>
      <c r="E645" s="26" t="s">
        <v>11964</v>
      </c>
      <c r="F645" s="26" t="s">
        <v>11965</v>
      </c>
      <c r="G645" s="26" t="s">
        <v>9579</v>
      </c>
      <c r="H645" s="26" t="s">
        <v>506</v>
      </c>
      <c r="I645" s="26" t="s">
        <v>9709</v>
      </c>
      <c r="J645" s="26" t="s">
        <v>11966</v>
      </c>
      <c r="K645" s="26" t="s">
        <v>9582</v>
      </c>
      <c r="L645" s="26" t="s">
        <v>11967</v>
      </c>
      <c r="M645" s="26">
        <v>380343560574</v>
      </c>
      <c r="N645" s="26">
        <v>2624481005</v>
      </c>
    </row>
    <row r="646" spans="1:14">
      <c r="A646" s="26" t="s">
        <v>1998</v>
      </c>
      <c r="B646" s="26" t="s">
        <v>1999</v>
      </c>
      <c r="C646" s="26">
        <v>1982940</v>
      </c>
      <c r="D646" s="26" t="s">
        <v>24</v>
      </c>
      <c r="E646" s="26" t="s">
        <v>11968</v>
      </c>
      <c r="F646" s="26" t="s">
        <v>11969</v>
      </c>
      <c r="G646" s="26" t="s">
        <v>9586</v>
      </c>
      <c r="H646" s="26" t="s">
        <v>103</v>
      </c>
      <c r="I646" s="26" t="s">
        <v>11165</v>
      </c>
      <c r="J646" s="26" t="s">
        <v>11970</v>
      </c>
      <c r="K646" s="26" t="s">
        <v>9606</v>
      </c>
      <c r="L646" s="26" t="s">
        <v>11971</v>
      </c>
      <c r="M646" s="26">
        <v>380335271515</v>
      </c>
      <c r="N646" s="26">
        <v>722155300</v>
      </c>
    </row>
    <row r="647" spans="1:14">
      <c r="A647" s="26" t="s">
        <v>4316</v>
      </c>
      <c r="B647" s="26" t="s">
        <v>4317</v>
      </c>
      <c r="C647" s="26">
        <v>38943382</v>
      </c>
      <c r="D647" s="26" t="s">
        <v>24</v>
      </c>
      <c r="E647" s="26" t="s">
        <v>11972</v>
      </c>
      <c r="F647" s="26" t="s">
        <v>11973</v>
      </c>
      <c r="G647" s="26" t="s">
        <v>9586</v>
      </c>
      <c r="H647" s="26" t="s">
        <v>576</v>
      </c>
      <c r="I647" s="26" t="s">
        <v>10292</v>
      </c>
      <c r="J647" s="26" t="s">
        <v>4523</v>
      </c>
      <c r="K647" s="26" t="s">
        <v>9582</v>
      </c>
      <c r="L647" s="26" t="s">
        <v>11974</v>
      </c>
      <c r="M647" s="26">
        <v>380459831242</v>
      </c>
      <c r="N647" s="26">
        <v>121184103</v>
      </c>
    </row>
    <row r="648" spans="1:14">
      <c r="A648" s="26" t="s">
        <v>1613</v>
      </c>
      <c r="B648" s="26" t="s">
        <v>1614</v>
      </c>
      <c r="C648" s="26">
        <v>35599262</v>
      </c>
      <c r="D648" s="26" t="s">
        <v>24</v>
      </c>
      <c r="E648" s="26" t="s">
        <v>11975</v>
      </c>
      <c r="F648" s="26" t="s">
        <v>11976</v>
      </c>
      <c r="G648" s="26" t="s">
        <v>9586</v>
      </c>
      <c r="H648" s="26" t="s">
        <v>27</v>
      </c>
      <c r="I648" s="26" t="s">
        <v>11977</v>
      </c>
      <c r="J648" s="26" t="s">
        <v>11978</v>
      </c>
      <c r="K648" s="26" t="s">
        <v>9582</v>
      </c>
      <c r="L648" s="26" t="s">
        <v>11979</v>
      </c>
      <c r="M648" s="26">
        <v>761119140441</v>
      </c>
      <c r="N648" s="26">
        <v>520283501</v>
      </c>
    </row>
    <row r="649" spans="1:14">
      <c r="A649" s="26" t="s">
        <v>4188</v>
      </c>
      <c r="B649" s="26" t="s">
        <v>4189</v>
      </c>
      <c r="C649" s="26">
        <v>42588563</v>
      </c>
      <c r="D649" s="26" t="s">
        <v>24</v>
      </c>
      <c r="E649" s="26" t="s">
        <v>11980</v>
      </c>
      <c r="F649" s="26" t="s">
        <v>11981</v>
      </c>
      <c r="G649" s="26" t="s">
        <v>9579</v>
      </c>
      <c r="H649" s="26" t="s">
        <v>506</v>
      </c>
      <c r="I649" s="26" t="s">
        <v>10881</v>
      </c>
      <c r="J649" s="26" t="s">
        <v>11982</v>
      </c>
      <c r="K649" s="26" t="s">
        <v>9582</v>
      </c>
      <c r="L649" s="26" t="s">
        <v>11983</v>
      </c>
      <c r="M649" s="26">
        <v>380347297272</v>
      </c>
      <c r="N649" s="26">
        <v>2622884806</v>
      </c>
    </row>
    <row r="650" spans="1:14">
      <c r="A650" s="26" t="s">
        <v>3505</v>
      </c>
      <c r="B650" s="26" t="s">
        <v>3506</v>
      </c>
      <c r="C650" s="26">
        <v>41136847</v>
      </c>
      <c r="D650" s="26" t="s">
        <v>24</v>
      </c>
      <c r="E650" s="26" t="s">
        <v>11984</v>
      </c>
      <c r="F650" s="26" t="s">
        <v>11985</v>
      </c>
      <c r="G650" s="26" t="s">
        <v>9591</v>
      </c>
      <c r="H650" s="26" t="s">
        <v>392</v>
      </c>
      <c r="J650" s="26" t="s">
        <v>458</v>
      </c>
      <c r="K650" s="26" t="s">
        <v>9597</v>
      </c>
      <c r="L650" s="26" t="s">
        <v>11986</v>
      </c>
      <c r="M650" s="26">
        <v>761756207022</v>
      </c>
      <c r="N650" s="26">
        <v>2110100000</v>
      </c>
    </row>
    <row r="651" spans="1:14">
      <c r="A651" s="26" t="s">
        <v>8999</v>
      </c>
      <c r="B651" s="26" t="s">
        <v>9000</v>
      </c>
      <c r="C651" s="26">
        <v>2005585</v>
      </c>
      <c r="D651" s="26" t="s">
        <v>780</v>
      </c>
      <c r="E651" s="26" t="s">
        <v>11987</v>
      </c>
      <c r="F651" s="26" t="s">
        <v>11988</v>
      </c>
      <c r="G651" s="26" t="s">
        <v>9601</v>
      </c>
      <c r="H651" s="26" t="s">
        <v>1401</v>
      </c>
      <c r="J651" s="26" t="s">
        <v>1422</v>
      </c>
      <c r="K651" s="26" t="s">
        <v>9597</v>
      </c>
      <c r="L651" s="26" t="s">
        <v>11989</v>
      </c>
      <c r="M651" s="26">
        <v>380987232939</v>
      </c>
      <c r="N651" s="26">
        <v>7110400000</v>
      </c>
    </row>
    <row r="652" spans="1:14">
      <c r="A652" s="26" t="s">
        <v>8891</v>
      </c>
      <c r="B652" s="26" t="s">
        <v>8892</v>
      </c>
      <c r="C652" s="26">
        <v>38950515</v>
      </c>
      <c r="D652" s="26" t="s">
        <v>24</v>
      </c>
      <c r="E652" s="26" t="s">
        <v>11990</v>
      </c>
      <c r="F652" s="26" t="s">
        <v>11991</v>
      </c>
      <c r="G652" s="26" t="s">
        <v>9579</v>
      </c>
      <c r="H652" s="26" t="s">
        <v>1401</v>
      </c>
      <c r="I652" s="26" t="s">
        <v>1438</v>
      </c>
      <c r="J652" s="26" t="s">
        <v>11992</v>
      </c>
      <c r="K652" s="26" t="s">
        <v>9582</v>
      </c>
      <c r="L652" s="26" t="s">
        <v>11993</v>
      </c>
      <c r="M652" s="26">
        <v>380963425055</v>
      </c>
      <c r="N652" s="26">
        <v>7122583206</v>
      </c>
    </row>
    <row r="653" spans="1:14">
      <c r="A653" s="26" t="s">
        <v>7851</v>
      </c>
      <c r="B653" s="26" t="s">
        <v>7852</v>
      </c>
      <c r="C653" s="26">
        <v>38248739</v>
      </c>
      <c r="D653" s="26" t="s">
        <v>24</v>
      </c>
      <c r="E653" s="26" t="s">
        <v>11994</v>
      </c>
      <c r="F653" s="26" t="s">
        <v>11995</v>
      </c>
      <c r="G653" s="26" t="s">
        <v>9591</v>
      </c>
      <c r="H653" s="26" t="s">
        <v>1122</v>
      </c>
      <c r="I653" s="26" t="s">
        <v>10331</v>
      </c>
      <c r="J653" s="26" t="s">
        <v>11996</v>
      </c>
      <c r="K653" s="26" t="s">
        <v>9582</v>
      </c>
      <c r="L653" s="26" t="s">
        <v>11997</v>
      </c>
      <c r="M653" s="26">
        <v>380666091528</v>
      </c>
      <c r="N653" s="26">
        <v>6320481803</v>
      </c>
    </row>
    <row r="654" spans="1:14">
      <c r="A654" s="26" t="s">
        <v>6497</v>
      </c>
      <c r="B654" s="26" t="s">
        <v>6498</v>
      </c>
      <c r="C654" s="26">
        <v>38842324</v>
      </c>
      <c r="D654" s="26" t="s">
        <v>24</v>
      </c>
      <c r="E654" s="26" t="s">
        <v>11998</v>
      </c>
      <c r="F654" s="26" t="s">
        <v>11999</v>
      </c>
      <c r="G654" s="26" t="s">
        <v>9586</v>
      </c>
      <c r="H654" s="26" t="s">
        <v>885</v>
      </c>
      <c r="I654" s="26" t="s">
        <v>11059</v>
      </c>
      <c r="J654" s="26" t="s">
        <v>1222</v>
      </c>
      <c r="K654" s="26" t="s">
        <v>9582</v>
      </c>
      <c r="L654" s="26" t="s">
        <v>12000</v>
      </c>
      <c r="M654" s="26">
        <v>380484852227</v>
      </c>
      <c r="N654" s="26">
        <v>122785103</v>
      </c>
    </row>
    <row r="655" spans="1:14">
      <c r="A655" s="26" t="s">
        <v>2766</v>
      </c>
      <c r="B655" s="26" t="s">
        <v>2767</v>
      </c>
      <c r="C655" s="26">
        <v>36729598</v>
      </c>
      <c r="D655" s="26" t="s">
        <v>24</v>
      </c>
      <c r="E655" s="26" t="s">
        <v>12001</v>
      </c>
      <c r="F655" s="26" t="s">
        <v>12002</v>
      </c>
      <c r="G655" s="26" t="s">
        <v>9579</v>
      </c>
      <c r="H655" s="26" t="s">
        <v>133</v>
      </c>
      <c r="I655" s="26" t="s">
        <v>9717</v>
      </c>
      <c r="J655" s="26" t="s">
        <v>6091</v>
      </c>
      <c r="K655" s="26" t="s">
        <v>9582</v>
      </c>
      <c r="L655" s="26" t="s">
        <v>12003</v>
      </c>
      <c r="M655" s="26">
        <v>380985964341</v>
      </c>
      <c r="N655" s="26">
        <v>111690303</v>
      </c>
    </row>
    <row r="656" spans="1:14">
      <c r="A656" s="26" t="s">
        <v>6716</v>
      </c>
      <c r="B656" s="26" t="s">
        <v>6717</v>
      </c>
      <c r="C656" s="26">
        <v>37953735</v>
      </c>
      <c r="D656" s="26" t="s">
        <v>24</v>
      </c>
      <c r="E656" s="26" t="s">
        <v>12004</v>
      </c>
      <c r="F656" s="26" t="s">
        <v>12005</v>
      </c>
      <c r="G656" s="26" t="s">
        <v>9579</v>
      </c>
      <c r="H656" s="26" t="s">
        <v>949</v>
      </c>
      <c r="I656" s="26" t="s">
        <v>10708</v>
      </c>
      <c r="J656" s="26" t="s">
        <v>12006</v>
      </c>
      <c r="K656" s="26" t="s">
        <v>9582</v>
      </c>
      <c r="L656" s="26" t="s">
        <v>12007</v>
      </c>
      <c r="M656" s="26">
        <v>380671596107</v>
      </c>
      <c r="N656" s="26">
        <v>5322688403</v>
      </c>
    </row>
    <row r="657" spans="1:14">
      <c r="A657" s="26" t="s">
        <v>5313</v>
      </c>
      <c r="B657" s="26" t="s">
        <v>5314</v>
      </c>
      <c r="C657" s="26">
        <v>20763289</v>
      </c>
      <c r="D657" s="26" t="s">
        <v>24</v>
      </c>
      <c r="E657" s="26" t="s">
        <v>12008</v>
      </c>
      <c r="F657" s="26" t="s">
        <v>12009</v>
      </c>
      <c r="G657" s="26" t="s">
        <v>9586</v>
      </c>
      <c r="H657" s="26" t="s">
        <v>735</v>
      </c>
      <c r="I657" s="26" t="s">
        <v>9623</v>
      </c>
      <c r="J657" s="26" t="s">
        <v>12010</v>
      </c>
      <c r="K657" s="26" t="s">
        <v>9582</v>
      </c>
      <c r="L657" s="26" t="s">
        <v>12011</v>
      </c>
      <c r="M657" s="26">
        <v>380980384982</v>
      </c>
      <c r="N657" s="26">
        <v>4625883201</v>
      </c>
    </row>
    <row r="658" spans="1:14">
      <c r="A658" s="26" t="s">
        <v>4316</v>
      </c>
      <c r="B658" s="26" t="s">
        <v>4317</v>
      </c>
      <c r="C658" s="26">
        <v>38943382</v>
      </c>
      <c r="D658" s="26" t="s">
        <v>24</v>
      </c>
      <c r="E658" s="26" t="s">
        <v>12012</v>
      </c>
      <c r="F658" s="26" t="s">
        <v>12013</v>
      </c>
      <c r="G658" s="26" t="s">
        <v>9586</v>
      </c>
      <c r="H658" s="26" t="s">
        <v>576</v>
      </c>
      <c r="I658" s="26" t="s">
        <v>10292</v>
      </c>
      <c r="J658" s="26" t="s">
        <v>12014</v>
      </c>
      <c r="K658" s="26" t="s">
        <v>9582</v>
      </c>
      <c r="L658" s="26" t="s">
        <v>12015</v>
      </c>
      <c r="M658" s="26">
        <v>380459839763</v>
      </c>
      <c r="N658" s="26">
        <v>3222484201</v>
      </c>
    </row>
    <row r="659" spans="1:14">
      <c r="A659" s="26" t="s">
        <v>1960</v>
      </c>
      <c r="B659" s="26" t="s">
        <v>1961</v>
      </c>
      <c r="C659" s="26">
        <v>38558716</v>
      </c>
      <c r="D659" s="26" t="s">
        <v>24</v>
      </c>
      <c r="E659" s="26" t="s">
        <v>12016</v>
      </c>
      <c r="F659" s="26" t="s">
        <v>12017</v>
      </c>
      <c r="G659" s="26" t="s">
        <v>9586</v>
      </c>
      <c r="H659" s="26" t="s">
        <v>103</v>
      </c>
      <c r="I659" s="26" t="s">
        <v>10149</v>
      </c>
      <c r="J659" s="26" t="s">
        <v>12018</v>
      </c>
      <c r="K659" s="26" t="s">
        <v>9606</v>
      </c>
      <c r="L659" s="26" t="s">
        <v>12019</v>
      </c>
      <c r="M659" s="26">
        <v>761303149956</v>
      </c>
      <c r="N659" s="26">
        <v>720855700</v>
      </c>
    </row>
    <row r="660" spans="1:14">
      <c r="A660" s="26" t="s">
        <v>8863</v>
      </c>
      <c r="B660" s="26" t="s">
        <v>8864</v>
      </c>
      <c r="C660" s="26">
        <v>38646750</v>
      </c>
      <c r="D660" s="26" t="s">
        <v>24</v>
      </c>
      <c r="E660" s="26" t="s">
        <v>12020</v>
      </c>
      <c r="F660" s="26" t="s">
        <v>12021</v>
      </c>
      <c r="G660" s="26" t="s">
        <v>9591</v>
      </c>
      <c r="H660" s="26" t="s">
        <v>1401</v>
      </c>
      <c r="I660" s="26" t="s">
        <v>12022</v>
      </c>
      <c r="J660" s="26" t="s">
        <v>345</v>
      </c>
      <c r="K660" s="26" t="s">
        <v>9582</v>
      </c>
      <c r="L660" s="26" t="s">
        <v>12023</v>
      </c>
      <c r="M660" s="26">
        <v>380474761249</v>
      </c>
      <c r="N660" s="26">
        <v>120782508</v>
      </c>
    </row>
    <row r="661" spans="1:14">
      <c r="A661" s="26" t="s">
        <v>5047</v>
      </c>
      <c r="B661" s="26" t="s">
        <v>5043</v>
      </c>
      <c r="C661" s="26">
        <v>1996409</v>
      </c>
      <c r="D661" s="26" t="s">
        <v>24</v>
      </c>
      <c r="E661" s="26" t="s">
        <v>12024</v>
      </c>
      <c r="F661" s="26" t="s">
        <v>12025</v>
      </c>
      <c r="G661" s="26" t="s">
        <v>9591</v>
      </c>
      <c r="H661" s="26" t="s">
        <v>735</v>
      </c>
      <c r="I661" s="26" t="s">
        <v>9721</v>
      </c>
      <c r="J661" s="26" t="s">
        <v>5029</v>
      </c>
      <c r="K661" s="26" t="s">
        <v>9597</v>
      </c>
      <c r="L661" s="26" t="s">
        <v>12026</v>
      </c>
      <c r="M661" s="26">
        <v>380322242003</v>
      </c>
      <c r="N661" s="26">
        <v>4622710200</v>
      </c>
    </row>
    <row r="662" spans="1:14">
      <c r="A662" s="26" t="s">
        <v>5894</v>
      </c>
      <c r="B662" s="26" t="s">
        <v>5895</v>
      </c>
      <c r="C662" s="26">
        <v>1998348</v>
      </c>
      <c r="D662" s="26" t="s">
        <v>780</v>
      </c>
      <c r="E662" s="26" t="s">
        <v>12027</v>
      </c>
      <c r="F662" s="26" t="s">
        <v>12028</v>
      </c>
      <c r="G662" s="26" t="s">
        <v>9601</v>
      </c>
      <c r="H662" s="26" t="s">
        <v>835</v>
      </c>
      <c r="I662" s="26" t="s">
        <v>10538</v>
      </c>
      <c r="J662" s="26" t="s">
        <v>5892</v>
      </c>
      <c r="K662" s="26" t="s">
        <v>9606</v>
      </c>
      <c r="L662" s="26" t="s">
        <v>12029</v>
      </c>
      <c r="M662" s="26">
        <v>380513230236</v>
      </c>
      <c r="N662" s="26">
        <v>4820355100</v>
      </c>
    </row>
    <row r="663" spans="1:14">
      <c r="A663" s="26" t="s">
        <v>9321</v>
      </c>
      <c r="B663" s="26" t="s">
        <v>9322</v>
      </c>
      <c r="C663" s="26">
        <v>38715917</v>
      </c>
      <c r="D663" s="26" t="s">
        <v>24</v>
      </c>
      <c r="E663" s="26" t="s">
        <v>12030</v>
      </c>
      <c r="F663" s="26" t="s">
        <v>12031</v>
      </c>
      <c r="G663" s="26" t="s">
        <v>9586</v>
      </c>
      <c r="H663" s="26" t="s">
        <v>1573</v>
      </c>
      <c r="J663" s="26" t="s">
        <v>9320</v>
      </c>
      <c r="K663" s="26" t="s">
        <v>9606</v>
      </c>
      <c r="L663" s="26" t="s">
        <v>12032</v>
      </c>
      <c r="M663" s="26">
        <v>760931243188</v>
      </c>
      <c r="N663" s="26">
        <v>7422255100</v>
      </c>
    </row>
    <row r="664" spans="1:14">
      <c r="A664" s="26" t="s">
        <v>2283</v>
      </c>
      <c r="B664" s="26" t="s">
        <v>2284</v>
      </c>
      <c r="C664" s="26">
        <v>1984636</v>
      </c>
      <c r="D664" s="26" t="s">
        <v>780</v>
      </c>
      <c r="E664" s="26" t="s">
        <v>12033</v>
      </c>
      <c r="F664" s="26" t="s">
        <v>12034</v>
      </c>
      <c r="G664" s="26" t="s">
        <v>9601</v>
      </c>
      <c r="H664" s="26" t="s">
        <v>133</v>
      </c>
      <c r="J664" s="26" t="s">
        <v>146</v>
      </c>
      <c r="K664" s="26" t="s">
        <v>9597</v>
      </c>
      <c r="L664" s="26" t="s">
        <v>12035</v>
      </c>
      <c r="M664" s="26">
        <v>380567708561</v>
      </c>
      <c r="N664" s="26">
        <v>1210100000</v>
      </c>
    </row>
    <row r="665" spans="1:14">
      <c r="A665" s="26" t="s">
        <v>2360</v>
      </c>
      <c r="B665" s="26" t="s">
        <v>2280</v>
      </c>
      <c r="C665" s="26">
        <v>37899762</v>
      </c>
      <c r="D665" s="26" t="s">
        <v>24</v>
      </c>
      <c r="E665" s="26" t="s">
        <v>12036</v>
      </c>
      <c r="F665" s="26" t="s">
        <v>12037</v>
      </c>
      <c r="G665" s="26" t="s">
        <v>9586</v>
      </c>
      <c r="H665" s="26" t="s">
        <v>133</v>
      </c>
      <c r="J665" s="26" t="s">
        <v>146</v>
      </c>
      <c r="K665" s="26" t="s">
        <v>9597</v>
      </c>
      <c r="L665" s="26" t="s">
        <v>10938</v>
      </c>
      <c r="M665" s="26">
        <v>380981608825</v>
      </c>
      <c r="N665" s="26">
        <v>1210100000</v>
      </c>
    </row>
    <row r="666" spans="1:14">
      <c r="A666" s="26" t="s">
        <v>4384</v>
      </c>
      <c r="B666" s="26" t="s">
        <v>4385</v>
      </c>
      <c r="C666" s="26">
        <v>22201472</v>
      </c>
      <c r="D666" s="26" t="s">
        <v>780</v>
      </c>
      <c r="E666" s="26" t="s">
        <v>12038</v>
      </c>
      <c r="F666" s="26" t="s">
        <v>12039</v>
      </c>
      <c r="G666" s="26" t="s">
        <v>9601</v>
      </c>
      <c r="H666" s="26" t="s">
        <v>576</v>
      </c>
      <c r="I666" s="26" t="s">
        <v>10292</v>
      </c>
      <c r="J666" s="26" t="s">
        <v>615</v>
      </c>
      <c r="K666" s="26" t="s">
        <v>9597</v>
      </c>
      <c r="L666" s="26" t="s">
        <v>12040</v>
      </c>
      <c r="M666" s="26">
        <v>380459855291</v>
      </c>
      <c r="N666" s="26">
        <v>120783603</v>
      </c>
    </row>
    <row r="667" spans="1:14">
      <c r="A667" s="26" t="s">
        <v>6232</v>
      </c>
      <c r="B667" s="26" t="s">
        <v>6233</v>
      </c>
      <c r="C667" s="26">
        <v>38552185</v>
      </c>
      <c r="D667" s="26" t="s">
        <v>24</v>
      </c>
      <c r="E667" s="26" t="s">
        <v>12041</v>
      </c>
      <c r="F667" s="26" t="s">
        <v>12042</v>
      </c>
      <c r="G667" s="26" t="s">
        <v>9579</v>
      </c>
      <c r="H667" s="26" t="s">
        <v>885</v>
      </c>
      <c r="I667" s="26" t="s">
        <v>11207</v>
      </c>
      <c r="J667" s="26" t="s">
        <v>12043</v>
      </c>
      <c r="K667" s="26" t="s">
        <v>9582</v>
      </c>
      <c r="L667" s="26" t="s">
        <v>12044</v>
      </c>
      <c r="M667" s="26">
        <v>380677802538</v>
      </c>
      <c r="N667" s="26">
        <v>5123380301</v>
      </c>
    </row>
    <row r="668" spans="1:14">
      <c r="A668" s="26" t="s">
        <v>6569</v>
      </c>
      <c r="B668" s="26" t="s">
        <v>6570</v>
      </c>
      <c r="C668" s="26">
        <v>38396564</v>
      </c>
      <c r="D668" s="26" t="s">
        <v>24</v>
      </c>
      <c r="E668" s="26" t="s">
        <v>12045</v>
      </c>
      <c r="F668" s="26" t="s">
        <v>12046</v>
      </c>
      <c r="G668" s="26" t="s">
        <v>9579</v>
      </c>
      <c r="H668" s="26" t="s">
        <v>949</v>
      </c>
      <c r="I668" s="26" t="s">
        <v>10130</v>
      </c>
      <c r="J668" s="26" t="s">
        <v>12047</v>
      </c>
      <c r="K668" s="26" t="s">
        <v>9582</v>
      </c>
      <c r="L668" s="26" t="s">
        <v>12048</v>
      </c>
      <c r="M668" s="26">
        <v>380990716294</v>
      </c>
      <c r="N668" s="26">
        <v>5320280301</v>
      </c>
    </row>
    <row r="669" spans="1:14">
      <c r="A669" s="26" t="s">
        <v>2239</v>
      </c>
      <c r="B669" s="26" t="s">
        <v>2240</v>
      </c>
      <c r="C669" s="26">
        <v>37899778</v>
      </c>
      <c r="D669" s="26" t="s">
        <v>24</v>
      </c>
      <c r="E669" s="26" t="s">
        <v>12049</v>
      </c>
      <c r="F669" s="26" t="s">
        <v>12050</v>
      </c>
      <c r="G669" s="26" t="s">
        <v>9591</v>
      </c>
      <c r="H669" s="26" t="s">
        <v>133</v>
      </c>
      <c r="J669" s="26" t="s">
        <v>146</v>
      </c>
      <c r="K669" s="26" t="s">
        <v>9597</v>
      </c>
      <c r="L669" s="26" t="s">
        <v>12051</v>
      </c>
      <c r="M669" s="26">
        <v>380676117985</v>
      </c>
      <c r="N669" s="26">
        <v>1210100000</v>
      </c>
    </row>
    <row r="670" spans="1:14">
      <c r="A670" s="26" t="s">
        <v>8565</v>
      </c>
      <c r="B670" s="26" t="s">
        <v>8566</v>
      </c>
      <c r="C670" s="26">
        <v>5396876</v>
      </c>
      <c r="D670" s="26" t="s">
        <v>24</v>
      </c>
      <c r="E670" s="26" t="s">
        <v>12052</v>
      </c>
      <c r="F670" s="26" t="s">
        <v>12053</v>
      </c>
      <c r="G670" s="26" t="s">
        <v>9591</v>
      </c>
      <c r="H670" s="26" t="s">
        <v>1269</v>
      </c>
      <c r="J670" s="26" t="s">
        <v>1298</v>
      </c>
      <c r="K670" s="26" t="s">
        <v>9597</v>
      </c>
      <c r="L670" s="26" t="s">
        <v>12054</v>
      </c>
      <c r="M670" s="26">
        <v>761509039927</v>
      </c>
      <c r="N670" s="26">
        <v>6510100000</v>
      </c>
    </row>
    <row r="671" spans="1:14">
      <c r="A671" s="26" t="s">
        <v>7147</v>
      </c>
      <c r="B671" s="26" t="s">
        <v>7148</v>
      </c>
      <c r="C671" s="26">
        <v>38543370</v>
      </c>
      <c r="D671" s="26" t="s">
        <v>24</v>
      </c>
      <c r="E671" s="26" t="s">
        <v>12055</v>
      </c>
      <c r="F671" s="26" t="s">
        <v>12056</v>
      </c>
      <c r="G671" s="26" t="s">
        <v>9579</v>
      </c>
      <c r="H671" s="26" t="s">
        <v>987</v>
      </c>
      <c r="J671" s="26" t="s">
        <v>12057</v>
      </c>
      <c r="K671" s="26" t="s">
        <v>9582</v>
      </c>
      <c r="L671" s="26" t="s">
        <v>12058</v>
      </c>
      <c r="M671" s="26">
        <v>761966860630</v>
      </c>
      <c r="N671" s="26">
        <v>5624285302</v>
      </c>
    </row>
    <row r="672" spans="1:14">
      <c r="A672" s="26" t="s">
        <v>8891</v>
      </c>
      <c r="B672" s="26" t="s">
        <v>8892</v>
      </c>
      <c r="C672" s="26">
        <v>38950515</v>
      </c>
      <c r="D672" s="26" t="s">
        <v>24</v>
      </c>
      <c r="E672" s="26" t="s">
        <v>12059</v>
      </c>
      <c r="F672" s="26" t="s">
        <v>12060</v>
      </c>
      <c r="G672" s="26" t="s">
        <v>9579</v>
      </c>
      <c r="H672" s="26" t="s">
        <v>1401</v>
      </c>
      <c r="I672" s="26" t="s">
        <v>1438</v>
      </c>
      <c r="J672" s="26" t="s">
        <v>12061</v>
      </c>
      <c r="K672" s="26" t="s">
        <v>9582</v>
      </c>
      <c r="L672" s="26" t="s">
        <v>12062</v>
      </c>
      <c r="M672" s="26">
        <v>380984480343</v>
      </c>
      <c r="N672" s="26">
        <v>4621588301</v>
      </c>
    </row>
    <row r="673" spans="1:14">
      <c r="A673" s="26" t="s">
        <v>8016</v>
      </c>
      <c r="B673" s="26" t="s">
        <v>8017</v>
      </c>
      <c r="C673" s="26" t="s">
        <v>1604</v>
      </c>
      <c r="D673" s="26" t="s">
        <v>24</v>
      </c>
      <c r="E673" s="26" t="s">
        <v>12063</v>
      </c>
      <c r="F673" s="26" t="s">
        <v>12064</v>
      </c>
      <c r="G673" s="26" t="s">
        <v>9586</v>
      </c>
      <c r="H673" s="26" t="s">
        <v>1122</v>
      </c>
      <c r="I673" s="26" t="s">
        <v>11422</v>
      </c>
      <c r="J673" s="26" t="s">
        <v>7993</v>
      </c>
      <c r="K673" s="26" t="s">
        <v>9597</v>
      </c>
      <c r="L673" s="26" t="s">
        <v>12065</v>
      </c>
      <c r="M673" s="26">
        <v>761675112051</v>
      </c>
      <c r="N673" s="26">
        <v>6325110700</v>
      </c>
    </row>
    <row r="674" spans="1:14">
      <c r="A674" s="26" t="s">
        <v>3145</v>
      </c>
      <c r="B674" s="26" t="s">
        <v>3142</v>
      </c>
      <c r="C674" s="26">
        <v>41931754</v>
      </c>
      <c r="D674" s="26" t="s">
        <v>24</v>
      </c>
      <c r="E674" s="26" t="s">
        <v>12066</v>
      </c>
      <c r="F674" s="26" t="s">
        <v>10262</v>
      </c>
      <c r="G674" s="26" t="s">
        <v>9586</v>
      </c>
      <c r="H674" s="26" t="s">
        <v>375</v>
      </c>
      <c r="J674" s="26" t="s">
        <v>380</v>
      </c>
      <c r="K674" s="26" t="s">
        <v>9597</v>
      </c>
      <c r="L674" s="26" t="s">
        <v>12067</v>
      </c>
      <c r="M674" s="26">
        <v>380412432000</v>
      </c>
      <c r="N674" s="26">
        <v>1810100000</v>
      </c>
    </row>
    <row r="675" spans="1:14">
      <c r="A675" s="26" t="s">
        <v>4111</v>
      </c>
      <c r="B675" s="26" t="s">
        <v>4046</v>
      </c>
      <c r="C675" s="26">
        <v>42352786</v>
      </c>
      <c r="D675" s="26" t="s">
        <v>780</v>
      </c>
      <c r="E675" s="26" t="s">
        <v>12068</v>
      </c>
      <c r="F675" s="26" t="s">
        <v>12069</v>
      </c>
      <c r="G675" s="26" t="s">
        <v>9601</v>
      </c>
      <c r="H675" s="26" t="s">
        <v>506</v>
      </c>
      <c r="J675" s="26" t="s">
        <v>526</v>
      </c>
      <c r="K675" s="26" t="s">
        <v>9597</v>
      </c>
      <c r="L675" s="26" t="s">
        <v>12070</v>
      </c>
      <c r="M675" s="26">
        <v>380342534837</v>
      </c>
      <c r="N675" s="26">
        <v>2610100000</v>
      </c>
    </row>
    <row r="676" spans="1:14">
      <c r="A676" s="26" t="s">
        <v>3465</v>
      </c>
      <c r="B676" s="26" t="s">
        <v>3466</v>
      </c>
      <c r="C676" s="26">
        <v>38182296</v>
      </c>
      <c r="D676" s="26" t="s">
        <v>24</v>
      </c>
      <c r="E676" s="26" t="s">
        <v>12071</v>
      </c>
      <c r="F676" s="26" t="s">
        <v>12072</v>
      </c>
      <c r="G676" s="26" t="s">
        <v>9586</v>
      </c>
      <c r="H676" s="26" t="s">
        <v>392</v>
      </c>
      <c r="I676" s="26" t="s">
        <v>10280</v>
      </c>
      <c r="J676" s="26" t="s">
        <v>12073</v>
      </c>
      <c r="K676" s="26" t="s">
        <v>9582</v>
      </c>
      <c r="L676" s="26" t="s">
        <v>12074</v>
      </c>
      <c r="M676" s="26">
        <v>380961069878</v>
      </c>
      <c r="N676" s="26">
        <v>2123683501</v>
      </c>
    </row>
    <row r="677" spans="1:14">
      <c r="A677" s="26" t="s">
        <v>5063</v>
      </c>
      <c r="B677" s="26" t="s">
        <v>5064</v>
      </c>
      <c r="C677" s="26">
        <v>34167494</v>
      </c>
      <c r="D677" s="26" t="s">
        <v>1701</v>
      </c>
      <c r="E677" s="26" t="s">
        <v>12075</v>
      </c>
      <c r="F677" s="26" t="s">
        <v>12076</v>
      </c>
      <c r="G677" s="26" t="s">
        <v>9601</v>
      </c>
      <c r="H677" s="26" t="s">
        <v>735</v>
      </c>
      <c r="J677" s="26" t="s">
        <v>740</v>
      </c>
      <c r="K677" s="26" t="s">
        <v>9597</v>
      </c>
      <c r="L677" s="26" t="s">
        <v>12077</v>
      </c>
      <c r="M677" s="26">
        <v>380682909907</v>
      </c>
      <c r="N677" s="26">
        <v>1221881203</v>
      </c>
    </row>
    <row r="678" spans="1:14">
      <c r="A678" s="26" t="s">
        <v>2249</v>
      </c>
      <c r="B678" s="26" t="s">
        <v>2250</v>
      </c>
      <c r="C678" s="26">
        <v>1984820</v>
      </c>
      <c r="D678" s="26" t="s">
        <v>780</v>
      </c>
      <c r="E678" s="26" t="s">
        <v>12078</v>
      </c>
      <c r="F678" s="26" t="s">
        <v>12079</v>
      </c>
      <c r="G678" s="26" t="s">
        <v>9601</v>
      </c>
      <c r="H678" s="26" t="s">
        <v>133</v>
      </c>
      <c r="J678" s="26" t="s">
        <v>146</v>
      </c>
      <c r="K678" s="26" t="s">
        <v>9597</v>
      </c>
      <c r="L678" s="26" t="s">
        <v>12080</v>
      </c>
      <c r="M678" s="26">
        <v>380968822538</v>
      </c>
      <c r="N678" s="26">
        <v>1210100000</v>
      </c>
    </row>
    <row r="679" spans="1:14">
      <c r="A679" s="26" t="s">
        <v>5550</v>
      </c>
      <c r="B679" s="26" t="s">
        <v>5551</v>
      </c>
      <c r="C679" s="26" t="s">
        <v>1604</v>
      </c>
      <c r="D679" s="26" t="s">
        <v>24</v>
      </c>
      <c r="E679" s="26" t="s">
        <v>12081</v>
      </c>
      <c r="F679" s="26" t="s">
        <v>12082</v>
      </c>
      <c r="G679" s="26" t="s">
        <v>9586</v>
      </c>
      <c r="H679" s="26" t="s">
        <v>799</v>
      </c>
      <c r="J679" s="26" t="s">
        <v>800</v>
      </c>
      <c r="K679" s="26" t="s">
        <v>9597</v>
      </c>
      <c r="L679" s="26" t="s">
        <v>12083</v>
      </c>
      <c r="M679" s="26">
        <v>380674685561</v>
      </c>
      <c r="N679" s="26">
        <v>4822784009</v>
      </c>
    </row>
    <row r="680" spans="1:14">
      <c r="A680" s="26" t="s">
        <v>8346</v>
      </c>
      <c r="B680" s="26" t="s">
        <v>8286</v>
      </c>
      <c r="C680" s="26">
        <v>34017661</v>
      </c>
      <c r="D680" s="26" t="s">
        <v>780</v>
      </c>
      <c r="E680" s="26" t="s">
        <v>12084</v>
      </c>
      <c r="F680" s="26" t="s">
        <v>11567</v>
      </c>
      <c r="G680" s="26" t="s">
        <v>9601</v>
      </c>
      <c r="H680" s="26" t="s">
        <v>1122</v>
      </c>
      <c r="J680" s="26" t="s">
        <v>8039</v>
      </c>
      <c r="K680" s="26" t="s">
        <v>9597</v>
      </c>
      <c r="L680" s="26" t="s">
        <v>12085</v>
      </c>
      <c r="M680" s="26">
        <v>380577251395</v>
      </c>
      <c r="N680" s="26">
        <v>6310100000</v>
      </c>
    </row>
    <row r="681" spans="1:14">
      <c r="A681" s="26" t="s">
        <v>8694</v>
      </c>
      <c r="B681" s="26" t="s">
        <v>8695</v>
      </c>
      <c r="C681" s="26">
        <v>38469307</v>
      </c>
      <c r="D681" s="26" t="s">
        <v>24</v>
      </c>
      <c r="E681" s="26" t="s">
        <v>12086</v>
      </c>
      <c r="F681" s="26" t="s">
        <v>12087</v>
      </c>
      <c r="G681" s="26" t="s">
        <v>9586</v>
      </c>
      <c r="H681" s="26" t="s">
        <v>1308</v>
      </c>
      <c r="J681" s="26" t="s">
        <v>12088</v>
      </c>
      <c r="K681" s="26" t="s">
        <v>9582</v>
      </c>
      <c r="L681" s="26" t="s">
        <v>12089</v>
      </c>
      <c r="M681" s="26">
        <v>380988123398</v>
      </c>
      <c r="N681" s="26">
        <v>6825083601</v>
      </c>
    </row>
    <row r="682" spans="1:14">
      <c r="A682" s="26" t="s">
        <v>7562</v>
      </c>
      <c r="B682" s="26" t="s">
        <v>7563</v>
      </c>
      <c r="C682" s="26">
        <v>41247489</v>
      </c>
      <c r="D682" s="26" t="s">
        <v>24</v>
      </c>
      <c r="E682" s="26" t="s">
        <v>12090</v>
      </c>
      <c r="F682" s="26" t="s">
        <v>12091</v>
      </c>
      <c r="G682" s="26" t="s">
        <v>9591</v>
      </c>
      <c r="H682" s="26" t="s">
        <v>1088</v>
      </c>
      <c r="I682" s="26" t="s">
        <v>9743</v>
      </c>
      <c r="J682" s="26" t="s">
        <v>7561</v>
      </c>
      <c r="K682" s="26" t="s">
        <v>9582</v>
      </c>
      <c r="L682" s="26" t="s">
        <v>12092</v>
      </c>
      <c r="M682" s="26">
        <v>380979097380</v>
      </c>
      <c r="N682" s="26">
        <v>6120880901</v>
      </c>
    </row>
    <row r="683" spans="1:14">
      <c r="A683" s="26" t="s">
        <v>7126</v>
      </c>
      <c r="B683" s="26" t="s">
        <v>7127</v>
      </c>
      <c r="C683" s="26">
        <v>38492302</v>
      </c>
      <c r="D683" s="26" t="s">
        <v>24</v>
      </c>
      <c r="E683" s="26" t="s">
        <v>12093</v>
      </c>
      <c r="F683" s="26" t="s">
        <v>12094</v>
      </c>
      <c r="G683" s="26" t="s">
        <v>9579</v>
      </c>
      <c r="H683" s="26" t="s">
        <v>987</v>
      </c>
      <c r="I683" s="26" t="s">
        <v>9634</v>
      </c>
      <c r="J683" s="26" t="s">
        <v>12095</v>
      </c>
      <c r="K683" s="26" t="s">
        <v>9582</v>
      </c>
      <c r="L683" s="26" t="s">
        <v>12096</v>
      </c>
      <c r="M683" s="26">
        <v>380362272960</v>
      </c>
      <c r="N683" s="26">
        <v>5624684502</v>
      </c>
    </row>
    <row r="684" spans="1:14">
      <c r="A684" s="26" t="s">
        <v>8247</v>
      </c>
      <c r="B684" s="26" t="s">
        <v>8222</v>
      </c>
      <c r="C684" s="26">
        <v>26150984</v>
      </c>
      <c r="D684" s="26" t="s">
        <v>780</v>
      </c>
      <c r="E684" s="26" t="s">
        <v>12097</v>
      </c>
      <c r="F684" s="26" t="s">
        <v>12098</v>
      </c>
      <c r="G684" s="26" t="s">
        <v>9601</v>
      </c>
      <c r="H684" s="26" t="s">
        <v>1122</v>
      </c>
      <c r="J684" s="26" t="s">
        <v>8039</v>
      </c>
      <c r="K684" s="26" t="s">
        <v>9597</v>
      </c>
      <c r="L684" s="26" t="s">
        <v>9962</v>
      </c>
      <c r="M684" s="26">
        <v>380577250350</v>
      </c>
      <c r="N684" s="26">
        <v>6310100000</v>
      </c>
    </row>
    <row r="685" spans="1:14">
      <c r="A685" s="26" t="s">
        <v>2433</v>
      </c>
      <c r="B685" s="26" t="s">
        <v>2434</v>
      </c>
      <c r="C685" s="26">
        <v>34974155</v>
      </c>
      <c r="D685" s="26" t="s">
        <v>780</v>
      </c>
      <c r="E685" s="26" t="s">
        <v>12099</v>
      </c>
      <c r="F685" s="26" t="s">
        <v>12100</v>
      </c>
      <c r="G685" s="26" t="s">
        <v>9601</v>
      </c>
      <c r="H685" s="26" t="s">
        <v>133</v>
      </c>
      <c r="J685" s="26" t="s">
        <v>2401</v>
      </c>
      <c r="K685" s="26" t="s">
        <v>9597</v>
      </c>
      <c r="L685" s="26" t="s">
        <v>12101</v>
      </c>
      <c r="M685" s="26">
        <v>380974391033</v>
      </c>
      <c r="N685" s="26">
        <v>122787502</v>
      </c>
    </row>
    <row r="686" spans="1:14">
      <c r="A686" s="26" t="s">
        <v>7379</v>
      </c>
      <c r="B686" s="26" t="s">
        <v>7380</v>
      </c>
      <c r="C686" s="26">
        <v>42275983</v>
      </c>
      <c r="D686" s="26" t="s">
        <v>24</v>
      </c>
      <c r="E686" s="26" t="s">
        <v>12102</v>
      </c>
      <c r="F686" s="26" t="s">
        <v>12103</v>
      </c>
      <c r="G686" s="26" t="s">
        <v>9586</v>
      </c>
      <c r="H686" s="26" t="s">
        <v>1025</v>
      </c>
      <c r="I686" s="26" t="s">
        <v>12104</v>
      </c>
      <c r="J686" s="26" t="s">
        <v>4815</v>
      </c>
      <c r="K686" s="26" t="s">
        <v>9582</v>
      </c>
      <c r="L686" s="26" t="s">
        <v>12105</v>
      </c>
      <c r="M686" s="26">
        <v>380667979330</v>
      </c>
      <c r="N686" s="26">
        <v>523787009</v>
      </c>
    </row>
    <row r="687" spans="1:14">
      <c r="A687" s="26" t="s">
        <v>5542</v>
      </c>
      <c r="B687" s="26" t="s">
        <v>5543</v>
      </c>
      <c r="C687" s="26">
        <v>1280970</v>
      </c>
      <c r="D687" s="26" t="s">
        <v>780</v>
      </c>
      <c r="E687" s="26" t="s">
        <v>12106</v>
      </c>
      <c r="F687" s="26" t="s">
        <v>12107</v>
      </c>
      <c r="G687" s="26" t="s">
        <v>9601</v>
      </c>
      <c r="H687" s="26" t="s">
        <v>799</v>
      </c>
      <c r="J687" s="26" t="s">
        <v>800</v>
      </c>
      <c r="K687" s="26" t="s">
        <v>9597</v>
      </c>
      <c r="L687" s="26" t="s">
        <v>12108</v>
      </c>
      <c r="M687" s="26">
        <v>380445601086</v>
      </c>
      <c r="N687" s="26">
        <v>4822784009</v>
      </c>
    </row>
    <row r="688" spans="1:14">
      <c r="A688" s="26" t="s">
        <v>3550</v>
      </c>
      <c r="B688" s="26" t="s">
        <v>3551</v>
      </c>
      <c r="C688" s="26">
        <v>34835224</v>
      </c>
      <c r="D688" s="26" t="s">
        <v>780</v>
      </c>
      <c r="E688" s="26" t="s">
        <v>12109</v>
      </c>
      <c r="F688" s="26" t="s">
        <v>12110</v>
      </c>
      <c r="G688" s="26" t="s">
        <v>9601</v>
      </c>
      <c r="H688" s="26" t="s">
        <v>392</v>
      </c>
      <c r="J688" s="26" t="s">
        <v>458</v>
      </c>
      <c r="K688" s="26" t="s">
        <v>9597</v>
      </c>
      <c r="L688" s="26" t="s">
        <v>12111</v>
      </c>
      <c r="M688" s="26">
        <v>380312642469</v>
      </c>
      <c r="N688" s="26">
        <v>2110100000</v>
      </c>
    </row>
    <row r="689" spans="1:14">
      <c r="A689" s="26" t="s">
        <v>2931</v>
      </c>
      <c r="B689" s="26" t="s">
        <v>2932</v>
      </c>
      <c r="C689" s="26">
        <v>42564804</v>
      </c>
      <c r="D689" s="26" t="s">
        <v>24</v>
      </c>
      <c r="E689" s="26" t="s">
        <v>12112</v>
      </c>
      <c r="F689" s="26" t="s">
        <v>12113</v>
      </c>
      <c r="G689" s="26" t="s">
        <v>9586</v>
      </c>
      <c r="H689" s="26" t="s">
        <v>258</v>
      </c>
      <c r="J689" s="26" t="s">
        <v>317</v>
      </c>
      <c r="K689" s="26" t="s">
        <v>9597</v>
      </c>
      <c r="L689" s="26" t="s">
        <v>12114</v>
      </c>
      <c r="M689" s="26">
        <v>380629409403</v>
      </c>
      <c r="N689" s="26">
        <v>1412300000</v>
      </c>
    </row>
    <row r="690" spans="1:14">
      <c r="A690" s="26" t="s">
        <v>9464</v>
      </c>
      <c r="B690" s="26" t="s">
        <v>9465</v>
      </c>
      <c r="C690" s="26">
        <v>14242161</v>
      </c>
      <c r="D690" s="26" t="s">
        <v>780</v>
      </c>
      <c r="E690" s="26" t="s">
        <v>12115</v>
      </c>
      <c r="F690" s="26" t="s">
        <v>12116</v>
      </c>
      <c r="G690" s="26" t="s">
        <v>9601</v>
      </c>
      <c r="H690" s="26" t="s">
        <v>1573</v>
      </c>
      <c r="J690" s="26" t="s">
        <v>1597</v>
      </c>
      <c r="K690" s="26" t="s">
        <v>9597</v>
      </c>
      <c r="L690" s="26" t="s">
        <v>12117</v>
      </c>
      <c r="M690" s="26">
        <v>380462951810</v>
      </c>
      <c r="N690" s="26">
        <v>7410100000</v>
      </c>
    </row>
    <row r="691" spans="1:14">
      <c r="A691" s="26" t="s">
        <v>2318</v>
      </c>
      <c r="B691" s="26" t="s">
        <v>2319</v>
      </c>
      <c r="C691" s="26">
        <v>1983950</v>
      </c>
      <c r="D691" s="26" t="s">
        <v>780</v>
      </c>
      <c r="E691" s="26" t="s">
        <v>12118</v>
      </c>
      <c r="F691" s="26" t="s">
        <v>12119</v>
      </c>
      <c r="G691" s="26" t="s">
        <v>9601</v>
      </c>
      <c r="H691" s="26" t="s">
        <v>133</v>
      </c>
      <c r="J691" s="26" t="s">
        <v>146</v>
      </c>
      <c r="K691" s="26" t="s">
        <v>9597</v>
      </c>
      <c r="L691" s="26" t="s">
        <v>12120</v>
      </c>
      <c r="M691" s="26">
        <v>380567663195</v>
      </c>
      <c r="N691" s="26">
        <v>1210100000</v>
      </c>
    </row>
    <row r="692" spans="1:14">
      <c r="A692" s="26" t="s">
        <v>6209</v>
      </c>
      <c r="B692" s="26" t="s">
        <v>6210</v>
      </c>
      <c r="C692" s="26" t="s">
        <v>1604</v>
      </c>
      <c r="D692" s="26" t="s">
        <v>24</v>
      </c>
      <c r="E692" s="26" t="s">
        <v>12121</v>
      </c>
      <c r="F692" s="26" t="s">
        <v>12122</v>
      </c>
      <c r="G692" s="26" t="s">
        <v>9591</v>
      </c>
      <c r="H692" s="26" t="s">
        <v>885</v>
      </c>
      <c r="I692" s="26" t="s">
        <v>12123</v>
      </c>
      <c r="J692" s="26" t="s">
        <v>906</v>
      </c>
      <c r="K692" s="26" t="s">
        <v>9597</v>
      </c>
      <c r="L692" s="26" t="s">
        <v>12124</v>
      </c>
      <c r="M692" s="26">
        <v>380677041359</v>
      </c>
      <c r="N692" s="26">
        <v>5122510100</v>
      </c>
    </row>
    <row r="693" spans="1:14">
      <c r="A693" s="26" t="s">
        <v>5047</v>
      </c>
      <c r="B693" s="26" t="s">
        <v>5043</v>
      </c>
      <c r="C693" s="26">
        <v>1996409</v>
      </c>
      <c r="D693" s="26" t="s">
        <v>24</v>
      </c>
      <c r="E693" s="26" t="s">
        <v>12125</v>
      </c>
      <c r="F693" s="26" t="s">
        <v>12126</v>
      </c>
      <c r="G693" s="26" t="s">
        <v>9579</v>
      </c>
      <c r="H693" s="26" t="s">
        <v>735</v>
      </c>
      <c r="I693" s="26" t="s">
        <v>9721</v>
      </c>
      <c r="J693" s="26" t="s">
        <v>12127</v>
      </c>
      <c r="K693" s="26" t="s">
        <v>9582</v>
      </c>
      <c r="L693" s="26" t="s">
        <v>12128</v>
      </c>
      <c r="M693" s="26">
        <v>380986191717</v>
      </c>
      <c r="N693" s="26">
        <v>4622786407</v>
      </c>
    </row>
    <row r="694" spans="1:14">
      <c r="A694" s="26" t="s">
        <v>9298</v>
      </c>
      <c r="B694" s="26" t="s">
        <v>9299</v>
      </c>
      <c r="C694" s="26">
        <v>38232556</v>
      </c>
      <c r="D694" s="26" t="s">
        <v>24</v>
      </c>
      <c r="E694" s="26" t="s">
        <v>12129</v>
      </c>
      <c r="F694" s="26" t="s">
        <v>12130</v>
      </c>
      <c r="G694" s="26" t="s">
        <v>9591</v>
      </c>
      <c r="H694" s="26" t="s">
        <v>1573</v>
      </c>
      <c r="I694" s="26" t="s">
        <v>12131</v>
      </c>
      <c r="J694" s="26" t="s">
        <v>12132</v>
      </c>
      <c r="K694" s="26" t="s">
        <v>9582</v>
      </c>
      <c r="L694" s="26" t="s">
        <v>12133</v>
      </c>
      <c r="M694" s="26">
        <v>380464539379</v>
      </c>
      <c r="N694" s="26">
        <v>7421480402</v>
      </c>
    </row>
    <row r="695" spans="1:14">
      <c r="A695" s="26" t="s">
        <v>8891</v>
      </c>
      <c r="B695" s="26" t="s">
        <v>8892</v>
      </c>
      <c r="C695" s="26">
        <v>38950515</v>
      </c>
      <c r="D695" s="26" t="s">
        <v>24</v>
      </c>
      <c r="E695" s="26" t="s">
        <v>12134</v>
      </c>
      <c r="F695" s="26" t="s">
        <v>12135</v>
      </c>
      <c r="G695" s="26" t="s">
        <v>9579</v>
      </c>
      <c r="H695" s="26" t="s">
        <v>1401</v>
      </c>
      <c r="I695" s="26" t="s">
        <v>1438</v>
      </c>
      <c r="J695" s="26" t="s">
        <v>12136</v>
      </c>
      <c r="K695" s="26" t="s">
        <v>9582</v>
      </c>
      <c r="L695" s="26" t="s">
        <v>12137</v>
      </c>
      <c r="M695" s="26">
        <v>380963865845</v>
      </c>
      <c r="N695" s="26">
        <v>1420680407</v>
      </c>
    </row>
    <row r="696" spans="1:14">
      <c r="A696" s="26" t="s">
        <v>6702</v>
      </c>
      <c r="B696" s="26" t="s">
        <v>6703</v>
      </c>
      <c r="C696" s="26">
        <v>41318879</v>
      </c>
      <c r="D696" s="26" t="s">
        <v>780</v>
      </c>
      <c r="E696" s="26" t="s">
        <v>12138</v>
      </c>
      <c r="F696" s="26" t="s">
        <v>12139</v>
      </c>
      <c r="G696" s="26" t="s">
        <v>9601</v>
      </c>
      <c r="H696" s="26" t="s">
        <v>949</v>
      </c>
      <c r="J696" s="26" t="s">
        <v>962</v>
      </c>
      <c r="K696" s="26" t="s">
        <v>9597</v>
      </c>
      <c r="L696" s="26" t="s">
        <v>12140</v>
      </c>
      <c r="M696" s="26">
        <v>761170136965</v>
      </c>
      <c r="N696" s="26">
        <v>5310400000</v>
      </c>
    </row>
    <row r="697" spans="1:14">
      <c r="A697" s="26" t="s">
        <v>4253</v>
      </c>
      <c r="B697" s="26" t="s">
        <v>4254</v>
      </c>
      <c r="C697" s="26">
        <v>41394939</v>
      </c>
      <c r="D697" s="26" t="s">
        <v>24</v>
      </c>
      <c r="E697" s="26" t="s">
        <v>12141</v>
      </c>
      <c r="F697" s="26" t="s">
        <v>12142</v>
      </c>
      <c r="G697" s="26" t="s">
        <v>9579</v>
      </c>
      <c r="H697" s="26" t="s">
        <v>506</v>
      </c>
      <c r="I697" s="26" t="s">
        <v>9951</v>
      </c>
      <c r="J697" s="26" t="s">
        <v>12143</v>
      </c>
      <c r="K697" s="26" t="s">
        <v>9582</v>
      </c>
      <c r="L697" s="26" t="s">
        <v>12144</v>
      </c>
      <c r="M697" s="26">
        <v>380660102038</v>
      </c>
      <c r="N697" s="26">
        <v>2625686401</v>
      </c>
    </row>
    <row r="698" spans="1:14">
      <c r="A698" s="26" t="s">
        <v>8718</v>
      </c>
      <c r="B698" s="26" t="s">
        <v>8719</v>
      </c>
      <c r="C698" s="26">
        <v>41877252</v>
      </c>
      <c r="D698" s="26" t="s">
        <v>24</v>
      </c>
      <c r="E698" s="26" t="s">
        <v>12145</v>
      </c>
      <c r="F698" s="26" t="s">
        <v>12146</v>
      </c>
      <c r="G698" s="26" t="s">
        <v>9586</v>
      </c>
      <c r="H698" s="26" t="s">
        <v>1308</v>
      </c>
      <c r="J698" s="26" t="s">
        <v>12147</v>
      </c>
      <c r="K698" s="26" t="s">
        <v>9606</v>
      </c>
      <c r="L698" s="26" t="s">
        <v>12148</v>
      </c>
      <c r="M698" s="26">
        <v>761070215462</v>
      </c>
      <c r="N698" s="26">
        <v>6823655400</v>
      </c>
    </row>
    <row r="699" spans="1:14">
      <c r="A699" s="26" t="s">
        <v>7798</v>
      </c>
      <c r="B699" s="26" t="s">
        <v>7772</v>
      </c>
      <c r="C699" s="26">
        <v>4528442</v>
      </c>
      <c r="D699" s="26" t="s">
        <v>24</v>
      </c>
      <c r="E699" s="26" t="s">
        <v>12149</v>
      </c>
      <c r="F699" s="26" t="s">
        <v>12150</v>
      </c>
      <c r="G699" s="26" t="s">
        <v>9591</v>
      </c>
      <c r="H699" s="26" t="s">
        <v>1088</v>
      </c>
      <c r="J699" s="26" t="s">
        <v>1115</v>
      </c>
      <c r="K699" s="26" t="s">
        <v>9597</v>
      </c>
      <c r="L699" s="26" t="s">
        <v>12151</v>
      </c>
      <c r="M699" s="26">
        <v>380352269825</v>
      </c>
      <c r="N699" s="26">
        <v>6110100000</v>
      </c>
    </row>
    <row r="700" spans="1:14">
      <c r="A700" s="26" t="s">
        <v>3016</v>
      </c>
      <c r="B700" s="26" t="s">
        <v>3017</v>
      </c>
      <c r="C700" s="26">
        <v>32233287</v>
      </c>
      <c r="D700" s="26" t="s">
        <v>780</v>
      </c>
      <c r="E700" s="26" t="s">
        <v>12152</v>
      </c>
      <c r="F700" s="26" t="s">
        <v>12153</v>
      </c>
      <c r="G700" s="26" t="s">
        <v>9601</v>
      </c>
      <c r="H700" s="26" t="s">
        <v>258</v>
      </c>
      <c r="J700" s="26" t="s">
        <v>298</v>
      </c>
      <c r="K700" s="26" t="s">
        <v>9597</v>
      </c>
      <c r="L700" s="26" t="s">
        <v>12154</v>
      </c>
      <c r="M700" s="26">
        <v>380504282160</v>
      </c>
      <c r="N700" s="26">
        <v>1412900000</v>
      </c>
    </row>
    <row r="701" spans="1:14">
      <c r="A701" s="26" t="s">
        <v>3473</v>
      </c>
      <c r="B701" s="26" t="s">
        <v>3474</v>
      </c>
      <c r="C701" s="26">
        <v>38466531</v>
      </c>
      <c r="D701" s="26" t="s">
        <v>24</v>
      </c>
      <c r="E701" s="26" t="s">
        <v>12155</v>
      </c>
      <c r="F701" s="26" t="s">
        <v>12156</v>
      </c>
      <c r="G701" s="26" t="s">
        <v>9586</v>
      </c>
      <c r="H701" s="26" t="s">
        <v>392</v>
      </c>
      <c r="I701" s="26" t="s">
        <v>11629</v>
      </c>
      <c r="J701" s="26" t="s">
        <v>12157</v>
      </c>
      <c r="K701" s="26" t="s">
        <v>9582</v>
      </c>
      <c r="L701" s="26" t="s">
        <v>12158</v>
      </c>
      <c r="M701" s="26">
        <v>761981497880</v>
      </c>
      <c r="N701" s="26">
        <v>2124887601</v>
      </c>
    </row>
    <row r="702" spans="1:14">
      <c r="A702" s="26" t="s">
        <v>7574</v>
      </c>
      <c r="B702" s="26" t="s">
        <v>7575</v>
      </c>
      <c r="C702" s="26">
        <v>38232032</v>
      </c>
      <c r="D702" s="26" t="s">
        <v>24</v>
      </c>
      <c r="E702" s="26" t="s">
        <v>12159</v>
      </c>
      <c r="F702" s="26" t="s">
        <v>12160</v>
      </c>
      <c r="G702" s="26" t="s">
        <v>9586</v>
      </c>
      <c r="H702" s="26" t="s">
        <v>1088</v>
      </c>
      <c r="I702" s="26" t="s">
        <v>9743</v>
      </c>
      <c r="J702" s="26" t="s">
        <v>12161</v>
      </c>
      <c r="K702" s="26" t="s">
        <v>9582</v>
      </c>
      <c r="L702" s="26" t="s">
        <v>12162</v>
      </c>
      <c r="M702" s="26">
        <v>761341616030</v>
      </c>
      <c r="N702" s="26">
        <v>521483406</v>
      </c>
    </row>
    <row r="703" spans="1:14">
      <c r="A703" s="26" t="s">
        <v>7147</v>
      </c>
      <c r="B703" s="26" t="s">
        <v>7148</v>
      </c>
      <c r="C703" s="26">
        <v>38543370</v>
      </c>
      <c r="D703" s="26" t="s">
        <v>24</v>
      </c>
      <c r="E703" s="26" t="s">
        <v>12163</v>
      </c>
      <c r="F703" s="26" t="s">
        <v>12164</v>
      </c>
      <c r="G703" s="26" t="s">
        <v>9579</v>
      </c>
      <c r="H703" s="26" t="s">
        <v>987</v>
      </c>
      <c r="J703" s="26" t="s">
        <v>12165</v>
      </c>
      <c r="K703" s="26" t="s">
        <v>9582</v>
      </c>
      <c r="L703" s="26" t="s">
        <v>12166</v>
      </c>
      <c r="M703" s="26">
        <v>761361198320</v>
      </c>
      <c r="N703" s="26">
        <v>5624286402</v>
      </c>
    </row>
    <row r="704" spans="1:14">
      <c r="A704" s="26" t="s">
        <v>4603</v>
      </c>
      <c r="B704" s="26" t="s">
        <v>4604</v>
      </c>
      <c r="C704" s="26">
        <v>38844190</v>
      </c>
      <c r="D704" s="26" t="s">
        <v>24</v>
      </c>
      <c r="E704" s="26" t="s">
        <v>12167</v>
      </c>
      <c r="F704" s="26" t="s">
        <v>12168</v>
      </c>
      <c r="G704" s="26" t="s">
        <v>9586</v>
      </c>
      <c r="H704" s="26" t="s">
        <v>670</v>
      </c>
      <c r="J704" s="26" t="s">
        <v>683</v>
      </c>
      <c r="K704" s="26" t="s">
        <v>9597</v>
      </c>
      <c r="L704" s="26" t="s">
        <v>12169</v>
      </c>
      <c r="M704" s="26">
        <v>380503298434</v>
      </c>
      <c r="N704" s="26">
        <v>122080805</v>
      </c>
    </row>
    <row r="705" spans="1:14">
      <c r="A705" s="26" t="s">
        <v>6869</v>
      </c>
      <c r="B705" s="26" t="s">
        <v>6870</v>
      </c>
      <c r="C705" s="26">
        <v>1999494</v>
      </c>
      <c r="D705" s="26" t="s">
        <v>780</v>
      </c>
      <c r="E705" s="26" t="s">
        <v>12170</v>
      </c>
      <c r="F705" s="26" t="s">
        <v>12171</v>
      </c>
      <c r="G705" s="26" t="s">
        <v>9601</v>
      </c>
      <c r="H705" s="26" t="s">
        <v>949</v>
      </c>
      <c r="I705" s="26" t="s">
        <v>12172</v>
      </c>
      <c r="J705" s="26" t="s">
        <v>3276</v>
      </c>
      <c r="K705" s="26" t="s">
        <v>9606</v>
      </c>
      <c r="L705" s="26" t="s">
        <v>12173</v>
      </c>
      <c r="M705" s="26">
        <v>380534191033</v>
      </c>
      <c r="N705" s="26">
        <v>122785804</v>
      </c>
    </row>
    <row r="706" spans="1:14">
      <c r="A706" s="26" t="s">
        <v>4709</v>
      </c>
      <c r="B706" s="26" t="s">
        <v>4710</v>
      </c>
      <c r="C706" s="26">
        <v>1995077</v>
      </c>
      <c r="D706" s="26" t="s">
        <v>780</v>
      </c>
      <c r="E706" s="26" t="s">
        <v>12174</v>
      </c>
      <c r="F706" s="26" t="s">
        <v>12175</v>
      </c>
      <c r="G706" s="26" t="s">
        <v>9601</v>
      </c>
      <c r="H706" s="26" t="s">
        <v>670</v>
      </c>
      <c r="J706" s="26" t="s">
        <v>4702</v>
      </c>
      <c r="K706" s="26" t="s">
        <v>9597</v>
      </c>
      <c r="L706" s="26" t="s">
        <v>12176</v>
      </c>
      <c r="M706" s="26">
        <v>380679593162</v>
      </c>
      <c r="N706" s="26">
        <v>721484605</v>
      </c>
    </row>
    <row r="707" spans="1:14">
      <c r="A707" s="26" t="s">
        <v>8761</v>
      </c>
      <c r="B707" s="26" t="s">
        <v>8762</v>
      </c>
      <c r="C707" s="26">
        <v>2004597</v>
      </c>
      <c r="D707" s="26" t="s">
        <v>780</v>
      </c>
      <c r="E707" s="26" t="s">
        <v>12177</v>
      </c>
      <c r="F707" s="26" t="s">
        <v>9853</v>
      </c>
      <c r="G707" s="26" t="s">
        <v>9601</v>
      </c>
      <c r="H707" s="26" t="s">
        <v>1308</v>
      </c>
      <c r="J707" s="26" t="s">
        <v>1387</v>
      </c>
      <c r="K707" s="26" t="s">
        <v>9597</v>
      </c>
      <c r="L707" s="26" t="s">
        <v>12178</v>
      </c>
      <c r="M707" s="26">
        <v>380382267558</v>
      </c>
      <c r="N707" s="26">
        <v>4412745702</v>
      </c>
    </row>
    <row r="708" spans="1:14">
      <c r="A708" s="26" t="s">
        <v>6581</v>
      </c>
      <c r="B708" s="26" t="s">
        <v>6582</v>
      </c>
      <c r="C708" s="26">
        <v>38381474</v>
      </c>
      <c r="D708" s="26" t="s">
        <v>24</v>
      </c>
      <c r="E708" s="26" t="s">
        <v>12179</v>
      </c>
      <c r="F708" s="26" t="s">
        <v>12180</v>
      </c>
      <c r="G708" s="26" t="s">
        <v>9586</v>
      </c>
      <c r="H708" s="26" t="s">
        <v>949</v>
      </c>
      <c r="I708" s="26" t="s">
        <v>10846</v>
      </c>
      <c r="J708" s="26" t="s">
        <v>12181</v>
      </c>
      <c r="K708" s="26" t="s">
        <v>9582</v>
      </c>
      <c r="L708" s="26" t="s">
        <v>12182</v>
      </c>
      <c r="M708" s="26">
        <v>380535535138</v>
      </c>
      <c r="N708" s="26">
        <v>2122783001</v>
      </c>
    </row>
    <row r="709" spans="1:14">
      <c r="A709" s="26" t="s">
        <v>8928</v>
      </c>
      <c r="B709" s="26" t="s">
        <v>8929</v>
      </c>
      <c r="C709" s="26">
        <v>39028772</v>
      </c>
      <c r="D709" s="26" t="s">
        <v>24</v>
      </c>
      <c r="E709" s="26" t="s">
        <v>12183</v>
      </c>
      <c r="F709" s="26" t="s">
        <v>12184</v>
      </c>
      <c r="G709" s="26" t="s">
        <v>9579</v>
      </c>
      <c r="H709" s="26" t="s">
        <v>1401</v>
      </c>
      <c r="I709" s="26" t="s">
        <v>9777</v>
      </c>
      <c r="J709" s="26" t="s">
        <v>12185</v>
      </c>
      <c r="K709" s="26" t="s">
        <v>9582</v>
      </c>
      <c r="L709" s="26" t="s">
        <v>12186</v>
      </c>
      <c r="M709" s="26">
        <v>380636684500</v>
      </c>
      <c r="N709" s="26">
        <v>7124387001</v>
      </c>
    </row>
    <row r="710" spans="1:14">
      <c r="A710" s="26" t="s">
        <v>3473</v>
      </c>
      <c r="B710" s="26" t="s">
        <v>3474</v>
      </c>
      <c r="C710" s="26">
        <v>38466531</v>
      </c>
      <c r="D710" s="26" t="s">
        <v>24</v>
      </c>
      <c r="E710" s="26" t="s">
        <v>12187</v>
      </c>
      <c r="F710" s="26" t="s">
        <v>12188</v>
      </c>
      <c r="G710" s="26" t="s">
        <v>9579</v>
      </c>
      <c r="H710" s="26" t="s">
        <v>392</v>
      </c>
      <c r="I710" s="26" t="s">
        <v>11629</v>
      </c>
      <c r="J710" s="26" t="s">
        <v>12189</v>
      </c>
      <c r="K710" s="26" t="s">
        <v>9582</v>
      </c>
      <c r="L710" s="26" t="s">
        <v>12190</v>
      </c>
      <c r="M710" s="26">
        <v>380312712248</v>
      </c>
      <c r="N710" s="26">
        <v>2124884201</v>
      </c>
    </row>
    <row r="711" spans="1:14">
      <c r="A711" s="26" t="s">
        <v>4384</v>
      </c>
      <c r="B711" s="26" t="s">
        <v>4385</v>
      </c>
      <c r="C711" s="26">
        <v>22201472</v>
      </c>
      <c r="D711" s="26" t="s">
        <v>780</v>
      </c>
      <c r="E711" s="26" t="s">
        <v>12191</v>
      </c>
      <c r="F711" s="26" t="s">
        <v>12192</v>
      </c>
      <c r="G711" s="26" t="s">
        <v>9601</v>
      </c>
      <c r="H711" s="26" t="s">
        <v>576</v>
      </c>
      <c r="I711" s="26" t="s">
        <v>10292</v>
      </c>
      <c r="J711" s="26" t="s">
        <v>615</v>
      </c>
      <c r="K711" s="26" t="s">
        <v>9597</v>
      </c>
      <c r="L711" s="26" t="s">
        <v>12193</v>
      </c>
      <c r="M711" s="26">
        <v>380459850220</v>
      </c>
      <c r="N711" s="26">
        <v>120783603</v>
      </c>
    </row>
    <row r="712" spans="1:14">
      <c r="A712" s="26" t="s">
        <v>3755</v>
      </c>
      <c r="B712" s="26" t="s">
        <v>3756</v>
      </c>
      <c r="C712" s="26">
        <v>38626377</v>
      </c>
      <c r="D712" s="26" t="s">
        <v>24</v>
      </c>
      <c r="E712" s="26" t="s">
        <v>12194</v>
      </c>
      <c r="F712" s="26" t="s">
        <v>12195</v>
      </c>
      <c r="G712" s="26" t="s">
        <v>9591</v>
      </c>
      <c r="H712" s="26" t="s">
        <v>468</v>
      </c>
      <c r="J712" s="26" t="s">
        <v>481</v>
      </c>
      <c r="K712" s="26" t="s">
        <v>9597</v>
      </c>
      <c r="L712" s="26" t="s">
        <v>12196</v>
      </c>
      <c r="M712" s="26">
        <v>380972128478</v>
      </c>
      <c r="N712" s="26">
        <v>1222380503</v>
      </c>
    </row>
    <row r="713" spans="1:14">
      <c r="A713" s="26" t="s">
        <v>9098</v>
      </c>
      <c r="B713" s="26" t="s">
        <v>9099</v>
      </c>
      <c r="C713" s="26">
        <v>38561624</v>
      </c>
      <c r="D713" s="26" t="s">
        <v>24</v>
      </c>
      <c r="E713" s="26" t="s">
        <v>12197</v>
      </c>
      <c r="F713" s="26" t="s">
        <v>12198</v>
      </c>
      <c r="G713" s="26" t="s">
        <v>9591</v>
      </c>
      <c r="H713" s="26" t="s">
        <v>1490</v>
      </c>
      <c r="I713" s="26" t="s">
        <v>9841</v>
      </c>
      <c r="J713" s="26" t="s">
        <v>12199</v>
      </c>
      <c r="K713" s="26" t="s">
        <v>9582</v>
      </c>
      <c r="L713" s="26" t="s">
        <v>12200</v>
      </c>
      <c r="M713" s="26">
        <v>380373656037</v>
      </c>
      <c r="N713" s="26">
        <v>7322583004</v>
      </c>
    </row>
    <row r="714" spans="1:14">
      <c r="A714" s="26" t="s">
        <v>7556</v>
      </c>
      <c r="B714" s="26" t="s">
        <v>7557</v>
      </c>
      <c r="C714" s="26">
        <v>2000435</v>
      </c>
      <c r="D714" s="26" t="s">
        <v>780</v>
      </c>
      <c r="E714" s="26" t="s">
        <v>12201</v>
      </c>
      <c r="F714" s="26" t="s">
        <v>12202</v>
      </c>
      <c r="G714" s="26" t="s">
        <v>9601</v>
      </c>
      <c r="H714" s="26" t="s">
        <v>1088</v>
      </c>
      <c r="J714" s="26" t="s">
        <v>11758</v>
      </c>
      <c r="K714" s="26" t="s">
        <v>9597</v>
      </c>
      <c r="L714" s="26" t="s">
        <v>12203</v>
      </c>
      <c r="M714" s="26">
        <v>380354821609</v>
      </c>
      <c r="N714" s="26">
        <v>521683303</v>
      </c>
    </row>
    <row r="715" spans="1:14">
      <c r="A715" s="26" t="s">
        <v>2435</v>
      </c>
      <c r="B715" s="26" t="s">
        <v>2436</v>
      </c>
      <c r="C715" s="26">
        <v>1985860</v>
      </c>
      <c r="D715" s="26" t="s">
        <v>780</v>
      </c>
      <c r="E715" s="26" t="s">
        <v>12204</v>
      </c>
      <c r="F715" s="26" t="s">
        <v>12205</v>
      </c>
      <c r="G715" s="26" t="s">
        <v>9601</v>
      </c>
      <c r="H715" s="26" t="s">
        <v>133</v>
      </c>
      <c r="J715" s="26" t="s">
        <v>2401</v>
      </c>
      <c r="K715" s="26" t="s">
        <v>9597</v>
      </c>
      <c r="L715" s="26" t="s">
        <v>12206</v>
      </c>
      <c r="M715" s="26">
        <v>380987034942</v>
      </c>
      <c r="N715" s="26">
        <v>122787502</v>
      </c>
    </row>
    <row r="716" spans="1:14">
      <c r="A716" s="26" t="s">
        <v>5042</v>
      </c>
      <c r="B716" s="26" t="s">
        <v>5043</v>
      </c>
      <c r="C716" s="26">
        <v>1996409</v>
      </c>
      <c r="D716" s="26" t="s">
        <v>780</v>
      </c>
      <c r="E716" s="26" t="s">
        <v>12207</v>
      </c>
      <c r="F716" s="26" t="s">
        <v>10111</v>
      </c>
      <c r="G716" s="26" t="s">
        <v>9601</v>
      </c>
      <c r="H716" s="26" t="s">
        <v>735</v>
      </c>
      <c r="I716" s="26" t="s">
        <v>9721</v>
      </c>
      <c r="J716" s="26" t="s">
        <v>5045</v>
      </c>
      <c r="K716" s="26" t="s">
        <v>9597</v>
      </c>
      <c r="L716" s="26" t="s">
        <v>12208</v>
      </c>
      <c r="M716" s="26">
        <v>761941261110</v>
      </c>
      <c r="N716" s="26">
        <v>4622710100</v>
      </c>
    </row>
    <row r="717" spans="1:14">
      <c r="A717" s="26" t="s">
        <v>3711</v>
      </c>
      <c r="B717" s="26" t="s">
        <v>3712</v>
      </c>
      <c r="C717" s="26">
        <v>38783662</v>
      </c>
      <c r="D717" s="26" t="s">
        <v>24</v>
      </c>
      <c r="E717" s="26" t="s">
        <v>12209</v>
      </c>
      <c r="F717" s="26" t="s">
        <v>12210</v>
      </c>
      <c r="G717" s="26" t="s">
        <v>9586</v>
      </c>
      <c r="H717" s="26" t="s">
        <v>468</v>
      </c>
      <c r="J717" s="26" t="s">
        <v>481</v>
      </c>
      <c r="K717" s="26" t="s">
        <v>9597</v>
      </c>
      <c r="L717" s="26" t="s">
        <v>12211</v>
      </c>
      <c r="M717" s="26">
        <v>380617079237</v>
      </c>
      <c r="N717" s="26">
        <v>1222380503</v>
      </c>
    </row>
    <row r="718" spans="1:14">
      <c r="A718" s="26" t="s">
        <v>7387</v>
      </c>
      <c r="B718" s="26" t="s">
        <v>7388</v>
      </c>
      <c r="C718" s="26">
        <v>38019903</v>
      </c>
      <c r="D718" s="26" t="s">
        <v>24</v>
      </c>
      <c r="E718" s="26" t="s">
        <v>12212</v>
      </c>
      <c r="F718" s="26" t="s">
        <v>12213</v>
      </c>
      <c r="G718" s="26" t="s">
        <v>9586</v>
      </c>
      <c r="H718" s="26" t="s">
        <v>1025</v>
      </c>
      <c r="I718" s="26" t="s">
        <v>12214</v>
      </c>
      <c r="J718" s="26" t="s">
        <v>12215</v>
      </c>
      <c r="K718" s="26" t="s">
        <v>9582</v>
      </c>
      <c r="L718" s="26" t="s">
        <v>12216</v>
      </c>
      <c r="M718" s="26">
        <v>380545554932</v>
      </c>
      <c r="N718" s="26">
        <v>5923584411</v>
      </c>
    </row>
    <row r="719" spans="1:14">
      <c r="A719" s="26" t="s">
        <v>7445</v>
      </c>
      <c r="B719" s="26" t="s">
        <v>7446</v>
      </c>
      <c r="C719" s="26">
        <v>42521315</v>
      </c>
      <c r="D719" s="26" t="s">
        <v>24</v>
      </c>
      <c r="E719" s="26" t="s">
        <v>12217</v>
      </c>
      <c r="F719" s="26" t="s">
        <v>12218</v>
      </c>
      <c r="G719" s="26" t="s">
        <v>9591</v>
      </c>
      <c r="H719" s="26" t="s">
        <v>1025</v>
      </c>
      <c r="J719" s="26" t="s">
        <v>1065</v>
      </c>
      <c r="K719" s="26" t="s">
        <v>9597</v>
      </c>
      <c r="L719" s="26" t="s">
        <v>12219</v>
      </c>
      <c r="M719" s="26">
        <v>380503273820</v>
      </c>
      <c r="N719" s="26">
        <v>5910100000</v>
      </c>
    </row>
    <row r="720" spans="1:14">
      <c r="A720" s="26" t="s">
        <v>7567</v>
      </c>
      <c r="B720" s="26" t="s">
        <v>7568</v>
      </c>
      <c r="C720" s="26">
        <v>2000493</v>
      </c>
      <c r="D720" s="26" t="s">
        <v>780</v>
      </c>
      <c r="E720" s="26" t="s">
        <v>12220</v>
      </c>
      <c r="F720" s="26" t="s">
        <v>12221</v>
      </c>
      <c r="G720" s="26" t="s">
        <v>9601</v>
      </c>
      <c r="H720" s="26" t="s">
        <v>1088</v>
      </c>
      <c r="I720" s="26" t="s">
        <v>9743</v>
      </c>
      <c r="J720" s="26" t="s">
        <v>1092</v>
      </c>
      <c r="K720" s="26" t="s">
        <v>9597</v>
      </c>
      <c r="L720" s="26" t="s">
        <v>12222</v>
      </c>
      <c r="M720" s="26">
        <v>761327558717</v>
      </c>
      <c r="N720" s="26">
        <v>1825080601</v>
      </c>
    </row>
    <row r="721" spans="1:14">
      <c r="A721" s="26" t="s">
        <v>8763</v>
      </c>
      <c r="B721" s="26" t="s">
        <v>8764</v>
      </c>
      <c r="C721" s="26">
        <v>40888750</v>
      </c>
      <c r="D721" s="26" t="s">
        <v>24</v>
      </c>
      <c r="E721" s="26" t="s">
        <v>12223</v>
      </c>
      <c r="F721" s="26" t="s">
        <v>12224</v>
      </c>
      <c r="G721" s="26" t="s">
        <v>9586</v>
      </c>
      <c r="H721" s="26" t="s">
        <v>1308</v>
      </c>
      <c r="J721" s="26" t="s">
        <v>1387</v>
      </c>
      <c r="K721" s="26" t="s">
        <v>9597</v>
      </c>
      <c r="L721" s="26" t="s">
        <v>12225</v>
      </c>
      <c r="M721" s="26">
        <v>761331461810</v>
      </c>
      <c r="N721" s="26">
        <v>4412745702</v>
      </c>
    </row>
    <row r="722" spans="1:14">
      <c r="A722" s="26" t="s">
        <v>9298</v>
      </c>
      <c r="B722" s="26" t="s">
        <v>9299</v>
      </c>
      <c r="C722" s="26">
        <v>38232556</v>
      </c>
      <c r="D722" s="26" t="s">
        <v>24</v>
      </c>
      <c r="E722" s="26" t="s">
        <v>12226</v>
      </c>
      <c r="F722" s="26" t="s">
        <v>12227</v>
      </c>
      <c r="G722" s="26" t="s">
        <v>9591</v>
      </c>
      <c r="H722" s="26" t="s">
        <v>1573</v>
      </c>
      <c r="I722" s="26" t="s">
        <v>12131</v>
      </c>
      <c r="J722" s="26" t="s">
        <v>12228</v>
      </c>
      <c r="K722" s="26" t="s">
        <v>9582</v>
      </c>
      <c r="L722" s="26" t="s">
        <v>12229</v>
      </c>
      <c r="M722" s="26">
        <v>380464533655</v>
      </c>
      <c r="N722" s="26">
        <v>7421410122</v>
      </c>
    </row>
    <row r="723" spans="1:14">
      <c r="A723" s="26" t="s">
        <v>6890</v>
      </c>
      <c r="B723" s="26" t="s">
        <v>6891</v>
      </c>
      <c r="C723" s="26">
        <v>38459325</v>
      </c>
      <c r="D723" s="26" t="s">
        <v>24</v>
      </c>
      <c r="E723" s="26" t="s">
        <v>12230</v>
      </c>
      <c r="F723" s="26" t="s">
        <v>12231</v>
      </c>
      <c r="G723" s="26" t="s">
        <v>9579</v>
      </c>
      <c r="H723" s="26" t="s">
        <v>949</v>
      </c>
      <c r="I723" s="26" t="s">
        <v>9669</v>
      </c>
      <c r="J723" s="26" t="s">
        <v>12232</v>
      </c>
      <c r="K723" s="26" t="s">
        <v>9582</v>
      </c>
      <c r="L723" s="26" t="s">
        <v>12233</v>
      </c>
      <c r="M723" s="26">
        <v>380668525785</v>
      </c>
      <c r="N723" s="26">
        <v>5324884401</v>
      </c>
    </row>
    <row r="724" spans="1:14">
      <c r="A724" s="26" t="s">
        <v>6748</v>
      </c>
      <c r="B724" s="26" t="s">
        <v>6749</v>
      </c>
      <c r="C724" s="26">
        <v>1999402</v>
      </c>
      <c r="D724" s="26" t="s">
        <v>780</v>
      </c>
      <c r="E724" s="26" t="s">
        <v>12234</v>
      </c>
      <c r="F724" s="26" t="s">
        <v>12235</v>
      </c>
      <c r="G724" s="26" t="s">
        <v>9601</v>
      </c>
      <c r="H724" s="26" t="s">
        <v>949</v>
      </c>
      <c r="I724" s="26" t="s">
        <v>10846</v>
      </c>
      <c r="J724" s="26" t="s">
        <v>1446</v>
      </c>
      <c r="K724" s="26" t="s">
        <v>9582</v>
      </c>
      <c r="L724" s="26" t="s">
        <v>12236</v>
      </c>
      <c r="M724" s="26">
        <v>380966977758</v>
      </c>
      <c r="N724" s="26">
        <v>124388803</v>
      </c>
    </row>
    <row r="725" spans="1:14">
      <c r="A725" s="26" t="s">
        <v>1673</v>
      </c>
      <c r="B725" s="26" t="s">
        <v>1674</v>
      </c>
      <c r="C725" s="26">
        <v>38055061</v>
      </c>
      <c r="D725" s="26" t="s">
        <v>24</v>
      </c>
      <c r="E725" s="26" t="s">
        <v>12237</v>
      </c>
      <c r="F725" s="26" t="s">
        <v>12238</v>
      </c>
      <c r="G725" s="26" t="s">
        <v>9586</v>
      </c>
      <c r="H725" s="26" t="s">
        <v>27</v>
      </c>
      <c r="J725" s="26" t="s">
        <v>36</v>
      </c>
      <c r="K725" s="26" t="s">
        <v>9597</v>
      </c>
      <c r="L725" s="26" t="s">
        <v>12239</v>
      </c>
      <c r="M725" s="26">
        <v>380432672735</v>
      </c>
      <c r="N725" s="26">
        <v>510100000</v>
      </c>
    </row>
    <row r="726" spans="1:14">
      <c r="A726" s="26" t="s">
        <v>2851</v>
      </c>
      <c r="B726" s="26" t="s">
        <v>2852</v>
      </c>
      <c r="C726" s="26">
        <v>13491258</v>
      </c>
      <c r="D726" s="26" t="s">
        <v>1701</v>
      </c>
      <c r="E726" s="26" t="s">
        <v>12240</v>
      </c>
      <c r="F726" s="26" t="s">
        <v>12241</v>
      </c>
      <c r="G726" s="26" t="s">
        <v>9601</v>
      </c>
      <c r="H726" s="26" t="s">
        <v>258</v>
      </c>
      <c r="J726" s="26" t="s">
        <v>305</v>
      </c>
      <c r="K726" s="26" t="s">
        <v>9597</v>
      </c>
      <c r="L726" s="26" t="s">
        <v>12242</v>
      </c>
      <c r="M726" s="26">
        <v>380508394247</v>
      </c>
      <c r="N726" s="26">
        <v>1413300000</v>
      </c>
    </row>
    <row r="727" spans="1:14">
      <c r="A727" s="26" t="s">
        <v>2970</v>
      </c>
      <c r="B727" s="26" t="s">
        <v>2971</v>
      </c>
      <c r="C727" s="26">
        <v>37544435</v>
      </c>
      <c r="D727" s="26" t="s">
        <v>24</v>
      </c>
      <c r="E727" s="26" t="s">
        <v>12243</v>
      </c>
      <c r="F727" s="26" t="s">
        <v>12244</v>
      </c>
      <c r="G727" s="26" t="s">
        <v>9586</v>
      </c>
      <c r="H727" s="26" t="s">
        <v>258</v>
      </c>
      <c r="I727" s="26" t="s">
        <v>10104</v>
      </c>
      <c r="J727" s="26" t="s">
        <v>12245</v>
      </c>
      <c r="K727" s="26" t="s">
        <v>9582</v>
      </c>
      <c r="L727" s="26" t="s">
        <v>12246</v>
      </c>
      <c r="M727" s="26">
        <v>380506287331</v>
      </c>
      <c r="N727" s="26">
        <v>1222983414</v>
      </c>
    </row>
    <row r="728" spans="1:14">
      <c r="A728" s="26" t="s">
        <v>5338</v>
      </c>
      <c r="B728" s="26" t="s">
        <v>5337</v>
      </c>
      <c r="C728" s="26">
        <v>1998035</v>
      </c>
      <c r="D728" s="26" t="s">
        <v>24</v>
      </c>
      <c r="E728" s="26" t="s">
        <v>12247</v>
      </c>
      <c r="F728" s="26" t="s">
        <v>12248</v>
      </c>
      <c r="G728" s="26" t="s">
        <v>9586</v>
      </c>
      <c r="H728" s="26" t="s">
        <v>735</v>
      </c>
      <c r="I728" s="26" t="s">
        <v>12249</v>
      </c>
      <c r="J728" s="26" t="s">
        <v>12250</v>
      </c>
      <c r="K728" s="26" t="s">
        <v>9582</v>
      </c>
      <c r="L728" s="26" t="s">
        <v>12251</v>
      </c>
      <c r="M728" s="26">
        <v>380973854425</v>
      </c>
      <c r="N728" s="26">
        <v>4623680801</v>
      </c>
    </row>
    <row r="729" spans="1:14">
      <c r="A729" s="26" t="s">
        <v>1821</v>
      </c>
      <c r="B729" s="26" t="s">
        <v>1822</v>
      </c>
      <c r="C729" s="26">
        <v>38031318</v>
      </c>
      <c r="D729" s="26" t="s">
        <v>24</v>
      </c>
      <c r="E729" s="26" t="s">
        <v>12252</v>
      </c>
      <c r="F729" s="26" t="s">
        <v>12253</v>
      </c>
      <c r="G729" s="26" t="s">
        <v>9586</v>
      </c>
      <c r="H729" s="26" t="s">
        <v>27</v>
      </c>
      <c r="I729" s="26" t="s">
        <v>67</v>
      </c>
      <c r="J729" s="26" t="s">
        <v>12254</v>
      </c>
      <c r="K729" s="26" t="s">
        <v>9582</v>
      </c>
      <c r="L729" s="26" t="s">
        <v>12255</v>
      </c>
      <c r="M729" s="26">
        <v>380433763383</v>
      </c>
      <c r="N729" s="26">
        <v>522681401</v>
      </c>
    </row>
    <row r="730" spans="1:14">
      <c r="A730" s="26" t="s">
        <v>7317</v>
      </c>
      <c r="B730" s="26" t="s">
        <v>7318</v>
      </c>
      <c r="C730" s="26">
        <v>43420400</v>
      </c>
      <c r="D730" s="26" t="s">
        <v>24</v>
      </c>
      <c r="E730" s="26" t="s">
        <v>12256</v>
      </c>
      <c r="F730" s="26" t="s">
        <v>12257</v>
      </c>
      <c r="G730" s="26" t="s">
        <v>9586</v>
      </c>
      <c r="H730" s="26" t="s">
        <v>1025</v>
      </c>
      <c r="I730" s="26" t="s">
        <v>12258</v>
      </c>
      <c r="J730" s="26" t="s">
        <v>7319</v>
      </c>
      <c r="K730" s="26" t="s">
        <v>9606</v>
      </c>
      <c r="L730" s="26" t="s">
        <v>12259</v>
      </c>
      <c r="M730" s="26">
        <v>380544752148</v>
      </c>
      <c r="N730" s="26">
        <v>5922055300</v>
      </c>
    </row>
    <row r="731" spans="1:14">
      <c r="A731" s="26" t="s">
        <v>8018</v>
      </c>
      <c r="B731" s="26" t="s">
        <v>8019</v>
      </c>
      <c r="C731" s="26">
        <v>38008823</v>
      </c>
      <c r="D731" s="26" t="s">
        <v>24</v>
      </c>
      <c r="E731" s="26" t="s">
        <v>12260</v>
      </c>
      <c r="F731" s="26" t="s">
        <v>12261</v>
      </c>
      <c r="G731" s="26" t="s">
        <v>9579</v>
      </c>
      <c r="H731" s="26" t="s">
        <v>1122</v>
      </c>
      <c r="I731" s="26" t="s">
        <v>11422</v>
      </c>
      <c r="J731" s="26" t="s">
        <v>12262</v>
      </c>
      <c r="K731" s="26" t="s">
        <v>9906</v>
      </c>
      <c r="L731" s="26" t="s">
        <v>12263</v>
      </c>
      <c r="M731" s="26">
        <v>380988662439</v>
      </c>
      <c r="N731" s="26">
        <v>6324580512</v>
      </c>
    </row>
    <row r="732" spans="1:14">
      <c r="A732" s="26" t="s">
        <v>6754</v>
      </c>
      <c r="B732" s="26" t="s">
        <v>6755</v>
      </c>
      <c r="C732" s="26">
        <v>37464470</v>
      </c>
      <c r="D732" s="26" t="s">
        <v>24</v>
      </c>
      <c r="E732" s="26" t="s">
        <v>12264</v>
      </c>
      <c r="F732" s="26" t="s">
        <v>12265</v>
      </c>
      <c r="G732" s="26" t="s">
        <v>9586</v>
      </c>
      <c r="H732" s="26" t="s">
        <v>949</v>
      </c>
      <c r="I732" s="26" t="s">
        <v>11064</v>
      </c>
      <c r="J732" s="26" t="s">
        <v>12266</v>
      </c>
      <c r="K732" s="26" t="s">
        <v>9582</v>
      </c>
      <c r="L732" s="26" t="s">
        <v>12267</v>
      </c>
      <c r="M732" s="26">
        <v>380534494346</v>
      </c>
      <c r="N732" s="26">
        <v>5323480401</v>
      </c>
    </row>
    <row r="733" spans="1:14">
      <c r="A733" s="26" t="s">
        <v>2552</v>
      </c>
      <c r="B733" s="26" t="s">
        <v>2553</v>
      </c>
      <c r="C733" s="26">
        <v>37862109</v>
      </c>
      <c r="D733" s="26" t="s">
        <v>24</v>
      </c>
      <c r="E733" s="26" t="s">
        <v>12268</v>
      </c>
      <c r="F733" s="26" t="s">
        <v>12269</v>
      </c>
      <c r="G733" s="26" t="s">
        <v>9586</v>
      </c>
      <c r="H733" s="26" t="s">
        <v>133</v>
      </c>
      <c r="J733" s="26" t="s">
        <v>183</v>
      </c>
      <c r="K733" s="26" t="s">
        <v>9597</v>
      </c>
      <c r="L733" s="26" t="s">
        <v>12270</v>
      </c>
      <c r="M733" s="26">
        <v>761946294168</v>
      </c>
      <c r="N733" s="26">
        <v>1211000000</v>
      </c>
    </row>
    <row r="734" spans="1:14">
      <c r="A734" s="26" t="s">
        <v>4829</v>
      </c>
      <c r="B734" s="26" t="s">
        <v>4830</v>
      </c>
      <c r="C734" s="26">
        <v>38135969</v>
      </c>
      <c r="D734" s="26" t="s">
        <v>24</v>
      </c>
      <c r="E734" s="26" t="s">
        <v>12271</v>
      </c>
      <c r="F734" s="26" t="s">
        <v>12272</v>
      </c>
      <c r="G734" s="26" t="s">
        <v>9579</v>
      </c>
      <c r="H734" s="26" t="s">
        <v>711</v>
      </c>
      <c r="I734" s="26" t="s">
        <v>9649</v>
      </c>
      <c r="J734" s="26" t="s">
        <v>12273</v>
      </c>
      <c r="K734" s="26" t="s">
        <v>9582</v>
      </c>
      <c r="L734" s="26" t="s">
        <v>12274</v>
      </c>
      <c r="M734" s="26">
        <v>380688116082</v>
      </c>
      <c r="N734" s="26">
        <v>4423187501</v>
      </c>
    </row>
    <row r="735" spans="1:14">
      <c r="A735" s="26" t="s">
        <v>8596</v>
      </c>
      <c r="B735" s="26" t="s">
        <v>8597</v>
      </c>
      <c r="C735" s="26">
        <v>38687817</v>
      </c>
      <c r="D735" s="26" t="s">
        <v>24</v>
      </c>
      <c r="E735" s="26" t="s">
        <v>12275</v>
      </c>
      <c r="F735" s="26" t="s">
        <v>12276</v>
      </c>
      <c r="G735" s="26" t="s">
        <v>9586</v>
      </c>
      <c r="H735" s="26" t="s">
        <v>1269</v>
      </c>
      <c r="I735" s="26" t="s">
        <v>12277</v>
      </c>
      <c r="J735" s="26" t="s">
        <v>7106</v>
      </c>
      <c r="K735" s="26" t="s">
        <v>9606</v>
      </c>
      <c r="L735" s="26" t="s">
        <v>12278</v>
      </c>
      <c r="M735" s="26">
        <v>380553039183</v>
      </c>
      <c r="N735" s="26">
        <v>124783801</v>
      </c>
    </row>
    <row r="736" spans="1:14">
      <c r="A736" s="26" t="s">
        <v>2733</v>
      </c>
      <c r="B736" s="26" t="s">
        <v>2734</v>
      </c>
      <c r="C736" s="26">
        <v>40359914</v>
      </c>
      <c r="D736" s="26" t="s">
        <v>24</v>
      </c>
      <c r="E736" s="26" t="s">
        <v>12279</v>
      </c>
      <c r="F736" s="26" t="s">
        <v>12280</v>
      </c>
      <c r="G736" s="26" t="s">
        <v>9586</v>
      </c>
      <c r="H736" s="26" t="s">
        <v>133</v>
      </c>
      <c r="I736" s="26" t="s">
        <v>9498</v>
      </c>
      <c r="J736" s="26" t="s">
        <v>2739</v>
      </c>
      <c r="K736" s="26" t="s">
        <v>9582</v>
      </c>
      <c r="L736" s="26" t="s">
        <v>12281</v>
      </c>
      <c r="M736" s="26">
        <v>761134224380</v>
      </c>
      <c r="N736" s="26">
        <v>1221487501</v>
      </c>
    </row>
    <row r="737" spans="1:14">
      <c r="A737" s="26" t="s">
        <v>5225</v>
      </c>
      <c r="B737" s="26" t="s">
        <v>5226</v>
      </c>
      <c r="C737" s="26">
        <v>31589486</v>
      </c>
      <c r="D737" s="26" t="s">
        <v>24</v>
      </c>
      <c r="E737" s="26" t="s">
        <v>12282</v>
      </c>
      <c r="F737" s="26" t="s">
        <v>12283</v>
      </c>
      <c r="G737" s="26" t="s">
        <v>9586</v>
      </c>
      <c r="H737" s="26" t="s">
        <v>735</v>
      </c>
      <c r="J737" s="26" t="s">
        <v>740</v>
      </c>
      <c r="K737" s="26" t="s">
        <v>9597</v>
      </c>
      <c r="L737" s="26" t="s">
        <v>12284</v>
      </c>
      <c r="M737" s="26">
        <v>380800305911</v>
      </c>
      <c r="N737" s="26">
        <v>1221881203</v>
      </c>
    </row>
    <row r="738" spans="1:14">
      <c r="A738" s="26" t="s">
        <v>5639</v>
      </c>
      <c r="B738" s="26" t="s">
        <v>5640</v>
      </c>
      <c r="C738" s="26">
        <v>31413640</v>
      </c>
      <c r="D738" s="26" t="s">
        <v>24</v>
      </c>
      <c r="E738" s="26" t="s">
        <v>12285</v>
      </c>
      <c r="F738" s="26" t="s">
        <v>12286</v>
      </c>
      <c r="G738" s="26" t="s">
        <v>9586</v>
      </c>
      <c r="H738" s="26" t="s">
        <v>799</v>
      </c>
      <c r="J738" s="26" t="s">
        <v>800</v>
      </c>
      <c r="K738" s="26" t="s">
        <v>9597</v>
      </c>
      <c r="L738" s="26" t="s">
        <v>12287</v>
      </c>
      <c r="M738" s="26">
        <v>380442021360</v>
      </c>
      <c r="N738" s="26">
        <v>4822784009</v>
      </c>
    </row>
    <row r="739" spans="1:14">
      <c r="A739" s="26" t="s">
        <v>7599</v>
      </c>
      <c r="B739" s="26" t="s">
        <v>7600</v>
      </c>
      <c r="C739" s="26">
        <v>38194961</v>
      </c>
      <c r="D739" s="26" t="s">
        <v>24</v>
      </c>
      <c r="E739" s="26" t="s">
        <v>12288</v>
      </c>
      <c r="F739" s="26" t="s">
        <v>12289</v>
      </c>
      <c r="G739" s="26" t="s">
        <v>9586</v>
      </c>
      <c r="H739" s="26" t="s">
        <v>1088</v>
      </c>
      <c r="I739" s="26" t="s">
        <v>9882</v>
      </c>
      <c r="J739" s="26" t="s">
        <v>12290</v>
      </c>
      <c r="K739" s="26" t="s">
        <v>9582</v>
      </c>
      <c r="L739" s="26" t="s">
        <v>12291</v>
      </c>
      <c r="M739" s="26">
        <v>380355763417</v>
      </c>
      <c r="N739" s="26">
        <v>6121686001</v>
      </c>
    </row>
    <row r="740" spans="1:14">
      <c r="A740" s="26" t="s">
        <v>9098</v>
      </c>
      <c r="B740" s="26" t="s">
        <v>9099</v>
      </c>
      <c r="C740" s="26">
        <v>38561624</v>
      </c>
      <c r="D740" s="26" t="s">
        <v>24</v>
      </c>
      <c r="E740" s="26" t="s">
        <v>12292</v>
      </c>
      <c r="F740" s="26" t="s">
        <v>12293</v>
      </c>
      <c r="G740" s="26" t="s">
        <v>9586</v>
      </c>
      <c r="H740" s="26" t="s">
        <v>1490</v>
      </c>
      <c r="I740" s="26" t="s">
        <v>9841</v>
      </c>
      <c r="J740" s="26" t="s">
        <v>12294</v>
      </c>
      <c r="K740" s="26" t="s">
        <v>9582</v>
      </c>
      <c r="L740" s="26" t="s">
        <v>12295</v>
      </c>
      <c r="M740" s="26">
        <v>761329009130</v>
      </c>
      <c r="N740" s="26">
        <v>7322586001</v>
      </c>
    </row>
    <row r="741" spans="1:14">
      <c r="A741" s="26" t="s">
        <v>4947</v>
      </c>
      <c r="B741" s="26" t="s">
        <v>4942</v>
      </c>
      <c r="C741" s="26">
        <v>1997633</v>
      </c>
      <c r="D741" s="26" t="s">
        <v>24</v>
      </c>
      <c r="E741" s="26" t="s">
        <v>12296</v>
      </c>
      <c r="F741" s="26" t="s">
        <v>12297</v>
      </c>
      <c r="G741" s="26" t="s">
        <v>9586</v>
      </c>
      <c r="H741" s="26" t="s">
        <v>735</v>
      </c>
      <c r="I741" s="26" t="s">
        <v>12298</v>
      </c>
      <c r="J741" s="26" t="s">
        <v>12299</v>
      </c>
      <c r="K741" s="26" t="s">
        <v>9582</v>
      </c>
      <c r="L741" s="26" t="s">
        <v>12300</v>
      </c>
      <c r="M741" s="26">
        <v>380972642233</v>
      </c>
      <c r="N741" s="26">
        <v>4620683601</v>
      </c>
    </row>
    <row r="742" spans="1:14">
      <c r="A742" s="26" t="s">
        <v>4599</v>
      </c>
      <c r="B742" s="26" t="s">
        <v>4600</v>
      </c>
      <c r="C742" s="26">
        <v>38797880</v>
      </c>
      <c r="D742" s="26" t="s">
        <v>24</v>
      </c>
      <c r="E742" s="26" t="s">
        <v>12301</v>
      </c>
      <c r="F742" s="26" t="s">
        <v>12302</v>
      </c>
      <c r="G742" s="26" t="s">
        <v>9579</v>
      </c>
      <c r="H742" s="26" t="s">
        <v>670</v>
      </c>
      <c r="I742" s="26" t="s">
        <v>10789</v>
      </c>
      <c r="J742" s="26" t="s">
        <v>345</v>
      </c>
      <c r="K742" s="26" t="s">
        <v>9582</v>
      </c>
      <c r="L742" s="26" t="s">
        <v>12303</v>
      </c>
      <c r="M742" s="26">
        <v>380523450157</v>
      </c>
      <c r="N742" s="26">
        <v>120782508</v>
      </c>
    </row>
    <row r="743" spans="1:14">
      <c r="A743" s="26" t="s">
        <v>6583</v>
      </c>
      <c r="B743" s="26" t="s">
        <v>6584</v>
      </c>
      <c r="C743" s="26">
        <v>1999224</v>
      </c>
      <c r="D743" s="26" t="s">
        <v>780</v>
      </c>
      <c r="E743" s="26" t="s">
        <v>12304</v>
      </c>
      <c r="F743" s="26" t="s">
        <v>12305</v>
      </c>
      <c r="G743" s="26" t="s">
        <v>9601</v>
      </c>
      <c r="H743" s="26" t="s">
        <v>949</v>
      </c>
      <c r="I743" s="26" t="s">
        <v>10987</v>
      </c>
      <c r="J743" s="26" t="s">
        <v>6585</v>
      </c>
      <c r="K743" s="26" t="s">
        <v>9597</v>
      </c>
      <c r="L743" s="26" t="s">
        <v>12306</v>
      </c>
      <c r="M743" s="26">
        <v>761532526737</v>
      </c>
      <c r="N743" s="26">
        <v>5320610100</v>
      </c>
    </row>
    <row r="744" spans="1:14">
      <c r="A744" s="26" t="s">
        <v>3978</v>
      </c>
      <c r="B744" s="26" t="s">
        <v>3979</v>
      </c>
      <c r="C744" s="26">
        <v>38609428</v>
      </c>
      <c r="D744" s="26" t="s">
        <v>24</v>
      </c>
      <c r="E744" s="26" t="s">
        <v>12307</v>
      </c>
      <c r="F744" s="26" t="s">
        <v>12308</v>
      </c>
      <c r="G744" s="26" t="s">
        <v>9586</v>
      </c>
      <c r="H744" s="26" t="s">
        <v>506</v>
      </c>
      <c r="J744" s="26" t="s">
        <v>3977</v>
      </c>
      <c r="K744" s="26" t="s">
        <v>9606</v>
      </c>
      <c r="L744" s="26" t="s">
        <v>12309</v>
      </c>
      <c r="M744" s="26">
        <v>380343221007</v>
      </c>
      <c r="N744" s="26">
        <v>2323083503</v>
      </c>
    </row>
    <row r="745" spans="1:14">
      <c r="A745" s="26" t="s">
        <v>6199</v>
      </c>
      <c r="B745" s="26" t="s">
        <v>6200</v>
      </c>
      <c r="C745" s="26">
        <v>26418688</v>
      </c>
      <c r="D745" s="26" t="s">
        <v>24</v>
      </c>
      <c r="E745" s="26" t="s">
        <v>12310</v>
      </c>
      <c r="F745" s="26" t="s">
        <v>12311</v>
      </c>
      <c r="G745" s="26" t="s">
        <v>9586</v>
      </c>
      <c r="H745" s="26" t="s">
        <v>885</v>
      </c>
      <c r="I745" s="26" t="s">
        <v>12312</v>
      </c>
      <c r="J745" s="26" t="s">
        <v>12313</v>
      </c>
      <c r="K745" s="26" t="s">
        <v>9582</v>
      </c>
      <c r="L745" s="26" t="s">
        <v>12314</v>
      </c>
      <c r="M745" s="26">
        <v>380484142438</v>
      </c>
      <c r="N745" s="26">
        <v>5122082901</v>
      </c>
    </row>
    <row r="746" spans="1:14">
      <c r="A746" s="26" t="s">
        <v>3198</v>
      </c>
      <c r="B746" s="26" t="s">
        <v>3199</v>
      </c>
      <c r="C746" s="26">
        <v>38006590</v>
      </c>
      <c r="D746" s="26" t="s">
        <v>24</v>
      </c>
      <c r="E746" s="26" t="s">
        <v>12315</v>
      </c>
      <c r="F746" s="26" t="s">
        <v>12316</v>
      </c>
      <c r="G746" s="26" t="s">
        <v>9579</v>
      </c>
      <c r="H746" s="26" t="s">
        <v>375</v>
      </c>
      <c r="I746" s="26" t="s">
        <v>12317</v>
      </c>
      <c r="J746" s="26" t="s">
        <v>12318</v>
      </c>
      <c r="K746" s="26" t="s">
        <v>9582</v>
      </c>
      <c r="L746" s="26" t="s">
        <v>12319</v>
      </c>
      <c r="M746" s="26">
        <v>380992917935</v>
      </c>
      <c r="N746" s="26">
        <v>1823755120</v>
      </c>
    </row>
    <row r="747" spans="1:14">
      <c r="A747" s="26" t="s">
        <v>9399</v>
      </c>
      <c r="B747" s="26" t="s">
        <v>9400</v>
      </c>
      <c r="C747" s="26">
        <v>38955665</v>
      </c>
      <c r="D747" s="26" t="s">
        <v>24</v>
      </c>
      <c r="E747" s="26" t="s">
        <v>12320</v>
      </c>
      <c r="F747" s="26" t="s">
        <v>12321</v>
      </c>
      <c r="G747" s="26" t="s">
        <v>9579</v>
      </c>
      <c r="H747" s="26" t="s">
        <v>1573</v>
      </c>
      <c r="I747" s="26" t="s">
        <v>10158</v>
      </c>
      <c r="J747" s="26" t="s">
        <v>12322</v>
      </c>
      <c r="K747" s="26" t="s">
        <v>9582</v>
      </c>
      <c r="L747" s="26" t="s">
        <v>12323</v>
      </c>
      <c r="M747" s="26">
        <v>380462686216</v>
      </c>
      <c r="N747" s="26">
        <v>1824210133</v>
      </c>
    </row>
    <row r="748" spans="1:14">
      <c r="A748" s="26" t="s">
        <v>2530</v>
      </c>
      <c r="B748" s="26" t="s">
        <v>2531</v>
      </c>
      <c r="C748" s="26">
        <v>37862122</v>
      </c>
      <c r="D748" s="26" t="s">
        <v>24</v>
      </c>
      <c r="E748" s="26" t="s">
        <v>12324</v>
      </c>
      <c r="F748" s="26" t="s">
        <v>12325</v>
      </c>
      <c r="G748" s="26" t="s">
        <v>9586</v>
      </c>
      <c r="H748" s="26" t="s">
        <v>133</v>
      </c>
      <c r="J748" s="26" t="s">
        <v>183</v>
      </c>
      <c r="K748" s="26" t="s">
        <v>9597</v>
      </c>
      <c r="L748" s="26" t="s">
        <v>12326</v>
      </c>
      <c r="M748" s="26">
        <v>761240715898</v>
      </c>
      <c r="N748" s="26">
        <v>1211000000</v>
      </c>
    </row>
    <row r="749" spans="1:14">
      <c r="A749" s="26" t="s">
        <v>6170</v>
      </c>
      <c r="B749" s="26" t="s">
        <v>6171</v>
      </c>
      <c r="C749" s="26">
        <v>38534407</v>
      </c>
      <c r="D749" s="26" t="s">
        <v>24</v>
      </c>
      <c r="E749" s="26" t="s">
        <v>12327</v>
      </c>
      <c r="F749" s="26" t="s">
        <v>12328</v>
      </c>
      <c r="G749" s="26" t="s">
        <v>9579</v>
      </c>
      <c r="H749" s="26" t="s">
        <v>885</v>
      </c>
      <c r="I749" s="26" t="s">
        <v>10020</v>
      </c>
      <c r="J749" s="26" t="s">
        <v>12329</v>
      </c>
      <c r="K749" s="26" t="s">
        <v>9582</v>
      </c>
      <c r="L749" s="26" t="s">
        <v>12330</v>
      </c>
      <c r="M749" s="26">
        <v>380677786845</v>
      </c>
      <c r="N749" s="26">
        <v>725784604</v>
      </c>
    </row>
    <row r="750" spans="1:14">
      <c r="A750" s="26" t="s">
        <v>9067</v>
      </c>
      <c r="B750" s="26" t="s">
        <v>9068</v>
      </c>
      <c r="C750" s="26">
        <v>36752522</v>
      </c>
      <c r="D750" s="26" t="s">
        <v>24</v>
      </c>
      <c r="E750" s="26" t="s">
        <v>12331</v>
      </c>
      <c r="F750" s="26" t="s">
        <v>12332</v>
      </c>
      <c r="G750" s="26" t="s">
        <v>9579</v>
      </c>
      <c r="H750" s="26" t="s">
        <v>1490</v>
      </c>
      <c r="I750" s="26" t="s">
        <v>12333</v>
      </c>
      <c r="J750" s="26" t="s">
        <v>12334</v>
      </c>
      <c r="K750" s="26" t="s">
        <v>9582</v>
      </c>
      <c r="L750" s="26" t="s">
        <v>12335</v>
      </c>
      <c r="M750" s="26">
        <v>380969096370</v>
      </c>
      <c r="N750" s="26">
        <v>7321581001</v>
      </c>
    </row>
    <row r="751" spans="1:14">
      <c r="A751" s="26" t="s">
        <v>9306</v>
      </c>
      <c r="B751" s="26" t="s">
        <v>9307</v>
      </c>
      <c r="C751" s="26">
        <v>39089416</v>
      </c>
      <c r="D751" s="26" t="s">
        <v>24</v>
      </c>
      <c r="E751" s="26" t="s">
        <v>12336</v>
      </c>
      <c r="F751" s="26" t="s">
        <v>12337</v>
      </c>
      <c r="G751" s="26" t="s">
        <v>9586</v>
      </c>
      <c r="H751" s="26" t="s">
        <v>1573</v>
      </c>
      <c r="I751" s="26" t="s">
        <v>12338</v>
      </c>
      <c r="J751" s="26" t="s">
        <v>9313</v>
      </c>
      <c r="K751" s="26" t="s">
        <v>9597</v>
      </c>
      <c r="L751" s="26" t="s">
        <v>12339</v>
      </c>
      <c r="M751" s="26">
        <v>380463321275</v>
      </c>
      <c r="N751" s="26">
        <v>7421710100</v>
      </c>
    </row>
    <row r="752" spans="1:14">
      <c r="A752" s="26" t="s">
        <v>2941</v>
      </c>
      <c r="B752" s="26" t="s">
        <v>2890</v>
      </c>
      <c r="C752" s="26">
        <v>37989819</v>
      </c>
      <c r="D752" s="26" t="s">
        <v>24</v>
      </c>
      <c r="E752" s="26" t="s">
        <v>12340</v>
      </c>
      <c r="F752" s="26" t="s">
        <v>12341</v>
      </c>
      <c r="G752" s="26" t="s">
        <v>9591</v>
      </c>
      <c r="H752" s="26" t="s">
        <v>258</v>
      </c>
      <c r="J752" s="26" t="s">
        <v>317</v>
      </c>
      <c r="K752" s="26" t="s">
        <v>9597</v>
      </c>
      <c r="L752" s="26" t="s">
        <v>12342</v>
      </c>
      <c r="M752" s="26">
        <v>380679069511</v>
      </c>
      <c r="N752" s="26">
        <v>1412300000</v>
      </c>
    </row>
    <row r="753" spans="1:14">
      <c r="A753" s="26" t="s">
        <v>2346</v>
      </c>
      <c r="B753" s="26" t="s">
        <v>2347</v>
      </c>
      <c r="C753" s="26">
        <v>1985216</v>
      </c>
      <c r="D753" s="26" t="s">
        <v>780</v>
      </c>
      <c r="E753" s="26" t="s">
        <v>12343</v>
      </c>
      <c r="F753" s="26" t="s">
        <v>12344</v>
      </c>
      <c r="G753" s="26" t="s">
        <v>9601</v>
      </c>
      <c r="H753" s="26" t="s">
        <v>133</v>
      </c>
      <c r="J753" s="26" t="s">
        <v>146</v>
      </c>
      <c r="K753" s="26" t="s">
        <v>9597</v>
      </c>
      <c r="L753" s="26" t="s">
        <v>12345</v>
      </c>
      <c r="M753" s="26">
        <v>380960320670</v>
      </c>
      <c r="N753" s="26">
        <v>1210100000</v>
      </c>
    </row>
    <row r="754" spans="1:14">
      <c r="A754" s="26" t="s">
        <v>4408</v>
      </c>
      <c r="B754" s="26" t="s">
        <v>4409</v>
      </c>
      <c r="C754" s="26">
        <v>38043234</v>
      </c>
      <c r="D754" s="26" t="s">
        <v>24</v>
      </c>
      <c r="E754" s="26" t="s">
        <v>12346</v>
      </c>
      <c r="F754" s="26" t="s">
        <v>12347</v>
      </c>
      <c r="G754" s="26" t="s">
        <v>9586</v>
      </c>
      <c r="H754" s="26" t="s">
        <v>576</v>
      </c>
      <c r="I754" s="26" t="s">
        <v>10051</v>
      </c>
      <c r="J754" s="26" t="s">
        <v>12348</v>
      </c>
      <c r="K754" s="26" t="s">
        <v>9582</v>
      </c>
      <c r="L754" s="26" t="s">
        <v>12349</v>
      </c>
      <c r="M754" s="26">
        <v>380662907999</v>
      </c>
      <c r="N754" s="26">
        <v>1820880902</v>
      </c>
    </row>
    <row r="755" spans="1:14">
      <c r="A755" s="26" t="s">
        <v>3994</v>
      </c>
      <c r="B755" s="26" t="s">
        <v>3995</v>
      </c>
      <c r="C755" s="26">
        <v>42043117</v>
      </c>
      <c r="D755" s="26" t="s">
        <v>24</v>
      </c>
      <c r="E755" s="26" t="s">
        <v>12350</v>
      </c>
      <c r="F755" s="26" t="s">
        <v>12351</v>
      </c>
      <c r="G755" s="26" t="s">
        <v>9586</v>
      </c>
      <c r="H755" s="26" t="s">
        <v>506</v>
      </c>
      <c r="I755" s="26" t="s">
        <v>10777</v>
      </c>
      <c r="J755" s="26" t="s">
        <v>12352</v>
      </c>
      <c r="K755" s="26" t="s">
        <v>9606</v>
      </c>
      <c r="L755" s="26" t="s">
        <v>12353</v>
      </c>
      <c r="M755" s="26">
        <v>380343055231</v>
      </c>
      <c r="N755" s="26">
        <v>2621655700</v>
      </c>
    </row>
    <row r="756" spans="1:14">
      <c r="A756" s="26" t="s">
        <v>3398</v>
      </c>
      <c r="B756" s="26" t="s">
        <v>3399</v>
      </c>
      <c r="C756" s="26" t="s">
        <v>1604</v>
      </c>
      <c r="D756" s="26" t="s">
        <v>24</v>
      </c>
      <c r="E756" s="26" t="s">
        <v>12354</v>
      </c>
      <c r="F756" s="26" t="s">
        <v>12355</v>
      </c>
      <c r="G756" s="26" t="s">
        <v>9591</v>
      </c>
      <c r="H756" s="26" t="s">
        <v>392</v>
      </c>
      <c r="I756" s="26" t="s">
        <v>10620</v>
      </c>
      <c r="J756" s="26" t="s">
        <v>12356</v>
      </c>
      <c r="K756" s="26" t="s">
        <v>9582</v>
      </c>
      <c r="L756" s="26" t="s">
        <v>12357</v>
      </c>
      <c r="M756" s="26">
        <v>380680920053</v>
      </c>
      <c r="N756" s="26">
        <v>2125384001</v>
      </c>
    </row>
    <row r="757" spans="1:14">
      <c r="A757" s="26" t="s">
        <v>9094</v>
      </c>
      <c r="B757" s="26" t="s">
        <v>9095</v>
      </c>
      <c r="C757" s="26">
        <v>36750153</v>
      </c>
      <c r="D757" s="26" t="s">
        <v>24</v>
      </c>
      <c r="E757" s="26" t="s">
        <v>12358</v>
      </c>
      <c r="F757" s="26" t="s">
        <v>12359</v>
      </c>
      <c r="G757" s="26" t="s">
        <v>9586</v>
      </c>
      <c r="H757" s="26" t="s">
        <v>1490</v>
      </c>
      <c r="I757" s="26" t="s">
        <v>12360</v>
      </c>
      <c r="J757" s="26" t="s">
        <v>1517</v>
      </c>
      <c r="K757" s="26" t="s">
        <v>9606</v>
      </c>
      <c r="L757" s="26" t="s">
        <v>12361</v>
      </c>
      <c r="M757" s="26">
        <v>380373225294</v>
      </c>
      <c r="N757" s="26">
        <v>7322055100</v>
      </c>
    </row>
    <row r="758" spans="1:14">
      <c r="A758" s="26" t="s">
        <v>4840</v>
      </c>
      <c r="B758" s="26" t="s">
        <v>4841</v>
      </c>
      <c r="C758" s="26">
        <v>1983654</v>
      </c>
      <c r="D758" s="26" t="s">
        <v>780</v>
      </c>
      <c r="E758" s="26" t="s">
        <v>12362</v>
      </c>
      <c r="F758" s="26" t="s">
        <v>12363</v>
      </c>
      <c r="G758" s="26" t="s">
        <v>9601</v>
      </c>
      <c r="H758" s="26" t="s">
        <v>711</v>
      </c>
      <c r="I758" s="26" t="s">
        <v>9997</v>
      </c>
      <c r="J758" s="26" t="s">
        <v>12364</v>
      </c>
      <c r="K758" s="26" t="s">
        <v>9597</v>
      </c>
      <c r="L758" s="26" t="s">
        <v>12365</v>
      </c>
      <c r="M758" s="26">
        <v>380979872105</v>
      </c>
      <c r="N758" s="26">
        <v>4423810500</v>
      </c>
    </row>
    <row r="759" spans="1:14">
      <c r="A759" s="26" t="s">
        <v>4142</v>
      </c>
      <c r="B759" s="26" t="s">
        <v>4143</v>
      </c>
      <c r="C759" s="26">
        <v>39020574</v>
      </c>
      <c r="D759" s="26" t="s">
        <v>24</v>
      </c>
      <c r="E759" s="26" t="s">
        <v>12366</v>
      </c>
      <c r="F759" s="26" t="s">
        <v>12367</v>
      </c>
      <c r="G759" s="26" t="s">
        <v>9579</v>
      </c>
      <c r="H759" s="26" t="s">
        <v>506</v>
      </c>
      <c r="I759" s="26" t="s">
        <v>12368</v>
      </c>
      <c r="J759" s="26" t="s">
        <v>12369</v>
      </c>
      <c r="K759" s="26" t="s">
        <v>9582</v>
      </c>
      <c r="L759" s="26" t="s">
        <v>12370</v>
      </c>
      <c r="M759" s="26">
        <v>380343399212</v>
      </c>
      <c r="N759" s="26">
        <v>2623283401</v>
      </c>
    </row>
    <row r="760" spans="1:14">
      <c r="A760" s="26" t="s">
        <v>5812</v>
      </c>
      <c r="B760" s="26" t="s">
        <v>5813</v>
      </c>
      <c r="C760" s="26">
        <v>5415958</v>
      </c>
      <c r="D760" s="26" t="s">
        <v>780</v>
      </c>
      <c r="E760" s="26" t="s">
        <v>12371</v>
      </c>
      <c r="F760" s="26" t="s">
        <v>12372</v>
      </c>
      <c r="G760" s="26" t="s">
        <v>9601</v>
      </c>
      <c r="H760" s="26" t="s">
        <v>799</v>
      </c>
      <c r="I760" s="26" t="s">
        <v>9498</v>
      </c>
      <c r="J760" s="26" t="s">
        <v>800</v>
      </c>
      <c r="K760" s="26" t="s">
        <v>9597</v>
      </c>
      <c r="L760" s="26" t="s">
        <v>12373</v>
      </c>
      <c r="M760" s="26">
        <v>380445409525</v>
      </c>
      <c r="N760" s="26">
        <v>4822784009</v>
      </c>
    </row>
    <row r="761" spans="1:14">
      <c r="A761" s="26" t="s">
        <v>4657</v>
      </c>
      <c r="B761" s="26" t="s">
        <v>4658</v>
      </c>
      <c r="C761" s="26">
        <v>38802559</v>
      </c>
      <c r="D761" s="26" t="s">
        <v>24</v>
      </c>
      <c r="E761" s="26" t="s">
        <v>12374</v>
      </c>
      <c r="F761" s="26" t="s">
        <v>12375</v>
      </c>
      <c r="G761" s="26" t="s">
        <v>9586</v>
      </c>
      <c r="H761" s="26" t="s">
        <v>670</v>
      </c>
      <c r="J761" s="26" t="s">
        <v>687</v>
      </c>
      <c r="K761" s="26" t="s">
        <v>9597</v>
      </c>
      <c r="L761" s="26" t="s">
        <v>12376</v>
      </c>
      <c r="M761" s="26">
        <v>380980115658</v>
      </c>
      <c r="N761" s="26">
        <v>3510100000</v>
      </c>
    </row>
    <row r="762" spans="1:14">
      <c r="A762" s="26" t="s">
        <v>9094</v>
      </c>
      <c r="B762" s="26" t="s">
        <v>9095</v>
      </c>
      <c r="C762" s="26">
        <v>36750153</v>
      </c>
      <c r="D762" s="26" t="s">
        <v>24</v>
      </c>
      <c r="E762" s="26" t="s">
        <v>12377</v>
      </c>
      <c r="F762" s="26" t="s">
        <v>10107</v>
      </c>
      <c r="G762" s="26" t="s">
        <v>9586</v>
      </c>
      <c r="H762" s="26" t="s">
        <v>1490</v>
      </c>
      <c r="I762" s="26" t="s">
        <v>12360</v>
      </c>
      <c r="J762" s="26" t="s">
        <v>12378</v>
      </c>
      <c r="K762" s="26" t="s">
        <v>9582</v>
      </c>
      <c r="L762" s="26" t="s">
        <v>12379</v>
      </c>
      <c r="M762" s="26">
        <v>380501756563</v>
      </c>
      <c r="N762" s="26">
        <v>520281801</v>
      </c>
    </row>
    <row r="763" spans="1:14">
      <c r="A763" s="26" t="s">
        <v>4158</v>
      </c>
      <c r="B763" s="26" t="s">
        <v>4155</v>
      </c>
      <c r="C763" s="26">
        <v>1993546</v>
      </c>
      <c r="D763" s="26" t="s">
        <v>24</v>
      </c>
      <c r="E763" s="26" t="s">
        <v>12380</v>
      </c>
      <c r="F763" s="26" t="s">
        <v>12381</v>
      </c>
      <c r="G763" s="26" t="s">
        <v>9579</v>
      </c>
      <c r="H763" s="26" t="s">
        <v>506</v>
      </c>
      <c r="I763" s="26" t="s">
        <v>12382</v>
      </c>
      <c r="J763" s="26" t="s">
        <v>12383</v>
      </c>
      <c r="K763" s="26" t="s">
        <v>9582</v>
      </c>
      <c r="L763" s="26" t="s">
        <v>12384</v>
      </c>
      <c r="M763" s="26">
        <v>380962643682</v>
      </c>
      <c r="N763" s="26">
        <v>522880801</v>
      </c>
    </row>
    <row r="764" spans="1:14">
      <c r="A764" s="26" t="s">
        <v>8968</v>
      </c>
      <c r="B764" s="26" t="s">
        <v>8969</v>
      </c>
      <c r="C764" s="26">
        <v>39028882</v>
      </c>
      <c r="D764" s="26" t="s">
        <v>24</v>
      </c>
      <c r="E764" s="26" t="s">
        <v>12385</v>
      </c>
      <c r="F764" s="26" t="s">
        <v>12386</v>
      </c>
      <c r="G764" s="26" t="s">
        <v>9579</v>
      </c>
      <c r="H764" s="26" t="s">
        <v>1401</v>
      </c>
      <c r="I764" s="26" t="s">
        <v>12387</v>
      </c>
      <c r="J764" s="26" t="s">
        <v>12388</v>
      </c>
      <c r="K764" s="26" t="s">
        <v>9582</v>
      </c>
      <c r="L764" s="26" t="s">
        <v>12389</v>
      </c>
      <c r="M764" s="26">
        <v>380474561548</v>
      </c>
      <c r="N764" s="26">
        <v>7124688001</v>
      </c>
    </row>
    <row r="765" spans="1:14">
      <c r="A765" s="26" t="s">
        <v>8779</v>
      </c>
      <c r="B765" s="26" t="s">
        <v>8780</v>
      </c>
      <c r="C765" s="26">
        <v>2004752</v>
      </c>
      <c r="D765" s="26" t="s">
        <v>780</v>
      </c>
      <c r="E765" s="26" t="s">
        <v>12390</v>
      </c>
      <c r="F765" s="26" t="s">
        <v>9853</v>
      </c>
      <c r="G765" s="26" t="s">
        <v>9601</v>
      </c>
      <c r="H765" s="26" t="s">
        <v>1308</v>
      </c>
      <c r="J765" s="26" t="s">
        <v>1387</v>
      </c>
      <c r="K765" s="26" t="s">
        <v>9597</v>
      </c>
      <c r="L765" s="26" t="s">
        <v>12391</v>
      </c>
      <c r="M765" s="26">
        <v>761367076829</v>
      </c>
      <c r="N765" s="26">
        <v>4412745702</v>
      </c>
    </row>
    <row r="766" spans="1:14">
      <c r="A766" s="26" t="s">
        <v>7629</v>
      </c>
      <c r="B766" s="26" t="s">
        <v>7630</v>
      </c>
      <c r="C766" s="26">
        <v>39511438</v>
      </c>
      <c r="D766" s="26" t="s">
        <v>24</v>
      </c>
      <c r="E766" s="26" t="s">
        <v>12392</v>
      </c>
      <c r="F766" s="26" t="s">
        <v>12393</v>
      </c>
      <c r="G766" s="26" t="s">
        <v>9586</v>
      </c>
      <c r="H766" s="26" t="s">
        <v>1088</v>
      </c>
      <c r="I766" s="26" t="s">
        <v>10469</v>
      </c>
      <c r="J766" s="26" t="s">
        <v>12394</v>
      </c>
      <c r="K766" s="26" t="s">
        <v>9582</v>
      </c>
      <c r="L766" s="26" t="s">
        <v>12395</v>
      </c>
      <c r="M766" s="26">
        <v>380984069378</v>
      </c>
      <c r="N766" s="26">
        <v>6122486701</v>
      </c>
    </row>
    <row r="767" spans="1:14">
      <c r="A767" s="26" t="s">
        <v>6599</v>
      </c>
      <c r="B767" s="26" t="s">
        <v>6600</v>
      </c>
      <c r="C767" s="26">
        <v>38540913</v>
      </c>
      <c r="D767" s="26" t="s">
        <v>24</v>
      </c>
      <c r="E767" s="26" t="s">
        <v>12396</v>
      </c>
      <c r="F767" s="26" t="s">
        <v>12397</v>
      </c>
      <c r="G767" s="26" t="s">
        <v>9579</v>
      </c>
      <c r="H767" s="26" t="s">
        <v>949</v>
      </c>
      <c r="I767" s="26" t="s">
        <v>9580</v>
      </c>
      <c r="J767" s="26" t="s">
        <v>890</v>
      </c>
      <c r="K767" s="26" t="s">
        <v>9582</v>
      </c>
      <c r="L767" s="26" t="s">
        <v>12398</v>
      </c>
      <c r="M767" s="26">
        <v>380661751493</v>
      </c>
      <c r="N767" s="26">
        <v>123981101</v>
      </c>
    </row>
    <row r="768" spans="1:14">
      <c r="A768" s="26" t="s">
        <v>5532</v>
      </c>
      <c r="B768" s="26" t="s">
        <v>5533</v>
      </c>
      <c r="C768" s="26">
        <v>32377420</v>
      </c>
      <c r="D768" s="26" t="s">
        <v>24</v>
      </c>
      <c r="E768" s="26" t="s">
        <v>12399</v>
      </c>
      <c r="F768" s="26" t="s">
        <v>12400</v>
      </c>
      <c r="G768" s="26" t="s">
        <v>9591</v>
      </c>
      <c r="H768" s="26" t="s">
        <v>576</v>
      </c>
      <c r="I768" s="26" t="s">
        <v>11832</v>
      </c>
      <c r="J768" s="26" t="s">
        <v>12401</v>
      </c>
      <c r="K768" s="26" t="s">
        <v>9582</v>
      </c>
      <c r="L768" s="26" t="s">
        <v>12402</v>
      </c>
      <c r="M768" s="26">
        <v>380442078000</v>
      </c>
      <c r="N768" s="26">
        <v>120482906</v>
      </c>
    </row>
    <row r="769" spans="1:14">
      <c r="A769" s="26" t="s">
        <v>3715</v>
      </c>
      <c r="B769" s="26" t="s">
        <v>3716</v>
      </c>
      <c r="C769" s="26">
        <v>14307794</v>
      </c>
      <c r="D769" s="26" t="s">
        <v>24</v>
      </c>
      <c r="E769" s="26" t="s">
        <v>12403</v>
      </c>
      <c r="F769" s="26" t="s">
        <v>12404</v>
      </c>
      <c r="G769" s="26" t="s">
        <v>9586</v>
      </c>
      <c r="H769" s="26" t="s">
        <v>468</v>
      </c>
      <c r="J769" s="26" t="s">
        <v>481</v>
      </c>
      <c r="K769" s="26" t="s">
        <v>9597</v>
      </c>
      <c r="L769" s="26" t="s">
        <v>10179</v>
      </c>
      <c r="M769" s="26">
        <v>380617204320</v>
      </c>
      <c r="N769" s="26">
        <v>1222380503</v>
      </c>
    </row>
    <row r="770" spans="1:14">
      <c r="A770" s="26" t="s">
        <v>6484</v>
      </c>
      <c r="B770" s="26" t="s">
        <v>6485</v>
      </c>
      <c r="C770" s="26">
        <v>38407455</v>
      </c>
      <c r="D770" s="26" t="s">
        <v>24</v>
      </c>
      <c r="E770" s="26" t="s">
        <v>12405</v>
      </c>
      <c r="F770" s="26" t="s">
        <v>12406</v>
      </c>
      <c r="G770" s="26" t="s">
        <v>9586</v>
      </c>
      <c r="H770" s="26" t="s">
        <v>885</v>
      </c>
      <c r="I770" s="26" t="s">
        <v>12407</v>
      </c>
      <c r="J770" s="26" t="s">
        <v>933</v>
      </c>
      <c r="K770" s="26" t="s">
        <v>9597</v>
      </c>
      <c r="L770" s="26" t="s">
        <v>12408</v>
      </c>
      <c r="M770" s="26">
        <v>380485337423</v>
      </c>
      <c r="N770" s="26">
        <v>5123910100</v>
      </c>
    </row>
    <row r="771" spans="1:14">
      <c r="A771" s="26" t="s">
        <v>8819</v>
      </c>
      <c r="B771" s="26" t="s">
        <v>8820</v>
      </c>
      <c r="C771" s="26">
        <v>42277419</v>
      </c>
      <c r="D771" s="26" t="s">
        <v>24</v>
      </c>
      <c r="E771" s="26" t="s">
        <v>12409</v>
      </c>
      <c r="F771" s="26" t="s">
        <v>12410</v>
      </c>
      <c r="G771" s="26" t="s">
        <v>9586</v>
      </c>
      <c r="H771" s="26" t="s">
        <v>1308</v>
      </c>
      <c r="J771" s="26" t="s">
        <v>8818</v>
      </c>
      <c r="K771" s="26" t="s">
        <v>9597</v>
      </c>
      <c r="L771" s="26" t="s">
        <v>12411</v>
      </c>
      <c r="M771" s="26">
        <v>380676167994</v>
      </c>
      <c r="N771" s="26">
        <v>6810700000</v>
      </c>
    </row>
    <row r="772" spans="1:14">
      <c r="A772" s="26" t="s">
        <v>5063</v>
      </c>
      <c r="B772" s="26" t="s">
        <v>5064</v>
      </c>
      <c r="C772" s="26">
        <v>34167494</v>
      </c>
      <c r="D772" s="26" t="s">
        <v>1701</v>
      </c>
      <c r="E772" s="26" t="s">
        <v>12412</v>
      </c>
      <c r="F772" s="26" t="s">
        <v>12413</v>
      </c>
      <c r="G772" s="26" t="s">
        <v>9601</v>
      </c>
      <c r="H772" s="26" t="s">
        <v>735</v>
      </c>
      <c r="J772" s="26" t="s">
        <v>5447</v>
      </c>
      <c r="K772" s="26" t="s">
        <v>9597</v>
      </c>
      <c r="L772" s="26" t="s">
        <v>12414</v>
      </c>
      <c r="M772" s="26">
        <v>380972604763</v>
      </c>
      <c r="N772" s="26">
        <v>4611500000</v>
      </c>
    </row>
    <row r="773" spans="1:14">
      <c r="A773" s="26" t="s">
        <v>7821</v>
      </c>
      <c r="B773" s="26" t="s">
        <v>7822</v>
      </c>
      <c r="C773" s="26">
        <v>2001185</v>
      </c>
      <c r="D773" s="26" t="s">
        <v>780</v>
      </c>
      <c r="E773" s="26" t="s">
        <v>12415</v>
      </c>
      <c r="F773" s="26" t="s">
        <v>9958</v>
      </c>
      <c r="G773" s="26" t="s">
        <v>9601</v>
      </c>
      <c r="H773" s="26" t="s">
        <v>1088</v>
      </c>
      <c r="J773" s="26" t="s">
        <v>12416</v>
      </c>
      <c r="K773" s="26" t="s">
        <v>9597</v>
      </c>
      <c r="L773" s="26" t="s">
        <v>12417</v>
      </c>
      <c r="M773" s="26">
        <v>380686499324</v>
      </c>
      <c r="N773" s="26">
        <v>6110300000</v>
      </c>
    </row>
    <row r="774" spans="1:14">
      <c r="A774" s="26" t="s">
        <v>9399</v>
      </c>
      <c r="B774" s="26" t="s">
        <v>9400</v>
      </c>
      <c r="C774" s="26">
        <v>38955665</v>
      </c>
      <c r="D774" s="26" t="s">
        <v>24</v>
      </c>
      <c r="E774" s="26" t="s">
        <v>12418</v>
      </c>
      <c r="F774" s="26" t="s">
        <v>12419</v>
      </c>
      <c r="G774" s="26" t="s">
        <v>9579</v>
      </c>
      <c r="H774" s="26" t="s">
        <v>1573</v>
      </c>
      <c r="I774" s="26" t="s">
        <v>10158</v>
      </c>
      <c r="J774" s="26" t="s">
        <v>12420</v>
      </c>
      <c r="K774" s="26" t="s">
        <v>9582</v>
      </c>
      <c r="L774" s="26" t="s">
        <v>12421</v>
      </c>
      <c r="M774" s="26">
        <v>380462689148</v>
      </c>
      <c r="N774" s="26">
        <v>7425589102</v>
      </c>
    </row>
    <row r="775" spans="1:14">
      <c r="A775" s="26" t="s">
        <v>5536</v>
      </c>
      <c r="B775" s="26" t="s">
        <v>5537</v>
      </c>
      <c r="C775" s="26">
        <v>38960413</v>
      </c>
      <c r="D775" s="26" t="s">
        <v>24</v>
      </c>
      <c r="E775" s="26" t="s">
        <v>12422</v>
      </c>
      <c r="F775" s="26" t="s">
        <v>12423</v>
      </c>
      <c r="G775" s="26" t="s">
        <v>9586</v>
      </c>
      <c r="H775" s="26" t="s">
        <v>799</v>
      </c>
      <c r="J775" s="26" t="s">
        <v>800</v>
      </c>
      <c r="K775" s="26" t="s">
        <v>9597</v>
      </c>
      <c r="L775" s="26" t="s">
        <v>12424</v>
      </c>
      <c r="M775" s="26">
        <v>380445449518</v>
      </c>
      <c r="N775" s="26">
        <v>4822784009</v>
      </c>
    </row>
    <row r="776" spans="1:14">
      <c r="A776" s="26" t="s">
        <v>2427</v>
      </c>
      <c r="B776" s="26" t="s">
        <v>2428</v>
      </c>
      <c r="C776" s="26">
        <v>20286056</v>
      </c>
      <c r="D776" s="26" t="s">
        <v>780</v>
      </c>
      <c r="E776" s="26" t="s">
        <v>12425</v>
      </c>
      <c r="F776" s="26" t="s">
        <v>12426</v>
      </c>
      <c r="G776" s="26" t="s">
        <v>9601</v>
      </c>
      <c r="H776" s="26" t="s">
        <v>133</v>
      </c>
      <c r="J776" s="26" t="s">
        <v>2401</v>
      </c>
      <c r="K776" s="26" t="s">
        <v>9597</v>
      </c>
      <c r="L776" s="26" t="s">
        <v>9959</v>
      </c>
      <c r="M776" s="26">
        <v>380988758463</v>
      </c>
      <c r="N776" s="26">
        <v>122787502</v>
      </c>
    </row>
    <row r="777" spans="1:14">
      <c r="A777" s="26" t="s">
        <v>6145</v>
      </c>
      <c r="B777" s="26" t="s">
        <v>6146</v>
      </c>
      <c r="C777" s="26">
        <v>1998710</v>
      </c>
      <c r="D777" s="26" t="s">
        <v>24</v>
      </c>
      <c r="E777" s="26" t="s">
        <v>12427</v>
      </c>
      <c r="F777" s="26" t="s">
        <v>9586</v>
      </c>
      <c r="G777" s="26" t="s">
        <v>9586</v>
      </c>
      <c r="H777" s="26" t="s">
        <v>885</v>
      </c>
      <c r="I777" s="26" t="s">
        <v>9664</v>
      </c>
      <c r="J777" s="26" t="s">
        <v>6147</v>
      </c>
      <c r="K777" s="26" t="s">
        <v>9597</v>
      </c>
      <c r="L777" s="26" t="s">
        <v>12428</v>
      </c>
      <c r="M777" s="26">
        <v>380484642424</v>
      </c>
      <c r="N777" s="26">
        <v>5121410100</v>
      </c>
    </row>
    <row r="778" spans="1:14">
      <c r="A778" s="26" t="s">
        <v>8893</v>
      </c>
      <c r="B778" s="26" t="s">
        <v>8894</v>
      </c>
      <c r="C778" s="26">
        <v>41937159</v>
      </c>
      <c r="D778" s="26" t="s">
        <v>24</v>
      </c>
      <c r="E778" s="26" t="s">
        <v>12429</v>
      </c>
      <c r="F778" s="26" t="s">
        <v>12430</v>
      </c>
      <c r="G778" s="26" t="s">
        <v>9579</v>
      </c>
      <c r="H778" s="26" t="s">
        <v>1401</v>
      </c>
      <c r="I778" s="26" t="s">
        <v>9696</v>
      </c>
      <c r="J778" s="26" t="s">
        <v>12431</v>
      </c>
      <c r="K778" s="26" t="s">
        <v>9582</v>
      </c>
      <c r="L778" s="26" t="s">
        <v>12432</v>
      </c>
      <c r="M778" s="26">
        <v>380977576805</v>
      </c>
      <c r="N778" s="26">
        <v>123582502</v>
      </c>
    </row>
    <row r="779" spans="1:14">
      <c r="A779" s="26" t="s">
        <v>6170</v>
      </c>
      <c r="B779" s="26" t="s">
        <v>6171</v>
      </c>
      <c r="C779" s="26">
        <v>38534407</v>
      </c>
      <c r="D779" s="26" t="s">
        <v>24</v>
      </c>
      <c r="E779" s="26" t="s">
        <v>12433</v>
      </c>
      <c r="F779" s="26" t="s">
        <v>12434</v>
      </c>
      <c r="G779" s="26" t="s">
        <v>9586</v>
      </c>
      <c r="H779" s="26" t="s">
        <v>885</v>
      </c>
      <c r="I779" s="26" t="s">
        <v>10020</v>
      </c>
      <c r="J779" s="26" t="s">
        <v>12435</v>
      </c>
      <c r="K779" s="26" t="s">
        <v>9582</v>
      </c>
      <c r="L779" s="26" t="s">
        <v>12436</v>
      </c>
      <c r="M779" s="26">
        <v>380487525698</v>
      </c>
      <c r="N779" s="26">
        <v>524883301</v>
      </c>
    </row>
    <row r="780" spans="1:14">
      <c r="A780" s="26" t="s">
        <v>7888</v>
      </c>
      <c r="B780" s="26" t="s">
        <v>7889</v>
      </c>
      <c r="C780" s="26">
        <v>2002990</v>
      </c>
      <c r="D780" s="26" t="s">
        <v>780</v>
      </c>
      <c r="E780" s="26" t="s">
        <v>12437</v>
      </c>
      <c r="F780" s="26" t="s">
        <v>12438</v>
      </c>
      <c r="G780" s="26" t="s">
        <v>9601</v>
      </c>
      <c r="H780" s="26" t="s">
        <v>1122</v>
      </c>
      <c r="I780" s="26" t="s">
        <v>10431</v>
      </c>
      <c r="J780" s="26" t="s">
        <v>1159</v>
      </c>
      <c r="K780" s="26" t="s">
        <v>9597</v>
      </c>
      <c r="L780" s="26" t="s">
        <v>12439</v>
      </c>
      <c r="M780" s="26">
        <v>761536939853</v>
      </c>
      <c r="N780" s="26">
        <v>6321610100</v>
      </c>
    </row>
    <row r="781" spans="1:14">
      <c r="A781" s="26" t="s">
        <v>9067</v>
      </c>
      <c r="B781" s="26" t="s">
        <v>9068</v>
      </c>
      <c r="C781" s="26">
        <v>36752522</v>
      </c>
      <c r="D781" s="26" t="s">
        <v>24</v>
      </c>
      <c r="E781" s="26" t="s">
        <v>12440</v>
      </c>
      <c r="F781" s="26" t="s">
        <v>12441</v>
      </c>
      <c r="G781" s="26" t="s">
        <v>9579</v>
      </c>
      <c r="H781" s="26" t="s">
        <v>1490</v>
      </c>
      <c r="I781" s="26" t="s">
        <v>12333</v>
      </c>
      <c r="J781" s="26" t="s">
        <v>12442</v>
      </c>
      <c r="K781" s="26" t="s">
        <v>9582</v>
      </c>
      <c r="L781" s="26" t="s">
        <v>12443</v>
      </c>
      <c r="M781" s="26">
        <v>380979877318</v>
      </c>
      <c r="N781" s="26">
        <v>2621680101</v>
      </c>
    </row>
    <row r="782" spans="1:14">
      <c r="A782" s="26" t="s">
        <v>1725</v>
      </c>
      <c r="B782" s="26" t="s">
        <v>1726</v>
      </c>
      <c r="C782" s="26">
        <v>36205651</v>
      </c>
      <c r="D782" s="26" t="s">
        <v>780</v>
      </c>
      <c r="E782" s="26" t="s">
        <v>12444</v>
      </c>
      <c r="F782" s="26" t="s">
        <v>12445</v>
      </c>
      <c r="G782" s="26" t="s">
        <v>9601</v>
      </c>
      <c r="H782" s="26" t="s">
        <v>27</v>
      </c>
      <c r="I782" s="26" t="s">
        <v>12446</v>
      </c>
      <c r="J782" s="26" t="s">
        <v>46</v>
      </c>
      <c r="K782" s="26" t="s">
        <v>9597</v>
      </c>
      <c r="L782" s="26" t="s">
        <v>12447</v>
      </c>
      <c r="M782" s="26">
        <v>380433425059</v>
      </c>
      <c r="N782" s="26">
        <v>520810100</v>
      </c>
    </row>
    <row r="783" spans="1:14">
      <c r="A783" s="26" t="s">
        <v>8125</v>
      </c>
      <c r="B783" s="26" t="s">
        <v>8126</v>
      </c>
      <c r="C783" s="26">
        <v>22658190</v>
      </c>
      <c r="D783" s="26" t="s">
        <v>24</v>
      </c>
      <c r="E783" s="26" t="s">
        <v>12448</v>
      </c>
      <c r="F783" s="26" t="s">
        <v>12449</v>
      </c>
      <c r="G783" s="26" t="s">
        <v>9586</v>
      </c>
      <c r="H783" s="26" t="s">
        <v>1122</v>
      </c>
      <c r="J783" s="26" t="s">
        <v>8039</v>
      </c>
      <c r="K783" s="26" t="s">
        <v>9597</v>
      </c>
      <c r="L783" s="26" t="s">
        <v>12450</v>
      </c>
      <c r="M783" s="26">
        <v>380577255600</v>
      </c>
      <c r="N783" s="26">
        <v>6310100000</v>
      </c>
    </row>
    <row r="784" spans="1:14">
      <c r="A784" s="26" t="s">
        <v>2909</v>
      </c>
      <c r="B784" s="26" t="s">
        <v>2910</v>
      </c>
      <c r="C784" s="26">
        <v>37885262</v>
      </c>
      <c r="D784" s="26" t="s">
        <v>24</v>
      </c>
      <c r="E784" s="26" t="s">
        <v>12451</v>
      </c>
      <c r="F784" s="26" t="s">
        <v>12452</v>
      </c>
      <c r="G784" s="26" t="s">
        <v>9586</v>
      </c>
      <c r="H784" s="26" t="s">
        <v>258</v>
      </c>
      <c r="J784" s="26" t="s">
        <v>317</v>
      </c>
      <c r="K784" s="26" t="s">
        <v>9597</v>
      </c>
      <c r="L784" s="26" t="s">
        <v>12453</v>
      </c>
      <c r="M784" s="26">
        <v>380629587522</v>
      </c>
      <c r="N784" s="26">
        <v>1412300000</v>
      </c>
    </row>
    <row r="785" spans="1:14">
      <c r="A785" s="26" t="s">
        <v>6087</v>
      </c>
      <c r="B785" s="26" t="s">
        <v>6088</v>
      </c>
      <c r="C785" s="26">
        <v>38037938</v>
      </c>
      <c r="D785" s="26" t="s">
        <v>24</v>
      </c>
      <c r="E785" s="26" t="s">
        <v>12454</v>
      </c>
      <c r="F785" s="26" t="s">
        <v>12455</v>
      </c>
      <c r="G785" s="26" t="s">
        <v>9586</v>
      </c>
      <c r="H785" s="26" t="s">
        <v>835</v>
      </c>
      <c r="I785" s="26" t="s">
        <v>1230</v>
      </c>
      <c r="J785" s="26" t="s">
        <v>12456</v>
      </c>
      <c r="K785" s="26" t="s">
        <v>9582</v>
      </c>
      <c r="L785" s="26" t="s">
        <v>12457</v>
      </c>
      <c r="M785" s="26">
        <v>380989268839</v>
      </c>
      <c r="N785" s="26">
        <v>4825482801</v>
      </c>
    </row>
    <row r="786" spans="1:14">
      <c r="A786" s="26" t="s">
        <v>3328</v>
      </c>
      <c r="B786" s="26" t="s">
        <v>3329</v>
      </c>
      <c r="C786" s="26">
        <v>38006758</v>
      </c>
      <c r="D786" s="26" t="s">
        <v>24</v>
      </c>
      <c r="E786" s="26" t="s">
        <v>12458</v>
      </c>
      <c r="F786" s="26" t="s">
        <v>12459</v>
      </c>
      <c r="G786" s="26" t="s">
        <v>9586</v>
      </c>
      <c r="H786" s="26" t="s">
        <v>375</v>
      </c>
      <c r="I786" s="26" t="s">
        <v>388</v>
      </c>
      <c r="J786" s="26" t="s">
        <v>12460</v>
      </c>
      <c r="K786" s="26" t="s">
        <v>9582</v>
      </c>
      <c r="L786" s="26" t="s">
        <v>12461</v>
      </c>
      <c r="M786" s="26">
        <v>380930085737</v>
      </c>
      <c r="N786" s="26">
        <v>1824084601</v>
      </c>
    </row>
    <row r="787" spans="1:14">
      <c r="A787" s="26" t="s">
        <v>5759</v>
      </c>
      <c r="B787" s="26" t="s">
        <v>5760</v>
      </c>
      <c r="C787" s="26">
        <v>38960518</v>
      </c>
      <c r="D787" s="26" t="s">
        <v>24</v>
      </c>
      <c r="E787" s="26" t="s">
        <v>12462</v>
      </c>
      <c r="F787" s="26" t="s">
        <v>12463</v>
      </c>
      <c r="G787" s="26" t="s">
        <v>9586</v>
      </c>
      <c r="H787" s="26" t="s">
        <v>799</v>
      </c>
      <c r="J787" s="26" t="s">
        <v>800</v>
      </c>
      <c r="K787" s="26" t="s">
        <v>9597</v>
      </c>
      <c r="L787" s="26" t="s">
        <v>12464</v>
      </c>
      <c r="M787" s="26">
        <v>380444115010</v>
      </c>
      <c r="N787" s="26">
        <v>4822784009</v>
      </c>
    </row>
    <row r="788" spans="1:14">
      <c r="A788" s="26" t="s">
        <v>4562</v>
      </c>
      <c r="B788" s="26" t="s">
        <v>4563</v>
      </c>
      <c r="C788" s="26">
        <v>38302240</v>
      </c>
      <c r="D788" s="26" t="s">
        <v>24</v>
      </c>
      <c r="E788" s="26" t="s">
        <v>12465</v>
      </c>
      <c r="F788" s="26" t="s">
        <v>12466</v>
      </c>
      <c r="G788" s="26" t="s">
        <v>9586</v>
      </c>
      <c r="H788" s="26" t="s">
        <v>670</v>
      </c>
      <c r="I788" s="26" t="s">
        <v>11700</v>
      </c>
      <c r="J788" s="26" t="s">
        <v>2696</v>
      </c>
      <c r="K788" s="26" t="s">
        <v>9582</v>
      </c>
      <c r="L788" s="26" t="s">
        <v>12467</v>
      </c>
      <c r="M788" s="26">
        <v>380501658461</v>
      </c>
      <c r="N788" s="26">
        <v>1222985501</v>
      </c>
    </row>
    <row r="789" spans="1:14">
      <c r="A789" s="26" t="s">
        <v>4832</v>
      </c>
      <c r="B789" s="26" t="s">
        <v>4833</v>
      </c>
      <c r="C789" s="26">
        <v>38763287</v>
      </c>
      <c r="D789" s="26" t="s">
        <v>24</v>
      </c>
      <c r="E789" s="26" t="s">
        <v>12468</v>
      </c>
      <c r="F789" s="26" t="s">
        <v>12469</v>
      </c>
      <c r="G789" s="26" t="s">
        <v>9586</v>
      </c>
      <c r="H789" s="26" t="s">
        <v>711</v>
      </c>
      <c r="I789" s="26" t="s">
        <v>12470</v>
      </c>
      <c r="J789" s="26" t="s">
        <v>12471</v>
      </c>
      <c r="K789" s="26" t="s">
        <v>9606</v>
      </c>
      <c r="L789" s="26" t="s">
        <v>12472</v>
      </c>
      <c r="M789" s="26">
        <v>380646392575</v>
      </c>
      <c r="N789" s="26">
        <v>4423355300</v>
      </c>
    </row>
    <row r="790" spans="1:14">
      <c r="A790" s="26" t="s">
        <v>8912</v>
      </c>
      <c r="B790" s="26" t="s">
        <v>8913</v>
      </c>
      <c r="C790" s="26">
        <v>40671591</v>
      </c>
      <c r="D790" s="26" t="s">
        <v>24</v>
      </c>
      <c r="E790" s="26" t="s">
        <v>12473</v>
      </c>
      <c r="F790" s="26" t="s">
        <v>12474</v>
      </c>
      <c r="G790" s="26" t="s">
        <v>9579</v>
      </c>
      <c r="H790" s="26" t="s">
        <v>1401</v>
      </c>
      <c r="I790" s="26" t="s">
        <v>12475</v>
      </c>
      <c r="J790" s="26" t="s">
        <v>12476</v>
      </c>
      <c r="K790" s="26" t="s">
        <v>9582</v>
      </c>
      <c r="L790" s="26" t="s">
        <v>12477</v>
      </c>
      <c r="M790" s="26">
        <v>380984368889</v>
      </c>
      <c r="N790" s="26">
        <v>7122283703</v>
      </c>
    </row>
    <row r="791" spans="1:14">
      <c r="A791" s="26" t="s">
        <v>4446</v>
      </c>
      <c r="B791" s="26" t="s">
        <v>4447</v>
      </c>
      <c r="C791" s="26">
        <v>38462249</v>
      </c>
      <c r="D791" s="26" t="s">
        <v>24</v>
      </c>
      <c r="E791" s="26" t="s">
        <v>12478</v>
      </c>
      <c r="F791" s="26" t="s">
        <v>12479</v>
      </c>
      <c r="G791" s="26" t="s">
        <v>9579</v>
      </c>
      <c r="H791" s="26" t="s">
        <v>576</v>
      </c>
      <c r="I791" s="26" t="s">
        <v>10867</v>
      </c>
      <c r="J791" s="26" t="s">
        <v>12480</v>
      </c>
      <c r="K791" s="26" t="s">
        <v>9582</v>
      </c>
      <c r="L791" s="26" t="s">
        <v>12481</v>
      </c>
      <c r="M791" s="26">
        <v>380999170960</v>
      </c>
      <c r="N791" s="26">
        <v>3222784201</v>
      </c>
    </row>
    <row r="792" spans="1:14">
      <c r="A792" s="26" t="s">
        <v>8557</v>
      </c>
      <c r="B792" s="26" t="s">
        <v>8558</v>
      </c>
      <c r="C792" s="26">
        <v>2009867</v>
      </c>
      <c r="D792" s="26" t="s">
        <v>780</v>
      </c>
      <c r="E792" s="26" t="s">
        <v>12482</v>
      </c>
      <c r="F792" s="26" t="s">
        <v>12483</v>
      </c>
      <c r="G792" s="26" t="s">
        <v>9601</v>
      </c>
      <c r="H792" s="26" t="s">
        <v>1269</v>
      </c>
      <c r="J792" s="26" t="s">
        <v>8477</v>
      </c>
      <c r="K792" s="26" t="s">
        <v>9597</v>
      </c>
      <c r="L792" s="26" t="s">
        <v>12484</v>
      </c>
      <c r="M792" s="26">
        <v>380553621321</v>
      </c>
      <c r="N792" s="26">
        <v>5123582203</v>
      </c>
    </row>
    <row r="793" spans="1:14">
      <c r="A793" s="26" t="s">
        <v>8799</v>
      </c>
      <c r="B793" s="26" t="s">
        <v>8800</v>
      </c>
      <c r="C793" s="26">
        <v>40887956</v>
      </c>
      <c r="D793" s="26" t="s">
        <v>24</v>
      </c>
      <c r="E793" s="26" t="s">
        <v>12485</v>
      </c>
      <c r="F793" s="26" t="s">
        <v>12486</v>
      </c>
      <c r="G793" s="26" t="s">
        <v>9586</v>
      </c>
      <c r="H793" s="26" t="s">
        <v>1308</v>
      </c>
      <c r="J793" s="26" t="s">
        <v>1387</v>
      </c>
      <c r="K793" s="26" t="s">
        <v>9597</v>
      </c>
      <c r="L793" s="26" t="s">
        <v>12487</v>
      </c>
      <c r="M793" s="26">
        <v>761065842984</v>
      </c>
      <c r="N793" s="26">
        <v>4412745702</v>
      </c>
    </row>
    <row r="794" spans="1:14">
      <c r="A794" s="26" t="s">
        <v>4908</v>
      </c>
      <c r="B794" s="26" t="s">
        <v>4909</v>
      </c>
      <c r="C794" s="26">
        <v>20764627</v>
      </c>
      <c r="D794" s="26" t="s">
        <v>24</v>
      </c>
      <c r="E794" s="26" t="s">
        <v>12488</v>
      </c>
      <c r="F794" s="26" t="s">
        <v>12489</v>
      </c>
      <c r="G794" s="26" t="s">
        <v>9586</v>
      </c>
      <c r="H794" s="26" t="s">
        <v>735</v>
      </c>
      <c r="I794" s="26" t="s">
        <v>12490</v>
      </c>
      <c r="J794" s="26" t="s">
        <v>4910</v>
      </c>
      <c r="K794" s="26" t="s">
        <v>9582</v>
      </c>
      <c r="L794" s="26" t="s">
        <v>12491</v>
      </c>
      <c r="M794" s="26">
        <v>380985897430</v>
      </c>
      <c r="N794" s="26">
        <v>4624280601</v>
      </c>
    </row>
    <row r="795" spans="1:14">
      <c r="A795" s="26" t="s">
        <v>8893</v>
      </c>
      <c r="B795" s="26" t="s">
        <v>8894</v>
      </c>
      <c r="C795" s="26">
        <v>41937159</v>
      </c>
      <c r="D795" s="26" t="s">
        <v>24</v>
      </c>
      <c r="E795" s="26" t="s">
        <v>12492</v>
      </c>
      <c r="F795" s="26" t="s">
        <v>12493</v>
      </c>
      <c r="G795" s="26" t="s">
        <v>9579</v>
      </c>
      <c r="H795" s="26" t="s">
        <v>1401</v>
      </c>
      <c r="I795" s="26" t="s">
        <v>9696</v>
      </c>
      <c r="J795" s="26" t="s">
        <v>8601</v>
      </c>
      <c r="K795" s="26" t="s">
        <v>9582</v>
      </c>
      <c r="L795" s="26" t="s">
        <v>12494</v>
      </c>
      <c r="M795" s="26">
        <v>761653281006</v>
      </c>
      <c r="N795" s="26">
        <v>1223783401</v>
      </c>
    </row>
    <row r="796" spans="1:14">
      <c r="A796" s="26" t="s">
        <v>4175</v>
      </c>
      <c r="B796" s="26" t="s">
        <v>4176</v>
      </c>
      <c r="C796" s="26">
        <v>41553351</v>
      </c>
      <c r="D796" s="26" t="s">
        <v>24</v>
      </c>
      <c r="E796" s="26" t="s">
        <v>12495</v>
      </c>
      <c r="F796" s="26" t="s">
        <v>12496</v>
      </c>
      <c r="G796" s="26" t="s">
        <v>9586</v>
      </c>
      <c r="H796" s="26" t="s">
        <v>506</v>
      </c>
      <c r="I796" s="26" t="s">
        <v>12368</v>
      </c>
      <c r="J796" s="26" t="s">
        <v>12497</v>
      </c>
      <c r="K796" s="26" t="s">
        <v>9582</v>
      </c>
      <c r="L796" s="26" t="s">
        <v>12498</v>
      </c>
      <c r="M796" s="26">
        <v>380966880084</v>
      </c>
      <c r="N796" s="26">
        <v>2623284202</v>
      </c>
    </row>
    <row r="797" spans="1:14">
      <c r="A797" s="26" t="s">
        <v>5195</v>
      </c>
      <c r="B797" s="26" t="s">
        <v>5175</v>
      </c>
      <c r="C797" s="26">
        <v>1996668</v>
      </c>
      <c r="D797" s="26" t="s">
        <v>24</v>
      </c>
      <c r="E797" s="26" t="s">
        <v>12499</v>
      </c>
      <c r="F797" s="26" t="s">
        <v>12500</v>
      </c>
      <c r="G797" s="26" t="s">
        <v>9591</v>
      </c>
      <c r="H797" s="26" t="s">
        <v>735</v>
      </c>
      <c r="J797" s="26" t="s">
        <v>740</v>
      </c>
      <c r="K797" s="26" t="s">
        <v>9597</v>
      </c>
      <c r="L797" s="26" t="s">
        <v>12501</v>
      </c>
      <c r="M797" s="26">
        <v>380322370723</v>
      </c>
      <c r="N797" s="26">
        <v>1221881203</v>
      </c>
    </row>
    <row r="798" spans="1:14">
      <c r="A798" s="26" t="s">
        <v>4446</v>
      </c>
      <c r="B798" s="26" t="s">
        <v>4447</v>
      </c>
      <c r="C798" s="26">
        <v>38462249</v>
      </c>
      <c r="D798" s="26" t="s">
        <v>24</v>
      </c>
      <c r="E798" s="26" t="s">
        <v>12502</v>
      </c>
      <c r="F798" s="26" t="s">
        <v>12503</v>
      </c>
      <c r="G798" s="26" t="s">
        <v>9586</v>
      </c>
      <c r="H798" s="26" t="s">
        <v>576</v>
      </c>
      <c r="I798" s="26" t="s">
        <v>10867</v>
      </c>
      <c r="J798" s="26" t="s">
        <v>12504</v>
      </c>
      <c r="K798" s="26" t="s">
        <v>9582</v>
      </c>
      <c r="L798" s="26" t="s">
        <v>12505</v>
      </c>
      <c r="M798" s="26">
        <v>380457834246</v>
      </c>
      <c r="N798" s="26">
        <v>3222786801</v>
      </c>
    </row>
    <row r="799" spans="1:14">
      <c r="A799" s="26" t="s">
        <v>4599</v>
      </c>
      <c r="B799" s="26" t="s">
        <v>4600</v>
      </c>
      <c r="C799" s="26">
        <v>38797880</v>
      </c>
      <c r="D799" s="26" t="s">
        <v>24</v>
      </c>
      <c r="E799" s="26" t="s">
        <v>12506</v>
      </c>
      <c r="F799" s="26" t="s">
        <v>12507</v>
      </c>
      <c r="G799" s="26" t="s">
        <v>9579</v>
      </c>
      <c r="H799" s="26" t="s">
        <v>670</v>
      </c>
      <c r="I799" s="26" t="s">
        <v>10789</v>
      </c>
      <c r="J799" s="26" t="s">
        <v>6189</v>
      </c>
      <c r="K799" s="26" t="s">
        <v>9582</v>
      </c>
      <c r="L799" s="26" t="s">
        <v>12508</v>
      </c>
      <c r="M799" s="26">
        <v>380962982071</v>
      </c>
      <c r="N799" s="26">
        <v>122755301</v>
      </c>
    </row>
    <row r="800" spans="1:14">
      <c r="A800" s="26" t="s">
        <v>3709</v>
      </c>
      <c r="B800" s="26" t="s">
        <v>3710</v>
      </c>
      <c r="C800" s="26">
        <v>38783657</v>
      </c>
      <c r="D800" s="26" t="s">
        <v>24</v>
      </c>
      <c r="E800" s="26" t="s">
        <v>12509</v>
      </c>
      <c r="F800" s="26" t="s">
        <v>11907</v>
      </c>
      <c r="G800" s="26" t="s">
        <v>9586</v>
      </c>
      <c r="H800" s="26" t="s">
        <v>468</v>
      </c>
      <c r="J800" s="26" t="s">
        <v>481</v>
      </c>
      <c r="K800" s="26" t="s">
        <v>9597</v>
      </c>
      <c r="L800" s="26" t="s">
        <v>12510</v>
      </c>
      <c r="M800" s="26">
        <v>380617075775</v>
      </c>
      <c r="N800" s="26">
        <v>1222380503</v>
      </c>
    </row>
    <row r="801" spans="1:14">
      <c r="A801" s="26" t="s">
        <v>5567</v>
      </c>
      <c r="B801" s="26" t="s">
        <v>5568</v>
      </c>
      <c r="C801" s="26">
        <v>5497146</v>
      </c>
      <c r="D801" s="26" t="s">
        <v>780</v>
      </c>
      <c r="E801" s="26" t="s">
        <v>12511</v>
      </c>
      <c r="F801" s="26" t="s">
        <v>12512</v>
      </c>
      <c r="G801" s="26" t="s">
        <v>9601</v>
      </c>
      <c r="H801" s="26" t="s">
        <v>799</v>
      </c>
      <c r="J801" s="26" t="s">
        <v>800</v>
      </c>
      <c r="K801" s="26" t="s">
        <v>9597</v>
      </c>
      <c r="L801" s="26" t="s">
        <v>12513</v>
      </c>
      <c r="M801" s="26">
        <v>380445023737</v>
      </c>
      <c r="N801" s="26">
        <v>4822784009</v>
      </c>
    </row>
    <row r="802" spans="1:14">
      <c r="A802" s="26" t="s">
        <v>2435</v>
      </c>
      <c r="B802" s="26" t="s">
        <v>2436</v>
      </c>
      <c r="C802" s="26">
        <v>1985860</v>
      </c>
      <c r="D802" s="26" t="s">
        <v>780</v>
      </c>
      <c r="E802" s="26" t="s">
        <v>12514</v>
      </c>
      <c r="F802" s="26" t="s">
        <v>12515</v>
      </c>
      <c r="G802" s="26" t="s">
        <v>9601</v>
      </c>
      <c r="H802" s="26" t="s">
        <v>133</v>
      </c>
      <c r="J802" s="26" t="s">
        <v>2401</v>
      </c>
      <c r="K802" s="26" t="s">
        <v>9597</v>
      </c>
      <c r="L802" s="26" t="s">
        <v>10500</v>
      </c>
      <c r="M802" s="26">
        <v>380987034942</v>
      </c>
      <c r="N802" s="26">
        <v>122787502</v>
      </c>
    </row>
    <row r="803" spans="1:14">
      <c r="A803" s="26" t="s">
        <v>9298</v>
      </c>
      <c r="B803" s="26" t="s">
        <v>9299</v>
      </c>
      <c r="C803" s="26">
        <v>38232556</v>
      </c>
      <c r="D803" s="26" t="s">
        <v>24</v>
      </c>
      <c r="E803" s="26" t="s">
        <v>12516</v>
      </c>
      <c r="F803" s="26" t="s">
        <v>12517</v>
      </c>
      <c r="G803" s="26" t="s">
        <v>9591</v>
      </c>
      <c r="H803" s="26" t="s">
        <v>1573</v>
      </c>
      <c r="I803" s="26" t="s">
        <v>12131</v>
      </c>
      <c r="J803" s="26" t="s">
        <v>12518</v>
      </c>
      <c r="K803" s="26" t="s">
        <v>9582</v>
      </c>
      <c r="L803" s="26" t="s">
        <v>12519</v>
      </c>
      <c r="M803" s="26">
        <v>380464536731</v>
      </c>
      <c r="N803" s="26">
        <v>7421410113</v>
      </c>
    </row>
    <row r="804" spans="1:14">
      <c r="A804" s="26" t="s">
        <v>2080</v>
      </c>
      <c r="B804" s="26" t="s">
        <v>2081</v>
      </c>
      <c r="C804" s="26">
        <v>38485727</v>
      </c>
      <c r="D804" s="26" t="s">
        <v>24</v>
      </c>
      <c r="E804" s="26" t="s">
        <v>12520</v>
      </c>
      <c r="F804" s="26" t="s">
        <v>12521</v>
      </c>
      <c r="G804" s="26" t="s">
        <v>9579</v>
      </c>
      <c r="H804" s="26" t="s">
        <v>103</v>
      </c>
      <c r="I804" s="26" t="s">
        <v>9833</v>
      </c>
      <c r="J804" s="26" t="s">
        <v>12522</v>
      </c>
      <c r="K804" s="26" t="s">
        <v>9582</v>
      </c>
      <c r="L804" s="26" t="s">
        <v>12523</v>
      </c>
      <c r="M804" s="26">
        <v>380337723957</v>
      </c>
      <c r="N804" s="26">
        <v>723310113</v>
      </c>
    </row>
    <row r="805" spans="1:14">
      <c r="A805" s="26" t="s">
        <v>3356</v>
      </c>
      <c r="B805" s="26" t="s">
        <v>3357</v>
      </c>
      <c r="C805" s="26">
        <v>38284599</v>
      </c>
      <c r="D805" s="26" t="s">
        <v>24</v>
      </c>
      <c r="E805" s="26" t="s">
        <v>12524</v>
      </c>
      <c r="F805" s="26" t="s">
        <v>12525</v>
      </c>
      <c r="G805" s="26" t="s">
        <v>9586</v>
      </c>
      <c r="H805" s="26" t="s">
        <v>392</v>
      </c>
      <c r="I805" s="26" t="s">
        <v>11117</v>
      </c>
      <c r="J805" s="26" t="s">
        <v>12526</v>
      </c>
      <c r="K805" s="26" t="s">
        <v>9582</v>
      </c>
      <c r="L805" s="26" t="s">
        <v>12527</v>
      </c>
      <c r="M805" s="26">
        <v>380313539211</v>
      </c>
      <c r="N805" s="26">
        <v>2120883201</v>
      </c>
    </row>
    <row r="806" spans="1:14">
      <c r="A806" s="26" t="s">
        <v>3260</v>
      </c>
      <c r="B806" s="26" t="s">
        <v>3261</v>
      </c>
      <c r="C806" s="26">
        <v>38731750</v>
      </c>
      <c r="D806" s="26" t="s">
        <v>24</v>
      </c>
      <c r="E806" s="26" t="s">
        <v>12528</v>
      </c>
      <c r="F806" s="26" t="s">
        <v>12529</v>
      </c>
      <c r="G806" s="26" t="s">
        <v>9586</v>
      </c>
      <c r="H806" s="26" t="s">
        <v>375</v>
      </c>
      <c r="I806" s="26" t="s">
        <v>12530</v>
      </c>
      <c r="J806" s="26" t="s">
        <v>12531</v>
      </c>
      <c r="K806" s="26" t="s">
        <v>9582</v>
      </c>
      <c r="L806" s="26" t="s">
        <v>12532</v>
      </c>
      <c r="M806" s="26">
        <v>380674509021</v>
      </c>
      <c r="N806" s="26">
        <v>1825088801</v>
      </c>
    </row>
    <row r="807" spans="1:14">
      <c r="A807" s="26" t="s">
        <v>9128</v>
      </c>
      <c r="B807" s="26" t="s">
        <v>9129</v>
      </c>
      <c r="C807" s="26">
        <v>36749200</v>
      </c>
      <c r="D807" s="26" t="s">
        <v>24</v>
      </c>
      <c r="E807" s="26" t="s">
        <v>12533</v>
      </c>
      <c r="F807" s="26" t="s">
        <v>12534</v>
      </c>
      <c r="G807" s="26" t="s">
        <v>9591</v>
      </c>
      <c r="H807" s="26" t="s">
        <v>1490</v>
      </c>
      <c r="I807" s="26" t="s">
        <v>12535</v>
      </c>
      <c r="J807" s="26" t="s">
        <v>12536</v>
      </c>
      <c r="K807" s="26" t="s">
        <v>9582</v>
      </c>
      <c r="L807" s="26" t="s">
        <v>12537</v>
      </c>
      <c r="M807" s="26">
        <v>380988742442</v>
      </c>
      <c r="N807" s="26">
        <v>7320780801</v>
      </c>
    </row>
    <row r="808" spans="1:14">
      <c r="A808" s="26" t="s">
        <v>2080</v>
      </c>
      <c r="B808" s="26" t="s">
        <v>2081</v>
      </c>
      <c r="C808" s="26">
        <v>38485727</v>
      </c>
      <c r="D808" s="26" t="s">
        <v>24</v>
      </c>
      <c r="E808" s="26" t="s">
        <v>12538</v>
      </c>
      <c r="F808" s="26" t="s">
        <v>12539</v>
      </c>
      <c r="G808" s="26" t="s">
        <v>9591</v>
      </c>
      <c r="H808" s="26" t="s">
        <v>103</v>
      </c>
      <c r="I808" s="26" t="s">
        <v>9833</v>
      </c>
      <c r="J808" s="26" t="s">
        <v>12540</v>
      </c>
      <c r="K808" s="26" t="s">
        <v>9582</v>
      </c>
      <c r="L808" s="26" t="s">
        <v>12541</v>
      </c>
      <c r="M808" s="26">
        <v>380337723957</v>
      </c>
      <c r="N808" s="26">
        <v>723384914</v>
      </c>
    </row>
    <row r="809" spans="1:14">
      <c r="A809" s="26" t="s">
        <v>6935</v>
      </c>
      <c r="B809" s="26" t="s">
        <v>6936</v>
      </c>
      <c r="C809" s="26" t="s">
        <v>1604</v>
      </c>
      <c r="D809" s="26" t="s">
        <v>24</v>
      </c>
      <c r="E809" s="26" t="s">
        <v>12542</v>
      </c>
      <c r="F809" s="26" t="s">
        <v>12543</v>
      </c>
      <c r="G809" s="26" t="s">
        <v>9586</v>
      </c>
      <c r="H809" s="26" t="s">
        <v>987</v>
      </c>
      <c r="I809" s="26" t="s">
        <v>9921</v>
      </c>
      <c r="J809" s="26" t="s">
        <v>6930</v>
      </c>
      <c r="K809" s="26" t="s">
        <v>9597</v>
      </c>
      <c r="L809" s="26" t="s">
        <v>12544</v>
      </c>
      <c r="M809" s="26">
        <v>380971983470</v>
      </c>
      <c r="N809" s="26">
        <v>5620410100</v>
      </c>
    </row>
    <row r="810" spans="1:14">
      <c r="A810" s="26" t="s">
        <v>7344</v>
      </c>
      <c r="B810" s="26" t="s">
        <v>7337</v>
      </c>
      <c r="C810" s="26">
        <v>2007532</v>
      </c>
      <c r="D810" s="26" t="s">
        <v>24</v>
      </c>
      <c r="E810" s="26" t="s">
        <v>12545</v>
      </c>
      <c r="F810" s="26" t="s">
        <v>12546</v>
      </c>
      <c r="G810" s="26" t="s">
        <v>9591</v>
      </c>
      <c r="H810" s="26" t="s">
        <v>1025</v>
      </c>
      <c r="J810" s="26" t="s">
        <v>1034</v>
      </c>
      <c r="K810" s="26" t="s">
        <v>9597</v>
      </c>
      <c r="L810" s="26" t="s">
        <v>12547</v>
      </c>
      <c r="M810" s="26">
        <v>380544763817</v>
      </c>
      <c r="N810" s="26">
        <v>5910400000</v>
      </c>
    </row>
    <row r="811" spans="1:14">
      <c r="A811" s="26" t="s">
        <v>3103</v>
      </c>
      <c r="B811" s="26" t="s">
        <v>3104</v>
      </c>
      <c r="C811" s="26">
        <v>38500095</v>
      </c>
      <c r="D811" s="26" t="s">
        <v>1701</v>
      </c>
      <c r="E811" s="26" t="s">
        <v>12548</v>
      </c>
      <c r="F811" s="26" t="s">
        <v>9787</v>
      </c>
      <c r="G811" s="26" t="s">
        <v>9601</v>
      </c>
      <c r="H811" s="26" t="s">
        <v>375</v>
      </c>
      <c r="J811" s="26" t="s">
        <v>380</v>
      </c>
      <c r="K811" s="26" t="s">
        <v>9597</v>
      </c>
      <c r="L811" s="26" t="s">
        <v>12549</v>
      </c>
      <c r="M811" s="26">
        <v>380679690164</v>
      </c>
      <c r="N811" s="26">
        <v>1810100000</v>
      </c>
    </row>
    <row r="812" spans="1:14">
      <c r="A812" s="26" t="s">
        <v>4225</v>
      </c>
      <c r="B812" s="26" t="s">
        <v>4226</v>
      </c>
      <c r="C812" s="26">
        <v>38816907</v>
      </c>
      <c r="D812" s="26" t="s">
        <v>24</v>
      </c>
      <c r="E812" s="26" t="s">
        <v>12550</v>
      </c>
      <c r="F812" s="26" t="s">
        <v>12551</v>
      </c>
      <c r="G812" s="26" t="s">
        <v>9586</v>
      </c>
      <c r="H812" s="26" t="s">
        <v>506</v>
      </c>
      <c r="I812" s="26" t="s">
        <v>12552</v>
      </c>
      <c r="J812" s="26" t="s">
        <v>12553</v>
      </c>
      <c r="K812" s="26" t="s">
        <v>9582</v>
      </c>
      <c r="L812" s="26" t="s">
        <v>12554</v>
      </c>
      <c r="M812" s="26">
        <v>761344452260</v>
      </c>
      <c r="N812" s="26">
        <v>2625281801</v>
      </c>
    </row>
    <row r="813" spans="1:14">
      <c r="A813" s="26" t="s">
        <v>1992</v>
      </c>
      <c r="B813" s="26" t="s">
        <v>1993</v>
      </c>
      <c r="C813" s="26">
        <v>38850219</v>
      </c>
      <c r="D813" s="26" t="s">
        <v>24</v>
      </c>
      <c r="E813" s="26" t="s">
        <v>12555</v>
      </c>
      <c r="F813" s="26" t="s">
        <v>12556</v>
      </c>
      <c r="G813" s="26" t="s">
        <v>9586</v>
      </c>
      <c r="H813" s="26" t="s">
        <v>103</v>
      </c>
      <c r="I813" s="26" t="s">
        <v>12557</v>
      </c>
      <c r="J813" s="26" t="s">
        <v>2154</v>
      </c>
      <c r="K813" s="26" t="s">
        <v>9606</v>
      </c>
      <c r="L813" s="26" t="s">
        <v>12558</v>
      </c>
      <c r="M813" s="26">
        <v>380336594579</v>
      </c>
      <c r="N813" s="26">
        <v>721855700</v>
      </c>
    </row>
    <row r="814" spans="1:14">
      <c r="A814" s="26" t="s">
        <v>3028</v>
      </c>
      <c r="B814" s="26" t="s">
        <v>3029</v>
      </c>
      <c r="C814" s="26">
        <v>37522155</v>
      </c>
      <c r="D814" s="26" t="s">
        <v>24</v>
      </c>
      <c r="E814" s="26" t="s">
        <v>12559</v>
      </c>
      <c r="F814" s="26" t="s">
        <v>12560</v>
      </c>
      <c r="G814" s="26" t="s">
        <v>9586</v>
      </c>
      <c r="H814" s="26" t="s">
        <v>258</v>
      </c>
      <c r="J814" s="26" t="s">
        <v>12561</v>
      </c>
      <c r="K814" s="26" t="s">
        <v>9597</v>
      </c>
      <c r="L814" s="26" t="s">
        <v>12562</v>
      </c>
      <c r="M814" s="26">
        <v>380506033824</v>
      </c>
      <c r="N814" s="26">
        <v>1411270300</v>
      </c>
    </row>
    <row r="815" spans="1:14">
      <c r="A815" s="26" t="s">
        <v>7460</v>
      </c>
      <c r="B815" s="26" t="s">
        <v>7461</v>
      </c>
      <c r="C815" s="26">
        <v>1981498</v>
      </c>
      <c r="D815" s="26" t="s">
        <v>780</v>
      </c>
      <c r="E815" s="26" t="s">
        <v>12563</v>
      </c>
      <c r="F815" s="26" t="s">
        <v>12564</v>
      </c>
      <c r="G815" s="26" t="s">
        <v>9601</v>
      </c>
      <c r="H815" s="26" t="s">
        <v>1025</v>
      </c>
      <c r="J815" s="26" t="s">
        <v>12565</v>
      </c>
      <c r="K815" s="26" t="s">
        <v>9582</v>
      </c>
      <c r="L815" s="26" t="s">
        <v>12566</v>
      </c>
      <c r="M815" s="26">
        <v>380506031059</v>
      </c>
      <c r="N815" s="26">
        <v>5924787101</v>
      </c>
    </row>
    <row r="816" spans="1:14">
      <c r="A816" s="26" t="s">
        <v>3181</v>
      </c>
      <c r="B816" s="26" t="s">
        <v>3182</v>
      </c>
      <c r="C816" s="26">
        <v>42161921</v>
      </c>
      <c r="D816" s="26" t="s">
        <v>24</v>
      </c>
      <c r="E816" s="26" t="s">
        <v>12567</v>
      </c>
      <c r="F816" s="26" t="s">
        <v>12568</v>
      </c>
      <c r="G816" s="26" t="s">
        <v>9591</v>
      </c>
      <c r="H816" s="26" t="s">
        <v>375</v>
      </c>
      <c r="I816" s="26" t="s">
        <v>12569</v>
      </c>
      <c r="J816" s="26" t="s">
        <v>12570</v>
      </c>
      <c r="K816" s="26" t="s">
        <v>9582</v>
      </c>
      <c r="L816" s="26" t="s">
        <v>12571</v>
      </c>
      <c r="M816" s="26">
        <v>380969116046</v>
      </c>
      <c r="N816" s="26">
        <v>721855706</v>
      </c>
    </row>
    <row r="817" spans="1:14">
      <c r="A817" s="26" t="s">
        <v>3581</v>
      </c>
      <c r="B817" s="26" t="s">
        <v>3582</v>
      </c>
      <c r="C817" s="26">
        <v>34305426</v>
      </c>
      <c r="D817" s="26" t="s">
        <v>780</v>
      </c>
      <c r="E817" s="26" t="s">
        <v>12572</v>
      </c>
      <c r="F817" s="26" t="s">
        <v>9793</v>
      </c>
      <c r="G817" s="26" t="s">
        <v>9601</v>
      </c>
      <c r="H817" s="26" t="s">
        <v>392</v>
      </c>
      <c r="J817" s="26" t="s">
        <v>3583</v>
      </c>
      <c r="K817" s="26" t="s">
        <v>9606</v>
      </c>
      <c r="L817" s="26" t="s">
        <v>12573</v>
      </c>
      <c r="M817" s="26">
        <v>380673688287</v>
      </c>
      <c r="N817" s="26">
        <v>2123656200</v>
      </c>
    </row>
    <row r="818" spans="1:14">
      <c r="A818" s="26" t="s">
        <v>4805</v>
      </c>
      <c r="B818" s="26" t="s">
        <v>4806</v>
      </c>
      <c r="C818" s="26">
        <v>1984560</v>
      </c>
      <c r="D818" s="26" t="s">
        <v>780</v>
      </c>
      <c r="E818" s="26" t="s">
        <v>12574</v>
      </c>
      <c r="F818" s="26" t="s">
        <v>12575</v>
      </c>
      <c r="G818" s="26" t="s">
        <v>9601</v>
      </c>
      <c r="H818" s="26" t="s">
        <v>711</v>
      </c>
      <c r="I818" s="26" t="s">
        <v>711</v>
      </c>
      <c r="J818" s="26" t="s">
        <v>12576</v>
      </c>
      <c r="K818" s="26" t="s">
        <v>9597</v>
      </c>
      <c r="L818" s="26" t="s">
        <v>12577</v>
      </c>
      <c r="M818" s="26">
        <v>380954568566</v>
      </c>
      <c r="N818" s="26">
        <v>1222083009</v>
      </c>
    </row>
    <row r="819" spans="1:14">
      <c r="A819" s="26" t="s">
        <v>2851</v>
      </c>
      <c r="B819" s="26" t="s">
        <v>2852</v>
      </c>
      <c r="C819" s="26">
        <v>13491258</v>
      </c>
      <c r="D819" s="26" t="s">
        <v>1701</v>
      </c>
      <c r="E819" s="26" t="s">
        <v>12578</v>
      </c>
      <c r="F819" s="26" t="s">
        <v>12579</v>
      </c>
      <c r="G819" s="26" t="s">
        <v>9601</v>
      </c>
      <c r="H819" s="26" t="s">
        <v>258</v>
      </c>
      <c r="J819" s="26" t="s">
        <v>298</v>
      </c>
      <c r="K819" s="26" t="s">
        <v>9597</v>
      </c>
      <c r="L819" s="26" t="s">
        <v>12580</v>
      </c>
      <c r="M819" s="26">
        <v>761561646091</v>
      </c>
      <c r="N819" s="26">
        <v>1412900000</v>
      </c>
    </row>
    <row r="820" spans="1:14">
      <c r="A820" s="26" t="s">
        <v>3419</v>
      </c>
      <c r="B820" s="26" t="s">
        <v>3420</v>
      </c>
      <c r="C820" s="26">
        <v>38466285</v>
      </c>
      <c r="D820" s="26" t="s">
        <v>24</v>
      </c>
      <c r="E820" s="26" t="s">
        <v>12581</v>
      </c>
      <c r="F820" s="26" t="s">
        <v>12582</v>
      </c>
      <c r="G820" s="26" t="s">
        <v>9586</v>
      </c>
      <c r="H820" s="26" t="s">
        <v>392</v>
      </c>
      <c r="I820" s="26" t="s">
        <v>10064</v>
      </c>
      <c r="J820" s="26" t="s">
        <v>424</v>
      </c>
      <c r="K820" s="26" t="s">
        <v>9606</v>
      </c>
      <c r="L820" s="26" t="s">
        <v>11932</v>
      </c>
      <c r="M820" s="26">
        <v>380314621924</v>
      </c>
      <c r="N820" s="26">
        <v>120782503</v>
      </c>
    </row>
    <row r="821" spans="1:14">
      <c r="A821" s="26" t="s">
        <v>6232</v>
      </c>
      <c r="B821" s="26" t="s">
        <v>6233</v>
      </c>
      <c r="C821" s="26">
        <v>38552185</v>
      </c>
      <c r="D821" s="26" t="s">
        <v>24</v>
      </c>
      <c r="E821" s="26" t="s">
        <v>12583</v>
      </c>
      <c r="F821" s="26" t="s">
        <v>12584</v>
      </c>
      <c r="G821" s="26" t="s">
        <v>9579</v>
      </c>
      <c r="H821" s="26" t="s">
        <v>885</v>
      </c>
      <c r="I821" s="26" t="s">
        <v>11207</v>
      </c>
      <c r="J821" s="26" t="s">
        <v>12585</v>
      </c>
      <c r="K821" s="26" t="s">
        <v>9582</v>
      </c>
      <c r="L821" s="26" t="s">
        <v>12586</v>
      </c>
      <c r="M821" s="26">
        <v>380976957779</v>
      </c>
      <c r="N821" s="26">
        <v>1411570501</v>
      </c>
    </row>
    <row r="822" spans="1:14">
      <c r="A822" s="26" t="s">
        <v>2435</v>
      </c>
      <c r="B822" s="26" t="s">
        <v>2436</v>
      </c>
      <c r="C822" s="26">
        <v>1985860</v>
      </c>
      <c r="D822" s="26" t="s">
        <v>780</v>
      </c>
      <c r="E822" s="26" t="s">
        <v>12587</v>
      </c>
      <c r="F822" s="26" t="s">
        <v>12588</v>
      </c>
      <c r="G822" s="26" t="s">
        <v>9601</v>
      </c>
      <c r="H822" s="26" t="s">
        <v>133</v>
      </c>
      <c r="J822" s="26" t="s">
        <v>2401</v>
      </c>
      <c r="K822" s="26" t="s">
        <v>9597</v>
      </c>
      <c r="L822" s="26" t="s">
        <v>10500</v>
      </c>
      <c r="M822" s="26">
        <v>380987034942</v>
      </c>
      <c r="N822" s="26">
        <v>122787502</v>
      </c>
    </row>
    <row r="823" spans="1:14">
      <c r="A823" s="26" t="s">
        <v>5023</v>
      </c>
      <c r="B823" s="26" t="s">
        <v>5018</v>
      </c>
      <c r="C823" s="26">
        <v>19163609</v>
      </c>
      <c r="D823" s="26" t="s">
        <v>24</v>
      </c>
      <c r="E823" s="26" t="s">
        <v>12589</v>
      </c>
      <c r="F823" s="26" t="s">
        <v>12590</v>
      </c>
      <c r="G823" s="26" t="s">
        <v>9591</v>
      </c>
      <c r="H823" s="26" t="s">
        <v>735</v>
      </c>
      <c r="J823" s="26" t="s">
        <v>5001</v>
      </c>
      <c r="K823" s="26" t="s">
        <v>9597</v>
      </c>
      <c r="L823" s="26" t="s">
        <v>12591</v>
      </c>
      <c r="M823" s="26">
        <v>761292465454</v>
      </c>
      <c r="N823" s="26">
        <v>4610600000</v>
      </c>
    </row>
    <row r="824" spans="1:14">
      <c r="A824" s="26" t="s">
        <v>3709</v>
      </c>
      <c r="B824" s="26" t="s">
        <v>3710</v>
      </c>
      <c r="C824" s="26">
        <v>38783657</v>
      </c>
      <c r="D824" s="26" t="s">
        <v>24</v>
      </c>
      <c r="E824" s="26" t="s">
        <v>12592</v>
      </c>
      <c r="F824" s="26" t="s">
        <v>12593</v>
      </c>
      <c r="G824" s="26" t="s">
        <v>9586</v>
      </c>
      <c r="H824" s="26" t="s">
        <v>468</v>
      </c>
      <c r="J824" s="26" t="s">
        <v>481</v>
      </c>
      <c r="K824" s="26" t="s">
        <v>9597</v>
      </c>
      <c r="L824" s="26" t="s">
        <v>10179</v>
      </c>
      <c r="M824" s="26">
        <v>380617075775</v>
      </c>
      <c r="N824" s="26">
        <v>1222380503</v>
      </c>
    </row>
    <row r="825" spans="1:14">
      <c r="A825" s="26" t="s">
        <v>5320</v>
      </c>
      <c r="B825" s="26" t="s">
        <v>5321</v>
      </c>
      <c r="C825" s="26" t="s">
        <v>1604</v>
      </c>
      <c r="D825" s="26" t="s">
        <v>24</v>
      </c>
      <c r="E825" s="26" t="s">
        <v>12594</v>
      </c>
      <c r="F825" s="26" t="s">
        <v>12595</v>
      </c>
      <c r="G825" s="26" t="s">
        <v>9591</v>
      </c>
      <c r="H825" s="26" t="s">
        <v>735</v>
      </c>
      <c r="J825" s="26" t="s">
        <v>740</v>
      </c>
      <c r="K825" s="26" t="s">
        <v>9597</v>
      </c>
      <c r="L825" s="26" t="s">
        <v>12596</v>
      </c>
      <c r="M825" s="26">
        <v>380936329198</v>
      </c>
      <c r="N825" s="26">
        <v>1221881203</v>
      </c>
    </row>
    <row r="826" spans="1:14">
      <c r="A826" s="26" t="s">
        <v>9449</v>
      </c>
      <c r="B826" s="26" t="s">
        <v>9450</v>
      </c>
      <c r="C826" s="26">
        <v>2006076</v>
      </c>
      <c r="D826" s="26" t="s">
        <v>780</v>
      </c>
      <c r="E826" s="26" t="s">
        <v>12597</v>
      </c>
      <c r="F826" s="26" t="s">
        <v>12598</v>
      </c>
      <c r="G826" s="26" t="s">
        <v>9601</v>
      </c>
      <c r="H826" s="26" t="s">
        <v>1573</v>
      </c>
      <c r="J826" s="26" t="s">
        <v>1582</v>
      </c>
      <c r="K826" s="26" t="s">
        <v>9597</v>
      </c>
      <c r="L826" s="26" t="s">
        <v>12599</v>
      </c>
      <c r="M826" s="26">
        <v>761144193433</v>
      </c>
      <c r="N826" s="26">
        <v>7410400000</v>
      </c>
    </row>
    <row r="827" spans="1:14">
      <c r="A827" s="26" t="s">
        <v>5387</v>
      </c>
      <c r="B827" s="26" t="s">
        <v>5388</v>
      </c>
      <c r="C827" s="26">
        <v>1997248</v>
      </c>
      <c r="D827" s="26" t="s">
        <v>24</v>
      </c>
      <c r="E827" s="26" t="s">
        <v>12600</v>
      </c>
      <c r="F827" s="26" t="s">
        <v>12601</v>
      </c>
      <c r="G827" s="26" t="s">
        <v>9586</v>
      </c>
      <c r="H827" s="26" t="s">
        <v>735</v>
      </c>
      <c r="J827" s="26" t="s">
        <v>12602</v>
      </c>
      <c r="K827" s="26" t="s">
        <v>9597</v>
      </c>
      <c r="L827" s="26" t="s">
        <v>12603</v>
      </c>
      <c r="M827" s="26">
        <v>380325754439</v>
      </c>
      <c r="N827" s="26">
        <v>4624810900</v>
      </c>
    </row>
    <row r="828" spans="1:14">
      <c r="A828" s="26" t="s">
        <v>4653</v>
      </c>
      <c r="B828" s="26" t="s">
        <v>4654</v>
      </c>
      <c r="C828" s="26">
        <v>1994936</v>
      </c>
      <c r="D828" s="26" t="s">
        <v>780</v>
      </c>
      <c r="E828" s="26" t="s">
        <v>12604</v>
      </c>
      <c r="F828" s="26" t="s">
        <v>12605</v>
      </c>
      <c r="G828" s="26" t="s">
        <v>9601</v>
      </c>
      <c r="H828" s="26" t="s">
        <v>670</v>
      </c>
      <c r="I828" s="26" t="s">
        <v>12606</v>
      </c>
      <c r="J828" s="26" t="s">
        <v>12607</v>
      </c>
      <c r="K828" s="26" t="s">
        <v>9582</v>
      </c>
      <c r="L828" s="26" t="s">
        <v>12608</v>
      </c>
      <c r="M828" s="26">
        <v>380982252067</v>
      </c>
      <c r="N828" s="26">
        <v>3525580801</v>
      </c>
    </row>
    <row r="829" spans="1:14">
      <c r="A829" s="26" t="s">
        <v>8883</v>
      </c>
      <c r="B829" s="26" t="s">
        <v>8884</v>
      </c>
      <c r="C829" s="26">
        <v>38682646</v>
      </c>
      <c r="D829" s="26" t="s">
        <v>24</v>
      </c>
      <c r="E829" s="26" t="s">
        <v>12609</v>
      </c>
      <c r="F829" s="26" t="s">
        <v>12610</v>
      </c>
      <c r="G829" s="26" t="s">
        <v>9586</v>
      </c>
      <c r="H829" s="26" t="s">
        <v>1401</v>
      </c>
      <c r="J829" s="26" t="s">
        <v>1430</v>
      </c>
      <c r="K829" s="26" t="s">
        <v>9597</v>
      </c>
      <c r="L829" s="26" t="s">
        <v>12611</v>
      </c>
      <c r="M829" s="26">
        <v>380473634337</v>
      </c>
      <c r="N829" s="26">
        <v>7110300000</v>
      </c>
    </row>
    <row r="830" spans="1:14">
      <c r="A830" s="26" t="s">
        <v>6080</v>
      </c>
      <c r="B830" s="26" t="s">
        <v>6081</v>
      </c>
      <c r="C830" s="26">
        <v>34712085</v>
      </c>
      <c r="D830" s="26" t="s">
        <v>780</v>
      </c>
      <c r="E830" s="26" t="s">
        <v>12612</v>
      </c>
      <c r="F830" s="26" t="s">
        <v>12613</v>
      </c>
      <c r="G830" s="26" t="s">
        <v>9601</v>
      </c>
      <c r="H830" s="26" t="s">
        <v>835</v>
      </c>
      <c r="J830" s="26" t="s">
        <v>6071</v>
      </c>
      <c r="K830" s="26" t="s">
        <v>9597</v>
      </c>
      <c r="L830" s="26" t="s">
        <v>12614</v>
      </c>
      <c r="M830" s="26">
        <v>380516142198</v>
      </c>
      <c r="N830" s="26">
        <v>3523185202</v>
      </c>
    </row>
    <row r="831" spans="1:14">
      <c r="A831" s="26" t="s">
        <v>7293</v>
      </c>
      <c r="B831" s="26" t="s">
        <v>7294</v>
      </c>
      <c r="C831" s="26">
        <v>41789203</v>
      </c>
      <c r="D831" s="26" t="s">
        <v>24</v>
      </c>
      <c r="E831" s="26" t="s">
        <v>12615</v>
      </c>
      <c r="F831" s="26" t="s">
        <v>12616</v>
      </c>
      <c r="G831" s="26" t="s">
        <v>9586</v>
      </c>
      <c r="H831" s="26" t="s">
        <v>1025</v>
      </c>
      <c r="I831" s="26" t="s">
        <v>9760</v>
      </c>
      <c r="J831" s="26" t="s">
        <v>12617</v>
      </c>
      <c r="K831" s="26" t="s">
        <v>9582</v>
      </c>
      <c r="L831" s="26" t="s">
        <v>12618</v>
      </c>
      <c r="M831" s="26">
        <v>380992857965</v>
      </c>
      <c r="N831" s="26">
        <v>5922380801</v>
      </c>
    </row>
    <row r="832" spans="1:14">
      <c r="A832" s="26" t="s">
        <v>9345</v>
      </c>
      <c r="B832" s="26" t="s">
        <v>9346</v>
      </c>
      <c r="C832" s="26">
        <v>38759540</v>
      </c>
      <c r="D832" s="26" t="s">
        <v>24</v>
      </c>
      <c r="E832" s="26" t="s">
        <v>12619</v>
      </c>
      <c r="F832" s="26" t="s">
        <v>12620</v>
      </c>
      <c r="G832" s="26" t="s">
        <v>9586</v>
      </c>
      <c r="H832" s="26" t="s">
        <v>1573</v>
      </c>
      <c r="I832" s="26" t="s">
        <v>12621</v>
      </c>
      <c r="J832" s="26" t="s">
        <v>9344</v>
      </c>
      <c r="K832" s="26" t="s">
        <v>9597</v>
      </c>
      <c r="L832" s="26" t="s">
        <v>12622</v>
      </c>
      <c r="M832" s="26">
        <v>380464433450</v>
      </c>
      <c r="N832" s="26">
        <v>7423010100</v>
      </c>
    </row>
    <row r="833" spans="1:14">
      <c r="A833" s="26" t="s">
        <v>7126</v>
      </c>
      <c r="B833" s="26" t="s">
        <v>7127</v>
      </c>
      <c r="C833" s="26">
        <v>38492302</v>
      </c>
      <c r="D833" s="26" t="s">
        <v>24</v>
      </c>
      <c r="E833" s="26" t="s">
        <v>12623</v>
      </c>
      <c r="F833" s="26" t="s">
        <v>12624</v>
      </c>
      <c r="G833" s="26" t="s">
        <v>9586</v>
      </c>
      <c r="H833" s="26" t="s">
        <v>987</v>
      </c>
      <c r="I833" s="26" t="s">
        <v>9634</v>
      </c>
      <c r="J833" s="26" t="s">
        <v>12625</v>
      </c>
      <c r="K833" s="26" t="s">
        <v>9582</v>
      </c>
      <c r="L833" s="26" t="s">
        <v>12626</v>
      </c>
      <c r="M833" s="26">
        <v>380362618256</v>
      </c>
      <c r="N833" s="26">
        <v>721484302</v>
      </c>
    </row>
    <row r="834" spans="1:14">
      <c r="A834" s="26" t="s">
        <v>2580</v>
      </c>
      <c r="B834" s="26" t="s">
        <v>2581</v>
      </c>
      <c r="C834" s="26">
        <v>37908965</v>
      </c>
      <c r="D834" s="26" t="s">
        <v>24</v>
      </c>
      <c r="E834" s="26" t="s">
        <v>12627</v>
      </c>
      <c r="F834" s="26" t="s">
        <v>12628</v>
      </c>
      <c r="G834" s="26" t="s">
        <v>9586</v>
      </c>
      <c r="H834" s="26" t="s">
        <v>133</v>
      </c>
      <c r="I834" s="26" t="s">
        <v>12629</v>
      </c>
      <c r="J834" s="26" t="s">
        <v>12630</v>
      </c>
      <c r="K834" s="26" t="s">
        <v>9582</v>
      </c>
      <c r="L834" s="26" t="s">
        <v>12631</v>
      </c>
      <c r="M834" s="26">
        <v>380563099571</v>
      </c>
      <c r="N834" s="26">
        <v>120455606</v>
      </c>
    </row>
    <row r="835" spans="1:14">
      <c r="A835" s="26" t="s">
        <v>4829</v>
      </c>
      <c r="B835" s="26" t="s">
        <v>4830</v>
      </c>
      <c r="C835" s="26">
        <v>38135969</v>
      </c>
      <c r="D835" s="26" t="s">
        <v>24</v>
      </c>
      <c r="E835" s="26" t="s">
        <v>12632</v>
      </c>
      <c r="F835" s="26" t="s">
        <v>12633</v>
      </c>
      <c r="G835" s="26" t="s">
        <v>9586</v>
      </c>
      <c r="H835" s="26" t="s">
        <v>711</v>
      </c>
      <c r="I835" s="26" t="s">
        <v>9649</v>
      </c>
      <c r="J835" s="26" t="s">
        <v>12634</v>
      </c>
      <c r="K835" s="26" t="s">
        <v>9582</v>
      </c>
      <c r="L835" s="26" t="s">
        <v>12635</v>
      </c>
      <c r="M835" s="26">
        <v>380688116082</v>
      </c>
      <c r="N835" s="26">
        <v>4423181201</v>
      </c>
    </row>
    <row r="836" spans="1:14">
      <c r="A836" s="26" t="s">
        <v>4324</v>
      </c>
      <c r="B836" s="26" t="s">
        <v>4325</v>
      </c>
      <c r="C836" s="26">
        <v>41750202</v>
      </c>
      <c r="D836" s="26" t="s">
        <v>24</v>
      </c>
      <c r="E836" s="26" t="s">
        <v>12636</v>
      </c>
      <c r="F836" s="26" t="s">
        <v>12637</v>
      </c>
      <c r="G836" s="26" t="s">
        <v>9586</v>
      </c>
      <c r="H836" s="26" t="s">
        <v>576</v>
      </c>
      <c r="J836" s="26" t="s">
        <v>4326</v>
      </c>
      <c r="K836" s="26" t="s">
        <v>9597</v>
      </c>
      <c r="L836" s="26" t="s">
        <v>12638</v>
      </c>
      <c r="M836" s="26">
        <v>380930895044</v>
      </c>
      <c r="N836" s="26">
        <v>3210500000</v>
      </c>
    </row>
    <row r="837" spans="1:14">
      <c r="A837" s="26" t="s">
        <v>6914</v>
      </c>
      <c r="B837" s="26" t="s">
        <v>6915</v>
      </c>
      <c r="C837" s="26">
        <v>38257649</v>
      </c>
      <c r="D837" s="26" t="s">
        <v>24</v>
      </c>
      <c r="E837" s="26" t="s">
        <v>12639</v>
      </c>
      <c r="F837" s="26" t="s">
        <v>12640</v>
      </c>
      <c r="G837" s="26" t="s">
        <v>9586</v>
      </c>
      <c r="H837" s="26" t="s">
        <v>949</v>
      </c>
      <c r="I837" s="26" t="s">
        <v>10561</v>
      </c>
      <c r="J837" s="26" t="s">
        <v>12641</v>
      </c>
      <c r="K837" s="26" t="s">
        <v>9582</v>
      </c>
      <c r="L837" s="26" t="s">
        <v>12642</v>
      </c>
      <c r="M837" s="26">
        <v>380535297817</v>
      </c>
      <c r="N837" s="26">
        <v>5322082001</v>
      </c>
    </row>
    <row r="838" spans="1:14">
      <c r="A838" s="26" t="s">
        <v>5063</v>
      </c>
      <c r="B838" s="26" t="s">
        <v>5064</v>
      </c>
      <c r="C838" s="26">
        <v>34167494</v>
      </c>
      <c r="D838" s="26" t="s">
        <v>1701</v>
      </c>
      <c r="E838" s="26" t="s">
        <v>12643</v>
      </c>
      <c r="F838" s="26" t="s">
        <v>12644</v>
      </c>
      <c r="G838" s="26" t="s">
        <v>9601</v>
      </c>
      <c r="H838" s="26" t="s">
        <v>735</v>
      </c>
      <c r="J838" s="26" t="s">
        <v>736</v>
      </c>
      <c r="K838" s="26" t="s">
        <v>9597</v>
      </c>
      <c r="L838" s="26" t="s">
        <v>12645</v>
      </c>
      <c r="M838" s="26">
        <v>380974324604</v>
      </c>
      <c r="N838" s="26">
        <v>4621810100</v>
      </c>
    </row>
    <row r="839" spans="1:14">
      <c r="A839" s="26" t="s">
        <v>5957</v>
      </c>
      <c r="B839" s="26" t="s">
        <v>5958</v>
      </c>
      <c r="C839" s="26">
        <v>1998455</v>
      </c>
      <c r="D839" s="26" t="s">
        <v>780</v>
      </c>
      <c r="E839" s="26" t="s">
        <v>12646</v>
      </c>
      <c r="F839" s="26" t="s">
        <v>12647</v>
      </c>
      <c r="G839" s="26" t="s">
        <v>9601</v>
      </c>
      <c r="H839" s="26" t="s">
        <v>835</v>
      </c>
      <c r="J839" s="26" t="s">
        <v>5959</v>
      </c>
      <c r="K839" s="26" t="s">
        <v>9606</v>
      </c>
      <c r="L839" s="26" t="s">
        <v>12648</v>
      </c>
      <c r="M839" s="26">
        <v>380516491695</v>
      </c>
      <c r="N839" s="26">
        <v>4823655100</v>
      </c>
    </row>
    <row r="840" spans="1:14">
      <c r="A840" s="26" t="s">
        <v>2137</v>
      </c>
      <c r="B840" s="26" t="s">
        <v>2138</v>
      </c>
      <c r="C840" s="26">
        <v>38485879</v>
      </c>
      <c r="D840" s="26" t="s">
        <v>24</v>
      </c>
      <c r="E840" s="26" t="s">
        <v>12649</v>
      </c>
      <c r="F840" s="26" t="s">
        <v>12650</v>
      </c>
      <c r="G840" s="26" t="s">
        <v>9579</v>
      </c>
      <c r="H840" s="26" t="s">
        <v>103</v>
      </c>
      <c r="I840" s="26" t="s">
        <v>10489</v>
      </c>
      <c r="J840" s="26" t="s">
        <v>12651</v>
      </c>
      <c r="K840" s="26" t="s">
        <v>9582</v>
      </c>
      <c r="L840" s="26" t="s">
        <v>12652</v>
      </c>
      <c r="M840" s="26">
        <v>761972998190</v>
      </c>
      <c r="N840" s="26">
        <v>723155130</v>
      </c>
    </row>
    <row r="841" spans="1:14">
      <c r="A841" s="26" t="s">
        <v>5783</v>
      </c>
      <c r="B841" s="26" t="s">
        <v>5710</v>
      </c>
      <c r="C841" s="26">
        <v>38946192</v>
      </c>
      <c r="D841" s="26" t="s">
        <v>24</v>
      </c>
      <c r="E841" s="26" t="s">
        <v>12653</v>
      </c>
      <c r="F841" s="26" t="s">
        <v>12654</v>
      </c>
      <c r="G841" s="26" t="s">
        <v>9586</v>
      </c>
      <c r="H841" s="26" t="s">
        <v>799</v>
      </c>
      <c r="J841" s="26" t="s">
        <v>800</v>
      </c>
      <c r="K841" s="26" t="s">
        <v>9597</v>
      </c>
      <c r="L841" s="26" t="s">
        <v>11051</v>
      </c>
      <c r="M841" s="26">
        <v>380444633819</v>
      </c>
      <c r="N841" s="26">
        <v>4822784009</v>
      </c>
    </row>
    <row r="842" spans="1:14">
      <c r="A842" s="26" t="s">
        <v>7798</v>
      </c>
      <c r="B842" s="26" t="s">
        <v>7772</v>
      </c>
      <c r="C842" s="26">
        <v>4528442</v>
      </c>
      <c r="D842" s="26" t="s">
        <v>24</v>
      </c>
      <c r="E842" s="26" t="s">
        <v>12655</v>
      </c>
      <c r="F842" s="26" t="s">
        <v>12656</v>
      </c>
      <c r="G842" s="26" t="s">
        <v>9591</v>
      </c>
      <c r="H842" s="26" t="s">
        <v>1088</v>
      </c>
      <c r="J842" s="26" t="s">
        <v>1115</v>
      </c>
      <c r="K842" s="26" t="s">
        <v>9597</v>
      </c>
      <c r="L842" s="26" t="s">
        <v>12657</v>
      </c>
      <c r="M842" s="26">
        <v>380352521051</v>
      </c>
      <c r="N842" s="26">
        <v>6110100000</v>
      </c>
    </row>
    <row r="843" spans="1:14">
      <c r="A843" s="26" t="s">
        <v>8658</v>
      </c>
      <c r="B843" s="26" t="s">
        <v>8659</v>
      </c>
      <c r="C843" s="26">
        <v>38072569</v>
      </c>
      <c r="D843" s="26" t="s">
        <v>24</v>
      </c>
      <c r="E843" s="26" t="s">
        <v>12658</v>
      </c>
      <c r="F843" s="26" t="s">
        <v>12659</v>
      </c>
      <c r="G843" s="26" t="s">
        <v>9591</v>
      </c>
      <c r="H843" s="26" t="s">
        <v>1308</v>
      </c>
      <c r="I843" s="26" t="s">
        <v>11591</v>
      </c>
      <c r="J843" s="26" t="s">
        <v>12660</v>
      </c>
      <c r="K843" s="26" t="s">
        <v>9582</v>
      </c>
      <c r="L843" s="26" t="s">
        <v>12661</v>
      </c>
      <c r="M843" s="26">
        <v>380680461259</v>
      </c>
      <c r="N843" s="26">
        <v>6821210110</v>
      </c>
    </row>
    <row r="844" spans="1:14">
      <c r="A844" s="26" t="s">
        <v>3560</v>
      </c>
      <c r="B844" s="26" t="s">
        <v>3561</v>
      </c>
      <c r="C844" s="26">
        <v>39048956</v>
      </c>
      <c r="D844" s="26" t="s">
        <v>24</v>
      </c>
      <c r="E844" s="26" t="s">
        <v>12662</v>
      </c>
      <c r="F844" s="26" t="s">
        <v>12663</v>
      </c>
      <c r="G844" s="26" t="s">
        <v>9586</v>
      </c>
      <c r="H844" s="26" t="s">
        <v>392</v>
      </c>
      <c r="I844" s="26" t="s">
        <v>10620</v>
      </c>
      <c r="J844" s="26" t="s">
        <v>12664</v>
      </c>
      <c r="K844" s="26" t="s">
        <v>9582</v>
      </c>
      <c r="L844" s="26" t="s">
        <v>12665</v>
      </c>
      <c r="M844" s="26">
        <v>380969097074</v>
      </c>
      <c r="N844" s="26">
        <v>2125380601</v>
      </c>
    </row>
    <row r="845" spans="1:14">
      <c r="A845" s="26" t="s">
        <v>4807</v>
      </c>
      <c r="B845" s="26" t="s">
        <v>4808</v>
      </c>
      <c r="C845" s="26">
        <v>38188020</v>
      </c>
      <c r="D845" s="26" t="s">
        <v>24</v>
      </c>
      <c r="E845" s="26" t="s">
        <v>12666</v>
      </c>
      <c r="F845" s="26" t="s">
        <v>12667</v>
      </c>
      <c r="G845" s="26" t="s">
        <v>9586</v>
      </c>
      <c r="H845" s="26" t="s">
        <v>711</v>
      </c>
      <c r="J845" s="26" t="s">
        <v>12576</v>
      </c>
      <c r="K845" s="26" t="s">
        <v>9597</v>
      </c>
      <c r="L845" s="26" t="s">
        <v>12668</v>
      </c>
      <c r="M845" s="26">
        <v>380996746082</v>
      </c>
      <c r="N845" s="26">
        <v>1222083009</v>
      </c>
    </row>
    <row r="846" spans="1:14">
      <c r="A846" s="26" t="s">
        <v>3523</v>
      </c>
      <c r="B846" s="26" t="s">
        <v>3524</v>
      </c>
      <c r="C846" s="26">
        <v>1992825</v>
      </c>
      <c r="D846" s="26" t="s">
        <v>780</v>
      </c>
      <c r="E846" s="26" t="s">
        <v>12669</v>
      </c>
      <c r="F846" s="26" t="s">
        <v>12670</v>
      </c>
      <c r="G846" s="26" t="s">
        <v>9601</v>
      </c>
      <c r="H846" s="26" t="s">
        <v>392</v>
      </c>
      <c r="J846" s="26" t="s">
        <v>458</v>
      </c>
      <c r="K846" s="26" t="s">
        <v>9597</v>
      </c>
      <c r="L846" s="26" t="s">
        <v>12671</v>
      </c>
      <c r="M846" s="26">
        <v>380312616408</v>
      </c>
      <c r="N846" s="26">
        <v>2110100000</v>
      </c>
    </row>
    <row r="847" spans="1:14">
      <c r="A847" s="26" t="s">
        <v>3148</v>
      </c>
      <c r="B847" s="26" t="s">
        <v>3149</v>
      </c>
      <c r="C847" s="26">
        <v>1526394</v>
      </c>
      <c r="D847" s="26" t="s">
        <v>780</v>
      </c>
      <c r="E847" s="26" t="s">
        <v>12672</v>
      </c>
      <c r="F847" s="26" t="s">
        <v>12673</v>
      </c>
      <c r="G847" s="26" t="s">
        <v>9601</v>
      </c>
      <c r="H847" s="26" t="s">
        <v>375</v>
      </c>
      <c r="I847" s="26" t="s">
        <v>12674</v>
      </c>
      <c r="J847" s="26" t="s">
        <v>3150</v>
      </c>
      <c r="K847" s="26" t="s">
        <v>9582</v>
      </c>
      <c r="L847" s="26" t="s">
        <v>12675</v>
      </c>
      <c r="M847" s="26">
        <v>761352305164</v>
      </c>
      <c r="N847" s="26">
        <v>1822086806</v>
      </c>
    </row>
    <row r="848" spans="1:14">
      <c r="A848" s="26" t="s">
        <v>6259</v>
      </c>
      <c r="B848" s="26" t="s">
        <v>6260</v>
      </c>
      <c r="C848" s="26">
        <v>2774556</v>
      </c>
      <c r="D848" s="26" t="s">
        <v>24</v>
      </c>
      <c r="E848" s="26" t="s">
        <v>12676</v>
      </c>
      <c r="F848" s="26" t="s">
        <v>12677</v>
      </c>
      <c r="G848" s="26" t="s">
        <v>9586</v>
      </c>
      <c r="H848" s="26" t="s">
        <v>885</v>
      </c>
      <c r="J848" s="26" t="s">
        <v>910</v>
      </c>
      <c r="K848" s="26" t="s">
        <v>9597</v>
      </c>
      <c r="L848" s="26" t="s">
        <v>12678</v>
      </c>
      <c r="M848" s="26">
        <v>760975130060</v>
      </c>
      <c r="N848" s="26">
        <v>5110100000</v>
      </c>
    </row>
    <row r="849" spans="1:14">
      <c r="A849" s="26" t="s">
        <v>3368</v>
      </c>
      <c r="B849" s="26" t="s">
        <v>3369</v>
      </c>
      <c r="C849" s="26" t="s">
        <v>1604</v>
      </c>
      <c r="D849" s="26" t="s">
        <v>24</v>
      </c>
      <c r="E849" s="26" t="s">
        <v>12679</v>
      </c>
      <c r="F849" s="26" t="s">
        <v>12680</v>
      </c>
      <c r="G849" s="26" t="s">
        <v>9591</v>
      </c>
      <c r="H849" s="26" t="s">
        <v>392</v>
      </c>
      <c r="I849" s="26" t="s">
        <v>11040</v>
      </c>
      <c r="J849" s="26" t="s">
        <v>408</v>
      </c>
      <c r="K849" s="26" t="s">
        <v>9597</v>
      </c>
      <c r="L849" s="26" t="s">
        <v>12681</v>
      </c>
      <c r="M849" s="26">
        <v>380509257461</v>
      </c>
      <c r="N849" s="26">
        <v>2121210100</v>
      </c>
    </row>
    <row r="850" spans="1:14">
      <c r="A850" s="26" t="s">
        <v>7240</v>
      </c>
      <c r="B850" s="26" t="s">
        <v>7241</v>
      </c>
      <c r="C850" s="26">
        <v>38645384</v>
      </c>
      <c r="D850" s="26" t="s">
        <v>24</v>
      </c>
      <c r="E850" s="26" t="s">
        <v>12682</v>
      </c>
      <c r="F850" s="26" t="s">
        <v>12683</v>
      </c>
      <c r="G850" s="26" t="s">
        <v>9586</v>
      </c>
      <c r="H850" s="26" t="s">
        <v>987</v>
      </c>
      <c r="I850" s="26" t="s">
        <v>12684</v>
      </c>
      <c r="J850" s="26" t="s">
        <v>646</v>
      </c>
      <c r="K850" s="26" t="s">
        <v>9606</v>
      </c>
      <c r="L850" s="26" t="s">
        <v>12685</v>
      </c>
      <c r="M850" s="26">
        <v>380992263530</v>
      </c>
      <c r="N850" s="26">
        <v>1824287321</v>
      </c>
    </row>
    <row r="851" spans="1:14">
      <c r="A851" s="26" t="s">
        <v>5565</v>
      </c>
      <c r="B851" s="26" t="s">
        <v>5566</v>
      </c>
      <c r="C851" s="26">
        <v>38266365</v>
      </c>
      <c r="D851" s="26" t="s">
        <v>24</v>
      </c>
      <c r="E851" s="26" t="s">
        <v>12686</v>
      </c>
      <c r="F851" s="26" t="s">
        <v>12687</v>
      </c>
      <c r="G851" s="26" t="s">
        <v>9586</v>
      </c>
      <c r="H851" s="26" t="s">
        <v>799</v>
      </c>
      <c r="J851" s="26" t="s">
        <v>800</v>
      </c>
      <c r="K851" s="26" t="s">
        <v>9597</v>
      </c>
      <c r="L851" s="26" t="s">
        <v>12688</v>
      </c>
      <c r="M851" s="26">
        <v>760887060242</v>
      </c>
      <c r="N851" s="26">
        <v>4822784009</v>
      </c>
    </row>
    <row r="852" spans="1:14">
      <c r="A852" s="26" t="s">
        <v>4225</v>
      </c>
      <c r="B852" s="26" t="s">
        <v>4226</v>
      </c>
      <c r="C852" s="26">
        <v>38816907</v>
      </c>
      <c r="D852" s="26" t="s">
        <v>24</v>
      </c>
      <c r="E852" s="26" t="s">
        <v>12689</v>
      </c>
      <c r="F852" s="26" t="s">
        <v>12690</v>
      </c>
      <c r="G852" s="26" t="s">
        <v>9586</v>
      </c>
      <c r="H852" s="26" t="s">
        <v>506</v>
      </c>
      <c r="I852" s="26" t="s">
        <v>12552</v>
      </c>
      <c r="J852" s="26" t="s">
        <v>564</v>
      </c>
      <c r="K852" s="26" t="s">
        <v>9597</v>
      </c>
      <c r="L852" s="26" t="s">
        <v>12691</v>
      </c>
      <c r="M852" s="26">
        <v>380347621628</v>
      </c>
      <c r="N852" s="26">
        <v>2625210100</v>
      </c>
    </row>
    <row r="853" spans="1:14">
      <c r="A853" s="26" t="s">
        <v>4541</v>
      </c>
      <c r="B853" s="26" t="s">
        <v>4542</v>
      </c>
      <c r="C853" s="26">
        <v>38036489</v>
      </c>
      <c r="D853" s="26" t="s">
        <v>24</v>
      </c>
      <c r="E853" s="26" t="s">
        <v>12692</v>
      </c>
      <c r="F853" s="26" t="s">
        <v>12693</v>
      </c>
      <c r="G853" s="26" t="s">
        <v>9591</v>
      </c>
      <c r="H853" s="26" t="s">
        <v>576</v>
      </c>
      <c r="J853" s="26" t="s">
        <v>12694</v>
      </c>
      <c r="K853" s="26" t="s">
        <v>9582</v>
      </c>
      <c r="L853" s="26" t="s">
        <v>12695</v>
      </c>
      <c r="M853" s="26">
        <v>760913095884</v>
      </c>
      <c r="N853" s="26">
        <v>3224984501</v>
      </c>
    </row>
    <row r="854" spans="1:14">
      <c r="A854" s="26" t="s">
        <v>5650</v>
      </c>
      <c r="B854" s="26" t="s">
        <v>5651</v>
      </c>
      <c r="C854" s="26">
        <v>38960408</v>
      </c>
      <c r="D854" s="26" t="s">
        <v>24</v>
      </c>
      <c r="E854" s="26" t="s">
        <v>12696</v>
      </c>
      <c r="F854" s="26" t="s">
        <v>12697</v>
      </c>
      <c r="G854" s="26" t="s">
        <v>9586</v>
      </c>
      <c r="H854" s="26" t="s">
        <v>799</v>
      </c>
      <c r="J854" s="26" t="s">
        <v>800</v>
      </c>
      <c r="K854" s="26" t="s">
        <v>9597</v>
      </c>
      <c r="L854" s="26" t="s">
        <v>12698</v>
      </c>
      <c r="M854" s="26">
        <v>761083144087</v>
      </c>
      <c r="N854" s="26">
        <v>4822784009</v>
      </c>
    </row>
    <row r="855" spans="1:14">
      <c r="A855" s="26" t="s">
        <v>3046</v>
      </c>
      <c r="B855" s="26" t="s">
        <v>3047</v>
      </c>
      <c r="C855" s="26">
        <v>38107156</v>
      </c>
      <c r="D855" s="26" t="s">
        <v>24</v>
      </c>
      <c r="E855" s="26" t="s">
        <v>12699</v>
      </c>
      <c r="F855" s="26" t="s">
        <v>12700</v>
      </c>
      <c r="G855" s="26" t="s">
        <v>9591</v>
      </c>
      <c r="H855" s="26" t="s">
        <v>375</v>
      </c>
      <c r="I855" s="26" t="s">
        <v>10696</v>
      </c>
      <c r="J855" s="26" t="s">
        <v>12701</v>
      </c>
      <c r="K855" s="26" t="s">
        <v>9582</v>
      </c>
      <c r="L855" s="26" t="s">
        <v>12702</v>
      </c>
      <c r="M855" s="26">
        <v>380969043258</v>
      </c>
      <c r="N855" s="26">
        <v>1820610122</v>
      </c>
    </row>
    <row r="856" spans="1:14">
      <c r="A856" s="26" t="s">
        <v>7949</v>
      </c>
      <c r="B856" s="26" t="s">
        <v>7950</v>
      </c>
      <c r="C856" s="26">
        <v>38289089</v>
      </c>
      <c r="D856" s="26" t="s">
        <v>24</v>
      </c>
      <c r="E856" s="26" t="s">
        <v>12703</v>
      </c>
      <c r="F856" s="26" t="s">
        <v>12704</v>
      </c>
      <c r="G856" s="26" t="s">
        <v>9586</v>
      </c>
      <c r="H856" s="26" t="s">
        <v>1122</v>
      </c>
      <c r="I856" s="26" t="s">
        <v>11418</v>
      </c>
      <c r="J856" s="26" t="s">
        <v>1825</v>
      </c>
      <c r="K856" s="26" t="s">
        <v>9582</v>
      </c>
      <c r="L856" s="26" t="s">
        <v>12705</v>
      </c>
      <c r="M856" s="26">
        <v>380575693437</v>
      </c>
      <c r="N856" s="26">
        <v>525381801</v>
      </c>
    </row>
    <row r="857" spans="1:14">
      <c r="A857" s="26" t="s">
        <v>8968</v>
      </c>
      <c r="B857" s="26" t="s">
        <v>8969</v>
      </c>
      <c r="C857" s="26">
        <v>39028882</v>
      </c>
      <c r="D857" s="26" t="s">
        <v>24</v>
      </c>
      <c r="E857" s="26" t="s">
        <v>12706</v>
      </c>
      <c r="F857" s="26" t="s">
        <v>12707</v>
      </c>
      <c r="G857" s="26" t="s">
        <v>9586</v>
      </c>
      <c r="H857" s="26" t="s">
        <v>1401</v>
      </c>
      <c r="I857" s="26" t="s">
        <v>12387</v>
      </c>
      <c r="J857" s="26" t="s">
        <v>12708</v>
      </c>
      <c r="K857" s="26" t="s">
        <v>9582</v>
      </c>
      <c r="L857" s="26" t="s">
        <v>12709</v>
      </c>
      <c r="M857" s="26">
        <v>380474561548</v>
      </c>
      <c r="N857" s="26">
        <v>7124683001</v>
      </c>
    </row>
    <row r="858" spans="1:14">
      <c r="A858" s="26" t="s">
        <v>8787</v>
      </c>
      <c r="B858" s="26" t="s">
        <v>8788</v>
      </c>
      <c r="C858" s="26">
        <v>3397564</v>
      </c>
      <c r="D858" s="26" t="s">
        <v>780</v>
      </c>
      <c r="E858" s="26" t="s">
        <v>12710</v>
      </c>
      <c r="F858" s="26" t="s">
        <v>12711</v>
      </c>
      <c r="G858" s="26" t="s">
        <v>9601</v>
      </c>
      <c r="H858" s="26" t="s">
        <v>1308</v>
      </c>
      <c r="J858" s="26" t="s">
        <v>1337</v>
      </c>
      <c r="K858" s="26" t="s">
        <v>9597</v>
      </c>
      <c r="L858" s="26" t="s">
        <v>12712</v>
      </c>
      <c r="M858" s="26">
        <v>380685297095</v>
      </c>
      <c r="N858" s="26">
        <v>6810400000</v>
      </c>
    </row>
    <row r="859" spans="1:14">
      <c r="A859" s="26" t="s">
        <v>5231</v>
      </c>
      <c r="B859" s="26" t="s">
        <v>5208</v>
      </c>
      <c r="C859" s="26">
        <v>1996674</v>
      </c>
      <c r="D859" s="26" t="s">
        <v>24</v>
      </c>
      <c r="E859" s="26" t="s">
        <v>12713</v>
      </c>
      <c r="F859" s="26" t="s">
        <v>12714</v>
      </c>
      <c r="G859" s="26" t="s">
        <v>9591</v>
      </c>
      <c r="H859" s="26" t="s">
        <v>735</v>
      </c>
      <c r="J859" s="26" t="s">
        <v>740</v>
      </c>
      <c r="K859" s="26" t="s">
        <v>9597</v>
      </c>
      <c r="L859" s="26" t="s">
        <v>12077</v>
      </c>
      <c r="M859" s="26">
        <v>380322514685</v>
      </c>
      <c r="N859" s="26">
        <v>1221881203</v>
      </c>
    </row>
    <row r="860" spans="1:14">
      <c r="A860" s="26" t="s">
        <v>6301</v>
      </c>
      <c r="B860" s="26" t="s">
        <v>6302</v>
      </c>
      <c r="C860" s="26">
        <v>2063341</v>
      </c>
      <c r="D860" s="26" t="s">
        <v>24</v>
      </c>
      <c r="E860" s="26" t="s">
        <v>12715</v>
      </c>
      <c r="F860" s="26" t="s">
        <v>12716</v>
      </c>
      <c r="G860" s="26" t="s">
        <v>9591</v>
      </c>
      <c r="H860" s="26" t="s">
        <v>885</v>
      </c>
      <c r="J860" s="26" t="s">
        <v>910</v>
      </c>
      <c r="K860" s="26" t="s">
        <v>9597</v>
      </c>
      <c r="L860" s="26" t="s">
        <v>12717</v>
      </c>
      <c r="M860" s="26">
        <v>380487632420</v>
      </c>
      <c r="N860" s="26">
        <v>5110100000</v>
      </c>
    </row>
    <row r="861" spans="1:14">
      <c r="A861" s="26" t="s">
        <v>3944</v>
      </c>
      <c r="B861" s="26" t="s">
        <v>3945</v>
      </c>
      <c r="C861" s="26">
        <v>42010833</v>
      </c>
      <c r="D861" s="26" t="s">
        <v>24</v>
      </c>
      <c r="E861" s="26" t="s">
        <v>12718</v>
      </c>
      <c r="F861" s="26" t="s">
        <v>12719</v>
      </c>
      <c r="G861" s="26" t="s">
        <v>9586</v>
      </c>
      <c r="H861" s="26" t="s">
        <v>506</v>
      </c>
      <c r="J861" s="26" t="s">
        <v>3946</v>
      </c>
      <c r="K861" s="26" t="s">
        <v>9582</v>
      </c>
      <c r="L861" s="26" t="s">
        <v>12720</v>
      </c>
      <c r="M861" s="26">
        <v>380672671732</v>
      </c>
      <c r="N861" s="26">
        <v>2620880501</v>
      </c>
    </row>
    <row r="862" spans="1:14">
      <c r="A862" s="26" t="s">
        <v>7913</v>
      </c>
      <c r="B862" s="26" t="s">
        <v>7914</v>
      </c>
      <c r="C862" s="26">
        <v>38897677</v>
      </c>
      <c r="D862" s="26" t="s">
        <v>24</v>
      </c>
      <c r="E862" s="26" t="s">
        <v>12721</v>
      </c>
      <c r="F862" s="26" t="s">
        <v>12722</v>
      </c>
      <c r="G862" s="26" t="s">
        <v>9586</v>
      </c>
      <c r="H862" s="26" t="s">
        <v>1122</v>
      </c>
      <c r="I862" s="26" t="s">
        <v>9887</v>
      </c>
      <c r="J862" s="26" t="s">
        <v>12723</v>
      </c>
      <c r="K862" s="26" t="s">
        <v>9582</v>
      </c>
      <c r="L862" s="26" t="s">
        <v>12724</v>
      </c>
      <c r="M862" s="26">
        <v>380574764154</v>
      </c>
      <c r="N862" s="26">
        <v>4422584402</v>
      </c>
    </row>
    <row r="863" spans="1:14">
      <c r="A863" s="26" t="s">
        <v>8498</v>
      </c>
      <c r="B863" s="26" t="s">
        <v>8499</v>
      </c>
      <c r="C863" s="26">
        <v>40655297</v>
      </c>
      <c r="D863" s="26" t="s">
        <v>24</v>
      </c>
      <c r="E863" s="26" t="s">
        <v>12725</v>
      </c>
      <c r="F863" s="26" t="s">
        <v>12726</v>
      </c>
      <c r="G863" s="26" t="s">
        <v>9586</v>
      </c>
      <c r="H863" s="26" t="s">
        <v>1269</v>
      </c>
      <c r="I863" s="26" t="s">
        <v>12727</v>
      </c>
      <c r="J863" s="26" t="s">
        <v>12728</v>
      </c>
      <c r="K863" s="26" t="s">
        <v>9582</v>
      </c>
      <c r="L863" s="26" t="s">
        <v>12729</v>
      </c>
      <c r="M863" s="26">
        <v>761215474861</v>
      </c>
      <c r="N863" s="26">
        <v>6522383501</v>
      </c>
    </row>
    <row r="864" spans="1:14">
      <c r="A864" s="26" t="s">
        <v>4998</v>
      </c>
      <c r="B864" s="26" t="s">
        <v>4995</v>
      </c>
      <c r="C864" s="26">
        <v>20764231</v>
      </c>
      <c r="D864" s="26" t="s">
        <v>24</v>
      </c>
      <c r="E864" s="26" t="s">
        <v>12730</v>
      </c>
      <c r="F864" s="26" t="s">
        <v>12731</v>
      </c>
      <c r="G864" s="26" t="s">
        <v>9579</v>
      </c>
      <c r="H864" s="26" t="s">
        <v>735</v>
      </c>
      <c r="I864" s="26" t="s">
        <v>10088</v>
      </c>
      <c r="J864" s="26" t="s">
        <v>12732</v>
      </c>
      <c r="K864" s="26" t="s">
        <v>9582</v>
      </c>
      <c r="L864" s="26" t="s">
        <v>12733</v>
      </c>
      <c r="M864" s="26">
        <v>380680125898</v>
      </c>
      <c r="N864" s="26">
        <v>4622185921</v>
      </c>
    </row>
    <row r="865" spans="1:14">
      <c r="A865" s="26" t="s">
        <v>4989</v>
      </c>
      <c r="B865" s="26" t="s">
        <v>4990</v>
      </c>
      <c r="C865" s="26">
        <v>20765006</v>
      </c>
      <c r="D865" s="26" t="s">
        <v>780</v>
      </c>
      <c r="E865" s="26" t="s">
        <v>12734</v>
      </c>
      <c r="F865" s="26" t="s">
        <v>12735</v>
      </c>
      <c r="G865" s="26" t="s">
        <v>9601</v>
      </c>
      <c r="H865" s="26" t="s">
        <v>735</v>
      </c>
      <c r="I865" s="26" t="s">
        <v>10941</v>
      </c>
      <c r="J865" s="26" t="s">
        <v>4991</v>
      </c>
      <c r="K865" s="26" t="s">
        <v>9597</v>
      </c>
      <c r="L865" s="26" t="s">
        <v>12736</v>
      </c>
      <c r="M865" s="26">
        <v>380323833295</v>
      </c>
      <c r="N865" s="26">
        <v>4625110300</v>
      </c>
    </row>
    <row r="866" spans="1:14">
      <c r="A866" s="26" t="s">
        <v>3021</v>
      </c>
      <c r="B866" s="26" t="s">
        <v>3022</v>
      </c>
      <c r="C866" s="26">
        <v>41276572</v>
      </c>
      <c r="D866" s="26" t="s">
        <v>24</v>
      </c>
      <c r="E866" s="26" t="s">
        <v>12737</v>
      </c>
      <c r="F866" s="26" t="s">
        <v>12738</v>
      </c>
      <c r="G866" s="26" t="s">
        <v>9586</v>
      </c>
      <c r="H866" s="26" t="s">
        <v>258</v>
      </c>
      <c r="I866" s="26" t="s">
        <v>12739</v>
      </c>
      <c r="J866" s="26" t="s">
        <v>12740</v>
      </c>
      <c r="K866" s="26" t="s">
        <v>9582</v>
      </c>
      <c r="L866" s="26" t="s">
        <v>12741</v>
      </c>
      <c r="M866" s="26">
        <v>380507402030</v>
      </c>
      <c r="N866" s="26">
        <v>1420910821</v>
      </c>
    </row>
    <row r="867" spans="1:14">
      <c r="A867" s="26" t="s">
        <v>7702</v>
      </c>
      <c r="B867" s="26" t="s">
        <v>7703</v>
      </c>
      <c r="C867" s="26">
        <v>40286485</v>
      </c>
      <c r="D867" s="26" t="s">
        <v>24</v>
      </c>
      <c r="E867" s="26" t="s">
        <v>12742</v>
      </c>
      <c r="F867" s="26" t="s">
        <v>12743</v>
      </c>
      <c r="G867" s="26" t="s">
        <v>9586</v>
      </c>
      <c r="H867" s="26" t="s">
        <v>1088</v>
      </c>
      <c r="I867" s="26" t="s">
        <v>9743</v>
      </c>
      <c r="J867" s="26" t="s">
        <v>7701</v>
      </c>
      <c r="K867" s="26" t="s">
        <v>9606</v>
      </c>
      <c r="L867" s="26" t="s">
        <v>12744</v>
      </c>
      <c r="M867" s="26">
        <v>380969325748</v>
      </c>
      <c r="N867" s="26">
        <v>6120855400</v>
      </c>
    </row>
    <row r="868" spans="1:14">
      <c r="A868" s="26" t="s">
        <v>3560</v>
      </c>
      <c r="B868" s="26" t="s">
        <v>3561</v>
      </c>
      <c r="C868" s="26">
        <v>39048956</v>
      </c>
      <c r="D868" s="26" t="s">
        <v>24</v>
      </c>
      <c r="E868" s="26" t="s">
        <v>12745</v>
      </c>
      <c r="F868" s="26" t="s">
        <v>12746</v>
      </c>
      <c r="G868" s="26" t="s">
        <v>9579</v>
      </c>
      <c r="H868" s="26" t="s">
        <v>392</v>
      </c>
      <c r="I868" s="26" t="s">
        <v>10620</v>
      </c>
      <c r="J868" s="26" t="s">
        <v>12747</v>
      </c>
      <c r="K868" s="26" t="s">
        <v>9582</v>
      </c>
      <c r="L868" s="26" t="s">
        <v>12748</v>
      </c>
      <c r="M868" s="26">
        <v>380973101954</v>
      </c>
      <c r="N868" s="26">
        <v>2125387103</v>
      </c>
    </row>
    <row r="869" spans="1:14">
      <c r="A869" s="26" t="s">
        <v>5808</v>
      </c>
      <c r="B869" s="26" t="s">
        <v>5809</v>
      </c>
      <c r="C869" s="26">
        <v>23379143</v>
      </c>
      <c r="D869" s="26" t="s">
        <v>24</v>
      </c>
      <c r="E869" s="26" t="s">
        <v>12749</v>
      </c>
      <c r="F869" s="26" t="s">
        <v>12750</v>
      </c>
      <c r="G869" s="26" t="s">
        <v>9586</v>
      </c>
      <c r="H869" s="26" t="s">
        <v>799</v>
      </c>
      <c r="J869" s="26" t="s">
        <v>800</v>
      </c>
      <c r="K869" s="26" t="s">
        <v>9597</v>
      </c>
      <c r="L869" s="26" t="s">
        <v>12751</v>
      </c>
      <c r="M869" s="26">
        <v>760884595058</v>
      </c>
      <c r="N869" s="26">
        <v>4822784009</v>
      </c>
    </row>
    <row r="870" spans="1:14">
      <c r="A870" s="26" t="s">
        <v>5238</v>
      </c>
      <c r="B870" s="26" t="s">
        <v>5236</v>
      </c>
      <c r="C870" s="26">
        <v>36761597</v>
      </c>
      <c r="D870" s="26" t="s">
        <v>24</v>
      </c>
      <c r="E870" s="26" t="s">
        <v>12752</v>
      </c>
      <c r="F870" s="26" t="s">
        <v>12753</v>
      </c>
      <c r="G870" s="26" t="s">
        <v>9579</v>
      </c>
      <c r="H870" s="26" t="s">
        <v>735</v>
      </c>
      <c r="I870" s="26" t="s">
        <v>9721</v>
      </c>
      <c r="J870" s="26" t="s">
        <v>12754</v>
      </c>
      <c r="K870" s="26" t="s">
        <v>9582</v>
      </c>
      <c r="L870" s="26" t="s">
        <v>12755</v>
      </c>
      <c r="M870" s="26">
        <v>380325245513</v>
      </c>
      <c r="N870" s="26">
        <v>1822385802</v>
      </c>
    </row>
    <row r="871" spans="1:14">
      <c r="A871" s="26" t="s">
        <v>4349</v>
      </c>
      <c r="B871" s="26" t="s">
        <v>4350</v>
      </c>
      <c r="C871" s="26">
        <v>39002969</v>
      </c>
      <c r="D871" s="26" t="s">
        <v>24</v>
      </c>
      <c r="E871" s="26" t="s">
        <v>12756</v>
      </c>
      <c r="F871" s="26" t="s">
        <v>12757</v>
      </c>
      <c r="G871" s="26" t="s">
        <v>9586</v>
      </c>
      <c r="H871" s="26" t="s">
        <v>576</v>
      </c>
      <c r="I871" s="26" t="s">
        <v>12758</v>
      </c>
      <c r="J871" s="26" t="s">
        <v>1265</v>
      </c>
      <c r="K871" s="26" t="s">
        <v>9582</v>
      </c>
      <c r="L871" s="26" t="s">
        <v>12759</v>
      </c>
      <c r="M871" s="26">
        <v>380930039332</v>
      </c>
      <c r="N871" s="26">
        <v>120483604</v>
      </c>
    </row>
    <row r="872" spans="1:14">
      <c r="A872" s="26" t="s">
        <v>2782</v>
      </c>
      <c r="B872" s="26" t="s">
        <v>2783</v>
      </c>
      <c r="C872" s="26">
        <v>37868949</v>
      </c>
      <c r="D872" s="26" t="s">
        <v>24</v>
      </c>
      <c r="E872" s="26" t="s">
        <v>12760</v>
      </c>
      <c r="F872" s="26" t="s">
        <v>12761</v>
      </c>
      <c r="G872" s="26" t="s">
        <v>9586</v>
      </c>
      <c r="H872" s="26" t="s">
        <v>258</v>
      </c>
      <c r="I872" s="26" t="s">
        <v>12739</v>
      </c>
      <c r="J872" s="26" t="s">
        <v>12762</v>
      </c>
      <c r="K872" s="26" t="s">
        <v>9906</v>
      </c>
      <c r="L872" s="26" t="s">
        <v>12763</v>
      </c>
      <c r="M872" s="26">
        <v>761580412405</v>
      </c>
      <c r="N872" s="26">
        <v>120782703</v>
      </c>
    </row>
    <row r="873" spans="1:14">
      <c r="A873" s="26" t="s">
        <v>1655</v>
      </c>
      <c r="B873" s="26" t="s">
        <v>1656</v>
      </c>
      <c r="C873" s="26">
        <v>37489689</v>
      </c>
      <c r="D873" s="26" t="s">
        <v>24</v>
      </c>
      <c r="E873" s="26" t="s">
        <v>12764</v>
      </c>
      <c r="F873" s="26" t="s">
        <v>12765</v>
      </c>
      <c r="G873" s="26" t="s">
        <v>9579</v>
      </c>
      <c r="H873" s="26" t="s">
        <v>27</v>
      </c>
      <c r="I873" s="26" t="s">
        <v>10992</v>
      </c>
      <c r="J873" s="26" t="s">
        <v>12766</v>
      </c>
      <c r="K873" s="26" t="s">
        <v>9582</v>
      </c>
      <c r="L873" s="26" t="s">
        <v>12767</v>
      </c>
      <c r="M873" s="26">
        <v>380432569324</v>
      </c>
      <c r="N873" s="26">
        <v>520684906</v>
      </c>
    </row>
    <row r="874" spans="1:14">
      <c r="A874" s="26" t="s">
        <v>5542</v>
      </c>
      <c r="B874" s="26" t="s">
        <v>5543</v>
      </c>
      <c r="C874" s="26">
        <v>1280970</v>
      </c>
      <c r="D874" s="26" t="s">
        <v>780</v>
      </c>
      <c r="E874" s="26" t="s">
        <v>12768</v>
      </c>
      <c r="F874" s="26" t="s">
        <v>12769</v>
      </c>
      <c r="G874" s="26" t="s">
        <v>9601</v>
      </c>
      <c r="H874" s="26" t="s">
        <v>799</v>
      </c>
      <c r="J874" s="26" t="s">
        <v>800</v>
      </c>
      <c r="K874" s="26" t="s">
        <v>9597</v>
      </c>
      <c r="L874" s="26" t="s">
        <v>12770</v>
      </c>
      <c r="M874" s="26">
        <v>380445625821</v>
      </c>
      <c r="N874" s="26">
        <v>4822784009</v>
      </c>
    </row>
    <row r="875" spans="1:14">
      <c r="A875" s="26" t="s">
        <v>3223</v>
      </c>
      <c r="B875" s="26" t="s">
        <v>3224</v>
      </c>
      <c r="C875" s="26">
        <v>13549377</v>
      </c>
      <c r="D875" s="26" t="s">
        <v>780</v>
      </c>
      <c r="E875" s="26" t="s">
        <v>12771</v>
      </c>
      <c r="F875" s="26" t="s">
        <v>12772</v>
      </c>
      <c r="G875" s="26" t="s">
        <v>9601</v>
      </c>
      <c r="H875" s="26" t="s">
        <v>375</v>
      </c>
      <c r="J875" s="26" t="s">
        <v>3276</v>
      </c>
      <c r="K875" s="26" t="s">
        <v>9582</v>
      </c>
      <c r="L875" s="26" t="s">
        <v>12773</v>
      </c>
      <c r="M875" s="26">
        <v>380672700771</v>
      </c>
      <c r="N875" s="26">
        <v>122785804</v>
      </c>
    </row>
    <row r="876" spans="1:14">
      <c r="A876" s="26" t="s">
        <v>6895</v>
      </c>
      <c r="B876" s="26" t="s">
        <v>6896</v>
      </c>
      <c r="C876" s="26">
        <v>1999514</v>
      </c>
      <c r="D876" s="26" t="s">
        <v>780</v>
      </c>
      <c r="E876" s="26" t="s">
        <v>12774</v>
      </c>
      <c r="F876" s="26" t="s">
        <v>12775</v>
      </c>
      <c r="G876" s="26" t="s">
        <v>9601</v>
      </c>
      <c r="H876" s="26" t="s">
        <v>949</v>
      </c>
      <c r="I876" s="26" t="s">
        <v>9669</v>
      </c>
      <c r="J876" s="26" t="s">
        <v>6897</v>
      </c>
      <c r="K876" s="26" t="s">
        <v>9597</v>
      </c>
      <c r="L876" s="26" t="s">
        <v>12776</v>
      </c>
      <c r="M876" s="26">
        <v>380536233456</v>
      </c>
      <c r="N876" s="26">
        <v>5324810100</v>
      </c>
    </row>
    <row r="877" spans="1:14">
      <c r="A877" s="26" t="s">
        <v>9350</v>
      </c>
      <c r="B877" s="26" t="s">
        <v>9351</v>
      </c>
      <c r="C877" s="26">
        <v>38860563</v>
      </c>
      <c r="D877" s="26" t="s">
        <v>24</v>
      </c>
      <c r="E877" s="26" t="s">
        <v>12777</v>
      </c>
      <c r="F877" s="26" t="s">
        <v>12778</v>
      </c>
      <c r="G877" s="26" t="s">
        <v>9586</v>
      </c>
      <c r="H877" s="26" t="s">
        <v>1573</v>
      </c>
      <c r="J877" s="26" t="s">
        <v>1582</v>
      </c>
      <c r="K877" s="26" t="s">
        <v>9597</v>
      </c>
      <c r="L877" s="26" t="s">
        <v>12779</v>
      </c>
      <c r="M877" s="26">
        <v>380463175712</v>
      </c>
      <c r="N877" s="26">
        <v>7410400000</v>
      </c>
    </row>
    <row r="878" spans="1:14">
      <c r="A878" s="26" t="s">
        <v>2080</v>
      </c>
      <c r="B878" s="26" t="s">
        <v>2081</v>
      </c>
      <c r="C878" s="26">
        <v>38485727</v>
      </c>
      <c r="D878" s="26" t="s">
        <v>24</v>
      </c>
      <c r="E878" s="26" t="s">
        <v>12780</v>
      </c>
      <c r="F878" s="26" t="s">
        <v>12781</v>
      </c>
      <c r="G878" s="26" t="s">
        <v>9579</v>
      </c>
      <c r="H878" s="26" t="s">
        <v>103</v>
      </c>
      <c r="I878" s="26" t="s">
        <v>9833</v>
      </c>
      <c r="J878" s="26" t="s">
        <v>12782</v>
      </c>
      <c r="K878" s="26" t="s">
        <v>9582</v>
      </c>
      <c r="L878" s="26" t="s">
        <v>12783</v>
      </c>
      <c r="M878" s="26">
        <v>380337723957</v>
      </c>
      <c r="N878" s="26">
        <v>723380408</v>
      </c>
    </row>
    <row r="879" spans="1:14">
      <c r="A879" s="26" t="s">
        <v>7799</v>
      </c>
      <c r="B879" s="26" t="s">
        <v>7800</v>
      </c>
      <c r="C879" s="26">
        <v>14054198</v>
      </c>
      <c r="D879" s="26" t="s">
        <v>1701</v>
      </c>
      <c r="E879" s="26" t="s">
        <v>12784</v>
      </c>
      <c r="F879" s="26" t="s">
        <v>12785</v>
      </c>
      <c r="G879" s="26" t="s">
        <v>9601</v>
      </c>
      <c r="H879" s="26" t="s">
        <v>1088</v>
      </c>
      <c r="J879" s="26" t="s">
        <v>12416</v>
      </c>
      <c r="K879" s="26" t="s">
        <v>9597</v>
      </c>
      <c r="L879" s="26" t="s">
        <v>12786</v>
      </c>
      <c r="M879" s="26">
        <v>380352246163</v>
      </c>
      <c r="N879" s="26">
        <v>6110300000</v>
      </c>
    </row>
    <row r="880" spans="1:14">
      <c r="A880" s="26" t="s">
        <v>1787</v>
      </c>
      <c r="B880" s="26" t="s">
        <v>1788</v>
      </c>
      <c r="C880" s="26">
        <v>37084458</v>
      </c>
      <c r="D880" s="26" t="s">
        <v>24</v>
      </c>
      <c r="E880" s="26" t="s">
        <v>12787</v>
      </c>
      <c r="F880" s="26" t="s">
        <v>12788</v>
      </c>
      <c r="G880" s="26" t="s">
        <v>9579</v>
      </c>
      <c r="H880" s="26" t="s">
        <v>27</v>
      </c>
      <c r="I880" s="26" t="s">
        <v>12789</v>
      </c>
      <c r="J880" s="26" t="s">
        <v>12790</v>
      </c>
      <c r="K880" s="26" t="s">
        <v>9582</v>
      </c>
      <c r="L880" s="26" t="s">
        <v>12791</v>
      </c>
      <c r="M880" s="26">
        <v>380434026517</v>
      </c>
      <c r="N880" s="26">
        <v>521980805</v>
      </c>
    </row>
    <row r="881" spans="1:14">
      <c r="A881" s="26" t="s">
        <v>5339</v>
      </c>
      <c r="B881" s="26" t="s">
        <v>5340</v>
      </c>
      <c r="C881" s="26">
        <v>20763941</v>
      </c>
      <c r="D881" s="26" t="s">
        <v>24</v>
      </c>
      <c r="E881" s="26" t="s">
        <v>12792</v>
      </c>
      <c r="F881" s="26" t="s">
        <v>12793</v>
      </c>
      <c r="G881" s="26" t="s">
        <v>9586</v>
      </c>
      <c r="H881" s="26" t="s">
        <v>735</v>
      </c>
      <c r="I881" s="26" t="s">
        <v>9721</v>
      </c>
      <c r="J881" s="26" t="s">
        <v>12794</v>
      </c>
      <c r="K881" s="26" t="s">
        <v>9582</v>
      </c>
      <c r="L881" s="26" t="s">
        <v>12795</v>
      </c>
      <c r="M881" s="26">
        <v>380986562618</v>
      </c>
      <c r="N881" s="26">
        <v>4622780801</v>
      </c>
    </row>
    <row r="882" spans="1:14">
      <c r="A882" s="26" t="s">
        <v>8607</v>
      </c>
      <c r="B882" s="26" t="s">
        <v>8608</v>
      </c>
      <c r="C882" s="26">
        <v>38297440</v>
      </c>
      <c r="D882" s="26" t="s">
        <v>24</v>
      </c>
      <c r="E882" s="26" t="s">
        <v>12796</v>
      </c>
      <c r="F882" s="26" t="s">
        <v>12797</v>
      </c>
      <c r="G882" s="26" t="s">
        <v>9586</v>
      </c>
      <c r="H882" s="26" t="s">
        <v>1308</v>
      </c>
      <c r="I882" s="26" t="s">
        <v>12798</v>
      </c>
      <c r="J882" s="26" t="s">
        <v>1309</v>
      </c>
      <c r="K882" s="26" t="s">
        <v>9606</v>
      </c>
      <c r="L882" s="26" t="s">
        <v>12799</v>
      </c>
      <c r="M882" s="26">
        <v>380673673085</v>
      </c>
      <c r="N882" s="26">
        <v>2323982502</v>
      </c>
    </row>
    <row r="883" spans="1:14">
      <c r="A883" s="26" t="s">
        <v>4077</v>
      </c>
      <c r="B883" s="26" t="s">
        <v>4078</v>
      </c>
      <c r="C883" s="26">
        <v>43149899</v>
      </c>
      <c r="D883" s="26" t="s">
        <v>24</v>
      </c>
      <c r="E883" s="26" t="s">
        <v>12800</v>
      </c>
      <c r="F883" s="26" t="s">
        <v>12801</v>
      </c>
      <c r="G883" s="26" t="s">
        <v>9591</v>
      </c>
      <c r="H883" s="26" t="s">
        <v>506</v>
      </c>
      <c r="J883" s="26" t="s">
        <v>526</v>
      </c>
      <c r="K883" s="26" t="s">
        <v>9597</v>
      </c>
      <c r="L883" s="26" t="s">
        <v>12802</v>
      </c>
      <c r="M883" s="26">
        <v>380981181414</v>
      </c>
      <c r="N883" s="26">
        <v>2610100000</v>
      </c>
    </row>
    <row r="884" spans="1:14">
      <c r="A884" s="26" t="s">
        <v>8599</v>
      </c>
      <c r="B884" s="26" t="s">
        <v>8600</v>
      </c>
      <c r="C884" s="26">
        <v>2004097</v>
      </c>
      <c r="D884" s="26" t="s">
        <v>780</v>
      </c>
      <c r="E884" s="26" t="s">
        <v>12803</v>
      </c>
      <c r="F884" s="26" t="s">
        <v>10114</v>
      </c>
      <c r="G884" s="26" t="s">
        <v>9601</v>
      </c>
      <c r="H884" s="26" t="s">
        <v>1269</v>
      </c>
      <c r="J884" s="26" t="s">
        <v>8601</v>
      </c>
      <c r="K884" s="26" t="s">
        <v>9606</v>
      </c>
      <c r="L884" s="26" t="s">
        <v>12804</v>
      </c>
      <c r="M884" s="26">
        <v>380507777397</v>
      </c>
      <c r="N884" s="26">
        <v>1223783401</v>
      </c>
    </row>
    <row r="885" spans="1:14">
      <c r="A885" s="26" t="s">
        <v>1699</v>
      </c>
      <c r="B885" s="26" t="s">
        <v>1700</v>
      </c>
      <c r="C885" s="26">
        <v>36364624</v>
      </c>
      <c r="D885" s="26" t="s">
        <v>1701</v>
      </c>
      <c r="E885" s="26" t="s">
        <v>12805</v>
      </c>
      <c r="F885" s="26" t="s">
        <v>12806</v>
      </c>
      <c r="G885" s="26" t="s">
        <v>9601</v>
      </c>
      <c r="H885" s="26" t="s">
        <v>27</v>
      </c>
      <c r="J885" s="26" t="s">
        <v>32</v>
      </c>
      <c r="K885" s="26" t="s">
        <v>9597</v>
      </c>
      <c r="L885" s="26" t="s">
        <v>12807</v>
      </c>
      <c r="M885" s="26">
        <v>380432329301</v>
      </c>
      <c r="N885" s="26">
        <v>520410100</v>
      </c>
    </row>
    <row r="886" spans="1:14">
      <c r="A886" s="26" t="s">
        <v>4880</v>
      </c>
      <c r="B886" s="26" t="s">
        <v>4881</v>
      </c>
      <c r="C886" s="26">
        <v>38380533</v>
      </c>
      <c r="D886" s="26" t="s">
        <v>24</v>
      </c>
      <c r="E886" s="26" t="s">
        <v>12808</v>
      </c>
      <c r="F886" s="26" t="s">
        <v>12809</v>
      </c>
      <c r="G886" s="26" t="s">
        <v>9586</v>
      </c>
      <c r="H886" s="26" t="s">
        <v>711</v>
      </c>
      <c r="I886" s="26" t="s">
        <v>10142</v>
      </c>
      <c r="J886" s="26" t="s">
        <v>12810</v>
      </c>
      <c r="K886" s="26" t="s">
        <v>9582</v>
      </c>
      <c r="L886" s="26" t="s">
        <v>12811</v>
      </c>
      <c r="M886" s="26">
        <v>380505557716</v>
      </c>
      <c r="N886" s="26">
        <v>4424883501</v>
      </c>
    </row>
    <row r="887" spans="1:14">
      <c r="A887" s="26" t="s">
        <v>6696</v>
      </c>
      <c r="B887" s="26" t="s">
        <v>6697</v>
      </c>
      <c r="C887" s="26">
        <v>42631629</v>
      </c>
      <c r="D887" s="26" t="s">
        <v>780</v>
      </c>
      <c r="E887" s="26" t="s">
        <v>12812</v>
      </c>
      <c r="F887" s="26" t="s">
        <v>12813</v>
      </c>
      <c r="G887" s="26" t="s">
        <v>9601</v>
      </c>
      <c r="H887" s="26" t="s">
        <v>949</v>
      </c>
      <c r="J887" s="26" t="s">
        <v>962</v>
      </c>
      <c r="K887" s="26" t="s">
        <v>9597</v>
      </c>
      <c r="L887" s="26" t="s">
        <v>12814</v>
      </c>
      <c r="M887" s="26">
        <v>761209655336</v>
      </c>
      <c r="N887" s="26">
        <v>5310400000</v>
      </c>
    </row>
    <row r="888" spans="1:14">
      <c r="A888" s="26" t="s">
        <v>8763</v>
      </c>
      <c r="B888" s="26" t="s">
        <v>8764</v>
      </c>
      <c r="C888" s="26">
        <v>40888750</v>
      </c>
      <c r="D888" s="26" t="s">
        <v>24</v>
      </c>
      <c r="E888" s="26" t="s">
        <v>12815</v>
      </c>
      <c r="F888" s="26" t="s">
        <v>12816</v>
      </c>
      <c r="G888" s="26" t="s">
        <v>9586</v>
      </c>
      <c r="H888" s="26" t="s">
        <v>1308</v>
      </c>
      <c r="J888" s="26" t="s">
        <v>1387</v>
      </c>
      <c r="K888" s="26" t="s">
        <v>9597</v>
      </c>
      <c r="L888" s="26" t="s">
        <v>12817</v>
      </c>
      <c r="M888" s="26">
        <v>761331461822</v>
      </c>
      <c r="N888" s="26">
        <v>4412745702</v>
      </c>
    </row>
    <row r="889" spans="1:14">
      <c r="A889" s="26" t="s">
        <v>3127</v>
      </c>
      <c r="B889" s="26" t="s">
        <v>3128</v>
      </c>
      <c r="C889" s="26">
        <v>1991458</v>
      </c>
      <c r="D889" s="26" t="s">
        <v>780</v>
      </c>
      <c r="E889" s="26" t="s">
        <v>12818</v>
      </c>
      <c r="F889" s="26" t="s">
        <v>12819</v>
      </c>
      <c r="G889" s="26" t="s">
        <v>9601</v>
      </c>
      <c r="H889" s="26" t="s">
        <v>375</v>
      </c>
      <c r="J889" s="26" t="s">
        <v>380</v>
      </c>
      <c r="K889" s="26" t="s">
        <v>9597</v>
      </c>
      <c r="L889" s="26" t="s">
        <v>12820</v>
      </c>
      <c r="M889" s="26">
        <v>760824864706</v>
      </c>
      <c r="N889" s="26">
        <v>1810100000</v>
      </c>
    </row>
    <row r="890" spans="1:14">
      <c r="A890" s="26" t="s">
        <v>7675</v>
      </c>
      <c r="B890" s="26" t="s">
        <v>7676</v>
      </c>
      <c r="C890" s="26" t="s">
        <v>1604</v>
      </c>
      <c r="D890" s="26" t="s">
        <v>24</v>
      </c>
      <c r="E890" s="26" t="s">
        <v>12821</v>
      </c>
      <c r="F890" s="26" t="s">
        <v>12822</v>
      </c>
      <c r="G890" s="26" t="s">
        <v>9591</v>
      </c>
      <c r="H890" s="26" t="s">
        <v>1088</v>
      </c>
      <c r="I890" s="26" t="s">
        <v>12823</v>
      </c>
      <c r="J890" s="26" t="s">
        <v>7835</v>
      </c>
      <c r="K890" s="26" t="s">
        <v>9597</v>
      </c>
      <c r="L890" s="26" t="s">
        <v>12824</v>
      </c>
      <c r="M890" s="26">
        <v>380988174748</v>
      </c>
      <c r="N890" s="26">
        <v>6125810100</v>
      </c>
    </row>
    <row r="891" spans="1:14">
      <c r="A891" s="26" t="s">
        <v>8654</v>
      </c>
      <c r="B891" s="26" t="s">
        <v>8655</v>
      </c>
      <c r="C891" s="26">
        <v>43130119</v>
      </c>
      <c r="D891" s="26" t="s">
        <v>24</v>
      </c>
      <c r="E891" s="26" t="s">
        <v>12825</v>
      </c>
      <c r="F891" s="26" t="s">
        <v>12826</v>
      </c>
      <c r="G891" s="26" t="s">
        <v>9586</v>
      </c>
      <c r="H891" s="26" t="s">
        <v>1308</v>
      </c>
      <c r="J891" s="26" t="s">
        <v>8818</v>
      </c>
      <c r="K891" s="26" t="s">
        <v>9597</v>
      </c>
      <c r="L891" s="26" t="s">
        <v>12827</v>
      </c>
      <c r="M891" s="26">
        <v>380983821166</v>
      </c>
      <c r="N891" s="26">
        <v>6810700000</v>
      </c>
    </row>
    <row r="892" spans="1:14">
      <c r="A892" s="26" t="s">
        <v>9104</v>
      </c>
      <c r="B892" s="26" t="s">
        <v>9105</v>
      </c>
      <c r="C892" s="26">
        <v>42565415</v>
      </c>
      <c r="D892" s="26" t="s">
        <v>24</v>
      </c>
      <c r="E892" s="26" t="s">
        <v>12828</v>
      </c>
      <c r="F892" s="26" t="s">
        <v>12829</v>
      </c>
      <c r="G892" s="26" t="s">
        <v>9586</v>
      </c>
      <c r="H892" s="26" t="s">
        <v>1490</v>
      </c>
      <c r="I892" s="26" t="s">
        <v>9841</v>
      </c>
      <c r="J892" s="26" t="s">
        <v>9108</v>
      </c>
      <c r="K892" s="26" t="s">
        <v>9582</v>
      </c>
      <c r="L892" s="26" t="s">
        <v>12830</v>
      </c>
      <c r="M892" s="26">
        <v>380505413648</v>
      </c>
      <c r="N892" s="26">
        <v>7322586501</v>
      </c>
    </row>
    <row r="893" spans="1:14">
      <c r="A893" s="26" t="s">
        <v>1634</v>
      </c>
      <c r="B893" s="26" t="s">
        <v>1635</v>
      </c>
      <c r="C893" s="26">
        <v>41604458</v>
      </c>
      <c r="D893" s="26" t="s">
        <v>24</v>
      </c>
      <c r="E893" s="26" t="s">
        <v>12831</v>
      </c>
      <c r="F893" s="26" t="s">
        <v>12832</v>
      </c>
      <c r="G893" s="26" t="s">
        <v>9586</v>
      </c>
      <c r="H893" s="26" t="s">
        <v>27</v>
      </c>
      <c r="I893" s="26" t="s">
        <v>12833</v>
      </c>
      <c r="J893" s="26" t="s">
        <v>12834</v>
      </c>
      <c r="K893" s="26" t="s">
        <v>9582</v>
      </c>
      <c r="L893" s="26" t="s">
        <v>12835</v>
      </c>
      <c r="M893" s="26">
        <v>761394339810</v>
      </c>
      <c r="N893" s="26">
        <v>524882701</v>
      </c>
    </row>
    <row r="894" spans="1:14">
      <c r="A894" s="26" t="s">
        <v>8024</v>
      </c>
      <c r="B894" s="26" t="s">
        <v>8025</v>
      </c>
      <c r="C894" s="26">
        <v>2003184</v>
      </c>
      <c r="D894" s="26" t="s">
        <v>780</v>
      </c>
      <c r="E894" s="26" t="s">
        <v>12836</v>
      </c>
      <c r="F894" s="26" t="s">
        <v>12837</v>
      </c>
      <c r="G894" s="26" t="s">
        <v>9601</v>
      </c>
      <c r="H894" s="26" t="s">
        <v>1122</v>
      </c>
      <c r="I894" s="26" t="s">
        <v>9887</v>
      </c>
      <c r="J894" s="26" t="s">
        <v>2717</v>
      </c>
      <c r="K894" s="26" t="s">
        <v>9606</v>
      </c>
      <c r="L894" s="26" t="s">
        <v>12838</v>
      </c>
      <c r="M894" s="26">
        <v>380574752461</v>
      </c>
      <c r="N894" s="26">
        <v>1221455800</v>
      </c>
    </row>
    <row r="895" spans="1:14">
      <c r="A895" s="26" t="s">
        <v>4993</v>
      </c>
      <c r="B895" s="26" t="s">
        <v>4990</v>
      </c>
      <c r="C895" s="26">
        <v>20765006</v>
      </c>
      <c r="D895" s="26" t="s">
        <v>24</v>
      </c>
      <c r="E895" s="26" t="s">
        <v>12839</v>
      </c>
      <c r="F895" s="26" t="s">
        <v>12840</v>
      </c>
      <c r="G895" s="26" t="s">
        <v>9586</v>
      </c>
      <c r="H895" s="26" t="s">
        <v>735</v>
      </c>
      <c r="I895" s="26" t="s">
        <v>10941</v>
      </c>
      <c r="J895" s="26" t="s">
        <v>12841</v>
      </c>
      <c r="K895" s="26" t="s">
        <v>9582</v>
      </c>
      <c r="L895" s="26" t="s">
        <v>12842</v>
      </c>
      <c r="M895" s="26">
        <v>380983098426</v>
      </c>
      <c r="N895" s="26">
        <v>4622487604</v>
      </c>
    </row>
    <row r="896" spans="1:14">
      <c r="A896" s="26" t="s">
        <v>6167</v>
      </c>
      <c r="B896" s="26" t="s">
        <v>6168</v>
      </c>
      <c r="C896" s="26">
        <v>37291495</v>
      </c>
      <c r="D896" s="26" t="s">
        <v>24</v>
      </c>
      <c r="E896" s="26" t="s">
        <v>12843</v>
      </c>
      <c r="F896" s="26" t="s">
        <v>12844</v>
      </c>
      <c r="G896" s="26" t="s">
        <v>9586</v>
      </c>
      <c r="H896" s="26" t="s">
        <v>885</v>
      </c>
      <c r="I896" s="26" t="s">
        <v>11367</v>
      </c>
      <c r="J896" s="26" t="s">
        <v>6169</v>
      </c>
      <c r="K896" s="26" t="s">
        <v>9582</v>
      </c>
      <c r="L896" s="26" t="s">
        <v>12845</v>
      </c>
      <c r="M896" s="26">
        <v>380485138103</v>
      </c>
      <c r="N896" s="26">
        <v>5123781302</v>
      </c>
    </row>
    <row r="897" spans="1:14">
      <c r="A897" s="26" t="s">
        <v>9164</v>
      </c>
      <c r="B897" s="26" t="s">
        <v>9165</v>
      </c>
      <c r="C897" s="26">
        <v>38231128</v>
      </c>
      <c r="D897" s="26" t="s">
        <v>24</v>
      </c>
      <c r="E897" s="26" t="s">
        <v>12846</v>
      </c>
      <c r="F897" s="26" t="s">
        <v>12847</v>
      </c>
      <c r="G897" s="26" t="s">
        <v>9586</v>
      </c>
      <c r="H897" s="26" t="s">
        <v>1490</v>
      </c>
      <c r="I897" s="26" t="s">
        <v>12848</v>
      </c>
      <c r="J897" s="26" t="s">
        <v>12849</v>
      </c>
      <c r="K897" s="26" t="s">
        <v>9582</v>
      </c>
      <c r="L897" s="26" t="s">
        <v>12850</v>
      </c>
      <c r="M897" s="26">
        <v>380954631940</v>
      </c>
      <c r="N897" s="26">
        <v>7325084001</v>
      </c>
    </row>
    <row r="898" spans="1:14">
      <c r="A898" s="26" t="s">
        <v>3349</v>
      </c>
      <c r="B898" s="26" t="s">
        <v>3350</v>
      </c>
      <c r="C898" s="26">
        <v>38068793</v>
      </c>
      <c r="D898" s="26" t="s">
        <v>24</v>
      </c>
      <c r="E898" s="26" t="s">
        <v>12851</v>
      </c>
      <c r="F898" s="26" t="s">
        <v>12852</v>
      </c>
      <c r="G898" s="26" t="s">
        <v>9586</v>
      </c>
      <c r="H898" s="26" t="s">
        <v>392</v>
      </c>
      <c r="I898" s="26" t="s">
        <v>10303</v>
      </c>
      <c r="J898" s="26" t="s">
        <v>12853</v>
      </c>
      <c r="K898" s="26" t="s">
        <v>9582</v>
      </c>
      <c r="L898" s="26" t="s">
        <v>12854</v>
      </c>
      <c r="M898" s="26">
        <v>380673465198</v>
      </c>
      <c r="N898" s="26">
        <v>2120488401</v>
      </c>
    </row>
    <row r="899" spans="1:14">
      <c r="A899" s="26" t="s">
        <v>8702</v>
      </c>
      <c r="B899" s="26" t="s">
        <v>8703</v>
      </c>
      <c r="C899" s="26">
        <v>41750747</v>
      </c>
      <c r="D899" s="26" t="s">
        <v>24</v>
      </c>
      <c r="E899" s="26" t="s">
        <v>12855</v>
      </c>
      <c r="F899" s="26" t="s">
        <v>12856</v>
      </c>
      <c r="G899" s="26" t="s">
        <v>9586</v>
      </c>
      <c r="H899" s="26" t="s">
        <v>1308</v>
      </c>
      <c r="J899" s="26" t="s">
        <v>8704</v>
      </c>
      <c r="K899" s="26" t="s">
        <v>9606</v>
      </c>
      <c r="L899" s="26" t="s">
        <v>12857</v>
      </c>
      <c r="M899" s="26">
        <v>761938938984</v>
      </c>
      <c r="N899" s="26">
        <v>6820955700</v>
      </c>
    </row>
    <row r="900" spans="1:14">
      <c r="A900" s="26" t="s">
        <v>1829</v>
      </c>
      <c r="B900" s="26" t="s">
        <v>1830</v>
      </c>
      <c r="C900" s="26">
        <v>37048032</v>
      </c>
      <c r="D900" s="26" t="s">
        <v>24</v>
      </c>
      <c r="E900" s="26" t="s">
        <v>12858</v>
      </c>
      <c r="F900" s="26" t="s">
        <v>12859</v>
      </c>
      <c r="G900" s="26" t="s">
        <v>9579</v>
      </c>
      <c r="H900" s="26" t="s">
        <v>27</v>
      </c>
      <c r="I900" s="26" t="s">
        <v>12860</v>
      </c>
      <c r="J900" s="26" t="s">
        <v>12861</v>
      </c>
      <c r="K900" s="26" t="s">
        <v>9582</v>
      </c>
      <c r="L900" s="26" t="s">
        <v>12862</v>
      </c>
      <c r="M900" s="26">
        <v>761412832746</v>
      </c>
      <c r="N900" s="26">
        <v>522884301</v>
      </c>
    </row>
    <row r="901" spans="1:14">
      <c r="A901" s="26" t="s">
        <v>3411</v>
      </c>
      <c r="B901" s="26" t="s">
        <v>3412</v>
      </c>
      <c r="C901" s="26">
        <v>38456539</v>
      </c>
      <c r="D901" s="26" t="s">
        <v>24</v>
      </c>
      <c r="E901" s="26" t="s">
        <v>12863</v>
      </c>
      <c r="F901" s="26" t="s">
        <v>12864</v>
      </c>
      <c r="G901" s="26" t="s">
        <v>9586</v>
      </c>
      <c r="H901" s="26" t="s">
        <v>392</v>
      </c>
      <c r="I901" s="26" t="s">
        <v>9857</v>
      </c>
      <c r="J901" s="26" t="s">
        <v>12865</v>
      </c>
      <c r="K901" s="26" t="s">
        <v>9582</v>
      </c>
      <c r="L901" s="26" t="s">
        <v>12866</v>
      </c>
      <c r="M901" s="26">
        <v>380979861721</v>
      </c>
      <c r="N901" s="26">
        <v>2121987203</v>
      </c>
    </row>
    <row r="902" spans="1:14">
      <c r="A902" s="26" t="s">
        <v>6085</v>
      </c>
      <c r="B902" s="26" t="s">
        <v>6086</v>
      </c>
      <c r="C902" s="26">
        <v>38458892</v>
      </c>
      <c r="D902" s="26" t="s">
        <v>24</v>
      </c>
      <c r="E902" s="26" t="s">
        <v>12867</v>
      </c>
      <c r="F902" s="26" t="s">
        <v>12868</v>
      </c>
      <c r="G902" s="26" t="s">
        <v>9586</v>
      </c>
      <c r="H902" s="26" t="s">
        <v>835</v>
      </c>
      <c r="I902" s="26" t="s">
        <v>9944</v>
      </c>
      <c r="J902" s="26" t="s">
        <v>345</v>
      </c>
      <c r="K902" s="26" t="s">
        <v>9582</v>
      </c>
      <c r="L902" s="26" t="s">
        <v>12869</v>
      </c>
      <c r="M902" s="26">
        <v>380516232476</v>
      </c>
      <c r="N902" s="26">
        <v>120782508</v>
      </c>
    </row>
    <row r="903" spans="1:14">
      <c r="A903" s="26" t="s">
        <v>4370</v>
      </c>
      <c r="B903" s="26" t="s">
        <v>4371</v>
      </c>
      <c r="C903" s="26">
        <v>38312395</v>
      </c>
      <c r="D903" s="26" t="s">
        <v>24</v>
      </c>
      <c r="E903" s="26" t="s">
        <v>12870</v>
      </c>
      <c r="F903" s="26" t="s">
        <v>12871</v>
      </c>
      <c r="G903" s="26" t="s">
        <v>9586</v>
      </c>
      <c r="H903" s="26" t="s">
        <v>576</v>
      </c>
      <c r="I903" s="26" t="s">
        <v>12872</v>
      </c>
      <c r="J903" s="26" t="s">
        <v>12873</v>
      </c>
      <c r="K903" s="26" t="s">
        <v>9582</v>
      </c>
      <c r="L903" s="26" t="s">
        <v>12874</v>
      </c>
      <c r="M903" s="26">
        <v>380683502564</v>
      </c>
      <c r="N903" s="26">
        <v>3221485501</v>
      </c>
    </row>
    <row r="904" spans="1:14">
      <c r="A904" s="26" t="s">
        <v>2985</v>
      </c>
      <c r="B904" s="26" t="s">
        <v>2986</v>
      </c>
      <c r="C904" s="26">
        <v>37927092</v>
      </c>
      <c r="D904" s="26" t="s">
        <v>24</v>
      </c>
      <c r="E904" s="26" t="s">
        <v>12875</v>
      </c>
      <c r="F904" s="26" t="s">
        <v>12876</v>
      </c>
      <c r="G904" s="26" t="s">
        <v>9586</v>
      </c>
      <c r="H904" s="26" t="s">
        <v>258</v>
      </c>
      <c r="I904" s="26" t="s">
        <v>12739</v>
      </c>
      <c r="J904" s="26" t="s">
        <v>12877</v>
      </c>
      <c r="K904" s="26" t="s">
        <v>9597</v>
      </c>
      <c r="L904" s="26" t="s">
        <v>12878</v>
      </c>
      <c r="M904" s="26">
        <v>380953452576</v>
      </c>
      <c r="N904" s="26">
        <v>1420910400</v>
      </c>
    </row>
    <row r="905" spans="1:14">
      <c r="A905" s="26" t="s">
        <v>8763</v>
      </c>
      <c r="B905" s="26" t="s">
        <v>8764</v>
      </c>
      <c r="C905" s="26">
        <v>40888750</v>
      </c>
      <c r="D905" s="26" t="s">
        <v>24</v>
      </c>
      <c r="E905" s="26" t="s">
        <v>12879</v>
      </c>
      <c r="F905" s="26" t="s">
        <v>12880</v>
      </c>
      <c r="G905" s="26" t="s">
        <v>9586</v>
      </c>
      <c r="H905" s="26" t="s">
        <v>1308</v>
      </c>
      <c r="J905" s="26" t="s">
        <v>1387</v>
      </c>
      <c r="K905" s="26" t="s">
        <v>9597</v>
      </c>
      <c r="L905" s="26" t="s">
        <v>12881</v>
      </c>
      <c r="M905" s="26">
        <v>761056717284</v>
      </c>
      <c r="N905" s="26">
        <v>4412745702</v>
      </c>
    </row>
    <row r="906" spans="1:14">
      <c r="A906" s="26" t="s">
        <v>8777</v>
      </c>
      <c r="B906" s="26" t="s">
        <v>8778</v>
      </c>
      <c r="C906" s="26">
        <v>2004717</v>
      </c>
      <c r="D906" s="26" t="s">
        <v>780</v>
      </c>
      <c r="E906" s="26" t="s">
        <v>12882</v>
      </c>
      <c r="F906" s="26" t="s">
        <v>12883</v>
      </c>
      <c r="G906" s="26" t="s">
        <v>9601</v>
      </c>
      <c r="H906" s="26" t="s">
        <v>1308</v>
      </c>
      <c r="J906" s="26" t="s">
        <v>1372</v>
      </c>
      <c r="K906" s="26" t="s">
        <v>9597</v>
      </c>
      <c r="L906" s="26" t="s">
        <v>12884</v>
      </c>
      <c r="M906" s="26">
        <v>380673543390</v>
      </c>
      <c r="N906" s="26">
        <v>6810600000</v>
      </c>
    </row>
    <row r="907" spans="1:14">
      <c r="A907" s="26" t="s">
        <v>9164</v>
      </c>
      <c r="B907" s="26" t="s">
        <v>9165</v>
      </c>
      <c r="C907" s="26">
        <v>38231128</v>
      </c>
      <c r="D907" s="26" t="s">
        <v>24</v>
      </c>
      <c r="E907" s="26" t="s">
        <v>12885</v>
      </c>
      <c r="F907" s="26" t="s">
        <v>12886</v>
      </c>
      <c r="G907" s="26" t="s">
        <v>9579</v>
      </c>
      <c r="H907" s="26" t="s">
        <v>1490</v>
      </c>
      <c r="J907" s="26" t="s">
        <v>12887</v>
      </c>
      <c r="K907" s="26" t="s">
        <v>9582</v>
      </c>
      <c r="L907" s="26" t="s">
        <v>12888</v>
      </c>
      <c r="M907" s="26">
        <v>380985145124</v>
      </c>
      <c r="N907" s="26">
        <v>7325010103</v>
      </c>
    </row>
    <row r="908" spans="1:14">
      <c r="A908" s="26" t="s">
        <v>3717</v>
      </c>
      <c r="B908" s="26" t="s">
        <v>3718</v>
      </c>
      <c r="C908" s="26">
        <v>38969547</v>
      </c>
      <c r="D908" s="26" t="s">
        <v>24</v>
      </c>
      <c r="E908" s="26" t="s">
        <v>12889</v>
      </c>
      <c r="F908" s="26" t="s">
        <v>12890</v>
      </c>
      <c r="G908" s="26" t="s">
        <v>9586</v>
      </c>
      <c r="H908" s="26" t="s">
        <v>468</v>
      </c>
      <c r="J908" s="26" t="s">
        <v>481</v>
      </c>
      <c r="K908" s="26" t="s">
        <v>9597</v>
      </c>
      <c r="L908" s="26" t="s">
        <v>12891</v>
      </c>
      <c r="M908" s="26">
        <v>761229361519</v>
      </c>
      <c r="N908" s="26">
        <v>1222380503</v>
      </c>
    </row>
    <row r="909" spans="1:14">
      <c r="A909" s="26" t="s">
        <v>6581</v>
      </c>
      <c r="B909" s="26" t="s">
        <v>6582</v>
      </c>
      <c r="C909" s="26">
        <v>38381474</v>
      </c>
      <c r="D909" s="26" t="s">
        <v>24</v>
      </c>
      <c r="E909" s="26" t="s">
        <v>12892</v>
      </c>
      <c r="F909" s="26" t="s">
        <v>12893</v>
      </c>
      <c r="G909" s="26" t="s">
        <v>9579</v>
      </c>
      <c r="H909" s="26" t="s">
        <v>949</v>
      </c>
      <c r="I909" s="26" t="s">
        <v>10846</v>
      </c>
      <c r="J909" s="26" t="s">
        <v>12894</v>
      </c>
      <c r="K909" s="26" t="s">
        <v>9582</v>
      </c>
      <c r="L909" s="26" t="s">
        <v>12895</v>
      </c>
      <c r="M909" s="26">
        <v>380535533417</v>
      </c>
      <c r="N909" s="26">
        <v>5323289601</v>
      </c>
    </row>
    <row r="910" spans="1:14">
      <c r="A910" s="26" t="s">
        <v>2502</v>
      </c>
      <c r="B910" s="26" t="s">
        <v>2503</v>
      </c>
      <c r="C910" s="26">
        <v>1986345</v>
      </c>
      <c r="D910" s="26" t="s">
        <v>780</v>
      </c>
      <c r="E910" s="26" t="s">
        <v>12896</v>
      </c>
      <c r="F910" s="26" t="s">
        <v>2503</v>
      </c>
      <c r="G910" s="26" t="s">
        <v>9601</v>
      </c>
      <c r="H910" s="26" t="s">
        <v>133</v>
      </c>
      <c r="J910" s="26" t="s">
        <v>183</v>
      </c>
      <c r="K910" s="26" t="s">
        <v>9597</v>
      </c>
      <c r="L910" s="26" t="s">
        <v>12897</v>
      </c>
      <c r="M910" s="26">
        <v>761498072193</v>
      </c>
      <c r="N910" s="26">
        <v>1211000000</v>
      </c>
    </row>
    <row r="911" spans="1:14">
      <c r="A911" s="26" t="s">
        <v>8264</v>
      </c>
      <c r="B911" s="26" t="s">
        <v>8265</v>
      </c>
      <c r="C911" s="26">
        <v>43402422</v>
      </c>
      <c r="D911" s="26" t="s">
        <v>24</v>
      </c>
      <c r="E911" s="26" t="s">
        <v>12898</v>
      </c>
      <c r="F911" s="26" t="s">
        <v>12449</v>
      </c>
      <c r="G911" s="26" t="s">
        <v>9586</v>
      </c>
      <c r="H911" s="26" t="s">
        <v>1122</v>
      </c>
      <c r="J911" s="26" t="s">
        <v>8039</v>
      </c>
      <c r="K911" s="26" t="s">
        <v>9597</v>
      </c>
      <c r="L911" s="26" t="s">
        <v>12899</v>
      </c>
      <c r="M911" s="26">
        <v>380965996363</v>
      </c>
      <c r="N911" s="26">
        <v>6310100000</v>
      </c>
    </row>
    <row r="912" spans="1:14">
      <c r="A912" s="26" t="s">
        <v>9098</v>
      </c>
      <c r="B912" s="26" t="s">
        <v>9099</v>
      </c>
      <c r="C912" s="26">
        <v>38561624</v>
      </c>
      <c r="D912" s="26" t="s">
        <v>24</v>
      </c>
      <c r="E912" s="26" t="s">
        <v>12900</v>
      </c>
      <c r="F912" s="26" t="s">
        <v>12901</v>
      </c>
      <c r="G912" s="26" t="s">
        <v>9586</v>
      </c>
      <c r="H912" s="26" t="s">
        <v>1490</v>
      </c>
      <c r="I912" s="26" t="s">
        <v>9841</v>
      </c>
      <c r="J912" s="26" t="s">
        <v>12902</v>
      </c>
      <c r="K912" s="26" t="s">
        <v>9582</v>
      </c>
      <c r="L912" s="26" t="s">
        <v>12903</v>
      </c>
      <c r="M912" s="26">
        <v>380373633744</v>
      </c>
      <c r="N912" s="26">
        <v>4623687001</v>
      </c>
    </row>
    <row r="913" spans="1:14">
      <c r="A913" s="26" t="s">
        <v>4349</v>
      </c>
      <c r="B913" s="26" t="s">
        <v>4350</v>
      </c>
      <c r="C913" s="26">
        <v>39002969</v>
      </c>
      <c r="D913" s="26" t="s">
        <v>24</v>
      </c>
      <c r="E913" s="26" t="s">
        <v>12904</v>
      </c>
      <c r="F913" s="26" t="s">
        <v>12905</v>
      </c>
      <c r="G913" s="26" t="s">
        <v>9586</v>
      </c>
      <c r="H913" s="26" t="s">
        <v>576</v>
      </c>
      <c r="I913" s="26" t="s">
        <v>12758</v>
      </c>
      <c r="J913" s="26" t="s">
        <v>12906</v>
      </c>
      <c r="K913" s="26" t="s">
        <v>9582</v>
      </c>
      <c r="L913" s="26" t="s">
        <v>12907</v>
      </c>
      <c r="M913" s="26">
        <v>380459429316</v>
      </c>
      <c r="N913" s="26">
        <v>3221282801</v>
      </c>
    </row>
    <row r="914" spans="1:14">
      <c r="A914" s="26" t="s">
        <v>4481</v>
      </c>
      <c r="B914" s="26" t="s">
        <v>4482</v>
      </c>
      <c r="C914" s="26">
        <v>40415355</v>
      </c>
      <c r="D914" s="26" t="s">
        <v>24</v>
      </c>
      <c r="E914" s="26" t="s">
        <v>12908</v>
      </c>
      <c r="F914" s="26" t="s">
        <v>12909</v>
      </c>
      <c r="G914" s="26" t="s">
        <v>9586</v>
      </c>
      <c r="H914" s="26" t="s">
        <v>576</v>
      </c>
      <c r="I914" s="26" t="s">
        <v>10292</v>
      </c>
      <c r="J914" s="26" t="s">
        <v>4483</v>
      </c>
      <c r="K914" s="26" t="s">
        <v>9582</v>
      </c>
      <c r="L914" s="26" t="s">
        <v>12910</v>
      </c>
      <c r="M914" s="26">
        <v>761115133987</v>
      </c>
      <c r="N914" s="26">
        <v>3222485801</v>
      </c>
    </row>
    <row r="915" spans="1:14">
      <c r="A915" s="26" t="s">
        <v>4049</v>
      </c>
      <c r="B915" s="26" t="s">
        <v>4050</v>
      </c>
      <c r="C915" s="26">
        <v>37409493</v>
      </c>
      <c r="D915" s="26" t="s">
        <v>24</v>
      </c>
      <c r="E915" s="26" t="s">
        <v>12911</v>
      </c>
      <c r="F915" s="26" t="s">
        <v>12912</v>
      </c>
      <c r="G915" s="26" t="s">
        <v>9586</v>
      </c>
      <c r="H915" s="26" t="s">
        <v>506</v>
      </c>
      <c r="J915" s="26" t="s">
        <v>526</v>
      </c>
      <c r="K915" s="26" t="s">
        <v>9597</v>
      </c>
      <c r="L915" s="26" t="s">
        <v>12913</v>
      </c>
      <c r="M915" s="26">
        <v>380342527203</v>
      </c>
      <c r="N915" s="26">
        <v>2610100000</v>
      </c>
    </row>
    <row r="916" spans="1:14">
      <c r="A916" s="26" t="s">
        <v>7263</v>
      </c>
      <c r="B916" s="26" t="s">
        <v>7264</v>
      </c>
      <c r="C916" s="26">
        <v>40269249</v>
      </c>
      <c r="D916" s="26" t="s">
        <v>24</v>
      </c>
      <c r="E916" s="26" t="s">
        <v>12914</v>
      </c>
      <c r="F916" s="26" t="s">
        <v>12915</v>
      </c>
      <c r="G916" s="26" t="s">
        <v>9579</v>
      </c>
      <c r="H916" s="26" t="s">
        <v>1025</v>
      </c>
      <c r="I916" s="26" t="s">
        <v>12916</v>
      </c>
      <c r="J916" s="26" t="s">
        <v>12917</v>
      </c>
      <c r="K916" s="26" t="s">
        <v>9582</v>
      </c>
      <c r="L916" s="26" t="s">
        <v>12918</v>
      </c>
      <c r="M916" s="26">
        <v>380955459765</v>
      </c>
      <c r="N916" s="26">
        <v>5921581114</v>
      </c>
    </row>
    <row r="917" spans="1:14">
      <c r="A917" s="26" t="s">
        <v>3705</v>
      </c>
      <c r="B917" s="26" t="s">
        <v>3706</v>
      </c>
      <c r="C917" s="26">
        <v>24907271</v>
      </c>
      <c r="D917" s="26" t="s">
        <v>780</v>
      </c>
      <c r="E917" s="26" t="s">
        <v>12919</v>
      </c>
      <c r="F917" s="26" t="s">
        <v>12920</v>
      </c>
      <c r="G917" s="26" t="s">
        <v>9601</v>
      </c>
      <c r="H917" s="26" t="s">
        <v>468</v>
      </c>
      <c r="J917" s="26" t="s">
        <v>481</v>
      </c>
      <c r="K917" s="26" t="s">
        <v>9597</v>
      </c>
      <c r="L917" s="26" t="s">
        <v>12921</v>
      </c>
      <c r="M917" s="26">
        <v>380612395258</v>
      </c>
      <c r="N917" s="26">
        <v>1222380503</v>
      </c>
    </row>
    <row r="918" spans="1:14">
      <c r="A918" s="26" t="s">
        <v>3372</v>
      </c>
      <c r="B918" s="26" t="s">
        <v>3373</v>
      </c>
      <c r="C918" s="26">
        <v>41769166</v>
      </c>
      <c r="D918" s="26" t="s">
        <v>24</v>
      </c>
      <c r="E918" s="26" t="s">
        <v>12922</v>
      </c>
      <c r="F918" s="26" t="s">
        <v>12923</v>
      </c>
      <c r="G918" s="26" t="s">
        <v>9579</v>
      </c>
      <c r="H918" s="26" t="s">
        <v>392</v>
      </c>
      <c r="I918" s="26" t="s">
        <v>11040</v>
      </c>
      <c r="J918" s="26" t="s">
        <v>12924</v>
      </c>
      <c r="K918" s="26" t="s">
        <v>9582</v>
      </c>
      <c r="L918" s="26" t="s">
        <v>12925</v>
      </c>
      <c r="M918" s="26">
        <v>380314341509</v>
      </c>
      <c r="N918" s="26">
        <v>2121281903</v>
      </c>
    </row>
    <row r="919" spans="1:14">
      <c r="A919" s="26" t="s">
        <v>6681</v>
      </c>
      <c r="B919" s="26" t="s">
        <v>6682</v>
      </c>
      <c r="C919" s="26">
        <v>38742846</v>
      </c>
      <c r="D919" s="26" t="s">
        <v>24</v>
      </c>
      <c r="E919" s="26" t="s">
        <v>12926</v>
      </c>
      <c r="F919" s="26" t="s">
        <v>12927</v>
      </c>
      <c r="G919" s="26" t="s">
        <v>9586</v>
      </c>
      <c r="H919" s="26" t="s">
        <v>949</v>
      </c>
      <c r="J919" s="26" t="s">
        <v>962</v>
      </c>
      <c r="K919" s="26" t="s">
        <v>9597</v>
      </c>
      <c r="L919" s="26" t="s">
        <v>12140</v>
      </c>
      <c r="M919" s="26">
        <v>760742382830</v>
      </c>
      <c r="N919" s="26">
        <v>5310400000</v>
      </c>
    </row>
    <row r="920" spans="1:14">
      <c r="A920" s="26" t="s">
        <v>9280</v>
      </c>
      <c r="B920" s="26" t="s">
        <v>9281</v>
      </c>
      <c r="C920" s="26">
        <v>38487834</v>
      </c>
      <c r="D920" s="26" t="s">
        <v>24</v>
      </c>
      <c r="E920" s="26" t="s">
        <v>12928</v>
      </c>
      <c r="F920" s="26" t="s">
        <v>10050</v>
      </c>
      <c r="G920" s="26" t="s">
        <v>9591</v>
      </c>
      <c r="H920" s="26" t="s">
        <v>1573</v>
      </c>
      <c r="I920" s="26" t="s">
        <v>12929</v>
      </c>
      <c r="J920" s="26" t="s">
        <v>9278</v>
      </c>
      <c r="K920" s="26" t="s">
        <v>9597</v>
      </c>
      <c r="L920" s="26" t="s">
        <v>12930</v>
      </c>
      <c r="M920" s="26">
        <v>380463221354</v>
      </c>
      <c r="N920" s="26">
        <v>7420610100</v>
      </c>
    </row>
    <row r="921" spans="1:14">
      <c r="A921" s="26" t="s">
        <v>8826</v>
      </c>
      <c r="B921" s="26" t="s">
        <v>8827</v>
      </c>
      <c r="C921" s="26">
        <v>38283239</v>
      </c>
      <c r="D921" s="26" t="s">
        <v>24</v>
      </c>
      <c r="E921" s="26" t="s">
        <v>12931</v>
      </c>
      <c r="F921" s="26" t="s">
        <v>12932</v>
      </c>
      <c r="G921" s="26" t="s">
        <v>9586</v>
      </c>
      <c r="H921" s="26" t="s">
        <v>1308</v>
      </c>
      <c r="I921" s="26" t="s">
        <v>9705</v>
      </c>
      <c r="J921" s="26" t="s">
        <v>12933</v>
      </c>
      <c r="K921" s="26" t="s">
        <v>9582</v>
      </c>
      <c r="L921" s="26" t="s">
        <v>12934</v>
      </c>
      <c r="M921" s="26">
        <v>380974273994</v>
      </c>
      <c r="N921" s="26">
        <v>6825887201</v>
      </c>
    </row>
    <row r="922" spans="1:14">
      <c r="A922" s="26" t="s">
        <v>9242</v>
      </c>
      <c r="B922" s="26" t="s">
        <v>9195</v>
      </c>
      <c r="C922" s="26">
        <v>14257872</v>
      </c>
      <c r="D922" s="26" t="s">
        <v>24</v>
      </c>
      <c r="E922" s="26" t="s">
        <v>12935</v>
      </c>
      <c r="F922" s="26" t="s">
        <v>12936</v>
      </c>
      <c r="G922" s="26" t="s">
        <v>9591</v>
      </c>
      <c r="H922" s="26" t="s">
        <v>1490</v>
      </c>
      <c r="J922" s="26" t="s">
        <v>1553</v>
      </c>
      <c r="K922" s="26" t="s">
        <v>9597</v>
      </c>
      <c r="L922" s="26" t="s">
        <v>12937</v>
      </c>
      <c r="M922" s="26">
        <v>760745066802</v>
      </c>
      <c r="N922" s="26">
        <v>524955100</v>
      </c>
    </row>
    <row r="923" spans="1:14">
      <c r="A923" s="26" t="s">
        <v>5027</v>
      </c>
      <c r="B923" s="26" t="s">
        <v>5028</v>
      </c>
      <c r="C923" s="26">
        <v>40225993</v>
      </c>
      <c r="D923" s="26" t="s">
        <v>24</v>
      </c>
      <c r="E923" s="26" t="s">
        <v>12938</v>
      </c>
      <c r="F923" s="26" t="s">
        <v>12939</v>
      </c>
      <c r="G923" s="26" t="s">
        <v>9579</v>
      </c>
      <c r="H923" s="26" t="s">
        <v>735</v>
      </c>
      <c r="I923" s="26" t="s">
        <v>12490</v>
      </c>
      <c r="J923" s="26" t="s">
        <v>12940</v>
      </c>
      <c r="K923" s="26" t="s">
        <v>9582</v>
      </c>
      <c r="L923" s="26" t="s">
        <v>12941</v>
      </c>
      <c r="M923" s="26">
        <v>380972542623</v>
      </c>
      <c r="N923" s="26">
        <v>522486803</v>
      </c>
    </row>
    <row r="924" spans="1:14">
      <c r="A924" s="26" t="s">
        <v>2982</v>
      </c>
      <c r="B924" s="26" t="s">
        <v>2983</v>
      </c>
      <c r="C924" s="26">
        <v>37643758</v>
      </c>
      <c r="D924" s="26" t="s">
        <v>24</v>
      </c>
      <c r="E924" s="26" t="s">
        <v>12942</v>
      </c>
      <c r="F924" s="26" t="s">
        <v>12943</v>
      </c>
      <c r="G924" s="26" t="s">
        <v>9586</v>
      </c>
      <c r="H924" s="26" t="s">
        <v>258</v>
      </c>
      <c r="J924" s="26" t="s">
        <v>357</v>
      </c>
      <c r="K924" s="26" t="s">
        <v>9582</v>
      </c>
      <c r="L924" s="26" t="s">
        <v>12944</v>
      </c>
      <c r="M924" s="26">
        <v>761253278898</v>
      </c>
      <c r="N924" s="26">
        <v>1424210807</v>
      </c>
    </row>
    <row r="925" spans="1:14">
      <c r="A925" s="26" t="s">
        <v>2608</v>
      </c>
      <c r="B925" s="26" t="s">
        <v>2609</v>
      </c>
      <c r="C925" s="26">
        <v>36721693</v>
      </c>
      <c r="D925" s="26" t="s">
        <v>24</v>
      </c>
      <c r="E925" s="26" t="s">
        <v>12945</v>
      </c>
      <c r="F925" s="26" t="s">
        <v>12946</v>
      </c>
      <c r="G925" s="26" t="s">
        <v>9586</v>
      </c>
      <c r="H925" s="26" t="s">
        <v>133</v>
      </c>
      <c r="I925" s="26" t="s">
        <v>12947</v>
      </c>
      <c r="J925" s="26" t="s">
        <v>2605</v>
      </c>
      <c r="K925" s="26" t="s">
        <v>9582</v>
      </c>
      <c r="L925" s="26" t="s">
        <v>12948</v>
      </c>
      <c r="M925" s="26">
        <v>761543775610</v>
      </c>
      <c r="N925" s="26">
        <v>1221881205</v>
      </c>
    </row>
    <row r="926" spans="1:14">
      <c r="A926" s="26" t="s">
        <v>8735</v>
      </c>
      <c r="B926" s="26" t="s">
        <v>8736</v>
      </c>
      <c r="C926" s="26">
        <v>38358026</v>
      </c>
      <c r="D926" s="26" t="s">
        <v>24</v>
      </c>
      <c r="E926" s="26" t="s">
        <v>12949</v>
      </c>
      <c r="F926" s="26" t="s">
        <v>12950</v>
      </c>
      <c r="G926" s="26" t="s">
        <v>9579</v>
      </c>
      <c r="H926" s="26" t="s">
        <v>1308</v>
      </c>
      <c r="I926" s="26" t="s">
        <v>11309</v>
      </c>
      <c r="J926" s="26" t="s">
        <v>10868</v>
      </c>
      <c r="K926" s="26" t="s">
        <v>9582</v>
      </c>
      <c r="L926" s="26" t="s">
        <v>12951</v>
      </c>
      <c r="M926" s="26">
        <v>380976018749</v>
      </c>
      <c r="N926" s="26">
        <v>122085302</v>
      </c>
    </row>
    <row r="927" spans="1:14">
      <c r="A927" s="26" t="s">
        <v>2608</v>
      </c>
      <c r="B927" s="26" t="s">
        <v>2609</v>
      </c>
      <c r="C927" s="26">
        <v>36721693</v>
      </c>
      <c r="D927" s="26" t="s">
        <v>24</v>
      </c>
      <c r="E927" s="26" t="s">
        <v>12952</v>
      </c>
      <c r="F927" s="26" t="s">
        <v>12953</v>
      </c>
      <c r="G927" s="26" t="s">
        <v>9586</v>
      </c>
      <c r="H927" s="26" t="s">
        <v>133</v>
      </c>
      <c r="I927" s="26" t="s">
        <v>12947</v>
      </c>
      <c r="J927" s="26" t="s">
        <v>242</v>
      </c>
      <c r="K927" s="26" t="s">
        <v>9582</v>
      </c>
      <c r="L927" s="26" t="s">
        <v>12954</v>
      </c>
      <c r="M927" s="26">
        <v>761240568523</v>
      </c>
      <c r="N927" s="26">
        <v>121686109</v>
      </c>
    </row>
    <row r="928" spans="1:14">
      <c r="A928" s="26" t="s">
        <v>7344</v>
      </c>
      <c r="B928" s="26" t="s">
        <v>7337</v>
      </c>
      <c r="C928" s="26">
        <v>2007532</v>
      </c>
      <c r="D928" s="26" t="s">
        <v>24</v>
      </c>
      <c r="E928" s="26" t="s">
        <v>12955</v>
      </c>
      <c r="F928" s="26" t="s">
        <v>12956</v>
      </c>
      <c r="G928" s="26" t="s">
        <v>9591</v>
      </c>
      <c r="H928" s="26" t="s">
        <v>1025</v>
      </c>
      <c r="J928" s="26" t="s">
        <v>1034</v>
      </c>
      <c r="K928" s="26" t="s">
        <v>9597</v>
      </c>
      <c r="L928" s="26" t="s">
        <v>12957</v>
      </c>
      <c r="M928" s="26">
        <v>380544723146</v>
      </c>
      <c r="N928" s="26">
        <v>5910400000</v>
      </c>
    </row>
    <row r="929" spans="1:14">
      <c r="A929" s="26" t="s">
        <v>2435</v>
      </c>
      <c r="B929" s="26" t="s">
        <v>2436</v>
      </c>
      <c r="C929" s="26">
        <v>1985860</v>
      </c>
      <c r="D929" s="26" t="s">
        <v>780</v>
      </c>
      <c r="E929" s="26" t="s">
        <v>12958</v>
      </c>
      <c r="F929" s="26" t="s">
        <v>12959</v>
      </c>
      <c r="G929" s="26" t="s">
        <v>9601</v>
      </c>
      <c r="H929" s="26" t="s">
        <v>133</v>
      </c>
      <c r="J929" s="26" t="s">
        <v>2401</v>
      </c>
      <c r="K929" s="26" t="s">
        <v>9597</v>
      </c>
      <c r="L929" s="26" t="s">
        <v>10500</v>
      </c>
      <c r="M929" s="26">
        <v>380987034942</v>
      </c>
      <c r="N929" s="26">
        <v>122787502</v>
      </c>
    </row>
    <row r="930" spans="1:14">
      <c r="A930" s="26" t="s">
        <v>4133</v>
      </c>
      <c r="B930" s="26" t="s">
        <v>4134</v>
      </c>
      <c r="C930" s="26">
        <v>42794759</v>
      </c>
      <c r="D930" s="26" t="s">
        <v>24</v>
      </c>
      <c r="E930" s="26" t="s">
        <v>12960</v>
      </c>
      <c r="F930" s="26" t="s">
        <v>12961</v>
      </c>
      <c r="G930" s="26" t="s">
        <v>9591</v>
      </c>
      <c r="H930" s="26" t="s">
        <v>506</v>
      </c>
      <c r="J930" s="26" t="s">
        <v>533</v>
      </c>
      <c r="K930" s="26" t="s">
        <v>9597</v>
      </c>
      <c r="L930" s="26" t="s">
        <v>12962</v>
      </c>
      <c r="M930" s="26">
        <v>380500530584</v>
      </c>
      <c r="N930" s="26">
        <v>2610400000</v>
      </c>
    </row>
    <row r="931" spans="1:14">
      <c r="A931" s="26" t="s">
        <v>9044</v>
      </c>
      <c r="B931" s="26" t="s">
        <v>9045</v>
      </c>
      <c r="C931" s="26">
        <v>38990598</v>
      </c>
      <c r="D931" s="26" t="s">
        <v>24</v>
      </c>
      <c r="E931" s="26" t="s">
        <v>12963</v>
      </c>
      <c r="F931" s="26" t="s">
        <v>12964</v>
      </c>
      <c r="G931" s="26" t="s">
        <v>9586</v>
      </c>
      <c r="H931" s="26" t="s">
        <v>1401</v>
      </c>
      <c r="I931" s="26" t="s">
        <v>10821</v>
      </c>
      <c r="J931" s="26" t="s">
        <v>10822</v>
      </c>
      <c r="K931" s="26" t="s">
        <v>9582</v>
      </c>
      <c r="L931" s="26" t="s">
        <v>12965</v>
      </c>
      <c r="M931" s="26">
        <v>380978251732</v>
      </c>
      <c r="N931" s="26">
        <v>7125785201</v>
      </c>
    </row>
    <row r="932" spans="1:14">
      <c r="A932" s="26" t="s">
        <v>8915</v>
      </c>
      <c r="B932" s="26" t="s">
        <v>8916</v>
      </c>
      <c r="C932" s="26">
        <v>41368558</v>
      </c>
      <c r="D932" s="26" t="s">
        <v>24</v>
      </c>
      <c r="E932" s="26" t="s">
        <v>12966</v>
      </c>
      <c r="F932" s="26" t="s">
        <v>12967</v>
      </c>
      <c r="G932" s="26" t="s">
        <v>9579</v>
      </c>
      <c r="H932" s="26" t="s">
        <v>1401</v>
      </c>
      <c r="I932" s="26" t="s">
        <v>11520</v>
      </c>
      <c r="J932" s="26" t="s">
        <v>12968</v>
      </c>
      <c r="K932" s="26" t="s">
        <v>9582</v>
      </c>
      <c r="L932" s="26" t="s">
        <v>12969</v>
      </c>
      <c r="M932" s="26">
        <v>380963315991</v>
      </c>
      <c r="N932" s="26">
        <v>122383002</v>
      </c>
    </row>
    <row r="933" spans="1:14">
      <c r="A933" s="26" t="s">
        <v>1806</v>
      </c>
      <c r="B933" s="26" t="s">
        <v>1807</v>
      </c>
      <c r="C933" s="26">
        <v>37472460</v>
      </c>
      <c r="D933" s="26" t="s">
        <v>24</v>
      </c>
      <c r="E933" s="26" t="s">
        <v>12970</v>
      </c>
      <c r="F933" s="26" t="s">
        <v>12971</v>
      </c>
      <c r="G933" s="26" t="s">
        <v>9579</v>
      </c>
      <c r="H933" s="26" t="s">
        <v>27</v>
      </c>
      <c r="I933" s="26" t="s">
        <v>10731</v>
      </c>
      <c r="J933" s="26" t="s">
        <v>10997</v>
      </c>
      <c r="K933" s="26" t="s">
        <v>9582</v>
      </c>
      <c r="L933" s="26" t="s">
        <v>12972</v>
      </c>
      <c r="M933" s="26">
        <v>761407906417</v>
      </c>
      <c r="N933" s="26">
        <v>522484602</v>
      </c>
    </row>
    <row r="934" spans="1:14">
      <c r="A934" s="26" t="s">
        <v>2798</v>
      </c>
      <c r="B934" s="26" t="s">
        <v>2799</v>
      </c>
      <c r="C934" s="26">
        <v>5492858</v>
      </c>
      <c r="D934" s="26" t="s">
        <v>780</v>
      </c>
      <c r="E934" s="26" t="s">
        <v>12973</v>
      </c>
      <c r="F934" s="26" t="s">
        <v>12974</v>
      </c>
      <c r="G934" s="26" t="s">
        <v>9601</v>
      </c>
      <c r="H934" s="26" t="s">
        <v>258</v>
      </c>
      <c r="J934" s="26" t="s">
        <v>275</v>
      </c>
      <c r="K934" s="26" t="s">
        <v>9597</v>
      </c>
      <c r="L934" s="26" t="s">
        <v>12975</v>
      </c>
      <c r="M934" s="26">
        <v>764760762094</v>
      </c>
      <c r="N934" s="26">
        <v>1414800000</v>
      </c>
    </row>
    <row r="935" spans="1:14">
      <c r="A935" s="26" t="s">
        <v>3361</v>
      </c>
      <c r="B935" s="26" t="s">
        <v>3362</v>
      </c>
      <c r="C935" s="26">
        <v>38236420</v>
      </c>
      <c r="D935" s="26" t="s">
        <v>24</v>
      </c>
      <c r="E935" s="26" t="s">
        <v>12976</v>
      </c>
      <c r="F935" s="26" t="s">
        <v>12977</v>
      </c>
      <c r="G935" s="26" t="s">
        <v>9586</v>
      </c>
      <c r="H935" s="26" t="s">
        <v>392</v>
      </c>
      <c r="I935" s="26" t="s">
        <v>12978</v>
      </c>
      <c r="J935" s="26" t="s">
        <v>12979</v>
      </c>
      <c r="K935" s="26" t="s">
        <v>9582</v>
      </c>
      <c r="L935" s="26" t="s">
        <v>12980</v>
      </c>
      <c r="M935" s="26">
        <v>380313169641</v>
      </c>
      <c r="N935" s="26">
        <v>2122785002</v>
      </c>
    </row>
    <row r="936" spans="1:14">
      <c r="A936" s="26" t="s">
        <v>4518</v>
      </c>
      <c r="B936" s="26" t="s">
        <v>4519</v>
      </c>
      <c r="C936" s="26">
        <v>42349426</v>
      </c>
      <c r="D936" s="26" t="s">
        <v>24</v>
      </c>
      <c r="E936" s="26" t="s">
        <v>12981</v>
      </c>
      <c r="F936" s="26" t="s">
        <v>12982</v>
      </c>
      <c r="G936" s="26" t="s">
        <v>9579</v>
      </c>
      <c r="H936" s="26" t="s">
        <v>576</v>
      </c>
      <c r="I936" s="26" t="s">
        <v>12983</v>
      </c>
      <c r="J936" s="26" t="s">
        <v>7658</v>
      </c>
      <c r="K936" s="26" t="s">
        <v>9582</v>
      </c>
      <c r="L936" s="26" t="s">
        <v>12984</v>
      </c>
      <c r="M936" s="26">
        <v>380456727265</v>
      </c>
      <c r="N936" s="26">
        <v>522683201</v>
      </c>
    </row>
    <row r="937" spans="1:14">
      <c r="A937" s="26" t="s">
        <v>7381</v>
      </c>
      <c r="B937" s="26" t="s">
        <v>7382</v>
      </c>
      <c r="C937" s="26">
        <v>41089462</v>
      </c>
      <c r="D937" s="26" t="s">
        <v>24</v>
      </c>
      <c r="E937" s="26" t="s">
        <v>12985</v>
      </c>
      <c r="F937" s="26" t="s">
        <v>12986</v>
      </c>
      <c r="G937" s="26" t="s">
        <v>9579</v>
      </c>
      <c r="H937" s="26" t="s">
        <v>1025</v>
      </c>
      <c r="I937" s="26" t="s">
        <v>9760</v>
      </c>
      <c r="J937" s="26" t="s">
        <v>12987</v>
      </c>
      <c r="K937" s="26" t="s">
        <v>9582</v>
      </c>
      <c r="L937" s="26" t="s">
        <v>12988</v>
      </c>
      <c r="M937" s="26">
        <v>380969236405</v>
      </c>
      <c r="N937" s="26">
        <v>5922383309</v>
      </c>
    </row>
    <row r="938" spans="1:14">
      <c r="A938" s="26" t="s">
        <v>5242</v>
      </c>
      <c r="B938" s="26" t="s">
        <v>5243</v>
      </c>
      <c r="C938" s="26">
        <v>20764294</v>
      </c>
      <c r="D938" s="26" t="s">
        <v>24</v>
      </c>
      <c r="E938" s="26" t="s">
        <v>12989</v>
      </c>
      <c r="F938" s="26" t="s">
        <v>12990</v>
      </c>
      <c r="G938" s="26" t="s">
        <v>9579</v>
      </c>
      <c r="H938" s="26" t="s">
        <v>735</v>
      </c>
      <c r="I938" s="26" t="s">
        <v>9752</v>
      </c>
      <c r="J938" s="26" t="s">
        <v>12991</v>
      </c>
      <c r="K938" s="26" t="s">
        <v>9582</v>
      </c>
      <c r="L938" s="26" t="s">
        <v>12992</v>
      </c>
      <c r="M938" s="26">
        <v>380674941644</v>
      </c>
      <c r="N938" s="26">
        <v>4623084401</v>
      </c>
    </row>
    <row r="939" spans="1:14">
      <c r="A939" s="26" t="s">
        <v>2796</v>
      </c>
      <c r="B939" s="26" t="s">
        <v>2797</v>
      </c>
      <c r="C939" s="26">
        <v>37980245</v>
      </c>
      <c r="D939" s="26" t="s">
        <v>24</v>
      </c>
      <c r="E939" s="26" t="s">
        <v>12993</v>
      </c>
      <c r="F939" s="26" t="s">
        <v>12994</v>
      </c>
      <c r="G939" s="26" t="s">
        <v>9586</v>
      </c>
      <c r="H939" s="26" t="s">
        <v>258</v>
      </c>
      <c r="I939" s="26" t="s">
        <v>12995</v>
      </c>
      <c r="J939" s="26" t="s">
        <v>2586</v>
      </c>
      <c r="K939" s="26" t="s">
        <v>9582</v>
      </c>
      <c r="L939" s="26" t="s">
        <v>12996</v>
      </c>
      <c r="M939" s="26">
        <v>380666030037</v>
      </c>
      <c r="N939" s="26">
        <v>124755800</v>
      </c>
    </row>
    <row r="940" spans="1:14">
      <c r="A940" s="26" t="s">
        <v>8901</v>
      </c>
      <c r="B940" s="26" t="s">
        <v>8902</v>
      </c>
      <c r="C940" s="26">
        <v>41777601</v>
      </c>
      <c r="D940" s="26" t="s">
        <v>24</v>
      </c>
      <c r="E940" s="26" t="s">
        <v>12997</v>
      </c>
      <c r="F940" s="26" t="s">
        <v>12998</v>
      </c>
      <c r="G940" s="26" t="s">
        <v>9579</v>
      </c>
      <c r="H940" s="26" t="s">
        <v>1401</v>
      </c>
      <c r="I940" s="26" t="s">
        <v>12999</v>
      </c>
      <c r="J940" s="26" t="s">
        <v>13000</v>
      </c>
      <c r="K940" s="26" t="s">
        <v>9582</v>
      </c>
      <c r="L940" s="26" t="s">
        <v>13001</v>
      </c>
      <c r="M940" s="26">
        <v>380474873548</v>
      </c>
      <c r="N940" s="26">
        <v>7123186301</v>
      </c>
    </row>
    <row r="941" spans="1:14">
      <c r="A941" s="26" t="s">
        <v>8022</v>
      </c>
      <c r="B941" s="26" t="s">
        <v>8023</v>
      </c>
      <c r="C941" s="26">
        <v>38831532</v>
      </c>
      <c r="D941" s="26" t="s">
        <v>24</v>
      </c>
      <c r="E941" s="26" t="s">
        <v>13002</v>
      </c>
      <c r="F941" s="26" t="s">
        <v>13003</v>
      </c>
      <c r="G941" s="26" t="s">
        <v>9586</v>
      </c>
      <c r="H941" s="26" t="s">
        <v>1122</v>
      </c>
      <c r="I941" s="26" t="s">
        <v>13004</v>
      </c>
      <c r="J941" s="26" t="s">
        <v>13005</v>
      </c>
      <c r="K941" s="26" t="s">
        <v>9582</v>
      </c>
      <c r="L941" s="26" t="s">
        <v>13006</v>
      </c>
      <c r="M941" s="26">
        <v>380576224394</v>
      </c>
      <c r="N941" s="26">
        <v>6324884001</v>
      </c>
    </row>
    <row r="942" spans="1:14">
      <c r="A942" s="26" t="s">
        <v>5387</v>
      </c>
      <c r="B942" s="26" t="s">
        <v>5388</v>
      </c>
      <c r="C942" s="26">
        <v>1997248</v>
      </c>
      <c r="D942" s="26" t="s">
        <v>24</v>
      </c>
      <c r="E942" s="26" t="s">
        <v>13007</v>
      </c>
      <c r="F942" s="26" t="s">
        <v>13008</v>
      </c>
      <c r="G942" s="26" t="s">
        <v>9586</v>
      </c>
      <c r="H942" s="26" t="s">
        <v>735</v>
      </c>
      <c r="J942" s="26" t="s">
        <v>13009</v>
      </c>
      <c r="K942" s="26" t="s">
        <v>9582</v>
      </c>
      <c r="L942" s="26" t="s">
        <v>13010</v>
      </c>
      <c r="M942" s="26">
        <v>380973372400</v>
      </c>
      <c r="N942" s="26">
        <v>4624888201</v>
      </c>
    </row>
    <row r="943" spans="1:14">
      <c r="A943" s="26" t="s">
        <v>3970</v>
      </c>
      <c r="B943" s="26" t="s">
        <v>3971</v>
      </c>
      <c r="C943" s="26">
        <v>42244782</v>
      </c>
      <c r="D943" s="26" t="s">
        <v>24</v>
      </c>
      <c r="E943" s="26" t="s">
        <v>13011</v>
      </c>
      <c r="F943" s="26" t="s">
        <v>13012</v>
      </c>
      <c r="G943" s="26" t="s">
        <v>9591</v>
      </c>
      <c r="H943" s="26" t="s">
        <v>506</v>
      </c>
      <c r="I943" s="26" t="s">
        <v>10352</v>
      </c>
      <c r="J943" s="26" t="s">
        <v>13013</v>
      </c>
      <c r="K943" s="26" t="s">
        <v>9582</v>
      </c>
      <c r="L943" s="26" t="s">
        <v>13014</v>
      </c>
      <c r="M943" s="26">
        <v>380961029424</v>
      </c>
      <c r="N943" s="26">
        <v>2621280601</v>
      </c>
    </row>
    <row r="944" spans="1:14">
      <c r="A944" s="26" t="s">
        <v>9147</v>
      </c>
      <c r="B944" s="26" t="s">
        <v>9148</v>
      </c>
      <c r="C944" s="26">
        <v>38462935</v>
      </c>
      <c r="D944" s="26" t="s">
        <v>24</v>
      </c>
      <c r="E944" s="26" t="s">
        <v>13015</v>
      </c>
      <c r="F944" s="26" t="s">
        <v>13016</v>
      </c>
      <c r="G944" s="26" t="s">
        <v>9579</v>
      </c>
      <c r="H944" s="26" t="s">
        <v>1490</v>
      </c>
      <c r="I944" s="26" t="s">
        <v>10369</v>
      </c>
      <c r="J944" s="26" t="s">
        <v>13017</v>
      </c>
      <c r="K944" s="26" t="s">
        <v>9582</v>
      </c>
      <c r="L944" s="26" t="s">
        <v>13018</v>
      </c>
      <c r="M944" s="26">
        <v>380500166105</v>
      </c>
      <c r="N944" s="26">
        <v>123580101</v>
      </c>
    </row>
    <row r="945" spans="1:14">
      <c r="A945" s="26" t="s">
        <v>8411</v>
      </c>
      <c r="B945" s="26" t="s">
        <v>8412</v>
      </c>
      <c r="C945" s="26">
        <v>38413170</v>
      </c>
      <c r="D945" s="26" t="s">
        <v>24</v>
      </c>
      <c r="E945" s="26" t="s">
        <v>13019</v>
      </c>
      <c r="F945" s="26" t="s">
        <v>13020</v>
      </c>
      <c r="G945" s="26" t="s">
        <v>9586</v>
      </c>
      <c r="H945" s="26" t="s">
        <v>1269</v>
      </c>
      <c r="I945" s="26" t="s">
        <v>13021</v>
      </c>
      <c r="J945" s="26" t="s">
        <v>13022</v>
      </c>
      <c r="K945" s="26" t="s">
        <v>9582</v>
      </c>
      <c r="L945" s="26" t="s">
        <v>13023</v>
      </c>
      <c r="M945" s="26">
        <v>380554327176</v>
      </c>
      <c r="N945" s="26">
        <v>6521283301</v>
      </c>
    </row>
    <row r="946" spans="1:14">
      <c r="A946" s="26" t="s">
        <v>8928</v>
      </c>
      <c r="B946" s="26" t="s">
        <v>8929</v>
      </c>
      <c r="C946" s="26">
        <v>39028772</v>
      </c>
      <c r="D946" s="26" t="s">
        <v>24</v>
      </c>
      <c r="E946" s="26" t="s">
        <v>13024</v>
      </c>
      <c r="F946" s="26" t="s">
        <v>13025</v>
      </c>
      <c r="G946" s="26" t="s">
        <v>9579</v>
      </c>
      <c r="H946" s="26" t="s">
        <v>1401</v>
      </c>
      <c r="I946" s="26" t="s">
        <v>9777</v>
      </c>
      <c r="J946" s="26" t="s">
        <v>4574</v>
      </c>
      <c r="K946" s="26" t="s">
        <v>9582</v>
      </c>
      <c r="L946" s="26" t="s">
        <v>13026</v>
      </c>
      <c r="M946" s="26">
        <v>380680006995</v>
      </c>
      <c r="N946" s="26">
        <v>521985503</v>
      </c>
    </row>
    <row r="947" spans="1:14">
      <c r="A947" s="26" t="s">
        <v>6527</v>
      </c>
      <c r="B947" s="26" t="s">
        <v>6528</v>
      </c>
      <c r="C947" s="26">
        <v>43022841</v>
      </c>
      <c r="D947" s="26" t="s">
        <v>24</v>
      </c>
      <c r="E947" s="26" t="s">
        <v>13027</v>
      </c>
      <c r="F947" s="26" t="s">
        <v>13028</v>
      </c>
      <c r="G947" s="26" t="s">
        <v>9586</v>
      </c>
      <c r="H947" s="26" t="s">
        <v>885</v>
      </c>
      <c r="I947" s="26" t="s">
        <v>11807</v>
      </c>
      <c r="J947" s="26" t="s">
        <v>4890</v>
      </c>
      <c r="K947" s="26" t="s">
        <v>9582</v>
      </c>
      <c r="L947" s="26" t="s">
        <v>13029</v>
      </c>
      <c r="M947" s="26">
        <v>380960932774</v>
      </c>
      <c r="N947" s="26">
        <v>1223282005</v>
      </c>
    </row>
    <row r="948" spans="1:14">
      <c r="A948" s="26" t="s">
        <v>5963</v>
      </c>
      <c r="B948" s="26" t="s">
        <v>5964</v>
      </c>
      <c r="C948" s="26">
        <v>41372737</v>
      </c>
      <c r="D948" s="26" t="s">
        <v>24</v>
      </c>
      <c r="E948" s="26" t="s">
        <v>13030</v>
      </c>
      <c r="F948" s="26" t="s">
        <v>13031</v>
      </c>
      <c r="G948" s="26" t="s">
        <v>9586</v>
      </c>
      <c r="H948" s="26" t="s">
        <v>835</v>
      </c>
      <c r="I948" s="26" t="s">
        <v>13032</v>
      </c>
      <c r="J948" s="26" t="s">
        <v>13033</v>
      </c>
      <c r="K948" s="26" t="s">
        <v>9582</v>
      </c>
      <c r="L948" s="26" t="s">
        <v>13034</v>
      </c>
      <c r="M948" s="26">
        <v>380515394751</v>
      </c>
      <c r="N948" s="26">
        <v>121186005</v>
      </c>
    </row>
    <row r="949" spans="1:14">
      <c r="A949" s="26" t="s">
        <v>7629</v>
      </c>
      <c r="B949" s="26" t="s">
        <v>7630</v>
      </c>
      <c r="C949" s="26">
        <v>39511438</v>
      </c>
      <c r="D949" s="26" t="s">
        <v>24</v>
      </c>
      <c r="E949" s="26" t="s">
        <v>13035</v>
      </c>
      <c r="F949" s="26" t="s">
        <v>13036</v>
      </c>
      <c r="G949" s="26" t="s">
        <v>9586</v>
      </c>
      <c r="H949" s="26" t="s">
        <v>1088</v>
      </c>
      <c r="I949" s="26" t="s">
        <v>10469</v>
      </c>
      <c r="J949" s="26" t="s">
        <v>13037</v>
      </c>
      <c r="K949" s="26" t="s">
        <v>9582</v>
      </c>
      <c r="L949" s="26" t="s">
        <v>13038</v>
      </c>
      <c r="M949" s="26">
        <v>380967419597</v>
      </c>
      <c r="N949" s="26">
        <v>6122484501</v>
      </c>
    </row>
    <row r="950" spans="1:14">
      <c r="A950" s="26" t="s">
        <v>4257</v>
      </c>
      <c r="B950" s="26" t="s">
        <v>4258</v>
      </c>
      <c r="C950" s="26">
        <v>43156300</v>
      </c>
      <c r="D950" s="26" t="s">
        <v>24</v>
      </c>
      <c r="E950" s="26" t="s">
        <v>13039</v>
      </c>
      <c r="F950" s="26" t="s">
        <v>13040</v>
      </c>
      <c r="G950" s="26" t="s">
        <v>9586</v>
      </c>
      <c r="H950" s="26" t="s">
        <v>506</v>
      </c>
      <c r="J950" s="26" t="s">
        <v>4259</v>
      </c>
      <c r="K950" s="26" t="s">
        <v>9582</v>
      </c>
      <c r="L950" s="26" t="s">
        <v>13041</v>
      </c>
      <c r="M950" s="26">
        <v>380342586026</v>
      </c>
      <c r="N950" s="26">
        <v>720887801</v>
      </c>
    </row>
    <row r="951" spans="1:14">
      <c r="A951" s="26" t="s">
        <v>6742</v>
      </c>
      <c r="B951" s="26" t="s">
        <v>6743</v>
      </c>
      <c r="C951" s="26">
        <v>38487180</v>
      </c>
      <c r="D951" s="26" t="s">
        <v>24</v>
      </c>
      <c r="E951" s="26" t="s">
        <v>13042</v>
      </c>
      <c r="F951" s="26" t="s">
        <v>13043</v>
      </c>
      <c r="G951" s="26" t="s">
        <v>9579</v>
      </c>
      <c r="H951" s="26" t="s">
        <v>949</v>
      </c>
      <c r="I951" s="26" t="s">
        <v>13044</v>
      </c>
      <c r="J951" s="26" t="s">
        <v>13045</v>
      </c>
      <c r="K951" s="26" t="s">
        <v>9582</v>
      </c>
      <c r="L951" s="26" t="s">
        <v>13046</v>
      </c>
      <c r="M951" s="26">
        <v>380536493216</v>
      </c>
      <c r="N951" s="26">
        <v>5323086601</v>
      </c>
    </row>
    <row r="952" spans="1:14">
      <c r="A952" s="26" t="s">
        <v>4864</v>
      </c>
      <c r="B952" s="26" t="s">
        <v>4865</v>
      </c>
      <c r="C952" s="26">
        <v>1983789</v>
      </c>
      <c r="D952" s="26" t="s">
        <v>780</v>
      </c>
      <c r="E952" s="26" t="s">
        <v>13047</v>
      </c>
      <c r="F952" s="26" t="s">
        <v>13048</v>
      </c>
      <c r="G952" s="26" t="s">
        <v>9601</v>
      </c>
      <c r="H952" s="26" t="s">
        <v>711</v>
      </c>
      <c r="J952" s="26" t="s">
        <v>716</v>
      </c>
      <c r="K952" s="26" t="s">
        <v>9597</v>
      </c>
      <c r="L952" s="26" t="s">
        <v>13049</v>
      </c>
      <c r="M952" s="26">
        <v>380500337752</v>
      </c>
      <c r="N952" s="26">
        <v>4411800000</v>
      </c>
    </row>
    <row r="953" spans="1:14">
      <c r="A953" s="26" t="s">
        <v>3919</v>
      </c>
      <c r="B953" s="26" t="s">
        <v>3920</v>
      </c>
      <c r="C953" s="26">
        <v>38813822</v>
      </c>
      <c r="D953" s="26" t="s">
        <v>24</v>
      </c>
      <c r="E953" s="26" t="s">
        <v>13050</v>
      </c>
      <c r="F953" s="26" t="s">
        <v>9630</v>
      </c>
      <c r="G953" s="26" t="s">
        <v>9586</v>
      </c>
      <c r="H953" s="26" t="s">
        <v>468</v>
      </c>
      <c r="J953" s="26" t="s">
        <v>3923</v>
      </c>
      <c r="K953" s="26" t="s">
        <v>9597</v>
      </c>
      <c r="L953" s="26" t="s">
        <v>13051</v>
      </c>
      <c r="M953" s="26">
        <v>380617822221</v>
      </c>
      <c r="N953" s="26">
        <v>2311000000</v>
      </c>
    </row>
    <row r="954" spans="1:14">
      <c r="A954" s="26" t="s">
        <v>2796</v>
      </c>
      <c r="B954" s="26" t="s">
        <v>2797</v>
      </c>
      <c r="C954" s="26">
        <v>37980245</v>
      </c>
      <c r="D954" s="26" t="s">
        <v>24</v>
      </c>
      <c r="E954" s="26" t="s">
        <v>13052</v>
      </c>
      <c r="F954" s="26" t="s">
        <v>13053</v>
      </c>
      <c r="G954" s="26" t="s">
        <v>9586</v>
      </c>
      <c r="H954" s="26" t="s">
        <v>258</v>
      </c>
      <c r="I954" s="26" t="s">
        <v>12995</v>
      </c>
      <c r="J954" s="26" t="s">
        <v>13054</v>
      </c>
      <c r="K954" s="26" t="s">
        <v>9582</v>
      </c>
      <c r="L954" s="26" t="s">
        <v>13055</v>
      </c>
      <c r="M954" s="26">
        <v>380666030037</v>
      </c>
      <c r="N954" s="26">
        <v>122080605</v>
      </c>
    </row>
    <row r="955" spans="1:14">
      <c r="A955" s="26" t="s">
        <v>2652</v>
      </c>
      <c r="B955" s="26" t="s">
        <v>2653</v>
      </c>
      <c r="C955" s="26">
        <v>37320232</v>
      </c>
      <c r="D955" s="26" t="s">
        <v>24</v>
      </c>
      <c r="E955" s="26" t="s">
        <v>13056</v>
      </c>
      <c r="F955" s="26" t="s">
        <v>13057</v>
      </c>
      <c r="G955" s="26" t="s">
        <v>9586</v>
      </c>
      <c r="H955" s="26" t="s">
        <v>133</v>
      </c>
      <c r="I955" s="26" t="s">
        <v>11545</v>
      </c>
      <c r="J955" s="26" t="s">
        <v>13058</v>
      </c>
      <c r="K955" s="26" t="s">
        <v>9606</v>
      </c>
      <c r="L955" s="26" t="s">
        <v>13059</v>
      </c>
      <c r="M955" s="26">
        <v>380563427844</v>
      </c>
      <c r="N955" s="26">
        <v>524885602</v>
      </c>
    </row>
    <row r="956" spans="1:14">
      <c r="A956" s="26" t="s">
        <v>3145</v>
      </c>
      <c r="B956" s="26" t="s">
        <v>3142</v>
      </c>
      <c r="C956" s="26">
        <v>41931754</v>
      </c>
      <c r="D956" s="26" t="s">
        <v>24</v>
      </c>
      <c r="E956" s="26" t="s">
        <v>13060</v>
      </c>
      <c r="F956" s="26" t="s">
        <v>13061</v>
      </c>
      <c r="G956" s="26" t="s">
        <v>9586</v>
      </c>
      <c r="H956" s="26" t="s">
        <v>375</v>
      </c>
      <c r="J956" s="26" t="s">
        <v>380</v>
      </c>
      <c r="K956" s="26" t="s">
        <v>9597</v>
      </c>
      <c r="L956" s="26" t="s">
        <v>13062</v>
      </c>
      <c r="M956" s="26">
        <v>380412432000</v>
      </c>
      <c r="N956" s="26">
        <v>1810100000</v>
      </c>
    </row>
    <row r="957" spans="1:14">
      <c r="A957" s="26" t="s">
        <v>8315</v>
      </c>
      <c r="B957" s="26" t="s">
        <v>8316</v>
      </c>
      <c r="C957" s="26">
        <v>22645921</v>
      </c>
      <c r="D957" s="26" t="s">
        <v>780</v>
      </c>
      <c r="E957" s="26" t="s">
        <v>13063</v>
      </c>
      <c r="F957" s="26" t="s">
        <v>11567</v>
      </c>
      <c r="G957" s="26" t="s">
        <v>9601</v>
      </c>
      <c r="H957" s="26" t="s">
        <v>1122</v>
      </c>
      <c r="J957" s="26" t="s">
        <v>8039</v>
      </c>
      <c r="K957" s="26" t="s">
        <v>9597</v>
      </c>
      <c r="L957" s="26" t="s">
        <v>13064</v>
      </c>
      <c r="M957" s="26">
        <v>380572521122</v>
      </c>
      <c r="N957" s="26">
        <v>6310100000</v>
      </c>
    </row>
    <row r="958" spans="1:14">
      <c r="A958" s="26" t="s">
        <v>4880</v>
      </c>
      <c r="B958" s="26" t="s">
        <v>4881</v>
      </c>
      <c r="C958" s="26">
        <v>38380533</v>
      </c>
      <c r="D958" s="26" t="s">
        <v>24</v>
      </c>
      <c r="E958" s="26" t="s">
        <v>13065</v>
      </c>
      <c r="F958" s="26" t="s">
        <v>13066</v>
      </c>
      <c r="G958" s="26" t="s">
        <v>9579</v>
      </c>
      <c r="H958" s="26" t="s">
        <v>711</v>
      </c>
      <c r="J958" s="26" t="s">
        <v>13067</v>
      </c>
      <c r="K958" s="26" t="s">
        <v>9906</v>
      </c>
      <c r="L958" s="26" t="s">
        <v>13068</v>
      </c>
      <c r="M958" s="26">
        <v>380997348622</v>
      </c>
      <c r="N958" s="26">
        <v>4424887002</v>
      </c>
    </row>
    <row r="959" spans="1:14">
      <c r="A959" s="26" t="s">
        <v>2842</v>
      </c>
      <c r="B959" s="26" t="s">
        <v>2843</v>
      </c>
      <c r="C959" s="26">
        <v>1990766</v>
      </c>
      <c r="D959" s="26" t="s">
        <v>780</v>
      </c>
      <c r="E959" s="26" t="s">
        <v>13069</v>
      </c>
      <c r="F959" s="26" t="s">
        <v>13070</v>
      </c>
      <c r="G959" s="26" t="s">
        <v>9601</v>
      </c>
      <c r="H959" s="26" t="s">
        <v>258</v>
      </c>
      <c r="J959" s="26" t="s">
        <v>367</v>
      </c>
      <c r="K959" s="26" t="s">
        <v>9597</v>
      </c>
      <c r="L959" s="26" t="s">
        <v>13071</v>
      </c>
      <c r="M959" s="26">
        <v>380500326947</v>
      </c>
      <c r="N959" s="26">
        <v>1414100000</v>
      </c>
    </row>
    <row r="960" spans="1:14">
      <c r="A960" s="26" t="s">
        <v>7242</v>
      </c>
      <c r="B960" s="26" t="s">
        <v>7243</v>
      </c>
      <c r="C960" s="26">
        <v>1999842</v>
      </c>
      <c r="D960" s="26" t="s">
        <v>780</v>
      </c>
      <c r="E960" s="26" t="s">
        <v>13072</v>
      </c>
      <c r="F960" s="26" t="s">
        <v>13073</v>
      </c>
      <c r="G960" s="26" t="s">
        <v>9601</v>
      </c>
      <c r="H960" s="26" t="s">
        <v>987</v>
      </c>
      <c r="I960" s="26" t="s">
        <v>12684</v>
      </c>
      <c r="J960" s="26" t="s">
        <v>646</v>
      </c>
      <c r="K960" s="26" t="s">
        <v>9606</v>
      </c>
      <c r="L960" s="26" t="s">
        <v>13074</v>
      </c>
      <c r="M960" s="26">
        <v>380363522489</v>
      </c>
      <c r="N960" s="26">
        <v>1824287321</v>
      </c>
    </row>
    <row r="961" spans="1:14">
      <c r="A961" s="26" t="s">
        <v>6195</v>
      </c>
      <c r="B961" s="26" t="s">
        <v>6196</v>
      </c>
      <c r="C961" s="26">
        <v>1982146</v>
      </c>
      <c r="D961" s="26" t="s">
        <v>780</v>
      </c>
      <c r="E961" s="26" t="s">
        <v>13075</v>
      </c>
      <c r="F961" s="26" t="s">
        <v>13076</v>
      </c>
      <c r="G961" s="26" t="s">
        <v>9601</v>
      </c>
      <c r="H961" s="26" t="s">
        <v>885</v>
      </c>
      <c r="J961" s="26" t="s">
        <v>902</v>
      </c>
      <c r="K961" s="26" t="s">
        <v>9597</v>
      </c>
      <c r="L961" s="26" t="s">
        <v>13077</v>
      </c>
      <c r="M961" s="26">
        <v>380631138099</v>
      </c>
      <c r="N961" s="26">
        <v>5110600000</v>
      </c>
    </row>
    <row r="962" spans="1:14">
      <c r="A962" s="26" t="s">
        <v>5027</v>
      </c>
      <c r="B962" s="26" t="s">
        <v>5028</v>
      </c>
      <c r="C962" s="26">
        <v>40225993</v>
      </c>
      <c r="D962" s="26" t="s">
        <v>24</v>
      </c>
      <c r="E962" s="26" t="s">
        <v>13078</v>
      </c>
      <c r="F962" s="26" t="s">
        <v>13079</v>
      </c>
      <c r="G962" s="26" t="s">
        <v>9586</v>
      </c>
      <c r="H962" s="26" t="s">
        <v>735</v>
      </c>
      <c r="I962" s="26" t="s">
        <v>12490</v>
      </c>
      <c r="J962" s="26" t="s">
        <v>5029</v>
      </c>
      <c r="K962" s="26" t="s">
        <v>9606</v>
      </c>
      <c r="L962" s="26" t="s">
        <v>13080</v>
      </c>
      <c r="M962" s="26">
        <v>380323648424</v>
      </c>
      <c r="N962" s="26">
        <v>4622710200</v>
      </c>
    </row>
    <row r="963" spans="1:14">
      <c r="A963" s="26" t="s">
        <v>6898</v>
      </c>
      <c r="B963" s="26" t="s">
        <v>6899</v>
      </c>
      <c r="C963" s="26">
        <v>1999520</v>
      </c>
      <c r="D963" s="26" t="s">
        <v>780</v>
      </c>
      <c r="E963" s="26" t="s">
        <v>13081</v>
      </c>
      <c r="F963" s="26" t="s">
        <v>13082</v>
      </c>
      <c r="G963" s="26" t="s">
        <v>9601</v>
      </c>
      <c r="H963" s="26" t="s">
        <v>949</v>
      </c>
      <c r="I963" s="26" t="s">
        <v>11387</v>
      </c>
      <c r="J963" s="26" t="s">
        <v>6900</v>
      </c>
      <c r="K963" s="26" t="s">
        <v>9606</v>
      </c>
      <c r="L963" s="26" t="s">
        <v>13083</v>
      </c>
      <c r="M963" s="26">
        <v>380534051039</v>
      </c>
      <c r="N963" s="26">
        <v>5325155100</v>
      </c>
    </row>
    <row r="964" spans="1:14">
      <c r="A964" s="26" t="s">
        <v>6464</v>
      </c>
      <c r="B964" s="26" t="s">
        <v>6465</v>
      </c>
      <c r="C964" s="26">
        <v>1998503</v>
      </c>
      <c r="D964" s="26" t="s">
        <v>780</v>
      </c>
      <c r="E964" s="26" t="s">
        <v>13084</v>
      </c>
      <c r="F964" s="26" t="s">
        <v>13085</v>
      </c>
      <c r="G964" s="26" t="s">
        <v>9601</v>
      </c>
      <c r="H964" s="26" t="s">
        <v>885</v>
      </c>
      <c r="J964" s="26" t="s">
        <v>345</v>
      </c>
      <c r="K964" s="26" t="s">
        <v>9606</v>
      </c>
      <c r="L964" s="26" t="s">
        <v>13086</v>
      </c>
      <c r="M964" s="26">
        <v>380487504378</v>
      </c>
      <c r="N964" s="26">
        <v>120782508</v>
      </c>
    </row>
    <row r="965" spans="1:14">
      <c r="A965" s="26" t="s">
        <v>6244</v>
      </c>
      <c r="B965" s="26" t="s">
        <v>6245</v>
      </c>
      <c r="C965" s="26">
        <v>38696671</v>
      </c>
      <c r="D965" s="26" t="s">
        <v>24</v>
      </c>
      <c r="E965" s="26" t="s">
        <v>13087</v>
      </c>
      <c r="F965" s="26" t="s">
        <v>13088</v>
      </c>
      <c r="G965" s="26" t="s">
        <v>9586</v>
      </c>
      <c r="H965" s="26" t="s">
        <v>885</v>
      </c>
      <c r="I965" s="26" t="s">
        <v>11367</v>
      </c>
      <c r="J965" s="26" t="s">
        <v>13089</v>
      </c>
      <c r="K965" s="26" t="s">
        <v>9582</v>
      </c>
      <c r="L965" s="26" t="s">
        <v>13090</v>
      </c>
      <c r="M965" s="26">
        <v>380987798981</v>
      </c>
      <c r="N965" s="26">
        <v>5123781701</v>
      </c>
    </row>
    <row r="966" spans="1:14">
      <c r="A966" s="26" t="s">
        <v>2461</v>
      </c>
      <c r="B966" s="26" t="s">
        <v>2462</v>
      </c>
      <c r="C966" s="26">
        <v>37862114</v>
      </c>
      <c r="D966" s="26" t="s">
        <v>24</v>
      </c>
      <c r="E966" s="26" t="s">
        <v>13091</v>
      </c>
      <c r="F966" s="26" t="s">
        <v>13092</v>
      </c>
      <c r="G966" s="26" t="s">
        <v>9586</v>
      </c>
      <c r="H966" s="26" t="s">
        <v>133</v>
      </c>
      <c r="J966" s="26" t="s">
        <v>183</v>
      </c>
      <c r="K966" s="26" t="s">
        <v>9597</v>
      </c>
      <c r="L966" s="26" t="s">
        <v>13093</v>
      </c>
      <c r="M966" s="26">
        <v>380676285653</v>
      </c>
      <c r="N966" s="26">
        <v>1211000000</v>
      </c>
    </row>
    <row r="967" spans="1:14">
      <c r="A967" s="26" t="s">
        <v>9098</v>
      </c>
      <c r="B967" s="26" t="s">
        <v>9099</v>
      </c>
      <c r="C967" s="26">
        <v>38561624</v>
      </c>
      <c r="D967" s="26" t="s">
        <v>24</v>
      </c>
      <c r="E967" s="26" t="s">
        <v>13094</v>
      </c>
      <c r="F967" s="26" t="s">
        <v>13095</v>
      </c>
      <c r="G967" s="26" t="s">
        <v>9591</v>
      </c>
      <c r="H967" s="26" t="s">
        <v>1490</v>
      </c>
      <c r="I967" s="26" t="s">
        <v>9841</v>
      </c>
      <c r="J967" s="26" t="s">
        <v>13096</v>
      </c>
      <c r="K967" s="26" t="s">
        <v>9582</v>
      </c>
      <c r="L967" s="26" t="s">
        <v>13097</v>
      </c>
      <c r="M967" s="26">
        <v>380373641159</v>
      </c>
      <c r="N967" s="26">
        <v>2624481004</v>
      </c>
    </row>
    <row r="968" spans="1:14">
      <c r="A968" s="26" t="s">
        <v>8984</v>
      </c>
      <c r="B968" s="26" t="s">
        <v>8985</v>
      </c>
      <c r="C968" s="26">
        <v>2004982</v>
      </c>
      <c r="D968" s="26" t="s">
        <v>24</v>
      </c>
      <c r="E968" s="26" t="s">
        <v>13098</v>
      </c>
      <c r="F968" s="26" t="s">
        <v>13099</v>
      </c>
      <c r="G968" s="26" t="s">
        <v>9586</v>
      </c>
      <c r="H968" s="26" t="s">
        <v>1401</v>
      </c>
      <c r="J968" s="26" t="s">
        <v>1474</v>
      </c>
      <c r="K968" s="26" t="s">
        <v>9597</v>
      </c>
      <c r="L968" s="26" t="s">
        <v>13100</v>
      </c>
      <c r="M968" s="26">
        <v>380472714573</v>
      </c>
      <c r="N968" s="26">
        <v>722155708</v>
      </c>
    </row>
    <row r="969" spans="1:14">
      <c r="A969" s="26" t="s">
        <v>3107</v>
      </c>
      <c r="B969" s="26" t="s">
        <v>3108</v>
      </c>
      <c r="C969" s="26">
        <v>13563963</v>
      </c>
      <c r="D969" s="26" t="s">
        <v>780</v>
      </c>
      <c r="E969" s="26" t="s">
        <v>13101</v>
      </c>
      <c r="F969" s="26" t="s">
        <v>13102</v>
      </c>
      <c r="G969" s="26" t="s">
        <v>9601</v>
      </c>
      <c r="H969" s="26" t="s">
        <v>375</v>
      </c>
      <c r="J969" s="26" t="s">
        <v>380</v>
      </c>
      <c r="K969" s="26" t="s">
        <v>9597</v>
      </c>
      <c r="L969" s="26" t="s">
        <v>13103</v>
      </c>
      <c r="M969" s="26">
        <v>380412474919</v>
      </c>
      <c r="N969" s="26">
        <v>1810100000</v>
      </c>
    </row>
    <row r="970" spans="1:14">
      <c r="A970" s="26" t="s">
        <v>8924</v>
      </c>
      <c r="B970" s="26" t="s">
        <v>8925</v>
      </c>
      <c r="C970" s="26">
        <v>39011491</v>
      </c>
      <c r="D970" s="26" t="s">
        <v>24</v>
      </c>
      <c r="E970" s="26" t="s">
        <v>13104</v>
      </c>
      <c r="F970" s="26" t="s">
        <v>13105</v>
      </c>
      <c r="G970" s="26" t="s">
        <v>9579</v>
      </c>
      <c r="H970" s="26" t="s">
        <v>1401</v>
      </c>
      <c r="I970" s="26" t="s">
        <v>9726</v>
      </c>
      <c r="J970" s="26" t="s">
        <v>13106</v>
      </c>
      <c r="K970" s="26" t="s">
        <v>9582</v>
      </c>
      <c r="L970" s="26" t="s">
        <v>13107</v>
      </c>
      <c r="M970" s="26">
        <v>380473396425</v>
      </c>
      <c r="N970" s="26">
        <v>4825781409</v>
      </c>
    </row>
    <row r="971" spans="1:14">
      <c r="A971" s="26" t="s">
        <v>8168</v>
      </c>
      <c r="B971" s="26" t="s">
        <v>8169</v>
      </c>
      <c r="C971" s="26">
        <v>32032384</v>
      </c>
      <c r="D971" s="26" t="s">
        <v>24</v>
      </c>
      <c r="E971" s="26" t="s">
        <v>13108</v>
      </c>
      <c r="F971" s="26" t="s">
        <v>13109</v>
      </c>
      <c r="G971" s="26" t="s">
        <v>9586</v>
      </c>
      <c r="H971" s="26" t="s">
        <v>1122</v>
      </c>
      <c r="J971" s="26" t="s">
        <v>8039</v>
      </c>
      <c r="K971" s="26" t="s">
        <v>9597</v>
      </c>
      <c r="L971" s="26" t="s">
        <v>13110</v>
      </c>
      <c r="M971" s="26">
        <v>380800500103</v>
      </c>
      <c r="N971" s="26">
        <v>6310100000</v>
      </c>
    </row>
    <row r="972" spans="1:14">
      <c r="A972" s="26" t="s">
        <v>4128</v>
      </c>
      <c r="B972" s="26" t="s">
        <v>4129</v>
      </c>
      <c r="C972" s="26">
        <v>33578224</v>
      </c>
      <c r="D972" s="26" t="s">
        <v>780</v>
      </c>
      <c r="E972" s="26" t="s">
        <v>13111</v>
      </c>
      <c r="F972" s="26" t="s">
        <v>10114</v>
      </c>
      <c r="G972" s="26" t="s">
        <v>9601</v>
      </c>
      <c r="H972" s="26" t="s">
        <v>506</v>
      </c>
      <c r="J972" s="26" t="s">
        <v>533</v>
      </c>
      <c r="K972" s="26" t="s">
        <v>9597</v>
      </c>
      <c r="L972" s="26" t="s">
        <v>13112</v>
      </c>
      <c r="M972" s="26">
        <v>380347260622</v>
      </c>
      <c r="N972" s="26">
        <v>2610400000</v>
      </c>
    </row>
    <row r="973" spans="1:14">
      <c r="A973" s="26" t="s">
        <v>9164</v>
      </c>
      <c r="B973" s="26" t="s">
        <v>9165</v>
      </c>
      <c r="C973" s="26">
        <v>38231128</v>
      </c>
      <c r="D973" s="26" t="s">
        <v>24</v>
      </c>
      <c r="E973" s="26" t="s">
        <v>13113</v>
      </c>
      <c r="F973" s="26" t="s">
        <v>13114</v>
      </c>
      <c r="G973" s="26" t="s">
        <v>9586</v>
      </c>
      <c r="H973" s="26" t="s">
        <v>1490</v>
      </c>
      <c r="I973" s="26" t="s">
        <v>12848</v>
      </c>
      <c r="J973" s="26" t="s">
        <v>13115</v>
      </c>
      <c r="K973" s="26" t="s">
        <v>9582</v>
      </c>
      <c r="L973" s="26" t="s">
        <v>13116</v>
      </c>
      <c r="M973" s="26">
        <v>380501034119</v>
      </c>
      <c r="N973" s="26">
        <v>6120855401</v>
      </c>
    </row>
    <row r="974" spans="1:14">
      <c r="A974" s="26" t="s">
        <v>2798</v>
      </c>
      <c r="B974" s="26" t="s">
        <v>2799</v>
      </c>
      <c r="C974" s="26">
        <v>5492858</v>
      </c>
      <c r="D974" s="26" t="s">
        <v>780</v>
      </c>
      <c r="E974" s="26" t="s">
        <v>13117</v>
      </c>
      <c r="F974" s="26" t="s">
        <v>13118</v>
      </c>
      <c r="G974" s="26" t="s">
        <v>9601</v>
      </c>
      <c r="H974" s="26" t="s">
        <v>258</v>
      </c>
      <c r="J974" s="26" t="s">
        <v>275</v>
      </c>
      <c r="K974" s="26" t="s">
        <v>9597</v>
      </c>
      <c r="L974" s="26" t="s">
        <v>13119</v>
      </c>
      <c r="M974" s="26">
        <v>380052424617</v>
      </c>
      <c r="N974" s="26">
        <v>1414800000</v>
      </c>
    </row>
    <row r="975" spans="1:14">
      <c r="A975" s="26" t="s">
        <v>3841</v>
      </c>
      <c r="B975" s="26" t="s">
        <v>3842</v>
      </c>
      <c r="C975" s="26">
        <v>38732885</v>
      </c>
      <c r="D975" s="26" t="s">
        <v>24</v>
      </c>
      <c r="E975" s="26" t="s">
        <v>13120</v>
      </c>
      <c r="F975" s="26" t="s">
        <v>13121</v>
      </c>
      <c r="G975" s="26" t="s">
        <v>9586</v>
      </c>
      <c r="H975" s="26" t="s">
        <v>468</v>
      </c>
      <c r="I975" s="26" t="s">
        <v>11228</v>
      </c>
      <c r="J975" s="26" t="s">
        <v>498</v>
      </c>
      <c r="K975" s="26" t="s">
        <v>9606</v>
      </c>
      <c r="L975" s="26" t="s">
        <v>13122</v>
      </c>
      <c r="M975" s="26">
        <v>380613221472</v>
      </c>
      <c r="N975" s="26">
        <v>123183401</v>
      </c>
    </row>
    <row r="976" spans="1:14">
      <c r="A976" s="26" t="s">
        <v>2167</v>
      </c>
      <c r="B976" s="26" t="s">
        <v>2168</v>
      </c>
      <c r="C976" s="26">
        <v>37836978</v>
      </c>
      <c r="D976" s="26" t="s">
        <v>24</v>
      </c>
      <c r="E976" s="26" t="s">
        <v>13123</v>
      </c>
      <c r="F976" s="26" t="s">
        <v>13124</v>
      </c>
      <c r="G976" s="26" t="s">
        <v>9579</v>
      </c>
      <c r="H976" s="26" t="s">
        <v>133</v>
      </c>
      <c r="I976" s="26" t="s">
        <v>13125</v>
      </c>
      <c r="J976" s="26" t="s">
        <v>13126</v>
      </c>
      <c r="K976" s="26" t="s">
        <v>9582</v>
      </c>
      <c r="L976" s="26" t="s">
        <v>13127</v>
      </c>
      <c r="M976" s="26">
        <v>761528689486</v>
      </c>
      <c r="N976" s="26">
        <v>120755305</v>
      </c>
    </row>
    <row r="977" spans="1:14">
      <c r="A977" s="26" t="s">
        <v>5700</v>
      </c>
      <c r="B977" s="26" t="s">
        <v>5606</v>
      </c>
      <c r="C977" s="26">
        <v>38945945</v>
      </c>
      <c r="D977" s="26" t="s">
        <v>24</v>
      </c>
      <c r="E977" s="26" t="s">
        <v>13128</v>
      </c>
      <c r="F977" s="26" t="s">
        <v>13129</v>
      </c>
      <c r="G977" s="26" t="s">
        <v>9586</v>
      </c>
      <c r="H977" s="26" t="s">
        <v>799</v>
      </c>
      <c r="J977" s="26" t="s">
        <v>800</v>
      </c>
      <c r="K977" s="26" t="s">
        <v>9597</v>
      </c>
      <c r="L977" s="26" t="s">
        <v>13130</v>
      </c>
      <c r="M977" s="26">
        <v>760888004214</v>
      </c>
      <c r="N977" s="26">
        <v>4822784009</v>
      </c>
    </row>
    <row r="978" spans="1:14">
      <c r="A978" s="26" t="s">
        <v>8221</v>
      </c>
      <c r="B978" s="26" t="s">
        <v>8222</v>
      </c>
      <c r="C978" s="26">
        <v>26150984</v>
      </c>
      <c r="D978" s="26" t="s">
        <v>24</v>
      </c>
      <c r="E978" s="26" t="s">
        <v>13131</v>
      </c>
      <c r="F978" s="26" t="s">
        <v>13132</v>
      </c>
      <c r="G978" s="26" t="s">
        <v>9591</v>
      </c>
      <c r="H978" s="26" t="s">
        <v>1122</v>
      </c>
      <c r="J978" s="26" t="s">
        <v>8039</v>
      </c>
      <c r="K978" s="26" t="s">
        <v>9597</v>
      </c>
      <c r="L978" s="26" t="s">
        <v>13110</v>
      </c>
      <c r="M978" s="26">
        <v>380577251779</v>
      </c>
      <c r="N978" s="26">
        <v>6310100000</v>
      </c>
    </row>
    <row r="979" spans="1:14">
      <c r="A979" s="26" t="s">
        <v>1702</v>
      </c>
      <c r="B979" s="26" t="s">
        <v>1703</v>
      </c>
      <c r="C979" s="26" t="s">
        <v>1604</v>
      </c>
      <c r="D979" s="26" t="s">
        <v>24</v>
      </c>
      <c r="E979" s="26" t="s">
        <v>13133</v>
      </c>
      <c r="F979" s="26" t="s">
        <v>13134</v>
      </c>
      <c r="G979" s="26" t="s">
        <v>9586</v>
      </c>
      <c r="H979" s="26" t="s">
        <v>27</v>
      </c>
      <c r="J979" s="26" t="s">
        <v>36</v>
      </c>
      <c r="K979" s="26" t="s">
        <v>9597</v>
      </c>
      <c r="L979" s="26" t="s">
        <v>13135</v>
      </c>
      <c r="M979" s="26">
        <v>761953079536</v>
      </c>
      <c r="N979" s="26">
        <v>510100000</v>
      </c>
    </row>
    <row r="980" spans="1:14">
      <c r="A980" s="26" t="s">
        <v>9078</v>
      </c>
      <c r="B980" s="26" t="s">
        <v>9079</v>
      </c>
      <c r="C980" s="26">
        <v>36751712</v>
      </c>
      <c r="D980" s="26" t="s">
        <v>24</v>
      </c>
      <c r="E980" s="26" t="s">
        <v>13136</v>
      </c>
      <c r="F980" s="26" t="s">
        <v>13137</v>
      </c>
      <c r="G980" s="26" t="s">
        <v>9586</v>
      </c>
      <c r="H980" s="26" t="s">
        <v>1490</v>
      </c>
      <c r="I980" s="26" t="s">
        <v>13138</v>
      </c>
      <c r="J980" s="26" t="s">
        <v>13139</v>
      </c>
      <c r="K980" s="26" t="s">
        <v>9582</v>
      </c>
      <c r="L980" s="26" t="s">
        <v>13140</v>
      </c>
      <c r="M980" s="26">
        <v>380373452638</v>
      </c>
      <c r="N980" s="26">
        <v>7321085404</v>
      </c>
    </row>
    <row r="981" spans="1:14">
      <c r="A981" s="26" t="s">
        <v>6052</v>
      </c>
      <c r="B981" s="26" t="s">
        <v>6053</v>
      </c>
      <c r="C981" s="26">
        <v>38412224</v>
      </c>
      <c r="D981" s="26" t="s">
        <v>24</v>
      </c>
      <c r="E981" s="26" t="s">
        <v>13141</v>
      </c>
      <c r="F981" s="26" t="s">
        <v>13142</v>
      </c>
      <c r="G981" s="26" t="s">
        <v>9586</v>
      </c>
      <c r="H981" s="26" t="s">
        <v>835</v>
      </c>
      <c r="I981" s="26" t="s">
        <v>13143</v>
      </c>
      <c r="J981" s="26" t="s">
        <v>5919</v>
      </c>
      <c r="K981" s="26" t="s">
        <v>9582</v>
      </c>
      <c r="L981" s="26" t="s">
        <v>13144</v>
      </c>
      <c r="M981" s="26">
        <v>380516724133</v>
      </c>
      <c r="N981" s="26">
        <v>4820355701</v>
      </c>
    </row>
    <row r="982" spans="1:14">
      <c r="A982" s="26" t="s">
        <v>6111</v>
      </c>
      <c r="B982" s="26" t="s">
        <v>6112</v>
      </c>
      <c r="C982" s="26">
        <v>38661186</v>
      </c>
      <c r="D982" s="26" t="s">
        <v>24</v>
      </c>
      <c r="E982" s="26" t="s">
        <v>13145</v>
      </c>
      <c r="F982" s="26" t="s">
        <v>13146</v>
      </c>
      <c r="G982" s="26" t="s">
        <v>9579</v>
      </c>
      <c r="H982" s="26" t="s">
        <v>885</v>
      </c>
      <c r="I982" s="26" t="s">
        <v>10457</v>
      </c>
      <c r="J982" s="26" t="s">
        <v>13147</v>
      </c>
      <c r="K982" s="26" t="s">
        <v>9582</v>
      </c>
      <c r="L982" s="26" t="s">
        <v>13148</v>
      </c>
      <c r="M982" s="26">
        <v>380965781723</v>
      </c>
      <c r="N982" s="26">
        <v>5120483401</v>
      </c>
    </row>
    <row r="983" spans="1:14">
      <c r="A983" s="26" t="s">
        <v>9051</v>
      </c>
      <c r="B983" s="26" t="s">
        <v>9052</v>
      </c>
      <c r="C983" s="26">
        <v>36753285</v>
      </c>
      <c r="D983" s="26" t="s">
        <v>24</v>
      </c>
      <c r="E983" s="26" t="s">
        <v>13149</v>
      </c>
      <c r="F983" s="26" t="s">
        <v>13150</v>
      </c>
      <c r="G983" s="26" t="s">
        <v>9586</v>
      </c>
      <c r="H983" s="26" t="s">
        <v>1490</v>
      </c>
      <c r="I983" s="26" t="s">
        <v>13151</v>
      </c>
      <c r="J983" s="26" t="s">
        <v>13152</v>
      </c>
      <c r="K983" s="26" t="s">
        <v>9582</v>
      </c>
      <c r="L983" s="26" t="s">
        <v>13153</v>
      </c>
      <c r="M983" s="26">
        <v>380373027837</v>
      </c>
      <c r="N983" s="26">
        <v>7320585001</v>
      </c>
    </row>
    <row r="984" spans="1:14">
      <c r="A984" s="26" t="s">
        <v>8594</v>
      </c>
      <c r="B984" s="26" t="s">
        <v>8595</v>
      </c>
      <c r="C984" s="26">
        <v>2009896</v>
      </c>
      <c r="D984" s="26" t="s">
        <v>780</v>
      </c>
      <c r="E984" s="26" t="s">
        <v>13154</v>
      </c>
      <c r="F984" s="26" t="s">
        <v>13155</v>
      </c>
      <c r="G984" s="26" t="s">
        <v>9601</v>
      </c>
      <c r="H984" s="26" t="s">
        <v>1269</v>
      </c>
      <c r="J984" s="26" t="s">
        <v>1298</v>
      </c>
      <c r="K984" s="26" t="s">
        <v>9597</v>
      </c>
      <c r="L984" s="26" t="s">
        <v>13156</v>
      </c>
      <c r="M984" s="26">
        <v>380552352051</v>
      </c>
      <c r="N984" s="26">
        <v>6510100000</v>
      </c>
    </row>
    <row r="985" spans="1:14">
      <c r="A985" s="26" t="s">
        <v>6822</v>
      </c>
      <c r="B985" s="26" t="s">
        <v>6823</v>
      </c>
      <c r="C985" s="26">
        <v>38503012</v>
      </c>
      <c r="D985" s="26" t="s">
        <v>1701</v>
      </c>
      <c r="E985" s="26" t="s">
        <v>13157</v>
      </c>
      <c r="F985" s="26" t="s">
        <v>13158</v>
      </c>
      <c r="G985" s="26" t="s">
        <v>9601</v>
      </c>
      <c r="H985" s="26" t="s">
        <v>949</v>
      </c>
      <c r="J985" s="26" t="s">
        <v>977</v>
      </c>
      <c r="K985" s="26" t="s">
        <v>9597</v>
      </c>
      <c r="L985" s="26" t="s">
        <v>13159</v>
      </c>
      <c r="M985" s="26">
        <v>380532606380</v>
      </c>
      <c r="N985" s="26">
        <v>4424080504</v>
      </c>
    </row>
    <row r="986" spans="1:14">
      <c r="A986" s="26" t="s">
        <v>8928</v>
      </c>
      <c r="B986" s="26" t="s">
        <v>8929</v>
      </c>
      <c r="C986" s="26">
        <v>39028772</v>
      </c>
      <c r="D986" s="26" t="s">
        <v>24</v>
      </c>
      <c r="E986" s="26" t="s">
        <v>13160</v>
      </c>
      <c r="F986" s="26" t="s">
        <v>13161</v>
      </c>
      <c r="G986" s="26" t="s">
        <v>9579</v>
      </c>
      <c r="H986" s="26" t="s">
        <v>1401</v>
      </c>
      <c r="I986" s="26" t="s">
        <v>9777</v>
      </c>
      <c r="J986" s="26" t="s">
        <v>13162</v>
      </c>
      <c r="K986" s="26" t="s">
        <v>9582</v>
      </c>
      <c r="L986" s="26" t="s">
        <v>13163</v>
      </c>
      <c r="M986" s="26">
        <v>380474498513</v>
      </c>
      <c r="N986" s="26">
        <v>1822386005</v>
      </c>
    </row>
    <row r="987" spans="1:14">
      <c r="A987" s="26" t="s">
        <v>8581</v>
      </c>
      <c r="B987" s="26" t="s">
        <v>8582</v>
      </c>
      <c r="C987" s="26">
        <v>4594479</v>
      </c>
      <c r="D987" s="26" t="s">
        <v>780</v>
      </c>
      <c r="E987" s="26" t="s">
        <v>13164</v>
      </c>
      <c r="F987" s="26" t="s">
        <v>13165</v>
      </c>
      <c r="G987" s="26" t="s">
        <v>9601</v>
      </c>
      <c r="H987" s="26" t="s">
        <v>1269</v>
      </c>
      <c r="J987" s="26" t="s">
        <v>1298</v>
      </c>
      <c r="K987" s="26" t="s">
        <v>9597</v>
      </c>
      <c r="L987" s="26" t="s">
        <v>13166</v>
      </c>
      <c r="M987" s="26">
        <v>380552421272</v>
      </c>
      <c r="N987" s="26">
        <v>6510100000</v>
      </c>
    </row>
    <row r="988" spans="1:14">
      <c r="A988" s="26" t="s">
        <v>3400</v>
      </c>
      <c r="B988" s="26" t="s">
        <v>3401</v>
      </c>
      <c r="C988" s="26" t="s">
        <v>1604</v>
      </c>
      <c r="D988" s="26" t="s">
        <v>24</v>
      </c>
      <c r="E988" s="26" t="s">
        <v>13167</v>
      </c>
      <c r="F988" s="26" t="s">
        <v>3401</v>
      </c>
      <c r="G988" s="26" t="s">
        <v>9591</v>
      </c>
      <c r="H988" s="26" t="s">
        <v>392</v>
      </c>
      <c r="J988" s="26" t="s">
        <v>11762</v>
      </c>
      <c r="K988" s="26" t="s">
        <v>9597</v>
      </c>
      <c r="L988" s="26" t="s">
        <v>13168</v>
      </c>
      <c r="M988" s="26">
        <v>380978025461</v>
      </c>
      <c r="N988" s="26">
        <v>2110800000</v>
      </c>
    </row>
    <row r="989" spans="1:14">
      <c r="A989" s="26" t="s">
        <v>7694</v>
      </c>
      <c r="B989" s="26" t="s">
        <v>7695</v>
      </c>
      <c r="C989" s="26">
        <v>38422871</v>
      </c>
      <c r="D989" s="26" t="s">
        <v>24</v>
      </c>
      <c r="E989" s="26" t="s">
        <v>13169</v>
      </c>
      <c r="F989" s="26" t="s">
        <v>13170</v>
      </c>
      <c r="G989" s="26" t="s">
        <v>9586</v>
      </c>
      <c r="H989" s="26" t="s">
        <v>1088</v>
      </c>
      <c r="I989" s="26" t="s">
        <v>9682</v>
      </c>
      <c r="J989" s="26" t="s">
        <v>9683</v>
      </c>
      <c r="K989" s="26" t="s">
        <v>9582</v>
      </c>
      <c r="L989" s="26" t="s">
        <v>13171</v>
      </c>
      <c r="M989" s="26">
        <v>380354935190</v>
      </c>
      <c r="N989" s="26">
        <v>522486402</v>
      </c>
    </row>
    <row r="990" spans="1:14">
      <c r="A990" s="26" t="s">
        <v>8648</v>
      </c>
      <c r="B990" s="26" t="s">
        <v>8649</v>
      </c>
      <c r="C990" s="26">
        <v>38481743</v>
      </c>
      <c r="D990" s="26" t="s">
        <v>24</v>
      </c>
      <c r="E990" s="26" t="s">
        <v>13172</v>
      </c>
      <c r="F990" s="26" t="s">
        <v>13173</v>
      </c>
      <c r="G990" s="26" t="s">
        <v>9586</v>
      </c>
      <c r="H990" s="26" t="s">
        <v>1308</v>
      </c>
      <c r="I990" s="26" t="s">
        <v>10996</v>
      </c>
      <c r="J990" s="26" t="s">
        <v>1329</v>
      </c>
      <c r="K990" s="26" t="s">
        <v>9597</v>
      </c>
      <c r="L990" s="26" t="s">
        <v>13174</v>
      </c>
      <c r="M990" s="26">
        <v>380973724007</v>
      </c>
      <c r="N990" s="26">
        <v>6821810100</v>
      </c>
    </row>
    <row r="991" spans="1:14">
      <c r="A991" s="26" t="s">
        <v>7409</v>
      </c>
      <c r="B991" s="26" t="s">
        <v>7410</v>
      </c>
      <c r="C991" s="26">
        <v>1981460</v>
      </c>
      <c r="D991" s="26" t="s">
        <v>24</v>
      </c>
      <c r="E991" s="26" t="s">
        <v>13175</v>
      </c>
      <c r="F991" s="26" t="s">
        <v>13176</v>
      </c>
      <c r="G991" s="26" t="s">
        <v>9586</v>
      </c>
      <c r="H991" s="26" t="s">
        <v>1025</v>
      </c>
      <c r="I991" s="26" t="s">
        <v>13177</v>
      </c>
      <c r="J991" s="26" t="s">
        <v>1057</v>
      </c>
      <c r="K991" s="26" t="s">
        <v>9597</v>
      </c>
      <c r="L991" s="26" t="s">
        <v>13178</v>
      </c>
      <c r="M991" s="26">
        <v>761536782656</v>
      </c>
      <c r="N991" s="26">
        <v>5923810100</v>
      </c>
    </row>
    <row r="992" spans="1:14">
      <c r="A992" s="26" t="s">
        <v>2346</v>
      </c>
      <c r="B992" s="26" t="s">
        <v>2347</v>
      </c>
      <c r="C992" s="26">
        <v>1985216</v>
      </c>
      <c r="D992" s="26" t="s">
        <v>780</v>
      </c>
      <c r="E992" s="26" t="s">
        <v>13179</v>
      </c>
      <c r="F992" s="26" t="s">
        <v>13180</v>
      </c>
      <c r="G992" s="26" t="s">
        <v>9601</v>
      </c>
      <c r="H992" s="26" t="s">
        <v>133</v>
      </c>
      <c r="J992" s="26" t="s">
        <v>146</v>
      </c>
      <c r="K992" s="26" t="s">
        <v>9597</v>
      </c>
      <c r="L992" s="26" t="s">
        <v>13181</v>
      </c>
      <c r="M992" s="26">
        <v>380567460575</v>
      </c>
      <c r="N992" s="26">
        <v>1210100000</v>
      </c>
    </row>
    <row r="993" spans="1:14">
      <c r="A993" s="26" t="s">
        <v>7520</v>
      </c>
      <c r="B993" s="26" t="s">
        <v>7521</v>
      </c>
      <c r="C993" s="26">
        <v>1981508</v>
      </c>
      <c r="D993" s="26" t="s">
        <v>780</v>
      </c>
      <c r="E993" s="26" t="s">
        <v>13182</v>
      </c>
      <c r="F993" s="26" t="s">
        <v>13183</v>
      </c>
      <c r="G993" s="26" t="s">
        <v>9601</v>
      </c>
      <c r="H993" s="26" t="s">
        <v>1025</v>
      </c>
      <c r="I993" s="26" t="s">
        <v>11712</v>
      </c>
      <c r="J993" s="26" t="s">
        <v>83</v>
      </c>
      <c r="K993" s="26" t="s">
        <v>9597</v>
      </c>
      <c r="L993" s="26" t="s">
        <v>13184</v>
      </c>
      <c r="M993" s="26">
        <v>380545851001</v>
      </c>
      <c r="N993" s="26">
        <v>524155100</v>
      </c>
    </row>
    <row r="994" spans="1:14">
      <c r="A994" s="26" t="s">
        <v>2146</v>
      </c>
      <c r="B994" s="26" t="s">
        <v>2147</v>
      </c>
      <c r="C994" s="26">
        <v>38652480</v>
      </c>
      <c r="D994" s="26" t="s">
        <v>24</v>
      </c>
      <c r="E994" s="26" t="s">
        <v>13185</v>
      </c>
      <c r="F994" s="26" t="s">
        <v>13186</v>
      </c>
      <c r="G994" s="26" t="s">
        <v>9586</v>
      </c>
      <c r="H994" s="26" t="s">
        <v>103</v>
      </c>
      <c r="I994" s="26" t="s">
        <v>13187</v>
      </c>
      <c r="J994" s="26" t="s">
        <v>13188</v>
      </c>
      <c r="K994" s="26" t="s">
        <v>9582</v>
      </c>
      <c r="L994" s="26" t="s">
        <v>13189</v>
      </c>
      <c r="M994" s="26">
        <v>380970454324</v>
      </c>
      <c r="N994" s="26">
        <v>725583901</v>
      </c>
    </row>
    <row r="995" spans="1:14">
      <c r="A995" s="26" t="s">
        <v>9137</v>
      </c>
      <c r="B995" s="26" t="s">
        <v>9138</v>
      </c>
      <c r="C995" s="26">
        <v>36754912</v>
      </c>
      <c r="D995" s="26" t="s">
        <v>24</v>
      </c>
      <c r="E995" s="26" t="s">
        <v>13190</v>
      </c>
      <c r="F995" s="26" t="s">
        <v>13191</v>
      </c>
      <c r="G995" s="26" t="s">
        <v>9579</v>
      </c>
      <c r="H995" s="26" t="s">
        <v>1490</v>
      </c>
      <c r="I995" s="26" t="s">
        <v>13192</v>
      </c>
      <c r="J995" s="26" t="s">
        <v>13193</v>
      </c>
      <c r="K995" s="26" t="s">
        <v>9582</v>
      </c>
      <c r="L995" s="26" t="s">
        <v>13194</v>
      </c>
      <c r="M995" s="26">
        <v>380989446125</v>
      </c>
      <c r="N995" s="26">
        <v>7323585005</v>
      </c>
    </row>
    <row r="996" spans="1:14">
      <c r="A996" s="26" t="s">
        <v>4367</v>
      </c>
      <c r="B996" s="26" t="s">
        <v>4368</v>
      </c>
      <c r="C996" s="26">
        <v>1994385</v>
      </c>
      <c r="D996" s="26" t="s">
        <v>780</v>
      </c>
      <c r="E996" s="26" t="s">
        <v>13195</v>
      </c>
      <c r="F996" s="26" t="s">
        <v>13196</v>
      </c>
      <c r="G996" s="26" t="s">
        <v>9601</v>
      </c>
      <c r="H996" s="26" t="s">
        <v>576</v>
      </c>
      <c r="J996" s="26" t="s">
        <v>13197</v>
      </c>
      <c r="K996" s="26" t="s">
        <v>9606</v>
      </c>
      <c r="L996" s="26" t="s">
        <v>13198</v>
      </c>
      <c r="M996" s="26">
        <v>380714521420</v>
      </c>
      <c r="N996" s="26">
        <v>3221455500</v>
      </c>
    </row>
    <row r="997" spans="1:14">
      <c r="A997" s="26" t="s">
        <v>6085</v>
      </c>
      <c r="B997" s="26" t="s">
        <v>6086</v>
      </c>
      <c r="C997" s="26">
        <v>38458892</v>
      </c>
      <c r="D997" s="26" t="s">
        <v>24</v>
      </c>
      <c r="E997" s="26" t="s">
        <v>13199</v>
      </c>
      <c r="F997" s="26" t="s">
        <v>13200</v>
      </c>
      <c r="G997" s="26" t="s">
        <v>9579</v>
      </c>
      <c r="H997" s="26" t="s">
        <v>835</v>
      </c>
      <c r="I997" s="26" t="s">
        <v>9944</v>
      </c>
      <c r="J997" s="26" t="s">
        <v>683</v>
      </c>
      <c r="K997" s="26" t="s">
        <v>9906</v>
      </c>
      <c r="L997" s="26" t="s">
        <v>13201</v>
      </c>
      <c r="M997" s="26">
        <v>380516232476</v>
      </c>
      <c r="N997" s="26">
        <v>122080805</v>
      </c>
    </row>
    <row r="998" spans="1:14">
      <c r="A998" s="26" t="s">
        <v>3927</v>
      </c>
      <c r="B998" s="26" t="s">
        <v>3928</v>
      </c>
      <c r="C998" s="26">
        <v>38542239</v>
      </c>
      <c r="D998" s="26" t="s">
        <v>24</v>
      </c>
      <c r="E998" s="26" t="s">
        <v>13202</v>
      </c>
      <c r="F998" s="26" t="s">
        <v>13203</v>
      </c>
      <c r="G998" s="26" t="s">
        <v>9586</v>
      </c>
      <c r="H998" s="26" t="s">
        <v>468</v>
      </c>
      <c r="I998" s="26" t="s">
        <v>10158</v>
      </c>
      <c r="J998" s="26" t="s">
        <v>13204</v>
      </c>
      <c r="K998" s="26" t="s">
        <v>9582</v>
      </c>
      <c r="L998" s="26" t="s">
        <v>13205</v>
      </c>
      <c r="M998" s="26">
        <v>380993807674</v>
      </c>
      <c r="N998" s="26">
        <v>1225286608</v>
      </c>
    </row>
    <row r="999" spans="1:14">
      <c r="A999" s="26" t="s">
        <v>5747</v>
      </c>
      <c r="B999" s="26" t="s">
        <v>5748</v>
      </c>
      <c r="C999" s="26">
        <v>38960481</v>
      </c>
      <c r="D999" s="26" t="s">
        <v>24</v>
      </c>
      <c r="E999" s="26" t="s">
        <v>13206</v>
      </c>
      <c r="F999" s="26" t="s">
        <v>13207</v>
      </c>
      <c r="G999" s="26" t="s">
        <v>9586</v>
      </c>
      <c r="H999" s="26" t="s">
        <v>799</v>
      </c>
      <c r="J999" s="26" t="s">
        <v>800</v>
      </c>
      <c r="K999" s="26" t="s">
        <v>9597</v>
      </c>
      <c r="L999" s="26" t="s">
        <v>13208</v>
      </c>
      <c r="M999" s="26">
        <v>380442484619</v>
      </c>
      <c r="N999" s="26">
        <v>4822784009</v>
      </c>
    </row>
    <row r="1000" spans="1:14">
      <c r="A1000" s="26" t="s">
        <v>5691</v>
      </c>
      <c r="B1000" s="26" t="s">
        <v>5692</v>
      </c>
      <c r="C1000" s="26">
        <v>40032148</v>
      </c>
      <c r="D1000" s="26" t="s">
        <v>780</v>
      </c>
      <c r="E1000" s="26" t="s">
        <v>13209</v>
      </c>
      <c r="F1000" s="26" t="s">
        <v>13210</v>
      </c>
      <c r="G1000" s="26" t="s">
        <v>9601</v>
      </c>
      <c r="H1000" s="26" t="s">
        <v>799</v>
      </c>
      <c r="I1000" s="26" t="s">
        <v>13211</v>
      </c>
      <c r="J1000" s="26" t="s">
        <v>800</v>
      </c>
      <c r="K1000" s="26" t="s">
        <v>9597</v>
      </c>
      <c r="L1000" s="26" t="s">
        <v>13212</v>
      </c>
      <c r="M1000" s="26">
        <v>380445646551</v>
      </c>
      <c r="N1000" s="26">
        <v>4822784009</v>
      </c>
    </row>
    <row r="1001" spans="1:14">
      <c r="A1001" s="26" t="s">
        <v>7082</v>
      </c>
      <c r="B1001" s="26" t="s">
        <v>7083</v>
      </c>
      <c r="C1001" s="26">
        <v>38407717</v>
      </c>
      <c r="D1001" s="26" t="s">
        <v>24</v>
      </c>
      <c r="E1001" s="26" t="s">
        <v>13213</v>
      </c>
      <c r="F1001" s="26" t="s">
        <v>13214</v>
      </c>
      <c r="G1001" s="26" t="s">
        <v>9586</v>
      </c>
      <c r="H1001" s="26" t="s">
        <v>987</v>
      </c>
      <c r="I1001" s="26" t="s">
        <v>10311</v>
      </c>
      <c r="J1001" s="26" t="s">
        <v>13215</v>
      </c>
      <c r="K1001" s="26" t="s">
        <v>9582</v>
      </c>
      <c r="L1001" s="26" t="s">
        <v>13216</v>
      </c>
      <c r="M1001" s="26">
        <v>380971552213</v>
      </c>
      <c r="N1001" s="26">
        <v>5623487801</v>
      </c>
    </row>
    <row r="1002" spans="1:14">
      <c r="A1002" s="26" t="s">
        <v>2072</v>
      </c>
      <c r="B1002" s="26" t="s">
        <v>2073</v>
      </c>
      <c r="C1002" s="26">
        <v>38373547</v>
      </c>
      <c r="D1002" s="26" t="s">
        <v>24</v>
      </c>
      <c r="E1002" s="26" t="s">
        <v>13217</v>
      </c>
      <c r="F1002" s="26" t="s">
        <v>13218</v>
      </c>
      <c r="G1002" s="26" t="s">
        <v>9579</v>
      </c>
      <c r="H1002" s="26" t="s">
        <v>103</v>
      </c>
      <c r="I1002" s="26" t="s">
        <v>11403</v>
      </c>
      <c r="J1002" s="26" t="s">
        <v>13219</v>
      </c>
      <c r="K1002" s="26" t="s">
        <v>9582</v>
      </c>
      <c r="L1002" s="26" t="s">
        <v>13220</v>
      </c>
      <c r="M1002" s="26">
        <v>761950632603</v>
      </c>
      <c r="N1002" s="26">
        <v>723155124</v>
      </c>
    </row>
    <row r="1003" spans="1:14">
      <c r="A1003" s="26" t="s">
        <v>4120</v>
      </c>
      <c r="B1003" s="26" t="s">
        <v>4121</v>
      </c>
      <c r="C1003" s="26" t="s">
        <v>1604</v>
      </c>
      <c r="D1003" s="26" t="s">
        <v>24</v>
      </c>
      <c r="E1003" s="26" t="s">
        <v>13221</v>
      </c>
      <c r="F1003" s="26" t="s">
        <v>4122</v>
      </c>
      <c r="G1003" s="26" t="s">
        <v>9591</v>
      </c>
      <c r="H1003" s="26" t="s">
        <v>506</v>
      </c>
      <c r="I1003" s="26" t="s">
        <v>13222</v>
      </c>
      <c r="J1003" s="26" t="s">
        <v>3977</v>
      </c>
      <c r="K1003" s="26" t="s">
        <v>9606</v>
      </c>
      <c r="L1003" s="26" t="s">
        <v>13223</v>
      </c>
      <c r="M1003" s="26">
        <v>761921437130</v>
      </c>
      <c r="N1003" s="26">
        <v>2323083503</v>
      </c>
    </row>
    <row r="1004" spans="1:14">
      <c r="A1004" s="26" t="s">
        <v>4179</v>
      </c>
      <c r="B1004" s="26" t="s">
        <v>4180</v>
      </c>
      <c r="C1004" s="26">
        <v>1993575</v>
      </c>
      <c r="D1004" s="26" t="s">
        <v>780</v>
      </c>
      <c r="E1004" s="26" t="s">
        <v>13224</v>
      </c>
      <c r="F1004" s="26" t="s">
        <v>13225</v>
      </c>
      <c r="G1004" s="26" t="s">
        <v>9601</v>
      </c>
      <c r="H1004" s="26" t="s">
        <v>506</v>
      </c>
      <c r="J1004" s="26" t="s">
        <v>4170</v>
      </c>
      <c r="K1004" s="26" t="s">
        <v>9606</v>
      </c>
      <c r="L1004" s="26" t="s">
        <v>13226</v>
      </c>
      <c r="M1004" s="26">
        <v>380953393553</v>
      </c>
      <c r="N1004" s="26">
        <v>2624056200</v>
      </c>
    </row>
    <row r="1005" spans="1:14">
      <c r="A1005" s="26" t="s">
        <v>6846</v>
      </c>
      <c r="B1005" s="26" t="s">
        <v>6847</v>
      </c>
      <c r="C1005" s="26">
        <v>1984151</v>
      </c>
      <c r="D1005" s="26" t="s">
        <v>780</v>
      </c>
      <c r="E1005" s="26" t="s">
        <v>13227</v>
      </c>
      <c r="F1005" s="26" t="s">
        <v>13228</v>
      </c>
      <c r="G1005" s="26" t="s">
        <v>9601</v>
      </c>
      <c r="H1005" s="26" t="s">
        <v>949</v>
      </c>
      <c r="J1005" s="26" t="s">
        <v>977</v>
      </c>
      <c r="K1005" s="26" t="s">
        <v>9597</v>
      </c>
      <c r="L1005" s="26" t="s">
        <v>13229</v>
      </c>
      <c r="M1005" s="26">
        <v>380532692013</v>
      </c>
      <c r="N1005" s="26">
        <v>4424080504</v>
      </c>
    </row>
    <row r="1006" spans="1:14">
      <c r="A1006" s="26" t="s">
        <v>3228</v>
      </c>
      <c r="B1006" s="26" t="s">
        <v>3229</v>
      </c>
      <c r="C1006" s="26">
        <v>38742097</v>
      </c>
      <c r="D1006" s="26" t="s">
        <v>24</v>
      </c>
      <c r="E1006" s="26" t="s">
        <v>13230</v>
      </c>
      <c r="F1006" s="26" t="s">
        <v>13231</v>
      </c>
      <c r="G1006" s="26" t="s">
        <v>9586</v>
      </c>
      <c r="H1006" s="26" t="s">
        <v>375</v>
      </c>
      <c r="I1006" s="26" t="s">
        <v>13232</v>
      </c>
      <c r="J1006" s="26" t="s">
        <v>13233</v>
      </c>
      <c r="K1006" s="26" t="s">
        <v>9582</v>
      </c>
      <c r="L1006" s="26" t="s">
        <v>13234</v>
      </c>
      <c r="M1006" s="26">
        <v>380960842323</v>
      </c>
      <c r="N1006" s="26">
        <v>1424256200</v>
      </c>
    </row>
    <row r="1007" spans="1:14">
      <c r="A1007" s="26" t="s">
        <v>1655</v>
      </c>
      <c r="B1007" s="26" t="s">
        <v>1656</v>
      </c>
      <c r="C1007" s="26">
        <v>37489689</v>
      </c>
      <c r="D1007" s="26" t="s">
        <v>24</v>
      </c>
      <c r="E1007" s="26" t="s">
        <v>13235</v>
      </c>
      <c r="F1007" s="26" t="s">
        <v>13236</v>
      </c>
      <c r="G1007" s="26" t="s">
        <v>9579</v>
      </c>
      <c r="H1007" s="26" t="s">
        <v>27</v>
      </c>
      <c r="I1007" s="26" t="s">
        <v>10992</v>
      </c>
      <c r="J1007" s="26" t="s">
        <v>13237</v>
      </c>
      <c r="K1007" s="26" t="s">
        <v>9582</v>
      </c>
      <c r="L1007" s="26" t="s">
        <v>13238</v>
      </c>
      <c r="M1007" s="26">
        <v>380432581110</v>
      </c>
      <c r="N1007" s="26">
        <v>520684903</v>
      </c>
    </row>
    <row r="1008" spans="1:14">
      <c r="A1008" s="26" t="s">
        <v>1829</v>
      </c>
      <c r="B1008" s="26" t="s">
        <v>1830</v>
      </c>
      <c r="C1008" s="26">
        <v>37048032</v>
      </c>
      <c r="D1008" s="26" t="s">
        <v>24</v>
      </c>
      <c r="E1008" s="26" t="s">
        <v>13239</v>
      </c>
      <c r="F1008" s="26" t="s">
        <v>13240</v>
      </c>
      <c r="G1008" s="26" t="s">
        <v>9579</v>
      </c>
      <c r="H1008" s="26" t="s">
        <v>27</v>
      </c>
      <c r="I1008" s="26" t="s">
        <v>12860</v>
      </c>
      <c r="J1008" s="26" t="s">
        <v>13241</v>
      </c>
      <c r="K1008" s="26" t="s">
        <v>9582</v>
      </c>
      <c r="L1008" s="26" t="s">
        <v>13242</v>
      </c>
      <c r="M1008" s="26">
        <v>761401164627</v>
      </c>
      <c r="N1008" s="26">
        <v>522882001</v>
      </c>
    </row>
    <row r="1009" spans="1:14">
      <c r="A1009" s="26" t="s">
        <v>5924</v>
      </c>
      <c r="B1009" s="26" t="s">
        <v>5925</v>
      </c>
      <c r="C1009" s="26">
        <v>38094247</v>
      </c>
      <c r="D1009" s="26" t="s">
        <v>24</v>
      </c>
      <c r="E1009" s="26" t="s">
        <v>13243</v>
      </c>
      <c r="F1009" s="26" t="s">
        <v>13244</v>
      </c>
      <c r="G1009" s="26" t="s">
        <v>9579</v>
      </c>
      <c r="H1009" s="26" t="s">
        <v>835</v>
      </c>
      <c r="I1009" s="26" t="s">
        <v>11355</v>
      </c>
      <c r="J1009" s="26" t="s">
        <v>13245</v>
      </c>
      <c r="K1009" s="26" t="s">
        <v>9582</v>
      </c>
      <c r="L1009" s="26" t="s">
        <v>13246</v>
      </c>
      <c r="M1009" s="26">
        <v>380516321254</v>
      </c>
      <c r="N1009" s="26">
        <v>2621255308</v>
      </c>
    </row>
    <row r="1010" spans="1:14">
      <c r="A1010" s="26" t="s">
        <v>2652</v>
      </c>
      <c r="B1010" s="26" t="s">
        <v>2653</v>
      </c>
      <c r="C1010" s="26">
        <v>37320232</v>
      </c>
      <c r="D1010" s="26" t="s">
        <v>24</v>
      </c>
      <c r="E1010" s="26" t="s">
        <v>13247</v>
      </c>
      <c r="F1010" s="26" t="s">
        <v>13248</v>
      </c>
      <c r="G1010" s="26" t="s">
        <v>9586</v>
      </c>
      <c r="H1010" s="26" t="s">
        <v>133</v>
      </c>
      <c r="I1010" s="26" t="s">
        <v>11545</v>
      </c>
      <c r="J1010" s="26" t="s">
        <v>2659</v>
      </c>
      <c r="K1010" s="26" t="s">
        <v>9606</v>
      </c>
      <c r="L1010" s="26" t="s">
        <v>13249</v>
      </c>
      <c r="M1010" s="26">
        <v>380563422683</v>
      </c>
      <c r="N1010" s="26">
        <v>1220755108</v>
      </c>
    </row>
    <row r="1011" spans="1:14">
      <c r="A1011" s="26" t="s">
        <v>4340</v>
      </c>
      <c r="B1011" s="26" t="s">
        <v>4341</v>
      </c>
      <c r="C1011" s="26" t="s">
        <v>1604</v>
      </c>
      <c r="D1011" s="26" t="s">
        <v>24</v>
      </c>
      <c r="E1011" s="26" t="s">
        <v>13250</v>
      </c>
      <c r="F1011" s="26" t="s">
        <v>4341</v>
      </c>
      <c r="G1011" s="26" t="s">
        <v>9591</v>
      </c>
      <c r="H1011" s="26" t="s">
        <v>576</v>
      </c>
      <c r="I1011" s="26" t="s">
        <v>13251</v>
      </c>
      <c r="J1011" s="26" t="s">
        <v>596</v>
      </c>
      <c r="K1011" s="26" t="s">
        <v>9606</v>
      </c>
      <c r="L1011" s="26" t="s">
        <v>13252</v>
      </c>
      <c r="M1011" s="26">
        <v>380509235735</v>
      </c>
      <c r="N1011" s="26">
        <v>3221055100</v>
      </c>
    </row>
    <row r="1012" spans="1:14">
      <c r="A1012" s="26" t="s">
        <v>6117</v>
      </c>
      <c r="B1012" s="26" t="s">
        <v>6118</v>
      </c>
      <c r="C1012" s="26">
        <v>40196816</v>
      </c>
      <c r="D1012" s="26" t="s">
        <v>24</v>
      </c>
      <c r="E1012" s="26" t="s">
        <v>13253</v>
      </c>
      <c r="F1012" s="26" t="s">
        <v>13254</v>
      </c>
      <c r="G1012" s="26" t="s">
        <v>9579</v>
      </c>
      <c r="H1012" s="26" t="s">
        <v>885</v>
      </c>
      <c r="I1012" s="26" t="s">
        <v>10171</v>
      </c>
      <c r="J1012" s="26" t="s">
        <v>13255</v>
      </c>
      <c r="K1012" s="26" t="s">
        <v>9582</v>
      </c>
      <c r="L1012" s="26" t="s">
        <v>13256</v>
      </c>
      <c r="M1012" s="26">
        <v>380486624222</v>
      </c>
      <c r="N1012" s="26">
        <v>525386403</v>
      </c>
    </row>
    <row r="1013" spans="1:14">
      <c r="A1013" s="26" t="s">
        <v>4558</v>
      </c>
      <c r="B1013" s="26" t="s">
        <v>4559</v>
      </c>
      <c r="C1013" s="26">
        <v>38073489</v>
      </c>
      <c r="D1013" s="26" t="s">
        <v>24</v>
      </c>
      <c r="E1013" s="26" t="s">
        <v>13257</v>
      </c>
      <c r="F1013" s="26" t="s">
        <v>13258</v>
      </c>
      <c r="G1013" s="26" t="s">
        <v>9591</v>
      </c>
      <c r="H1013" s="26" t="s">
        <v>576</v>
      </c>
      <c r="I1013" s="26" t="s">
        <v>10808</v>
      </c>
      <c r="J1013" s="26" t="s">
        <v>13259</v>
      </c>
      <c r="K1013" s="26" t="s">
        <v>9582</v>
      </c>
      <c r="L1013" s="26" t="s">
        <v>13260</v>
      </c>
      <c r="M1013" s="26">
        <v>380633943569</v>
      </c>
      <c r="N1013" s="26">
        <v>3225580902</v>
      </c>
    </row>
    <row r="1014" spans="1:14">
      <c r="A1014" s="26" t="s">
        <v>3869</v>
      </c>
      <c r="B1014" s="26" t="s">
        <v>3870</v>
      </c>
      <c r="C1014" s="26">
        <v>1992953</v>
      </c>
      <c r="D1014" s="26" t="s">
        <v>24</v>
      </c>
      <c r="E1014" s="26" t="s">
        <v>13261</v>
      </c>
      <c r="F1014" s="26" t="s">
        <v>13262</v>
      </c>
      <c r="G1014" s="26" t="s">
        <v>9591</v>
      </c>
      <c r="H1014" s="26" t="s">
        <v>468</v>
      </c>
      <c r="J1014" s="26" t="s">
        <v>3871</v>
      </c>
      <c r="K1014" s="26" t="s">
        <v>9597</v>
      </c>
      <c r="L1014" s="26" t="s">
        <v>13263</v>
      </c>
      <c r="M1014" s="26">
        <v>761228286484</v>
      </c>
      <c r="N1014" s="26">
        <v>2323910100</v>
      </c>
    </row>
    <row r="1015" spans="1:14">
      <c r="A1015" s="26" t="s">
        <v>6631</v>
      </c>
      <c r="B1015" s="26" t="s">
        <v>6632</v>
      </c>
      <c r="C1015" s="26">
        <v>38396501</v>
      </c>
      <c r="D1015" s="26" t="s">
        <v>24</v>
      </c>
      <c r="E1015" s="26" t="s">
        <v>13264</v>
      </c>
      <c r="F1015" s="26" t="s">
        <v>13265</v>
      </c>
      <c r="G1015" s="26" t="s">
        <v>9579</v>
      </c>
      <c r="H1015" s="26" t="s">
        <v>949</v>
      </c>
      <c r="I1015" s="26" t="s">
        <v>13266</v>
      </c>
      <c r="J1015" s="26" t="s">
        <v>6189</v>
      </c>
      <c r="K1015" s="26" t="s">
        <v>9906</v>
      </c>
      <c r="L1015" s="26" t="s">
        <v>13267</v>
      </c>
      <c r="M1015" s="26">
        <v>380534697235</v>
      </c>
      <c r="N1015" s="26">
        <v>122755301</v>
      </c>
    </row>
    <row r="1016" spans="1:14">
      <c r="A1016" s="26" t="s">
        <v>4491</v>
      </c>
      <c r="B1016" s="26" t="s">
        <v>4492</v>
      </c>
      <c r="C1016" s="26">
        <v>38500755</v>
      </c>
      <c r="D1016" s="26" t="s">
        <v>24</v>
      </c>
      <c r="E1016" s="26" t="s">
        <v>13268</v>
      </c>
      <c r="F1016" s="26" t="s">
        <v>13269</v>
      </c>
      <c r="G1016" s="26" t="s">
        <v>9586</v>
      </c>
      <c r="H1016" s="26" t="s">
        <v>576</v>
      </c>
      <c r="I1016" s="26" t="s">
        <v>9973</v>
      </c>
      <c r="J1016" s="26" t="s">
        <v>13270</v>
      </c>
      <c r="K1016" s="26" t="s">
        <v>9582</v>
      </c>
      <c r="L1016" s="26" t="s">
        <v>13271</v>
      </c>
      <c r="M1016" s="26">
        <v>380456822718</v>
      </c>
      <c r="N1016" s="26">
        <v>3224087202</v>
      </c>
    </row>
    <row r="1017" spans="1:14">
      <c r="A1017" s="26" t="s">
        <v>2092</v>
      </c>
      <c r="B1017" s="26" t="s">
        <v>2093</v>
      </c>
      <c r="C1017" s="26">
        <v>38580610</v>
      </c>
      <c r="D1017" s="26" t="s">
        <v>24</v>
      </c>
      <c r="E1017" s="26" t="s">
        <v>13272</v>
      </c>
      <c r="F1017" s="26" t="s">
        <v>13273</v>
      </c>
      <c r="G1017" s="26" t="s">
        <v>9586</v>
      </c>
      <c r="H1017" s="26" t="s">
        <v>103</v>
      </c>
      <c r="I1017" s="26" t="s">
        <v>13274</v>
      </c>
      <c r="J1017" s="26" t="s">
        <v>13275</v>
      </c>
      <c r="K1017" s="26" t="s">
        <v>9582</v>
      </c>
      <c r="L1017" s="26" t="s">
        <v>13276</v>
      </c>
      <c r="M1017" s="26">
        <v>380985167457</v>
      </c>
      <c r="N1017" s="26">
        <v>723686601</v>
      </c>
    </row>
    <row r="1018" spans="1:14">
      <c r="A1018" s="26" t="s">
        <v>9214</v>
      </c>
      <c r="B1018" s="26" t="s">
        <v>9215</v>
      </c>
      <c r="C1018" s="26">
        <v>43343797</v>
      </c>
      <c r="D1018" s="26" t="s">
        <v>1701</v>
      </c>
      <c r="E1018" s="26" t="s">
        <v>13277</v>
      </c>
      <c r="F1018" s="26" t="s">
        <v>13278</v>
      </c>
      <c r="G1018" s="26" t="s">
        <v>9601</v>
      </c>
      <c r="H1018" s="26" t="s">
        <v>1490</v>
      </c>
      <c r="I1018" s="26" t="s">
        <v>11202</v>
      </c>
      <c r="J1018" s="26" t="s">
        <v>13279</v>
      </c>
      <c r="K1018" s="26" t="s">
        <v>9606</v>
      </c>
      <c r="L1018" s="26" t="s">
        <v>13280</v>
      </c>
      <c r="M1018" s="26">
        <v>761046274970</v>
      </c>
      <c r="N1018" s="26">
        <v>7324555400</v>
      </c>
    </row>
    <row r="1019" spans="1:14">
      <c r="A1019" s="26" t="s">
        <v>1787</v>
      </c>
      <c r="B1019" s="26" t="s">
        <v>1788</v>
      </c>
      <c r="C1019" s="26">
        <v>37084458</v>
      </c>
      <c r="D1019" s="26" t="s">
        <v>24</v>
      </c>
      <c r="E1019" s="26" t="s">
        <v>13281</v>
      </c>
      <c r="F1019" s="26" t="s">
        <v>13282</v>
      </c>
      <c r="G1019" s="26" t="s">
        <v>9579</v>
      </c>
      <c r="H1019" s="26" t="s">
        <v>27</v>
      </c>
      <c r="I1019" s="26" t="s">
        <v>12789</v>
      </c>
      <c r="J1019" s="26" t="s">
        <v>2742</v>
      </c>
      <c r="K1019" s="26" t="s">
        <v>9582</v>
      </c>
      <c r="L1019" s="26" t="s">
        <v>13283</v>
      </c>
      <c r="M1019" s="26">
        <v>380434026217</v>
      </c>
      <c r="N1019" s="26">
        <v>520485203</v>
      </c>
    </row>
    <row r="1020" spans="1:14">
      <c r="A1020" s="26" t="s">
        <v>2339</v>
      </c>
      <c r="B1020" s="26" t="s">
        <v>2340</v>
      </c>
      <c r="C1020" s="26">
        <v>37899673</v>
      </c>
      <c r="D1020" s="26" t="s">
        <v>24</v>
      </c>
      <c r="E1020" s="26" t="s">
        <v>13284</v>
      </c>
      <c r="F1020" s="26" t="s">
        <v>13285</v>
      </c>
      <c r="G1020" s="26" t="s">
        <v>9586</v>
      </c>
      <c r="H1020" s="26" t="s">
        <v>133</v>
      </c>
      <c r="I1020" s="26" t="s">
        <v>146</v>
      </c>
      <c r="J1020" s="26" t="s">
        <v>146</v>
      </c>
      <c r="K1020" s="26" t="s">
        <v>9597</v>
      </c>
      <c r="L1020" s="26" t="s">
        <v>13286</v>
      </c>
      <c r="M1020" s="26">
        <v>380563790250</v>
      </c>
      <c r="N1020" s="26">
        <v>1210100000</v>
      </c>
    </row>
    <row r="1021" spans="1:14">
      <c r="A1021" s="26" t="s">
        <v>1806</v>
      </c>
      <c r="B1021" s="26" t="s">
        <v>1807</v>
      </c>
      <c r="C1021" s="26">
        <v>37472460</v>
      </c>
      <c r="D1021" s="26" t="s">
        <v>24</v>
      </c>
      <c r="E1021" s="26" t="s">
        <v>13287</v>
      </c>
      <c r="F1021" s="26" t="s">
        <v>13288</v>
      </c>
      <c r="G1021" s="26" t="s">
        <v>9579</v>
      </c>
      <c r="H1021" s="26" t="s">
        <v>27</v>
      </c>
      <c r="I1021" s="26" t="s">
        <v>10731</v>
      </c>
      <c r="J1021" s="26" t="s">
        <v>10390</v>
      </c>
      <c r="K1021" s="26" t="s">
        <v>9582</v>
      </c>
      <c r="L1021" s="26" t="s">
        <v>13289</v>
      </c>
      <c r="M1021" s="26">
        <v>761412145670</v>
      </c>
      <c r="N1021" s="26">
        <v>521480406</v>
      </c>
    </row>
    <row r="1022" spans="1:14">
      <c r="A1022" s="26" t="s">
        <v>7418</v>
      </c>
      <c r="B1022" s="26" t="s">
        <v>7419</v>
      </c>
      <c r="C1022" s="26">
        <v>1981477</v>
      </c>
      <c r="D1022" s="26" t="s">
        <v>780</v>
      </c>
      <c r="E1022" s="26" t="s">
        <v>13290</v>
      </c>
      <c r="F1022" s="26" t="s">
        <v>13291</v>
      </c>
      <c r="G1022" s="26" t="s">
        <v>9601</v>
      </c>
      <c r="H1022" s="26" t="s">
        <v>1025</v>
      </c>
      <c r="J1022" s="26" t="s">
        <v>1061</v>
      </c>
      <c r="K1022" s="26" t="s">
        <v>9597</v>
      </c>
      <c r="L1022" s="26" t="s">
        <v>13292</v>
      </c>
      <c r="M1022" s="26">
        <v>761525696185</v>
      </c>
      <c r="N1022" s="26">
        <v>5910700000</v>
      </c>
    </row>
    <row r="1023" spans="1:14">
      <c r="A1023" s="26" t="s">
        <v>1773</v>
      </c>
      <c r="B1023" s="26" t="s">
        <v>1774</v>
      </c>
      <c r="C1023" s="26">
        <v>37258835</v>
      </c>
      <c r="D1023" s="26" t="s">
        <v>24</v>
      </c>
      <c r="E1023" s="26" t="s">
        <v>13293</v>
      </c>
      <c r="F1023" s="26" t="s">
        <v>13294</v>
      </c>
      <c r="G1023" s="26" t="s">
        <v>9586</v>
      </c>
      <c r="H1023" s="26" t="s">
        <v>27</v>
      </c>
      <c r="I1023" s="26" t="s">
        <v>10108</v>
      </c>
      <c r="J1023" s="26" t="s">
        <v>13295</v>
      </c>
      <c r="K1023" s="26" t="s">
        <v>9582</v>
      </c>
      <c r="L1023" s="26" t="s">
        <v>13296</v>
      </c>
      <c r="M1023" s="26">
        <v>380679626691</v>
      </c>
      <c r="N1023" s="26">
        <v>521686303</v>
      </c>
    </row>
    <row r="1024" spans="1:14">
      <c r="A1024" s="26" t="s">
        <v>5421</v>
      </c>
      <c r="B1024" s="26" t="s">
        <v>5418</v>
      </c>
      <c r="C1024" s="26">
        <v>13802089</v>
      </c>
      <c r="D1024" s="26" t="s">
        <v>24</v>
      </c>
      <c r="E1024" s="26" t="s">
        <v>13297</v>
      </c>
      <c r="F1024" s="26" t="s">
        <v>13298</v>
      </c>
      <c r="G1024" s="26" t="s">
        <v>9586</v>
      </c>
      <c r="H1024" s="26" t="s">
        <v>735</v>
      </c>
      <c r="I1024" s="26" t="s">
        <v>13299</v>
      </c>
      <c r="J1024" s="26" t="s">
        <v>13300</v>
      </c>
      <c r="K1024" s="26" t="s">
        <v>9582</v>
      </c>
      <c r="L1024" s="26" t="s">
        <v>13301</v>
      </c>
      <c r="M1024" s="26">
        <v>760649060634</v>
      </c>
      <c r="N1024" s="26">
        <v>3525280507</v>
      </c>
    </row>
    <row r="1025" spans="1:14">
      <c r="A1025" s="26" t="s">
        <v>7629</v>
      </c>
      <c r="B1025" s="26" t="s">
        <v>7630</v>
      </c>
      <c r="C1025" s="26">
        <v>39511438</v>
      </c>
      <c r="D1025" s="26" t="s">
        <v>24</v>
      </c>
      <c r="E1025" s="26" t="s">
        <v>13302</v>
      </c>
      <c r="F1025" s="26" t="s">
        <v>13303</v>
      </c>
      <c r="G1025" s="26" t="s">
        <v>9579</v>
      </c>
      <c r="H1025" s="26" t="s">
        <v>1088</v>
      </c>
      <c r="J1025" s="26" t="s">
        <v>13304</v>
      </c>
      <c r="K1025" s="26" t="s">
        <v>9582</v>
      </c>
      <c r="L1025" s="26" t="s">
        <v>13305</v>
      </c>
      <c r="M1025" s="26">
        <v>761930467376</v>
      </c>
      <c r="N1025" s="26">
        <v>1820384001</v>
      </c>
    </row>
    <row r="1026" spans="1:14">
      <c r="A1026" s="26" t="s">
        <v>1637</v>
      </c>
      <c r="B1026" s="26" t="s">
        <v>1638</v>
      </c>
      <c r="C1026" s="26">
        <v>3082961</v>
      </c>
      <c r="D1026" s="26" t="s">
        <v>780</v>
      </c>
      <c r="E1026" s="26" t="s">
        <v>13306</v>
      </c>
      <c r="F1026" s="26" t="s">
        <v>13307</v>
      </c>
      <c r="G1026" s="26" t="s">
        <v>9601</v>
      </c>
      <c r="H1026" s="26" t="s">
        <v>27</v>
      </c>
      <c r="J1026" s="26" t="s">
        <v>36</v>
      </c>
      <c r="K1026" s="26" t="s">
        <v>9597</v>
      </c>
      <c r="L1026" s="26" t="s">
        <v>13308</v>
      </c>
      <c r="M1026" s="26">
        <v>380432659045</v>
      </c>
      <c r="N1026" s="26">
        <v>510100000</v>
      </c>
    </row>
    <row r="1027" spans="1:14">
      <c r="A1027" s="26" t="s">
        <v>4167</v>
      </c>
      <c r="B1027" s="26" t="s">
        <v>4165</v>
      </c>
      <c r="C1027" s="26">
        <v>25064231</v>
      </c>
      <c r="D1027" s="26" t="s">
        <v>24</v>
      </c>
      <c r="E1027" s="26" t="s">
        <v>13309</v>
      </c>
      <c r="F1027" s="26" t="s">
        <v>13310</v>
      </c>
      <c r="G1027" s="26" t="s">
        <v>9579</v>
      </c>
      <c r="H1027" s="26" t="s">
        <v>506</v>
      </c>
      <c r="I1027" s="26" t="s">
        <v>12382</v>
      </c>
      <c r="J1027" s="26" t="s">
        <v>13311</v>
      </c>
      <c r="K1027" s="26" t="s">
        <v>9582</v>
      </c>
      <c r="L1027" s="26" t="s">
        <v>13312</v>
      </c>
      <c r="M1027" s="26">
        <v>761942725412</v>
      </c>
      <c r="N1027" s="26">
        <v>2623682001</v>
      </c>
    </row>
    <row r="1028" spans="1:14">
      <c r="A1028" s="26" t="s">
        <v>5027</v>
      </c>
      <c r="B1028" s="26" t="s">
        <v>5028</v>
      </c>
      <c r="C1028" s="26">
        <v>40225993</v>
      </c>
      <c r="D1028" s="26" t="s">
        <v>24</v>
      </c>
      <c r="E1028" s="26" t="s">
        <v>13313</v>
      </c>
      <c r="F1028" s="26" t="s">
        <v>12939</v>
      </c>
      <c r="G1028" s="26" t="s">
        <v>9579</v>
      </c>
      <c r="H1028" s="26" t="s">
        <v>735</v>
      </c>
      <c r="I1028" s="26" t="s">
        <v>12490</v>
      </c>
      <c r="J1028" s="26" t="s">
        <v>13314</v>
      </c>
      <c r="K1028" s="26" t="s">
        <v>9582</v>
      </c>
      <c r="L1028" s="26" t="s">
        <v>13315</v>
      </c>
      <c r="M1028" s="26">
        <v>380973404631</v>
      </c>
      <c r="N1028" s="26">
        <v>4620955307</v>
      </c>
    </row>
    <row r="1029" spans="1:14">
      <c r="A1029" s="26" t="s">
        <v>3972</v>
      </c>
      <c r="B1029" s="26" t="s">
        <v>3973</v>
      </c>
      <c r="C1029" s="26">
        <v>42195683</v>
      </c>
      <c r="D1029" s="26" t="s">
        <v>24</v>
      </c>
      <c r="E1029" s="26" t="s">
        <v>13316</v>
      </c>
      <c r="F1029" s="26" t="s">
        <v>13317</v>
      </c>
      <c r="G1029" s="26" t="s">
        <v>9579</v>
      </c>
      <c r="H1029" s="26" t="s">
        <v>506</v>
      </c>
      <c r="J1029" s="26" t="s">
        <v>7436</v>
      </c>
      <c r="K1029" s="26" t="s">
        <v>9582</v>
      </c>
      <c r="L1029" s="26" t="s">
        <v>13318</v>
      </c>
      <c r="M1029" s="26">
        <v>380501564980</v>
      </c>
      <c r="N1029" s="26">
        <v>123187406</v>
      </c>
    </row>
    <row r="1030" spans="1:14">
      <c r="A1030" s="26" t="s">
        <v>6042</v>
      </c>
      <c r="B1030" s="26" t="s">
        <v>6043</v>
      </c>
      <c r="C1030" s="26">
        <v>38476906</v>
      </c>
      <c r="D1030" s="26" t="s">
        <v>24</v>
      </c>
      <c r="E1030" s="26" t="s">
        <v>13319</v>
      </c>
      <c r="F1030" s="26" t="s">
        <v>13320</v>
      </c>
      <c r="G1030" s="26" t="s">
        <v>9586</v>
      </c>
      <c r="H1030" s="26" t="s">
        <v>835</v>
      </c>
      <c r="I1030" s="26" t="s">
        <v>13321</v>
      </c>
      <c r="J1030" s="26" t="s">
        <v>13322</v>
      </c>
      <c r="K1030" s="26" t="s">
        <v>9906</v>
      </c>
      <c r="L1030" s="26" t="s">
        <v>13323</v>
      </c>
      <c r="M1030" s="26">
        <v>380512687232</v>
      </c>
      <c r="N1030" s="26">
        <v>4823384711</v>
      </c>
    </row>
    <row r="1031" spans="1:14">
      <c r="A1031" s="26" t="s">
        <v>4216</v>
      </c>
      <c r="B1031" s="26" t="s">
        <v>4217</v>
      </c>
      <c r="C1031" s="26">
        <v>41838805</v>
      </c>
      <c r="D1031" s="26" t="s">
        <v>24</v>
      </c>
      <c r="E1031" s="26" t="s">
        <v>13324</v>
      </c>
      <c r="F1031" s="26" t="s">
        <v>13325</v>
      </c>
      <c r="G1031" s="26" t="s">
        <v>9579</v>
      </c>
      <c r="H1031" s="26" t="s">
        <v>506</v>
      </c>
      <c r="I1031" s="26" t="s">
        <v>9709</v>
      </c>
      <c r="J1031" s="26" t="s">
        <v>13326</v>
      </c>
      <c r="K1031" s="26" t="s">
        <v>9582</v>
      </c>
      <c r="L1031" s="26" t="s">
        <v>13327</v>
      </c>
      <c r="M1031" s="26">
        <v>380343543143</v>
      </c>
      <c r="N1031" s="26">
        <v>2624484902</v>
      </c>
    </row>
    <row r="1032" spans="1:14">
      <c r="A1032" s="26" t="s">
        <v>5464</v>
      </c>
      <c r="B1032" s="26" t="s">
        <v>5461</v>
      </c>
      <c r="C1032" s="26">
        <v>42310851</v>
      </c>
      <c r="D1032" s="26" t="s">
        <v>24</v>
      </c>
      <c r="E1032" s="26" t="s">
        <v>13328</v>
      </c>
      <c r="F1032" s="26" t="s">
        <v>13329</v>
      </c>
      <c r="G1032" s="26" t="s">
        <v>9579</v>
      </c>
      <c r="H1032" s="26" t="s">
        <v>735</v>
      </c>
      <c r="I1032" s="26" t="s">
        <v>9605</v>
      </c>
      <c r="J1032" s="26" t="s">
        <v>13330</v>
      </c>
      <c r="K1032" s="26" t="s">
        <v>9582</v>
      </c>
      <c r="L1032" s="26" t="s">
        <v>13331</v>
      </c>
      <c r="M1032" s="26">
        <v>380975530583</v>
      </c>
      <c r="N1032" s="26">
        <v>522682603</v>
      </c>
    </row>
    <row r="1033" spans="1:14">
      <c r="A1033" s="26" t="s">
        <v>1667</v>
      </c>
      <c r="B1033" s="26" t="s">
        <v>1668</v>
      </c>
      <c r="C1033" s="26">
        <v>25502352</v>
      </c>
      <c r="D1033" s="26" t="s">
        <v>24</v>
      </c>
      <c r="E1033" s="26" t="s">
        <v>13332</v>
      </c>
      <c r="F1033" s="26" t="s">
        <v>13333</v>
      </c>
      <c r="G1033" s="26" t="s">
        <v>9586</v>
      </c>
      <c r="H1033" s="26" t="s">
        <v>27</v>
      </c>
      <c r="J1033" s="26" t="s">
        <v>36</v>
      </c>
      <c r="K1033" s="26" t="s">
        <v>9597</v>
      </c>
      <c r="L1033" s="26" t="s">
        <v>13334</v>
      </c>
      <c r="M1033" s="26">
        <v>380432460516</v>
      </c>
      <c r="N1033" s="26">
        <v>510100000</v>
      </c>
    </row>
    <row r="1034" spans="1:14">
      <c r="A1034" s="26" t="s">
        <v>2868</v>
      </c>
      <c r="B1034" s="26" t="s">
        <v>2869</v>
      </c>
      <c r="C1034" s="26">
        <v>1989852</v>
      </c>
      <c r="D1034" s="26" t="s">
        <v>780</v>
      </c>
      <c r="E1034" s="26" t="s">
        <v>13335</v>
      </c>
      <c r="F1034" s="26" t="s">
        <v>13336</v>
      </c>
      <c r="G1034" s="26" t="s">
        <v>9601</v>
      </c>
      <c r="H1034" s="26" t="s">
        <v>258</v>
      </c>
      <c r="I1034" s="26" t="s">
        <v>13337</v>
      </c>
      <c r="J1034" s="26" t="s">
        <v>313</v>
      </c>
      <c r="K1034" s="26" t="s">
        <v>9597</v>
      </c>
      <c r="L1034" s="26" t="s">
        <v>13338</v>
      </c>
      <c r="M1034" s="26">
        <v>380997618907</v>
      </c>
      <c r="N1034" s="26">
        <v>1224855307</v>
      </c>
    </row>
    <row r="1035" spans="1:14">
      <c r="A1035" s="26" t="s">
        <v>7244</v>
      </c>
      <c r="B1035" s="26" t="s">
        <v>7245</v>
      </c>
      <c r="C1035" s="26">
        <v>38440010</v>
      </c>
      <c r="D1035" s="26" t="s">
        <v>24</v>
      </c>
      <c r="E1035" s="26" t="s">
        <v>13339</v>
      </c>
      <c r="F1035" s="26" t="s">
        <v>13340</v>
      </c>
      <c r="G1035" s="26" t="s">
        <v>9579</v>
      </c>
      <c r="H1035" s="26" t="s">
        <v>987</v>
      </c>
      <c r="I1035" s="26" t="s">
        <v>11035</v>
      </c>
      <c r="J1035" s="26" t="s">
        <v>13341</v>
      </c>
      <c r="K1035" s="26" t="s">
        <v>9582</v>
      </c>
      <c r="L1035" s="26" t="s">
        <v>13342</v>
      </c>
      <c r="M1035" s="26">
        <v>380987270023</v>
      </c>
      <c r="N1035" s="26">
        <v>5625482802</v>
      </c>
    </row>
    <row r="1036" spans="1:14">
      <c r="A1036" s="26" t="s">
        <v>8777</v>
      </c>
      <c r="B1036" s="26" t="s">
        <v>8778</v>
      </c>
      <c r="C1036" s="26">
        <v>2004717</v>
      </c>
      <c r="D1036" s="26" t="s">
        <v>780</v>
      </c>
      <c r="E1036" s="26" t="s">
        <v>13343</v>
      </c>
      <c r="F1036" s="26" t="s">
        <v>13344</v>
      </c>
      <c r="G1036" s="26" t="s">
        <v>9601</v>
      </c>
      <c r="H1036" s="26" t="s">
        <v>1308</v>
      </c>
      <c r="J1036" s="26" t="s">
        <v>1337</v>
      </c>
      <c r="K1036" s="26" t="s">
        <v>9597</v>
      </c>
      <c r="L1036" s="26" t="s">
        <v>13345</v>
      </c>
      <c r="M1036" s="26">
        <v>380673543390</v>
      </c>
      <c r="N1036" s="26">
        <v>6810400000</v>
      </c>
    </row>
    <row r="1037" spans="1:14">
      <c r="A1037" s="26" t="s">
        <v>3845</v>
      </c>
      <c r="B1037" s="26" t="s">
        <v>3846</v>
      </c>
      <c r="C1037" s="26">
        <v>38918010</v>
      </c>
      <c r="D1037" s="26" t="s">
        <v>24</v>
      </c>
      <c r="E1037" s="26" t="s">
        <v>13346</v>
      </c>
      <c r="F1037" s="26" t="s">
        <v>13347</v>
      </c>
      <c r="G1037" s="26" t="s">
        <v>9586</v>
      </c>
      <c r="H1037" s="26" t="s">
        <v>468</v>
      </c>
      <c r="I1037" s="26" t="s">
        <v>13348</v>
      </c>
      <c r="J1037" s="26" t="s">
        <v>3847</v>
      </c>
      <c r="K1037" s="26" t="s">
        <v>9597</v>
      </c>
      <c r="L1037" s="26" t="s">
        <v>13349</v>
      </c>
      <c r="M1037" s="26">
        <v>380984363311</v>
      </c>
      <c r="N1037" s="26">
        <v>2325210100</v>
      </c>
    </row>
    <row r="1038" spans="1:14">
      <c r="A1038" s="26" t="s">
        <v>8504</v>
      </c>
      <c r="B1038" s="26" t="s">
        <v>8505</v>
      </c>
      <c r="C1038" s="26" t="s">
        <v>1604</v>
      </c>
      <c r="D1038" s="26" t="s">
        <v>24</v>
      </c>
      <c r="E1038" s="26" t="s">
        <v>13350</v>
      </c>
      <c r="F1038" s="26" t="s">
        <v>13351</v>
      </c>
      <c r="G1038" s="26" t="s">
        <v>9586</v>
      </c>
      <c r="H1038" s="26" t="s">
        <v>1269</v>
      </c>
      <c r="J1038" s="26" t="s">
        <v>1282</v>
      </c>
      <c r="K1038" s="26" t="s">
        <v>9597</v>
      </c>
      <c r="L1038" s="26" t="s">
        <v>13352</v>
      </c>
      <c r="M1038" s="26">
        <v>380957816003</v>
      </c>
      <c r="N1038" s="26">
        <v>6510700000</v>
      </c>
    </row>
    <row r="1039" spans="1:14">
      <c r="A1039" s="26" t="s">
        <v>3483</v>
      </c>
      <c r="B1039" s="26" t="s">
        <v>3484</v>
      </c>
      <c r="C1039" s="26">
        <v>42043319</v>
      </c>
      <c r="D1039" s="26" t="s">
        <v>24</v>
      </c>
      <c r="E1039" s="26" t="s">
        <v>13353</v>
      </c>
      <c r="F1039" s="26" t="s">
        <v>13354</v>
      </c>
      <c r="G1039" s="26" t="s">
        <v>9586</v>
      </c>
      <c r="H1039" s="26" t="s">
        <v>392</v>
      </c>
      <c r="I1039" s="26" t="s">
        <v>10627</v>
      </c>
      <c r="J1039" s="26" t="s">
        <v>13355</v>
      </c>
      <c r="K1039" s="26" t="s">
        <v>9582</v>
      </c>
      <c r="L1039" s="26" t="s">
        <v>13356</v>
      </c>
      <c r="M1039" s="26">
        <v>380958260792</v>
      </c>
      <c r="N1039" s="26">
        <v>2124483601</v>
      </c>
    </row>
    <row r="1040" spans="1:14">
      <c r="A1040" s="26" t="s">
        <v>5994</v>
      </c>
      <c r="B1040" s="26" t="s">
        <v>5995</v>
      </c>
      <c r="C1040" s="26">
        <v>31822150</v>
      </c>
      <c r="D1040" s="26" t="s">
        <v>1701</v>
      </c>
      <c r="E1040" s="26" t="s">
        <v>13357</v>
      </c>
      <c r="F1040" s="26" t="s">
        <v>13358</v>
      </c>
      <c r="G1040" s="26" t="s">
        <v>9601</v>
      </c>
      <c r="H1040" s="26" t="s">
        <v>835</v>
      </c>
      <c r="J1040" s="26" t="s">
        <v>836</v>
      </c>
      <c r="K1040" s="26" t="s">
        <v>9597</v>
      </c>
      <c r="L1040" s="26" t="s">
        <v>13359</v>
      </c>
      <c r="M1040" s="26">
        <v>380977122091</v>
      </c>
      <c r="N1040" s="26">
        <v>4820610100</v>
      </c>
    </row>
    <row r="1041" spans="1:14">
      <c r="A1041" s="26" t="s">
        <v>3722</v>
      </c>
      <c r="B1041" s="26" t="s">
        <v>3723</v>
      </c>
      <c r="C1041" s="26">
        <v>38969725</v>
      </c>
      <c r="D1041" s="26" t="s">
        <v>24</v>
      </c>
      <c r="E1041" s="26" t="s">
        <v>13360</v>
      </c>
      <c r="F1041" s="26" t="s">
        <v>13361</v>
      </c>
      <c r="G1041" s="26" t="s">
        <v>9591</v>
      </c>
      <c r="H1041" s="26" t="s">
        <v>468</v>
      </c>
      <c r="J1041" s="26" t="s">
        <v>481</v>
      </c>
      <c r="K1041" s="26" t="s">
        <v>9597</v>
      </c>
      <c r="L1041" s="26" t="s">
        <v>11911</v>
      </c>
      <c r="M1041" s="26">
        <v>380617641490</v>
      </c>
      <c r="N1041" s="26">
        <v>1222380503</v>
      </c>
    </row>
    <row r="1042" spans="1:14">
      <c r="A1042" s="26" t="s">
        <v>8843</v>
      </c>
      <c r="B1042" s="26" t="s">
        <v>8844</v>
      </c>
      <c r="C1042" s="26">
        <v>39068066</v>
      </c>
      <c r="D1042" s="26" t="s">
        <v>24</v>
      </c>
      <c r="E1042" s="26" t="s">
        <v>13362</v>
      </c>
      <c r="F1042" s="26" t="s">
        <v>13363</v>
      </c>
      <c r="G1042" s="26" t="s">
        <v>9591</v>
      </c>
      <c r="H1042" s="26" t="s">
        <v>1401</v>
      </c>
      <c r="I1042" s="26" t="s">
        <v>11333</v>
      </c>
      <c r="J1042" s="26" t="s">
        <v>1406</v>
      </c>
      <c r="K1042" s="26" t="s">
        <v>9582</v>
      </c>
      <c r="L1042" s="26" t="s">
        <v>13364</v>
      </c>
      <c r="M1042" s="26">
        <v>380473744343</v>
      </c>
      <c r="N1042" s="26">
        <v>7121582301</v>
      </c>
    </row>
    <row r="1043" spans="1:14">
      <c r="A1043" s="26" t="s">
        <v>8855</v>
      </c>
      <c r="B1043" s="26" t="s">
        <v>8856</v>
      </c>
      <c r="C1043" s="26">
        <v>39030603</v>
      </c>
      <c r="D1043" s="26" t="s">
        <v>24</v>
      </c>
      <c r="E1043" s="26" t="s">
        <v>13365</v>
      </c>
      <c r="F1043" s="26" t="s">
        <v>9935</v>
      </c>
      <c r="G1043" s="26" t="s">
        <v>9586</v>
      </c>
      <c r="H1043" s="26" t="s">
        <v>1401</v>
      </c>
      <c r="I1043" s="26" t="s">
        <v>9936</v>
      </c>
      <c r="J1043" s="26" t="s">
        <v>8854</v>
      </c>
      <c r="K1043" s="26" t="s">
        <v>9606</v>
      </c>
      <c r="L1043" s="26" t="s">
        <v>13366</v>
      </c>
      <c r="M1043" s="26">
        <v>380473830417</v>
      </c>
      <c r="N1043" s="26">
        <v>7120655100</v>
      </c>
    </row>
    <row r="1044" spans="1:14">
      <c r="A1044" s="26" t="s">
        <v>5498</v>
      </c>
      <c r="B1044" s="26" t="s">
        <v>5499</v>
      </c>
      <c r="C1044" s="26">
        <v>38945065</v>
      </c>
      <c r="D1044" s="26" t="s">
        <v>24</v>
      </c>
      <c r="E1044" s="26" t="s">
        <v>13367</v>
      </c>
      <c r="F1044" s="26" t="s">
        <v>13368</v>
      </c>
      <c r="G1044" s="26" t="s">
        <v>9586</v>
      </c>
      <c r="H1044" s="26" t="s">
        <v>799</v>
      </c>
      <c r="J1044" s="26" t="s">
        <v>800</v>
      </c>
      <c r="K1044" s="26" t="s">
        <v>9597</v>
      </c>
      <c r="L1044" s="26" t="s">
        <v>13369</v>
      </c>
      <c r="M1044" s="26">
        <v>380442592824</v>
      </c>
      <c r="N1044" s="26">
        <v>4822784009</v>
      </c>
    </row>
    <row r="1045" spans="1:14">
      <c r="A1045" s="26" t="s">
        <v>7925</v>
      </c>
      <c r="B1045" s="26" t="s">
        <v>7926</v>
      </c>
      <c r="C1045" s="26">
        <v>42087665</v>
      </c>
      <c r="D1045" s="26" t="s">
        <v>780</v>
      </c>
      <c r="E1045" s="26" t="s">
        <v>13370</v>
      </c>
      <c r="F1045" s="26" t="s">
        <v>13371</v>
      </c>
      <c r="G1045" s="26" t="s">
        <v>9601</v>
      </c>
      <c r="H1045" s="26" t="s">
        <v>1122</v>
      </c>
      <c r="J1045" s="26" t="s">
        <v>13372</v>
      </c>
      <c r="K1045" s="26" t="s">
        <v>9597</v>
      </c>
      <c r="L1045" s="26" t="s">
        <v>13373</v>
      </c>
      <c r="M1045" s="26">
        <v>761236884073</v>
      </c>
      <c r="N1045" s="26">
        <v>6310400000</v>
      </c>
    </row>
    <row r="1046" spans="1:14">
      <c r="A1046" s="26" t="s">
        <v>6769</v>
      </c>
      <c r="B1046" s="26" t="s">
        <v>6770</v>
      </c>
      <c r="C1046" s="26">
        <v>38276153</v>
      </c>
      <c r="D1046" s="26" t="s">
        <v>24</v>
      </c>
      <c r="E1046" s="26" t="s">
        <v>13374</v>
      </c>
      <c r="F1046" s="26" t="s">
        <v>13375</v>
      </c>
      <c r="G1046" s="26" t="s">
        <v>9579</v>
      </c>
      <c r="H1046" s="26" t="s">
        <v>949</v>
      </c>
      <c r="I1046" s="26" t="s">
        <v>10890</v>
      </c>
      <c r="J1046" s="26" t="s">
        <v>13376</v>
      </c>
      <c r="K1046" s="26" t="s">
        <v>9582</v>
      </c>
      <c r="L1046" s="26" t="s">
        <v>13377</v>
      </c>
      <c r="M1046" s="26">
        <v>380535868490</v>
      </c>
      <c r="N1046" s="26">
        <v>5323881003</v>
      </c>
    </row>
    <row r="1047" spans="1:14">
      <c r="A1047" s="26" t="s">
        <v>7847</v>
      </c>
      <c r="B1047" s="26" t="s">
        <v>7848</v>
      </c>
      <c r="C1047" s="26">
        <v>38610896</v>
      </c>
      <c r="D1047" s="26" t="s">
        <v>24</v>
      </c>
      <c r="E1047" s="26" t="s">
        <v>13378</v>
      </c>
      <c r="F1047" s="26" t="s">
        <v>13379</v>
      </c>
      <c r="G1047" s="26" t="s">
        <v>9586</v>
      </c>
      <c r="H1047" s="26" t="s">
        <v>1122</v>
      </c>
      <c r="I1047" s="26" t="s">
        <v>13380</v>
      </c>
      <c r="J1047" s="26" t="s">
        <v>13381</v>
      </c>
      <c r="K1047" s="26" t="s">
        <v>9582</v>
      </c>
      <c r="L1047" s="26" t="s">
        <v>13382</v>
      </c>
      <c r="M1047" s="26">
        <v>380574966237</v>
      </c>
      <c r="N1047" s="26">
        <v>6320284001</v>
      </c>
    </row>
    <row r="1048" spans="1:14">
      <c r="A1048" s="26" t="s">
        <v>6117</v>
      </c>
      <c r="B1048" s="26" t="s">
        <v>6118</v>
      </c>
      <c r="C1048" s="26">
        <v>40196816</v>
      </c>
      <c r="D1048" s="26" t="s">
        <v>24</v>
      </c>
      <c r="E1048" s="26" t="s">
        <v>13383</v>
      </c>
      <c r="F1048" s="26" t="s">
        <v>13384</v>
      </c>
      <c r="G1048" s="26" t="s">
        <v>9579</v>
      </c>
      <c r="H1048" s="26" t="s">
        <v>885</v>
      </c>
      <c r="I1048" s="26" t="s">
        <v>10171</v>
      </c>
      <c r="J1048" s="26" t="s">
        <v>13385</v>
      </c>
      <c r="K1048" s="26" t="s">
        <v>9582</v>
      </c>
      <c r="L1048" s="26" t="s">
        <v>13386</v>
      </c>
      <c r="M1048" s="26">
        <v>380486624222</v>
      </c>
      <c r="N1048" s="26">
        <v>5120688803</v>
      </c>
    </row>
    <row r="1049" spans="1:14">
      <c r="A1049" s="26" t="s">
        <v>8421</v>
      </c>
      <c r="B1049" s="26" t="s">
        <v>8422</v>
      </c>
      <c r="C1049" s="26">
        <v>37920406</v>
      </c>
      <c r="D1049" s="26" t="s">
        <v>24</v>
      </c>
      <c r="E1049" s="26" t="s">
        <v>13387</v>
      </c>
      <c r="F1049" s="26" t="s">
        <v>13388</v>
      </c>
      <c r="G1049" s="26" t="s">
        <v>9586</v>
      </c>
      <c r="H1049" s="26" t="s">
        <v>1269</v>
      </c>
      <c r="I1049" s="26" t="s">
        <v>13389</v>
      </c>
      <c r="J1049" s="26" t="s">
        <v>13390</v>
      </c>
      <c r="K1049" s="26" t="s">
        <v>9606</v>
      </c>
      <c r="L1049" s="26" t="s">
        <v>13391</v>
      </c>
      <c r="M1049" s="26">
        <v>761515738678</v>
      </c>
      <c r="N1049" s="26">
        <v>1224283412</v>
      </c>
    </row>
    <row r="1050" spans="1:14">
      <c r="A1050" s="26" t="s">
        <v>4320</v>
      </c>
      <c r="B1050" s="26" t="s">
        <v>4321</v>
      </c>
      <c r="C1050" s="26">
        <v>38435021</v>
      </c>
      <c r="D1050" s="26" t="s">
        <v>24</v>
      </c>
      <c r="E1050" s="26" t="s">
        <v>13392</v>
      </c>
      <c r="F1050" s="26" t="s">
        <v>13393</v>
      </c>
      <c r="G1050" s="26" t="s">
        <v>9579</v>
      </c>
      <c r="H1050" s="26" t="s">
        <v>576</v>
      </c>
      <c r="I1050" s="26" t="s">
        <v>9901</v>
      </c>
      <c r="J1050" s="26" t="s">
        <v>13394</v>
      </c>
      <c r="K1050" s="26" t="s">
        <v>9582</v>
      </c>
      <c r="L1050" s="26" t="s">
        <v>13395</v>
      </c>
      <c r="M1050" s="26">
        <v>380971136166</v>
      </c>
      <c r="N1050" s="26">
        <v>3220687001</v>
      </c>
    </row>
    <row r="1051" spans="1:14">
      <c r="A1051" s="26" t="s">
        <v>5023</v>
      </c>
      <c r="B1051" s="26" t="s">
        <v>5018</v>
      </c>
      <c r="C1051" s="26">
        <v>19163609</v>
      </c>
      <c r="D1051" s="26" t="s">
        <v>24</v>
      </c>
      <c r="E1051" s="26" t="s">
        <v>13396</v>
      </c>
      <c r="F1051" s="26" t="s">
        <v>13397</v>
      </c>
      <c r="G1051" s="26" t="s">
        <v>9591</v>
      </c>
      <c r="H1051" s="26" t="s">
        <v>735</v>
      </c>
      <c r="J1051" s="26" t="s">
        <v>5001</v>
      </c>
      <c r="K1051" s="26" t="s">
        <v>9597</v>
      </c>
      <c r="L1051" s="26" t="s">
        <v>13398</v>
      </c>
      <c r="M1051" s="26">
        <v>761292465299</v>
      </c>
      <c r="N1051" s="26">
        <v>4610600000</v>
      </c>
    </row>
    <row r="1052" spans="1:14">
      <c r="A1052" s="26" t="s">
        <v>7629</v>
      </c>
      <c r="B1052" s="26" t="s">
        <v>7630</v>
      </c>
      <c r="C1052" s="26">
        <v>39511438</v>
      </c>
      <c r="D1052" s="26" t="s">
        <v>24</v>
      </c>
      <c r="E1052" s="26" t="s">
        <v>13399</v>
      </c>
      <c r="F1052" s="26" t="s">
        <v>13400</v>
      </c>
      <c r="G1052" s="26" t="s">
        <v>9579</v>
      </c>
      <c r="H1052" s="26" t="s">
        <v>1088</v>
      </c>
      <c r="J1052" s="26" t="s">
        <v>13401</v>
      </c>
      <c r="K1052" s="26" t="s">
        <v>9582</v>
      </c>
      <c r="L1052" s="26" t="s">
        <v>13402</v>
      </c>
      <c r="M1052" s="26">
        <v>761344161082</v>
      </c>
      <c r="N1052" s="26">
        <v>6122483303</v>
      </c>
    </row>
    <row r="1053" spans="1:14">
      <c r="A1053" s="26" t="s">
        <v>6139</v>
      </c>
      <c r="B1053" s="26" t="s">
        <v>13403</v>
      </c>
      <c r="C1053" s="26">
        <v>1998704</v>
      </c>
      <c r="D1053" s="26" t="s">
        <v>780</v>
      </c>
      <c r="E1053" s="26" t="s">
        <v>13404</v>
      </c>
      <c r="F1053" s="26" t="s">
        <v>13405</v>
      </c>
      <c r="G1053" s="26" t="s">
        <v>9601</v>
      </c>
      <c r="H1053" s="26" t="s">
        <v>885</v>
      </c>
      <c r="J1053" s="26" t="s">
        <v>13406</v>
      </c>
      <c r="K1053" s="26" t="s">
        <v>9597</v>
      </c>
      <c r="L1053" s="26" t="s">
        <v>13407</v>
      </c>
      <c r="M1053" s="26">
        <v>380976868903</v>
      </c>
      <c r="N1053" s="26">
        <v>2321586102</v>
      </c>
    </row>
    <row r="1054" spans="1:14">
      <c r="A1054" s="26" t="s">
        <v>9125</v>
      </c>
      <c r="B1054" s="26" t="s">
        <v>9126</v>
      </c>
      <c r="C1054" s="26">
        <v>38407889</v>
      </c>
      <c r="D1054" s="26" t="s">
        <v>24</v>
      </c>
      <c r="E1054" s="26" t="s">
        <v>13408</v>
      </c>
      <c r="F1054" s="26" t="s">
        <v>13409</v>
      </c>
      <c r="G1054" s="26" t="s">
        <v>9579</v>
      </c>
      <c r="H1054" s="26" t="s">
        <v>1490</v>
      </c>
      <c r="I1054" s="26" t="s">
        <v>9846</v>
      </c>
      <c r="J1054" s="26" t="s">
        <v>13410</v>
      </c>
      <c r="K1054" s="26" t="s">
        <v>9582</v>
      </c>
      <c r="L1054" s="26" t="s">
        <v>13411</v>
      </c>
      <c r="M1054" s="26">
        <v>380373373423</v>
      </c>
      <c r="N1054" s="26">
        <v>7323082201</v>
      </c>
    </row>
    <row r="1055" spans="1:14">
      <c r="A1055" s="26" t="s">
        <v>5810</v>
      </c>
      <c r="B1055" s="26" t="s">
        <v>5811</v>
      </c>
      <c r="C1055" s="26">
        <v>42751893</v>
      </c>
      <c r="D1055" s="26" t="s">
        <v>780</v>
      </c>
      <c r="E1055" s="26" t="s">
        <v>13412</v>
      </c>
      <c r="F1055" s="26" t="s">
        <v>13413</v>
      </c>
      <c r="G1055" s="26" t="s">
        <v>9601</v>
      </c>
      <c r="H1055" s="26" t="s">
        <v>799</v>
      </c>
      <c r="J1055" s="26" t="s">
        <v>800</v>
      </c>
      <c r="K1055" s="26" t="s">
        <v>9597</v>
      </c>
      <c r="L1055" s="26" t="s">
        <v>13414</v>
      </c>
      <c r="M1055" s="26">
        <v>380667830955</v>
      </c>
      <c r="N1055" s="26">
        <v>4822784009</v>
      </c>
    </row>
    <row r="1056" spans="1:14">
      <c r="A1056" s="26" t="s">
        <v>2245</v>
      </c>
      <c r="B1056" s="26" t="s">
        <v>2246</v>
      </c>
      <c r="C1056" s="26">
        <v>1985475</v>
      </c>
      <c r="D1056" s="26" t="s">
        <v>780</v>
      </c>
      <c r="E1056" s="26" t="s">
        <v>13415</v>
      </c>
      <c r="F1056" s="26" t="s">
        <v>13416</v>
      </c>
      <c r="G1056" s="26" t="s">
        <v>9601</v>
      </c>
      <c r="H1056" s="26" t="s">
        <v>133</v>
      </c>
      <c r="J1056" s="26" t="s">
        <v>146</v>
      </c>
      <c r="K1056" s="26" t="s">
        <v>9597</v>
      </c>
      <c r="L1056" s="26" t="s">
        <v>13417</v>
      </c>
      <c r="M1056" s="26">
        <v>380567855334</v>
      </c>
      <c r="N1056" s="26">
        <v>1210100000</v>
      </c>
    </row>
    <row r="1057" spans="1:14">
      <c r="A1057" s="26" t="s">
        <v>3007</v>
      </c>
      <c r="B1057" s="26" t="s">
        <v>3008</v>
      </c>
      <c r="C1057" s="26">
        <v>1991197</v>
      </c>
      <c r="D1057" s="26" t="s">
        <v>780</v>
      </c>
      <c r="E1057" s="26" t="s">
        <v>13418</v>
      </c>
      <c r="F1057" s="26" t="s">
        <v>13419</v>
      </c>
      <c r="G1057" s="26" t="s">
        <v>9601</v>
      </c>
      <c r="H1057" s="26" t="s">
        <v>258</v>
      </c>
      <c r="J1057" s="26" t="s">
        <v>367</v>
      </c>
      <c r="K1057" s="26" t="s">
        <v>9597</v>
      </c>
      <c r="L1057" s="26" t="s">
        <v>13420</v>
      </c>
      <c r="M1057" s="26">
        <v>380626224082</v>
      </c>
      <c r="N1057" s="26">
        <v>1414100000</v>
      </c>
    </row>
    <row r="1058" spans="1:14">
      <c r="A1058" s="26" t="s">
        <v>3994</v>
      </c>
      <c r="B1058" s="26" t="s">
        <v>3995</v>
      </c>
      <c r="C1058" s="26">
        <v>42043117</v>
      </c>
      <c r="D1058" s="26" t="s">
        <v>24</v>
      </c>
      <c r="E1058" s="26" t="s">
        <v>13421</v>
      </c>
      <c r="F1058" s="26" t="s">
        <v>13422</v>
      </c>
      <c r="G1058" s="26" t="s">
        <v>9579</v>
      </c>
      <c r="H1058" s="26" t="s">
        <v>506</v>
      </c>
      <c r="I1058" s="26" t="s">
        <v>10777</v>
      </c>
      <c r="J1058" s="26" t="s">
        <v>13423</v>
      </c>
      <c r="K1058" s="26" t="s">
        <v>9582</v>
      </c>
      <c r="L1058" s="26" t="s">
        <v>13424</v>
      </c>
      <c r="M1058" s="26">
        <v>380343069203</v>
      </c>
      <c r="N1058" s="26">
        <v>2621683102</v>
      </c>
    </row>
    <row r="1059" spans="1:14">
      <c r="A1059" s="26" t="s">
        <v>5994</v>
      </c>
      <c r="B1059" s="26" t="s">
        <v>5995</v>
      </c>
      <c r="C1059" s="26">
        <v>31822150</v>
      </c>
      <c r="D1059" s="26" t="s">
        <v>1701</v>
      </c>
      <c r="E1059" s="26" t="s">
        <v>13425</v>
      </c>
      <c r="F1059" s="26" t="s">
        <v>13426</v>
      </c>
      <c r="G1059" s="26" t="s">
        <v>9601</v>
      </c>
      <c r="H1059" s="26" t="s">
        <v>835</v>
      </c>
      <c r="J1059" s="26" t="s">
        <v>848</v>
      </c>
      <c r="K1059" s="26" t="s">
        <v>9597</v>
      </c>
      <c r="L1059" s="26" t="s">
        <v>13427</v>
      </c>
      <c r="M1059" s="26">
        <v>380512480950</v>
      </c>
      <c r="N1059" s="26">
        <v>4623010100</v>
      </c>
    </row>
    <row r="1060" spans="1:14">
      <c r="A1060" s="26" t="s">
        <v>5063</v>
      </c>
      <c r="B1060" s="26" t="s">
        <v>5064</v>
      </c>
      <c r="C1060" s="26">
        <v>34167494</v>
      </c>
      <c r="D1060" s="26" t="s">
        <v>1701</v>
      </c>
      <c r="E1060" s="26" t="s">
        <v>13428</v>
      </c>
      <c r="F1060" s="26" t="s">
        <v>13429</v>
      </c>
      <c r="G1060" s="26" t="s">
        <v>9601</v>
      </c>
      <c r="H1060" s="26" t="s">
        <v>735</v>
      </c>
      <c r="J1060" s="26" t="s">
        <v>9510</v>
      </c>
      <c r="K1060" s="26" t="s">
        <v>9606</v>
      </c>
      <c r="L1060" s="26" t="s">
        <v>13430</v>
      </c>
      <c r="M1060" s="26">
        <v>380674215978</v>
      </c>
      <c r="N1060" s="26">
        <v>2624485101</v>
      </c>
    </row>
    <row r="1061" spans="1:14">
      <c r="A1061" s="26" t="s">
        <v>9449</v>
      </c>
      <c r="B1061" s="26" t="s">
        <v>9450</v>
      </c>
      <c r="C1061" s="26">
        <v>2006076</v>
      </c>
      <c r="D1061" s="26" t="s">
        <v>780</v>
      </c>
      <c r="E1061" s="26" t="s">
        <v>13431</v>
      </c>
      <c r="F1061" s="26" t="s">
        <v>13432</v>
      </c>
      <c r="G1061" s="26" t="s">
        <v>9601</v>
      </c>
      <c r="H1061" s="26" t="s">
        <v>1573</v>
      </c>
      <c r="I1061" s="26" t="s">
        <v>12172</v>
      </c>
      <c r="J1061" s="26" t="s">
        <v>3276</v>
      </c>
      <c r="K1061" s="26" t="s">
        <v>9597</v>
      </c>
      <c r="L1061" s="26" t="s">
        <v>13433</v>
      </c>
      <c r="M1061" s="26">
        <v>380501314770</v>
      </c>
      <c r="N1061" s="26">
        <v>122785804</v>
      </c>
    </row>
    <row r="1062" spans="1:14">
      <c r="A1062" s="26" t="s">
        <v>6170</v>
      </c>
      <c r="B1062" s="26" t="s">
        <v>6171</v>
      </c>
      <c r="C1062" s="26">
        <v>38534407</v>
      </c>
      <c r="D1062" s="26" t="s">
        <v>24</v>
      </c>
      <c r="E1062" s="26" t="s">
        <v>13434</v>
      </c>
      <c r="F1062" s="26" t="s">
        <v>13435</v>
      </c>
      <c r="G1062" s="26" t="s">
        <v>9579</v>
      </c>
      <c r="H1062" s="26" t="s">
        <v>885</v>
      </c>
      <c r="I1062" s="26" t="s">
        <v>10020</v>
      </c>
      <c r="J1062" s="26" t="s">
        <v>142</v>
      </c>
      <c r="K1062" s="26" t="s">
        <v>9582</v>
      </c>
      <c r="L1062" s="26" t="s">
        <v>13436</v>
      </c>
      <c r="M1062" s="26">
        <v>380964379866</v>
      </c>
      <c r="N1062" s="26">
        <v>123580801</v>
      </c>
    </row>
    <row r="1063" spans="1:14">
      <c r="A1063" s="26" t="s">
        <v>2766</v>
      </c>
      <c r="B1063" s="26" t="s">
        <v>2767</v>
      </c>
      <c r="C1063" s="26">
        <v>36729598</v>
      </c>
      <c r="D1063" s="26" t="s">
        <v>24</v>
      </c>
      <c r="E1063" s="26" t="s">
        <v>13437</v>
      </c>
      <c r="F1063" s="26" t="s">
        <v>13438</v>
      </c>
      <c r="G1063" s="26" t="s">
        <v>9579</v>
      </c>
      <c r="H1063" s="26" t="s">
        <v>133</v>
      </c>
      <c r="I1063" s="26" t="s">
        <v>9717</v>
      </c>
      <c r="J1063" s="26" t="s">
        <v>3641</v>
      </c>
      <c r="K1063" s="26" t="s">
        <v>9582</v>
      </c>
      <c r="L1063" s="26" t="s">
        <v>13439</v>
      </c>
      <c r="M1063" s="26">
        <v>380985964341</v>
      </c>
      <c r="N1063" s="26">
        <v>1221083301</v>
      </c>
    </row>
    <row r="1064" spans="1:14">
      <c r="A1064" s="26" t="s">
        <v>6518</v>
      </c>
      <c r="B1064" s="26" t="s">
        <v>6519</v>
      </c>
      <c r="C1064" s="26">
        <v>38534606</v>
      </c>
      <c r="D1064" s="26" t="s">
        <v>24</v>
      </c>
      <c r="E1064" s="26" t="s">
        <v>13440</v>
      </c>
      <c r="F1064" s="26" t="s">
        <v>13441</v>
      </c>
      <c r="G1064" s="26" t="s">
        <v>9591</v>
      </c>
      <c r="H1064" s="26" t="s">
        <v>885</v>
      </c>
      <c r="J1064" s="26" t="s">
        <v>615</v>
      </c>
      <c r="K1064" s="26" t="s">
        <v>9582</v>
      </c>
      <c r="L1064" s="26" t="s">
        <v>13442</v>
      </c>
      <c r="M1064" s="26">
        <v>761960068200</v>
      </c>
      <c r="N1064" s="26">
        <v>120783603</v>
      </c>
    </row>
    <row r="1065" spans="1:14">
      <c r="A1065" s="26" t="s">
        <v>3555</v>
      </c>
      <c r="B1065" s="26" t="s">
        <v>3556</v>
      </c>
      <c r="C1065" s="26">
        <v>26464748</v>
      </c>
      <c r="D1065" s="26" t="s">
        <v>780</v>
      </c>
      <c r="E1065" s="26" t="s">
        <v>13443</v>
      </c>
      <c r="F1065" s="26" t="s">
        <v>13444</v>
      </c>
      <c r="G1065" s="26" t="s">
        <v>9601</v>
      </c>
      <c r="H1065" s="26" t="s">
        <v>392</v>
      </c>
      <c r="J1065" s="26" t="s">
        <v>458</v>
      </c>
      <c r="K1065" s="26" t="s">
        <v>9597</v>
      </c>
      <c r="L1065" s="26" t="s">
        <v>13445</v>
      </c>
      <c r="M1065" s="26">
        <v>380312637300</v>
      </c>
      <c r="N1065" s="26">
        <v>2110100000</v>
      </c>
    </row>
    <row r="1066" spans="1:14">
      <c r="A1066" s="26" t="s">
        <v>5469</v>
      </c>
      <c r="B1066" s="26" t="s">
        <v>5470</v>
      </c>
      <c r="C1066" s="26" t="s">
        <v>1604</v>
      </c>
      <c r="D1066" s="26" t="s">
        <v>24</v>
      </c>
      <c r="E1066" s="26" t="s">
        <v>13446</v>
      </c>
      <c r="F1066" s="26" t="s">
        <v>13447</v>
      </c>
      <c r="G1066" s="26" t="s">
        <v>9591</v>
      </c>
      <c r="H1066" s="26" t="s">
        <v>735</v>
      </c>
      <c r="I1066" s="26" t="s">
        <v>13448</v>
      </c>
      <c r="J1066" s="26" t="s">
        <v>1321</v>
      </c>
      <c r="K1066" s="26" t="s">
        <v>9597</v>
      </c>
      <c r="L1066" s="26" t="s">
        <v>13449</v>
      </c>
      <c r="M1066" s="26">
        <v>380673718718</v>
      </c>
      <c r="N1066" s="26">
        <v>521281603</v>
      </c>
    </row>
    <row r="1067" spans="1:14">
      <c r="A1067" s="26" t="s">
        <v>2788</v>
      </c>
      <c r="B1067" s="26" t="s">
        <v>2789</v>
      </c>
      <c r="C1067" s="26">
        <v>37691686</v>
      </c>
      <c r="D1067" s="26" t="s">
        <v>24</v>
      </c>
      <c r="E1067" s="26" t="s">
        <v>13450</v>
      </c>
      <c r="F1067" s="26" t="s">
        <v>13451</v>
      </c>
      <c r="G1067" s="26" t="s">
        <v>9579</v>
      </c>
      <c r="H1067" s="26" t="s">
        <v>258</v>
      </c>
      <c r="I1067" s="26" t="s">
        <v>10477</v>
      </c>
      <c r="J1067" s="26" t="s">
        <v>13452</v>
      </c>
      <c r="K1067" s="26" t="s">
        <v>9906</v>
      </c>
      <c r="L1067" s="26" t="s">
        <v>13453</v>
      </c>
      <c r="M1067" s="26">
        <v>380964483452</v>
      </c>
      <c r="N1067" s="26">
        <v>1220310118</v>
      </c>
    </row>
    <row r="1068" spans="1:14">
      <c r="A1068" s="26" t="s">
        <v>9098</v>
      </c>
      <c r="B1068" s="26" t="s">
        <v>9099</v>
      </c>
      <c r="C1068" s="26">
        <v>38561624</v>
      </c>
      <c r="D1068" s="26" t="s">
        <v>24</v>
      </c>
      <c r="E1068" s="26" t="s">
        <v>13454</v>
      </c>
      <c r="F1068" s="26" t="s">
        <v>13455</v>
      </c>
      <c r="G1068" s="26" t="s">
        <v>9586</v>
      </c>
      <c r="H1068" s="26" t="s">
        <v>1490</v>
      </c>
      <c r="I1068" s="26" t="s">
        <v>9841</v>
      </c>
      <c r="J1068" s="26" t="s">
        <v>1521</v>
      </c>
      <c r="K1068" s="26" t="s">
        <v>9597</v>
      </c>
      <c r="L1068" s="26" t="s">
        <v>13456</v>
      </c>
      <c r="M1068" s="26">
        <v>761041011761</v>
      </c>
      <c r="N1068" s="26">
        <v>7322510100</v>
      </c>
    </row>
    <row r="1069" spans="1:14">
      <c r="A1069" s="26" t="s">
        <v>2058</v>
      </c>
      <c r="B1069" s="26" t="s">
        <v>2059</v>
      </c>
      <c r="C1069" s="26">
        <v>38796247</v>
      </c>
      <c r="D1069" s="26" t="s">
        <v>24</v>
      </c>
      <c r="E1069" s="26" t="s">
        <v>13457</v>
      </c>
      <c r="F1069" s="26" t="s">
        <v>13458</v>
      </c>
      <c r="G1069" s="26" t="s">
        <v>9586</v>
      </c>
      <c r="H1069" s="26" t="s">
        <v>103</v>
      </c>
      <c r="J1069" s="26" t="s">
        <v>116</v>
      </c>
      <c r="K1069" s="26" t="s">
        <v>9597</v>
      </c>
      <c r="L1069" s="26" t="s">
        <v>13459</v>
      </c>
      <c r="M1069" s="26">
        <v>380332261538</v>
      </c>
      <c r="N1069" s="26">
        <v>710100000</v>
      </c>
    </row>
    <row r="1070" spans="1:14">
      <c r="A1070" s="26" t="s">
        <v>2118</v>
      </c>
      <c r="B1070" s="26" t="s">
        <v>2119</v>
      </c>
      <c r="C1070" s="26">
        <v>38485788</v>
      </c>
      <c r="D1070" s="26" t="s">
        <v>24</v>
      </c>
      <c r="E1070" s="26" t="s">
        <v>13460</v>
      </c>
      <c r="F1070" s="26" t="s">
        <v>13461</v>
      </c>
      <c r="G1070" s="26" t="s">
        <v>9586</v>
      </c>
      <c r="H1070" s="26" t="s">
        <v>103</v>
      </c>
      <c r="I1070" s="26" t="s">
        <v>9897</v>
      </c>
      <c r="J1070" s="26" t="s">
        <v>2117</v>
      </c>
      <c r="K1070" s="26" t="s">
        <v>9606</v>
      </c>
      <c r="L1070" s="26" t="s">
        <v>13462</v>
      </c>
      <c r="M1070" s="26">
        <v>761022238071</v>
      </c>
      <c r="N1070" s="26">
        <v>724255100</v>
      </c>
    </row>
    <row r="1071" spans="1:14">
      <c r="A1071" s="26" t="s">
        <v>4657</v>
      </c>
      <c r="B1071" s="26" t="s">
        <v>4658</v>
      </c>
      <c r="C1071" s="26">
        <v>38802559</v>
      </c>
      <c r="D1071" s="26" t="s">
        <v>24</v>
      </c>
      <c r="E1071" s="26" t="s">
        <v>13463</v>
      </c>
      <c r="F1071" s="26" t="s">
        <v>13464</v>
      </c>
      <c r="G1071" s="26" t="s">
        <v>9586</v>
      </c>
      <c r="H1071" s="26" t="s">
        <v>670</v>
      </c>
      <c r="J1071" s="26" t="s">
        <v>687</v>
      </c>
      <c r="K1071" s="26" t="s">
        <v>9597</v>
      </c>
      <c r="L1071" s="26" t="s">
        <v>10832</v>
      </c>
      <c r="M1071" s="26">
        <v>380980115654</v>
      </c>
      <c r="N1071" s="26">
        <v>3510100000</v>
      </c>
    </row>
    <row r="1072" spans="1:14">
      <c r="A1072" s="26" t="s">
        <v>5129</v>
      </c>
      <c r="B1072" s="26" t="s">
        <v>5130</v>
      </c>
      <c r="C1072" s="26">
        <v>1996651</v>
      </c>
      <c r="D1072" s="26" t="s">
        <v>780</v>
      </c>
      <c r="E1072" s="26" t="s">
        <v>13465</v>
      </c>
      <c r="F1072" s="26" t="s">
        <v>13466</v>
      </c>
      <c r="G1072" s="26" t="s">
        <v>9601</v>
      </c>
      <c r="H1072" s="26" t="s">
        <v>735</v>
      </c>
      <c r="J1072" s="26" t="s">
        <v>740</v>
      </c>
      <c r="K1072" s="26" t="s">
        <v>9597</v>
      </c>
      <c r="L1072" s="26" t="s">
        <v>13467</v>
      </c>
      <c r="M1072" s="26">
        <v>380936513614</v>
      </c>
      <c r="N1072" s="26">
        <v>1221881203</v>
      </c>
    </row>
    <row r="1073" spans="1:14">
      <c r="A1073" s="26" t="s">
        <v>3411</v>
      </c>
      <c r="B1073" s="26" t="s">
        <v>3412</v>
      </c>
      <c r="C1073" s="26">
        <v>38456539</v>
      </c>
      <c r="D1073" s="26" t="s">
        <v>24</v>
      </c>
      <c r="E1073" s="26" t="s">
        <v>13468</v>
      </c>
      <c r="F1073" s="26" t="s">
        <v>13469</v>
      </c>
      <c r="G1073" s="26" t="s">
        <v>9586</v>
      </c>
      <c r="H1073" s="26" t="s">
        <v>392</v>
      </c>
      <c r="I1073" s="26" t="s">
        <v>9857</v>
      </c>
      <c r="J1073" s="26" t="s">
        <v>13470</v>
      </c>
      <c r="K1073" s="26" t="s">
        <v>9582</v>
      </c>
      <c r="L1073" s="26" t="s">
        <v>13471</v>
      </c>
      <c r="M1073" s="26">
        <v>380988082580</v>
      </c>
      <c r="N1073" s="26">
        <v>2121910102</v>
      </c>
    </row>
    <row r="1074" spans="1:14">
      <c r="A1074" s="26" t="s">
        <v>1773</v>
      </c>
      <c r="B1074" s="26" t="s">
        <v>1774</v>
      </c>
      <c r="C1074" s="26">
        <v>37258835</v>
      </c>
      <c r="D1074" s="26" t="s">
        <v>24</v>
      </c>
      <c r="E1074" s="26" t="s">
        <v>13472</v>
      </c>
      <c r="F1074" s="26" t="s">
        <v>13473</v>
      </c>
      <c r="G1074" s="26" t="s">
        <v>9586</v>
      </c>
      <c r="H1074" s="26" t="s">
        <v>27</v>
      </c>
      <c r="I1074" s="26" t="s">
        <v>10108</v>
      </c>
      <c r="J1074" s="26" t="s">
        <v>10097</v>
      </c>
      <c r="K1074" s="26" t="s">
        <v>9582</v>
      </c>
      <c r="L1074" s="26" t="s">
        <v>13474</v>
      </c>
      <c r="M1074" s="26">
        <v>380983544219</v>
      </c>
      <c r="N1074" s="26">
        <v>120781305</v>
      </c>
    </row>
    <row r="1075" spans="1:14">
      <c r="A1075" s="26" t="s">
        <v>3690</v>
      </c>
      <c r="B1075" s="26" t="s">
        <v>3691</v>
      </c>
      <c r="C1075" s="26">
        <v>38969615</v>
      </c>
      <c r="D1075" s="26" t="s">
        <v>24</v>
      </c>
      <c r="E1075" s="26" t="s">
        <v>13475</v>
      </c>
      <c r="F1075" s="26" t="s">
        <v>13476</v>
      </c>
      <c r="G1075" s="26" t="s">
        <v>9586</v>
      </c>
      <c r="H1075" s="26" t="s">
        <v>468</v>
      </c>
      <c r="J1075" s="26" t="s">
        <v>481</v>
      </c>
      <c r="K1075" s="26" t="s">
        <v>9597</v>
      </c>
      <c r="L1075" s="26" t="s">
        <v>11720</v>
      </c>
      <c r="M1075" s="26">
        <v>761234046181</v>
      </c>
      <c r="N1075" s="26">
        <v>1222380503</v>
      </c>
    </row>
    <row r="1076" spans="1:14">
      <c r="A1076" s="26" t="s">
        <v>4349</v>
      </c>
      <c r="B1076" s="26" t="s">
        <v>4350</v>
      </c>
      <c r="C1076" s="26">
        <v>39002969</v>
      </c>
      <c r="D1076" s="26" t="s">
        <v>24</v>
      </c>
      <c r="E1076" s="26" t="s">
        <v>13477</v>
      </c>
      <c r="F1076" s="26" t="s">
        <v>13478</v>
      </c>
      <c r="G1076" s="26" t="s">
        <v>9586</v>
      </c>
      <c r="H1076" s="26" t="s">
        <v>576</v>
      </c>
      <c r="I1076" s="26" t="s">
        <v>12758</v>
      </c>
      <c r="J1076" s="26" t="s">
        <v>13479</v>
      </c>
      <c r="K1076" s="26" t="s">
        <v>9582</v>
      </c>
      <c r="L1076" s="26" t="s">
        <v>13480</v>
      </c>
      <c r="M1076" s="26">
        <v>380968014534</v>
      </c>
      <c r="N1076" s="26">
        <v>724585901</v>
      </c>
    </row>
    <row r="1077" spans="1:14">
      <c r="A1077" s="26" t="s">
        <v>3523</v>
      </c>
      <c r="B1077" s="26" t="s">
        <v>3524</v>
      </c>
      <c r="C1077" s="26">
        <v>1992825</v>
      </c>
      <c r="D1077" s="26" t="s">
        <v>780</v>
      </c>
      <c r="E1077" s="26" t="s">
        <v>13481</v>
      </c>
      <c r="F1077" s="26" t="s">
        <v>13482</v>
      </c>
      <c r="G1077" s="26" t="s">
        <v>9601</v>
      </c>
      <c r="H1077" s="26" t="s">
        <v>392</v>
      </c>
      <c r="J1077" s="26" t="s">
        <v>458</v>
      </c>
      <c r="K1077" s="26" t="s">
        <v>9597</v>
      </c>
      <c r="L1077" s="26" t="s">
        <v>13483</v>
      </c>
      <c r="M1077" s="26">
        <v>380312614453</v>
      </c>
      <c r="N1077" s="26">
        <v>2110100000</v>
      </c>
    </row>
    <row r="1078" spans="1:14">
      <c r="A1078" s="26" t="s">
        <v>7389</v>
      </c>
      <c r="B1078" s="26" t="s">
        <v>7390</v>
      </c>
      <c r="C1078" s="26">
        <v>2007578</v>
      </c>
      <c r="D1078" s="26" t="s">
        <v>780</v>
      </c>
      <c r="E1078" s="26" t="s">
        <v>13484</v>
      </c>
      <c r="F1078" s="26" t="s">
        <v>13485</v>
      </c>
      <c r="G1078" s="26" t="s">
        <v>9601</v>
      </c>
      <c r="H1078" s="26" t="s">
        <v>1025</v>
      </c>
      <c r="I1078" s="26" t="s">
        <v>12214</v>
      </c>
      <c r="J1078" s="26" t="s">
        <v>1049</v>
      </c>
      <c r="K1078" s="26" t="s">
        <v>9606</v>
      </c>
      <c r="L1078" s="26" t="s">
        <v>13486</v>
      </c>
      <c r="M1078" s="26">
        <v>380545552131</v>
      </c>
      <c r="N1078" s="26">
        <v>5923555100</v>
      </c>
    </row>
    <row r="1079" spans="1:14">
      <c r="A1079" s="26" t="s">
        <v>7582</v>
      </c>
      <c r="B1079" s="26" t="s">
        <v>7583</v>
      </c>
      <c r="C1079" s="26">
        <v>42588170</v>
      </c>
      <c r="D1079" s="26" t="s">
        <v>780</v>
      </c>
      <c r="E1079" s="26" t="s">
        <v>13487</v>
      </c>
      <c r="F1079" s="26" t="s">
        <v>10111</v>
      </c>
      <c r="G1079" s="26" t="s">
        <v>9601</v>
      </c>
      <c r="H1079" s="26" t="s">
        <v>1088</v>
      </c>
      <c r="I1079" s="26" t="s">
        <v>10069</v>
      </c>
      <c r="J1079" s="26" t="s">
        <v>7584</v>
      </c>
      <c r="K1079" s="26" t="s">
        <v>9606</v>
      </c>
      <c r="L1079" s="26" t="s">
        <v>13488</v>
      </c>
      <c r="M1079" s="26">
        <v>380352492303</v>
      </c>
      <c r="N1079" s="26">
        <v>6125255400</v>
      </c>
    </row>
    <row r="1080" spans="1:14">
      <c r="A1080" s="26" t="s">
        <v>3560</v>
      </c>
      <c r="B1080" s="26" t="s">
        <v>3561</v>
      </c>
      <c r="C1080" s="26">
        <v>39048956</v>
      </c>
      <c r="D1080" s="26" t="s">
        <v>24</v>
      </c>
      <c r="E1080" s="26" t="s">
        <v>13489</v>
      </c>
      <c r="F1080" s="26" t="s">
        <v>13490</v>
      </c>
      <c r="G1080" s="26" t="s">
        <v>9579</v>
      </c>
      <c r="H1080" s="26" t="s">
        <v>392</v>
      </c>
      <c r="I1080" s="26" t="s">
        <v>10620</v>
      </c>
      <c r="J1080" s="26" t="s">
        <v>13491</v>
      </c>
      <c r="K1080" s="26" t="s">
        <v>9582</v>
      </c>
      <c r="L1080" s="26" t="s">
        <v>13492</v>
      </c>
      <c r="M1080" s="26">
        <v>380682497540</v>
      </c>
      <c r="N1080" s="26">
        <v>2125382804</v>
      </c>
    </row>
    <row r="1081" spans="1:14">
      <c r="A1081" s="26" t="s">
        <v>2305</v>
      </c>
      <c r="B1081" s="26" t="s">
        <v>2306</v>
      </c>
      <c r="C1081" s="26">
        <v>21929183</v>
      </c>
      <c r="D1081" s="26" t="s">
        <v>780</v>
      </c>
      <c r="E1081" s="26" t="s">
        <v>13493</v>
      </c>
      <c r="F1081" s="26" t="s">
        <v>13494</v>
      </c>
      <c r="G1081" s="26" t="s">
        <v>9601</v>
      </c>
      <c r="H1081" s="26" t="s">
        <v>133</v>
      </c>
      <c r="J1081" s="26" t="s">
        <v>146</v>
      </c>
      <c r="K1081" s="26" t="s">
        <v>9597</v>
      </c>
      <c r="L1081" s="26" t="s">
        <v>13495</v>
      </c>
      <c r="M1081" s="26">
        <v>380567652898</v>
      </c>
      <c r="N1081" s="26">
        <v>1210100000</v>
      </c>
    </row>
    <row r="1082" spans="1:14">
      <c r="A1082" s="26" t="s">
        <v>6822</v>
      </c>
      <c r="B1082" s="26" t="s">
        <v>6823</v>
      </c>
      <c r="C1082" s="26">
        <v>38503012</v>
      </c>
      <c r="D1082" s="26" t="s">
        <v>1701</v>
      </c>
      <c r="E1082" s="26" t="s">
        <v>13496</v>
      </c>
      <c r="F1082" s="26" t="s">
        <v>13497</v>
      </c>
      <c r="G1082" s="26" t="s">
        <v>9601</v>
      </c>
      <c r="H1082" s="26" t="s">
        <v>949</v>
      </c>
      <c r="I1082" s="26" t="s">
        <v>11921</v>
      </c>
      <c r="J1082" s="26" t="s">
        <v>6643</v>
      </c>
      <c r="K1082" s="26" t="s">
        <v>9597</v>
      </c>
      <c r="L1082" s="26" t="s">
        <v>13498</v>
      </c>
      <c r="M1082" s="26">
        <v>380503097244</v>
      </c>
      <c r="N1082" s="26">
        <v>5321810100</v>
      </c>
    </row>
    <row r="1083" spans="1:14">
      <c r="A1083" s="26" t="s">
        <v>4446</v>
      </c>
      <c r="B1083" s="26" t="s">
        <v>4447</v>
      </c>
      <c r="C1083" s="26">
        <v>38462249</v>
      </c>
      <c r="D1083" s="26" t="s">
        <v>24</v>
      </c>
      <c r="E1083" s="26" t="s">
        <v>13499</v>
      </c>
      <c r="F1083" s="26" t="s">
        <v>13500</v>
      </c>
      <c r="G1083" s="26" t="s">
        <v>9579</v>
      </c>
      <c r="H1083" s="26" t="s">
        <v>576</v>
      </c>
      <c r="I1083" s="26" t="s">
        <v>10867</v>
      </c>
      <c r="J1083" s="26" t="s">
        <v>13501</v>
      </c>
      <c r="K1083" s="26" t="s">
        <v>9582</v>
      </c>
      <c r="L1083" s="26" t="s">
        <v>13502</v>
      </c>
      <c r="M1083" s="26">
        <v>380688355714</v>
      </c>
      <c r="N1083" s="26">
        <v>3220485802</v>
      </c>
    </row>
    <row r="1084" spans="1:14">
      <c r="A1084" s="26" t="s">
        <v>7767</v>
      </c>
      <c r="B1084" s="26" t="s">
        <v>7768</v>
      </c>
      <c r="C1084" s="26">
        <v>38543647</v>
      </c>
      <c r="D1084" s="26" t="s">
        <v>24</v>
      </c>
      <c r="E1084" s="26" t="s">
        <v>13503</v>
      </c>
      <c r="F1084" s="26" t="s">
        <v>13504</v>
      </c>
      <c r="G1084" s="26" t="s">
        <v>9579</v>
      </c>
      <c r="H1084" s="26" t="s">
        <v>1088</v>
      </c>
      <c r="J1084" s="26" t="s">
        <v>13505</v>
      </c>
      <c r="K1084" s="26" t="s">
        <v>9582</v>
      </c>
      <c r="L1084" s="26" t="s">
        <v>13506</v>
      </c>
      <c r="M1084" s="26">
        <v>380961414016</v>
      </c>
      <c r="N1084" s="26">
        <v>6125080902</v>
      </c>
    </row>
    <row r="1085" spans="1:14">
      <c r="A1085" s="26" t="s">
        <v>9370</v>
      </c>
      <c r="B1085" s="26" t="s">
        <v>9371</v>
      </c>
      <c r="C1085" s="26">
        <v>38073028</v>
      </c>
      <c r="D1085" s="26" t="s">
        <v>24</v>
      </c>
      <c r="E1085" s="26" t="s">
        <v>13507</v>
      </c>
      <c r="F1085" s="26" t="s">
        <v>13508</v>
      </c>
      <c r="G1085" s="26" t="s">
        <v>9586</v>
      </c>
      <c r="H1085" s="26" t="s">
        <v>1573</v>
      </c>
      <c r="I1085" s="26" t="s">
        <v>13509</v>
      </c>
      <c r="J1085" s="26" t="s">
        <v>9369</v>
      </c>
      <c r="K1085" s="26" t="s">
        <v>9597</v>
      </c>
      <c r="L1085" s="26" t="s">
        <v>13510</v>
      </c>
      <c r="M1085" s="26">
        <v>380464221620</v>
      </c>
      <c r="N1085" s="26">
        <v>5324086909</v>
      </c>
    </row>
    <row r="1086" spans="1:14">
      <c r="A1086" s="26" t="s">
        <v>2216</v>
      </c>
      <c r="B1086" s="26" t="s">
        <v>2217</v>
      </c>
      <c r="C1086" s="26">
        <v>1985370</v>
      </c>
      <c r="D1086" s="26" t="s">
        <v>780</v>
      </c>
      <c r="E1086" s="26" t="s">
        <v>13511</v>
      </c>
      <c r="F1086" s="26" t="s">
        <v>13512</v>
      </c>
      <c r="G1086" s="26" t="s">
        <v>9601</v>
      </c>
      <c r="H1086" s="26" t="s">
        <v>133</v>
      </c>
      <c r="J1086" s="26" t="s">
        <v>146</v>
      </c>
      <c r="K1086" s="26" t="s">
        <v>9597</v>
      </c>
      <c r="L1086" s="26" t="s">
        <v>13513</v>
      </c>
      <c r="M1086" s="26">
        <v>380567782133</v>
      </c>
      <c r="N1086" s="26">
        <v>1210100000</v>
      </c>
    </row>
    <row r="1087" spans="1:14">
      <c r="A1087" s="26" t="s">
        <v>4848</v>
      </c>
      <c r="B1087" s="26" t="s">
        <v>4849</v>
      </c>
      <c r="C1087" s="26">
        <v>42974427</v>
      </c>
      <c r="D1087" s="26" t="s">
        <v>780</v>
      </c>
      <c r="E1087" s="26" t="s">
        <v>13514</v>
      </c>
      <c r="F1087" s="26" t="s">
        <v>9787</v>
      </c>
      <c r="G1087" s="26" t="s">
        <v>9601</v>
      </c>
      <c r="H1087" s="26" t="s">
        <v>711</v>
      </c>
      <c r="I1087" s="26" t="s">
        <v>13515</v>
      </c>
      <c r="J1087" s="26" t="s">
        <v>723</v>
      </c>
      <c r="K1087" s="26" t="s">
        <v>9597</v>
      </c>
      <c r="L1087" s="26" t="s">
        <v>13516</v>
      </c>
      <c r="M1087" s="26">
        <v>380508540640</v>
      </c>
      <c r="N1087" s="26">
        <v>122380403</v>
      </c>
    </row>
    <row r="1088" spans="1:14">
      <c r="A1088" s="26" t="s">
        <v>7404</v>
      </c>
      <c r="B1088" s="26" t="s">
        <v>7405</v>
      </c>
      <c r="C1088" s="26">
        <v>37344850</v>
      </c>
      <c r="D1088" s="26" t="s">
        <v>24</v>
      </c>
      <c r="E1088" s="26" t="s">
        <v>13517</v>
      </c>
      <c r="F1088" s="26" t="s">
        <v>13518</v>
      </c>
      <c r="G1088" s="26" t="s">
        <v>9586</v>
      </c>
      <c r="H1088" s="26" t="s">
        <v>1025</v>
      </c>
      <c r="I1088" s="26" t="s">
        <v>12258</v>
      </c>
      <c r="J1088" s="26" t="s">
        <v>13519</v>
      </c>
      <c r="K1088" s="26" t="s">
        <v>9582</v>
      </c>
      <c r="L1088" s="26" t="s">
        <v>13520</v>
      </c>
      <c r="M1088" s="26">
        <v>380544750351</v>
      </c>
      <c r="N1088" s="26">
        <v>5922081101</v>
      </c>
    </row>
    <row r="1089" spans="1:14">
      <c r="A1089" s="26" t="s">
        <v>4320</v>
      </c>
      <c r="B1089" s="26" t="s">
        <v>4321</v>
      </c>
      <c r="C1089" s="26">
        <v>38435021</v>
      </c>
      <c r="D1089" s="26" t="s">
        <v>24</v>
      </c>
      <c r="E1089" s="26" t="s">
        <v>13521</v>
      </c>
      <c r="F1089" s="26" t="s">
        <v>13522</v>
      </c>
      <c r="G1089" s="26" t="s">
        <v>9579</v>
      </c>
      <c r="H1089" s="26" t="s">
        <v>576</v>
      </c>
      <c r="I1089" s="26" t="s">
        <v>9901</v>
      </c>
      <c r="J1089" s="26" t="s">
        <v>13523</v>
      </c>
      <c r="K1089" s="26" t="s">
        <v>9582</v>
      </c>
      <c r="L1089" s="26" t="s">
        <v>13524</v>
      </c>
      <c r="M1089" s="26">
        <v>380968106119</v>
      </c>
      <c r="N1089" s="26">
        <v>3220680701</v>
      </c>
    </row>
    <row r="1090" spans="1:14">
      <c r="A1090" s="26" t="s">
        <v>4140</v>
      </c>
      <c r="B1090" s="26" t="s">
        <v>4141</v>
      </c>
      <c r="C1090" s="26">
        <v>31509861</v>
      </c>
      <c r="D1090" s="26" t="s">
        <v>780</v>
      </c>
      <c r="E1090" s="26" t="s">
        <v>13525</v>
      </c>
      <c r="F1090" s="26" t="s">
        <v>13526</v>
      </c>
      <c r="G1090" s="26" t="s">
        <v>9601</v>
      </c>
      <c r="H1090" s="26" t="s">
        <v>506</v>
      </c>
      <c r="J1090" s="26" t="s">
        <v>537</v>
      </c>
      <c r="K1090" s="26" t="s">
        <v>9597</v>
      </c>
      <c r="L1090" s="26" t="s">
        <v>13527</v>
      </c>
      <c r="M1090" s="26">
        <v>761327770725</v>
      </c>
      <c r="N1090" s="26">
        <v>2610600000</v>
      </c>
    </row>
    <row r="1091" spans="1:14">
      <c r="A1091" s="26" t="s">
        <v>1806</v>
      </c>
      <c r="B1091" s="26" t="s">
        <v>1807</v>
      </c>
      <c r="C1091" s="26">
        <v>37472460</v>
      </c>
      <c r="D1091" s="26" t="s">
        <v>24</v>
      </c>
      <c r="E1091" s="26" t="s">
        <v>13528</v>
      </c>
      <c r="F1091" s="26" t="s">
        <v>13529</v>
      </c>
      <c r="G1091" s="26" t="s">
        <v>9579</v>
      </c>
      <c r="H1091" s="26" t="s">
        <v>27</v>
      </c>
      <c r="I1091" s="26" t="s">
        <v>10731</v>
      </c>
      <c r="J1091" s="26" t="s">
        <v>13530</v>
      </c>
      <c r="K1091" s="26" t="s">
        <v>9582</v>
      </c>
      <c r="L1091" s="26" t="s">
        <v>13531</v>
      </c>
      <c r="M1091" s="26">
        <v>761926461702</v>
      </c>
      <c r="N1091" s="26">
        <v>522481803</v>
      </c>
    </row>
    <row r="1092" spans="1:14">
      <c r="A1092" s="26" t="s">
        <v>6903</v>
      </c>
      <c r="B1092" s="26" t="s">
        <v>6904</v>
      </c>
      <c r="C1092" s="26">
        <v>38492195</v>
      </c>
      <c r="D1092" s="26" t="s">
        <v>24</v>
      </c>
      <c r="E1092" s="26" t="s">
        <v>13532</v>
      </c>
      <c r="F1092" s="26" t="s">
        <v>13533</v>
      </c>
      <c r="G1092" s="26" t="s">
        <v>9586</v>
      </c>
      <c r="H1092" s="26" t="s">
        <v>949</v>
      </c>
      <c r="I1092" s="26" t="s">
        <v>13534</v>
      </c>
      <c r="J1092" s="26" t="s">
        <v>13535</v>
      </c>
      <c r="K1092" s="26" t="s">
        <v>9582</v>
      </c>
      <c r="L1092" s="26" t="s">
        <v>13536</v>
      </c>
      <c r="M1092" s="26">
        <v>380534797633</v>
      </c>
      <c r="N1092" s="26">
        <v>5325483701</v>
      </c>
    </row>
    <row r="1093" spans="1:14">
      <c r="A1093" s="26" t="s">
        <v>7165</v>
      </c>
      <c r="B1093" s="26" t="s">
        <v>7166</v>
      </c>
      <c r="C1093" s="26">
        <v>38374357</v>
      </c>
      <c r="D1093" s="26" t="s">
        <v>24</v>
      </c>
      <c r="E1093" s="26" t="s">
        <v>13537</v>
      </c>
      <c r="F1093" s="26" t="s">
        <v>10050</v>
      </c>
      <c r="G1093" s="26" t="s">
        <v>9586</v>
      </c>
      <c r="H1093" s="26" t="s">
        <v>987</v>
      </c>
      <c r="I1093" s="26" t="s">
        <v>10385</v>
      </c>
      <c r="J1093" s="26" t="s">
        <v>7163</v>
      </c>
      <c r="K1093" s="26" t="s">
        <v>9597</v>
      </c>
      <c r="L1093" s="26" t="s">
        <v>13538</v>
      </c>
      <c r="M1093" s="26">
        <v>380936478956</v>
      </c>
      <c r="N1093" s="26">
        <v>5625810100</v>
      </c>
    </row>
    <row r="1094" spans="1:14">
      <c r="A1094" s="26" t="s">
        <v>3307</v>
      </c>
      <c r="B1094" s="26" t="s">
        <v>3308</v>
      </c>
      <c r="C1094" s="26">
        <v>40208847</v>
      </c>
      <c r="D1094" s="26" t="s">
        <v>24</v>
      </c>
      <c r="E1094" s="26" t="s">
        <v>13539</v>
      </c>
      <c r="F1094" s="26" t="s">
        <v>10379</v>
      </c>
      <c r="G1094" s="26" t="s">
        <v>9586</v>
      </c>
      <c r="H1094" s="26" t="s">
        <v>375</v>
      </c>
      <c r="J1094" s="26" t="s">
        <v>384</v>
      </c>
      <c r="K1094" s="26" t="s">
        <v>9597</v>
      </c>
      <c r="L1094" s="26" t="s">
        <v>13540</v>
      </c>
      <c r="M1094" s="26">
        <v>380939183590</v>
      </c>
      <c r="N1094" s="26">
        <v>1810700000</v>
      </c>
    </row>
    <row r="1095" spans="1:14">
      <c r="A1095" s="26" t="s">
        <v>7973</v>
      </c>
      <c r="B1095" s="26" t="s">
        <v>7974</v>
      </c>
      <c r="C1095" s="26">
        <v>42633385</v>
      </c>
      <c r="D1095" s="26" t="s">
        <v>24</v>
      </c>
      <c r="E1095" s="26" t="s">
        <v>13541</v>
      </c>
      <c r="F1095" s="26" t="s">
        <v>13542</v>
      </c>
      <c r="G1095" s="26" t="s">
        <v>9586</v>
      </c>
      <c r="H1095" s="26" t="s">
        <v>1122</v>
      </c>
      <c r="I1095" s="26" t="s">
        <v>13543</v>
      </c>
      <c r="J1095" s="26" t="s">
        <v>13544</v>
      </c>
      <c r="K1095" s="26" t="s">
        <v>9606</v>
      </c>
      <c r="L1095" s="26" t="s">
        <v>13545</v>
      </c>
      <c r="M1095" s="26">
        <v>380574590030</v>
      </c>
      <c r="N1095" s="26">
        <v>1223283003</v>
      </c>
    </row>
    <row r="1096" spans="1:14">
      <c r="A1096" s="26" t="s">
        <v>5978</v>
      </c>
      <c r="B1096" s="26" t="s">
        <v>5979</v>
      </c>
      <c r="C1096" s="26">
        <v>2007070</v>
      </c>
      <c r="D1096" s="26" t="s">
        <v>780</v>
      </c>
      <c r="E1096" s="26" t="s">
        <v>13546</v>
      </c>
      <c r="F1096" s="26" t="s">
        <v>13547</v>
      </c>
      <c r="G1096" s="26" t="s">
        <v>9601</v>
      </c>
      <c r="H1096" s="26" t="s">
        <v>835</v>
      </c>
      <c r="J1096" s="26" t="s">
        <v>848</v>
      </c>
      <c r="K1096" s="26" t="s">
        <v>9597</v>
      </c>
      <c r="L1096" s="26" t="s">
        <v>13548</v>
      </c>
      <c r="M1096" s="26">
        <v>380512647726</v>
      </c>
      <c r="N1096" s="26">
        <v>4623010100</v>
      </c>
    </row>
    <row r="1097" spans="1:14">
      <c r="A1097" s="26" t="s">
        <v>4312</v>
      </c>
      <c r="B1097" s="26" t="s">
        <v>4313</v>
      </c>
      <c r="C1097" s="26">
        <v>1994586</v>
      </c>
      <c r="D1097" s="26" t="s">
        <v>780</v>
      </c>
      <c r="E1097" s="26" t="s">
        <v>13549</v>
      </c>
      <c r="F1097" s="26" t="s">
        <v>13550</v>
      </c>
      <c r="G1097" s="26" t="s">
        <v>9601</v>
      </c>
      <c r="H1097" s="26" t="s">
        <v>576</v>
      </c>
      <c r="J1097" s="26" t="s">
        <v>581</v>
      </c>
      <c r="K1097" s="26" t="s">
        <v>9597</v>
      </c>
      <c r="L1097" s="26" t="s">
        <v>13551</v>
      </c>
      <c r="M1097" s="26">
        <v>380456365151</v>
      </c>
      <c r="N1097" s="26">
        <v>2123681001</v>
      </c>
    </row>
    <row r="1098" spans="1:14">
      <c r="A1098" s="26" t="s">
        <v>9135</v>
      </c>
      <c r="B1098" s="26" t="s">
        <v>9136</v>
      </c>
      <c r="C1098" s="26">
        <v>2005846</v>
      </c>
      <c r="D1098" s="26" t="s">
        <v>780</v>
      </c>
      <c r="E1098" s="26" t="s">
        <v>13552</v>
      </c>
      <c r="F1098" s="26" t="s">
        <v>9793</v>
      </c>
      <c r="G1098" s="26" t="s">
        <v>9601</v>
      </c>
      <c r="H1098" s="26" t="s">
        <v>1490</v>
      </c>
      <c r="I1098" s="26" t="s">
        <v>13192</v>
      </c>
      <c r="J1098" s="26" t="s">
        <v>1541</v>
      </c>
      <c r="K1098" s="26" t="s">
        <v>9606</v>
      </c>
      <c r="L1098" s="26" t="s">
        <v>13553</v>
      </c>
      <c r="M1098" s="26">
        <v>761954585146</v>
      </c>
      <c r="N1098" s="26">
        <v>7323555100</v>
      </c>
    </row>
    <row r="1099" spans="1:14">
      <c r="A1099" s="26" t="s">
        <v>8565</v>
      </c>
      <c r="B1099" s="26" t="s">
        <v>8566</v>
      </c>
      <c r="C1099" s="26">
        <v>5396876</v>
      </c>
      <c r="D1099" s="26" t="s">
        <v>24</v>
      </c>
      <c r="E1099" s="26" t="s">
        <v>13554</v>
      </c>
      <c r="F1099" s="26" t="s">
        <v>13555</v>
      </c>
      <c r="G1099" s="26" t="s">
        <v>9586</v>
      </c>
      <c r="H1099" s="26" t="s">
        <v>1269</v>
      </c>
      <c r="J1099" s="26" t="s">
        <v>13556</v>
      </c>
      <c r="K1099" s="26" t="s">
        <v>9606</v>
      </c>
      <c r="L1099" s="26" t="s">
        <v>13557</v>
      </c>
      <c r="M1099" s="26">
        <v>380552392732</v>
      </c>
      <c r="N1099" s="26">
        <v>1423381504</v>
      </c>
    </row>
    <row r="1100" spans="1:14">
      <c r="A1100" s="26" t="s">
        <v>2064</v>
      </c>
      <c r="B1100" s="26" t="s">
        <v>2065</v>
      </c>
      <c r="C1100" s="26">
        <v>38527798</v>
      </c>
      <c r="D1100" s="26" t="s">
        <v>1701</v>
      </c>
      <c r="E1100" s="26" t="s">
        <v>13558</v>
      </c>
      <c r="F1100" s="26" t="s">
        <v>13559</v>
      </c>
      <c r="G1100" s="26" t="s">
        <v>9601</v>
      </c>
      <c r="H1100" s="26" t="s">
        <v>103</v>
      </c>
      <c r="I1100" s="26" t="s">
        <v>9833</v>
      </c>
      <c r="J1100" s="26" t="s">
        <v>2084</v>
      </c>
      <c r="K1100" s="26" t="s">
        <v>9597</v>
      </c>
      <c r="L1100" s="26" t="s">
        <v>13560</v>
      </c>
      <c r="M1100" s="26">
        <v>380977330693</v>
      </c>
      <c r="N1100" s="26">
        <v>723310100</v>
      </c>
    </row>
    <row r="1101" spans="1:14">
      <c r="A1101" s="26" t="s">
        <v>4399</v>
      </c>
      <c r="B1101" s="26" t="s">
        <v>4400</v>
      </c>
      <c r="C1101" s="26">
        <v>38462558</v>
      </c>
      <c r="D1101" s="26" t="s">
        <v>24</v>
      </c>
      <c r="E1101" s="26" t="s">
        <v>13561</v>
      </c>
      <c r="F1101" s="26" t="s">
        <v>13562</v>
      </c>
      <c r="G1101" s="26" t="s">
        <v>9586</v>
      </c>
      <c r="H1101" s="26" t="s">
        <v>576</v>
      </c>
      <c r="I1101" s="26" t="s">
        <v>11832</v>
      </c>
      <c r="J1101" s="26" t="s">
        <v>13563</v>
      </c>
      <c r="K1101" s="26" t="s">
        <v>9582</v>
      </c>
      <c r="L1101" s="26" t="s">
        <v>13564</v>
      </c>
      <c r="M1101" s="26">
        <v>380459530103</v>
      </c>
      <c r="N1101" s="26">
        <v>3220880905</v>
      </c>
    </row>
    <row r="1102" spans="1:14">
      <c r="A1102" s="26" t="s">
        <v>6933</v>
      </c>
      <c r="B1102" s="26" t="s">
        <v>6934</v>
      </c>
      <c r="C1102" s="26">
        <v>1999810</v>
      </c>
      <c r="D1102" s="26" t="s">
        <v>780</v>
      </c>
      <c r="E1102" s="26" t="s">
        <v>13565</v>
      </c>
      <c r="F1102" s="26" t="s">
        <v>9793</v>
      </c>
      <c r="G1102" s="26" t="s">
        <v>9601</v>
      </c>
      <c r="H1102" s="26" t="s">
        <v>987</v>
      </c>
      <c r="I1102" s="26" t="s">
        <v>9921</v>
      </c>
      <c r="J1102" s="26" t="s">
        <v>6930</v>
      </c>
      <c r="K1102" s="26" t="s">
        <v>9597</v>
      </c>
      <c r="L1102" s="26" t="s">
        <v>13566</v>
      </c>
      <c r="M1102" s="26">
        <v>380365353439</v>
      </c>
      <c r="N1102" s="26">
        <v>5620410100</v>
      </c>
    </row>
    <row r="1103" spans="1:14">
      <c r="A1103" s="26" t="s">
        <v>8639</v>
      </c>
      <c r="B1103" s="26" t="s">
        <v>8640</v>
      </c>
      <c r="C1103" s="26">
        <v>42579187</v>
      </c>
      <c r="D1103" s="26" t="s">
        <v>24</v>
      </c>
      <c r="E1103" s="26" t="s">
        <v>13567</v>
      </c>
      <c r="F1103" s="26" t="s">
        <v>13568</v>
      </c>
      <c r="G1103" s="26" t="s">
        <v>9586</v>
      </c>
      <c r="H1103" s="26" t="s">
        <v>1308</v>
      </c>
      <c r="J1103" s="26" t="s">
        <v>13569</v>
      </c>
      <c r="K1103" s="26" t="s">
        <v>9582</v>
      </c>
      <c r="L1103" s="26" t="s">
        <v>13570</v>
      </c>
      <c r="M1103" s="26">
        <v>380973368546</v>
      </c>
      <c r="N1103" s="26">
        <v>6822481811</v>
      </c>
    </row>
    <row r="1104" spans="1:14">
      <c r="A1104" s="26" t="s">
        <v>3796</v>
      </c>
      <c r="B1104" s="26" t="s">
        <v>3797</v>
      </c>
      <c r="C1104" s="26">
        <v>1992854</v>
      </c>
      <c r="D1104" s="26" t="s">
        <v>780</v>
      </c>
      <c r="E1104" s="26" t="s">
        <v>13571</v>
      </c>
      <c r="F1104" s="26" t="s">
        <v>13572</v>
      </c>
      <c r="G1104" s="26" t="s">
        <v>9601</v>
      </c>
      <c r="H1104" s="26" t="s">
        <v>468</v>
      </c>
      <c r="J1104" s="26" t="s">
        <v>13573</v>
      </c>
      <c r="K1104" s="26" t="s">
        <v>9597</v>
      </c>
      <c r="L1104" s="26" t="s">
        <v>13574</v>
      </c>
      <c r="M1104" s="26">
        <v>380504566266</v>
      </c>
      <c r="N1104" s="26">
        <v>2322410100</v>
      </c>
    </row>
    <row r="1105" spans="1:14">
      <c r="A1105" s="26" t="s">
        <v>1806</v>
      </c>
      <c r="B1105" s="26" t="s">
        <v>1807</v>
      </c>
      <c r="C1105" s="26">
        <v>37472460</v>
      </c>
      <c r="D1105" s="26" t="s">
        <v>24</v>
      </c>
      <c r="E1105" s="26" t="s">
        <v>13575</v>
      </c>
      <c r="F1105" s="26" t="s">
        <v>13576</v>
      </c>
      <c r="G1105" s="26" t="s">
        <v>9579</v>
      </c>
      <c r="H1105" s="26" t="s">
        <v>27</v>
      </c>
      <c r="I1105" s="26" t="s">
        <v>10731</v>
      </c>
      <c r="J1105" s="26" t="s">
        <v>7706</v>
      </c>
      <c r="K1105" s="26" t="s">
        <v>9582</v>
      </c>
      <c r="L1105" s="26" t="s">
        <v>13577</v>
      </c>
      <c r="M1105" s="26">
        <v>761415603362</v>
      </c>
      <c r="N1105" s="26">
        <v>522485401</v>
      </c>
    </row>
    <row r="1106" spans="1:14">
      <c r="A1106" s="26" t="s">
        <v>2413</v>
      </c>
      <c r="B1106" s="26" t="s">
        <v>2405</v>
      </c>
      <c r="C1106" s="26">
        <v>37906528</v>
      </c>
      <c r="D1106" s="26" t="s">
        <v>24</v>
      </c>
      <c r="E1106" s="26" t="s">
        <v>13578</v>
      </c>
      <c r="F1106" s="26" t="s">
        <v>10435</v>
      </c>
      <c r="G1106" s="26" t="s">
        <v>9586</v>
      </c>
      <c r="H1106" s="26" t="s">
        <v>133</v>
      </c>
      <c r="J1106" s="26" t="s">
        <v>2401</v>
      </c>
      <c r="K1106" s="26" t="s">
        <v>9597</v>
      </c>
      <c r="L1106" s="26" t="s">
        <v>13579</v>
      </c>
      <c r="M1106" s="26">
        <v>380687402952</v>
      </c>
      <c r="N1106" s="26">
        <v>122787502</v>
      </c>
    </row>
    <row r="1107" spans="1:14">
      <c r="A1107" s="26" t="s">
        <v>2851</v>
      </c>
      <c r="B1107" s="26" t="s">
        <v>2852</v>
      </c>
      <c r="C1107" s="26">
        <v>13491258</v>
      </c>
      <c r="D1107" s="26" t="s">
        <v>1701</v>
      </c>
      <c r="E1107" s="26" t="s">
        <v>13580</v>
      </c>
      <c r="F1107" s="26" t="s">
        <v>13581</v>
      </c>
      <c r="G1107" s="26" t="s">
        <v>9601</v>
      </c>
      <c r="H1107" s="26" t="s">
        <v>258</v>
      </c>
      <c r="I1107" s="26" t="s">
        <v>10477</v>
      </c>
      <c r="J1107" s="26" t="s">
        <v>267</v>
      </c>
      <c r="K1107" s="26" t="s">
        <v>9606</v>
      </c>
      <c r="L1107" s="26" t="s">
        <v>13582</v>
      </c>
      <c r="M1107" s="26">
        <v>380678785394</v>
      </c>
      <c r="N1107" s="26">
        <v>1421255100</v>
      </c>
    </row>
    <row r="1108" spans="1:14">
      <c r="A1108" s="26" t="s">
        <v>7947</v>
      </c>
      <c r="B1108" s="26" t="s">
        <v>7948</v>
      </c>
      <c r="C1108" s="26">
        <v>38440356</v>
      </c>
      <c r="D1108" s="26" t="s">
        <v>24</v>
      </c>
      <c r="E1108" s="26" t="s">
        <v>13583</v>
      </c>
      <c r="F1108" s="26" t="s">
        <v>13584</v>
      </c>
      <c r="G1108" s="26" t="s">
        <v>9586</v>
      </c>
      <c r="H1108" s="26" t="s">
        <v>1122</v>
      </c>
      <c r="I1108" s="26" t="s">
        <v>10135</v>
      </c>
      <c r="J1108" s="26" t="s">
        <v>13585</v>
      </c>
      <c r="K1108" s="26" t="s">
        <v>9582</v>
      </c>
      <c r="L1108" s="26" t="s">
        <v>13586</v>
      </c>
      <c r="M1108" s="26">
        <v>380574494580</v>
      </c>
      <c r="N1108" s="26">
        <v>122084801</v>
      </c>
    </row>
    <row r="1109" spans="1:14">
      <c r="A1109" s="26" t="s">
        <v>2616</v>
      </c>
      <c r="B1109" s="26" t="s">
        <v>2611</v>
      </c>
      <c r="C1109" s="26">
        <v>37734221</v>
      </c>
      <c r="D1109" s="26" t="s">
        <v>24</v>
      </c>
      <c r="E1109" s="26" t="s">
        <v>13587</v>
      </c>
      <c r="F1109" s="26" t="s">
        <v>13588</v>
      </c>
      <c r="G1109" s="26" t="s">
        <v>9586</v>
      </c>
      <c r="H1109" s="26" t="s">
        <v>133</v>
      </c>
      <c r="J1109" s="26" t="s">
        <v>223</v>
      </c>
      <c r="K1109" s="26" t="s">
        <v>9597</v>
      </c>
      <c r="L1109" s="26" t="s">
        <v>13589</v>
      </c>
      <c r="M1109" s="26">
        <v>380675651986</v>
      </c>
      <c r="N1109" s="26">
        <v>1211900000</v>
      </c>
    </row>
    <row r="1110" spans="1:14">
      <c r="A1110" s="26" t="s">
        <v>7165</v>
      </c>
      <c r="B1110" s="26" t="s">
        <v>7166</v>
      </c>
      <c r="C1110" s="26">
        <v>38374357</v>
      </c>
      <c r="D1110" s="26" t="s">
        <v>24</v>
      </c>
      <c r="E1110" s="26" t="s">
        <v>13590</v>
      </c>
      <c r="F1110" s="26" t="s">
        <v>13591</v>
      </c>
      <c r="G1110" s="26" t="s">
        <v>9586</v>
      </c>
      <c r="H1110" s="26" t="s">
        <v>987</v>
      </c>
      <c r="I1110" s="26" t="s">
        <v>10385</v>
      </c>
      <c r="J1110" s="26" t="s">
        <v>13592</v>
      </c>
      <c r="K1110" s="26" t="s">
        <v>9582</v>
      </c>
      <c r="L1110" s="26" t="s">
        <v>13593</v>
      </c>
      <c r="M1110" s="26">
        <v>380971184180</v>
      </c>
      <c r="N1110" s="26">
        <v>724585603</v>
      </c>
    </row>
    <row r="1111" spans="1:14">
      <c r="A1111" s="26" t="s">
        <v>6903</v>
      </c>
      <c r="B1111" s="26" t="s">
        <v>6904</v>
      </c>
      <c r="C1111" s="26">
        <v>38492195</v>
      </c>
      <c r="D1111" s="26" t="s">
        <v>24</v>
      </c>
      <c r="E1111" s="26" t="s">
        <v>13594</v>
      </c>
      <c r="F1111" s="26" t="s">
        <v>13595</v>
      </c>
      <c r="G1111" s="26" t="s">
        <v>9591</v>
      </c>
      <c r="H1111" s="26" t="s">
        <v>949</v>
      </c>
      <c r="I1111" s="26" t="s">
        <v>13534</v>
      </c>
      <c r="J1111" s="26" t="s">
        <v>13596</v>
      </c>
      <c r="K1111" s="26" t="s">
        <v>9582</v>
      </c>
      <c r="L1111" s="26" t="s">
        <v>13597</v>
      </c>
      <c r="M1111" s="26">
        <v>380534791295</v>
      </c>
      <c r="N1111" s="26">
        <v>5325483201</v>
      </c>
    </row>
    <row r="1112" spans="1:14">
      <c r="A1112" s="26" t="s">
        <v>7851</v>
      </c>
      <c r="B1112" s="26" t="s">
        <v>7852</v>
      </c>
      <c r="C1112" s="26">
        <v>38248739</v>
      </c>
      <c r="D1112" s="26" t="s">
        <v>24</v>
      </c>
      <c r="E1112" s="26" t="s">
        <v>13598</v>
      </c>
      <c r="F1112" s="26" t="s">
        <v>13599</v>
      </c>
      <c r="G1112" s="26" t="s">
        <v>9591</v>
      </c>
      <c r="H1112" s="26" t="s">
        <v>1122</v>
      </c>
      <c r="I1112" s="26" t="s">
        <v>10331</v>
      </c>
      <c r="J1112" s="26" t="s">
        <v>3317</v>
      </c>
      <c r="K1112" s="26" t="s">
        <v>9582</v>
      </c>
      <c r="L1112" s="26" t="s">
        <v>13600</v>
      </c>
      <c r="M1112" s="26">
        <v>380954879476</v>
      </c>
      <c r="N1112" s="26">
        <v>123183005</v>
      </c>
    </row>
    <row r="1113" spans="1:14">
      <c r="A1113" s="26" t="s">
        <v>7580</v>
      </c>
      <c r="B1113" s="26" t="s">
        <v>7581</v>
      </c>
      <c r="C1113" s="26">
        <v>38509208</v>
      </c>
      <c r="D1113" s="26" t="s">
        <v>24</v>
      </c>
      <c r="E1113" s="26" t="s">
        <v>13601</v>
      </c>
      <c r="F1113" s="26" t="s">
        <v>13602</v>
      </c>
      <c r="G1113" s="26" t="s">
        <v>9579</v>
      </c>
      <c r="H1113" s="26" t="s">
        <v>1088</v>
      </c>
      <c r="I1113" s="26" t="s">
        <v>9818</v>
      </c>
      <c r="J1113" s="26" t="s">
        <v>13603</v>
      </c>
      <c r="K1113" s="26" t="s">
        <v>9582</v>
      </c>
      <c r="L1113" s="26" t="s">
        <v>13604</v>
      </c>
      <c r="M1113" s="26">
        <v>380354443050</v>
      </c>
      <c r="N1113" s="26">
        <v>2122783403</v>
      </c>
    </row>
    <row r="1114" spans="1:14">
      <c r="A1114" s="26" t="s">
        <v>6524</v>
      </c>
      <c r="B1114" s="26" t="s">
        <v>6525</v>
      </c>
      <c r="C1114" s="26">
        <v>2063387</v>
      </c>
      <c r="D1114" s="26" t="s">
        <v>24</v>
      </c>
      <c r="E1114" s="26" t="s">
        <v>13605</v>
      </c>
      <c r="F1114" s="26" t="s">
        <v>13606</v>
      </c>
      <c r="G1114" s="26" t="s">
        <v>9591</v>
      </c>
      <c r="H1114" s="26" t="s">
        <v>885</v>
      </c>
      <c r="J1114" s="26" t="s">
        <v>13607</v>
      </c>
      <c r="K1114" s="26" t="s">
        <v>9597</v>
      </c>
      <c r="L1114" s="26" t="s">
        <v>13608</v>
      </c>
      <c r="M1114" s="26">
        <v>380487053490</v>
      </c>
      <c r="N1114" s="26">
        <v>5111500000</v>
      </c>
    </row>
    <row r="1115" spans="1:14">
      <c r="A1115" s="26" t="s">
        <v>7981</v>
      </c>
      <c r="B1115" s="26" t="s">
        <v>7966</v>
      </c>
      <c r="C1115" s="26">
        <v>40199749</v>
      </c>
      <c r="D1115" s="26" t="s">
        <v>780</v>
      </c>
      <c r="E1115" s="26" t="s">
        <v>13609</v>
      </c>
      <c r="F1115" s="26" t="s">
        <v>13610</v>
      </c>
      <c r="G1115" s="26" t="s">
        <v>9601</v>
      </c>
      <c r="H1115" s="26" t="s">
        <v>1122</v>
      </c>
      <c r="J1115" s="26" t="s">
        <v>1210</v>
      </c>
      <c r="K1115" s="26" t="s">
        <v>9597</v>
      </c>
      <c r="L1115" s="26" t="s">
        <v>13611</v>
      </c>
      <c r="M1115" s="26">
        <v>380574223681</v>
      </c>
      <c r="N1115" s="26">
        <v>524884501</v>
      </c>
    </row>
    <row r="1116" spans="1:14">
      <c r="A1116" s="26" t="s">
        <v>7230</v>
      </c>
      <c r="B1116" s="26" t="s">
        <v>7231</v>
      </c>
      <c r="C1116" s="26">
        <v>39442239</v>
      </c>
      <c r="D1116" s="26" t="s">
        <v>24</v>
      </c>
      <c r="E1116" s="26" t="s">
        <v>13612</v>
      </c>
      <c r="F1116" s="26" t="s">
        <v>13613</v>
      </c>
      <c r="G1116" s="26" t="s">
        <v>9591</v>
      </c>
      <c r="H1116" s="26" t="s">
        <v>987</v>
      </c>
      <c r="J1116" s="26" t="s">
        <v>1008</v>
      </c>
      <c r="K1116" s="26" t="s">
        <v>9597</v>
      </c>
      <c r="L1116" s="26" t="s">
        <v>13614</v>
      </c>
      <c r="M1116" s="26">
        <v>761040808100</v>
      </c>
      <c r="N1116" s="26">
        <v>122086501</v>
      </c>
    </row>
    <row r="1117" spans="1:14">
      <c r="A1117" s="26" t="s">
        <v>2914</v>
      </c>
      <c r="B1117" s="26" t="s">
        <v>2915</v>
      </c>
      <c r="C1117" s="26">
        <v>37885220</v>
      </c>
      <c r="D1117" s="26" t="s">
        <v>24</v>
      </c>
      <c r="E1117" s="26" t="s">
        <v>13615</v>
      </c>
      <c r="F1117" s="26" t="s">
        <v>13616</v>
      </c>
      <c r="G1117" s="26" t="s">
        <v>9586</v>
      </c>
      <c r="H1117" s="26" t="s">
        <v>258</v>
      </c>
      <c r="J1117" s="26" t="s">
        <v>317</v>
      </c>
      <c r="K1117" s="26" t="s">
        <v>9597</v>
      </c>
      <c r="L1117" s="26" t="s">
        <v>13617</v>
      </c>
      <c r="M1117" s="26">
        <v>761301178195</v>
      </c>
      <c r="N1117" s="26">
        <v>1412300000</v>
      </c>
    </row>
    <row r="1118" spans="1:14">
      <c r="A1118" s="26" t="s">
        <v>9172</v>
      </c>
      <c r="B1118" s="26" t="s">
        <v>9173</v>
      </c>
      <c r="C1118" s="26">
        <v>38843710</v>
      </c>
      <c r="D1118" s="26" t="s">
        <v>24</v>
      </c>
      <c r="E1118" s="26" t="s">
        <v>13618</v>
      </c>
      <c r="F1118" s="26" t="s">
        <v>10307</v>
      </c>
      <c r="G1118" s="26" t="s">
        <v>9586</v>
      </c>
      <c r="H1118" s="26" t="s">
        <v>1490</v>
      </c>
      <c r="J1118" s="26" t="s">
        <v>1553</v>
      </c>
      <c r="K1118" s="26" t="s">
        <v>9597</v>
      </c>
      <c r="L1118" s="26" t="s">
        <v>13619</v>
      </c>
      <c r="M1118" s="26">
        <v>380372507062</v>
      </c>
      <c r="N1118" s="26">
        <v>524955100</v>
      </c>
    </row>
    <row r="1119" spans="1:14">
      <c r="A1119" s="26" t="s">
        <v>4051</v>
      </c>
      <c r="B1119" s="26" t="s">
        <v>4052</v>
      </c>
      <c r="C1119" s="26">
        <v>1993150</v>
      </c>
      <c r="D1119" s="26" t="s">
        <v>24</v>
      </c>
      <c r="E1119" s="26" t="s">
        <v>13620</v>
      </c>
      <c r="F1119" s="26" t="s">
        <v>12449</v>
      </c>
      <c r="G1119" s="26" t="s">
        <v>9591</v>
      </c>
      <c r="H1119" s="26" t="s">
        <v>506</v>
      </c>
      <c r="J1119" s="26" t="s">
        <v>526</v>
      </c>
      <c r="K1119" s="26" t="s">
        <v>9597</v>
      </c>
      <c r="L1119" s="26" t="s">
        <v>13621</v>
      </c>
      <c r="M1119" s="26">
        <v>761319000070</v>
      </c>
      <c r="N1119" s="26">
        <v>2610100000</v>
      </c>
    </row>
    <row r="1120" spans="1:14">
      <c r="A1120" s="26" t="s">
        <v>7767</v>
      </c>
      <c r="B1120" s="26" t="s">
        <v>7768</v>
      </c>
      <c r="C1120" s="26">
        <v>38543647</v>
      </c>
      <c r="D1120" s="26" t="s">
        <v>24</v>
      </c>
      <c r="E1120" s="26" t="s">
        <v>13622</v>
      </c>
      <c r="F1120" s="26" t="s">
        <v>13623</v>
      </c>
      <c r="G1120" s="26" t="s">
        <v>9579</v>
      </c>
      <c r="H1120" s="26" t="s">
        <v>1088</v>
      </c>
      <c r="J1120" s="26" t="s">
        <v>13624</v>
      </c>
      <c r="K1120" s="26" t="s">
        <v>9582</v>
      </c>
      <c r="L1120" s="26" t="s">
        <v>13625</v>
      </c>
      <c r="M1120" s="26">
        <v>380979092175</v>
      </c>
      <c r="N1120" s="26">
        <v>525386201</v>
      </c>
    </row>
    <row r="1121" spans="1:14">
      <c r="A1121" s="26" t="s">
        <v>3483</v>
      </c>
      <c r="B1121" s="26" t="s">
        <v>3484</v>
      </c>
      <c r="C1121" s="26">
        <v>42043319</v>
      </c>
      <c r="D1121" s="26" t="s">
        <v>24</v>
      </c>
      <c r="E1121" s="26" t="s">
        <v>13626</v>
      </c>
      <c r="F1121" s="26" t="s">
        <v>13627</v>
      </c>
      <c r="G1121" s="26" t="s">
        <v>9586</v>
      </c>
      <c r="H1121" s="26" t="s">
        <v>392</v>
      </c>
      <c r="I1121" s="26" t="s">
        <v>10627</v>
      </c>
      <c r="J1121" s="26" t="s">
        <v>1533</v>
      </c>
      <c r="K1121" s="26" t="s">
        <v>9582</v>
      </c>
      <c r="L1121" s="26" t="s">
        <v>13628</v>
      </c>
      <c r="M1121" s="26">
        <v>380964629749</v>
      </c>
      <c r="N1121" s="26">
        <v>521083409</v>
      </c>
    </row>
    <row r="1122" spans="1:14">
      <c r="A1122" s="26" t="s">
        <v>2788</v>
      </c>
      <c r="B1122" s="26" t="s">
        <v>2789</v>
      </c>
      <c r="C1122" s="26">
        <v>37691686</v>
      </c>
      <c r="D1122" s="26" t="s">
        <v>24</v>
      </c>
      <c r="E1122" s="26" t="s">
        <v>13629</v>
      </c>
      <c r="F1122" s="26" t="s">
        <v>13630</v>
      </c>
      <c r="G1122" s="26" t="s">
        <v>9579</v>
      </c>
      <c r="H1122" s="26" t="s">
        <v>258</v>
      </c>
      <c r="I1122" s="26" t="s">
        <v>10477</v>
      </c>
      <c r="J1122" s="26" t="s">
        <v>13631</v>
      </c>
      <c r="K1122" s="26" t="s">
        <v>9582</v>
      </c>
      <c r="L1122" s="26" t="s">
        <v>13632</v>
      </c>
      <c r="M1122" s="26">
        <v>380950579811</v>
      </c>
      <c r="N1122" s="26">
        <v>1421282703</v>
      </c>
    </row>
    <row r="1123" spans="1:14">
      <c r="A1123" s="26" t="s">
        <v>5137</v>
      </c>
      <c r="B1123" s="26" t="s">
        <v>5138</v>
      </c>
      <c r="C1123" s="26">
        <v>1996622</v>
      </c>
      <c r="D1123" s="26" t="s">
        <v>780</v>
      </c>
      <c r="E1123" s="26" t="s">
        <v>13633</v>
      </c>
      <c r="F1123" s="26" t="s">
        <v>9958</v>
      </c>
      <c r="G1123" s="26" t="s">
        <v>9601</v>
      </c>
      <c r="H1123" s="26" t="s">
        <v>735</v>
      </c>
      <c r="J1123" s="26" t="s">
        <v>740</v>
      </c>
      <c r="K1123" s="26" t="s">
        <v>9597</v>
      </c>
      <c r="L1123" s="26" t="s">
        <v>13634</v>
      </c>
      <c r="M1123" s="26">
        <v>380987508621</v>
      </c>
      <c r="N1123" s="26">
        <v>1221881203</v>
      </c>
    </row>
    <row r="1124" spans="1:14">
      <c r="A1124" s="26" t="s">
        <v>1831</v>
      </c>
      <c r="B1124" s="26" t="s">
        <v>1832</v>
      </c>
      <c r="C1124" s="26">
        <v>41345263</v>
      </c>
      <c r="D1124" s="26" t="s">
        <v>24</v>
      </c>
      <c r="E1124" s="26" t="s">
        <v>13635</v>
      </c>
      <c r="F1124" s="26" t="s">
        <v>13636</v>
      </c>
      <c r="G1124" s="26" t="s">
        <v>9579</v>
      </c>
      <c r="H1124" s="26" t="s">
        <v>27</v>
      </c>
      <c r="I1124" s="26" t="s">
        <v>9610</v>
      </c>
      <c r="J1124" s="26" t="s">
        <v>13637</v>
      </c>
      <c r="K1124" s="26" t="s">
        <v>9582</v>
      </c>
      <c r="L1124" s="26" t="s">
        <v>13638</v>
      </c>
      <c r="M1124" s="26">
        <v>380958101713</v>
      </c>
      <c r="N1124" s="26">
        <v>523010101</v>
      </c>
    </row>
    <row r="1125" spans="1:14">
      <c r="A1125" s="26" t="s">
        <v>6291</v>
      </c>
      <c r="B1125" s="26" t="s">
        <v>6292</v>
      </c>
      <c r="C1125" s="26" t="s">
        <v>1604</v>
      </c>
      <c r="D1125" s="26" t="s">
        <v>24</v>
      </c>
      <c r="E1125" s="26" t="s">
        <v>13639</v>
      </c>
      <c r="F1125" s="26" t="s">
        <v>13640</v>
      </c>
      <c r="G1125" s="26" t="s">
        <v>9591</v>
      </c>
      <c r="H1125" s="26" t="s">
        <v>885</v>
      </c>
      <c r="J1125" s="26" t="s">
        <v>910</v>
      </c>
      <c r="K1125" s="26" t="s">
        <v>9597</v>
      </c>
      <c r="L1125" s="26" t="s">
        <v>13641</v>
      </c>
      <c r="M1125" s="26">
        <v>380637000640</v>
      </c>
      <c r="N1125" s="26">
        <v>5110100000</v>
      </c>
    </row>
    <row r="1126" spans="1:14">
      <c r="A1126" s="26" t="s">
        <v>7486</v>
      </c>
      <c r="B1126" s="26" t="s">
        <v>7487</v>
      </c>
      <c r="C1126" s="26">
        <v>2000323</v>
      </c>
      <c r="D1126" s="26" t="s">
        <v>780</v>
      </c>
      <c r="E1126" s="26" t="s">
        <v>13642</v>
      </c>
      <c r="F1126" s="26" t="s">
        <v>13643</v>
      </c>
      <c r="G1126" s="26" t="s">
        <v>9601</v>
      </c>
      <c r="H1126" s="26" t="s">
        <v>1025</v>
      </c>
      <c r="J1126" s="26" t="s">
        <v>1065</v>
      </c>
      <c r="K1126" s="26" t="s">
        <v>9597</v>
      </c>
      <c r="L1126" s="26" t="s">
        <v>13644</v>
      </c>
      <c r="M1126" s="26">
        <v>380542665951</v>
      </c>
      <c r="N1126" s="26">
        <v>5910100000</v>
      </c>
    </row>
    <row r="1127" spans="1:14">
      <c r="A1127" s="26" t="s">
        <v>3711</v>
      </c>
      <c r="B1127" s="26" t="s">
        <v>3712</v>
      </c>
      <c r="C1127" s="26">
        <v>38783662</v>
      </c>
      <c r="D1127" s="26" t="s">
        <v>24</v>
      </c>
      <c r="E1127" s="26" t="s">
        <v>13645</v>
      </c>
      <c r="F1127" s="26" t="s">
        <v>13646</v>
      </c>
      <c r="G1127" s="26" t="s">
        <v>9586</v>
      </c>
      <c r="H1127" s="26" t="s">
        <v>468</v>
      </c>
      <c r="J1127" s="26" t="s">
        <v>481</v>
      </c>
      <c r="K1127" s="26" t="s">
        <v>9597</v>
      </c>
      <c r="L1127" s="26" t="s">
        <v>13647</v>
      </c>
      <c r="M1127" s="26">
        <v>380617013651</v>
      </c>
      <c r="N1127" s="26">
        <v>1222380503</v>
      </c>
    </row>
    <row r="1128" spans="1:14">
      <c r="A1128" s="26" t="s">
        <v>6716</v>
      </c>
      <c r="B1128" s="26" t="s">
        <v>6717</v>
      </c>
      <c r="C1128" s="26">
        <v>37953735</v>
      </c>
      <c r="D1128" s="26" t="s">
        <v>24</v>
      </c>
      <c r="E1128" s="26" t="s">
        <v>13648</v>
      </c>
      <c r="F1128" s="26" t="s">
        <v>13649</v>
      </c>
      <c r="G1128" s="26" t="s">
        <v>9579</v>
      </c>
      <c r="H1128" s="26" t="s">
        <v>949</v>
      </c>
      <c r="I1128" s="26" t="s">
        <v>10708</v>
      </c>
      <c r="J1128" s="26" t="s">
        <v>13650</v>
      </c>
      <c r="K1128" s="26" t="s">
        <v>9582</v>
      </c>
      <c r="L1128" s="26" t="s">
        <v>13651</v>
      </c>
      <c r="M1128" s="26">
        <v>380507562376</v>
      </c>
      <c r="N1128" s="26">
        <v>3223382403</v>
      </c>
    </row>
    <row r="1129" spans="1:14">
      <c r="A1129" s="26" t="s">
        <v>3471</v>
      </c>
      <c r="B1129" s="26" t="s">
        <v>3472</v>
      </c>
      <c r="C1129" s="26">
        <v>40835473</v>
      </c>
      <c r="D1129" s="26" t="s">
        <v>780</v>
      </c>
      <c r="E1129" s="26" t="s">
        <v>13652</v>
      </c>
      <c r="F1129" s="26" t="s">
        <v>9958</v>
      </c>
      <c r="G1129" s="26" t="s">
        <v>9601</v>
      </c>
      <c r="H1129" s="26" t="s">
        <v>392</v>
      </c>
      <c r="J1129" s="26" t="s">
        <v>13653</v>
      </c>
      <c r="K1129" s="26" t="s">
        <v>9597</v>
      </c>
      <c r="L1129" s="26" t="s">
        <v>13654</v>
      </c>
      <c r="M1129" s="26">
        <v>380662678834</v>
      </c>
      <c r="N1129" s="26">
        <v>2111000000</v>
      </c>
    </row>
    <row r="1130" spans="1:14">
      <c r="A1130" s="26" t="s">
        <v>3872</v>
      </c>
      <c r="B1130" s="26" t="s">
        <v>3873</v>
      </c>
      <c r="C1130" s="26">
        <v>38608709</v>
      </c>
      <c r="D1130" s="26" t="s">
        <v>24</v>
      </c>
      <c r="E1130" s="26" t="s">
        <v>13655</v>
      </c>
      <c r="F1130" s="26" t="s">
        <v>13656</v>
      </c>
      <c r="G1130" s="26" t="s">
        <v>9586</v>
      </c>
      <c r="H1130" s="26" t="s">
        <v>468</v>
      </c>
      <c r="I1130" s="26" t="s">
        <v>9977</v>
      </c>
      <c r="J1130" s="26" t="s">
        <v>13657</v>
      </c>
      <c r="K1130" s="26" t="s">
        <v>9582</v>
      </c>
      <c r="L1130" s="26" t="s">
        <v>13658</v>
      </c>
      <c r="M1130" s="26">
        <v>380507814408</v>
      </c>
      <c r="N1130" s="26">
        <v>2320382401</v>
      </c>
    </row>
    <row r="1131" spans="1:14">
      <c r="A1131" s="26" t="s">
        <v>4399</v>
      </c>
      <c r="B1131" s="26" t="s">
        <v>4400</v>
      </c>
      <c r="C1131" s="26">
        <v>38462558</v>
      </c>
      <c r="D1131" s="26" t="s">
        <v>24</v>
      </c>
      <c r="E1131" s="26" t="s">
        <v>13659</v>
      </c>
      <c r="F1131" s="26" t="s">
        <v>13660</v>
      </c>
      <c r="G1131" s="26" t="s">
        <v>9579</v>
      </c>
      <c r="H1131" s="26" t="s">
        <v>576</v>
      </c>
      <c r="I1131" s="26" t="s">
        <v>11832</v>
      </c>
      <c r="J1131" s="26" t="s">
        <v>13661</v>
      </c>
      <c r="K1131" s="26" t="s">
        <v>9582</v>
      </c>
      <c r="L1131" s="26" t="s">
        <v>13662</v>
      </c>
      <c r="M1131" s="26">
        <v>380459538170</v>
      </c>
      <c r="N1131" s="26">
        <v>2323683508</v>
      </c>
    </row>
    <row r="1132" spans="1:14">
      <c r="A1132" s="26" t="s">
        <v>6861</v>
      </c>
      <c r="B1132" s="26" t="s">
        <v>6862</v>
      </c>
      <c r="C1132" s="26">
        <v>38534915</v>
      </c>
      <c r="D1132" s="26" t="s">
        <v>24</v>
      </c>
      <c r="E1132" s="26" t="s">
        <v>13663</v>
      </c>
      <c r="F1132" s="26" t="s">
        <v>13664</v>
      </c>
      <c r="G1132" s="26" t="s">
        <v>9586</v>
      </c>
      <c r="H1132" s="26" t="s">
        <v>949</v>
      </c>
      <c r="I1132" s="26" t="s">
        <v>13665</v>
      </c>
      <c r="J1132" s="26" t="s">
        <v>6981</v>
      </c>
      <c r="K1132" s="26" t="s">
        <v>9582</v>
      </c>
      <c r="L1132" s="26" t="s">
        <v>13666</v>
      </c>
      <c r="M1132" s="26">
        <v>380536394432</v>
      </c>
      <c r="N1132" s="26">
        <v>521080603</v>
      </c>
    </row>
    <row r="1133" spans="1:14">
      <c r="A1133" s="26" t="s">
        <v>6512</v>
      </c>
      <c r="B1133" s="26" t="s">
        <v>6513</v>
      </c>
      <c r="C1133" s="26">
        <v>38645054</v>
      </c>
      <c r="D1133" s="26" t="s">
        <v>24</v>
      </c>
      <c r="E1133" s="26" t="s">
        <v>13667</v>
      </c>
      <c r="F1133" s="26" t="s">
        <v>13668</v>
      </c>
      <c r="G1133" s="26" t="s">
        <v>9586</v>
      </c>
      <c r="H1133" s="26" t="s">
        <v>885</v>
      </c>
      <c r="I1133" s="26" t="s">
        <v>13669</v>
      </c>
      <c r="J1133" s="26" t="s">
        <v>13670</v>
      </c>
      <c r="K1133" s="26" t="s">
        <v>9606</v>
      </c>
      <c r="L1133" s="26" t="s">
        <v>13671</v>
      </c>
      <c r="M1133" s="26">
        <v>380484777184</v>
      </c>
      <c r="N1133" s="26">
        <v>1222082002</v>
      </c>
    </row>
    <row r="1134" spans="1:14">
      <c r="A1134" s="26" t="s">
        <v>2796</v>
      </c>
      <c r="B1134" s="26" t="s">
        <v>2797</v>
      </c>
      <c r="C1134" s="26">
        <v>37980245</v>
      </c>
      <c r="D1134" s="26" t="s">
        <v>24</v>
      </c>
      <c r="E1134" s="26" t="s">
        <v>13672</v>
      </c>
      <c r="F1134" s="26" t="s">
        <v>13673</v>
      </c>
      <c r="G1134" s="26" t="s">
        <v>9586</v>
      </c>
      <c r="H1134" s="26" t="s">
        <v>258</v>
      </c>
      <c r="I1134" s="26" t="s">
        <v>12995</v>
      </c>
      <c r="J1134" s="26" t="s">
        <v>1286</v>
      </c>
      <c r="K1134" s="26" t="s">
        <v>9606</v>
      </c>
      <c r="L1134" s="26" t="s">
        <v>13674</v>
      </c>
      <c r="M1134" s="26">
        <v>380666030037</v>
      </c>
      <c r="N1134" s="26">
        <v>1222655123</v>
      </c>
    </row>
    <row r="1135" spans="1:14">
      <c r="A1135" s="26" t="s">
        <v>4047</v>
      </c>
      <c r="B1135" s="26" t="s">
        <v>4048</v>
      </c>
      <c r="C1135" s="26" t="s">
        <v>1604</v>
      </c>
      <c r="D1135" s="26" t="s">
        <v>24</v>
      </c>
      <c r="E1135" s="26" t="s">
        <v>13675</v>
      </c>
      <c r="F1135" s="26" t="s">
        <v>13676</v>
      </c>
      <c r="G1135" s="26" t="s">
        <v>9586</v>
      </c>
      <c r="H1135" s="26" t="s">
        <v>506</v>
      </c>
      <c r="J1135" s="26" t="s">
        <v>526</v>
      </c>
      <c r="K1135" s="26" t="s">
        <v>9597</v>
      </c>
      <c r="L1135" s="26" t="s">
        <v>13677</v>
      </c>
      <c r="M1135" s="26">
        <v>380503734318</v>
      </c>
      <c r="N1135" s="26">
        <v>2610100000</v>
      </c>
    </row>
    <row r="1136" spans="1:14">
      <c r="A1136" s="26" t="s">
        <v>3021</v>
      </c>
      <c r="B1136" s="26" t="s">
        <v>3022</v>
      </c>
      <c r="C1136" s="26">
        <v>41276572</v>
      </c>
      <c r="D1136" s="26" t="s">
        <v>24</v>
      </c>
      <c r="E1136" s="26" t="s">
        <v>13678</v>
      </c>
      <c r="F1136" s="26" t="s">
        <v>13679</v>
      </c>
      <c r="G1136" s="26" t="s">
        <v>9586</v>
      </c>
      <c r="H1136" s="26" t="s">
        <v>258</v>
      </c>
      <c r="I1136" s="26" t="s">
        <v>12739</v>
      </c>
      <c r="J1136" s="26" t="s">
        <v>13680</v>
      </c>
      <c r="K1136" s="26" t="s">
        <v>9597</v>
      </c>
      <c r="L1136" s="26" t="s">
        <v>13681</v>
      </c>
      <c r="M1136" s="26">
        <v>380627442014</v>
      </c>
      <c r="N1136" s="26">
        <v>1420910800</v>
      </c>
    </row>
    <row r="1137" spans="1:14">
      <c r="A1137" s="26" t="s">
        <v>8510</v>
      </c>
      <c r="B1137" s="26" t="s">
        <v>8511</v>
      </c>
      <c r="C1137" s="26">
        <v>38281797</v>
      </c>
      <c r="D1137" s="26" t="s">
        <v>24</v>
      </c>
      <c r="E1137" s="26" t="s">
        <v>13682</v>
      </c>
      <c r="F1137" s="26" t="s">
        <v>13683</v>
      </c>
      <c r="G1137" s="26" t="s">
        <v>9586</v>
      </c>
      <c r="H1137" s="26" t="s">
        <v>1269</v>
      </c>
      <c r="I1137" s="26" t="s">
        <v>13684</v>
      </c>
      <c r="J1137" s="26" t="s">
        <v>13685</v>
      </c>
      <c r="K1137" s="26" t="s">
        <v>9582</v>
      </c>
      <c r="L1137" s="26" t="s">
        <v>13686</v>
      </c>
      <c r="M1137" s="26">
        <v>761929449750</v>
      </c>
      <c r="N1137" s="26">
        <v>1224856220</v>
      </c>
    </row>
    <row r="1138" spans="1:14">
      <c r="A1138" s="26" t="s">
        <v>5007</v>
      </c>
      <c r="B1138" s="26" t="s">
        <v>5008</v>
      </c>
      <c r="C1138" s="26">
        <v>23889789</v>
      </c>
      <c r="D1138" s="26" t="s">
        <v>780</v>
      </c>
      <c r="E1138" s="26" t="s">
        <v>13687</v>
      </c>
      <c r="F1138" s="26" t="s">
        <v>9787</v>
      </c>
      <c r="G1138" s="26" t="s">
        <v>9601</v>
      </c>
      <c r="H1138" s="26" t="s">
        <v>735</v>
      </c>
      <c r="J1138" s="26" t="s">
        <v>5001</v>
      </c>
      <c r="K1138" s="26" t="s">
        <v>9597</v>
      </c>
      <c r="L1138" s="26" t="s">
        <v>13688</v>
      </c>
      <c r="M1138" s="26">
        <v>380324420251</v>
      </c>
      <c r="N1138" s="26">
        <v>4610600000</v>
      </c>
    </row>
    <row r="1139" spans="1:14">
      <c r="A1139" s="26" t="s">
        <v>5052</v>
      </c>
      <c r="B1139" s="26" t="s">
        <v>5053</v>
      </c>
      <c r="C1139" s="26">
        <v>20763852</v>
      </c>
      <c r="D1139" s="26" t="s">
        <v>24</v>
      </c>
      <c r="E1139" s="26" t="s">
        <v>13689</v>
      </c>
      <c r="F1139" s="26" t="s">
        <v>13690</v>
      </c>
      <c r="G1139" s="26" t="s">
        <v>9579</v>
      </c>
      <c r="H1139" s="26" t="s">
        <v>735</v>
      </c>
      <c r="I1139" s="26" t="s">
        <v>9605</v>
      </c>
      <c r="J1139" s="26" t="s">
        <v>13691</v>
      </c>
      <c r="K1139" s="26" t="s">
        <v>9582</v>
      </c>
      <c r="L1139" s="26" t="s">
        <v>13692</v>
      </c>
      <c r="M1139" s="26">
        <v>380978676072</v>
      </c>
      <c r="N1139" s="26">
        <v>4621587801</v>
      </c>
    </row>
    <row r="1140" spans="1:14">
      <c r="A1140" s="26" t="s">
        <v>6274</v>
      </c>
      <c r="B1140" s="26" t="s">
        <v>6275</v>
      </c>
      <c r="C1140" s="26">
        <v>20991240</v>
      </c>
      <c r="D1140" s="26" t="s">
        <v>1701</v>
      </c>
      <c r="E1140" s="26" t="s">
        <v>13693</v>
      </c>
      <c r="F1140" s="26" t="s">
        <v>13694</v>
      </c>
      <c r="G1140" s="26" t="s">
        <v>9601</v>
      </c>
      <c r="H1140" s="26" t="s">
        <v>885</v>
      </c>
      <c r="J1140" s="26" t="s">
        <v>910</v>
      </c>
      <c r="K1140" s="26" t="s">
        <v>9597</v>
      </c>
      <c r="L1140" s="26" t="s">
        <v>13695</v>
      </c>
      <c r="M1140" s="26">
        <v>380487349158</v>
      </c>
      <c r="N1140" s="26">
        <v>5110100000</v>
      </c>
    </row>
    <row r="1141" spans="1:14">
      <c r="A1141" s="26" t="s">
        <v>9292</v>
      </c>
      <c r="B1141" s="26" t="s">
        <v>9293</v>
      </c>
      <c r="C1141" s="26">
        <v>40704747</v>
      </c>
      <c r="D1141" s="26" t="s">
        <v>24</v>
      </c>
      <c r="E1141" s="26" t="s">
        <v>13696</v>
      </c>
      <c r="F1141" s="26" t="s">
        <v>13697</v>
      </c>
      <c r="G1141" s="26" t="s">
        <v>9586</v>
      </c>
      <c r="H1141" s="26" t="s">
        <v>1573</v>
      </c>
      <c r="I1141" s="26" t="s">
        <v>13698</v>
      </c>
      <c r="J1141" s="26" t="s">
        <v>13699</v>
      </c>
      <c r="K1141" s="26" t="s">
        <v>9582</v>
      </c>
      <c r="L1141" s="26" t="s">
        <v>13700</v>
      </c>
      <c r="M1141" s="26">
        <v>380999694497</v>
      </c>
      <c r="N1141" s="26">
        <v>1422755301</v>
      </c>
    </row>
    <row r="1142" spans="1:14">
      <c r="A1142" s="26" t="s">
        <v>2416</v>
      </c>
      <c r="B1142" s="26" t="s">
        <v>2403</v>
      </c>
      <c r="C1142" s="26">
        <v>37906491</v>
      </c>
      <c r="D1142" s="26" t="s">
        <v>24</v>
      </c>
      <c r="E1142" s="26" t="s">
        <v>13701</v>
      </c>
      <c r="F1142" s="26" t="s">
        <v>13702</v>
      </c>
      <c r="G1142" s="26" t="s">
        <v>9586</v>
      </c>
      <c r="H1142" s="26" t="s">
        <v>133</v>
      </c>
      <c r="J1142" s="26" t="s">
        <v>2401</v>
      </c>
      <c r="K1142" s="26" t="s">
        <v>9597</v>
      </c>
      <c r="L1142" s="26" t="s">
        <v>13703</v>
      </c>
      <c r="M1142" s="26">
        <v>380676330031</v>
      </c>
      <c r="N1142" s="26">
        <v>122787502</v>
      </c>
    </row>
    <row r="1143" spans="1:14">
      <c r="A1143" s="26" t="s">
        <v>5464</v>
      </c>
      <c r="B1143" s="26" t="s">
        <v>5461</v>
      </c>
      <c r="C1143" s="26">
        <v>42310851</v>
      </c>
      <c r="D1143" s="26" t="s">
        <v>24</v>
      </c>
      <c r="E1143" s="26" t="s">
        <v>13704</v>
      </c>
      <c r="F1143" s="26" t="s">
        <v>13705</v>
      </c>
      <c r="G1143" s="26" t="s">
        <v>9579</v>
      </c>
      <c r="H1143" s="26" t="s">
        <v>735</v>
      </c>
      <c r="I1143" s="26" t="s">
        <v>9605</v>
      </c>
      <c r="J1143" s="26" t="s">
        <v>13706</v>
      </c>
      <c r="K1143" s="26" t="s">
        <v>9582</v>
      </c>
      <c r="L1143" s="26" t="s">
        <v>13707</v>
      </c>
      <c r="M1143" s="26">
        <v>380975530583</v>
      </c>
      <c r="N1143" s="26">
        <v>4621510521</v>
      </c>
    </row>
    <row r="1144" spans="1:14">
      <c r="A1144" s="26" t="s">
        <v>9280</v>
      </c>
      <c r="B1144" s="26" t="s">
        <v>9281</v>
      </c>
      <c r="C1144" s="26">
        <v>38487834</v>
      </c>
      <c r="D1144" s="26" t="s">
        <v>24</v>
      </c>
      <c r="E1144" s="26" t="s">
        <v>13708</v>
      </c>
      <c r="F1144" s="26" t="s">
        <v>13709</v>
      </c>
      <c r="G1144" s="26" t="s">
        <v>9586</v>
      </c>
      <c r="H1144" s="26" t="s">
        <v>1573</v>
      </c>
      <c r="I1144" s="26" t="s">
        <v>12929</v>
      </c>
      <c r="J1144" s="26" t="s">
        <v>13710</v>
      </c>
      <c r="K1144" s="26" t="s">
        <v>9582</v>
      </c>
      <c r="L1144" s="26" t="s">
        <v>13711</v>
      </c>
      <c r="M1144" s="26">
        <v>380960766323</v>
      </c>
      <c r="N1144" s="26">
        <v>5325180801</v>
      </c>
    </row>
    <row r="1145" spans="1:14">
      <c r="A1145" s="26" t="s">
        <v>4541</v>
      </c>
      <c r="B1145" s="26" t="s">
        <v>4542</v>
      </c>
      <c r="C1145" s="26">
        <v>38036489</v>
      </c>
      <c r="D1145" s="26" t="s">
        <v>24</v>
      </c>
      <c r="E1145" s="26" t="s">
        <v>13712</v>
      </c>
      <c r="F1145" s="26" t="s">
        <v>13713</v>
      </c>
      <c r="G1145" s="26" t="s">
        <v>9579</v>
      </c>
      <c r="H1145" s="26" t="s">
        <v>576</v>
      </c>
      <c r="J1145" s="26" t="s">
        <v>13714</v>
      </c>
      <c r="K1145" s="26" t="s">
        <v>9582</v>
      </c>
      <c r="L1145" s="26" t="s">
        <v>13715</v>
      </c>
      <c r="M1145" s="26">
        <v>760913093228</v>
      </c>
      <c r="N1145" s="26">
        <v>120782702</v>
      </c>
    </row>
    <row r="1146" spans="1:14">
      <c r="A1146" s="26" t="s">
        <v>6615</v>
      </c>
      <c r="B1146" s="26" t="s">
        <v>6616</v>
      </c>
      <c r="C1146" s="26">
        <v>41348856</v>
      </c>
      <c r="D1146" s="26" t="s">
        <v>24</v>
      </c>
      <c r="E1146" s="26" t="s">
        <v>13716</v>
      </c>
      <c r="F1146" s="26" t="s">
        <v>13717</v>
      </c>
      <c r="G1146" s="26" t="s">
        <v>9591</v>
      </c>
      <c r="H1146" s="26" t="s">
        <v>949</v>
      </c>
      <c r="J1146" s="26" t="s">
        <v>13718</v>
      </c>
      <c r="K1146" s="26" t="s">
        <v>9582</v>
      </c>
      <c r="L1146" s="26" t="s">
        <v>13719</v>
      </c>
      <c r="M1146" s="26">
        <v>380957757503</v>
      </c>
      <c r="N1146" s="26">
        <v>5322682801</v>
      </c>
    </row>
    <row r="1147" spans="1:14">
      <c r="A1147" s="26" t="s">
        <v>6903</v>
      </c>
      <c r="B1147" s="26" t="s">
        <v>6904</v>
      </c>
      <c r="C1147" s="26">
        <v>38492195</v>
      </c>
      <c r="D1147" s="26" t="s">
        <v>24</v>
      </c>
      <c r="E1147" s="26" t="s">
        <v>13720</v>
      </c>
      <c r="F1147" s="26" t="s">
        <v>13721</v>
      </c>
      <c r="G1147" s="26" t="s">
        <v>9586</v>
      </c>
      <c r="H1147" s="26" t="s">
        <v>949</v>
      </c>
      <c r="I1147" s="26" t="s">
        <v>13534</v>
      </c>
      <c r="J1147" s="26" t="s">
        <v>13722</v>
      </c>
      <c r="K1147" s="26" t="s">
        <v>9606</v>
      </c>
      <c r="L1147" s="26" t="s">
        <v>13723</v>
      </c>
      <c r="M1147" s="26">
        <v>380534799138</v>
      </c>
      <c r="N1147" s="26">
        <v>5325455300</v>
      </c>
    </row>
    <row r="1148" spans="1:14">
      <c r="A1148" s="26" t="s">
        <v>3817</v>
      </c>
      <c r="B1148" s="26" t="s">
        <v>3818</v>
      </c>
      <c r="C1148" s="26">
        <v>5498720</v>
      </c>
      <c r="D1148" s="26" t="s">
        <v>780</v>
      </c>
      <c r="E1148" s="26" t="s">
        <v>13724</v>
      </c>
      <c r="F1148" s="26" t="s">
        <v>13725</v>
      </c>
      <c r="G1148" s="26" t="s">
        <v>9601</v>
      </c>
      <c r="H1148" s="26" t="s">
        <v>468</v>
      </c>
      <c r="J1148" s="26" t="s">
        <v>494</v>
      </c>
      <c r="K1148" s="26" t="s">
        <v>9597</v>
      </c>
      <c r="L1148" s="26" t="s">
        <v>13726</v>
      </c>
      <c r="M1148" s="26">
        <v>761592627226</v>
      </c>
      <c r="N1148" s="26">
        <v>2310700000</v>
      </c>
    </row>
    <row r="1149" spans="1:14">
      <c r="A1149" s="26" t="s">
        <v>3523</v>
      </c>
      <c r="B1149" s="26" t="s">
        <v>3524</v>
      </c>
      <c r="C1149" s="26">
        <v>1992825</v>
      </c>
      <c r="D1149" s="26" t="s">
        <v>780</v>
      </c>
      <c r="E1149" s="26" t="s">
        <v>13727</v>
      </c>
      <c r="F1149" s="26" t="s">
        <v>13728</v>
      </c>
      <c r="G1149" s="26" t="s">
        <v>9601</v>
      </c>
      <c r="H1149" s="26" t="s">
        <v>392</v>
      </c>
      <c r="J1149" s="26" t="s">
        <v>458</v>
      </c>
      <c r="K1149" s="26" t="s">
        <v>9597</v>
      </c>
      <c r="L1149" s="26" t="s">
        <v>13729</v>
      </c>
      <c r="M1149" s="26">
        <v>380312613025</v>
      </c>
      <c r="N1149" s="26">
        <v>2110100000</v>
      </c>
    </row>
    <row r="1150" spans="1:14">
      <c r="A1150" s="26" t="s">
        <v>1655</v>
      </c>
      <c r="B1150" s="26" t="s">
        <v>1656</v>
      </c>
      <c r="C1150" s="26">
        <v>37489689</v>
      </c>
      <c r="D1150" s="26" t="s">
        <v>24</v>
      </c>
      <c r="E1150" s="26" t="s">
        <v>13730</v>
      </c>
      <c r="F1150" s="26" t="s">
        <v>13731</v>
      </c>
      <c r="G1150" s="26" t="s">
        <v>9579</v>
      </c>
      <c r="H1150" s="26" t="s">
        <v>27</v>
      </c>
      <c r="I1150" s="26" t="s">
        <v>10992</v>
      </c>
      <c r="J1150" s="26" t="s">
        <v>13732</v>
      </c>
      <c r="K1150" s="26" t="s">
        <v>9582</v>
      </c>
      <c r="L1150" s="26" t="s">
        <v>13733</v>
      </c>
      <c r="M1150" s="26">
        <v>380432580832</v>
      </c>
      <c r="N1150" s="26">
        <v>520655301</v>
      </c>
    </row>
    <row r="1151" spans="1:14">
      <c r="A1151" s="26" t="s">
        <v>3358</v>
      </c>
      <c r="B1151" s="26" t="s">
        <v>3359</v>
      </c>
      <c r="C1151" s="26">
        <v>33583287</v>
      </c>
      <c r="D1151" s="26" t="s">
        <v>780</v>
      </c>
      <c r="E1151" s="26" t="s">
        <v>13734</v>
      </c>
      <c r="F1151" s="26" t="s">
        <v>13735</v>
      </c>
      <c r="G1151" s="26" t="s">
        <v>9601</v>
      </c>
      <c r="H1151" s="26" t="s">
        <v>392</v>
      </c>
      <c r="J1151" s="26" t="s">
        <v>3360</v>
      </c>
      <c r="K1151" s="26" t="s">
        <v>9606</v>
      </c>
      <c r="L1151" s="26" t="s">
        <v>13736</v>
      </c>
      <c r="M1151" s="26">
        <v>380689967006</v>
      </c>
      <c r="N1151" s="26">
        <v>2123655500</v>
      </c>
    </row>
    <row r="1152" spans="1:14">
      <c r="A1152" s="26" t="s">
        <v>4392</v>
      </c>
      <c r="B1152" s="26" t="s">
        <v>4393</v>
      </c>
      <c r="C1152" s="26" t="s">
        <v>1604</v>
      </c>
      <c r="D1152" s="26" t="s">
        <v>24</v>
      </c>
      <c r="E1152" s="26" t="s">
        <v>13737</v>
      </c>
      <c r="F1152" s="26" t="s">
        <v>13738</v>
      </c>
      <c r="G1152" s="26" t="s">
        <v>9591</v>
      </c>
      <c r="H1152" s="26" t="s">
        <v>576</v>
      </c>
      <c r="I1152" s="26" t="s">
        <v>13739</v>
      </c>
      <c r="J1152" s="26" t="s">
        <v>4389</v>
      </c>
      <c r="K1152" s="26" t="s">
        <v>9606</v>
      </c>
      <c r="L1152" s="26" t="s">
        <v>13740</v>
      </c>
      <c r="M1152" s="26">
        <v>380965800303</v>
      </c>
      <c r="N1152" s="26">
        <v>3221655100</v>
      </c>
    </row>
    <row r="1153" spans="1:14">
      <c r="A1153" s="26" t="s">
        <v>6197</v>
      </c>
      <c r="B1153" s="26" t="s">
        <v>6198</v>
      </c>
      <c r="C1153" s="26">
        <v>42483376</v>
      </c>
      <c r="D1153" s="26" t="s">
        <v>24</v>
      </c>
      <c r="E1153" s="26" t="s">
        <v>13741</v>
      </c>
      <c r="F1153" s="26" t="s">
        <v>13742</v>
      </c>
      <c r="G1153" s="26" t="s">
        <v>9586</v>
      </c>
      <c r="H1153" s="26" t="s">
        <v>885</v>
      </c>
      <c r="J1153" s="26" t="s">
        <v>902</v>
      </c>
      <c r="K1153" s="26" t="s">
        <v>9597</v>
      </c>
      <c r="L1153" s="26" t="s">
        <v>13743</v>
      </c>
      <c r="M1153" s="26">
        <v>380667509124</v>
      </c>
      <c r="N1153" s="26">
        <v>5110600000</v>
      </c>
    </row>
    <row r="1154" spans="1:14">
      <c r="A1154" s="26" t="s">
        <v>9067</v>
      </c>
      <c r="B1154" s="26" t="s">
        <v>9068</v>
      </c>
      <c r="C1154" s="26">
        <v>36752522</v>
      </c>
      <c r="D1154" s="26" t="s">
        <v>24</v>
      </c>
      <c r="E1154" s="26" t="s">
        <v>13744</v>
      </c>
      <c r="F1154" s="26" t="s">
        <v>13745</v>
      </c>
      <c r="G1154" s="26" t="s">
        <v>9586</v>
      </c>
      <c r="H1154" s="26" t="s">
        <v>1490</v>
      </c>
      <c r="I1154" s="26" t="s">
        <v>12333</v>
      </c>
      <c r="J1154" s="26" t="s">
        <v>9087</v>
      </c>
      <c r="K1154" s="26" t="s">
        <v>9597</v>
      </c>
      <c r="L1154" s="26" t="s">
        <v>13746</v>
      </c>
      <c r="M1154" s="26">
        <v>380991192219</v>
      </c>
      <c r="N1154" s="26">
        <v>7321510100</v>
      </c>
    </row>
    <row r="1155" spans="1:14">
      <c r="A1155" s="26" t="s">
        <v>6813</v>
      </c>
      <c r="B1155" s="26" t="s">
        <v>6814</v>
      </c>
      <c r="C1155" s="26">
        <v>1999075</v>
      </c>
      <c r="D1155" s="26" t="s">
        <v>780</v>
      </c>
      <c r="E1155" s="26" t="s">
        <v>13747</v>
      </c>
      <c r="F1155" s="26" t="s">
        <v>13748</v>
      </c>
      <c r="G1155" s="26" t="s">
        <v>9601</v>
      </c>
      <c r="H1155" s="26" t="s">
        <v>949</v>
      </c>
      <c r="J1155" s="26" t="s">
        <v>977</v>
      </c>
      <c r="K1155" s="26" t="s">
        <v>9597</v>
      </c>
      <c r="L1155" s="26" t="s">
        <v>13749</v>
      </c>
      <c r="M1155" s="26">
        <v>380532608328</v>
      </c>
      <c r="N1155" s="26">
        <v>4424080504</v>
      </c>
    </row>
    <row r="1156" spans="1:14">
      <c r="A1156" s="26" t="s">
        <v>2632</v>
      </c>
      <c r="B1156" s="26" t="s">
        <v>2633</v>
      </c>
      <c r="C1156" s="26">
        <v>37735597</v>
      </c>
      <c r="D1156" s="26" t="s">
        <v>24</v>
      </c>
      <c r="E1156" s="26" t="s">
        <v>13750</v>
      </c>
      <c r="F1156" s="26" t="s">
        <v>13751</v>
      </c>
      <c r="G1156" s="26" t="s">
        <v>9586</v>
      </c>
      <c r="H1156" s="26" t="s">
        <v>133</v>
      </c>
      <c r="J1156" s="26" t="s">
        <v>231</v>
      </c>
      <c r="K1156" s="26" t="s">
        <v>9597</v>
      </c>
      <c r="L1156" s="26" t="s">
        <v>13752</v>
      </c>
      <c r="M1156" s="26">
        <v>380957916915</v>
      </c>
      <c r="N1156" s="26">
        <v>1212400000</v>
      </c>
    </row>
    <row r="1157" spans="1:14">
      <c r="A1157" s="26" t="s">
        <v>7994</v>
      </c>
      <c r="B1157" s="26" t="s">
        <v>7995</v>
      </c>
      <c r="C1157" s="26">
        <v>2002227</v>
      </c>
      <c r="D1157" s="26" t="s">
        <v>780</v>
      </c>
      <c r="E1157" s="26" t="s">
        <v>13753</v>
      </c>
      <c r="F1157" s="26" t="s">
        <v>13754</v>
      </c>
      <c r="G1157" s="26" t="s">
        <v>9601</v>
      </c>
      <c r="H1157" s="26" t="s">
        <v>1122</v>
      </c>
      <c r="I1157" s="26" t="s">
        <v>11422</v>
      </c>
      <c r="J1157" s="26" t="s">
        <v>13755</v>
      </c>
      <c r="K1157" s="26" t="s">
        <v>9606</v>
      </c>
      <c r="L1157" s="26" t="s">
        <v>13756</v>
      </c>
      <c r="M1157" s="26">
        <v>380571000000</v>
      </c>
      <c r="N1157" s="26">
        <v>6325156700</v>
      </c>
    </row>
    <row r="1158" spans="1:14">
      <c r="A1158" s="26" t="s">
        <v>4491</v>
      </c>
      <c r="B1158" s="26" t="s">
        <v>4492</v>
      </c>
      <c r="C1158" s="26">
        <v>38500755</v>
      </c>
      <c r="D1158" s="26" t="s">
        <v>24</v>
      </c>
      <c r="E1158" s="26" t="s">
        <v>13757</v>
      </c>
      <c r="F1158" s="26" t="s">
        <v>13758</v>
      </c>
      <c r="G1158" s="26" t="s">
        <v>9586</v>
      </c>
      <c r="H1158" s="26" t="s">
        <v>576</v>
      </c>
      <c r="I1158" s="26" t="s">
        <v>9973</v>
      </c>
      <c r="J1158" s="26" t="s">
        <v>13759</v>
      </c>
      <c r="K1158" s="26" t="s">
        <v>9582</v>
      </c>
      <c r="L1158" s="26" t="s">
        <v>13760</v>
      </c>
      <c r="M1158" s="26">
        <v>380456827192</v>
      </c>
      <c r="N1158" s="26">
        <v>3224083201</v>
      </c>
    </row>
    <row r="1159" spans="1:14">
      <c r="A1159" s="26" t="s">
        <v>5238</v>
      </c>
      <c r="B1159" s="26" t="s">
        <v>5236</v>
      </c>
      <c r="C1159" s="26">
        <v>36761597</v>
      </c>
      <c r="D1159" s="26" t="s">
        <v>24</v>
      </c>
      <c r="E1159" s="26" t="s">
        <v>13761</v>
      </c>
      <c r="F1159" s="26" t="s">
        <v>13762</v>
      </c>
      <c r="G1159" s="26" t="s">
        <v>9579</v>
      </c>
      <c r="H1159" s="26" t="s">
        <v>735</v>
      </c>
      <c r="I1159" s="26" t="s">
        <v>9721</v>
      </c>
      <c r="J1159" s="26" t="s">
        <v>13763</v>
      </c>
      <c r="K1159" s="26" t="s">
        <v>9582</v>
      </c>
      <c r="L1159" s="26" t="s">
        <v>13764</v>
      </c>
      <c r="M1159" s="26">
        <v>380679340738</v>
      </c>
      <c r="N1159" s="26">
        <v>4622755906</v>
      </c>
    </row>
    <row r="1160" spans="1:14">
      <c r="A1160" s="26" t="s">
        <v>5558</v>
      </c>
      <c r="B1160" s="26" t="s">
        <v>5559</v>
      </c>
      <c r="C1160" s="26">
        <v>38961113</v>
      </c>
      <c r="D1160" s="26" t="s">
        <v>24</v>
      </c>
      <c r="E1160" s="26" t="s">
        <v>13765</v>
      </c>
      <c r="F1160" s="26" t="s">
        <v>13766</v>
      </c>
      <c r="G1160" s="26" t="s">
        <v>9586</v>
      </c>
      <c r="H1160" s="26" t="s">
        <v>799</v>
      </c>
      <c r="J1160" s="26" t="s">
        <v>800</v>
      </c>
      <c r="K1160" s="26" t="s">
        <v>9597</v>
      </c>
      <c r="L1160" s="26" t="s">
        <v>13767</v>
      </c>
      <c r="M1160" s="26">
        <v>380442769900</v>
      </c>
      <c r="N1160" s="26">
        <v>4822784009</v>
      </c>
    </row>
    <row r="1161" spans="1:14">
      <c r="A1161" s="26" t="s">
        <v>4260</v>
      </c>
      <c r="B1161" s="26" t="s">
        <v>4261</v>
      </c>
      <c r="C1161" s="26">
        <v>42417490</v>
      </c>
      <c r="D1161" s="26" t="s">
        <v>24</v>
      </c>
      <c r="E1161" s="26" t="s">
        <v>13768</v>
      </c>
      <c r="F1161" s="26" t="s">
        <v>13769</v>
      </c>
      <c r="G1161" s="26" t="s">
        <v>9586</v>
      </c>
      <c r="H1161" s="26" t="s">
        <v>506</v>
      </c>
      <c r="J1161" s="26" t="s">
        <v>13770</v>
      </c>
      <c r="K1161" s="26" t="s">
        <v>9582</v>
      </c>
      <c r="L1161" s="26" t="s">
        <v>13771</v>
      </c>
      <c r="M1161" s="26">
        <v>380976597799</v>
      </c>
      <c r="N1161" s="26">
        <v>2620882502</v>
      </c>
    </row>
    <row r="1162" spans="1:14">
      <c r="A1162" s="26" t="s">
        <v>6822</v>
      </c>
      <c r="B1162" s="26" t="s">
        <v>6823</v>
      </c>
      <c r="C1162" s="26">
        <v>38503012</v>
      </c>
      <c r="D1162" s="26" t="s">
        <v>1701</v>
      </c>
      <c r="E1162" s="26" t="s">
        <v>13772</v>
      </c>
      <c r="F1162" s="26" t="s">
        <v>13773</v>
      </c>
      <c r="G1162" s="26" t="s">
        <v>9601</v>
      </c>
      <c r="H1162" s="26" t="s">
        <v>949</v>
      </c>
      <c r="I1162" s="26" t="s">
        <v>13266</v>
      </c>
      <c r="J1162" s="26" t="s">
        <v>6635</v>
      </c>
      <c r="K1162" s="26" t="s">
        <v>9597</v>
      </c>
      <c r="L1162" s="26" t="s">
        <v>13774</v>
      </c>
      <c r="M1162" s="26">
        <v>380503097170</v>
      </c>
      <c r="N1162" s="26">
        <v>1423381103</v>
      </c>
    </row>
    <row r="1163" spans="1:14">
      <c r="A1163" s="26" t="s">
        <v>8694</v>
      </c>
      <c r="B1163" s="26" t="s">
        <v>8695</v>
      </c>
      <c r="C1163" s="26">
        <v>38469307</v>
      </c>
      <c r="D1163" s="26" t="s">
        <v>24</v>
      </c>
      <c r="E1163" s="26" t="s">
        <v>13775</v>
      </c>
      <c r="F1163" s="26" t="s">
        <v>13776</v>
      </c>
      <c r="G1163" s="26" t="s">
        <v>9586</v>
      </c>
      <c r="H1163" s="26" t="s">
        <v>1308</v>
      </c>
      <c r="J1163" s="26" t="s">
        <v>13777</v>
      </c>
      <c r="K1163" s="26" t="s">
        <v>9582</v>
      </c>
      <c r="L1163" s="26" t="s">
        <v>13778</v>
      </c>
      <c r="M1163" s="26">
        <v>380638001478</v>
      </c>
      <c r="N1163" s="26">
        <v>6825081001</v>
      </c>
    </row>
    <row r="1164" spans="1:14">
      <c r="A1164" s="26" t="s">
        <v>5548</v>
      </c>
      <c r="B1164" s="26" t="s">
        <v>5549</v>
      </c>
      <c r="C1164" s="26">
        <v>38960345</v>
      </c>
      <c r="D1164" s="26" t="s">
        <v>24</v>
      </c>
      <c r="E1164" s="26" t="s">
        <v>13779</v>
      </c>
      <c r="F1164" s="26" t="s">
        <v>13780</v>
      </c>
      <c r="G1164" s="26" t="s">
        <v>9586</v>
      </c>
      <c r="H1164" s="26" t="s">
        <v>799</v>
      </c>
      <c r="J1164" s="26" t="s">
        <v>800</v>
      </c>
      <c r="K1164" s="26" t="s">
        <v>9597</v>
      </c>
      <c r="L1164" s="26" t="s">
        <v>13781</v>
      </c>
      <c r="M1164" s="26">
        <v>380632088370</v>
      </c>
      <c r="N1164" s="26">
        <v>4822784009</v>
      </c>
    </row>
    <row r="1165" spans="1:14">
      <c r="A1165" s="26" t="s">
        <v>9314</v>
      </c>
      <c r="B1165" s="26" t="s">
        <v>9315</v>
      </c>
      <c r="C1165" s="26">
        <v>2006277</v>
      </c>
      <c r="D1165" s="26" t="s">
        <v>780</v>
      </c>
      <c r="E1165" s="26" t="s">
        <v>13782</v>
      </c>
      <c r="F1165" s="26" t="s">
        <v>13783</v>
      </c>
      <c r="G1165" s="26" t="s">
        <v>9601</v>
      </c>
      <c r="H1165" s="26" t="s">
        <v>1573</v>
      </c>
      <c r="I1165" s="26" t="s">
        <v>13784</v>
      </c>
      <c r="J1165" s="26" t="s">
        <v>1574</v>
      </c>
      <c r="K1165" s="26" t="s">
        <v>9606</v>
      </c>
      <c r="L1165" s="26" t="s">
        <v>13785</v>
      </c>
      <c r="M1165" s="26">
        <v>761101640152</v>
      </c>
      <c r="N1165" s="26">
        <v>7422055100</v>
      </c>
    </row>
    <row r="1166" spans="1:14">
      <c r="A1166" s="26" t="s">
        <v>8008</v>
      </c>
      <c r="B1166" s="26" t="s">
        <v>8009</v>
      </c>
      <c r="C1166" s="26">
        <v>38892286</v>
      </c>
      <c r="D1166" s="26" t="s">
        <v>24</v>
      </c>
      <c r="E1166" s="26" t="s">
        <v>13786</v>
      </c>
      <c r="F1166" s="26" t="s">
        <v>13787</v>
      </c>
      <c r="G1166" s="26" t="s">
        <v>9579</v>
      </c>
      <c r="H1166" s="26" t="s">
        <v>1122</v>
      </c>
      <c r="I1166" s="26" t="s">
        <v>1230</v>
      </c>
      <c r="J1166" s="26" t="s">
        <v>13788</v>
      </c>
      <c r="K1166" s="26" t="s">
        <v>9582</v>
      </c>
      <c r="L1166" s="26" t="s">
        <v>13789</v>
      </c>
      <c r="M1166" s="26">
        <v>380574891218</v>
      </c>
      <c r="N1166" s="26">
        <v>6324580509</v>
      </c>
    </row>
    <row r="1167" spans="1:14">
      <c r="A1167" s="26" t="s">
        <v>7082</v>
      </c>
      <c r="B1167" s="26" t="s">
        <v>7083</v>
      </c>
      <c r="C1167" s="26">
        <v>38407717</v>
      </c>
      <c r="D1167" s="26" t="s">
        <v>24</v>
      </c>
      <c r="E1167" s="26" t="s">
        <v>13790</v>
      </c>
      <c r="F1167" s="26" t="s">
        <v>13791</v>
      </c>
      <c r="G1167" s="26" t="s">
        <v>9586</v>
      </c>
      <c r="H1167" s="26" t="s">
        <v>987</v>
      </c>
      <c r="I1167" s="26" t="s">
        <v>10311</v>
      </c>
      <c r="J1167" s="26" t="s">
        <v>13792</v>
      </c>
      <c r="K1167" s="26" t="s">
        <v>9582</v>
      </c>
      <c r="L1167" s="26" t="s">
        <v>13793</v>
      </c>
      <c r="M1167" s="26">
        <v>380673033233</v>
      </c>
      <c r="N1167" s="26">
        <v>5623480601</v>
      </c>
    </row>
    <row r="1168" spans="1:14">
      <c r="A1168" s="26" t="s">
        <v>8707</v>
      </c>
      <c r="B1168" s="26" t="s">
        <v>8708</v>
      </c>
      <c r="C1168" s="26">
        <v>40365451</v>
      </c>
      <c r="D1168" s="26" t="s">
        <v>780</v>
      </c>
      <c r="E1168" s="26" t="s">
        <v>13794</v>
      </c>
      <c r="F1168" s="26" t="s">
        <v>13795</v>
      </c>
      <c r="G1168" s="26" t="s">
        <v>9601</v>
      </c>
      <c r="H1168" s="26" t="s">
        <v>1308</v>
      </c>
      <c r="J1168" s="26" t="s">
        <v>1360</v>
      </c>
      <c r="K1168" s="26" t="s">
        <v>9597</v>
      </c>
      <c r="L1168" s="26" t="s">
        <v>13796</v>
      </c>
      <c r="M1168" s="26">
        <v>380384242266</v>
      </c>
      <c r="N1168" s="26">
        <v>6810500000</v>
      </c>
    </row>
    <row r="1169" spans="1:14">
      <c r="A1169" s="26" t="s">
        <v>8912</v>
      </c>
      <c r="B1169" s="26" t="s">
        <v>8913</v>
      </c>
      <c r="C1169" s="26">
        <v>40671591</v>
      </c>
      <c r="D1169" s="26" t="s">
        <v>24</v>
      </c>
      <c r="E1169" s="26" t="s">
        <v>13797</v>
      </c>
      <c r="F1169" s="26" t="s">
        <v>13798</v>
      </c>
      <c r="G1169" s="26" t="s">
        <v>9579</v>
      </c>
      <c r="H1169" s="26" t="s">
        <v>1401</v>
      </c>
      <c r="I1169" s="26" t="s">
        <v>12475</v>
      </c>
      <c r="J1169" s="26" t="s">
        <v>13799</v>
      </c>
      <c r="K1169" s="26" t="s">
        <v>9582</v>
      </c>
      <c r="L1169" s="26" t="s">
        <v>13800</v>
      </c>
      <c r="M1169" s="26">
        <v>380986640801</v>
      </c>
      <c r="N1169" s="26">
        <v>7122283705</v>
      </c>
    </row>
    <row r="1170" spans="1:14">
      <c r="A1170" s="26" t="s">
        <v>6044</v>
      </c>
      <c r="B1170" s="26" t="s">
        <v>6045</v>
      </c>
      <c r="C1170" s="26">
        <v>1998390</v>
      </c>
      <c r="D1170" s="26" t="s">
        <v>780</v>
      </c>
      <c r="E1170" s="26" t="s">
        <v>13801</v>
      </c>
      <c r="F1170" s="26" t="s">
        <v>13802</v>
      </c>
      <c r="G1170" s="26" t="s">
        <v>9601</v>
      </c>
      <c r="H1170" s="26" t="s">
        <v>835</v>
      </c>
      <c r="I1170" s="26" t="s">
        <v>9752</v>
      </c>
      <c r="J1170" s="26" t="s">
        <v>6046</v>
      </c>
      <c r="K1170" s="26" t="s">
        <v>9906</v>
      </c>
      <c r="L1170" s="26" t="s">
        <v>13803</v>
      </c>
      <c r="M1170" s="26">
        <v>761467449954</v>
      </c>
      <c r="N1170" s="26">
        <v>4824280402</v>
      </c>
    </row>
    <row r="1171" spans="1:14">
      <c r="A1171" s="26" t="s">
        <v>2072</v>
      </c>
      <c r="B1171" s="26" t="s">
        <v>2073</v>
      </c>
      <c r="C1171" s="26">
        <v>38373547</v>
      </c>
      <c r="D1171" s="26" t="s">
        <v>24</v>
      </c>
      <c r="E1171" s="26" t="s">
        <v>13804</v>
      </c>
      <c r="F1171" s="26" t="s">
        <v>13805</v>
      </c>
      <c r="G1171" s="26" t="s">
        <v>9579</v>
      </c>
      <c r="H1171" s="26" t="s">
        <v>103</v>
      </c>
      <c r="I1171" s="26" t="s">
        <v>11403</v>
      </c>
      <c r="J1171" s="26" t="s">
        <v>13806</v>
      </c>
      <c r="K1171" s="26" t="s">
        <v>9582</v>
      </c>
      <c r="L1171" s="26" t="s">
        <v>13807</v>
      </c>
      <c r="M1171" s="26">
        <v>760844292915</v>
      </c>
      <c r="N1171" s="26">
        <v>723155121</v>
      </c>
    </row>
    <row r="1172" spans="1:14">
      <c r="A1172" s="26" t="s">
        <v>4736</v>
      </c>
      <c r="B1172" s="26" t="s">
        <v>4737</v>
      </c>
      <c r="C1172" s="26">
        <v>38844232</v>
      </c>
      <c r="D1172" s="26" t="s">
        <v>24</v>
      </c>
      <c r="E1172" s="26" t="s">
        <v>13808</v>
      </c>
      <c r="F1172" s="26" t="s">
        <v>13809</v>
      </c>
      <c r="G1172" s="26" t="s">
        <v>9586</v>
      </c>
      <c r="H1172" s="26" t="s">
        <v>670</v>
      </c>
      <c r="I1172" s="26" t="s">
        <v>10588</v>
      </c>
      <c r="J1172" s="26" t="s">
        <v>703</v>
      </c>
      <c r="K1172" s="26" t="s">
        <v>9606</v>
      </c>
      <c r="L1172" s="26" t="s">
        <v>13810</v>
      </c>
      <c r="M1172" s="26">
        <v>380523796015</v>
      </c>
      <c r="N1172" s="26">
        <v>120755309</v>
      </c>
    </row>
    <row r="1173" spans="1:14">
      <c r="A1173" s="26" t="s">
        <v>7736</v>
      </c>
      <c r="B1173" s="26" t="s">
        <v>7737</v>
      </c>
      <c r="C1173" s="26">
        <v>2000984</v>
      </c>
      <c r="D1173" s="26" t="s">
        <v>780</v>
      </c>
      <c r="E1173" s="26" t="s">
        <v>13811</v>
      </c>
      <c r="F1173" s="26" t="s">
        <v>13812</v>
      </c>
      <c r="G1173" s="26" t="s">
        <v>9601</v>
      </c>
      <c r="H1173" s="26" t="s">
        <v>1088</v>
      </c>
      <c r="J1173" s="26" t="s">
        <v>7732</v>
      </c>
      <c r="K1173" s="26" t="s">
        <v>9606</v>
      </c>
      <c r="L1173" s="26" t="s">
        <v>13813</v>
      </c>
      <c r="M1173" s="26">
        <v>380685388809</v>
      </c>
      <c r="N1173" s="26">
        <v>6124655100</v>
      </c>
    </row>
    <row r="1174" spans="1:14">
      <c r="A1174" s="26" t="s">
        <v>9370</v>
      </c>
      <c r="B1174" s="26" t="s">
        <v>9371</v>
      </c>
      <c r="C1174" s="26">
        <v>38073028</v>
      </c>
      <c r="D1174" s="26" t="s">
        <v>24</v>
      </c>
      <c r="E1174" s="26" t="s">
        <v>13814</v>
      </c>
      <c r="F1174" s="26" t="s">
        <v>13815</v>
      </c>
      <c r="G1174" s="26" t="s">
        <v>9586</v>
      </c>
      <c r="H1174" s="26" t="s">
        <v>1573</v>
      </c>
      <c r="I1174" s="26" t="s">
        <v>13509</v>
      </c>
      <c r="J1174" s="26" t="s">
        <v>13816</v>
      </c>
      <c r="K1174" s="26" t="s">
        <v>9582</v>
      </c>
      <c r="L1174" s="26" t="s">
        <v>13817</v>
      </c>
      <c r="M1174" s="26">
        <v>380464223438</v>
      </c>
      <c r="N1174" s="26">
        <v>7423884501</v>
      </c>
    </row>
    <row r="1175" spans="1:14">
      <c r="A1175" s="26" t="s">
        <v>2657</v>
      </c>
      <c r="B1175" s="26" t="s">
        <v>2658</v>
      </c>
      <c r="C1175" s="26">
        <v>1989600</v>
      </c>
      <c r="D1175" s="26" t="s">
        <v>780</v>
      </c>
      <c r="E1175" s="26" t="s">
        <v>13818</v>
      </c>
      <c r="F1175" s="26" t="s">
        <v>13819</v>
      </c>
      <c r="G1175" s="26" t="s">
        <v>9601</v>
      </c>
      <c r="H1175" s="26" t="s">
        <v>133</v>
      </c>
      <c r="I1175" s="26" t="s">
        <v>11545</v>
      </c>
      <c r="J1175" s="26" t="s">
        <v>2659</v>
      </c>
      <c r="K1175" s="26" t="s">
        <v>9606</v>
      </c>
      <c r="L1175" s="26" t="s">
        <v>13820</v>
      </c>
      <c r="M1175" s="26">
        <v>380563422539</v>
      </c>
      <c r="N1175" s="26">
        <v>1220755108</v>
      </c>
    </row>
    <row r="1176" spans="1:14">
      <c r="A1176" s="26" t="s">
        <v>3145</v>
      </c>
      <c r="B1176" s="26" t="s">
        <v>3142</v>
      </c>
      <c r="C1176" s="26">
        <v>41931754</v>
      </c>
      <c r="D1176" s="26" t="s">
        <v>24</v>
      </c>
      <c r="E1176" s="26" t="s">
        <v>13821</v>
      </c>
      <c r="F1176" s="26" t="s">
        <v>13822</v>
      </c>
      <c r="G1176" s="26" t="s">
        <v>9586</v>
      </c>
      <c r="H1176" s="26" t="s">
        <v>375</v>
      </c>
      <c r="J1176" s="26" t="s">
        <v>380</v>
      </c>
      <c r="K1176" s="26" t="s">
        <v>9597</v>
      </c>
      <c r="L1176" s="26" t="s">
        <v>13823</v>
      </c>
      <c r="M1176" s="26">
        <v>380412432000</v>
      </c>
      <c r="N1176" s="26">
        <v>1810100000</v>
      </c>
    </row>
    <row r="1177" spans="1:14">
      <c r="A1177" s="26" t="s">
        <v>5665</v>
      </c>
      <c r="B1177" s="26" t="s">
        <v>5666</v>
      </c>
      <c r="C1177" s="26">
        <v>30300749</v>
      </c>
      <c r="D1177" s="26" t="s">
        <v>24</v>
      </c>
      <c r="E1177" s="26" t="s">
        <v>13824</v>
      </c>
      <c r="F1177" s="26" t="s">
        <v>13825</v>
      </c>
      <c r="G1177" s="26" t="s">
        <v>9586</v>
      </c>
      <c r="H1177" s="26" t="s">
        <v>799</v>
      </c>
      <c r="J1177" s="26" t="s">
        <v>800</v>
      </c>
      <c r="K1177" s="26" t="s">
        <v>9597</v>
      </c>
      <c r="L1177" s="26" t="s">
        <v>13826</v>
      </c>
      <c r="M1177" s="26">
        <v>380445645079</v>
      </c>
      <c r="N1177" s="26">
        <v>4822784009</v>
      </c>
    </row>
    <row r="1178" spans="1:14">
      <c r="A1178" s="26" t="s">
        <v>7694</v>
      </c>
      <c r="B1178" s="26" t="s">
        <v>7695</v>
      </c>
      <c r="C1178" s="26">
        <v>38422871</v>
      </c>
      <c r="D1178" s="26" t="s">
        <v>24</v>
      </c>
      <c r="E1178" s="26" t="s">
        <v>13827</v>
      </c>
      <c r="F1178" s="26" t="s">
        <v>13828</v>
      </c>
      <c r="G1178" s="26" t="s">
        <v>9586</v>
      </c>
      <c r="H1178" s="26" t="s">
        <v>1088</v>
      </c>
      <c r="I1178" s="26" t="s">
        <v>9682</v>
      </c>
      <c r="J1178" s="26" t="s">
        <v>6084</v>
      </c>
      <c r="K1178" s="26" t="s">
        <v>9582</v>
      </c>
      <c r="L1178" s="26" t="s">
        <v>13829</v>
      </c>
      <c r="M1178" s="26">
        <v>380354934369</v>
      </c>
      <c r="N1178" s="26">
        <v>123585204</v>
      </c>
    </row>
    <row r="1179" spans="1:14">
      <c r="A1179" s="26" t="s">
        <v>6871</v>
      </c>
      <c r="B1179" s="26" t="s">
        <v>6872</v>
      </c>
      <c r="C1179" s="26">
        <v>38522213</v>
      </c>
      <c r="D1179" s="26" t="s">
        <v>24</v>
      </c>
      <c r="E1179" s="26" t="s">
        <v>13830</v>
      </c>
      <c r="F1179" s="26" t="s">
        <v>13831</v>
      </c>
      <c r="G1179" s="26" t="s">
        <v>9586</v>
      </c>
      <c r="H1179" s="26" t="s">
        <v>949</v>
      </c>
      <c r="I1179" s="26" t="s">
        <v>12172</v>
      </c>
      <c r="J1179" s="26" t="s">
        <v>13832</v>
      </c>
      <c r="K1179" s="26" t="s">
        <v>9582</v>
      </c>
      <c r="L1179" s="26" t="s">
        <v>13833</v>
      </c>
      <c r="M1179" s="26">
        <v>380534198338</v>
      </c>
      <c r="N1179" s="26">
        <v>5324581501</v>
      </c>
    </row>
    <row r="1180" spans="1:14">
      <c r="A1180" s="26" t="s">
        <v>9298</v>
      </c>
      <c r="B1180" s="26" t="s">
        <v>9299</v>
      </c>
      <c r="C1180" s="26">
        <v>38232556</v>
      </c>
      <c r="D1180" s="26" t="s">
        <v>24</v>
      </c>
      <c r="E1180" s="26" t="s">
        <v>13834</v>
      </c>
      <c r="F1180" s="26" t="s">
        <v>13835</v>
      </c>
      <c r="G1180" s="26" t="s">
        <v>9591</v>
      </c>
      <c r="H1180" s="26" t="s">
        <v>1573</v>
      </c>
      <c r="I1180" s="26" t="s">
        <v>12131</v>
      </c>
      <c r="J1180" s="26" t="s">
        <v>13836</v>
      </c>
      <c r="K1180" s="26" t="s">
        <v>9582</v>
      </c>
      <c r="L1180" s="26" t="s">
        <v>13837</v>
      </c>
      <c r="M1180" s="26">
        <v>380464536149</v>
      </c>
      <c r="N1180" s="26">
        <v>7421410138</v>
      </c>
    </row>
    <row r="1181" spans="1:14">
      <c r="A1181" s="26" t="s">
        <v>1874</v>
      </c>
      <c r="B1181" s="26" t="s">
        <v>1875</v>
      </c>
      <c r="C1181" s="26">
        <v>35814781</v>
      </c>
      <c r="D1181" s="26" t="s">
        <v>24</v>
      </c>
      <c r="E1181" s="26" t="s">
        <v>13838</v>
      </c>
      <c r="F1181" s="26" t="s">
        <v>13839</v>
      </c>
      <c r="G1181" s="26" t="s">
        <v>9586</v>
      </c>
      <c r="H1181" s="26" t="s">
        <v>27</v>
      </c>
      <c r="I1181" s="26" t="s">
        <v>9814</v>
      </c>
      <c r="J1181" s="26" t="s">
        <v>13840</v>
      </c>
      <c r="K1181" s="26" t="s">
        <v>9582</v>
      </c>
      <c r="L1181" s="26" t="s">
        <v>13841</v>
      </c>
      <c r="M1181" s="26">
        <v>380434237297</v>
      </c>
      <c r="N1181" s="26">
        <v>521482603</v>
      </c>
    </row>
    <row r="1182" spans="1:14">
      <c r="A1182" s="26" t="s">
        <v>6040</v>
      </c>
      <c r="B1182" s="26" t="s">
        <v>6041</v>
      </c>
      <c r="C1182" s="26">
        <v>43105318</v>
      </c>
      <c r="D1182" s="26" t="s">
        <v>24</v>
      </c>
      <c r="E1182" s="26" t="s">
        <v>13842</v>
      </c>
      <c r="F1182" s="26" t="s">
        <v>13843</v>
      </c>
      <c r="G1182" s="26" t="s">
        <v>9586</v>
      </c>
      <c r="H1182" s="26" t="s">
        <v>835</v>
      </c>
      <c r="I1182" s="26" t="s">
        <v>9752</v>
      </c>
      <c r="J1182" s="26" t="s">
        <v>498</v>
      </c>
      <c r="K1182" s="26" t="s">
        <v>9582</v>
      </c>
      <c r="L1182" s="26" t="s">
        <v>13844</v>
      </c>
      <c r="M1182" s="26">
        <v>380991710122</v>
      </c>
      <c r="N1182" s="26">
        <v>123183401</v>
      </c>
    </row>
    <row r="1183" spans="1:14">
      <c r="A1183" s="26" t="s">
        <v>9164</v>
      </c>
      <c r="B1183" s="26" t="s">
        <v>9165</v>
      </c>
      <c r="C1183" s="26">
        <v>38231128</v>
      </c>
      <c r="D1183" s="26" t="s">
        <v>24</v>
      </c>
      <c r="E1183" s="26" t="s">
        <v>13845</v>
      </c>
      <c r="F1183" s="26" t="s">
        <v>13846</v>
      </c>
      <c r="G1183" s="26" t="s">
        <v>9586</v>
      </c>
      <c r="H1183" s="26" t="s">
        <v>1490</v>
      </c>
      <c r="I1183" s="26" t="s">
        <v>12848</v>
      </c>
      <c r="J1183" s="26" t="s">
        <v>13847</v>
      </c>
      <c r="K1183" s="26" t="s">
        <v>9582</v>
      </c>
      <c r="L1183" s="26" t="s">
        <v>13848</v>
      </c>
      <c r="M1183" s="26">
        <v>380660784933</v>
      </c>
      <c r="N1183" s="26">
        <v>7325085601</v>
      </c>
    </row>
    <row r="1184" spans="1:14">
      <c r="A1184" s="26" t="s">
        <v>8968</v>
      </c>
      <c r="B1184" s="26" t="s">
        <v>8969</v>
      </c>
      <c r="C1184" s="26">
        <v>39028882</v>
      </c>
      <c r="D1184" s="26" t="s">
        <v>24</v>
      </c>
      <c r="E1184" s="26" t="s">
        <v>13849</v>
      </c>
      <c r="F1184" s="26" t="s">
        <v>13850</v>
      </c>
      <c r="G1184" s="26" t="s">
        <v>9579</v>
      </c>
      <c r="H1184" s="26" t="s">
        <v>1401</v>
      </c>
      <c r="I1184" s="26" t="s">
        <v>12387</v>
      </c>
      <c r="J1184" s="26" t="s">
        <v>13851</v>
      </c>
      <c r="K1184" s="26" t="s">
        <v>9582</v>
      </c>
      <c r="L1184" s="26" t="s">
        <v>13852</v>
      </c>
      <c r="M1184" s="26">
        <v>380474561548</v>
      </c>
      <c r="N1184" s="26">
        <v>7124680501</v>
      </c>
    </row>
    <row r="1185" spans="1:14">
      <c r="A1185" s="26" t="s">
        <v>7164</v>
      </c>
      <c r="B1185" s="26" t="s">
        <v>7162</v>
      </c>
      <c r="C1185" s="26">
        <v>2000263</v>
      </c>
      <c r="D1185" s="26" t="s">
        <v>780</v>
      </c>
      <c r="E1185" s="26" t="s">
        <v>13853</v>
      </c>
      <c r="F1185" s="26" t="s">
        <v>13854</v>
      </c>
      <c r="G1185" s="26" t="s">
        <v>9601</v>
      </c>
      <c r="H1185" s="26" t="s">
        <v>987</v>
      </c>
      <c r="I1185" s="26" t="s">
        <v>10385</v>
      </c>
      <c r="J1185" s="26" t="s">
        <v>7163</v>
      </c>
      <c r="K1185" s="26" t="s">
        <v>9597</v>
      </c>
      <c r="L1185" s="26" t="s">
        <v>13538</v>
      </c>
      <c r="M1185" s="26">
        <v>761338286936</v>
      </c>
      <c r="N1185" s="26">
        <v>5625810100</v>
      </c>
    </row>
    <row r="1186" spans="1:14">
      <c r="A1186" s="26" t="s">
        <v>5364</v>
      </c>
      <c r="B1186" s="26" t="s">
        <v>5365</v>
      </c>
      <c r="C1186" s="26">
        <v>1997461</v>
      </c>
      <c r="D1186" s="26" t="s">
        <v>780</v>
      </c>
      <c r="E1186" s="26" t="s">
        <v>13855</v>
      </c>
      <c r="F1186" s="26" t="s">
        <v>9958</v>
      </c>
      <c r="G1186" s="26" t="s">
        <v>9601</v>
      </c>
      <c r="H1186" s="26" t="s">
        <v>735</v>
      </c>
      <c r="J1186" s="26" t="s">
        <v>783</v>
      </c>
      <c r="K1186" s="26" t="s">
        <v>9597</v>
      </c>
      <c r="L1186" s="26" t="s">
        <v>13856</v>
      </c>
      <c r="M1186" s="26">
        <v>380322902802</v>
      </c>
      <c r="N1186" s="26">
        <v>4610900000</v>
      </c>
    </row>
    <row r="1187" spans="1:14">
      <c r="A1187" s="26" t="s">
        <v>1988</v>
      </c>
      <c r="B1187" s="26" t="s">
        <v>1989</v>
      </c>
      <c r="C1187" s="26">
        <v>38672910</v>
      </c>
      <c r="D1187" s="26" t="s">
        <v>24</v>
      </c>
      <c r="E1187" s="26" t="s">
        <v>13857</v>
      </c>
      <c r="F1187" s="26" t="s">
        <v>13858</v>
      </c>
      <c r="G1187" s="26" t="s">
        <v>9579</v>
      </c>
      <c r="H1187" s="26" t="s">
        <v>103</v>
      </c>
      <c r="I1187" s="26" t="s">
        <v>1986</v>
      </c>
      <c r="J1187" s="26" t="s">
        <v>13859</v>
      </c>
      <c r="K1187" s="26" t="s">
        <v>9582</v>
      </c>
      <c r="L1187" s="26" t="s">
        <v>13860</v>
      </c>
      <c r="M1187" s="26">
        <v>380335723429</v>
      </c>
      <c r="N1187" s="26">
        <v>721481401</v>
      </c>
    </row>
    <row r="1188" spans="1:14">
      <c r="A1188" s="26" t="s">
        <v>9190</v>
      </c>
      <c r="B1188" s="26" t="s">
        <v>9191</v>
      </c>
      <c r="C1188" s="26">
        <v>43353243</v>
      </c>
      <c r="D1188" s="26" t="s">
        <v>780</v>
      </c>
      <c r="E1188" s="26" t="s">
        <v>13861</v>
      </c>
      <c r="F1188" s="26" t="s">
        <v>10111</v>
      </c>
      <c r="G1188" s="26" t="s">
        <v>9601</v>
      </c>
      <c r="H1188" s="26" t="s">
        <v>1490</v>
      </c>
      <c r="J1188" s="26" t="s">
        <v>1553</v>
      </c>
      <c r="K1188" s="26" t="s">
        <v>9597</v>
      </c>
      <c r="L1188" s="26" t="s">
        <v>13862</v>
      </c>
      <c r="M1188" s="26">
        <v>380372571957</v>
      </c>
      <c r="N1188" s="26">
        <v>524955100</v>
      </c>
    </row>
    <row r="1189" spans="1:14">
      <c r="A1189" s="26" t="s">
        <v>3046</v>
      </c>
      <c r="B1189" s="26" t="s">
        <v>3047</v>
      </c>
      <c r="C1189" s="26">
        <v>38107156</v>
      </c>
      <c r="D1189" s="26" t="s">
        <v>24</v>
      </c>
      <c r="E1189" s="26" t="s">
        <v>13863</v>
      </c>
      <c r="F1189" s="26" t="s">
        <v>13864</v>
      </c>
      <c r="G1189" s="26" t="s">
        <v>9586</v>
      </c>
      <c r="H1189" s="26" t="s">
        <v>375</v>
      </c>
      <c r="I1189" s="26" t="s">
        <v>10696</v>
      </c>
      <c r="J1189" s="26" t="s">
        <v>13865</v>
      </c>
      <c r="K1189" s="26" t="s">
        <v>9582</v>
      </c>
      <c r="L1189" s="26" t="s">
        <v>13866</v>
      </c>
      <c r="M1189" s="26">
        <v>380975425726</v>
      </c>
      <c r="N1189" s="26">
        <v>521483003</v>
      </c>
    </row>
    <row r="1190" spans="1:14">
      <c r="A1190" s="26" t="s">
        <v>4071</v>
      </c>
      <c r="B1190" s="26" t="s">
        <v>4072</v>
      </c>
      <c r="C1190" s="26">
        <v>38554360</v>
      </c>
      <c r="D1190" s="26" t="s">
        <v>1701</v>
      </c>
      <c r="E1190" s="26" t="s">
        <v>13867</v>
      </c>
      <c r="F1190" s="26" t="s">
        <v>13868</v>
      </c>
      <c r="G1190" s="26" t="s">
        <v>9601</v>
      </c>
      <c r="H1190" s="26" t="s">
        <v>506</v>
      </c>
      <c r="J1190" s="26" t="s">
        <v>533</v>
      </c>
      <c r="K1190" s="26" t="s">
        <v>9597</v>
      </c>
      <c r="L1190" s="26" t="s">
        <v>13869</v>
      </c>
      <c r="M1190" s="26">
        <v>380673441487</v>
      </c>
      <c r="N1190" s="26">
        <v>2610400000</v>
      </c>
    </row>
    <row r="1191" spans="1:14">
      <c r="A1191" s="26" t="s">
        <v>4037</v>
      </c>
      <c r="B1191" s="26" t="s">
        <v>4035</v>
      </c>
      <c r="C1191" s="26">
        <v>1993629</v>
      </c>
      <c r="D1191" s="26" t="s">
        <v>24</v>
      </c>
      <c r="E1191" s="26" t="s">
        <v>13870</v>
      </c>
      <c r="F1191" s="26" t="s">
        <v>13871</v>
      </c>
      <c r="G1191" s="26" t="s">
        <v>9579</v>
      </c>
      <c r="H1191" s="26" t="s">
        <v>506</v>
      </c>
      <c r="J1191" s="26" t="s">
        <v>1761</v>
      </c>
      <c r="K1191" s="26" t="s">
        <v>9582</v>
      </c>
      <c r="L1191" s="26" t="s">
        <v>13872</v>
      </c>
      <c r="M1191" s="26">
        <v>380347643534</v>
      </c>
      <c r="N1191" s="26">
        <v>521210100</v>
      </c>
    </row>
    <row r="1192" spans="1:14">
      <c r="A1192" s="26" t="s">
        <v>4238</v>
      </c>
      <c r="B1192" s="26" t="s">
        <v>4239</v>
      </c>
      <c r="C1192" s="26">
        <v>40247383</v>
      </c>
      <c r="D1192" s="26" t="s">
        <v>24</v>
      </c>
      <c r="E1192" s="26" t="s">
        <v>13873</v>
      </c>
      <c r="F1192" s="26" t="s">
        <v>13874</v>
      </c>
      <c r="G1192" s="26" t="s">
        <v>9579</v>
      </c>
      <c r="H1192" s="26" t="s">
        <v>506</v>
      </c>
      <c r="J1192" s="26" t="s">
        <v>13875</v>
      </c>
      <c r="K1192" s="26" t="s">
        <v>9582</v>
      </c>
      <c r="L1192" s="26" t="s">
        <v>13876</v>
      </c>
      <c r="M1192" s="26">
        <v>380347151357</v>
      </c>
      <c r="N1192" s="26">
        <v>2620488602</v>
      </c>
    </row>
    <row r="1193" spans="1:14">
      <c r="A1193" s="26" t="s">
        <v>6232</v>
      </c>
      <c r="B1193" s="26" t="s">
        <v>6233</v>
      </c>
      <c r="C1193" s="26">
        <v>38552185</v>
      </c>
      <c r="D1193" s="26" t="s">
        <v>24</v>
      </c>
      <c r="E1193" s="26" t="s">
        <v>13877</v>
      </c>
      <c r="F1193" s="26" t="s">
        <v>13878</v>
      </c>
      <c r="G1193" s="26" t="s">
        <v>9586</v>
      </c>
      <c r="H1193" s="26" t="s">
        <v>885</v>
      </c>
      <c r="I1193" s="26" t="s">
        <v>11207</v>
      </c>
      <c r="J1193" s="26" t="s">
        <v>13879</v>
      </c>
      <c r="K1193" s="26" t="s">
        <v>9582</v>
      </c>
      <c r="L1193" s="26" t="s">
        <v>13880</v>
      </c>
      <c r="M1193" s="26">
        <v>380633886450</v>
      </c>
      <c r="N1193" s="26">
        <v>5123380601</v>
      </c>
    </row>
    <row r="1194" spans="1:14">
      <c r="A1194" s="26" t="s">
        <v>8624</v>
      </c>
      <c r="B1194" s="26" t="s">
        <v>8625</v>
      </c>
      <c r="C1194" s="26">
        <v>42130081</v>
      </c>
      <c r="D1194" s="26" t="s">
        <v>24</v>
      </c>
      <c r="E1194" s="26" t="s">
        <v>13881</v>
      </c>
      <c r="F1194" s="26" t="s">
        <v>13882</v>
      </c>
      <c r="G1194" s="26" t="s">
        <v>9586</v>
      </c>
      <c r="H1194" s="26" t="s">
        <v>1308</v>
      </c>
      <c r="I1194" s="26" t="s">
        <v>13883</v>
      </c>
      <c r="J1194" s="26" t="s">
        <v>13884</v>
      </c>
      <c r="K1194" s="26" t="s">
        <v>9582</v>
      </c>
      <c r="L1194" s="26" t="s">
        <v>13885</v>
      </c>
      <c r="M1194" s="26">
        <v>380987818163</v>
      </c>
      <c r="N1194" s="26">
        <v>1823155101</v>
      </c>
    </row>
    <row r="1195" spans="1:14">
      <c r="A1195" s="26" t="s">
        <v>3572</v>
      </c>
      <c r="B1195" s="26" t="s">
        <v>3573</v>
      </c>
      <c r="C1195" s="26">
        <v>43221703</v>
      </c>
      <c r="D1195" s="26" t="s">
        <v>780</v>
      </c>
      <c r="E1195" s="26" t="s">
        <v>13886</v>
      </c>
      <c r="F1195" s="26" t="s">
        <v>10614</v>
      </c>
      <c r="G1195" s="26" t="s">
        <v>9601</v>
      </c>
      <c r="H1195" s="26" t="s">
        <v>392</v>
      </c>
      <c r="J1195" s="26" t="s">
        <v>11762</v>
      </c>
      <c r="K1195" s="26" t="s">
        <v>9597</v>
      </c>
      <c r="L1195" s="26" t="s">
        <v>13887</v>
      </c>
      <c r="M1195" s="26">
        <v>761303849613</v>
      </c>
      <c r="N1195" s="26">
        <v>2110800000</v>
      </c>
    </row>
    <row r="1196" spans="1:14">
      <c r="A1196" s="26" t="s">
        <v>1992</v>
      </c>
      <c r="B1196" s="26" t="s">
        <v>1993</v>
      </c>
      <c r="C1196" s="26">
        <v>38850219</v>
      </c>
      <c r="D1196" s="26" t="s">
        <v>24</v>
      </c>
      <c r="E1196" s="26" t="s">
        <v>13888</v>
      </c>
      <c r="F1196" s="26" t="s">
        <v>13889</v>
      </c>
      <c r="G1196" s="26" t="s">
        <v>9586</v>
      </c>
      <c r="H1196" s="26" t="s">
        <v>103</v>
      </c>
      <c r="I1196" s="26" t="s">
        <v>12557</v>
      </c>
      <c r="J1196" s="26" t="s">
        <v>13890</v>
      </c>
      <c r="K1196" s="26" t="s">
        <v>9582</v>
      </c>
      <c r="L1196" s="26" t="s">
        <v>13891</v>
      </c>
      <c r="M1196" s="26">
        <v>380336598520</v>
      </c>
      <c r="N1196" s="26">
        <v>721855708</v>
      </c>
    </row>
    <row r="1197" spans="1:14">
      <c r="A1197" s="26" t="s">
        <v>2913</v>
      </c>
      <c r="B1197" s="26" t="s">
        <v>2894</v>
      </c>
      <c r="C1197" s="26">
        <v>37885283</v>
      </c>
      <c r="D1197" s="26" t="s">
        <v>24</v>
      </c>
      <c r="E1197" s="26" t="s">
        <v>13892</v>
      </c>
      <c r="F1197" s="26" t="s">
        <v>13893</v>
      </c>
      <c r="G1197" s="26" t="s">
        <v>9586</v>
      </c>
      <c r="H1197" s="26" t="s">
        <v>258</v>
      </c>
      <c r="J1197" s="26" t="s">
        <v>317</v>
      </c>
      <c r="K1197" s="26" t="s">
        <v>9597</v>
      </c>
      <c r="L1197" s="26" t="s">
        <v>10058</v>
      </c>
      <c r="M1197" s="26">
        <v>380629338424</v>
      </c>
      <c r="N1197" s="26">
        <v>1412300000</v>
      </c>
    </row>
    <row r="1198" spans="1:14">
      <c r="A1198" s="26" t="s">
        <v>2226</v>
      </c>
      <c r="B1198" s="26" t="s">
        <v>2227</v>
      </c>
      <c r="C1198" s="26">
        <v>1985191</v>
      </c>
      <c r="D1198" s="26" t="s">
        <v>780</v>
      </c>
      <c r="E1198" s="26" t="s">
        <v>13894</v>
      </c>
      <c r="F1198" s="26" t="s">
        <v>13895</v>
      </c>
      <c r="G1198" s="26" t="s">
        <v>9601</v>
      </c>
      <c r="H1198" s="26" t="s">
        <v>133</v>
      </c>
      <c r="J1198" s="26" t="s">
        <v>146</v>
      </c>
      <c r="K1198" s="26" t="s">
        <v>9597</v>
      </c>
      <c r="L1198" s="26" t="s">
        <v>13896</v>
      </c>
      <c r="M1198" s="26">
        <v>380567209552</v>
      </c>
      <c r="N1198" s="26">
        <v>1210100000</v>
      </c>
    </row>
    <row r="1199" spans="1:14">
      <c r="A1199" s="26" t="s">
        <v>2157</v>
      </c>
      <c r="B1199" s="26" t="s">
        <v>2158</v>
      </c>
      <c r="C1199" s="26">
        <v>1982778</v>
      </c>
      <c r="D1199" s="26" t="s">
        <v>24</v>
      </c>
      <c r="E1199" s="26" t="s">
        <v>13897</v>
      </c>
      <c r="F1199" s="26" t="s">
        <v>13898</v>
      </c>
      <c r="G1199" s="26" t="s">
        <v>9586</v>
      </c>
      <c r="H1199" s="26" t="s">
        <v>103</v>
      </c>
      <c r="I1199" s="26" t="s">
        <v>10569</v>
      </c>
      <c r="J1199" s="26" t="s">
        <v>13899</v>
      </c>
      <c r="K1199" s="26" t="s">
        <v>9582</v>
      </c>
      <c r="L1199" s="26" t="s">
        <v>13900</v>
      </c>
      <c r="M1199" s="26">
        <v>761322056533</v>
      </c>
      <c r="N1199" s="26">
        <v>725784601</v>
      </c>
    </row>
    <row r="1200" spans="1:14">
      <c r="A1200" s="26" t="s">
        <v>6631</v>
      </c>
      <c r="B1200" s="26" t="s">
        <v>6632</v>
      </c>
      <c r="C1200" s="26">
        <v>38396501</v>
      </c>
      <c r="D1200" s="26" t="s">
        <v>24</v>
      </c>
      <c r="E1200" s="26" t="s">
        <v>13901</v>
      </c>
      <c r="F1200" s="26" t="s">
        <v>13902</v>
      </c>
      <c r="G1200" s="26" t="s">
        <v>9579</v>
      </c>
      <c r="H1200" s="26" t="s">
        <v>949</v>
      </c>
      <c r="I1200" s="26" t="s">
        <v>13266</v>
      </c>
      <c r="J1200" s="26" t="s">
        <v>13903</v>
      </c>
      <c r="K1200" s="26" t="s">
        <v>9582</v>
      </c>
      <c r="L1200" s="26" t="s">
        <v>13904</v>
      </c>
      <c r="M1200" s="26">
        <v>380534699346</v>
      </c>
      <c r="N1200" s="26">
        <v>5321682504</v>
      </c>
    </row>
    <row r="1201" spans="1:14">
      <c r="A1201" s="26" t="s">
        <v>5645</v>
      </c>
      <c r="B1201" s="26" t="s">
        <v>5646</v>
      </c>
      <c r="C1201" s="26" t="s">
        <v>1604</v>
      </c>
      <c r="D1201" s="26" t="s">
        <v>24</v>
      </c>
      <c r="E1201" s="26" t="s">
        <v>13905</v>
      </c>
      <c r="F1201" s="26" t="s">
        <v>13906</v>
      </c>
      <c r="G1201" s="26" t="s">
        <v>9591</v>
      </c>
      <c r="H1201" s="26" t="s">
        <v>576</v>
      </c>
      <c r="J1201" s="26" t="s">
        <v>4326</v>
      </c>
      <c r="K1201" s="26" t="s">
        <v>9597</v>
      </c>
      <c r="L1201" s="26" t="s">
        <v>13907</v>
      </c>
      <c r="M1201" s="26">
        <v>380679442855</v>
      </c>
      <c r="N1201" s="26">
        <v>3210500000</v>
      </c>
    </row>
    <row r="1202" spans="1:14">
      <c r="A1202" s="26" t="s">
        <v>2909</v>
      </c>
      <c r="B1202" s="26" t="s">
        <v>2910</v>
      </c>
      <c r="C1202" s="26">
        <v>37885262</v>
      </c>
      <c r="D1202" s="26" t="s">
        <v>24</v>
      </c>
      <c r="E1202" s="26" t="s">
        <v>13908</v>
      </c>
      <c r="F1202" s="26" t="s">
        <v>13909</v>
      </c>
      <c r="G1202" s="26" t="s">
        <v>9586</v>
      </c>
      <c r="H1202" s="26" t="s">
        <v>258</v>
      </c>
      <c r="J1202" s="26" t="s">
        <v>317</v>
      </c>
      <c r="K1202" s="26" t="s">
        <v>9597</v>
      </c>
      <c r="L1202" s="26" t="s">
        <v>13910</v>
      </c>
      <c r="M1202" s="26">
        <v>761315043577</v>
      </c>
      <c r="N1202" s="26">
        <v>1412300000</v>
      </c>
    </row>
    <row r="1203" spans="1:14">
      <c r="A1203" s="26" t="s">
        <v>6577</v>
      </c>
      <c r="B1203" s="26" t="s">
        <v>6578</v>
      </c>
      <c r="C1203" s="26">
        <v>38319453</v>
      </c>
      <c r="D1203" s="26" t="s">
        <v>24</v>
      </c>
      <c r="E1203" s="26" t="s">
        <v>13911</v>
      </c>
      <c r="F1203" s="26" t="s">
        <v>13912</v>
      </c>
      <c r="G1203" s="26" t="s">
        <v>9579</v>
      </c>
      <c r="H1203" s="26" t="s">
        <v>949</v>
      </c>
      <c r="I1203" s="26" t="s">
        <v>11128</v>
      </c>
      <c r="J1203" s="26" t="s">
        <v>13913</v>
      </c>
      <c r="K1203" s="26" t="s">
        <v>9582</v>
      </c>
      <c r="L1203" s="26" t="s">
        <v>13914</v>
      </c>
      <c r="M1203" s="26">
        <v>380535455593</v>
      </c>
      <c r="N1203" s="26">
        <v>5320484601</v>
      </c>
    </row>
    <row r="1204" spans="1:14">
      <c r="A1204" s="26" t="s">
        <v>7989</v>
      </c>
      <c r="B1204" s="26" t="s">
        <v>7990</v>
      </c>
      <c r="C1204" s="26" t="s">
        <v>1604</v>
      </c>
      <c r="D1204" s="26" t="s">
        <v>24</v>
      </c>
      <c r="E1204" s="26" t="s">
        <v>13915</v>
      </c>
      <c r="F1204" s="26" t="s">
        <v>13916</v>
      </c>
      <c r="G1204" s="26" t="s">
        <v>9586</v>
      </c>
      <c r="H1204" s="26" t="s">
        <v>1122</v>
      </c>
      <c r="J1204" s="26" t="s">
        <v>1258</v>
      </c>
      <c r="K1204" s="26" t="s">
        <v>9597</v>
      </c>
      <c r="L1204" s="26" t="s">
        <v>13917</v>
      </c>
      <c r="M1204" s="26">
        <v>380679178548</v>
      </c>
      <c r="N1204" s="26">
        <v>6312000000</v>
      </c>
    </row>
    <row r="1205" spans="1:14">
      <c r="A1205" s="26" t="s">
        <v>4370</v>
      </c>
      <c r="B1205" s="26" t="s">
        <v>4371</v>
      </c>
      <c r="C1205" s="26">
        <v>38312395</v>
      </c>
      <c r="D1205" s="26" t="s">
        <v>24</v>
      </c>
      <c r="E1205" s="26" t="s">
        <v>13918</v>
      </c>
      <c r="F1205" s="26" t="s">
        <v>13919</v>
      </c>
      <c r="G1205" s="26" t="s">
        <v>9586</v>
      </c>
      <c r="H1205" s="26" t="s">
        <v>576</v>
      </c>
      <c r="I1205" s="26" t="s">
        <v>12872</v>
      </c>
      <c r="J1205" s="26" t="s">
        <v>13920</v>
      </c>
      <c r="K1205" s="26" t="s">
        <v>9582</v>
      </c>
      <c r="L1205" s="26" t="s">
        <v>13921</v>
      </c>
      <c r="M1205" s="26">
        <v>380457139437</v>
      </c>
      <c r="N1205" s="26">
        <v>3221483801</v>
      </c>
    </row>
    <row r="1206" spans="1:14">
      <c r="A1206" s="26" t="s">
        <v>8353</v>
      </c>
      <c r="B1206" s="26" t="s">
        <v>8354</v>
      </c>
      <c r="C1206" s="26">
        <v>2003706</v>
      </c>
      <c r="D1206" s="26" t="s">
        <v>780</v>
      </c>
      <c r="E1206" s="26" t="s">
        <v>13922</v>
      </c>
      <c r="F1206" s="26" t="s">
        <v>13923</v>
      </c>
      <c r="G1206" s="26" t="s">
        <v>9601</v>
      </c>
      <c r="H1206" s="26" t="s">
        <v>1122</v>
      </c>
      <c r="J1206" s="26" t="s">
        <v>8039</v>
      </c>
      <c r="K1206" s="26" t="s">
        <v>9597</v>
      </c>
      <c r="L1206" s="26" t="s">
        <v>13924</v>
      </c>
      <c r="M1206" s="26">
        <v>380577251080</v>
      </c>
      <c r="N1206" s="26">
        <v>6310100000</v>
      </c>
    </row>
    <row r="1207" spans="1:14">
      <c r="A1207" s="26" t="s">
        <v>6903</v>
      </c>
      <c r="B1207" s="26" t="s">
        <v>6904</v>
      </c>
      <c r="C1207" s="26">
        <v>38492195</v>
      </c>
      <c r="D1207" s="26" t="s">
        <v>24</v>
      </c>
      <c r="E1207" s="26" t="s">
        <v>13925</v>
      </c>
      <c r="F1207" s="26" t="s">
        <v>13926</v>
      </c>
      <c r="G1207" s="26" t="s">
        <v>9591</v>
      </c>
      <c r="H1207" s="26" t="s">
        <v>949</v>
      </c>
      <c r="I1207" s="26" t="s">
        <v>13534</v>
      </c>
      <c r="J1207" s="26" t="s">
        <v>13927</v>
      </c>
      <c r="K1207" s="26" t="s">
        <v>9582</v>
      </c>
      <c r="L1207" s="26" t="s">
        <v>13928</v>
      </c>
      <c r="M1207" s="26">
        <v>380534791295</v>
      </c>
      <c r="N1207" s="26">
        <v>1221884001</v>
      </c>
    </row>
    <row r="1208" spans="1:14">
      <c r="A1208" s="26" t="s">
        <v>3591</v>
      </c>
      <c r="B1208" s="26" t="s">
        <v>3592</v>
      </c>
      <c r="C1208" s="26">
        <v>38699838</v>
      </c>
      <c r="D1208" s="26" t="s">
        <v>24</v>
      </c>
      <c r="E1208" s="26" t="s">
        <v>13929</v>
      </c>
      <c r="F1208" s="26" t="s">
        <v>11928</v>
      </c>
      <c r="G1208" s="26" t="s">
        <v>9586</v>
      </c>
      <c r="H1208" s="26" t="s">
        <v>468</v>
      </c>
      <c r="J1208" s="26" t="s">
        <v>3852</v>
      </c>
      <c r="K1208" s="26" t="s">
        <v>9582</v>
      </c>
      <c r="L1208" s="26" t="s">
        <v>13930</v>
      </c>
      <c r="M1208" s="26">
        <v>380615394238</v>
      </c>
      <c r="N1208" s="26">
        <v>120455605</v>
      </c>
    </row>
    <row r="1209" spans="1:14">
      <c r="A1209" s="26" t="s">
        <v>7781</v>
      </c>
      <c r="B1209" s="26" t="s">
        <v>7782</v>
      </c>
      <c r="C1209" s="26">
        <v>38645610</v>
      </c>
      <c r="D1209" s="26" t="s">
        <v>24</v>
      </c>
      <c r="E1209" s="26" t="s">
        <v>13931</v>
      </c>
      <c r="F1209" s="26" t="s">
        <v>10435</v>
      </c>
      <c r="G1209" s="26" t="s">
        <v>9586</v>
      </c>
      <c r="H1209" s="26" t="s">
        <v>1088</v>
      </c>
      <c r="J1209" s="26" t="s">
        <v>1115</v>
      </c>
      <c r="K1209" s="26" t="s">
        <v>9597</v>
      </c>
      <c r="L1209" s="26" t="s">
        <v>10146</v>
      </c>
      <c r="M1209" s="26">
        <v>380352251721</v>
      </c>
      <c r="N1209" s="26">
        <v>6110100000</v>
      </c>
    </row>
    <row r="1210" spans="1:14">
      <c r="A1210" s="26" t="s">
        <v>3174</v>
      </c>
      <c r="B1210" s="26" t="s">
        <v>3175</v>
      </c>
      <c r="C1210" s="26">
        <v>38947848</v>
      </c>
      <c r="D1210" s="26" t="s">
        <v>24</v>
      </c>
      <c r="E1210" s="26" t="s">
        <v>13932</v>
      </c>
      <c r="F1210" s="26" t="s">
        <v>13933</v>
      </c>
      <c r="G1210" s="26" t="s">
        <v>9586</v>
      </c>
      <c r="H1210" s="26" t="s">
        <v>375</v>
      </c>
      <c r="I1210" s="26" t="s">
        <v>13934</v>
      </c>
      <c r="J1210" s="26" t="s">
        <v>13935</v>
      </c>
      <c r="K1210" s="26" t="s">
        <v>9582</v>
      </c>
      <c r="L1210" s="26" t="s">
        <v>13936</v>
      </c>
      <c r="M1210" s="26">
        <v>380413078333</v>
      </c>
      <c r="N1210" s="26">
        <v>124784603</v>
      </c>
    </row>
    <row r="1211" spans="1:14">
      <c r="A1211" s="26" t="s">
        <v>3770</v>
      </c>
      <c r="B1211" s="26" t="s">
        <v>3771</v>
      </c>
      <c r="C1211" s="26">
        <v>25679562</v>
      </c>
      <c r="D1211" s="26" t="s">
        <v>780</v>
      </c>
      <c r="E1211" s="26" t="s">
        <v>13937</v>
      </c>
      <c r="F1211" s="26" t="s">
        <v>3771</v>
      </c>
      <c r="G1211" s="26" t="s">
        <v>9601</v>
      </c>
      <c r="H1211" s="26" t="s">
        <v>468</v>
      </c>
      <c r="J1211" s="26" t="s">
        <v>481</v>
      </c>
      <c r="K1211" s="26" t="s">
        <v>9597</v>
      </c>
      <c r="L1211" s="26" t="s">
        <v>13938</v>
      </c>
      <c r="M1211" s="26">
        <v>380612240720</v>
      </c>
      <c r="N1211" s="26">
        <v>1222380503</v>
      </c>
    </row>
    <row r="1212" spans="1:14">
      <c r="A1212" s="26" t="s">
        <v>8636</v>
      </c>
      <c r="B1212" s="26" t="s">
        <v>8637</v>
      </c>
      <c r="C1212" s="26">
        <v>2004545</v>
      </c>
      <c r="D1212" s="26" t="s">
        <v>780</v>
      </c>
      <c r="E1212" s="26" t="s">
        <v>13939</v>
      </c>
      <c r="F1212" s="26" t="s">
        <v>9787</v>
      </c>
      <c r="G1212" s="26" t="s">
        <v>9601</v>
      </c>
      <c r="H1212" s="26" t="s">
        <v>1308</v>
      </c>
      <c r="I1212" s="26" t="s">
        <v>13940</v>
      </c>
      <c r="J1212" s="26" t="s">
        <v>8638</v>
      </c>
      <c r="K1212" s="26" t="s">
        <v>9606</v>
      </c>
      <c r="L1212" s="26" t="s">
        <v>13941</v>
      </c>
      <c r="M1212" s="26">
        <v>380384034465</v>
      </c>
      <c r="N1212" s="26">
        <v>6825555300</v>
      </c>
    </row>
    <row r="1213" spans="1:14">
      <c r="A1213" s="26" t="s">
        <v>6536</v>
      </c>
      <c r="B1213" s="26" t="s">
        <v>6535</v>
      </c>
      <c r="C1213" s="26">
        <v>1982212</v>
      </c>
      <c r="D1213" s="26" t="s">
        <v>24</v>
      </c>
      <c r="E1213" s="26" t="s">
        <v>13942</v>
      </c>
      <c r="F1213" s="26" t="s">
        <v>13943</v>
      </c>
      <c r="G1213" s="26" t="s">
        <v>9591</v>
      </c>
      <c r="H1213" s="26" t="s">
        <v>885</v>
      </c>
      <c r="J1213" s="26" t="s">
        <v>941</v>
      </c>
      <c r="K1213" s="26" t="s">
        <v>9597</v>
      </c>
      <c r="L1213" s="26" t="s">
        <v>13944</v>
      </c>
      <c r="M1213" s="26">
        <v>380486865527</v>
      </c>
      <c r="N1213" s="26">
        <v>5110800000</v>
      </c>
    </row>
    <row r="1214" spans="1:14">
      <c r="A1214" s="26" t="s">
        <v>5631</v>
      </c>
      <c r="B1214" s="26" t="s">
        <v>5632</v>
      </c>
      <c r="C1214" s="26">
        <v>39496441</v>
      </c>
      <c r="D1214" s="26" t="s">
        <v>24</v>
      </c>
      <c r="E1214" s="26" t="s">
        <v>13945</v>
      </c>
      <c r="F1214" s="26" t="s">
        <v>13946</v>
      </c>
      <c r="G1214" s="26" t="s">
        <v>9586</v>
      </c>
      <c r="H1214" s="26" t="s">
        <v>799</v>
      </c>
      <c r="J1214" s="26" t="s">
        <v>800</v>
      </c>
      <c r="K1214" s="26" t="s">
        <v>9597</v>
      </c>
      <c r="L1214" s="26" t="s">
        <v>13947</v>
      </c>
      <c r="M1214" s="26">
        <v>380445411045</v>
      </c>
      <c r="N1214" s="26">
        <v>4822784009</v>
      </c>
    </row>
    <row r="1215" spans="1:14">
      <c r="A1215" s="26" t="s">
        <v>6174</v>
      </c>
      <c r="B1215" s="26" t="s">
        <v>6175</v>
      </c>
      <c r="C1215" s="26">
        <v>2775107</v>
      </c>
      <c r="D1215" s="26" t="s">
        <v>780</v>
      </c>
      <c r="E1215" s="26" t="s">
        <v>13948</v>
      </c>
      <c r="F1215" s="26" t="s">
        <v>6175</v>
      </c>
      <c r="G1215" s="26" t="s">
        <v>9601</v>
      </c>
      <c r="H1215" s="26" t="s">
        <v>885</v>
      </c>
      <c r="I1215" s="26" t="s">
        <v>10020</v>
      </c>
      <c r="J1215" s="26" t="s">
        <v>6172</v>
      </c>
      <c r="K1215" s="26" t="s">
        <v>9606</v>
      </c>
      <c r="L1215" s="26" t="s">
        <v>13949</v>
      </c>
      <c r="M1215" s="26">
        <v>380485591015</v>
      </c>
      <c r="N1215" s="26">
        <v>5122755100</v>
      </c>
    </row>
    <row r="1216" spans="1:14">
      <c r="A1216" s="26" t="s">
        <v>7799</v>
      </c>
      <c r="B1216" s="26" t="s">
        <v>7800</v>
      </c>
      <c r="C1216" s="26">
        <v>14054198</v>
      </c>
      <c r="D1216" s="26" t="s">
        <v>1701</v>
      </c>
      <c r="E1216" s="26" t="s">
        <v>13950</v>
      </c>
      <c r="F1216" s="26" t="s">
        <v>13951</v>
      </c>
      <c r="G1216" s="26" t="s">
        <v>9601</v>
      </c>
      <c r="H1216" s="26" t="s">
        <v>1088</v>
      </c>
      <c r="J1216" s="26" t="s">
        <v>7636</v>
      </c>
      <c r="K1216" s="26" t="s">
        <v>9597</v>
      </c>
      <c r="L1216" s="26" t="s">
        <v>13952</v>
      </c>
      <c r="M1216" s="26">
        <v>380352246163</v>
      </c>
      <c r="N1216" s="26">
        <v>521482203</v>
      </c>
    </row>
    <row r="1217" spans="1:14">
      <c r="A1217" s="26" t="s">
        <v>1757</v>
      </c>
      <c r="B1217" s="26" t="s">
        <v>1758</v>
      </c>
      <c r="C1217" s="26">
        <v>41007217</v>
      </c>
      <c r="D1217" s="26" t="s">
        <v>24</v>
      </c>
      <c r="E1217" s="26" t="s">
        <v>13953</v>
      </c>
      <c r="F1217" s="26" t="s">
        <v>13954</v>
      </c>
      <c r="G1217" s="26" t="s">
        <v>9579</v>
      </c>
      <c r="H1217" s="26" t="s">
        <v>27</v>
      </c>
      <c r="I1217" s="26" t="s">
        <v>11743</v>
      </c>
      <c r="J1217" s="26" t="s">
        <v>13955</v>
      </c>
      <c r="K1217" s="26" t="s">
        <v>9582</v>
      </c>
      <c r="L1217" s="26" t="s">
        <v>13956</v>
      </c>
      <c r="M1217" s="26">
        <v>380434521947</v>
      </c>
      <c r="N1217" s="26">
        <v>521210113</v>
      </c>
    </row>
    <row r="1218" spans="1:14">
      <c r="A1218" s="26" t="s">
        <v>4045</v>
      </c>
      <c r="B1218" s="26" t="s">
        <v>4046</v>
      </c>
      <c r="C1218" s="26">
        <v>42352786</v>
      </c>
      <c r="D1218" s="26" t="s">
        <v>24</v>
      </c>
      <c r="E1218" s="26" t="s">
        <v>13957</v>
      </c>
      <c r="F1218" s="26" t="s">
        <v>13958</v>
      </c>
      <c r="G1218" s="26" t="s">
        <v>9586</v>
      </c>
      <c r="H1218" s="26" t="s">
        <v>506</v>
      </c>
      <c r="J1218" s="26" t="s">
        <v>13959</v>
      </c>
      <c r="K1218" s="26" t="s">
        <v>9582</v>
      </c>
      <c r="L1218" s="26" t="s">
        <v>13960</v>
      </c>
      <c r="M1218" s="26">
        <v>380995369078</v>
      </c>
      <c r="N1218" s="26">
        <v>2610197401</v>
      </c>
    </row>
    <row r="1219" spans="1:14">
      <c r="A1219" s="26" t="s">
        <v>4874</v>
      </c>
      <c r="B1219" s="26" t="s">
        <v>4875</v>
      </c>
      <c r="C1219" s="26">
        <v>1983387</v>
      </c>
      <c r="D1219" s="26" t="s">
        <v>780</v>
      </c>
      <c r="E1219" s="26" t="s">
        <v>13961</v>
      </c>
      <c r="F1219" s="26" t="s">
        <v>13962</v>
      </c>
      <c r="G1219" s="26" t="s">
        <v>9601</v>
      </c>
      <c r="H1219" s="26" t="s">
        <v>711</v>
      </c>
      <c r="J1219" s="26" t="s">
        <v>4876</v>
      </c>
      <c r="K1219" s="26" t="s">
        <v>9906</v>
      </c>
      <c r="L1219" s="26" t="s">
        <v>13963</v>
      </c>
      <c r="M1219" s="26">
        <v>380647194549</v>
      </c>
      <c r="N1219" s="26">
        <v>4424010103</v>
      </c>
    </row>
    <row r="1220" spans="1:14">
      <c r="A1220" s="26" t="s">
        <v>6758</v>
      </c>
      <c r="B1220" s="26" t="s">
        <v>6759</v>
      </c>
      <c r="C1220" s="26">
        <v>38345331</v>
      </c>
      <c r="D1220" s="26" t="s">
        <v>24</v>
      </c>
      <c r="E1220" s="26" t="s">
        <v>13964</v>
      </c>
      <c r="F1220" s="26" t="s">
        <v>13965</v>
      </c>
      <c r="G1220" s="26" t="s">
        <v>9586</v>
      </c>
      <c r="H1220" s="26" t="s">
        <v>949</v>
      </c>
      <c r="I1220" s="26" t="s">
        <v>13966</v>
      </c>
      <c r="J1220" s="26" t="s">
        <v>13967</v>
      </c>
      <c r="K1220" s="26" t="s">
        <v>9582</v>
      </c>
      <c r="L1220" s="26" t="s">
        <v>13968</v>
      </c>
      <c r="M1220" s="26">
        <v>380999361844</v>
      </c>
      <c r="N1220" s="26">
        <v>523484002</v>
      </c>
    </row>
    <row r="1221" spans="1:14">
      <c r="A1221" s="26" t="s">
        <v>8912</v>
      </c>
      <c r="B1221" s="26" t="s">
        <v>8913</v>
      </c>
      <c r="C1221" s="26">
        <v>40671591</v>
      </c>
      <c r="D1221" s="26" t="s">
        <v>24</v>
      </c>
      <c r="E1221" s="26" t="s">
        <v>13969</v>
      </c>
      <c r="F1221" s="26" t="s">
        <v>13970</v>
      </c>
      <c r="G1221" s="26" t="s">
        <v>9586</v>
      </c>
      <c r="H1221" s="26" t="s">
        <v>1401</v>
      </c>
      <c r="I1221" s="26" t="s">
        <v>12475</v>
      </c>
      <c r="J1221" s="26" t="s">
        <v>8914</v>
      </c>
      <c r="K1221" s="26" t="s">
        <v>9582</v>
      </c>
      <c r="L1221" s="26" t="s">
        <v>13971</v>
      </c>
      <c r="M1221" s="26">
        <v>761637326296</v>
      </c>
      <c r="N1221" s="26">
        <v>7122283701</v>
      </c>
    </row>
    <row r="1222" spans="1:14">
      <c r="A1222" s="26" t="s">
        <v>4322</v>
      </c>
      <c r="B1222" s="26" t="s">
        <v>4323</v>
      </c>
      <c r="C1222" s="26" t="s">
        <v>1604</v>
      </c>
      <c r="D1222" s="26" t="s">
        <v>24</v>
      </c>
      <c r="E1222" s="26" t="s">
        <v>13972</v>
      </c>
      <c r="F1222" s="26" t="s">
        <v>4323</v>
      </c>
      <c r="G1222" s="26" t="s">
        <v>9586</v>
      </c>
      <c r="H1222" s="26" t="s">
        <v>576</v>
      </c>
      <c r="I1222" s="26" t="s">
        <v>9901</v>
      </c>
      <c r="J1222" s="26" t="s">
        <v>592</v>
      </c>
      <c r="K1222" s="26" t="s">
        <v>9597</v>
      </c>
      <c r="L1222" s="26" t="s">
        <v>13973</v>
      </c>
      <c r="M1222" s="26">
        <v>380680577795</v>
      </c>
      <c r="N1222" s="26">
        <v>1223581801</v>
      </c>
    </row>
    <row r="1223" spans="1:14">
      <c r="A1223" s="26" t="s">
        <v>6379</v>
      </c>
      <c r="B1223" s="26" t="s">
        <v>6380</v>
      </c>
      <c r="C1223" s="26">
        <v>38644773</v>
      </c>
      <c r="D1223" s="26" t="s">
        <v>780</v>
      </c>
      <c r="E1223" s="26" t="s">
        <v>13974</v>
      </c>
      <c r="F1223" s="26" t="s">
        <v>10111</v>
      </c>
      <c r="G1223" s="26" t="s">
        <v>9601</v>
      </c>
      <c r="H1223" s="26" t="s">
        <v>885</v>
      </c>
      <c r="J1223" s="26" t="s">
        <v>910</v>
      </c>
      <c r="K1223" s="26" t="s">
        <v>9597</v>
      </c>
      <c r="L1223" s="26" t="s">
        <v>13975</v>
      </c>
      <c r="M1223" s="26">
        <v>380487489249</v>
      </c>
      <c r="N1223" s="26">
        <v>5110100000</v>
      </c>
    </row>
    <row r="1224" spans="1:14">
      <c r="A1224" s="26" t="s">
        <v>8498</v>
      </c>
      <c r="B1224" s="26" t="s">
        <v>8499</v>
      </c>
      <c r="C1224" s="26">
        <v>40655297</v>
      </c>
      <c r="D1224" s="26" t="s">
        <v>24</v>
      </c>
      <c r="E1224" s="26" t="s">
        <v>13976</v>
      </c>
      <c r="F1224" s="26" t="s">
        <v>13977</v>
      </c>
      <c r="G1224" s="26" t="s">
        <v>9586</v>
      </c>
      <c r="H1224" s="26" t="s">
        <v>1269</v>
      </c>
      <c r="I1224" s="26" t="s">
        <v>12727</v>
      </c>
      <c r="J1224" s="26" t="s">
        <v>1278</v>
      </c>
      <c r="K1224" s="26" t="s">
        <v>9582</v>
      </c>
      <c r="L1224" s="26" t="s">
        <v>13978</v>
      </c>
      <c r="M1224" s="26">
        <v>761513346304</v>
      </c>
      <c r="N1224" s="26">
        <v>6522384001</v>
      </c>
    </row>
    <row r="1225" spans="1:14">
      <c r="A1225" s="26" t="s">
        <v>8763</v>
      </c>
      <c r="B1225" s="26" t="s">
        <v>8764</v>
      </c>
      <c r="C1225" s="26">
        <v>40888750</v>
      </c>
      <c r="D1225" s="26" t="s">
        <v>24</v>
      </c>
      <c r="E1225" s="26" t="s">
        <v>13979</v>
      </c>
      <c r="F1225" s="26" t="s">
        <v>13980</v>
      </c>
      <c r="G1225" s="26" t="s">
        <v>9586</v>
      </c>
      <c r="H1225" s="26" t="s">
        <v>1308</v>
      </c>
      <c r="J1225" s="26" t="s">
        <v>1387</v>
      </c>
      <c r="K1225" s="26" t="s">
        <v>9597</v>
      </c>
      <c r="L1225" s="26" t="s">
        <v>13981</v>
      </c>
      <c r="M1225" s="26">
        <v>761331461804</v>
      </c>
      <c r="N1225" s="26">
        <v>4412745702</v>
      </c>
    </row>
    <row r="1226" spans="1:14">
      <c r="A1226" s="26" t="s">
        <v>7973</v>
      </c>
      <c r="B1226" s="26" t="s">
        <v>7974</v>
      </c>
      <c r="C1226" s="26">
        <v>42633385</v>
      </c>
      <c r="D1226" s="26" t="s">
        <v>24</v>
      </c>
      <c r="E1226" s="26" t="s">
        <v>13982</v>
      </c>
      <c r="F1226" s="26" t="s">
        <v>9890</v>
      </c>
      <c r="G1226" s="26" t="s">
        <v>9586</v>
      </c>
      <c r="H1226" s="26" t="s">
        <v>1122</v>
      </c>
      <c r="J1226" s="26" t="s">
        <v>1210</v>
      </c>
      <c r="K1226" s="26" t="s">
        <v>9597</v>
      </c>
      <c r="L1226" s="26" t="s">
        <v>13983</v>
      </c>
      <c r="M1226" s="26">
        <v>761240325948</v>
      </c>
      <c r="N1226" s="26">
        <v>524884501</v>
      </c>
    </row>
    <row r="1227" spans="1:14">
      <c r="A1227" s="26" t="s">
        <v>3467</v>
      </c>
      <c r="B1227" s="26" t="s">
        <v>3468</v>
      </c>
      <c r="C1227" s="26">
        <v>38330435</v>
      </c>
      <c r="D1227" s="26" t="s">
        <v>24</v>
      </c>
      <c r="E1227" s="26" t="s">
        <v>13984</v>
      </c>
      <c r="F1227" s="26" t="s">
        <v>13985</v>
      </c>
      <c r="G1227" s="26" t="s">
        <v>9579</v>
      </c>
      <c r="H1227" s="26" t="s">
        <v>392</v>
      </c>
      <c r="I1227" s="26" t="s">
        <v>9768</v>
      </c>
      <c r="J1227" s="26" t="s">
        <v>13986</v>
      </c>
      <c r="K1227" s="26" t="s">
        <v>9582</v>
      </c>
      <c r="L1227" s="26" t="s">
        <v>13987</v>
      </c>
      <c r="M1227" s="26">
        <v>380507762871</v>
      </c>
      <c r="N1227" s="26">
        <v>2124082303</v>
      </c>
    </row>
    <row r="1228" spans="1:14">
      <c r="A1228" s="26" t="s">
        <v>7514</v>
      </c>
      <c r="B1228" s="26" t="s">
        <v>7515</v>
      </c>
      <c r="C1228" s="26">
        <v>2000300</v>
      </c>
      <c r="D1228" s="26" t="s">
        <v>780</v>
      </c>
      <c r="E1228" s="26" t="s">
        <v>13988</v>
      </c>
      <c r="F1228" s="26" t="s">
        <v>13989</v>
      </c>
      <c r="G1228" s="26" t="s">
        <v>9601</v>
      </c>
      <c r="H1228" s="26" t="s">
        <v>1025</v>
      </c>
      <c r="J1228" s="26" t="s">
        <v>1065</v>
      </c>
      <c r="K1228" s="26" t="s">
        <v>9597</v>
      </c>
      <c r="L1228" s="26" t="s">
        <v>10826</v>
      </c>
      <c r="M1228" s="26">
        <v>380542787350</v>
      </c>
      <c r="N1228" s="26">
        <v>5910100000</v>
      </c>
    </row>
    <row r="1229" spans="1:14">
      <c r="A1229" s="26" t="s">
        <v>9038</v>
      </c>
      <c r="B1229" s="26" t="s">
        <v>9039</v>
      </c>
      <c r="C1229" s="26">
        <v>38977296</v>
      </c>
      <c r="D1229" s="26" t="s">
        <v>24</v>
      </c>
      <c r="E1229" s="26" t="s">
        <v>13990</v>
      </c>
      <c r="F1229" s="26" t="s">
        <v>13991</v>
      </c>
      <c r="G1229" s="26" t="s">
        <v>9586</v>
      </c>
      <c r="H1229" s="26" t="s">
        <v>1401</v>
      </c>
      <c r="I1229" s="26" t="s">
        <v>13992</v>
      </c>
      <c r="J1229" s="26" t="s">
        <v>13993</v>
      </c>
      <c r="K1229" s="26" t="s">
        <v>9582</v>
      </c>
      <c r="L1229" s="26" t="s">
        <v>13994</v>
      </c>
      <c r="M1229" s="26">
        <v>761927432588</v>
      </c>
      <c r="N1229" s="26">
        <v>7125410110</v>
      </c>
    </row>
    <row r="1230" spans="1:14">
      <c r="A1230" s="26" t="s">
        <v>5808</v>
      </c>
      <c r="B1230" s="26" t="s">
        <v>5809</v>
      </c>
      <c r="C1230" s="26">
        <v>23379143</v>
      </c>
      <c r="D1230" s="26" t="s">
        <v>24</v>
      </c>
      <c r="E1230" s="26" t="s">
        <v>13995</v>
      </c>
      <c r="F1230" s="26" t="s">
        <v>13996</v>
      </c>
      <c r="G1230" s="26" t="s">
        <v>9586</v>
      </c>
      <c r="H1230" s="26" t="s">
        <v>799</v>
      </c>
      <c r="J1230" s="26" t="s">
        <v>800</v>
      </c>
      <c r="K1230" s="26" t="s">
        <v>9597</v>
      </c>
      <c r="L1230" s="26" t="s">
        <v>13997</v>
      </c>
      <c r="M1230" s="26">
        <v>760884595058</v>
      </c>
      <c r="N1230" s="26">
        <v>4822784009</v>
      </c>
    </row>
    <row r="1231" spans="1:14">
      <c r="A1231" s="26" t="s">
        <v>8520</v>
      </c>
      <c r="B1231" s="26" t="s">
        <v>8521</v>
      </c>
      <c r="C1231" s="26">
        <v>2004054</v>
      </c>
      <c r="D1231" s="26" t="s">
        <v>780</v>
      </c>
      <c r="E1231" s="26" t="s">
        <v>13998</v>
      </c>
      <c r="F1231" s="26" t="s">
        <v>13999</v>
      </c>
      <c r="G1231" s="26" t="s">
        <v>9601</v>
      </c>
      <c r="H1231" s="26" t="s">
        <v>1269</v>
      </c>
      <c r="I1231" s="26" t="s">
        <v>11076</v>
      </c>
      <c r="J1231" s="26" t="s">
        <v>1286</v>
      </c>
      <c r="K1231" s="26" t="s">
        <v>9606</v>
      </c>
      <c r="L1231" s="26" t="s">
        <v>14000</v>
      </c>
      <c r="M1231" s="26">
        <v>380554850430</v>
      </c>
      <c r="N1231" s="26">
        <v>1222655123</v>
      </c>
    </row>
    <row r="1232" spans="1:14">
      <c r="A1232" s="26" t="s">
        <v>2944</v>
      </c>
      <c r="B1232" s="26" t="s">
        <v>2945</v>
      </c>
      <c r="C1232" s="26">
        <v>3096992</v>
      </c>
      <c r="D1232" s="26" t="s">
        <v>780</v>
      </c>
      <c r="E1232" s="26" t="s">
        <v>14001</v>
      </c>
      <c r="F1232" s="26" t="s">
        <v>14002</v>
      </c>
      <c r="G1232" s="26" t="s">
        <v>9601</v>
      </c>
      <c r="H1232" s="26" t="s">
        <v>258</v>
      </c>
      <c r="J1232" s="26" t="s">
        <v>317</v>
      </c>
      <c r="K1232" s="26" t="s">
        <v>9597</v>
      </c>
      <c r="L1232" s="26" t="s">
        <v>14003</v>
      </c>
      <c r="M1232" s="26">
        <v>761619985626</v>
      </c>
      <c r="N1232" s="26">
        <v>1412300000</v>
      </c>
    </row>
    <row r="1233" spans="1:14">
      <c r="A1233" s="26" t="s">
        <v>5592</v>
      </c>
      <c r="B1233" s="26" t="s">
        <v>5593</v>
      </c>
      <c r="C1233" s="26">
        <v>40382938</v>
      </c>
      <c r="D1233" s="26" t="s">
        <v>24</v>
      </c>
      <c r="E1233" s="26" t="s">
        <v>14004</v>
      </c>
      <c r="F1233" s="26" t="s">
        <v>14005</v>
      </c>
      <c r="G1233" s="26" t="s">
        <v>9586</v>
      </c>
      <c r="H1233" s="26" t="s">
        <v>799</v>
      </c>
      <c r="J1233" s="26" t="s">
        <v>800</v>
      </c>
      <c r="K1233" s="26" t="s">
        <v>9597</v>
      </c>
      <c r="L1233" s="26" t="s">
        <v>14006</v>
      </c>
      <c r="M1233" s="26">
        <v>380443347450</v>
      </c>
      <c r="N1233" s="26">
        <v>4822784009</v>
      </c>
    </row>
    <row r="1234" spans="1:14">
      <c r="A1234" s="26" t="s">
        <v>1655</v>
      </c>
      <c r="B1234" s="26" t="s">
        <v>1656</v>
      </c>
      <c r="C1234" s="26">
        <v>37489689</v>
      </c>
      <c r="D1234" s="26" t="s">
        <v>24</v>
      </c>
      <c r="E1234" s="26" t="s">
        <v>14007</v>
      </c>
      <c r="F1234" s="26" t="s">
        <v>14008</v>
      </c>
      <c r="G1234" s="26" t="s">
        <v>9579</v>
      </c>
      <c r="H1234" s="26" t="s">
        <v>27</v>
      </c>
      <c r="I1234" s="26" t="s">
        <v>10992</v>
      </c>
      <c r="J1234" s="26" t="s">
        <v>14009</v>
      </c>
      <c r="K1234" s="26" t="s">
        <v>9582</v>
      </c>
      <c r="L1234" s="26" t="s">
        <v>14010</v>
      </c>
      <c r="M1234" s="26">
        <v>380432567739</v>
      </c>
      <c r="N1234" s="26">
        <v>520688906</v>
      </c>
    </row>
    <row r="1235" spans="1:14">
      <c r="A1235" s="26" t="s">
        <v>6237</v>
      </c>
      <c r="B1235" s="26" t="s">
        <v>6238</v>
      </c>
      <c r="C1235" s="26">
        <v>1998839</v>
      </c>
      <c r="D1235" s="26" t="s">
        <v>24</v>
      </c>
      <c r="E1235" s="26" t="s">
        <v>14011</v>
      </c>
      <c r="F1235" s="26" t="s">
        <v>14012</v>
      </c>
      <c r="G1235" s="26" t="s">
        <v>9586</v>
      </c>
      <c r="H1235" s="26" t="s">
        <v>885</v>
      </c>
      <c r="I1235" s="26" t="s">
        <v>9752</v>
      </c>
      <c r="J1235" s="26" t="s">
        <v>14013</v>
      </c>
      <c r="K1235" s="26" t="s">
        <v>9582</v>
      </c>
      <c r="L1235" s="26" t="s">
        <v>14014</v>
      </c>
      <c r="M1235" s="26">
        <v>380973129473</v>
      </c>
      <c r="N1235" s="26">
        <v>1425286805</v>
      </c>
    </row>
    <row r="1236" spans="1:14">
      <c r="A1236" s="26" t="s">
        <v>4590</v>
      </c>
      <c r="B1236" s="26" t="s">
        <v>4591</v>
      </c>
      <c r="C1236" s="26">
        <v>38401359</v>
      </c>
      <c r="D1236" s="26" t="s">
        <v>24</v>
      </c>
      <c r="E1236" s="26" t="s">
        <v>14015</v>
      </c>
      <c r="F1236" s="26" t="s">
        <v>14016</v>
      </c>
      <c r="G1236" s="26" t="s">
        <v>9586</v>
      </c>
      <c r="H1236" s="26" t="s">
        <v>670</v>
      </c>
      <c r="I1236" s="26" t="s">
        <v>14017</v>
      </c>
      <c r="J1236" s="26" t="s">
        <v>9522</v>
      </c>
      <c r="K1236" s="26" t="s">
        <v>9606</v>
      </c>
      <c r="L1236" s="26" t="s">
        <v>14018</v>
      </c>
      <c r="M1236" s="26">
        <v>380525251405</v>
      </c>
      <c r="N1236" s="26">
        <v>3521455500</v>
      </c>
    </row>
    <row r="1237" spans="1:14">
      <c r="A1237" s="26" t="s">
        <v>7656</v>
      </c>
      <c r="B1237" s="26" t="s">
        <v>7657</v>
      </c>
      <c r="C1237" s="26">
        <v>2000783</v>
      </c>
      <c r="D1237" s="26" t="s">
        <v>780</v>
      </c>
      <c r="E1237" s="26" t="s">
        <v>14019</v>
      </c>
      <c r="F1237" s="26" t="s">
        <v>9793</v>
      </c>
      <c r="G1237" s="26" t="s">
        <v>9601</v>
      </c>
      <c r="H1237" s="26" t="s">
        <v>1088</v>
      </c>
      <c r="J1237" s="26" t="s">
        <v>7658</v>
      </c>
      <c r="K1237" s="26" t="s">
        <v>9606</v>
      </c>
      <c r="L1237" s="26" t="s">
        <v>14020</v>
      </c>
      <c r="M1237" s="26">
        <v>380964860617</v>
      </c>
      <c r="N1237" s="26">
        <v>522683201</v>
      </c>
    </row>
    <row r="1238" spans="1:14">
      <c r="A1238" s="26" t="s">
        <v>6008</v>
      </c>
      <c r="B1238" s="26" t="s">
        <v>6009</v>
      </c>
      <c r="C1238" s="26">
        <v>25375178</v>
      </c>
      <c r="D1238" s="26" t="s">
        <v>24</v>
      </c>
      <c r="E1238" s="26" t="s">
        <v>14021</v>
      </c>
      <c r="F1238" s="26" t="s">
        <v>14022</v>
      </c>
      <c r="G1238" s="26" t="s">
        <v>9586</v>
      </c>
      <c r="H1238" s="26" t="s">
        <v>835</v>
      </c>
      <c r="J1238" s="26" t="s">
        <v>848</v>
      </c>
      <c r="K1238" s="26" t="s">
        <v>9597</v>
      </c>
      <c r="L1238" s="26" t="s">
        <v>14023</v>
      </c>
      <c r="M1238" s="26">
        <v>380512447450</v>
      </c>
      <c r="N1238" s="26">
        <v>4623010100</v>
      </c>
    </row>
    <row r="1239" spans="1:14">
      <c r="A1239" s="26" t="s">
        <v>6232</v>
      </c>
      <c r="B1239" s="26" t="s">
        <v>6233</v>
      </c>
      <c r="C1239" s="26">
        <v>38552185</v>
      </c>
      <c r="D1239" s="26" t="s">
        <v>24</v>
      </c>
      <c r="E1239" s="26" t="s">
        <v>14024</v>
      </c>
      <c r="F1239" s="26" t="s">
        <v>14025</v>
      </c>
      <c r="G1239" s="26" t="s">
        <v>9579</v>
      </c>
      <c r="H1239" s="26" t="s">
        <v>885</v>
      </c>
      <c r="I1239" s="26" t="s">
        <v>11207</v>
      </c>
      <c r="J1239" s="26" t="s">
        <v>14026</v>
      </c>
      <c r="K1239" s="26" t="s">
        <v>9582</v>
      </c>
      <c r="L1239" s="26" t="s">
        <v>14027</v>
      </c>
      <c r="M1239" s="26">
        <v>380968890803</v>
      </c>
      <c r="N1239" s="26">
        <v>5123382601</v>
      </c>
    </row>
    <row r="1240" spans="1:14">
      <c r="A1240" s="26" t="s">
        <v>8928</v>
      </c>
      <c r="B1240" s="26" t="s">
        <v>8929</v>
      </c>
      <c r="C1240" s="26">
        <v>39028772</v>
      </c>
      <c r="D1240" s="26" t="s">
        <v>24</v>
      </c>
      <c r="E1240" s="26" t="s">
        <v>14028</v>
      </c>
      <c r="F1240" s="26" t="s">
        <v>14029</v>
      </c>
      <c r="G1240" s="26" t="s">
        <v>9586</v>
      </c>
      <c r="H1240" s="26" t="s">
        <v>1401</v>
      </c>
      <c r="I1240" s="26" t="s">
        <v>9777</v>
      </c>
      <c r="J1240" s="26" t="s">
        <v>14030</v>
      </c>
      <c r="K1240" s="26" t="s">
        <v>9582</v>
      </c>
      <c r="L1240" s="26" t="s">
        <v>14031</v>
      </c>
      <c r="M1240" s="26">
        <v>761966767804</v>
      </c>
      <c r="N1240" s="26">
        <v>7124388001</v>
      </c>
    </row>
    <row r="1241" spans="1:14">
      <c r="A1241" s="26" t="s">
        <v>8188</v>
      </c>
      <c r="B1241" s="26" t="s">
        <v>8059</v>
      </c>
      <c r="C1241" s="26">
        <v>25463416</v>
      </c>
      <c r="D1241" s="26" t="s">
        <v>780</v>
      </c>
      <c r="E1241" s="26" t="s">
        <v>14032</v>
      </c>
      <c r="F1241" s="26" t="s">
        <v>14033</v>
      </c>
      <c r="G1241" s="26" t="s">
        <v>9601</v>
      </c>
      <c r="H1241" s="26" t="s">
        <v>1122</v>
      </c>
      <c r="J1241" s="26" t="s">
        <v>8039</v>
      </c>
      <c r="K1241" s="26" t="s">
        <v>9597</v>
      </c>
      <c r="L1241" s="26" t="s">
        <v>14034</v>
      </c>
      <c r="M1241" s="26">
        <v>380577255273</v>
      </c>
      <c r="N1241" s="26">
        <v>6310100000</v>
      </c>
    </row>
    <row r="1242" spans="1:14">
      <c r="A1242" s="26" t="s">
        <v>2642</v>
      </c>
      <c r="B1242" s="26" t="s">
        <v>2635</v>
      </c>
      <c r="C1242" s="26">
        <v>37735655</v>
      </c>
      <c r="D1242" s="26" t="s">
        <v>24</v>
      </c>
      <c r="E1242" s="26" t="s">
        <v>14035</v>
      </c>
      <c r="F1242" s="26" t="s">
        <v>14036</v>
      </c>
      <c r="G1242" s="26" t="s">
        <v>9591</v>
      </c>
      <c r="H1242" s="26" t="s">
        <v>133</v>
      </c>
      <c r="I1242" s="26" t="s">
        <v>9968</v>
      </c>
      <c r="J1242" s="26" t="s">
        <v>14037</v>
      </c>
      <c r="K1242" s="26" t="s">
        <v>9582</v>
      </c>
      <c r="L1242" s="26" t="s">
        <v>14038</v>
      </c>
      <c r="M1242" s="26">
        <v>761908320636</v>
      </c>
      <c r="N1242" s="26">
        <v>1223584509</v>
      </c>
    </row>
    <row r="1243" spans="1:14">
      <c r="A1243" s="26" t="s">
        <v>2851</v>
      </c>
      <c r="B1243" s="26" t="s">
        <v>2852</v>
      </c>
      <c r="C1243" s="26">
        <v>13491258</v>
      </c>
      <c r="D1243" s="26" t="s">
        <v>1701</v>
      </c>
      <c r="E1243" s="26" t="s">
        <v>14039</v>
      </c>
      <c r="F1243" s="26" t="s">
        <v>14040</v>
      </c>
      <c r="G1243" s="26" t="s">
        <v>9601</v>
      </c>
      <c r="H1243" s="26" t="s">
        <v>258</v>
      </c>
      <c r="I1243" s="26" t="s">
        <v>11688</v>
      </c>
      <c r="J1243" s="26" t="s">
        <v>345</v>
      </c>
      <c r="K1243" s="26" t="s">
        <v>9606</v>
      </c>
      <c r="L1243" s="26" t="s">
        <v>14041</v>
      </c>
      <c r="M1243" s="26">
        <v>380935227238</v>
      </c>
      <c r="N1243" s="26">
        <v>120782508</v>
      </c>
    </row>
    <row r="1244" spans="1:14">
      <c r="A1244" s="26" t="s">
        <v>5806</v>
      </c>
      <c r="B1244" s="26" t="s">
        <v>5807</v>
      </c>
      <c r="C1244" s="26">
        <v>38946268</v>
      </c>
      <c r="D1244" s="26" t="s">
        <v>24</v>
      </c>
      <c r="E1244" s="26" t="s">
        <v>14042</v>
      </c>
      <c r="F1244" s="26" t="s">
        <v>10704</v>
      </c>
      <c r="G1244" s="26" t="s">
        <v>9586</v>
      </c>
      <c r="H1244" s="26" t="s">
        <v>799</v>
      </c>
      <c r="J1244" s="26" t="s">
        <v>800</v>
      </c>
      <c r="K1244" s="26" t="s">
        <v>9597</v>
      </c>
      <c r="L1244" s="26" t="s">
        <v>14043</v>
      </c>
      <c r="M1244" s="26">
        <v>380444257615</v>
      </c>
      <c r="N1244" s="26">
        <v>4822784009</v>
      </c>
    </row>
    <row r="1245" spans="1:14">
      <c r="A1245" s="26" t="s">
        <v>3750</v>
      </c>
      <c r="B1245" s="26" t="s">
        <v>3751</v>
      </c>
      <c r="C1245" s="26">
        <v>38968171</v>
      </c>
      <c r="D1245" s="26" t="s">
        <v>24</v>
      </c>
      <c r="E1245" s="26" t="s">
        <v>14044</v>
      </c>
      <c r="F1245" s="26" t="s">
        <v>14045</v>
      </c>
      <c r="G1245" s="26" t="s">
        <v>9586</v>
      </c>
      <c r="H1245" s="26" t="s">
        <v>468</v>
      </c>
      <c r="J1245" s="26" t="s">
        <v>481</v>
      </c>
      <c r="K1245" s="26" t="s">
        <v>9597</v>
      </c>
      <c r="L1245" s="26" t="s">
        <v>14046</v>
      </c>
      <c r="M1245" s="26">
        <v>380975472172</v>
      </c>
      <c r="N1245" s="26">
        <v>1222380503</v>
      </c>
    </row>
    <row r="1246" spans="1:14">
      <c r="A1246" s="26" t="s">
        <v>9190</v>
      </c>
      <c r="B1246" s="26" t="s">
        <v>9191</v>
      </c>
      <c r="C1246" s="26">
        <v>43353243</v>
      </c>
      <c r="D1246" s="26" t="s">
        <v>780</v>
      </c>
      <c r="E1246" s="26" t="s">
        <v>14047</v>
      </c>
      <c r="F1246" s="26" t="s">
        <v>10114</v>
      </c>
      <c r="G1246" s="26" t="s">
        <v>9601</v>
      </c>
      <c r="H1246" s="26" t="s">
        <v>1490</v>
      </c>
      <c r="J1246" s="26" t="s">
        <v>1553</v>
      </c>
      <c r="K1246" s="26" t="s">
        <v>9597</v>
      </c>
      <c r="L1246" s="26" t="s">
        <v>14048</v>
      </c>
      <c r="M1246" s="26">
        <v>380372571957</v>
      </c>
      <c r="N1246" s="26">
        <v>524955100</v>
      </c>
    </row>
    <row r="1247" spans="1:14">
      <c r="A1247" s="26" t="s">
        <v>3201</v>
      </c>
      <c r="B1247" s="26" t="s">
        <v>3202</v>
      </c>
      <c r="C1247" s="26">
        <v>42739284</v>
      </c>
      <c r="D1247" s="26" t="s">
        <v>780</v>
      </c>
      <c r="E1247" s="26" t="s">
        <v>14049</v>
      </c>
      <c r="F1247" s="26" t="s">
        <v>14050</v>
      </c>
      <c r="G1247" s="26" t="s">
        <v>9601</v>
      </c>
      <c r="H1247" s="26" t="s">
        <v>375</v>
      </c>
      <c r="I1247" s="26" t="s">
        <v>12317</v>
      </c>
      <c r="J1247" s="26" t="s">
        <v>3200</v>
      </c>
      <c r="K1247" s="26" t="s">
        <v>9606</v>
      </c>
      <c r="L1247" s="26" t="s">
        <v>14051</v>
      </c>
      <c r="M1247" s="26">
        <v>380414021444</v>
      </c>
      <c r="N1247" s="26">
        <v>1823755100</v>
      </c>
    </row>
    <row r="1248" spans="1:14">
      <c r="A1248" s="26" t="s">
        <v>3952</v>
      </c>
      <c r="B1248" s="26" t="s">
        <v>3953</v>
      </c>
      <c r="C1248" s="26">
        <v>42510481</v>
      </c>
      <c r="D1248" s="26" t="s">
        <v>24</v>
      </c>
      <c r="E1248" s="26" t="s">
        <v>14052</v>
      </c>
      <c r="F1248" s="26" t="s">
        <v>14053</v>
      </c>
      <c r="G1248" s="26" t="s">
        <v>9586</v>
      </c>
      <c r="H1248" s="26" t="s">
        <v>506</v>
      </c>
      <c r="J1248" s="26" t="s">
        <v>14054</v>
      </c>
      <c r="K1248" s="26" t="s">
        <v>9582</v>
      </c>
      <c r="L1248" s="26" t="s">
        <v>14055</v>
      </c>
      <c r="M1248" s="26">
        <v>380347134266</v>
      </c>
      <c r="N1248" s="26">
        <v>2620488801</v>
      </c>
    </row>
    <row r="1249" spans="1:14">
      <c r="A1249" s="26" t="s">
        <v>7985</v>
      </c>
      <c r="B1249" s="26" t="s">
        <v>7986</v>
      </c>
      <c r="C1249" s="26">
        <v>38743462</v>
      </c>
      <c r="D1249" s="26" t="s">
        <v>24</v>
      </c>
      <c r="E1249" s="26" t="s">
        <v>14056</v>
      </c>
      <c r="F1249" s="26" t="s">
        <v>14057</v>
      </c>
      <c r="G1249" s="26" t="s">
        <v>9586</v>
      </c>
      <c r="H1249" s="26" t="s">
        <v>1122</v>
      </c>
      <c r="J1249" s="26" t="s">
        <v>14058</v>
      </c>
      <c r="K1249" s="26" t="s">
        <v>9906</v>
      </c>
      <c r="L1249" s="26" t="s">
        <v>14059</v>
      </c>
      <c r="M1249" s="26">
        <v>761632835148</v>
      </c>
      <c r="N1249" s="26">
        <v>1823155121</v>
      </c>
    </row>
    <row r="1250" spans="1:14">
      <c r="A1250" s="26" t="s">
        <v>8295</v>
      </c>
      <c r="B1250" s="26" t="s">
        <v>8296</v>
      </c>
      <c r="C1250" s="26">
        <v>214534</v>
      </c>
      <c r="D1250" s="26" t="s">
        <v>780</v>
      </c>
      <c r="E1250" s="26" t="s">
        <v>14060</v>
      </c>
      <c r="F1250" s="26" t="s">
        <v>14061</v>
      </c>
      <c r="G1250" s="26" t="s">
        <v>9601</v>
      </c>
      <c r="H1250" s="26" t="s">
        <v>1122</v>
      </c>
      <c r="J1250" s="26" t="s">
        <v>8039</v>
      </c>
      <c r="K1250" s="26" t="s">
        <v>9597</v>
      </c>
      <c r="L1250" s="26" t="s">
        <v>14062</v>
      </c>
      <c r="M1250" s="26">
        <v>380577281252</v>
      </c>
      <c r="N1250" s="26">
        <v>6310100000</v>
      </c>
    </row>
    <row r="1251" spans="1:14">
      <c r="A1251" s="26" t="s">
        <v>5747</v>
      </c>
      <c r="B1251" s="26" t="s">
        <v>5748</v>
      </c>
      <c r="C1251" s="26">
        <v>38960481</v>
      </c>
      <c r="D1251" s="26" t="s">
        <v>24</v>
      </c>
      <c r="E1251" s="26" t="s">
        <v>14063</v>
      </c>
      <c r="F1251" s="26" t="s">
        <v>13061</v>
      </c>
      <c r="G1251" s="26" t="s">
        <v>9586</v>
      </c>
      <c r="H1251" s="26" t="s">
        <v>799</v>
      </c>
      <c r="J1251" s="26" t="s">
        <v>800</v>
      </c>
      <c r="K1251" s="26" t="s">
        <v>9597</v>
      </c>
      <c r="L1251" s="26" t="s">
        <v>10532</v>
      </c>
      <c r="M1251" s="26">
        <v>380442424975</v>
      </c>
      <c r="N1251" s="26">
        <v>4822784009</v>
      </c>
    </row>
    <row r="1252" spans="1:14">
      <c r="A1252" s="26" t="s">
        <v>4678</v>
      </c>
      <c r="B1252" s="26" t="s">
        <v>4679</v>
      </c>
      <c r="C1252" s="26">
        <v>38756010</v>
      </c>
      <c r="D1252" s="26" t="s">
        <v>24</v>
      </c>
      <c r="E1252" s="26" t="s">
        <v>14064</v>
      </c>
      <c r="F1252" s="26" t="s">
        <v>14065</v>
      </c>
      <c r="G1252" s="26" t="s">
        <v>9586</v>
      </c>
      <c r="H1252" s="26" t="s">
        <v>670</v>
      </c>
      <c r="I1252" s="26" t="s">
        <v>14066</v>
      </c>
      <c r="J1252" s="26" t="s">
        <v>14067</v>
      </c>
      <c r="K1252" s="26" t="s">
        <v>9582</v>
      </c>
      <c r="L1252" s="26" t="s">
        <v>14068</v>
      </c>
      <c r="M1252" s="26">
        <v>380525851062</v>
      </c>
      <c r="N1252" s="26">
        <v>3523181601</v>
      </c>
    </row>
    <row r="1253" spans="1:14">
      <c r="A1253" s="26" t="s">
        <v>5247</v>
      </c>
      <c r="B1253" s="26" t="s">
        <v>5243</v>
      </c>
      <c r="C1253" s="26">
        <v>20764294</v>
      </c>
      <c r="D1253" s="26" t="s">
        <v>780</v>
      </c>
      <c r="E1253" s="26" t="s">
        <v>14069</v>
      </c>
      <c r="F1253" s="26" t="s">
        <v>13076</v>
      </c>
      <c r="G1253" s="26" t="s">
        <v>9601</v>
      </c>
      <c r="H1253" s="26" t="s">
        <v>735</v>
      </c>
      <c r="I1253" s="26" t="s">
        <v>9752</v>
      </c>
      <c r="J1253" s="26" t="s">
        <v>848</v>
      </c>
      <c r="K1253" s="26" t="s">
        <v>9597</v>
      </c>
      <c r="L1253" s="26" t="s">
        <v>14070</v>
      </c>
      <c r="M1253" s="26">
        <v>380324151480</v>
      </c>
      <c r="N1253" s="26">
        <v>4623010100</v>
      </c>
    </row>
    <row r="1254" spans="1:14">
      <c r="A1254" s="26" t="s">
        <v>6471</v>
      </c>
      <c r="B1254" s="26" t="s">
        <v>6472</v>
      </c>
      <c r="C1254" s="26">
        <v>1998803</v>
      </c>
      <c r="D1254" s="26" t="s">
        <v>780</v>
      </c>
      <c r="E1254" s="26" t="s">
        <v>14071</v>
      </c>
      <c r="F1254" s="26" t="s">
        <v>10114</v>
      </c>
      <c r="G1254" s="26" t="s">
        <v>9601</v>
      </c>
      <c r="H1254" s="26" t="s">
        <v>885</v>
      </c>
      <c r="J1254" s="26" t="s">
        <v>929</v>
      </c>
      <c r="K1254" s="26" t="s">
        <v>9597</v>
      </c>
      <c r="L1254" s="26" t="s">
        <v>14072</v>
      </c>
      <c r="M1254" s="26">
        <v>761148182515</v>
      </c>
      <c r="N1254" s="26">
        <v>5111200000</v>
      </c>
    </row>
    <row r="1255" spans="1:14">
      <c r="A1255" s="26" t="s">
        <v>7917</v>
      </c>
      <c r="B1255" s="26" t="s">
        <v>7918</v>
      </c>
      <c r="C1255" s="26">
        <v>38552866</v>
      </c>
      <c r="D1255" s="26" t="s">
        <v>24</v>
      </c>
      <c r="E1255" s="26" t="s">
        <v>14073</v>
      </c>
      <c r="F1255" s="26" t="s">
        <v>14074</v>
      </c>
      <c r="G1255" s="26" t="s">
        <v>9586</v>
      </c>
      <c r="H1255" s="26" t="s">
        <v>1122</v>
      </c>
      <c r="I1255" s="26" t="s">
        <v>11379</v>
      </c>
      <c r="J1255" s="26" t="s">
        <v>14075</v>
      </c>
      <c r="K1255" s="26" t="s">
        <v>9582</v>
      </c>
      <c r="L1255" s="26" t="s">
        <v>14076</v>
      </c>
      <c r="M1255" s="26">
        <v>380990133947</v>
      </c>
      <c r="N1255" s="26">
        <v>6322655112</v>
      </c>
    </row>
    <row r="1256" spans="1:14">
      <c r="A1256" s="26" t="s">
        <v>5747</v>
      </c>
      <c r="B1256" s="26" t="s">
        <v>5748</v>
      </c>
      <c r="C1256" s="26">
        <v>38960481</v>
      </c>
      <c r="D1256" s="26" t="s">
        <v>24</v>
      </c>
      <c r="E1256" s="26" t="s">
        <v>14077</v>
      </c>
      <c r="F1256" s="26" t="s">
        <v>13822</v>
      </c>
      <c r="G1256" s="26" t="s">
        <v>9586</v>
      </c>
      <c r="H1256" s="26" t="s">
        <v>799</v>
      </c>
      <c r="J1256" s="26" t="s">
        <v>800</v>
      </c>
      <c r="K1256" s="26" t="s">
        <v>9597</v>
      </c>
      <c r="L1256" s="26" t="s">
        <v>13208</v>
      </c>
      <c r="M1256" s="26">
        <v>380442484619</v>
      </c>
      <c r="N1256" s="26">
        <v>4822784009</v>
      </c>
    </row>
    <row r="1257" spans="1:14">
      <c r="A1257" s="26" t="s">
        <v>8502</v>
      </c>
      <c r="B1257" s="26" t="s">
        <v>8503</v>
      </c>
      <c r="C1257" s="26">
        <v>38869718</v>
      </c>
      <c r="D1257" s="26" t="s">
        <v>24</v>
      </c>
      <c r="E1257" s="26" t="s">
        <v>14078</v>
      </c>
      <c r="F1257" s="26" t="s">
        <v>10379</v>
      </c>
      <c r="G1257" s="26" t="s">
        <v>9586</v>
      </c>
      <c r="H1257" s="26" t="s">
        <v>1269</v>
      </c>
      <c r="J1257" s="26" t="s">
        <v>1282</v>
      </c>
      <c r="K1257" s="26" t="s">
        <v>9597</v>
      </c>
      <c r="L1257" s="26" t="s">
        <v>14079</v>
      </c>
      <c r="M1257" s="26">
        <v>761512562023</v>
      </c>
      <c r="N1257" s="26">
        <v>6510700000</v>
      </c>
    </row>
    <row r="1258" spans="1:14">
      <c r="A1258" s="26" t="s">
        <v>3300</v>
      </c>
      <c r="B1258" s="26" t="s">
        <v>3301</v>
      </c>
      <c r="C1258" s="26">
        <v>40953405</v>
      </c>
      <c r="D1258" s="26" t="s">
        <v>24</v>
      </c>
      <c r="E1258" s="26" t="s">
        <v>14080</v>
      </c>
      <c r="F1258" s="26" t="s">
        <v>14081</v>
      </c>
      <c r="G1258" s="26" t="s">
        <v>9586</v>
      </c>
      <c r="H1258" s="26" t="s">
        <v>375</v>
      </c>
      <c r="I1258" s="26" t="s">
        <v>12674</v>
      </c>
      <c r="J1258" s="26" t="s">
        <v>14082</v>
      </c>
      <c r="K1258" s="26" t="s">
        <v>9582</v>
      </c>
      <c r="L1258" s="26" t="s">
        <v>14083</v>
      </c>
      <c r="M1258" s="26">
        <v>380412491353</v>
      </c>
      <c r="N1258" s="26">
        <v>521986202</v>
      </c>
    </row>
    <row r="1259" spans="1:14">
      <c r="A1259" s="26" t="s">
        <v>1941</v>
      </c>
      <c r="B1259" s="26" t="s">
        <v>1942</v>
      </c>
      <c r="C1259" s="26">
        <v>42177140</v>
      </c>
      <c r="D1259" s="26" t="s">
        <v>24</v>
      </c>
      <c r="E1259" s="26" t="s">
        <v>14084</v>
      </c>
      <c r="F1259" s="26" t="s">
        <v>14085</v>
      </c>
      <c r="G1259" s="26" t="s">
        <v>9579</v>
      </c>
      <c r="H1259" s="26" t="s">
        <v>27</v>
      </c>
      <c r="I1259" s="26" t="s">
        <v>11730</v>
      </c>
      <c r="J1259" s="26" t="s">
        <v>14086</v>
      </c>
      <c r="K1259" s="26" t="s">
        <v>9582</v>
      </c>
      <c r="L1259" s="26" t="s">
        <v>14087</v>
      </c>
      <c r="M1259" s="26">
        <v>380433551650</v>
      </c>
      <c r="N1259" s="26">
        <v>524355605</v>
      </c>
    </row>
    <row r="1260" spans="1:14">
      <c r="A1260" s="26" t="s">
        <v>2031</v>
      </c>
      <c r="B1260" s="26" t="s">
        <v>2032</v>
      </c>
      <c r="C1260" s="26">
        <v>31300540</v>
      </c>
      <c r="D1260" s="26" t="s">
        <v>24</v>
      </c>
      <c r="E1260" s="26" t="s">
        <v>14088</v>
      </c>
      <c r="F1260" s="26" t="s">
        <v>14089</v>
      </c>
      <c r="G1260" s="26" t="s">
        <v>9586</v>
      </c>
      <c r="H1260" s="26" t="s">
        <v>103</v>
      </c>
      <c r="J1260" s="26" t="s">
        <v>116</v>
      </c>
      <c r="K1260" s="26" t="s">
        <v>9597</v>
      </c>
      <c r="L1260" s="26" t="s">
        <v>14090</v>
      </c>
      <c r="M1260" s="26">
        <v>380500326040</v>
      </c>
      <c r="N1260" s="26">
        <v>710100000</v>
      </c>
    </row>
    <row r="1261" spans="1:14">
      <c r="A1261" s="26" t="s">
        <v>3560</v>
      </c>
      <c r="B1261" s="26" t="s">
        <v>3561</v>
      </c>
      <c r="C1261" s="26">
        <v>39048956</v>
      </c>
      <c r="D1261" s="26" t="s">
        <v>24</v>
      </c>
      <c r="E1261" s="26" t="s">
        <v>14091</v>
      </c>
      <c r="F1261" s="26" t="s">
        <v>14092</v>
      </c>
      <c r="G1261" s="26" t="s">
        <v>9586</v>
      </c>
      <c r="H1261" s="26" t="s">
        <v>392</v>
      </c>
      <c r="I1261" s="26" t="s">
        <v>10620</v>
      </c>
      <c r="J1261" s="26" t="s">
        <v>14093</v>
      </c>
      <c r="K1261" s="26" t="s">
        <v>9582</v>
      </c>
      <c r="L1261" s="26" t="s">
        <v>14094</v>
      </c>
      <c r="M1261" s="26">
        <v>380967437290</v>
      </c>
      <c r="N1261" s="26">
        <v>2125383201</v>
      </c>
    </row>
    <row r="1262" spans="1:14">
      <c r="A1262" s="26" t="s">
        <v>8658</v>
      </c>
      <c r="B1262" s="26" t="s">
        <v>8659</v>
      </c>
      <c r="C1262" s="26">
        <v>38072569</v>
      </c>
      <c r="D1262" s="26" t="s">
        <v>24</v>
      </c>
      <c r="E1262" s="26" t="s">
        <v>14095</v>
      </c>
      <c r="F1262" s="26" t="s">
        <v>14096</v>
      </c>
      <c r="G1262" s="26" t="s">
        <v>9579</v>
      </c>
      <c r="H1262" s="26" t="s">
        <v>1308</v>
      </c>
      <c r="I1262" s="26" t="s">
        <v>11591</v>
      </c>
      <c r="J1262" s="26" t="s">
        <v>14097</v>
      </c>
      <c r="K1262" s="26" t="s">
        <v>9582</v>
      </c>
      <c r="L1262" s="26" t="s">
        <v>14098</v>
      </c>
      <c r="M1262" s="26">
        <v>380385236617</v>
      </c>
      <c r="N1262" s="26">
        <v>6822188701</v>
      </c>
    </row>
    <row r="1263" spans="1:14">
      <c r="A1263" s="26" t="s">
        <v>5720</v>
      </c>
      <c r="B1263" s="26" t="s">
        <v>5721</v>
      </c>
      <c r="C1263" s="26">
        <v>42376659</v>
      </c>
      <c r="D1263" s="26" t="s">
        <v>780</v>
      </c>
      <c r="E1263" s="26" t="s">
        <v>14099</v>
      </c>
      <c r="F1263" s="26" t="s">
        <v>14100</v>
      </c>
      <c r="G1263" s="26" t="s">
        <v>9601</v>
      </c>
      <c r="H1263" s="26" t="s">
        <v>799</v>
      </c>
      <c r="J1263" s="26" t="s">
        <v>800</v>
      </c>
      <c r="K1263" s="26" t="s">
        <v>9597</v>
      </c>
      <c r="L1263" s="26" t="s">
        <v>14101</v>
      </c>
      <c r="M1263" s="26">
        <v>380445121647</v>
      </c>
      <c r="N1263" s="26">
        <v>4822784009</v>
      </c>
    </row>
    <row r="1264" spans="1:14">
      <c r="A1264" s="26" t="s">
        <v>7975</v>
      </c>
      <c r="B1264" s="26" t="s">
        <v>7976</v>
      </c>
      <c r="C1264" s="26">
        <v>26107635</v>
      </c>
      <c r="D1264" s="26" t="s">
        <v>780</v>
      </c>
      <c r="E1264" s="26" t="s">
        <v>14102</v>
      </c>
      <c r="F1264" s="26" t="s">
        <v>14103</v>
      </c>
      <c r="G1264" s="26" t="s">
        <v>9601</v>
      </c>
      <c r="H1264" s="26" t="s">
        <v>1122</v>
      </c>
      <c r="J1264" s="26" t="s">
        <v>1210</v>
      </c>
      <c r="K1264" s="26" t="s">
        <v>9597</v>
      </c>
      <c r="L1264" s="26" t="s">
        <v>14104</v>
      </c>
      <c r="M1264" s="26">
        <v>761082570884</v>
      </c>
      <c r="N1264" s="26">
        <v>524884501</v>
      </c>
    </row>
    <row r="1265" spans="1:14">
      <c r="A1265" s="26" t="s">
        <v>5052</v>
      </c>
      <c r="B1265" s="26" t="s">
        <v>5053</v>
      </c>
      <c r="C1265" s="26">
        <v>20763852</v>
      </c>
      <c r="D1265" s="26" t="s">
        <v>24</v>
      </c>
      <c r="E1265" s="26" t="s">
        <v>14105</v>
      </c>
      <c r="F1265" s="26" t="s">
        <v>14106</v>
      </c>
      <c r="G1265" s="26" t="s">
        <v>9579</v>
      </c>
      <c r="H1265" s="26" t="s">
        <v>735</v>
      </c>
      <c r="I1265" s="26" t="s">
        <v>9605</v>
      </c>
      <c r="J1265" s="26" t="s">
        <v>14107</v>
      </c>
      <c r="K1265" s="26" t="s">
        <v>9582</v>
      </c>
      <c r="L1265" s="26" t="s">
        <v>14108</v>
      </c>
      <c r="M1265" s="26">
        <v>380680499318</v>
      </c>
      <c r="N1265" s="26">
        <v>4621584701</v>
      </c>
    </row>
    <row r="1266" spans="1:14">
      <c r="A1266" s="26" t="s">
        <v>2838</v>
      </c>
      <c r="B1266" s="26" t="s">
        <v>2839</v>
      </c>
      <c r="C1266" s="26">
        <v>2003818</v>
      </c>
      <c r="D1266" s="26" t="s">
        <v>780</v>
      </c>
      <c r="E1266" s="26" t="s">
        <v>14109</v>
      </c>
      <c r="F1266" s="26" t="s">
        <v>14110</v>
      </c>
      <c r="G1266" s="26" t="s">
        <v>9601</v>
      </c>
      <c r="H1266" s="26" t="s">
        <v>258</v>
      </c>
      <c r="J1266" s="26" t="s">
        <v>367</v>
      </c>
      <c r="K1266" s="26" t="s">
        <v>9597</v>
      </c>
      <c r="L1266" s="26" t="s">
        <v>14111</v>
      </c>
      <c r="M1266" s="26">
        <v>380626238867</v>
      </c>
      <c r="N1266" s="26">
        <v>1414100000</v>
      </c>
    </row>
    <row r="1267" spans="1:14">
      <c r="A1267" s="26" t="s">
        <v>3913</v>
      </c>
      <c r="B1267" s="26" t="s">
        <v>3914</v>
      </c>
      <c r="C1267" s="26">
        <v>37997217</v>
      </c>
      <c r="D1267" s="26" t="s">
        <v>24</v>
      </c>
      <c r="E1267" s="26" t="s">
        <v>14112</v>
      </c>
      <c r="F1267" s="26" t="s">
        <v>14113</v>
      </c>
      <c r="G1267" s="26" t="s">
        <v>9586</v>
      </c>
      <c r="H1267" s="26" t="s">
        <v>468</v>
      </c>
      <c r="I1267" s="26" t="s">
        <v>14114</v>
      </c>
      <c r="J1267" s="26" t="s">
        <v>7106</v>
      </c>
      <c r="K1267" s="26" t="s">
        <v>9606</v>
      </c>
      <c r="L1267" s="26" t="s">
        <v>14115</v>
      </c>
      <c r="M1267" s="26">
        <v>380619494345</v>
      </c>
      <c r="N1267" s="26">
        <v>124783801</v>
      </c>
    </row>
    <row r="1268" spans="1:14">
      <c r="A1268" s="26" t="s">
        <v>3056</v>
      </c>
      <c r="B1268" s="26" t="s">
        <v>3057</v>
      </c>
      <c r="C1268" s="26" t="s">
        <v>1604</v>
      </c>
      <c r="D1268" s="26" t="s">
        <v>24</v>
      </c>
      <c r="E1268" s="26" t="s">
        <v>14116</v>
      </c>
      <c r="F1268" s="26" t="s">
        <v>14117</v>
      </c>
      <c r="G1268" s="26" t="s">
        <v>9586</v>
      </c>
      <c r="H1268" s="26" t="s">
        <v>375</v>
      </c>
      <c r="J1268" s="26" t="s">
        <v>376</v>
      </c>
      <c r="K1268" s="26" t="s">
        <v>9597</v>
      </c>
      <c r="L1268" s="26" t="s">
        <v>14118</v>
      </c>
      <c r="M1268" s="26">
        <v>380972760861</v>
      </c>
      <c r="N1268" s="26">
        <v>1810400000</v>
      </c>
    </row>
    <row r="1269" spans="1:14">
      <c r="A1269" s="26" t="s">
        <v>4998</v>
      </c>
      <c r="B1269" s="26" t="s">
        <v>4995</v>
      </c>
      <c r="C1269" s="26">
        <v>20764231</v>
      </c>
      <c r="D1269" s="26" t="s">
        <v>24</v>
      </c>
      <c r="E1269" s="26" t="s">
        <v>14119</v>
      </c>
      <c r="F1269" s="26" t="s">
        <v>14120</v>
      </c>
      <c r="G1269" s="26" t="s">
        <v>9586</v>
      </c>
      <c r="H1269" s="26" t="s">
        <v>735</v>
      </c>
      <c r="I1269" s="26" t="s">
        <v>10088</v>
      </c>
      <c r="J1269" s="26" t="s">
        <v>14121</v>
      </c>
      <c r="K1269" s="26" t="s">
        <v>9582</v>
      </c>
      <c r="L1269" s="26" t="s">
        <v>14122</v>
      </c>
      <c r="M1269" s="26">
        <v>380980531083</v>
      </c>
      <c r="N1269" s="26">
        <v>4622184601</v>
      </c>
    </row>
    <row r="1270" spans="1:14">
      <c r="A1270" s="26" t="s">
        <v>8839</v>
      </c>
      <c r="B1270" s="26" t="s">
        <v>8840</v>
      </c>
      <c r="C1270" s="26">
        <v>36771482</v>
      </c>
      <c r="D1270" s="26" t="s">
        <v>24</v>
      </c>
      <c r="E1270" s="26" t="s">
        <v>14123</v>
      </c>
      <c r="F1270" s="26" t="s">
        <v>14124</v>
      </c>
      <c r="G1270" s="26" t="s">
        <v>9586</v>
      </c>
      <c r="H1270" s="26" t="s">
        <v>1401</v>
      </c>
      <c r="J1270" s="26" t="s">
        <v>14125</v>
      </c>
      <c r="K1270" s="26" t="s">
        <v>9582</v>
      </c>
      <c r="L1270" s="26" t="s">
        <v>14126</v>
      </c>
      <c r="M1270" s="26">
        <v>380964568291</v>
      </c>
      <c r="N1270" s="26">
        <v>524387201</v>
      </c>
    </row>
    <row r="1271" spans="1:14">
      <c r="A1271" s="26" t="s">
        <v>7973</v>
      </c>
      <c r="B1271" s="26" t="s">
        <v>7974</v>
      </c>
      <c r="C1271" s="26">
        <v>42633385</v>
      </c>
      <c r="D1271" s="26" t="s">
        <v>24</v>
      </c>
      <c r="E1271" s="26" t="s">
        <v>14127</v>
      </c>
      <c r="F1271" s="26" t="s">
        <v>14128</v>
      </c>
      <c r="G1271" s="26" t="s">
        <v>9586</v>
      </c>
      <c r="H1271" s="26" t="s">
        <v>1122</v>
      </c>
      <c r="I1271" s="26" t="s">
        <v>13543</v>
      </c>
      <c r="J1271" s="26" t="s">
        <v>14129</v>
      </c>
      <c r="K1271" s="26" t="s">
        <v>9582</v>
      </c>
      <c r="L1271" s="26" t="s">
        <v>14130</v>
      </c>
      <c r="M1271" s="26">
        <v>380574590030</v>
      </c>
      <c r="N1271" s="26">
        <v>120782511</v>
      </c>
    </row>
    <row r="1272" spans="1:14">
      <c r="A1272" s="26" t="s">
        <v>7985</v>
      </c>
      <c r="B1272" s="26" t="s">
        <v>7986</v>
      </c>
      <c r="C1272" s="26">
        <v>38743462</v>
      </c>
      <c r="D1272" s="26" t="s">
        <v>24</v>
      </c>
      <c r="E1272" s="26" t="s">
        <v>14131</v>
      </c>
      <c r="F1272" s="26" t="s">
        <v>14132</v>
      </c>
      <c r="G1272" s="26" t="s">
        <v>9586</v>
      </c>
      <c r="H1272" s="26" t="s">
        <v>1122</v>
      </c>
      <c r="J1272" s="26" t="s">
        <v>14133</v>
      </c>
      <c r="K1272" s="26" t="s">
        <v>9906</v>
      </c>
      <c r="L1272" s="26" t="s">
        <v>14134</v>
      </c>
      <c r="M1272" s="26">
        <v>761649004345</v>
      </c>
      <c r="N1272" s="26">
        <v>5922982702</v>
      </c>
    </row>
    <row r="1273" spans="1:14">
      <c r="A1273" s="26" t="s">
        <v>4223</v>
      </c>
      <c r="B1273" s="26" t="s">
        <v>4224</v>
      </c>
      <c r="C1273" s="26">
        <v>42061427</v>
      </c>
      <c r="D1273" s="26" t="s">
        <v>24</v>
      </c>
      <c r="E1273" s="26" t="s">
        <v>14135</v>
      </c>
      <c r="F1273" s="26" t="s">
        <v>14136</v>
      </c>
      <c r="G1273" s="26" t="s">
        <v>9586</v>
      </c>
      <c r="H1273" s="26" t="s">
        <v>506</v>
      </c>
      <c r="J1273" s="26" t="s">
        <v>14137</v>
      </c>
      <c r="K1273" s="26" t="s">
        <v>9582</v>
      </c>
      <c r="L1273" s="26" t="s">
        <v>14138</v>
      </c>
      <c r="M1273" s="26">
        <v>380347445220</v>
      </c>
      <c r="N1273" s="26">
        <v>2624885101</v>
      </c>
    </row>
    <row r="1274" spans="1:14">
      <c r="A1274" s="26" t="s">
        <v>1655</v>
      </c>
      <c r="B1274" s="26" t="s">
        <v>1656</v>
      </c>
      <c r="C1274" s="26">
        <v>37489689</v>
      </c>
      <c r="D1274" s="26" t="s">
        <v>24</v>
      </c>
      <c r="E1274" s="26" t="s">
        <v>14139</v>
      </c>
      <c r="F1274" s="26" t="s">
        <v>14140</v>
      </c>
      <c r="G1274" s="26" t="s">
        <v>9586</v>
      </c>
      <c r="H1274" s="26" t="s">
        <v>27</v>
      </c>
      <c r="I1274" s="26" t="s">
        <v>10992</v>
      </c>
      <c r="J1274" s="26" t="s">
        <v>14141</v>
      </c>
      <c r="K1274" s="26" t="s">
        <v>9582</v>
      </c>
      <c r="L1274" s="26" t="s">
        <v>14142</v>
      </c>
      <c r="M1274" s="26">
        <v>761418940407</v>
      </c>
      <c r="N1274" s="26">
        <v>520681003</v>
      </c>
    </row>
    <row r="1275" spans="1:14">
      <c r="A1275" s="26" t="s">
        <v>8891</v>
      </c>
      <c r="B1275" s="26" t="s">
        <v>8892</v>
      </c>
      <c r="C1275" s="26">
        <v>38950515</v>
      </c>
      <c r="D1275" s="26" t="s">
        <v>24</v>
      </c>
      <c r="E1275" s="26" t="s">
        <v>14143</v>
      </c>
      <c r="F1275" s="26" t="s">
        <v>14144</v>
      </c>
      <c r="G1275" s="26" t="s">
        <v>9579</v>
      </c>
      <c r="H1275" s="26" t="s">
        <v>1401</v>
      </c>
      <c r="I1275" s="26" t="s">
        <v>1438</v>
      </c>
      <c r="J1275" s="26" t="s">
        <v>14145</v>
      </c>
      <c r="K1275" s="26" t="s">
        <v>9582</v>
      </c>
      <c r="L1275" s="26" t="s">
        <v>14146</v>
      </c>
      <c r="M1275" s="26">
        <v>380985107205</v>
      </c>
      <c r="N1275" s="26">
        <v>3222486001</v>
      </c>
    </row>
    <row r="1276" spans="1:14">
      <c r="A1276" s="26" t="s">
        <v>9225</v>
      </c>
      <c r="B1276" s="26" t="s">
        <v>9226</v>
      </c>
      <c r="C1276" s="26">
        <v>2005778</v>
      </c>
      <c r="D1276" s="26" t="s">
        <v>780</v>
      </c>
      <c r="E1276" s="26" t="s">
        <v>14147</v>
      </c>
      <c r="F1276" s="26" t="s">
        <v>14148</v>
      </c>
      <c r="G1276" s="26" t="s">
        <v>9601</v>
      </c>
      <c r="H1276" s="26" t="s">
        <v>1490</v>
      </c>
      <c r="J1276" s="26" t="s">
        <v>1553</v>
      </c>
      <c r="K1276" s="26" t="s">
        <v>9597</v>
      </c>
      <c r="L1276" s="26" t="s">
        <v>14149</v>
      </c>
      <c r="M1276" s="26">
        <v>380504341507</v>
      </c>
      <c r="N1276" s="26">
        <v>524955100</v>
      </c>
    </row>
    <row r="1277" spans="1:14">
      <c r="A1277" s="26" t="s">
        <v>1855</v>
      </c>
      <c r="B1277" s="26" t="s">
        <v>1856</v>
      </c>
      <c r="C1277" s="26">
        <v>37179654</v>
      </c>
      <c r="D1277" s="26" t="s">
        <v>24</v>
      </c>
      <c r="E1277" s="26" t="s">
        <v>14150</v>
      </c>
      <c r="F1277" s="26" t="s">
        <v>14151</v>
      </c>
      <c r="G1277" s="26" t="s">
        <v>9586</v>
      </c>
      <c r="H1277" s="26" t="s">
        <v>27</v>
      </c>
      <c r="I1277" s="26" t="s">
        <v>14152</v>
      </c>
      <c r="J1277" s="26" t="s">
        <v>1859</v>
      </c>
      <c r="K1277" s="26" t="s">
        <v>9597</v>
      </c>
      <c r="L1277" s="26" t="s">
        <v>14153</v>
      </c>
      <c r="M1277" s="26">
        <v>380974817166</v>
      </c>
      <c r="N1277" s="26">
        <v>523410100</v>
      </c>
    </row>
    <row r="1278" spans="1:14">
      <c r="A1278" s="26" t="s">
        <v>6006</v>
      </c>
      <c r="B1278" s="26" t="s">
        <v>6007</v>
      </c>
      <c r="C1278" s="26">
        <v>5483150</v>
      </c>
      <c r="D1278" s="26" t="s">
        <v>24</v>
      </c>
      <c r="E1278" s="26" t="s">
        <v>14154</v>
      </c>
      <c r="F1278" s="26" t="s">
        <v>14155</v>
      </c>
      <c r="G1278" s="26" t="s">
        <v>9586</v>
      </c>
      <c r="H1278" s="26" t="s">
        <v>835</v>
      </c>
      <c r="J1278" s="26" t="s">
        <v>848</v>
      </c>
      <c r="K1278" s="26" t="s">
        <v>9597</v>
      </c>
      <c r="L1278" s="26" t="s">
        <v>14156</v>
      </c>
      <c r="M1278" s="26">
        <v>380512646516</v>
      </c>
      <c r="N1278" s="26">
        <v>4623010100</v>
      </c>
    </row>
    <row r="1279" spans="1:14">
      <c r="A1279" s="26" t="s">
        <v>2089</v>
      </c>
      <c r="B1279" s="26" t="s">
        <v>2090</v>
      </c>
      <c r="C1279" s="26">
        <v>1983186</v>
      </c>
      <c r="D1279" s="26" t="s">
        <v>780</v>
      </c>
      <c r="E1279" s="26" t="s">
        <v>14157</v>
      </c>
      <c r="F1279" s="26" t="s">
        <v>14158</v>
      </c>
      <c r="G1279" s="26" t="s">
        <v>9601</v>
      </c>
      <c r="H1279" s="26" t="s">
        <v>103</v>
      </c>
      <c r="I1279" s="26" t="s">
        <v>13274</v>
      </c>
      <c r="J1279" s="26" t="s">
        <v>2091</v>
      </c>
      <c r="K1279" s="26" t="s">
        <v>9606</v>
      </c>
      <c r="L1279" s="26" t="s">
        <v>14159</v>
      </c>
      <c r="M1279" s="26">
        <v>380337622150</v>
      </c>
      <c r="N1279" s="26">
        <v>723655100</v>
      </c>
    </row>
    <row r="1280" spans="1:14">
      <c r="A1280" s="26" t="s">
        <v>2072</v>
      </c>
      <c r="B1280" s="26" t="s">
        <v>2073</v>
      </c>
      <c r="C1280" s="26">
        <v>38373547</v>
      </c>
      <c r="D1280" s="26" t="s">
        <v>24</v>
      </c>
      <c r="E1280" s="26" t="s">
        <v>14160</v>
      </c>
      <c r="F1280" s="26" t="s">
        <v>14161</v>
      </c>
      <c r="G1280" s="26" t="s">
        <v>9579</v>
      </c>
      <c r="H1280" s="26" t="s">
        <v>103</v>
      </c>
      <c r="I1280" s="26" t="s">
        <v>11403</v>
      </c>
      <c r="J1280" s="26" t="s">
        <v>14162</v>
      </c>
      <c r="K1280" s="26" t="s">
        <v>9582</v>
      </c>
      <c r="L1280" s="26" t="s">
        <v>14163</v>
      </c>
      <c r="M1280" s="26">
        <v>761627725872</v>
      </c>
      <c r="N1280" s="26">
        <v>723155114</v>
      </c>
    </row>
    <row r="1281" spans="1:14">
      <c r="A1281" s="26" t="s">
        <v>7244</v>
      </c>
      <c r="B1281" s="26" t="s">
        <v>7245</v>
      </c>
      <c r="C1281" s="26">
        <v>38440010</v>
      </c>
      <c r="D1281" s="26" t="s">
        <v>24</v>
      </c>
      <c r="E1281" s="26" t="s">
        <v>14164</v>
      </c>
      <c r="F1281" s="26" t="s">
        <v>14165</v>
      </c>
      <c r="G1281" s="26" t="s">
        <v>9579</v>
      </c>
      <c r="H1281" s="26" t="s">
        <v>987</v>
      </c>
      <c r="I1281" s="26" t="s">
        <v>11035</v>
      </c>
      <c r="J1281" s="26" t="s">
        <v>14166</v>
      </c>
      <c r="K1281" s="26" t="s">
        <v>9582</v>
      </c>
      <c r="L1281" s="26" t="s">
        <v>14167</v>
      </c>
      <c r="M1281" s="26">
        <v>380956896661</v>
      </c>
      <c r="N1281" s="26">
        <v>121186207</v>
      </c>
    </row>
    <row r="1282" spans="1:14">
      <c r="A1282" s="26" t="s">
        <v>9044</v>
      </c>
      <c r="B1282" s="26" t="s">
        <v>9045</v>
      </c>
      <c r="C1282" s="26">
        <v>38990598</v>
      </c>
      <c r="D1282" s="26" t="s">
        <v>24</v>
      </c>
      <c r="E1282" s="26" t="s">
        <v>14168</v>
      </c>
      <c r="F1282" s="26" t="s">
        <v>14169</v>
      </c>
      <c r="G1282" s="26" t="s">
        <v>9579</v>
      </c>
      <c r="H1282" s="26" t="s">
        <v>1401</v>
      </c>
      <c r="I1282" s="26" t="s">
        <v>10821</v>
      </c>
      <c r="J1282" s="26" t="s">
        <v>14170</v>
      </c>
      <c r="K1282" s="26" t="s">
        <v>9582</v>
      </c>
      <c r="L1282" s="26" t="s">
        <v>14171</v>
      </c>
      <c r="M1282" s="26">
        <v>380678811359</v>
      </c>
      <c r="N1282" s="26">
        <v>2323386606</v>
      </c>
    </row>
    <row r="1283" spans="1:14">
      <c r="A1283" s="26" t="s">
        <v>4527</v>
      </c>
      <c r="B1283" s="26" t="s">
        <v>4528</v>
      </c>
      <c r="C1283" s="26">
        <v>38230449</v>
      </c>
      <c r="D1283" s="26" t="s">
        <v>24</v>
      </c>
      <c r="E1283" s="26" t="s">
        <v>14172</v>
      </c>
      <c r="F1283" s="26" t="s">
        <v>14173</v>
      </c>
      <c r="G1283" s="26" t="s">
        <v>9586</v>
      </c>
      <c r="H1283" s="26" t="s">
        <v>576</v>
      </c>
      <c r="I1283" s="26" t="s">
        <v>11612</v>
      </c>
      <c r="J1283" s="26" t="s">
        <v>14174</v>
      </c>
      <c r="K1283" s="26" t="s">
        <v>9582</v>
      </c>
      <c r="L1283" s="26" t="s">
        <v>14175</v>
      </c>
      <c r="M1283" s="26">
        <v>380972431762</v>
      </c>
      <c r="N1283" s="26">
        <v>1420682004</v>
      </c>
    </row>
    <row r="1284" spans="1:14">
      <c r="A1284" s="26" t="s">
        <v>1855</v>
      </c>
      <c r="B1284" s="26" t="s">
        <v>1856</v>
      </c>
      <c r="C1284" s="26">
        <v>37179654</v>
      </c>
      <c r="D1284" s="26" t="s">
        <v>24</v>
      </c>
      <c r="E1284" s="26" t="s">
        <v>14176</v>
      </c>
      <c r="F1284" s="26" t="s">
        <v>14177</v>
      </c>
      <c r="G1284" s="26" t="s">
        <v>9586</v>
      </c>
      <c r="H1284" s="26" t="s">
        <v>27</v>
      </c>
      <c r="I1284" s="26" t="s">
        <v>14152</v>
      </c>
      <c r="J1284" s="26" t="s">
        <v>14178</v>
      </c>
      <c r="K1284" s="26" t="s">
        <v>9582</v>
      </c>
      <c r="L1284" s="26" t="s">
        <v>14179</v>
      </c>
      <c r="M1284" s="26">
        <v>380973979263</v>
      </c>
      <c r="N1284" s="26">
        <v>523483301</v>
      </c>
    </row>
    <row r="1285" spans="1:14">
      <c r="A1285" s="26" t="s">
        <v>6754</v>
      </c>
      <c r="B1285" s="26" t="s">
        <v>6755</v>
      </c>
      <c r="C1285" s="26">
        <v>37464470</v>
      </c>
      <c r="D1285" s="26" t="s">
        <v>24</v>
      </c>
      <c r="E1285" s="26" t="s">
        <v>14180</v>
      </c>
      <c r="F1285" s="26" t="s">
        <v>14181</v>
      </c>
      <c r="G1285" s="26" t="s">
        <v>9591</v>
      </c>
      <c r="H1285" s="26" t="s">
        <v>949</v>
      </c>
      <c r="I1285" s="26" t="s">
        <v>11064</v>
      </c>
      <c r="J1285" s="26" t="s">
        <v>14182</v>
      </c>
      <c r="K1285" s="26" t="s">
        <v>9582</v>
      </c>
      <c r="L1285" s="26" t="s">
        <v>14183</v>
      </c>
      <c r="M1285" s="26">
        <v>380534497717</v>
      </c>
      <c r="N1285" s="26">
        <v>5323486801</v>
      </c>
    </row>
    <row r="1286" spans="1:14">
      <c r="A1286" s="26" t="s">
        <v>3950</v>
      </c>
      <c r="B1286" s="26" t="s">
        <v>3951</v>
      </c>
      <c r="C1286" s="26">
        <v>42097233</v>
      </c>
      <c r="D1286" s="26" t="s">
        <v>24</v>
      </c>
      <c r="E1286" s="26" t="s">
        <v>14184</v>
      </c>
      <c r="F1286" s="26" t="s">
        <v>14185</v>
      </c>
      <c r="G1286" s="26" t="s">
        <v>9579</v>
      </c>
      <c r="H1286" s="26" t="s">
        <v>506</v>
      </c>
      <c r="I1286" s="26" t="s">
        <v>10352</v>
      </c>
      <c r="J1286" s="26" t="s">
        <v>4264</v>
      </c>
      <c r="K1286" s="26" t="s">
        <v>9582</v>
      </c>
      <c r="L1286" s="26" t="s">
        <v>14186</v>
      </c>
      <c r="M1286" s="26">
        <v>380965192674</v>
      </c>
      <c r="N1286" s="26">
        <v>2122788201</v>
      </c>
    </row>
    <row r="1287" spans="1:14">
      <c r="A1287" s="26" t="s">
        <v>8555</v>
      </c>
      <c r="B1287" s="26" t="s">
        <v>8556</v>
      </c>
      <c r="C1287" s="26">
        <v>26084856</v>
      </c>
      <c r="D1287" s="26" t="s">
        <v>1701</v>
      </c>
      <c r="E1287" s="26" t="s">
        <v>14187</v>
      </c>
      <c r="F1287" s="26" t="s">
        <v>14188</v>
      </c>
      <c r="G1287" s="26" t="s">
        <v>9601</v>
      </c>
      <c r="H1287" s="26" t="s">
        <v>1269</v>
      </c>
      <c r="J1287" s="26" t="s">
        <v>1298</v>
      </c>
      <c r="K1287" s="26" t="s">
        <v>9597</v>
      </c>
      <c r="L1287" s="26" t="s">
        <v>14189</v>
      </c>
      <c r="M1287" s="26">
        <v>761104920128</v>
      </c>
      <c r="N1287" s="26">
        <v>6510100000</v>
      </c>
    </row>
    <row r="1288" spans="1:14">
      <c r="A1288" s="26" t="s">
        <v>5170</v>
      </c>
      <c r="B1288" s="26" t="s">
        <v>5171</v>
      </c>
      <c r="C1288" s="26">
        <v>1996728</v>
      </c>
      <c r="D1288" s="26" t="s">
        <v>780</v>
      </c>
      <c r="E1288" s="26" t="s">
        <v>14190</v>
      </c>
      <c r="F1288" s="26" t="s">
        <v>10114</v>
      </c>
      <c r="G1288" s="26" t="s">
        <v>9601</v>
      </c>
      <c r="H1288" s="26" t="s">
        <v>735</v>
      </c>
      <c r="J1288" s="26" t="s">
        <v>740</v>
      </c>
      <c r="K1288" s="26" t="s">
        <v>9597</v>
      </c>
      <c r="L1288" s="26" t="s">
        <v>14191</v>
      </c>
      <c r="M1288" s="26">
        <v>380322366807</v>
      </c>
      <c r="N1288" s="26">
        <v>1221881203</v>
      </c>
    </row>
    <row r="1289" spans="1:14">
      <c r="A1289" s="26" t="s">
        <v>6249</v>
      </c>
      <c r="B1289" s="26" t="s">
        <v>6250</v>
      </c>
      <c r="C1289" s="26">
        <v>2774680</v>
      </c>
      <c r="D1289" s="26" t="s">
        <v>780</v>
      </c>
      <c r="E1289" s="26" t="s">
        <v>14192</v>
      </c>
      <c r="F1289" s="26" t="s">
        <v>14193</v>
      </c>
      <c r="G1289" s="26" t="s">
        <v>9601</v>
      </c>
      <c r="H1289" s="26" t="s">
        <v>885</v>
      </c>
      <c r="J1289" s="26" t="s">
        <v>910</v>
      </c>
      <c r="K1289" s="26" t="s">
        <v>9597</v>
      </c>
      <c r="L1289" s="26" t="s">
        <v>14194</v>
      </c>
      <c r="M1289" s="26">
        <v>760965271006</v>
      </c>
      <c r="N1289" s="26">
        <v>5110100000</v>
      </c>
    </row>
    <row r="1290" spans="1:14">
      <c r="A1290" s="26" t="s">
        <v>6890</v>
      </c>
      <c r="B1290" s="26" t="s">
        <v>6891</v>
      </c>
      <c r="C1290" s="26">
        <v>38459325</v>
      </c>
      <c r="D1290" s="26" t="s">
        <v>24</v>
      </c>
      <c r="E1290" s="26" t="s">
        <v>14195</v>
      </c>
      <c r="F1290" s="26" t="s">
        <v>14196</v>
      </c>
      <c r="G1290" s="26" t="s">
        <v>9579</v>
      </c>
      <c r="H1290" s="26" t="s">
        <v>949</v>
      </c>
      <c r="I1290" s="26" t="s">
        <v>9669</v>
      </c>
      <c r="J1290" s="26" t="s">
        <v>14197</v>
      </c>
      <c r="K1290" s="26" t="s">
        <v>9582</v>
      </c>
      <c r="L1290" s="26" t="s">
        <v>14198</v>
      </c>
      <c r="M1290" s="26">
        <v>380668525785</v>
      </c>
      <c r="N1290" s="26">
        <v>5324887701</v>
      </c>
    </row>
    <row r="1291" spans="1:14">
      <c r="A1291" s="26" t="s">
        <v>6030</v>
      </c>
      <c r="B1291" s="26" t="s">
        <v>6031</v>
      </c>
      <c r="C1291" s="26">
        <v>5483182</v>
      </c>
      <c r="D1291" s="26" t="s">
        <v>24</v>
      </c>
      <c r="E1291" s="26" t="s">
        <v>14199</v>
      </c>
      <c r="F1291" s="26" t="s">
        <v>14200</v>
      </c>
      <c r="G1291" s="26" t="s">
        <v>9586</v>
      </c>
      <c r="H1291" s="26" t="s">
        <v>835</v>
      </c>
      <c r="J1291" s="26" t="s">
        <v>848</v>
      </c>
      <c r="K1291" s="26" t="s">
        <v>9597</v>
      </c>
      <c r="L1291" s="26" t="s">
        <v>14201</v>
      </c>
      <c r="M1291" s="26">
        <v>380512561165</v>
      </c>
      <c r="N1291" s="26">
        <v>4623010100</v>
      </c>
    </row>
    <row r="1292" spans="1:14">
      <c r="A1292" s="26" t="s">
        <v>6170</v>
      </c>
      <c r="B1292" s="26" t="s">
        <v>6171</v>
      </c>
      <c r="C1292" s="26">
        <v>38534407</v>
      </c>
      <c r="D1292" s="26" t="s">
        <v>24</v>
      </c>
      <c r="E1292" s="26" t="s">
        <v>14202</v>
      </c>
      <c r="F1292" s="26" t="s">
        <v>14203</v>
      </c>
      <c r="G1292" s="26" t="s">
        <v>9579</v>
      </c>
      <c r="H1292" s="26" t="s">
        <v>885</v>
      </c>
      <c r="I1292" s="26" t="s">
        <v>10020</v>
      </c>
      <c r="J1292" s="26" t="s">
        <v>345</v>
      </c>
      <c r="K1292" s="26" t="s">
        <v>9582</v>
      </c>
      <c r="L1292" s="26" t="s">
        <v>14204</v>
      </c>
      <c r="M1292" s="26">
        <v>380963200551</v>
      </c>
      <c r="N1292" s="26">
        <v>120782508</v>
      </c>
    </row>
    <row r="1293" spans="1:14">
      <c r="A1293" s="26" t="s">
        <v>8030</v>
      </c>
      <c r="B1293" s="26" t="s">
        <v>8031</v>
      </c>
      <c r="C1293" s="26">
        <v>38602768</v>
      </c>
      <c r="D1293" s="26" t="s">
        <v>24</v>
      </c>
      <c r="E1293" s="26" t="s">
        <v>14205</v>
      </c>
      <c r="F1293" s="26" t="s">
        <v>14206</v>
      </c>
      <c r="G1293" s="26" t="s">
        <v>9586</v>
      </c>
      <c r="H1293" s="26" t="s">
        <v>1122</v>
      </c>
      <c r="I1293" s="26" t="s">
        <v>11395</v>
      </c>
      <c r="J1293" s="26" t="s">
        <v>14207</v>
      </c>
      <c r="K1293" s="26" t="s">
        <v>9582</v>
      </c>
      <c r="L1293" s="26" t="s">
        <v>14208</v>
      </c>
      <c r="M1293" s="26">
        <v>380574077237</v>
      </c>
      <c r="N1293" s="26">
        <v>4422587701</v>
      </c>
    </row>
    <row r="1294" spans="1:14">
      <c r="A1294" s="26" t="s">
        <v>2137</v>
      </c>
      <c r="B1294" s="26" t="s">
        <v>2138</v>
      </c>
      <c r="C1294" s="26">
        <v>38485879</v>
      </c>
      <c r="D1294" s="26" t="s">
        <v>24</v>
      </c>
      <c r="E1294" s="26" t="s">
        <v>14209</v>
      </c>
      <c r="F1294" s="26" t="s">
        <v>14210</v>
      </c>
      <c r="G1294" s="26" t="s">
        <v>9579</v>
      </c>
      <c r="H1294" s="26" t="s">
        <v>103</v>
      </c>
      <c r="I1294" s="26" t="s">
        <v>10489</v>
      </c>
      <c r="J1294" s="26" t="s">
        <v>14211</v>
      </c>
      <c r="K1294" s="26" t="s">
        <v>9582</v>
      </c>
      <c r="L1294" s="26" t="s">
        <v>14212</v>
      </c>
      <c r="M1294" s="26">
        <v>761862323886</v>
      </c>
      <c r="N1294" s="26">
        <v>725085003</v>
      </c>
    </row>
    <row r="1295" spans="1:14">
      <c r="A1295" s="26" t="s">
        <v>2788</v>
      </c>
      <c r="B1295" s="26" t="s">
        <v>2789</v>
      </c>
      <c r="C1295" s="26">
        <v>37691686</v>
      </c>
      <c r="D1295" s="26" t="s">
        <v>24</v>
      </c>
      <c r="E1295" s="26" t="s">
        <v>14213</v>
      </c>
      <c r="F1295" s="26" t="s">
        <v>14214</v>
      </c>
      <c r="G1295" s="26" t="s">
        <v>9579</v>
      </c>
      <c r="H1295" s="26" t="s">
        <v>258</v>
      </c>
      <c r="I1295" s="26" t="s">
        <v>10477</v>
      </c>
      <c r="J1295" s="26" t="s">
        <v>14215</v>
      </c>
      <c r="K1295" s="26" t="s">
        <v>9906</v>
      </c>
      <c r="L1295" s="26" t="s">
        <v>14216</v>
      </c>
      <c r="M1295" s="26">
        <v>380508115435</v>
      </c>
      <c r="N1295" s="26">
        <v>123955100</v>
      </c>
    </row>
    <row r="1296" spans="1:14">
      <c r="A1296" s="26" t="s">
        <v>5502</v>
      </c>
      <c r="B1296" s="26" t="s">
        <v>5503</v>
      </c>
      <c r="C1296" s="26">
        <v>2125763</v>
      </c>
      <c r="D1296" s="26" t="s">
        <v>780</v>
      </c>
      <c r="E1296" s="26" t="s">
        <v>14217</v>
      </c>
      <c r="F1296" s="26" t="s">
        <v>14218</v>
      </c>
      <c r="G1296" s="26" t="s">
        <v>9601</v>
      </c>
      <c r="H1296" s="26" t="s">
        <v>799</v>
      </c>
      <c r="J1296" s="26" t="s">
        <v>800</v>
      </c>
      <c r="K1296" s="26" t="s">
        <v>9597</v>
      </c>
      <c r="L1296" s="26" t="s">
        <v>14219</v>
      </c>
      <c r="M1296" s="26">
        <v>380445178844</v>
      </c>
      <c r="N1296" s="26">
        <v>4822784009</v>
      </c>
    </row>
    <row r="1297" spans="1:14">
      <c r="A1297" s="26" t="s">
        <v>7743</v>
      </c>
      <c r="B1297" s="26" t="s">
        <v>7744</v>
      </c>
      <c r="C1297" s="26">
        <v>2000441</v>
      </c>
      <c r="D1297" s="26" t="s">
        <v>780</v>
      </c>
      <c r="E1297" s="26" t="s">
        <v>14220</v>
      </c>
      <c r="F1297" s="26" t="s">
        <v>14221</v>
      </c>
      <c r="G1297" s="26" t="s">
        <v>9601</v>
      </c>
      <c r="H1297" s="26" t="s">
        <v>1088</v>
      </c>
      <c r="I1297" s="26" t="s">
        <v>14222</v>
      </c>
      <c r="J1297" s="26" t="s">
        <v>2111</v>
      </c>
      <c r="K1297" s="26" t="s">
        <v>9597</v>
      </c>
      <c r="L1297" s="26" t="s">
        <v>14223</v>
      </c>
      <c r="M1297" s="26">
        <v>380354222276</v>
      </c>
      <c r="N1297" s="26">
        <v>720582016</v>
      </c>
    </row>
    <row r="1298" spans="1:14">
      <c r="A1298" s="26" t="s">
        <v>2360</v>
      </c>
      <c r="B1298" s="26" t="s">
        <v>2280</v>
      </c>
      <c r="C1298" s="26">
        <v>37899762</v>
      </c>
      <c r="D1298" s="26" t="s">
        <v>24</v>
      </c>
      <c r="E1298" s="26" t="s">
        <v>14224</v>
      </c>
      <c r="F1298" s="26" t="s">
        <v>14225</v>
      </c>
      <c r="G1298" s="26" t="s">
        <v>9586</v>
      </c>
      <c r="H1298" s="26" t="s">
        <v>133</v>
      </c>
      <c r="J1298" s="26" t="s">
        <v>146</v>
      </c>
      <c r="K1298" s="26" t="s">
        <v>9597</v>
      </c>
      <c r="L1298" s="26" t="s">
        <v>10938</v>
      </c>
      <c r="M1298" s="26">
        <v>380981608825</v>
      </c>
      <c r="N1298" s="26">
        <v>1210100000</v>
      </c>
    </row>
    <row r="1299" spans="1:14">
      <c r="A1299" s="26" t="s">
        <v>7202</v>
      </c>
      <c r="B1299" s="26" t="s">
        <v>7203</v>
      </c>
      <c r="C1299" s="26">
        <v>3068582</v>
      </c>
      <c r="D1299" s="26" t="s">
        <v>24</v>
      </c>
      <c r="E1299" s="26" t="s">
        <v>14226</v>
      </c>
      <c r="F1299" s="26" t="s">
        <v>14227</v>
      </c>
      <c r="G1299" s="26" t="s">
        <v>9586</v>
      </c>
      <c r="H1299" s="26" t="s">
        <v>987</v>
      </c>
      <c r="J1299" s="26" t="s">
        <v>1008</v>
      </c>
      <c r="K1299" s="26" t="s">
        <v>9597</v>
      </c>
      <c r="L1299" s="26" t="s">
        <v>14228</v>
      </c>
      <c r="M1299" s="26">
        <v>380362266772</v>
      </c>
      <c r="N1299" s="26">
        <v>122086501</v>
      </c>
    </row>
    <row r="1300" spans="1:14">
      <c r="A1300" s="26" t="s">
        <v>2200</v>
      </c>
      <c r="B1300" s="26" t="s">
        <v>2201</v>
      </c>
      <c r="C1300" s="26">
        <v>37677106</v>
      </c>
      <c r="D1300" s="26" t="s">
        <v>24</v>
      </c>
      <c r="E1300" s="26" t="s">
        <v>14229</v>
      </c>
      <c r="F1300" s="26" t="s">
        <v>14230</v>
      </c>
      <c r="G1300" s="26" t="s">
        <v>9579</v>
      </c>
      <c r="H1300" s="26" t="s">
        <v>133</v>
      </c>
      <c r="I1300" s="26" t="s">
        <v>9917</v>
      </c>
      <c r="J1300" s="26" t="s">
        <v>14231</v>
      </c>
      <c r="K1300" s="26" t="s">
        <v>9906</v>
      </c>
      <c r="L1300" s="26" t="s">
        <v>14232</v>
      </c>
      <c r="M1300" s="26">
        <v>761947419792</v>
      </c>
      <c r="N1300" s="26">
        <v>521986201</v>
      </c>
    </row>
    <row r="1301" spans="1:14">
      <c r="A1301" s="26" t="s">
        <v>7151</v>
      </c>
      <c r="B1301" s="26" t="s">
        <v>7152</v>
      </c>
      <c r="C1301" s="26">
        <v>2000056</v>
      </c>
      <c r="D1301" s="26" t="s">
        <v>780</v>
      </c>
      <c r="E1301" s="26" t="s">
        <v>14233</v>
      </c>
      <c r="F1301" s="26" t="s">
        <v>14234</v>
      </c>
      <c r="G1301" s="26" t="s">
        <v>9601</v>
      </c>
      <c r="H1301" s="26" t="s">
        <v>987</v>
      </c>
      <c r="I1301" s="26" t="s">
        <v>14235</v>
      </c>
      <c r="J1301" s="26" t="s">
        <v>7153</v>
      </c>
      <c r="K1301" s="26" t="s">
        <v>9582</v>
      </c>
      <c r="L1301" s="26" t="s">
        <v>14236</v>
      </c>
      <c r="M1301" s="26">
        <v>380951100763</v>
      </c>
      <c r="N1301" s="26">
        <v>4622483603</v>
      </c>
    </row>
    <row r="1302" spans="1:14">
      <c r="A1302" s="26" t="s">
        <v>9147</v>
      </c>
      <c r="B1302" s="26" t="s">
        <v>9148</v>
      </c>
      <c r="C1302" s="26">
        <v>38462935</v>
      </c>
      <c r="D1302" s="26" t="s">
        <v>24</v>
      </c>
      <c r="E1302" s="26" t="s">
        <v>14237</v>
      </c>
      <c r="F1302" s="26" t="s">
        <v>14238</v>
      </c>
      <c r="G1302" s="26" t="s">
        <v>9586</v>
      </c>
      <c r="H1302" s="26" t="s">
        <v>1490</v>
      </c>
      <c r="I1302" s="26" t="s">
        <v>10369</v>
      </c>
      <c r="J1302" s="26" t="s">
        <v>14239</v>
      </c>
      <c r="K1302" s="26" t="s">
        <v>9582</v>
      </c>
      <c r="L1302" s="26" t="s">
        <v>14240</v>
      </c>
      <c r="M1302" s="26">
        <v>380960676928</v>
      </c>
      <c r="N1302" s="26">
        <v>6823355150</v>
      </c>
    </row>
    <row r="1303" spans="1:14">
      <c r="A1303" s="26" t="s">
        <v>6631</v>
      </c>
      <c r="B1303" s="26" t="s">
        <v>6632</v>
      </c>
      <c r="C1303" s="26">
        <v>38396501</v>
      </c>
      <c r="D1303" s="26" t="s">
        <v>24</v>
      </c>
      <c r="E1303" s="26" t="s">
        <v>14241</v>
      </c>
      <c r="F1303" s="26" t="s">
        <v>14242</v>
      </c>
      <c r="G1303" s="26" t="s">
        <v>9586</v>
      </c>
      <c r="H1303" s="26" t="s">
        <v>949</v>
      </c>
      <c r="I1303" s="26" t="s">
        <v>13266</v>
      </c>
      <c r="J1303" s="26" t="s">
        <v>14166</v>
      </c>
      <c r="K1303" s="26" t="s">
        <v>9582</v>
      </c>
      <c r="L1303" s="26" t="s">
        <v>14243</v>
      </c>
      <c r="M1303" s="26">
        <v>380986025081</v>
      </c>
      <c r="N1303" s="26">
        <v>121186207</v>
      </c>
    </row>
    <row r="1304" spans="1:14">
      <c r="A1304" s="26" t="s">
        <v>3927</v>
      </c>
      <c r="B1304" s="26" t="s">
        <v>3928</v>
      </c>
      <c r="C1304" s="26">
        <v>38542239</v>
      </c>
      <c r="D1304" s="26" t="s">
        <v>24</v>
      </c>
      <c r="E1304" s="26" t="s">
        <v>14244</v>
      </c>
      <c r="F1304" s="26" t="s">
        <v>14245</v>
      </c>
      <c r="G1304" s="26" t="s">
        <v>9591</v>
      </c>
      <c r="H1304" s="26" t="s">
        <v>468</v>
      </c>
      <c r="I1304" s="26" t="s">
        <v>10158</v>
      </c>
      <c r="J1304" s="26" t="s">
        <v>14246</v>
      </c>
      <c r="K1304" s="26" t="s">
        <v>9582</v>
      </c>
      <c r="L1304" s="26" t="s">
        <v>14247</v>
      </c>
      <c r="M1304" s="26">
        <v>380668830896</v>
      </c>
      <c r="N1304" s="26">
        <v>522280303</v>
      </c>
    </row>
    <row r="1305" spans="1:14">
      <c r="A1305" s="26" t="s">
        <v>3735</v>
      </c>
      <c r="B1305" s="26" t="s">
        <v>3736</v>
      </c>
      <c r="C1305" s="26">
        <v>5498789</v>
      </c>
      <c r="D1305" s="26" t="s">
        <v>780</v>
      </c>
      <c r="E1305" s="26" t="s">
        <v>14248</v>
      </c>
      <c r="F1305" s="26" t="s">
        <v>14249</v>
      </c>
      <c r="G1305" s="26" t="s">
        <v>9601</v>
      </c>
      <c r="H1305" s="26" t="s">
        <v>468</v>
      </c>
      <c r="J1305" s="26" t="s">
        <v>481</v>
      </c>
      <c r="K1305" s="26" t="s">
        <v>9597</v>
      </c>
      <c r="L1305" s="26" t="s">
        <v>14250</v>
      </c>
      <c r="M1305" s="26">
        <v>380612249419</v>
      </c>
      <c r="N1305" s="26">
        <v>1222380503</v>
      </c>
    </row>
    <row r="1306" spans="1:14">
      <c r="A1306" s="26" t="s">
        <v>8968</v>
      </c>
      <c r="B1306" s="26" t="s">
        <v>8969</v>
      </c>
      <c r="C1306" s="26">
        <v>39028882</v>
      </c>
      <c r="D1306" s="26" t="s">
        <v>24</v>
      </c>
      <c r="E1306" s="26" t="s">
        <v>14251</v>
      </c>
      <c r="F1306" s="26" t="s">
        <v>14252</v>
      </c>
      <c r="G1306" s="26" t="s">
        <v>9579</v>
      </c>
      <c r="H1306" s="26" t="s">
        <v>1401</v>
      </c>
      <c r="J1306" s="26" t="s">
        <v>14253</v>
      </c>
      <c r="K1306" s="26" t="s">
        <v>9906</v>
      </c>
      <c r="L1306" s="26" t="s">
        <v>14254</v>
      </c>
      <c r="M1306" s="26">
        <v>760949123096</v>
      </c>
      <c r="N1306" s="26">
        <v>7124686503</v>
      </c>
    </row>
    <row r="1307" spans="1:14">
      <c r="A1307" s="26" t="s">
        <v>3092</v>
      </c>
      <c r="B1307" s="26" t="s">
        <v>3093</v>
      </c>
      <c r="C1307" s="26">
        <v>41322906</v>
      </c>
      <c r="D1307" s="26" t="s">
        <v>24</v>
      </c>
      <c r="E1307" s="26" t="s">
        <v>14255</v>
      </c>
      <c r="F1307" s="26" t="s">
        <v>14256</v>
      </c>
      <c r="G1307" s="26" t="s">
        <v>9586</v>
      </c>
      <c r="H1307" s="26" t="s">
        <v>375</v>
      </c>
      <c r="I1307" s="26" t="s">
        <v>10696</v>
      </c>
      <c r="J1307" s="26" t="s">
        <v>3094</v>
      </c>
      <c r="K1307" s="26" t="s">
        <v>9582</v>
      </c>
      <c r="L1307" s="26" t="s">
        <v>14257</v>
      </c>
      <c r="M1307" s="26">
        <v>380962135505</v>
      </c>
      <c r="N1307" s="26">
        <v>1820681801</v>
      </c>
    </row>
    <row r="1308" spans="1:14">
      <c r="A1308" s="26" t="s">
        <v>7947</v>
      </c>
      <c r="B1308" s="26" t="s">
        <v>7948</v>
      </c>
      <c r="C1308" s="26">
        <v>38440356</v>
      </c>
      <c r="D1308" s="26" t="s">
        <v>24</v>
      </c>
      <c r="E1308" s="26" t="s">
        <v>14258</v>
      </c>
      <c r="F1308" s="26" t="s">
        <v>14259</v>
      </c>
      <c r="G1308" s="26" t="s">
        <v>9586</v>
      </c>
      <c r="H1308" s="26" t="s">
        <v>1122</v>
      </c>
      <c r="I1308" s="26" t="s">
        <v>10135</v>
      </c>
      <c r="J1308" s="26" t="s">
        <v>1194</v>
      </c>
      <c r="K1308" s="26" t="s">
        <v>9597</v>
      </c>
      <c r="L1308" s="26" t="s">
        <v>14260</v>
      </c>
      <c r="M1308" s="26">
        <v>761566765793</v>
      </c>
      <c r="N1308" s="26">
        <v>6323310100</v>
      </c>
    </row>
    <row r="1309" spans="1:14">
      <c r="A1309" s="26" t="s">
        <v>6840</v>
      </c>
      <c r="B1309" s="26" t="s">
        <v>6841</v>
      </c>
      <c r="C1309" s="26">
        <v>1999141</v>
      </c>
      <c r="D1309" s="26" t="s">
        <v>780</v>
      </c>
      <c r="E1309" s="26" t="s">
        <v>14261</v>
      </c>
      <c r="F1309" s="26" t="s">
        <v>14262</v>
      </c>
      <c r="G1309" s="26" t="s">
        <v>9601</v>
      </c>
      <c r="H1309" s="26" t="s">
        <v>949</v>
      </c>
      <c r="J1309" s="26" t="s">
        <v>977</v>
      </c>
      <c r="K1309" s="26" t="s">
        <v>9597</v>
      </c>
      <c r="L1309" s="26" t="s">
        <v>13159</v>
      </c>
      <c r="M1309" s="26">
        <v>380532608456</v>
      </c>
      <c r="N1309" s="26">
        <v>4424080504</v>
      </c>
    </row>
    <row r="1310" spans="1:14">
      <c r="A1310" s="26" t="s">
        <v>7478</v>
      </c>
      <c r="B1310" s="26" t="s">
        <v>7479</v>
      </c>
      <c r="C1310" s="26">
        <v>34933234</v>
      </c>
      <c r="D1310" s="26" t="s">
        <v>24</v>
      </c>
      <c r="E1310" s="26" t="s">
        <v>14263</v>
      </c>
      <c r="F1310" s="26" t="s">
        <v>14264</v>
      </c>
      <c r="G1310" s="26" t="s">
        <v>9591</v>
      </c>
      <c r="H1310" s="26" t="s">
        <v>1025</v>
      </c>
      <c r="J1310" s="26" t="s">
        <v>1065</v>
      </c>
      <c r="K1310" s="26" t="s">
        <v>9597</v>
      </c>
      <c r="L1310" s="26" t="s">
        <v>14265</v>
      </c>
      <c r="M1310" s="26">
        <v>380994479114</v>
      </c>
      <c r="N1310" s="26">
        <v>5910100000</v>
      </c>
    </row>
    <row r="1311" spans="1:14">
      <c r="A1311" s="26" t="s">
        <v>3496</v>
      </c>
      <c r="B1311" s="26" t="s">
        <v>3497</v>
      </c>
      <c r="C1311" s="26">
        <v>42176435</v>
      </c>
      <c r="D1311" s="26" t="s">
        <v>24</v>
      </c>
      <c r="E1311" s="26" t="s">
        <v>14266</v>
      </c>
      <c r="F1311" s="26" t="s">
        <v>14267</v>
      </c>
      <c r="G1311" s="26" t="s">
        <v>9586</v>
      </c>
      <c r="H1311" s="26" t="s">
        <v>392</v>
      </c>
      <c r="I1311" s="26" t="s">
        <v>10627</v>
      </c>
      <c r="J1311" s="26" t="s">
        <v>14268</v>
      </c>
      <c r="K1311" s="26" t="s">
        <v>9582</v>
      </c>
      <c r="L1311" s="26" t="s">
        <v>14269</v>
      </c>
      <c r="M1311" s="26">
        <v>380678898667</v>
      </c>
      <c r="N1311" s="26">
        <v>2121584001</v>
      </c>
    </row>
    <row r="1312" spans="1:14">
      <c r="A1312" s="26" t="s">
        <v>6201</v>
      </c>
      <c r="B1312" s="26" t="s">
        <v>6200</v>
      </c>
      <c r="C1312" s="26">
        <v>26418688</v>
      </c>
      <c r="D1312" s="26" t="s">
        <v>780</v>
      </c>
      <c r="E1312" s="26" t="s">
        <v>14270</v>
      </c>
      <c r="F1312" s="26" t="s">
        <v>14271</v>
      </c>
      <c r="G1312" s="26" t="s">
        <v>9601</v>
      </c>
      <c r="H1312" s="26" t="s">
        <v>885</v>
      </c>
      <c r="J1312" s="26" t="s">
        <v>902</v>
      </c>
      <c r="K1312" s="26" t="s">
        <v>9597</v>
      </c>
      <c r="L1312" s="26" t="s">
        <v>14272</v>
      </c>
      <c r="M1312" s="26">
        <v>380484164990</v>
      </c>
      <c r="N1312" s="26">
        <v>5110600000</v>
      </c>
    </row>
    <row r="1313" spans="1:14">
      <c r="A1313" s="26" t="s">
        <v>2072</v>
      </c>
      <c r="B1313" s="26" t="s">
        <v>2073</v>
      </c>
      <c r="C1313" s="26">
        <v>38373547</v>
      </c>
      <c r="D1313" s="26" t="s">
        <v>24</v>
      </c>
      <c r="E1313" s="26" t="s">
        <v>14273</v>
      </c>
      <c r="F1313" s="26" t="s">
        <v>14274</v>
      </c>
      <c r="G1313" s="26" t="s">
        <v>9579</v>
      </c>
      <c r="H1313" s="26" t="s">
        <v>103</v>
      </c>
      <c r="I1313" s="26" t="s">
        <v>11403</v>
      </c>
      <c r="J1313" s="26" t="s">
        <v>14275</v>
      </c>
      <c r="K1313" s="26" t="s">
        <v>9582</v>
      </c>
      <c r="L1313" s="26" t="s">
        <v>14276</v>
      </c>
      <c r="M1313" s="26">
        <v>761304099330</v>
      </c>
      <c r="N1313" s="26">
        <v>723155103</v>
      </c>
    </row>
    <row r="1314" spans="1:14">
      <c r="A1314" s="26" t="s">
        <v>6533</v>
      </c>
      <c r="B1314" s="26" t="s">
        <v>6140</v>
      </c>
      <c r="C1314" s="26">
        <v>38617509</v>
      </c>
      <c r="D1314" s="26" t="s">
        <v>24</v>
      </c>
      <c r="E1314" s="26" t="s">
        <v>14277</v>
      </c>
      <c r="F1314" s="26" t="s">
        <v>14278</v>
      </c>
      <c r="G1314" s="26" t="s">
        <v>9586</v>
      </c>
      <c r="H1314" s="26" t="s">
        <v>885</v>
      </c>
      <c r="I1314" s="26" t="s">
        <v>11807</v>
      </c>
      <c r="J1314" s="26" t="s">
        <v>14279</v>
      </c>
      <c r="K1314" s="26" t="s">
        <v>9582</v>
      </c>
      <c r="L1314" s="26" t="s">
        <v>14280</v>
      </c>
      <c r="M1314" s="26">
        <v>380485239313</v>
      </c>
      <c r="N1314" s="26">
        <v>1422783409</v>
      </c>
    </row>
    <row r="1315" spans="1:14">
      <c r="A1315" s="26" t="s">
        <v>2488</v>
      </c>
      <c r="B1315" s="26" t="s">
        <v>2489</v>
      </c>
      <c r="C1315" s="26">
        <v>1986003</v>
      </c>
      <c r="D1315" s="26" t="s">
        <v>780</v>
      </c>
      <c r="E1315" s="26" t="s">
        <v>14281</v>
      </c>
      <c r="F1315" s="26" t="s">
        <v>14282</v>
      </c>
      <c r="G1315" s="26" t="s">
        <v>9601</v>
      </c>
      <c r="H1315" s="26" t="s">
        <v>133</v>
      </c>
      <c r="J1315" s="26" t="s">
        <v>183</v>
      </c>
      <c r="K1315" s="26" t="s">
        <v>9597</v>
      </c>
      <c r="L1315" s="26" t="s">
        <v>14283</v>
      </c>
      <c r="M1315" s="26">
        <v>380564947546</v>
      </c>
      <c r="N1315" s="26">
        <v>1211000000</v>
      </c>
    </row>
    <row r="1316" spans="1:14">
      <c r="A1316" s="26" t="s">
        <v>9318</v>
      </c>
      <c r="B1316" s="26" t="s">
        <v>9319</v>
      </c>
      <c r="C1316" s="26">
        <v>2006294</v>
      </c>
      <c r="D1316" s="26" t="s">
        <v>780</v>
      </c>
      <c r="E1316" s="26" t="s">
        <v>14284</v>
      </c>
      <c r="F1316" s="26" t="s">
        <v>9319</v>
      </c>
      <c r="G1316" s="26" t="s">
        <v>9601</v>
      </c>
      <c r="H1316" s="26" t="s">
        <v>1573</v>
      </c>
      <c r="J1316" s="26" t="s">
        <v>9320</v>
      </c>
      <c r="K1316" s="26" t="s">
        <v>9606</v>
      </c>
      <c r="L1316" s="26" t="s">
        <v>12032</v>
      </c>
      <c r="M1316" s="26">
        <v>380968599207</v>
      </c>
      <c r="N1316" s="26">
        <v>7422255100</v>
      </c>
    </row>
    <row r="1317" spans="1:14">
      <c r="A1317" s="26" t="s">
        <v>3473</v>
      </c>
      <c r="B1317" s="26" t="s">
        <v>3474</v>
      </c>
      <c r="C1317" s="26">
        <v>38466531</v>
      </c>
      <c r="D1317" s="26" t="s">
        <v>24</v>
      </c>
      <c r="E1317" s="26" t="s">
        <v>14285</v>
      </c>
      <c r="F1317" s="26" t="s">
        <v>14286</v>
      </c>
      <c r="G1317" s="26" t="s">
        <v>9586</v>
      </c>
      <c r="H1317" s="26" t="s">
        <v>392</v>
      </c>
      <c r="I1317" s="26" t="s">
        <v>11629</v>
      </c>
      <c r="J1317" s="26" t="s">
        <v>14287</v>
      </c>
      <c r="K1317" s="26" t="s">
        <v>9582</v>
      </c>
      <c r="L1317" s="26" t="s">
        <v>14288</v>
      </c>
      <c r="M1317" s="26">
        <v>761981497814</v>
      </c>
      <c r="N1317" s="26">
        <v>2124885101</v>
      </c>
    </row>
    <row r="1318" spans="1:14">
      <c r="A1318" s="26" t="s">
        <v>3473</v>
      </c>
      <c r="B1318" s="26" t="s">
        <v>3474</v>
      </c>
      <c r="C1318" s="26">
        <v>38466531</v>
      </c>
      <c r="D1318" s="26" t="s">
        <v>24</v>
      </c>
      <c r="E1318" s="26" t="s">
        <v>14289</v>
      </c>
      <c r="F1318" s="26" t="s">
        <v>14290</v>
      </c>
      <c r="G1318" s="26" t="s">
        <v>9579</v>
      </c>
      <c r="H1318" s="26" t="s">
        <v>392</v>
      </c>
      <c r="I1318" s="26" t="s">
        <v>11629</v>
      </c>
      <c r="J1318" s="26" t="s">
        <v>14291</v>
      </c>
      <c r="K1318" s="26" t="s">
        <v>9582</v>
      </c>
      <c r="L1318" s="26" t="s">
        <v>14292</v>
      </c>
      <c r="M1318" s="26">
        <v>380312715150</v>
      </c>
      <c r="N1318" s="26">
        <v>2124887001</v>
      </c>
    </row>
    <row r="1319" spans="1:14">
      <c r="A1319" s="26" t="s">
        <v>4158</v>
      </c>
      <c r="B1319" s="26" t="s">
        <v>4155</v>
      </c>
      <c r="C1319" s="26">
        <v>1993546</v>
      </c>
      <c r="D1319" s="26" t="s">
        <v>24</v>
      </c>
      <c r="E1319" s="26" t="s">
        <v>14293</v>
      </c>
      <c r="F1319" s="26" t="s">
        <v>14294</v>
      </c>
      <c r="G1319" s="26" t="s">
        <v>9579</v>
      </c>
      <c r="H1319" s="26" t="s">
        <v>506</v>
      </c>
      <c r="I1319" s="26" t="s">
        <v>12382</v>
      </c>
      <c r="J1319" s="26" t="s">
        <v>14295</v>
      </c>
      <c r="K1319" s="26" t="s">
        <v>9582</v>
      </c>
      <c r="L1319" s="26" t="s">
        <v>14296</v>
      </c>
      <c r="M1319" s="26">
        <v>380969369706</v>
      </c>
      <c r="N1319" s="26">
        <v>2623688501</v>
      </c>
    </row>
    <row r="1320" spans="1:14">
      <c r="A1320" s="26" t="s">
        <v>5487</v>
      </c>
      <c r="B1320" s="26" t="s">
        <v>5488</v>
      </c>
      <c r="C1320" s="26">
        <v>22398210</v>
      </c>
      <c r="D1320" s="26" t="s">
        <v>24</v>
      </c>
      <c r="E1320" s="26" t="s">
        <v>14297</v>
      </c>
      <c r="F1320" s="26" t="s">
        <v>14298</v>
      </c>
      <c r="G1320" s="26" t="s">
        <v>9586</v>
      </c>
      <c r="H1320" s="26" t="s">
        <v>735</v>
      </c>
      <c r="I1320" s="26" t="s">
        <v>9623</v>
      </c>
      <c r="J1320" s="26" t="s">
        <v>14299</v>
      </c>
      <c r="K1320" s="26" t="s">
        <v>9606</v>
      </c>
      <c r="L1320" s="26" t="s">
        <v>14300</v>
      </c>
      <c r="M1320" s="26">
        <v>380934351402</v>
      </c>
      <c r="N1320" s="26">
        <v>4625855600</v>
      </c>
    </row>
    <row r="1321" spans="1:14">
      <c r="A1321" s="26" t="s">
        <v>1823</v>
      </c>
      <c r="B1321" s="26" t="s">
        <v>1824</v>
      </c>
      <c r="C1321" s="26">
        <v>42303334</v>
      </c>
      <c r="D1321" s="26" t="s">
        <v>24</v>
      </c>
      <c r="E1321" s="26" t="s">
        <v>14301</v>
      </c>
      <c r="F1321" s="26" t="s">
        <v>14302</v>
      </c>
      <c r="G1321" s="26" t="s">
        <v>9586</v>
      </c>
      <c r="H1321" s="26" t="s">
        <v>27</v>
      </c>
      <c r="I1321" s="26" t="s">
        <v>14303</v>
      </c>
      <c r="J1321" s="26" t="s">
        <v>14304</v>
      </c>
      <c r="K1321" s="26" t="s">
        <v>9582</v>
      </c>
      <c r="L1321" s="26" t="s">
        <v>14305</v>
      </c>
      <c r="M1321" s="26">
        <v>380434429365</v>
      </c>
      <c r="N1321" s="26">
        <v>525381802</v>
      </c>
    </row>
    <row r="1322" spans="1:14">
      <c r="A1322" s="26" t="s">
        <v>7943</v>
      </c>
      <c r="B1322" s="26" t="s">
        <v>7944</v>
      </c>
      <c r="C1322" s="26">
        <v>38916118</v>
      </c>
      <c r="D1322" s="26" t="s">
        <v>24</v>
      </c>
      <c r="E1322" s="26" t="s">
        <v>14306</v>
      </c>
      <c r="F1322" s="26" t="s">
        <v>14307</v>
      </c>
      <c r="G1322" s="26" t="s">
        <v>9586</v>
      </c>
      <c r="H1322" s="26" t="s">
        <v>1122</v>
      </c>
      <c r="I1322" s="26" t="s">
        <v>14308</v>
      </c>
      <c r="J1322" s="26" t="s">
        <v>1190</v>
      </c>
      <c r="K1322" s="26" t="s">
        <v>9606</v>
      </c>
      <c r="L1322" s="26" t="s">
        <v>14309</v>
      </c>
      <c r="M1322" s="26">
        <v>380954312207</v>
      </c>
      <c r="N1322" s="26">
        <v>5324084022</v>
      </c>
    </row>
    <row r="1323" spans="1:14">
      <c r="A1323" s="26" t="s">
        <v>6469</v>
      </c>
      <c r="B1323" s="26" t="s">
        <v>6470</v>
      </c>
      <c r="C1323" s="26">
        <v>38701511</v>
      </c>
      <c r="D1323" s="26" t="s">
        <v>24</v>
      </c>
      <c r="E1323" s="26" t="s">
        <v>14310</v>
      </c>
      <c r="F1323" s="26" t="s">
        <v>14311</v>
      </c>
      <c r="G1323" s="26" t="s">
        <v>9586</v>
      </c>
      <c r="H1323" s="26" t="s">
        <v>885</v>
      </c>
      <c r="J1323" s="26" t="s">
        <v>929</v>
      </c>
      <c r="K1323" s="26" t="s">
        <v>9597</v>
      </c>
      <c r="L1323" s="26" t="s">
        <v>14312</v>
      </c>
      <c r="M1323" s="26">
        <v>380486230221</v>
      </c>
      <c r="N1323" s="26">
        <v>5111200000</v>
      </c>
    </row>
    <row r="1324" spans="1:14">
      <c r="A1324" s="26" t="s">
        <v>7967</v>
      </c>
      <c r="B1324" s="26" t="s">
        <v>7968</v>
      </c>
      <c r="C1324" s="26" t="s">
        <v>1604</v>
      </c>
      <c r="D1324" s="26" t="s">
        <v>24</v>
      </c>
      <c r="E1324" s="26" t="s">
        <v>14313</v>
      </c>
      <c r="F1324" s="26" t="s">
        <v>14314</v>
      </c>
      <c r="G1324" s="26" t="s">
        <v>9591</v>
      </c>
      <c r="H1324" s="26" t="s">
        <v>1122</v>
      </c>
      <c r="J1324" s="26" t="s">
        <v>1210</v>
      </c>
      <c r="K1324" s="26" t="s">
        <v>9597</v>
      </c>
      <c r="L1324" s="26" t="s">
        <v>14315</v>
      </c>
      <c r="M1324" s="26">
        <v>380502322492</v>
      </c>
      <c r="N1324" s="26">
        <v>524884501</v>
      </c>
    </row>
    <row r="1325" spans="1:14">
      <c r="A1325" s="26" t="s">
        <v>1699</v>
      </c>
      <c r="B1325" s="26" t="s">
        <v>1700</v>
      </c>
      <c r="C1325" s="26">
        <v>36364624</v>
      </c>
      <c r="D1325" s="26" t="s">
        <v>1701</v>
      </c>
      <c r="E1325" s="26" t="s">
        <v>14316</v>
      </c>
      <c r="F1325" s="26" t="s">
        <v>14317</v>
      </c>
      <c r="G1325" s="26" t="s">
        <v>9601</v>
      </c>
      <c r="H1325" s="26" t="s">
        <v>27</v>
      </c>
      <c r="J1325" s="26" t="s">
        <v>50</v>
      </c>
      <c r="K1325" s="26" t="s">
        <v>9597</v>
      </c>
      <c r="L1325" s="26" t="s">
        <v>14318</v>
      </c>
      <c r="M1325" s="26">
        <v>380432329301</v>
      </c>
      <c r="N1325" s="26">
        <v>510300000</v>
      </c>
    </row>
    <row r="1326" spans="1:14">
      <c r="A1326" s="26" t="s">
        <v>2729</v>
      </c>
      <c r="B1326" s="26" t="s">
        <v>2730</v>
      </c>
      <c r="C1326" s="26">
        <v>37789087</v>
      </c>
      <c r="D1326" s="26" t="s">
        <v>24</v>
      </c>
      <c r="E1326" s="26" t="s">
        <v>14319</v>
      </c>
      <c r="F1326" s="26" t="s">
        <v>14320</v>
      </c>
      <c r="G1326" s="26" t="s">
        <v>9586</v>
      </c>
      <c r="H1326" s="26" t="s">
        <v>133</v>
      </c>
      <c r="I1326" s="26" t="s">
        <v>10969</v>
      </c>
      <c r="J1326" s="26" t="s">
        <v>14321</v>
      </c>
      <c r="K1326" s="26" t="s">
        <v>9906</v>
      </c>
      <c r="L1326" s="26" t="s">
        <v>14322</v>
      </c>
      <c r="M1326" s="26">
        <v>380565024119</v>
      </c>
      <c r="N1326" s="26">
        <v>1225282501</v>
      </c>
    </row>
    <row r="1327" spans="1:14">
      <c r="A1327" s="26" t="s">
        <v>3209</v>
      </c>
      <c r="B1327" s="26" t="s">
        <v>3210</v>
      </c>
      <c r="C1327" s="26">
        <v>38341562</v>
      </c>
      <c r="D1327" s="26" t="s">
        <v>24</v>
      </c>
      <c r="E1327" s="26" t="s">
        <v>14323</v>
      </c>
      <c r="F1327" s="26" t="s">
        <v>14324</v>
      </c>
      <c r="G1327" s="26" t="s">
        <v>9586</v>
      </c>
      <c r="H1327" s="26" t="s">
        <v>375</v>
      </c>
      <c r="J1327" s="26" t="s">
        <v>388</v>
      </c>
      <c r="K1327" s="26" t="s">
        <v>9597</v>
      </c>
      <c r="L1327" s="26" t="s">
        <v>14325</v>
      </c>
      <c r="M1327" s="26">
        <v>380414120091</v>
      </c>
      <c r="N1327" s="26">
        <v>1811000000</v>
      </c>
    </row>
    <row r="1328" spans="1:14">
      <c r="A1328" s="26" t="s">
        <v>2802</v>
      </c>
      <c r="B1328" s="26" t="s">
        <v>2803</v>
      </c>
      <c r="C1328" s="26">
        <v>37339271</v>
      </c>
      <c r="D1328" s="26" t="s">
        <v>24</v>
      </c>
      <c r="E1328" s="26" t="s">
        <v>14326</v>
      </c>
      <c r="F1328" s="26" t="s">
        <v>14327</v>
      </c>
      <c r="G1328" s="26" t="s">
        <v>9579</v>
      </c>
      <c r="H1328" s="26" t="s">
        <v>258</v>
      </c>
      <c r="I1328" s="26" t="s">
        <v>9747</v>
      </c>
      <c r="J1328" s="26" t="s">
        <v>6189</v>
      </c>
      <c r="K1328" s="26" t="s">
        <v>9582</v>
      </c>
      <c r="L1328" s="26" t="s">
        <v>14328</v>
      </c>
      <c r="M1328" s="26">
        <v>380958624722</v>
      </c>
      <c r="N1328" s="26">
        <v>122755301</v>
      </c>
    </row>
    <row r="1329" spans="1:14">
      <c r="A1329" s="26" t="s">
        <v>5994</v>
      </c>
      <c r="B1329" s="26" t="s">
        <v>5995</v>
      </c>
      <c r="C1329" s="26">
        <v>31822150</v>
      </c>
      <c r="D1329" s="26" t="s">
        <v>1701</v>
      </c>
      <c r="E1329" s="26" t="s">
        <v>14329</v>
      </c>
      <c r="F1329" s="26" t="s">
        <v>14330</v>
      </c>
      <c r="G1329" s="26" t="s">
        <v>9601</v>
      </c>
      <c r="H1329" s="26" t="s">
        <v>835</v>
      </c>
      <c r="J1329" s="26" t="s">
        <v>848</v>
      </c>
      <c r="K1329" s="26" t="s">
        <v>9597</v>
      </c>
      <c r="L1329" s="26" t="s">
        <v>14331</v>
      </c>
      <c r="M1329" s="26">
        <v>380512417932</v>
      </c>
      <c r="N1329" s="26">
        <v>4623010100</v>
      </c>
    </row>
    <row r="1330" spans="1:14">
      <c r="A1330" s="26" t="s">
        <v>7210</v>
      </c>
      <c r="B1330" s="26" t="s">
        <v>7211</v>
      </c>
      <c r="C1330" s="26">
        <v>3067009</v>
      </c>
      <c r="D1330" s="26" t="s">
        <v>780</v>
      </c>
      <c r="E1330" s="26" t="s">
        <v>14332</v>
      </c>
      <c r="F1330" s="26" t="s">
        <v>9793</v>
      </c>
      <c r="G1330" s="26" t="s">
        <v>9601</v>
      </c>
      <c r="H1330" s="26" t="s">
        <v>987</v>
      </c>
      <c r="I1330" s="26" t="s">
        <v>1008</v>
      </c>
      <c r="J1330" s="26" t="s">
        <v>1008</v>
      </c>
      <c r="K1330" s="26" t="s">
        <v>9597</v>
      </c>
      <c r="L1330" s="26" t="s">
        <v>14333</v>
      </c>
      <c r="M1330" s="26">
        <v>380362653835</v>
      </c>
      <c r="N1330" s="26">
        <v>122086501</v>
      </c>
    </row>
    <row r="1331" spans="1:14">
      <c r="A1331" s="26" t="s">
        <v>6422</v>
      </c>
      <c r="B1331" s="26" t="s">
        <v>6423</v>
      </c>
      <c r="C1331" s="26">
        <v>1998978</v>
      </c>
      <c r="D1331" s="26" t="s">
        <v>780</v>
      </c>
      <c r="E1331" s="26" t="s">
        <v>14334</v>
      </c>
      <c r="F1331" s="26" t="s">
        <v>14335</v>
      </c>
      <c r="G1331" s="26" t="s">
        <v>9601</v>
      </c>
      <c r="H1331" s="26" t="s">
        <v>885</v>
      </c>
      <c r="J1331" s="26" t="s">
        <v>910</v>
      </c>
      <c r="K1331" s="26" t="s">
        <v>9597</v>
      </c>
      <c r="L1331" s="26" t="s">
        <v>14336</v>
      </c>
      <c r="M1331" s="26">
        <v>380679640453</v>
      </c>
      <c r="N1331" s="26">
        <v>5110100000</v>
      </c>
    </row>
    <row r="1332" spans="1:14">
      <c r="A1332" s="26" t="s">
        <v>2634</v>
      </c>
      <c r="B1332" s="26" t="s">
        <v>2635</v>
      </c>
      <c r="C1332" s="26">
        <v>37735655</v>
      </c>
      <c r="D1332" s="26" t="s">
        <v>780</v>
      </c>
      <c r="E1332" s="26" t="s">
        <v>14337</v>
      </c>
      <c r="F1332" s="26" t="s">
        <v>14338</v>
      </c>
      <c r="G1332" s="26" t="s">
        <v>9601</v>
      </c>
      <c r="H1332" s="26" t="s">
        <v>133</v>
      </c>
      <c r="I1332" s="26" t="s">
        <v>9968</v>
      </c>
      <c r="J1332" s="26" t="s">
        <v>11198</v>
      </c>
      <c r="K1332" s="26" t="s">
        <v>9582</v>
      </c>
      <c r="L1332" s="26" t="s">
        <v>14339</v>
      </c>
      <c r="M1332" s="26">
        <v>380994469021</v>
      </c>
      <c r="N1332" s="26">
        <v>1223584501</v>
      </c>
    </row>
    <row r="1333" spans="1:14">
      <c r="A1333" s="26" t="s">
        <v>2809</v>
      </c>
      <c r="B1333" s="26" t="s">
        <v>2810</v>
      </c>
      <c r="C1333" s="26">
        <v>39017488</v>
      </c>
      <c r="D1333" s="26" t="s">
        <v>780</v>
      </c>
      <c r="E1333" s="26" t="s">
        <v>14340</v>
      </c>
      <c r="F1333" s="26" t="s">
        <v>14341</v>
      </c>
      <c r="G1333" s="26" t="s">
        <v>9601</v>
      </c>
      <c r="H1333" s="26" t="s">
        <v>258</v>
      </c>
      <c r="J1333" s="26" t="s">
        <v>14342</v>
      </c>
      <c r="K1333" s="26" t="s">
        <v>9606</v>
      </c>
      <c r="L1333" s="26" t="s">
        <v>14343</v>
      </c>
      <c r="M1333" s="26">
        <v>380501786940</v>
      </c>
      <c r="N1333" s="26">
        <v>1411545600</v>
      </c>
    </row>
    <row r="1334" spans="1:14">
      <c r="A1334" s="26" t="s">
        <v>8276</v>
      </c>
      <c r="B1334" s="26" t="s">
        <v>8201</v>
      </c>
      <c r="C1334" s="26">
        <v>34017656</v>
      </c>
      <c r="D1334" s="26" t="s">
        <v>24</v>
      </c>
      <c r="E1334" s="26" t="s">
        <v>14344</v>
      </c>
      <c r="F1334" s="26" t="s">
        <v>14345</v>
      </c>
      <c r="G1334" s="26" t="s">
        <v>9586</v>
      </c>
      <c r="H1334" s="26" t="s">
        <v>1122</v>
      </c>
      <c r="J1334" s="26" t="s">
        <v>8039</v>
      </c>
      <c r="K1334" s="26" t="s">
        <v>9597</v>
      </c>
      <c r="L1334" s="26" t="s">
        <v>14346</v>
      </c>
      <c r="M1334" s="26">
        <v>380577250361</v>
      </c>
      <c r="N1334" s="26">
        <v>6310100000</v>
      </c>
    </row>
    <row r="1335" spans="1:14">
      <c r="A1335" s="26" t="s">
        <v>2673</v>
      </c>
      <c r="B1335" s="26" t="s">
        <v>2674</v>
      </c>
      <c r="C1335" s="26">
        <v>37865549</v>
      </c>
      <c r="D1335" s="26" t="s">
        <v>24</v>
      </c>
      <c r="E1335" s="26" t="s">
        <v>14347</v>
      </c>
      <c r="F1335" s="26" t="s">
        <v>14348</v>
      </c>
      <c r="G1335" s="26" t="s">
        <v>9586</v>
      </c>
      <c r="H1335" s="26" t="s">
        <v>133</v>
      </c>
      <c r="I1335" s="26" t="s">
        <v>9498</v>
      </c>
      <c r="J1335" s="26" t="s">
        <v>14349</v>
      </c>
      <c r="K1335" s="26" t="s">
        <v>9582</v>
      </c>
      <c r="L1335" s="26" t="s">
        <v>14350</v>
      </c>
      <c r="M1335" s="26">
        <v>761931086192</v>
      </c>
      <c r="N1335" s="26">
        <v>1221487703</v>
      </c>
    </row>
    <row r="1336" spans="1:14">
      <c r="A1336" s="26" t="s">
        <v>6879</v>
      </c>
      <c r="B1336" s="26" t="s">
        <v>6880</v>
      </c>
      <c r="C1336" s="26">
        <v>1999477</v>
      </c>
      <c r="D1336" s="26" t="s">
        <v>780</v>
      </c>
      <c r="E1336" s="26" t="s">
        <v>14351</v>
      </c>
      <c r="F1336" s="26" t="s">
        <v>14352</v>
      </c>
      <c r="G1336" s="26" t="s">
        <v>9601</v>
      </c>
      <c r="H1336" s="26" t="s">
        <v>949</v>
      </c>
      <c r="J1336" s="26" t="s">
        <v>977</v>
      </c>
      <c r="K1336" s="26" t="s">
        <v>9597</v>
      </c>
      <c r="L1336" s="26" t="s">
        <v>14353</v>
      </c>
      <c r="M1336" s="26">
        <v>380532608342</v>
      </c>
      <c r="N1336" s="26">
        <v>4424080504</v>
      </c>
    </row>
    <row r="1337" spans="1:14">
      <c r="A1337" s="26" t="s">
        <v>7767</v>
      </c>
      <c r="B1337" s="26" t="s">
        <v>7768</v>
      </c>
      <c r="C1337" s="26">
        <v>38543647</v>
      </c>
      <c r="D1337" s="26" t="s">
        <v>24</v>
      </c>
      <c r="E1337" s="26" t="s">
        <v>14354</v>
      </c>
      <c r="F1337" s="26" t="s">
        <v>14355</v>
      </c>
      <c r="G1337" s="26" t="s">
        <v>9579</v>
      </c>
      <c r="H1337" s="26" t="s">
        <v>1088</v>
      </c>
      <c r="I1337" s="26" t="s">
        <v>10659</v>
      </c>
      <c r="J1337" s="26" t="s">
        <v>14356</v>
      </c>
      <c r="K1337" s="26" t="s">
        <v>9582</v>
      </c>
      <c r="L1337" s="26" t="s">
        <v>14357</v>
      </c>
      <c r="M1337" s="26">
        <v>380981340036</v>
      </c>
      <c r="N1337" s="26">
        <v>6125083621</v>
      </c>
    </row>
    <row r="1338" spans="1:14">
      <c r="A1338" s="26" t="s">
        <v>5097</v>
      </c>
      <c r="B1338" s="26" t="s">
        <v>5098</v>
      </c>
      <c r="C1338" s="26">
        <v>40221119</v>
      </c>
      <c r="D1338" s="26" t="s">
        <v>24</v>
      </c>
      <c r="E1338" s="26" t="s">
        <v>14358</v>
      </c>
      <c r="F1338" s="26" t="s">
        <v>14359</v>
      </c>
      <c r="G1338" s="26" t="s">
        <v>9579</v>
      </c>
      <c r="H1338" s="26" t="s">
        <v>735</v>
      </c>
      <c r="I1338" s="26" t="s">
        <v>9752</v>
      </c>
      <c r="J1338" s="26" t="s">
        <v>83</v>
      </c>
      <c r="K1338" s="26" t="s">
        <v>9582</v>
      </c>
      <c r="L1338" s="26" t="s">
        <v>14360</v>
      </c>
      <c r="M1338" s="26">
        <v>380672659371</v>
      </c>
      <c r="N1338" s="26">
        <v>524155100</v>
      </c>
    </row>
    <row r="1339" spans="1:14">
      <c r="A1339" s="26" t="s">
        <v>2650</v>
      </c>
      <c r="B1339" s="26" t="s">
        <v>2651</v>
      </c>
      <c r="C1339" s="26">
        <v>37804885</v>
      </c>
      <c r="D1339" s="26" t="s">
        <v>24</v>
      </c>
      <c r="E1339" s="26" t="s">
        <v>14361</v>
      </c>
      <c r="F1339" s="26" t="s">
        <v>14362</v>
      </c>
      <c r="G1339" s="26" t="s">
        <v>9586</v>
      </c>
      <c r="H1339" s="26" t="s">
        <v>133</v>
      </c>
      <c r="J1339" s="26" t="s">
        <v>235</v>
      </c>
      <c r="K1339" s="26" t="s">
        <v>9597</v>
      </c>
      <c r="L1339" s="26" t="s">
        <v>14363</v>
      </c>
      <c r="M1339" s="26">
        <v>380563352609</v>
      </c>
      <c r="N1339" s="26">
        <v>1212600000</v>
      </c>
    </row>
    <row r="1340" spans="1:14">
      <c r="A1340" s="26" t="s">
        <v>6871</v>
      </c>
      <c r="B1340" s="26" t="s">
        <v>6872</v>
      </c>
      <c r="C1340" s="26">
        <v>38522213</v>
      </c>
      <c r="D1340" s="26" t="s">
        <v>24</v>
      </c>
      <c r="E1340" s="26" t="s">
        <v>14364</v>
      </c>
      <c r="F1340" s="26" t="s">
        <v>14365</v>
      </c>
      <c r="G1340" s="26" t="s">
        <v>9579</v>
      </c>
      <c r="H1340" s="26" t="s">
        <v>949</v>
      </c>
      <c r="I1340" s="26" t="s">
        <v>12172</v>
      </c>
      <c r="J1340" s="26" t="s">
        <v>6189</v>
      </c>
      <c r="K1340" s="26" t="s">
        <v>9582</v>
      </c>
      <c r="L1340" s="26" t="s">
        <v>14366</v>
      </c>
      <c r="M1340" s="26">
        <v>380534195260</v>
      </c>
      <c r="N1340" s="26">
        <v>122755301</v>
      </c>
    </row>
    <row r="1341" spans="1:14">
      <c r="A1341" s="26" t="s">
        <v>1960</v>
      </c>
      <c r="B1341" s="26" t="s">
        <v>1961</v>
      </c>
      <c r="C1341" s="26">
        <v>38558716</v>
      </c>
      <c r="D1341" s="26" t="s">
        <v>24</v>
      </c>
      <c r="E1341" s="26" t="s">
        <v>14367</v>
      </c>
      <c r="F1341" s="26" t="s">
        <v>14368</v>
      </c>
      <c r="G1341" s="26" t="s">
        <v>9586</v>
      </c>
      <c r="H1341" s="26" t="s">
        <v>103</v>
      </c>
      <c r="I1341" s="26" t="s">
        <v>10149</v>
      </c>
      <c r="J1341" s="26" t="s">
        <v>14369</v>
      </c>
      <c r="K1341" s="26" t="s">
        <v>9582</v>
      </c>
      <c r="L1341" s="26" t="s">
        <v>14370</v>
      </c>
      <c r="M1341" s="26">
        <v>380968375935</v>
      </c>
      <c r="N1341" s="26">
        <v>720886001</v>
      </c>
    </row>
    <row r="1342" spans="1:14">
      <c r="A1342" s="26" t="s">
        <v>5635</v>
      </c>
      <c r="B1342" s="26" t="s">
        <v>5636</v>
      </c>
      <c r="C1342" s="26">
        <v>21490652</v>
      </c>
      <c r="D1342" s="26" t="s">
        <v>780</v>
      </c>
      <c r="E1342" s="26" t="s">
        <v>14371</v>
      </c>
      <c r="F1342" s="26" t="s">
        <v>14372</v>
      </c>
      <c r="G1342" s="26" t="s">
        <v>9601</v>
      </c>
      <c r="H1342" s="26" t="s">
        <v>799</v>
      </c>
      <c r="J1342" s="26" t="s">
        <v>800</v>
      </c>
      <c r="K1342" s="26" t="s">
        <v>9597</v>
      </c>
      <c r="L1342" s="26" t="s">
        <v>14373</v>
      </c>
      <c r="M1342" s="26">
        <v>380445180187</v>
      </c>
      <c r="N1342" s="26">
        <v>4822784009</v>
      </c>
    </row>
    <row r="1343" spans="1:14">
      <c r="A1343" s="26" t="s">
        <v>6884</v>
      </c>
      <c r="B1343" s="26" t="s">
        <v>6885</v>
      </c>
      <c r="C1343" s="26">
        <v>38525759</v>
      </c>
      <c r="D1343" s="26" t="s">
        <v>24</v>
      </c>
      <c r="E1343" s="26" t="s">
        <v>14374</v>
      </c>
      <c r="F1343" s="26" t="s">
        <v>14375</v>
      </c>
      <c r="G1343" s="26" t="s">
        <v>9586</v>
      </c>
      <c r="H1343" s="26" t="s">
        <v>949</v>
      </c>
      <c r="I1343" s="26" t="s">
        <v>14376</v>
      </c>
      <c r="J1343" s="26" t="s">
        <v>6888</v>
      </c>
      <c r="K1343" s="26" t="s">
        <v>9582</v>
      </c>
      <c r="L1343" s="26" t="s">
        <v>14377</v>
      </c>
      <c r="M1343" s="26">
        <v>380532553339</v>
      </c>
      <c r="N1343" s="26">
        <v>520285003</v>
      </c>
    </row>
    <row r="1344" spans="1:14">
      <c r="A1344" s="26" t="s">
        <v>2544</v>
      </c>
      <c r="B1344" s="26" t="s">
        <v>2545</v>
      </c>
      <c r="C1344" s="26" t="s">
        <v>1604</v>
      </c>
      <c r="D1344" s="26" t="s">
        <v>24</v>
      </c>
      <c r="E1344" s="26" t="s">
        <v>14378</v>
      </c>
      <c r="F1344" s="26" t="s">
        <v>14379</v>
      </c>
      <c r="G1344" s="26" t="s">
        <v>9586</v>
      </c>
      <c r="H1344" s="26" t="s">
        <v>133</v>
      </c>
      <c r="J1344" s="26" t="s">
        <v>183</v>
      </c>
      <c r="K1344" s="26" t="s">
        <v>9597</v>
      </c>
      <c r="L1344" s="26" t="s">
        <v>14380</v>
      </c>
      <c r="M1344" s="26">
        <v>380969696182</v>
      </c>
      <c r="N1344" s="26">
        <v>1211000000</v>
      </c>
    </row>
    <row r="1345" spans="1:14">
      <c r="A1345" s="26" t="s">
        <v>5685</v>
      </c>
      <c r="B1345" s="26" t="s">
        <v>5686</v>
      </c>
      <c r="C1345" s="26">
        <v>38947811</v>
      </c>
      <c r="D1345" s="26" t="s">
        <v>780</v>
      </c>
      <c r="E1345" s="26" t="s">
        <v>14381</v>
      </c>
      <c r="F1345" s="26" t="s">
        <v>14382</v>
      </c>
      <c r="G1345" s="26" t="s">
        <v>9601</v>
      </c>
      <c r="H1345" s="26" t="s">
        <v>799</v>
      </c>
      <c r="J1345" s="26" t="s">
        <v>800</v>
      </c>
      <c r="K1345" s="26" t="s">
        <v>9597</v>
      </c>
      <c r="L1345" s="26" t="s">
        <v>14383</v>
      </c>
      <c r="M1345" s="26">
        <v>380442340339</v>
      </c>
      <c r="N1345" s="26">
        <v>4822784009</v>
      </c>
    </row>
    <row r="1346" spans="1:14">
      <c r="A1346" s="26" t="s">
        <v>1743</v>
      </c>
      <c r="B1346" s="26" t="s">
        <v>1744</v>
      </c>
      <c r="C1346" s="26">
        <v>41579448</v>
      </c>
      <c r="D1346" s="26" t="s">
        <v>24</v>
      </c>
      <c r="E1346" s="26" t="s">
        <v>14384</v>
      </c>
      <c r="F1346" s="26" t="s">
        <v>14385</v>
      </c>
      <c r="G1346" s="26" t="s">
        <v>9586</v>
      </c>
      <c r="H1346" s="26" t="s">
        <v>27</v>
      </c>
      <c r="I1346" s="26" t="s">
        <v>14386</v>
      </c>
      <c r="J1346" s="26" t="s">
        <v>2742</v>
      </c>
      <c r="K1346" s="26" t="s">
        <v>9582</v>
      </c>
      <c r="L1346" s="26" t="s">
        <v>14387</v>
      </c>
      <c r="M1346" s="26">
        <v>380960775562</v>
      </c>
      <c r="N1346" s="26">
        <v>520485203</v>
      </c>
    </row>
    <row r="1347" spans="1:14">
      <c r="A1347" s="26" t="s">
        <v>3686</v>
      </c>
      <c r="B1347" s="26" t="s">
        <v>3687</v>
      </c>
      <c r="C1347" s="26" t="s">
        <v>1604</v>
      </c>
      <c r="D1347" s="26" t="s">
        <v>24</v>
      </c>
      <c r="E1347" s="26" t="s">
        <v>14388</v>
      </c>
      <c r="F1347" s="26" t="s">
        <v>14389</v>
      </c>
      <c r="G1347" s="26" t="s">
        <v>9586</v>
      </c>
      <c r="H1347" s="26" t="s">
        <v>468</v>
      </c>
      <c r="J1347" s="26" t="s">
        <v>481</v>
      </c>
      <c r="K1347" s="26" t="s">
        <v>9597</v>
      </c>
      <c r="L1347" s="26" t="s">
        <v>14390</v>
      </c>
      <c r="M1347" s="26">
        <v>380679207711</v>
      </c>
      <c r="N1347" s="26">
        <v>1222380503</v>
      </c>
    </row>
    <row r="1348" spans="1:14">
      <c r="A1348" s="26" t="s">
        <v>3731</v>
      </c>
      <c r="B1348" s="26" t="s">
        <v>3732</v>
      </c>
      <c r="C1348" s="26">
        <v>38969531</v>
      </c>
      <c r="D1348" s="26" t="s">
        <v>24</v>
      </c>
      <c r="E1348" s="26" t="s">
        <v>14391</v>
      </c>
      <c r="F1348" s="26" t="s">
        <v>14392</v>
      </c>
      <c r="G1348" s="26" t="s">
        <v>9586</v>
      </c>
      <c r="H1348" s="26" t="s">
        <v>468</v>
      </c>
      <c r="J1348" s="26" t="s">
        <v>481</v>
      </c>
      <c r="K1348" s="26" t="s">
        <v>9597</v>
      </c>
      <c r="L1348" s="26" t="s">
        <v>14393</v>
      </c>
      <c r="M1348" s="26">
        <v>761224485110</v>
      </c>
      <c r="N1348" s="26">
        <v>1222380503</v>
      </c>
    </row>
    <row r="1349" spans="1:14">
      <c r="A1349" s="26" t="s">
        <v>7751</v>
      </c>
      <c r="B1349" s="26" t="s">
        <v>7752</v>
      </c>
      <c r="C1349" s="26">
        <v>2000866</v>
      </c>
      <c r="D1349" s="26" t="s">
        <v>780</v>
      </c>
      <c r="E1349" s="26" t="s">
        <v>14394</v>
      </c>
      <c r="F1349" s="26" t="s">
        <v>14395</v>
      </c>
      <c r="G1349" s="26" t="s">
        <v>9601</v>
      </c>
      <c r="H1349" s="26" t="s">
        <v>1088</v>
      </c>
      <c r="J1349" s="26" t="s">
        <v>14396</v>
      </c>
      <c r="K1349" s="26" t="s">
        <v>9597</v>
      </c>
      <c r="L1349" s="26" t="s">
        <v>14397</v>
      </c>
      <c r="M1349" s="26">
        <v>380971522311</v>
      </c>
      <c r="N1349" s="26">
        <v>6123410500</v>
      </c>
    </row>
    <row r="1350" spans="1:14">
      <c r="A1350" s="26" t="s">
        <v>8946</v>
      </c>
      <c r="B1350" s="26" t="s">
        <v>8947</v>
      </c>
      <c r="C1350" s="26">
        <v>41773113</v>
      </c>
      <c r="D1350" s="26" t="s">
        <v>24</v>
      </c>
      <c r="E1350" s="26" t="s">
        <v>14398</v>
      </c>
      <c r="F1350" s="26" t="s">
        <v>14399</v>
      </c>
      <c r="G1350" s="26" t="s">
        <v>9579</v>
      </c>
      <c r="H1350" s="26" t="s">
        <v>1401</v>
      </c>
      <c r="I1350" s="26" t="s">
        <v>14400</v>
      </c>
      <c r="J1350" s="26" t="s">
        <v>14401</v>
      </c>
      <c r="K1350" s="26" t="s">
        <v>9582</v>
      </c>
      <c r="L1350" s="26" t="s">
        <v>14402</v>
      </c>
      <c r="M1350" s="26">
        <v>380967354603</v>
      </c>
      <c r="N1350" s="26">
        <v>6323984501</v>
      </c>
    </row>
    <row r="1351" spans="1:14">
      <c r="A1351" s="26" t="s">
        <v>4567</v>
      </c>
      <c r="B1351" s="26" t="s">
        <v>4568</v>
      </c>
      <c r="C1351" s="26">
        <v>37944783</v>
      </c>
      <c r="D1351" s="26" t="s">
        <v>24</v>
      </c>
      <c r="E1351" s="26" t="s">
        <v>14403</v>
      </c>
      <c r="F1351" s="26" t="s">
        <v>14404</v>
      </c>
      <c r="G1351" s="26" t="s">
        <v>9591</v>
      </c>
      <c r="H1351" s="26" t="s">
        <v>670</v>
      </c>
      <c r="I1351" s="26" t="s">
        <v>12606</v>
      </c>
      <c r="J1351" s="26" t="s">
        <v>4566</v>
      </c>
      <c r="K1351" s="26" t="s">
        <v>9597</v>
      </c>
      <c r="L1351" s="26" t="s">
        <v>14405</v>
      </c>
      <c r="M1351" s="26">
        <v>380525921459</v>
      </c>
      <c r="N1351" s="26">
        <v>2321585002</v>
      </c>
    </row>
    <row r="1352" spans="1:14">
      <c r="A1352" s="26" t="s">
        <v>6734</v>
      </c>
      <c r="B1352" s="26" t="s">
        <v>6735</v>
      </c>
      <c r="C1352" s="26">
        <v>38459524</v>
      </c>
      <c r="D1352" s="26" t="s">
        <v>24</v>
      </c>
      <c r="E1352" s="26" t="s">
        <v>14406</v>
      </c>
      <c r="F1352" s="26" t="s">
        <v>13333</v>
      </c>
      <c r="G1352" s="26" t="s">
        <v>9586</v>
      </c>
      <c r="H1352" s="26" t="s">
        <v>949</v>
      </c>
      <c r="J1352" s="26" t="s">
        <v>969</v>
      </c>
      <c r="K1352" s="26" t="s">
        <v>9597</v>
      </c>
      <c r="L1352" s="26" t="s">
        <v>14407</v>
      </c>
      <c r="M1352" s="26">
        <v>380536170131</v>
      </c>
      <c r="N1352" s="26">
        <v>5310700000</v>
      </c>
    </row>
    <row r="1353" spans="1:14">
      <c r="A1353" s="26" t="s">
        <v>8654</v>
      </c>
      <c r="B1353" s="26" t="s">
        <v>8655</v>
      </c>
      <c r="C1353" s="26">
        <v>43130119</v>
      </c>
      <c r="D1353" s="26" t="s">
        <v>24</v>
      </c>
      <c r="E1353" s="26" t="s">
        <v>14408</v>
      </c>
      <c r="F1353" s="26" t="s">
        <v>14409</v>
      </c>
      <c r="G1353" s="26" t="s">
        <v>9586</v>
      </c>
      <c r="H1353" s="26" t="s">
        <v>1308</v>
      </c>
      <c r="I1353" s="26" t="s">
        <v>11591</v>
      </c>
      <c r="J1353" s="26" t="s">
        <v>1333</v>
      </c>
      <c r="K1353" s="26" t="s">
        <v>9597</v>
      </c>
      <c r="L1353" s="26" t="s">
        <v>14410</v>
      </c>
      <c r="M1353" s="26">
        <v>380634284209</v>
      </c>
      <c r="N1353" s="26">
        <v>6822110100</v>
      </c>
    </row>
    <row r="1354" spans="1:14">
      <c r="A1354" s="26" t="s">
        <v>8877</v>
      </c>
      <c r="B1354" s="26" t="s">
        <v>8878</v>
      </c>
      <c r="C1354" s="26">
        <v>42017886</v>
      </c>
      <c r="D1354" s="26" t="s">
        <v>24</v>
      </c>
      <c r="E1354" s="26" t="s">
        <v>14411</v>
      </c>
      <c r="F1354" s="26" t="s">
        <v>14412</v>
      </c>
      <c r="G1354" s="26" t="s">
        <v>9579</v>
      </c>
      <c r="H1354" s="26" t="s">
        <v>1401</v>
      </c>
      <c r="I1354" s="26" t="s">
        <v>14413</v>
      </c>
      <c r="J1354" s="26" t="s">
        <v>14414</v>
      </c>
      <c r="K1354" s="26" t="s">
        <v>9582</v>
      </c>
      <c r="L1354" s="26" t="s">
        <v>14415</v>
      </c>
      <c r="M1354" s="26">
        <v>380473294254</v>
      </c>
      <c r="N1354" s="26">
        <v>523086401</v>
      </c>
    </row>
    <row r="1355" spans="1:14">
      <c r="A1355" s="26" t="s">
        <v>5198</v>
      </c>
      <c r="B1355" s="26" t="s">
        <v>5188</v>
      </c>
      <c r="C1355" s="26">
        <v>1996645</v>
      </c>
      <c r="D1355" s="26" t="s">
        <v>24</v>
      </c>
      <c r="E1355" s="26" t="s">
        <v>14416</v>
      </c>
      <c r="F1355" s="26" t="s">
        <v>14417</v>
      </c>
      <c r="G1355" s="26" t="s">
        <v>9586</v>
      </c>
      <c r="H1355" s="26" t="s">
        <v>735</v>
      </c>
      <c r="J1355" s="26" t="s">
        <v>740</v>
      </c>
      <c r="K1355" s="26" t="s">
        <v>9597</v>
      </c>
      <c r="L1355" s="26" t="s">
        <v>14418</v>
      </c>
      <c r="M1355" s="26">
        <v>380322911387</v>
      </c>
      <c r="N1355" s="26">
        <v>1221881203</v>
      </c>
    </row>
    <row r="1356" spans="1:14">
      <c r="A1356" s="26" t="s">
        <v>9158</v>
      </c>
      <c r="B1356" s="26" t="s">
        <v>9159</v>
      </c>
      <c r="C1356" s="26">
        <v>38541220</v>
      </c>
      <c r="D1356" s="26" t="s">
        <v>24</v>
      </c>
      <c r="E1356" s="26" t="s">
        <v>14419</v>
      </c>
      <c r="F1356" s="26" t="s">
        <v>14420</v>
      </c>
      <c r="G1356" s="26" t="s">
        <v>9586</v>
      </c>
      <c r="H1356" s="26" t="s">
        <v>1490</v>
      </c>
      <c r="I1356" s="26" t="s">
        <v>11202</v>
      </c>
      <c r="J1356" s="26" t="s">
        <v>14421</v>
      </c>
      <c r="K1356" s="26" t="s">
        <v>9582</v>
      </c>
      <c r="L1356" s="26" t="s">
        <v>14422</v>
      </c>
      <c r="M1356" s="26">
        <v>380970596195</v>
      </c>
      <c r="N1356" s="26">
        <v>7324510106</v>
      </c>
    </row>
    <row r="1357" spans="1:14">
      <c r="A1357" s="26" t="s">
        <v>3137</v>
      </c>
      <c r="B1357" s="26" t="s">
        <v>3138</v>
      </c>
      <c r="C1357" s="26">
        <v>42788415</v>
      </c>
      <c r="D1357" s="26" t="s">
        <v>780</v>
      </c>
      <c r="E1357" s="26" t="s">
        <v>14423</v>
      </c>
      <c r="F1357" s="26" t="s">
        <v>14424</v>
      </c>
      <c r="G1357" s="26" t="s">
        <v>9601</v>
      </c>
      <c r="H1357" s="26" t="s">
        <v>375</v>
      </c>
      <c r="J1357" s="26" t="s">
        <v>380</v>
      </c>
      <c r="K1357" s="26" t="s">
        <v>9597</v>
      </c>
      <c r="L1357" s="26" t="s">
        <v>14425</v>
      </c>
      <c r="M1357" s="26">
        <v>380683990577</v>
      </c>
      <c r="N1357" s="26">
        <v>1810100000</v>
      </c>
    </row>
    <row r="1358" spans="1:14">
      <c r="A1358" s="26" t="s">
        <v>9489</v>
      </c>
      <c r="B1358" s="26" t="s">
        <v>9490</v>
      </c>
      <c r="C1358" s="26">
        <v>2006544</v>
      </c>
      <c r="D1358" s="26" t="s">
        <v>780</v>
      </c>
      <c r="E1358" s="26" t="s">
        <v>14426</v>
      </c>
      <c r="F1358" s="26" t="s">
        <v>14427</v>
      </c>
      <c r="G1358" s="26" t="s">
        <v>9601</v>
      </c>
      <c r="H1358" s="26" t="s">
        <v>1573</v>
      </c>
      <c r="J1358" s="26" t="s">
        <v>1597</v>
      </c>
      <c r="K1358" s="26" t="s">
        <v>9597</v>
      </c>
      <c r="L1358" s="26" t="s">
        <v>14428</v>
      </c>
      <c r="M1358" s="26">
        <v>380506957622</v>
      </c>
      <c r="N1358" s="26">
        <v>7410100000</v>
      </c>
    </row>
    <row r="1359" spans="1:14">
      <c r="A1359" s="26" t="s">
        <v>6593</v>
      </c>
      <c r="B1359" s="26" t="s">
        <v>6594</v>
      </c>
      <c r="C1359" s="26">
        <v>38412444</v>
      </c>
      <c r="D1359" s="26" t="s">
        <v>24</v>
      </c>
      <c r="E1359" s="26" t="s">
        <v>14429</v>
      </c>
      <c r="F1359" s="26" t="s">
        <v>14430</v>
      </c>
      <c r="G1359" s="26" t="s">
        <v>9586</v>
      </c>
      <c r="H1359" s="26" t="s">
        <v>949</v>
      </c>
      <c r="I1359" s="26" t="s">
        <v>10987</v>
      </c>
      <c r="J1359" s="26" t="s">
        <v>14431</v>
      </c>
      <c r="K1359" s="26" t="s">
        <v>9582</v>
      </c>
      <c r="L1359" s="26" t="s">
        <v>14432</v>
      </c>
      <c r="M1359" s="26">
        <v>380503235136</v>
      </c>
      <c r="N1359" s="26">
        <v>5320688101</v>
      </c>
    </row>
    <row r="1360" spans="1:14">
      <c r="A1360" s="26" t="s">
        <v>2634</v>
      </c>
      <c r="B1360" s="26" t="s">
        <v>2635</v>
      </c>
      <c r="C1360" s="26">
        <v>37735655</v>
      </c>
      <c r="D1360" s="26" t="s">
        <v>780</v>
      </c>
      <c r="E1360" s="26" t="s">
        <v>14433</v>
      </c>
      <c r="F1360" s="26" t="s">
        <v>14434</v>
      </c>
      <c r="G1360" s="26" t="s">
        <v>9601</v>
      </c>
      <c r="H1360" s="26" t="s">
        <v>133</v>
      </c>
      <c r="I1360" s="26" t="s">
        <v>9968</v>
      </c>
      <c r="J1360" s="26" t="s">
        <v>14435</v>
      </c>
      <c r="K1360" s="26" t="s">
        <v>9582</v>
      </c>
      <c r="L1360" s="26" t="s">
        <v>14436</v>
      </c>
      <c r="M1360" s="26">
        <v>380994469021</v>
      </c>
      <c r="N1360" s="26">
        <v>1223581308</v>
      </c>
    </row>
    <row r="1361" spans="1:14">
      <c r="A1361" s="26" t="s">
        <v>5661</v>
      </c>
      <c r="B1361" s="26" t="s">
        <v>5662</v>
      </c>
      <c r="C1361" s="26">
        <v>37967444</v>
      </c>
      <c r="D1361" s="26" t="s">
        <v>24</v>
      </c>
      <c r="E1361" s="26" t="s">
        <v>14437</v>
      </c>
      <c r="F1361" s="26" t="s">
        <v>14438</v>
      </c>
      <c r="G1361" s="26" t="s">
        <v>9586</v>
      </c>
      <c r="H1361" s="26" t="s">
        <v>799</v>
      </c>
      <c r="I1361" s="26" t="s">
        <v>14439</v>
      </c>
      <c r="J1361" s="26" t="s">
        <v>800</v>
      </c>
      <c r="K1361" s="26" t="s">
        <v>9597</v>
      </c>
      <c r="L1361" s="26" t="s">
        <v>14440</v>
      </c>
      <c r="M1361" s="26">
        <v>761417671918</v>
      </c>
      <c r="N1361" s="26">
        <v>4822784009</v>
      </c>
    </row>
    <row r="1362" spans="1:14">
      <c r="A1362" s="26" t="s">
        <v>9469</v>
      </c>
      <c r="B1362" s="26" t="s">
        <v>9470</v>
      </c>
      <c r="C1362" s="26">
        <v>2006596</v>
      </c>
      <c r="D1362" s="26" t="s">
        <v>780</v>
      </c>
      <c r="E1362" s="26" t="s">
        <v>14441</v>
      </c>
      <c r="F1362" s="26" t="s">
        <v>14442</v>
      </c>
      <c r="G1362" s="26" t="s">
        <v>9601</v>
      </c>
      <c r="H1362" s="26" t="s">
        <v>1573</v>
      </c>
      <c r="J1362" s="26" t="s">
        <v>1597</v>
      </c>
      <c r="K1362" s="26" t="s">
        <v>9597</v>
      </c>
      <c r="L1362" s="26" t="s">
        <v>14443</v>
      </c>
      <c r="M1362" s="26">
        <v>380462613103</v>
      </c>
      <c r="N1362" s="26">
        <v>7410100000</v>
      </c>
    </row>
    <row r="1363" spans="1:14">
      <c r="A1363" s="26" t="s">
        <v>1829</v>
      </c>
      <c r="B1363" s="26" t="s">
        <v>1830</v>
      </c>
      <c r="C1363" s="26">
        <v>37048032</v>
      </c>
      <c r="D1363" s="26" t="s">
        <v>24</v>
      </c>
      <c r="E1363" s="26" t="s">
        <v>14444</v>
      </c>
      <c r="F1363" s="26" t="s">
        <v>14445</v>
      </c>
      <c r="G1363" s="26" t="s">
        <v>9579</v>
      </c>
      <c r="H1363" s="26" t="s">
        <v>27</v>
      </c>
      <c r="I1363" s="26" t="s">
        <v>12860</v>
      </c>
      <c r="J1363" s="26" t="s">
        <v>14446</v>
      </c>
      <c r="K1363" s="26" t="s">
        <v>9582</v>
      </c>
      <c r="L1363" s="26" t="s">
        <v>14447</v>
      </c>
      <c r="M1363" s="26">
        <v>380673658341</v>
      </c>
      <c r="N1363" s="26">
        <v>522882301</v>
      </c>
    </row>
    <row r="1364" spans="1:14">
      <c r="A1364" s="26" t="s">
        <v>7240</v>
      </c>
      <c r="B1364" s="26" t="s">
        <v>7241</v>
      </c>
      <c r="C1364" s="26">
        <v>38645384</v>
      </c>
      <c r="D1364" s="26" t="s">
        <v>24</v>
      </c>
      <c r="E1364" s="26" t="s">
        <v>14448</v>
      </c>
      <c r="F1364" s="26" t="s">
        <v>14449</v>
      </c>
      <c r="G1364" s="26" t="s">
        <v>9586</v>
      </c>
      <c r="H1364" s="26" t="s">
        <v>987</v>
      </c>
      <c r="I1364" s="26" t="s">
        <v>12684</v>
      </c>
      <c r="J1364" s="26" t="s">
        <v>14450</v>
      </c>
      <c r="K1364" s="26" t="s">
        <v>9582</v>
      </c>
      <c r="L1364" s="26" t="s">
        <v>14451</v>
      </c>
      <c r="M1364" s="26">
        <v>380959488424</v>
      </c>
      <c r="N1364" s="26">
        <v>5625086203</v>
      </c>
    </row>
    <row r="1365" spans="1:14">
      <c r="A1365" s="26" t="s">
        <v>5915</v>
      </c>
      <c r="B1365" s="26" t="s">
        <v>5916</v>
      </c>
      <c r="C1365" s="26">
        <v>38363607</v>
      </c>
      <c r="D1365" s="26" t="s">
        <v>24</v>
      </c>
      <c r="E1365" s="26" t="s">
        <v>14452</v>
      </c>
      <c r="F1365" s="26" t="s">
        <v>14453</v>
      </c>
      <c r="G1365" s="26" t="s">
        <v>9579</v>
      </c>
      <c r="H1365" s="26" t="s">
        <v>835</v>
      </c>
      <c r="I1365" s="26" t="s">
        <v>9913</v>
      </c>
      <c r="J1365" s="26" t="s">
        <v>14454</v>
      </c>
      <c r="K1365" s="26" t="s">
        <v>9906</v>
      </c>
      <c r="L1365" s="26" t="s">
        <v>14455</v>
      </c>
      <c r="M1365" s="26">
        <v>761327565160</v>
      </c>
      <c r="N1365" s="26">
        <v>1222055703</v>
      </c>
    </row>
    <row r="1366" spans="1:14">
      <c r="A1366" s="26" t="s">
        <v>8063</v>
      </c>
      <c r="B1366" s="26" t="s">
        <v>8064</v>
      </c>
      <c r="C1366" s="26">
        <v>30655442</v>
      </c>
      <c r="D1366" s="26" t="s">
        <v>780</v>
      </c>
      <c r="E1366" s="26" t="s">
        <v>14456</v>
      </c>
      <c r="F1366" s="26" t="s">
        <v>14457</v>
      </c>
      <c r="G1366" s="26" t="s">
        <v>9601</v>
      </c>
      <c r="H1366" s="26" t="s">
        <v>1122</v>
      </c>
      <c r="J1366" s="26" t="s">
        <v>8039</v>
      </c>
      <c r="K1366" s="26" t="s">
        <v>9597</v>
      </c>
      <c r="L1366" s="26" t="s">
        <v>14458</v>
      </c>
      <c r="M1366" s="26">
        <v>761154124877</v>
      </c>
      <c r="N1366" s="26">
        <v>6310100000</v>
      </c>
    </row>
    <row r="1367" spans="1:14">
      <c r="A1367" s="26" t="s">
        <v>6769</v>
      </c>
      <c r="B1367" s="26" t="s">
        <v>6770</v>
      </c>
      <c r="C1367" s="26">
        <v>38276153</v>
      </c>
      <c r="D1367" s="26" t="s">
        <v>24</v>
      </c>
      <c r="E1367" s="26" t="s">
        <v>14459</v>
      </c>
      <c r="F1367" s="26" t="s">
        <v>14460</v>
      </c>
      <c r="G1367" s="26" t="s">
        <v>9586</v>
      </c>
      <c r="H1367" s="26" t="s">
        <v>949</v>
      </c>
      <c r="I1367" s="26" t="s">
        <v>10890</v>
      </c>
      <c r="J1367" s="26" t="s">
        <v>14461</v>
      </c>
      <c r="K1367" s="26" t="s">
        <v>9582</v>
      </c>
      <c r="L1367" s="26" t="s">
        <v>14462</v>
      </c>
      <c r="M1367" s="26">
        <v>380535863133</v>
      </c>
      <c r="N1367" s="26">
        <v>124755807</v>
      </c>
    </row>
    <row r="1368" spans="1:14">
      <c r="A1368" s="26" t="s">
        <v>8157</v>
      </c>
      <c r="B1368" s="26" t="s">
        <v>8158</v>
      </c>
      <c r="C1368" s="26">
        <v>38494108</v>
      </c>
      <c r="D1368" s="26" t="s">
        <v>1701</v>
      </c>
      <c r="E1368" s="26" t="s">
        <v>14463</v>
      </c>
      <c r="F1368" s="26" t="s">
        <v>14464</v>
      </c>
      <c r="G1368" s="26" t="s">
        <v>9601</v>
      </c>
      <c r="H1368" s="26" t="s">
        <v>1122</v>
      </c>
      <c r="J1368" s="26" t="s">
        <v>8039</v>
      </c>
      <c r="K1368" s="26" t="s">
        <v>9597</v>
      </c>
      <c r="L1368" s="26" t="s">
        <v>14465</v>
      </c>
      <c r="M1368" s="26">
        <v>380577029445</v>
      </c>
      <c r="N1368" s="26">
        <v>6310100000</v>
      </c>
    </row>
    <row r="1369" spans="1:14">
      <c r="A1369" s="26" t="s">
        <v>6748</v>
      </c>
      <c r="B1369" s="26" t="s">
        <v>6749</v>
      </c>
      <c r="C1369" s="26">
        <v>1999402</v>
      </c>
      <c r="D1369" s="26" t="s">
        <v>780</v>
      </c>
      <c r="E1369" s="26" t="s">
        <v>14466</v>
      </c>
      <c r="F1369" s="26" t="s">
        <v>14467</v>
      </c>
      <c r="G1369" s="26" t="s">
        <v>9601</v>
      </c>
      <c r="H1369" s="26" t="s">
        <v>949</v>
      </c>
      <c r="I1369" s="26" t="s">
        <v>10846</v>
      </c>
      <c r="J1369" s="26" t="s">
        <v>14468</v>
      </c>
      <c r="K1369" s="26" t="s">
        <v>9606</v>
      </c>
      <c r="L1369" s="26" t="s">
        <v>14469</v>
      </c>
      <c r="M1369" s="26">
        <v>761507424920</v>
      </c>
      <c r="N1369" s="26">
        <v>5323255400</v>
      </c>
    </row>
    <row r="1370" spans="1:14">
      <c r="A1370" s="26" t="s">
        <v>7878</v>
      </c>
      <c r="B1370" s="26" t="s">
        <v>7879</v>
      </c>
      <c r="C1370" s="26">
        <v>37948306</v>
      </c>
      <c r="D1370" s="26" t="s">
        <v>24</v>
      </c>
      <c r="E1370" s="26" t="s">
        <v>14470</v>
      </c>
      <c r="F1370" s="26" t="s">
        <v>14203</v>
      </c>
      <c r="G1370" s="26" t="s">
        <v>9579</v>
      </c>
      <c r="H1370" s="26" t="s">
        <v>1122</v>
      </c>
      <c r="I1370" s="26" t="s">
        <v>14471</v>
      </c>
      <c r="J1370" s="26" t="s">
        <v>345</v>
      </c>
      <c r="K1370" s="26" t="s">
        <v>9582</v>
      </c>
      <c r="L1370" s="26" t="s">
        <v>14472</v>
      </c>
      <c r="M1370" s="26">
        <v>380575368417</v>
      </c>
      <c r="N1370" s="26">
        <v>120782508</v>
      </c>
    </row>
    <row r="1371" spans="1:14">
      <c r="A1371" s="26" t="s">
        <v>6769</v>
      </c>
      <c r="B1371" s="26" t="s">
        <v>6770</v>
      </c>
      <c r="C1371" s="26">
        <v>38276153</v>
      </c>
      <c r="D1371" s="26" t="s">
        <v>24</v>
      </c>
      <c r="E1371" s="26" t="s">
        <v>14473</v>
      </c>
      <c r="F1371" s="26" t="s">
        <v>14474</v>
      </c>
      <c r="G1371" s="26" t="s">
        <v>9579</v>
      </c>
      <c r="H1371" s="26" t="s">
        <v>949</v>
      </c>
      <c r="I1371" s="26" t="s">
        <v>10890</v>
      </c>
      <c r="J1371" s="26" t="s">
        <v>14475</v>
      </c>
      <c r="K1371" s="26" t="s">
        <v>9582</v>
      </c>
      <c r="L1371" s="26" t="s">
        <v>14476</v>
      </c>
      <c r="M1371" s="26">
        <v>380535861543</v>
      </c>
      <c r="N1371" s="26">
        <v>5323880401</v>
      </c>
    </row>
    <row r="1372" spans="1:14">
      <c r="A1372" s="26" t="s">
        <v>3402</v>
      </c>
      <c r="B1372" s="26" t="s">
        <v>3403</v>
      </c>
      <c r="C1372" s="26" t="s">
        <v>1604</v>
      </c>
      <c r="D1372" s="26" t="s">
        <v>24</v>
      </c>
      <c r="E1372" s="26" t="s">
        <v>14477</v>
      </c>
      <c r="F1372" s="26" t="s">
        <v>14478</v>
      </c>
      <c r="G1372" s="26" t="s">
        <v>9586</v>
      </c>
      <c r="H1372" s="26" t="s">
        <v>392</v>
      </c>
      <c r="I1372" s="26" t="s">
        <v>10280</v>
      </c>
      <c r="J1372" s="26" t="s">
        <v>581</v>
      </c>
      <c r="K1372" s="26" t="s">
        <v>9582</v>
      </c>
      <c r="L1372" s="26" t="s">
        <v>14479</v>
      </c>
      <c r="M1372" s="26">
        <v>380688848384</v>
      </c>
      <c r="N1372" s="26">
        <v>2123681001</v>
      </c>
    </row>
    <row r="1373" spans="1:14">
      <c r="A1373" s="26" t="s">
        <v>6143</v>
      </c>
      <c r="B1373" s="26" t="s">
        <v>6144</v>
      </c>
      <c r="C1373" s="26">
        <v>42224326</v>
      </c>
      <c r="D1373" s="26" t="s">
        <v>24</v>
      </c>
      <c r="E1373" s="26" t="s">
        <v>14480</v>
      </c>
      <c r="F1373" s="26" t="s">
        <v>14481</v>
      </c>
      <c r="G1373" s="26" t="s">
        <v>9586</v>
      </c>
      <c r="H1373" s="26" t="s">
        <v>885</v>
      </c>
      <c r="J1373" s="26" t="s">
        <v>13406</v>
      </c>
      <c r="K1373" s="26" t="s">
        <v>9597</v>
      </c>
      <c r="L1373" s="26" t="s">
        <v>14482</v>
      </c>
      <c r="M1373" s="26">
        <v>761378004270</v>
      </c>
      <c r="N1373" s="26">
        <v>2321586102</v>
      </c>
    </row>
    <row r="1374" spans="1:14">
      <c r="A1374" s="26" t="s">
        <v>6534</v>
      </c>
      <c r="B1374" s="26" t="s">
        <v>6535</v>
      </c>
      <c r="C1374" s="26">
        <v>1982212</v>
      </c>
      <c r="D1374" s="26" t="s">
        <v>780</v>
      </c>
      <c r="E1374" s="26" t="s">
        <v>14483</v>
      </c>
      <c r="F1374" s="26" t="s">
        <v>14484</v>
      </c>
      <c r="G1374" s="26" t="s">
        <v>9601</v>
      </c>
      <c r="H1374" s="26" t="s">
        <v>885</v>
      </c>
      <c r="J1374" s="26" t="s">
        <v>941</v>
      </c>
      <c r="K1374" s="26" t="s">
        <v>9597</v>
      </c>
      <c r="L1374" s="26" t="s">
        <v>14485</v>
      </c>
      <c r="M1374" s="26">
        <v>380486865527</v>
      </c>
      <c r="N1374" s="26">
        <v>5110800000</v>
      </c>
    </row>
    <row r="1375" spans="1:14">
      <c r="A1375" s="26" t="s">
        <v>4854</v>
      </c>
      <c r="B1375" s="26" t="s">
        <v>4855</v>
      </c>
      <c r="C1375" s="26">
        <v>1983832</v>
      </c>
      <c r="D1375" s="26" t="s">
        <v>780</v>
      </c>
      <c r="E1375" s="26" t="s">
        <v>14486</v>
      </c>
      <c r="F1375" s="26" t="s">
        <v>9853</v>
      </c>
      <c r="G1375" s="26" t="s">
        <v>9601</v>
      </c>
      <c r="H1375" s="26" t="s">
        <v>711</v>
      </c>
      <c r="J1375" s="26" t="s">
        <v>14487</v>
      </c>
      <c r="K1375" s="26" t="s">
        <v>9597</v>
      </c>
      <c r="L1375" s="26" t="s">
        <v>14488</v>
      </c>
      <c r="M1375" s="26">
        <v>380645248011</v>
      </c>
      <c r="N1375" s="26">
        <v>4412900000</v>
      </c>
    </row>
    <row r="1376" spans="1:14">
      <c r="A1376" s="26" t="s">
        <v>2103</v>
      </c>
      <c r="B1376" s="26" t="s">
        <v>2104</v>
      </c>
      <c r="C1376" s="26">
        <v>42724105</v>
      </c>
      <c r="D1376" s="26" t="s">
        <v>780</v>
      </c>
      <c r="E1376" s="26" t="s">
        <v>14489</v>
      </c>
      <c r="F1376" s="26" t="s">
        <v>2104</v>
      </c>
      <c r="G1376" s="26" t="s">
        <v>9601</v>
      </c>
      <c r="H1376" s="26" t="s">
        <v>103</v>
      </c>
      <c r="J1376" s="26" t="s">
        <v>129</v>
      </c>
      <c r="K1376" s="26" t="s">
        <v>9597</v>
      </c>
      <c r="L1376" s="26" t="s">
        <v>14490</v>
      </c>
      <c r="M1376" s="26">
        <v>380334435487</v>
      </c>
      <c r="N1376" s="26">
        <v>710700000</v>
      </c>
    </row>
    <row r="1377" spans="1:14">
      <c r="A1377" s="26" t="s">
        <v>3985</v>
      </c>
      <c r="B1377" s="26" t="s">
        <v>3986</v>
      </c>
      <c r="C1377" s="26">
        <v>41901934</v>
      </c>
      <c r="D1377" s="26" t="s">
        <v>24</v>
      </c>
      <c r="E1377" s="26" t="s">
        <v>14491</v>
      </c>
      <c r="F1377" s="26" t="s">
        <v>14492</v>
      </c>
      <c r="G1377" s="26" t="s">
        <v>9579</v>
      </c>
      <c r="H1377" s="26" t="s">
        <v>506</v>
      </c>
      <c r="J1377" s="26" t="s">
        <v>14493</v>
      </c>
      <c r="K1377" s="26" t="s">
        <v>9582</v>
      </c>
      <c r="L1377" s="26" t="s">
        <v>14494</v>
      </c>
      <c r="M1377" s="26">
        <v>380677332275</v>
      </c>
      <c r="N1377" s="26">
        <v>2622855306</v>
      </c>
    </row>
    <row r="1378" spans="1:14">
      <c r="A1378" s="26" t="s">
        <v>2876</v>
      </c>
      <c r="B1378" s="26" t="s">
        <v>2877</v>
      </c>
      <c r="C1378" s="26">
        <v>37894885</v>
      </c>
      <c r="D1378" s="26" t="s">
        <v>24</v>
      </c>
      <c r="E1378" s="26" t="s">
        <v>14495</v>
      </c>
      <c r="F1378" s="26" t="s">
        <v>14496</v>
      </c>
      <c r="G1378" s="26" t="s">
        <v>9586</v>
      </c>
      <c r="H1378" s="26" t="s">
        <v>258</v>
      </c>
      <c r="I1378" s="26" t="s">
        <v>10020</v>
      </c>
      <c r="J1378" s="26" t="s">
        <v>1222</v>
      </c>
      <c r="K1378" s="26" t="s">
        <v>9606</v>
      </c>
      <c r="L1378" s="26" t="s">
        <v>14497</v>
      </c>
      <c r="M1378" s="26">
        <v>380626136771</v>
      </c>
      <c r="N1378" s="26">
        <v>122785103</v>
      </c>
    </row>
    <row r="1379" spans="1:14">
      <c r="A1379" s="26" t="s">
        <v>7008</v>
      </c>
      <c r="B1379" s="26" t="s">
        <v>7004</v>
      </c>
      <c r="C1379" s="26">
        <v>2000257</v>
      </c>
      <c r="D1379" s="26" t="s">
        <v>780</v>
      </c>
      <c r="E1379" s="26" t="s">
        <v>14498</v>
      </c>
      <c r="F1379" s="26" t="s">
        <v>10114</v>
      </c>
      <c r="G1379" s="26" t="s">
        <v>9601</v>
      </c>
      <c r="H1379" s="26" t="s">
        <v>987</v>
      </c>
      <c r="J1379" s="26" t="s">
        <v>996</v>
      </c>
      <c r="K1379" s="26" t="s">
        <v>9597</v>
      </c>
      <c r="L1379" s="26" t="s">
        <v>14499</v>
      </c>
      <c r="M1379" s="26">
        <v>380365621066</v>
      </c>
      <c r="N1379" s="26">
        <v>5610300000</v>
      </c>
    </row>
    <row r="1380" spans="1:14">
      <c r="A1380" s="26" t="s">
        <v>4156</v>
      </c>
      <c r="B1380" s="26" t="s">
        <v>4157</v>
      </c>
      <c r="C1380" s="26">
        <v>25790138</v>
      </c>
      <c r="D1380" s="26" t="s">
        <v>780</v>
      </c>
      <c r="E1380" s="26" t="s">
        <v>14500</v>
      </c>
      <c r="F1380" s="26" t="s">
        <v>14501</v>
      </c>
      <c r="G1380" s="26" t="s">
        <v>9601</v>
      </c>
      <c r="H1380" s="26" t="s">
        <v>506</v>
      </c>
      <c r="J1380" s="26" t="s">
        <v>544</v>
      </c>
      <c r="K1380" s="26" t="s">
        <v>9597</v>
      </c>
      <c r="L1380" s="26" t="s">
        <v>14502</v>
      </c>
      <c r="M1380" s="26">
        <v>380347824876</v>
      </c>
      <c r="N1380" s="26">
        <v>2623610100</v>
      </c>
    </row>
    <row r="1381" spans="1:14">
      <c r="A1381" s="26" t="s">
        <v>6884</v>
      </c>
      <c r="B1381" s="26" t="s">
        <v>6885</v>
      </c>
      <c r="C1381" s="26">
        <v>38525759</v>
      </c>
      <c r="D1381" s="26" t="s">
        <v>24</v>
      </c>
      <c r="E1381" s="26" t="s">
        <v>14503</v>
      </c>
      <c r="F1381" s="26" t="s">
        <v>14504</v>
      </c>
      <c r="G1381" s="26" t="s">
        <v>9586</v>
      </c>
      <c r="H1381" s="26" t="s">
        <v>949</v>
      </c>
      <c r="I1381" s="26" t="s">
        <v>14376</v>
      </c>
      <c r="J1381" s="26" t="s">
        <v>14505</v>
      </c>
      <c r="K1381" s="26" t="s">
        <v>9582</v>
      </c>
      <c r="L1381" s="26" t="s">
        <v>14506</v>
      </c>
      <c r="M1381" s="26">
        <v>380532648715</v>
      </c>
      <c r="N1381" s="26">
        <v>5324080301</v>
      </c>
    </row>
    <row r="1382" spans="1:14">
      <c r="A1382" s="26" t="s">
        <v>7377</v>
      </c>
      <c r="B1382" s="26" t="s">
        <v>7378</v>
      </c>
      <c r="C1382" s="26">
        <v>41818946</v>
      </c>
      <c r="D1382" s="26" t="s">
        <v>24</v>
      </c>
      <c r="E1382" s="26" t="s">
        <v>14507</v>
      </c>
      <c r="F1382" s="26" t="s">
        <v>14508</v>
      </c>
      <c r="G1382" s="26" t="s">
        <v>9586</v>
      </c>
      <c r="H1382" s="26" t="s">
        <v>1025</v>
      </c>
      <c r="I1382" s="26" t="s">
        <v>11351</v>
      </c>
      <c r="J1382" s="26" t="s">
        <v>2586</v>
      </c>
      <c r="K1382" s="26" t="s">
        <v>9582</v>
      </c>
      <c r="L1382" s="26" t="s">
        <v>14509</v>
      </c>
      <c r="M1382" s="26">
        <v>380667140277</v>
      </c>
      <c r="N1382" s="26">
        <v>124755800</v>
      </c>
    </row>
    <row r="1383" spans="1:14">
      <c r="A1383" s="26" t="s">
        <v>9051</v>
      </c>
      <c r="B1383" s="26" t="s">
        <v>9052</v>
      </c>
      <c r="C1383" s="26">
        <v>36753285</v>
      </c>
      <c r="D1383" s="26" t="s">
        <v>24</v>
      </c>
      <c r="E1383" s="26" t="s">
        <v>14510</v>
      </c>
      <c r="F1383" s="26" t="s">
        <v>14511</v>
      </c>
      <c r="G1383" s="26" t="s">
        <v>9586</v>
      </c>
      <c r="H1383" s="26" t="s">
        <v>1490</v>
      </c>
      <c r="I1383" s="26" t="s">
        <v>13151</v>
      </c>
      <c r="J1383" s="26" t="s">
        <v>9053</v>
      </c>
      <c r="K1383" s="26" t="s">
        <v>9606</v>
      </c>
      <c r="L1383" s="26" t="s">
        <v>14512</v>
      </c>
      <c r="M1383" s="26">
        <v>380373036081</v>
      </c>
      <c r="N1383" s="26">
        <v>7320555300</v>
      </c>
    </row>
    <row r="1384" spans="1:14">
      <c r="A1384" s="26" t="s">
        <v>9447</v>
      </c>
      <c r="B1384" s="26" t="s">
        <v>9448</v>
      </c>
      <c r="C1384" s="26">
        <v>30521595</v>
      </c>
      <c r="D1384" s="26" t="s">
        <v>24</v>
      </c>
      <c r="E1384" s="26" t="s">
        <v>14513</v>
      </c>
      <c r="F1384" s="26" t="s">
        <v>14514</v>
      </c>
      <c r="G1384" s="26" t="s">
        <v>9591</v>
      </c>
      <c r="H1384" s="26" t="s">
        <v>1573</v>
      </c>
      <c r="J1384" s="26" t="s">
        <v>14515</v>
      </c>
      <c r="K1384" s="26" t="s">
        <v>9597</v>
      </c>
      <c r="L1384" s="26" t="s">
        <v>14516</v>
      </c>
      <c r="M1384" s="26">
        <v>760925860140</v>
      </c>
      <c r="N1384" s="26">
        <v>7410100000</v>
      </c>
    </row>
    <row r="1385" spans="1:14">
      <c r="A1385" s="26" t="s">
        <v>5494</v>
      </c>
      <c r="B1385" s="26" t="s">
        <v>5495</v>
      </c>
      <c r="C1385" s="26">
        <v>26199418</v>
      </c>
      <c r="D1385" s="26" t="s">
        <v>24</v>
      </c>
      <c r="E1385" s="26" t="s">
        <v>14517</v>
      </c>
      <c r="F1385" s="26" t="s">
        <v>14518</v>
      </c>
      <c r="G1385" s="26" t="s">
        <v>9586</v>
      </c>
      <c r="H1385" s="26" t="s">
        <v>799</v>
      </c>
      <c r="J1385" s="26" t="s">
        <v>800</v>
      </c>
      <c r="K1385" s="26" t="s">
        <v>9597</v>
      </c>
      <c r="L1385" s="26" t="s">
        <v>14519</v>
      </c>
      <c r="M1385" s="26">
        <v>760887027154</v>
      </c>
      <c r="N1385" s="26">
        <v>4822784009</v>
      </c>
    </row>
    <row r="1386" spans="1:14">
      <c r="A1386" s="26" t="s">
        <v>3211</v>
      </c>
      <c r="B1386" s="26" t="s">
        <v>3212</v>
      </c>
      <c r="C1386" s="26">
        <v>13549905</v>
      </c>
      <c r="D1386" s="26" t="s">
        <v>780</v>
      </c>
      <c r="E1386" s="26" t="s">
        <v>14520</v>
      </c>
      <c r="F1386" s="26" t="s">
        <v>14521</v>
      </c>
      <c r="G1386" s="26" t="s">
        <v>9601</v>
      </c>
      <c r="H1386" s="26" t="s">
        <v>375</v>
      </c>
      <c r="I1386" s="26" t="s">
        <v>388</v>
      </c>
      <c r="J1386" s="26" t="s">
        <v>14522</v>
      </c>
      <c r="K1386" s="26" t="s">
        <v>9582</v>
      </c>
      <c r="L1386" s="26" t="s">
        <v>14523</v>
      </c>
      <c r="M1386" s="26">
        <v>380975872935</v>
      </c>
      <c r="N1386" s="26">
        <v>1824081401</v>
      </c>
    </row>
    <row r="1387" spans="1:14">
      <c r="A1387" s="26" t="s">
        <v>8735</v>
      </c>
      <c r="B1387" s="26" t="s">
        <v>8736</v>
      </c>
      <c r="C1387" s="26">
        <v>38358026</v>
      </c>
      <c r="D1387" s="26" t="s">
        <v>24</v>
      </c>
      <c r="E1387" s="26" t="s">
        <v>14524</v>
      </c>
      <c r="F1387" s="26" t="s">
        <v>14525</v>
      </c>
      <c r="G1387" s="26" t="s">
        <v>9586</v>
      </c>
      <c r="H1387" s="26" t="s">
        <v>1308</v>
      </c>
      <c r="J1387" s="26" t="s">
        <v>1372</v>
      </c>
      <c r="K1387" s="26" t="s">
        <v>9597</v>
      </c>
      <c r="L1387" s="26" t="s">
        <v>14526</v>
      </c>
      <c r="M1387" s="26">
        <v>380674504980</v>
      </c>
      <c r="N1387" s="26">
        <v>6810600000</v>
      </c>
    </row>
    <row r="1388" spans="1:14">
      <c r="A1388" s="26" t="s">
        <v>2416</v>
      </c>
      <c r="B1388" s="26" t="s">
        <v>2403</v>
      </c>
      <c r="C1388" s="26">
        <v>37906491</v>
      </c>
      <c r="D1388" s="26" t="s">
        <v>24</v>
      </c>
      <c r="E1388" s="26" t="s">
        <v>14527</v>
      </c>
      <c r="F1388" s="26" t="s">
        <v>9756</v>
      </c>
      <c r="G1388" s="26" t="s">
        <v>9586</v>
      </c>
      <c r="H1388" s="26" t="s">
        <v>133</v>
      </c>
      <c r="J1388" s="26" t="s">
        <v>2401</v>
      </c>
      <c r="K1388" s="26" t="s">
        <v>9597</v>
      </c>
      <c r="L1388" s="26" t="s">
        <v>14528</v>
      </c>
      <c r="M1388" s="26">
        <v>380676108954</v>
      </c>
      <c r="N1388" s="26">
        <v>122787502</v>
      </c>
    </row>
    <row r="1389" spans="1:14">
      <c r="A1389" s="26" t="s">
        <v>7296</v>
      </c>
      <c r="B1389" s="26" t="s">
        <v>7297</v>
      </c>
      <c r="C1389" s="26">
        <v>37078161</v>
      </c>
      <c r="D1389" s="26" t="s">
        <v>24</v>
      </c>
      <c r="E1389" s="26" t="s">
        <v>14529</v>
      </c>
      <c r="F1389" s="26" t="s">
        <v>14530</v>
      </c>
      <c r="G1389" s="26" t="s">
        <v>9579</v>
      </c>
      <c r="H1389" s="26" t="s">
        <v>1025</v>
      </c>
      <c r="I1389" s="26" t="s">
        <v>14531</v>
      </c>
      <c r="J1389" s="26" t="s">
        <v>14532</v>
      </c>
      <c r="K1389" s="26" t="s">
        <v>9582</v>
      </c>
      <c r="L1389" s="26" t="s">
        <v>14533</v>
      </c>
      <c r="M1389" s="26">
        <v>380544936251</v>
      </c>
      <c r="N1389" s="26">
        <v>524310106</v>
      </c>
    </row>
    <row r="1390" spans="1:14">
      <c r="A1390" s="26" t="s">
        <v>5198</v>
      </c>
      <c r="B1390" s="26" t="s">
        <v>5188</v>
      </c>
      <c r="C1390" s="26">
        <v>1996645</v>
      </c>
      <c r="D1390" s="26" t="s">
        <v>24</v>
      </c>
      <c r="E1390" s="26" t="s">
        <v>14534</v>
      </c>
      <c r="F1390" s="26" t="s">
        <v>10952</v>
      </c>
      <c r="G1390" s="26" t="s">
        <v>9591</v>
      </c>
      <c r="H1390" s="26" t="s">
        <v>735</v>
      </c>
      <c r="J1390" s="26" t="s">
        <v>740</v>
      </c>
      <c r="K1390" s="26" t="s">
        <v>9597</v>
      </c>
      <c r="L1390" s="26" t="s">
        <v>14535</v>
      </c>
      <c r="M1390" s="26">
        <v>380322352258</v>
      </c>
      <c r="N1390" s="26">
        <v>1221881203</v>
      </c>
    </row>
    <row r="1391" spans="1:14">
      <c r="A1391" s="26" t="s">
        <v>5639</v>
      </c>
      <c r="B1391" s="26" t="s">
        <v>5640</v>
      </c>
      <c r="C1391" s="26">
        <v>31413640</v>
      </c>
      <c r="D1391" s="26" t="s">
        <v>24</v>
      </c>
      <c r="E1391" s="26" t="s">
        <v>14536</v>
      </c>
      <c r="F1391" s="26" t="s">
        <v>14537</v>
      </c>
      <c r="G1391" s="26" t="s">
        <v>9586</v>
      </c>
      <c r="H1391" s="26" t="s">
        <v>799</v>
      </c>
      <c r="J1391" s="26" t="s">
        <v>800</v>
      </c>
      <c r="K1391" s="26" t="s">
        <v>9597</v>
      </c>
      <c r="L1391" s="26" t="s">
        <v>14538</v>
      </c>
      <c r="M1391" s="26">
        <v>380670098010</v>
      </c>
      <c r="N1391" s="26">
        <v>4822784009</v>
      </c>
    </row>
    <row r="1392" spans="1:14">
      <c r="A1392" s="26" t="s">
        <v>2546</v>
      </c>
      <c r="B1392" s="26" t="s">
        <v>2547</v>
      </c>
      <c r="C1392" s="26">
        <v>1984518</v>
      </c>
      <c r="D1392" s="26" t="s">
        <v>780</v>
      </c>
      <c r="E1392" s="26" t="s">
        <v>14539</v>
      </c>
      <c r="F1392" s="26" t="s">
        <v>9787</v>
      </c>
      <c r="G1392" s="26" t="s">
        <v>9601</v>
      </c>
      <c r="H1392" s="26" t="s">
        <v>133</v>
      </c>
      <c r="J1392" s="26" t="s">
        <v>183</v>
      </c>
      <c r="K1392" s="26" t="s">
        <v>9597</v>
      </c>
      <c r="L1392" s="26" t="s">
        <v>14540</v>
      </c>
      <c r="M1392" s="26">
        <v>761962437902</v>
      </c>
      <c r="N1392" s="26">
        <v>1211000000</v>
      </c>
    </row>
    <row r="1393" spans="1:14">
      <c r="A1393" s="26" t="s">
        <v>3054</v>
      </c>
      <c r="B1393" s="26" t="s">
        <v>3055</v>
      </c>
      <c r="C1393" s="26">
        <v>1992015</v>
      </c>
      <c r="D1393" s="26" t="s">
        <v>780</v>
      </c>
      <c r="E1393" s="26" t="s">
        <v>14541</v>
      </c>
      <c r="F1393" s="26" t="s">
        <v>10111</v>
      </c>
      <c r="G1393" s="26" t="s">
        <v>9601</v>
      </c>
      <c r="H1393" s="26" t="s">
        <v>375</v>
      </c>
      <c r="J1393" s="26" t="s">
        <v>376</v>
      </c>
      <c r="K1393" s="26" t="s">
        <v>9597</v>
      </c>
      <c r="L1393" s="26" t="s">
        <v>14542</v>
      </c>
      <c r="M1393" s="26">
        <v>760828654020</v>
      </c>
      <c r="N1393" s="26">
        <v>1810400000</v>
      </c>
    </row>
    <row r="1394" spans="1:14">
      <c r="A1394" s="26" t="s">
        <v>9453</v>
      </c>
      <c r="B1394" s="26" t="s">
        <v>9454</v>
      </c>
      <c r="C1394" s="26">
        <v>5519468</v>
      </c>
      <c r="D1394" s="26" t="s">
        <v>780</v>
      </c>
      <c r="E1394" s="26" t="s">
        <v>14543</v>
      </c>
      <c r="F1394" s="26" t="s">
        <v>14544</v>
      </c>
      <c r="G1394" s="26" t="s">
        <v>9601</v>
      </c>
      <c r="H1394" s="26" t="s">
        <v>1573</v>
      </c>
      <c r="J1394" s="26" t="s">
        <v>1597</v>
      </c>
      <c r="K1394" s="26" t="s">
        <v>9597</v>
      </c>
      <c r="L1394" s="26" t="s">
        <v>14545</v>
      </c>
      <c r="M1394" s="26">
        <v>380462234131</v>
      </c>
      <c r="N1394" s="26">
        <v>7410100000</v>
      </c>
    </row>
    <row r="1395" spans="1:14">
      <c r="A1395" s="26" t="s">
        <v>6754</v>
      </c>
      <c r="B1395" s="26" t="s">
        <v>6755</v>
      </c>
      <c r="C1395" s="26">
        <v>37464470</v>
      </c>
      <c r="D1395" s="26" t="s">
        <v>24</v>
      </c>
      <c r="E1395" s="26" t="s">
        <v>14546</v>
      </c>
      <c r="F1395" s="26" t="s">
        <v>14547</v>
      </c>
      <c r="G1395" s="26" t="s">
        <v>9579</v>
      </c>
      <c r="H1395" s="26" t="s">
        <v>949</v>
      </c>
      <c r="I1395" s="26" t="s">
        <v>11064</v>
      </c>
      <c r="J1395" s="26" t="s">
        <v>14548</v>
      </c>
      <c r="K1395" s="26" t="s">
        <v>9582</v>
      </c>
      <c r="L1395" s="26" t="s">
        <v>14549</v>
      </c>
      <c r="M1395" s="26">
        <v>380534493421</v>
      </c>
      <c r="N1395" s="26">
        <v>5323480703</v>
      </c>
    </row>
    <row r="1396" spans="1:14">
      <c r="A1396" s="26" t="s">
        <v>4142</v>
      </c>
      <c r="B1396" s="26" t="s">
        <v>4143</v>
      </c>
      <c r="C1396" s="26">
        <v>39020574</v>
      </c>
      <c r="D1396" s="26" t="s">
        <v>24</v>
      </c>
      <c r="E1396" s="26" t="s">
        <v>14550</v>
      </c>
      <c r="F1396" s="26" t="s">
        <v>14551</v>
      </c>
      <c r="G1396" s="26" t="s">
        <v>9586</v>
      </c>
      <c r="H1396" s="26" t="s">
        <v>506</v>
      </c>
      <c r="I1396" s="26" t="s">
        <v>12368</v>
      </c>
      <c r="J1396" s="26" t="s">
        <v>14552</v>
      </c>
      <c r="K1396" s="26" t="s">
        <v>9582</v>
      </c>
      <c r="L1396" s="26" t="s">
        <v>14553</v>
      </c>
      <c r="M1396" s="26">
        <v>380343391925</v>
      </c>
      <c r="N1396" s="26">
        <v>2623255708</v>
      </c>
    </row>
    <row r="1397" spans="1:14">
      <c r="A1397" s="26" t="s">
        <v>1819</v>
      </c>
      <c r="B1397" s="26" t="s">
        <v>1820</v>
      </c>
      <c r="C1397" s="26">
        <v>1982591</v>
      </c>
      <c r="D1397" s="26" t="s">
        <v>780</v>
      </c>
      <c r="E1397" s="26" t="s">
        <v>14554</v>
      </c>
      <c r="F1397" s="26" t="s">
        <v>14555</v>
      </c>
      <c r="G1397" s="26" t="s">
        <v>9601</v>
      </c>
      <c r="H1397" s="26" t="s">
        <v>27</v>
      </c>
      <c r="J1397" s="26" t="s">
        <v>67</v>
      </c>
      <c r="K1397" s="26" t="s">
        <v>9597</v>
      </c>
      <c r="L1397" s="26" t="s">
        <v>14556</v>
      </c>
      <c r="M1397" s="26">
        <v>761113387393</v>
      </c>
      <c r="N1397" s="26">
        <v>510400000</v>
      </c>
    </row>
    <row r="1398" spans="1:14">
      <c r="A1398" s="26" t="s">
        <v>1960</v>
      </c>
      <c r="B1398" s="26" t="s">
        <v>1961</v>
      </c>
      <c r="C1398" s="26">
        <v>38558716</v>
      </c>
      <c r="D1398" s="26" t="s">
        <v>24</v>
      </c>
      <c r="E1398" s="26" t="s">
        <v>14557</v>
      </c>
      <c r="F1398" s="26" t="s">
        <v>14558</v>
      </c>
      <c r="G1398" s="26" t="s">
        <v>9586</v>
      </c>
      <c r="H1398" s="26" t="s">
        <v>103</v>
      </c>
      <c r="I1398" s="26" t="s">
        <v>10149</v>
      </c>
      <c r="J1398" s="26" t="s">
        <v>14559</v>
      </c>
      <c r="K1398" s="26" t="s">
        <v>9582</v>
      </c>
      <c r="L1398" s="26" t="s">
        <v>14560</v>
      </c>
      <c r="M1398" s="26">
        <v>761016605712</v>
      </c>
      <c r="N1398" s="26">
        <v>720886201</v>
      </c>
    </row>
    <row r="1399" spans="1:14">
      <c r="A1399" s="26" t="s">
        <v>6533</v>
      </c>
      <c r="B1399" s="26" t="s">
        <v>6140</v>
      </c>
      <c r="C1399" s="26">
        <v>38617509</v>
      </c>
      <c r="D1399" s="26" t="s">
        <v>24</v>
      </c>
      <c r="E1399" s="26" t="s">
        <v>14561</v>
      </c>
      <c r="F1399" s="26" t="s">
        <v>14562</v>
      </c>
      <c r="G1399" s="26" t="s">
        <v>9586</v>
      </c>
      <c r="H1399" s="26" t="s">
        <v>885</v>
      </c>
      <c r="I1399" s="26" t="s">
        <v>11807</v>
      </c>
      <c r="J1399" s="26" t="s">
        <v>14563</v>
      </c>
      <c r="K1399" s="26" t="s">
        <v>9606</v>
      </c>
      <c r="L1399" s="26" t="s">
        <v>14564</v>
      </c>
      <c r="M1399" s="26">
        <v>380949579142</v>
      </c>
      <c r="N1399" s="26">
        <v>5121056800</v>
      </c>
    </row>
    <row r="1400" spans="1:14">
      <c r="A1400" s="26" t="s">
        <v>6085</v>
      </c>
      <c r="B1400" s="26" t="s">
        <v>6086</v>
      </c>
      <c r="C1400" s="26">
        <v>38458892</v>
      </c>
      <c r="D1400" s="26" t="s">
        <v>24</v>
      </c>
      <c r="E1400" s="26" t="s">
        <v>14565</v>
      </c>
      <c r="F1400" s="26" t="s">
        <v>14566</v>
      </c>
      <c r="G1400" s="26" t="s">
        <v>9586</v>
      </c>
      <c r="H1400" s="26" t="s">
        <v>835</v>
      </c>
      <c r="I1400" s="26" t="s">
        <v>9944</v>
      </c>
      <c r="J1400" s="26" t="s">
        <v>254</v>
      </c>
      <c r="K1400" s="26" t="s">
        <v>9906</v>
      </c>
      <c r="L1400" s="26" t="s">
        <v>14567</v>
      </c>
      <c r="M1400" s="26">
        <v>380516232476</v>
      </c>
      <c r="N1400" s="26">
        <v>123182004</v>
      </c>
    </row>
    <row r="1401" spans="1:14">
      <c r="A1401" s="26" t="s">
        <v>4603</v>
      </c>
      <c r="B1401" s="26" t="s">
        <v>4604</v>
      </c>
      <c r="C1401" s="26">
        <v>38844190</v>
      </c>
      <c r="D1401" s="26" t="s">
        <v>24</v>
      </c>
      <c r="E1401" s="26" t="s">
        <v>14568</v>
      </c>
      <c r="F1401" s="26" t="s">
        <v>14569</v>
      </c>
      <c r="G1401" s="26" t="s">
        <v>9586</v>
      </c>
      <c r="H1401" s="26" t="s">
        <v>670</v>
      </c>
      <c r="J1401" s="26" t="s">
        <v>14570</v>
      </c>
      <c r="K1401" s="26" t="s">
        <v>9606</v>
      </c>
      <c r="L1401" s="26" t="s">
        <v>14571</v>
      </c>
      <c r="M1401" s="26">
        <v>380503298437</v>
      </c>
      <c r="N1401" s="26">
        <v>3510645300</v>
      </c>
    </row>
    <row r="1402" spans="1:14">
      <c r="A1402" s="26" t="s">
        <v>2200</v>
      </c>
      <c r="B1402" s="26" t="s">
        <v>2201</v>
      </c>
      <c r="C1402" s="26">
        <v>37677106</v>
      </c>
      <c r="D1402" s="26" t="s">
        <v>24</v>
      </c>
      <c r="E1402" s="26" t="s">
        <v>14572</v>
      </c>
      <c r="F1402" s="26" t="s">
        <v>14573</v>
      </c>
      <c r="G1402" s="26" t="s">
        <v>9579</v>
      </c>
      <c r="H1402" s="26" t="s">
        <v>133</v>
      </c>
      <c r="I1402" s="26" t="s">
        <v>9917</v>
      </c>
      <c r="J1402" s="26" t="s">
        <v>3586</v>
      </c>
      <c r="K1402" s="26" t="s">
        <v>9582</v>
      </c>
      <c r="L1402" s="26" t="s">
        <v>14574</v>
      </c>
      <c r="M1402" s="26">
        <v>761364825120</v>
      </c>
      <c r="N1402" s="26">
        <v>525385502</v>
      </c>
    </row>
    <row r="1403" spans="1:14">
      <c r="A1403" s="26" t="s">
        <v>7126</v>
      </c>
      <c r="B1403" s="26" t="s">
        <v>7127</v>
      </c>
      <c r="C1403" s="26">
        <v>38492302</v>
      </c>
      <c r="D1403" s="26" t="s">
        <v>24</v>
      </c>
      <c r="E1403" s="26" t="s">
        <v>14575</v>
      </c>
      <c r="F1403" s="26" t="s">
        <v>14576</v>
      </c>
      <c r="G1403" s="26" t="s">
        <v>9579</v>
      </c>
      <c r="H1403" s="26" t="s">
        <v>987</v>
      </c>
      <c r="I1403" s="26" t="s">
        <v>9634</v>
      </c>
      <c r="J1403" s="26" t="s">
        <v>14577</v>
      </c>
      <c r="K1403" s="26" t="s">
        <v>9582</v>
      </c>
      <c r="L1403" s="26" t="s">
        <v>14578</v>
      </c>
      <c r="M1403" s="26">
        <v>380362277790</v>
      </c>
      <c r="N1403" s="26">
        <v>5624680408</v>
      </c>
    </row>
    <row r="1404" spans="1:14">
      <c r="A1404" s="26" t="s">
        <v>5641</v>
      </c>
      <c r="B1404" s="26" t="s">
        <v>5642</v>
      </c>
      <c r="C1404" s="26">
        <v>1993730</v>
      </c>
      <c r="D1404" s="26" t="s">
        <v>780</v>
      </c>
      <c r="E1404" s="26" t="s">
        <v>14579</v>
      </c>
      <c r="F1404" s="26" t="s">
        <v>14580</v>
      </c>
      <c r="G1404" s="26" t="s">
        <v>9601</v>
      </c>
      <c r="H1404" s="26" t="s">
        <v>799</v>
      </c>
      <c r="I1404" s="26" t="s">
        <v>14581</v>
      </c>
      <c r="J1404" s="26" t="s">
        <v>800</v>
      </c>
      <c r="K1404" s="26" t="s">
        <v>9597</v>
      </c>
      <c r="L1404" s="26" t="s">
        <v>14582</v>
      </c>
      <c r="M1404" s="26">
        <v>380443601509</v>
      </c>
      <c r="N1404" s="26">
        <v>4822784009</v>
      </c>
    </row>
    <row r="1405" spans="1:14">
      <c r="A1405" s="26" t="s">
        <v>4562</v>
      </c>
      <c r="B1405" s="26" t="s">
        <v>4563</v>
      </c>
      <c r="C1405" s="26">
        <v>38302240</v>
      </c>
      <c r="D1405" s="26" t="s">
        <v>24</v>
      </c>
      <c r="E1405" s="26" t="s">
        <v>14583</v>
      </c>
      <c r="F1405" s="26" t="s">
        <v>14584</v>
      </c>
      <c r="G1405" s="26" t="s">
        <v>9586</v>
      </c>
      <c r="H1405" s="26" t="s">
        <v>670</v>
      </c>
      <c r="I1405" s="26" t="s">
        <v>11700</v>
      </c>
      <c r="J1405" s="26" t="s">
        <v>14585</v>
      </c>
      <c r="K1405" s="26" t="s">
        <v>9582</v>
      </c>
      <c r="L1405" s="26" t="s">
        <v>14586</v>
      </c>
      <c r="M1405" s="26">
        <v>380956807435</v>
      </c>
      <c r="N1405" s="26">
        <v>3522580301</v>
      </c>
    </row>
    <row r="1406" spans="1:14">
      <c r="A1406" s="26" t="s">
        <v>8247</v>
      </c>
      <c r="B1406" s="26" t="s">
        <v>8222</v>
      </c>
      <c r="C1406" s="26">
        <v>26150984</v>
      </c>
      <c r="D1406" s="26" t="s">
        <v>780</v>
      </c>
      <c r="E1406" s="26" t="s">
        <v>14587</v>
      </c>
      <c r="F1406" s="26" t="s">
        <v>14588</v>
      </c>
      <c r="G1406" s="26" t="s">
        <v>9601</v>
      </c>
      <c r="H1406" s="26" t="s">
        <v>1122</v>
      </c>
      <c r="J1406" s="26" t="s">
        <v>8039</v>
      </c>
      <c r="K1406" s="26" t="s">
        <v>9597</v>
      </c>
      <c r="L1406" s="26" t="s">
        <v>9962</v>
      </c>
      <c r="M1406" s="26">
        <v>380577250354</v>
      </c>
      <c r="N1406" s="26">
        <v>6310100000</v>
      </c>
    </row>
    <row r="1407" spans="1:14">
      <c r="A1407" s="26" t="s">
        <v>8950</v>
      </c>
      <c r="B1407" s="26" t="s">
        <v>8951</v>
      </c>
      <c r="C1407" s="26">
        <v>40317886</v>
      </c>
      <c r="D1407" s="26" t="s">
        <v>24</v>
      </c>
      <c r="E1407" s="26" t="s">
        <v>14589</v>
      </c>
      <c r="F1407" s="26" t="s">
        <v>14590</v>
      </c>
      <c r="G1407" s="26" t="s">
        <v>9586</v>
      </c>
      <c r="H1407" s="26" t="s">
        <v>1401</v>
      </c>
      <c r="J1407" s="26" t="s">
        <v>1462</v>
      </c>
      <c r="K1407" s="26" t="s">
        <v>9597</v>
      </c>
      <c r="L1407" s="26" t="s">
        <v>14591</v>
      </c>
      <c r="M1407" s="26">
        <v>380474442765</v>
      </c>
      <c r="N1407" s="26">
        <v>7110800000</v>
      </c>
    </row>
    <row r="1408" spans="1:14">
      <c r="A1408" s="26" t="s">
        <v>8748</v>
      </c>
      <c r="B1408" s="26" t="s">
        <v>8749</v>
      </c>
      <c r="C1408" s="26">
        <v>38487677</v>
      </c>
      <c r="D1408" s="26" t="s">
        <v>24</v>
      </c>
      <c r="E1408" s="26" t="s">
        <v>14592</v>
      </c>
      <c r="F1408" s="26" t="s">
        <v>14593</v>
      </c>
      <c r="G1408" s="26" t="s">
        <v>9586</v>
      </c>
      <c r="H1408" s="26" t="s">
        <v>1308</v>
      </c>
      <c r="J1408" s="26" t="s">
        <v>14594</v>
      </c>
      <c r="K1408" s="26" t="s">
        <v>9597</v>
      </c>
      <c r="L1408" s="26" t="s">
        <v>14595</v>
      </c>
      <c r="M1408" s="26">
        <v>380385430404</v>
      </c>
      <c r="N1408" s="26">
        <v>6810800000</v>
      </c>
    </row>
    <row r="1409" spans="1:14">
      <c r="A1409" s="26" t="s">
        <v>4073</v>
      </c>
      <c r="B1409" s="26" t="s">
        <v>4074</v>
      </c>
      <c r="C1409" s="26">
        <v>1993305</v>
      </c>
      <c r="D1409" s="26" t="s">
        <v>780</v>
      </c>
      <c r="E1409" s="26" t="s">
        <v>14596</v>
      </c>
      <c r="F1409" s="26" t="s">
        <v>4074</v>
      </c>
      <c r="G1409" s="26" t="s">
        <v>9601</v>
      </c>
      <c r="H1409" s="26" t="s">
        <v>506</v>
      </c>
      <c r="J1409" s="26" t="s">
        <v>526</v>
      </c>
      <c r="K1409" s="26" t="s">
        <v>9597</v>
      </c>
      <c r="L1409" s="26" t="s">
        <v>14597</v>
      </c>
      <c r="M1409" s="26">
        <v>380503735512</v>
      </c>
      <c r="N1409" s="26">
        <v>2610100000</v>
      </c>
    </row>
    <row r="1410" spans="1:14">
      <c r="A1410" s="26" t="s">
        <v>5464</v>
      </c>
      <c r="B1410" s="26" t="s">
        <v>5461</v>
      </c>
      <c r="C1410" s="26">
        <v>42310851</v>
      </c>
      <c r="D1410" s="26" t="s">
        <v>24</v>
      </c>
      <c r="E1410" s="26" t="s">
        <v>14598</v>
      </c>
      <c r="F1410" s="26" t="s">
        <v>14599</v>
      </c>
      <c r="G1410" s="26" t="s">
        <v>9579</v>
      </c>
      <c r="H1410" s="26" t="s">
        <v>735</v>
      </c>
      <c r="I1410" s="26" t="s">
        <v>9605</v>
      </c>
      <c r="J1410" s="26" t="s">
        <v>14600</v>
      </c>
      <c r="K1410" s="26" t="s">
        <v>9582</v>
      </c>
      <c r="L1410" s="26" t="s">
        <v>14601</v>
      </c>
      <c r="M1410" s="26">
        <v>380963826305</v>
      </c>
      <c r="N1410" s="26">
        <v>3221882401</v>
      </c>
    </row>
    <row r="1411" spans="1:14">
      <c r="A1411" s="26" t="s">
        <v>2948</v>
      </c>
      <c r="B1411" s="26" t="s">
        <v>2949</v>
      </c>
      <c r="C1411" s="26">
        <v>37803420</v>
      </c>
      <c r="D1411" s="26" t="s">
        <v>24</v>
      </c>
      <c r="E1411" s="26" t="s">
        <v>14602</v>
      </c>
      <c r="F1411" s="26" t="s">
        <v>14603</v>
      </c>
      <c r="G1411" s="26" t="s">
        <v>9586</v>
      </c>
      <c r="H1411" s="26" t="s">
        <v>258</v>
      </c>
      <c r="J1411" s="26" t="s">
        <v>333</v>
      </c>
      <c r="K1411" s="26" t="s">
        <v>9597</v>
      </c>
      <c r="L1411" s="26" t="s">
        <v>14604</v>
      </c>
      <c r="M1411" s="26">
        <v>380997028072</v>
      </c>
      <c r="N1411" s="26">
        <v>1411300000</v>
      </c>
    </row>
    <row r="1412" spans="1:14">
      <c r="A1412" s="26" t="s">
        <v>4061</v>
      </c>
      <c r="B1412" s="26" t="s">
        <v>4062</v>
      </c>
      <c r="C1412" s="26">
        <v>20551995</v>
      </c>
      <c r="D1412" s="26" t="s">
        <v>780</v>
      </c>
      <c r="E1412" s="26" t="s">
        <v>14605</v>
      </c>
      <c r="F1412" s="26" t="s">
        <v>14606</v>
      </c>
      <c r="G1412" s="26" t="s">
        <v>9601</v>
      </c>
      <c r="H1412" s="26" t="s">
        <v>506</v>
      </c>
      <c r="J1412" s="26" t="s">
        <v>526</v>
      </c>
      <c r="K1412" s="26" t="s">
        <v>9597</v>
      </c>
      <c r="L1412" s="26" t="s">
        <v>14607</v>
      </c>
      <c r="M1412" s="26">
        <v>380506901043</v>
      </c>
      <c r="N1412" s="26">
        <v>2610100000</v>
      </c>
    </row>
    <row r="1413" spans="1:14">
      <c r="A1413" s="26" t="s">
        <v>4886</v>
      </c>
      <c r="B1413" s="26" t="s">
        <v>4887</v>
      </c>
      <c r="C1413" s="26">
        <v>38325425</v>
      </c>
      <c r="D1413" s="26" t="s">
        <v>24</v>
      </c>
      <c r="E1413" s="26" t="s">
        <v>14608</v>
      </c>
      <c r="F1413" s="26" t="s">
        <v>14609</v>
      </c>
      <c r="G1413" s="26" t="s">
        <v>9586</v>
      </c>
      <c r="H1413" s="26" t="s">
        <v>711</v>
      </c>
      <c r="I1413" s="26" t="s">
        <v>14610</v>
      </c>
      <c r="J1413" s="26" t="s">
        <v>14611</v>
      </c>
      <c r="K1413" s="26" t="s">
        <v>9582</v>
      </c>
      <c r="L1413" s="26" t="s">
        <v>14612</v>
      </c>
      <c r="M1413" s="26">
        <v>380646197737</v>
      </c>
      <c r="N1413" s="26">
        <v>4425184002</v>
      </c>
    </row>
    <row r="1414" spans="1:14">
      <c r="A1414" s="26" t="s">
        <v>8280</v>
      </c>
      <c r="B1414" s="26" t="s">
        <v>8117</v>
      </c>
      <c r="C1414" s="26">
        <v>31939013</v>
      </c>
      <c r="D1414" s="26" t="s">
        <v>24</v>
      </c>
      <c r="E1414" s="26" t="s">
        <v>14613</v>
      </c>
      <c r="F1414" s="26" t="s">
        <v>14614</v>
      </c>
      <c r="G1414" s="26" t="s">
        <v>9586</v>
      </c>
      <c r="H1414" s="26" t="s">
        <v>1122</v>
      </c>
      <c r="J1414" s="26" t="s">
        <v>8039</v>
      </c>
      <c r="K1414" s="26" t="s">
        <v>9597</v>
      </c>
      <c r="L1414" s="26" t="s">
        <v>14615</v>
      </c>
      <c r="M1414" s="26">
        <v>380577251310</v>
      </c>
      <c r="N1414" s="26">
        <v>6310100000</v>
      </c>
    </row>
    <row r="1415" spans="1:14">
      <c r="A1415" s="26" t="s">
        <v>6769</v>
      </c>
      <c r="B1415" s="26" t="s">
        <v>6770</v>
      </c>
      <c r="C1415" s="26">
        <v>38276153</v>
      </c>
      <c r="D1415" s="26" t="s">
        <v>24</v>
      </c>
      <c r="E1415" s="26" t="s">
        <v>14616</v>
      </c>
      <c r="F1415" s="26" t="s">
        <v>14617</v>
      </c>
      <c r="G1415" s="26" t="s">
        <v>9586</v>
      </c>
      <c r="H1415" s="26" t="s">
        <v>949</v>
      </c>
      <c r="I1415" s="26" t="s">
        <v>10890</v>
      </c>
      <c r="J1415" s="26" t="s">
        <v>14618</v>
      </c>
      <c r="K1415" s="26" t="s">
        <v>9582</v>
      </c>
      <c r="L1415" s="26" t="s">
        <v>14619</v>
      </c>
      <c r="M1415" s="26">
        <v>380535864244</v>
      </c>
      <c r="N1415" s="26">
        <v>5323882204</v>
      </c>
    </row>
    <row r="1416" spans="1:14">
      <c r="A1416" s="26" t="s">
        <v>6400</v>
      </c>
      <c r="B1416" s="26" t="s">
        <v>6401</v>
      </c>
      <c r="C1416" s="26">
        <v>35357187</v>
      </c>
      <c r="D1416" s="26" t="s">
        <v>780</v>
      </c>
      <c r="E1416" s="26" t="s">
        <v>14620</v>
      </c>
      <c r="F1416" s="26" t="s">
        <v>14621</v>
      </c>
      <c r="G1416" s="26" t="s">
        <v>9601</v>
      </c>
      <c r="H1416" s="26" t="s">
        <v>885</v>
      </c>
      <c r="J1416" s="26" t="s">
        <v>910</v>
      </c>
      <c r="K1416" s="26" t="s">
        <v>9597</v>
      </c>
      <c r="L1416" s="26" t="s">
        <v>14622</v>
      </c>
      <c r="M1416" s="26">
        <v>380487312455</v>
      </c>
      <c r="N1416" s="26">
        <v>5110100000</v>
      </c>
    </row>
    <row r="1417" spans="1:14">
      <c r="A1417" s="26" t="s">
        <v>8930</v>
      </c>
      <c r="B1417" s="26" t="s">
        <v>8931</v>
      </c>
      <c r="C1417" s="26">
        <v>25974252</v>
      </c>
      <c r="D1417" s="26" t="s">
        <v>780</v>
      </c>
      <c r="E1417" s="26" t="s">
        <v>14623</v>
      </c>
      <c r="F1417" s="26" t="s">
        <v>14624</v>
      </c>
      <c r="G1417" s="26" t="s">
        <v>9601</v>
      </c>
      <c r="H1417" s="26" t="s">
        <v>1401</v>
      </c>
      <c r="J1417" s="26" t="s">
        <v>1454</v>
      </c>
      <c r="K1417" s="26" t="s">
        <v>9597</v>
      </c>
      <c r="L1417" s="26" t="s">
        <v>14625</v>
      </c>
      <c r="M1417" s="26">
        <v>761112649105</v>
      </c>
      <c r="N1417" s="26">
        <v>524885203</v>
      </c>
    </row>
    <row r="1418" spans="1:14">
      <c r="A1418" s="26" t="s">
        <v>3913</v>
      </c>
      <c r="B1418" s="26" t="s">
        <v>3914</v>
      </c>
      <c r="C1418" s="26">
        <v>37997217</v>
      </c>
      <c r="D1418" s="26" t="s">
        <v>24</v>
      </c>
      <c r="E1418" s="26" t="s">
        <v>14626</v>
      </c>
      <c r="F1418" s="26" t="s">
        <v>9604</v>
      </c>
      <c r="G1418" s="26" t="s">
        <v>9586</v>
      </c>
      <c r="H1418" s="26" t="s">
        <v>468</v>
      </c>
      <c r="I1418" s="26" t="s">
        <v>14114</v>
      </c>
      <c r="J1418" s="26" t="s">
        <v>294</v>
      </c>
      <c r="K1418" s="26" t="s">
        <v>9582</v>
      </c>
      <c r="L1418" s="26" t="s">
        <v>14627</v>
      </c>
      <c r="M1418" s="26">
        <v>380619441214</v>
      </c>
      <c r="N1418" s="26">
        <v>121183603</v>
      </c>
    </row>
    <row r="1419" spans="1:14">
      <c r="A1419" s="26" t="s">
        <v>6569</v>
      </c>
      <c r="B1419" s="26" t="s">
        <v>6570</v>
      </c>
      <c r="C1419" s="26">
        <v>38396564</v>
      </c>
      <c r="D1419" s="26" t="s">
        <v>24</v>
      </c>
      <c r="E1419" s="26" t="s">
        <v>14628</v>
      </c>
      <c r="F1419" s="26" t="s">
        <v>14629</v>
      </c>
      <c r="G1419" s="26" t="s">
        <v>9579</v>
      </c>
      <c r="H1419" s="26" t="s">
        <v>949</v>
      </c>
      <c r="I1419" s="26" t="s">
        <v>10130</v>
      </c>
      <c r="J1419" s="26" t="s">
        <v>14630</v>
      </c>
      <c r="K1419" s="26" t="s">
        <v>9582</v>
      </c>
      <c r="L1419" s="26" t="s">
        <v>14631</v>
      </c>
      <c r="M1419" s="26">
        <v>380953480253</v>
      </c>
      <c r="N1419" s="26">
        <v>5320281801</v>
      </c>
    </row>
    <row r="1420" spans="1:14">
      <c r="A1420" s="26" t="s">
        <v>5947</v>
      </c>
      <c r="B1420" s="26" t="s">
        <v>5948</v>
      </c>
      <c r="C1420" s="26">
        <v>38357572</v>
      </c>
      <c r="D1420" s="26" t="s">
        <v>24</v>
      </c>
      <c r="E1420" s="26" t="s">
        <v>14632</v>
      </c>
      <c r="F1420" s="26" t="s">
        <v>14633</v>
      </c>
      <c r="G1420" s="26" t="s">
        <v>9586</v>
      </c>
      <c r="H1420" s="26" t="s">
        <v>835</v>
      </c>
      <c r="I1420" s="26" t="s">
        <v>14634</v>
      </c>
      <c r="J1420" s="26" t="s">
        <v>14279</v>
      </c>
      <c r="K1420" s="26" t="s">
        <v>9582</v>
      </c>
      <c r="L1420" s="26" t="s">
        <v>14635</v>
      </c>
      <c r="M1420" s="26">
        <v>380515293665</v>
      </c>
      <c r="N1420" s="26">
        <v>1422783409</v>
      </c>
    </row>
    <row r="1421" spans="1:14">
      <c r="A1421" s="26" t="s">
        <v>7728</v>
      </c>
      <c r="B1421" s="26" t="s">
        <v>7729</v>
      </c>
      <c r="C1421" s="26">
        <v>38868583</v>
      </c>
      <c r="D1421" s="26" t="s">
        <v>24</v>
      </c>
      <c r="E1421" s="26" t="s">
        <v>14636</v>
      </c>
      <c r="F1421" s="26" t="s">
        <v>14637</v>
      </c>
      <c r="G1421" s="26" t="s">
        <v>9586</v>
      </c>
      <c r="H1421" s="26" t="s">
        <v>1088</v>
      </c>
      <c r="I1421" s="26" t="s">
        <v>10691</v>
      </c>
      <c r="J1421" s="26" t="s">
        <v>14638</v>
      </c>
      <c r="K1421" s="26" t="s">
        <v>9582</v>
      </c>
      <c r="L1421" s="26" t="s">
        <v>14639</v>
      </c>
      <c r="M1421" s="26">
        <v>380686466115</v>
      </c>
      <c r="N1421" s="26">
        <v>6124688601</v>
      </c>
    </row>
    <row r="1422" spans="1:14">
      <c r="A1422" s="26" t="s">
        <v>6211</v>
      </c>
      <c r="B1422" s="26" t="s">
        <v>6212</v>
      </c>
      <c r="C1422" s="26">
        <v>38522082</v>
      </c>
      <c r="D1422" s="26" t="s">
        <v>24</v>
      </c>
      <c r="E1422" s="26" t="s">
        <v>14640</v>
      </c>
      <c r="F1422" s="26" t="s">
        <v>14641</v>
      </c>
      <c r="G1422" s="26" t="s">
        <v>9579</v>
      </c>
      <c r="H1422" s="26" t="s">
        <v>885</v>
      </c>
      <c r="I1422" s="26" t="s">
        <v>12123</v>
      </c>
      <c r="J1422" s="26" t="s">
        <v>13017</v>
      </c>
      <c r="K1422" s="26" t="s">
        <v>9582</v>
      </c>
      <c r="L1422" s="26" t="s">
        <v>14642</v>
      </c>
      <c r="M1422" s="26">
        <v>380988426766</v>
      </c>
      <c r="N1422" s="26">
        <v>123580101</v>
      </c>
    </row>
    <row r="1423" spans="1:14">
      <c r="A1423" s="26" t="s">
        <v>8247</v>
      </c>
      <c r="B1423" s="26" t="s">
        <v>8222</v>
      </c>
      <c r="C1423" s="26">
        <v>26150984</v>
      </c>
      <c r="D1423" s="26" t="s">
        <v>780</v>
      </c>
      <c r="E1423" s="26" t="s">
        <v>14643</v>
      </c>
      <c r="F1423" s="26" t="s">
        <v>14644</v>
      </c>
      <c r="G1423" s="26" t="s">
        <v>9601</v>
      </c>
      <c r="H1423" s="26" t="s">
        <v>1122</v>
      </c>
      <c r="J1423" s="26" t="s">
        <v>8039</v>
      </c>
      <c r="K1423" s="26" t="s">
        <v>9597</v>
      </c>
      <c r="L1423" s="26" t="s">
        <v>14645</v>
      </c>
      <c r="M1423" s="26">
        <v>380577251776</v>
      </c>
      <c r="N1423" s="26">
        <v>6310100000</v>
      </c>
    </row>
    <row r="1424" spans="1:14">
      <c r="A1424" s="26" t="s">
        <v>4065</v>
      </c>
      <c r="B1424" s="26" t="s">
        <v>4066</v>
      </c>
      <c r="C1424" s="26">
        <v>36733489</v>
      </c>
      <c r="D1424" s="26" t="s">
        <v>24</v>
      </c>
      <c r="E1424" s="26" t="s">
        <v>14646</v>
      </c>
      <c r="F1424" s="26" t="s">
        <v>11790</v>
      </c>
      <c r="G1424" s="26" t="s">
        <v>9586</v>
      </c>
      <c r="H1424" s="26" t="s">
        <v>506</v>
      </c>
      <c r="J1424" s="26" t="s">
        <v>526</v>
      </c>
      <c r="K1424" s="26" t="s">
        <v>9597</v>
      </c>
      <c r="L1424" s="26" t="s">
        <v>11791</v>
      </c>
      <c r="M1424" s="26">
        <v>380950038453</v>
      </c>
      <c r="N1424" s="26">
        <v>2610100000</v>
      </c>
    </row>
    <row r="1425" spans="1:14">
      <c r="A1425" s="26" t="s">
        <v>4089</v>
      </c>
      <c r="B1425" s="26" t="s">
        <v>4090</v>
      </c>
      <c r="C1425" s="26">
        <v>24687786</v>
      </c>
      <c r="D1425" s="26" t="s">
        <v>780</v>
      </c>
      <c r="E1425" s="26" t="s">
        <v>14647</v>
      </c>
      <c r="F1425" s="26" t="s">
        <v>14648</v>
      </c>
      <c r="G1425" s="26" t="s">
        <v>9601</v>
      </c>
      <c r="H1425" s="26" t="s">
        <v>506</v>
      </c>
      <c r="J1425" s="26" t="s">
        <v>526</v>
      </c>
      <c r="K1425" s="26" t="s">
        <v>9597</v>
      </c>
      <c r="L1425" s="26" t="s">
        <v>14649</v>
      </c>
      <c r="M1425" s="26">
        <v>760685069660</v>
      </c>
      <c r="N1425" s="26">
        <v>2610100000</v>
      </c>
    </row>
    <row r="1426" spans="1:14">
      <c r="A1426" s="26" t="s">
        <v>4715</v>
      </c>
      <c r="B1426" s="26" t="s">
        <v>4716</v>
      </c>
      <c r="C1426" s="26">
        <v>38972429</v>
      </c>
      <c r="D1426" s="26" t="s">
        <v>24</v>
      </c>
      <c r="E1426" s="26" t="s">
        <v>14650</v>
      </c>
      <c r="F1426" s="26" t="s">
        <v>14651</v>
      </c>
      <c r="G1426" s="26" t="s">
        <v>9586</v>
      </c>
      <c r="H1426" s="26" t="s">
        <v>670</v>
      </c>
      <c r="J1426" s="26" t="s">
        <v>4702</v>
      </c>
      <c r="K1426" s="26" t="s">
        <v>9597</v>
      </c>
      <c r="L1426" s="26" t="s">
        <v>14652</v>
      </c>
      <c r="M1426" s="26">
        <v>380523568857</v>
      </c>
      <c r="N1426" s="26">
        <v>721484605</v>
      </c>
    </row>
    <row r="1427" spans="1:14">
      <c r="A1427" s="26" t="s">
        <v>6734</v>
      </c>
      <c r="B1427" s="26" t="s">
        <v>6735</v>
      </c>
      <c r="C1427" s="26">
        <v>38459524</v>
      </c>
      <c r="D1427" s="26" t="s">
        <v>24</v>
      </c>
      <c r="E1427" s="26" t="s">
        <v>14653</v>
      </c>
      <c r="F1427" s="26" t="s">
        <v>14654</v>
      </c>
      <c r="G1427" s="26" t="s">
        <v>9586</v>
      </c>
      <c r="H1427" s="26" t="s">
        <v>949</v>
      </c>
      <c r="J1427" s="26" t="s">
        <v>969</v>
      </c>
      <c r="K1427" s="26" t="s">
        <v>9597</v>
      </c>
      <c r="L1427" s="26" t="s">
        <v>14655</v>
      </c>
      <c r="M1427" s="26">
        <v>380536174040</v>
      </c>
      <c r="N1427" s="26">
        <v>5310700000</v>
      </c>
    </row>
    <row r="1428" spans="1:14">
      <c r="A1428" s="26" t="s">
        <v>9214</v>
      </c>
      <c r="B1428" s="26" t="s">
        <v>9215</v>
      </c>
      <c r="C1428" s="26">
        <v>43343797</v>
      </c>
      <c r="D1428" s="26" t="s">
        <v>1701</v>
      </c>
      <c r="E1428" s="26" t="s">
        <v>14656</v>
      </c>
      <c r="F1428" s="26" t="s">
        <v>14657</v>
      </c>
      <c r="G1428" s="26" t="s">
        <v>9601</v>
      </c>
      <c r="H1428" s="26" t="s">
        <v>1490</v>
      </c>
      <c r="I1428" s="26" t="s">
        <v>10369</v>
      </c>
      <c r="J1428" s="26" t="s">
        <v>1545</v>
      </c>
      <c r="K1428" s="26" t="s">
        <v>9597</v>
      </c>
      <c r="L1428" s="26" t="s">
        <v>14658</v>
      </c>
      <c r="M1428" s="26">
        <v>761046274916</v>
      </c>
      <c r="N1428" s="26">
        <v>523786901</v>
      </c>
    </row>
    <row r="1429" spans="1:14">
      <c r="A1429" s="26" t="s">
        <v>6890</v>
      </c>
      <c r="B1429" s="26" t="s">
        <v>6891</v>
      </c>
      <c r="C1429" s="26">
        <v>38459325</v>
      </c>
      <c r="D1429" s="26" t="s">
        <v>24</v>
      </c>
      <c r="E1429" s="26" t="s">
        <v>14659</v>
      </c>
      <c r="F1429" s="26" t="s">
        <v>14660</v>
      </c>
      <c r="G1429" s="26" t="s">
        <v>9579</v>
      </c>
      <c r="H1429" s="26" t="s">
        <v>949</v>
      </c>
      <c r="I1429" s="26" t="s">
        <v>9669</v>
      </c>
      <c r="J1429" s="26" t="s">
        <v>14661</v>
      </c>
      <c r="K1429" s="26" t="s">
        <v>9582</v>
      </c>
      <c r="L1429" s="26" t="s">
        <v>14662</v>
      </c>
      <c r="M1429" s="26">
        <v>380668525785</v>
      </c>
      <c r="N1429" s="26">
        <v>5324886203</v>
      </c>
    </row>
    <row r="1430" spans="1:14">
      <c r="A1430" s="26" t="s">
        <v>7973</v>
      </c>
      <c r="B1430" s="26" t="s">
        <v>7974</v>
      </c>
      <c r="C1430" s="26">
        <v>42633385</v>
      </c>
      <c r="D1430" s="26" t="s">
        <v>24</v>
      </c>
      <c r="E1430" s="26" t="s">
        <v>14663</v>
      </c>
      <c r="F1430" s="26" t="s">
        <v>14664</v>
      </c>
      <c r="G1430" s="26" t="s">
        <v>9586</v>
      </c>
      <c r="H1430" s="26" t="s">
        <v>1122</v>
      </c>
      <c r="I1430" s="26" t="s">
        <v>13543</v>
      </c>
      <c r="J1430" s="26" t="s">
        <v>345</v>
      </c>
      <c r="K1430" s="26" t="s">
        <v>9582</v>
      </c>
      <c r="L1430" s="26" t="s">
        <v>14665</v>
      </c>
      <c r="M1430" s="26">
        <v>380574590030</v>
      </c>
      <c r="N1430" s="26">
        <v>120782508</v>
      </c>
    </row>
    <row r="1431" spans="1:14">
      <c r="A1431" s="26" t="s">
        <v>3560</v>
      </c>
      <c r="B1431" s="26" t="s">
        <v>3561</v>
      </c>
      <c r="C1431" s="26">
        <v>39048956</v>
      </c>
      <c r="D1431" s="26" t="s">
        <v>24</v>
      </c>
      <c r="E1431" s="26" t="s">
        <v>14666</v>
      </c>
      <c r="F1431" s="26" t="s">
        <v>14667</v>
      </c>
      <c r="G1431" s="26" t="s">
        <v>9586</v>
      </c>
      <c r="H1431" s="26" t="s">
        <v>392</v>
      </c>
      <c r="I1431" s="26" t="s">
        <v>10620</v>
      </c>
      <c r="J1431" s="26" t="s">
        <v>12356</v>
      </c>
      <c r="K1431" s="26" t="s">
        <v>9582</v>
      </c>
      <c r="L1431" s="26" t="s">
        <v>12357</v>
      </c>
      <c r="M1431" s="26">
        <v>380979516832</v>
      </c>
      <c r="N1431" s="26">
        <v>2125384001</v>
      </c>
    </row>
    <row r="1432" spans="1:14">
      <c r="A1432" s="26" t="s">
        <v>5728</v>
      </c>
      <c r="B1432" s="26" t="s">
        <v>5729</v>
      </c>
      <c r="C1432" s="26">
        <v>38961129</v>
      </c>
      <c r="D1432" s="26" t="s">
        <v>24</v>
      </c>
      <c r="E1432" s="26" t="s">
        <v>14668</v>
      </c>
      <c r="F1432" s="26" t="s">
        <v>14669</v>
      </c>
      <c r="G1432" s="26" t="s">
        <v>9591</v>
      </c>
      <c r="H1432" s="26" t="s">
        <v>799</v>
      </c>
      <c r="J1432" s="26" t="s">
        <v>800</v>
      </c>
      <c r="K1432" s="26" t="s">
        <v>9597</v>
      </c>
      <c r="L1432" s="26" t="s">
        <v>14670</v>
      </c>
      <c r="M1432" s="26">
        <v>380442946617</v>
      </c>
      <c r="N1432" s="26">
        <v>4822784009</v>
      </c>
    </row>
    <row r="1433" spans="1:14">
      <c r="A1433" s="26" t="s">
        <v>6432</v>
      </c>
      <c r="B1433" s="26" t="s">
        <v>6433</v>
      </c>
      <c r="C1433" s="26">
        <v>39051031</v>
      </c>
      <c r="D1433" s="26" t="s">
        <v>24</v>
      </c>
      <c r="E1433" s="26" t="s">
        <v>14671</v>
      </c>
      <c r="F1433" s="26" t="s">
        <v>14672</v>
      </c>
      <c r="G1433" s="26" t="s">
        <v>9586</v>
      </c>
      <c r="H1433" s="26" t="s">
        <v>885</v>
      </c>
      <c r="J1433" s="26" t="s">
        <v>910</v>
      </c>
      <c r="K1433" s="26" t="s">
        <v>9597</v>
      </c>
      <c r="L1433" s="26" t="s">
        <v>14673</v>
      </c>
      <c r="M1433" s="26">
        <v>380487058719</v>
      </c>
      <c r="N1433" s="26">
        <v>5110100000</v>
      </c>
    </row>
    <row r="1434" spans="1:14">
      <c r="A1434" s="26" t="s">
        <v>4895</v>
      </c>
      <c r="B1434" s="26" t="s">
        <v>4896</v>
      </c>
      <c r="C1434" s="26">
        <v>43224971</v>
      </c>
      <c r="D1434" s="26" t="s">
        <v>24</v>
      </c>
      <c r="E1434" s="26" t="s">
        <v>14674</v>
      </c>
      <c r="F1434" s="26" t="s">
        <v>14675</v>
      </c>
      <c r="G1434" s="26" t="s">
        <v>9586</v>
      </c>
      <c r="H1434" s="26" t="s">
        <v>711</v>
      </c>
      <c r="J1434" s="26" t="s">
        <v>4897</v>
      </c>
      <c r="K1434" s="26" t="s">
        <v>9582</v>
      </c>
      <c r="L1434" s="26" t="s">
        <v>14676</v>
      </c>
      <c r="M1434" s="26">
        <v>380501600989</v>
      </c>
      <c r="N1434" s="26">
        <v>3220488302</v>
      </c>
    </row>
    <row r="1435" spans="1:14">
      <c r="A1435" s="26" t="s">
        <v>3230</v>
      </c>
      <c r="B1435" s="26" t="s">
        <v>3231</v>
      </c>
      <c r="C1435" s="26">
        <v>38562298</v>
      </c>
      <c r="D1435" s="26" t="s">
        <v>24</v>
      </c>
      <c r="E1435" s="26" t="s">
        <v>14677</v>
      </c>
      <c r="F1435" s="26" t="s">
        <v>14678</v>
      </c>
      <c r="G1435" s="26" t="s">
        <v>9591</v>
      </c>
      <c r="H1435" s="26" t="s">
        <v>375</v>
      </c>
      <c r="I1435" s="26" t="s">
        <v>9592</v>
      </c>
      <c r="J1435" s="26" t="s">
        <v>14679</v>
      </c>
      <c r="K1435" s="26" t="s">
        <v>9582</v>
      </c>
      <c r="L1435" s="26" t="s">
        <v>14680</v>
      </c>
      <c r="M1435" s="26">
        <v>380989209012</v>
      </c>
      <c r="N1435" s="26">
        <v>1824410143</v>
      </c>
    </row>
    <row r="1436" spans="1:14">
      <c r="A1436" s="26" t="s">
        <v>3372</v>
      </c>
      <c r="B1436" s="26" t="s">
        <v>3373</v>
      </c>
      <c r="C1436" s="26">
        <v>41769166</v>
      </c>
      <c r="D1436" s="26" t="s">
        <v>24</v>
      </c>
      <c r="E1436" s="26" t="s">
        <v>14681</v>
      </c>
      <c r="F1436" s="26" t="s">
        <v>14682</v>
      </c>
      <c r="G1436" s="26" t="s">
        <v>9579</v>
      </c>
      <c r="H1436" s="26" t="s">
        <v>392</v>
      </c>
      <c r="I1436" s="26" t="s">
        <v>11040</v>
      </c>
      <c r="J1436" s="26" t="s">
        <v>14683</v>
      </c>
      <c r="K1436" s="26" t="s">
        <v>9582</v>
      </c>
      <c r="L1436" s="26" t="s">
        <v>14684</v>
      </c>
      <c r="M1436" s="26">
        <v>380314336818</v>
      </c>
      <c r="N1436" s="26">
        <v>2121283902</v>
      </c>
    </row>
    <row r="1437" spans="1:14">
      <c r="A1437" s="26" t="s">
        <v>2463</v>
      </c>
      <c r="B1437" s="26" t="s">
        <v>2464</v>
      </c>
      <c r="C1437" s="26" t="s">
        <v>1604</v>
      </c>
      <c r="D1437" s="26" t="s">
        <v>24</v>
      </c>
      <c r="E1437" s="26" t="s">
        <v>14685</v>
      </c>
      <c r="F1437" s="26" t="s">
        <v>14686</v>
      </c>
      <c r="G1437" s="26" t="s">
        <v>9591</v>
      </c>
      <c r="H1437" s="26" t="s">
        <v>133</v>
      </c>
      <c r="J1437" s="26" t="s">
        <v>183</v>
      </c>
      <c r="K1437" s="26" t="s">
        <v>9597</v>
      </c>
      <c r="L1437" s="26" t="s">
        <v>14687</v>
      </c>
      <c r="M1437" s="26">
        <v>761360564324</v>
      </c>
      <c r="N1437" s="26">
        <v>1211000000</v>
      </c>
    </row>
    <row r="1438" spans="1:14">
      <c r="A1438" s="26" t="s">
        <v>6712</v>
      </c>
      <c r="B1438" s="26" t="s">
        <v>6713</v>
      </c>
      <c r="C1438" s="26">
        <v>1999359</v>
      </c>
      <c r="D1438" s="26" t="s">
        <v>780</v>
      </c>
      <c r="E1438" s="26" t="s">
        <v>14688</v>
      </c>
      <c r="F1438" s="26" t="s">
        <v>14689</v>
      </c>
      <c r="G1438" s="26" t="s">
        <v>9601</v>
      </c>
      <c r="H1438" s="26" t="s">
        <v>949</v>
      </c>
      <c r="I1438" s="26" t="s">
        <v>10708</v>
      </c>
      <c r="J1438" s="26" t="s">
        <v>7612</v>
      </c>
      <c r="K1438" s="26" t="s">
        <v>9597</v>
      </c>
      <c r="L1438" s="26" t="s">
        <v>14690</v>
      </c>
      <c r="M1438" s="26">
        <v>380535631260</v>
      </c>
      <c r="N1438" s="26">
        <v>122785803</v>
      </c>
    </row>
    <row r="1439" spans="1:14">
      <c r="A1439" s="26" t="s">
        <v>9399</v>
      </c>
      <c r="B1439" s="26" t="s">
        <v>9400</v>
      </c>
      <c r="C1439" s="26">
        <v>38955665</v>
      </c>
      <c r="D1439" s="26" t="s">
        <v>24</v>
      </c>
      <c r="E1439" s="26" t="s">
        <v>14691</v>
      </c>
      <c r="F1439" s="26" t="s">
        <v>14692</v>
      </c>
      <c r="G1439" s="26" t="s">
        <v>9579</v>
      </c>
      <c r="H1439" s="26" t="s">
        <v>1573</v>
      </c>
      <c r="I1439" s="26" t="s">
        <v>10158</v>
      </c>
      <c r="J1439" s="26" t="s">
        <v>14693</v>
      </c>
      <c r="K1439" s="26" t="s">
        <v>9582</v>
      </c>
      <c r="L1439" s="26" t="s">
        <v>14694</v>
      </c>
      <c r="M1439" s="26">
        <v>380462687117</v>
      </c>
      <c r="N1439" s="26">
        <v>7425583505</v>
      </c>
    </row>
    <row r="1440" spans="1:14">
      <c r="A1440" s="26" t="s">
        <v>6111</v>
      </c>
      <c r="B1440" s="26" t="s">
        <v>6112</v>
      </c>
      <c r="C1440" s="26">
        <v>38661186</v>
      </c>
      <c r="D1440" s="26" t="s">
        <v>24</v>
      </c>
      <c r="E1440" s="26" t="s">
        <v>14695</v>
      </c>
      <c r="F1440" s="26" t="s">
        <v>14696</v>
      </c>
      <c r="G1440" s="26" t="s">
        <v>9591</v>
      </c>
      <c r="H1440" s="26" t="s">
        <v>885</v>
      </c>
      <c r="I1440" s="26" t="s">
        <v>10457</v>
      </c>
      <c r="J1440" s="26" t="s">
        <v>11232</v>
      </c>
      <c r="K1440" s="26" t="s">
        <v>9582</v>
      </c>
      <c r="L1440" s="26" t="s">
        <v>14697</v>
      </c>
      <c r="M1440" s="26">
        <v>380975251786</v>
      </c>
      <c r="N1440" s="26">
        <v>121683007</v>
      </c>
    </row>
    <row r="1441" spans="1:14">
      <c r="A1441" s="26" t="s">
        <v>8669</v>
      </c>
      <c r="B1441" s="26" t="s">
        <v>8670</v>
      </c>
      <c r="C1441" s="26">
        <v>38566219</v>
      </c>
      <c r="D1441" s="26" t="s">
        <v>24</v>
      </c>
      <c r="E1441" s="26" t="s">
        <v>14698</v>
      </c>
      <c r="F1441" s="26" t="s">
        <v>14699</v>
      </c>
      <c r="G1441" s="26" t="s">
        <v>9586</v>
      </c>
      <c r="H1441" s="26" t="s">
        <v>1308</v>
      </c>
      <c r="J1441" s="26" t="s">
        <v>1337</v>
      </c>
      <c r="K1441" s="26" t="s">
        <v>9597</v>
      </c>
      <c r="L1441" s="26" t="s">
        <v>14700</v>
      </c>
      <c r="M1441" s="26">
        <v>761358847939</v>
      </c>
      <c r="N1441" s="26">
        <v>6810400000</v>
      </c>
    </row>
    <row r="1442" spans="1:14">
      <c r="A1442" s="26" t="s">
        <v>5210</v>
      </c>
      <c r="B1442" s="26" t="s">
        <v>5211</v>
      </c>
      <c r="C1442" s="26">
        <v>1996639</v>
      </c>
      <c r="D1442" s="26" t="s">
        <v>780</v>
      </c>
      <c r="E1442" s="26" t="s">
        <v>14701</v>
      </c>
      <c r="F1442" s="26" t="s">
        <v>14702</v>
      </c>
      <c r="G1442" s="26" t="s">
        <v>9601</v>
      </c>
      <c r="H1442" s="26" t="s">
        <v>735</v>
      </c>
      <c r="J1442" s="26" t="s">
        <v>740</v>
      </c>
      <c r="K1442" s="26" t="s">
        <v>9597</v>
      </c>
      <c r="L1442" s="26" t="s">
        <v>14703</v>
      </c>
      <c r="M1442" s="26">
        <v>380322527590</v>
      </c>
      <c r="N1442" s="26">
        <v>1221881203</v>
      </c>
    </row>
    <row r="1443" spans="1:14">
      <c r="A1443" s="26" t="s">
        <v>2914</v>
      </c>
      <c r="B1443" s="26" t="s">
        <v>2915</v>
      </c>
      <c r="C1443" s="26">
        <v>37885220</v>
      </c>
      <c r="D1443" s="26" t="s">
        <v>24</v>
      </c>
      <c r="E1443" s="26" t="s">
        <v>14704</v>
      </c>
      <c r="F1443" s="26" t="s">
        <v>14705</v>
      </c>
      <c r="G1443" s="26" t="s">
        <v>9586</v>
      </c>
      <c r="H1443" s="26" t="s">
        <v>258</v>
      </c>
      <c r="J1443" s="26" t="s">
        <v>317</v>
      </c>
      <c r="K1443" s="26" t="s">
        <v>9597</v>
      </c>
      <c r="L1443" s="26" t="s">
        <v>14706</v>
      </c>
      <c r="M1443" s="26">
        <v>761259022652</v>
      </c>
      <c r="N1443" s="26">
        <v>1412300000</v>
      </c>
    </row>
    <row r="1444" spans="1:14">
      <c r="A1444" s="26" t="s">
        <v>6617</v>
      </c>
      <c r="B1444" s="26" t="s">
        <v>6618</v>
      </c>
      <c r="C1444" s="26">
        <v>38223007</v>
      </c>
      <c r="D1444" s="26" t="s">
        <v>24</v>
      </c>
      <c r="E1444" s="26" t="s">
        <v>14707</v>
      </c>
      <c r="F1444" s="26" t="s">
        <v>14708</v>
      </c>
      <c r="G1444" s="26" t="s">
        <v>9586</v>
      </c>
      <c r="H1444" s="26" t="s">
        <v>949</v>
      </c>
      <c r="I1444" s="26" t="s">
        <v>14709</v>
      </c>
      <c r="J1444" s="26" t="s">
        <v>2696</v>
      </c>
      <c r="K1444" s="26" t="s">
        <v>9582</v>
      </c>
      <c r="L1444" s="26" t="s">
        <v>14710</v>
      </c>
      <c r="M1444" s="26">
        <v>385035393125</v>
      </c>
      <c r="N1444" s="26">
        <v>1222985501</v>
      </c>
    </row>
    <row r="1445" spans="1:14">
      <c r="A1445" s="26" t="s">
        <v>7542</v>
      </c>
      <c r="B1445" s="26" t="s">
        <v>7543</v>
      </c>
      <c r="C1445" s="26">
        <v>42264820</v>
      </c>
      <c r="D1445" s="26" t="s">
        <v>24</v>
      </c>
      <c r="E1445" s="26" t="s">
        <v>14711</v>
      </c>
      <c r="F1445" s="26" t="s">
        <v>14712</v>
      </c>
      <c r="G1445" s="26" t="s">
        <v>9586</v>
      </c>
      <c r="H1445" s="26" t="s">
        <v>1025</v>
      </c>
      <c r="J1445" s="26" t="s">
        <v>1081</v>
      </c>
      <c r="K1445" s="26" t="s">
        <v>9597</v>
      </c>
      <c r="L1445" s="26" t="s">
        <v>14713</v>
      </c>
      <c r="M1445" s="26">
        <v>380689686768</v>
      </c>
      <c r="N1445" s="26">
        <v>5911000000</v>
      </c>
    </row>
    <row r="1446" spans="1:14">
      <c r="A1446" s="26" t="s">
        <v>6432</v>
      </c>
      <c r="B1446" s="26" t="s">
        <v>6433</v>
      </c>
      <c r="C1446" s="26">
        <v>39051031</v>
      </c>
      <c r="D1446" s="26" t="s">
        <v>24</v>
      </c>
      <c r="E1446" s="26" t="s">
        <v>14714</v>
      </c>
      <c r="F1446" s="26" t="s">
        <v>14715</v>
      </c>
      <c r="G1446" s="26" t="s">
        <v>9586</v>
      </c>
      <c r="H1446" s="26" t="s">
        <v>885</v>
      </c>
      <c r="J1446" s="26" t="s">
        <v>910</v>
      </c>
      <c r="K1446" s="26" t="s">
        <v>9597</v>
      </c>
      <c r="L1446" s="26" t="s">
        <v>14716</v>
      </c>
      <c r="M1446" s="26">
        <v>380487651065</v>
      </c>
      <c r="N1446" s="26">
        <v>5110100000</v>
      </c>
    </row>
    <row r="1447" spans="1:14">
      <c r="A1447" s="26" t="s">
        <v>2222</v>
      </c>
      <c r="B1447" s="26" t="s">
        <v>2223</v>
      </c>
      <c r="C1447" s="26">
        <v>26508184</v>
      </c>
      <c r="D1447" s="26" t="s">
        <v>780</v>
      </c>
      <c r="E1447" s="26" t="s">
        <v>14717</v>
      </c>
      <c r="F1447" s="26" t="s">
        <v>14718</v>
      </c>
      <c r="G1447" s="26" t="s">
        <v>9601</v>
      </c>
      <c r="H1447" s="26" t="s">
        <v>133</v>
      </c>
      <c r="J1447" s="26" t="s">
        <v>146</v>
      </c>
      <c r="K1447" s="26" t="s">
        <v>9597</v>
      </c>
      <c r="L1447" s="26" t="s">
        <v>13896</v>
      </c>
      <c r="M1447" s="26">
        <v>380562397624</v>
      </c>
      <c r="N1447" s="26">
        <v>1210100000</v>
      </c>
    </row>
    <row r="1448" spans="1:14">
      <c r="A1448" s="26" t="s">
        <v>6939</v>
      </c>
      <c r="B1448" s="26" t="s">
        <v>6940</v>
      </c>
      <c r="C1448" s="26">
        <v>37867877</v>
      </c>
      <c r="D1448" s="26" t="s">
        <v>24</v>
      </c>
      <c r="E1448" s="26" t="s">
        <v>14719</v>
      </c>
      <c r="F1448" s="26" t="s">
        <v>14720</v>
      </c>
      <c r="G1448" s="26" t="s">
        <v>9579</v>
      </c>
      <c r="H1448" s="26" t="s">
        <v>987</v>
      </c>
      <c r="I1448" s="26" t="s">
        <v>9921</v>
      </c>
      <c r="J1448" s="26" t="s">
        <v>14721</v>
      </c>
      <c r="K1448" s="26" t="s">
        <v>9582</v>
      </c>
      <c r="L1448" s="26" t="s">
        <v>14722</v>
      </c>
      <c r="M1448" s="26">
        <v>380365333756</v>
      </c>
      <c r="N1448" s="26">
        <v>111790401</v>
      </c>
    </row>
    <row r="1449" spans="1:14">
      <c r="A1449" s="26" t="s">
        <v>4429</v>
      </c>
      <c r="B1449" s="26" t="s">
        <v>4430</v>
      </c>
      <c r="C1449" s="26">
        <v>38085929</v>
      </c>
      <c r="D1449" s="26" t="s">
        <v>24</v>
      </c>
      <c r="E1449" s="26" t="s">
        <v>14723</v>
      </c>
      <c r="F1449" s="26" t="s">
        <v>14724</v>
      </c>
      <c r="G1449" s="26" t="s">
        <v>9586</v>
      </c>
      <c r="H1449" s="26" t="s">
        <v>576</v>
      </c>
      <c r="I1449" s="26" t="s">
        <v>11102</v>
      </c>
      <c r="J1449" s="26" t="s">
        <v>627</v>
      </c>
      <c r="K1449" s="26" t="s">
        <v>9597</v>
      </c>
      <c r="L1449" s="26" t="s">
        <v>14725</v>
      </c>
      <c r="M1449" s="26">
        <v>380457351682</v>
      </c>
      <c r="N1449" s="26">
        <v>3222210100</v>
      </c>
    </row>
    <row r="1450" spans="1:14">
      <c r="A1450" s="26" t="s">
        <v>5523</v>
      </c>
      <c r="B1450" s="26" t="s">
        <v>5524</v>
      </c>
      <c r="C1450" s="26">
        <v>5492249</v>
      </c>
      <c r="D1450" s="26" t="s">
        <v>780</v>
      </c>
      <c r="E1450" s="26" t="s">
        <v>14726</v>
      </c>
      <c r="F1450" s="26" t="s">
        <v>14727</v>
      </c>
      <c r="G1450" s="26" t="s">
        <v>9601</v>
      </c>
      <c r="H1450" s="26" t="s">
        <v>799</v>
      </c>
      <c r="J1450" s="26" t="s">
        <v>800</v>
      </c>
      <c r="K1450" s="26" t="s">
        <v>9597</v>
      </c>
      <c r="L1450" s="26" t="s">
        <v>14728</v>
      </c>
      <c r="M1450" s="26">
        <v>380444835472</v>
      </c>
      <c r="N1450" s="26">
        <v>4822784009</v>
      </c>
    </row>
    <row r="1451" spans="1:14">
      <c r="A1451" s="26" t="s">
        <v>6944</v>
      </c>
      <c r="B1451" s="26" t="s">
        <v>6945</v>
      </c>
      <c r="C1451" s="26">
        <v>40236261</v>
      </c>
      <c r="D1451" s="26" t="s">
        <v>24</v>
      </c>
      <c r="E1451" s="26" t="s">
        <v>14729</v>
      </c>
      <c r="F1451" s="26" t="s">
        <v>14730</v>
      </c>
      <c r="G1451" s="26" t="s">
        <v>9591</v>
      </c>
      <c r="H1451" s="26" t="s">
        <v>987</v>
      </c>
      <c r="J1451" s="26" t="s">
        <v>992</v>
      </c>
      <c r="K1451" s="26" t="s">
        <v>9606</v>
      </c>
      <c r="L1451" s="26" t="s">
        <v>14731</v>
      </c>
      <c r="M1451" s="26">
        <v>380969836721</v>
      </c>
      <c r="N1451" s="26">
        <v>5621255100</v>
      </c>
    </row>
    <row r="1452" spans="1:14">
      <c r="A1452" s="26" t="s">
        <v>3349</v>
      </c>
      <c r="B1452" s="26" t="s">
        <v>3350</v>
      </c>
      <c r="C1452" s="26">
        <v>38068793</v>
      </c>
      <c r="D1452" s="26" t="s">
        <v>24</v>
      </c>
      <c r="E1452" s="26" t="s">
        <v>14732</v>
      </c>
      <c r="F1452" s="26" t="s">
        <v>14733</v>
      </c>
      <c r="G1452" s="26" t="s">
        <v>9586</v>
      </c>
      <c r="H1452" s="26" t="s">
        <v>392</v>
      </c>
      <c r="I1452" s="26" t="s">
        <v>10303</v>
      </c>
      <c r="J1452" s="26" t="s">
        <v>14734</v>
      </c>
      <c r="K1452" s="26" t="s">
        <v>9582</v>
      </c>
      <c r="L1452" s="26" t="s">
        <v>14735</v>
      </c>
      <c r="M1452" s="26">
        <v>380673502257</v>
      </c>
      <c r="N1452" s="26">
        <v>2120486001</v>
      </c>
    </row>
    <row r="1453" spans="1:14">
      <c r="A1453" s="26" t="s">
        <v>2064</v>
      </c>
      <c r="B1453" s="26" t="s">
        <v>2065</v>
      </c>
      <c r="C1453" s="26">
        <v>38527798</v>
      </c>
      <c r="D1453" s="26" t="s">
        <v>1701</v>
      </c>
      <c r="E1453" s="26" t="s">
        <v>14736</v>
      </c>
      <c r="F1453" s="26" t="s">
        <v>14737</v>
      </c>
      <c r="G1453" s="26" t="s">
        <v>9601</v>
      </c>
      <c r="H1453" s="26" t="s">
        <v>103</v>
      </c>
      <c r="I1453" s="26" t="s">
        <v>10569</v>
      </c>
      <c r="J1453" s="26" t="s">
        <v>2161</v>
      </c>
      <c r="K1453" s="26" t="s">
        <v>9606</v>
      </c>
      <c r="L1453" s="26" t="s">
        <v>14738</v>
      </c>
      <c r="M1453" s="26">
        <v>389060232096</v>
      </c>
      <c r="N1453" s="26">
        <v>725755100</v>
      </c>
    </row>
    <row r="1454" spans="1:14">
      <c r="A1454" s="26" t="s">
        <v>5375</v>
      </c>
      <c r="B1454" s="26" t="s">
        <v>5376</v>
      </c>
      <c r="C1454" s="26">
        <v>42140021</v>
      </c>
      <c r="D1454" s="26" t="s">
        <v>24</v>
      </c>
      <c r="E1454" s="26" t="s">
        <v>14739</v>
      </c>
      <c r="F1454" s="26" t="s">
        <v>14740</v>
      </c>
      <c r="G1454" s="26" t="s">
        <v>9586</v>
      </c>
      <c r="H1454" s="26" t="s">
        <v>735</v>
      </c>
      <c r="I1454" s="26" t="s">
        <v>11411</v>
      </c>
      <c r="J1454" s="26" t="s">
        <v>14741</v>
      </c>
      <c r="K1454" s="26" t="s">
        <v>9582</v>
      </c>
      <c r="L1454" s="26" t="s">
        <v>14742</v>
      </c>
      <c r="M1454" s="26">
        <v>380663815207</v>
      </c>
      <c r="N1454" s="26">
        <v>4624585501</v>
      </c>
    </row>
    <row r="1455" spans="1:14">
      <c r="A1455" s="26" t="s">
        <v>4360</v>
      </c>
      <c r="B1455" s="26" t="s">
        <v>4361</v>
      </c>
      <c r="C1455" s="26">
        <v>38902896</v>
      </c>
      <c r="D1455" s="26" t="s">
        <v>24</v>
      </c>
      <c r="E1455" s="26" t="s">
        <v>14743</v>
      </c>
      <c r="F1455" s="26" t="s">
        <v>14744</v>
      </c>
      <c r="G1455" s="26" t="s">
        <v>9586</v>
      </c>
      <c r="H1455" s="26" t="s">
        <v>576</v>
      </c>
      <c r="J1455" s="26" t="s">
        <v>600</v>
      </c>
      <c r="K1455" s="26" t="s">
        <v>9597</v>
      </c>
      <c r="L1455" s="26" t="s">
        <v>14745</v>
      </c>
      <c r="M1455" s="26">
        <v>761133535171</v>
      </c>
      <c r="N1455" s="26">
        <v>3210600000</v>
      </c>
    </row>
    <row r="1456" spans="1:14">
      <c r="A1456" s="26" t="s">
        <v>9046</v>
      </c>
      <c r="B1456" s="26" t="s">
        <v>9047</v>
      </c>
      <c r="C1456" s="26">
        <v>2005496</v>
      </c>
      <c r="D1456" s="26" t="s">
        <v>780</v>
      </c>
      <c r="E1456" s="26" t="s">
        <v>14746</v>
      </c>
      <c r="F1456" s="26" t="s">
        <v>14747</v>
      </c>
      <c r="G1456" s="26" t="s">
        <v>9601</v>
      </c>
      <c r="H1456" s="26" t="s">
        <v>1401</v>
      </c>
      <c r="J1456" s="26" t="s">
        <v>7362</v>
      </c>
      <c r="K1456" s="26" t="s">
        <v>9582</v>
      </c>
      <c r="L1456" s="26" t="s">
        <v>14748</v>
      </c>
      <c r="M1456" s="26">
        <v>380474147925</v>
      </c>
      <c r="N1456" s="26">
        <v>3220884403</v>
      </c>
    </row>
    <row r="1457" spans="1:14">
      <c r="A1457" s="26" t="s">
        <v>4019</v>
      </c>
      <c r="B1457" s="26" t="s">
        <v>4020</v>
      </c>
      <c r="C1457" s="26" t="s">
        <v>1604</v>
      </c>
      <c r="D1457" s="26" t="s">
        <v>24</v>
      </c>
      <c r="E1457" s="26" t="s">
        <v>14749</v>
      </c>
      <c r="F1457" s="26" t="s">
        <v>14750</v>
      </c>
      <c r="G1457" s="26" t="s">
        <v>9586</v>
      </c>
      <c r="H1457" s="26" t="s">
        <v>506</v>
      </c>
      <c r="I1457" s="26" t="s">
        <v>10789</v>
      </c>
      <c r="J1457" s="26" t="s">
        <v>522</v>
      </c>
      <c r="K1457" s="26" t="s">
        <v>9597</v>
      </c>
      <c r="L1457" s="26" t="s">
        <v>14751</v>
      </c>
      <c r="M1457" s="26">
        <v>380976430638</v>
      </c>
      <c r="N1457" s="26">
        <v>724285503</v>
      </c>
    </row>
    <row r="1458" spans="1:14">
      <c r="A1458" s="26" t="s">
        <v>3705</v>
      </c>
      <c r="B1458" s="26" t="s">
        <v>3706</v>
      </c>
      <c r="C1458" s="26">
        <v>24907271</v>
      </c>
      <c r="D1458" s="26" t="s">
        <v>780</v>
      </c>
      <c r="E1458" s="26" t="s">
        <v>14752</v>
      </c>
      <c r="F1458" s="26" t="s">
        <v>14753</v>
      </c>
      <c r="G1458" s="26" t="s">
        <v>9601</v>
      </c>
      <c r="H1458" s="26" t="s">
        <v>468</v>
      </c>
      <c r="J1458" s="26" t="s">
        <v>481</v>
      </c>
      <c r="K1458" s="26" t="s">
        <v>9597</v>
      </c>
      <c r="L1458" s="26" t="s">
        <v>14754</v>
      </c>
      <c r="M1458" s="26">
        <v>380612395258</v>
      </c>
      <c r="N1458" s="26">
        <v>1222380503</v>
      </c>
    </row>
    <row r="1459" spans="1:14">
      <c r="A1459" s="26" t="s">
        <v>3198</v>
      </c>
      <c r="B1459" s="26" t="s">
        <v>3199</v>
      </c>
      <c r="C1459" s="26">
        <v>38006590</v>
      </c>
      <c r="D1459" s="26" t="s">
        <v>24</v>
      </c>
      <c r="E1459" s="26" t="s">
        <v>14755</v>
      </c>
      <c r="F1459" s="26" t="s">
        <v>14756</v>
      </c>
      <c r="G1459" s="26" t="s">
        <v>9579</v>
      </c>
      <c r="H1459" s="26" t="s">
        <v>375</v>
      </c>
      <c r="I1459" s="26" t="s">
        <v>12317</v>
      </c>
      <c r="J1459" s="26" t="s">
        <v>14757</v>
      </c>
      <c r="K1459" s="26" t="s">
        <v>9582</v>
      </c>
      <c r="L1459" s="26" t="s">
        <v>14758</v>
      </c>
      <c r="M1459" s="26">
        <v>380970277396</v>
      </c>
      <c r="N1459" s="26">
        <v>1823755127</v>
      </c>
    </row>
    <row r="1460" spans="1:14">
      <c r="A1460" s="26" t="s">
        <v>8565</v>
      </c>
      <c r="B1460" s="26" t="s">
        <v>8566</v>
      </c>
      <c r="C1460" s="26">
        <v>5396876</v>
      </c>
      <c r="D1460" s="26" t="s">
        <v>24</v>
      </c>
      <c r="E1460" s="26" t="s">
        <v>14759</v>
      </c>
      <c r="F1460" s="26" t="s">
        <v>14760</v>
      </c>
      <c r="G1460" s="26" t="s">
        <v>9591</v>
      </c>
      <c r="H1460" s="26" t="s">
        <v>1269</v>
      </c>
      <c r="J1460" s="26" t="s">
        <v>1298</v>
      </c>
      <c r="K1460" s="26" t="s">
        <v>9597</v>
      </c>
      <c r="L1460" s="26" t="s">
        <v>13156</v>
      </c>
      <c r="M1460" s="26">
        <v>761104636568</v>
      </c>
      <c r="N1460" s="26">
        <v>6510100000</v>
      </c>
    </row>
    <row r="1461" spans="1:14">
      <c r="A1461" s="26" t="s">
        <v>4330</v>
      </c>
      <c r="B1461" s="26" t="s">
        <v>4331</v>
      </c>
      <c r="C1461" s="26">
        <v>36108467</v>
      </c>
      <c r="D1461" s="26" t="s">
        <v>24</v>
      </c>
      <c r="E1461" s="26" t="s">
        <v>14761</v>
      </c>
      <c r="F1461" s="26" t="s">
        <v>14392</v>
      </c>
      <c r="G1461" s="26" t="s">
        <v>9586</v>
      </c>
      <c r="H1461" s="26" t="s">
        <v>576</v>
      </c>
      <c r="J1461" s="26" t="s">
        <v>4326</v>
      </c>
      <c r="K1461" s="26" t="s">
        <v>9597</v>
      </c>
      <c r="L1461" s="26" t="s">
        <v>14762</v>
      </c>
      <c r="M1461" s="26">
        <v>380967761142</v>
      </c>
      <c r="N1461" s="26">
        <v>3210500000</v>
      </c>
    </row>
    <row r="1462" spans="1:14">
      <c r="A1462" s="26" t="s">
        <v>2243</v>
      </c>
      <c r="B1462" s="26" t="s">
        <v>2244</v>
      </c>
      <c r="C1462" s="26">
        <v>3568161</v>
      </c>
      <c r="D1462" s="26" t="s">
        <v>780</v>
      </c>
      <c r="E1462" s="26" t="s">
        <v>14763</v>
      </c>
      <c r="F1462" s="26" t="s">
        <v>14764</v>
      </c>
      <c r="G1462" s="26" t="s">
        <v>9601</v>
      </c>
      <c r="H1462" s="26" t="s">
        <v>133</v>
      </c>
      <c r="I1462" s="26" t="s">
        <v>146</v>
      </c>
      <c r="J1462" s="26" t="s">
        <v>146</v>
      </c>
      <c r="K1462" s="26" t="s">
        <v>9597</v>
      </c>
      <c r="L1462" s="26" t="s">
        <v>14765</v>
      </c>
      <c r="M1462" s="26">
        <v>380567209623</v>
      </c>
      <c r="N1462" s="26">
        <v>1210100000</v>
      </c>
    </row>
    <row r="1463" spans="1:14">
      <c r="A1463" s="26" t="s">
        <v>5947</v>
      </c>
      <c r="B1463" s="26" t="s">
        <v>5948</v>
      </c>
      <c r="C1463" s="26">
        <v>38357572</v>
      </c>
      <c r="D1463" s="26" t="s">
        <v>24</v>
      </c>
      <c r="E1463" s="26" t="s">
        <v>14766</v>
      </c>
      <c r="F1463" s="26" t="s">
        <v>14767</v>
      </c>
      <c r="G1463" s="26" t="s">
        <v>9586</v>
      </c>
      <c r="H1463" s="26" t="s">
        <v>835</v>
      </c>
      <c r="I1463" s="26" t="s">
        <v>14634</v>
      </c>
      <c r="J1463" s="26" t="s">
        <v>5946</v>
      </c>
      <c r="K1463" s="26" t="s">
        <v>9606</v>
      </c>
      <c r="L1463" s="26" t="s">
        <v>14768</v>
      </c>
      <c r="M1463" s="26">
        <v>380515291530</v>
      </c>
      <c r="N1463" s="26">
        <v>3222083602</v>
      </c>
    </row>
    <row r="1464" spans="1:14">
      <c r="A1464" s="26" t="s">
        <v>6353</v>
      </c>
      <c r="B1464" s="26" t="s">
        <v>6354</v>
      </c>
      <c r="C1464" s="26">
        <v>43214298</v>
      </c>
      <c r="D1464" s="26" t="s">
        <v>24</v>
      </c>
      <c r="E1464" s="26" t="s">
        <v>14769</v>
      </c>
      <c r="F1464" s="26" t="s">
        <v>14770</v>
      </c>
      <c r="G1464" s="26" t="s">
        <v>9586</v>
      </c>
      <c r="H1464" s="26" t="s">
        <v>885</v>
      </c>
      <c r="J1464" s="26" t="s">
        <v>910</v>
      </c>
      <c r="K1464" s="26" t="s">
        <v>9597</v>
      </c>
      <c r="L1464" s="26" t="s">
        <v>14771</v>
      </c>
      <c r="M1464" s="26">
        <v>380949222803</v>
      </c>
      <c r="N1464" s="26">
        <v>5110100000</v>
      </c>
    </row>
    <row r="1465" spans="1:14">
      <c r="A1465" s="26" t="s">
        <v>5288</v>
      </c>
      <c r="B1465" s="26" t="s">
        <v>5289</v>
      </c>
      <c r="C1465" s="26">
        <v>22421239</v>
      </c>
      <c r="D1465" s="26" t="s">
        <v>24</v>
      </c>
      <c r="E1465" s="26" t="s">
        <v>14772</v>
      </c>
      <c r="F1465" s="26" t="s">
        <v>14773</v>
      </c>
      <c r="G1465" s="26" t="s">
        <v>9591</v>
      </c>
      <c r="H1465" s="26" t="s">
        <v>735</v>
      </c>
      <c r="I1465" s="26" t="s">
        <v>11461</v>
      </c>
      <c r="J1465" s="26" t="s">
        <v>14774</v>
      </c>
      <c r="K1465" s="26" t="s">
        <v>9582</v>
      </c>
      <c r="L1465" s="26" t="s">
        <v>14775</v>
      </c>
      <c r="M1465" s="26">
        <v>380985892406</v>
      </c>
      <c r="N1465" s="26">
        <v>4621288901</v>
      </c>
    </row>
    <row r="1466" spans="1:14">
      <c r="A1466" s="26" t="s">
        <v>7234</v>
      </c>
      <c r="B1466" s="26" t="s">
        <v>7235</v>
      </c>
      <c r="C1466" s="26">
        <v>22563423</v>
      </c>
      <c r="D1466" s="26" t="s">
        <v>780</v>
      </c>
      <c r="E1466" s="26" t="s">
        <v>14776</v>
      </c>
      <c r="F1466" s="26" t="s">
        <v>9787</v>
      </c>
      <c r="G1466" s="26" t="s">
        <v>9601</v>
      </c>
      <c r="H1466" s="26" t="s">
        <v>987</v>
      </c>
      <c r="J1466" s="26" t="s">
        <v>1008</v>
      </c>
      <c r="K1466" s="26" t="s">
        <v>9597</v>
      </c>
      <c r="L1466" s="26" t="s">
        <v>14777</v>
      </c>
      <c r="M1466" s="26">
        <v>380362628965</v>
      </c>
      <c r="N1466" s="26">
        <v>122086501</v>
      </c>
    </row>
    <row r="1467" spans="1:14">
      <c r="A1467" s="26" t="s">
        <v>8696</v>
      </c>
      <c r="B1467" s="26" t="s">
        <v>8697</v>
      </c>
      <c r="C1467" s="26">
        <v>38447428</v>
      </c>
      <c r="D1467" s="26" t="s">
        <v>24</v>
      </c>
      <c r="E1467" s="26" t="s">
        <v>14778</v>
      </c>
      <c r="F1467" s="26" t="s">
        <v>14779</v>
      </c>
      <c r="G1467" s="26" t="s">
        <v>9586</v>
      </c>
      <c r="H1467" s="26" t="s">
        <v>1308</v>
      </c>
      <c r="J1467" s="26" t="s">
        <v>1356</v>
      </c>
      <c r="K1467" s="26" t="s">
        <v>9582</v>
      </c>
      <c r="L1467" s="26" t="s">
        <v>14780</v>
      </c>
      <c r="M1467" s="26">
        <v>380384996178</v>
      </c>
      <c r="N1467" s="26">
        <v>6822487403</v>
      </c>
    </row>
    <row r="1468" spans="1:14">
      <c r="A1468" s="26" t="s">
        <v>6769</v>
      </c>
      <c r="B1468" s="26" t="s">
        <v>6770</v>
      </c>
      <c r="C1468" s="26">
        <v>38276153</v>
      </c>
      <c r="D1468" s="26" t="s">
        <v>24</v>
      </c>
      <c r="E1468" s="26" t="s">
        <v>14781</v>
      </c>
      <c r="F1468" s="26" t="s">
        <v>14782</v>
      </c>
      <c r="G1468" s="26" t="s">
        <v>9579</v>
      </c>
      <c r="H1468" s="26" t="s">
        <v>949</v>
      </c>
      <c r="I1468" s="26" t="s">
        <v>10890</v>
      </c>
      <c r="J1468" s="26" t="s">
        <v>14783</v>
      </c>
      <c r="K1468" s="26" t="s">
        <v>9582</v>
      </c>
      <c r="L1468" s="26" t="s">
        <v>14784</v>
      </c>
      <c r="M1468" s="26">
        <v>380535861116</v>
      </c>
      <c r="N1468" s="26">
        <v>522685802</v>
      </c>
    </row>
    <row r="1469" spans="1:14">
      <c r="A1469" s="26" t="s">
        <v>6792</v>
      </c>
      <c r="B1469" s="26" t="s">
        <v>6793</v>
      </c>
      <c r="C1469" s="26">
        <v>38503185</v>
      </c>
      <c r="D1469" s="26" t="s">
        <v>24</v>
      </c>
      <c r="E1469" s="26" t="s">
        <v>14785</v>
      </c>
      <c r="F1469" s="26" t="s">
        <v>14786</v>
      </c>
      <c r="G1469" s="26" t="s">
        <v>9586</v>
      </c>
      <c r="H1469" s="26" t="s">
        <v>949</v>
      </c>
      <c r="J1469" s="26" t="s">
        <v>977</v>
      </c>
      <c r="K1469" s="26" t="s">
        <v>9597</v>
      </c>
      <c r="L1469" s="26" t="s">
        <v>14787</v>
      </c>
      <c r="M1469" s="26">
        <v>380532567156</v>
      </c>
      <c r="N1469" s="26">
        <v>4424080504</v>
      </c>
    </row>
    <row r="1470" spans="1:14">
      <c r="A1470" s="26" t="s">
        <v>4338</v>
      </c>
      <c r="B1470" s="26" t="s">
        <v>4339</v>
      </c>
      <c r="C1470" s="26">
        <v>1994480</v>
      </c>
      <c r="D1470" s="26" t="s">
        <v>780</v>
      </c>
      <c r="E1470" s="26" t="s">
        <v>14788</v>
      </c>
      <c r="F1470" s="26" t="s">
        <v>14789</v>
      </c>
      <c r="G1470" s="26" t="s">
        <v>9601</v>
      </c>
      <c r="H1470" s="26" t="s">
        <v>576</v>
      </c>
      <c r="I1470" s="26" t="s">
        <v>13251</v>
      </c>
      <c r="J1470" s="26" t="s">
        <v>596</v>
      </c>
      <c r="K1470" s="26" t="s">
        <v>9606</v>
      </c>
      <c r="L1470" s="26" t="s">
        <v>14790</v>
      </c>
      <c r="M1470" s="26">
        <v>380457751338</v>
      </c>
      <c r="N1470" s="26">
        <v>3221055100</v>
      </c>
    </row>
    <row r="1471" spans="1:14">
      <c r="A1471" s="26" t="s">
        <v>8528</v>
      </c>
      <c r="B1471" s="26" t="s">
        <v>8529</v>
      </c>
      <c r="C1471" s="26">
        <v>38645871</v>
      </c>
      <c r="D1471" s="26" t="s">
        <v>24</v>
      </c>
      <c r="E1471" s="26" t="s">
        <v>14791</v>
      </c>
      <c r="F1471" s="26" t="s">
        <v>14792</v>
      </c>
      <c r="G1471" s="26" t="s">
        <v>9586</v>
      </c>
      <c r="H1471" s="26" t="s">
        <v>1269</v>
      </c>
      <c r="I1471" s="26" t="s">
        <v>14793</v>
      </c>
      <c r="J1471" s="26" t="s">
        <v>14794</v>
      </c>
      <c r="K1471" s="26" t="s">
        <v>9606</v>
      </c>
      <c r="L1471" s="26" t="s">
        <v>14795</v>
      </c>
      <c r="M1471" s="26">
        <v>761509857823</v>
      </c>
      <c r="N1471" s="26">
        <v>6525055700</v>
      </c>
    </row>
    <row r="1472" spans="1:14">
      <c r="A1472" s="26" t="s">
        <v>9298</v>
      </c>
      <c r="B1472" s="26" t="s">
        <v>9299</v>
      </c>
      <c r="C1472" s="26">
        <v>38232556</v>
      </c>
      <c r="D1472" s="26" t="s">
        <v>24</v>
      </c>
      <c r="E1472" s="26" t="s">
        <v>14796</v>
      </c>
      <c r="F1472" s="26" t="s">
        <v>14797</v>
      </c>
      <c r="G1472" s="26" t="s">
        <v>9591</v>
      </c>
      <c r="H1472" s="26" t="s">
        <v>1573</v>
      </c>
      <c r="I1472" s="26" t="s">
        <v>12131</v>
      </c>
      <c r="J1472" s="26" t="s">
        <v>14798</v>
      </c>
      <c r="K1472" s="26" t="s">
        <v>9582</v>
      </c>
      <c r="L1472" s="26" t="s">
        <v>14799</v>
      </c>
      <c r="M1472" s="26">
        <v>380464533325</v>
      </c>
      <c r="N1472" s="26">
        <v>7421488405</v>
      </c>
    </row>
    <row r="1473" spans="1:14">
      <c r="A1473" s="26" t="s">
        <v>7767</v>
      </c>
      <c r="B1473" s="26" t="s">
        <v>7768</v>
      </c>
      <c r="C1473" s="26">
        <v>38543647</v>
      </c>
      <c r="D1473" s="26" t="s">
        <v>24</v>
      </c>
      <c r="E1473" s="26" t="s">
        <v>14800</v>
      </c>
      <c r="F1473" s="26" t="s">
        <v>14801</v>
      </c>
      <c r="G1473" s="26" t="s">
        <v>9579</v>
      </c>
      <c r="H1473" s="26" t="s">
        <v>1088</v>
      </c>
      <c r="J1473" s="26" t="s">
        <v>10962</v>
      </c>
      <c r="K1473" s="26" t="s">
        <v>9582</v>
      </c>
      <c r="L1473" s="26" t="s">
        <v>14802</v>
      </c>
      <c r="M1473" s="26">
        <v>380979262423</v>
      </c>
      <c r="N1473" s="26">
        <v>1220786610</v>
      </c>
    </row>
    <row r="1474" spans="1:14">
      <c r="A1474" s="26" t="s">
        <v>6698</v>
      </c>
      <c r="B1474" s="26" t="s">
        <v>6699</v>
      </c>
      <c r="C1474" s="26">
        <v>1999632</v>
      </c>
      <c r="D1474" s="26" t="s">
        <v>780</v>
      </c>
      <c r="E1474" s="26" t="s">
        <v>14803</v>
      </c>
      <c r="F1474" s="26" t="s">
        <v>14804</v>
      </c>
      <c r="G1474" s="26" t="s">
        <v>9601</v>
      </c>
      <c r="H1474" s="26" t="s">
        <v>949</v>
      </c>
      <c r="J1474" s="26" t="s">
        <v>962</v>
      </c>
      <c r="K1474" s="26" t="s">
        <v>9597</v>
      </c>
      <c r="L1474" s="26" t="s">
        <v>14805</v>
      </c>
      <c r="M1474" s="26">
        <v>380674630334</v>
      </c>
      <c r="N1474" s="26">
        <v>5310400000</v>
      </c>
    </row>
    <row r="1475" spans="1:14">
      <c r="A1475" s="26" t="s">
        <v>6914</v>
      </c>
      <c r="B1475" s="26" t="s">
        <v>6915</v>
      </c>
      <c r="C1475" s="26">
        <v>38257649</v>
      </c>
      <c r="D1475" s="26" t="s">
        <v>24</v>
      </c>
      <c r="E1475" s="26" t="s">
        <v>14806</v>
      </c>
      <c r="F1475" s="26" t="s">
        <v>14807</v>
      </c>
      <c r="G1475" s="26" t="s">
        <v>9579</v>
      </c>
      <c r="H1475" s="26" t="s">
        <v>949</v>
      </c>
      <c r="I1475" s="26" t="s">
        <v>10561</v>
      </c>
      <c r="J1475" s="26" t="s">
        <v>14808</v>
      </c>
      <c r="K1475" s="26" t="s">
        <v>9582</v>
      </c>
      <c r="L1475" s="26" t="s">
        <v>14809</v>
      </c>
      <c r="M1475" s="26">
        <v>380535293817</v>
      </c>
      <c r="N1475" s="26">
        <v>5320255400</v>
      </c>
    </row>
    <row r="1476" spans="1:14">
      <c r="A1476" s="26" t="s">
        <v>8224</v>
      </c>
      <c r="B1476" s="26" t="s">
        <v>8225</v>
      </c>
      <c r="C1476" s="26">
        <v>24475707</v>
      </c>
      <c r="D1476" s="26" t="s">
        <v>780</v>
      </c>
      <c r="E1476" s="26" t="s">
        <v>14810</v>
      </c>
      <c r="F1476" s="26" t="s">
        <v>14811</v>
      </c>
      <c r="G1476" s="26" t="s">
        <v>9601</v>
      </c>
      <c r="H1476" s="26" t="s">
        <v>1122</v>
      </c>
      <c r="I1476" s="26" t="s">
        <v>8039</v>
      </c>
      <c r="J1476" s="26" t="s">
        <v>8039</v>
      </c>
      <c r="K1476" s="26" t="s">
        <v>9597</v>
      </c>
      <c r="L1476" s="26" t="s">
        <v>14812</v>
      </c>
      <c r="M1476" s="26">
        <v>380577156031</v>
      </c>
      <c r="N1476" s="26">
        <v>6310100000</v>
      </c>
    </row>
    <row r="1477" spans="1:14">
      <c r="A1477" s="26" t="s">
        <v>6617</v>
      </c>
      <c r="B1477" s="26" t="s">
        <v>6618</v>
      </c>
      <c r="C1477" s="26">
        <v>38223007</v>
      </c>
      <c r="D1477" s="26" t="s">
        <v>24</v>
      </c>
      <c r="E1477" s="26" t="s">
        <v>14813</v>
      </c>
      <c r="F1477" s="26" t="s">
        <v>14814</v>
      </c>
      <c r="G1477" s="26" t="s">
        <v>9586</v>
      </c>
      <c r="H1477" s="26" t="s">
        <v>949</v>
      </c>
      <c r="I1477" s="26" t="s">
        <v>14709</v>
      </c>
      <c r="J1477" s="26" t="s">
        <v>11149</v>
      </c>
      <c r="K1477" s="26" t="s">
        <v>9582</v>
      </c>
      <c r="L1477" s="26" t="s">
        <v>14815</v>
      </c>
      <c r="M1477" s="26">
        <v>380535396883</v>
      </c>
      <c r="N1477" s="26">
        <v>723155106</v>
      </c>
    </row>
    <row r="1478" spans="1:14">
      <c r="A1478" s="26" t="s">
        <v>3372</v>
      </c>
      <c r="B1478" s="26" t="s">
        <v>3373</v>
      </c>
      <c r="C1478" s="26">
        <v>41769166</v>
      </c>
      <c r="D1478" s="26" t="s">
        <v>24</v>
      </c>
      <c r="E1478" s="26" t="s">
        <v>14816</v>
      </c>
      <c r="F1478" s="26" t="s">
        <v>14817</v>
      </c>
      <c r="G1478" s="26" t="s">
        <v>9586</v>
      </c>
      <c r="H1478" s="26" t="s">
        <v>392</v>
      </c>
      <c r="I1478" s="26" t="s">
        <v>11040</v>
      </c>
      <c r="J1478" s="26" t="s">
        <v>14818</v>
      </c>
      <c r="K1478" s="26" t="s">
        <v>9582</v>
      </c>
      <c r="L1478" s="26" t="s">
        <v>14819</v>
      </c>
      <c r="M1478" s="26">
        <v>380314335587</v>
      </c>
      <c r="N1478" s="26">
        <v>2121282501</v>
      </c>
    </row>
    <row r="1479" spans="1:14">
      <c r="A1479" s="26" t="s">
        <v>4250</v>
      </c>
      <c r="B1479" s="26" t="s">
        <v>4251</v>
      </c>
      <c r="C1479" s="26">
        <v>25569652</v>
      </c>
      <c r="D1479" s="26" t="s">
        <v>780</v>
      </c>
      <c r="E1479" s="26" t="s">
        <v>14820</v>
      </c>
      <c r="F1479" s="26" t="s">
        <v>10114</v>
      </c>
      <c r="G1479" s="26" t="s">
        <v>9601</v>
      </c>
      <c r="H1479" s="26" t="s">
        <v>506</v>
      </c>
      <c r="J1479" s="26" t="s">
        <v>533</v>
      </c>
      <c r="K1479" s="26" t="s">
        <v>9597</v>
      </c>
      <c r="L1479" s="26" t="s">
        <v>14821</v>
      </c>
      <c r="M1479" s="26">
        <v>380660231602</v>
      </c>
      <c r="N1479" s="26">
        <v>2610400000</v>
      </c>
    </row>
    <row r="1480" spans="1:14">
      <c r="A1480" s="26" t="s">
        <v>9067</v>
      </c>
      <c r="B1480" s="26" t="s">
        <v>9068</v>
      </c>
      <c r="C1480" s="26">
        <v>36752522</v>
      </c>
      <c r="D1480" s="26" t="s">
        <v>24</v>
      </c>
      <c r="E1480" s="26" t="s">
        <v>14822</v>
      </c>
      <c r="F1480" s="26" t="s">
        <v>14823</v>
      </c>
      <c r="G1480" s="26" t="s">
        <v>9579</v>
      </c>
      <c r="H1480" s="26" t="s">
        <v>1490</v>
      </c>
      <c r="I1480" s="26" t="s">
        <v>12333</v>
      </c>
      <c r="J1480" s="26" t="s">
        <v>14824</v>
      </c>
      <c r="K1480" s="26" t="s">
        <v>9582</v>
      </c>
      <c r="L1480" s="26" t="s">
        <v>14825</v>
      </c>
      <c r="M1480" s="26">
        <v>380971473389</v>
      </c>
      <c r="N1480" s="26">
        <v>7321589704</v>
      </c>
    </row>
    <row r="1481" spans="1:14">
      <c r="A1481" s="26" t="s">
        <v>7488</v>
      </c>
      <c r="B1481" s="26" t="s">
        <v>7489</v>
      </c>
      <c r="C1481" s="26" t="s">
        <v>1604</v>
      </c>
      <c r="D1481" s="26" t="s">
        <v>24</v>
      </c>
      <c r="E1481" s="26" t="s">
        <v>14826</v>
      </c>
      <c r="F1481" s="26" t="s">
        <v>10194</v>
      </c>
      <c r="G1481" s="26" t="s">
        <v>9586</v>
      </c>
      <c r="H1481" s="26" t="s">
        <v>1025</v>
      </c>
      <c r="J1481" s="26" t="s">
        <v>1065</v>
      </c>
      <c r="K1481" s="26" t="s">
        <v>9597</v>
      </c>
      <c r="L1481" s="26" t="s">
        <v>14827</v>
      </c>
      <c r="M1481" s="26">
        <v>380954698037</v>
      </c>
      <c r="N1481" s="26">
        <v>5910100000</v>
      </c>
    </row>
    <row r="1482" spans="1:14">
      <c r="A1482" s="26" t="s">
        <v>6164</v>
      </c>
      <c r="B1482" s="26" t="s">
        <v>6165</v>
      </c>
      <c r="C1482" s="26">
        <v>40259687</v>
      </c>
      <c r="D1482" s="26" t="s">
        <v>24</v>
      </c>
      <c r="E1482" s="26" t="s">
        <v>14828</v>
      </c>
      <c r="F1482" s="26" t="s">
        <v>14829</v>
      </c>
      <c r="G1482" s="26" t="s">
        <v>9579</v>
      </c>
      <c r="H1482" s="26" t="s">
        <v>885</v>
      </c>
      <c r="I1482" s="26" t="s">
        <v>10801</v>
      </c>
      <c r="J1482" s="26" t="s">
        <v>11862</v>
      </c>
      <c r="K1482" s="26" t="s">
        <v>9582</v>
      </c>
      <c r="L1482" s="26" t="s">
        <v>14830</v>
      </c>
      <c r="M1482" s="26">
        <v>380987570440</v>
      </c>
      <c r="N1482" s="26">
        <v>521085806</v>
      </c>
    </row>
    <row r="1483" spans="1:14">
      <c r="A1483" s="26" t="s">
        <v>2766</v>
      </c>
      <c r="B1483" s="26" t="s">
        <v>2767</v>
      </c>
      <c r="C1483" s="26">
        <v>36729598</v>
      </c>
      <c r="D1483" s="26" t="s">
        <v>24</v>
      </c>
      <c r="E1483" s="26" t="s">
        <v>14831</v>
      </c>
      <c r="F1483" s="26" t="s">
        <v>14832</v>
      </c>
      <c r="G1483" s="26" t="s">
        <v>9579</v>
      </c>
      <c r="H1483" s="26" t="s">
        <v>133</v>
      </c>
      <c r="I1483" s="26" t="s">
        <v>9717</v>
      </c>
      <c r="J1483" s="26" t="s">
        <v>14833</v>
      </c>
      <c r="K1483" s="26" t="s">
        <v>9582</v>
      </c>
      <c r="L1483" s="26" t="s">
        <v>14834</v>
      </c>
      <c r="M1483" s="26">
        <v>380976279151</v>
      </c>
      <c r="N1483" s="26">
        <v>1221887704</v>
      </c>
    </row>
    <row r="1484" spans="1:14">
      <c r="A1484" s="26" t="s">
        <v>2365</v>
      </c>
      <c r="B1484" s="26" t="s">
        <v>2366</v>
      </c>
      <c r="C1484" s="26">
        <v>39944539</v>
      </c>
      <c r="D1484" s="26" t="s">
        <v>24</v>
      </c>
      <c r="E1484" s="26" t="s">
        <v>14835</v>
      </c>
      <c r="F1484" s="26" t="s">
        <v>14836</v>
      </c>
      <c r="G1484" s="26" t="s">
        <v>9586</v>
      </c>
      <c r="H1484" s="26" t="s">
        <v>133</v>
      </c>
      <c r="J1484" s="26" t="s">
        <v>146</v>
      </c>
      <c r="K1484" s="26" t="s">
        <v>9597</v>
      </c>
      <c r="L1484" s="26" t="s">
        <v>14837</v>
      </c>
      <c r="M1484" s="26">
        <v>380661097259</v>
      </c>
      <c r="N1484" s="26">
        <v>1210100000</v>
      </c>
    </row>
    <row r="1485" spans="1:14">
      <c r="A1485" s="26" t="s">
        <v>9067</v>
      </c>
      <c r="B1485" s="26" t="s">
        <v>9068</v>
      </c>
      <c r="C1485" s="26">
        <v>36752522</v>
      </c>
      <c r="D1485" s="26" t="s">
        <v>24</v>
      </c>
      <c r="E1485" s="26" t="s">
        <v>14838</v>
      </c>
      <c r="F1485" s="26" t="s">
        <v>14839</v>
      </c>
      <c r="G1485" s="26" t="s">
        <v>9586</v>
      </c>
      <c r="H1485" s="26" t="s">
        <v>1490</v>
      </c>
      <c r="I1485" s="26" t="s">
        <v>12333</v>
      </c>
      <c r="J1485" s="26" t="s">
        <v>14840</v>
      </c>
      <c r="K1485" s="26" t="s">
        <v>9582</v>
      </c>
      <c r="L1485" s="26" t="s">
        <v>14841</v>
      </c>
      <c r="M1485" s="26">
        <v>380951707480</v>
      </c>
      <c r="N1485" s="26">
        <v>7321589706</v>
      </c>
    </row>
    <row r="1486" spans="1:14">
      <c r="A1486" s="26" t="s">
        <v>4253</v>
      </c>
      <c r="B1486" s="26" t="s">
        <v>4254</v>
      </c>
      <c r="C1486" s="26">
        <v>41394939</v>
      </c>
      <c r="D1486" s="26" t="s">
        <v>24</v>
      </c>
      <c r="E1486" s="26" t="s">
        <v>14842</v>
      </c>
      <c r="F1486" s="26" t="s">
        <v>14843</v>
      </c>
      <c r="G1486" s="26" t="s">
        <v>9579</v>
      </c>
      <c r="H1486" s="26" t="s">
        <v>506</v>
      </c>
      <c r="I1486" s="26" t="s">
        <v>9951</v>
      </c>
      <c r="J1486" s="26" t="s">
        <v>14844</v>
      </c>
      <c r="K1486" s="26" t="s">
        <v>9582</v>
      </c>
      <c r="L1486" s="26" t="s">
        <v>14845</v>
      </c>
      <c r="M1486" s="26">
        <v>380347962122</v>
      </c>
      <c r="N1486" s="26">
        <v>2625610110</v>
      </c>
    </row>
    <row r="1487" spans="1:14">
      <c r="A1487" s="26" t="s">
        <v>7546</v>
      </c>
      <c r="B1487" s="26" t="s">
        <v>7547</v>
      </c>
      <c r="C1487" s="26">
        <v>1981514</v>
      </c>
      <c r="D1487" s="26" t="s">
        <v>780</v>
      </c>
      <c r="E1487" s="26" t="s">
        <v>14846</v>
      </c>
      <c r="F1487" s="26" t="s">
        <v>14847</v>
      </c>
      <c r="G1487" s="26" t="s">
        <v>9601</v>
      </c>
      <c r="H1487" s="26" t="s">
        <v>1025</v>
      </c>
      <c r="J1487" s="26" t="s">
        <v>1081</v>
      </c>
      <c r="K1487" s="26" t="s">
        <v>9597</v>
      </c>
      <c r="L1487" s="26" t="s">
        <v>14848</v>
      </c>
      <c r="M1487" s="26">
        <v>380544972267</v>
      </c>
      <c r="N1487" s="26">
        <v>5911000000</v>
      </c>
    </row>
    <row r="1488" spans="1:14">
      <c r="A1488" s="26" t="s">
        <v>2733</v>
      </c>
      <c r="B1488" s="26" t="s">
        <v>2734</v>
      </c>
      <c r="C1488" s="26">
        <v>40359914</v>
      </c>
      <c r="D1488" s="26" t="s">
        <v>24</v>
      </c>
      <c r="E1488" s="26" t="s">
        <v>14849</v>
      </c>
      <c r="F1488" s="26" t="s">
        <v>14850</v>
      </c>
      <c r="G1488" s="26" t="s">
        <v>9586</v>
      </c>
      <c r="H1488" s="26" t="s">
        <v>133</v>
      </c>
      <c r="I1488" s="26" t="s">
        <v>9498</v>
      </c>
      <c r="J1488" s="26" t="s">
        <v>3855</v>
      </c>
      <c r="K1488" s="26" t="s">
        <v>9582</v>
      </c>
      <c r="L1488" s="26" t="s">
        <v>14851</v>
      </c>
      <c r="M1488" s="26">
        <v>761134224380</v>
      </c>
      <c r="N1488" s="26">
        <v>122383703</v>
      </c>
    </row>
    <row r="1489" spans="1:14">
      <c r="A1489" s="26" t="s">
        <v>5454</v>
      </c>
      <c r="B1489" s="26" t="s">
        <v>5455</v>
      </c>
      <c r="C1489" s="26">
        <v>42448068</v>
      </c>
      <c r="D1489" s="26" t="s">
        <v>24</v>
      </c>
      <c r="E1489" s="26" t="s">
        <v>14852</v>
      </c>
      <c r="F1489" s="26" t="s">
        <v>14853</v>
      </c>
      <c r="G1489" s="26" t="s">
        <v>9586</v>
      </c>
      <c r="H1489" s="26" t="s">
        <v>735</v>
      </c>
      <c r="I1489" s="26" t="s">
        <v>10914</v>
      </c>
      <c r="J1489" s="26" t="s">
        <v>14854</v>
      </c>
      <c r="K1489" s="26" t="s">
        <v>9582</v>
      </c>
      <c r="L1489" s="26" t="s">
        <v>14855</v>
      </c>
      <c r="M1489" s="26">
        <v>761616982842</v>
      </c>
      <c r="N1489" s="26">
        <v>4625580301</v>
      </c>
    </row>
    <row r="1490" spans="1:14">
      <c r="A1490" s="26" t="s">
        <v>5509</v>
      </c>
      <c r="B1490" s="26" t="s">
        <v>5510</v>
      </c>
      <c r="C1490" s="26">
        <v>3568132</v>
      </c>
      <c r="D1490" s="26" t="s">
        <v>24</v>
      </c>
      <c r="E1490" s="26" t="s">
        <v>14856</v>
      </c>
      <c r="F1490" s="26" t="s">
        <v>14857</v>
      </c>
      <c r="G1490" s="26" t="s">
        <v>9586</v>
      </c>
      <c r="H1490" s="26" t="s">
        <v>799</v>
      </c>
      <c r="J1490" s="26" t="s">
        <v>800</v>
      </c>
      <c r="K1490" s="26" t="s">
        <v>9597</v>
      </c>
      <c r="L1490" s="26" t="s">
        <v>14858</v>
      </c>
      <c r="M1490" s="26">
        <v>380445665240</v>
      </c>
      <c r="N1490" s="26">
        <v>4822784009</v>
      </c>
    </row>
    <row r="1491" spans="1:14">
      <c r="A1491" s="26" t="s">
        <v>6149</v>
      </c>
      <c r="B1491" s="26" t="s">
        <v>6150</v>
      </c>
      <c r="C1491" s="26">
        <v>38184885</v>
      </c>
      <c r="D1491" s="26" t="s">
        <v>24</v>
      </c>
      <c r="E1491" s="26" t="s">
        <v>14859</v>
      </c>
      <c r="F1491" s="26" t="s">
        <v>14860</v>
      </c>
      <c r="G1491" s="26" t="s">
        <v>9586</v>
      </c>
      <c r="H1491" s="26" t="s">
        <v>885</v>
      </c>
      <c r="I1491" s="26" t="s">
        <v>9664</v>
      </c>
      <c r="J1491" s="26" t="s">
        <v>14861</v>
      </c>
      <c r="K1491" s="26" t="s">
        <v>9582</v>
      </c>
      <c r="L1491" s="26" t="s">
        <v>14862</v>
      </c>
      <c r="M1491" s="26">
        <v>380484637233</v>
      </c>
      <c r="N1491" s="26">
        <v>123985902</v>
      </c>
    </row>
    <row r="1492" spans="1:14">
      <c r="A1492" s="26" t="s">
        <v>2608</v>
      </c>
      <c r="B1492" s="26" t="s">
        <v>2609</v>
      </c>
      <c r="C1492" s="26">
        <v>36721693</v>
      </c>
      <c r="D1492" s="26" t="s">
        <v>24</v>
      </c>
      <c r="E1492" s="26" t="s">
        <v>14863</v>
      </c>
      <c r="F1492" s="26" t="s">
        <v>14864</v>
      </c>
      <c r="G1492" s="26" t="s">
        <v>9586</v>
      </c>
      <c r="H1492" s="26" t="s">
        <v>133</v>
      </c>
      <c r="I1492" s="26" t="s">
        <v>12947</v>
      </c>
      <c r="J1492" s="26" t="s">
        <v>14865</v>
      </c>
      <c r="K1492" s="26" t="s">
        <v>9582</v>
      </c>
      <c r="L1492" s="26" t="s">
        <v>14866</v>
      </c>
      <c r="M1492" s="26">
        <v>761531313448</v>
      </c>
      <c r="N1492" s="26">
        <v>1221883501</v>
      </c>
    </row>
    <row r="1493" spans="1:14">
      <c r="A1493" s="26" t="s">
        <v>5063</v>
      </c>
      <c r="B1493" s="26" t="s">
        <v>5064</v>
      </c>
      <c r="C1493" s="26">
        <v>34167494</v>
      </c>
      <c r="D1493" s="26" t="s">
        <v>1701</v>
      </c>
      <c r="E1493" s="26" t="s">
        <v>14867</v>
      </c>
      <c r="F1493" s="26" t="s">
        <v>14868</v>
      </c>
      <c r="G1493" s="26" t="s">
        <v>9601</v>
      </c>
      <c r="H1493" s="26" t="s">
        <v>735</v>
      </c>
      <c r="J1493" s="26" t="s">
        <v>11183</v>
      </c>
      <c r="K1493" s="26" t="s">
        <v>9597</v>
      </c>
      <c r="L1493" s="26" t="s">
        <v>14869</v>
      </c>
      <c r="M1493" s="26">
        <v>380934540910</v>
      </c>
      <c r="N1493" s="26">
        <v>523488203</v>
      </c>
    </row>
    <row r="1494" spans="1:14">
      <c r="A1494" s="26" t="s">
        <v>5685</v>
      </c>
      <c r="B1494" s="26" t="s">
        <v>5686</v>
      </c>
      <c r="C1494" s="26">
        <v>38947811</v>
      </c>
      <c r="D1494" s="26" t="s">
        <v>780</v>
      </c>
      <c r="E1494" s="26" t="s">
        <v>14870</v>
      </c>
      <c r="F1494" s="26" t="s">
        <v>14871</v>
      </c>
      <c r="G1494" s="26" t="s">
        <v>9601</v>
      </c>
      <c r="H1494" s="26" t="s">
        <v>799</v>
      </c>
      <c r="J1494" s="26" t="s">
        <v>800</v>
      </c>
      <c r="K1494" s="26" t="s">
        <v>9597</v>
      </c>
      <c r="L1494" s="26" t="s">
        <v>14872</v>
      </c>
      <c r="M1494" s="26">
        <v>380444000366</v>
      </c>
      <c r="N1494" s="26">
        <v>4822784009</v>
      </c>
    </row>
    <row r="1495" spans="1:14">
      <c r="A1495" s="26" t="s">
        <v>1706</v>
      </c>
      <c r="B1495" s="26" t="s">
        <v>1707</v>
      </c>
      <c r="C1495" s="26">
        <v>39183149</v>
      </c>
      <c r="D1495" s="26" t="s">
        <v>780</v>
      </c>
      <c r="E1495" s="26" t="s">
        <v>14873</v>
      </c>
      <c r="F1495" s="26" t="s">
        <v>14874</v>
      </c>
      <c r="G1495" s="26" t="s">
        <v>9601</v>
      </c>
      <c r="H1495" s="26" t="s">
        <v>27</v>
      </c>
      <c r="J1495" s="26" t="s">
        <v>36</v>
      </c>
      <c r="K1495" s="26" t="s">
        <v>9597</v>
      </c>
      <c r="L1495" s="26" t="s">
        <v>11158</v>
      </c>
      <c r="M1495" s="26">
        <v>380432465547</v>
      </c>
      <c r="N1495" s="26">
        <v>510100000</v>
      </c>
    </row>
    <row r="1496" spans="1:14">
      <c r="A1496" s="26" t="s">
        <v>3005</v>
      </c>
      <c r="B1496" s="26" t="s">
        <v>3006</v>
      </c>
      <c r="C1496" s="26">
        <v>3099499</v>
      </c>
      <c r="D1496" s="26" t="s">
        <v>780</v>
      </c>
      <c r="E1496" s="26" t="s">
        <v>14875</v>
      </c>
      <c r="F1496" s="26" t="s">
        <v>14876</v>
      </c>
      <c r="G1496" s="26" t="s">
        <v>9601</v>
      </c>
      <c r="H1496" s="26" t="s">
        <v>258</v>
      </c>
      <c r="J1496" s="26" t="s">
        <v>367</v>
      </c>
      <c r="K1496" s="26" t="s">
        <v>9597</v>
      </c>
      <c r="L1496" s="26" t="s">
        <v>14877</v>
      </c>
      <c r="M1496" s="26">
        <v>380626665533</v>
      </c>
      <c r="N1496" s="26">
        <v>1414100000</v>
      </c>
    </row>
    <row r="1497" spans="1:14">
      <c r="A1497" s="26" t="s">
        <v>6085</v>
      </c>
      <c r="B1497" s="26" t="s">
        <v>6086</v>
      </c>
      <c r="C1497" s="26">
        <v>38458892</v>
      </c>
      <c r="D1497" s="26" t="s">
        <v>24</v>
      </c>
      <c r="E1497" s="26" t="s">
        <v>14878</v>
      </c>
      <c r="F1497" s="26" t="s">
        <v>14879</v>
      </c>
      <c r="G1497" s="26" t="s">
        <v>9579</v>
      </c>
      <c r="H1497" s="26" t="s">
        <v>835</v>
      </c>
      <c r="I1497" s="26" t="s">
        <v>9944</v>
      </c>
      <c r="J1497" s="26" t="s">
        <v>14880</v>
      </c>
      <c r="K1497" s="26" t="s">
        <v>9582</v>
      </c>
      <c r="L1497" s="26" t="s">
        <v>14881</v>
      </c>
      <c r="M1497" s="26">
        <v>380516232476</v>
      </c>
      <c r="N1497" s="26">
        <v>523780402</v>
      </c>
    </row>
    <row r="1498" spans="1:14">
      <c r="A1498" s="26" t="s">
        <v>3572</v>
      </c>
      <c r="B1498" s="26" t="s">
        <v>3573</v>
      </c>
      <c r="C1498" s="26">
        <v>43221703</v>
      </c>
      <c r="D1498" s="26" t="s">
        <v>780</v>
      </c>
      <c r="E1498" s="26" t="s">
        <v>14882</v>
      </c>
      <c r="F1498" s="26" t="s">
        <v>14883</v>
      </c>
      <c r="G1498" s="26" t="s">
        <v>9601</v>
      </c>
      <c r="H1498" s="26" t="s">
        <v>392</v>
      </c>
      <c r="J1498" s="26" t="s">
        <v>11762</v>
      </c>
      <c r="K1498" s="26" t="s">
        <v>9597</v>
      </c>
      <c r="L1498" s="26" t="s">
        <v>14884</v>
      </c>
      <c r="M1498" s="26">
        <v>380688493389</v>
      </c>
      <c r="N1498" s="26">
        <v>2110800000</v>
      </c>
    </row>
    <row r="1499" spans="1:14">
      <c r="A1499" s="26" t="s">
        <v>9080</v>
      </c>
      <c r="B1499" s="26" t="s">
        <v>9081</v>
      </c>
      <c r="C1499" s="26">
        <v>40246437</v>
      </c>
      <c r="D1499" s="26" t="s">
        <v>24</v>
      </c>
      <c r="E1499" s="26" t="s">
        <v>14885</v>
      </c>
      <c r="F1499" s="26" t="s">
        <v>14886</v>
      </c>
      <c r="G1499" s="26" t="s">
        <v>9586</v>
      </c>
      <c r="H1499" s="26" t="s">
        <v>1490</v>
      </c>
      <c r="I1499" s="26" t="s">
        <v>13138</v>
      </c>
      <c r="J1499" s="26" t="s">
        <v>1511</v>
      </c>
      <c r="K1499" s="26" t="s">
        <v>9606</v>
      </c>
      <c r="L1499" s="26" t="s">
        <v>14887</v>
      </c>
      <c r="M1499" s="26">
        <v>380373421530</v>
      </c>
      <c r="N1499" s="26">
        <v>2623255401</v>
      </c>
    </row>
    <row r="1500" spans="1:14">
      <c r="A1500" s="26" t="s">
        <v>8328</v>
      </c>
      <c r="B1500" s="26" t="s">
        <v>8329</v>
      </c>
      <c r="C1500" s="26">
        <v>31886695</v>
      </c>
      <c r="D1500" s="26" t="s">
        <v>780</v>
      </c>
      <c r="E1500" s="26" t="s">
        <v>14888</v>
      </c>
      <c r="F1500" s="26" t="s">
        <v>14889</v>
      </c>
      <c r="G1500" s="26" t="s">
        <v>9601</v>
      </c>
      <c r="H1500" s="26" t="s">
        <v>1122</v>
      </c>
      <c r="J1500" s="26" t="s">
        <v>8039</v>
      </c>
      <c r="K1500" s="26" t="s">
        <v>9597</v>
      </c>
      <c r="L1500" s="26" t="s">
        <v>14890</v>
      </c>
      <c r="M1500" s="26">
        <v>380577255527</v>
      </c>
      <c r="N1500" s="26">
        <v>6310100000</v>
      </c>
    </row>
    <row r="1501" spans="1:14">
      <c r="A1501" s="26" t="s">
        <v>7147</v>
      </c>
      <c r="B1501" s="26" t="s">
        <v>7148</v>
      </c>
      <c r="C1501" s="26">
        <v>38543370</v>
      </c>
      <c r="D1501" s="26" t="s">
        <v>24</v>
      </c>
      <c r="E1501" s="26" t="s">
        <v>14891</v>
      </c>
      <c r="F1501" s="26" t="s">
        <v>14892</v>
      </c>
      <c r="G1501" s="26" t="s">
        <v>9579</v>
      </c>
      <c r="H1501" s="26" t="s">
        <v>987</v>
      </c>
      <c r="J1501" s="26" t="s">
        <v>14893</v>
      </c>
      <c r="K1501" s="26" t="s">
        <v>9582</v>
      </c>
      <c r="L1501" s="26" t="s">
        <v>14894</v>
      </c>
      <c r="M1501" s="26">
        <v>761959918648</v>
      </c>
      <c r="N1501" s="26">
        <v>721881301</v>
      </c>
    </row>
    <row r="1502" spans="1:14">
      <c r="A1502" s="26" t="s">
        <v>5558</v>
      </c>
      <c r="B1502" s="26" t="s">
        <v>5559</v>
      </c>
      <c r="C1502" s="26">
        <v>38961113</v>
      </c>
      <c r="D1502" s="26" t="s">
        <v>24</v>
      </c>
      <c r="E1502" s="26" t="s">
        <v>14895</v>
      </c>
      <c r="F1502" s="26" t="s">
        <v>14896</v>
      </c>
      <c r="G1502" s="26" t="s">
        <v>9586</v>
      </c>
      <c r="H1502" s="26" t="s">
        <v>799</v>
      </c>
      <c r="J1502" s="26" t="s">
        <v>800</v>
      </c>
      <c r="K1502" s="26" t="s">
        <v>9597</v>
      </c>
      <c r="L1502" s="26" t="s">
        <v>13767</v>
      </c>
      <c r="M1502" s="26">
        <v>380442769900</v>
      </c>
      <c r="N1502" s="26">
        <v>4822784009</v>
      </c>
    </row>
    <row r="1503" spans="1:14">
      <c r="A1503" s="26" t="s">
        <v>2064</v>
      </c>
      <c r="B1503" s="26" t="s">
        <v>2065</v>
      </c>
      <c r="C1503" s="26">
        <v>38527798</v>
      </c>
      <c r="D1503" s="26" t="s">
        <v>1701</v>
      </c>
      <c r="E1503" s="26" t="s">
        <v>14897</v>
      </c>
      <c r="F1503" s="26" t="s">
        <v>14898</v>
      </c>
      <c r="G1503" s="26" t="s">
        <v>9601</v>
      </c>
      <c r="H1503" s="26" t="s">
        <v>103</v>
      </c>
      <c r="J1503" s="26" t="s">
        <v>116</v>
      </c>
      <c r="K1503" s="26" t="s">
        <v>9597</v>
      </c>
      <c r="L1503" s="26" t="s">
        <v>14899</v>
      </c>
      <c r="M1503" s="26">
        <v>380502956477</v>
      </c>
      <c r="N1503" s="26">
        <v>710100000</v>
      </c>
    </row>
    <row r="1504" spans="1:14">
      <c r="A1504" s="26" t="s">
        <v>2309</v>
      </c>
      <c r="B1504" s="26" t="s">
        <v>2310</v>
      </c>
      <c r="C1504" s="26">
        <v>37899888</v>
      </c>
      <c r="D1504" s="26" t="s">
        <v>24</v>
      </c>
      <c r="E1504" s="26" t="s">
        <v>14900</v>
      </c>
      <c r="F1504" s="26" t="s">
        <v>14901</v>
      </c>
      <c r="G1504" s="26" t="s">
        <v>9586</v>
      </c>
      <c r="H1504" s="26" t="s">
        <v>133</v>
      </c>
      <c r="I1504" s="26" t="s">
        <v>146</v>
      </c>
      <c r="J1504" s="26" t="s">
        <v>146</v>
      </c>
      <c r="K1504" s="26" t="s">
        <v>9597</v>
      </c>
      <c r="L1504" s="26" t="s">
        <v>14902</v>
      </c>
      <c r="M1504" s="26">
        <v>380567672381</v>
      </c>
      <c r="N1504" s="26">
        <v>1210100000</v>
      </c>
    </row>
    <row r="1505" spans="1:14">
      <c r="A1505" s="26" t="s">
        <v>4886</v>
      </c>
      <c r="B1505" s="26" t="s">
        <v>4887</v>
      </c>
      <c r="C1505" s="26">
        <v>38325425</v>
      </c>
      <c r="D1505" s="26" t="s">
        <v>24</v>
      </c>
      <c r="E1505" s="26" t="s">
        <v>14903</v>
      </c>
      <c r="F1505" s="26" t="s">
        <v>14904</v>
      </c>
      <c r="G1505" s="26" t="s">
        <v>9579</v>
      </c>
      <c r="H1505" s="26" t="s">
        <v>711</v>
      </c>
      <c r="I1505" s="26" t="s">
        <v>14610</v>
      </c>
      <c r="J1505" s="26" t="s">
        <v>1222</v>
      </c>
      <c r="K1505" s="26" t="s">
        <v>9582</v>
      </c>
      <c r="L1505" s="26" t="s">
        <v>14905</v>
      </c>
      <c r="M1505" s="26">
        <v>380950517305</v>
      </c>
      <c r="N1505" s="26">
        <v>122785103</v>
      </c>
    </row>
    <row r="1506" spans="1:14">
      <c r="A1506" s="26" t="s">
        <v>6209</v>
      </c>
      <c r="B1506" s="26" t="s">
        <v>6210</v>
      </c>
      <c r="C1506" s="26" t="s">
        <v>1604</v>
      </c>
      <c r="D1506" s="26" t="s">
        <v>24</v>
      </c>
      <c r="E1506" s="26" t="s">
        <v>14906</v>
      </c>
      <c r="F1506" s="26" t="s">
        <v>14907</v>
      </c>
      <c r="G1506" s="26" t="s">
        <v>9579</v>
      </c>
      <c r="H1506" s="26" t="s">
        <v>885</v>
      </c>
      <c r="I1506" s="26" t="s">
        <v>12123</v>
      </c>
      <c r="J1506" s="26" t="s">
        <v>14908</v>
      </c>
      <c r="K1506" s="26" t="s">
        <v>9582</v>
      </c>
      <c r="L1506" s="26" t="s">
        <v>14909</v>
      </c>
      <c r="M1506" s="26">
        <v>380676604654</v>
      </c>
      <c r="N1506" s="26">
        <v>725084802</v>
      </c>
    </row>
    <row r="1507" spans="1:14">
      <c r="A1507" s="26" t="s">
        <v>4194</v>
      </c>
      <c r="B1507" s="26" t="s">
        <v>4195</v>
      </c>
      <c r="C1507" s="26">
        <v>41999084</v>
      </c>
      <c r="D1507" s="26" t="s">
        <v>24</v>
      </c>
      <c r="E1507" s="26" t="s">
        <v>14910</v>
      </c>
      <c r="F1507" s="26" t="s">
        <v>14911</v>
      </c>
      <c r="G1507" s="26" t="s">
        <v>9579</v>
      </c>
      <c r="H1507" s="26" t="s">
        <v>506</v>
      </c>
      <c r="J1507" s="26" t="s">
        <v>14912</v>
      </c>
      <c r="K1507" s="26" t="s">
        <v>9582</v>
      </c>
      <c r="L1507" s="26" t="s">
        <v>14913</v>
      </c>
      <c r="M1507" s="26">
        <v>380967303171</v>
      </c>
      <c r="N1507" s="26">
        <v>2625686203</v>
      </c>
    </row>
    <row r="1508" spans="1:14">
      <c r="A1508" s="26" t="s">
        <v>7395</v>
      </c>
      <c r="B1508" s="26" t="s">
        <v>7396</v>
      </c>
      <c r="C1508" s="26">
        <v>41832777</v>
      </c>
      <c r="D1508" s="26" t="s">
        <v>24</v>
      </c>
      <c r="E1508" s="26" t="s">
        <v>14914</v>
      </c>
      <c r="F1508" s="26" t="s">
        <v>14915</v>
      </c>
      <c r="G1508" s="26" t="s">
        <v>9586</v>
      </c>
      <c r="H1508" s="26" t="s">
        <v>1025</v>
      </c>
      <c r="I1508" s="26" t="s">
        <v>13177</v>
      </c>
      <c r="J1508" s="26" t="s">
        <v>14916</v>
      </c>
      <c r="K1508" s="26" t="s">
        <v>9582</v>
      </c>
      <c r="L1508" s="26" t="s">
        <v>14917</v>
      </c>
      <c r="M1508" s="26">
        <v>380544263536</v>
      </c>
      <c r="N1508" s="26">
        <v>5923886307</v>
      </c>
    </row>
    <row r="1509" spans="1:14">
      <c r="A1509" s="26" t="s">
        <v>6798</v>
      </c>
      <c r="B1509" s="26" t="s">
        <v>6799</v>
      </c>
      <c r="C1509" s="26">
        <v>1111581</v>
      </c>
      <c r="D1509" s="26" t="s">
        <v>780</v>
      </c>
      <c r="E1509" s="26" t="s">
        <v>14918</v>
      </c>
      <c r="F1509" s="26" t="s">
        <v>14919</v>
      </c>
      <c r="G1509" s="26" t="s">
        <v>9601</v>
      </c>
      <c r="H1509" s="26" t="s">
        <v>949</v>
      </c>
      <c r="I1509" s="26" t="s">
        <v>977</v>
      </c>
      <c r="J1509" s="26" t="s">
        <v>977</v>
      </c>
      <c r="K1509" s="26" t="s">
        <v>9597</v>
      </c>
      <c r="L1509" s="26" t="s">
        <v>14920</v>
      </c>
      <c r="M1509" s="26">
        <v>380532512094</v>
      </c>
      <c r="N1509" s="26">
        <v>4424080504</v>
      </c>
    </row>
    <row r="1510" spans="1:14">
      <c r="A1510" s="26" t="s">
        <v>7984</v>
      </c>
      <c r="B1510" s="26" t="s">
        <v>7983</v>
      </c>
      <c r="C1510" s="26">
        <v>42409961</v>
      </c>
      <c r="D1510" s="26" t="s">
        <v>780</v>
      </c>
      <c r="E1510" s="26" t="s">
        <v>14921</v>
      </c>
      <c r="F1510" s="26" t="s">
        <v>14922</v>
      </c>
      <c r="G1510" s="26" t="s">
        <v>9601</v>
      </c>
      <c r="H1510" s="26" t="s">
        <v>1122</v>
      </c>
      <c r="J1510" s="26" t="s">
        <v>1214</v>
      </c>
      <c r="K1510" s="26" t="s">
        <v>9597</v>
      </c>
      <c r="L1510" s="26" t="s">
        <v>14923</v>
      </c>
      <c r="M1510" s="26">
        <v>380577248541</v>
      </c>
      <c r="N1510" s="26">
        <v>723155122</v>
      </c>
    </row>
    <row r="1511" spans="1:14">
      <c r="A1511" s="26" t="s">
        <v>4238</v>
      </c>
      <c r="B1511" s="26" t="s">
        <v>4239</v>
      </c>
      <c r="C1511" s="26">
        <v>40247383</v>
      </c>
      <c r="D1511" s="26" t="s">
        <v>24</v>
      </c>
      <c r="E1511" s="26" t="s">
        <v>14924</v>
      </c>
      <c r="F1511" s="26" t="s">
        <v>14925</v>
      </c>
      <c r="G1511" s="26" t="s">
        <v>9586</v>
      </c>
      <c r="H1511" s="26" t="s">
        <v>506</v>
      </c>
      <c r="J1511" s="26" t="s">
        <v>14926</v>
      </c>
      <c r="K1511" s="26" t="s">
        <v>9582</v>
      </c>
      <c r="L1511" s="26" t="s">
        <v>14927</v>
      </c>
      <c r="M1511" s="26">
        <v>380347131796</v>
      </c>
      <c r="N1511" s="26">
        <v>2620488604</v>
      </c>
    </row>
    <row r="1512" spans="1:14">
      <c r="A1512" s="26" t="s">
        <v>6754</v>
      </c>
      <c r="B1512" s="26" t="s">
        <v>6755</v>
      </c>
      <c r="C1512" s="26">
        <v>37464470</v>
      </c>
      <c r="D1512" s="26" t="s">
        <v>24</v>
      </c>
      <c r="E1512" s="26" t="s">
        <v>14928</v>
      </c>
      <c r="F1512" s="26" t="s">
        <v>14929</v>
      </c>
      <c r="G1512" s="26" t="s">
        <v>9579</v>
      </c>
      <c r="H1512" s="26" t="s">
        <v>949</v>
      </c>
      <c r="I1512" s="26" t="s">
        <v>11064</v>
      </c>
      <c r="J1512" s="26" t="s">
        <v>14930</v>
      </c>
      <c r="K1512" s="26" t="s">
        <v>9582</v>
      </c>
      <c r="L1512" s="26" t="s">
        <v>14931</v>
      </c>
      <c r="M1512" s="26">
        <v>380534498442</v>
      </c>
      <c r="N1512" s="26">
        <v>521455501</v>
      </c>
    </row>
    <row r="1513" spans="1:14">
      <c r="A1513" s="26" t="s">
        <v>4033</v>
      </c>
      <c r="B1513" s="26" t="s">
        <v>4031</v>
      </c>
      <c r="C1513" s="26">
        <v>25790167</v>
      </c>
      <c r="D1513" s="26" t="s">
        <v>780</v>
      </c>
      <c r="E1513" s="26" t="s">
        <v>14932</v>
      </c>
      <c r="F1513" s="26" t="s">
        <v>14933</v>
      </c>
      <c r="G1513" s="26" t="s">
        <v>9601</v>
      </c>
      <c r="H1513" s="26" t="s">
        <v>506</v>
      </c>
      <c r="J1513" s="26" t="s">
        <v>4032</v>
      </c>
      <c r="K1513" s="26" t="s">
        <v>9606</v>
      </c>
      <c r="L1513" s="26" t="s">
        <v>14934</v>
      </c>
      <c r="M1513" s="26">
        <v>380666686287</v>
      </c>
      <c r="N1513" s="26">
        <v>2625855300</v>
      </c>
    </row>
    <row r="1514" spans="1:14">
      <c r="A1514" s="26" t="s">
        <v>4921</v>
      </c>
      <c r="B1514" s="26" t="s">
        <v>4922</v>
      </c>
      <c r="C1514" s="26">
        <v>37743105</v>
      </c>
      <c r="D1514" s="26" t="s">
        <v>780</v>
      </c>
      <c r="E1514" s="26" t="s">
        <v>14935</v>
      </c>
      <c r="F1514" s="26" t="s">
        <v>14936</v>
      </c>
      <c r="G1514" s="26" t="s">
        <v>9601</v>
      </c>
      <c r="H1514" s="26" t="s">
        <v>735</v>
      </c>
      <c r="J1514" s="26" t="s">
        <v>14937</v>
      </c>
      <c r="K1514" s="26" t="s">
        <v>9606</v>
      </c>
      <c r="L1514" s="26" t="s">
        <v>14938</v>
      </c>
      <c r="M1514" s="26">
        <v>760998172572</v>
      </c>
      <c r="N1514" s="26">
        <v>4610345400</v>
      </c>
    </row>
    <row r="1515" spans="1:14">
      <c r="A1515" s="26" t="s">
        <v>3411</v>
      </c>
      <c r="B1515" s="26" t="s">
        <v>3412</v>
      </c>
      <c r="C1515" s="26">
        <v>38456539</v>
      </c>
      <c r="D1515" s="26" t="s">
        <v>24</v>
      </c>
      <c r="E1515" s="26" t="s">
        <v>14939</v>
      </c>
      <c r="F1515" s="26" t="s">
        <v>14940</v>
      </c>
      <c r="G1515" s="26" t="s">
        <v>9579</v>
      </c>
      <c r="H1515" s="26" t="s">
        <v>392</v>
      </c>
      <c r="I1515" s="26" t="s">
        <v>9857</v>
      </c>
      <c r="J1515" s="26" t="s">
        <v>14941</v>
      </c>
      <c r="K1515" s="26" t="s">
        <v>9582</v>
      </c>
      <c r="L1515" s="26" t="s">
        <v>14942</v>
      </c>
      <c r="M1515" s="26">
        <v>380971956135</v>
      </c>
      <c r="N1515" s="26">
        <v>2121981202</v>
      </c>
    </row>
    <row r="1516" spans="1:14">
      <c r="A1516" s="26" t="s">
        <v>4376</v>
      </c>
      <c r="B1516" s="26" t="s">
        <v>4377</v>
      </c>
      <c r="C1516" s="26">
        <v>38423901</v>
      </c>
      <c r="D1516" s="26" t="s">
        <v>24</v>
      </c>
      <c r="E1516" s="26" t="s">
        <v>14943</v>
      </c>
      <c r="F1516" s="26" t="s">
        <v>14944</v>
      </c>
      <c r="G1516" s="26" t="s">
        <v>9586</v>
      </c>
      <c r="H1516" s="26" t="s">
        <v>576</v>
      </c>
      <c r="I1516" s="26" t="s">
        <v>14945</v>
      </c>
      <c r="J1516" s="26" t="s">
        <v>14946</v>
      </c>
      <c r="K1516" s="26" t="s">
        <v>9582</v>
      </c>
      <c r="L1516" s="26" t="s">
        <v>14947</v>
      </c>
      <c r="M1516" s="26">
        <v>380459644501</v>
      </c>
      <c r="N1516" s="26">
        <v>3221887801</v>
      </c>
    </row>
    <row r="1517" spans="1:14">
      <c r="A1517" s="26" t="s">
        <v>1946</v>
      </c>
      <c r="B1517" s="26" t="s">
        <v>1947</v>
      </c>
      <c r="C1517" s="26">
        <v>37636913</v>
      </c>
      <c r="D1517" s="26" t="s">
        <v>24</v>
      </c>
      <c r="E1517" s="26" t="s">
        <v>14948</v>
      </c>
      <c r="F1517" s="26" t="s">
        <v>14949</v>
      </c>
      <c r="G1517" s="26" t="s">
        <v>9586</v>
      </c>
      <c r="H1517" s="26" t="s">
        <v>27</v>
      </c>
      <c r="I1517" s="26" t="s">
        <v>10258</v>
      </c>
      <c r="J1517" s="26" t="s">
        <v>14950</v>
      </c>
      <c r="K1517" s="26" t="s">
        <v>9582</v>
      </c>
      <c r="L1517" s="26" t="s">
        <v>14951</v>
      </c>
      <c r="M1517" s="26">
        <v>380989883108</v>
      </c>
      <c r="N1517" s="26">
        <v>525682801</v>
      </c>
    </row>
    <row r="1518" spans="1:14">
      <c r="A1518" s="26" t="s">
        <v>2072</v>
      </c>
      <c r="B1518" s="26" t="s">
        <v>2073</v>
      </c>
      <c r="C1518" s="26">
        <v>38373547</v>
      </c>
      <c r="D1518" s="26" t="s">
        <v>24</v>
      </c>
      <c r="E1518" s="26" t="s">
        <v>14952</v>
      </c>
      <c r="F1518" s="26" t="s">
        <v>14953</v>
      </c>
      <c r="G1518" s="26" t="s">
        <v>9579</v>
      </c>
      <c r="H1518" s="26" t="s">
        <v>103</v>
      </c>
      <c r="I1518" s="26" t="s">
        <v>11403</v>
      </c>
      <c r="J1518" s="26" t="s">
        <v>14954</v>
      </c>
      <c r="K1518" s="26" t="s">
        <v>9582</v>
      </c>
      <c r="L1518" s="26" t="s">
        <v>14955</v>
      </c>
      <c r="M1518" s="26">
        <v>761640211751</v>
      </c>
      <c r="N1518" s="26">
        <v>723182602</v>
      </c>
    </row>
    <row r="1519" spans="1:14">
      <c r="A1519" s="26" t="s">
        <v>4801</v>
      </c>
      <c r="B1519" s="26" t="s">
        <v>4802</v>
      </c>
      <c r="C1519" s="26">
        <v>5401658</v>
      </c>
      <c r="D1519" s="26" t="s">
        <v>780</v>
      </c>
      <c r="E1519" s="26" t="s">
        <v>14956</v>
      </c>
      <c r="F1519" s="26" t="s">
        <v>14957</v>
      </c>
      <c r="G1519" s="26" t="s">
        <v>9601</v>
      </c>
      <c r="H1519" s="26" t="s">
        <v>711</v>
      </c>
      <c r="J1519" s="26" t="s">
        <v>716</v>
      </c>
      <c r="K1519" s="26" t="s">
        <v>9597</v>
      </c>
      <c r="L1519" s="26" t="s">
        <v>14958</v>
      </c>
      <c r="M1519" s="26">
        <v>380645172363</v>
      </c>
      <c r="N1519" s="26">
        <v>4411800000</v>
      </c>
    </row>
    <row r="1520" spans="1:14">
      <c r="A1520" s="26" t="s">
        <v>3118</v>
      </c>
      <c r="B1520" s="26" t="s">
        <v>3113</v>
      </c>
      <c r="C1520" s="26">
        <v>1991406</v>
      </c>
      <c r="D1520" s="26" t="s">
        <v>780</v>
      </c>
      <c r="E1520" s="26" t="s">
        <v>14959</v>
      </c>
      <c r="F1520" s="26" t="s">
        <v>14960</v>
      </c>
      <c r="G1520" s="26" t="s">
        <v>9601</v>
      </c>
      <c r="H1520" s="26" t="s">
        <v>375</v>
      </c>
      <c r="J1520" s="26" t="s">
        <v>376</v>
      </c>
      <c r="K1520" s="26" t="s">
        <v>9597</v>
      </c>
      <c r="L1520" s="26" t="s">
        <v>14961</v>
      </c>
      <c r="M1520" s="26">
        <v>380412438740</v>
      </c>
      <c r="N1520" s="26">
        <v>1810400000</v>
      </c>
    </row>
    <row r="1521" spans="1:14">
      <c r="A1521" s="26" t="s">
        <v>2982</v>
      </c>
      <c r="B1521" s="26" t="s">
        <v>2983</v>
      </c>
      <c r="C1521" s="26">
        <v>37643758</v>
      </c>
      <c r="D1521" s="26" t="s">
        <v>24</v>
      </c>
      <c r="E1521" s="26" t="s">
        <v>14962</v>
      </c>
      <c r="F1521" s="26" t="s">
        <v>14963</v>
      </c>
      <c r="G1521" s="26" t="s">
        <v>9579</v>
      </c>
      <c r="H1521" s="26" t="s">
        <v>258</v>
      </c>
      <c r="I1521" s="26" t="s">
        <v>14964</v>
      </c>
      <c r="J1521" s="26" t="s">
        <v>12576</v>
      </c>
      <c r="K1521" s="26" t="s">
        <v>9582</v>
      </c>
      <c r="L1521" s="26" t="s">
        <v>14965</v>
      </c>
      <c r="M1521" s="26">
        <v>380626639515</v>
      </c>
      <c r="N1521" s="26">
        <v>1222083009</v>
      </c>
    </row>
    <row r="1522" spans="1:14">
      <c r="A1522" s="26" t="s">
        <v>8441</v>
      </c>
      <c r="B1522" s="26" t="s">
        <v>8442</v>
      </c>
      <c r="C1522" s="26">
        <v>38212647</v>
      </c>
      <c r="D1522" s="26" t="s">
        <v>24</v>
      </c>
      <c r="E1522" s="26" t="s">
        <v>14966</v>
      </c>
      <c r="F1522" s="26" t="s">
        <v>14967</v>
      </c>
      <c r="G1522" s="26" t="s">
        <v>9586</v>
      </c>
      <c r="H1522" s="26" t="s">
        <v>1269</v>
      </c>
      <c r="I1522" s="26" t="s">
        <v>14968</v>
      </c>
      <c r="J1522" s="26" t="s">
        <v>10097</v>
      </c>
      <c r="K1522" s="26" t="s">
        <v>9582</v>
      </c>
      <c r="L1522" s="26" t="s">
        <v>14969</v>
      </c>
      <c r="M1522" s="26">
        <v>380553456117</v>
      </c>
      <c r="N1522" s="26">
        <v>120781305</v>
      </c>
    </row>
    <row r="1523" spans="1:14">
      <c r="A1523" s="26" t="s">
        <v>1723</v>
      </c>
      <c r="B1523" s="26" t="s">
        <v>1724</v>
      </c>
      <c r="C1523" s="26">
        <v>37294350</v>
      </c>
      <c r="D1523" s="26" t="s">
        <v>24</v>
      </c>
      <c r="E1523" s="26" t="s">
        <v>14970</v>
      </c>
      <c r="F1523" s="26" t="s">
        <v>14971</v>
      </c>
      <c r="G1523" s="26" t="s">
        <v>9586</v>
      </c>
      <c r="H1523" s="26" t="s">
        <v>27</v>
      </c>
      <c r="I1523" s="26" t="s">
        <v>12446</v>
      </c>
      <c r="J1523" s="26" t="s">
        <v>14972</v>
      </c>
      <c r="K1523" s="26" t="s">
        <v>9582</v>
      </c>
      <c r="L1523" s="26" t="s">
        <v>14973</v>
      </c>
      <c r="M1523" s="26">
        <v>380433474249</v>
      </c>
      <c r="N1523" s="26">
        <v>520883306</v>
      </c>
    </row>
    <row r="1524" spans="1:14">
      <c r="A1524" s="26" t="s">
        <v>6984</v>
      </c>
      <c r="B1524" s="26" t="s">
        <v>6985</v>
      </c>
      <c r="C1524" s="26">
        <v>38505423</v>
      </c>
      <c r="D1524" s="26" t="s">
        <v>24</v>
      </c>
      <c r="E1524" s="26" t="s">
        <v>14974</v>
      </c>
      <c r="F1524" s="26" t="s">
        <v>14975</v>
      </c>
      <c r="G1524" s="26" t="s">
        <v>9586</v>
      </c>
      <c r="H1524" s="26" t="s">
        <v>987</v>
      </c>
      <c r="I1524" s="26" t="s">
        <v>10385</v>
      </c>
      <c r="J1524" s="26" t="s">
        <v>14976</v>
      </c>
      <c r="K1524" s="26" t="s">
        <v>9582</v>
      </c>
      <c r="L1524" s="26" t="s">
        <v>14977</v>
      </c>
      <c r="M1524" s="26">
        <v>380363328735</v>
      </c>
      <c r="N1524" s="26">
        <v>721887204</v>
      </c>
    </row>
    <row r="1525" spans="1:14">
      <c r="A1525" s="26" t="s">
        <v>9401</v>
      </c>
      <c r="B1525" s="26" t="s">
        <v>9402</v>
      </c>
      <c r="C1525" s="26">
        <v>38720288</v>
      </c>
      <c r="D1525" s="26" t="s">
        <v>24</v>
      </c>
      <c r="E1525" s="26" t="s">
        <v>14978</v>
      </c>
      <c r="F1525" s="26" t="s">
        <v>14979</v>
      </c>
      <c r="G1525" s="26" t="s">
        <v>9591</v>
      </c>
      <c r="H1525" s="26" t="s">
        <v>1573</v>
      </c>
      <c r="I1525" s="26" t="s">
        <v>14980</v>
      </c>
      <c r="J1525" s="26" t="s">
        <v>9403</v>
      </c>
      <c r="K1525" s="26" t="s">
        <v>9606</v>
      </c>
      <c r="L1525" s="26" t="s">
        <v>14981</v>
      </c>
      <c r="M1525" s="26">
        <v>761362571010</v>
      </c>
      <c r="N1525" s="26">
        <v>5924188201</v>
      </c>
    </row>
    <row r="1526" spans="1:14">
      <c r="A1526" s="26" t="s">
        <v>6109</v>
      </c>
      <c r="B1526" s="26" t="s">
        <v>6110</v>
      </c>
      <c r="C1526" s="26">
        <v>1998638</v>
      </c>
      <c r="D1526" s="26" t="s">
        <v>780</v>
      </c>
      <c r="E1526" s="26" t="s">
        <v>14982</v>
      </c>
      <c r="F1526" s="26" t="s">
        <v>9787</v>
      </c>
      <c r="G1526" s="26" t="s">
        <v>9601</v>
      </c>
      <c r="H1526" s="26" t="s">
        <v>885</v>
      </c>
      <c r="J1526" s="26" t="s">
        <v>886</v>
      </c>
      <c r="K1526" s="26" t="s">
        <v>9597</v>
      </c>
      <c r="L1526" s="26" t="s">
        <v>14983</v>
      </c>
      <c r="M1526" s="26">
        <v>380484534599</v>
      </c>
      <c r="N1526" s="26">
        <v>5120410100</v>
      </c>
    </row>
    <row r="1527" spans="1:14">
      <c r="A1527" s="26" t="s">
        <v>6822</v>
      </c>
      <c r="B1527" s="26" t="s">
        <v>6823</v>
      </c>
      <c r="C1527" s="26">
        <v>38503012</v>
      </c>
      <c r="D1527" s="26" t="s">
        <v>1701</v>
      </c>
      <c r="E1527" s="26" t="s">
        <v>14984</v>
      </c>
      <c r="F1527" s="26" t="s">
        <v>14985</v>
      </c>
      <c r="G1527" s="26" t="s">
        <v>9601</v>
      </c>
      <c r="H1527" s="26" t="s">
        <v>949</v>
      </c>
      <c r="I1527" s="26" t="s">
        <v>9580</v>
      </c>
      <c r="J1527" s="26" t="s">
        <v>6603</v>
      </c>
      <c r="K1527" s="26" t="s">
        <v>9597</v>
      </c>
      <c r="L1527" s="26" t="s">
        <v>14986</v>
      </c>
      <c r="M1527" s="26">
        <v>380503097251</v>
      </c>
      <c r="N1527" s="26">
        <v>5320810100</v>
      </c>
    </row>
    <row r="1528" spans="1:14">
      <c r="A1528" s="26" t="s">
        <v>2593</v>
      </c>
      <c r="B1528" s="26" t="s">
        <v>2594</v>
      </c>
      <c r="C1528" s="26">
        <v>37837203</v>
      </c>
      <c r="D1528" s="26" t="s">
        <v>24</v>
      </c>
      <c r="E1528" s="26" t="s">
        <v>14987</v>
      </c>
      <c r="F1528" s="26" t="s">
        <v>14988</v>
      </c>
      <c r="G1528" s="26" t="s">
        <v>9586</v>
      </c>
      <c r="H1528" s="26" t="s">
        <v>133</v>
      </c>
      <c r="J1528" s="26" t="s">
        <v>215</v>
      </c>
      <c r="K1528" s="26" t="s">
        <v>9597</v>
      </c>
      <c r="L1528" s="26" t="s">
        <v>14989</v>
      </c>
      <c r="M1528" s="26">
        <v>380668908233</v>
      </c>
      <c r="N1528" s="26">
        <v>1211600000</v>
      </c>
    </row>
    <row r="1529" spans="1:14">
      <c r="A1529" s="26" t="s">
        <v>2887</v>
      </c>
      <c r="B1529" s="26" t="s">
        <v>2888</v>
      </c>
      <c r="C1529" s="26">
        <v>37862491</v>
      </c>
      <c r="D1529" s="26" t="s">
        <v>24</v>
      </c>
      <c r="E1529" s="26" t="s">
        <v>14990</v>
      </c>
      <c r="F1529" s="26" t="s">
        <v>14991</v>
      </c>
      <c r="G1529" s="26" t="s">
        <v>9586</v>
      </c>
      <c r="H1529" s="26" t="s">
        <v>258</v>
      </c>
      <c r="I1529" s="26" t="s">
        <v>13337</v>
      </c>
      <c r="J1529" s="26" t="s">
        <v>14992</v>
      </c>
      <c r="K1529" s="26" t="s">
        <v>9582</v>
      </c>
      <c r="L1529" s="26" t="s">
        <v>14993</v>
      </c>
      <c r="M1529" s="26">
        <v>380669029666</v>
      </c>
      <c r="N1529" s="26">
        <v>1220310107</v>
      </c>
    </row>
    <row r="1530" spans="1:14">
      <c r="A1530" s="26" t="s">
        <v>5042</v>
      </c>
      <c r="B1530" s="26" t="s">
        <v>5043</v>
      </c>
      <c r="C1530" s="26">
        <v>1996409</v>
      </c>
      <c r="D1530" s="26" t="s">
        <v>780</v>
      </c>
      <c r="E1530" s="26" t="s">
        <v>14994</v>
      </c>
      <c r="F1530" s="26" t="s">
        <v>14995</v>
      </c>
      <c r="G1530" s="26" t="s">
        <v>9601</v>
      </c>
      <c r="H1530" s="26" t="s">
        <v>735</v>
      </c>
      <c r="I1530" s="26" t="s">
        <v>9721</v>
      </c>
      <c r="J1530" s="26" t="s">
        <v>5045</v>
      </c>
      <c r="K1530" s="26" t="s">
        <v>9597</v>
      </c>
      <c r="L1530" s="26" t="s">
        <v>14996</v>
      </c>
      <c r="M1530" s="26">
        <v>761347805088</v>
      </c>
      <c r="N1530" s="26">
        <v>4622710100</v>
      </c>
    </row>
    <row r="1531" spans="1:14">
      <c r="A1531" s="26" t="s">
        <v>2277</v>
      </c>
      <c r="B1531" s="26" t="s">
        <v>2278</v>
      </c>
      <c r="C1531" s="26">
        <v>36942628</v>
      </c>
      <c r="D1531" s="26" t="s">
        <v>24</v>
      </c>
      <c r="E1531" s="26" t="s">
        <v>14997</v>
      </c>
      <c r="F1531" s="26" t="s">
        <v>14998</v>
      </c>
      <c r="G1531" s="26" t="s">
        <v>9586</v>
      </c>
      <c r="H1531" s="26" t="s">
        <v>133</v>
      </c>
      <c r="J1531" s="26" t="s">
        <v>146</v>
      </c>
      <c r="K1531" s="26" t="s">
        <v>9597</v>
      </c>
      <c r="L1531" s="26" t="s">
        <v>14999</v>
      </c>
      <c r="M1531" s="26">
        <v>761430862467</v>
      </c>
      <c r="N1531" s="26">
        <v>1210100000</v>
      </c>
    </row>
    <row r="1532" spans="1:14">
      <c r="A1532" s="26" t="s">
        <v>2327</v>
      </c>
      <c r="B1532" s="26" t="s">
        <v>2328</v>
      </c>
      <c r="C1532" s="26" t="s">
        <v>1604</v>
      </c>
      <c r="D1532" s="26" t="s">
        <v>24</v>
      </c>
      <c r="E1532" s="26" t="s">
        <v>15000</v>
      </c>
      <c r="F1532" s="26" t="s">
        <v>15001</v>
      </c>
      <c r="G1532" s="26" t="s">
        <v>9586</v>
      </c>
      <c r="H1532" s="26" t="s">
        <v>133</v>
      </c>
      <c r="J1532" s="26" t="s">
        <v>146</v>
      </c>
      <c r="K1532" s="26" t="s">
        <v>9597</v>
      </c>
      <c r="L1532" s="26" t="s">
        <v>15002</v>
      </c>
      <c r="M1532" s="26">
        <v>761351270314</v>
      </c>
      <c r="N1532" s="26">
        <v>1210100000</v>
      </c>
    </row>
    <row r="1533" spans="1:14">
      <c r="A1533" s="26" t="s">
        <v>2101</v>
      </c>
      <c r="B1533" s="26" t="s">
        <v>2102</v>
      </c>
      <c r="C1533" s="26">
        <v>42486365</v>
      </c>
      <c r="D1533" s="26" t="s">
        <v>24</v>
      </c>
      <c r="E1533" s="26" t="s">
        <v>15003</v>
      </c>
      <c r="F1533" s="26" t="s">
        <v>15004</v>
      </c>
      <c r="G1533" s="26" t="s">
        <v>9586</v>
      </c>
      <c r="H1533" s="26" t="s">
        <v>103</v>
      </c>
      <c r="J1533" s="26" t="s">
        <v>129</v>
      </c>
      <c r="K1533" s="26" t="s">
        <v>9597</v>
      </c>
      <c r="L1533" s="26" t="s">
        <v>15005</v>
      </c>
      <c r="M1533" s="26">
        <v>380334495613</v>
      </c>
      <c r="N1533" s="26">
        <v>710700000</v>
      </c>
    </row>
    <row r="1534" spans="1:14">
      <c r="A1534" s="26" t="s">
        <v>8877</v>
      </c>
      <c r="B1534" s="26" t="s">
        <v>8878</v>
      </c>
      <c r="C1534" s="26">
        <v>42017886</v>
      </c>
      <c r="D1534" s="26" t="s">
        <v>24</v>
      </c>
      <c r="E1534" s="26" t="s">
        <v>15006</v>
      </c>
      <c r="F1534" s="26" t="s">
        <v>15007</v>
      </c>
      <c r="G1534" s="26" t="s">
        <v>9586</v>
      </c>
      <c r="H1534" s="26" t="s">
        <v>1401</v>
      </c>
      <c r="I1534" s="26" t="s">
        <v>14413</v>
      </c>
      <c r="J1534" s="26" t="s">
        <v>15008</v>
      </c>
      <c r="K1534" s="26" t="s">
        <v>9582</v>
      </c>
      <c r="L1534" s="26" t="s">
        <v>15009</v>
      </c>
      <c r="M1534" s="26">
        <v>380473295250</v>
      </c>
      <c r="N1534" s="26">
        <v>7121886501</v>
      </c>
    </row>
    <row r="1535" spans="1:14">
      <c r="A1535" s="26" t="s">
        <v>2673</v>
      </c>
      <c r="B1535" s="26" t="s">
        <v>2674</v>
      </c>
      <c r="C1535" s="26">
        <v>37865549</v>
      </c>
      <c r="D1535" s="26" t="s">
        <v>24</v>
      </c>
      <c r="E1535" s="26" t="s">
        <v>15010</v>
      </c>
      <c r="F1535" s="26" t="s">
        <v>15011</v>
      </c>
      <c r="G1535" s="26" t="s">
        <v>9586</v>
      </c>
      <c r="H1535" s="26" t="s">
        <v>133</v>
      </c>
      <c r="I1535" s="26" t="s">
        <v>9498</v>
      </c>
      <c r="J1535" s="26" t="s">
        <v>15012</v>
      </c>
      <c r="K1535" s="26" t="s">
        <v>9606</v>
      </c>
      <c r="L1535" s="26" t="s">
        <v>15013</v>
      </c>
      <c r="M1535" s="26">
        <v>761135223204</v>
      </c>
      <c r="N1535" s="26">
        <v>1221455400</v>
      </c>
    </row>
    <row r="1536" spans="1:14">
      <c r="A1536" s="26" t="s">
        <v>7894</v>
      </c>
      <c r="B1536" s="26" t="s">
        <v>7895</v>
      </c>
      <c r="C1536" s="26">
        <v>38412685</v>
      </c>
      <c r="D1536" s="26" t="s">
        <v>24</v>
      </c>
      <c r="E1536" s="26" t="s">
        <v>15014</v>
      </c>
      <c r="F1536" s="26" t="s">
        <v>15015</v>
      </c>
      <c r="G1536" s="26" t="s">
        <v>9579</v>
      </c>
      <c r="H1536" s="26" t="s">
        <v>1122</v>
      </c>
      <c r="I1536" s="26" t="s">
        <v>10047</v>
      </c>
      <c r="J1536" s="26" t="s">
        <v>15016</v>
      </c>
      <c r="K1536" s="26" t="s">
        <v>9582</v>
      </c>
      <c r="L1536" s="26" t="s">
        <v>15017</v>
      </c>
      <c r="M1536" s="26">
        <v>761532421149</v>
      </c>
      <c r="N1536" s="26">
        <v>123183001</v>
      </c>
    </row>
    <row r="1537" spans="1:14">
      <c r="A1537" s="26" t="s">
        <v>2857</v>
      </c>
      <c r="B1537" s="26" t="s">
        <v>2858</v>
      </c>
      <c r="C1537" s="26">
        <v>2125042</v>
      </c>
      <c r="D1537" s="26" t="s">
        <v>780</v>
      </c>
      <c r="E1537" s="26" t="s">
        <v>15018</v>
      </c>
      <c r="F1537" s="26" t="s">
        <v>15019</v>
      </c>
      <c r="G1537" s="26" t="s">
        <v>9601</v>
      </c>
      <c r="H1537" s="26" t="s">
        <v>258</v>
      </c>
      <c r="J1537" s="26" t="s">
        <v>298</v>
      </c>
      <c r="K1537" s="26" t="s">
        <v>9597</v>
      </c>
      <c r="L1537" s="26" t="s">
        <v>15020</v>
      </c>
      <c r="M1537" s="26">
        <v>380626421780</v>
      </c>
      <c r="N1537" s="26">
        <v>1412900000</v>
      </c>
    </row>
    <row r="1538" spans="1:14">
      <c r="A1538" s="26" t="s">
        <v>7165</v>
      </c>
      <c r="B1538" s="26" t="s">
        <v>7166</v>
      </c>
      <c r="C1538" s="26">
        <v>38374357</v>
      </c>
      <c r="D1538" s="26" t="s">
        <v>24</v>
      </c>
      <c r="E1538" s="26" t="s">
        <v>15021</v>
      </c>
      <c r="F1538" s="26" t="s">
        <v>15022</v>
      </c>
      <c r="G1538" s="26" t="s">
        <v>9586</v>
      </c>
      <c r="H1538" s="26" t="s">
        <v>987</v>
      </c>
      <c r="I1538" s="26" t="s">
        <v>10385</v>
      </c>
      <c r="J1538" s="26" t="s">
        <v>15023</v>
      </c>
      <c r="K1538" s="26" t="s">
        <v>9582</v>
      </c>
      <c r="L1538" s="26" t="s">
        <v>15024</v>
      </c>
      <c r="M1538" s="26">
        <v>380963826474</v>
      </c>
      <c r="N1538" s="26">
        <v>5625888501</v>
      </c>
    </row>
    <row r="1539" spans="1:14">
      <c r="A1539" s="26" t="s">
        <v>8915</v>
      </c>
      <c r="B1539" s="26" t="s">
        <v>8916</v>
      </c>
      <c r="C1539" s="26">
        <v>41368558</v>
      </c>
      <c r="D1539" s="26" t="s">
        <v>24</v>
      </c>
      <c r="E1539" s="26" t="s">
        <v>15025</v>
      </c>
      <c r="F1539" s="26" t="s">
        <v>15026</v>
      </c>
      <c r="G1539" s="26" t="s">
        <v>9579</v>
      </c>
      <c r="H1539" s="26" t="s">
        <v>1401</v>
      </c>
      <c r="I1539" s="26" t="s">
        <v>11520</v>
      </c>
      <c r="J1539" s="26" t="s">
        <v>4523</v>
      </c>
      <c r="K1539" s="26" t="s">
        <v>9582</v>
      </c>
      <c r="L1539" s="26" t="s">
        <v>15027</v>
      </c>
      <c r="M1539" s="26">
        <v>380963315991</v>
      </c>
      <c r="N1539" s="26">
        <v>121184103</v>
      </c>
    </row>
    <row r="1540" spans="1:14">
      <c r="A1540" s="26" t="s">
        <v>5738</v>
      </c>
      <c r="B1540" s="26" t="s">
        <v>5739</v>
      </c>
      <c r="C1540" s="26">
        <v>26476378</v>
      </c>
      <c r="D1540" s="26" t="s">
        <v>780</v>
      </c>
      <c r="E1540" s="26" t="s">
        <v>15028</v>
      </c>
      <c r="F1540" s="26" t="s">
        <v>15029</v>
      </c>
      <c r="G1540" s="26" t="s">
        <v>9601</v>
      </c>
      <c r="H1540" s="26" t="s">
        <v>799</v>
      </c>
      <c r="J1540" s="26" t="s">
        <v>800</v>
      </c>
      <c r="K1540" s="26" t="s">
        <v>9597</v>
      </c>
      <c r="L1540" s="26" t="s">
        <v>15030</v>
      </c>
      <c r="M1540" s="26">
        <v>380442228253</v>
      </c>
      <c r="N1540" s="26">
        <v>4822784009</v>
      </c>
    </row>
    <row r="1541" spans="1:14">
      <c r="A1541" s="26" t="s">
        <v>9462</v>
      </c>
      <c r="B1541" s="26" t="s">
        <v>9463</v>
      </c>
      <c r="C1541" s="26" t="s">
        <v>1604</v>
      </c>
      <c r="D1541" s="26" t="s">
        <v>24</v>
      </c>
      <c r="E1541" s="26" t="s">
        <v>15031</v>
      </c>
      <c r="F1541" s="26" t="s">
        <v>15032</v>
      </c>
      <c r="G1541" s="26" t="s">
        <v>9591</v>
      </c>
      <c r="H1541" s="26" t="s">
        <v>1573</v>
      </c>
      <c r="J1541" s="26" t="s">
        <v>1597</v>
      </c>
      <c r="K1541" s="26" t="s">
        <v>9597</v>
      </c>
      <c r="L1541" s="26" t="s">
        <v>15033</v>
      </c>
      <c r="M1541" s="26">
        <v>380684860545</v>
      </c>
      <c r="N1541" s="26">
        <v>7410100000</v>
      </c>
    </row>
    <row r="1542" spans="1:14">
      <c r="A1542" s="26" t="s">
        <v>3560</v>
      </c>
      <c r="B1542" s="26" t="s">
        <v>3561</v>
      </c>
      <c r="C1542" s="26">
        <v>39048956</v>
      </c>
      <c r="D1542" s="26" t="s">
        <v>24</v>
      </c>
      <c r="E1542" s="26" t="s">
        <v>15034</v>
      </c>
      <c r="F1542" s="26" t="s">
        <v>15035</v>
      </c>
      <c r="G1542" s="26" t="s">
        <v>9586</v>
      </c>
      <c r="H1542" s="26" t="s">
        <v>392</v>
      </c>
      <c r="I1542" s="26" t="s">
        <v>10620</v>
      </c>
      <c r="J1542" s="26" t="s">
        <v>15036</v>
      </c>
      <c r="K1542" s="26" t="s">
        <v>9582</v>
      </c>
      <c r="L1542" s="26" t="s">
        <v>15037</v>
      </c>
      <c r="M1542" s="26">
        <v>380685554123</v>
      </c>
      <c r="N1542" s="26">
        <v>2125387401</v>
      </c>
    </row>
    <row r="1543" spans="1:14">
      <c r="A1543" s="26" t="s">
        <v>3068</v>
      </c>
      <c r="B1543" s="26" t="s">
        <v>3069</v>
      </c>
      <c r="C1543" s="26">
        <v>42212991</v>
      </c>
      <c r="D1543" s="26" t="s">
        <v>24</v>
      </c>
      <c r="E1543" s="26" t="s">
        <v>15038</v>
      </c>
      <c r="F1543" s="26" t="s">
        <v>15039</v>
      </c>
      <c r="G1543" s="26" t="s">
        <v>9586</v>
      </c>
      <c r="H1543" s="26" t="s">
        <v>375</v>
      </c>
      <c r="I1543" s="26" t="s">
        <v>9592</v>
      </c>
      <c r="J1543" s="26" t="s">
        <v>15040</v>
      </c>
      <c r="K1543" s="26" t="s">
        <v>9606</v>
      </c>
      <c r="L1543" s="26" t="s">
        <v>15041</v>
      </c>
      <c r="M1543" s="26">
        <v>380963346051</v>
      </c>
      <c r="N1543" s="26">
        <v>1824456200</v>
      </c>
    </row>
    <row r="1544" spans="1:14">
      <c r="A1544" s="26" t="s">
        <v>6577</v>
      </c>
      <c r="B1544" s="26" t="s">
        <v>6578</v>
      </c>
      <c r="C1544" s="26">
        <v>38319453</v>
      </c>
      <c r="D1544" s="26" t="s">
        <v>24</v>
      </c>
      <c r="E1544" s="26" t="s">
        <v>15042</v>
      </c>
      <c r="F1544" s="26" t="s">
        <v>15043</v>
      </c>
      <c r="G1544" s="26" t="s">
        <v>9579</v>
      </c>
      <c r="H1544" s="26" t="s">
        <v>949</v>
      </c>
      <c r="I1544" s="26" t="s">
        <v>11128</v>
      </c>
      <c r="J1544" s="26" t="s">
        <v>15044</v>
      </c>
      <c r="K1544" s="26" t="s">
        <v>9582</v>
      </c>
      <c r="L1544" s="26" t="s">
        <v>15045</v>
      </c>
      <c r="M1544" s="26">
        <v>380535421473</v>
      </c>
      <c r="N1544" s="26">
        <v>5320486904</v>
      </c>
    </row>
    <row r="1545" spans="1:14">
      <c r="A1545" s="26" t="s">
        <v>2759</v>
      </c>
      <c r="B1545" s="26" t="s">
        <v>2760</v>
      </c>
      <c r="C1545" s="26">
        <v>37677525</v>
      </c>
      <c r="D1545" s="26" t="s">
        <v>24</v>
      </c>
      <c r="E1545" s="26" t="s">
        <v>15046</v>
      </c>
      <c r="F1545" s="26" t="s">
        <v>15047</v>
      </c>
      <c r="G1545" s="26" t="s">
        <v>9586</v>
      </c>
      <c r="H1545" s="26" t="s">
        <v>133</v>
      </c>
      <c r="I1545" s="26" t="s">
        <v>11507</v>
      </c>
      <c r="J1545" s="26" t="s">
        <v>15048</v>
      </c>
      <c r="K1545" s="26" t="s">
        <v>9582</v>
      </c>
      <c r="L1545" s="26" t="s">
        <v>15049</v>
      </c>
      <c r="M1545" s="26">
        <v>380995046906</v>
      </c>
      <c r="N1545" s="26">
        <v>1222955706</v>
      </c>
    </row>
    <row r="1546" spans="1:14">
      <c r="A1546" s="26" t="s">
        <v>8374</v>
      </c>
      <c r="B1546" s="26" t="s">
        <v>8375</v>
      </c>
      <c r="C1546" s="26">
        <v>41428082</v>
      </c>
      <c r="D1546" s="26" t="s">
        <v>24</v>
      </c>
      <c r="E1546" s="26" t="s">
        <v>15050</v>
      </c>
      <c r="F1546" s="26" t="s">
        <v>15051</v>
      </c>
      <c r="G1546" s="26" t="s">
        <v>9586</v>
      </c>
      <c r="H1546" s="26" t="s">
        <v>1122</v>
      </c>
      <c r="I1546" s="26" t="s">
        <v>10713</v>
      </c>
      <c r="J1546" s="26" t="s">
        <v>6189</v>
      </c>
      <c r="K1546" s="26" t="s">
        <v>9582</v>
      </c>
      <c r="L1546" s="26" t="s">
        <v>15052</v>
      </c>
      <c r="M1546" s="26">
        <v>380574691282</v>
      </c>
      <c r="N1546" s="26">
        <v>122755301</v>
      </c>
    </row>
    <row r="1547" spans="1:14">
      <c r="A1547" s="26" t="s">
        <v>2064</v>
      </c>
      <c r="B1547" s="26" t="s">
        <v>2065</v>
      </c>
      <c r="C1547" s="26">
        <v>38527798</v>
      </c>
      <c r="D1547" s="26" t="s">
        <v>1701</v>
      </c>
      <c r="E1547" s="26" t="s">
        <v>15053</v>
      </c>
      <c r="F1547" s="26" t="s">
        <v>15054</v>
      </c>
      <c r="G1547" s="26" t="s">
        <v>9601</v>
      </c>
      <c r="H1547" s="26" t="s">
        <v>103</v>
      </c>
      <c r="I1547" s="26" t="s">
        <v>13187</v>
      </c>
      <c r="J1547" s="26" t="s">
        <v>15055</v>
      </c>
      <c r="K1547" s="26" t="s">
        <v>9582</v>
      </c>
      <c r="L1547" s="26" t="s">
        <v>15056</v>
      </c>
      <c r="M1547" s="26">
        <v>380964658772</v>
      </c>
      <c r="N1547" s="26">
        <v>725582201</v>
      </c>
    </row>
    <row r="1548" spans="1:14">
      <c r="A1548" s="26" t="s">
        <v>3092</v>
      </c>
      <c r="B1548" s="26" t="s">
        <v>3093</v>
      </c>
      <c r="C1548" s="26">
        <v>41322906</v>
      </c>
      <c r="D1548" s="26" t="s">
        <v>24</v>
      </c>
      <c r="E1548" s="26" t="s">
        <v>15057</v>
      </c>
      <c r="F1548" s="26" t="s">
        <v>15058</v>
      </c>
      <c r="G1548" s="26" t="s">
        <v>9579</v>
      </c>
      <c r="H1548" s="26" t="s">
        <v>375</v>
      </c>
      <c r="I1548" s="26" t="s">
        <v>10696</v>
      </c>
      <c r="J1548" s="26" t="s">
        <v>15059</v>
      </c>
      <c r="K1548" s="26" t="s">
        <v>9582</v>
      </c>
      <c r="L1548" s="26" t="s">
        <v>15060</v>
      </c>
      <c r="M1548" s="26">
        <v>380680459012</v>
      </c>
      <c r="N1548" s="26">
        <v>523186602</v>
      </c>
    </row>
    <row r="1549" spans="1:14">
      <c r="A1549" s="26" t="s">
        <v>4419</v>
      </c>
      <c r="B1549" s="26" t="s">
        <v>4420</v>
      </c>
      <c r="C1549" s="26">
        <v>26191575</v>
      </c>
      <c r="D1549" s="26" t="s">
        <v>780</v>
      </c>
      <c r="E1549" s="26" t="s">
        <v>15061</v>
      </c>
      <c r="F1549" s="26" t="s">
        <v>9958</v>
      </c>
      <c r="G1549" s="26" t="s">
        <v>9601</v>
      </c>
      <c r="H1549" s="26" t="s">
        <v>576</v>
      </c>
      <c r="J1549" s="26" t="s">
        <v>623</v>
      </c>
      <c r="K1549" s="26" t="s">
        <v>9597</v>
      </c>
      <c r="L1549" s="26" t="s">
        <v>10308</v>
      </c>
      <c r="M1549" s="26">
        <v>761094289455</v>
      </c>
      <c r="N1549" s="26">
        <v>3210900000</v>
      </c>
    </row>
    <row r="1550" spans="1:14">
      <c r="A1550" s="26" t="s">
        <v>5100</v>
      </c>
      <c r="B1550" s="26" t="s">
        <v>5101</v>
      </c>
      <c r="C1550" s="26">
        <v>20764478</v>
      </c>
      <c r="D1550" s="26" t="s">
        <v>24</v>
      </c>
      <c r="E1550" s="26" t="s">
        <v>15062</v>
      </c>
      <c r="F1550" s="26" t="s">
        <v>15063</v>
      </c>
      <c r="G1550" s="26" t="s">
        <v>9586</v>
      </c>
      <c r="H1550" s="26" t="s">
        <v>735</v>
      </c>
      <c r="I1550" s="26" t="s">
        <v>10166</v>
      </c>
      <c r="J1550" s="26" t="s">
        <v>15064</v>
      </c>
      <c r="K1550" s="26" t="s">
        <v>9582</v>
      </c>
      <c r="L1550" s="26" t="s">
        <v>15065</v>
      </c>
      <c r="M1550" s="26">
        <v>380969046940</v>
      </c>
      <c r="N1550" s="26">
        <v>4623985501</v>
      </c>
    </row>
    <row r="1551" spans="1:14">
      <c r="A1551" s="26" t="s">
        <v>6884</v>
      </c>
      <c r="B1551" s="26" t="s">
        <v>6885</v>
      </c>
      <c r="C1551" s="26">
        <v>38525759</v>
      </c>
      <c r="D1551" s="26" t="s">
        <v>24</v>
      </c>
      <c r="E1551" s="26" t="s">
        <v>15066</v>
      </c>
      <c r="F1551" s="26" t="s">
        <v>15067</v>
      </c>
      <c r="G1551" s="26" t="s">
        <v>9586</v>
      </c>
      <c r="H1551" s="26" t="s">
        <v>949</v>
      </c>
      <c r="I1551" s="26" t="s">
        <v>14376</v>
      </c>
      <c r="J1551" s="26" t="s">
        <v>3613</v>
      </c>
      <c r="K1551" s="26" t="s">
        <v>9582</v>
      </c>
      <c r="L1551" s="26" t="s">
        <v>15068</v>
      </c>
      <c r="M1551" s="26">
        <v>380532643696</v>
      </c>
      <c r="N1551" s="26">
        <v>120781301</v>
      </c>
    </row>
    <row r="1552" spans="1:14">
      <c r="A1552" s="26" t="s">
        <v>8728</v>
      </c>
      <c r="B1552" s="26" t="s">
        <v>8729</v>
      </c>
      <c r="C1552" s="26">
        <v>2004580</v>
      </c>
      <c r="D1552" s="26" t="s">
        <v>780</v>
      </c>
      <c r="E1552" s="26" t="s">
        <v>15069</v>
      </c>
      <c r="F1552" s="26" t="s">
        <v>15070</v>
      </c>
      <c r="G1552" s="26" t="s">
        <v>9601</v>
      </c>
      <c r="H1552" s="26" t="s">
        <v>1308</v>
      </c>
      <c r="I1552" s="26" t="s">
        <v>9705</v>
      </c>
      <c r="J1552" s="26" t="s">
        <v>8730</v>
      </c>
      <c r="K1552" s="26" t="s">
        <v>9582</v>
      </c>
      <c r="L1552" s="26" t="s">
        <v>15071</v>
      </c>
      <c r="M1552" s="26">
        <v>380967573937</v>
      </c>
      <c r="N1552" s="26">
        <v>524886601</v>
      </c>
    </row>
    <row r="1553" spans="1:14">
      <c r="A1553" s="26" t="s">
        <v>8381</v>
      </c>
      <c r="B1553" s="26" t="s">
        <v>8382</v>
      </c>
      <c r="C1553" s="26">
        <v>41680146</v>
      </c>
      <c r="D1553" s="26" t="s">
        <v>24</v>
      </c>
      <c r="E1553" s="26" t="s">
        <v>15072</v>
      </c>
      <c r="F1553" s="26" t="s">
        <v>15073</v>
      </c>
      <c r="G1553" s="26" t="s">
        <v>9586</v>
      </c>
      <c r="H1553" s="26" t="s">
        <v>1122</v>
      </c>
      <c r="J1553" s="26" t="s">
        <v>1258</v>
      </c>
      <c r="K1553" s="26" t="s">
        <v>9597</v>
      </c>
      <c r="L1553" s="26" t="s">
        <v>15074</v>
      </c>
      <c r="M1553" s="26">
        <v>380574622396</v>
      </c>
      <c r="N1553" s="26">
        <v>6312000000</v>
      </c>
    </row>
    <row r="1554" spans="1:14">
      <c r="A1554" s="26" t="s">
        <v>3361</v>
      </c>
      <c r="B1554" s="26" t="s">
        <v>3362</v>
      </c>
      <c r="C1554" s="26">
        <v>38236420</v>
      </c>
      <c r="D1554" s="26" t="s">
        <v>24</v>
      </c>
      <c r="E1554" s="26" t="s">
        <v>15075</v>
      </c>
      <c r="F1554" s="26" t="s">
        <v>15076</v>
      </c>
      <c r="G1554" s="26" t="s">
        <v>9586</v>
      </c>
      <c r="H1554" s="26" t="s">
        <v>392</v>
      </c>
      <c r="I1554" s="26" t="s">
        <v>12978</v>
      </c>
      <c r="J1554" s="26" t="s">
        <v>15077</v>
      </c>
      <c r="K1554" s="26" t="s">
        <v>9606</v>
      </c>
      <c r="L1554" s="26" t="s">
        <v>15078</v>
      </c>
      <c r="M1554" s="26">
        <v>380313171003</v>
      </c>
      <c r="N1554" s="26">
        <v>2122755300</v>
      </c>
    </row>
    <row r="1555" spans="1:14">
      <c r="A1555" s="26" t="s">
        <v>1823</v>
      </c>
      <c r="B1555" s="26" t="s">
        <v>1824</v>
      </c>
      <c r="C1555" s="26">
        <v>42303334</v>
      </c>
      <c r="D1555" s="26" t="s">
        <v>24</v>
      </c>
      <c r="E1555" s="26" t="s">
        <v>15079</v>
      </c>
      <c r="F1555" s="26" t="s">
        <v>15080</v>
      </c>
      <c r="G1555" s="26" t="s">
        <v>9586</v>
      </c>
      <c r="H1555" s="26" t="s">
        <v>27</v>
      </c>
      <c r="I1555" s="26" t="s">
        <v>14303</v>
      </c>
      <c r="J1555" s="26" t="s">
        <v>15081</v>
      </c>
      <c r="K1555" s="26" t="s">
        <v>9582</v>
      </c>
      <c r="L1555" s="26" t="s">
        <v>15082</v>
      </c>
      <c r="M1555" s="26">
        <v>380979878342</v>
      </c>
      <c r="N1555" s="26">
        <v>522282604</v>
      </c>
    </row>
    <row r="1556" spans="1:14">
      <c r="A1556" s="26" t="s">
        <v>8915</v>
      </c>
      <c r="B1556" s="26" t="s">
        <v>8916</v>
      </c>
      <c r="C1556" s="26">
        <v>41368558</v>
      </c>
      <c r="D1556" s="26" t="s">
        <v>24</v>
      </c>
      <c r="E1556" s="26" t="s">
        <v>15083</v>
      </c>
      <c r="F1556" s="26" t="s">
        <v>15084</v>
      </c>
      <c r="G1556" s="26" t="s">
        <v>9586</v>
      </c>
      <c r="H1556" s="26" t="s">
        <v>1401</v>
      </c>
      <c r="I1556" s="26" t="s">
        <v>11520</v>
      </c>
      <c r="J1556" s="26" t="s">
        <v>12790</v>
      </c>
      <c r="K1556" s="26" t="s">
        <v>9582</v>
      </c>
      <c r="L1556" s="26" t="s">
        <v>15085</v>
      </c>
      <c r="M1556" s="26">
        <v>380969957343</v>
      </c>
      <c r="N1556" s="26">
        <v>521980805</v>
      </c>
    </row>
    <row r="1557" spans="1:14">
      <c r="A1557" s="26" t="s">
        <v>2878</v>
      </c>
      <c r="B1557" s="26" t="s">
        <v>2879</v>
      </c>
      <c r="C1557" s="26">
        <v>1989839</v>
      </c>
      <c r="D1557" s="26" t="s">
        <v>780</v>
      </c>
      <c r="E1557" s="26" t="s">
        <v>15086</v>
      </c>
      <c r="F1557" s="26" t="s">
        <v>15087</v>
      </c>
      <c r="G1557" s="26" t="s">
        <v>9601</v>
      </c>
      <c r="H1557" s="26" t="s">
        <v>258</v>
      </c>
      <c r="J1557" s="26" t="s">
        <v>305</v>
      </c>
      <c r="K1557" s="26" t="s">
        <v>9597</v>
      </c>
      <c r="L1557" s="26" t="s">
        <v>15088</v>
      </c>
      <c r="M1557" s="26">
        <v>380502833828</v>
      </c>
      <c r="N1557" s="26">
        <v>1413300000</v>
      </c>
    </row>
    <row r="1558" spans="1:14">
      <c r="A1558" s="26" t="s">
        <v>7878</v>
      </c>
      <c r="B1558" s="26" t="s">
        <v>7879</v>
      </c>
      <c r="C1558" s="26">
        <v>37948306</v>
      </c>
      <c r="D1558" s="26" t="s">
        <v>24</v>
      </c>
      <c r="E1558" s="26" t="s">
        <v>15089</v>
      </c>
      <c r="F1558" s="26" t="s">
        <v>15090</v>
      </c>
      <c r="G1558" s="26" t="s">
        <v>9591</v>
      </c>
      <c r="H1558" s="26" t="s">
        <v>1122</v>
      </c>
      <c r="I1558" s="26" t="s">
        <v>14471</v>
      </c>
      <c r="J1558" s="26" t="s">
        <v>15091</v>
      </c>
      <c r="K1558" s="26" t="s">
        <v>9582</v>
      </c>
      <c r="L1558" s="26" t="s">
        <v>15092</v>
      </c>
      <c r="M1558" s="26">
        <v>380575368119</v>
      </c>
      <c r="N1558" s="26">
        <v>3525281802</v>
      </c>
    </row>
    <row r="1559" spans="1:14">
      <c r="A1559" s="26" t="s">
        <v>3568</v>
      </c>
      <c r="B1559" s="26" t="s">
        <v>3569</v>
      </c>
      <c r="C1559" s="26">
        <v>43121523</v>
      </c>
      <c r="D1559" s="26" t="s">
        <v>24</v>
      </c>
      <c r="E1559" s="26" t="s">
        <v>15093</v>
      </c>
      <c r="F1559" s="26" t="s">
        <v>15094</v>
      </c>
      <c r="G1559" s="26" t="s">
        <v>9586</v>
      </c>
      <c r="H1559" s="26" t="s">
        <v>392</v>
      </c>
      <c r="J1559" s="26" t="s">
        <v>11762</v>
      </c>
      <c r="K1559" s="26" t="s">
        <v>9597</v>
      </c>
      <c r="L1559" s="26" t="s">
        <v>15095</v>
      </c>
      <c r="M1559" s="26">
        <v>380964876965</v>
      </c>
      <c r="N1559" s="26">
        <v>2110800000</v>
      </c>
    </row>
    <row r="1560" spans="1:14">
      <c r="A1560" s="26" t="s">
        <v>4941</v>
      </c>
      <c r="B1560" s="26" t="s">
        <v>4942</v>
      </c>
      <c r="C1560" s="26">
        <v>1997633</v>
      </c>
      <c r="D1560" s="26" t="s">
        <v>780</v>
      </c>
      <c r="E1560" s="26" t="s">
        <v>15096</v>
      </c>
      <c r="F1560" s="26" t="s">
        <v>13076</v>
      </c>
      <c r="G1560" s="26" t="s">
        <v>9601</v>
      </c>
      <c r="H1560" s="26" t="s">
        <v>735</v>
      </c>
      <c r="J1560" s="26" t="s">
        <v>13840</v>
      </c>
      <c r="K1560" s="26" t="s">
        <v>9582</v>
      </c>
      <c r="L1560" s="26" t="s">
        <v>15097</v>
      </c>
      <c r="M1560" s="26">
        <v>380322902802</v>
      </c>
      <c r="N1560" s="26">
        <v>521482603</v>
      </c>
    </row>
    <row r="1561" spans="1:14">
      <c r="A1561" s="26" t="s">
        <v>6170</v>
      </c>
      <c r="B1561" s="26" t="s">
        <v>6171</v>
      </c>
      <c r="C1561" s="26">
        <v>38534407</v>
      </c>
      <c r="D1561" s="26" t="s">
        <v>24</v>
      </c>
      <c r="E1561" s="26" t="s">
        <v>15098</v>
      </c>
      <c r="F1561" s="26" t="s">
        <v>15099</v>
      </c>
      <c r="G1561" s="26" t="s">
        <v>9579</v>
      </c>
      <c r="H1561" s="26" t="s">
        <v>885</v>
      </c>
      <c r="I1561" s="26" t="s">
        <v>10020</v>
      </c>
      <c r="J1561" s="26" t="s">
        <v>15100</v>
      </c>
      <c r="K1561" s="26" t="s">
        <v>9582</v>
      </c>
      <c r="L1561" s="26" t="s">
        <v>15101</v>
      </c>
      <c r="M1561" s="26">
        <v>761343776508</v>
      </c>
      <c r="N1561" s="26">
        <v>5122783003</v>
      </c>
    </row>
    <row r="1562" spans="1:14">
      <c r="A1562" s="26" t="s">
        <v>3833</v>
      </c>
      <c r="B1562" s="26" t="s">
        <v>3834</v>
      </c>
      <c r="C1562" s="26">
        <v>38761806</v>
      </c>
      <c r="D1562" s="26" t="s">
        <v>24</v>
      </c>
      <c r="E1562" s="26" t="s">
        <v>15102</v>
      </c>
      <c r="F1562" s="26" t="s">
        <v>14654</v>
      </c>
      <c r="G1562" s="26" t="s">
        <v>9586</v>
      </c>
      <c r="H1562" s="26" t="s">
        <v>468</v>
      </c>
      <c r="J1562" s="26" t="s">
        <v>494</v>
      </c>
      <c r="K1562" s="26" t="s">
        <v>9597</v>
      </c>
      <c r="L1562" s="26" t="s">
        <v>15103</v>
      </c>
      <c r="M1562" s="26">
        <v>380983690488</v>
      </c>
      <c r="N1562" s="26">
        <v>2310700000</v>
      </c>
    </row>
    <row r="1563" spans="1:14">
      <c r="A1563" s="26" t="s">
        <v>2913</v>
      </c>
      <c r="B1563" s="26" t="s">
        <v>2894</v>
      </c>
      <c r="C1563" s="26">
        <v>37885283</v>
      </c>
      <c r="D1563" s="26" t="s">
        <v>24</v>
      </c>
      <c r="E1563" s="26" t="s">
        <v>15104</v>
      </c>
      <c r="F1563" s="26" t="s">
        <v>15105</v>
      </c>
      <c r="G1563" s="26" t="s">
        <v>9586</v>
      </c>
      <c r="H1563" s="26" t="s">
        <v>258</v>
      </c>
      <c r="J1563" s="26" t="s">
        <v>317</v>
      </c>
      <c r="K1563" s="26" t="s">
        <v>9597</v>
      </c>
      <c r="L1563" s="26" t="s">
        <v>10058</v>
      </c>
      <c r="M1563" s="26">
        <v>380629338424</v>
      </c>
      <c r="N1563" s="26">
        <v>1412300000</v>
      </c>
    </row>
    <row r="1564" spans="1:14">
      <c r="A1564" s="26" t="s">
        <v>4981</v>
      </c>
      <c r="B1564" s="26" t="s">
        <v>4982</v>
      </c>
      <c r="C1564" s="26">
        <v>40626575</v>
      </c>
      <c r="D1564" s="26" t="s">
        <v>24</v>
      </c>
      <c r="E1564" s="26" t="s">
        <v>15106</v>
      </c>
      <c r="F1564" s="26" t="s">
        <v>15107</v>
      </c>
      <c r="G1564" s="26" t="s">
        <v>9586</v>
      </c>
      <c r="H1564" s="26" t="s">
        <v>735</v>
      </c>
      <c r="I1564" s="26" t="s">
        <v>13448</v>
      </c>
      <c r="J1564" s="26" t="s">
        <v>7724</v>
      </c>
      <c r="K1564" s="26" t="s">
        <v>9582</v>
      </c>
      <c r="L1564" s="26" t="s">
        <v>15108</v>
      </c>
      <c r="M1564" s="26">
        <v>380671575399</v>
      </c>
      <c r="N1564" s="26">
        <v>2121283001</v>
      </c>
    </row>
    <row r="1565" spans="1:14">
      <c r="A1565" s="26" t="s">
        <v>4837</v>
      </c>
      <c r="B1565" s="26" t="s">
        <v>4838</v>
      </c>
      <c r="C1565" s="26">
        <v>37928735</v>
      </c>
      <c r="D1565" s="26" t="s">
        <v>24</v>
      </c>
      <c r="E1565" s="26" t="s">
        <v>15109</v>
      </c>
      <c r="F1565" s="26" t="s">
        <v>15110</v>
      </c>
      <c r="G1565" s="26" t="s">
        <v>9586</v>
      </c>
      <c r="H1565" s="26" t="s">
        <v>711</v>
      </c>
      <c r="I1565" s="26" t="s">
        <v>9997</v>
      </c>
      <c r="J1565" s="26" t="s">
        <v>3807</v>
      </c>
      <c r="K1565" s="26" t="s">
        <v>9606</v>
      </c>
      <c r="L1565" s="26" t="s">
        <v>15111</v>
      </c>
      <c r="M1565" s="26">
        <v>380647491440</v>
      </c>
      <c r="N1565" s="26">
        <v>1412945900</v>
      </c>
    </row>
    <row r="1566" spans="1:14">
      <c r="A1566" s="26" t="s">
        <v>8826</v>
      </c>
      <c r="B1566" s="26" t="s">
        <v>8827</v>
      </c>
      <c r="C1566" s="26">
        <v>38283239</v>
      </c>
      <c r="D1566" s="26" t="s">
        <v>24</v>
      </c>
      <c r="E1566" s="26" t="s">
        <v>15112</v>
      </c>
      <c r="F1566" s="26" t="s">
        <v>15113</v>
      </c>
      <c r="G1566" s="26" t="s">
        <v>9591</v>
      </c>
      <c r="H1566" s="26" t="s">
        <v>1308</v>
      </c>
      <c r="J1566" s="26" t="s">
        <v>1397</v>
      </c>
      <c r="K1566" s="26" t="s">
        <v>9606</v>
      </c>
      <c r="L1566" s="26" t="s">
        <v>15114</v>
      </c>
      <c r="M1566" s="26">
        <v>761976669262</v>
      </c>
      <c r="N1566" s="26">
        <v>520887603</v>
      </c>
    </row>
    <row r="1567" spans="1:14">
      <c r="A1567" s="26" t="s">
        <v>2572</v>
      </c>
      <c r="B1567" s="26" t="s">
        <v>2573</v>
      </c>
      <c r="C1567" s="26">
        <v>37643585</v>
      </c>
      <c r="D1567" s="26" t="s">
        <v>24</v>
      </c>
      <c r="E1567" s="26" t="s">
        <v>15115</v>
      </c>
      <c r="F1567" s="26" t="s">
        <v>15116</v>
      </c>
      <c r="G1567" s="26" t="s">
        <v>9586</v>
      </c>
      <c r="H1567" s="26" t="s">
        <v>133</v>
      </c>
      <c r="J1567" s="26" t="s">
        <v>211</v>
      </c>
      <c r="K1567" s="26" t="s">
        <v>9597</v>
      </c>
      <c r="L1567" s="26" t="s">
        <v>15117</v>
      </c>
      <c r="M1567" s="26">
        <v>380501456799</v>
      </c>
      <c r="N1567" s="26">
        <v>1211300000</v>
      </c>
    </row>
    <row r="1568" spans="1:14">
      <c r="A1568" s="26" t="s">
        <v>4837</v>
      </c>
      <c r="B1568" s="26" t="s">
        <v>4838</v>
      </c>
      <c r="C1568" s="26">
        <v>37928735</v>
      </c>
      <c r="D1568" s="26" t="s">
        <v>24</v>
      </c>
      <c r="E1568" s="26" t="s">
        <v>15118</v>
      </c>
      <c r="F1568" s="26" t="s">
        <v>15119</v>
      </c>
      <c r="G1568" s="26" t="s">
        <v>9586</v>
      </c>
      <c r="H1568" s="26" t="s">
        <v>711</v>
      </c>
      <c r="I1568" s="26" t="s">
        <v>9997</v>
      </c>
      <c r="J1568" s="26" t="s">
        <v>15120</v>
      </c>
      <c r="K1568" s="26" t="s">
        <v>9606</v>
      </c>
      <c r="L1568" s="26" t="s">
        <v>15121</v>
      </c>
      <c r="M1568" s="26">
        <v>380953467851</v>
      </c>
      <c r="N1568" s="26">
        <v>4423857900</v>
      </c>
    </row>
    <row r="1569" spans="1:14">
      <c r="A1569" s="26" t="s">
        <v>4932</v>
      </c>
      <c r="B1569" s="26" t="s">
        <v>4933</v>
      </c>
      <c r="C1569" s="26">
        <v>1998226</v>
      </c>
      <c r="D1569" s="26" t="s">
        <v>24</v>
      </c>
      <c r="E1569" s="26" t="s">
        <v>15122</v>
      </c>
      <c r="F1569" s="26" t="s">
        <v>15123</v>
      </c>
      <c r="G1569" s="26" t="s">
        <v>9586</v>
      </c>
      <c r="H1569" s="26" t="s">
        <v>735</v>
      </c>
      <c r="I1569" s="26" t="s">
        <v>15124</v>
      </c>
      <c r="J1569" s="26" t="s">
        <v>15125</v>
      </c>
      <c r="K1569" s="26" t="s">
        <v>9582</v>
      </c>
      <c r="L1569" s="26" t="s">
        <v>15126</v>
      </c>
      <c r="M1569" s="26">
        <v>380326636751</v>
      </c>
      <c r="N1569" s="26">
        <v>722885204</v>
      </c>
    </row>
    <row r="1570" spans="1:14">
      <c r="A1570" s="26" t="s">
        <v>8814</v>
      </c>
      <c r="B1570" s="26" t="s">
        <v>8815</v>
      </c>
      <c r="C1570" s="26">
        <v>38195551</v>
      </c>
      <c r="D1570" s="26" t="s">
        <v>24</v>
      </c>
      <c r="E1570" s="26" t="s">
        <v>15127</v>
      </c>
      <c r="F1570" s="26" t="s">
        <v>15128</v>
      </c>
      <c r="G1570" s="26" t="s">
        <v>9586</v>
      </c>
      <c r="H1570" s="26" t="s">
        <v>1308</v>
      </c>
      <c r="I1570" s="26" t="s">
        <v>10220</v>
      </c>
      <c r="J1570" s="26" t="s">
        <v>1393</v>
      </c>
      <c r="K1570" s="26" t="s">
        <v>9606</v>
      </c>
      <c r="L1570" s="26" t="s">
        <v>15129</v>
      </c>
      <c r="M1570" s="26">
        <v>380385991436</v>
      </c>
      <c r="N1570" s="26">
        <v>6825255100</v>
      </c>
    </row>
    <row r="1571" spans="1:14">
      <c r="A1571" s="26" t="s">
        <v>4621</v>
      </c>
      <c r="B1571" s="26" t="s">
        <v>4622</v>
      </c>
      <c r="C1571" s="26">
        <v>3073778</v>
      </c>
      <c r="D1571" s="26" t="s">
        <v>780</v>
      </c>
      <c r="E1571" s="26" t="s">
        <v>15130</v>
      </c>
      <c r="F1571" s="26" t="s">
        <v>15131</v>
      </c>
      <c r="G1571" s="26" t="s">
        <v>9601</v>
      </c>
      <c r="H1571" s="26" t="s">
        <v>670</v>
      </c>
      <c r="J1571" s="26" t="s">
        <v>687</v>
      </c>
      <c r="K1571" s="26" t="s">
        <v>9597</v>
      </c>
      <c r="L1571" s="26" t="s">
        <v>15132</v>
      </c>
      <c r="M1571" s="26">
        <v>380522247583</v>
      </c>
      <c r="N1571" s="26">
        <v>3510100000</v>
      </c>
    </row>
    <row r="1572" spans="1:14">
      <c r="A1572" s="26" t="s">
        <v>2072</v>
      </c>
      <c r="B1572" s="26" t="s">
        <v>2073</v>
      </c>
      <c r="C1572" s="26">
        <v>38373547</v>
      </c>
      <c r="D1572" s="26" t="s">
        <v>24</v>
      </c>
      <c r="E1572" s="26" t="s">
        <v>15133</v>
      </c>
      <c r="F1572" s="26" t="s">
        <v>15134</v>
      </c>
      <c r="G1572" s="26" t="s">
        <v>9579</v>
      </c>
      <c r="H1572" s="26" t="s">
        <v>103</v>
      </c>
      <c r="I1572" s="26" t="s">
        <v>11403</v>
      </c>
      <c r="J1572" s="26" t="s">
        <v>15135</v>
      </c>
      <c r="K1572" s="26" t="s">
        <v>9582</v>
      </c>
      <c r="L1572" s="26" t="s">
        <v>15136</v>
      </c>
      <c r="M1572" s="26">
        <v>761652330412</v>
      </c>
      <c r="N1572" s="26">
        <v>723182603</v>
      </c>
    </row>
    <row r="1573" spans="1:14">
      <c r="A1573" s="26" t="s">
        <v>9327</v>
      </c>
      <c r="B1573" s="26" t="s">
        <v>9328</v>
      </c>
      <c r="C1573" s="26">
        <v>2006337</v>
      </c>
      <c r="D1573" s="26" t="s">
        <v>780</v>
      </c>
      <c r="E1573" s="26" t="s">
        <v>15137</v>
      </c>
      <c r="F1573" s="26" t="s">
        <v>9328</v>
      </c>
      <c r="G1573" s="26" t="s">
        <v>9601</v>
      </c>
      <c r="H1573" s="26" t="s">
        <v>1573</v>
      </c>
      <c r="I1573" s="26" t="s">
        <v>10813</v>
      </c>
      <c r="J1573" s="26" t="s">
        <v>9329</v>
      </c>
      <c r="K1573" s="26" t="s">
        <v>9606</v>
      </c>
      <c r="L1573" s="26" t="s">
        <v>15138</v>
      </c>
      <c r="M1573" s="26">
        <v>380464321425</v>
      </c>
      <c r="N1573" s="26">
        <v>124383904</v>
      </c>
    </row>
    <row r="1574" spans="1:14">
      <c r="A1574" s="26" t="s">
        <v>9001</v>
      </c>
      <c r="B1574" s="26" t="s">
        <v>9002</v>
      </c>
      <c r="C1574" s="26">
        <v>3077871</v>
      </c>
      <c r="D1574" s="26" t="s">
        <v>780</v>
      </c>
      <c r="E1574" s="26" t="s">
        <v>15139</v>
      </c>
      <c r="F1574" s="26" t="s">
        <v>15140</v>
      </c>
      <c r="G1574" s="26" t="s">
        <v>9601</v>
      </c>
      <c r="H1574" s="26" t="s">
        <v>1401</v>
      </c>
      <c r="J1574" s="26" t="s">
        <v>1474</v>
      </c>
      <c r="K1574" s="26" t="s">
        <v>9597</v>
      </c>
      <c r="L1574" s="26" t="s">
        <v>15141</v>
      </c>
      <c r="M1574" s="26">
        <v>380472330415</v>
      </c>
      <c r="N1574" s="26">
        <v>722155708</v>
      </c>
    </row>
    <row r="1575" spans="1:14">
      <c r="A1575" s="26" t="s">
        <v>6152</v>
      </c>
      <c r="B1575" s="26" t="s">
        <v>6153</v>
      </c>
      <c r="C1575" s="26" t="s">
        <v>1604</v>
      </c>
      <c r="D1575" s="26" t="s">
        <v>24</v>
      </c>
      <c r="E1575" s="26" t="s">
        <v>15142</v>
      </c>
      <c r="F1575" s="26" t="s">
        <v>15143</v>
      </c>
      <c r="G1575" s="26" t="s">
        <v>9586</v>
      </c>
      <c r="H1575" s="26" t="s">
        <v>885</v>
      </c>
      <c r="J1575" s="26" t="s">
        <v>910</v>
      </c>
      <c r="K1575" s="26" t="s">
        <v>9597</v>
      </c>
      <c r="L1575" s="26" t="s">
        <v>11416</v>
      </c>
      <c r="M1575" s="26">
        <v>380932271190</v>
      </c>
      <c r="N1575" s="26">
        <v>5110100000</v>
      </c>
    </row>
    <row r="1576" spans="1:14">
      <c r="A1576" s="26" t="s">
        <v>4926</v>
      </c>
      <c r="B1576" s="26" t="s">
        <v>4927</v>
      </c>
      <c r="C1576" s="26">
        <v>40897880</v>
      </c>
      <c r="D1576" s="26" t="s">
        <v>780</v>
      </c>
      <c r="E1576" s="26" t="s">
        <v>15144</v>
      </c>
      <c r="F1576" s="26" t="s">
        <v>15145</v>
      </c>
      <c r="G1576" s="26" t="s">
        <v>9601</v>
      </c>
      <c r="H1576" s="26" t="s">
        <v>735</v>
      </c>
      <c r="J1576" s="26" t="s">
        <v>4920</v>
      </c>
      <c r="K1576" s="26" t="s">
        <v>9597</v>
      </c>
      <c r="L1576" s="26" t="s">
        <v>15146</v>
      </c>
      <c r="M1576" s="26">
        <v>760828557715</v>
      </c>
      <c r="N1576" s="26">
        <v>4610300000</v>
      </c>
    </row>
    <row r="1577" spans="1:14">
      <c r="A1577" s="26" t="s">
        <v>9044</v>
      </c>
      <c r="B1577" s="26" t="s">
        <v>9045</v>
      </c>
      <c r="C1577" s="26">
        <v>38990598</v>
      </c>
      <c r="D1577" s="26" t="s">
        <v>24</v>
      </c>
      <c r="E1577" s="26" t="s">
        <v>15147</v>
      </c>
      <c r="F1577" s="26" t="s">
        <v>15148</v>
      </c>
      <c r="G1577" s="26" t="s">
        <v>9579</v>
      </c>
      <c r="H1577" s="26" t="s">
        <v>1401</v>
      </c>
      <c r="I1577" s="26" t="s">
        <v>10821</v>
      </c>
      <c r="J1577" s="26" t="s">
        <v>15149</v>
      </c>
      <c r="K1577" s="26" t="s">
        <v>9582</v>
      </c>
      <c r="L1577" s="26" t="s">
        <v>15150</v>
      </c>
      <c r="M1577" s="26">
        <v>380967076151</v>
      </c>
      <c r="N1577" s="26">
        <v>3222281201</v>
      </c>
    </row>
    <row r="1578" spans="1:14">
      <c r="A1578" s="26" t="s">
        <v>3488</v>
      </c>
      <c r="B1578" s="26" t="s">
        <v>3489</v>
      </c>
      <c r="C1578" s="26">
        <v>25438476</v>
      </c>
      <c r="D1578" s="26" t="s">
        <v>780</v>
      </c>
      <c r="E1578" s="26" t="s">
        <v>15151</v>
      </c>
      <c r="F1578" s="26" t="s">
        <v>15152</v>
      </c>
      <c r="G1578" s="26" t="s">
        <v>9601</v>
      </c>
      <c r="H1578" s="26" t="s">
        <v>392</v>
      </c>
      <c r="J1578" s="26" t="s">
        <v>3487</v>
      </c>
      <c r="K1578" s="26" t="s">
        <v>9606</v>
      </c>
      <c r="L1578" s="26" t="s">
        <v>15153</v>
      </c>
      <c r="M1578" s="26">
        <v>380675989217</v>
      </c>
      <c r="N1578" s="26">
        <v>2124456200</v>
      </c>
    </row>
    <row r="1579" spans="1:14">
      <c r="A1579" s="26" t="s">
        <v>2755</v>
      </c>
      <c r="B1579" s="26" t="s">
        <v>2756</v>
      </c>
      <c r="C1579" s="26">
        <v>37730625</v>
      </c>
      <c r="D1579" s="26" t="s">
        <v>24</v>
      </c>
      <c r="E1579" s="26" t="s">
        <v>15154</v>
      </c>
      <c r="F1579" s="26" t="s">
        <v>15155</v>
      </c>
      <c r="G1579" s="26" t="s">
        <v>9579</v>
      </c>
      <c r="H1579" s="26" t="s">
        <v>133</v>
      </c>
      <c r="I1579" s="26" t="s">
        <v>15156</v>
      </c>
      <c r="J1579" s="26" t="s">
        <v>15157</v>
      </c>
      <c r="K1579" s="26" t="s">
        <v>9582</v>
      </c>
      <c r="L1579" s="26" t="s">
        <v>15158</v>
      </c>
      <c r="M1579" s="26">
        <v>380977073932</v>
      </c>
      <c r="N1579" s="26">
        <v>1225655104</v>
      </c>
    </row>
    <row r="1580" spans="1:14">
      <c r="A1580" s="26" t="s">
        <v>3095</v>
      </c>
      <c r="B1580" s="26" t="s">
        <v>3096</v>
      </c>
      <c r="C1580" s="26">
        <v>38613347</v>
      </c>
      <c r="D1580" s="26" t="s">
        <v>24</v>
      </c>
      <c r="E1580" s="26" t="s">
        <v>15159</v>
      </c>
      <c r="F1580" s="26" t="s">
        <v>15160</v>
      </c>
      <c r="G1580" s="26" t="s">
        <v>9586</v>
      </c>
      <c r="H1580" s="26" t="s">
        <v>375</v>
      </c>
      <c r="I1580" s="26" t="s">
        <v>15161</v>
      </c>
      <c r="J1580" s="26" t="s">
        <v>15162</v>
      </c>
      <c r="K1580" s="26" t="s">
        <v>9582</v>
      </c>
      <c r="L1580" s="26" t="s">
        <v>15163</v>
      </c>
      <c r="M1580" s="26">
        <v>380967418309</v>
      </c>
      <c r="N1580" s="26">
        <v>1821755147</v>
      </c>
    </row>
    <row r="1581" spans="1:14">
      <c r="A1581" s="26" t="s">
        <v>3356</v>
      </c>
      <c r="B1581" s="26" t="s">
        <v>3357</v>
      </c>
      <c r="C1581" s="26">
        <v>38284599</v>
      </c>
      <c r="D1581" s="26" t="s">
        <v>24</v>
      </c>
      <c r="E1581" s="26" t="s">
        <v>15164</v>
      </c>
      <c r="F1581" s="26" t="s">
        <v>15165</v>
      </c>
      <c r="G1581" s="26" t="s">
        <v>9579</v>
      </c>
      <c r="H1581" s="26" t="s">
        <v>392</v>
      </c>
      <c r="I1581" s="26" t="s">
        <v>11117</v>
      </c>
      <c r="J1581" s="26" t="s">
        <v>15166</v>
      </c>
      <c r="K1581" s="26" t="s">
        <v>9582</v>
      </c>
      <c r="L1581" s="26" t="s">
        <v>15167</v>
      </c>
      <c r="M1581" s="26">
        <v>380313530223</v>
      </c>
      <c r="N1581" s="26">
        <v>2120881601</v>
      </c>
    </row>
    <row r="1582" spans="1:14">
      <c r="A1582" s="26" t="s">
        <v>5415</v>
      </c>
      <c r="B1582" s="26" t="s">
        <v>5416</v>
      </c>
      <c r="C1582" s="26">
        <v>1107970</v>
      </c>
      <c r="D1582" s="26" t="s">
        <v>24</v>
      </c>
      <c r="E1582" s="26" t="s">
        <v>15168</v>
      </c>
      <c r="F1582" s="26" t="s">
        <v>15169</v>
      </c>
      <c r="G1582" s="26" t="s">
        <v>9591</v>
      </c>
      <c r="H1582" s="26" t="s">
        <v>735</v>
      </c>
      <c r="J1582" s="26" t="s">
        <v>787</v>
      </c>
      <c r="K1582" s="26" t="s">
        <v>9597</v>
      </c>
      <c r="L1582" s="26" t="s">
        <v>15170</v>
      </c>
      <c r="M1582" s="26">
        <v>380962504406</v>
      </c>
      <c r="N1582" s="26">
        <v>4611200000</v>
      </c>
    </row>
    <row r="1583" spans="1:14">
      <c r="A1583" s="26" t="s">
        <v>8946</v>
      </c>
      <c r="B1583" s="26" t="s">
        <v>8947</v>
      </c>
      <c r="C1583" s="26">
        <v>41773113</v>
      </c>
      <c r="D1583" s="26" t="s">
        <v>24</v>
      </c>
      <c r="E1583" s="26" t="s">
        <v>15171</v>
      </c>
      <c r="F1583" s="26" t="s">
        <v>15172</v>
      </c>
      <c r="G1583" s="26" t="s">
        <v>9579</v>
      </c>
      <c r="H1583" s="26" t="s">
        <v>1401</v>
      </c>
      <c r="I1583" s="26" t="s">
        <v>14400</v>
      </c>
      <c r="J1583" s="26" t="s">
        <v>15173</v>
      </c>
      <c r="K1583" s="26" t="s">
        <v>9582</v>
      </c>
      <c r="L1583" s="26" t="s">
        <v>15174</v>
      </c>
      <c r="M1583" s="26">
        <v>380967354603</v>
      </c>
      <c r="N1583" s="26">
        <v>7124083202</v>
      </c>
    </row>
    <row r="1584" spans="1:14">
      <c r="A1584" s="26" t="s">
        <v>6170</v>
      </c>
      <c r="B1584" s="26" t="s">
        <v>6171</v>
      </c>
      <c r="C1584" s="26">
        <v>38534407</v>
      </c>
      <c r="D1584" s="26" t="s">
        <v>24</v>
      </c>
      <c r="E1584" s="26" t="s">
        <v>15175</v>
      </c>
      <c r="F1584" s="26" t="s">
        <v>15176</v>
      </c>
      <c r="G1584" s="26" t="s">
        <v>9579</v>
      </c>
      <c r="H1584" s="26" t="s">
        <v>885</v>
      </c>
      <c r="I1584" s="26" t="s">
        <v>10020</v>
      </c>
      <c r="J1584" s="26" t="s">
        <v>1630</v>
      </c>
      <c r="K1584" s="26" t="s">
        <v>9582</v>
      </c>
      <c r="L1584" s="26" t="s">
        <v>15177</v>
      </c>
      <c r="M1584" s="26">
        <v>380983871820</v>
      </c>
      <c r="N1584" s="26">
        <v>523955400</v>
      </c>
    </row>
    <row r="1585" spans="1:14">
      <c r="A1585" s="26" t="s">
        <v>5198</v>
      </c>
      <c r="B1585" s="26" t="s">
        <v>5188</v>
      </c>
      <c r="C1585" s="26">
        <v>1996645</v>
      </c>
      <c r="D1585" s="26" t="s">
        <v>24</v>
      </c>
      <c r="E1585" s="26" t="s">
        <v>15178</v>
      </c>
      <c r="F1585" s="26" t="s">
        <v>15179</v>
      </c>
      <c r="G1585" s="26" t="s">
        <v>9586</v>
      </c>
      <c r="H1585" s="26" t="s">
        <v>735</v>
      </c>
      <c r="J1585" s="26" t="s">
        <v>740</v>
      </c>
      <c r="K1585" s="26" t="s">
        <v>9597</v>
      </c>
      <c r="L1585" s="26" t="s">
        <v>15180</v>
      </c>
      <c r="M1585" s="26">
        <v>380322554530</v>
      </c>
      <c r="N1585" s="26">
        <v>1221881203</v>
      </c>
    </row>
    <row r="1586" spans="1:14">
      <c r="A1586" s="26" t="s">
        <v>8404</v>
      </c>
      <c r="B1586" s="26" t="s">
        <v>8405</v>
      </c>
      <c r="C1586" s="26">
        <v>38637457</v>
      </c>
      <c r="D1586" s="26" t="s">
        <v>24</v>
      </c>
      <c r="E1586" s="26" t="s">
        <v>15181</v>
      </c>
      <c r="F1586" s="26" t="s">
        <v>15182</v>
      </c>
      <c r="G1586" s="26" t="s">
        <v>9586</v>
      </c>
      <c r="H1586" s="26" t="s">
        <v>1269</v>
      </c>
      <c r="I1586" s="26" t="s">
        <v>15183</v>
      </c>
      <c r="J1586" s="26" t="s">
        <v>15184</v>
      </c>
      <c r="K1586" s="26" t="s">
        <v>9582</v>
      </c>
      <c r="L1586" s="26" t="s">
        <v>15185</v>
      </c>
      <c r="M1586" s="26">
        <v>761552115330</v>
      </c>
      <c r="N1586" s="26">
        <v>1420686002</v>
      </c>
    </row>
    <row r="1587" spans="1:14">
      <c r="A1587" s="26" t="s">
        <v>2335</v>
      </c>
      <c r="B1587" s="26" t="s">
        <v>2336</v>
      </c>
      <c r="C1587" s="26">
        <v>37899708</v>
      </c>
      <c r="D1587" s="26" t="s">
        <v>24</v>
      </c>
      <c r="E1587" s="26" t="s">
        <v>15186</v>
      </c>
      <c r="F1587" s="26" t="s">
        <v>12637</v>
      </c>
      <c r="G1587" s="26" t="s">
        <v>9586</v>
      </c>
      <c r="H1587" s="26" t="s">
        <v>133</v>
      </c>
      <c r="I1587" s="26" t="s">
        <v>146</v>
      </c>
      <c r="J1587" s="26" t="s">
        <v>146</v>
      </c>
      <c r="K1587" s="26" t="s">
        <v>9597</v>
      </c>
      <c r="L1587" s="26" t="s">
        <v>15187</v>
      </c>
      <c r="M1587" s="26">
        <v>380667001549</v>
      </c>
      <c r="N1587" s="26">
        <v>1210100000</v>
      </c>
    </row>
    <row r="1588" spans="1:14">
      <c r="A1588" s="26" t="s">
        <v>4678</v>
      </c>
      <c r="B1588" s="26" t="s">
        <v>4679</v>
      </c>
      <c r="C1588" s="26">
        <v>38756010</v>
      </c>
      <c r="D1588" s="26" t="s">
        <v>24</v>
      </c>
      <c r="E1588" s="26" t="s">
        <v>15188</v>
      </c>
      <c r="F1588" s="26" t="s">
        <v>15189</v>
      </c>
      <c r="G1588" s="26" t="s">
        <v>9586</v>
      </c>
      <c r="H1588" s="26" t="s">
        <v>670</v>
      </c>
      <c r="I1588" s="26" t="s">
        <v>14066</v>
      </c>
      <c r="J1588" s="26" t="s">
        <v>15190</v>
      </c>
      <c r="K1588" s="26" t="s">
        <v>9582</v>
      </c>
      <c r="L1588" s="26" t="s">
        <v>15191</v>
      </c>
      <c r="M1588" s="26">
        <v>380525844348</v>
      </c>
      <c r="N1588" s="26">
        <v>3523184001</v>
      </c>
    </row>
    <row r="1589" spans="1:14">
      <c r="A1589" s="26" t="s">
        <v>7859</v>
      </c>
      <c r="B1589" s="26" t="s">
        <v>7860</v>
      </c>
      <c r="C1589" s="26">
        <v>34174035</v>
      </c>
      <c r="D1589" s="26" t="s">
        <v>24</v>
      </c>
      <c r="E1589" s="26" t="s">
        <v>15192</v>
      </c>
      <c r="F1589" s="26" t="s">
        <v>15193</v>
      </c>
      <c r="G1589" s="26" t="s">
        <v>9586</v>
      </c>
      <c r="H1589" s="26" t="s">
        <v>1122</v>
      </c>
      <c r="I1589" s="26" t="s">
        <v>10748</v>
      </c>
      <c r="J1589" s="26" t="s">
        <v>15194</v>
      </c>
      <c r="K1589" s="26" t="s">
        <v>9582</v>
      </c>
      <c r="L1589" s="26" t="s">
        <v>15195</v>
      </c>
      <c r="M1589" s="26">
        <v>380575474217</v>
      </c>
      <c r="N1589" s="26">
        <v>724587202</v>
      </c>
    </row>
    <row r="1590" spans="1:14">
      <c r="A1590" s="26" t="s">
        <v>6518</v>
      </c>
      <c r="B1590" s="26" t="s">
        <v>6519</v>
      </c>
      <c r="C1590" s="26">
        <v>38534606</v>
      </c>
      <c r="D1590" s="26" t="s">
        <v>24</v>
      </c>
      <c r="E1590" s="26" t="s">
        <v>15196</v>
      </c>
      <c r="F1590" s="26" t="s">
        <v>15197</v>
      </c>
      <c r="G1590" s="26" t="s">
        <v>9591</v>
      </c>
      <c r="H1590" s="26" t="s">
        <v>885</v>
      </c>
      <c r="J1590" s="26" t="s">
        <v>11890</v>
      </c>
      <c r="K1590" s="26" t="s">
        <v>9582</v>
      </c>
      <c r="L1590" s="26" t="s">
        <v>15198</v>
      </c>
      <c r="M1590" s="26">
        <v>761957150532</v>
      </c>
      <c r="N1590" s="26">
        <v>1423685501</v>
      </c>
    </row>
    <row r="1591" spans="1:14">
      <c r="A1591" s="26" t="s">
        <v>3709</v>
      </c>
      <c r="B1591" s="26" t="s">
        <v>3710</v>
      </c>
      <c r="C1591" s="26">
        <v>38783657</v>
      </c>
      <c r="D1591" s="26" t="s">
        <v>24</v>
      </c>
      <c r="E1591" s="26" t="s">
        <v>15199</v>
      </c>
      <c r="F1591" s="26" t="s">
        <v>15200</v>
      </c>
      <c r="G1591" s="26" t="s">
        <v>9586</v>
      </c>
      <c r="H1591" s="26" t="s">
        <v>468</v>
      </c>
      <c r="J1591" s="26" t="s">
        <v>481</v>
      </c>
      <c r="K1591" s="26" t="s">
        <v>9597</v>
      </c>
      <c r="L1591" s="26" t="s">
        <v>15201</v>
      </c>
      <c r="M1591" s="26">
        <v>380617075775</v>
      </c>
      <c r="N1591" s="26">
        <v>1222380503</v>
      </c>
    </row>
    <row r="1592" spans="1:14">
      <c r="A1592" s="26" t="s">
        <v>7381</v>
      </c>
      <c r="B1592" s="26" t="s">
        <v>7382</v>
      </c>
      <c r="C1592" s="26">
        <v>41089462</v>
      </c>
      <c r="D1592" s="26" t="s">
        <v>24</v>
      </c>
      <c r="E1592" s="26" t="s">
        <v>15202</v>
      </c>
      <c r="F1592" s="26" t="s">
        <v>9604</v>
      </c>
      <c r="G1592" s="26" t="s">
        <v>9586</v>
      </c>
      <c r="H1592" s="26" t="s">
        <v>1025</v>
      </c>
      <c r="I1592" s="26" t="s">
        <v>9760</v>
      </c>
      <c r="J1592" s="26" t="s">
        <v>7383</v>
      </c>
      <c r="K1592" s="26" t="s">
        <v>9582</v>
      </c>
      <c r="L1592" s="26" t="s">
        <v>15203</v>
      </c>
      <c r="M1592" s="26">
        <v>380664642201</v>
      </c>
      <c r="N1592" s="26">
        <v>5922383301</v>
      </c>
    </row>
    <row r="1593" spans="1:14">
      <c r="A1593" s="26" t="s">
        <v>3560</v>
      </c>
      <c r="B1593" s="26" t="s">
        <v>3561</v>
      </c>
      <c r="C1593" s="26">
        <v>39048956</v>
      </c>
      <c r="D1593" s="26" t="s">
        <v>24</v>
      </c>
      <c r="E1593" s="26" t="s">
        <v>15204</v>
      </c>
      <c r="F1593" s="26" t="s">
        <v>15205</v>
      </c>
      <c r="G1593" s="26" t="s">
        <v>9586</v>
      </c>
      <c r="H1593" s="26" t="s">
        <v>392</v>
      </c>
      <c r="I1593" s="26" t="s">
        <v>10620</v>
      </c>
      <c r="J1593" s="26" t="s">
        <v>1798</v>
      </c>
      <c r="K1593" s="26" t="s">
        <v>9582</v>
      </c>
      <c r="L1593" s="26" t="s">
        <v>15206</v>
      </c>
      <c r="M1593" s="26">
        <v>380984536566</v>
      </c>
      <c r="N1593" s="26">
        <v>522210100</v>
      </c>
    </row>
    <row r="1594" spans="1:14">
      <c r="A1594" s="26" t="s">
        <v>8928</v>
      </c>
      <c r="B1594" s="26" t="s">
        <v>8929</v>
      </c>
      <c r="C1594" s="26">
        <v>39028772</v>
      </c>
      <c r="D1594" s="26" t="s">
        <v>24</v>
      </c>
      <c r="E1594" s="26" t="s">
        <v>15207</v>
      </c>
      <c r="F1594" s="26" t="s">
        <v>15208</v>
      </c>
      <c r="G1594" s="26" t="s">
        <v>9586</v>
      </c>
      <c r="H1594" s="26" t="s">
        <v>1401</v>
      </c>
      <c r="I1594" s="26" t="s">
        <v>9777</v>
      </c>
      <c r="J1594" s="26" t="s">
        <v>15209</v>
      </c>
      <c r="K1594" s="26" t="s">
        <v>9582</v>
      </c>
      <c r="L1594" s="26" t="s">
        <v>15210</v>
      </c>
      <c r="M1594" s="26">
        <v>761453104630</v>
      </c>
      <c r="N1594" s="26">
        <v>7124387701</v>
      </c>
    </row>
    <row r="1595" spans="1:14">
      <c r="A1595" s="26" t="s">
        <v>7404</v>
      </c>
      <c r="B1595" s="26" t="s">
        <v>7405</v>
      </c>
      <c r="C1595" s="26">
        <v>37344850</v>
      </c>
      <c r="D1595" s="26" t="s">
        <v>24</v>
      </c>
      <c r="E1595" s="26" t="s">
        <v>15211</v>
      </c>
      <c r="F1595" s="26" t="s">
        <v>15212</v>
      </c>
      <c r="G1595" s="26" t="s">
        <v>9586</v>
      </c>
      <c r="H1595" s="26" t="s">
        <v>1025</v>
      </c>
      <c r="I1595" s="26" t="s">
        <v>12258</v>
      </c>
      <c r="J1595" s="26" t="s">
        <v>15213</v>
      </c>
      <c r="K1595" s="26" t="s">
        <v>9582</v>
      </c>
      <c r="L1595" s="26" t="s">
        <v>15214</v>
      </c>
      <c r="M1595" s="26">
        <v>380544755117</v>
      </c>
      <c r="N1595" s="26">
        <v>5922086401</v>
      </c>
    </row>
    <row r="1596" spans="1:14">
      <c r="A1596" s="26" t="s">
        <v>4144</v>
      </c>
      <c r="B1596" s="26" t="s">
        <v>4145</v>
      </c>
      <c r="C1596" s="26" t="s">
        <v>1604</v>
      </c>
      <c r="D1596" s="26" t="s">
        <v>24</v>
      </c>
      <c r="E1596" s="26" t="s">
        <v>15215</v>
      </c>
      <c r="F1596" s="26" t="s">
        <v>15216</v>
      </c>
      <c r="G1596" s="26" t="s">
        <v>9586</v>
      </c>
      <c r="H1596" s="26" t="s">
        <v>506</v>
      </c>
      <c r="J1596" s="26" t="s">
        <v>537</v>
      </c>
      <c r="K1596" s="26" t="s">
        <v>9597</v>
      </c>
      <c r="L1596" s="26" t="s">
        <v>15217</v>
      </c>
      <c r="M1596" s="26">
        <v>380995334060</v>
      </c>
      <c r="N1596" s="26">
        <v>2610600000</v>
      </c>
    </row>
    <row r="1597" spans="1:14">
      <c r="A1597" s="26" t="s">
        <v>8984</v>
      </c>
      <c r="B1597" s="26" t="s">
        <v>8985</v>
      </c>
      <c r="C1597" s="26">
        <v>2004982</v>
      </c>
      <c r="D1597" s="26" t="s">
        <v>24</v>
      </c>
      <c r="E1597" s="26" t="s">
        <v>15218</v>
      </c>
      <c r="F1597" s="26" t="s">
        <v>15219</v>
      </c>
      <c r="G1597" s="26" t="s">
        <v>9586</v>
      </c>
      <c r="H1597" s="26" t="s">
        <v>1401</v>
      </c>
      <c r="J1597" s="26" t="s">
        <v>1474</v>
      </c>
      <c r="K1597" s="26" t="s">
        <v>9597</v>
      </c>
      <c r="L1597" s="26" t="s">
        <v>15220</v>
      </c>
      <c r="M1597" s="26">
        <v>380472312232</v>
      </c>
      <c r="N1597" s="26">
        <v>722155708</v>
      </c>
    </row>
    <row r="1598" spans="1:14">
      <c r="A1598" s="26" t="s">
        <v>7973</v>
      </c>
      <c r="B1598" s="26" t="s">
        <v>7974</v>
      </c>
      <c r="C1598" s="26">
        <v>42633385</v>
      </c>
      <c r="D1598" s="26" t="s">
        <v>24</v>
      </c>
      <c r="E1598" s="26" t="s">
        <v>15221</v>
      </c>
      <c r="F1598" s="26" t="s">
        <v>15222</v>
      </c>
      <c r="G1598" s="26" t="s">
        <v>9586</v>
      </c>
      <c r="H1598" s="26" t="s">
        <v>1122</v>
      </c>
      <c r="I1598" s="26" t="s">
        <v>13543</v>
      </c>
      <c r="J1598" s="26" t="s">
        <v>15223</v>
      </c>
      <c r="K1598" s="26" t="s">
        <v>9906</v>
      </c>
      <c r="L1598" s="26" t="s">
        <v>15224</v>
      </c>
      <c r="M1598" s="26">
        <v>380574590030</v>
      </c>
      <c r="N1598" s="26">
        <v>122084806</v>
      </c>
    </row>
    <row r="1599" spans="1:14">
      <c r="A1599" s="26" t="s">
        <v>7799</v>
      </c>
      <c r="B1599" s="26" t="s">
        <v>7800</v>
      </c>
      <c r="C1599" s="26">
        <v>14054198</v>
      </c>
      <c r="D1599" s="26" t="s">
        <v>1701</v>
      </c>
      <c r="E1599" s="26" t="s">
        <v>15225</v>
      </c>
      <c r="F1599" s="26" t="s">
        <v>15226</v>
      </c>
      <c r="G1599" s="26" t="s">
        <v>9601</v>
      </c>
      <c r="H1599" s="26" t="s">
        <v>1088</v>
      </c>
      <c r="J1599" s="26" t="s">
        <v>2111</v>
      </c>
      <c r="K1599" s="26" t="s">
        <v>9597</v>
      </c>
      <c r="L1599" s="26" t="s">
        <v>15227</v>
      </c>
      <c r="M1599" s="26">
        <v>380352246163</v>
      </c>
      <c r="N1599" s="26">
        <v>720582016</v>
      </c>
    </row>
    <row r="1600" spans="1:14">
      <c r="A1600" s="26" t="s">
        <v>7147</v>
      </c>
      <c r="B1600" s="26" t="s">
        <v>7148</v>
      </c>
      <c r="C1600" s="26">
        <v>38543370</v>
      </c>
      <c r="D1600" s="26" t="s">
        <v>24</v>
      </c>
      <c r="E1600" s="26" t="s">
        <v>15228</v>
      </c>
      <c r="F1600" s="26" t="s">
        <v>15229</v>
      </c>
      <c r="G1600" s="26" t="s">
        <v>9586</v>
      </c>
      <c r="H1600" s="26" t="s">
        <v>987</v>
      </c>
      <c r="J1600" s="26" t="s">
        <v>7140</v>
      </c>
      <c r="K1600" s="26" t="s">
        <v>9597</v>
      </c>
      <c r="L1600" s="26" t="s">
        <v>10595</v>
      </c>
      <c r="M1600" s="26">
        <v>380365423860</v>
      </c>
      <c r="N1600" s="26">
        <v>5610900000</v>
      </c>
    </row>
    <row r="1601" spans="1:14">
      <c r="A1601" s="26" t="s">
        <v>2167</v>
      </c>
      <c r="B1601" s="26" t="s">
        <v>2168</v>
      </c>
      <c r="C1601" s="26">
        <v>37836978</v>
      </c>
      <c r="D1601" s="26" t="s">
        <v>24</v>
      </c>
      <c r="E1601" s="26" t="s">
        <v>15230</v>
      </c>
      <c r="F1601" s="26" t="s">
        <v>15231</v>
      </c>
      <c r="G1601" s="26" t="s">
        <v>9586</v>
      </c>
      <c r="H1601" s="26" t="s">
        <v>133</v>
      </c>
      <c r="I1601" s="26" t="s">
        <v>13125</v>
      </c>
      <c r="J1601" s="26" t="s">
        <v>15232</v>
      </c>
      <c r="K1601" s="26" t="s">
        <v>9582</v>
      </c>
      <c r="L1601" s="26" t="s">
        <v>15233</v>
      </c>
      <c r="M1601" s="26">
        <v>380565653171</v>
      </c>
      <c r="N1601" s="26">
        <v>1220310105</v>
      </c>
    </row>
    <row r="1602" spans="1:14">
      <c r="A1602" s="26" t="s">
        <v>3676</v>
      </c>
      <c r="B1602" s="26" t="s">
        <v>3677</v>
      </c>
      <c r="C1602" s="26">
        <v>35183119</v>
      </c>
      <c r="D1602" s="26" t="s">
        <v>24</v>
      </c>
      <c r="E1602" s="26" t="s">
        <v>15234</v>
      </c>
      <c r="F1602" s="26" t="s">
        <v>15235</v>
      </c>
      <c r="G1602" s="26" t="s">
        <v>9586</v>
      </c>
      <c r="H1602" s="26" t="s">
        <v>468</v>
      </c>
      <c r="J1602" s="26" t="s">
        <v>481</v>
      </c>
      <c r="K1602" s="26" t="s">
        <v>9597</v>
      </c>
      <c r="L1602" s="26" t="s">
        <v>15236</v>
      </c>
      <c r="M1602" s="26">
        <v>380612890707</v>
      </c>
      <c r="N1602" s="26">
        <v>1222380503</v>
      </c>
    </row>
    <row r="1603" spans="1:14">
      <c r="A1603" s="26" t="s">
        <v>5796</v>
      </c>
      <c r="B1603" s="26" t="s">
        <v>5797</v>
      </c>
      <c r="C1603" s="26">
        <v>26199074</v>
      </c>
      <c r="D1603" s="26" t="s">
        <v>780</v>
      </c>
      <c r="E1603" s="26" t="s">
        <v>15237</v>
      </c>
      <c r="F1603" s="26" t="s">
        <v>15238</v>
      </c>
      <c r="G1603" s="26" t="s">
        <v>9601</v>
      </c>
      <c r="H1603" s="26" t="s">
        <v>799</v>
      </c>
      <c r="J1603" s="26" t="s">
        <v>800</v>
      </c>
      <c r="K1603" s="26" t="s">
        <v>9597</v>
      </c>
      <c r="L1603" s="26" t="s">
        <v>15239</v>
      </c>
      <c r="M1603" s="26">
        <v>380444682329</v>
      </c>
      <c r="N1603" s="26">
        <v>4822784009</v>
      </c>
    </row>
    <row r="1604" spans="1:14">
      <c r="A1604" s="26" t="s">
        <v>4252</v>
      </c>
      <c r="B1604" s="26" t="s">
        <v>4245</v>
      </c>
      <c r="C1604" s="26">
        <v>1993486</v>
      </c>
      <c r="D1604" s="26" t="s">
        <v>24</v>
      </c>
      <c r="E1604" s="26" t="s">
        <v>15240</v>
      </c>
      <c r="F1604" s="26" t="s">
        <v>15241</v>
      </c>
      <c r="G1604" s="26" t="s">
        <v>9586</v>
      </c>
      <c r="H1604" s="26" t="s">
        <v>506</v>
      </c>
      <c r="I1604" s="26" t="s">
        <v>15242</v>
      </c>
      <c r="J1604" s="26" t="s">
        <v>15243</v>
      </c>
      <c r="K1604" s="26" t="s">
        <v>9582</v>
      </c>
      <c r="L1604" s="26" t="s">
        <v>15244</v>
      </c>
      <c r="M1604" s="26">
        <v>380343634222</v>
      </c>
      <c r="N1604" s="26">
        <v>2625888101</v>
      </c>
    </row>
    <row r="1605" spans="1:14">
      <c r="A1605" s="26" t="s">
        <v>7356</v>
      </c>
      <c r="B1605" s="26" t="s">
        <v>7357</v>
      </c>
      <c r="C1605" s="26">
        <v>40992732</v>
      </c>
      <c r="D1605" s="26" t="s">
        <v>24</v>
      </c>
      <c r="E1605" s="26" t="s">
        <v>15245</v>
      </c>
      <c r="F1605" s="26" t="s">
        <v>15246</v>
      </c>
      <c r="G1605" s="26" t="s">
        <v>9579</v>
      </c>
      <c r="H1605" s="26" t="s">
        <v>1025</v>
      </c>
      <c r="I1605" s="26" t="s">
        <v>10527</v>
      </c>
      <c r="J1605" s="26" t="s">
        <v>15247</v>
      </c>
      <c r="K1605" s="26" t="s">
        <v>9582</v>
      </c>
      <c r="L1605" s="26" t="s">
        <v>15248</v>
      </c>
      <c r="M1605" s="26">
        <v>380961240400</v>
      </c>
      <c r="N1605" s="26">
        <v>5922685503</v>
      </c>
    </row>
    <row r="1606" spans="1:14">
      <c r="A1606" s="26" t="s">
        <v>2564</v>
      </c>
      <c r="B1606" s="26" t="s">
        <v>2565</v>
      </c>
      <c r="C1606" s="26">
        <v>37516942</v>
      </c>
      <c r="D1606" s="26" t="s">
        <v>24</v>
      </c>
      <c r="E1606" s="26" t="s">
        <v>15249</v>
      </c>
      <c r="F1606" s="26" t="s">
        <v>15250</v>
      </c>
      <c r="G1606" s="26" t="s">
        <v>9586</v>
      </c>
      <c r="H1606" s="26" t="s">
        <v>133</v>
      </c>
      <c r="I1606" s="26" t="s">
        <v>11288</v>
      </c>
      <c r="J1606" s="26" t="s">
        <v>15251</v>
      </c>
      <c r="K1606" s="26" t="s">
        <v>9906</v>
      </c>
      <c r="L1606" s="26" t="s">
        <v>15252</v>
      </c>
      <c r="M1606" s="26">
        <v>761358244702</v>
      </c>
      <c r="N1606" s="26">
        <v>1221882904</v>
      </c>
    </row>
    <row r="1607" spans="1:14">
      <c r="A1607" s="26" t="s">
        <v>8404</v>
      </c>
      <c r="B1607" s="26" t="s">
        <v>8405</v>
      </c>
      <c r="C1607" s="26">
        <v>38637457</v>
      </c>
      <c r="D1607" s="26" t="s">
        <v>24</v>
      </c>
      <c r="E1607" s="26" t="s">
        <v>15253</v>
      </c>
      <c r="F1607" s="26" t="s">
        <v>15254</v>
      </c>
      <c r="G1607" s="26" t="s">
        <v>9586</v>
      </c>
      <c r="H1607" s="26" t="s">
        <v>1269</v>
      </c>
      <c r="I1607" s="26" t="s">
        <v>15183</v>
      </c>
      <c r="J1607" s="26" t="s">
        <v>15223</v>
      </c>
      <c r="K1607" s="26" t="s">
        <v>9906</v>
      </c>
      <c r="L1607" s="26" t="s">
        <v>15255</v>
      </c>
      <c r="M1607" s="26">
        <v>761223853983</v>
      </c>
      <c r="N1607" s="26">
        <v>122084806</v>
      </c>
    </row>
    <row r="1608" spans="1:14">
      <c r="A1608" s="26" t="s">
        <v>6800</v>
      </c>
      <c r="B1608" s="26" t="s">
        <v>6801</v>
      </c>
      <c r="C1608" s="26">
        <v>38503159</v>
      </c>
      <c r="D1608" s="26" t="s">
        <v>24</v>
      </c>
      <c r="E1608" s="26" t="s">
        <v>15256</v>
      </c>
      <c r="F1608" s="26" t="s">
        <v>9596</v>
      </c>
      <c r="G1608" s="26" t="s">
        <v>9586</v>
      </c>
      <c r="H1608" s="26" t="s">
        <v>949</v>
      </c>
      <c r="J1608" s="26" t="s">
        <v>977</v>
      </c>
      <c r="K1608" s="26" t="s">
        <v>9597</v>
      </c>
      <c r="L1608" s="26" t="s">
        <v>15257</v>
      </c>
      <c r="M1608" s="26">
        <v>380532572191</v>
      </c>
      <c r="N1608" s="26">
        <v>4424080504</v>
      </c>
    </row>
    <row r="1609" spans="1:14">
      <c r="A1609" s="26" t="s">
        <v>4789</v>
      </c>
      <c r="B1609" s="26" t="s">
        <v>4790</v>
      </c>
      <c r="C1609" s="26">
        <v>38086042</v>
      </c>
      <c r="D1609" s="26" t="s">
        <v>24</v>
      </c>
      <c r="E1609" s="26" t="s">
        <v>15258</v>
      </c>
      <c r="F1609" s="26" t="s">
        <v>15259</v>
      </c>
      <c r="G1609" s="26" t="s">
        <v>9586</v>
      </c>
      <c r="H1609" s="26" t="s">
        <v>711</v>
      </c>
      <c r="I1609" s="26" t="s">
        <v>15260</v>
      </c>
      <c r="J1609" s="26" t="s">
        <v>15261</v>
      </c>
      <c r="K1609" s="26" t="s">
        <v>9582</v>
      </c>
      <c r="L1609" s="26" t="s">
        <v>15262</v>
      </c>
      <c r="M1609" s="26">
        <v>380955335015</v>
      </c>
      <c r="N1609" s="26">
        <v>4421684301</v>
      </c>
    </row>
    <row r="1610" spans="1:14">
      <c r="A1610" s="26" t="s">
        <v>5424</v>
      </c>
      <c r="B1610" s="26" t="s">
        <v>5425</v>
      </c>
      <c r="C1610" s="26">
        <v>42224043</v>
      </c>
      <c r="D1610" s="26" t="s">
        <v>24</v>
      </c>
      <c r="E1610" s="26" t="s">
        <v>15263</v>
      </c>
      <c r="F1610" s="26" t="s">
        <v>15264</v>
      </c>
      <c r="G1610" s="26" t="s">
        <v>9591</v>
      </c>
      <c r="H1610" s="26" t="s">
        <v>735</v>
      </c>
      <c r="J1610" s="26" t="s">
        <v>787</v>
      </c>
      <c r="K1610" s="26" t="s">
        <v>9597</v>
      </c>
      <c r="L1610" s="26" t="s">
        <v>15265</v>
      </c>
      <c r="M1610" s="26">
        <v>380324570967</v>
      </c>
      <c r="N1610" s="26">
        <v>4611200000</v>
      </c>
    </row>
    <row r="1611" spans="1:14">
      <c r="A1611" s="26" t="s">
        <v>3638</v>
      </c>
      <c r="B1611" s="26" t="s">
        <v>3635</v>
      </c>
      <c r="C1611" s="26">
        <v>1992914</v>
      </c>
      <c r="D1611" s="26" t="s">
        <v>780</v>
      </c>
      <c r="E1611" s="26" t="s">
        <v>15266</v>
      </c>
      <c r="F1611" s="26" t="s">
        <v>15267</v>
      </c>
      <c r="G1611" s="26" t="s">
        <v>9601</v>
      </c>
      <c r="H1611" s="26" t="s">
        <v>468</v>
      </c>
      <c r="I1611" s="26" t="s">
        <v>15268</v>
      </c>
      <c r="J1611" s="26" t="s">
        <v>473</v>
      </c>
      <c r="K1611" s="26" t="s">
        <v>9597</v>
      </c>
      <c r="L1611" s="26" t="s">
        <v>15269</v>
      </c>
      <c r="M1611" s="26">
        <v>380614341880</v>
      </c>
      <c r="N1611" s="26">
        <v>2321510100</v>
      </c>
    </row>
    <row r="1612" spans="1:14">
      <c r="A1612" s="26" t="s">
        <v>1915</v>
      </c>
      <c r="B1612" s="26" t="s">
        <v>1916</v>
      </c>
      <c r="C1612" s="26">
        <v>1982695</v>
      </c>
      <c r="D1612" s="26" t="s">
        <v>780</v>
      </c>
      <c r="E1612" s="26" t="s">
        <v>15270</v>
      </c>
      <c r="F1612" s="26" t="s">
        <v>15271</v>
      </c>
      <c r="G1612" s="26" t="s">
        <v>9601</v>
      </c>
      <c r="H1612" s="26" t="s">
        <v>27</v>
      </c>
      <c r="I1612" s="26" t="s">
        <v>12833</v>
      </c>
      <c r="J1612" s="26" t="s">
        <v>15272</v>
      </c>
      <c r="K1612" s="26" t="s">
        <v>9582</v>
      </c>
      <c r="L1612" s="26" t="s">
        <v>15273</v>
      </c>
      <c r="M1612" s="26">
        <v>761405579192</v>
      </c>
      <c r="N1612" s="26">
        <v>524887401</v>
      </c>
    </row>
    <row r="1613" spans="1:14">
      <c r="A1613" s="26" t="s">
        <v>9325</v>
      </c>
      <c r="B1613" s="26" t="s">
        <v>9326</v>
      </c>
      <c r="C1613" s="26">
        <v>40377781</v>
      </c>
      <c r="D1613" s="26" t="s">
        <v>24</v>
      </c>
      <c r="E1613" s="26" t="s">
        <v>15274</v>
      </c>
      <c r="F1613" s="26" t="s">
        <v>15275</v>
      </c>
      <c r="G1613" s="26" t="s">
        <v>9586</v>
      </c>
      <c r="H1613" s="26" t="s">
        <v>1573</v>
      </c>
      <c r="I1613" s="26" t="s">
        <v>10013</v>
      </c>
      <c r="J1613" s="26" t="s">
        <v>15276</v>
      </c>
      <c r="K1613" s="26" t="s">
        <v>9582</v>
      </c>
      <c r="L1613" s="26" t="s">
        <v>15277</v>
      </c>
      <c r="M1613" s="26">
        <v>380465727644</v>
      </c>
      <c r="N1613" s="26">
        <v>7422410133</v>
      </c>
    </row>
    <row r="1614" spans="1:14">
      <c r="A1614" s="26" t="s">
        <v>7126</v>
      </c>
      <c r="B1614" s="26" t="s">
        <v>7127</v>
      </c>
      <c r="C1614" s="26">
        <v>38492302</v>
      </c>
      <c r="D1614" s="26" t="s">
        <v>24</v>
      </c>
      <c r="E1614" s="26" t="s">
        <v>15278</v>
      </c>
      <c r="F1614" s="26" t="s">
        <v>15279</v>
      </c>
      <c r="G1614" s="26" t="s">
        <v>9586</v>
      </c>
      <c r="H1614" s="26" t="s">
        <v>987</v>
      </c>
      <c r="I1614" s="26" t="s">
        <v>9634</v>
      </c>
      <c r="J1614" s="26" t="s">
        <v>1321</v>
      </c>
      <c r="K1614" s="26" t="s">
        <v>9582</v>
      </c>
      <c r="L1614" s="26" t="s">
        <v>15280</v>
      </c>
      <c r="M1614" s="26">
        <v>761043558666</v>
      </c>
      <c r="N1614" s="26">
        <v>521281603</v>
      </c>
    </row>
    <row r="1615" spans="1:14">
      <c r="A1615" s="26" t="s">
        <v>6813</v>
      </c>
      <c r="B1615" s="26" t="s">
        <v>6814</v>
      </c>
      <c r="C1615" s="26">
        <v>1999075</v>
      </c>
      <c r="D1615" s="26" t="s">
        <v>780</v>
      </c>
      <c r="E1615" s="26" t="s">
        <v>15281</v>
      </c>
      <c r="F1615" s="26" t="s">
        <v>15282</v>
      </c>
      <c r="G1615" s="26" t="s">
        <v>9601</v>
      </c>
      <c r="H1615" s="26" t="s">
        <v>949</v>
      </c>
      <c r="J1615" s="26" t="s">
        <v>962</v>
      </c>
      <c r="K1615" s="26" t="s">
        <v>9597</v>
      </c>
      <c r="L1615" s="26" t="s">
        <v>15283</v>
      </c>
      <c r="M1615" s="26">
        <v>380536662318</v>
      </c>
      <c r="N1615" s="26">
        <v>5310400000</v>
      </c>
    </row>
    <row r="1616" spans="1:14">
      <c r="A1616" s="26" t="s">
        <v>6903</v>
      </c>
      <c r="B1616" s="26" t="s">
        <v>6904</v>
      </c>
      <c r="C1616" s="26">
        <v>38492195</v>
      </c>
      <c r="D1616" s="26" t="s">
        <v>24</v>
      </c>
      <c r="E1616" s="26" t="s">
        <v>15284</v>
      </c>
      <c r="F1616" s="26" t="s">
        <v>15285</v>
      </c>
      <c r="G1616" s="26" t="s">
        <v>9591</v>
      </c>
      <c r="H1616" s="26" t="s">
        <v>949</v>
      </c>
      <c r="I1616" s="26" t="s">
        <v>13534</v>
      </c>
      <c r="J1616" s="26" t="s">
        <v>6091</v>
      </c>
      <c r="K1616" s="26" t="s">
        <v>9582</v>
      </c>
      <c r="L1616" s="26" t="s">
        <v>15286</v>
      </c>
      <c r="M1616" s="26">
        <v>380534791295</v>
      </c>
      <c r="N1616" s="26">
        <v>111690303</v>
      </c>
    </row>
    <row r="1617" spans="1:14">
      <c r="A1617" s="26" t="s">
        <v>3510</v>
      </c>
      <c r="B1617" s="26" t="s">
        <v>3511</v>
      </c>
      <c r="C1617" s="26">
        <v>26528843</v>
      </c>
      <c r="D1617" s="26" t="s">
        <v>1701</v>
      </c>
      <c r="E1617" s="26" t="s">
        <v>15287</v>
      </c>
      <c r="F1617" s="26" t="s">
        <v>15288</v>
      </c>
      <c r="G1617" s="26" t="s">
        <v>9601</v>
      </c>
      <c r="H1617" s="26" t="s">
        <v>392</v>
      </c>
      <c r="J1617" s="26" t="s">
        <v>458</v>
      </c>
      <c r="K1617" s="26" t="s">
        <v>9597</v>
      </c>
      <c r="L1617" s="26" t="s">
        <v>15289</v>
      </c>
      <c r="M1617" s="26">
        <v>380312641206</v>
      </c>
      <c r="N1617" s="26">
        <v>2110100000</v>
      </c>
    </row>
    <row r="1618" spans="1:14">
      <c r="A1618" s="26" t="s">
        <v>6960</v>
      </c>
      <c r="B1618" s="26" t="s">
        <v>6961</v>
      </c>
      <c r="C1618" s="26">
        <v>41075706</v>
      </c>
      <c r="D1618" s="26" t="s">
        <v>24</v>
      </c>
      <c r="E1618" s="26" t="s">
        <v>15290</v>
      </c>
      <c r="F1618" s="26" t="s">
        <v>15291</v>
      </c>
      <c r="G1618" s="26" t="s">
        <v>9591</v>
      </c>
      <c r="H1618" s="26" t="s">
        <v>987</v>
      </c>
      <c r="I1618" s="26" t="s">
        <v>15292</v>
      </c>
      <c r="J1618" s="26" t="s">
        <v>6962</v>
      </c>
      <c r="K1618" s="26" t="s">
        <v>9582</v>
      </c>
      <c r="L1618" s="26" t="s">
        <v>15293</v>
      </c>
      <c r="M1618" s="26">
        <v>380365860146</v>
      </c>
      <c r="N1618" s="26">
        <v>723380406</v>
      </c>
    </row>
    <row r="1619" spans="1:14">
      <c r="A1619" s="26" t="s">
        <v>5530</v>
      </c>
      <c r="B1619" s="26" t="s">
        <v>5531</v>
      </c>
      <c r="C1619" s="26" t="s">
        <v>1604</v>
      </c>
      <c r="D1619" s="26" t="s">
        <v>24</v>
      </c>
      <c r="E1619" s="26" t="s">
        <v>15294</v>
      </c>
      <c r="F1619" s="26" t="s">
        <v>15295</v>
      </c>
      <c r="G1619" s="26" t="s">
        <v>9586</v>
      </c>
      <c r="H1619" s="26" t="s">
        <v>799</v>
      </c>
      <c r="J1619" s="26" t="s">
        <v>800</v>
      </c>
      <c r="K1619" s="26" t="s">
        <v>9597</v>
      </c>
      <c r="L1619" s="26" t="s">
        <v>15296</v>
      </c>
      <c r="M1619" s="26">
        <v>380443345103</v>
      </c>
      <c r="N1619" s="26">
        <v>4822784009</v>
      </c>
    </row>
    <row r="1620" spans="1:14">
      <c r="A1620" s="26" t="s">
        <v>7799</v>
      </c>
      <c r="B1620" s="26" t="s">
        <v>7800</v>
      </c>
      <c r="C1620" s="26">
        <v>14054198</v>
      </c>
      <c r="D1620" s="26" t="s">
        <v>1701</v>
      </c>
      <c r="E1620" s="26" t="s">
        <v>15297</v>
      </c>
      <c r="F1620" s="26" t="s">
        <v>15298</v>
      </c>
      <c r="G1620" s="26" t="s">
        <v>9601</v>
      </c>
      <c r="H1620" s="26" t="s">
        <v>1088</v>
      </c>
      <c r="J1620" s="26" t="s">
        <v>15299</v>
      </c>
      <c r="K1620" s="26" t="s">
        <v>9582</v>
      </c>
      <c r="L1620" s="26" t="s">
        <v>15300</v>
      </c>
      <c r="M1620" s="26">
        <v>380352246163</v>
      </c>
      <c r="N1620" s="26">
        <v>6125580701</v>
      </c>
    </row>
    <row r="1621" spans="1:14">
      <c r="A1621" s="26" t="s">
        <v>7250</v>
      </c>
      <c r="B1621" s="26" t="s">
        <v>7247</v>
      </c>
      <c r="C1621" s="26">
        <v>1999796</v>
      </c>
      <c r="D1621" s="26" t="s">
        <v>24</v>
      </c>
      <c r="E1621" s="26" t="s">
        <v>15301</v>
      </c>
      <c r="F1621" s="26" t="s">
        <v>15302</v>
      </c>
      <c r="G1621" s="26" t="s">
        <v>9586</v>
      </c>
      <c r="H1621" s="26" t="s">
        <v>987</v>
      </c>
      <c r="I1621" s="26" t="s">
        <v>11035</v>
      </c>
      <c r="J1621" s="26" t="s">
        <v>1021</v>
      </c>
      <c r="K1621" s="26" t="s">
        <v>9597</v>
      </c>
      <c r="L1621" s="26" t="s">
        <v>15303</v>
      </c>
      <c r="M1621" s="26">
        <v>380955304374</v>
      </c>
      <c r="N1621" s="26">
        <v>4625887601</v>
      </c>
    </row>
    <row r="1622" spans="1:14">
      <c r="A1622" s="26" t="s">
        <v>4537</v>
      </c>
      <c r="B1622" s="26" t="s">
        <v>4538</v>
      </c>
      <c r="C1622" s="26">
        <v>1529205</v>
      </c>
      <c r="D1622" s="26" t="s">
        <v>780</v>
      </c>
      <c r="E1622" s="26" t="s">
        <v>15304</v>
      </c>
      <c r="F1622" s="26" t="s">
        <v>15305</v>
      </c>
      <c r="G1622" s="26" t="s">
        <v>9601</v>
      </c>
      <c r="H1622" s="26" t="s">
        <v>576</v>
      </c>
      <c r="J1622" s="26" t="s">
        <v>4536</v>
      </c>
      <c r="K1622" s="26" t="s">
        <v>9597</v>
      </c>
      <c r="L1622" s="26" t="s">
        <v>15306</v>
      </c>
      <c r="M1622" s="26">
        <v>380974358626</v>
      </c>
      <c r="N1622" s="26">
        <v>2625887001</v>
      </c>
    </row>
    <row r="1623" spans="1:14">
      <c r="A1623" s="26" t="s">
        <v>9306</v>
      </c>
      <c r="B1623" s="26" t="s">
        <v>9307</v>
      </c>
      <c r="C1623" s="26">
        <v>39089416</v>
      </c>
      <c r="D1623" s="26" t="s">
        <v>24</v>
      </c>
      <c r="E1623" s="26" t="s">
        <v>15307</v>
      </c>
      <c r="F1623" s="26" t="s">
        <v>15308</v>
      </c>
      <c r="G1623" s="26" t="s">
        <v>9586</v>
      </c>
      <c r="H1623" s="26" t="s">
        <v>1573</v>
      </c>
      <c r="I1623" s="26" t="s">
        <v>12338</v>
      </c>
      <c r="J1623" s="26" t="s">
        <v>15309</v>
      </c>
      <c r="K1623" s="26" t="s">
        <v>9582</v>
      </c>
      <c r="L1623" s="26" t="s">
        <v>15310</v>
      </c>
      <c r="M1623" s="26">
        <v>380463327632</v>
      </c>
      <c r="N1623" s="26">
        <v>7421710137</v>
      </c>
    </row>
    <row r="1624" spans="1:14">
      <c r="A1624" s="26" t="s">
        <v>7859</v>
      </c>
      <c r="B1624" s="26" t="s">
        <v>7860</v>
      </c>
      <c r="C1624" s="26">
        <v>34174035</v>
      </c>
      <c r="D1624" s="26" t="s">
        <v>24</v>
      </c>
      <c r="E1624" s="26" t="s">
        <v>15311</v>
      </c>
      <c r="F1624" s="26" t="s">
        <v>15312</v>
      </c>
      <c r="G1624" s="26" t="s">
        <v>9586</v>
      </c>
      <c r="H1624" s="26" t="s">
        <v>1122</v>
      </c>
      <c r="I1624" s="26" t="s">
        <v>10748</v>
      </c>
      <c r="J1624" s="26" t="s">
        <v>15313</v>
      </c>
      <c r="K1624" s="26" t="s">
        <v>9582</v>
      </c>
      <c r="L1624" s="26" t="s">
        <v>15314</v>
      </c>
      <c r="M1624" s="26">
        <v>380575462229</v>
      </c>
      <c r="N1624" s="26">
        <v>1220786609</v>
      </c>
    </row>
    <row r="1625" spans="1:14">
      <c r="A1625" s="26" t="s">
        <v>2437</v>
      </c>
      <c r="B1625" s="26" t="s">
        <v>2438</v>
      </c>
      <c r="C1625" s="26" t="s">
        <v>1604</v>
      </c>
      <c r="D1625" s="26" t="s">
        <v>24</v>
      </c>
      <c r="E1625" s="26" t="s">
        <v>15315</v>
      </c>
      <c r="F1625" s="26" t="s">
        <v>15316</v>
      </c>
      <c r="G1625" s="26" t="s">
        <v>9591</v>
      </c>
      <c r="H1625" s="26" t="s">
        <v>133</v>
      </c>
      <c r="I1625" s="26" t="s">
        <v>9717</v>
      </c>
      <c r="J1625" s="26" t="s">
        <v>2439</v>
      </c>
      <c r="K1625" s="26" t="s">
        <v>9582</v>
      </c>
      <c r="L1625" s="26" t="s">
        <v>15317</v>
      </c>
      <c r="M1625" s="26">
        <v>380977932101</v>
      </c>
      <c r="N1625" s="26">
        <v>122081802</v>
      </c>
    </row>
    <row r="1626" spans="1:14">
      <c r="A1626" s="26" t="s">
        <v>8928</v>
      </c>
      <c r="B1626" s="26" t="s">
        <v>8929</v>
      </c>
      <c r="C1626" s="26">
        <v>39028772</v>
      </c>
      <c r="D1626" s="26" t="s">
        <v>24</v>
      </c>
      <c r="E1626" s="26" t="s">
        <v>15318</v>
      </c>
      <c r="F1626" s="26" t="s">
        <v>15319</v>
      </c>
      <c r="G1626" s="26" t="s">
        <v>9579</v>
      </c>
      <c r="H1626" s="26" t="s">
        <v>1401</v>
      </c>
      <c r="I1626" s="26" t="s">
        <v>9777</v>
      </c>
      <c r="J1626" s="26" t="s">
        <v>15320</v>
      </c>
      <c r="K1626" s="26" t="s">
        <v>9582</v>
      </c>
      <c r="L1626" s="26" t="s">
        <v>15321</v>
      </c>
      <c r="M1626" s="26">
        <v>380965087413</v>
      </c>
      <c r="N1626" s="26">
        <v>7124386601</v>
      </c>
    </row>
    <row r="1627" spans="1:14">
      <c r="A1627" s="26" t="s">
        <v>7387</v>
      </c>
      <c r="B1627" s="26" t="s">
        <v>7388</v>
      </c>
      <c r="C1627" s="26">
        <v>38019903</v>
      </c>
      <c r="D1627" s="26" t="s">
        <v>24</v>
      </c>
      <c r="E1627" s="26" t="s">
        <v>15322</v>
      </c>
      <c r="F1627" s="26" t="s">
        <v>15323</v>
      </c>
      <c r="G1627" s="26" t="s">
        <v>9586</v>
      </c>
      <c r="H1627" s="26" t="s">
        <v>1025</v>
      </c>
      <c r="I1627" s="26" t="s">
        <v>12214</v>
      </c>
      <c r="J1627" s="26" t="s">
        <v>15324</v>
      </c>
      <c r="K1627" s="26" t="s">
        <v>9582</v>
      </c>
      <c r="L1627" s="26" t="s">
        <v>15325</v>
      </c>
      <c r="M1627" s="26">
        <v>380971995158</v>
      </c>
      <c r="N1627" s="26">
        <v>121187203</v>
      </c>
    </row>
    <row r="1628" spans="1:14">
      <c r="A1628" s="26" t="s">
        <v>5298</v>
      </c>
      <c r="B1628" s="26" t="s">
        <v>5295</v>
      </c>
      <c r="C1628" s="26">
        <v>40236036</v>
      </c>
      <c r="D1628" s="26" t="s">
        <v>24</v>
      </c>
      <c r="E1628" s="26" t="s">
        <v>15326</v>
      </c>
      <c r="F1628" s="26" t="s">
        <v>15327</v>
      </c>
      <c r="G1628" s="26" t="s">
        <v>9579</v>
      </c>
      <c r="H1628" s="26" t="s">
        <v>735</v>
      </c>
      <c r="I1628" s="26" t="s">
        <v>12490</v>
      </c>
      <c r="J1628" s="26" t="s">
        <v>15328</v>
      </c>
      <c r="K1628" s="26" t="s">
        <v>9582</v>
      </c>
      <c r="L1628" s="26" t="s">
        <v>15329</v>
      </c>
      <c r="M1628" s="26">
        <v>380975006884</v>
      </c>
      <c r="N1628" s="26">
        <v>4624210305</v>
      </c>
    </row>
    <row r="1629" spans="1:14">
      <c r="A1629" s="26" t="s">
        <v>7517</v>
      </c>
      <c r="B1629" s="26" t="s">
        <v>7518</v>
      </c>
      <c r="C1629" s="26">
        <v>41072589</v>
      </c>
      <c r="D1629" s="26" t="s">
        <v>24</v>
      </c>
      <c r="E1629" s="26" t="s">
        <v>15330</v>
      </c>
      <c r="F1629" s="26" t="s">
        <v>15331</v>
      </c>
      <c r="G1629" s="26" t="s">
        <v>9586</v>
      </c>
      <c r="H1629" s="26" t="s">
        <v>1025</v>
      </c>
      <c r="I1629" s="26" t="s">
        <v>11351</v>
      </c>
      <c r="J1629" s="26" t="s">
        <v>7519</v>
      </c>
      <c r="K1629" s="26" t="s">
        <v>9582</v>
      </c>
      <c r="L1629" s="26" t="s">
        <v>15332</v>
      </c>
      <c r="M1629" s="26">
        <v>380669559095</v>
      </c>
      <c r="N1629" s="26">
        <v>5322687201</v>
      </c>
    </row>
    <row r="1630" spans="1:14">
      <c r="A1630" s="26" t="s">
        <v>4446</v>
      </c>
      <c r="B1630" s="26" t="s">
        <v>4447</v>
      </c>
      <c r="C1630" s="26">
        <v>38462249</v>
      </c>
      <c r="D1630" s="26" t="s">
        <v>24</v>
      </c>
      <c r="E1630" s="26" t="s">
        <v>15333</v>
      </c>
      <c r="F1630" s="26" t="s">
        <v>15334</v>
      </c>
      <c r="G1630" s="26" t="s">
        <v>9579</v>
      </c>
      <c r="H1630" s="26" t="s">
        <v>576</v>
      </c>
      <c r="I1630" s="26" t="s">
        <v>10867</v>
      </c>
      <c r="J1630" s="26" t="s">
        <v>15335</v>
      </c>
      <c r="K1630" s="26" t="s">
        <v>9582</v>
      </c>
      <c r="L1630" s="26" t="s">
        <v>15336</v>
      </c>
      <c r="M1630" s="26">
        <v>380457842836</v>
      </c>
      <c r="N1630" s="26">
        <v>3222785501</v>
      </c>
    </row>
    <row r="1631" spans="1:14">
      <c r="A1631" s="26" t="s">
        <v>2414</v>
      </c>
      <c r="B1631" s="26" t="s">
        <v>2415</v>
      </c>
      <c r="C1631" s="26">
        <v>33247526</v>
      </c>
      <c r="D1631" s="26" t="s">
        <v>780</v>
      </c>
      <c r="E1631" s="26" t="s">
        <v>15337</v>
      </c>
      <c r="F1631" s="26" t="s">
        <v>10111</v>
      </c>
      <c r="G1631" s="26" t="s">
        <v>9601</v>
      </c>
      <c r="H1631" s="26" t="s">
        <v>133</v>
      </c>
      <c r="J1631" s="26" t="s">
        <v>2401</v>
      </c>
      <c r="K1631" s="26" t="s">
        <v>9597</v>
      </c>
      <c r="L1631" s="26" t="s">
        <v>15338</v>
      </c>
      <c r="M1631" s="26">
        <v>380950992009</v>
      </c>
      <c r="N1631" s="26">
        <v>122787502</v>
      </c>
    </row>
    <row r="1632" spans="1:14">
      <c r="A1632" s="26" t="s">
        <v>6890</v>
      </c>
      <c r="B1632" s="26" t="s">
        <v>6891</v>
      </c>
      <c r="C1632" s="26">
        <v>38459325</v>
      </c>
      <c r="D1632" s="26" t="s">
        <v>24</v>
      </c>
      <c r="E1632" s="26" t="s">
        <v>15339</v>
      </c>
      <c r="F1632" s="26" t="s">
        <v>15340</v>
      </c>
      <c r="G1632" s="26" t="s">
        <v>9579</v>
      </c>
      <c r="H1632" s="26" t="s">
        <v>949</v>
      </c>
      <c r="I1632" s="26" t="s">
        <v>9669</v>
      </c>
      <c r="J1632" s="26" t="s">
        <v>15341</v>
      </c>
      <c r="K1632" s="26" t="s">
        <v>9582</v>
      </c>
      <c r="L1632" s="26" t="s">
        <v>15342</v>
      </c>
      <c r="M1632" s="26">
        <v>380668525785</v>
      </c>
      <c r="N1632" s="26">
        <v>5324884407</v>
      </c>
    </row>
    <row r="1633" spans="1:14">
      <c r="A1633" s="26" t="s">
        <v>8677</v>
      </c>
      <c r="B1633" s="26" t="s">
        <v>8678</v>
      </c>
      <c r="C1633" s="26" t="s">
        <v>1604</v>
      </c>
      <c r="D1633" s="26" t="s">
        <v>24</v>
      </c>
      <c r="E1633" s="26" t="s">
        <v>15343</v>
      </c>
      <c r="F1633" s="26" t="s">
        <v>15344</v>
      </c>
      <c r="G1633" s="26" t="s">
        <v>9586</v>
      </c>
      <c r="H1633" s="26" t="s">
        <v>1308</v>
      </c>
      <c r="J1633" s="26" t="s">
        <v>1337</v>
      </c>
      <c r="K1633" s="26" t="s">
        <v>9597</v>
      </c>
      <c r="L1633" s="26" t="s">
        <v>15345</v>
      </c>
      <c r="M1633" s="26">
        <v>380679919968</v>
      </c>
      <c r="N1633" s="26">
        <v>6810400000</v>
      </c>
    </row>
    <row r="1634" spans="1:14">
      <c r="A1634" s="26" t="s">
        <v>3211</v>
      </c>
      <c r="B1634" s="26" t="s">
        <v>3212</v>
      </c>
      <c r="C1634" s="26">
        <v>13549905</v>
      </c>
      <c r="D1634" s="26" t="s">
        <v>780</v>
      </c>
      <c r="E1634" s="26" t="s">
        <v>15346</v>
      </c>
      <c r="F1634" s="26" t="s">
        <v>15347</v>
      </c>
      <c r="G1634" s="26" t="s">
        <v>9601</v>
      </c>
      <c r="H1634" s="26" t="s">
        <v>375</v>
      </c>
      <c r="I1634" s="26" t="s">
        <v>388</v>
      </c>
      <c r="J1634" s="26" t="s">
        <v>15348</v>
      </c>
      <c r="K1634" s="26" t="s">
        <v>9582</v>
      </c>
      <c r="L1634" s="26" t="s">
        <v>15349</v>
      </c>
      <c r="M1634" s="26">
        <v>380979344582</v>
      </c>
      <c r="N1634" s="26">
        <v>1824085201</v>
      </c>
    </row>
    <row r="1635" spans="1:14">
      <c r="A1635" s="26" t="s">
        <v>4027</v>
      </c>
      <c r="B1635" s="26" t="s">
        <v>4028</v>
      </c>
      <c r="C1635" s="26">
        <v>42326482</v>
      </c>
      <c r="D1635" s="26" t="s">
        <v>24</v>
      </c>
      <c r="E1635" s="26" t="s">
        <v>15350</v>
      </c>
      <c r="F1635" s="26" t="s">
        <v>15351</v>
      </c>
      <c r="G1635" s="26" t="s">
        <v>9586</v>
      </c>
      <c r="H1635" s="26" t="s">
        <v>506</v>
      </c>
      <c r="I1635" s="26" t="s">
        <v>10789</v>
      </c>
      <c r="J1635" s="26" t="s">
        <v>4234</v>
      </c>
      <c r="K1635" s="26" t="s">
        <v>9582</v>
      </c>
      <c r="L1635" s="26" t="s">
        <v>15352</v>
      </c>
      <c r="M1635" s="26">
        <v>380347761303</v>
      </c>
      <c r="N1635" s="26">
        <v>2622055309</v>
      </c>
    </row>
    <row r="1636" spans="1:14">
      <c r="A1636" s="26" t="s">
        <v>3811</v>
      </c>
      <c r="B1636" s="26" t="s">
        <v>3812</v>
      </c>
      <c r="C1636" s="26">
        <v>41775887</v>
      </c>
      <c r="D1636" s="26" t="s">
        <v>24</v>
      </c>
      <c r="E1636" s="26" t="s">
        <v>15353</v>
      </c>
      <c r="F1636" s="26" t="s">
        <v>15354</v>
      </c>
      <c r="G1636" s="26" t="s">
        <v>9586</v>
      </c>
      <c r="H1636" s="26" t="s">
        <v>468</v>
      </c>
      <c r="I1636" s="26" t="s">
        <v>10687</v>
      </c>
      <c r="J1636" s="26" t="s">
        <v>15355</v>
      </c>
      <c r="K1636" s="26" t="s">
        <v>9906</v>
      </c>
      <c r="L1636" s="26" t="s">
        <v>15356</v>
      </c>
      <c r="M1636" s="26">
        <v>380612874681</v>
      </c>
      <c r="N1636" s="26">
        <v>111948500</v>
      </c>
    </row>
    <row r="1637" spans="1:14">
      <c r="A1637" s="26" t="s">
        <v>5794</v>
      </c>
      <c r="B1637" s="26" t="s">
        <v>5795</v>
      </c>
      <c r="C1637" s="26">
        <v>26188308</v>
      </c>
      <c r="D1637" s="26" t="s">
        <v>780</v>
      </c>
      <c r="E1637" s="26" t="s">
        <v>15357</v>
      </c>
      <c r="F1637" s="26" t="s">
        <v>15358</v>
      </c>
      <c r="G1637" s="26" t="s">
        <v>9601</v>
      </c>
      <c r="H1637" s="26" t="s">
        <v>799</v>
      </c>
      <c r="J1637" s="26" t="s">
        <v>800</v>
      </c>
      <c r="K1637" s="26" t="s">
        <v>9597</v>
      </c>
      <c r="L1637" s="26" t="s">
        <v>15359</v>
      </c>
      <c r="M1637" s="26">
        <v>380445130077</v>
      </c>
      <c r="N1637" s="26">
        <v>4822784009</v>
      </c>
    </row>
    <row r="1638" spans="1:14">
      <c r="A1638" s="26" t="s">
        <v>4938</v>
      </c>
      <c r="B1638" s="26" t="s">
        <v>4933</v>
      </c>
      <c r="C1638" s="26">
        <v>1998226</v>
      </c>
      <c r="D1638" s="26" t="s">
        <v>780</v>
      </c>
      <c r="E1638" s="26" t="s">
        <v>15360</v>
      </c>
      <c r="F1638" s="26" t="s">
        <v>10114</v>
      </c>
      <c r="G1638" s="26" t="s">
        <v>9601</v>
      </c>
      <c r="H1638" s="26" t="s">
        <v>735</v>
      </c>
      <c r="I1638" s="26" t="s">
        <v>15124</v>
      </c>
      <c r="J1638" s="26" t="s">
        <v>4936</v>
      </c>
      <c r="K1638" s="26" t="s">
        <v>9597</v>
      </c>
      <c r="L1638" s="26" t="s">
        <v>15361</v>
      </c>
      <c r="M1638" s="26">
        <v>761281972181</v>
      </c>
      <c r="N1638" s="26">
        <v>724281802</v>
      </c>
    </row>
    <row r="1639" spans="1:14">
      <c r="A1639" s="26" t="s">
        <v>9425</v>
      </c>
      <c r="B1639" s="26" t="s">
        <v>9426</v>
      </c>
      <c r="C1639" s="26">
        <v>40197537</v>
      </c>
      <c r="D1639" s="26" t="s">
        <v>24</v>
      </c>
      <c r="E1639" s="26" t="s">
        <v>15362</v>
      </c>
      <c r="F1639" s="26" t="s">
        <v>15363</v>
      </c>
      <c r="G1639" s="26" t="s">
        <v>9586</v>
      </c>
      <c r="H1639" s="26" t="s">
        <v>1573</v>
      </c>
      <c r="I1639" s="26" t="s">
        <v>15364</v>
      </c>
      <c r="J1639" s="26" t="s">
        <v>9427</v>
      </c>
      <c r="K1639" s="26" t="s">
        <v>9606</v>
      </c>
      <c r="L1639" s="26" t="s">
        <v>15365</v>
      </c>
      <c r="M1639" s="26">
        <v>380463921271</v>
      </c>
      <c r="N1639" s="26">
        <v>1422786501</v>
      </c>
    </row>
    <row r="1640" spans="1:14">
      <c r="A1640" s="26" t="s">
        <v>3209</v>
      </c>
      <c r="B1640" s="26" t="s">
        <v>3210</v>
      </c>
      <c r="C1640" s="26">
        <v>38341562</v>
      </c>
      <c r="D1640" s="26" t="s">
        <v>24</v>
      </c>
      <c r="E1640" s="26" t="s">
        <v>15366</v>
      </c>
      <c r="F1640" s="26" t="s">
        <v>15367</v>
      </c>
      <c r="G1640" s="26" t="s">
        <v>9586</v>
      </c>
      <c r="H1640" s="26" t="s">
        <v>375</v>
      </c>
      <c r="J1640" s="26" t="s">
        <v>388</v>
      </c>
      <c r="K1640" s="26" t="s">
        <v>9597</v>
      </c>
      <c r="L1640" s="26" t="s">
        <v>10705</v>
      </c>
      <c r="M1640" s="26">
        <v>380414135440</v>
      </c>
      <c r="N1640" s="26">
        <v>1811000000</v>
      </c>
    </row>
    <row r="1641" spans="1:14">
      <c r="A1641" s="26" t="s">
        <v>4188</v>
      </c>
      <c r="B1641" s="26" t="s">
        <v>4189</v>
      </c>
      <c r="C1641" s="26">
        <v>42588563</v>
      </c>
      <c r="D1641" s="26" t="s">
        <v>24</v>
      </c>
      <c r="E1641" s="26" t="s">
        <v>15368</v>
      </c>
      <c r="F1641" s="26" t="s">
        <v>15369</v>
      </c>
      <c r="G1641" s="26" t="s">
        <v>9579</v>
      </c>
      <c r="H1641" s="26" t="s">
        <v>506</v>
      </c>
      <c r="I1641" s="26" t="s">
        <v>10881</v>
      </c>
      <c r="J1641" s="26" t="s">
        <v>15370</v>
      </c>
      <c r="K1641" s="26" t="s">
        <v>9582</v>
      </c>
      <c r="L1641" s="26" t="s">
        <v>15371</v>
      </c>
      <c r="M1641" s="26">
        <v>380347299137</v>
      </c>
      <c r="N1641" s="26">
        <v>1821184003</v>
      </c>
    </row>
    <row r="1642" spans="1:14">
      <c r="A1642" s="26" t="s">
        <v>8441</v>
      </c>
      <c r="B1642" s="26" t="s">
        <v>8442</v>
      </c>
      <c r="C1642" s="26">
        <v>38212647</v>
      </c>
      <c r="D1642" s="26" t="s">
        <v>24</v>
      </c>
      <c r="E1642" s="26" t="s">
        <v>15372</v>
      </c>
      <c r="F1642" s="26" t="s">
        <v>15373</v>
      </c>
      <c r="G1642" s="26" t="s">
        <v>9586</v>
      </c>
      <c r="H1642" s="26" t="s">
        <v>1269</v>
      </c>
      <c r="I1642" s="26" t="s">
        <v>14968</v>
      </c>
      <c r="J1642" s="26" t="s">
        <v>15374</v>
      </c>
      <c r="K1642" s="26" t="s">
        <v>9582</v>
      </c>
      <c r="L1642" s="26" t="s">
        <v>15375</v>
      </c>
      <c r="M1642" s="26">
        <v>380553469399</v>
      </c>
      <c r="N1642" s="26">
        <v>121155200</v>
      </c>
    </row>
    <row r="1643" spans="1:14">
      <c r="A1643" s="26" t="s">
        <v>4774</v>
      </c>
      <c r="B1643" s="26" t="s">
        <v>4775</v>
      </c>
      <c r="C1643" s="26">
        <v>37336085</v>
      </c>
      <c r="D1643" s="26" t="s">
        <v>24</v>
      </c>
      <c r="E1643" s="26" t="s">
        <v>15376</v>
      </c>
      <c r="F1643" s="26" t="s">
        <v>15377</v>
      </c>
      <c r="G1643" s="26" t="s">
        <v>9591</v>
      </c>
      <c r="H1643" s="26" t="s">
        <v>711</v>
      </c>
      <c r="I1643" s="26" t="s">
        <v>15378</v>
      </c>
      <c r="J1643" s="26" t="s">
        <v>15379</v>
      </c>
      <c r="K1643" s="26" t="s">
        <v>9582</v>
      </c>
      <c r="L1643" s="26" t="s">
        <v>15380</v>
      </c>
      <c r="M1643" s="26">
        <v>761293399084</v>
      </c>
      <c r="N1643" s="26">
        <v>1413390001</v>
      </c>
    </row>
    <row r="1644" spans="1:14">
      <c r="A1644" s="26" t="s">
        <v>3046</v>
      </c>
      <c r="B1644" s="26" t="s">
        <v>3047</v>
      </c>
      <c r="C1644" s="26">
        <v>38107156</v>
      </c>
      <c r="D1644" s="26" t="s">
        <v>24</v>
      </c>
      <c r="E1644" s="26" t="s">
        <v>15381</v>
      </c>
      <c r="F1644" s="26" t="s">
        <v>15382</v>
      </c>
      <c r="G1644" s="26" t="s">
        <v>9586</v>
      </c>
      <c r="H1644" s="26" t="s">
        <v>375</v>
      </c>
      <c r="I1644" s="26" t="s">
        <v>10696</v>
      </c>
      <c r="J1644" s="26" t="s">
        <v>235</v>
      </c>
      <c r="K1644" s="26" t="s">
        <v>9606</v>
      </c>
      <c r="L1644" s="26" t="s">
        <v>15383</v>
      </c>
      <c r="M1644" s="26">
        <v>380967046781</v>
      </c>
      <c r="N1644" s="26">
        <v>1212600000</v>
      </c>
    </row>
    <row r="1645" spans="1:14">
      <c r="A1645" s="26" t="s">
        <v>7857</v>
      </c>
      <c r="B1645" s="26" t="s">
        <v>7858</v>
      </c>
      <c r="C1645" s="26">
        <v>2002670</v>
      </c>
      <c r="D1645" s="26" t="s">
        <v>780</v>
      </c>
      <c r="E1645" s="26" t="s">
        <v>15384</v>
      </c>
      <c r="F1645" s="26" t="s">
        <v>15385</v>
      </c>
      <c r="G1645" s="26" t="s">
        <v>9601</v>
      </c>
      <c r="H1645" s="26" t="s">
        <v>1122</v>
      </c>
      <c r="I1645" s="26" t="s">
        <v>10748</v>
      </c>
      <c r="J1645" s="26" t="s">
        <v>1131</v>
      </c>
      <c r="K1645" s="26" t="s">
        <v>9606</v>
      </c>
      <c r="L1645" s="26" t="s">
        <v>15386</v>
      </c>
      <c r="M1645" s="26">
        <v>380575451563</v>
      </c>
      <c r="N1645" s="26">
        <v>6320655100</v>
      </c>
    </row>
    <row r="1646" spans="1:14">
      <c r="A1646" s="26" t="s">
        <v>5823</v>
      </c>
      <c r="B1646" s="26" t="s">
        <v>5824</v>
      </c>
      <c r="C1646" s="26">
        <v>39752106</v>
      </c>
      <c r="D1646" s="26" t="s">
        <v>24</v>
      </c>
      <c r="E1646" s="26" t="s">
        <v>15387</v>
      </c>
      <c r="F1646" s="26" t="s">
        <v>15388</v>
      </c>
      <c r="G1646" s="26" t="s">
        <v>9586</v>
      </c>
      <c r="H1646" s="26" t="s">
        <v>799</v>
      </c>
      <c r="I1646" s="26" t="s">
        <v>15389</v>
      </c>
      <c r="J1646" s="26" t="s">
        <v>800</v>
      </c>
      <c r="K1646" s="26" t="s">
        <v>9597</v>
      </c>
      <c r="L1646" s="26" t="s">
        <v>15390</v>
      </c>
      <c r="M1646" s="26">
        <v>380984846126</v>
      </c>
      <c r="N1646" s="26">
        <v>4822784009</v>
      </c>
    </row>
    <row r="1647" spans="1:14">
      <c r="A1647" s="26" t="s">
        <v>6742</v>
      </c>
      <c r="B1647" s="26" t="s">
        <v>6743</v>
      </c>
      <c r="C1647" s="26">
        <v>38487180</v>
      </c>
      <c r="D1647" s="26" t="s">
        <v>24</v>
      </c>
      <c r="E1647" s="26" t="s">
        <v>15391</v>
      </c>
      <c r="F1647" s="26" t="s">
        <v>15392</v>
      </c>
      <c r="G1647" s="26" t="s">
        <v>9586</v>
      </c>
      <c r="H1647" s="26" t="s">
        <v>949</v>
      </c>
      <c r="I1647" s="26" t="s">
        <v>13044</v>
      </c>
      <c r="J1647" s="26" t="s">
        <v>15393</v>
      </c>
      <c r="K1647" s="26" t="s">
        <v>9582</v>
      </c>
      <c r="L1647" s="26" t="s">
        <v>15394</v>
      </c>
      <c r="M1647" s="26">
        <v>380536493347</v>
      </c>
      <c r="N1647" s="26">
        <v>5323084401</v>
      </c>
    </row>
    <row r="1648" spans="1:14">
      <c r="A1648" s="26" t="s">
        <v>1651</v>
      </c>
      <c r="B1648" s="26" t="s">
        <v>1652</v>
      </c>
      <c r="C1648" s="26">
        <v>5484362</v>
      </c>
      <c r="D1648" s="26" t="s">
        <v>24</v>
      </c>
      <c r="E1648" s="26" t="s">
        <v>15395</v>
      </c>
      <c r="F1648" s="26" t="s">
        <v>15396</v>
      </c>
      <c r="G1648" s="26" t="s">
        <v>9586</v>
      </c>
      <c r="H1648" s="26" t="s">
        <v>27</v>
      </c>
      <c r="J1648" s="26" t="s">
        <v>36</v>
      </c>
      <c r="K1648" s="26" t="s">
        <v>9597</v>
      </c>
      <c r="L1648" s="26" t="s">
        <v>15397</v>
      </c>
      <c r="M1648" s="26">
        <v>380432605960</v>
      </c>
      <c r="N1648" s="26">
        <v>510100000</v>
      </c>
    </row>
    <row r="1649" spans="1:14">
      <c r="A1649" s="26" t="s">
        <v>7767</v>
      </c>
      <c r="B1649" s="26" t="s">
        <v>7768</v>
      </c>
      <c r="C1649" s="26">
        <v>38543647</v>
      </c>
      <c r="D1649" s="26" t="s">
        <v>24</v>
      </c>
      <c r="E1649" s="26" t="s">
        <v>15398</v>
      </c>
      <c r="F1649" s="26" t="s">
        <v>15399</v>
      </c>
      <c r="G1649" s="26" t="s">
        <v>9579</v>
      </c>
      <c r="H1649" s="26" t="s">
        <v>1088</v>
      </c>
      <c r="J1649" s="26" t="s">
        <v>15400</v>
      </c>
      <c r="K1649" s="26" t="s">
        <v>9582</v>
      </c>
      <c r="L1649" s="26" t="s">
        <v>15401</v>
      </c>
      <c r="M1649" s="26">
        <v>380987974678</v>
      </c>
      <c r="N1649" s="26">
        <v>6125087102</v>
      </c>
    </row>
    <row r="1650" spans="1:14">
      <c r="A1650" s="26" t="s">
        <v>2816</v>
      </c>
      <c r="B1650" s="26" t="s">
        <v>2817</v>
      </c>
      <c r="C1650" s="26">
        <v>5492864</v>
      </c>
      <c r="D1650" s="26" t="s">
        <v>780</v>
      </c>
      <c r="E1650" s="26" t="s">
        <v>15402</v>
      </c>
      <c r="F1650" s="26" t="s">
        <v>9787</v>
      </c>
      <c r="G1650" s="26" t="s">
        <v>9601</v>
      </c>
      <c r="H1650" s="26" t="s">
        <v>258</v>
      </c>
      <c r="J1650" s="26" t="s">
        <v>286</v>
      </c>
      <c r="K1650" s="26" t="s">
        <v>9597</v>
      </c>
      <c r="L1650" s="26" t="s">
        <v>15403</v>
      </c>
      <c r="M1650" s="26">
        <v>761134348644</v>
      </c>
      <c r="N1650" s="26">
        <v>1411700000</v>
      </c>
    </row>
    <row r="1651" spans="1:14">
      <c r="A1651" s="26" t="s">
        <v>4726</v>
      </c>
      <c r="B1651" s="26" t="s">
        <v>4727</v>
      </c>
      <c r="C1651" s="26">
        <v>23230659</v>
      </c>
      <c r="D1651" s="26" t="s">
        <v>780</v>
      </c>
      <c r="E1651" s="26" t="s">
        <v>15404</v>
      </c>
      <c r="F1651" s="26" t="s">
        <v>15405</v>
      </c>
      <c r="G1651" s="26" t="s">
        <v>9601</v>
      </c>
      <c r="H1651" s="26" t="s">
        <v>670</v>
      </c>
      <c r="J1651" s="26" t="s">
        <v>15406</v>
      </c>
      <c r="K1651" s="26" t="s">
        <v>9606</v>
      </c>
      <c r="L1651" s="26" t="s">
        <v>15407</v>
      </c>
      <c r="M1651" s="26">
        <v>380675202196</v>
      </c>
      <c r="N1651" s="26">
        <v>3510345300</v>
      </c>
    </row>
    <row r="1652" spans="1:14">
      <c r="A1652" s="26" t="s">
        <v>6890</v>
      </c>
      <c r="B1652" s="26" t="s">
        <v>6891</v>
      </c>
      <c r="C1652" s="26">
        <v>38459325</v>
      </c>
      <c r="D1652" s="26" t="s">
        <v>24</v>
      </c>
      <c r="E1652" s="26" t="s">
        <v>15408</v>
      </c>
      <c r="F1652" s="26" t="s">
        <v>15409</v>
      </c>
      <c r="G1652" s="26" t="s">
        <v>9586</v>
      </c>
      <c r="H1652" s="26" t="s">
        <v>949</v>
      </c>
      <c r="I1652" s="26" t="s">
        <v>9669</v>
      </c>
      <c r="J1652" s="26" t="s">
        <v>15410</v>
      </c>
      <c r="K1652" s="26" t="s">
        <v>9582</v>
      </c>
      <c r="L1652" s="26" t="s">
        <v>15411</v>
      </c>
      <c r="M1652" s="26">
        <v>380990237402</v>
      </c>
      <c r="N1652" s="26">
        <v>1822382201</v>
      </c>
    </row>
    <row r="1653" spans="1:14">
      <c r="A1653" s="26" t="s">
        <v>6742</v>
      </c>
      <c r="B1653" s="26" t="s">
        <v>6743</v>
      </c>
      <c r="C1653" s="26">
        <v>38487180</v>
      </c>
      <c r="D1653" s="26" t="s">
        <v>24</v>
      </c>
      <c r="E1653" s="26" t="s">
        <v>15412</v>
      </c>
      <c r="F1653" s="26" t="s">
        <v>15413</v>
      </c>
      <c r="G1653" s="26" t="s">
        <v>9579</v>
      </c>
      <c r="H1653" s="26" t="s">
        <v>949</v>
      </c>
      <c r="I1653" s="26" t="s">
        <v>13044</v>
      </c>
      <c r="J1653" s="26" t="s">
        <v>15414</v>
      </c>
      <c r="K1653" s="26" t="s">
        <v>9582</v>
      </c>
      <c r="L1653" s="26" t="s">
        <v>15415</v>
      </c>
      <c r="M1653" s="26">
        <v>380536497510</v>
      </c>
      <c r="N1653" s="26">
        <v>5323083807</v>
      </c>
    </row>
    <row r="1654" spans="1:14">
      <c r="A1654" s="26" t="s">
        <v>9399</v>
      </c>
      <c r="B1654" s="26" t="s">
        <v>9400</v>
      </c>
      <c r="C1654" s="26">
        <v>38955665</v>
      </c>
      <c r="D1654" s="26" t="s">
        <v>24</v>
      </c>
      <c r="E1654" s="26" t="s">
        <v>15416</v>
      </c>
      <c r="F1654" s="26" t="s">
        <v>15417</v>
      </c>
      <c r="G1654" s="26" t="s">
        <v>9579</v>
      </c>
      <c r="H1654" s="26" t="s">
        <v>1573</v>
      </c>
      <c r="I1654" s="26" t="s">
        <v>10158</v>
      </c>
      <c r="J1654" s="26" t="s">
        <v>1222</v>
      </c>
      <c r="K1654" s="26" t="s">
        <v>9582</v>
      </c>
      <c r="L1654" s="26" t="s">
        <v>15418</v>
      </c>
      <c r="M1654" s="26">
        <v>380462685981</v>
      </c>
      <c r="N1654" s="26">
        <v>122785103</v>
      </c>
    </row>
    <row r="1655" spans="1:14">
      <c r="A1655" s="26" t="s">
        <v>3419</v>
      </c>
      <c r="B1655" s="26" t="s">
        <v>3420</v>
      </c>
      <c r="C1655" s="26">
        <v>38466285</v>
      </c>
      <c r="D1655" s="26" t="s">
        <v>24</v>
      </c>
      <c r="E1655" s="26" t="s">
        <v>15419</v>
      </c>
      <c r="F1655" s="26" t="s">
        <v>15420</v>
      </c>
      <c r="G1655" s="26" t="s">
        <v>9591</v>
      </c>
      <c r="H1655" s="26" t="s">
        <v>392</v>
      </c>
      <c r="I1655" s="26" t="s">
        <v>10064</v>
      </c>
      <c r="J1655" s="26" t="s">
        <v>3404</v>
      </c>
      <c r="K1655" s="26" t="s">
        <v>9582</v>
      </c>
      <c r="L1655" s="26" t="s">
        <v>15421</v>
      </c>
      <c r="M1655" s="26">
        <v>380508424500</v>
      </c>
      <c r="N1655" s="26">
        <v>2122481601</v>
      </c>
    </row>
    <row r="1656" spans="1:14">
      <c r="A1656" s="26" t="s">
        <v>3195</v>
      </c>
      <c r="B1656" s="26" t="s">
        <v>3196</v>
      </c>
      <c r="C1656" s="26">
        <v>41536630</v>
      </c>
      <c r="D1656" s="26" t="s">
        <v>24</v>
      </c>
      <c r="E1656" s="26" t="s">
        <v>15422</v>
      </c>
      <c r="F1656" s="26" t="s">
        <v>15423</v>
      </c>
      <c r="G1656" s="26" t="s">
        <v>9579</v>
      </c>
      <c r="H1656" s="26" t="s">
        <v>375</v>
      </c>
      <c r="I1656" s="26" t="s">
        <v>10187</v>
      </c>
      <c r="J1656" s="26" t="s">
        <v>15424</v>
      </c>
      <c r="K1656" s="26" t="s">
        <v>9582</v>
      </c>
      <c r="L1656" s="26" t="s">
        <v>15425</v>
      </c>
      <c r="M1656" s="26">
        <v>380414698241</v>
      </c>
      <c r="N1656" s="26">
        <v>722183601</v>
      </c>
    </row>
    <row r="1657" spans="1:14">
      <c r="A1657" s="26" t="s">
        <v>2842</v>
      </c>
      <c r="B1657" s="26" t="s">
        <v>2843</v>
      </c>
      <c r="C1657" s="26">
        <v>1990766</v>
      </c>
      <c r="D1657" s="26" t="s">
        <v>780</v>
      </c>
      <c r="E1657" s="26" t="s">
        <v>15426</v>
      </c>
      <c r="F1657" s="26" t="s">
        <v>15427</v>
      </c>
      <c r="G1657" s="26" t="s">
        <v>9601</v>
      </c>
      <c r="H1657" s="26" t="s">
        <v>258</v>
      </c>
      <c r="J1657" s="26" t="s">
        <v>298</v>
      </c>
      <c r="K1657" s="26" t="s">
        <v>9597</v>
      </c>
      <c r="L1657" s="26" t="s">
        <v>15428</v>
      </c>
      <c r="M1657" s="26">
        <v>380626465267</v>
      </c>
      <c r="N1657" s="26">
        <v>1412900000</v>
      </c>
    </row>
    <row r="1658" spans="1:14">
      <c r="A1658" s="26" t="s">
        <v>9078</v>
      </c>
      <c r="B1658" s="26" t="s">
        <v>9079</v>
      </c>
      <c r="C1658" s="26">
        <v>36751712</v>
      </c>
      <c r="D1658" s="26" t="s">
        <v>24</v>
      </c>
      <c r="E1658" s="26" t="s">
        <v>15429</v>
      </c>
      <c r="F1658" s="26" t="s">
        <v>15430</v>
      </c>
      <c r="G1658" s="26" t="s">
        <v>9586</v>
      </c>
      <c r="H1658" s="26" t="s">
        <v>1490</v>
      </c>
      <c r="I1658" s="26" t="s">
        <v>13138</v>
      </c>
      <c r="J1658" s="26" t="s">
        <v>15431</v>
      </c>
      <c r="K1658" s="26" t="s">
        <v>9582</v>
      </c>
      <c r="L1658" s="26" t="s">
        <v>15432</v>
      </c>
      <c r="M1658" s="26">
        <v>380638233983</v>
      </c>
      <c r="N1658" s="26">
        <v>7321087401</v>
      </c>
    </row>
    <row r="1659" spans="1:14">
      <c r="A1659" s="26" t="s">
        <v>4114</v>
      </c>
      <c r="B1659" s="26" t="s">
        <v>4115</v>
      </c>
      <c r="C1659" s="26">
        <v>2009643</v>
      </c>
      <c r="D1659" s="26" t="s">
        <v>780</v>
      </c>
      <c r="E1659" s="26" t="s">
        <v>15433</v>
      </c>
      <c r="F1659" s="26" t="s">
        <v>9692</v>
      </c>
      <c r="G1659" s="26" t="s">
        <v>9601</v>
      </c>
      <c r="H1659" s="26" t="s">
        <v>506</v>
      </c>
      <c r="J1659" s="26" t="s">
        <v>526</v>
      </c>
      <c r="K1659" s="26" t="s">
        <v>9597</v>
      </c>
      <c r="L1659" s="26" t="s">
        <v>15434</v>
      </c>
      <c r="M1659" s="26">
        <v>760846262216</v>
      </c>
      <c r="N1659" s="26">
        <v>2610100000</v>
      </c>
    </row>
    <row r="1660" spans="1:14">
      <c r="A1660" s="26" t="s">
        <v>1823</v>
      </c>
      <c r="B1660" s="26" t="s">
        <v>1824</v>
      </c>
      <c r="C1660" s="26">
        <v>42303334</v>
      </c>
      <c r="D1660" s="26" t="s">
        <v>24</v>
      </c>
      <c r="E1660" s="26" t="s">
        <v>15435</v>
      </c>
      <c r="F1660" s="26" t="s">
        <v>15436</v>
      </c>
      <c r="G1660" s="26" t="s">
        <v>9586</v>
      </c>
      <c r="H1660" s="26" t="s">
        <v>27</v>
      </c>
      <c r="I1660" s="26" t="s">
        <v>14303</v>
      </c>
      <c r="J1660" s="26" t="s">
        <v>498</v>
      </c>
      <c r="K1660" s="26" t="s">
        <v>9582</v>
      </c>
      <c r="L1660" s="26" t="s">
        <v>15437</v>
      </c>
      <c r="M1660" s="26">
        <v>380684447823</v>
      </c>
      <c r="N1660" s="26">
        <v>123183401</v>
      </c>
    </row>
    <row r="1661" spans="1:14">
      <c r="A1661" s="26" t="s">
        <v>9181</v>
      </c>
      <c r="B1661" s="26" t="s">
        <v>9182</v>
      </c>
      <c r="C1661" s="26">
        <v>5481369</v>
      </c>
      <c r="D1661" s="26" t="s">
        <v>780</v>
      </c>
      <c r="E1661" s="26" t="s">
        <v>15438</v>
      </c>
      <c r="F1661" s="26" t="s">
        <v>15439</v>
      </c>
      <c r="G1661" s="26" t="s">
        <v>9601</v>
      </c>
      <c r="H1661" s="26" t="s">
        <v>1490</v>
      </c>
      <c r="J1661" s="26" t="s">
        <v>1553</v>
      </c>
      <c r="K1661" s="26" t="s">
        <v>9597</v>
      </c>
      <c r="L1661" s="26" t="s">
        <v>15440</v>
      </c>
      <c r="M1661" s="26">
        <v>380372585709</v>
      </c>
      <c r="N1661" s="26">
        <v>524955100</v>
      </c>
    </row>
    <row r="1662" spans="1:14">
      <c r="A1662" s="26" t="s">
        <v>7202</v>
      </c>
      <c r="B1662" s="26" t="s">
        <v>7203</v>
      </c>
      <c r="C1662" s="26">
        <v>3068582</v>
      </c>
      <c r="D1662" s="26" t="s">
        <v>24</v>
      </c>
      <c r="E1662" s="26" t="s">
        <v>15441</v>
      </c>
      <c r="F1662" s="26" t="s">
        <v>15442</v>
      </c>
      <c r="G1662" s="26" t="s">
        <v>9586</v>
      </c>
      <c r="H1662" s="26" t="s">
        <v>987</v>
      </c>
      <c r="J1662" s="26" t="s">
        <v>1008</v>
      </c>
      <c r="K1662" s="26" t="s">
        <v>9597</v>
      </c>
      <c r="L1662" s="26" t="s">
        <v>15443</v>
      </c>
      <c r="M1662" s="26">
        <v>380362628876</v>
      </c>
      <c r="N1662" s="26">
        <v>122086501</v>
      </c>
    </row>
    <row r="1663" spans="1:14">
      <c r="A1663" s="26" t="s">
        <v>8624</v>
      </c>
      <c r="B1663" s="26" t="s">
        <v>8625</v>
      </c>
      <c r="C1663" s="26">
        <v>42130081</v>
      </c>
      <c r="D1663" s="26" t="s">
        <v>24</v>
      </c>
      <c r="E1663" s="26" t="s">
        <v>15444</v>
      </c>
      <c r="F1663" s="26" t="s">
        <v>15445</v>
      </c>
      <c r="G1663" s="26" t="s">
        <v>9586</v>
      </c>
      <c r="H1663" s="26" t="s">
        <v>1308</v>
      </c>
      <c r="J1663" s="26" t="s">
        <v>15446</v>
      </c>
      <c r="K1663" s="26" t="s">
        <v>9582</v>
      </c>
      <c r="L1663" s="26" t="s">
        <v>15447</v>
      </c>
      <c r="M1663" s="26">
        <v>380975325410</v>
      </c>
      <c r="N1663" s="26">
        <v>6820910121</v>
      </c>
    </row>
    <row r="1664" spans="1:14">
      <c r="A1664" s="26" t="s">
        <v>3434</v>
      </c>
      <c r="B1664" s="26" t="s">
        <v>3435</v>
      </c>
      <c r="C1664" s="26">
        <v>40390032</v>
      </c>
      <c r="D1664" s="26" t="s">
        <v>24</v>
      </c>
      <c r="E1664" s="26" t="s">
        <v>15448</v>
      </c>
      <c r="F1664" s="26" t="s">
        <v>15449</v>
      </c>
      <c r="G1664" s="26" t="s">
        <v>9586</v>
      </c>
      <c r="H1664" s="26" t="s">
        <v>392</v>
      </c>
      <c r="J1664" s="26" t="s">
        <v>11322</v>
      </c>
      <c r="K1664" s="26" t="s">
        <v>9597</v>
      </c>
      <c r="L1664" s="26" t="s">
        <v>15450</v>
      </c>
      <c r="M1664" s="26">
        <v>380800503118</v>
      </c>
      <c r="N1664" s="26" t="e">
        <v>#N/A</v>
      </c>
    </row>
    <row r="1665" spans="1:14">
      <c r="A1665" s="26" t="s">
        <v>7434</v>
      </c>
      <c r="B1665" s="26" t="s">
        <v>7435</v>
      </c>
      <c r="C1665" s="26">
        <v>2000292</v>
      </c>
      <c r="D1665" s="26" t="s">
        <v>780</v>
      </c>
      <c r="E1665" s="26" t="s">
        <v>15451</v>
      </c>
      <c r="F1665" s="26" t="s">
        <v>15452</v>
      </c>
      <c r="G1665" s="26" t="s">
        <v>9601</v>
      </c>
      <c r="H1665" s="26" t="s">
        <v>1025</v>
      </c>
      <c r="J1665" s="26" t="s">
        <v>1065</v>
      </c>
      <c r="K1665" s="26" t="s">
        <v>9597</v>
      </c>
      <c r="L1665" s="26" t="s">
        <v>15453</v>
      </c>
      <c r="M1665" s="26">
        <v>761533332221</v>
      </c>
      <c r="N1665" s="26">
        <v>5910100000</v>
      </c>
    </row>
    <row r="1666" spans="1:14">
      <c r="A1666" s="26" t="s">
        <v>6518</v>
      </c>
      <c r="B1666" s="26" t="s">
        <v>6519</v>
      </c>
      <c r="C1666" s="26">
        <v>38534606</v>
      </c>
      <c r="D1666" s="26" t="s">
        <v>24</v>
      </c>
      <c r="E1666" s="26" t="s">
        <v>15454</v>
      </c>
      <c r="F1666" s="26" t="s">
        <v>15455</v>
      </c>
      <c r="G1666" s="26" t="s">
        <v>9591</v>
      </c>
      <c r="H1666" s="26" t="s">
        <v>885</v>
      </c>
      <c r="J1666" s="26" t="s">
        <v>15456</v>
      </c>
      <c r="K1666" s="26" t="s">
        <v>9582</v>
      </c>
      <c r="L1666" s="26" t="s">
        <v>15457</v>
      </c>
      <c r="M1666" s="26">
        <v>761931734206</v>
      </c>
      <c r="N1666" s="26">
        <v>5125082601</v>
      </c>
    </row>
    <row r="1667" spans="1:14">
      <c r="A1667" s="26" t="s">
        <v>4904</v>
      </c>
      <c r="B1667" s="26" t="s">
        <v>4905</v>
      </c>
      <c r="C1667" s="26">
        <v>42877452</v>
      </c>
      <c r="D1667" s="26" t="s">
        <v>24</v>
      </c>
      <c r="E1667" s="26" t="s">
        <v>15458</v>
      </c>
      <c r="F1667" s="26" t="s">
        <v>15459</v>
      </c>
      <c r="G1667" s="26" t="s">
        <v>9586</v>
      </c>
      <c r="H1667" s="26" t="s">
        <v>735</v>
      </c>
      <c r="I1667" s="26" t="s">
        <v>10976</v>
      </c>
      <c r="J1667" s="26" t="s">
        <v>15460</v>
      </c>
      <c r="K1667" s="26" t="s">
        <v>9582</v>
      </c>
      <c r="L1667" s="26" t="s">
        <v>15461</v>
      </c>
      <c r="M1667" s="26">
        <v>380980563817</v>
      </c>
      <c r="N1667" s="26">
        <v>4623386401</v>
      </c>
    </row>
    <row r="1668" spans="1:14">
      <c r="A1668" s="26" t="s">
        <v>4069</v>
      </c>
      <c r="B1668" s="26" t="s">
        <v>4070</v>
      </c>
      <c r="C1668" s="26">
        <v>13663624</v>
      </c>
      <c r="D1668" s="26" t="s">
        <v>24</v>
      </c>
      <c r="E1668" s="26" t="s">
        <v>15462</v>
      </c>
      <c r="F1668" s="26" t="s">
        <v>15463</v>
      </c>
      <c r="G1668" s="26" t="s">
        <v>9586</v>
      </c>
      <c r="H1668" s="26" t="s">
        <v>506</v>
      </c>
      <c r="J1668" s="26" t="s">
        <v>526</v>
      </c>
      <c r="K1668" s="26" t="s">
        <v>9597</v>
      </c>
      <c r="L1668" s="26" t="s">
        <v>15464</v>
      </c>
      <c r="M1668" s="26">
        <v>380666702966</v>
      </c>
      <c r="N1668" s="26">
        <v>2610100000</v>
      </c>
    </row>
    <row r="1669" spans="1:14">
      <c r="A1669" s="26" t="s">
        <v>8338</v>
      </c>
      <c r="B1669" s="26" t="s">
        <v>8339</v>
      </c>
      <c r="C1669" s="26">
        <v>25187896</v>
      </c>
      <c r="D1669" s="26" t="s">
        <v>780</v>
      </c>
      <c r="E1669" s="26" t="s">
        <v>15465</v>
      </c>
      <c r="F1669" s="26" t="s">
        <v>15466</v>
      </c>
      <c r="G1669" s="26" t="s">
        <v>9601</v>
      </c>
      <c r="H1669" s="26" t="s">
        <v>1122</v>
      </c>
      <c r="J1669" s="26" t="s">
        <v>8039</v>
      </c>
      <c r="K1669" s="26" t="s">
        <v>9597</v>
      </c>
      <c r="L1669" s="26" t="s">
        <v>15467</v>
      </c>
      <c r="M1669" s="26">
        <v>761076934922</v>
      </c>
      <c r="N1669" s="26">
        <v>6310100000</v>
      </c>
    </row>
    <row r="1670" spans="1:14">
      <c r="A1670" s="26" t="s">
        <v>5924</v>
      </c>
      <c r="B1670" s="26" t="s">
        <v>5925</v>
      </c>
      <c r="C1670" s="26">
        <v>38094247</v>
      </c>
      <c r="D1670" s="26" t="s">
        <v>24</v>
      </c>
      <c r="E1670" s="26" t="s">
        <v>15468</v>
      </c>
      <c r="F1670" s="26" t="s">
        <v>15469</v>
      </c>
      <c r="G1670" s="26" t="s">
        <v>9586</v>
      </c>
      <c r="H1670" s="26" t="s">
        <v>835</v>
      </c>
      <c r="I1670" s="26" t="s">
        <v>11355</v>
      </c>
      <c r="J1670" s="26" t="s">
        <v>15470</v>
      </c>
      <c r="K1670" s="26" t="s">
        <v>9582</v>
      </c>
      <c r="L1670" s="26" t="s">
        <v>15471</v>
      </c>
      <c r="M1670" s="26">
        <v>380971526929</v>
      </c>
      <c r="N1670" s="26">
        <v>122081002</v>
      </c>
    </row>
    <row r="1671" spans="1:14">
      <c r="A1671" s="26" t="s">
        <v>3788</v>
      </c>
      <c r="B1671" s="26" t="s">
        <v>3675</v>
      </c>
      <c r="C1671" s="26">
        <v>2006716</v>
      </c>
      <c r="D1671" s="26" t="s">
        <v>24</v>
      </c>
      <c r="E1671" s="26" t="s">
        <v>15472</v>
      </c>
      <c r="F1671" s="26" t="s">
        <v>12613</v>
      </c>
      <c r="G1671" s="26" t="s">
        <v>9586</v>
      </c>
      <c r="H1671" s="26" t="s">
        <v>468</v>
      </c>
      <c r="J1671" s="26" t="s">
        <v>481</v>
      </c>
      <c r="K1671" s="26" t="s">
        <v>9597</v>
      </c>
      <c r="L1671" s="26" t="s">
        <v>15473</v>
      </c>
      <c r="M1671" s="26">
        <v>380617698181</v>
      </c>
      <c r="N1671" s="26">
        <v>1222380503</v>
      </c>
    </row>
    <row r="1672" spans="1:14">
      <c r="A1672" s="26" t="s">
        <v>7771</v>
      </c>
      <c r="B1672" s="26" t="s">
        <v>7772</v>
      </c>
      <c r="C1672" s="26">
        <v>4528442</v>
      </c>
      <c r="D1672" s="26" t="s">
        <v>780</v>
      </c>
      <c r="E1672" s="26" t="s">
        <v>15474</v>
      </c>
      <c r="F1672" s="26" t="s">
        <v>13572</v>
      </c>
      <c r="G1672" s="26" t="s">
        <v>9601</v>
      </c>
      <c r="H1672" s="26" t="s">
        <v>1088</v>
      </c>
      <c r="J1672" s="26" t="s">
        <v>1115</v>
      </c>
      <c r="K1672" s="26" t="s">
        <v>9597</v>
      </c>
      <c r="L1672" s="26" t="s">
        <v>15475</v>
      </c>
      <c r="M1672" s="26">
        <v>380675033426</v>
      </c>
      <c r="N1672" s="26">
        <v>6110100000</v>
      </c>
    </row>
    <row r="1673" spans="1:14">
      <c r="A1673" s="26" t="s">
        <v>6240</v>
      </c>
      <c r="B1673" s="26" t="s">
        <v>6241</v>
      </c>
      <c r="C1673" s="26">
        <v>1998845</v>
      </c>
      <c r="D1673" s="26" t="s">
        <v>780</v>
      </c>
      <c r="E1673" s="26" t="s">
        <v>15476</v>
      </c>
      <c r="F1673" s="26" t="s">
        <v>11227</v>
      </c>
      <c r="G1673" s="26" t="s">
        <v>9601</v>
      </c>
      <c r="H1673" s="26" t="s">
        <v>885</v>
      </c>
      <c r="I1673" s="26" t="s">
        <v>11367</v>
      </c>
      <c r="J1673" s="26" t="s">
        <v>6242</v>
      </c>
      <c r="K1673" s="26" t="s">
        <v>9606</v>
      </c>
      <c r="L1673" s="26" t="s">
        <v>15477</v>
      </c>
      <c r="M1673" s="26">
        <v>380969704311</v>
      </c>
      <c r="N1673" s="26">
        <v>5123755100</v>
      </c>
    </row>
    <row r="1674" spans="1:14">
      <c r="A1674" s="26" t="s">
        <v>5924</v>
      </c>
      <c r="B1674" s="26" t="s">
        <v>5925</v>
      </c>
      <c r="C1674" s="26">
        <v>38094247</v>
      </c>
      <c r="D1674" s="26" t="s">
        <v>24</v>
      </c>
      <c r="E1674" s="26" t="s">
        <v>15478</v>
      </c>
      <c r="F1674" s="26" t="s">
        <v>15479</v>
      </c>
      <c r="G1674" s="26" t="s">
        <v>9579</v>
      </c>
      <c r="H1674" s="26" t="s">
        <v>835</v>
      </c>
      <c r="I1674" s="26" t="s">
        <v>11355</v>
      </c>
      <c r="J1674" s="26" t="s">
        <v>15480</v>
      </c>
      <c r="K1674" s="26" t="s">
        <v>9582</v>
      </c>
      <c r="L1674" s="26" t="s">
        <v>15481</v>
      </c>
      <c r="M1674" s="26">
        <v>380516321254</v>
      </c>
      <c r="N1674" s="26">
        <v>4821785007</v>
      </c>
    </row>
    <row r="1675" spans="1:14">
      <c r="A1675" s="26" t="s">
        <v>3972</v>
      </c>
      <c r="B1675" s="26" t="s">
        <v>3973</v>
      </c>
      <c r="C1675" s="26">
        <v>42195683</v>
      </c>
      <c r="D1675" s="26" t="s">
        <v>24</v>
      </c>
      <c r="E1675" s="26" t="s">
        <v>15482</v>
      </c>
      <c r="F1675" s="26" t="s">
        <v>15483</v>
      </c>
      <c r="G1675" s="26" t="s">
        <v>9579</v>
      </c>
      <c r="H1675" s="26" t="s">
        <v>506</v>
      </c>
      <c r="J1675" s="26" t="s">
        <v>15484</v>
      </c>
      <c r="K1675" s="26" t="s">
        <v>9582</v>
      </c>
      <c r="L1675" s="26" t="s">
        <v>15485</v>
      </c>
      <c r="M1675" s="26">
        <v>380667153806</v>
      </c>
      <c r="N1675" s="26">
        <v>2622880802</v>
      </c>
    </row>
    <row r="1676" spans="1:14">
      <c r="A1676" s="26" t="s">
        <v>8658</v>
      </c>
      <c r="B1676" s="26" t="s">
        <v>8659</v>
      </c>
      <c r="C1676" s="26">
        <v>38072569</v>
      </c>
      <c r="D1676" s="26" t="s">
        <v>24</v>
      </c>
      <c r="E1676" s="26" t="s">
        <v>15486</v>
      </c>
      <c r="F1676" s="26" t="s">
        <v>15487</v>
      </c>
      <c r="G1676" s="26" t="s">
        <v>9586</v>
      </c>
      <c r="H1676" s="26" t="s">
        <v>1308</v>
      </c>
      <c r="I1676" s="26" t="s">
        <v>11591</v>
      </c>
      <c r="J1676" s="26" t="s">
        <v>15488</v>
      </c>
      <c r="K1676" s="26" t="s">
        <v>9582</v>
      </c>
      <c r="L1676" s="26" t="s">
        <v>15489</v>
      </c>
      <c r="M1676" s="26">
        <v>380385231237</v>
      </c>
      <c r="N1676" s="26">
        <v>6822185101</v>
      </c>
    </row>
    <row r="1677" spans="1:14">
      <c r="A1677" s="26" t="s">
        <v>8745</v>
      </c>
      <c r="B1677" s="26" t="s">
        <v>8746</v>
      </c>
      <c r="C1677" s="26">
        <v>21315558</v>
      </c>
      <c r="D1677" s="26" t="s">
        <v>780</v>
      </c>
      <c r="E1677" s="26" t="s">
        <v>15490</v>
      </c>
      <c r="F1677" s="26" t="s">
        <v>15491</v>
      </c>
      <c r="G1677" s="26" t="s">
        <v>9601</v>
      </c>
      <c r="H1677" s="26" t="s">
        <v>1308</v>
      </c>
      <c r="I1677" s="26" t="s">
        <v>1337</v>
      </c>
      <c r="J1677" s="26" t="s">
        <v>8747</v>
      </c>
      <c r="K1677" s="26" t="s">
        <v>9606</v>
      </c>
      <c r="L1677" s="26" t="s">
        <v>15492</v>
      </c>
      <c r="M1677" s="26">
        <v>380384999200</v>
      </c>
      <c r="N1677" s="26">
        <v>6822455800</v>
      </c>
    </row>
    <row r="1678" spans="1:14">
      <c r="A1678" s="26" t="s">
        <v>4336</v>
      </c>
      <c r="B1678" s="26" t="s">
        <v>4337</v>
      </c>
      <c r="C1678" s="26">
        <v>38304599</v>
      </c>
      <c r="D1678" s="26" t="s">
        <v>24</v>
      </c>
      <c r="E1678" s="26" t="s">
        <v>15493</v>
      </c>
      <c r="F1678" s="26" t="s">
        <v>15494</v>
      </c>
      <c r="G1678" s="26" t="s">
        <v>9586</v>
      </c>
      <c r="H1678" s="26" t="s">
        <v>576</v>
      </c>
      <c r="I1678" s="26" t="s">
        <v>13251</v>
      </c>
      <c r="J1678" s="26" t="s">
        <v>596</v>
      </c>
      <c r="K1678" s="26" t="s">
        <v>9606</v>
      </c>
      <c r="L1678" s="26" t="s">
        <v>13252</v>
      </c>
      <c r="M1678" s="26">
        <v>380679838385</v>
      </c>
      <c r="N1678" s="26">
        <v>3221055100</v>
      </c>
    </row>
    <row r="1679" spans="1:14">
      <c r="A1679" s="26" t="s">
        <v>7847</v>
      </c>
      <c r="B1679" s="26" t="s">
        <v>7848</v>
      </c>
      <c r="C1679" s="26">
        <v>38610896</v>
      </c>
      <c r="D1679" s="26" t="s">
        <v>24</v>
      </c>
      <c r="E1679" s="26" t="s">
        <v>15495</v>
      </c>
      <c r="F1679" s="26" t="s">
        <v>15496</v>
      </c>
      <c r="G1679" s="26" t="s">
        <v>9586</v>
      </c>
      <c r="H1679" s="26" t="s">
        <v>1122</v>
      </c>
      <c r="I1679" s="26" t="s">
        <v>13380</v>
      </c>
      <c r="J1679" s="26" t="s">
        <v>3623</v>
      </c>
      <c r="K1679" s="26" t="s">
        <v>9906</v>
      </c>
      <c r="L1679" s="26" t="s">
        <v>15497</v>
      </c>
      <c r="M1679" s="26">
        <v>380574963329</v>
      </c>
      <c r="N1679" s="26">
        <v>111790201</v>
      </c>
    </row>
    <row r="1680" spans="1:14">
      <c r="A1680" s="26" t="s">
        <v>8658</v>
      </c>
      <c r="B1680" s="26" t="s">
        <v>8659</v>
      </c>
      <c r="C1680" s="26">
        <v>38072569</v>
      </c>
      <c r="D1680" s="26" t="s">
        <v>24</v>
      </c>
      <c r="E1680" s="26" t="s">
        <v>15498</v>
      </c>
      <c r="F1680" s="26" t="s">
        <v>15499</v>
      </c>
      <c r="G1680" s="26" t="s">
        <v>9586</v>
      </c>
      <c r="H1680" s="26" t="s">
        <v>1308</v>
      </c>
      <c r="I1680" s="26" t="s">
        <v>11591</v>
      </c>
      <c r="J1680" s="26" t="s">
        <v>1333</v>
      </c>
      <c r="K1680" s="26" t="s">
        <v>9597</v>
      </c>
      <c r="L1680" s="26" t="s">
        <v>15500</v>
      </c>
      <c r="M1680" s="26">
        <v>380385226420</v>
      </c>
      <c r="N1680" s="26">
        <v>6822110100</v>
      </c>
    </row>
    <row r="1681" spans="1:14">
      <c r="A1681" s="26" t="s">
        <v>5179</v>
      </c>
      <c r="B1681" s="26" t="s">
        <v>5180</v>
      </c>
      <c r="C1681" s="26">
        <v>20761149</v>
      </c>
      <c r="D1681" s="26" t="s">
        <v>24</v>
      </c>
      <c r="E1681" s="26" t="s">
        <v>15501</v>
      </c>
      <c r="F1681" s="26" t="s">
        <v>15502</v>
      </c>
      <c r="G1681" s="26" t="s">
        <v>9586</v>
      </c>
      <c r="H1681" s="26" t="s">
        <v>735</v>
      </c>
      <c r="J1681" s="26" t="s">
        <v>740</v>
      </c>
      <c r="K1681" s="26" t="s">
        <v>9597</v>
      </c>
      <c r="L1681" s="26" t="s">
        <v>15503</v>
      </c>
      <c r="M1681" s="26">
        <v>380322645949</v>
      </c>
      <c r="N1681" s="26">
        <v>1221881203</v>
      </c>
    </row>
    <row r="1682" spans="1:14">
      <c r="A1682" s="26" t="s">
        <v>9399</v>
      </c>
      <c r="B1682" s="26" t="s">
        <v>9400</v>
      </c>
      <c r="C1682" s="26">
        <v>38955665</v>
      </c>
      <c r="D1682" s="26" t="s">
        <v>24</v>
      </c>
      <c r="E1682" s="26" t="s">
        <v>15504</v>
      </c>
      <c r="F1682" s="26" t="s">
        <v>15505</v>
      </c>
      <c r="G1682" s="26" t="s">
        <v>9579</v>
      </c>
      <c r="H1682" s="26" t="s">
        <v>1573</v>
      </c>
      <c r="I1682" s="26" t="s">
        <v>10158</v>
      </c>
      <c r="J1682" s="26" t="s">
        <v>15506</v>
      </c>
      <c r="K1682" s="26" t="s">
        <v>9582</v>
      </c>
      <c r="L1682" s="26" t="s">
        <v>15507</v>
      </c>
      <c r="M1682" s="26">
        <v>380462685158</v>
      </c>
      <c r="N1682" s="26">
        <v>7425587903</v>
      </c>
    </row>
    <row r="1683" spans="1:14">
      <c r="A1683" s="26" t="s">
        <v>4408</v>
      </c>
      <c r="B1683" s="26" t="s">
        <v>4409</v>
      </c>
      <c r="C1683" s="26">
        <v>38043234</v>
      </c>
      <c r="D1683" s="26" t="s">
        <v>24</v>
      </c>
      <c r="E1683" s="26" t="s">
        <v>15508</v>
      </c>
      <c r="F1683" s="26" t="s">
        <v>15509</v>
      </c>
      <c r="G1683" s="26" t="s">
        <v>9586</v>
      </c>
      <c r="H1683" s="26" t="s">
        <v>576</v>
      </c>
      <c r="I1683" s="26" t="s">
        <v>10051</v>
      </c>
      <c r="J1683" s="26" t="s">
        <v>15510</v>
      </c>
      <c r="K1683" s="26" t="s">
        <v>9582</v>
      </c>
      <c r="L1683" s="26" t="s">
        <v>15511</v>
      </c>
      <c r="M1683" s="26">
        <v>380662907999</v>
      </c>
      <c r="N1683" s="26">
        <v>720510422</v>
      </c>
    </row>
    <row r="1684" spans="1:14">
      <c r="A1684" s="26" t="s">
        <v>6637</v>
      </c>
      <c r="B1684" s="26" t="s">
        <v>6638</v>
      </c>
      <c r="C1684" s="26">
        <v>1999299</v>
      </c>
      <c r="D1684" s="26" t="s">
        <v>780</v>
      </c>
      <c r="E1684" s="26" t="s">
        <v>15512</v>
      </c>
      <c r="F1684" s="26" t="s">
        <v>15513</v>
      </c>
      <c r="G1684" s="26" t="s">
        <v>9601</v>
      </c>
      <c r="H1684" s="26" t="s">
        <v>949</v>
      </c>
      <c r="J1684" s="26" t="s">
        <v>6635</v>
      </c>
      <c r="K1684" s="26" t="s">
        <v>9597</v>
      </c>
      <c r="L1684" s="26" t="s">
        <v>15514</v>
      </c>
      <c r="M1684" s="26">
        <v>380667908991</v>
      </c>
      <c r="N1684" s="26">
        <v>1423381103</v>
      </c>
    </row>
    <row r="1685" spans="1:14">
      <c r="A1685" s="26" t="s">
        <v>3218</v>
      </c>
      <c r="B1685" s="26" t="s">
        <v>3219</v>
      </c>
      <c r="C1685" s="26">
        <v>38796636</v>
      </c>
      <c r="D1685" s="26" t="s">
        <v>24</v>
      </c>
      <c r="E1685" s="26" t="s">
        <v>15515</v>
      </c>
      <c r="F1685" s="26" t="s">
        <v>15516</v>
      </c>
      <c r="G1685" s="26" t="s">
        <v>9586</v>
      </c>
      <c r="H1685" s="26" t="s">
        <v>375</v>
      </c>
      <c r="I1685" s="26" t="s">
        <v>11784</v>
      </c>
      <c r="J1685" s="26" t="s">
        <v>15517</v>
      </c>
      <c r="K1685" s="26" t="s">
        <v>9582</v>
      </c>
      <c r="L1685" s="26" t="s">
        <v>15518</v>
      </c>
      <c r="M1685" s="26">
        <v>380976675172</v>
      </c>
      <c r="N1685" s="26">
        <v>1824210157</v>
      </c>
    </row>
    <row r="1686" spans="1:14">
      <c r="A1686" s="26" t="s">
        <v>3899</v>
      </c>
      <c r="B1686" s="26" t="s">
        <v>3900</v>
      </c>
      <c r="C1686" s="26">
        <v>39005755</v>
      </c>
      <c r="D1686" s="26" t="s">
        <v>24</v>
      </c>
      <c r="E1686" s="26" t="s">
        <v>15519</v>
      </c>
      <c r="F1686" s="26" t="s">
        <v>15520</v>
      </c>
      <c r="G1686" s="26" t="s">
        <v>9586</v>
      </c>
      <c r="H1686" s="26" t="s">
        <v>468</v>
      </c>
      <c r="J1686" s="26" t="s">
        <v>13556</v>
      </c>
      <c r="K1686" s="26" t="s">
        <v>9582</v>
      </c>
      <c r="L1686" s="26" t="s">
        <v>15521</v>
      </c>
      <c r="M1686" s="26">
        <v>761227524226</v>
      </c>
      <c r="N1686" s="26">
        <v>1423381504</v>
      </c>
    </row>
    <row r="1687" spans="1:14">
      <c r="A1687" s="26" t="s">
        <v>7344</v>
      </c>
      <c r="B1687" s="26" t="s">
        <v>7337</v>
      </c>
      <c r="C1687" s="26">
        <v>2007532</v>
      </c>
      <c r="D1687" s="26" t="s">
        <v>24</v>
      </c>
      <c r="E1687" s="26" t="s">
        <v>15522</v>
      </c>
      <c r="F1687" s="26" t="s">
        <v>7337</v>
      </c>
      <c r="G1687" s="26" t="s">
        <v>9591</v>
      </c>
      <c r="H1687" s="26" t="s">
        <v>1025</v>
      </c>
      <c r="J1687" s="26" t="s">
        <v>1034</v>
      </c>
      <c r="K1687" s="26" t="s">
        <v>9597</v>
      </c>
      <c r="L1687" s="26" t="s">
        <v>15523</v>
      </c>
      <c r="M1687" s="26">
        <v>380544723199</v>
      </c>
      <c r="N1687" s="26">
        <v>5910400000</v>
      </c>
    </row>
    <row r="1688" spans="1:14">
      <c r="A1688" s="26" t="s">
        <v>2689</v>
      </c>
      <c r="B1688" s="26" t="s">
        <v>2690</v>
      </c>
      <c r="C1688" s="26">
        <v>37004278</v>
      </c>
      <c r="D1688" s="26" t="s">
        <v>24</v>
      </c>
      <c r="E1688" s="26" t="s">
        <v>15524</v>
      </c>
      <c r="F1688" s="26" t="s">
        <v>15525</v>
      </c>
      <c r="G1688" s="26" t="s">
        <v>9586</v>
      </c>
      <c r="H1688" s="26" t="s">
        <v>133</v>
      </c>
      <c r="I1688" s="26" t="s">
        <v>9747</v>
      </c>
      <c r="J1688" s="26" t="s">
        <v>15526</v>
      </c>
      <c r="K1688" s="26" t="s">
        <v>9582</v>
      </c>
      <c r="L1688" s="26" t="s">
        <v>15527</v>
      </c>
      <c r="M1688" s="26">
        <v>380563855134</v>
      </c>
      <c r="N1688" s="26">
        <v>1224255111</v>
      </c>
    </row>
    <row r="1689" spans="1:14">
      <c r="A1689" s="26" t="s">
        <v>6149</v>
      </c>
      <c r="B1689" s="26" t="s">
        <v>6150</v>
      </c>
      <c r="C1689" s="26">
        <v>38184885</v>
      </c>
      <c r="D1689" s="26" t="s">
        <v>24</v>
      </c>
      <c r="E1689" s="26" t="s">
        <v>15528</v>
      </c>
      <c r="F1689" s="26" t="s">
        <v>15529</v>
      </c>
      <c r="G1689" s="26" t="s">
        <v>9586</v>
      </c>
      <c r="H1689" s="26" t="s">
        <v>885</v>
      </c>
      <c r="I1689" s="26" t="s">
        <v>9664</v>
      </c>
      <c r="J1689" s="26" t="s">
        <v>15530</v>
      </c>
      <c r="K1689" s="26" t="s">
        <v>9582</v>
      </c>
      <c r="L1689" s="26" t="s">
        <v>15531</v>
      </c>
      <c r="M1689" s="26">
        <v>380484635410</v>
      </c>
      <c r="N1689" s="26">
        <v>5121487001</v>
      </c>
    </row>
    <row r="1690" spans="1:14">
      <c r="A1690" s="26" t="s">
        <v>4518</v>
      </c>
      <c r="B1690" s="26" t="s">
        <v>4519</v>
      </c>
      <c r="C1690" s="26">
        <v>42349426</v>
      </c>
      <c r="D1690" s="26" t="s">
        <v>24</v>
      </c>
      <c r="E1690" s="26" t="s">
        <v>15532</v>
      </c>
      <c r="F1690" s="26" t="s">
        <v>15533</v>
      </c>
      <c r="G1690" s="26" t="s">
        <v>9586</v>
      </c>
      <c r="H1690" s="26" t="s">
        <v>576</v>
      </c>
      <c r="I1690" s="26" t="s">
        <v>12983</v>
      </c>
      <c r="J1690" s="26" t="s">
        <v>15534</v>
      </c>
      <c r="K1690" s="26" t="s">
        <v>9582</v>
      </c>
      <c r="L1690" s="26" t="s">
        <v>15535</v>
      </c>
      <c r="M1690" s="26">
        <v>380456727265</v>
      </c>
      <c r="N1690" s="26">
        <v>3223383703</v>
      </c>
    </row>
    <row r="1691" spans="1:14">
      <c r="A1691" s="26" t="s">
        <v>3473</v>
      </c>
      <c r="B1691" s="26" t="s">
        <v>3474</v>
      </c>
      <c r="C1691" s="26">
        <v>38466531</v>
      </c>
      <c r="D1691" s="26" t="s">
        <v>24</v>
      </c>
      <c r="E1691" s="26" t="s">
        <v>15536</v>
      </c>
      <c r="F1691" s="26" t="s">
        <v>15537</v>
      </c>
      <c r="G1691" s="26" t="s">
        <v>9579</v>
      </c>
      <c r="H1691" s="26" t="s">
        <v>392</v>
      </c>
      <c r="I1691" s="26" t="s">
        <v>11629</v>
      </c>
      <c r="J1691" s="26" t="s">
        <v>15538</v>
      </c>
      <c r="K1691" s="26" t="s">
        <v>9582</v>
      </c>
      <c r="L1691" s="26" t="s">
        <v>15539</v>
      </c>
      <c r="M1691" s="26">
        <v>380301273528</v>
      </c>
      <c r="N1691" s="26">
        <v>2124886901</v>
      </c>
    </row>
    <row r="1692" spans="1:14">
      <c r="A1692" s="26" t="s">
        <v>5464</v>
      </c>
      <c r="B1692" s="26" t="s">
        <v>5461</v>
      </c>
      <c r="C1692" s="26">
        <v>42310851</v>
      </c>
      <c r="D1692" s="26" t="s">
        <v>24</v>
      </c>
      <c r="E1692" s="26" t="s">
        <v>15540</v>
      </c>
      <c r="F1692" s="26" t="s">
        <v>15541</v>
      </c>
      <c r="G1692" s="26" t="s">
        <v>9579</v>
      </c>
      <c r="H1692" s="26" t="s">
        <v>735</v>
      </c>
      <c r="I1692" s="26" t="s">
        <v>9605</v>
      </c>
      <c r="J1692" s="26" t="s">
        <v>15542</v>
      </c>
      <c r="K1692" s="26" t="s">
        <v>9582</v>
      </c>
      <c r="L1692" s="26" t="s">
        <v>15543</v>
      </c>
      <c r="M1692" s="26">
        <v>380976116058</v>
      </c>
      <c r="N1692" s="26">
        <v>122080808</v>
      </c>
    </row>
    <row r="1693" spans="1:14">
      <c r="A1693" s="26" t="s">
        <v>3765</v>
      </c>
      <c r="B1693" s="26" t="s">
        <v>3766</v>
      </c>
      <c r="C1693" s="26">
        <v>38969678</v>
      </c>
      <c r="D1693" s="26" t="s">
        <v>24</v>
      </c>
      <c r="E1693" s="26" t="s">
        <v>15544</v>
      </c>
      <c r="F1693" s="26" t="s">
        <v>15545</v>
      </c>
      <c r="G1693" s="26" t="s">
        <v>9586</v>
      </c>
      <c r="H1693" s="26" t="s">
        <v>468</v>
      </c>
      <c r="J1693" s="26" t="s">
        <v>481</v>
      </c>
      <c r="K1693" s="26" t="s">
        <v>9597</v>
      </c>
      <c r="L1693" s="26" t="s">
        <v>15546</v>
      </c>
      <c r="M1693" s="26">
        <v>761913176560</v>
      </c>
      <c r="N1693" s="26">
        <v>1222380503</v>
      </c>
    </row>
    <row r="1694" spans="1:14">
      <c r="A1694" s="26" t="s">
        <v>8271</v>
      </c>
      <c r="B1694" s="26" t="s">
        <v>8272</v>
      </c>
      <c r="C1694" s="26">
        <v>2003729</v>
      </c>
      <c r="D1694" s="26" t="s">
        <v>780</v>
      </c>
      <c r="E1694" s="26" t="s">
        <v>15547</v>
      </c>
      <c r="F1694" s="26" t="s">
        <v>9692</v>
      </c>
      <c r="G1694" s="26" t="s">
        <v>9601</v>
      </c>
      <c r="H1694" s="26" t="s">
        <v>1122</v>
      </c>
      <c r="J1694" s="26" t="s">
        <v>8039</v>
      </c>
      <c r="K1694" s="26" t="s">
        <v>9597</v>
      </c>
      <c r="L1694" s="26" t="s">
        <v>15548</v>
      </c>
      <c r="M1694" s="26">
        <v>380577255778</v>
      </c>
      <c r="N1694" s="26">
        <v>6310100000</v>
      </c>
    </row>
    <row r="1695" spans="1:14">
      <c r="A1695" s="26" t="s">
        <v>3886</v>
      </c>
      <c r="B1695" s="26" t="s">
        <v>3887</v>
      </c>
      <c r="C1695" s="26">
        <v>1992972</v>
      </c>
      <c r="D1695" s="26" t="s">
        <v>780</v>
      </c>
      <c r="E1695" s="26" t="s">
        <v>15549</v>
      </c>
      <c r="F1695" s="26" t="s">
        <v>15550</v>
      </c>
      <c r="G1695" s="26" t="s">
        <v>9601</v>
      </c>
      <c r="H1695" s="26" t="s">
        <v>468</v>
      </c>
      <c r="I1695" s="26" t="s">
        <v>15551</v>
      </c>
      <c r="J1695" s="26" t="s">
        <v>502</v>
      </c>
      <c r="K1695" s="26" t="s">
        <v>9597</v>
      </c>
      <c r="L1695" s="26" t="s">
        <v>15552</v>
      </c>
      <c r="M1695" s="26">
        <v>380616522444</v>
      </c>
      <c r="N1695" s="26">
        <v>122082205</v>
      </c>
    </row>
    <row r="1696" spans="1:14">
      <c r="A1696" s="26" t="s">
        <v>7416</v>
      </c>
      <c r="B1696" s="26" t="s">
        <v>7417</v>
      </c>
      <c r="C1696" s="26" t="s">
        <v>1604</v>
      </c>
      <c r="D1696" s="26" t="s">
        <v>24</v>
      </c>
      <c r="E1696" s="26" t="s">
        <v>15553</v>
      </c>
      <c r="F1696" s="26" t="s">
        <v>15554</v>
      </c>
      <c r="G1696" s="26" t="s">
        <v>9586</v>
      </c>
      <c r="H1696" s="26" t="s">
        <v>799</v>
      </c>
      <c r="I1696" s="26" t="s">
        <v>14439</v>
      </c>
      <c r="J1696" s="26" t="s">
        <v>800</v>
      </c>
      <c r="K1696" s="26" t="s">
        <v>9597</v>
      </c>
      <c r="L1696" s="26" t="s">
        <v>15555</v>
      </c>
      <c r="M1696" s="26">
        <v>380675428959</v>
      </c>
      <c r="N1696" s="26">
        <v>4822784009</v>
      </c>
    </row>
    <row r="1697" spans="1:14">
      <c r="A1697" s="26" t="s">
        <v>6939</v>
      </c>
      <c r="B1697" s="26" t="s">
        <v>6940</v>
      </c>
      <c r="C1697" s="26">
        <v>37867877</v>
      </c>
      <c r="D1697" s="26" t="s">
        <v>24</v>
      </c>
      <c r="E1697" s="26" t="s">
        <v>15556</v>
      </c>
      <c r="F1697" s="26" t="s">
        <v>15557</v>
      </c>
      <c r="G1697" s="26" t="s">
        <v>9579</v>
      </c>
      <c r="H1697" s="26" t="s">
        <v>987</v>
      </c>
      <c r="I1697" s="26" t="s">
        <v>9921</v>
      </c>
      <c r="J1697" s="26" t="s">
        <v>15558</v>
      </c>
      <c r="K1697" s="26" t="s">
        <v>9582</v>
      </c>
      <c r="L1697" s="26" t="s">
        <v>15559</v>
      </c>
      <c r="M1697" s="26">
        <v>380687690943</v>
      </c>
      <c r="N1697" s="26">
        <v>520280203</v>
      </c>
    </row>
    <row r="1698" spans="1:14">
      <c r="A1698" s="26" t="s">
        <v>5941</v>
      </c>
      <c r="B1698" s="26" t="s">
        <v>5942</v>
      </c>
      <c r="C1698" s="26">
        <v>42111032</v>
      </c>
      <c r="D1698" s="26" t="s">
        <v>24</v>
      </c>
      <c r="E1698" s="26" t="s">
        <v>15560</v>
      </c>
      <c r="F1698" s="26" t="s">
        <v>15561</v>
      </c>
      <c r="G1698" s="26" t="s">
        <v>9586</v>
      </c>
      <c r="H1698" s="26" t="s">
        <v>835</v>
      </c>
      <c r="J1698" s="26" t="s">
        <v>15562</v>
      </c>
      <c r="K1698" s="26" t="s">
        <v>9582</v>
      </c>
      <c r="L1698" s="26" t="s">
        <v>15563</v>
      </c>
      <c r="M1698" s="26">
        <v>761456132926</v>
      </c>
      <c r="N1698" s="26">
        <v>4820955112</v>
      </c>
    </row>
    <row r="1699" spans="1:14">
      <c r="A1699" s="26" t="s">
        <v>3530</v>
      </c>
      <c r="B1699" s="26" t="s">
        <v>3531</v>
      </c>
      <c r="C1699" s="26">
        <v>43595346</v>
      </c>
      <c r="D1699" s="26" t="s">
        <v>780</v>
      </c>
      <c r="E1699" s="26" t="s">
        <v>15564</v>
      </c>
      <c r="F1699" s="26" t="s">
        <v>15565</v>
      </c>
      <c r="G1699" s="26" t="s">
        <v>9601</v>
      </c>
      <c r="H1699" s="26" t="s">
        <v>392</v>
      </c>
      <c r="J1699" s="26" t="s">
        <v>458</v>
      </c>
      <c r="K1699" s="26" t="s">
        <v>9597</v>
      </c>
      <c r="L1699" s="26" t="s">
        <v>15566</v>
      </c>
      <c r="M1699" s="26">
        <v>380312617647</v>
      </c>
      <c r="N1699" s="26">
        <v>2110100000</v>
      </c>
    </row>
    <row r="1700" spans="1:14">
      <c r="A1700" s="26" t="s">
        <v>4713</v>
      </c>
      <c r="B1700" s="26" t="s">
        <v>4714</v>
      </c>
      <c r="C1700" s="26">
        <v>38201051</v>
      </c>
      <c r="D1700" s="26" t="s">
        <v>24</v>
      </c>
      <c r="E1700" s="26" t="s">
        <v>15567</v>
      </c>
      <c r="F1700" s="26" t="s">
        <v>15568</v>
      </c>
      <c r="G1700" s="26" t="s">
        <v>9586</v>
      </c>
      <c r="H1700" s="26" t="s">
        <v>670</v>
      </c>
      <c r="I1700" s="26" t="s">
        <v>11301</v>
      </c>
      <c r="J1700" s="26" t="s">
        <v>345</v>
      </c>
      <c r="K1700" s="26" t="s">
        <v>9582</v>
      </c>
      <c r="L1700" s="26" t="s">
        <v>15569</v>
      </c>
      <c r="M1700" s="26">
        <v>380968397158</v>
      </c>
      <c r="N1700" s="26">
        <v>120782508</v>
      </c>
    </row>
    <row r="1701" spans="1:14">
      <c r="A1701" s="26" t="s">
        <v>3092</v>
      </c>
      <c r="B1701" s="26" t="s">
        <v>3093</v>
      </c>
      <c r="C1701" s="26">
        <v>41322906</v>
      </c>
      <c r="D1701" s="26" t="s">
        <v>24</v>
      </c>
      <c r="E1701" s="26" t="s">
        <v>15570</v>
      </c>
      <c r="F1701" s="26" t="s">
        <v>15571</v>
      </c>
      <c r="G1701" s="26" t="s">
        <v>9579</v>
      </c>
      <c r="H1701" s="26" t="s">
        <v>375</v>
      </c>
      <c r="I1701" s="26" t="s">
        <v>10696</v>
      </c>
      <c r="J1701" s="26" t="s">
        <v>15572</v>
      </c>
      <c r="K1701" s="26" t="s">
        <v>9582</v>
      </c>
      <c r="L1701" s="26" t="s">
        <v>15573</v>
      </c>
      <c r="M1701" s="26">
        <v>380067347722</v>
      </c>
      <c r="N1701" s="26">
        <v>725081304</v>
      </c>
    </row>
    <row r="1702" spans="1:14">
      <c r="A1702" s="26" t="s">
        <v>9399</v>
      </c>
      <c r="B1702" s="26" t="s">
        <v>9400</v>
      </c>
      <c r="C1702" s="26">
        <v>38955665</v>
      </c>
      <c r="D1702" s="26" t="s">
        <v>24</v>
      </c>
      <c r="E1702" s="26" t="s">
        <v>15574</v>
      </c>
      <c r="F1702" s="26" t="s">
        <v>15575</v>
      </c>
      <c r="G1702" s="26" t="s">
        <v>9579</v>
      </c>
      <c r="H1702" s="26" t="s">
        <v>1573</v>
      </c>
      <c r="I1702" s="26" t="s">
        <v>10158</v>
      </c>
      <c r="J1702" s="26" t="s">
        <v>15576</v>
      </c>
      <c r="K1702" s="26" t="s">
        <v>9582</v>
      </c>
      <c r="L1702" s="26" t="s">
        <v>15577</v>
      </c>
      <c r="M1702" s="26">
        <v>380462688538</v>
      </c>
      <c r="N1702" s="26">
        <v>7425589307</v>
      </c>
    </row>
    <row r="1703" spans="1:14">
      <c r="A1703" s="26" t="s">
        <v>9399</v>
      </c>
      <c r="B1703" s="26" t="s">
        <v>9400</v>
      </c>
      <c r="C1703" s="26">
        <v>38955665</v>
      </c>
      <c r="D1703" s="26" t="s">
        <v>24</v>
      </c>
      <c r="E1703" s="26" t="s">
        <v>15578</v>
      </c>
      <c r="F1703" s="26" t="s">
        <v>15579</v>
      </c>
      <c r="G1703" s="26" t="s">
        <v>9579</v>
      </c>
      <c r="H1703" s="26" t="s">
        <v>1573</v>
      </c>
      <c r="I1703" s="26" t="s">
        <v>10158</v>
      </c>
      <c r="J1703" s="26" t="s">
        <v>15580</v>
      </c>
      <c r="K1703" s="26" t="s">
        <v>9582</v>
      </c>
      <c r="L1703" s="26" t="s">
        <v>15581</v>
      </c>
      <c r="M1703" s="26">
        <v>380462682366</v>
      </c>
      <c r="N1703" s="26">
        <v>7425586301</v>
      </c>
    </row>
    <row r="1704" spans="1:14">
      <c r="A1704" s="26" t="s">
        <v>1750</v>
      </c>
      <c r="B1704" s="26" t="s">
        <v>1751</v>
      </c>
      <c r="C1704" s="26">
        <v>37261811</v>
      </c>
      <c r="D1704" s="26" t="s">
        <v>24</v>
      </c>
      <c r="E1704" s="26" t="s">
        <v>15582</v>
      </c>
      <c r="F1704" s="26" t="s">
        <v>15583</v>
      </c>
      <c r="G1704" s="26" t="s">
        <v>9586</v>
      </c>
      <c r="H1704" s="26" t="s">
        <v>27</v>
      </c>
      <c r="J1704" s="26" t="s">
        <v>50</v>
      </c>
      <c r="K1704" s="26" t="s">
        <v>9597</v>
      </c>
      <c r="L1704" s="26" t="s">
        <v>15584</v>
      </c>
      <c r="M1704" s="26">
        <v>380433220848</v>
      </c>
      <c r="N1704" s="26">
        <v>510300000</v>
      </c>
    </row>
    <row r="1705" spans="1:14">
      <c r="A1705" s="26" t="s">
        <v>7799</v>
      </c>
      <c r="B1705" s="26" t="s">
        <v>7800</v>
      </c>
      <c r="C1705" s="26">
        <v>14054198</v>
      </c>
      <c r="D1705" s="26" t="s">
        <v>1701</v>
      </c>
      <c r="E1705" s="26" t="s">
        <v>15585</v>
      </c>
      <c r="F1705" s="26" t="s">
        <v>15586</v>
      </c>
      <c r="G1705" s="26" t="s">
        <v>9601</v>
      </c>
      <c r="H1705" s="26" t="s">
        <v>1088</v>
      </c>
      <c r="J1705" s="26" t="s">
        <v>1115</v>
      </c>
      <c r="K1705" s="26" t="s">
        <v>9597</v>
      </c>
      <c r="L1705" s="26" t="s">
        <v>15587</v>
      </c>
      <c r="M1705" s="26">
        <v>380352246163</v>
      </c>
      <c r="N1705" s="26">
        <v>6110100000</v>
      </c>
    </row>
    <row r="1706" spans="1:14">
      <c r="A1706" s="26" t="s">
        <v>7787</v>
      </c>
      <c r="B1706" s="26" t="s">
        <v>7788</v>
      </c>
      <c r="C1706" s="26">
        <v>5497361</v>
      </c>
      <c r="D1706" s="26" t="s">
        <v>780</v>
      </c>
      <c r="E1706" s="26" t="s">
        <v>15588</v>
      </c>
      <c r="F1706" s="26" t="s">
        <v>10114</v>
      </c>
      <c r="G1706" s="26" t="s">
        <v>9601</v>
      </c>
      <c r="H1706" s="26" t="s">
        <v>1088</v>
      </c>
      <c r="J1706" s="26" t="s">
        <v>1115</v>
      </c>
      <c r="K1706" s="26" t="s">
        <v>9597</v>
      </c>
      <c r="L1706" s="26" t="s">
        <v>15589</v>
      </c>
      <c r="M1706" s="26">
        <v>380352268109</v>
      </c>
      <c r="N1706" s="26">
        <v>6110100000</v>
      </c>
    </row>
    <row r="1707" spans="1:14">
      <c r="A1707" s="26" t="s">
        <v>6170</v>
      </c>
      <c r="B1707" s="26" t="s">
        <v>6171</v>
      </c>
      <c r="C1707" s="26">
        <v>38534407</v>
      </c>
      <c r="D1707" s="26" t="s">
        <v>24</v>
      </c>
      <c r="E1707" s="26" t="s">
        <v>15590</v>
      </c>
      <c r="F1707" s="26" t="s">
        <v>15591</v>
      </c>
      <c r="G1707" s="26" t="s">
        <v>9579</v>
      </c>
      <c r="H1707" s="26" t="s">
        <v>885</v>
      </c>
      <c r="I1707" s="26" t="s">
        <v>10020</v>
      </c>
      <c r="J1707" s="26" t="s">
        <v>15592</v>
      </c>
      <c r="K1707" s="26" t="s">
        <v>9582</v>
      </c>
      <c r="L1707" s="26" t="s">
        <v>15593</v>
      </c>
      <c r="M1707" s="26">
        <v>380485593462</v>
      </c>
      <c r="N1707" s="26">
        <v>5122782401</v>
      </c>
    </row>
    <row r="1708" spans="1:14">
      <c r="A1708" s="26" t="s">
        <v>5047</v>
      </c>
      <c r="B1708" s="26" t="s">
        <v>5043</v>
      </c>
      <c r="C1708" s="26">
        <v>1996409</v>
      </c>
      <c r="D1708" s="26" t="s">
        <v>24</v>
      </c>
      <c r="E1708" s="26" t="s">
        <v>15594</v>
      </c>
      <c r="F1708" s="26" t="s">
        <v>15595</v>
      </c>
      <c r="G1708" s="26" t="s">
        <v>9579</v>
      </c>
      <c r="H1708" s="26" t="s">
        <v>735</v>
      </c>
      <c r="I1708" s="26" t="s">
        <v>9721</v>
      </c>
      <c r="J1708" s="26" t="s">
        <v>15596</v>
      </c>
      <c r="K1708" s="26" t="s">
        <v>9582</v>
      </c>
      <c r="L1708" s="26" t="s">
        <v>15597</v>
      </c>
      <c r="M1708" s="26">
        <v>380325231428</v>
      </c>
      <c r="N1708" s="26">
        <v>4622781001</v>
      </c>
    </row>
    <row r="1709" spans="1:14">
      <c r="A1709" s="26" t="s">
        <v>5872</v>
      </c>
      <c r="B1709" s="26" t="s">
        <v>5873</v>
      </c>
      <c r="C1709" s="26">
        <v>1993992</v>
      </c>
      <c r="D1709" s="26" t="s">
        <v>780</v>
      </c>
      <c r="E1709" s="26" t="s">
        <v>15598</v>
      </c>
      <c r="F1709" s="26" t="s">
        <v>15599</v>
      </c>
      <c r="G1709" s="26" t="s">
        <v>9601</v>
      </c>
      <c r="H1709" s="26" t="s">
        <v>799</v>
      </c>
      <c r="J1709" s="26" t="s">
        <v>800</v>
      </c>
      <c r="K1709" s="26" t="s">
        <v>9597</v>
      </c>
      <c r="L1709" s="26" t="s">
        <v>15600</v>
      </c>
      <c r="M1709" s="26">
        <v>380445172817</v>
      </c>
      <c r="N1709" s="26">
        <v>4822784009</v>
      </c>
    </row>
    <row r="1710" spans="1:14">
      <c r="A1710" s="26" t="s">
        <v>2995</v>
      </c>
      <c r="B1710" s="26" t="s">
        <v>2996</v>
      </c>
      <c r="C1710" s="26">
        <v>1991139</v>
      </c>
      <c r="D1710" s="26" t="s">
        <v>780</v>
      </c>
      <c r="E1710" s="26" t="s">
        <v>15601</v>
      </c>
      <c r="F1710" s="26" t="s">
        <v>15602</v>
      </c>
      <c r="G1710" s="26" t="s">
        <v>9601</v>
      </c>
      <c r="H1710" s="26" t="s">
        <v>258</v>
      </c>
      <c r="J1710" s="26" t="s">
        <v>367</v>
      </c>
      <c r="K1710" s="26" t="s">
        <v>9597</v>
      </c>
      <c r="L1710" s="26" t="s">
        <v>15603</v>
      </c>
      <c r="M1710" s="26">
        <v>380626652303</v>
      </c>
      <c r="N1710" s="26">
        <v>1414100000</v>
      </c>
    </row>
    <row r="1711" spans="1:14">
      <c r="A1711" s="26" t="s">
        <v>7126</v>
      </c>
      <c r="B1711" s="26" t="s">
        <v>7127</v>
      </c>
      <c r="C1711" s="26">
        <v>38492302</v>
      </c>
      <c r="D1711" s="26" t="s">
        <v>24</v>
      </c>
      <c r="E1711" s="26" t="s">
        <v>15604</v>
      </c>
      <c r="F1711" s="26" t="s">
        <v>15605</v>
      </c>
      <c r="G1711" s="26" t="s">
        <v>9579</v>
      </c>
      <c r="H1711" s="26" t="s">
        <v>987</v>
      </c>
      <c r="I1711" s="26" t="s">
        <v>9634</v>
      </c>
      <c r="J1711" s="26" t="s">
        <v>15606</v>
      </c>
      <c r="K1711" s="26" t="s">
        <v>9582</v>
      </c>
      <c r="L1711" s="26" t="s">
        <v>15607</v>
      </c>
      <c r="M1711" s="26">
        <v>380362206641</v>
      </c>
      <c r="N1711" s="26">
        <v>5624687005</v>
      </c>
    </row>
    <row r="1712" spans="1:14">
      <c r="A1712" s="26" t="s">
        <v>6742</v>
      </c>
      <c r="B1712" s="26" t="s">
        <v>6743</v>
      </c>
      <c r="C1712" s="26">
        <v>38487180</v>
      </c>
      <c r="D1712" s="26" t="s">
        <v>24</v>
      </c>
      <c r="E1712" s="26" t="s">
        <v>15608</v>
      </c>
      <c r="F1712" s="26" t="s">
        <v>15609</v>
      </c>
      <c r="G1712" s="26" t="s">
        <v>9586</v>
      </c>
      <c r="H1712" s="26" t="s">
        <v>949</v>
      </c>
      <c r="I1712" s="26" t="s">
        <v>13044</v>
      </c>
      <c r="J1712" s="26" t="s">
        <v>3586</v>
      </c>
      <c r="K1712" s="26" t="s">
        <v>9582</v>
      </c>
      <c r="L1712" s="26" t="s">
        <v>15610</v>
      </c>
      <c r="M1712" s="26">
        <v>380958162320</v>
      </c>
      <c r="N1712" s="26">
        <v>525385502</v>
      </c>
    </row>
    <row r="1713" spans="1:14">
      <c r="A1713" s="26" t="s">
        <v>8615</v>
      </c>
      <c r="B1713" s="26" t="s">
        <v>8616</v>
      </c>
      <c r="C1713" s="26">
        <v>38550036</v>
      </c>
      <c r="D1713" s="26" t="s">
        <v>24</v>
      </c>
      <c r="E1713" s="26" t="s">
        <v>15611</v>
      </c>
      <c r="F1713" s="26" t="s">
        <v>15612</v>
      </c>
      <c r="G1713" s="26" t="s">
        <v>9579</v>
      </c>
      <c r="H1713" s="26" t="s">
        <v>1308</v>
      </c>
      <c r="J1713" s="26" t="s">
        <v>15613</v>
      </c>
      <c r="K1713" s="26" t="s">
        <v>9582</v>
      </c>
      <c r="L1713" s="26" t="s">
        <v>15614</v>
      </c>
      <c r="M1713" s="26">
        <v>761973319860</v>
      </c>
      <c r="N1713" s="26">
        <v>6820686701</v>
      </c>
    </row>
    <row r="1714" spans="1:14">
      <c r="A1714" s="26" t="s">
        <v>8559</v>
      </c>
      <c r="B1714" s="26" t="s">
        <v>8560</v>
      </c>
      <c r="C1714" s="26">
        <v>2004120</v>
      </c>
      <c r="D1714" s="26" t="s">
        <v>780</v>
      </c>
      <c r="E1714" s="26" t="s">
        <v>15615</v>
      </c>
      <c r="F1714" s="26" t="s">
        <v>15616</v>
      </c>
      <c r="G1714" s="26" t="s">
        <v>9601</v>
      </c>
      <c r="H1714" s="26" t="s">
        <v>1269</v>
      </c>
      <c r="J1714" s="26" t="s">
        <v>1298</v>
      </c>
      <c r="K1714" s="26" t="s">
        <v>9597</v>
      </c>
      <c r="L1714" s="26" t="s">
        <v>15617</v>
      </c>
      <c r="M1714" s="26">
        <v>380552224921</v>
      </c>
      <c r="N1714" s="26">
        <v>6510100000</v>
      </c>
    </row>
    <row r="1715" spans="1:14">
      <c r="A1715" s="26" t="s">
        <v>2461</v>
      </c>
      <c r="B1715" s="26" t="s">
        <v>2462</v>
      </c>
      <c r="C1715" s="26">
        <v>37862114</v>
      </c>
      <c r="D1715" s="26" t="s">
        <v>24</v>
      </c>
      <c r="E1715" s="26" t="s">
        <v>15618</v>
      </c>
      <c r="F1715" s="26" t="s">
        <v>15619</v>
      </c>
      <c r="G1715" s="26" t="s">
        <v>9586</v>
      </c>
      <c r="H1715" s="26" t="s">
        <v>133</v>
      </c>
      <c r="J1715" s="26" t="s">
        <v>183</v>
      </c>
      <c r="K1715" s="26" t="s">
        <v>9597</v>
      </c>
      <c r="L1715" s="26" t="s">
        <v>15620</v>
      </c>
      <c r="M1715" s="26">
        <v>380676285561</v>
      </c>
      <c r="N1715" s="26">
        <v>1211000000</v>
      </c>
    </row>
    <row r="1716" spans="1:14">
      <c r="A1716" s="26" t="s">
        <v>8632</v>
      </c>
      <c r="B1716" s="26" t="s">
        <v>8633</v>
      </c>
      <c r="C1716" s="26">
        <v>2004216</v>
      </c>
      <c r="D1716" s="26" t="s">
        <v>780</v>
      </c>
      <c r="E1716" s="26" t="s">
        <v>15621</v>
      </c>
      <c r="F1716" s="26" t="s">
        <v>9787</v>
      </c>
      <c r="G1716" s="26" t="s">
        <v>9601</v>
      </c>
      <c r="H1716" s="26" t="s">
        <v>1308</v>
      </c>
      <c r="J1716" s="26" t="s">
        <v>1321</v>
      </c>
      <c r="K1716" s="26" t="s">
        <v>9597</v>
      </c>
      <c r="L1716" s="26" t="s">
        <v>15622</v>
      </c>
      <c r="M1716" s="26">
        <v>380385131132</v>
      </c>
      <c r="N1716" s="26">
        <v>521281603</v>
      </c>
    </row>
    <row r="1717" spans="1:14">
      <c r="A1717" s="26" t="s">
        <v>1690</v>
      </c>
      <c r="B1717" s="26" t="s">
        <v>1691</v>
      </c>
      <c r="C1717" s="26">
        <v>5484126</v>
      </c>
      <c r="D1717" s="26" t="s">
        <v>780</v>
      </c>
      <c r="E1717" s="26" t="s">
        <v>15623</v>
      </c>
      <c r="F1717" s="26" t="s">
        <v>9787</v>
      </c>
      <c r="G1717" s="26" t="s">
        <v>9601</v>
      </c>
      <c r="H1717" s="26" t="s">
        <v>27</v>
      </c>
      <c r="J1717" s="26" t="s">
        <v>36</v>
      </c>
      <c r="K1717" s="26" t="s">
        <v>9597</v>
      </c>
      <c r="L1717" s="26" t="s">
        <v>11158</v>
      </c>
      <c r="M1717" s="26">
        <v>380432560317</v>
      </c>
      <c r="N1717" s="26">
        <v>510100000</v>
      </c>
    </row>
    <row r="1718" spans="1:14">
      <c r="A1718" s="26" t="s">
        <v>1823</v>
      </c>
      <c r="B1718" s="26" t="s">
        <v>1824</v>
      </c>
      <c r="C1718" s="26">
        <v>42303334</v>
      </c>
      <c r="D1718" s="26" t="s">
        <v>24</v>
      </c>
      <c r="E1718" s="26" t="s">
        <v>15624</v>
      </c>
      <c r="F1718" s="26" t="s">
        <v>15625</v>
      </c>
      <c r="G1718" s="26" t="s">
        <v>9586</v>
      </c>
      <c r="H1718" s="26" t="s">
        <v>27</v>
      </c>
      <c r="I1718" s="26" t="s">
        <v>14303</v>
      </c>
      <c r="J1718" s="26" t="s">
        <v>1825</v>
      </c>
      <c r="K1718" s="26" t="s">
        <v>9582</v>
      </c>
      <c r="L1718" s="26" t="s">
        <v>15626</v>
      </c>
      <c r="M1718" s="26">
        <v>380434429393</v>
      </c>
      <c r="N1718" s="26">
        <v>525381801</v>
      </c>
    </row>
    <row r="1719" spans="1:14">
      <c r="A1719" s="26" t="s">
        <v>7799</v>
      </c>
      <c r="B1719" s="26" t="s">
        <v>7800</v>
      </c>
      <c r="C1719" s="26">
        <v>14054198</v>
      </c>
      <c r="D1719" s="26" t="s">
        <v>1701</v>
      </c>
      <c r="E1719" s="26" t="s">
        <v>15627</v>
      </c>
      <c r="F1719" s="26" t="s">
        <v>15628</v>
      </c>
      <c r="G1719" s="26" t="s">
        <v>9601</v>
      </c>
      <c r="H1719" s="26" t="s">
        <v>1088</v>
      </c>
      <c r="J1719" s="26" t="s">
        <v>1115</v>
      </c>
      <c r="K1719" s="26" t="s">
        <v>9597</v>
      </c>
      <c r="L1719" s="26" t="s">
        <v>15629</v>
      </c>
      <c r="M1719" s="26">
        <v>380352246163</v>
      </c>
      <c r="N1719" s="26">
        <v>6110100000</v>
      </c>
    </row>
    <row r="1720" spans="1:14">
      <c r="A1720" s="26" t="s">
        <v>7743</v>
      </c>
      <c r="B1720" s="26" t="s">
        <v>7744</v>
      </c>
      <c r="C1720" s="26">
        <v>2000441</v>
      </c>
      <c r="D1720" s="26" t="s">
        <v>780</v>
      </c>
      <c r="E1720" s="26" t="s">
        <v>15630</v>
      </c>
      <c r="F1720" s="26" t="s">
        <v>15631</v>
      </c>
      <c r="G1720" s="26" t="s">
        <v>9601</v>
      </c>
      <c r="H1720" s="26" t="s">
        <v>1088</v>
      </c>
      <c r="I1720" s="26" t="s">
        <v>14222</v>
      </c>
      <c r="J1720" s="26" t="s">
        <v>2111</v>
      </c>
      <c r="K1720" s="26" t="s">
        <v>9597</v>
      </c>
      <c r="L1720" s="26" t="s">
        <v>15632</v>
      </c>
      <c r="M1720" s="26">
        <v>380354221661</v>
      </c>
      <c r="N1720" s="26">
        <v>720582016</v>
      </c>
    </row>
    <row r="1721" spans="1:14">
      <c r="A1721" s="26" t="s">
        <v>7923</v>
      </c>
      <c r="B1721" s="26" t="s">
        <v>7924</v>
      </c>
      <c r="C1721" s="26">
        <v>37714802</v>
      </c>
      <c r="D1721" s="26" t="s">
        <v>24</v>
      </c>
      <c r="E1721" s="26" t="s">
        <v>15633</v>
      </c>
      <c r="F1721" s="26" t="s">
        <v>15634</v>
      </c>
      <c r="G1721" s="26" t="s">
        <v>9586</v>
      </c>
      <c r="H1721" s="26" t="s">
        <v>1122</v>
      </c>
      <c r="J1721" s="26" t="s">
        <v>1182</v>
      </c>
      <c r="K1721" s="26" t="s">
        <v>9597</v>
      </c>
      <c r="L1721" s="26" t="s">
        <v>15635</v>
      </c>
      <c r="M1721" s="26">
        <v>761148708248</v>
      </c>
      <c r="N1721" s="26">
        <v>6310400000</v>
      </c>
    </row>
    <row r="1722" spans="1:14">
      <c r="A1722" s="26" t="s">
        <v>8615</v>
      </c>
      <c r="B1722" s="26" t="s">
        <v>8616</v>
      </c>
      <c r="C1722" s="26">
        <v>38550036</v>
      </c>
      <c r="D1722" s="26" t="s">
        <v>24</v>
      </c>
      <c r="E1722" s="26" t="s">
        <v>15636</v>
      </c>
      <c r="F1722" s="26" t="s">
        <v>15637</v>
      </c>
      <c r="G1722" s="26" t="s">
        <v>9586</v>
      </c>
      <c r="H1722" s="26" t="s">
        <v>1308</v>
      </c>
      <c r="I1722" s="26" t="s">
        <v>15638</v>
      </c>
      <c r="J1722" s="26" t="s">
        <v>15639</v>
      </c>
      <c r="K1722" s="26" t="s">
        <v>9582</v>
      </c>
      <c r="L1722" s="26" t="s">
        <v>15640</v>
      </c>
      <c r="M1722" s="26">
        <v>380976536042</v>
      </c>
      <c r="N1722" s="26">
        <v>6820685501</v>
      </c>
    </row>
    <row r="1723" spans="1:14">
      <c r="A1723" s="26" t="s">
        <v>3843</v>
      </c>
      <c r="B1723" s="26" t="s">
        <v>3844</v>
      </c>
      <c r="C1723" s="26">
        <v>1992883</v>
      </c>
      <c r="D1723" s="26" t="s">
        <v>780</v>
      </c>
      <c r="E1723" s="26" t="s">
        <v>15641</v>
      </c>
      <c r="F1723" s="26" t="s">
        <v>15642</v>
      </c>
      <c r="G1723" s="26" t="s">
        <v>9601</v>
      </c>
      <c r="H1723" s="26" t="s">
        <v>468</v>
      </c>
      <c r="I1723" s="26" t="s">
        <v>11228</v>
      </c>
      <c r="J1723" s="26" t="s">
        <v>498</v>
      </c>
      <c r="K1723" s="26" t="s">
        <v>9606</v>
      </c>
      <c r="L1723" s="26" t="s">
        <v>15643</v>
      </c>
      <c r="M1723" s="26">
        <v>761599174388</v>
      </c>
      <c r="N1723" s="26">
        <v>123183401</v>
      </c>
    </row>
    <row r="1724" spans="1:14">
      <c r="A1724" s="26" t="s">
        <v>3230</v>
      </c>
      <c r="B1724" s="26" t="s">
        <v>3231</v>
      </c>
      <c r="C1724" s="26">
        <v>38562298</v>
      </c>
      <c r="D1724" s="26" t="s">
        <v>24</v>
      </c>
      <c r="E1724" s="26" t="s">
        <v>15644</v>
      </c>
      <c r="F1724" s="26" t="s">
        <v>15645</v>
      </c>
      <c r="G1724" s="26" t="s">
        <v>9586</v>
      </c>
      <c r="H1724" s="26" t="s">
        <v>375</v>
      </c>
      <c r="I1724" s="26" t="s">
        <v>9592</v>
      </c>
      <c r="J1724" s="26" t="s">
        <v>1426</v>
      </c>
      <c r="K1724" s="26" t="s">
        <v>9582</v>
      </c>
      <c r="L1724" s="26" t="s">
        <v>15646</v>
      </c>
      <c r="M1724" s="26">
        <v>380989878430</v>
      </c>
      <c r="N1724" s="26">
        <v>123584702</v>
      </c>
    </row>
    <row r="1725" spans="1:14">
      <c r="A1725" s="26" t="s">
        <v>7234</v>
      </c>
      <c r="B1725" s="26" t="s">
        <v>7235</v>
      </c>
      <c r="C1725" s="26">
        <v>22563423</v>
      </c>
      <c r="D1725" s="26" t="s">
        <v>780</v>
      </c>
      <c r="E1725" s="26" t="s">
        <v>15647</v>
      </c>
      <c r="F1725" s="26" t="s">
        <v>15087</v>
      </c>
      <c r="G1725" s="26" t="s">
        <v>9601</v>
      </c>
      <c r="H1725" s="26" t="s">
        <v>987</v>
      </c>
      <c r="J1725" s="26" t="s">
        <v>996</v>
      </c>
      <c r="K1725" s="26" t="s">
        <v>9597</v>
      </c>
      <c r="L1725" s="26" t="s">
        <v>15648</v>
      </c>
      <c r="M1725" s="26">
        <v>380365649525</v>
      </c>
      <c r="N1725" s="26">
        <v>5610300000</v>
      </c>
    </row>
    <row r="1726" spans="1:14">
      <c r="A1726" s="26" t="s">
        <v>7356</v>
      </c>
      <c r="B1726" s="26" t="s">
        <v>7357</v>
      </c>
      <c r="C1726" s="26">
        <v>40992732</v>
      </c>
      <c r="D1726" s="26" t="s">
        <v>24</v>
      </c>
      <c r="E1726" s="26" t="s">
        <v>15649</v>
      </c>
      <c r="F1726" s="26" t="s">
        <v>15650</v>
      </c>
      <c r="G1726" s="26" t="s">
        <v>9579</v>
      </c>
      <c r="H1726" s="26" t="s">
        <v>1025</v>
      </c>
      <c r="I1726" s="26" t="s">
        <v>10527</v>
      </c>
      <c r="J1726" s="26" t="s">
        <v>15651</v>
      </c>
      <c r="K1726" s="26" t="s">
        <v>9582</v>
      </c>
      <c r="L1726" s="26" t="s">
        <v>15652</v>
      </c>
      <c r="M1726" s="26">
        <v>380545373731</v>
      </c>
      <c r="N1726" s="26">
        <v>5922682201</v>
      </c>
    </row>
    <row r="1727" spans="1:14">
      <c r="A1727" s="26" t="s">
        <v>7878</v>
      </c>
      <c r="B1727" s="26" t="s">
        <v>7879</v>
      </c>
      <c r="C1727" s="26">
        <v>37948306</v>
      </c>
      <c r="D1727" s="26" t="s">
        <v>24</v>
      </c>
      <c r="E1727" s="26" t="s">
        <v>15653</v>
      </c>
      <c r="F1727" s="26" t="s">
        <v>15654</v>
      </c>
      <c r="G1727" s="26" t="s">
        <v>9579</v>
      </c>
      <c r="H1727" s="26" t="s">
        <v>1122</v>
      </c>
      <c r="I1727" s="26" t="s">
        <v>14471</v>
      </c>
      <c r="J1727" s="26" t="s">
        <v>15655</v>
      </c>
      <c r="K1727" s="26" t="s">
        <v>9582</v>
      </c>
      <c r="L1727" s="26" t="s">
        <v>15656</v>
      </c>
      <c r="M1727" s="26">
        <v>380575364148</v>
      </c>
      <c r="N1727" s="26">
        <v>6321285001</v>
      </c>
    </row>
    <row r="1728" spans="1:14">
      <c r="A1728" s="26" t="s">
        <v>4527</v>
      </c>
      <c r="B1728" s="26" t="s">
        <v>4528</v>
      </c>
      <c r="C1728" s="26">
        <v>38230449</v>
      </c>
      <c r="D1728" s="26" t="s">
        <v>24</v>
      </c>
      <c r="E1728" s="26" t="s">
        <v>15657</v>
      </c>
      <c r="F1728" s="26" t="s">
        <v>15658</v>
      </c>
      <c r="G1728" s="26" t="s">
        <v>9586</v>
      </c>
      <c r="H1728" s="26" t="s">
        <v>576</v>
      </c>
      <c r="I1728" s="26" t="s">
        <v>11612</v>
      </c>
      <c r="J1728" s="26" t="s">
        <v>15659</v>
      </c>
      <c r="K1728" s="26" t="s">
        <v>9582</v>
      </c>
      <c r="L1728" s="26" t="s">
        <v>15660</v>
      </c>
      <c r="M1728" s="26">
        <v>380674761397</v>
      </c>
      <c r="N1728" s="26">
        <v>3224480501</v>
      </c>
    </row>
    <row r="1729" spans="1:14">
      <c r="A1729" s="26" t="s">
        <v>9130</v>
      </c>
      <c r="B1729" s="26" t="s">
        <v>9131</v>
      </c>
      <c r="C1729" s="26">
        <v>40769694</v>
      </c>
      <c r="D1729" s="26" t="s">
        <v>24</v>
      </c>
      <c r="E1729" s="26" t="s">
        <v>15661</v>
      </c>
      <c r="F1729" s="26" t="s">
        <v>15662</v>
      </c>
      <c r="G1729" s="26" t="s">
        <v>9586</v>
      </c>
      <c r="H1729" s="26" t="s">
        <v>1490</v>
      </c>
      <c r="I1729" s="26" t="s">
        <v>9846</v>
      </c>
      <c r="J1729" s="26" t="s">
        <v>9132</v>
      </c>
      <c r="K1729" s="26" t="s">
        <v>9582</v>
      </c>
      <c r="L1729" s="26" t="s">
        <v>15663</v>
      </c>
      <c r="M1729" s="26">
        <v>761341173569</v>
      </c>
      <c r="N1729" s="26">
        <v>7323084307</v>
      </c>
    </row>
    <row r="1730" spans="1:14">
      <c r="A1730" s="26" t="s">
        <v>4823</v>
      </c>
      <c r="B1730" s="26" t="s">
        <v>4824</v>
      </c>
      <c r="C1730" s="26">
        <v>42412204</v>
      </c>
      <c r="D1730" s="26" t="s">
        <v>24</v>
      </c>
      <c r="E1730" s="26" t="s">
        <v>15664</v>
      </c>
      <c r="F1730" s="26" t="s">
        <v>15665</v>
      </c>
      <c r="G1730" s="26" t="s">
        <v>9586</v>
      </c>
      <c r="H1730" s="26" t="s">
        <v>711</v>
      </c>
      <c r="I1730" s="26" t="s">
        <v>13515</v>
      </c>
      <c r="J1730" s="26" t="s">
        <v>4825</v>
      </c>
      <c r="K1730" s="26" t="s">
        <v>9606</v>
      </c>
      <c r="L1730" s="26" t="s">
        <v>15666</v>
      </c>
      <c r="M1730" s="26">
        <v>380647198203</v>
      </c>
      <c r="N1730" s="26">
        <v>4424055400</v>
      </c>
    </row>
    <row r="1731" spans="1:14">
      <c r="A1731" s="26" t="s">
        <v>7913</v>
      </c>
      <c r="B1731" s="26" t="s">
        <v>7914</v>
      </c>
      <c r="C1731" s="26">
        <v>38897677</v>
      </c>
      <c r="D1731" s="26" t="s">
        <v>24</v>
      </c>
      <c r="E1731" s="26" t="s">
        <v>15667</v>
      </c>
      <c r="F1731" s="26" t="s">
        <v>15668</v>
      </c>
      <c r="G1731" s="26" t="s">
        <v>9586</v>
      </c>
      <c r="H1731" s="26" t="s">
        <v>1122</v>
      </c>
      <c r="I1731" s="26" t="s">
        <v>9887</v>
      </c>
      <c r="J1731" s="26" t="s">
        <v>2717</v>
      </c>
      <c r="K1731" s="26" t="s">
        <v>9606</v>
      </c>
      <c r="L1731" s="26" t="s">
        <v>12838</v>
      </c>
      <c r="M1731" s="26">
        <v>380574753353</v>
      </c>
      <c r="N1731" s="26">
        <v>1221455800</v>
      </c>
    </row>
    <row r="1732" spans="1:14">
      <c r="A1732" s="26" t="s">
        <v>8946</v>
      </c>
      <c r="B1732" s="26" t="s">
        <v>8947</v>
      </c>
      <c r="C1732" s="26">
        <v>41773113</v>
      </c>
      <c r="D1732" s="26" t="s">
        <v>24</v>
      </c>
      <c r="E1732" s="26" t="s">
        <v>15669</v>
      </c>
      <c r="F1732" s="26" t="s">
        <v>15670</v>
      </c>
      <c r="G1732" s="26" t="s">
        <v>9579</v>
      </c>
      <c r="H1732" s="26" t="s">
        <v>1401</v>
      </c>
      <c r="I1732" s="26" t="s">
        <v>14400</v>
      </c>
      <c r="J1732" s="26" t="s">
        <v>15671</v>
      </c>
      <c r="K1732" s="26" t="s">
        <v>9582</v>
      </c>
      <c r="L1732" s="26" t="s">
        <v>15672</v>
      </c>
      <c r="M1732" s="26">
        <v>380967354603</v>
      </c>
      <c r="N1732" s="26">
        <v>7124084001</v>
      </c>
    </row>
    <row r="1733" spans="1:14">
      <c r="A1733" s="26" t="s">
        <v>1624</v>
      </c>
      <c r="B1733" s="26" t="s">
        <v>1623</v>
      </c>
      <c r="C1733" s="26">
        <v>37513810</v>
      </c>
      <c r="D1733" s="26" t="s">
        <v>780</v>
      </c>
      <c r="E1733" s="26" t="s">
        <v>15673</v>
      </c>
      <c r="F1733" s="26" t="s">
        <v>15674</v>
      </c>
      <c r="G1733" s="26" t="s">
        <v>9601</v>
      </c>
      <c r="H1733" s="26" t="s">
        <v>27</v>
      </c>
      <c r="I1733" s="26" t="s">
        <v>14386</v>
      </c>
      <c r="J1733" s="26" t="s">
        <v>32</v>
      </c>
      <c r="K1733" s="26" t="s">
        <v>9597</v>
      </c>
      <c r="L1733" s="26" t="s">
        <v>15675</v>
      </c>
      <c r="M1733" s="26">
        <v>380685895718</v>
      </c>
      <c r="N1733" s="26">
        <v>520410100</v>
      </c>
    </row>
    <row r="1734" spans="1:14">
      <c r="A1734" s="26" t="s">
        <v>3236</v>
      </c>
      <c r="B1734" s="26" t="s">
        <v>3237</v>
      </c>
      <c r="C1734" s="26">
        <v>41823453</v>
      </c>
      <c r="D1734" s="26" t="s">
        <v>24</v>
      </c>
      <c r="E1734" s="26" t="s">
        <v>15676</v>
      </c>
      <c r="F1734" s="26" t="s">
        <v>15677</v>
      </c>
      <c r="G1734" s="26" t="s">
        <v>9586</v>
      </c>
      <c r="H1734" s="26" t="s">
        <v>375</v>
      </c>
      <c r="I1734" s="26" t="s">
        <v>11343</v>
      </c>
      <c r="J1734" s="26" t="s">
        <v>3238</v>
      </c>
      <c r="K1734" s="26" t="s">
        <v>9606</v>
      </c>
      <c r="L1734" s="26" t="s">
        <v>15678</v>
      </c>
      <c r="M1734" s="26">
        <v>380413751019</v>
      </c>
      <c r="N1734" s="26">
        <v>1824755100</v>
      </c>
    </row>
    <row r="1735" spans="1:14">
      <c r="A1735" s="26" t="s">
        <v>8002</v>
      </c>
      <c r="B1735" s="26" t="s">
        <v>8003</v>
      </c>
      <c r="C1735" s="26">
        <v>2002724</v>
      </c>
      <c r="D1735" s="26" t="s">
        <v>780</v>
      </c>
      <c r="E1735" s="26" t="s">
        <v>15679</v>
      </c>
      <c r="F1735" s="26" t="s">
        <v>15680</v>
      </c>
      <c r="G1735" s="26" t="s">
        <v>9601</v>
      </c>
      <c r="H1735" s="26" t="s">
        <v>1122</v>
      </c>
      <c r="I1735" s="26" t="s">
        <v>11395</v>
      </c>
      <c r="J1735" s="26" t="s">
        <v>8001</v>
      </c>
      <c r="K1735" s="26" t="s">
        <v>9606</v>
      </c>
      <c r="L1735" s="26" t="s">
        <v>15681</v>
      </c>
      <c r="M1735" s="26">
        <v>380574042788</v>
      </c>
      <c r="N1735" s="26">
        <v>6324255100</v>
      </c>
    </row>
    <row r="1736" spans="1:14">
      <c r="A1736" s="26" t="s">
        <v>2802</v>
      </c>
      <c r="B1736" s="26" t="s">
        <v>2803</v>
      </c>
      <c r="C1736" s="26">
        <v>37339271</v>
      </c>
      <c r="D1736" s="26" t="s">
        <v>24</v>
      </c>
      <c r="E1736" s="26" t="s">
        <v>15682</v>
      </c>
      <c r="F1736" s="26" t="s">
        <v>15683</v>
      </c>
      <c r="G1736" s="26" t="s">
        <v>9591</v>
      </c>
      <c r="H1736" s="26" t="s">
        <v>258</v>
      </c>
      <c r="I1736" s="26" t="s">
        <v>9747</v>
      </c>
      <c r="J1736" s="26" t="s">
        <v>15684</v>
      </c>
      <c r="K1736" s="26" t="s">
        <v>9582</v>
      </c>
      <c r="L1736" s="26" t="s">
        <v>15685</v>
      </c>
      <c r="M1736" s="26">
        <v>380957795563</v>
      </c>
      <c r="N1736" s="26">
        <v>1422755302</v>
      </c>
    </row>
    <row r="1737" spans="1:14">
      <c r="A1737" s="26" t="s">
        <v>1699</v>
      </c>
      <c r="B1737" s="26" t="s">
        <v>1700</v>
      </c>
      <c r="C1737" s="26">
        <v>36364624</v>
      </c>
      <c r="D1737" s="26" t="s">
        <v>1701</v>
      </c>
      <c r="E1737" s="26" t="s">
        <v>15686</v>
      </c>
      <c r="F1737" s="26" t="s">
        <v>15687</v>
      </c>
      <c r="G1737" s="26" t="s">
        <v>9601</v>
      </c>
      <c r="H1737" s="26" t="s">
        <v>27</v>
      </c>
      <c r="J1737" s="26" t="s">
        <v>1859</v>
      </c>
      <c r="K1737" s="26" t="s">
        <v>9597</v>
      </c>
      <c r="L1737" s="26" t="s">
        <v>15688</v>
      </c>
      <c r="M1737" s="26">
        <v>380432329301</v>
      </c>
      <c r="N1737" s="26">
        <v>523410100</v>
      </c>
    </row>
    <row r="1738" spans="1:14">
      <c r="A1738" s="26" t="s">
        <v>2080</v>
      </c>
      <c r="B1738" s="26" t="s">
        <v>2081</v>
      </c>
      <c r="C1738" s="26">
        <v>38485727</v>
      </c>
      <c r="D1738" s="26" t="s">
        <v>24</v>
      </c>
      <c r="E1738" s="26" t="s">
        <v>15689</v>
      </c>
      <c r="F1738" s="26" t="s">
        <v>15690</v>
      </c>
      <c r="G1738" s="26" t="s">
        <v>9579</v>
      </c>
      <c r="H1738" s="26" t="s">
        <v>103</v>
      </c>
      <c r="I1738" s="26" t="s">
        <v>9833</v>
      </c>
      <c r="J1738" s="26" t="s">
        <v>15691</v>
      </c>
      <c r="K1738" s="26" t="s">
        <v>9582</v>
      </c>
      <c r="L1738" s="26" t="s">
        <v>15692</v>
      </c>
      <c r="M1738" s="26">
        <v>380337723957</v>
      </c>
      <c r="N1738" s="26">
        <v>723310106</v>
      </c>
    </row>
    <row r="1739" spans="1:14">
      <c r="A1739" s="26" t="s">
        <v>1655</v>
      </c>
      <c r="B1739" s="26" t="s">
        <v>1656</v>
      </c>
      <c r="C1739" s="26">
        <v>37489689</v>
      </c>
      <c r="D1739" s="26" t="s">
        <v>24</v>
      </c>
      <c r="E1739" s="26" t="s">
        <v>15693</v>
      </c>
      <c r="F1739" s="26" t="s">
        <v>15694</v>
      </c>
      <c r="G1739" s="26" t="s">
        <v>9586</v>
      </c>
      <c r="H1739" s="26" t="s">
        <v>27</v>
      </c>
      <c r="I1739" s="26" t="s">
        <v>10992</v>
      </c>
      <c r="J1739" s="26" t="s">
        <v>11608</v>
      </c>
      <c r="K1739" s="26" t="s">
        <v>9582</v>
      </c>
      <c r="L1739" s="26" t="s">
        <v>15695</v>
      </c>
      <c r="M1739" s="26">
        <v>380432582123</v>
      </c>
      <c r="N1739" s="26">
        <v>520684003</v>
      </c>
    </row>
    <row r="1740" spans="1:14">
      <c r="A1740" s="26" t="s">
        <v>9492</v>
      </c>
      <c r="B1740" s="26" t="s">
        <v>9470</v>
      </c>
      <c r="C1740" s="26">
        <v>2006596</v>
      </c>
      <c r="D1740" s="26" t="s">
        <v>24</v>
      </c>
      <c r="E1740" s="26" t="s">
        <v>15696</v>
      </c>
      <c r="F1740" s="26" t="s">
        <v>10028</v>
      </c>
      <c r="G1740" s="26" t="s">
        <v>9591</v>
      </c>
      <c r="H1740" s="26" t="s">
        <v>1573</v>
      </c>
      <c r="J1740" s="26" t="s">
        <v>1597</v>
      </c>
      <c r="K1740" s="26" t="s">
        <v>9597</v>
      </c>
      <c r="L1740" s="26" t="s">
        <v>15697</v>
      </c>
      <c r="M1740" s="26">
        <v>380462612103</v>
      </c>
      <c r="N1740" s="26">
        <v>7410100000</v>
      </c>
    </row>
    <row r="1741" spans="1:14">
      <c r="A1741" s="26" t="s">
        <v>7851</v>
      </c>
      <c r="B1741" s="26" t="s">
        <v>7852</v>
      </c>
      <c r="C1741" s="26">
        <v>38248739</v>
      </c>
      <c r="D1741" s="26" t="s">
        <v>24</v>
      </c>
      <c r="E1741" s="26" t="s">
        <v>15698</v>
      </c>
      <c r="F1741" s="26" t="s">
        <v>15699</v>
      </c>
      <c r="G1741" s="26" t="s">
        <v>9591</v>
      </c>
      <c r="H1741" s="26" t="s">
        <v>1122</v>
      </c>
      <c r="I1741" s="26" t="s">
        <v>10331</v>
      </c>
      <c r="J1741" s="26" t="s">
        <v>3623</v>
      </c>
      <c r="K1741" s="26" t="s">
        <v>9582</v>
      </c>
      <c r="L1741" s="26" t="s">
        <v>15700</v>
      </c>
      <c r="M1741" s="26">
        <v>380958583659</v>
      </c>
      <c r="N1741" s="26">
        <v>111790201</v>
      </c>
    </row>
    <row r="1742" spans="1:14">
      <c r="A1742" s="26" t="s">
        <v>6716</v>
      </c>
      <c r="B1742" s="26" t="s">
        <v>6717</v>
      </c>
      <c r="C1742" s="26">
        <v>37953735</v>
      </c>
      <c r="D1742" s="26" t="s">
        <v>24</v>
      </c>
      <c r="E1742" s="26" t="s">
        <v>15701</v>
      </c>
      <c r="F1742" s="26" t="s">
        <v>15702</v>
      </c>
      <c r="G1742" s="26" t="s">
        <v>9579</v>
      </c>
      <c r="H1742" s="26" t="s">
        <v>949</v>
      </c>
      <c r="I1742" s="26" t="s">
        <v>10708</v>
      </c>
      <c r="J1742" s="26" t="s">
        <v>15703</v>
      </c>
      <c r="K1742" s="26" t="s">
        <v>9582</v>
      </c>
      <c r="L1742" s="26" t="s">
        <v>15704</v>
      </c>
      <c r="M1742" s="26">
        <v>380963337275</v>
      </c>
      <c r="N1742" s="26">
        <v>1823485508</v>
      </c>
    </row>
    <row r="1743" spans="1:14">
      <c r="A1743" s="26" t="s">
        <v>7901</v>
      </c>
      <c r="B1743" s="26" t="s">
        <v>7902</v>
      </c>
      <c r="C1743" s="26">
        <v>2003095</v>
      </c>
      <c r="D1743" s="26" t="s">
        <v>780</v>
      </c>
      <c r="E1743" s="26" t="s">
        <v>15705</v>
      </c>
      <c r="F1743" s="26" t="s">
        <v>15706</v>
      </c>
      <c r="G1743" s="26" t="s">
        <v>9601</v>
      </c>
      <c r="H1743" s="26" t="s">
        <v>1122</v>
      </c>
      <c r="I1743" s="26" t="s">
        <v>11218</v>
      </c>
      <c r="J1743" s="26" t="s">
        <v>1167</v>
      </c>
      <c r="K1743" s="26" t="s">
        <v>9597</v>
      </c>
      <c r="L1743" s="26" t="s">
        <v>15707</v>
      </c>
      <c r="M1743" s="26">
        <v>761262355329</v>
      </c>
      <c r="N1743" s="26">
        <v>6322010100</v>
      </c>
    </row>
    <row r="1744" spans="1:14">
      <c r="A1744" s="26" t="s">
        <v>3060</v>
      </c>
      <c r="B1744" s="26" t="s">
        <v>3061</v>
      </c>
      <c r="C1744" s="26" t="s">
        <v>1604</v>
      </c>
      <c r="D1744" s="26" t="s">
        <v>24</v>
      </c>
      <c r="E1744" s="26" t="s">
        <v>15708</v>
      </c>
      <c r="F1744" s="26" t="s">
        <v>3062</v>
      </c>
      <c r="G1744" s="26" t="s">
        <v>9591</v>
      </c>
      <c r="H1744" s="26" t="s">
        <v>375</v>
      </c>
      <c r="J1744" s="26" t="s">
        <v>376</v>
      </c>
      <c r="K1744" s="26" t="s">
        <v>9597</v>
      </c>
      <c r="L1744" s="26" t="s">
        <v>15709</v>
      </c>
      <c r="M1744" s="26">
        <v>761411948809</v>
      </c>
      <c r="N1744" s="26">
        <v>1810400000</v>
      </c>
    </row>
    <row r="1745" spans="1:14">
      <c r="A1745" s="26" t="s">
        <v>2190</v>
      </c>
      <c r="B1745" s="26" t="s">
        <v>2191</v>
      </c>
      <c r="C1745" s="26">
        <v>41803699</v>
      </c>
      <c r="D1745" s="26" t="s">
        <v>24</v>
      </c>
      <c r="E1745" s="26" t="s">
        <v>15710</v>
      </c>
      <c r="F1745" s="26" t="s">
        <v>15711</v>
      </c>
      <c r="G1745" s="26" t="s">
        <v>9586</v>
      </c>
      <c r="H1745" s="26" t="s">
        <v>133</v>
      </c>
      <c r="I1745" s="26" t="s">
        <v>9968</v>
      </c>
      <c r="J1745" s="26" t="s">
        <v>2192</v>
      </c>
      <c r="K1745" s="26" t="s">
        <v>9582</v>
      </c>
      <c r="L1745" s="26" t="s">
        <v>15712</v>
      </c>
      <c r="M1745" s="26">
        <v>761652015502</v>
      </c>
      <c r="N1745" s="26">
        <v>1223582801</v>
      </c>
    </row>
    <row r="1746" spans="1:14">
      <c r="A1746" s="26" t="s">
        <v>3805</v>
      </c>
      <c r="B1746" s="26" t="s">
        <v>3806</v>
      </c>
      <c r="C1746" s="26">
        <v>41083586</v>
      </c>
      <c r="D1746" s="26" t="s">
        <v>24</v>
      </c>
      <c r="E1746" s="26" t="s">
        <v>15713</v>
      </c>
      <c r="F1746" s="26" t="s">
        <v>15714</v>
      </c>
      <c r="G1746" s="26" t="s">
        <v>9591</v>
      </c>
      <c r="H1746" s="26" t="s">
        <v>468</v>
      </c>
      <c r="I1746" s="26" t="s">
        <v>9977</v>
      </c>
      <c r="J1746" s="26" t="s">
        <v>15715</v>
      </c>
      <c r="K1746" s="26" t="s">
        <v>9582</v>
      </c>
      <c r="L1746" s="26" t="s">
        <v>15716</v>
      </c>
      <c r="M1746" s="26">
        <v>380992080596</v>
      </c>
      <c r="N1746" s="26">
        <v>2323955419</v>
      </c>
    </row>
    <row r="1747" spans="1:14">
      <c r="A1747" s="26" t="s">
        <v>3411</v>
      </c>
      <c r="B1747" s="26" t="s">
        <v>3412</v>
      </c>
      <c r="C1747" s="26">
        <v>38456539</v>
      </c>
      <c r="D1747" s="26" t="s">
        <v>24</v>
      </c>
      <c r="E1747" s="26" t="s">
        <v>15717</v>
      </c>
      <c r="F1747" s="26" t="s">
        <v>15718</v>
      </c>
      <c r="G1747" s="26" t="s">
        <v>9586</v>
      </c>
      <c r="H1747" s="26" t="s">
        <v>392</v>
      </c>
      <c r="I1747" s="26" t="s">
        <v>9857</v>
      </c>
      <c r="J1747" s="26" t="s">
        <v>91</v>
      </c>
      <c r="K1747" s="26" t="s">
        <v>9582</v>
      </c>
      <c r="L1747" s="26" t="s">
        <v>15719</v>
      </c>
      <c r="M1747" s="26">
        <v>380988412489</v>
      </c>
      <c r="N1747" s="26">
        <v>510900000</v>
      </c>
    </row>
    <row r="1748" spans="1:14">
      <c r="A1748" s="26" t="s">
        <v>7220</v>
      </c>
      <c r="B1748" s="26" t="s">
        <v>7221</v>
      </c>
      <c r="C1748" s="26" t="s">
        <v>1604</v>
      </c>
      <c r="D1748" s="26" t="s">
        <v>24</v>
      </c>
      <c r="E1748" s="26" t="s">
        <v>15720</v>
      </c>
      <c r="F1748" s="26" t="s">
        <v>7222</v>
      </c>
      <c r="G1748" s="26" t="s">
        <v>9591</v>
      </c>
      <c r="H1748" s="26" t="s">
        <v>987</v>
      </c>
      <c r="I1748" s="26" t="s">
        <v>9893</v>
      </c>
      <c r="J1748" s="26" t="s">
        <v>7062</v>
      </c>
      <c r="K1748" s="26" t="s">
        <v>9597</v>
      </c>
      <c r="L1748" s="26" t="s">
        <v>15721</v>
      </c>
      <c r="M1748" s="26">
        <v>380986033285</v>
      </c>
      <c r="N1748" s="26">
        <v>5623010100</v>
      </c>
    </row>
    <row r="1749" spans="1:14">
      <c r="A1749" s="26" t="s">
        <v>2857</v>
      </c>
      <c r="B1749" s="26" t="s">
        <v>2858</v>
      </c>
      <c r="C1749" s="26">
        <v>2125042</v>
      </c>
      <c r="D1749" s="26" t="s">
        <v>780</v>
      </c>
      <c r="E1749" s="26" t="s">
        <v>15722</v>
      </c>
      <c r="F1749" s="26" t="s">
        <v>15723</v>
      </c>
      <c r="G1749" s="26" t="s">
        <v>9601</v>
      </c>
      <c r="H1749" s="26" t="s">
        <v>258</v>
      </c>
      <c r="J1749" s="26" t="s">
        <v>286</v>
      </c>
      <c r="K1749" s="26" t="s">
        <v>9597</v>
      </c>
      <c r="L1749" s="26" t="s">
        <v>15724</v>
      </c>
      <c r="M1749" s="26">
        <v>761129172464</v>
      </c>
      <c r="N1749" s="26">
        <v>1411700000</v>
      </c>
    </row>
    <row r="1750" spans="1:14">
      <c r="A1750" s="26" t="s">
        <v>8718</v>
      </c>
      <c r="B1750" s="26" t="s">
        <v>8719</v>
      </c>
      <c r="C1750" s="26">
        <v>41877252</v>
      </c>
      <c r="D1750" s="26" t="s">
        <v>24</v>
      </c>
      <c r="E1750" s="26" t="s">
        <v>15725</v>
      </c>
      <c r="F1750" s="26" t="s">
        <v>15726</v>
      </c>
      <c r="G1750" s="26" t="s">
        <v>9586</v>
      </c>
      <c r="H1750" s="26" t="s">
        <v>1308</v>
      </c>
      <c r="I1750" s="26" t="s">
        <v>15727</v>
      </c>
      <c r="J1750" s="26" t="s">
        <v>1533</v>
      </c>
      <c r="K1750" s="26" t="s">
        <v>9582</v>
      </c>
      <c r="L1750" s="26" t="s">
        <v>15728</v>
      </c>
      <c r="M1750" s="26">
        <v>380966615921</v>
      </c>
      <c r="N1750" s="26">
        <v>521083409</v>
      </c>
    </row>
    <row r="1751" spans="1:14">
      <c r="A1751" s="26" t="s">
        <v>4801</v>
      </c>
      <c r="B1751" s="26" t="s">
        <v>4802</v>
      </c>
      <c r="C1751" s="26">
        <v>5401658</v>
      </c>
      <c r="D1751" s="26" t="s">
        <v>780</v>
      </c>
      <c r="E1751" s="26" t="s">
        <v>15729</v>
      </c>
      <c r="F1751" s="26" t="s">
        <v>15730</v>
      </c>
      <c r="G1751" s="26" t="s">
        <v>9601</v>
      </c>
      <c r="H1751" s="26" t="s">
        <v>711</v>
      </c>
      <c r="J1751" s="26" t="s">
        <v>716</v>
      </c>
      <c r="K1751" s="26" t="s">
        <v>9597</v>
      </c>
      <c r="L1751" s="26" t="s">
        <v>15731</v>
      </c>
      <c r="M1751" s="26">
        <v>380645172363</v>
      </c>
      <c r="N1751" s="26">
        <v>4411800000</v>
      </c>
    </row>
    <row r="1752" spans="1:14">
      <c r="A1752" s="26" t="s">
        <v>4601</v>
      </c>
      <c r="B1752" s="26" t="s">
        <v>4602</v>
      </c>
      <c r="C1752" s="26">
        <v>1111227</v>
      </c>
      <c r="D1752" s="26" t="s">
        <v>780</v>
      </c>
      <c r="E1752" s="26" t="s">
        <v>15732</v>
      </c>
      <c r="F1752" s="26" t="s">
        <v>15733</v>
      </c>
      <c r="G1752" s="26" t="s">
        <v>9601</v>
      </c>
      <c r="H1752" s="26" t="s">
        <v>670</v>
      </c>
      <c r="J1752" s="26" t="s">
        <v>683</v>
      </c>
      <c r="K1752" s="26" t="s">
        <v>9597</v>
      </c>
      <c r="L1752" s="26" t="s">
        <v>15734</v>
      </c>
      <c r="M1752" s="26">
        <v>380523363423</v>
      </c>
      <c r="N1752" s="26">
        <v>122080805</v>
      </c>
    </row>
    <row r="1753" spans="1:14">
      <c r="A1753" s="26" t="s">
        <v>9395</v>
      </c>
      <c r="B1753" s="26" t="s">
        <v>9396</v>
      </c>
      <c r="C1753" s="26">
        <v>38543914</v>
      </c>
      <c r="D1753" s="26" t="s">
        <v>24</v>
      </c>
      <c r="E1753" s="26" t="s">
        <v>15735</v>
      </c>
      <c r="F1753" s="26" t="s">
        <v>15736</v>
      </c>
      <c r="G1753" s="26" t="s">
        <v>9586</v>
      </c>
      <c r="H1753" s="26" t="s">
        <v>1573</v>
      </c>
      <c r="J1753" s="26" t="s">
        <v>1589</v>
      </c>
      <c r="K1753" s="26" t="s">
        <v>9597</v>
      </c>
      <c r="L1753" s="26" t="s">
        <v>15737</v>
      </c>
      <c r="M1753" s="26">
        <v>380954388692</v>
      </c>
      <c r="N1753" s="26">
        <v>1824286707</v>
      </c>
    </row>
    <row r="1754" spans="1:14">
      <c r="A1754" s="26" t="s">
        <v>5733</v>
      </c>
      <c r="B1754" s="26" t="s">
        <v>5734</v>
      </c>
      <c r="C1754" s="26">
        <v>26188550</v>
      </c>
      <c r="D1754" s="26" t="s">
        <v>24</v>
      </c>
      <c r="E1754" s="26" t="s">
        <v>15738</v>
      </c>
      <c r="F1754" s="26" t="s">
        <v>15739</v>
      </c>
      <c r="G1754" s="26" t="s">
        <v>9586</v>
      </c>
      <c r="H1754" s="26" t="s">
        <v>799</v>
      </c>
      <c r="J1754" s="26" t="s">
        <v>800</v>
      </c>
      <c r="K1754" s="26" t="s">
        <v>9597</v>
      </c>
      <c r="L1754" s="26" t="s">
        <v>15740</v>
      </c>
      <c r="M1754" s="26">
        <v>380444966103</v>
      </c>
      <c r="N1754" s="26">
        <v>4822784009</v>
      </c>
    </row>
    <row r="1755" spans="1:14">
      <c r="A1755" s="26" t="s">
        <v>6769</v>
      </c>
      <c r="B1755" s="26" t="s">
        <v>6770</v>
      </c>
      <c r="C1755" s="26">
        <v>38276153</v>
      </c>
      <c r="D1755" s="26" t="s">
        <v>24</v>
      </c>
      <c r="E1755" s="26" t="s">
        <v>15741</v>
      </c>
      <c r="F1755" s="26" t="s">
        <v>15742</v>
      </c>
      <c r="G1755" s="26" t="s">
        <v>9579</v>
      </c>
      <c r="H1755" s="26" t="s">
        <v>949</v>
      </c>
      <c r="I1755" s="26" t="s">
        <v>10890</v>
      </c>
      <c r="J1755" s="26" t="s">
        <v>15743</v>
      </c>
      <c r="K1755" s="26" t="s">
        <v>9582</v>
      </c>
      <c r="L1755" s="26" t="s">
        <v>15744</v>
      </c>
      <c r="M1755" s="26">
        <v>380535865525</v>
      </c>
      <c r="N1755" s="26">
        <v>5323884902</v>
      </c>
    </row>
    <row r="1756" spans="1:14">
      <c r="A1756" s="26" t="s">
        <v>8735</v>
      </c>
      <c r="B1756" s="26" t="s">
        <v>8736</v>
      </c>
      <c r="C1756" s="26">
        <v>38358026</v>
      </c>
      <c r="D1756" s="26" t="s">
        <v>24</v>
      </c>
      <c r="E1756" s="26" t="s">
        <v>15745</v>
      </c>
      <c r="F1756" s="26" t="s">
        <v>15746</v>
      </c>
      <c r="G1756" s="26" t="s">
        <v>9586</v>
      </c>
      <c r="H1756" s="26" t="s">
        <v>1308</v>
      </c>
      <c r="I1756" s="26" t="s">
        <v>11309</v>
      </c>
      <c r="J1756" s="26" t="s">
        <v>15747</v>
      </c>
      <c r="K1756" s="26" t="s">
        <v>9582</v>
      </c>
      <c r="L1756" s="26" t="s">
        <v>15748</v>
      </c>
      <c r="M1756" s="26">
        <v>380684141389</v>
      </c>
      <c r="N1756" s="26">
        <v>3224084302</v>
      </c>
    </row>
    <row r="1757" spans="1:14">
      <c r="A1757" s="26" t="s">
        <v>6861</v>
      </c>
      <c r="B1757" s="26" t="s">
        <v>6862</v>
      </c>
      <c r="C1757" s="26">
        <v>38534915</v>
      </c>
      <c r="D1757" s="26" t="s">
        <v>24</v>
      </c>
      <c r="E1757" s="26" t="s">
        <v>15749</v>
      </c>
      <c r="F1757" s="26" t="s">
        <v>15750</v>
      </c>
      <c r="G1757" s="26" t="s">
        <v>9579</v>
      </c>
      <c r="H1757" s="26" t="s">
        <v>949</v>
      </c>
      <c r="I1757" s="26" t="s">
        <v>13665</v>
      </c>
      <c r="J1757" s="26" t="s">
        <v>15751</v>
      </c>
      <c r="K1757" s="26" t="s">
        <v>9582</v>
      </c>
      <c r="L1757" s="26" t="s">
        <v>15752</v>
      </c>
      <c r="M1757" s="26">
        <v>380536321668</v>
      </c>
      <c r="N1757" s="26">
        <v>5324284207</v>
      </c>
    </row>
    <row r="1758" spans="1:14">
      <c r="A1758" s="26" t="s">
        <v>5598</v>
      </c>
      <c r="B1758" s="26" t="s">
        <v>5555</v>
      </c>
      <c r="C1758" s="26">
        <v>26189147</v>
      </c>
      <c r="D1758" s="26" t="s">
        <v>24</v>
      </c>
      <c r="E1758" s="26" t="s">
        <v>15753</v>
      </c>
      <c r="F1758" s="26" t="s">
        <v>15754</v>
      </c>
      <c r="G1758" s="26" t="s">
        <v>9586</v>
      </c>
      <c r="H1758" s="26" t="s">
        <v>799</v>
      </c>
      <c r="J1758" s="26" t="s">
        <v>800</v>
      </c>
      <c r="K1758" s="26" t="s">
        <v>9597</v>
      </c>
      <c r="L1758" s="26" t="s">
        <v>15755</v>
      </c>
      <c r="M1758" s="26">
        <v>380445509462</v>
      </c>
      <c r="N1758" s="26">
        <v>4822784009</v>
      </c>
    </row>
    <row r="1759" spans="1:14">
      <c r="A1759" s="26" t="s">
        <v>3904</v>
      </c>
      <c r="B1759" s="26" t="s">
        <v>3905</v>
      </c>
      <c r="C1759" s="26">
        <v>1992989</v>
      </c>
      <c r="D1759" s="26" t="s">
        <v>780</v>
      </c>
      <c r="E1759" s="26" t="s">
        <v>15756</v>
      </c>
      <c r="F1759" s="26" t="s">
        <v>15757</v>
      </c>
      <c r="G1759" s="26" t="s">
        <v>9601</v>
      </c>
      <c r="H1759" s="26" t="s">
        <v>468</v>
      </c>
      <c r="J1759" s="26" t="s">
        <v>3898</v>
      </c>
      <c r="K1759" s="26" t="s">
        <v>9597</v>
      </c>
      <c r="L1759" s="26" t="s">
        <v>15758</v>
      </c>
      <c r="M1759" s="26">
        <v>380613772211</v>
      </c>
      <c r="N1759" s="26">
        <v>2324810100</v>
      </c>
    </row>
    <row r="1760" spans="1:14">
      <c r="A1760" s="26" t="s">
        <v>6871</v>
      </c>
      <c r="B1760" s="26" t="s">
        <v>6872</v>
      </c>
      <c r="C1760" s="26">
        <v>38522213</v>
      </c>
      <c r="D1760" s="26" t="s">
        <v>24</v>
      </c>
      <c r="E1760" s="26" t="s">
        <v>15759</v>
      </c>
      <c r="F1760" s="26" t="s">
        <v>15760</v>
      </c>
      <c r="G1760" s="26" t="s">
        <v>9579</v>
      </c>
      <c r="H1760" s="26" t="s">
        <v>949</v>
      </c>
      <c r="I1760" s="26" t="s">
        <v>12172</v>
      </c>
      <c r="J1760" s="26" t="s">
        <v>1218</v>
      </c>
      <c r="K1760" s="26" t="s">
        <v>9582</v>
      </c>
      <c r="L1760" s="26" t="s">
        <v>15761</v>
      </c>
      <c r="M1760" s="26">
        <v>380534191164</v>
      </c>
      <c r="N1760" s="26">
        <v>120455604</v>
      </c>
    </row>
    <row r="1761" spans="1:14">
      <c r="A1761" s="26" t="s">
        <v>2352</v>
      </c>
      <c r="B1761" s="26" t="s">
        <v>2353</v>
      </c>
      <c r="C1761" s="26">
        <v>41191651</v>
      </c>
      <c r="D1761" s="26" t="s">
        <v>24</v>
      </c>
      <c r="E1761" s="26" t="s">
        <v>15762</v>
      </c>
      <c r="F1761" s="26" t="s">
        <v>15763</v>
      </c>
      <c r="G1761" s="26" t="s">
        <v>9586</v>
      </c>
      <c r="H1761" s="26" t="s">
        <v>133</v>
      </c>
      <c r="J1761" s="26" t="s">
        <v>146</v>
      </c>
      <c r="K1761" s="26" t="s">
        <v>9597</v>
      </c>
      <c r="L1761" s="26" t="s">
        <v>15764</v>
      </c>
      <c r="M1761" s="26">
        <v>380962770303</v>
      </c>
      <c r="N1761" s="26">
        <v>1210100000</v>
      </c>
    </row>
    <row r="1762" spans="1:14">
      <c r="A1762" s="26" t="s">
        <v>8583</v>
      </c>
      <c r="B1762" s="26" t="s">
        <v>8584</v>
      </c>
      <c r="C1762" s="26">
        <v>1983915</v>
      </c>
      <c r="D1762" s="26" t="s">
        <v>780</v>
      </c>
      <c r="E1762" s="26" t="s">
        <v>15765</v>
      </c>
      <c r="F1762" s="26" t="s">
        <v>15766</v>
      </c>
      <c r="G1762" s="26" t="s">
        <v>9601</v>
      </c>
      <c r="H1762" s="26" t="s">
        <v>1269</v>
      </c>
      <c r="J1762" s="26" t="s">
        <v>1298</v>
      </c>
      <c r="K1762" s="26" t="s">
        <v>9597</v>
      </c>
      <c r="L1762" s="26" t="s">
        <v>15767</v>
      </c>
      <c r="M1762" s="26">
        <v>380552413790</v>
      </c>
      <c r="N1762" s="26">
        <v>6510100000</v>
      </c>
    </row>
    <row r="1763" spans="1:14">
      <c r="A1763" s="26" t="s">
        <v>7225</v>
      </c>
      <c r="B1763" s="26" t="s">
        <v>7177</v>
      </c>
      <c r="C1763" s="26">
        <v>33982673</v>
      </c>
      <c r="D1763" s="26" t="s">
        <v>24</v>
      </c>
      <c r="E1763" s="26" t="s">
        <v>15768</v>
      </c>
      <c r="F1763" s="26" t="s">
        <v>15769</v>
      </c>
      <c r="G1763" s="26" t="s">
        <v>9586</v>
      </c>
      <c r="H1763" s="26" t="s">
        <v>987</v>
      </c>
      <c r="J1763" s="26" t="s">
        <v>1008</v>
      </c>
      <c r="K1763" s="26" t="s">
        <v>9597</v>
      </c>
      <c r="L1763" s="26" t="s">
        <v>15770</v>
      </c>
      <c r="M1763" s="26">
        <v>380689841896</v>
      </c>
      <c r="N1763" s="26">
        <v>122086501</v>
      </c>
    </row>
    <row r="1764" spans="1:14">
      <c r="A1764" s="26" t="s">
        <v>9447</v>
      </c>
      <c r="B1764" s="26" t="s">
        <v>9448</v>
      </c>
      <c r="C1764" s="26">
        <v>30521595</v>
      </c>
      <c r="D1764" s="26" t="s">
        <v>24</v>
      </c>
      <c r="E1764" s="26" t="s">
        <v>15771</v>
      </c>
      <c r="F1764" s="26" t="s">
        <v>15772</v>
      </c>
      <c r="G1764" s="26" t="s">
        <v>9591</v>
      </c>
      <c r="H1764" s="26" t="s">
        <v>1573</v>
      </c>
      <c r="J1764" s="26" t="s">
        <v>14515</v>
      </c>
      <c r="K1764" s="26" t="s">
        <v>9597</v>
      </c>
      <c r="L1764" s="26" t="s">
        <v>15773</v>
      </c>
      <c r="M1764" s="26">
        <v>760925860140</v>
      </c>
      <c r="N1764" s="26">
        <v>7410100000</v>
      </c>
    </row>
    <row r="1765" spans="1:14">
      <c r="A1765" s="26" t="s">
        <v>8312</v>
      </c>
      <c r="B1765" s="26" t="s">
        <v>8272</v>
      </c>
      <c r="C1765" s="26">
        <v>2003729</v>
      </c>
      <c r="D1765" s="26" t="s">
        <v>24</v>
      </c>
      <c r="E1765" s="26" t="s">
        <v>15774</v>
      </c>
      <c r="F1765" s="26" t="s">
        <v>15775</v>
      </c>
      <c r="G1765" s="26" t="s">
        <v>9591</v>
      </c>
      <c r="H1765" s="26" t="s">
        <v>1122</v>
      </c>
      <c r="J1765" s="26" t="s">
        <v>8039</v>
      </c>
      <c r="K1765" s="26" t="s">
        <v>9597</v>
      </c>
      <c r="L1765" s="26" t="s">
        <v>15776</v>
      </c>
      <c r="M1765" s="26">
        <v>380577255805</v>
      </c>
      <c r="N1765" s="26">
        <v>6310100000</v>
      </c>
    </row>
    <row r="1766" spans="1:14">
      <c r="A1766" s="26" t="s">
        <v>2948</v>
      </c>
      <c r="B1766" s="26" t="s">
        <v>2949</v>
      </c>
      <c r="C1766" s="26">
        <v>37803420</v>
      </c>
      <c r="D1766" s="26" t="s">
        <v>24</v>
      </c>
      <c r="E1766" s="26" t="s">
        <v>15777</v>
      </c>
      <c r="F1766" s="26" t="s">
        <v>15778</v>
      </c>
      <c r="G1766" s="26" t="s">
        <v>9586</v>
      </c>
      <c r="H1766" s="26" t="s">
        <v>258</v>
      </c>
      <c r="J1766" s="26" t="s">
        <v>333</v>
      </c>
      <c r="K1766" s="26" t="s">
        <v>9597</v>
      </c>
      <c r="L1766" s="26" t="s">
        <v>15779</v>
      </c>
      <c r="M1766" s="26">
        <v>380668395859</v>
      </c>
      <c r="N1766" s="26">
        <v>1411300000</v>
      </c>
    </row>
    <row r="1767" spans="1:14">
      <c r="A1767" s="26" t="s">
        <v>6240</v>
      </c>
      <c r="B1767" s="26" t="s">
        <v>6241</v>
      </c>
      <c r="C1767" s="26">
        <v>1998845</v>
      </c>
      <c r="D1767" s="26" t="s">
        <v>780</v>
      </c>
      <c r="E1767" s="26" t="s">
        <v>15780</v>
      </c>
      <c r="F1767" s="26" t="s">
        <v>15781</v>
      </c>
      <c r="G1767" s="26" t="s">
        <v>9601</v>
      </c>
      <c r="H1767" s="26" t="s">
        <v>885</v>
      </c>
      <c r="I1767" s="26" t="s">
        <v>11367</v>
      </c>
      <c r="J1767" s="26" t="s">
        <v>15782</v>
      </c>
      <c r="K1767" s="26" t="s">
        <v>9582</v>
      </c>
      <c r="L1767" s="26" t="s">
        <v>15783</v>
      </c>
      <c r="M1767" s="26">
        <v>380098755262</v>
      </c>
      <c r="N1767" s="26">
        <v>5123781501</v>
      </c>
    </row>
    <row r="1768" spans="1:14">
      <c r="A1768" s="26" t="s">
        <v>5145</v>
      </c>
      <c r="B1768" s="26" t="s">
        <v>5146</v>
      </c>
      <c r="C1768" s="26">
        <v>1984263</v>
      </c>
      <c r="D1768" s="26" t="s">
        <v>780</v>
      </c>
      <c r="E1768" s="26" t="s">
        <v>15784</v>
      </c>
      <c r="F1768" s="26" t="s">
        <v>10114</v>
      </c>
      <c r="G1768" s="26" t="s">
        <v>9601</v>
      </c>
      <c r="H1768" s="26" t="s">
        <v>735</v>
      </c>
      <c r="J1768" s="26" t="s">
        <v>740</v>
      </c>
      <c r="K1768" s="26" t="s">
        <v>9597</v>
      </c>
      <c r="L1768" s="26" t="s">
        <v>15785</v>
      </c>
      <c r="M1768" s="26">
        <v>760955624577</v>
      </c>
      <c r="N1768" s="26">
        <v>1221881203</v>
      </c>
    </row>
    <row r="1769" spans="1:14">
      <c r="A1769" s="26" t="s">
        <v>8310</v>
      </c>
      <c r="B1769" s="26" t="s">
        <v>8311</v>
      </c>
      <c r="C1769" s="26">
        <v>21240866</v>
      </c>
      <c r="D1769" s="26" t="s">
        <v>780</v>
      </c>
      <c r="E1769" s="26" t="s">
        <v>15786</v>
      </c>
      <c r="F1769" s="26" t="s">
        <v>12500</v>
      </c>
      <c r="G1769" s="26" t="s">
        <v>9601</v>
      </c>
      <c r="H1769" s="26" t="s">
        <v>1122</v>
      </c>
      <c r="J1769" s="26" t="s">
        <v>8039</v>
      </c>
      <c r="K1769" s="26" t="s">
        <v>9597</v>
      </c>
      <c r="L1769" s="26" t="s">
        <v>15787</v>
      </c>
      <c r="M1769" s="26">
        <v>380577250803</v>
      </c>
      <c r="N1769" s="26">
        <v>6310100000</v>
      </c>
    </row>
    <row r="1770" spans="1:14">
      <c r="A1770" s="26" t="s">
        <v>6695</v>
      </c>
      <c r="B1770" s="26" t="s">
        <v>6680</v>
      </c>
      <c r="C1770" s="26">
        <v>1999342</v>
      </c>
      <c r="D1770" s="26" t="s">
        <v>780</v>
      </c>
      <c r="E1770" s="26" t="s">
        <v>15788</v>
      </c>
      <c r="F1770" s="26" t="s">
        <v>15789</v>
      </c>
      <c r="G1770" s="26" t="s">
        <v>9601</v>
      </c>
      <c r="H1770" s="26" t="s">
        <v>949</v>
      </c>
      <c r="I1770" s="26" t="s">
        <v>15790</v>
      </c>
      <c r="J1770" s="26" t="s">
        <v>6859</v>
      </c>
      <c r="K1770" s="26" t="s">
        <v>9582</v>
      </c>
      <c r="L1770" s="26" t="s">
        <v>15791</v>
      </c>
      <c r="M1770" s="26">
        <v>380675314514</v>
      </c>
      <c r="N1770" s="26">
        <v>1220755136</v>
      </c>
    </row>
    <row r="1771" spans="1:14">
      <c r="A1771" s="26" t="s">
        <v>2058</v>
      </c>
      <c r="B1771" s="26" t="s">
        <v>2059</v>
      </c>
      <c r="C1771" s="26">
        <v>38796247</v>
      </c>
      <c r="D1771" s="26" t="s">
        <v>24</v>
      </c>
      <c r="E1771" s="26" t="s">
        <v>15792</v>
      </c>
      <c r="F1771" s="26" t="s">
        <v>15793</v>
      </c>
      <c r="G1771" s="26" t="s">
        <v>9586</v>
      </c>
      <c r="H1771" s="26" t="s">
        <v>103</v>
      </c>
      <c r="I1771" s="26" t="s">
        <v>10208</v>
      </c>
      <c r="J1771" s="26" t="s">
        <v>15794</v>
      </c>
      <c r="K1771" s="26" t="s">
        <v>9582</v>
      </c>
      <c r="L1771" s="26" t="s">
        <v>15795</v>
      </c>
      <c r="M1771" s="26">
        <v>380501800808</v>
      </c>
      <c r="N1771" s="26">
        <v>722881801</v>
      </c>
    </row>
    <row r="1772" spans="1:14">
      <c r="A1772" s="26" t="s">
        <v>1946</v>
      </c>
      <c r="B1772" s="26" t="s">
        <v>1947</v>
      </c>
      <c r="C1772" s="26">
        <v>37636913</v>
      </c>
      <c r="D1772" s="26" t="s">
        <v>24</v>
      </c>
      <c r="E1772" s="26" t="s">
        <v>15796</v>
      </c>
      <c r="F1772" s="26" t="s">
        <v>15797</v>
      </c>
      <c r="G1772" s="26" t="s">
        <v>9579</v>
      </c>
      <c r="H1772" s="26" t="s">
        <v>27</v>
      </c>
      <c r="I1772" s="26" t="s">
        <v>10258</v>
      </c>
      <c r="J1772" s="26" t="s">
        <v>15798</v>
      </c>
      <c r="K1772" s="26" t="s">
        <v>9582</v>
      </c>
      <c r="L1772" s="26" t="s">
        <v>15799</v>
      </c>
      <c r="M1772" s="26">
        <v>380969993858</v>
      </c>
      <c r="N1772" s="26">
        <v>525684001</v>
      </c>
    </row>
    <row r="1773" spans="1:14">
      <c r="A1773" s="26" t="s">
        <v>4976</v>
      </c>
      <c r="B1773" s="26" t="s">
        <v>4977</v>
      </c>
      <c r="C1773" s="26">
        <v>1997863</v>
      </c>
      <c r="D1773" s="26" t="s">
        <v>780</v>
      </c>
      <c r="E1773" s="26" t="s">
        <v>15800</v>
      </c>
      <c r="F1773" s="26" t="s">
        <v>13228</v>
      </c>
      <c r="G1773" s="26" t="s">
        <v>9601</v>
      </c>
      <c r="H1773" s="26" t="s">
        <v>735</v>
      </c>
      <c r="I1773" s="26" t="s">
        <v>13448</v>
      </c>
      <c r="J1773" s="26" t="s">
        <v>15801</v>
      </c>
      <c r="K1773" s="26" t="s">
        <v>9597</v>
      </c>
      <c r="L1773" s="26" t="s">
        <v>15802</v>
      </c>
      <c r="M1773" s="26">
        <v>760996887713</v>
      </c>
      <c r="N1773" s="26">
        <v>4620910400</v>
      </c>
    </row>
    <row r="1774" spans="1:14">
      <c r="A1774" s="26" t="s">
        <v>9399</v>
      </c>
      <c r="B1774" s="26" t="s">
        <v>9400</v>
      </c>
      <c r="C1774" s="26">
        <v>38955665</v>
      </c>
      <c r="D1774" s="26" t="s">
        <v>24</v>
      </c>
      <c r="E1774" s="26" t="s">
        <v>15803</v>
      </c>
      <c r="F1774" s="26" t="s">
        <v>15804</v>
      </c>
      <c r="G1774" s="26" t="s">
        <v>9579</v>
      </c>
      <c r="H1774" s="26" t="s">
        <v>1573</v>
      </c>
      <c r="I1774" s="26" t="s">
        <v>10158</v>
      </c>
      <c r="J1774" s="26" t="s">
        <v>15805</v>
      </c>
      <c r="K1774" s="26" t="s">
        <v>9582</v>
      </c>
      <c r="L1774" s="26" t="s">
        <v>15806</v>
      </c>
      <c r="M1774" s="26">
        <v>380462688774</v>
      </c>
      <c r="N1774" s="26">
        <v>124782903</v>
      </c>
    </row>
    <row r="1775" spans="1:14">
      <c r="A1775" s="26" t="s">
        <v>8823</v>
      </c>
      <c r="B1775" s="26" t="s">
        <v>8822</v>
      </c>
      <c r="C1775" s="26">
        <v>35479197</v>
      </c>
      <c r="D1775" s="26" t="s">
        <v>780</v>
      </c>
      <c r="E1775" s="26" t="s">
        <v>15807</v>
      </c>
      <c r="F1775" s="26" t="s">
        <v>15808</v>
      </c>
      <c r="G1775" s="26" t="s">
        <v>9601</v>
      </c>
      <c r="H1775" s="26" t="s">
        <v>1308</v>
      </c>
      <c r="J1775" s="26" t="s">
        <v>1387</v>
      </c>
      <c r="K1775" s="26" t="s">
        <v>9597</v>
      </c>
      <c r="L1775" s="26" t="s">
        <v>15809</v>
      </c>
      <c r="M1775" s="26">
        <v>380983821166</v>
      </c>
      <c r="N1775" s="26">
        <v>4412745702</v>
      </c>
    </row>
    <row r="1776" spans="1:14">
      <c r="A1776" s="26" t="s">
        <v>8848</v>
      </c>
      <c r="B1776" s="26" t="s">
        <v>8849</v>
      </c>
      <c r="C1776" s="26">
        <v>42081160</v>
      </c>
      <c r="D1776" s="26" t="s">
        <v>24</v>
      </c>
      <c r="E1776" s="26" t="s">
        <v>15810</v>
      </c>
      <c r="F1776" s="26" t="s">
        <v>15811</v>
      </c>
      <c r="G1776" s="26" t="s">
        <v>9579</v>
      </c>
      <c r="H1776" s="26" t="s">
        <v>1401</v>
      </c>
      <c r="I1776" s="26" t="s">
        <v>11494</v>
      </c>
      <c r="J1776" s="26" t="s">
        <v>15812</v>
      </c>
      <c r="K1776" s="26" t="s">
        <v>9582</v>
      </c>
      <c r="L1776" s="26" t="s">
        <v>15813</v>
      </c>
      <c r="M1776" s="26">
        <v>380473431433</v>
      </c>
      <c r="N1776" s="26">
        <v>1825485103</v>
      </c>
    </row>
    <row r="1777" spans="1:14">
      <c r="A1777" s="26" t="s">
        <v>3318</v>
      </c>
      <c r="B1777" s="26" t="s">
        <v>3319</v>
      </c>
      <c r="C1777" s="26">
        <v>40379396</v>
      </c>
      <c r="D1777" s="26" t="s">
        <v>24</v>
      </c>
      <c r="E1777" s="26" t="s">
        <v>15814</v>
      </c>
      <c r="F1777" s="26" t="s">
        <v>15815</v>
      </c>
      <c r="G1777" s="26" t="s">
        <v>9586</v>
      </c>
      <c r="H1777" s="26" t="s">
        <v>375</v>
      </c>
      <c r="I1777" s="26" t="s">
        <v>15816</v>
      </c>
      <c r="J1777" s="26" t="s">
        <v>3317</v>
      </c>
      <c r="K1777" s="26" t="s">
        <v>9606</v>
      </c>
      <c r="L1777" s="26" t="s">
        <v>15817</v>
      </c>
      <c r="M1777" s="26">
        <v>380413646146</v>
      </c>
      <c r="N1777" s="26">
        <v>123183005</v>
      </c>
    </row>
    <row r="1778" spans="1:14">
      <c r="A1778" s="26" t="s">
        <v>6975</v>
      </c>
      <c r="B1778" s="26" t="s">
        <v>6976</v>
      </c>
      <c r="C1778" s="26">
        <v>38637071</v>
      </c>
      <c r="D1778" s="26" t="s">
        <v>24</v>
      </c>
      <c r="E1778" s="26" t="s">
        <v>15818</v>
      </c>
      <c r="F1778" s="26" t="s">
        <v>15819</v>
      </c>
      <c r="G1778" s="26" t="s">
        <v>9586</v>
      </c>
      <c r="H1778" s="26" t="s">
        <v>987</v>
      </c>
      <c r="I1778" s="26" t="s">
        <v>11004</v>
      </c>
      <c r="J1778" s="26" t="s">
        <v>15820</v>
      </c>
      <c r="K1778" s="26" t="s">
        <v>9582</v>
      </c>
      <c r="L1778" s="26" t="s">
        <v>15821</v>
      </c>
      <c r="M1778" s="26">
        <v>380977060039</v>
      </c>
      <c r="N1778" s="26">
        <v>1824783301</v>
      </c>
    </row>
    <row r="1779" spans="1:14">
      <c r="A1779" s="26" t="s">
        <v>4779</v>
      </c>
      <c r="B1779" s="26" t="s">
        <v>4780</v>
      </c>
      <c r="C1779" s="26" t="s">
        <v>1604</v>
      </c>
      <c r="D1779" s="26" t="s">
        <v>24</v>
      </c>
      <c r="E1779" s="26" t="s">
        <v>15822</v>
      </c>
      <c r="F1779" s="26" t="s">
        <v>15823</v>
      </c>
      <c r="G1779" s="26" t="s">
        <v>9591</v>
      </c>
      <c r="H1779" s="26" t="s">
        <v>711</v>
      </c>
      <c r="I1779" s="26" t="s">
        <v>15824</v>
      </c>
      <c r="J1779" s="26" t="s">
        <v>4778</v>
      </c>
      <c r="K1779" s="26" t="s">
        <v>9606</v>
      </c>
      <c r="L1779" s="26" t="s">
        <v>15825</v>
      </c>
      <c r="M1779" s="26">
        <v>380958151230</v>
      </c>
      <c r="N1779" s="26">
        <v>4420955100</v>
      </c>
    </row>
    <row r="1780" spans="1:14">
      <c r="A1780" s="26" t="s">
        <v>5049</v>
      </c>
      <c r="B1780" s="26" t="s">
        <v>5050</v>
      </c>
      <c r="C1780" s="26">
        <v>41209595</v>
      </c>
      <c r="D1780" s="26" t="s">
        <v>24</v>
      </c>
      <c r="E1780" s="26" t="s">
        <v>15826</v>
      </c>
      <c r="F1780" s="26" t="s">
        <v>15827</v>
      </c>
      <c r="G1780" s="26" t="s">
        <v>9586</v>
      </c>
      <c r="H1780" s="26" t="s">
        <v>735</v>
      </c>
      <c r="I1780" s="26" t="s">
        <v>10088</v>
      </c>
      <c r="J1780" s="26" t="s">
        <v>5051</v>
      </c>
      <c r="K1780" s="26" t="s">
        <v>9582</v>
      </c>
      <c r="L1780" s="26" t="s">
        <v>15828</v>
      </c>
      <c r="M1780" s="26">
        <v>380973017103</v>
      </c>
      <c r="N1780" s="26">
        <v>4622183301</v>
      </c>
    </row>
    <row r="1781" spans="1:14">
      <c r="A1781" s="26" t="s">
        <v>8843</v>
      </c>
      <c r="B1781" s="26" t="s">
        <v>8844</v>
      </c>
      <c r="C1781" s="26">
        <v>39068066</v>
      </c>
      <c r="D1781" s="26" t="s">
        <v>24</v>
      </c>
      <c r="E1781" s="26" t="s">
        <v>15829</v>
      </c>
      <c r="F1781" s="26" t="s">
        <v>15830</v>
      </c>
      <c r="G1781" s="26" t="s">
        <v>9586</v>
      </c>
      <c r="H1781" s="26" t="s">
        <v>1401</v>
      </c>
      <c r="I1781" s="26" t="s">
        <v>11333</v>
      </c>
      <c r="J1781" s="26" t="s">
        <v>15831</v>
      </c>
      <c r="K1781" s="26" t="s">
        <v>9906</v>
      </c>
      <c r="L1781" s="26" t="s">
        <v>15832</v>
      </c>
      <c r="M1781" s="26">
        <v>380679168562</v>
      </c>
      <c r="N1781" s="26">
        <v>7121582004</v>
      </c>
    </row>
    <row r="1782" spans="1:14">
      <c r="A1782" s="26" t="s">
        <v>7279</v>
      </c>
      <c r="B1782" s="26" t="s">
        <v>7280</v>
      </c>
      <c r="C1782" s="26">
        <v>39034372</v>
      </c>
      <c r="D1782" s="26" t="s">
        <v>24</v>
      </c>
      <c r="E1782" s="26" t="s">
        <v>15833</v>
      </c>
      <c r="F1782" s="26" t="s">
        <v>15834</v>
      </c>
      <c r="G1782" s="26" t="s">
        <v>9586</v>
      </c>
      <c r="H1782" s="26" t="s">
        <v>1025</v>
      </c>
      <c r="I1782" s="26" t="s">
        <v>15835</v>
      </c>
      <c r="J1782" s="26" t="s">
        <v>15836</v>
      </c>
      <c r="K1782" s="26" t="s">
        <v>9582</v>
      </c>
      <c r="L1782" s="26" t="s">
        <v>15837</v>
      </c>
      <c r="M1782" s="26">
        <v>380545464367</v>
      </c>
      <c r="N1782" s="26">
        <v>520285312</v>
      </c>
    </row>
    <row r="1783" spans="1:14">
      <c r="A1783" s="26" t="s">
        <v>6405</v>
      </c>
      <c r="B1783" s="26" t="s">
        <v>6392</v>
      </c>
      <c r="C1783" s="26">
        <v>41973328</v>
      </c>
      <c r="D1783" s="26" t="s">
        <v>780</v>
      </c>
      <c r="E1783" s="26" t="s">
        <v>15838</v>
      </c>
      <c r="F1783" s="26" t="s">
        <v>15839</v>
      </c>
      <c r="G1783" s="26" t="s">
        <v>9601</v>
      </c>
      <c r="H1783" s="26" t="s">
        <v>885</v>
      </c>
      <c r="J1783" s="26" t="s">
        <v>910</v>
      </c>
      <c r="K1783" s="26" t="s">
        <v>9597</v>
      </c>
      <c r="L1783" s="26" t="s">
        <v>15840</v>
      </c>
      <c r="M1783" s="26">
        <v>380685597828</v>
      </c>
      <c r="N1783" s="26">
        <v>5110100000</v>
      </c>
    </row>
    <row r="1784" spans="1:14">
      <c r="A1784" s="26" t="s">
        <v>6497</v>
      </c>
      <c r="B1784" s="26" t="s">
        <v>6498</v>
      </c>
      <c r="C1784" s="26">
        <v>38842324</v>
      </c>
      <c r="D1784" s="26" t="s">
        <v>24</v>
      </c>
      <c r="E1784" s="26" t="s">
        <v>15841</v>
      </c>
      <c r="F1784" s="26" t="s">
        <v>15842</v>
      </c>
      <c r="G1784" s="26" t="s">
        <v>9586</v>
      </c>
      <c r="H1784" s="26" t="s">
        <v>885</v>
      </c>
      <c r="I1784" s="26" t="s">
        <v>11059</v>
      </c>
      <c r="J1784" s="26" t="s">
        <v>2662</v>
      </c>
      <c r="K1784" s="26" t="s">
        <v>9582</v>
      </c>
      <c r="L1784" s="26" t="s">
        <v>15843</v>
      </c>
      <c r="M1784" s="26">
        <v>380484840122</v>
      </c>
      <c r="N1784" s="26">
        <v>124781308</v>
      </c>
    </row>
    <row r="1785" spans="1:14">
      <c r="A1785" s="26" t="s">
        <v>8020</v>
      </c>
      <c r="B1785" s="26" t="s">
        <v>8021</v>
      </c>
      <c r="C1785" s="26">
        <v>2002658</v>
      </c>
      <c r="D1785" s="26" t="s">
        <v>780</v>
      </c>
      <c r="E1785" s="26" t="s">
        <v>15844</v>
      </c>
      <c r="F1785" s="26" t="s">
        <v>15845</v>
      </c>
      <c r="G1785" s="26" t="s">
        <v>9601</v>
      </c>
      <c r="H1785" s="26" t="s">
        <v>1122</v>
      </c>
      <c r="I1785" s="26" t="s">
        <v>13004</v>
      </c>
      <c r="J1785" s="26" t="s">
        <v>1246</v>
      </c>
      <c r="K1785" s="26" t="s">
        <v>9606</v>
      </c>
      <c r="L1785" s="26" t="s">
        <v>15846</v>
      </c>
      <c r="M1785" s="26">
        <v>380576231236</v>
      </c>
      <c r="N1785" s="26">
        <v>6324855100</v>
      </c>
    </row>
    <row r="1786" spans="1:14">
      <c r="A1786" s="26" t="s">
        <v>9044</v>
      </c>
      <c r="B1786" s="26" t="s">
        <v>9045</v>
      </c>
      <c r="C1786" s="26">
        <v>38990598</v>
      </c>
      <c r="D1786" s="26" t="s">
        <v>24</v>
      </c>
      <c r="E1786" s="26" t="s">
        <v>15847</v>
      </c>
      <c r="F1786" s="26" t="s">
        <v>15848</v>
      </c>
      <c r="G1786" s="26" t="s">
        <v>9579</v>
      </c>
      <c r="H1786" s="26" t="s">
        <v>1401</v>
      </c>
      <c r="I1786" s="26" t="s">
        <v>10821</v>
      </c>
      <c r="J1786" s="26" t="s">
        <v>15849</v>
      </c>
      <c r="K1786" s="26" t="s">
        <v>9582</v>
      </c>
      <c r="L1786" s="26" t="s">
        <v>15850</v>
      </c>
      <c r="M1786" s="26">
        <v>380978872732</v>
      </c>
      <c r="N1786" s="26">
        <v>522285802</v>
      </c>
    </row>
    <row r="1787" spans="1:14">
      <c r="A1787" s="26" t="s">
        <v>6861</v>
      </c>
      <c r="B1787" s="26" t="s">
        <v>6862</v>
      </c>
      <c r="C1787" s="26">
        <v>38534915</v>
      </c>
      <c r="D1787" s="26" t="s">
        <v>24</v>
      </c>
      <c r="E1787" s="26" t="s">
        <v>15851</v>
      </c>
      <c r="F1787" s="26" t="s">
        <v>15852</v>
      </c>
      <c r="G1787" s="26" t="s">
        <v>9579</v>
      </c>
      <c r="H1787" s="26" t="s">
        <v>949</v>
      </c>
      <c r="I1787" s="26" t="s">
        <v>13665</v>
      </c>
      <c r="J1787" s="26" t="s">
        <v>2586</v>
      </c>
      <c r="K1787" s="26" t="s">
        <v>9582</v>
      </c>
      <c r="L1787" s="26" t="s">
        <v>15853</v>
      </c>
      <c r="M1787" s="26">
        <v>380536393238</v>
      </c>
      <c r="N1787" s="26">
        <v>124755800</v>
      </c>
    </row>
    <row r="1788" spans="1:14">
      <c r="A1788" s="26" t="s">
        <v>7244</v>
      </c>
      <c r="B1788" s="26" t="s">
        <v>7245</v>
      </c>
      <c r="C1788" s="26">
        <v>38440010</v>
      </c>
      <c r="D1788" s="26" t="s">
        <v>24</v>
      </c>
      <c r="E1788" s="26" t="s">
        <v>15854</v>
      </c>
      <c r="F1788" s="26" t="s">
        <v>15855</v>
      </c>
      <c r="G1788" s="26" t="s">
        <v>9579</v>
      </c>
      <c r="H1788" s="26" t="s">
        <v>987</v>
      </c>
      <c r="I1788" s="26" t="s">
        <v>11035</v>
      </c>
      <c r="J1788" s="26" t="s">
        <v>15856</v>
      </c>
      <c r="K1788" s="26" t="s">
        <v>9582</v>
      </c>
      <c r="L1788" s="26" t="s">
        <v>15857</v>
      </c>
      <c r="M1788" s="26">
        <v>380994291899</v>
      </c>
      <c r="N1788" s="26">
        <v>523055302</v>
      </c>
    </row>
    <row r="1789" spans="1:14">
      <c r="A1789" s="26" t="s">
        <v>5137</v>
      </c>
      <c r="B1789" s="26" t="s">
        <v>5138</v>
      </c>
      <c r="C1789" s="26">
        <v>1996622</v>
      </c>
      <c r="D1789" s="26" t="s">
        <v>780</v>
      </c>
      <c r="E1789" s="26" t="s">
        <v>15858</v>
      </c>
      <c r="F1789" s="26" t="s">
        <v>10114</v>
      </c>
      <c r="G1789" s="26" t="s">
        <v>9601</v>
      </c>
      <c r="H1789" s="26" t="s">
        <v>735</v>
      </c>
      <c r="J1789" s="26" t="s">
        <v>740</v>
      </c>
      <c r="K1789" s="26" t="s">
        <v>9597</v>
      </c>
      <c r="L1789" s="26" t="s">
        <v>15859</v>
      </c>
      <c r="M1789" s="26">
        <v>380987508621</v>
      </c>
      <c r="N1789" s="26">
        <v>1221881203</v>
      </c>
    </row>
    <row r="1790" spans="1:14">
      <c r="A1790" s="26" t="s">
        <v>5299</v>
      </c>
      <c r="B1790" s="26" t="s">
        <v>5300</v>
      </c>
      <c r="C1790" s="26">
        <v>20764314</v>
      </c>
      <c r="D1790" s="26" t="s">
        <v>24</v>
      </c>
      <c r="E1790" s="26" t="s">
        <v>15860</v>
      </c>
      <c r="F1790" s="26" t="s">
        <v>15861</v>
      </c>
      <c r="G1790" s="26" t="s">
        <v>9586</v>
      </c>
      <c r="H1790" s="26" t="s">
        <v>735</v>
      </c>
      <c r="I1790" s="26" t="s">
        <v>9752</v>
      </c>
      <c r="J1790" s="26" t="s">
        <v>15862</v>
      </c>
      <c r="K1790" s="26" t="s">
        <v>9606</v>
      </c>
      <c r="L1790" s="26" t="s">
        <v>15863</v>
      </c>
      <c r="M1790" s="26">
        <v>380636480094</v>
      </c>
      <c r="N1790" s="26">
        <v>4623055400</v>
      </c>
    </row>
    <row r="1791" spans="1:14">
      <c r="A1791" s="26" t="s">
        <v>3629</v>
      </c>
      <c r="B1791" s="26" t="s">
        <v>3630</v>
      </c>
      <c r="C1791" s="26">
        <v>40214913</v>
      </c>
      <c r="D1791" s="26" t="s">
        <v>24</v>
      </c>
      <c r="E1791" s="26" t="s">
        <v>15864</v>
      </c>
      <c r="F1791" s="26" t="s">
        <v>15865</v>
      </c>
      <c r="G1791" s="26" t="s">
        <v>9586</v>
      </c>
      <c r="H1791" s="26" t="s">
        <v>468</v>
      </c>
      <c r="J1791" s="26" t="s">
        <v>3623</v>
      </c>
      <c r="K1791" s="26" t="s">
        <v>9606</v>
      </c>
      <c r="L1791" s="26" t="s">
        <v>15866</v>
      </c>
      <c r="M1791" s="26">
        <v>761227348886</v>
      </c>
      <c r="N1791" s="26">
        <v>111790201</v>
      </c>
    </row>
    <row r="1792" spans="1:14">
      <c r="A1792" s="26" t="s">
        <v>5129</v>
      </c>
      <c r="B1792" s="26" t="s">
        <v>5130</v>
      </c>
      <c r="C1792" s="26">
        <v>1996651</v>
      </c>
      <c r="D1792" s="26" t="s">
        <v>780</v>
      </c>
      <c r="E1792" s="26" t="s">
        <v>15867</v>
      </c>
      <c r="F1792" s="26" t="s">
        <v>15868</v>
      </c>
      <c r="G1792" s="26" t="s">
        <v>9601</v>
      </c>
      <c r="H1792" s="26" t="s">
        <v>735</v>
      </c>
      <c r="J1792" s="26" t="s">
        <v>740</v>
      </c>
      <c r="K1792" s="26" t="s">
        <v>9597</v>
      </c>
      <c r="L1792" s="26" t="s">
        <v>13467</v>
      </c>
      <c r="M1792" s="26">
        <v>380664323492</v>
      </c>
      <c r="N1792" s="26">
        <v>1221881203</v>
      </c>
    </row>
    <row r="1793" spans="1:14">
      <c r="A1793" s="26" t="s">
        <v>5986</v>
      </c>
      <c r="B1793" s="26" t="s">
        <v>5987</v>
      </c>
      <c r="C1793" s="26">
        <v>43443705</v>
      </c>
      <c r="D1793" s="26" t="s">
        <v>780</v>
      </c>
      <c r="E1793" s="26" t="s">
        <v>15869</v>
      </c>
      <c r="F1793" s="26" t="s">
        <v>9787</v>
      </c>
      <c r="G1793" s="26" t="s">
        <v>9601</v>
      </c>
      <c r="H1793" s="26" t="s">
        <v>835</v>
      </c>
      <c r="J1793" s="26" t="s">
        <v>848</v>
      </c>
      <c r="K1793" s="26" t="s">
        <v>9597</v>
      </c>
      <c r="L1793" s="26" t="s">
        <v>15870</v>
      </c>
      <c r="M1793" s="26">
        <v>761177509725</v>
      </c>
      <c r="N1793" s="26">
        <v>4623010100</v>
      </c>
    </row>
    <row r="1794" spans="1:14">
      <c r="A1794" s="26" t="s">
        <v>8416</v>
      </c>
      <c r="B1794" s="26" t="s">
        <v>8417</v>
      </c>
      <c r="C1794" s="26" t="s">
        <v>1604</v>
      </c>
      <c r="D1794" s="26" t="s">
        <v>24</v>
      </c>
      <c r="E1794" s="26" t="s">
        <v>15871</v>
      </c>
      <c r="F1794" s="26" t="s">
        <v>15872</v>
      </c>
      <c r="G1794" s="26" t="s">
        <v>9586</v>
      </c>
      <c r="H1794" s="26" t="s">
        <v>1269</v>
      </c>
      <c r="I1794" s="26" t="s">
        <v>13021</v>
      </c>
      <c r="J1794" s="26" t="s">
        <v>8413</v>
      </c>
      <c r="K1794" s="26" t="s">
        <v>9606</v>
      </c>
      <c r="L1794" s="26" t="s">
        <v>15873</v>
      </c>
      <c r="M1794" s="26">
        <v>761906377508</v>
      </c>
      <c r="N1794" s="26">
        <v>6521255100</v>
      </c>
    </row>
    <row r="1795" spans="1:14">
      <c r="A1795" s="26" t="s">
        <v>2080</v>
      </c>
      <c r="B1795" s="26" t="s">
        <v>2081</v>
      </c>
      <c r="C1795" s="26">
        <v>38485727</v>
      </c>
      <c r="D1795" s="26" t="s">
        <v>24</v>
      </c>
      <c r="E1795" s="26" t="s">
        <v>15874</v>
      </c>
      <c r="F1795" s="26" t="s">
        <v>15875</v>
      </c>
      <c r="G1795" s="26" t="s">
        <v>9591</v>
      </c>
      <c r="H1795" s="26" t="s">
        <v>103</v>
      </c>
      <c r="I1795" s="26" t="s">
        <v>9833</v>
      </c>
      <c r="J1795" s="26" t="s">
        <v>15876</v>
      </c>
      <c r="K1795" s="26" t="s">
        <v>9582</v>
      </c>
      <c r="L1795" s="26" t="s">
        <v>15877</v>
      </c>
      <c r="M1795" s="26">
        <v>380337723957</v>
      </c>
      <c r="N1795" s="26">
        <v>723355308</v>
      </c>
    </row>
    <row r="1796" spans="1:14">
      <c r="A1796" s="26" t="s">
        <v>9078</v>
      </c>
      <c r="B1796" s="26" t="s">
        <v>9079</v>
      </c>
      <c r="C1796" s="26">
        <v>36751712</v>
      </c>
      <c r="D1796" s="26" t="s">
        <v>24</v>
      </c>
      <c r="E1796" s="26" t="s">
        <v>15878</v>
      </c>
      <c r="F1796" s="26" t="s">
        <v>15879</v>
      </c>
      <c r="G1796" s="26" t="s">
        <v>9586</v>
      </c>
      <c r="H1796" s="26" t="s">
        <v>1490</v>
      </c>
      <c r="I1796" s="26" t="s">
        <v>13138</v>
      </c>
      <c r="J1796" s="26" t="s">
        <v>15880</v>
      </c>
      <c r="K1796" s="26" t="s">
        <v>9582</v>
      </c>
      <c r="L1796" s="26" t="s">
        <v>15881</v>
      </c>
      <c r="M1796" s="26">
        <v>380373444436</v>
      </c>
      <c r="N1796" s="26">
        <v>7321086701</v>
      </c>
    </row>
    <row r="1797" spans="1:14">
      <c r="A1797" s="26" t="s">
        <v>8565</v>
      </c>
      <c r="B1797" s="26" t="s">
        <v>8566</v>
      </c>
      <c r="C1797" s="26">
        <v>5396876</v>
      </c>
      <c r="D1797" s="26" t="s">
        <v>24</v>
      </c>
      <c r="E1797" s="26" t="s">
        <v>15882</v>
      </c>
      <c r="F1797" s="26" t="s">
        <v>15883</v>
      </c>
      <c r="G1797" s="26" t="s">
        <v>9586</v>
      </c>
      <c r="H1797" s="26" t="s">
        <v>1269</v>
      </c>
      <c r="J1797" s="26" t="s">
        <v>15884</v>
      </c>
      <c r="K1797" s="26" t="s">
        <v>9906</v>
      </c>
      <c r="L1797" s="26" t="s">
        <v>15885</v>
      </c>
      <c r="M1797" s="26">
        <v>380552362175</v>
      </c>
      <c r="N1797" s="26">
        <v>2324281901</v>
      </c>
    </row>
    <row r="1798" spans="1:14">
      <c r="A1798" s="26" t="s">
        <v>3260</v>
      </c>
      <c r="B1798" s="26" t="s">
        <v>3261</v>
      </c>
      <c r="C1798" s="26">
        <v>38731750</v>
      </c>
      <c r="D1798" s="26" t="s">
        <v>24</v>
      </c>
      <c r="E1798" s="26" t="s">
        <v>15886</v>
      </c>
      <c r="F1798" s="26" t="s">
        <v>15887</v>
      </c>
      <c r="G1798" s="26" t="s">
        <v>9586</v>
      </c>
      <c r="H1798" s="26" t="s">
        <v>375</v>
      </c>
      <c r="I1798" s="26" t="s">
        <v>12530</v>
      </c>
      <c r="J1798" s="26" t="s">
        <v>15888</v>
      </c>
      <c r="K1798" s="26" t="s">
        <v>9582</v>
      </c>
      <c r="L1798" s="26" t="s">
        <v>15889</v>
      </c>
      <c r="M1798" s="26">
        <v>380978165700</v>
      </c>
      <c r="N1798" s="26">
        <v>1825087401</v>
      </c>
    </row>
    <row r="1799" spans="1:14">
      <c r="A1799" s="26" t="s">
        <v>7240</v>
      </c>
      <c r="B1799" s="26" t="s">
        <v>7241</v>
      </c>
      <c r="C1799" s="26">
        <v>38645384</v>
      </c>
      <c r="D1799" s="26" t="s">
        <v>24</v>
      </c>
      <c r="E1799" s="26" t="s">
        <v>15890</v>
      </c>
      <c r="F1799" s="26" t="s">
        <v>15891</v>
      </c>
      <c r="G1799" s="26" t="s">
        <v>9586</v>
      </c>
      <c r="H1799" s="26" t="s">
        <v>987</v>
      </c>
      <c r="I1799" s="26" t="s">
        <v>12684</v>
      </c>
      <c r="J1799" s="26" t="s">
        <v>646</v>
      </c>
      <c r="K1799" s="26" t="s">
        <v>9582</v>
      </c>
      <c r="L1799" s="26" t="s">
        <v>15892</v>
      </c>
      <c r="M1799" s="26">
        <v>380667330590</v>
      </c>
      <c r="N1799" s="26">
        <v>1824287321</v>
      </c>
    </row>
    <row r="1800" spans="1:14">
      <c r="A1800" s="26" t="s">
        <v>9413</v>
      </c>
      <c r="B1800" s="26" t="s">
        <v>9414</v>
      </c>
      <c r="C1800" s="26">
        <v>39095807</v>
      </c>
      <c r="D1800" s="26" t="s">
        <v>24</v>
      </c>
      <c r="E1800" s="26" t="s">
        <v>15893</v>
      </c>
      <c r="F1800" s="26" t="s">
        <v>15894</v>
      </c>
      <c r="G1800" s="26" t="s">
        <v>9586</v>
      </c>
      <c r="H1800" s="26" t="s">
        <v>1573</v>
      </c>
      <c r="I1800" s="26" t="s">
        <v>15895</v>
      </c>
      <c r="J1800" s="26" t="s">
        <v>13585</v>
      </c>
      <c r="K1800" s="26" t="s">
        <v>9582</v>
      </c>
      <c r="L1800" s="26" t="s">
        <v>15896</v>
      </c>
      <c r="M1800" s="26">
        <v>380465444527</v>
      </c>
      <c r="N1800" s="26">
        <v>122084801</v>
      </c>
    </row>
    <row r="1801" spans="1:14">
      <c r="A1801" s="26" t="s">
        <v>1829</v>
      </c>
      <c r="B1801" s="26" t="s">
        <v>1830</v>
      </c>
      <c r="C1801" s="26">
        <v>37048032</v>
      </c>
      <c r="D1801" s="26" t="s">
        <v>24</v>
      </c>
      <c r="E1801" s="26" t="s">
        <v>15897</v>
      </c>
      <c r="F1801" s="26" t="s">
        <v>15898</v>
      </c>
      <c r="G1801" s="26" t="s">
        <v>9579</v>
      </c>
      <c r="H1801" s="26" t="s">
        <v>27</v>
      </c>
      <c r="I1801" s="26" t="s">
        <v>12860</v>
      </c>
      <c r="J1801" s="26" t="s">
        <v>15899</v>
      </c>
      <c r="K1801" s="26" t="s">
        <v>9582</v>
      </c>
      <c r="L1801" s="26" t="s">
        <v>15900</v>
      </c>
      <c r="M1801" s="26">
        <v>380435634993</v>
      </c>
      <c r="N1801" s="26">
        <v>522880401</v>
      </c>
    </row>
    <row r="1802" spans="1:14">
      <c r="A1802" s="26" t="s">
        <v>9078</v>
      </c>
      <c r="B1802" s="26" t="s">
        <v>9079</v>
      </c>
      <c r="C1802" s="26">
        <v>36751712</v>
      </c>
      <c r="D1802" s="26" t="s">
        <v>24</v>
      </c>
      <c r="E1802" s="26" t="s">
        <v>15901</v>
      </c>
      <c r="F1802" s="26" t="s">
        <v>15902</v>
      </c>
      <c r="G1802" s="26" t="s">
        <v>9586</v>
      </c>
      <c r="H1802" s="26" t="s">
        <v>1490</v>
      </c>
      <c r="I1802" s="26" t="s">
        <v>13138</v>
      </c>
      <c r="J1802" s="26" t="s">
        <v>15903</v>
      </c>
      <c r="K1802" s="26" t="s">
        <v>9582</v>
      </c>
      <c r="L1802" s="26" t="s">
        <v>15904</v>
      </c>
      <c r="M1802" s="26">
        <v>380373421449</v>
      </c>
      <c r="N1802" s="26">
        <v>522481601</v>
      </c>
    </row>
    <row r="1803" spans="1:14">
      <c r="A1803" s="26" t="s">
        <v>2461</v>
      </c>
      <c r="B1803" s="26" t="s">
        <v>2462</v>
      </c>
      <c r="C1803" s="26">
        <v>37862114</v>
      </c>
      <c r="D1803" s="26" t="s">
        <v>24</v>
      </c>
      <c r="E1803" s="26" t="s">
        <v>15905</v>
      </c>
      <c r="F1803" s="26" t="s">
        <v>15906</v>
      </c>
      <c r="G1803" s="26" t="s">
        <v>9586</v>
      </c>
      <c r="H1803" s="26" t="s">
        <v>133</v>
      </c>
      <c r="J1803" s="26" t="s">
        <v>183</v>
      </c>
      <c r="K1803" s="26" t="s">
        <v>9597</v>
      </c>
      <c r="L1803" s="26" t="s">
        <v>15907</v>
      </c>
      <c r="M1803" s="26">
        <v>380676285653</v>
      </c>
      <c r="N1803" s="26">
        <v>1211000000</v>
      </c>
    </row>
    <row r="1804" spans="1:14">
      <c r="A1804" s="26" t="s">
        <v>5073</v>
      </c>
      <c r="B1804" s="26" t="s">
        <v>5072</v>
      </c>
      <c r="C1804" s="26">
        <v>1996272</v>
      </c>
      <c r="D1804" s="26" t="s">
        <v>780</v>
      </c>
      <c r="E1804" s="26" t="s">
        <v>15908</v>
      </c>
      <c r="F1804" s="26" t="s">
        <v>9787</v>
      </c>
      <c r="G1804" s="26" t="s">
        <v>9601</v>
      </c>
      <c r="H1804" s="26" t="s">
        <v>735</v>
      </c>
      <c r="I1804" s="26" t="s">
        <v>11379</v>
      </c>
      <c r="J1804" s="26" t="s">
        <v>736</v>
      </c>
      <c r="K1804" s="26" t="s">
        <v>9597</v>
      </c>
      <c r="L1804" s="26" t="s">
        <v>15909</v>
      </c>
      <c r="M1804" s="26">
        <v>380326542286</v>
      </c>
      <c r="N1804" s="26">
        <v>4621810100</v>
      </c>
    </row>
    <row r="1805" spans="1:14">
      <c r="A1805" s="26" t="s">
        <v>6716</v>
      </c>
      <c r="B1805" s="26" t="s">
        <v>6717</v>
      </c>
      <c r="C1805" s="26">
        <v>37953735</v>
      </c>
      <c r="D1805" s="26" t="s">
        <v>24</v>
      </c>
      <c r="E1805" s="26" t="s">
        <v>15910</v>
      </c>
      <c r="F1805" s="26" t="s">
        <v>15911</v>
      </c>
      <c r="G1805" s="26" t="s">
        <v>9586</v>
      </c>
      <c r="H1805" s="26" t="s">
        <v>949</v>
      </c>
      <c r="I1805" s="26" t="s">
        <v>10708</v>
      </c>
      <c r="J1805" s="26" t="s">
        <v>7519</v>
      </c>
      <c r="K1805" s="26" t="s">
        <v>9582</v>
      </c>
      <c r="L1805" s="26" t="s">
        <v>15912</v>
      </c>
      <c r="M1805" s="26">
        <v>380663401237</v>
      </c>
      <c r="N1805" s="26">
        <v>5322687201</v>
      </c>
    </row>
    <row r="1806" spans="1:14">
      <c r="A1806" s="26" t="s">
        <v>5850</v>
      </c>
      <c r="B1806" s="26" t="s">
        <v>5851</v>
      </c>
      <c r="C1806" s="26">
        <v>42273991</v>
      </c>
      <c r="D1806" s="26" t="s">
        <v>24</v>
      </c>
      <c r="E1806" s="26" t="s">
        <v>15913</v>
      </c>
      <c r="F1806" s="26" t="s">
        <v>15914</v>
      </c>
      <c r="G1806" s="26" t="s">
        <v>9586</v>
      </c>
      <c r="H1806" s="26" t="s">
        <v>799</v>
      </c>
      <c r="J1806" s="26" t="s">
        <v>800</v>
      </c>
      <c r="K1806" s="26" t="s">
        <v>9597</v>
      </c>
      <c r="L1806" s="26" t="s">
        <v>15915</v>
      </c>
      <c r="M1806" s="26">
        <v>380800331100</v>
      </c>
      <c r="N1806" s="26">
        <v>4822784009</v>
      </c>
    </row>
    <row r="1807" spans="1:14">
      <c r="A1807" s="26" t="s">
        <v>8879</v>
      </c>
      <c r="B1807" s="26" t="s">
        <v>8880</v>
      </c>
      <c r="C1807" s="26">
        <v>2005310</v>
      </c>
      <c r="D1807" s="26" t="s">
        <v>780</v>
      </c>
      <c r="E1807" s="26" t="s">
        <v>15916</v>
      </c>
      <c r="F1807" s="26" t="s">
        <v>8880</v>
      </c>
      <c r="G1807" s="26" t="s">
        <v>9601</v>
      </c>
      <c r="H1807" s="26" t="s">
        <v>1401</v>
      </c>
      <c r="J1807" s="26" t="s">
        <v>1426</v>
      </c>
      <c r="K1807" s="26" t="s">
        <v>9597</v>
      </c>
      <c r="L1807" s="26" t="s">
        <v>15917</v>
      </c>
      <c r="M1807" s="26">
        <v>380639541398</v>
      </c>
      <c r="N1807" s="26">
        <v>123584702</v>
      </c>
    </row>
    <row r="1808" spans="1:14">
      <c r="A1808" s="26" t="s">
        <v>4724</v>
      </c>
      <c r="B1808" s="26" t="s">
        <v>4725</v>
      </c>
      <c r="C1808" s="26">
        <v>31116049</v>
      </c>
      <c r="D1808" s="26" t="s">
        <v>780</v>
      </c>
      <c r="E1808" s="26" t="s">
        <v>15918</v>
      </c>
      <c r="F1808" s="26" t="s">
        <v>15919</v>
      </c>
      <c r="G1808" s="26" t="s">
        <v>9601</v>
      </c>
      <c r="H1808" s="26" t="s">
        <v>670</v>
      </c>
      <c r="J1808" s="26" t="s">
        <v>4702</v>
      </c>
      <c r="K1808" s="26" t="s">
        <v>9597</v>
      </c>
      <c r="L1808" s="26" t="s">
        <v>15920</v>
      </c>
      <c r="M1808" s="26">
        <v>380509588165</v>
      </c>
      <c r="N1808" s="26">
        <v>721484605</v>
      </c>
    </row>
    <row r="1809" spans="1:14">
      <c r="A1809" s="26" t="s">
        <v>1757</v>
      </c>
      <c r="B1809" s="26" t="s">
        <v>1758</v>
      </c>
      <c r="C1809" s="26">
        <v>41007217</v>
      </c>
      <c r="D1809" s="26" t="s">
        <v>24</v>
      </c>
      <c r="E1809" s="26" t="s">
        <v>15921</v>
      </c>
      <c r="F1809" s="26" t="s">
        <v>15922</v>
      </c>
      <c r="G1809" s="26" t="s">
        <v>9579</v>
      </c>
      <c r="H1809" s="26" t="s">
        <v>27</v>
      </c>
      <c r="I1809" s="26" t="s">
        <v>11743</v>
      </c>
      <c r="J1809" s="26" t="s">
        <v>5384</v>
      </c>
      <c r="K1809" s="26" t="s">
        <v>9582</v>
      </c>
      <c r="L1809" s="26" t="s">
        <v>15923</v>
      </c>
      <c r="M1809" s="26">
        <v>380434521947</v>
      </c>
      <c r="N1809" s="26">
        <v>521210114</v>
      </c>
    </row>
    <row r="1810" spans="1:14">
      <c r="A1810" s="26" t="s">
        <v>4678</v>
      </c>
      <c r="B1810" s="26" t="s">
        <v>4679</v>
      </c>
      <c r="C1810" s="26">
        <v>38756010</v>
      </c>
      <c r="D1810" s="26" t="s">
        <v>24</v>
      </c>
      <c r="E1810" s="26" t="s">
        <v>15924</v>
      </c>
      <c r="F1810" s="26" t="s">
        <v>15925</v>
      </c>
      <c r="G1810" s="26" t="s">
        <v>9586</v>
      </c>
      <c r="H1810" s="26" t="s">
        <v>670</v>
      </c>
      <c r="I1810" s="26" t="s">
        <v>14066</v>
      </c>
      <c r="J1810" s="26" t="s">
        <v>15926</v>
      </c>
      <c r="K1810" s="26" t="s">
        <v>9582</v>
      </c>
      <c r="L1810" s="26" t="s">
        <v>15927</v>
      </c>
      <c r="M1810" s="26">
        <v>380525851062</v>
      </c>
      <c r="N1810" s="26">
        <v>3523181201</v>
      </c>
    </row>
    <row r="1811" spans="1:14">
      <c r="A1811" s="26" t="s">
        <v>5057</v>
      </c>
      <c r="B1811" s="26" t="s">
        <v>5058</v>
      </c>
      <c r="C1811" s="26">
        <v>41055077</v>
      </c>
      <c r="D1811" s="26" t="s">
        <v>24</v>
      </c>
      <c r="E1811" s="26" t="s">
        <v>15928</v>
      </c>
      <c r="F1811" s="26" t="s">
        <v>15929</v>
      </c>
      <c r="G1811" s="26" t="s">
        <v>9579</v>
      </c>
      <c r="H1811" s="26" t="s">
        <v>735</v>
      </c>
      <c r="I1811" s="26" t="s">
        <v>15124</v>
      </c>
      <c r="J1811" s="26" t="s">
        <v>15930</v>
      </c>
      <c r="K1811" s="26" t="s">
        <v>9582</v>
      </c>
      <c r="L1811" s="26" t="s">
        <v>15931</v>
      </c>
      <c r="M1811" s="26">
        <v>761004226641</v>
      </c>
      <c r="N1811" s="26">
        <v>4620382009</v>
      </c>
    </row>
    <row r="1812" spans="1:14">
      <c r="A1812" s="26" t="s">
        <v>6111</v>
      </c>
      <c r="B1812" s="26" t="s">
        <v>6112</v>
      </c>
      <c r="C1812" s="26">
        <v>38661186</v>
      </c>
      <c r="D1812" s="26" t="s">
        <v>24</v>
      </c>
      <c r="E1812" s="26" t="s">
        <v>15932</v>
      </c>
      <c r="F1812" s="26" t="s">
        <v>15933</v>
      </c>
      <c r="G1812" s="26" t="s">
        <v>9586</v>
      </c>
      <c r="H1812" s="26" t="s">
        <v>885</v>
      </c>
      <c r="I1812" s="26" t="s">
        <v>10457</v>
      </c>
      <c r="J1812" s="26" t="s">
        <v>15934</v>
      </c>
      <c r="K1812" s="26" t="s">
        <v>9582</v>
      </c>
      <c r="L1812" s="26" t="s">
        <v>15935</v>
      </c>
      <c r="M1812" s="26">
        <v>380671866058</v>
      </c>
      <c r="N1812" s="26">
        <v>5120483901</v>
      </c>
    </row>
    <row r="1813" spans="1:14">
      <c r="A1813" s="26" t="s">
        <v>2876</v>
      </c>
      <c r="B1813" s="26" t="s">
        <v>2877</v>
      </c>
      <c r="C1813" s="26">
        <v>37894885</v>
      </c>
      <c r="D1813" s="26" t="s">
        <v>24</v>
      </c>
      <c r="E1813" s="26" t="s">
        <v>15936</v>
      </c>
      <c r="F1813" s="26" t="s">
        <v>15937</v>
      </c>
      <c r="G1813" s="26" t="s">
        <v>9586</v>
      </c>
      <c r="H1813" s="26" t="s">
        <v>258</v>
      </c>
      <c r="I1813" s="26" t="s">
        <v>10020</v>
      </c>
      <c r="J1813" s="26" t="s">
        <v>15938</v>
      </c>
      <c r="K1813" s="26" t="s">
        <v>9582</v>
      </c>
      <c r="L1813" s="26" t="s">
        <v>15939</v>
      </c>
      <c r="M1813" s="26">
        <v>380626139238</v>
      </c>
      <c r="N1813" s="26">
        <v>1413390024</v>
      </c>
    </row>
    <row r="1814" spans="1:14">
      <c r="A1814" s="26" t="s">
        <v>5720</v>
      </c>
      <c r="B1814" s="26" t="s">
        <v>5721</v>
      </c>
      <c r="C1814" s="26">
        <v>42376659</v>
      </c>
      <c r="D1814" s="26" t="s">
        <v>780</v>
      </c>
      <c r="E1814" s="26" t="s">
        <v>15940</v>
      </c>
      <c r="F1814" s="26" t="s">
        <v>15941</v>
      </c>
      <c r="G1814" s="26" t="s">
        <v>9601</v>
      </c>
      <c r="H1814" s="26" t="s">
        <v>799</v>
      </c>
      <c r="J1814" s="26" t="s">
        <v>800</v>
      </c>
      <c r="K1814" s="26" t="s">
        <v>9597</v>
      </c>
      <c r="L1814" s="26" t="s">
        <v>15942</v>
      </c>
      <c r="M1814" s="26">
        <v>380445646184</v>
      </c>
      <c r="N1814" s="26">
        <v>4822784009</v>
      </c>
    </row>
    <row r="1815" spans="1:14">
      <c r="A1815" s="26" t="s">
        <v>8212</v>
      </c>
      <c r="B1815" s="26" t="s">
        <v>8213</v>
      </c>
      <c r="C1815" s="26">
        <v>23910911</v>
      </c>
      <c r="D1815" s="26" t="s">
        <v>780</v>
      </c>
      <c r="E1815" s="26" t="s">
        <v>15943</v>
      </c>
      <c r="F1815" s="26" t="s">
        <v>15944</v>
      </c>
      <c r="G1815" s="26" t="s">
        <v>9601</v>
      </c>
      <c r="H1815" s="26" t="s">
        <v>1122</v>
      </c>
      <c r="J1815" s="26" t="s">
        <v>8039</v>
      </c>
      <c r="K1815" s="26" t="s">
        <v>9597</v>
      </c>
      <c r="L1815" s="26" t="s">
        <v>14645</v>
      </c>
      <c r="M1815" s="26">
        <v>380577255195</v>
      </c>
      <c r="N1815" s="26">
        <v>6310100000</v>
      </c>
    </row>
    <row r="1816" spans="1:14">
      <c r="A1816" s="26" t="s">
        <v>5338</v>
      </c>
      <c r="B1816" s="26" t="s">
        <v>5337</v>
      </c>
      <c r="C1816" s="26">
        <v>1998035</v>
      </c>
      <c r="D1816" s="26" t="s">
        <v>24</v>
      </c>
      <c r="E1816" s="26" t="s">
        <v>15945</v>
      </c>
      <c r="F1816" s="26" t="s">
        <v>15946</v>
      </c>
      <c r="G1816" s="26" t="s">
        <v>9586</v>
      </c>
      <c r="H1816" s="26" t="s">
        <v>735</v>
      </c>
      <c r="I1816" s="26" t="s">
        <v>12249</v>
      </c>
      <c r="J1816" s="26" t="s">
        <v>15947</v>
      </c>
      <c r="K1816" s="26" t="s">
        <v>9582</v>
      </c>
      <c r="L1816" s="26" t="s">
        <v>15948</v>
      </c>
      <c r="M1816" s="26">
        <v>380679244771</v>
      </c>
      <c r="N1816" s="26">
        <v>4623680401</v>
      </c>
    </row>
    <row r="1817" spans="1:14">
      <c r="A1817" s="26" t="s">
        <v>6939</v>
      </c>
      <c r="B1817" s="26" t="s">
        <v>6940</v>
      </c>
      <c r="C1817" s="26">
        <v>37867877</v>
      </c>
      <c r="D1817" s="26" t="s">
        <v>24</v>
      </c>
      <c r="E1817" s="26" t="s">
        <v>15949</v>
      </c>
      <c r="F1817" s="26" t="s">
        <v>15950</v>
      </c>
      <c r="G1817" s="26" t="s">
        <v>9579</v>
      </c>
      <c r="H1817" s="26" t="s">
        <v>987</v>
      </c>
      <c r="I1817" s="26" t="s">
        <v>9921</v>
      </c>
      <c r="J1817" s="26" t="s">
        <v>15951</v>
      </c>
      <c r="K1817" s="26" t="s">
        <v>9582</v>
      </c>
      <c r="L1817" s="26" t="s">
        <v>15952</v>
      </c>
      <c r="M1817" s="26">
        <v>380365333815</v>
      </c>
      <c r="N1817" s="26">
        <v>5620486203</v>
      </c>
    </row>
    <row r="1818" spans="1:14">
      <c r="A1818" s="26" t="s">
        <v>4928</v>
      </c>
      <c r="B1818" s="26" t="s">
        <v>4924</v>
      </c>
      <c r="C1818" s="26">
        <v>20763591</v>
      </c>
      <c r="D1818" s="26" t="s">
        <v>780</v>
      </c>
      <c r="E1818" s="26" t="s">
        <v>15953</v>
      </c>
      <c r="F1818" s="26" t="s">
        <v>15954</v>
      </c>
      <c r="G1818" s="26" t="s">
        <v>9601</v>
      </c>
      <c r="H1818" s="26" t="s">
        <v>735</v>
      </c>
      <c r="J1818" s="26" t="s">
        <v>4920</v>
      </c>
      <c r="K1818" s="26" t="s">
        <v>9597</v>
      </c>
      <c r="L1818" s="26" t="s">
        <v>15955</v>
      </c>
      <c r="M1818" s="26">
        <v>760649705440</v>
      </c>
      <c r="N1818" s="26">
        <v>4610300000</v>
      </c>
    </row>
    <row r="1819" spans="1:14">
      <c r="A1819" s="26" t="s">
        <v>7126</v>
      </c>
      <c r="B1819" s="26" t="s">
        <v>7127</v>
      </c>
      <c r="C1819" s="26">
        <v>38492302</v>
      </c>
      <c r="D1819" s="26" t="s">
        <v>24</v>
      </c>
      <c r="E1819" s="26" t="s">
        <v>15956</v>
      </c>
      <c r="F1819" s="26" t="s">
        <v>15957</v>
      </c>
      <c r="G1819" s="26" t="s">
        <v>9579</v>
      </c>
      <c r="H1819" s="26" t="s">
        <v>987</v>
      </c>
      <c r="I1819" s="26" t="s">
        <v>9634</v>
      </c>
      <c r="J1819" s="26" t="s">
        <v>15958</v>
      </c>
      <c r="K1819" s="26" t="s">
        <v>9582</v>
      </c>
      <c r="L1819" s="26" t="s">
        <v>15959</v>
      </c>
      <c r="M1819" s="26">
        <v>380362272300</v>
      </c>
      <c r="N1819" s="26">
        <v>5624684501</v>
      </c>
    </row>
    <row r="1820" spans="1:14">
      <c r="A1820" s="26" t="s">
        <v>8324</v>
      </c>
      <c r="B1820" s="26" t="s">
        <v>8325</v>
      </c>
      <c r="C1820" s="26">
        <v>2001742</v>
      </c>
      <c r="D1820" s="26" t="s">
        <v>780</v>
      </c>
      <c r="E1820" s="26" t="s">
        <v>15960</v>
      </c>
      <c r="F1820" s="26" t="s">
        <v>15961</v>
      </c>
      <c r="G1820" s="26" t="s">
        <v>9601</v>
      </c>
      <c r="H1820" s="26" t="s">
        <v>1122</v>
      </c>
      <c r="J1820" s="26" t="s">
        <v>8039</v>
      </c>
      <c r="K1820" s="26" t="s">
        <v>9597</v>
      </c>
      <c r="L1820" s="26" t="s">
        <v>15962</v>
      </c>
      <c r="M1820" s="26">
        <v>380577251794</v>
      </c>
      <c r="N1820" s="26">
        <v>6310100000</v>
      </c>
    </row>
    <row r="1821" spans="1:14">
      <c r="A1821" s="26" t="s">
        <v>2445</v>
      </c>
      <c r="B1821" s="26" t="s">
        <v>2446</v>
      </c>
      <c r="C1821" s="26">
        <v>1986109</v>
      </c>
      <c r="D1821" s="26" t="s">
        <v>780</v>
      </c>
      <c r="E1821" s="26" t="s">
        <v>15963</v>
      </c>
      <c r="F1821" s="26" t="s">
        <v>15964</v>
      </c>
      <c r="G1821" s="26" t="s">
        <v>9601</v>
      </c>
      <c r="H1821" s="26" t="s">
        <v>133</v>
      </c>
      <c r="J1821" s="26" t="s">
        <v>183</v>
      </c>
      <c r="K1821" s="26" t="s">
        <v>9597</v>
      </c>
      <c r="L1821" s="26" t="s">
        <v>15965</v>
      </c>
      <c r="M1821" s="26">
        <v>380678045450</v>
      </c>
      <c r="N1821" s="26">
        <v>1211000000</v>
      </c>
    </row>
    <row r="1822" spans="1:14">
      <c r="A1822" s="26" t="s">
        <v>1618</v>
      </c>
      <c r="B1822" s="26" t="s">
        <v>1619</v>
      </c>
      <c r="C1822" s="26">
        <v>36834023</v>
      </c>
      <c r="D1822" s="26" t="s">
        <v>24</v>
      </c>
      <c r="E1822" s="26" t="s">
        <v>15966</v>
      </c>
      <c r="F1822" s="26" t="s">
        <v>15967</v>
      </c>
      <c r="G1822" s="26" t="s">
        <v>9586</v>
      </c>
      <c r="H1822" s="26" t="s">
        <v>27</v>
      </c>
      <c r="I1822" s="26" t="s">
        <v>14386</v>
      </c>
      <c r="J1822" s="26" t="s">
        <v>32</v>
      </c>
      <c r="K1822" s="26" t="s">
        <v>9597</v>
      </c>
      <c r="L1822" s="26" t="s">
        <v>15968</v>
      </c>
      <c r="M1822" s="26">
        <v>760870445868</v>
      </c>
      <c r="N1822" s="26">
        <v>520410100</v>
      </c>
    </row>
    <row r="1823" spans="1:14">
      <c r="A1823" s="26" t="s">
        <v>2281</v>
      </c>
      <c r="B1823" s="26" t="s">
        <v>2282</v>
      </c>
      <c r="C1823" s="26" t="s">
        <v>1604</v>
      </c>
      <c r="D1823" s="26" t="s">
        <v>24</v>
      </c>
      <c r="E1823" s="26" t="s">
        <v>15969</v>
      </c>
      <c r="F1823" s="26" t="s">
        <v>15970</v>
      </c>
      <c r="G1823" s="26" t="s">
        <v>9586</v>
      </c>
      <c r="H1823" s="26" t="s">
        <v>799</v>
      </c>
      <c r="J1823" s="26" t="s">
        <v>800</v>
      </c>
      <c r="K1823" s="26" t="s">
        <v>9597</v>
      </c>
      <c r="L1823" s="26" t="s">
        <v>15971</v>
      </c>
      <c r="M1823" s="26">
        <v>380503567240</v>
      </c>
      <c r="N1823" s="26">
        <v>4822784009</v>
      </c>
    </row>
    <row r="1824" spans="1:14">
      <c r="A1824" s="26" t="s">
        <v>2619</v>
      </c>
      <c r="B1824" s="26" t="s">
        <v>2620</v>
      </c>
      <c r="C1824" s="26">
        <v>41014140</v>
      </c>
      <c r="D1824" s="26" t="s">
        <v>24</v>
      </c>
      <c r="E1824" s="26" t="s">
        <v>15972</v>
      </c>
      <c r="F1824" s="26" t="s">
        <v>15973</v>
      </c>
      <c r="G1824" s="26" t="s">
        <v>9586</v>
      </c>
      <c r="H1824" s="26" t="s">
        <v>133</v>
      </c>
      <c r="I1824" s="26" t="s">
        <v>9498</v>
      </c>
      <c r="J1824" s="26" t="s">
        <v>15974</v>
      </c>
      <c r="K1824" s="26" t="s">
        <v>9582</v>
      </c>
      <c r="L1824" s="26" t="s">
        <v>15975</v>
      </c>
      <c r="M1824" s="26">
        <v>761544399713</v>
      </c>
      <c r="N1824" s="26">
        <v>1221486207</v>
      </c>
    </row>
    <row r="1825" spans="1:14">
      <c r="A1825" s="26" t="s">
        <v>2982</v>
      </c>
      <c r="B1825" s="26" t="s">
        <v>2983</v>
      </c>
      <c r="C1825" s="26">
        <v>37643758</v>
      </c>
      <c r="D1825" s="26" t="s">
        <v>24</v>
      </c>
      <c r="E1825" s="26" t="s">
        <v>15976</v>
      </c>
      <c r="F1825" s="26" t="s">
        <v>15977</v>
      </c>
      <c r="G1825" s="26" t="s">
        <v>9586</v>
      </c>
      <c r="H1825" s="26" t="s">
        <v>258</v>
      </c>
      <c r="I1825" s="26" t="s">
        <v>14964</v>
      </c>
      <c r="J1825" s="26" t="s">
        <v>7106</v>
      </c>
      <c r="K1825" s="26" t="s">
        <v>9906</v>
      </c>
      <c r="L1825" s="26" t="s">
        <v>15978</v>
      </c>
      <c r="M1825" s="26">
        <v>380626660703</v>
      </c>
      <c r="N1825" s="26">
        <v>124783801</v>
      </c>
    </row>
    <row r="1826" spans="1:14">
      <c r="A1826" s="26" t="s">
        <v>2580</v>
      </c>
      <c r="B1826" s="26" t="s">
        <v>2581</v>
      </c>
      <c r="C1826" s="26">
        <v>37908965</v>
      </c>
      <c r="D1826" s="26" t="s">
        <v>24</v>
      </c>
      <c r="E1826" s="26" t="s">
        <v>15979</v>
      </c>
      <c r="F1826" s="26" t="s">
        <v>15980</v>
      </c>
      <c r="G1826" s="26" t="s">
        <v>9586</v>
      </c>
      <c r="H1826" s="26" t="s">
        <v>133</v>
      </c>
      <c r="I1826" s="26" t="s">
        <v>12629</v>
      </c>
      <c r="J1826" s="26" t="s">
        <v>15981</v>
      </c>
      <c r="K1826" s="26" t="s">
        <v>9582</v>
      </c>
      <c r="L1826" s="26" t="s">
        <v>15982</v>
      </c>
      <c r="M1826" s="26">
        <v>380563096333</v>
      </c>
      <c r="N1826" s="26">
        <v>1222655122</v>
      </c>
    </row>
    <row r="1827" spans="1:14">
      <c r="A1827" s="26" t="s">
        <v>7288</v>
      </c>
      <c r="B1827" s="26" t="s">
        <v>7284</v>
      </c>
      <c r="C1827" s="26">
        <v>2007503</v>
      </c>
      <c r="D1827" s="26" t="s">
        <v>24</v>
      </c>
      <c r="E1827" s="26" t="s">
        <v>15983</v>
      </c>
      <c r="F1827" s="26" t="s">
        <v>15984</v>
      </c>
      <c r="G1827" s="26" t="s">
        <v>9586</v>
      </c>
      <c r="H1827" s="26" t="s">
        <v>1025</v>
      </c>
      <c r="I1827" s="26" t="s">
        <v>15985</v>
      </c>
      <c r="J1827" s="26" t="s">
        <v>15986</v>
      </c>
      <c r="K1827" s="26" t="s">
        <v>9582</v>
      </c>
      <c r="L1827" s="26" t="s">
        <v>15987</v>
      </c>
      <c r="M1827" s="26">
        <v>380978897557</v>
      </c>
      <c r="N1827" s="26">
        <v>5921283201</v>
      </c>
    </row>
    <row r="1828" spans="1:14">
      <c r="A1828" s="26" t="s">
        <v>3372</v>
      </c>
      <c r="B1828" s="26" t="s">
        <v>3373</v>
      </c>
      <c r="C1828" s="26">
        <v>41769166</v>
      </c>
      <c r="D1828" s="26" t="s">
        <v>24</v>
      </c>
      <c r="E1828" s="26" t="s">
        <v>15988</v>
      </c>
      <c r="F1828" s="26" t="s">
        <v>15989</v>
      </c>
      <c r="G1828" s="26" t="s">
        <v>9586</v>
      </c>
      <c r="H1828" s="26" t="s">
        <v>392</v>
      </c>
      <c r="I1828" s="26" t="s">
        <v>11040</v>
      </c>
      <c r="J1828" s="26" t="s">
        <v>15990</v>
      </c>
      <c r="K1828" s="26" t="s">
        <v>9606</v>
      </c>
      <c r="L1828" s="26" t="s">
        <v>15991</v>
      </c>
      <c r="M1828" s="26">
        <v>380314361141</v>
      </c>
      <c r="N1828" s="26">
        <v>2121255300</v>
      </c>
    </row>
    <row r="1829" spans="1:14">
      <c r="A1829" s="26" t="s">
        <v>5247</v>
      </c>
      <c r="B1829" s="26" t="s">
        <v>5243</v>
      </c>
      <c r="C1829" s="26">
        <v>20764294</v>
      </c>
      <c r="D1829" s="26" t="s">
        <v>780</v>
      </c>
      <c r="E1829" s="26" t="s">
        <v>15992</v>
      </c>
      <c r="F1829" s="26" t="s">
        <v>9958</v>
      </c>
      <c r="G1829" s="26" t="s">
        <v>9601</v>
      </c>
      <c r="H1829" s="26" t="s">
        <v>735</v>
      </c>
      <c r="I1829" s="26" t="s">
        <v>9752</v>
      </c>
      <c r="J1829" s="26" t="s">
        <v>848</v>
      </c>
      <c r="K1829" s="26" t="s">
        <v>9597</v>
      </c>
      <c r="L1829" s="26" t="s">
        <v>15993</v>
      </c>
      <c r="M1829" s="26">
        <v>380324151551</v>
      </c>
      <c r="N1829" s="26">
        <v>4623010100</v>
      </c>
    </row>
    <row r="1830" spans="1:14">
      <c r="A1830" s="26" t="s">
        <v>8735</v>
      </c>
      <c r="B1830" s="26" t="s">
        <v>8736</v>
      </c>
      <c r="C1830" s="26">
        <v>38358026</v>
      </c>
      <c r="D1830" s="26" t="s">
        <v>24</v>
      </c>
      <c r="E1830" s="26" t="s">
        <v>15994</v>
      </c>
      <c r="F1830" s="26" t="s">
        <v>15995</v>
      </c>
      <c r="G1830" s="26" t="s">
        <v>9586</v>
      </c>
      <c r="H1830" s="26" t="s">
        <v>1308</v>
      </c>
      <c r="J1830" s="26" t="s">
        <v>1372</v>
      </c>
      <c r="K1830" s="26" t="s">
        <v>9597</v>
      </c>
      <c r="L1830" s="26" t="s">
        <v>15996</v>
      </c>
      <c r="M1830" s="26">
        <v>380687154397</v>
      </c>
      <c r="N1830" s="26">
        <v>6810600000</v>
      </c>
    </row>
    <row r="1831" spans="1:14">
      <c r="A1831" s="26" t="s">
        <v>5291</v>
      </c>
      <c r="B1831" s="26" t="s">
        <v>5292</v>
      </c>
      <c r="C1831" s="26">
        <v>40241161</v>
      </c>
      <c r="D1831" s="26" t="s">
        <v>24</v>
      </c>
      <c r="E1831" s="26" t="s">
        <v>15997</v>
      </c>
      <c r="F1831" s="26" t="s">
        <v>15998</v>
      </c>
      <c r="G1831" s="26" t="s">
        <v>9586</v>
      </c>
      <c r="H1831" s="26" t="s">
        <v>735</v>
      </c>
      <c r="I1831" s="26" t="s">
        <v>10941</v>
      </c>
      <c r="J1831" s="26" t="s">
        <v>5293</v>
      </c>
      <c r="K1831" s="26" t="s">
        <v>9582</v>
      </c>
      <c r="L1831" s="26" t="s">
        <v>15999</v>
      </c>
      <c r="M1831" s="26">
        <v>380683273183</v>
      </c>
      <c r="N1831" s="26">
        <v>524584401</v>
      </c>
    </row>
    <row r="1832" spans="1:14">
      <c r="A1832" s="26" t="s">
        <v>4880</v>
      </c>
      <c r="B1832" s="26" t="s">
        <v>4881</v>
      </c>
      <c r="C1832" s="26">
        <v>38380533</v>
      </c>
      <c r="D1832" s="26" t="s">
        <v>24</v>
      </c>
      <c r="E1832" s="26" t="s">
        <v>16000</v>
      </c>
      <c r="F1832" s="26" t="s">
        <v>16001</v>
      </c>
      <c r="G1832" s="26" t="s">
        <v>9586</v>
      </c>
      <c r="H1832" s="26" t="s">
        <v>711</v>
      </c>
      <c r="I1832" s="26" t="s">
        <v>10142</v>
      </c>
      <c r="J1832" s="26" t="s">
        <v>16002</v>
      </c>
      <c r="K1832" s="26" t="s">
        <v>9582</v>
      </c>
      <c r="L1832" s="26" t="s">
        <v>16003</v>
      </c>
      <c r="M1832" s="26">
        <v>380502592547</v>
      </c>
      <c r="N1832" s="26">
        <v>4424883001</v>
      </c>
    </row>
    <row r="1833" spans="1:14">
      <c r="A1833" s="26" t="s">
        <v>5047</v>
      </c>
      <c r="B1833" s="26" t="s">
        <v>5043</v>
      </c>
      <c r="C1833" s="26">
        <v>1996409</v>
      </c>
      <c r="D1833" s="26" t="s">
        <v>24</v>
      </c>
      <c r="E1833" s="26" t="s">
        <v>16004</v>
      </c>
      <c r="F1833" s="26" t="s">
        <v>16005</v>
      </c>
      <c r="G1833" s="26" t="s">
        <v>9579</v>
      </c>
      <c r="H1833" s="26" t="s">
        <v>735</v>
      </c>
      <c r="I1833" s="26" t="s">
        <v>9605</v>
      </c>
      <c r="J1833" s="26" t="s">
        <v>16006</v>
      </c>
      <c r="K1833" s="26" t="s">
        <v>9582</v>
      </c>
      <c r="L1833" s="26" t="s">
        <v>16007</v>
      </c>
      <c r="M1833" s="26">
        <v>380985804614</v>
      </c>
      <c r="N1833" s="26">
        <v>4621588302</v>
      </c>
    </row>
    <row r="1834" spans="1:14">
      <c r="A1834" s="26" t="s">
        <v>2782</v>
      </c>
      <c r="B1834" s="26" t="s">
        <v>2783</v>
      </c>
      <c r="C1834" s="26">
        <v>37868949</v>
      </c>
      <c r="D1834" s="26" t="s">
        <v>24</v>
      </c>
      <c r="E1834" s="26" t="s">
        <v>16008</v>
      </c>
      <c r="F1834" s="26" t="s">
        <v>16009</v>
      </c>
      <c r="G1834" s="26" t="s">
        <v>9586</v>
      </c>
      <c r="H1834" s="26" t="s">
        <v>258</v>
      </c>
      <c r="I1834" s="26" t="s">
        <v>12739</v>
      </c>
      <c r="J1834" s="26" t="s">
        <v>2696</v>
      </c>
      <c r="K1834" s="26" t="s">
        <v>9582</v>
      </c>
      <c r="L1834" s="26" t="s">
        <v>16010</v>
      </c>
      <c r="M1834" s="26">
        <v>761580412405</v>
      </c>
      <c r="N1834" s="26">
        <v>1222985501</v>
      </c>
    </row>
    <row r="1835" spans="1:14">
      <c r="A1835" s="26" t="s">
        <v>4065</v>
      </c>
      <c r="B1835" s="26" t="s">
        <v>4066</v>
      </c>
      <c r="C1835" s="26">
        <v>36733489</v>
      </c>
      <c r="D1835" s="26" t="s">
        <v>24</v>
      </c>
      <c r="E1835" s="26" t="s">
        <v>16011</v>
      </c>
      <c r="F1835" s="26" t="s">
        <v>11790</v>
      </c>
      <c r="G1835" s="26" t="s">
        <v>9586</v>
      </c>
      <c r="H1835" s="26" t="s">
        <v>506</v>
      </c>
      <c r="J1835" s="26" t="s">
        <v>526</v>
      </c>
      <c r="K1835" s="26" t="s">
        <v>9597</v>
      </c>
      <c r="L1835" s="26" t="s">
        <v>11791</v>
      </c>
      <c r="M1835" s="26">
        <v>380950038453</v>
      </c>
      <c r="N1835" s="26">
        <v>2610100000</v>
      </c>
    </row>
    <row r="1836" spans="1:14">
      <c r="A1836" s="26" t="s">
        <v>6061</v>
      </c>
      <c r="B1836" s="26" t="s">
        <v>6062</v>
      </c>
      <c r="C1836" s="26">
        <v>41496257</v>
      </c>
      <c r="D1836" s="26" t="s">
        <v>24</v>
      </c>
      <c r="E1836" s="26" t="s">
        <v>16012</v>
      </c>
      <c r="F1836" s="26" t="s">
        <v>16013</v>
      </c>
      <c r="G1836" s="26" t="s">
        <v>9586</v>
      </c>
      <c r="H1836" s="26" t="s">
        <v>835</v>
      </c>
      <c r="I1836" s="26" t="s">
        <v>16014</v>
      </c>
      <c r="J1836" s="26" t="s">
        <v>345</v>
      </c>
      <c r="K1836" s="26" t="s">
        <v>9606</v>
      </c>
      <c r="L1836" s="26" t="s">
        <v>16015</v>
      </c>
      <c r="M1836" s="26">
        <v>380513496340</v>
      </c>
      <c r="N1836" s="26">
        <v>120782508</v>
      </c>
    </row>
    <row r="1837" spans="1:14">
      <c r="A1837" s="26" t="s">
        <v>7126</v>
      </c>
      <c r="B1837" s="26" t="s">
        <v>7127</v>
      </c>
      <c r="C1837" s="26">
        <v>38492302</v>
      </c>
      <c r="D1837" s="26" t="s">
        <v>24</v>
      </c>
      <c r="E1837" s="26" t="s">
        <v>16016</v>
      </c>
      <c r="F1837" s="26" t="s">
        <v>16017</v>
      </c>
      <c r="G1837" s="26" t="s">
        <v>9579</v>
      </c>
      <c r="H1837" s="26" t="s">
        <v>987</v>
      </c>
      <c r="I1837" s="26" t="s">
        <v>9634</v>
      </c>
      <c r="J1837" s="26" t="s">
        <v>16018</v>
      </c>
      <c r="K1837" s="26" t="s">
        <v>9582</v>
      </c>
      <c r="L1837" s="26" t="s">
        <v>16019</v>
      </c>
      <c r="M1837" s="26">
        <v>380362273736</v>
      </c>
      <c r="N1837" s="26">
        <v>5624689805</v>
      </c>
    </row>
    <row r="1838" spans="1:14">
      <c r="A1838" s="26" t="s">
        <v>7771</v>
      </c>
      <c r="B1838" s="26" t="s">
        <v>7772</v>
      </c>
      <c r="C1838" s="26">
        <v>4528442</v>
      </c>
      <c r="D1838" s="26" t="s">
        <v>780</v>
      </c>
      <c r="E1838" s="26" t="s">
        <v>16020</v>
      </c>
      <c r="F1838" s="26" t="s">
        <v>10614</v>
      </c>
      <c r="G1838" s="26" t="s">
        <v>9601</v>
      </c>
      <c r="H1838" s="26" t="s">
        <v>1088</v>
      </c>
      <c r="J1838" s="26" t="s">
        <v>1115</v>
      </c>
      <c r="K1838" s="26" t="s">
        <v>9597</v>
      </c>
      <c r="L1838" s="26" t="s">
        <v>16021</v>
      </c>
      <c r="M1838" s="26">
        <v>380675030768</v>
      </c>
      <c r="N1838" s="26">
        <v>6110100000</v>
      </c>
    </row>
    <row r="1839" spans="1:14">
      <c r="A1839" s="26" t="s">
        <v>3717</v>
      </c>
      <c r="B1839" s="26" t="s">
        <v>3718</v>
      </c>
      <c r="C1839" s="26">
        <v>38969547</v>
      </c>
      <c r="D1839" s="26" t="s">
        <v>24</v>
      </c>
      <c r="E1839" s="26" t="s">
        <v>16022</v>
      </c>
      <c r="F1839" s="26" t="s">
        <v>16023</v>
      </c>
      <c r="G1839" s="26" t="s">
        <v>9586</v>
      </c>
      <c r="H1839" s="26" t="s">
        <v>468</v>
      </c>
      <c r="J1839" s="26" t="s">
        <v>481</v>
      </c>
      <c r="K1839" s="26" t="s">
        <v>9597</v>
      </c>
      <c r="L1839" s="26" t="s">
        <v>12891</v>
      </c>
      <c r="M1839" s="26">
        <v>761229361515</v>
      </c>
      <c r="N1839" s="26">
        <v>1222380503</v>
      </c>
    </row>
    <row r="1840" spans="1:14">
      <c r="A1840" s="26" t="s">
        <v>5421</v>
      </c>
      <c r="B1840" s="26" t="s">
        <v>5418</v>
      </c>
      <c r="C1840" s="26">
        <v>13802089</v>
      </c>
      <c r="D1840" s="26" t="s">
        <v>24</v>
      </c>
      <c r="E1840" s="26" t="s">
        <v>16024</v>
      </c>
      <c r="F1840" s="26" t="s">
        <v>16025</v>
      </c>
      <c r="G1840" s="26" t="s">
        <v>9586</v>
      </c>
      <c r="H1840" s="26" t="s">
        <v>735</v>
      </c>
      <c r="I1840" s="26" t="s">
        <v>13299</v>
      </c>
      <c r="J1840" s="26" t="s">
        <v>16026</v>
      </c>
      <c r="K1840" s="26" t="s">
        <v>9582</v>
      </c>
      <c r="L1840" s="26" t="s">
        <v>16027</v>
      </c>
      <c r="M1840" s="26">
        <v>380324569958</v>
      </c>
      <c r="N1840" s="26">
        <v>4625380801</v>
      </c>
    </row>
    <row r="1841" spans="1:14">
      <c r="A1841" s="26" t="s">
        <v>7014</v>
      </c>
      <c r="B1841" s="26" t="s">
        <v>7015</v>
      </c>
      <c r="C1841" s="26">
        <v>38426347</v>
      </c>
      <c r="D1841" s="26" t="s">
        <v>24</v>
      </c>
      <c r="E1841" s="26" t="s">
        <v>16028</v>
      </c>
      <c r="F1841" s="26" t="s">
        <v>16029</v>
      </c>
      <c r="G1841" s="26" t="s">
        <v>9586</v>
      </c>
      <c r="H1841" s="26" t="s">
        <v>987</v>
      </c>
      <c r="I1841" s="26" t="s">
        <v>15292</v>
      </c>
      <c r="J1841" s="26" t="s">
        <v>16030</v>
      </c>
      <c r="K1841" s="26" t="s">
        <v>9582</v>
      </c>
      <c r="L1841" s="26" t="s">
        <v>16031</v>
      </c>
      <c r="M1841" s="26">
        <v>380675272160</v>
      </c>
      <c r="N1841" s="26">
        <v>723687302</v>
      </c>
    </row>
    <row r="1842" spans="1:14">
      <c r="A1842" s="26" t="s">
        <v>2755</v>
      </c>
      <c r="B1842" s="26" t="s">
        <v>2756</v>
      </c>
      <c r="C1842" s="26">
        <v>37730625</v>
      </c>
      <c r="D1842" s="26" t="s">
        <v>24</v>
      </c>
      <c r="E1842" s="26" t="s">
        <v>16032</v>
      </c>
      <c r="F1842" s="26" t="s">
        <v>16033</v>
      </c>
      <c r="G1842" s="26" t="s">
        <v>9586</v>
      </c>
      <c r="H1842" s="26" t="s">
        <v>133</v>
      </c>
      <c r="I1842" s="26" t="s">
        <v>15156</v>
      </c>
      <c r="J1842" s="26" t="s">
        <v>16034</v>
      </c>
      <c r="K1842" s="26" t="s">
        <v>9582</v>
      </c>
      <c r="L1842" s="26" t="s">
        <v>16035</v>
      </c>
      <c r="M1842" s="26">
        <v>380569024162</v>
      </c>
      <c r="N1842" s="26">
        <v>1225683601</v>
      </c>
    </row>
    <row r="1843" spans="1:14">
      <c r="A1843" s="26" t="s">
        <v>9147</v>
      </c>
      <c r="B1843" s="26" t="s">
        <v>9148</v>
      </c>
      <c r="C1843" s="26">
        <v>38462935</v>
      </c>
      <c r="D1843" s="26" t="s">
        <v>24</v>
      </c>
      <c r="E1843" s="26" t="s">
        <v>16036</v>
      </c>
      <c r="F1843" s="26" t="s">
        <v>16037</v>
      </c>
      <c r="G1843" s="26" t="s">
        <v>9579</v>
      </c>
      <c r="H1843" s="26" t="s">
        <v>1490</v>
      </c>
      <c r="I1843" s="26" t="s">
        <v>10369</v>
      </c>
      <c r="J1843" s="26" t="s">
        <v>3613</v>
      </c>
      <c r="K1843" s="26" t="s">
        <v>9582</v>
      </c>
      <c r="L1843" s="26" t="s">
        <v>16038</v>
      </c>
      <c r="M1843" s="26">
        <v>380972473407</v>
      </c>
      <c r="N1843" s="26">
        <v>120781301</v>
      </c>
    </row>
    <row r="1844" spans="1:14">
      <c r="A1844" s="26" t="s">
        <v>7126</v>
      </c>
      <c r="B1844" s="26" t="s">
        <v>7127</v>
      </c>
      <c r="C1844" s="26">
        <v>38492302</v>
      </c>
      <c r="D1844" s="26" t="s">
        <v>24</v>
      </c>
      <c r="E1844" s="26" t="s">
        <v>16039</v>
      </c>
      <c r="F1844" s="26" t="s">
        <v>16040</v>
      </c>
      <c r="G1844" s="26" t="s">
        <v>9579</v>
      </c>
      <c r="H1844" s="26" t="s">
        <v>987</v>
      </c>
      <c r="I1844" s="26" t="s">
        <v>9634</v>
      </c>
      <c r="J1844" s="26" t="s">
        <v>16041</v>
      </c>
      <c r="K1844" s="26" t="s">
        <v>9582</v>
      </c>
      <c r="L1844" s="26" t="s">
        <v>16042</v>
      </c>
      <c r="M1844" s="26">
        <v>380362400901</v>
      </c>
      <c r="N1844" s="26">
        <v>1820610123</v>
      </c>
    </row>
    <row r="1845" spans="1:14">
      <c r="A1845" s="26" t="s">
        <v>4218</v>
      </c>
      <c r="B1845" s="26" t="s">
        <v>4219</v>
      </c>
      <c r="C1845" s="26">
        <v>42077903</v>
      </c>
      <c r="D1845" s="26" t="s">
        <v>24</v>
      </c>
      <c r="E1845" s="26" t="s">
        <v>16043</v>
      </c>
      <c r="F1845" s="26" t="s">
        <v>16044</v>
      </c>
      <c r="G1845" s="26" t="s">
        <v>9586</v>
      </c>
      <c r="H1845" s="26" t="s">
        <v>506</v>
      </c>
      <c r="I1845" s="26" t="s">
        <v>12382</v>
      </c>
      <c r="J1845" s="26" t="s">
        <v>16045</v>
      </c>
      <c r="K1845" s="26" t="s">
        <v>9582</v>
      </c>
      <c r="L1845" s="26" t="s">
        <v>16046</v>
      </c>
      <c r="M1845" s="26">
        <v>380979039758</v>
      </c>
      <c r="N1845" s="26">
        <v>2623685202</v>
      </c>
    </row>
    <row r="1846" spans="1:14">
      <c r="A1846" s="26" t="s">
        <v>4645</v>
      </c>
      <c r="B1846" s="26" t="s">
        <v>4646</v>
      </c>
      <c r="C1846" s="26">
        <v>31203822</v>
      </c>
      <c r="D1846" s="26" t="s">
        <v>780</v>
      </c>
      <c r="E1846" s="26" t="s">
        <v>16047</v>
      </c>
      <c r="F1846" s="26" t="s">
        <v>16048</v>
      </c>
      <c r="G1846" s="26" t="s">
        <v>9601</v>
      </c>
      <c r="H1846" s="26" t="s">
        <v>670</v>
      </c>
      <c r="J1846" s="26" t="s">
        <v>687</v>
      </c>
      <c r="K1846" s="26" t="s">
        <v>9597</v>
      </c>
      <c r="L1846" s="26" t="s">
        <v>16049</v>
      </c>
      <c r="M1846" s="26">
        <v>761027252650</v>
      </c>
      <c r="N1846" s="26">
        <v>3510100000</v>
      </c>
    </row>
    <row r="1847" spans="1:14">
      <c r="A1847" s="26" t="s">
        <v>4762</v>
      </c>
      <c r="B1847" s="26" t="s">
        <v>4763</v>
      </c>
      <c r="C1847" s="26">
        <v>38600846</v>
      </c>
      <c r="D1847" s="26" t="s">
        <v>24</v>
      </c>
      <c r="E1847" s="26" t="s">
        <v>16050</v>
      </c>
      <c r="F1847" s="26" t="s">
        <v>16051</v>
      </c>
      <c r="G1847" s="26" t="s">
        <v>9586</v>
      </c>
      <c r="H1847" s="26" t="s">
        <v>670</v>
      </c>
      <c r="I1847" s="26" t="s">
        <v>16052</v>
      </c>
      <c r="J1847" s="26" t="s">
        <v>4761</v>
      </c>
      <c r="K1847" s="26" t="s">
        <v>9582</v>
      </c>
      <c r="L1847" s="26" t="s">
        <v>16053</v>
      </c>
      <c r="M1847" s="26">
        <v>380525527230</v>
      </c>
      <c r="N1847" s="26">
        <v>2621685801</v>
      </c>
    </row>
    <row r="1848" spans="1:14">
      <c r="A1848" s="26" t="s">
        <v>8928</v>
      </c>
      <c r="B1848" s="26" t="s">
        <v>8929</v>
      </c>
      <c r="C1848" s="26">
        <v>39028772</v>
      </c>
      <c r="D1848" s="26" t="s">
        <v>24</v>
      </c>
      <c r="E1848" s="26" t="s">
        <v>16054</v>
      </c>
      <c r="F1848" s="26" t="s">
        <v>16055</v>
      </c>
      <c r="G1848" s="26" t="s">
        <v>9579</v>
      </c>
      <c r="H1848" s="26" t="s">
        <v>1401</v>
      </c>
      <c r="I1848" s="26" t="s">
        <v>9777</v>
      </c>
      <c r="J1848" s="26" t="s">
        <v>16056</v>
      </c>
      <c r="K1848" s="26" t="s">
        <v>9582</v>
      </c>
      <c r="L1848" s="26" t="s">
        <v>16057</v>
      </c>
      <c r="M1848" s="26">
        <v>380474498349</v>
      </c>
      <c r="N1848" s="26">
        <v>7124384501</v>
      </c>
    </row>
    <row r="1849" spans="1:14">
      <c r="A1849" s="26" t="s">
        <v>6871</v>
      </c>
      <c r="B1849" s="26" t="s">
        <v>6872</v>
      </c>
      <c r="C1849" s="26">
        <v>38522213</v>
      </c>
      <c r="D1849" s="26" t="s">
        <v>24</v>
      </c>
      <c r="E1849" s="26" t="s">
        <v>16058</v>
      </c>
      <c r="F1849" s="26" t="s">
        <v>16059</v>
      </c>
      <c r="G1849" s="26" t="s">
        <v>9579</v>
      </c>
      <c r="H1849" s="26" t="s">
        <v>949</v>
      </c>
      <c r="I1849" s="26" t="s">
        <v>12172</v>
      </c>
      <c r="J1849" s="26" t="s">
        <v>7818</v>
      </c>
      <c r="K1849" s="26" t="s">
        <v>9582</v>
      </c>
      <c r="L1849" s="26" t="s">
        <v>16060</v>
      </c>
      <c r="M1849" s="26">
        <v>380534196417</v>
      </c>
      <c r="N1849" s="26">
        <v>1223880507</v>
      </c>
    </row>
    <row r="1850" spans="1:14">
      <c r="A1850" s="26" t="s">
        <v>6432</v>
      </c>
      <c r="B1850" s="26" t="s">
        <v>6433</v>
      </c>
      <c r="C1850" s="26">
        <v>39051031</v>
      </c>
      <c r="D1850" s="26" t="s">
        <v>24</v>
      </c>
      <c r="E1850" s="26" t="s">
        <v>16061</v>
      </c>
      <c r="F1850" s="26" t="s">
        <v>16062</v>
      </c>
      <c r="G1850" s="26" t="s">
        <v>9586</v>
      </c>
      <c r="H1850" s="26" t="s">
        <v>885</v>
      </c>
      <c r="J1850" s="26" t="s">
        <v>910</v>
      </c>
      <c r="K1850" s="26" t="s">
        <v>9597</v>
      </c>
      <c r="L1850" s="26" t="s">
        <v>14716</v>
      </c>
      <c r="M1850" s="26">
        <v>380487651065</v>
      </c>
      <c r="N1850" s="26">
        <v>5110100000</v>
      </c>
    </row>
    <row r="1851" spans="1:14">
      <c r="A1851" s="26" t="s">
        <v>2255</v>
      </c>
      <c r="B1851" s="26" t="s">
        <v>2256</v>
      </c>
      <c r="C1851" s="26" t="s">
        <v>1604</v>
      </c>
      <c r="D1851" s="26" t="s">
        <v>24</v>
      </c>
      <c r="E1851" s="26" t="s">
        <v>16063</v>
      </c>
      <c r="F1851" s="26" t="s">
        <v>16064</v>
      </c>
      <c r="G1851" s="26" t="s">
        <v>9591</v>
      </c>
      <c r="H1851" s="26" t="s">
        <v>133</v>
      </c>
      <c r="J1851" s="26" t="s">
        <v>146</v>
      </c>
      <c r="K1851" s="26" t="s">
        <v>9597</v>
      </c>
      <c r="L1851" s="26" t="s">
        <v>16065</v>
      </c>
      <c r="M1851" s="26">
        <v>380676571585</v>
      </c>
      <c r="N1851" s="26">
        <v>1210100000</v>
      </c>
    </row>
    <row r="1852" spans="1:14">
      <c r="A1852" s="26" t="s">
        <v>6754</v>
      </c>
      <c r="B1852" s="26" t="s">
        <v>6755</v>
      </c>
      <c r="C1852" s="26">
        <v>37464470</v>
      </c>
      <c r="D1852" s="26" t="s">
        <v>24</v>
      </c>
      <c r="E1852" s="26" t="s">
        <v>16066</v>
      </c>
      <c r="F1852" s="26" t="s">
        <v>16067</v>
      </c>
      <c r="G1852" s="26" t="s">
        <v>9579</v>
      </c>
      <c r="H1852" s="26" t="s">
        <v>949</v>
      </c>
      <c r="I1852" s="26" t="s">
        <v>11064</v>
      </c>
      <c r="J1852" s="26" t="s">
        <v>16068</v>
      </c>
      <c r="K1852" s="26" t="s">
        <v>9582</v>
      </c>
      <c r="L1852" s="26" t="s">
        <v>16069</v>
      </c>
      <c r="M1852" s="26">
        <v>380534433417</v>
      </c>
      <c r="N1852" s="26">
        <v>5323480701</v>
      </c>
    </row>
    <row r="1853" spans="1:14">
      <c r="A1853" s="26" t="s">
        <v>3372</v>
      </c>
      <c r="B1853" s="26" t="s">
        <v>3373</v>
      </c>
      <c r="C1853" s="26">
        <v>41769166</v>
      </c>
      <c r="D1853" s="26" t="s">
        <v>24</v>
      </c>
      <c r="E1853" s="26" t="s">
        <v>16070</v>
      </c>
      <c r="F1853" s="26" t="s">
        <v>16071</v>
      </c>
      <c r="G1853" s="26" t="s">
        <v>9586</v>
      </c>
      <c r="H1853" s="26" t="s">
        <v>392</v>
      </c>
      <c r="I1853" s="26" t="s">
        <v>11040</v>
      </c>
      <c r="J1853" s="26" t="s">
        <v>16072</v>
      </c>
      <c r="K1853" s="26" t="s">
        <v>9582</v>
      </c>
      <c r="L1853" s="26" t="s">
        <v>16073</v>
      </c>
      <c r="M1853" s="26">
        <v>380314338310</v>
      </c>
      <c r="N1853" s="26">
        <v>2121284401</v>
      </c>
    </row>
    <row r="1854" spans="1:14">
      <c r="A1854" s="26" t="s">
        <v>8506</v>
      </c>
      <c r="B1854" s="26" t="s">
        <v>8507</v>
      </c>
      <c r="C1854" s="26">
        <v>2004108</v>
      </c>
      <c r="D1854" s="26" t="s">
        <v>780</v>
      </c>
      <c r="E1854" s="26" t="s">
        <v>16074</v>
      </c>
      <c r="F1854" s="26" t="s">
        <v>16075</v>
      </c>
      <c r="G1854" s="26" t="s">
        <v>9601</v>
      </c>
      <c r="H1854" s="26" t="s">
        <v>1269</v>
      </c>
      <c r="J1854" s="26" t="s">
        <v>1282</v>
      </c>
      <c r="K1854" s="26" t="s">
        <v>9597</v>
      </c>
      <c r="L1854" s="26" t="s">
        <v>16076</v>
      </c>
      <c r="M1854" s="26">
        <v>380554942287</v>
      </c>
      <c r="N1854" s="26">
        <v>6510700000</v>
      </c>
    </row>
    <row r="1855" spans="1:14">
      <c r="A1855" s="26" t="s">
        <v>7033</v>
      </c>
      <c r="B1855" s="26" t="s">
        <v>7034</v>
      </c>
      <c r="C1855" s="26">
        <v>38230873</v>
      </c>
      <c r="D1855" s="26" t="s">
        <v>24</v>
      </c>
      <c r="E1855" s="26" t="s">
        <v>16077</v>
      </c>
      <c r="F1855" s="26" t="s">
        <v>16078</v>
      </c>
      <c r="G1855" s="26" t="s">
        <v>9586</v>
      </c>
      <c r="H1855" s="26" t="s">
        <v>987</v>
      </c>
      <c r="I1855" s="26" t="s">
        <v>16079</v>
      </c>
      <c r="J1855" s="26" t="s">
        <v>16080</v>
      </c>
      <c r="K1855" s="26" t="s">
        <v>9582</v>
      </c>
      <c r="L1855" s="26" t="s">
        <v>16081</v>
      </c>
      <c r="M1855" s="26">
        <v>380982054212</v>
      </c>
      <c r="N1855" s="26">
        <v>5622685701</v>
      </c>
    </row>
    <row r="1856" spans="1:14">
      <c r="A1856" s="26" t="s">
        <v>4886</v>
      </c>
      <c r="B1856" s="26" t="s">
        <v>4887</v>
      </c>
      <c r="C1856" s="26">
        <v>38325425</v>
      </c>
      <c r="D1856" s="26" t="s">
        <v>24</v>
      </c>
      <c r="E1856" s="26" t="s">
        <v>16082</v>
      </c>
      <c r="F1856" s="26" t="s">
        <v>16083</v>
      </c>
      <c r="G1856" s="26" t="s">
        <v>9579</v>
      </c>
      <c r="H1856" s="26" t="s">
        <v>711</v>
      </c>
      <c r="I1856" s="26" t="s">
        <v>14610</v>
      </c>
      <c r="J1856" s="26" t="s">
        <v>16084</v>
      </c>
      <c r="K1856" s="26" t="s">
        <v>9582</v>
      </c>
      <c r="L1856" s="26" t="s">
        <v>16085</v>
      </c>
      <c r="M1856" s="26">
        <v>380995630033</v>
      </c>
      <c r="N1856" s="26">
        <v>4425182005</v>
      </c>
    </row>
    <row r="1857" spans="1:14">
      <c r="A1857" s="26" t="s">
        <v>1829</v>
      </c>
      <c r="B1857" s="26" t="s">
        <v>1830</v>
      </c>
      <c r="C1857" s="26">
        <v>37048032</v>
      </c>
      <c r="D1857" s="26" t="s">
        <v>24</v>
      </c>
      <c r="E1857" s="26" t="s">
        <v>16086</v>
      </c>
      <c r="F1857" s="26" t="s">
        <v>16087</v>
      </c>
      <c r="G1857" s="26" t="s">
        <v>9579</v>
      </c>
      <c r="H1857" s="26" t="s">
        <v>27</v>
      </c>
      <c r="I1857" s="26" t="s">
        <v>12860</v>
      </c>
      <c r="J1857" s="26" t="s">
        <v>16088</v>
      </c>
      <c r="K1857" s="26" t="s">
        <v>9582</v>
      </c>
      <c r="L1857" s="26" t="s">
        <v>16089</v>
      </c>
      <c r="M1857" s="26">
        <v>761114238154</v>
      </c>
      <c r="N1857" s="26">
        <v>522885601</v>
      </c>
    </row>
    <row r="1858" spans="1:14">
      <c r="A1858" s="26" t="s">
        <v>4929</v>
      </c>
      <c r="B1858" s="26" t="s">
        <v>4930</v>
      </c>
      <c r="C1858" s="26" t="s">
        <v>1604</v>
      </c>
      <c r="D1858" s="26" t="s">
        <v>24</v>
      </c>
      <c r="E1858" s="26" t="s">
        <v>16090</v>
      </c>
      <c r="F1858" s="26" t="s">
        <v>4931</v>
      </c>
      <c r="G1858" s="26" t="s">
        <v>9591</v>
      </c>
      <c r="H1858" s="26" t="s">
        <v>735</v>
      </c>
      <c r="J1858" s="26" t="s">
        <v>787</v>
      </c>
      <c r="K1858" s="26" t="s">
        <v>9597</v>
      </c>
      <c r="L1858" s="26" t="s">
        <v>16091</v>
      </c>
      <c r="M1858" s="26">
        <v>380676840607</v>
      </c>
      <c r="N1858" s="26">
        <v>4611200000</v>
      </c>
    </row>
    <row r="1859" spans="1:14">
      <c r="A1859" s="26" t="s">
        <v>4880</v>
      </c>
      <c r="B1859" s="26" t="s">
        <v>4881</v>
      </c>
      <c r="C1859" s="26">
        <v>38380533</v>
      </c>
      <c r="D1859" s="26" t="s">
        <v>24</v>
      </c>
      <c r="E1859" s="26" t="s">
        <v>16092</v>
      </c>
      <c r="F1859" s="26" t="s">
        <v>16093</v>
      </c>
      <c r="G1859" s="26" t="s">
        <v>9586</v>
      </c>
      <c r="H1859" s="26" t="s">
        <v>711</v>
      </c>
      <c r="I1859" s="26" t="s">
        <v>10142</v>
      </c>
      <c r="J1859" s="26" t="s">
        <v>16094</v>
      </c>
      <c r="K1859" s="26" t="s">
        <v>9582</v>
      </c>
      <c r="L1859" s="26" t="s">
        <v>16095</v>
      </c>
      <c r="M1859" s="26">
        <v>380950549811</v>
      </c>
      <c r="N1859" s="26">
        <v>1824210108</v>
      </c>
    </row>
    <row r="1860" spans="1:14">
      <c r="A1860" s="26" t="s">
        <v>4283</v>
      </c>
      <c r="B1860" s="26" t="s">
        <v>4284</v>
      </c>
      <c r="C1860" s="26">
        <v>38467886</v>
      </c>
      <c r="D1860" s="26" t="s">
        <v>24</v>
      </c>
      <c r="E1860" s="26" t="s">
        <v>16096</v>
      </c>
      <c r="F1860" s="26" t="s">
        <v>16097</v>
      </c>
      <c r="G1860" s="26" t="s">
        <v>9586</v>
      </c>
      <c r="H1860" s="26" t="s">
        <v>576</v>
      </c>
      <c r="I1860" s="26" t="s">
        <v>16098</v>
      </c>
      <c r="J1860" s="26" t="s">
        <v>16099</v>
      </c>
      <c r="K1860" s="26" t="s">
        <v>9582</v>
      </c>
      <c r="L1860" s="26" t="s">
        <v>16100</v>
      </c>
      <c r="M1860" s="26">
        <v>380457634347</v>
      </c>
      <c r="N1860" s="26">
        <v>521485803</v>
      </c>
    </row>
    <row r="1861" spans="1:14">
      <c r="A1861" s="26" t="s">
        <v>3985</v>
      </c>
      <c r="B1861" s="26" t="s">
        <v>3986</v>
      </c>
      <c r="C1861" s="26">
        <v>41901934</v>
      </c>
      <c r="D1861" s="26" t="s">
        <v>24</v>
      </c>
      <c r="E1861" s="26" t="s">
        <v>16101</v>
      </c>
      <c r="F1861" s="26" t="s">
        <v>16102</v>
      </c>
      <c r="G1861" s="26" t="s">
        <v>9579</v>
      </c>
      <c r="H1861" s="26" t="s">
        <v>506</v>
      </c>
      <c r="J1861" s="26" t="s">
        <v>16103</v>
      </c>
      <c r="K1861" s="26" t="s">
        <v>9582</v>
      </c>
      <c r="L1861" s="26" t="s">
        <v>16104</v>
      </c>
      <c r="M1861" s="26">
        <v>380668544259</v>
      </c>
      <c r="N1861" s="26">
        <v>2622887802</v>
      </c>
    </row>
    <row r="1862" spans="1:14">
      <c r="A1862" s="26" t="s">
        <v>8814</v>
      </c>
      <c r="B1862" s="26" t="s">
        <v>8815</v>
      </c>
      <c r="C1862" s="26">
        <v>38195551</v>
      </c>
      <c r="D1862" s="26" t="s">
        <v>24</v>
      </c>
      <c r="E1862" s="26" t="s">
        <v>16105</v>
      </c>
      <c r="F1862" s="26" t="s">
        <v>16106</v>
      </c>
      <c r="G1862" s="26" t="s">
        <v>9586</v>
      </c>
      <c r="H1862" s="26" t="s">
        <v>1308</v>
      </c>
      <c r="I1862" s="26" t="s">
        <v>10220</v>
      </c>
      <c r="J1862" s="26" t="s">
        <v>16107</v>
      </c>
      <c r="K1862" s="26" t="s">
        <v>9582</v>
      </c>
      <c r="L1862" s="26" t="s">
        <v>16108</v>
      </c>
      <c r="M1862" s="26">
        <v>380964695467</v>
      </c>
      <c r="N1862" s="26">
        <v>520686303</v>
      </c>
    </row>
    <row r="1863" spans="1:14">
      <c r="A1863" s="26" t="s">
        <v>2993</v>
      </c>
      <c r="B1863" s="26" t="s">
        <v>2994</v>
      </c>
      <c r="C1863" s="26">
        <v>2006805</v>
      </c>
      <c r="D1863" s="26" t="s">
        <v>780</v>
      </c>
      <c r="E1863" s="26" t="s">
        <v>16109</v>
      </c>
      <c r="F1863" s="26" t="s">
        <v>16110</v>
      </c>
      <c r="G1863" s="26" t="s">
        <v>9601</v>
      </c>
      <c r="H1863" s="26" t="s">
        <v>258</v>
      </c>
      <c r="I1863" s="26" t="s">
        <v>12739</v>
      </c>
      <c r="J1863" s="26" t="s">
        <v>12877</v>
      </c>
      <c r="K1863" s="26" t="s">
        <v>9597</v>
      </c>
      <c r="L1863" s="26" t="s">
        <v>12878</v>
      </c>
      <c r="M1863" s="26">
        <v>380959305005</v>
      </c>
      <c r="N1863" s="26">
        <v>1420910400</v>
      </c>
    </row>
    <row r="1864" spans="1:14">
      <c r="A1864" s="26" t="s">
        <v>8365</v>
      </c>
      <c r="B1864" s="26" t="s">
        <v>8249</v>
      </c>
      <c r="C1864" s="26">
        <v>23002303</v>
      </c>
      <c r="D1864" s="26" t="s">
        <v>780</v>
      </c>
      <c r="E1864" s="26" t="s">
        <v>16111</v>
      </c>
      <c r="F1864" s="26" t="s">
        <v>11567</v>
      </c>
      <c r="G1864" s="26" t="s">
        <v>9601</v>
      </c>
      <c r="H1864" s="26" t="s">
        <v>1122</v>
      </c>
      <c r="J1864" s="26" t="s">
        <v>8039</v>
      </c>
      <c r="K1864" s="26" t="s">
        <v>9597</v>
      </c>
      <c r="L1864" s="26" t="s">
        <v>16112</v>
      </c>
      <c r="M1864" s="26">
        <v>761154511132</v>
      </c>
      <c r="N1864" s="26">
        <v>6310100000</v>
      </c>
    </row>
    <row r="1865" spans="1:14">
      <c r="A1865" s="26" t="s">
        <v>8681</v>
      </c>
      <c r="B1865" s="26" t="s">
        <v>8682</v>
      </c>
      <c r="C1865" s="26">
        <v>38402043</v>
      </c>
      <c r="D1865" s="26" t="s">
        <v>24</v>
      </c>
      <c r="E1865" s="26" t="s">
        <v>16113</v>
      </c>
      <c r="F1865" s="26" t="s">
        <v>16114</v>
      </c>
      <c r="G1865" s="26" t="s">
        <v>9586</v>
      </c>
      <c r="H1865" s="26" t="s">
        <v>1308</v>
      </c>
      <c r="I1865" s="26" t="s">
        <v>13940</v>
      </c>
      <c r="J1865" s="26" t="s">
        <v>16115</v>
      </c>
      <c r="K1865" s="26" t="s">
        <v>9582</v>
      </c>
      <c r="L1865" s="26" t="s">
        <v>16116</v>
      </c>
      <c r="M1865" s="26">
        <v>380989040082</v>
      </c>
      <c r="N1865" s="26">
        <v>6825581303</v>
      </c>
    </row>
    <row r="1866" spans="1:14">
      <c r="A1866" s="26" t="s">
        <v>4399</v>
      </c>
      <c r="B1866" s="26" t="s">
        <v>4400</v>
      </c>
      <c r="C1866" s="26">
        <v>38462558</v>
      </c>
      <c r="D1866" s="26" t="s">
        <v>24</v>
      </c>
      <c r="E1866" s="26" t="s">
        <v>16117</v>
      </c>
      <c r="F1866" s="26" t="s">
        <v>16118</v>
      </c>
      <c r="G1866" s="26" t="s">
        <v>9579</v>
      </c>
      <c r="H1866" s="26" t="s">
        <v>576</v>
      </c>
      <c r="I1866" s="26" t="s">
        <v>11832</v>
      </c>
      <c r="J1866" s="26" t="s">
        <v>16119</v>
      </c>
      <c r="K1866" s="26" t="s">
        <v>9582</v>
      </c>
      <c r="L1866" s="26" t="s">
        <v>16120</v>
      </c>
      <c r="M1866" s="26">
        <v>380972924334</v>
      </c>
      <c r="N1866" s="26">
        <v>3220886706</v>
      </c>
    </row>
    <row r="1867" spans="1:14">
      <c r="A1867" s="26" t="s">
        <v>4423</v>
      </c>
      <c r="B1867" s="26" t="s">
        <v>4424</v>
      </c>
      <c r="C1867" s="26">
        <v>38571999</v>
      </c>
      <c r="D1867" s="26" t="s">
        <v>24</v>
      </c>
      <c r="E1867" s="26" t="s">
        <v>16121</v>
      </c>
      <c r="F1867" s="26" t="s">
        <v>16122</v>
      </c>
      <c r="G1867" s="26" t="s">
        <v>9586</v>
      </c>
      <c r="H1867" s="26" t="s">
        <v>576</v>
      </c>
      <c r="J1867" s="26" t="s">
        <v>16123</v>
      </c>
      <c r="K1867" s="26" t="s">
        <v>9606</v>
      </c>
      <c r="L1867" s="26" t="s">
        <v>16124</v>
      </c>
      <c r="M1867" s="26">
        <v>380459746384</v>
      </c>
      <c r="N1867" s="26">
        <v>3210945600</v>
      </c>
    </row>
    <row r="1868" spans="1:14">
      <c r="A1868" s="26" t="s">
        <v>8481</v>
      </c>
      <c r="B1868" s="26" t="s">
        <v>8482</v>
      </c>
      <c r="C1868" s="26">
        <v>40204198</v>
      </c>
      <c r="D1868" s="26" t="s">
        <v>24</v>
      </c>
      <c r="E1868" s="26" t="s">
        <v>16125</v>
      </c>
      <c r="F1868" s="26" t="s">
        <v>16126</v>
      </c>
      <c r="G1868" s="26" t="s">
        <v>9579</v>
      </c>
      <c r="H1868" s="26" t="s">
        <v>1269</v>
      </c>
      <c r="I1868" s="26" t="s">
        <v>11080</v>
      </c>
      <c r="J1868" s="26" t="s">
        <v>16127</v>
      </c>
      <c r="K1868" s="26" t="s">
        <v>9582</v>
      </c>
      <c r="L1868" s="26" t="s">
        <v>16128</v>
      </c>
      <c r="M1868" s="26">
        <v>380682087743</v>
      </c>
      <c r="N1868" s="26">
        <v>6521881511</v>
      </c>
    </row>
    <row r="1869" spans="1:14">
      <c r="A1869" s="26" t="s">
        <v>7961</v>
      </c>
      <c r="B1869" s="26" t="s">
        <v>7962</v>
      </c>
      <c r="C1869" s="26">
        <v>38008907</v>
      </c>
      <c r="D1869" s="26" t="s">
        <v>24</v>
      </c>
      <c r="E1869" s="26" t="s">
        <v>16129</v>
      </c>
      <c r="F1869" s="26" t="s">
        <v>16130</v>
      </c>
      <c r="G1869" s="26" t="s">
        <v>9586</v>
      </c>
      <c r="H1869" s="26" t="s">
        <v>1122</v>
      </c>
      <c r="I1869" s="26" t="s">
        <v>11422</v>
      </c>
      <c r="J1869" s="26" t="s">
        <v>9557</v>
      </c>
      <c r="K1869" s="26" t="s">
        <v>9582</v>
      </c>
      <c r="L1869" s="26" t="s">
        <v>16131</v>
      </c>
      <c r="M1869" s="26">
        <v>380683900515</v>
      </c>
      <c r="N1869" s="26">
        <v>6322081005</v>
      </c>
    </row>
    <row r="1870" spans="1:14">
      <c r="A1870" s="26" t="s">
        <v>3272</v>
      </c>
      <c r="B1870" s="26" t="s">
        <v>3273</v>
      </c>
      <c r="C1870" s="26">
        <v>36928740</v>
      </c>
      <c r="D1870" s="26" t="s">
        <v>24</v>
      </c>
      <c r="E1870" s="26" t="s">
        <v>16132</v>
      </c>
      <c r="F1870" s="26" t="s">
        <v>16133</v>
      </c>
      <c r="G1870" s="26" t="s">
        <v>9586</v>
      </c>
      <c r="H1870" s="26" t="s">
        <v>375</v>
      </c>
      <c r="I1870" s="26" t="s">
        <v>16134</v>
      </c>
      <c r="J1870" s="26" t="s">
        <v>16135</v>
      </c>
      <c r="K1870" s="26" t="s">
        <v>9582</v>
      </c>
      <c r="L1870" s="26" t="s">
        <v>16136</v>
      </c>
      <c r="M1870" s="26">
        <v>380976023572</v>
      </c>
      <c r="N1870" s="26">
        <v>520882609</v>
      </c>
    </row>
    <row r="1871" spans="1:14">
      <c r="A1871" s="26" t="s">
        <v>8018</v>
      </c>
      <c r="B1871" s="26" t="s">
        <v>8019</v>
      </c>
      <c r="C1871" s="26">
        <v>38008823</v>
      </c>
      <c r="D1871" s="26" t="s">
        <v>24</v>
      </c>
      <c r="E1871" s="26" t="s">
        <v>16137</v>
      </c>
      <c r="F1871" s="26" t="s">
        <v>16138</v>
      </c>
      <c r="G1871" s="26" t="s">
        <v>9586</v>
      </c>
      <c r="H1871" s="26" t="s">
        <v>1122</v>
      </c>
      <c r="I1871" s="26" t="s">
        <v>11422</v>
      </c>
      <c r="J1871" s="26" t="s">
        <v>16139</v>
      </c>
      <c r="K1871" s="26" t="s">
        <v>9906</v>
      </c>
      <c r="L1871" s="26" t="s">
        <v>16140</v>
      </c>
      <c r="M1871" s="26">
        <v>380577472000</v>
      </c>
      <c r="N1871" s="26">
        <v>2325281203</v>
      </c>
    </row>
    <row r="1872" spans="1:14">
      <c r="A1872" s="26" t="s">
        <v>4469</v>
      </c>
      <c r="B1872" s="26" t="s">
        <v>4470</v>
      </c>
      <c r="C1872" s="26">
        <v>42022388</v>
      </c>
      <c r="D1872" s="26" t="s">
        <v>24</v>
      </c>
      <c r="E1872" s="26" t="s">
        <v>16141</v>
      </c>
      <c r="F1872" s="26" t="s">
        <v>16142</v>
      </c>
      <c r="G1872" s="26" t="s">
        <v>9586</v>
      </c>
      <c r="H1872" s="26" t="s">
        <v>576</v>
      </c>
      <c r="I1872" s="26" t="s">
        <v>13251</v>
      </c>
      <c r="J1872" s="26" t="s">
        <v>4471</v>
      </c>
      <c r="K1872" s="26" t="s">
        <v>9606</v>
      </c>
      <c r="L1872" s="26" t="s">
        <v>16143</v>
      </c>
      <c r="M1872" s="26">
        <v>380457733225</v>
      </c>
      <c r="N1872" s="26">
        <v>3221055600</v>
      </c>
    </row>
    <row r="1873" spans="1:14">
      <c r="A1873" s="26" t="s">
        <v>2496</v>
      </c>
      <c r="B1873" s="26" t="s">
        <v>2497</v>
      </c>
      <c r="C1873" s="26" t="s">
        <v>1604</v>
      </c>
      <c r="D1873" s="26" t="s">
        <v>24</v>
      </c>
      <c r="E1873" s="26" t="s">
        <v>16144</v>
      </c>
      <c r="F1873" s="26" t="s">
        <v>14379</v>
      </c>
      <c r="G1873" s="26" t="s">
        <v>9586</v>
      </c>
      <c r="H1873" s="26" t="s">
        <v>133</v>
      </c>
      <c r="J1873" s="26" t="s">
        <v>183</v>
      </c>
      <c r="K1873" s="26" t="s">
        <v>9597</v>
      </c>
      <c r="L1873" s="26" t="s">
        <v>16145</v>
      </c>
      <c r="M1873" s="26">
        <v>761663682222</v>
      </c>
      <c r="N1873" s="26">
        <v>1211000000</v>
      </c>
    </row>
    <row r="1874" spans="1:14">
      <c r="A1874" s="26" t="s">
        <v>1855</v>
      </c>
      <c r="B1874" s="26" t="s">
        <v>1856</v>
      </c>
      <c r="C1874" s="26">
        <v>37179654</v>
      </c>
      <c r="D1874" s="26" t="s">
        <v>24</v>
      </c>
      <c r="E1874" s="26" t="s">
        <v>16146</v>
      </c>
      <c r="F1874" s="26" t="s">
        <v>16147</v>
      </c>
      <c r="G1874" s="26" t="s">
        <v>9586</v>
      </c>
      <c r="H1874" s="26" t="s">
        <v>27</v>
      </c>
      <c r="I1874" s="26" t="s">
        <v>14152</v>
      </c>
      <c r="J1874" s="26" t="s">
        <v>16148</v>
      </c>
      <c r="K1874" s="26" t="s">
        <v>9582</v>
      </c>
      <c r="L1874" s="26" t="s">
        <v>16149</v>
      </c>
      <c r="M1874" s="26">
        <v>380976423419</v>
      </c>
      <c r="N1874" s="26">
        <v>523482803</v>
      </c>
    </row>
    <row r="1875" spans="1:14">
      <c r="A1875" s="26" t="s">
        <v>1699</v>
      </c>
      <c r="B1875" s="26" t="s">
        <v>1700</v>
      </c>
      <c r="C1875" s="26">
        <v>36364624</v>
      </c>
      <c r="D1875" s="26" t="s">
        <v>1701</v>
      </c>
      <c r="E1875" s="26" t="s">
        <v>16150</v>
      </c>
      <c r="F1875" s="26" t="s">
        <v>16151</v>
      </c>
      <c r="G1875" s="26" t="s">
        <v>9601</v>
      </c>
      <c r="H1875" s="26" t="s">
        <v>27</v>
      </c>
      <c r="J1875" s="26" t="s">
        <v>36</v>
      </c>
      <c r="K1875" s="26" t="s">
        <v>9597</v>
      </c>
      <c r="L1875" s="26" t="s">
        <v>16152</v>
      </c>
      <c r="M1875" s="26">
        <v>380432329301</v>
      </c>
      <c r="N1875" s="26">
        <v>510100000</v>
      </c>
    </row>
    <row r="1876" spans="1:14">
      <c r="A1876" s="26" t="s">
        <v>7816</v>
      </c>
      <c r="B1876" s="26" t="s">
        <v>7817</v>
      </c>
      <c r="C1876" s="26">
        <v>2000665</v>
      </c>
      <c r="D1876" s="26" t="s">
        <v>780</v>
      </c>
      <c r="E1876" s="26" t="s">
        <v>16153</v>
      </c>
      <c r="F1876" s="26" t="s">
        <v>7817</v>
      </c>
      <c r="G1876" s="26" t="s">
        <v>9601</v>
      </c>
      <c r="H1876" s="26" t="s">
        <v>1088</v>
      </c>
      <c r="J1876" s="26" t="s">
        <v>7818</v>
      </c>
      <c r="K1876" s="26" t="s">
        <v>9606</v>
      </c>
      <c r="L1876" s="26" t="s">
        <v>16154</v>
      </c>
      <c r="M1876" s="26">
        <v>380355435138</v>
      </c>
      <c r="N1876" s="26">
        <v>1223880507</v>
      </c>
    </row>
    <row r="1877" spans="1:14">
      <c r="A1877" s="26" t="s">
        <v>1871</v>
      </c>
      <c r="B1877" s="26" t="s">
        <v>1872</v>
      </c>
      <c r="C1877" s="26" t="s">
        <v>1604</v>
      </c>
      <c r="D1877" s="26" t="s">
        <v>24</v>
      </c>
      <c r="E1877" s="26" t="s">
        <v>16155</v>
      </c>
      <c r="F1877" s="26" t="s">
        <v>16156</v>
      </c>
      <c r="G1877" s="26" t="s">
        <v>9586</v>
      </c>
      <c r="H1877" s="26" t="s">
        <v>1308</v>
      </c>
      <c r="J1877" s="26" t="s">
        <v>1387</v>
      </c>
      <c r="K1877" s="26" t="s">
        <v>9597</v>
      </c>
      <c r="L1877" s="26" t="s">
        <v>10195</v>
      </c>
      <c r="M1877" s="26">
        <v>380978209527</v>
      </c>
      <c r="N1877" s="26">
        <v>4412745702</v>
      </c>
    </row>
    <row r="1878" spans="1:14">
      <c r="A1878" s="26" t="s">
        <v>9048</v>
      </c>
      <c r="B1878" s="26" t="s">
        <v>9049</v>
      </c>
      <c r="C1878" s="26">
        <v>36897408</v>
      </c>
      <c r="D1878" s="26" t="s">
        <v>24</v>
      </c>
      <c r="E1878" s="26" t="s">
        <v>16157</v>
      </c>
      <c r="F1878" s="26" t="s">
        <v>16158</v>
      </c>
      <c r="G1878" s="26" t="s">
        <v>9586</v>
      </c>
      <c r="H1878" s="26" t="s">
        <v>1490</v>
      </c>
      <c r="I1878" s="26" t="s">
        <v>9846</v>
      </c>
      <c r="J1878" s="26" t="s">
        <v>9050</v>
      </c>
      <c r="K1878" s="26" t="s">
        <v>9582</v>
      </c>
      <c r="L1878" s="26" t="s">
        <v>16159</v>
      </c>
      <c r="M1878" s="26">
        <v>380373374308</v>
      </c>
      <c r="N1878" s="26">
        <v>7323084303</v>
      </c>
    </row>
    <row r="1879" spans="1:14">
      <c r="A1879" s="26" t="s">
        <v>9492</v>
      </c>
      <c r="B1879" s="26" t="s">
        <v>9470</v>
      </c>
      <c r="C1879" s="26">
        <v>2006596</v>
      </c>
      <c r="D1879" s="26" t="s">
        <v>24</v>
      </c>
      <c r="E1879" s="26" t="s">
        <v>16160</v>
      </c>
      <c r="F1879" s="26" t="s">
        <v>14442</v>
      </c>
      <c r="G1879" s="26" t="s">
        <v>9591</v>
      </c>
      <c r="H1879" s="26" t="s">
        <v>1573</v>
      </c>
      <c r="J1879" s="26" t="s">
        <v>1597</v>
      </c>
      <c r="K1879" s="26" t="s">
        <v>9597</v>
      </c>
      <c r="L1879" s="26" t="s">
        <v>16161</v>
      </c>
      <c r="M1879" s="26">
        <v>380462644662</v>
      </c>
      <c r="N1879" s="26">
        <v>7410100000</v>
      </c>
    </row>
    <row r="1880" spans="1:14">
      <c r="A1880" s="26" t="s">
        <v>2080</v>
      </c>
      <c r="B1880" s="26" t="s">
        <v>2081</v>
      </c>
      <c r="C1880" s="26">
        <v>38485727</v>
      </c>
      <c r="D1880" s="26" t="s">
        <v>24</v>
      </c>
      <c r="E1880" s="26" t="s">
        <v>16162</v>
      </c>
      <c r="F1880" s="26" t="s">
        <v>16163</v>
      </c>
      <c r="G1880" s="26" t="s">
        <v>9591</v>
      </c>
      <c r="H1880" s="26" t="s">
        <v>103</v>
      </c>
      <c r="I1880" s="26" t="s">
        <v>9833</v>
      </c>
      <c r="J1880" s="26" t="s">
        <v>16164</v>
      </c>
      <c r="K1880" s="26" t="s">
        <v>9582</v>
      </c>
      <c r="L1880" s="26" t="s">
        <v>16165</v>
      </c>
      <c r="M1880" s="26">
        <v>380337723957</v>
      </c>
      <c r="N1880" s="26">
        <v>723386502</v>
      </c>
    </row>
    <row r="1881" spans="1:14">
      <c r="A1881" s="26" t="s">
        <v>1723</v>
      </c>
      <c r="B1881" s="26" t="s">
        <v>1724</v>
      </c>
      <c r="C1881" s="26">
        <v>37294350</v>
      </c>
      <c r="D1881" s="26" t="s">
        <v>24</v>
      </c>
      <c r="E1881" s="26" t="s">
        <v>16166</v>
      </c>
      <c r="F1881" s="26" t="s">
        <v>16167</v>
      </c>
      <c r="G1881" s="26" t="s">
        <v>9586</v>
      </c>
      <c r="H1881" s="26" t="s">
        <v>27</v>
      </c>
      <c r="I1881" s="26" t="s">
        <v>12446</v>
      </c>
      <c r="J1881" s="26" t="s">
        <v>16168</v>
      </c>
      <c r="K1881" s="26" t="s">
        <v>9582</v>
      </c>
      <c r="L1881" s="26" t="s">
        <v>16169</v>
      </c>
      <c r="M1881" s="26">
        <v>380433472393</v>
      </c>
      <c r="N1881" s="26">
        <v>510690001</v>
      </c>
    </row>
    <row r="1882" spans="1:14">
      <c r="A1882" s="26" t="s">
        <v>7905</v>
      </c>
      <c r="B1882" s="26" t="s">
        <v>7906</v>
      </c>
      <c r="C1882" s="26">
        <v>2002687</v>
      </c>
      <c r="D1882" s="26" t="s">
        <v>780</v>
      </c>
      <c r="E1882" s="26" t="s">
        <v>16170</v>
      </c>
      <c r="F1882" s="26" t="s">
        <v>16171</v>
      </c>
      <c r="G1882" s="26" t="s">
        <v>9601</v>
      </c>
      <c r="H1882" s="26" t="s">
        <v>1122</v>
      </c>
      <c r="I1882" s="26" t="s">
        <v>16172</v>
      </c>
      <c r="J1882" s="26" t="s">
        <v>1171</v>
      </c>
      <c r="K1882" s="26" t="s">
        <v>9606</v>
      </c>
      <c r="L1882" s="26" t="s">
        <v>16173</v>
      </c>
      <c r="M1882" s="26">
        <v>380576151060</v>
      </c>
      <c r="N1882" s="26">
        <v>5323481201</v>
      </c>
    </row>
    <row r="1883" spans="1:14">
      <c r="A1883" s="26" t="s">
        <v>6170</v>
      </c>
      <c r="B1883" s="26" t="s">
        <v>6171</v>
      </c>
      <c r="C1883" s="26">
        <v>38534407</v>
      </c>
      <c r="D1883" s="26" t="s">
        <v>24</v>
      </c>
      <c r="E1883" s="26" t="s">
        <v>16174</v>
      </c>
      <c r="F1883" s="26" t="s">
        <v>16175</v>
      </c>
      <c r="G1883" s="26" t="s">
        <v>9579</v>
      </c>
      <c r="H1883" s="26" t="s">
        <v>885</v>
      </c>
      <c r="I1883" s="26" t="s">
        <v>10020</v>
      </c>
      <c r="J1883" s="26" t="s">
        <v>16176</v>
      </c>
      <c r="K1883" s="26" t="s">
        <v>9582</v>
      </c>
      <c r="L1883" s="26" t="s">
        <v>16177</v>
      </c>
      <c r="M1883" s="26">
        <v>761358049426</v>
      </c>
      <c r="N1883" s="26">
        <v>5122782604</v>
      </c>
    </row>
    <row r="1884" spans="1:14">
      <c r="A1884" s="26" t="s">
        <v>2865</v>
      </c>
      <c r="B1884" s="26" t="s">
        <v>2866</v>
      </c>
      <c r="C1884" s="26">
        <v>1990772</v>
      </c>
      <c r="D1884" s="26" t="s">
        <v>780</v>
      </c>
      <c r="E1884" s="26" t="s">
        <v>16178</v>
      </c>
      <c r="F1884" s="26" t="s">
        <v>16179</v>
      </c>
      <c r="G1884" s="26" t="s">
        <v>9601</v>
      </c>
      <c r="H1884" s="26" t="s">
        <v>258</v>
      </c>
      <c r="J1884" s="26" t="s">
        <v>298</v>
      </c>
      <c r="K1884" s="26" t="s">
        <v>9597</v>
      </c>
      <c r="L1884" s="26" t="s">
        <v>16180</v>
      </c>
      <c r="M1884" s="26">
        <v>380665915596</v>
      </c>
      <c r="N1884" s="26">
        <v>1412900000</v>
      </c>
    </row>
    <row r="1885" spans="1:14">
      <c r="A1885" s="26" t="s">
        <v>1895</v>
      </c>
      <c r="B1885" s="26" t="s">
        <v>1896</v>
      </c>
      <c r="C1885" s="26">
        <v>36331699</v>
      </c>
      <c r="D1885" s="26" t="s">
        <v>24</v>
      </c>
      <c r="E1885" s="26" t="s">
        <v>16181</v>
      </c>
      <c r="F1885" s="26" t="s">
        <v>16182</v>
      </c>
      <c r="G1885" s="26" t="s">
        <v>9586</v>
      </c>
      <c r="H1885" s="26" t="s">
        <v>27</v>
      </c>
      <c r="I1885" s="26" t="s">
        <v>9981</v>
      </c>
      <c r="J1885" s="26" t="s">
        <v>79</v>
      </c>
      <c r="K1885" s="26" t="s">
        <v>9606</v>
      </c>
      <c r="L1885" s="26" t="s">
        <v>16183</v>
      </c>
      <c r="M1885" s="26">
        <v>380678762833</v>
      </c>
      <c r="N1885" s="26">
        <v>523955100</v>
      </c>
    </row>
    <row r="1886" spans="1:14">
      <c r="A1886" s="26" t="s">
        <v>7911</v>
      </c>
      <c r="B1886" s="26" t="s">
        <v>7912</v>
      </c>
      <c r="C1886" s="26">
        <v>2003178</v>
      </c>
      <c r="D1886" s="26" t="s">
        <v>780</v>
      </c>
      <c r="E1886" s="26" t="s">
        <v>16184</v>
      </c>
      <c r="F1886" s="26" t="s">
        <v>16185</v>
      </c>
      <c r="G1886" s="26" t="s">
        <v>9601</v>
      </c>
      <c r="H1886" s="26" t="s">
        <v>1122</v>
      </c>
      <c r="I1886" s="26" t="s">
        <v>9887</v>
      </c>
      <c r="J1886" s="26" t="s">
        <v>16186</v>
      </c>
      <c r="K1886" s="26" t="s">
        <v>9582</v>
      </c>
      <c r="L1886" s="26" t="s">
        <v>16187</v>
      </c>
      <c r="M1886" s="26">
        <v>380574763120</v>
      </c>
      <c r="N1886" s="26">
        <v>1222985201</v>
      </c>
    </row>
    <row r="1887" spans="1:14">
      <c r="A1887" s="26" t="s">
        <v>5806</v>
      </c>
      <c r="B1887" s="26" t="s">
        <v>5807</v>
      </c>
      <c r="C1887" s="26">
        <v>38946268</v>
      </c>
      <c r="D1887" s="26" t="s">
        <v>24</v>
      </c>
      <c r="E1887" s="26" t="s">
        <v>16188</v>
      </c>
      <c r="F1887" s="26" t="s">
        <v>10050</v>
      </c>
      <c r="G1887" s="26" t="s">
        <v>9591</v>
      </c>
      <c r="H1887" s="26" t="s">
        <v>799</v>
      </c>
      <c r="J1887" s="26" t="s">
        <v>800</v>
      </c>
      <c r="K1887" s="26" t="s">
        <v>9597</v>
      </c>
      <c r="L1887" s="26" t="s">
        <v>16189</v>
      </c>
      <c r="M1887" s="26">
        <v>380444824396</v>
      </c>
      <c r="N1887" s="26">
        <v>4822784009</v>
      </c>
    </row>
    <row r="1888" spans="1:14">
      <c r="A1888" s="26" t="s">
        <v>7546</v>
      </c>
      <c r="B1888" s="26" t="s">
        <v>7547</v>
      </c>
      <c r="C1888" s="26">
        <v>1981514</v>
      </c>
      <c r="D1888" s="26" t="s">
        <v>780</v>
      </c>
      <c r="E1888" s="26" t="s">
        <v>16190</v>
      </c>
      <c r="F1888" s="26" t="s">
        <v>14847</v>
      </c>
      <c r="G1888" s="26" t="s">
        <v>9601</v>
      </c>
      <c r="H1888" s="26" t="s">
        <v>1025</v>
      </c>
      <c r="J1888" s="26" t="s">
        <v>1081</v>
      </c>
      <c r="K1888" s="26" t="s">
        <v>9597</v>
      </c>
      <c r="L1888" s="26" t="s">
        <v>16191</v>
      </c>
      <c r="M1888" s="26">
        <v>380544972267</v>
      </c>
      <c r="N1888" s="26">
        <v>5911000000</v>
      </c>
    </row>
    <row r="1889" spans="1:14">
      <c r="A1889" s="26" t="s">
        <v>3899</v>
      </c>
      <c r="B1889" s="26" t="s">
        <v>3900</v>
      </c>
      <c r="C1889" s="26">
        <v>39005755</v>
      </c>
      <c r="D1889" s="26" t="s">
        <v>24</v>
      </c>
      <c r="E1889" s="26" t="s">
        <v>16192</v>
      </c>
      <c r="F1889" s="26" t="s">
        <v>16193</v>
      </c>
      <c r="G1889" s="26" t="s">
        <v>9586</v>
      </c>
      <c r="H1889" s="26" t="s">
        <v>468</v>
      </c>
      <c r="J1889" s="26" t="s">
        <v>3898</v>
      </c>
      <c r="K1889" s="26" t="s">
        <v>9597</v>
      </c>
      <c r="L1889" s="26" t="s">
        <v>15758</v>
      </c>
      <c r="M1889" s="26">
        <v>761227546082</v>
      </c>
      <c r="N1889" s="26">
        <v>2324810100</v>
      </c>
    </row>
    <row r="1890" spans="1:14">
      <c r="A1890" s="26" t="s">
        <v>3223</v>
      </c>
      <c r="B1890" s="26" t="s">
        <v>3224</v>
      </c>
      <c r="C1890" s="26">
        <v>13549377</v>
      </c>
      <c r="D1890" s="26" t="s">
        <v>780</v>
      </c>
      <c r="E1890" s="26" t="s">
        <v>16194</v>
      </c>
      <c r="F1890" s="26" t="s">
        <v>16195</v>
      </c>
      <c r="G1890" s="26" t="s">
        <v>9601</v>
      </c>
      <c r="H1890" s="26" t="s">
        <v>375</v>
      </c>
      <c r="J1890" s="26" t="s">
        <v>9521</v>
      </c>
      <c r="K1890" s="26" t="s">
        <v>9606</v>
      </c>
      <c r="L1890" s="26" t="s">
        <v>16196</v>
      </c>
      <c r="M1890" s="26">
        <v>380672700771</v>
      </c>
      <c r="N1890" s="26">
        <v>1820855300</v>
      </c>
    </row>
    <row r="1891" spans="1:14">
      <c r="A1891" s="26" t="s">
        <v>6881</v>
      </c>
      <c r="B1891" s="26" t="s">
        <v>6882</v>
      </c>
      <c r="C1891" s="26">
        <v>37650571</v>
      </c>
      <c r="D1891" s="26" t="s">
        <v>24</v>
      </c>
      <c r="E1891" s="26" t="s">
        <v>16197</v>
      </c>
      <c r="F1891" s="26" t="s">
        <v>16198</v>
      </c>
      <c r="G1891" s="26" t="s">
        <v>9586</v>
      </c>
      <c r="H1891" s="26" t="s">
        <v>949</v>
      </c>
      <c r="I1891" s="26" t="s">
        <v>16199</v>
      </c>
      <c r="J1891" s="26" t="s">
        <v>6883</v>
      </c>
      <c r="K1891" s="26" t="s">
        <v>9582</v>
      </c>
      <c r="L1891" s="26" t="s">
        <v>16200</v>
      </c>
      <c r="M1891" s="26">
        <v>380536196173</v>
      </c>
      <c r="N1891" s="26">
        <v>5322887001</v>
      </c>
    </row>
    <row r="1892" spans="1:14">
      <c r="A1892" s="26" t="s">
        <v>1699</v>
      </c>
      <c r="B1892" s="26" t="s">
        <v>1700</v>
      </c>
      <c r="C1892" s="26">
        <v>36364624</v>
      </c>
      <c r="D1892" s="26" t="s">
        <v>1701</v>
      </c>
      <c r="E1892" s="26" t="s">
        <v>16201</v>
      </c>
      <c r="F1892" s="26" t="s">
        <v>16202</v>
      </c>
      <c r="G1892" s="26" t="s">
        <v>9601</v>
      </c>
      <c r="H1892" s="26" t="s">
        <v>27</v>
      </c>
      <c r="J1892" s="26" t="s">
        <v>36</v>
      </c>
      <c r="K1892" s="26" t="s">
        <v>9597</v>
      </c>
      <c r="L1892" s="26" t="s">
        <v>16203</v>
      </c>
      <c r="M1892" s="26">
        <v>380432329301</v>
      </c>
      <c r="N1892" s="26">
        <v>510100000</v>
      </c>
    </row>
    <row r="1893" spans="1:14">
      <c r="A1893" s="26" t="s">
        <v>8915</v>
      </c>
      <c r="B1893" s="26" t="s">
        <v>8916</v>
      </c>
      <c r="C1893" s="26">
        <v>41368558</v>
      </c>
      <c r="D1893" s="26" t="s">
        <v>24</v>
      </c>
      <c r="E1893" s="26" t="s">
        <v>16204</v>
      </c>
      <c r="F1893" s="26" t="s">
        <v>16205</v>
      </c>
      <c r="G1893" s="26" t="s">
        <v>9579</v>
      </c>
      <c r="H1893" s="26" t="s">
        <v>1401</v>
      </c>
      <c r="I1893" s="26" t="s">
        <v>11520</v>
      </c>
      <c r="J1893" s="26" t="s">
        <v>16206</v>
      </c>
      <c r="K1893" s="26" t="s">
        <v>9582</v>
      </c>
      <c r="L1893" s="26" t="s">
        <v>16207</v>
      </c>
      <c r="M1893" s="26">
        <v>761926631982</v>
      </c>
      <c r="N1893" s="26">
        <v>7123489001</v>
      </c>
    </row>
    <row r="1894" spans="1:14">
      <c r="A1894" s="26" t="s">
        <v>8377</v>
      </c>
      <c r="B1894" s="26" t="s">
        <v>8378</v>
      </c>
      <c r="C1894" s="26" t="s">
        <v>1604</v>
      </c>
      <c r="D1894" s="26" t="s">
        <v>24</v>
      </c>
      <c r="E1894" s="26" t="s">
        <v>16208</v>
      </c>
      <c r="F1894" s="26" t="s">
        <v>16209</v>
      </c>
      <c r="G1894" s="26" t="s">
        <v>9586</v>
      </c>
      <c r="H1894" s="26" t="s">
        <v>1122</v>
      </c>
      <c r="J1894" s="26" t="s">
        <v>1258</v>
      </c>
      <c r="K1894" s="26" t="s">
        <v>9597</v>
      </c>
      <c r="L1894" s="26" t="s">
        <v>13917</v>
      </c>
      <c r="M1894" s="26">
        <v>380996694347</v>
      </c>
      <c r="N1894" s="26">
        <v>6312000000</v>
      </c>
    </row>
    <row r="1895" spans="1:14">
      <c r="A1895" s="26" t="s">
        <v>9214</v>
      </c>
      <c r="B1895" s="26" t="s">
        <v>9215</v>
      </c>
      <c r="C1895" s="26">
        <v>43343797</v>
      </c>
      <c r="D1895" s="26" t="s">
        <v>1701</v>
      </c>
      <c r="E1895" s="26" t="s">
        <v>16210</v>
      </c>
      <c r="F1895" s="26" t="s">
        <v>16211</v>
      </c>
      <c r="G1895" s="26" t="s">
        <v>9601</v>
      </c>
      <c r="H1895" s="26" t="s">
        <v>1490</v>
      </c>
      <c r="I1895" s="26" t="s">
        <v>11202</v>
      </c>
      <c r="J1895" s="26" t="s">
        <v>1549</v>
      </c>
      <c r="K1895" s="26" t="s">
        <v>9597</v>
      </c>
      <c r="L1895" s="26" t="s">
        <v>16212</v>
      </c>
      <c r="M1895" s="26">
        <v>761046267357</v>
      </c>
      <c r="N1895" s="26">
        <v>7324510100</v>
      </c>
    </row>
    <row r="1896" spans="1:14">
      <c r="A1896" s="26" t="s">
        <v>5164</v>
      </c>
      <c r="B1896" s="26" t="s">
        <v>5165</v>
      </c>
      <c r="C1896" s="26">
        <v>23957835</v>
      </c>
      <c r="D1896" s="26" t="s">
        <v>24</v>
      </c>
      <c r="E1896" s="26" t="s">
        <v>16213</v>
      </c>
      <c r="F1896" s="26" t="s">
        <v>16214</v>
      </c>
      <c r="G1896" s="26" t="s">
        <v>9591</v>
      </c>
      <c r="H1896" s="26" t="s">
        <v>735</v>
      </c>
      <c r="J1896" s="26" t="s">
        <v>740</v>
      </c>
      <c r="K1896" s="26" t="s">
        <v>9597</v>
      </c>
      <c r="L1896" s="26" t="s">
        <v>16215</v>
      </c>
      <c r="M1896" s="26">
        <v>380322368700</v>
      </c>
      <c r="N1896" s="26">
        <v>1221881203</v>
      </c>
    </row>
    <row r="1897" spans="1:14">
      <c r="A1897" s="26" t="s">
        <v>2257</v>
      </c>
      <c r="B1897" s="26" t="s">
        <v>2258</v>
      </c>
      <c r="C1897" s="26">
        <v>37899715</v>
      </c>
      <c r="D1897" s="26" t="s">
        <v>24</v>
      </c>
      <c r="E1897" s="26" t="s">
        <v>16216</v>
      </c>
      <c r="F1897" s="26" t="s">
        <v>16217</v>
      </c>
      <c r="G1897" s="26" t="s">
        <v>9586</v>
      </c>
      <c r="H1897" s="26" t="s">
        <v>133</v>
      </c>
      <c r="J1897" s="26" t="s">
        <v>146</v>
      </c>
      <c r="K1897" s="26" t="s">
        <v>9597</v>
      </c>
      <c r="L1897" s="26" t="s">
        <v>16218</v>
      </c>
      <c r="M1897" s="26">
        <v>380634614742</v>
      </c>
      <c r="N1897" s="26">
        <v>1210100000</v>
      </c>
    </row>
    <row r="1898" spans="1:14">
      <c r="A1898" s="26" t="s">
        <v>7126</v>
      </c>
      <c r="B1898" s="26" t="s">
        <v>7127</v>
      </c>
      <c r="C1898" s="26">
        <v>38492302</v>
      </c>
      <c r="D1898" s="26" t="s">
        <v>24</v>
      </c>
      <c r="E1898" s="26" t="s">
        <v>16219</v>
      </c>
      <c r="F1898" s="26" t="s">
        <v>16220</v>
      </c>
      <c r="G1898" s="26" t="s">
        <v>9579</v>
      </c>
      <c r="H1898" s="26" t="s">
        <v>987</v>
      </c>
      <c r="I1898" s="26" t="s">
        <v>9634</v>
      </c>
      <c r="J1898" s="26" t="s">
        <v>16221</v>
      </c>
      <c r="K1898" s="26" t="s">
        <v>9582</v>
      </c>
      <c r="L1898" s="26" t="s">
        <v>16222</v>
      </c>
      <c r="M1898" s="26">
        <v>380362205117</v>
      </c>
      <c r="N1898" s="26">
        <v>5624685902</v>
      </c>
    </row>
    <row r="1899" spans="1:14">
      <c r="A1899" s="26" t="s">
        <v>5047</v>
      </c>
      <c r="B1899" s="26" t="s">
        <v>5043</v>
      </c>
      <c r="C1899" s="26">
        <v>1996409</v>
      </c>
      <c r="D1899" s="26" t="s">
        <v>24</v>
      </c>
      <c r="E1899" s="26" t="s">
        <v>16223</v>
      </c>
      <c r="F1899" s="26" t="s">
        <v>16224</v>
      </c>
      <c r="G1899" s="26" t="s">
        <v>9579</v>
      </c>
      <c r="H1899" s="26" t="s">
        <v>735</v>
      </c>
      <c r="I1899" s="26" t="s">
        <v>9721</v>
      </c>
      <c r="J1899" s="26" t="s">
        <v>16225</v>
      </c>
      <c r="K1899" s="26" t="s">
        <v>9582</v>
      </c>
      <c r="L1899" s="26" t="s">
        <v>16226</v>
      </c>
      <c r="M1899" s="26">
        <v>380325268134</v>
      </c>
      <c r="N1899" s="26">
        <v>4622781201</v>
      </c>
    </row>
    <row r="1900" spans="1:14">
      <c r="A1900" s="26" t="s">
        <v>6237</v>
      </c>
      <c r="B1900" s="26" t="s">
        <v>6238</v>
      </c>
      <c r="C1900" s="26">
        <v>1998839</v>
      </c>
      <c r="D1900" s="26" t="s">
        <v>24</v>
      </c>
      <c r="E1900" s="26" t="s">
        <v>16227</v>
      </c>
      <c r="F1900" s="26" t="s">
        <v>16228</v>
      </c>
      <c r="G1900" s="26" t="s">
        <v>9586</v>
      </c>
      <c r="H1900" s="26" t="s">
        <v>885</v>
      </c>
      <c r="I1900" s="26" t="s">
        <v>9752</v>
      </c>
      <c r="J1900" s="26" t="s">
        <v>16229</v>
      </c>
      <c r="K1900" s="26" t="s">
        <v>9582</v>
      </c>
      <c r="L1900" s="26" t="s">
        <v>16230</v>
      </c>
      <c r="M1900" s="26">
        <v>380973129473</v>
      </c>
      <c r="N1900" s="26">
        <v>5123581001</v>
      </c>
    </row>
    <row r="1901" spans="1:14">
      <c r="A1901" s="26" t="s">
        <v>3411</v>
      </c>
      <c r="B1901" s="26" t="s">
        <v>3412</v>
      </c>
      <c r="C1901" s="26">
        <v>38456539</v>
      </c>
      <c r="D1901" s="26" t="s">
        <v>24</v>
      </c>
      <c r="E1901" s="26" t="s">
        <v>16231</v>
      </c>
      <c r="F1901" s="26" t="s">
        <v>16232</v>
      </c>
      <c r="G1901" s="26" t="s">
        <v>9586</v>
      </c>
      <c r="H1901" s="26" t="s">
        <v>392</v>
      </c>
      <c r="I1901" s="26" t="s">
        <v>9857</v>
      </c>
      <c r="J1901" s="26" t="s">
        <v>16233</v>
      </c>
      <c r="K1901" s="26" t="s">
        <v>9582</v>
      </c>
      <c r="L1901" s="26" t="s">
        <v>16234</v>
      </c>
      <c r="M1901" s="26">
        <v>380979861721</v>
      </c>
      <c r="N1901" s="26">
        <v>111692907</v>
      </c>
    </row>
    <row r="1902" spans="1:14">
      <c r="A1902" s="26" t="s">
        <v>2060</v>
      </c>
      <c r="B1902" s="26" t="s">
        <v>2061</v>
      </c>
      <c r="C1902" s="26">
        <v>20122722</v>
      </c>
      <c r="D1902" s="26" t="s">
        <v>24</v>
      </c>
      <c r="E1902" s="26" t="s">
        <v>16235</v>
      </c>
      <c r="F1902" s="26" t="s">
        <v>16236</v>
      </c>
      <c r="G1902" s="26" t="s">
        <v>9586</v>
      </c>
      <c r="H1902" s="26" t="s">
        <v>103</v>
      </c>
      <c r="J1902" s="26" t="s">
        <v>116</v>
      </c>
      <c r="K1902" s="26" t="s">
        <v>9597</v>
      </c>
      <c r="L1902" s="26" t="s">
        <v>16237</v>
      </c>
      <c r="M1902" s="26">
        <v>380332729349</v>
      </c>
      <c r="N1902" s="26">
        <v>710100000</v>
      </c>
    </row>
    <row r="1903" spans="1:14">
      <c r="A1903" s="26" t="s">
        <v>5932</v>
      </c>
      <c r="B1903" s="26" t="s">
        <v>5933</v>
      </c>
      <c r="C1903" s="26">
        <v>38446709</v>
      </c>
      <c r="D1903" s="26" t="s">
        <v>24</v>
      </c>
      <c r="E1903" s="26" t="s">
        <v>16238</v>
      </c>
      <c r="F1903" s="26" t="s">
        <v>10145</v>
      </c>
      <c r="G1903" s="26" t="s">
        <v>9586</v>
      </c>
      <c r="H1903" s="26" t="s">
        <v>835</v>
      </c>
      <c r="J1903" s="26" t="s">
        <v>844</v>
      </c>
      <c r="K1903" s="26" t="s">
        <v>9597</v>
      </c>
      <c r="L1903" s="26" t="s">
        <v>16239</v>
      </c>
      <c r="M1903" s="26">
        <v>380669473813</v>
      </c>
      <c r="N1903" s="26">
        <v>4810200000</v>
      </c>
    </row>
    <row r="1904" spans="1:14">
      <c r="A1904" s="26" t="s">
        <v>6903</v>
      </c>
      <c r="B1904" s="26" t="s">
        <v>6904</v>
      </c>
      <c r="C1904" s="26">
        <v>38492195</v>
      </c>
      <c r="D1904" s="26" t="s">
        <v>24</v>
      </c>
      <c r="E1904" s="26" t="s">
        <v>16240</v>
      </c>
      <c r="F1904" s="26" t="s">
        <v>16241</v>
      </c>
      <c r="G1904" s="26" t="s">
        <v>9591</v>
      </c>
      <c r="H1904" s="26" t="s">
        <v>949</v>
      </c>
      <c r="I1904" s="26" t="s">
        <v>13534</v>
      </c>
      <c r="J1904" s="26" t="s">
        <v>16242</v>
      </c>
      <c r="K1904" s="26" t="s">
        <v>9582</v>
      </c>
      <c r="L1904" s="26" t="s">
        <v>16243</v>
      </c>
      <c r="M1904" s="26">
        <v>380534791295</v>
      </c>
      <c r="N1904" s="26">
        <v>5325480703</v>
      </c>
    </row>
    <row r="1905" spans="1:14">
      <c r="A1905" s="26" t="s">
        <v>3080</v>
      </c>
      <c r="B1905" s="26" t="s">
        <v>3081</v>
      </c>
      <c r="C1905" s="26">
        <v>42441172</v>
      </c>
      <c r="D1905" s="26" t="s">
        <v>24</v>
      </c>
      <c r="E1905" s="26" t="s">
        <v>16244</v>
      </c>
      <c r="F1905" s="26" t="s">
        <v>10050</v>
      </c>
      <c r="G1905" s="26" t="s">
        <v>9591</v>
      </c>
      <c r="H1905" s="26" t="s">
        <v>375</v>
      </c>
      <c r="I1905" s="26" t="s">
        <v>12530</v>
      </c>
      <c r="J1905" s="26" t="s">
        <v>3082</v>
      </c>
      <c r="K1905" s="26" t="s">
        <v>9582</v>
      </c>
      <c r="L1905" s="26" t="s">
        <v>16245</v>
      </c>
      <c r="M1905" s="26">
        <v>380413271248</v>
      </c>
      <c r="N1905" s="26">
        <v>1825081801</v>
      </c>
    </row>
    <row r="1906" spans="1:14">
      <c r="A1906" s="26" t="s">
        <v>3036</v>
      </c>
      <c r="B1906" s="26" t="s">
        <v>3037</v>
      </c>
      <c r="C1906" s="26">
        <v>43163322</v>
      </c>
      <c r="D1906" s="26" t="s">
        <v>24</v>
      </c>
      <c r="E1906" s="26" t="s">
        <v>16246</v>
      </c>
      <c r="F1906" s="26" t="s">
        <v>16247</v>
      </c>
      <c r="G1906" s="26" t="s">
        <v>9579</v>
      </c>
      <c r="H1906" s="26" t="s">
        <v>258</v>
      </c>
      <c r="I1906" s="26" t="s">
        <v>10945</v>
      </c>
      <c r="J1906" s="26" t="s">
        <v>16248</v>
      </c>
      <c r="K1906" s="26" t="s">
        <v>9906</v>
      </c>
      <c r="L1906" s="26" t="s">
        <v>16249</v>
      </c>
      <c r="M1906" s="26">
        <v>380957235388</v>
      </c>
      <c r="N1906" s="26">
        <v>125687803</v>
      </c>
    </row>
    <row r="1907" spans="1:14">
      <c r="A1907" s="26" t="s">
        <v>4442</v>
      </c>
      <c r="B1907" s="26" t="s">
        <v>4443</v>
      </c>
      <c r="C1907" s="26">
        <v>1994178</v>
      </c>
      <c r="D1907" s="26" t="s">
        <v>24</v>
      </c>
      <c r="E1907" s="26" t="s">
        <v>16250</v>
      </c>
      <c r="F1907" s="26" t="s">
        <v>16251</v>
      </c>
      <c r="G1907" s="26" t="s">
        <v>9591</v>
      </c>
      <c r="H1907" s="26" t="s">
        <v>576</v>
      </c>
      <c r="I1907" s="26" t="s">
        <v>16252</v>
      </c>
      <c r="J1907" s="26" t="s">
        <v>4444</v>
      </c>
      <c r="K1907" s="26" t="s">
        <v>9606</v>
      </c>
      <c r="L1907" s="26" t="s">
        <v>16253</v>
      </c>
      <c r="M1907" s="26">
        <v>380459251538</v>
      </c>
      <c r="N1907" s="26">
        <v>3223556100</v>
      </c>
    </row>
    <row r="1908" spans="1:14">
      <c r="A1908" s="26" t="s">
        <v>9214</v>
      </c>
      <c r="B1908" s="26" t="s">
        <v>9215</v>
      </c>
      <c r="C1908" s="26">
        <v>43343797</v>
      </c>
      <c r="D1908" s="26" t="s">
        <v>1701</v>
      </c>
      <c r="E1908" s="26" t="s">
        <v>16254</v>
      </c>
      <c r="F1908" s="26" t="s">
        <v>16255</v>
      </c>
      <c r="G1908" s="26" t="s">
        <v>9601</v>
      </c>
      <c r="H1908" s="26" t="s">
        <v>1490</v>
      </c>
      <c r="I1908" s="26" t="s">
        <v>13138</v>
      </c>
      <c r="J1908" s="26" t="s">
        <v>1426</v>
      </c>
      <c r="K1908" s="26" t="s">
        <v>9582</v>
      </c>
      <c r="L1908" s="26" t="s">
        <v>16256</v>
      </c>
      <c r="M1908" s="26">
        <v>761046274236</v>
      </c>
      <c r="N1908" s="26">
        <v>123584702</v>
      </c>
    </row>
    <row r="1909" spans="1:14">
      <c r="A1909" s="26" t="s">
        <v>7991</v>
      </c>
      <c r="B1909" s="26" t="s">
        <v>7992</v>
      </c>
      <c r="C1909" s="26" t="s">
        <v>1604</v>
      </c>
      <c r="D1909" s="26" t="s">
        <v>24</v>
      </c>
      <c r="E1909" s="26" t="s">
        <v>16257</v>
      </c>
      <c r="F1909" s="26" t="s">
        <v>7992</v>
      </c>
      <c r="G1909" s="26" t="s">
        <v>9586</v>
      </c>
      <c r="H1909" s="26" t="s">
        <v>1122</v>
      </c>
      <c r="I1909" s="26" t="s">
        <v>11422</v>
      </c>
      <c r="J1909" s="26" t="s">
        <v>7993</v>
      </c>
      <c r="K1909" s="26" t="s">
        <v>9597</v>
      </c>
      <c r="L1909" s="26" t="s">
        <v>16258</v>
      </c>
      <c r="M1909" s="26">
        <v>380507264377</v>
      </c>
      <c r="N1909" s="26">
        <v>6325110700</v>
      </c>
    </row>
    <row r="1910" spans="1:14">
      <c r="A1910" s="26" t="s">
        <v>7591</v>
      </c>
      <c r="B1910" s="26" t="s">
        <v>7592</v>
      </c>
      <c r="C1910" s="26">
        <v>2001209</v>
      </c>
      <c r="D1910" s="26" t="s">
        <v>780</v>
      </c>
      <c r="E1910" s="26" t="s">
        <v>16259</v>
      </c>
      <c r="F1910" s="26" t="s">
        <v>16260</v>
      </c>
      <c r="G1910" s="26" t="s">
        <v>9601</v>
      </c>
      <c r="H1910" s="26" t="s">
        <v>1088</v>
      </c>
      <c r="I1910" s="26" t="s">
        <v>12823</v>
      </c>
      <c r="J1910" s="26" t="s">
        <v>7593</v>
      </c>
      <c r="K1910" s="26" t="s">
        <v>9582</v>
      </c>
      <c r="L1910" s="26" t="s">
        <v>16261</v>
      </c>
      <c r="M1910" s="26">
        <v>380355831462</v>
      </c>
      <c r="N1910" s="26">
        <v>6125881801</v>
      </c>
    </row>
    <row r="1911" spans="1:14">
      <c r="A1911" s="26" t="s">
        <v>7913</v>
      </c>
      <c r="B1911" s="26" t="s">
        <v>7914</v>
      </c>
      <c r="C1911" s="26">
        <v>38897677</v>
      </c>
      <c r="D1911" s="26" t="s">
        <v>24</v>
      </c>
      <c r="E1911" s="26" t="s">
        <v>16262</v>
      </c>
      <c r="F1911" s="26" t="s">
        <v>16263</v>
      </c>
      <c r="G1911" s="26" t="s">
        <v>9586</v>
      </c>
      <c r="H1911" s="26" t="s">
        <v>1122</v>
      </c>
      <c r="I1911" s="26" t="s">
        <v>9887</v>
      </c>
      <c r="J1911" s="26" t="s">
        <v>16186</v>
      </c>
      <c r="K1911" s="26" t="s">
        <v>9582</v>
      </c>
      <c r="L1911" s="26" t="s">
        <v>16187</v>
      </c>
      <c r="M1911" s="26">
        <v>380574763120</v>
      </c>
      <c r="N1911" s="26">
        <v>1222985201</v>
      </c>
    </row>
    <row r="1912" spans="1:14">
      <c r="A1912" s="26" t="s">
        <v>6076</v>
      </c>
      <c r="B1912" s="26" t="s">
        <v>6077</v>
      </c>
      <c r="C1912" s="26">
        <v>38505313</v>
      </c>
      <c r="D1912" s="26" t="s">
        <v>780</v>
      </c>
      <c r="E1912" s="26" t="s">
        <v>16264</v>
      </c>
      <c r="F1912" s="26" t="s">
        <v>10114</v>
      </c>
      <c r="G1912" s="26" t="s">
        <v>9601</v>
      </c>
      <c r="H1912" s="26" t="s">
        <v>835</v>
      </c>
      <c r="J1912" s="26" t="s">
        <v>6071</v>
      </c>
      <c r="K1912" s="26" t="s">
        <v>9597</v>
      </c>
      <c r="L1912" s="26" t="s">
        <v>12614</v>
      </c>
      <c r="M1912" s="26">
        <v>380516144760</v>
      </c>
      <c r="N1912" s="26">
        <v>3523185202</v>
      </c>
    </row>
    <row r="1913" spans="1:14">
      <c r="A1913" s="26" t="s">
        <v>2080</v>
      </c>
      <c r="B1913" s="26" t="s">
        <v>2081</v>
      </c>
      <c r="C1913" s="26">
        <v>38485727</v>
      </c>
      <c r="D1913" s="26" t="s">
        <v>24</v>
      </c>
      <c r="E1913" s="26" t="s">
        <v>16265</v>
      </c>
      <c r="F1913" s="26" t="s">
        <v>16266</v>
      </c>
      <c r="G1913" s="26" t="s">
        <v>9579</v>
      </c>
      <c r="H1913" s="26" t="s">
        <v>103</v>
      </c>
      <c r="I1913" s="26" t="s">
        <v>9833</v>
      </c>
      <c r="J1913" s="26" t="s">
        <v>16267</v>
      </c>
      <c r="K1913" s="26" t="s">
        <v>9582</v>
      </c>
      <c r="L1913" s="26" t="s">
        <v>16268</v>
      </c>
      <c r="M1913" s="26">
        <v>380337723957</v>
      </c>
      <c r="N1913" s="26">
        <v>723384902</v>
      </c>
    </row>
    <row r="1914" spans="1:14">
      <c r="A1914" s="26" t="s">
        <v>4601</v>
      </c>
      <c r="B1914" s="26" t="s">
        <v>4602</v>
      </c>
      <c r="C1914" s="26">
        <v>1111227</v>
      </c>
      <c r="D1914" s="26" t="s">
        <v>780</v>
      </c>
      <c r="E1914" s="26" t="s">
        <v>16269</v>
      </c>
      <c r="F1914" s="26" t="s">
        <v>16270</v>
      </c>
      <c r="G1914" s="26" t="s">
        <v>9601</v>
      </c>
      <c r="H1914" s="26" t="s">
        <v>670</v>
      </c>
      <c r="J1914" s="26" t="s">
        <v>683</v>
      </c>
      <c r="K1914" s="26" t="s">
        <v>9597</v>
      </c>
      <c r="L1914" s="26" t="s">
        <v>16271</v>
      </c>
      <c r="M1914" s="26">
        <v>380523363423</v>
      </c>
      <c r="N1914" s="26">
        <v>122080805</v>
      </c>
    </row>
    <row r="1915" spans="1:14">
      <c r="A1915" s="26" t="s">
        <v>5259</v>
      </c>
      <c r="B1915" s="26" t="s">
        <v>5257</v>
      </c>
      <c r="C1915" s="26">
        <v>32418147</v>
      </c>
      <c r="D1915" s="26" t="s">
        <v>780</v>
      </c>
      <c r="E1915" s="26" t="s">
        <v>16272</v>
      </c>
      <c r="F1915" s="26" t="s">
        <v>9787</v>
      </c>
      <c r="G1915" s="26" t="s">
        <v>9601</v>
      </c>
      <c r="H1915" s="26" t="s">
        <v>735</v>
      </c>
      <c r="J1915" s="26" t="s">
        <v>16273</v>
      </c>
      <c r="K1915" s="26" t="s">
        <v>9597</v>
      </c>
      <c r="L1915" s="26" t="s">
        <v>16274</v>
      </c>
      <c r="M1915" s="26">
        <v>380326060208</v>
      </c>
      <c r="N1915" s="26">
        <v>4610700000</v>
      </c>
    </row>
    <row r="1916" spans="1:14">
      <c r="A1916" s="26" t="s">
        <v>2642</v>
      </c>
      <c r="B1916" s="26" t="s">
        <v>2635</v>
      </c>
      <c r="C1916" s="26">
        <v>37735655</v>
      </c>
      <c r="D1916" s="26" t="s">
        <v>24</v>
      </c>
      <c r="E1916" s="26" t="s">
        <v>16275</v>
      </c>
      <c r="F1916" s="26" t="s">
        <v>16276</v>
      </c>
      <c r="G1916" s="26" t="s">
        <v>9586</v>
      </c>
      <c r="H1916" s="26" t="s">
        <v>133</v>
      </c>
      <c r="I1916" s="26" t="s">
        <v>9968</v>
      </c>
      <c r="J1916" s="26" t="s">
        <v>14246</v>
      </c>
      <c r="K1916" s="26" t="s">
        <v>9582</v>
      </c>
      <c r="L1916" s="26" t="s">
        <v>16277</v>
      </c>
      <c r="M1916" s="26">
        <v>380950662273</v>
      </c>
      <c r="N1916" s="26">
        <v>522280303</v>
      </c>
    </row>
    <row r="1917" spans="1:14">
      <c r="A1917" s="26" t="s">
        <v>9164</v>
      </c>
      <c r="B1917" s="26" t="s">
        <v>9165</v>
      </c>
      <c r="C1917" s="26">
        <v>38231128</v>
      </c>
      <c r="D1917" s="26" t="s">
        <v>24</v>
      </c>
      <c r="E1917" s="26" t="s">
        <v>16278</v>
      </c>
      <c r="F1917" s="26" t="s">
        <v>16279</v>
      </c>
      <c r="G1917" s="26" t="s">
        <v>9586</v>
      </c>
      <c r="H1917" s="26" t="s">
        <v>1490</v>
      </c>
      <c r="J1917" s="26" t="s">
        <v>16280</v>
      </c>
      <c r="K1917" s="26" t="s">
        <v>9582</v>
      </c>
      <c r="L1917" s="26" t="s">
        <v>16281</v>
      </c>
      <c r="M1917" s="26">
        <v>380991871091</v>
      </c>
      <c r="N1917" s="26">
        <v>7325087604</v>
      </c>
    </row>
    <row r="1918" spans="1:14">
      <c r="A1918" s="26" t="s">
        <v>1876</v>
      </c>
      <c r="B1918" s="26" t="s">
        <v>1877</v>
      </c>
      <c r="C1918" s="26">
        <v>5484570</v>
      </c>
      <c r="D1918" s="26" t="s">
        <v>780</v>
      </c>
      <c r="E1918" s="26" t="s">
        <v>16282</v>
      </c>
      <c r="F1918" s="26" t="s">
        <v>16283</v>
      </c>
      <c r="G1918" s="26" t="s">
        <v>9601</v>
      </c>
      <c r="H1918" s="26" t="s">
        <v>27</v>
      </c>
      <c r="I1918" s="26" t="s">
        <v>11695</v>
      </c>
      <c r="J1918" s="26" t="s">
        <v>1878</v>
      </c>
      <c r="K1918" s="26" t="s">
        <v>9582</v>
      </c>
      <c r="L1918" s="26" t="s">
        <v>16284</v>
      </c>
      <c r="M1918" s="26">
        <v>380963543759</v>
      </c>
      <c r="N1918" s="26">
        <v>521085203</v>
      </c>
    </row>
    <row r="1919" spans="1:14">
      <c r="A1919" s="26" t="s">
        <v>5350</v>
      </c>
      <c r="B1919" s="26" t="s">
        <v>5345</v>
      </c>
      <c r="C1919" s="26">
        <v>1998101</v>
      </c>
      <c r="D1919" s="26" t="s">
        <v>24</v>
      </c>
      <c r="E1919" s="26" t="s">
        <v>16285</v>
      </c>
      <c r="F1919" s="26" t="s">
        <v>16286</v>
      </c>
      <c r="G1919" s="26" t="s">
        <v>9586</v>
      </c>
      <c r="H1919" s="26" t="s">
        <v>735</v>
      </c>
      <c r="I1919" s="26" t="s">
        <v>10166</v>
      </c>
      <c r="J1919" s="26" t="s">
        <v>16287</v>
      </c>
      <c r="K1919" s="26" t="s">
        <v>9582</v>
      </c>
      <c r="L1919" s="26" t="s">
        <v>16288</v>
      </c>
      <c r="M1919" s="26">
        <v>761290475026</v>
      </c>
      <c r="N1919" s="26">
        <v>4623981601</v>
      </c>
    </row>
    <row r="1920" spans="1:14">
      <c r="A1920" s="26" t="s">
        <v>6197</v>
      </c>
      <c r="B1920" s="26" t="s">
        <v>6198</v>
      </c>
      <c r="C1920" s="26">
        <v>42483376</v>
      </c>
      <c r="D1920" s="26" t="s">
        <v>24</v>
      </c>
      <c r="E1920" s="26" t="s">
        <v>16289</v>
      </c>
      <c r="F1920" s="26" t="s">
        <v>16290</v>
      </c>
      <c r="G1920" s="26" t="s">
        <v>9591</v>
      </c>
      <c r="H1920" s="26" t="s">
        <v>885</v>
      </c>
      <c r="J1920" s="26" t="s">
        <v>902</v>
      </c>
      <c r="K1920" s="26" t="s">
        <v>9597</v>
      </c>
      <c r="L1920" s="26" t="s">
        <v>16291</v>
      </c>
      <c r="M1920" s="26">
        <v>761357968028</v>
      </c>
      <c r="N1920" s="26">
        <v>5110600000</v>
      </c>
    </row>
    <row r="1921" spans="1:14">
      <c r="A1921" s="26" t="s">
        <v>2397</v>
      </c>
      <c r="B1921" s="26" t="s">
        <v>2398</v>
      </c>
      <c r="C1921" s="26">
        <v>42318513</v>
      </c>
      <c r="D1921" s="26" t="s">
        <v>24</v>
      </c>
      <c r="E1921" s="26" t="s">
        <v>16292</v>
      </c>
      <c r="F1921" s="26" t="s">
        <v>16293</v>
      </c>
      <c r="G1921" s="26" t="s">
        <v>9586</v>
      </c>
      <c r="H1921" s="26" t="s">
        <v>133</v>
      </c>
      <c r="I1921" s="26" t="s">
        <v>16294</v>
      </c>
      <c r="J1921" s="26" t="s">
        <v>16295</v>
      </c>
      <c r="K1921" s="26" t="s">
        <v>9906</v>
      </c>
      <c r="L1921" s="26" t="s">
        <v>16296</v>
      </c>
      <c r="M1921" s="26">
        <v>761004336106</v>
      </c>
      <c r="N1921" s="26">
        <v>121683001</v>
      </c>
    </row>
    <row r="1922" spans="1:14">
      <c r="A1922" s="26" t="s">
        <v>3190</v>
      </c>
      <c r="B1922" s="26" t="s">
        <v>3191</v>
      </c>
      <c r="C1922" s="26">
        <v>38395183</v>
      </c>
      <c r="D1922" s="26" t="s">
        <v>24</v>
      </c>
      <c r="E1922" s="26" t="s">
        <v>16297</v>
      </c>
      <c r="F1922" s="26" t="s">
        <v>16298</v>
      </c>
      <c r="G1922" s="26" t="s">
        <v>9586</v>
      </c>
      <c r="H1922" s="26" t="s">
        <v>375</v>
      </c>
      <c r="J1922" s="26" t="s">
        <v>16299</v>
      </c>
      <c r="K1922" s="26" t="s">
        <v>9597</v>
      </c>
      <c r="L1922" s="26" t="s">
        <v>16300</v>
      </c>
      <c r="M1922" s="26">
        <v>380413352183</v>
      </c>
      <c r="N1922" s="26">
        <v>1810900000</v>
      </c>
    </row>
    <row r="1923" spans="1:14">
      <c r="A1923" s="26" t="s">
        <v>1802</v>
      </c>
      <c r="B1923" s="26" t="s">
        <v>1803</v>
      </c>
      <c r="C1923" s="26">
        <v>37336813</v>
      </c>
      <c r="D1923" s="26" t="s">
        <v>24</v>
      </c>
      <c r="E1923" s="26" t="s">
        <v>16301</v>
      </c>
      <c r="F1923" s="26" t="s">
        <v>16302</v>
      </c>
      <c r="G1923" s="26" t="s">
        <v>9586</v>
      </c>
      <c r="H1923" s="26" t="s">
        <v>27</v>
      </c>
      <c r="I1923" s="26" t="s">
        <v>16303</v>
      </c>
      <c r="J1923" s="26" t="s">
        <v>9544</v>
      </c>
      <c r="K1923" s="26" t="s">
        <v>9606</v>
      </c>
      <c r="L1923" s="26" t="s">
        <v>16304</v>
      </c>
      <c r="M1923" s="26">
        <v>761400524022</v>
      </c>
      <c r="N1923" s="26">
        <v>522255500</v>
      </c>
    </row>
    <row r="1924" spans="1:14">
      <c r="A1924" s="26" t="s">
        <v>7867</v>
      </c>
      <c r="B1924" s="26" t="s">
        <v>7868</v>
      </c>
      <c r="C1924" s="26">
        <v>38621625</v>
      </c>
      <c r="D1924" s="26" t="s">
        <v>24</v>
      </c>
      <c r="E1924" s="26" t="s">
        <v>16305</v>
      </c>
      <c r="F1924" s="26" t="s">
        <v>16306</v>
      </c>
      <c r="G1924" s="26" t="s">
        <v>9579</v>
      </c>
      <c r="H1924" s="26" t="s">
        <v>1122</v>
      </c>
      <c r="I1924" s="26" t="s">
        <v>10674</v>
      </c>
      <c r="J1924" s="26" t="s">
        <v>16307</v>
      </c>
      <c r="K1924" s="26" t="s">
        <v>9582</v>
      </c>
      <c r="L1924" s="26" t="s">
        <v>16308</v>
      </c>
      <c r="M1924" s="26">
        <v>380661055620</v>
      </c>
      <c r="N1924" s="26">
        <v>6321081001</v>
      </c>
    </row>
    <row r="1925" spans="1:14">
      <c r="A1925" s="26" t="s">
        <v>3065</v>
      </c>
      <c r="B1925" s="26" t="s">
        <v>3053</v>
      </c>
      <c r="C1925" s="26">
        <v>35461148</v>
      </c>
      <c r="D1925" s="26" t="s">
        <v>24</v>
      </c>
      <c r="E1925" s="26" t="s">
        <v>16309</v>
      </c>
      <c r="F1925" s="26" t="s">
        <v>16310</v>
      </c>
      <c r="G1925" s="26" t="s">
        <v>9591</v>
      </c>
      <c r="H1925" s="26" t="s">
        <v>375</v>
      </c>
      <c r="J1925" s="26" t="s">
        <v>376</v>
      </c>
      <c r="K1925" s="26" t="s">
        <v>9597</v>
      </c>
      <c r="L1925" s="26" t="s">
        <v>16311</v>
      </c>
      <c r="M1925" s="26">
        <v>380674406060</v>
      </c>
      <c r="N1925" s="26">
        <v>1810400000</v>
      </c>
    </row>
    <row r="1926" spans="1:14">
      <c r="A1926" s="26" t="s">
        <v>8924</v>
      </c>
      <c r="B1926" s="26" t="s">
        <v>8925</v>
      </c>
      <c r="C1926" s="26">
        <v>39011491</v>
      </c>
      <c r="D1926" s="26" t="s">
        <v>24</v>
      </c>
      <c r="E1926" s="26" t="s">
        <v>16312</v>
      </c>
      <c r="F1926" s="26" t="s">
        <v>16313</v>
      </c>
      <c r="G1926" s="26" t="s">
        <v>9579</v>
      </c>
      <c r="H1926" s="26" t="s">
        <v>1401</v>
      </c>
      <c r="I1926" s="26" t="s">
        <v>9726</v>
      </c>
      <c r="J1926" s="26" t="s">
        <v>3317</v>
      </c>
      <c r="K1926" s="26" t="s">
        <v>9906</v>
      </c>
      <c r="L1926" s="26" t="s">
        <v>16314</v>
      </c>
      <c r="M1926" s="26">
        <v>380989902721</v>
      </c>
      <c r="N1926" s="26">
        <v>123183005</v>
      </c>
    </row>
    <row r="1927" spans="1:14">
      <c r="A1927" s="26" t="s">
        <v>2960</v>
      </c>
      <c r="B1927" s="26" t="s">
        <v>2961</v>
      </c>
      <c r="C1927" s="26">
        <v>37691796</v>
      </c>
      <c r="D1927" s="26" t="s">
        <v>24</v>
      </c>
      <c r="E1927" s="26" t="s">
        <v>16315</v>
      </c>
      <c r="F1927" s="26" t="s">
        <v>10430</v>
      </c>
      <c r="G1927" s="26" t="s">
        <v>9579</v>
      </c>
      <c r="H1927" s="26" t="s">
        <v>258</v>
      </c>
      <c r="I1927" s="26" t="s">
        <v>16316</v>
      </c>
      <c r="J1927" s="26" t="s">
        <v>16317</v>
      </c>
      <c r="K1927" s="26" t="s">
        <v>9582</v>
      </c>
      <c r="L1927" s="26" t="s">
        <v>16318</v>
      </c>
      <c r="M1927" s="26">
        <v>380624620572</v>
      </c>
      <c r="N1927" s="26">
        <v>1421755102</v>
      </c>
    </row>
    <row r="1928" spans="1:14">
      <c r="A1928" s="26" t="s">
        <v>6890</v>
      </c>
      <c r="B1928" s="26" t="s">
        <v>6891</v>
      </c>
      <c r="C1928" s="26">
        <v>38459325</v>
      </c>
      <c r="D1928" s="26" t="s">
        <v>24</v>
      </c>
      <c r="E1928" s="26" t="s">
        <v>16319</v>
      </c>
      <c r="F1928" s="26" t="s">
        <v>16320</v>
      </c>
      <c r="G1928" s="26" t="s">
        <v>9579</v>
      </c>
      <c r="H1928" s="26" t="s">
        <v>949</v>
      </c>
      <c r="I1928" s="26" t="s">
        <v>9669</v>
      </c>
      <c r="J1928" s="26" t="s">
        <v>16321</v>
      </c>
      <c r="K1928" s="26" t="s">
        <v>9582</v>
      </c>
      <c r="L1928" s="26" t="s">
        <v>16322</v>
      </c>
      <c r="M1928" s="26">
        <v>380991750127</v>
      </c>
      <c r="N1928" s="26">
        <v>122080604</v>
      </c>
    </row>
    <row r="1929" spans="1:14">
      <c r="A1929" s="26" t="s">
        <v>7112</v>
      </c>
      <c r="B1929" s="26" t="s">
        <v>7113</v>
      </c>
      <c r="C1929" s="26">
        <v>38668003</v>
      </c>
      <c r="D1929" s="26" t="s">
        <v>24</v>
      </c>
      <c r="E1929" s="26" t="s">
        <v>16323</v>
      </c>
      <c r="F1929" s="26" t="s">
        <v>16324</v>
      </c>
      <c r="G1929" s="26" t="s">
        <v>9586</v>
      </c>
      <c r="H1929" s="26" t="s">
        <v>987</v>
      </c>
      <c r="I1929" s="26" t="s">
        <v>14235</v>
      </c>
      <c r="J1929" s="26" t="s">
        <v>7153</v>
      </c>
      <c r="K1929" s="26" t="s">
        <v>9582</v>
      </c>
      <c r="L1929" s="26" t="s">
        <v>16325</v>
      </c>
      <c r="M1929" s="26">
        <v>380661578427</v>
      </c>
      <c r="N1929" s="26">
        <v>4622483603</v>
      </c>
    </row>
    <row r="1930" spans="1:14">
      <c r="A1930" s="26" t="s">
        <v>4308</v>
      </c>
      <c r="B1930" s="26" t="s">
        <v>4309</v>
      </c>
      <c r="C1930" s="26">
        <v>1994600</v>
      </c>
      <c r="D1930" s="26" t="s">
        <v>24</v>
      </c>
      <c r="E1930" s="26" t="s">
        <v>16326</v>
      </c>
      <c r="F1930" s="26" t="s">
        <v>16327</v>
      </c>
      <c r="G1930" s="26" t="s">
        <v>9586</v>
      </c>
      <c r="H1930" s="26" t="s">
        <v>576</v>
      </c>
      <c r="J1930" s="26" t="s">
        <v>581</v>
      </c>
      <c r="K1930" s="26" t="s">
        <v>9597</v>
      </c>
      <c r="L1930" s="26" t="s">
        <v>16328</v>
      </c>
      <c r="M1930" s="26">
        <v>380983137727</v>
      </c>
      <c r="N1930" s="26">
        <v>2123681001</v>
      </c>
    </row>
    <row r="1931" spans="1:14">
      <c r="A1931" s="26" t="s">
        <v>7244</v>
      </c>
      <c r="B1931" s="26" t="s">
        <v>7245</v>
      </c>
      <c r="C1931" s="26">
        <v>38440010</v>
      </c>
      <c r="D1931" s="26" t="s">
        <v>24</v>
      </c>
      <c r="E1931" s="26" t="s">
        <v>16329</v>
      </c>
      <c r="F1931" s="26" t="s">
        <v>16330</v>
      </c>
      <c r="G1931" s="26" t="s">
        <v>9586</v>
      </c>
      <c r="H1931" s="26" t="s">
        <v>987</v>
      </c>
      <c r="I1931" s="26" t="s">
        <v>11035</v>
      </c>
      <c r="J1931" s="26" t="s">
        <v>16331</v>
      </c>
      <c r="K1931" s="26" t="s">
        <v>9582</v>
      </c>
      <c r="L1931" s="26" t="s">
        <v>16332</v>
      </c>
      <c r="M1931" s="26">
        <v>380683780630</v>
      </c>
      <c r="N1931" s="26">
        <v>5625485801</v>
      </c>
    </row>
    <row r="1932" spans="1:14">
      <c r="A1932" s="26" t="s">
        <v>2729</v>
      </c>
      <c r="B1932" s="26" t="s">
        <v>2730</v>
      </c>
      <c r="C1932" s="26">
        <v>37789087</v>
      </c>
      <c r="D1932" s="26" t="s">
        <v>24</v>
      </c>
      <c r="E1932" s="26" t="s">
        <v>16333</v>
      </c>
      <c r="F1932" s="26" t="s">
        <v>16334</v>
      </c>
      <c r="G1932" s="26" t="s">
        <v>9586</v>
      </c>
      <c r="H1932" s="26" t="s">
        <v>133</v>
      </c>
      <c r="I1932" s="26" t="s">
        <v>10969</v>
      </c>
      <c r="J1932" s="26" t="s">
        <v>16335</v>
      </c>
      <c r="K1932" s="26" t="s">
        <v>9582</v>
      </c>
      <c r="L1932" s="26" t="s">
        <v>16336</v>
      </c>
      <c r="M1932" s="26">
        <v>380565025425</v>
      </c>
      <c r="N1932" s="26">
        <v>1225286601</v>
      </c>
    </row>
    <row r="1933" spans="1:14">
      <c r="A1933" s="26" t="s">
        <v>1917</v>
      </c>
      <c r="B1933" s="26" t="s">
        <v>1918</v>
      </c>
      <c r="C1933" s="26">
        <v>36905591</v>
      </c>
      <c r="D1933" s="26" t="s">
        <v>24</v>
      </c>
      <c r="E1933" s="26" t="s">
        <v>16337</v>
      </c>
      <c r="F1933" s="26" t="s">
        <v>16338</v>
      </c>
      <c r="G1933" s="26" t="s">
        <v>9586</v>
      </c>
      <c r="H1933" s="26" t="s">
        <v>27</v>
      </c>
      <c r="J1933" s="26" t="s">
        <v>91</v>
      </c>
      <c r="K1933" s="26" t="s">
        <v>9597</v>
      </c>
      <c r="L1933" s="26" t="s">
        <v>16339</v>
      </c>
      <c r="M1933" s="26">
        <v>380433823083</v>
      </c>
      <c r="N1933" s="26">
        <v>510900000</v>
      </c>
    </row>
    <row r="1934" spans="1:14">
      <c r="A1934" s="26" t="s">
        <v>8082</v>
      </c>
      <c r="B1934" s="26" t="s">
        <v>8083</v>
      </c>
      <c r="C1934" s="26">
        <v>31886847</v>
      </c>
      <c r="D1934" s="26" t="s">
        <v>24</v>
      </c>
      <c r="E1934" s="26" t="s">
        <v>16340</v>
      </c>
      <c r="F1934" s="26" t="s">
        <v>16341</v>
      </c>
      <c r="G1934" s="26" t="s">
        <v>9591</v>
      </c>
      <c r="H1934" s="26" t="s">
        <v>1122</v>
      </c>
      <c r="J1934" s="26" t="s">
        <v>8039</v>
      </c>
      <c r="K1934" s="26" t="s">
        <v>9597</v>
      </c>
      <c r="L1934" s="26" t="s">
        <v>16342</v>
      </c>
      <c r="M1934" s="26">
        <v>380577255765</v>
      </c>
      <c r="N1934" s="26">
        <v>6310100000</v>
      </c>
    </row>
    <row r="1935" spans="1:14">
      <c r="A1935" s="26" t="s">
        <v>8473</v>
      </c>
      <c r="B1935" s="26" t="s">
        <v>8474</v>
      </c>
      <c r="C1935" s="26">
        <v>38740016</v>
      </c>
      <c r="D1935" s="26" t="s">
        <v>24</v>
      </c>
      <c r="E1935" s="26" t="s">
        <v>16343</v>
      </c>
      <c r="F1935" s="26" t="s">
        <v>16344</v>
      </c>
      <c r="G1935" s="26" t="s">
        <v>9586</v>
      </c>
      <c r="H1935" s="26" t="s">
        <v>1269</v>
      </c>
      <c r="I1935" s="26" t="s">
        <v>16345</v>
      </c>
      <c r="J1935" s="26" t="s">
        <v>16346</v>
      </c>
      <c r="K1935" s="26" t="s">
        <v>9582</v>
      </c>
      <c r="L1935" s="26" t="s">
        <v>16347</v>
      </c>
      <c r="M1935" s="26">
        <v>380996544607</v>
      </c>
      <c r="N1935" s="26">
        <v>6523583501</v>
      </c>
    </row>
    <row r="1936" spans="1:14">
      <c r="A1936" s="26" t="s">
        <v>9098</v>
      </c>
      <c r="B1936" s="26" t="s">
        <v>9099</v>
      </c>
      <c r="C1936" s="26">
        <v>38561624</v>
      </c>
      <c r="D1936" s="26" t="s">
        <v>24</v>
      </c>
      <c r="E1936" s="26" t="s">
        <v>16348</v>
      </c>
      <c r="F1936" s="26" t="s">
        <v>16349</v>
      </c>
      <c r="G1936" s="26" t="s">
        <v>9591</v>
      </c>
      <c r="H1936" s="26" t="s">
        <v>1490</v>
      </c>
      <c r="I1936" s="26" t="s">
        <v>9841</v>
      </c>
      <c r="J1936" s="26" t="s">
        <v>16350</v>
      </c>
      <c r="K1936" s="26" t="s">
        <v>9582</v>
      </c>
      <c r="L1936" s="26" t="s">
        <v>16351</v>
      </c>
      <c r="M1936" s="26">
        <v>380373652456</v>
      </c>
      <c r="N1936" s="26">
        <v>1825084403</v>
      </c>
    </row>
    <row r="1937" spans="1:14">
      <c r="A1937" s="26" t="s">
        <v>6492</v>
      </c>
      <c r="B1937" s="26" t="s">
        <v>6493</v>
      </c>
      <c r="C1937" s="26">
        <v>38147602</v>
      </c>
      <c r="D1937" s="26" t="s">
        <v>24</v>
      </c>
      <c r="E1937" s="26" t="s">
        <v>16352</v>
      </c>
      <c r="F1937" s="26" t="s">
        <v>16353</v>
      </c>
      <c r="G1937" s="26" t="s">
        <v>9586</v>
      </c>
      <c r="H1937" s="26" t="s">
        <v>885</v>
      </c>
      <c r="I1937" s="26" t="s">
        <v>16354</v>
      </c>
      <c r="J1937" s="26" t="s">
        <v>16355</v>
      </c>
      <c r="K1937" s="26" t="s">
        <v>9582</v>
      </c>
      <c r="L1937" s="26" t="s">
        <v>16356</v>
      </c>
      <c r="M1937" s="26">
        <v>380985529441</v>
      </c>
      <c r="N1937" s="26">
        <v>5124382001</v>
      </c>
    </row>
    <row r="1938" spans="1:14">
      <c r="A1938" s="26" t="s">
        <v>2664</v>
      </c>
      <c r="B1938" s="26" t="s">
        <v>2665</v>
      </c>
      <c r="C1938" s="26">
        <v>36725368</v>
      </c>
      <c r="D1938" s="26" t="s">
        <v>24</v>
      </c>
      <c r="E1938" s="26" t="s">
        <v>16357</v>
      </c>
      <c r="F1938" s="26" t="s">
        <v>16358</v>
      </c>
      <c r="G1938" s="26" t="s">
        <v>9586</v>
      </c>
      <c r="H1938" s="26" t="s">
        <v>133</v>
      </c>
      <c r="I1938" s="26" t="s">
        <v>16359</v>
      </c>
      <c r="J1938" s="26" t="s">
        <v>16360</v>
      </c>
      <c r="K1938" s="26" t="s">
        <v>9582</v>
      </c>
      <c r="L1938" s="26" t="s">
        <v>16361</v>
      </c>
      <c r="M1938" s="26">
        <v>761555635817</v>
      </c>
      <c r="N1938" s="26">
        <v>1223887101</v>
      </c>
    </row>
    <row r="1939" spans="1:14">
      <c r="A1939" s="26" t="s">
        <v>1787</v>
      </c>
      <c r="B1939" s="26" t="s">
        <v>1788</v>
      </c>
      <c r="C1939" s="26">
        <v>37084458</v>
      </c>
      <c r="D1939" s="26" t="s">
        <v>24</v>
      </c>
      <c r="E1939" s="26" t="s">
        <v>16362</v>
      </c>
      <c r="F1939" s="26" t="s">
        <v>16363</v>
      </c>
      <c r="G1939" s="26" t="s">
        <v>9579</v>
      </c>
      <c r="H1939" s="26" t="s">
        <v>27</v>
      </c>
      <c r="I1939" s="26" t="s">
        <v>12789</v>
      </c>
      <c r="J1939" s="26" t="s">
        <v>16364</v>
      </c>
      <c r="K1939" s="26" t="s">
        <v>9582</v>
      </c>
      <c r="L1939" s="26" t="s">
        <v>16365</v>
      </c>
      <c r="M1939" s="26">
        <v>380434029781</v>
      </c>
      <c r="N1939" s="26">
        <v>521986601</v>
      </c>
    </row>
    <row r="1940" spans="1:14">
      <c r="A1940" s="26" t="s">
        <v>6695</v>
      </c>
      <c r="B1940" s="26" t="s">
        <v>6680</v>
      </c>
      <c r="C1940" s="26">
        <v>1999342</v>
      </c>
      <c r="D1940" s="26" t="s">
        <v>780</v>
      </c>
      <c r="E1940" s="26" t="s">
        <v>16366</v>
      </c>
      <c r="F1940" s="26" t="s">
        <v>15789</v>
      </c>
      <c r="G1940" s="26" t="s">
        <v>9601</v>
      </c>
      <c r="H1940" s="26" t="s">
        <v>949</v>
      </c>
      <c r="I1940" s="26" t="s">
        <v>15790</v>
      </c>
      <c r="J1940" s="26" t="s">
        <v>16367</v>
      </c>
      <c r="K1940" s="26" t="s">
        <v>9582</v>
      </c>
      <c r="L1940" s="26" t="s">
        <v>16368</v>
      </c>
      <c r="M1940" s="26">
        <v>380675314514</v>
      </c>
      <c r="N1940" s="26">
        <v>1824210104</v>
      </c>
    </row>
    <row r="1941" spans="1:14">
      <c r="A1941" s="26" t="s">
        <v>2534</v>
      </c>
      <c r="B1941" s="26" t="s">
        <v>2535</v>
      </c>
      <c r="C1941" s="26">
        <v>1986351</v>
      </c>
      <c r="D1941" s="26" t="s">
        <v>780</v>
      </c>
      <c r="E1941" s="26" t="s">
        <v>16369</v>
      </c>
      <c r="F1941" s="26" t="s">
        <v>16370</v>
      </c>
      <c r="G1941" s="26" t="s">
        <v>9601</v>
      </c>
      <c r="H1941" s="26" t="s">
        <v>133</v>
      </c>
      <c r="J1941" s="26" t="s">
        <v>183</v>
      </c>
      <c r="K1941" s="26" t="s">
        <v>9597</v>
      </c>
      <c r="L1941" s="26" t="s">
        <v>12326</v>
      </c>
      <c r="M1941" s="26">
        <v>380975771971</v>
      </c>
      <c r="N1941" s="26">
        <v>1211000000</v>
      </c>
    </row>
    <row r="1942" spans="1:14">
      <c r="A1942" s="26" t="s">
        <v>3151</v>
      </c>
      <c r="B1942" s="26" t="s">
        <v>3152</v>
      </c>
      <c r="C1942" s="26">
        <v>41382677</v>
      </c>
      <c r="D1942" s="26" t="s">
        <v>24</v>
      </c>
      <c r="E1942" s="26" t="s">
        <v>16371</v>
      </c>
      <c r="F1942" s="26" t="s">
        <v>16372</v>
      </c>
      <c r="G1942" s="26" t="s">
        <v>9586</v>
      </c>
      <c r="H1942" s="26" t="s">
        <v>375</v>
      </c>
      <c r="I1942" s="26" t="s">
        <v>12674</v>
      </c>
      <c r="J1942" s="26" t="s">
        <v>12940</v>
      </c>
      <c r="K1942" s="26" t="s">
        <v>9582</v>
      </c>
      <c r="L1942" s="26" t="s">
        <v>16373</v>
      </c>
      <c r="M1942" s="26">
        <v>380412497338</v>
      </c>
      <c r="N1942" s="26">
        <v>522486803</v>
      </c>
    </row>
    <row r="1943" spans="1:14">
      <c r="A1943" s="26" t="s">
        <v>5763</v>
      </c>
      <c r="B1943" s="26" t="s">
        <v>5764</v>
      </c>
      <c r="C1943" s="26">
        <v>43205393</v>
      </c>
      <c r="D1943" s="26" t="s">
        <v>24</v>
      </c>
      <c r="E1943" s="26" t="s">
        <v>16374</v>
      </c>
      <c r="F1943" s="26" t="s">
        <v>16375</v>
      </c>
      <c r="G1943" s="26" t="s">
        <v>9586</v>
      </c>
      <c r="H1943" s="26" t="s">
        <v>799</v>
      </c>
      <c r="J1943" s="26" t="s">
        <v>800</v>
      </c>
      <c r="K1943" s="26" t="s">
        <v>9597</v>
      </c>
      <c r="L1943" s="26" t="s">
        <v>16376</v>
      </c>
      <c r="M1943" s="26">
        <v>761350892022</v>
      </c>
      <c r="N1943" s="26">
        <v>4822784009</v>
      </c>
    </row>
    <row r="1944" spans="1:14">
      <c r="A1944" s="26" t="s">
        <v>4223</v>
      </c>
      <c r="B1944" s="26" t="s">
        <v>4224</v>
      </c>
      <c r="C1944" s="26">
        <v>42061427</v>
      </c>
      <c r="D1944" s="26" t="s">
        <v>24</v>
      </c>
      <c r="E1944" s="26" t="s">
        <v>16377</v>
      </c>
      <c r="F1944" s="26" t="s">
        <v>16378</v>
      </c>
      <c r="G1944" s="26" t="s">
        <v>9586</v>
      </c>
      <c r="H1944" s="26" t="s">
        <v>506</v>
      </c>
      <c r="J1944" s="26" t="s">
        <v>6959</v>
      </c>
      <c r="K1944" s="26" t="s">
        <v>9582</v>
      </c>
      <c r="L1944" s="26" t="s">
        <v>16379</v>
      </c>
      <c r="M1944" s="26">
        <v>380347430324</v>
      </c>
      <c r="N1944" s="26">
        <v>521284006</v>
      </c>
    </row>
    <row r="1945" spans="1:14">
      <c r="A1945" s="26" t="s">
        <v>8928</v>
      </c>
      <c r="B1945" s="26" t="s">
        <v>8929</v>
      </c>
      <c r="C1945" s="26">
        <v>39028772</v>
      </c>
      <c r="D1945" s="26" t="s">
        <v>24</v>
      </c>
      <c r="E1945" s="26" t="s">
        <v>16380</v>
      </c>
      <c r="F1945" s="26" t="s">
        <v>16381</v>
      </c>
      <c r="G1945" s="26" t="s">
        <v>9579</v>
      </c>
      <c r="H1945" s="26" t="s">
        <v>1401</v>
      </c>
      <c r="I1945" s="26" t="s">
        <v>9777</v>
      </c>
      <c r="J1945" s="26" t="s">
        <v>16382</v>
      </c>
      <c r="K1945" s="26" t="s">
        <v>9582</v>
      </c>
      <c r="L1945" s="26" t="s">
        <v>16383</v>
      </c>
      <c r="M1945" s="26">
        <v>380474493417</v>
      </c>
      <c r="N1945" s="26">
        <v>7124385501</v>
      </c>
    </row>
    <row r="1946" spans="1:14">
      <c r="A1946" s="26" t="s">
        <v>3858</v>
      </c>
      <c r="B1946" s="26" t="s">
        <v>3859</v>
      </c>
      <c r="C1946" s="26">
        <v>38600757</v>
      </c>
      <c r="D1946" s="26" t="s">
        <v>24</v>
      </c>
      <c r="E1946" s="26" t="s">
        <v>16384</v>
      </c>
      <c r="F1946" s="26" t="s">
        <v>16385</v>
      </c>
      <c r="G1946" s="26" t="s">
        <v>9591</v>
      </c>
      <c r="H1946" s="26" t="s">
        <v>468</v>
      </c>
      <c r="I1946" s="26" t="s">
        <v>16386</v>
      </c>
      <c r="J1946" s="26" t="s">
        <v>16387</v>
      </c>
      <c r="K1946" s="26" t="s">
        <v>9582</v>
      </c>
      <c r="L1946" s="26" t="s">
        <v>16388</v>
      </c>
      <c r="M1946" s="26">
        <v>380957537524</v>
      </c>
      <c r="N1946" s="26">
        <v>2321587004</v>
      </c>
    </row>
    <row r="1947" spans="1:14">
      <c r="A1947" s="26" t="s">
        <v>4789</v>
      </c>
      <c r="B1947" s="26" t="s">
        <v>4790</v>
      </c>
      <c r="C1947" s="26">
        <v>38086042</v>
      </c>
      <c r="D1947" s="26" t="s">
        <v>24</v>
      </c>
      <c r="E1947" s="26" t="s">
        <v>16389</v>
      </c>
      <c r="F1947" s="26" t="s">
        <v>16390</v>
      </c>
      <c r="G1947" s="26" t="s">
        <v>9586</v>
      </c>
      <c r="H1947" s="26" t="s">
        <v>711</v>
      </c>
      <c r="I1947" s="26" t="s">
        <v>15260</v>
      </c>
      <c r="J1947" s="26" t="s">
        <v>16391</v>
      </c>
      <c r="K1947" s="26" t="s">
        <v>9582</v>
      </c>
      <c r="L1947" s="26" t="s">
        <v>16392</v>
      </c>
      <c r="M1947" s="26">
        <v>380508880123</v>
      </c>
      <c r="N1947" s="26">
        <v>4421685401</v>
      </c>
    </row>
    <row r="1948" spans="1:14">
      <c r="A1948" s="26" t="s">
        <v>6599</v>
      </c>
      <c r="B1948" s="26" t="s">
        <v>6600</v>
      </c>
      <c r="C1948" s="26">
        <v>38540913</v>
      </c>
      <c r="D1948" s="26" t="s">
        <v>24</v>
      </c>
      <c r="E1948" s="26" t="s">
        <v>16393</v>
      </c>
      <c r="F1948" s="26" t="s">
        <v>16394</v>
      </c>
      <c r="G1948" s="26" t="s">
        <v>9579</v>
      </c>
      <c r="H1948" s="26" t="s">
        <v>949</v>
      </c>
      <c r="I1948" s="26" t="s">
        <v>9580</v>
      </c>
      <c r="J1948" s="26" t="s">
        <v>10490</v>
      </c>
      <c r="K1948" s="26" t="s">
        <v>9582</v>
      </c>
      <c r="L1948" s="26" t="s">
        <v>16395</v>
      </c>
      <c r="M1948" s="26">
        <v>380988333044</v>
      </c>
      <c r="N1948" s="26">
        <v>723155105</v>
      </c>
    </row>
    <row r="1949" spans="1:14">
      <c r="A1949" s="26" t="s">
        <v>2572</v>
      </c>
      <c r="B1949" s="26" t="s">
        <v>2573</v>
      </c>
      <c r="C1949" s="26">
        <v>37643585</v>
      </c>
      <c r="D1949" s="26" t="s">
        <v>24</v>
      </c>
      <c r="E1949" s="26" t="s">
        <v>16396</v>
      </c>
      <c r="F1949" s="26" t="s">
        <v>16397</v>
      </c>
      <c r="G1949" s="26" t="s">
        <v>9586</v>
      </c>
      <c r="H1949" s="26" t="s">
        <v>133</v>
      </c>
      <c r="J1949" s="26" t="s">
        <v>211</v>
      </c>
      <c r="K1949" s="26" t="s">
        <v>9597</v>
      </c>
      <c r="L1949" s="26" t="s">
        <v>16398</v>
      </c>
      <c r="M1949" s="26">
        <v>380508451547</v>
      </c>
      <c r="N1949" s="26">
        <v>1211300000</v>
      </c>
    </row>
    <row r="1950" spans="1:14">
      <c r="A1950" s="26" t="s">
        <v>2369</v>
      </c>
      <c r="B1950" s="26" t="s">
        <v>2370</v>
      </c>
      <c r="C1950" s="26">
        <v>1984659</v>
      </c>
      <c r="D1950" s="26" t="s">
        <v>780</v>
      </c>
      <c r="E1950" s="26" t="s">
        <v>16399</v>
      </c>
      <c r="F1950" s="26" t="s">
        <v>16400</v>
      </c>
      <c r="G1950" s="26" t="s">
        <v>9601</v>
      </c>
      <c r="H1950" s="26" t="s">
        <v>133</v>
      </c>
      <c r="I1950" s="26" t="s">
        <v>146</v>
      </c>
      <c r="J1950" s="26" t="s">
        <v>146</v>
      </c>
      <c r="K1950" s="26" t="s">
        <v>9597</v>
      </c>
      <c r="L1950" s="26" t="s">
        <v>16401</v>
      </c>
      <c r="M1950" s="26">
        <v>380563757101</v>
      </c>
      <c r="N1950" s="26">
        <v>1210100000</v>
      </c>
    </row>
    <row r="1951" spans="1:14">
      <c r="A1951" s="26" t="s">
        <v>5268</v>
      </c>
      <c r="B1951" s="26" t="s">
        <v>5269</v>
      </c>
      <c r="C1951" s="26" t="s">
        <v>1604</v>
      </c>
      <c r="D1951" s="26" t="s">
        <v>24</v>
      </c>
      <c r="E1951" s="26" t="s">
        <v>16402</v>
      </c>
      <c r="F1951" s="26" t="s">
        <v>1604</v>
      </c>
      <c r="G1951" s="26" t="s">
        <v>9591</v>
      </c>
      <c r="H1951" s="26" t="s">
        <v>735</v>
      </c>
      <c r="I1951" s="26" t="s">
        <v>16403</v>
      </c>
      <c r="J1951" s="26" t="s">
        <v>5264</v>
      </c>
      <c r="K1951" s="26" t="s">
        <v>9597</v>
      </c>
      <c r="L1951" s="26" t="s">
        <v>16404</v>
      </c>
      <c r="M1951" s="26">
        <v>380964481828</v>
      </c>
      <c r="N1951" s="26">
        <v>4622410100</v>
      </c>
    </row>
    <row r="1952" spans="1:14">
      <c r="A1952" s="26" t="s">
        <v>8954</v>
      </c>
      <c r="B1952" s="26" t="s">
        <v>8955</v>
      </c>
      <c r="C1952" s="26">
        <v>2005042</v>
      </c>
      <c r="D1952" s="26" t="s">
        <v>780</v>
      </c>
      <c r="E1952" s="26" t="s">
        <v>16405</v>
      </c>
      <c r="F1952" s="26" t="s">
        <v>16406</v>
      </c>
      <c r="G1952" s="26" t="s">
        <v>9601</v>
      </c>
      <c r="H1952" s="26" t="s">
        <v>1401</v>
      </c>
      <c r="J1952" s="26" t="s">
        <v>1462</v>
      </c>
      <c r="K1952" s="26" t="s">
        <v>9597</v>
      </c>
      <c r="L1952" s="26" t="s">
        <v>16407</v>
      </c>
      <c r="M1952" s="26">
        <v>380962393877</v>
      </c>
      <c r="N1952" s="26">
        <v>7110800000</v>
      </c>
    </row>
    <row r="1953" spans="1:14">
      <c r="A1953" s="26" t="s">
        <v>4045</v>
      </c>
      <c r="B1953" s="26" t="s">
        <v>4046</v>
      </c>
      <c r="C1953" s="26">
        <v>42352786</v>
      </c>
      <c r="D1953" s="26" t="s">
        <v>24</v>
      </c>
      <c r="E1953" s="26" t="s">
        <v>16408</v>
      </c>
      <c r="F1953" s="26" t="s">
        <v>16409</v>
      </c>
      <c r="G1953" s="26" t="s">
        <v>9591</v>
      </c>
      <c r="H1953" s="26" t="s">
        <v>506</v>
      </c>
      <c r="J1953" s="26" t="s">
        <v>526</v>
      </c>
      <c r="K1953" s="26" t="s">
        <v>9597</v>
      </c>
      <c r="L1953" s="26" t="s">
        <v>16410</v>
      </c>
      <c r="M1953" s="26">
        <v>380342564904</v>
      </c>
      <c r="N1953" s="26">
        <v>2610100000</v>
      </c>
    </row>
    <row r="1954" spans="1:14">
      <c r="A1954" s="26" t="s">
        <v>3473</v>
      </c>
      <c r="B1954" s="26" t="s">
        <v>3474</v>
      </c>
      <c r="C1954" s="26">
        <v>38466531</v>
      </c>
      <c r="D1954" s="26" t="s">
        <v>24</v>
      </c>
      <c r="E1954" s="26" t="s">
        <v>16411</v>
      </c>
      <c r="F1954" s="26" t="s">
        <v>16412</v>
      </c>
      <c r="G1954" s="26" t="s">
        <v>9579</v>
      </c>
      <c r="H1954" s="26" t="s">
        <v>392</v>
      </c>
      <c r="I1954" s="26" t="s">
        <v>11629</v>
      </c>
      <c r="J1954" s="26" t="s">
        <v>3094</v>
      </c>
      <c r="K1954" s="26" t="s">
        <v>9582</v>
      </c>
      <c r="L1954" s="26" t="s">
        <v>16413</v>
      </c>
      <c r="M1954" s="26">
        <v>760625441088</v>
      </c>
      <c r="N1954" s="26">
        <v>1820681801</v>
      </c>
    </row>
    <row r="1955" spans="1:14">
      <c r="A1955" s="26" t="s">
        <v>2982</v>
      </c>
      <c r="B1955" s="26" t="s">
        <v>2983</v>
      </c>
      <c r="C1955" s="26">
        <v>37643758</v>
      </c>
      <c r="D1955" s="26" t="s">
        <v>24</v>
      </c>
      <c r="E1955" s="26" t="s">
        <v>16414</v>
      </c>
      <c r="F1955" s="26" t="s">
        <v>16415</v>
      </c>
      <c r="G1955" s="26" t="s">
        <v>9591</v>
      </c>
      <c r="H1955" s="26" t="s">
        <v>258</v>
      </c>
      <c r="I1955" s="26" t="s">
        <v>14964</v>
      </c>
      <c r="J1955" s="26" t="s">
        <v>16416</v>
      </c>
      <c r="K1955" s="26" t="s">
        <v>9582</v>
      </c>
      <c r="L1955" s="26" t="s">
        <v>16417</v>
      </c>
      <c r="M1955" s="26">
        <v>380626639449</v>
      </c>
      <c r="N1955" s="26">
        <v>1424210803</v>
      </c>
    </row>
    <row r="1956" spans="1:14">
      <c r="A1956" s="26" t="s">
        <v>4623</v>
      </c>
      <c r="B1956" s="26" t="s">
        <v>4624</v>
      </c>
      <c r="C1956" s="26">
        <v>13749863</v>
      </c>
      <c r="D1956" s="26" t="s">
        <v>24</v>
      </c>
      <c r="E1956" s="26" t="s">
        <v>16418</v>
      </c>
      <c r="F1956" s="26" t="s">
        <v>14392</v>
      </c>
      <c r="G1956" s="26" t="s">
        <v>9586</v>
      </c>
      <c r="H1956" s="26" t="s">
        <v>670</v>
      </c>
      <c r="J1956" s="26" t="s">
        <v>687</v>
      </c>
      <c r="K1956" s="26" t="s">
        <v>9597</v>
      </c>
      <c r="L1956" s="26" t="s">
        <v>16419</v>
      </c>
      <c r="M1956" s="26">
        <v>380522557898</v>
      </c>
      <c r="N1956" s="26">
        <v>3510100000</v>
      </c>
    </row>
    <row r="1957" spans="1:14">
      <c r="A1957" s="26" t="s">
        <v>3230</v>
      </c>
      <c r="B1957" s="26" t="s">
        <v>3231</v>
      </c>
      <c r="C1957" s="26">
        <v>38562298</v>
      </c>
      <c r="D1957" s="26" t="s">
        <v>24</v>
      </c>
      <c r="E1957" s="26" t="s">
        <v>16420</v>
      </c>
      <c r="F1957" s="26" t="s">
        <v>16421</v>
      </c>
      <c r="G1957" s="26" t="s">
        <v>9586</v>
      </c>
      <c r="H1957" s="26" t="s">
        <v>375</v>
      </c>
      <c r="I1957" s="26" t="s">
        <v>9592</v>
      </c>
      <c r="J1957" s="26" t="s">
        <v>3232</v>
      </c>
      <c r="K1957" s="26" t="s">
        <v>9597</v>
      </c>
      <c r="L1957" s="26" t="s">
        <v>16422</v>
      </c>
      <c r="M1957" s="26">
        <v>380413521140</v>
      </c>
      <c r="N1957" s="26">
        <v>1824410100</v>
      </c>
    </row>
    <row r="1958" spans="1:14">
      <c r="A1958" s="26" t="s">
        <v>5695</v>
      </c>
      <c r="B1958" s="26" t="s">
        <v>5519</v>
      </c>
      <c r="C1958" s="26">
        <v>40075815</v>
      </c>
      <c r="D1958" s="26" t="s">
        <v>780</v>
      </c>
      <c r="E1958" s="26" t="s">
        <v>16423</v>
      </c>
      <c r="F1958" s="26" t="s">
        <v>16424</v>
      </c>
      <c r="G1958" s="26" t="s">
        <v>9601</v>
      </c>
      <c r="H1958" s="26" t="s">
        <v>1122</v>
      </c>
      <c r="J1958" s="26" t="s">
        <v>8039</v>
      </c>
      <c r="K1958" s="26" t="s">
        <v>9597</v>
      </c>
      <c r="L1958" s="26" t="s">
        <v>16425</v>
      </c>
      <c r="M1958" s="26">
        <v>380573430711</v>
      </c>
      <c r="N1958" s="26">
        <v>6310100000</v>
      </c>
    </row>
    <row r="1959" spans="1:14">
      <c r="A1959" s="26" t="s">
        <v>9350</v>
      </c>
      <c r="B1959" s="26" t="s">
        <v>9351</v>
      </c>
      <c r="C1959" s="26">
        <v>38860563</v>
      </c>
      <c r="D1959" s="26" t="s">
        <v>24</v>
      </c>
      <c r="E1959" s="26" t="s">
        <v>16426</v>
      </c>
      <c r="F1959" s="26" t="s">
        <v>16427</v>
      </c>
      <c r="G1959" s="26" t="s">
        <v>9586</v>
      </c>
      <c r="H1959" s="26" t="s">
        <v>1573</v>
      </c>
      <c r="J1959" s="26" t="s">
        <v>1582</v>
      </c>
      <c r="K1959" s="26" t="s">
        <v>9597</v>
      </c>
      <c r="L1959" s="26" t="s">
        <v>16428</v>
      </c>
      <c r="M1959" s="26">
        <v>380463171122</v>
      </c>
      <c r="N1959" s="26">
        <v>7410400000</v>
      </c>
    </row>
    <row r="1960" spans="1:14">
      <c r="A1960" s="26" t="s">
        <v>3419</v>
      </c>
      <c r="B1960" s="26" t="s">
        <v>3420</v>
      </c>
      <c r="C1960" s="26">
        <v>38466285</v>
      </c>
      <c r="D1960" s="26" t="s">
        <v>24</v>
      </c>
      <c r="E1960" s="26" t="s">
        <v>16429</v>
      </c>
      <c r="F1960" s="26" t="s">
        <v>16430</v>
      </c>
      <c r="G1960" s="26" t="s">
        <v>9586</v>
      </c>
      <c r="H1960" s="26" t="s">
        <v>392</v>
      </c>
      <c r="I1960" s="26" t="s">
        <v>10064</v>
      </c>
      <c r="J1960" s="26" t="s">
        <v>16431</v>
      </c>
      <c r="K1960" s="26" t="s">
        <v>9582</v>
      </c>
      <c r="L1960" s="26" t="s">
        <v>16432</v>
      </c>
      <c r="M1960" s="26">
        <v>380976321937</v>
      </c>
      <c r="N1960" s="26">
        <v>2122483201</v>
      </c>
    </row>
    <row r="1961" spans="1:14">
      <c r="A1961" s="26" t="s">
        <v>6736</v>
      </c>
      <c r="B1961" s="26" t="s">
        <v>6737</v>
      </c>
      <c r="C1961" s="26">
        <v>1999388</v>
      </c>
      <c r="D1961" s="26" t="s">
        <v>780</v>
      </c>
      <c r="E1961" s="26" t="s">
        <v>16433</v>
      </c>
      <c r="F1961" s="26" t="s">
        <v>16434</v>
      </c>
      <c r="G1961" s="26" t="s">
        <v>9601</v>
      </c>
      <c r="H1961" s="26" t="s">
        <v>949</v>
      </c>
      <c r="J1961" s="26" t="s">
        <v>969</v>
      </c>
      <c r="K1961" s="26" t="s">
        <v>9597</v>
      </c>
      <c r="L1961" s="26" t="s">
        <v>16435</v>
      </c>
      <c r="M1961" s="26">
        <v>380536162229</v>
      </c>
      <c r="N1961" s="26">
        <v>5310700000</v>
      </c>
    </row>
    <row r="1962" spans="1:14">
      <c r="A1962" s="26" t="s">
        <v>5603</v>
      </c>
      <c r="B1962" s="26" t="s">
        <v>5604</v>
      </c>
      <c r="C1962" s="26">
        <v>34002938</v>
      </c>
      <c r="D1962" s="26" t="s">
        <v>1701</v>
      </c>
      <c r="E1962" s="26" t="s">
        <v>16436</v>
      </c>
      <c r="F1962" s="26" t="s">
        <v>16437</v>
      </c>
      <c r="G1962" s="26" t="s">
        <v>9601</v>
      </c>
      <c r="H1962" s="26" t="s">
        <v>576</v>
      </c>
      <c r="J1962" s="26" t="s">
        <v>581</v>
      </c>
      <c r="K1962" s="26" t="s">
        <v>9597</v>
      </c>
      <c r="L1962" s="26" t="s">
        <v>16438</v>
      </c>
      <c r="M1962" s="26">
        <v>380446351482</v>
      </c>
      <c r="N1962" s="26">
        <v>2123681001</v>
      </c>
    </row>
    <row r="1963" spans="1:14">
      <c r="A1963" s="26" t="s">
        <v>8498</v>
      </c>
      <c r="B1963" s="26" t="s">
        <v>8499</v>
      </c>
      <c r="C1963" s="26">
        <v>40655297</v>
      </c>
      <c r="D1963" s="26" t="s">
        <v>24</v>
      </c>
      <c r="E1963" s="26" t="s">
        <v>16439</v>
      </c>
      <c r="F1963" s="26" t="s">
        <v>16440</v>
      </c>
      <c r="G1963" s="26" t="s">
        <v>9586</v>
      </c>
      <c r="H1963" s="26" t="s">
        <v>1269</v>
      </c>
      <c r="I1963" s="26" t="s">
        <v>12727</v>
      </c>
      <c r="J1963" s="26" t="s">
        <v>279</v>
      </c>
      <c r="K1963" s="26" t="s">
        <v>9582</v>
      </c>
      <c r="L1963" s="26" t="s">
        <v>16441</v>
      </c>
      <c r="M1963" s="26">
        <v>761220020211</v>
      </c>
      <c r="N1963" s="26">
        <v>1411500000</v>
      </c>
    </row>
    <row r="1964" spans="1:14">
      <c r="A1964" s="26" t="s">
        <v>2137</v>
      </c>
      <c r="B1964" s="26" t="s">
        <v>2138</v>
      </c>
      <c r="C1964" s="26">
        <v>38485879</v>
      </c>
      <c r="D1964" s="26" t="s">
        <v>24</v>
      </c>
      <c r="E1964" s="26" t="s">
        <v>16442</v>
      </c>
      <c r="F1964" s="26" t="s">
        <v>16443</v>
      </c>
      <c r="G1964" s="26" t="s">
        <v>9579</v>
      </c>
      <c r="H1964" s="26" t="s">
        <v>103</v>
      </c>
      <c r="I1964" s="26" t="s">
        <v>10489</v>
      </c>
      <c r="J1964" s="26" t="s">
        <v>16444</v>
      </c>
      <c r="K1964" s="26" t="s">
        <v>9582</v>
      </c>
      <c r="L1964" s="26" t="s">
        <v>16445</v>
      </c>
      <c r="M1964" s="26">
        <v>761392412262</v>
      </c>
      <c r="N1964" s="26">
        <v>524881502</v>
      </c>
    </row>
    <row r="1965" spans="1:14">
      <c r="A1965" s="26" t="s">
        <v>8833</v>
      </c>
      <c r="B1965" s="26" t="s">
        <v>8834</v>
      </c>
      <c r="C1965" s="26">
        <v>40254427</v>
      </c>
      <c r="D1965" s="26" t="s">
        <v>24</v>
      </c>
      <c r="E1965" s="26" t="s">
        <v>16446</v>
      </c>
      <c r="F1965" s="26" t="s">
        <v>16447</v>
      </c>
      <c r="G1965" s="26" t="s">
        <v>9586</v>
      </c>
      <c r="H1965" s="26" t="s">
        <v>1401</v>
      </c>
      <c r="I1965" s="26" t="s">
        <v>16448</v>
      </c>
      <c r="J1965" s="26" t="s">
        <v>8835</v>
      </c>
      <c r="K1965" s="26" t="s">
        <v>9582</v>
      </c>
      <c r="L1965" s="26" t="s">
        <v>16449</v>
      </c>
      <c r="M1965" s="26">
        <v>380472319320</v>
      </c>
      <c r="N1965" s="26">
        <v>7124981001</v>
      </c>
    </row>
    <row r="1966" spans="1:14">
      <c r="A1966" s="26" t="s">
        <v>7959</v>
      </c>
      <c r="B1966" s="26" t="s">
        <v>7960</v>
      </c>
      <c r="C1966" s="26" t="s">
        <v>1604</v>
      </c>
      <c r="D1966" s="26" t="s">
        <v>24</v>
      </c>
      <c r="E1966" s="26" t="s">
        <v>16450</v>
      </c>
      <c r="F1966" s="26" t="s">
        <v>16451</v>
      </c>
      <c r="G1966" s="26" t="s">
        <v>9586</v>
      </c>
      <c r="H1966" s="26" t="s">
        <v>1122</v>
      </c>
      <c r="I1966" s="26" t="s">
        <v>1122</v>
      </c>
      <c r="J1966" s="26" t="s">
        <v>1202</v>
      </c>
      <c r="K1966" s="26" t="s">
        <v>9597</v>
      </c>
      <c r="L1966" s="26" t="s">
        <v>16452</v>
      </c>
      <c r="M1966" s="26">
        <v>380665642347</v>
      </c>
      <c r="N1966" s="26">
        <v>6310700000</v>
      </c>
    </row>
    <row r="1967" spans="1:14">
      <c r="A1967" s="26" t="s">
        <v>9158</v>
      </c>
      <c r="B1967" s="26" t="s">
        <v>9159</v>
      </c>
      <c r="C1967" s="26">
        <v>38541220</v>
      </c>
      <c r="D1967" s="26" t="s">
        <v>24</v>
      </c>
      <c r="E1967" s="26" t="s">
        <v>16453</v>
      </c>
      <c r="F1967" s="26" t="s">
        <v>16454</v>
      </c>
      <c r="G1967" s="26" t="s">
        <v>9579</v>
      </c>
      <c r="H1967" s="26" t="s">
        <v>1490</v>
      </c>
      <c r="J1967" s="26" t="s">
        <v>1972</v>
      </c>
      <c r="K1967" s="26" t="s">
        <v>9582</v>
      </c>
      <c r="L1967" s="26" t="s">
        <v>16455</v>
      </c>
      <c r="M1967" s="26">
        <v>380961075848</v>
      </c>
      <c r="N1967" s="26">
        <v>720510407</v>
      </c>
    </row>
    <row r="1968" spans="1:14">
      <c r="A1968" s="26" t="s">
        <v>6042</v>
      </c>
      <c r="B1968" s="26" t="s">
        <v>6043</v>
      </c>
      <c r="C1968" s="26">
        <v>38476906</v>
      </c>
      <c r="D1968" s="26" t="s">
        <v>24</v>
      </c>
      <c r="E1968" s="26" t="s">
        <v>16456</v>
      </c>
      <c r="F1968" s="26" t="s">
        <v>16457</v>
      </c>
      <c r="G1968" s="26" t="s">
        <v>9586</v>
      </c>
      <c r="H1968" s="26" t="s">
        <v>835</v>
      </c>
      <c r="I1968" s="26" t="s">
        <v>13321</v>
      </c>
      <c r="J1968" s="26" t="s">
        <v>16458</v>
      </c>
      <c r="K1968" s="26" t="s">
        <v>9906</v>
      </c>
      <c r="L1968" s="26" t="s">
        <v>16459</v>
      </c>
      <c r="M1968" s="26">
        <v>380512682128</v>
      </c>
      <c r="N1968" s="26">
        <v>4823380701</v>
      </c>
    </row>
    <row r="1969" spans="1:14">
      <c r="A1969" s="26" t="s">
        <v>2212</v>
      </c>
      <c r="B1969" s="26" t="s">
        <v>2213</v>
      </c>
      <c r="C1969" s="26">
        <v>37834197</v>
      </c>
      <c r="D1969" s="26" t="s">
        <v>24</v>
      </c>
      <c r="E1969" s="26" t="s">
        <v>16460</v>
      </c>
      <c r="F1969" s="26" t="s">
        <v>16461</v>
      </c>
      <c r="G1969" s="26" t="s">
        <v>9586</v>
      </c>
      <c r="H1969" s="26" t="s">
        <v>133</v>
      </c>
      <c r="I1969" s="26" t="s">
        <v>16462</v>
      </c>
      <c r="J1969" s="26" t="s">
        <v>16463</v>
      </c>
      <c r="K1969" s="26" t="s">
        <v>9606</v>
      </c>
      <c r="L1969" s="26" t="s">
        <v>16464</v>
      </c>
      <c r="M1969" s="26">
        <v>380569697063</v>
      </c>
      <c r="N1969" s="26">
        <v>1222085503</v>
      </c>
    </row>
    <row r="1970" spans="1:14">
      <c r="A1970" s="26" t="s">
        <v>5520</v>
      </c>
      <c r="B1970" s="26" t="s">
        <v>5521</v>
      </c>
      <c r="C1970" s="26">
        <v>2064116</v>
      </c>
      <c r="D1970" s="26" t="s">
        <v>24</v>
      </c>
      <c r="E1970" s="26" t="s">
        <v>16465</v>
      </c>
      <c r="F1970" s="26" t="s">
        <v>16466</v>
      </c>
      <c r="G1970" s="26" t="s">
        <v>9591</v>
      </c>
      <c r="H1970" s="26" t="s">
        <v>799</v>
      </c>
      <c r="J1970" s="26" t="s">
        <v>800</v>
      </c>
      <c r="K1970" s="26" t="s">
        <v>9597</v>
      </c>
      <c r="L1970" s="26" t="s">
        <v>16467</v>
      </c>
      <c r="M1970" s="26">
        <v>380445155815</v>
      </c>
      <c r="N1970" s="26">
        <v>4822784009</v>
      </c>
    </row>
    <row r="1971" spans="1:14">
      <c r="A1971" s="26" t="s">
        <v>3473</v>
      </c>
      <c r="B1971" s="26" t="s">
        <v>3474</v>
      </c>
      <c r="C1971" s="26">
        <v>38466531</v>
      </c>
      <c r="D1971" s="26" t="s">
        <v>24</v>
      </c>
      <c r="E1971" s="26" t="s">
        <v>16468</v>
      </c>
      <c r="F1971" s="26" t="s">
        <v>16469</v>
      </c>
      <c r="G1971" s="26" t="s">
        <v>9579</v>
      </c>
      <c r="H1971" s="26" t="s">
        <v>392</v>
      </c>
      <c r="I1971" s="26" t="s">
        <v>11629</v>
      </c>
      <c r="J1971" s="26" t="s">
        <v>16470</v>
      </c>
      <c r="K1971" s="26" t="s">
        <v>9582</v>
      </c>
      <c r="L1971" s="26" t="s">
        <v>16471</v>
      </c>
      <c r="M1971" s="26">
        <v>760625440060</v>
      </c>
      <c r="N1971" s="26">
        <v>2124887602</v>
      </c>
    </row>
    <row r="1972" spans="1:14">
      <c r="A1972" s="26" t="s">
        <v>4929</v>
      </c>
      <c r="B1972" s="26" t="s">
        <v>4930</v>
      </c>
      <c r="C1972" s="26" t="s">
        <v>1604</v>
      </c>
      <c r="D1972" s="26" t="s">
        <v>24</v>
      </c>
      <c r="E1972" s="26" t="s">
        <v>16472</v>
      </c>
      <c r="F1972" s="26" t="s">
        <v>4931</v>
      </c>
      <c r="G1972" s="26" t="s">
        <v>9591</v>
      </c>
      <c r="H1972" s="26" t="s">
        <v>735</v>
      </c>
      <c r="J1972" s="26" t="s">
        <v>787</v>
      </c>
      <c r="K1972" s="26" t="s">
        <v>9597</v>
      </c>
      <c r="L1972" s="26" t="s">
        <v>16473</v>
      </c>
      <c r="M1972" s="26">
        <v>380676840607</v>
      </c>
      <c r="N1972" s="26">
        <v>4611200000</v>
      </c>
    </row>
    <row r="1973" spans="1:14">
      <c r="A1973" s="26" t="s">
        <v>3089</v>
      </c>
      <c r="B1973" s="26" t="s">
        <v>3090</v>
      </c>
      <c r="C1973" s="26">
        <v>41940690</v>
      </c>
      <c r="D1973" s="26" t="s">
        <v>24</v>
      </c>
      <c r="E1973" s="26" t="s">
        <v>16474</v>
      </c>
      <c r="F1973" s="26" t="s">
        <v>16475</v>
      </c>
      <c r="G1973" s="26" t="s">
        <v>9586</v>
      </c>
      <c r="H1973" s="26" t="s">
        <v>375</v>
      </c>
      <c r="I1973" s="26" t="s">
        <v>10696</v>
      </c>
      <c r="J1973" s="26" t="s">
        <v>11036</v>
      </c>
      <c r="K1973" s="26" t="s">
        <v>9606</v>
      </c>
      <c r="L1973" s="26" t="s">
        <v>16476</v>
      </c>
      <c r="M1973" s="26">
        <v>380414473233</v>
      </c>
      <c r="N1973" s="26">
        <v>122083601</v>
      </c>
    </row>
    <row r="1974" spans="1:14">
      <c r="A1974" s="26" t="s">
        <v>4324</v>
      </c>
      <c r="B1974" s="26" t="s">
        <v>4325</v>
      </c>
      <c r="C1974" s="26">
        <v>41750202</v>
      </c>
      <c r="D1974" s="26" t="s">
        <v>24</v>
      </c>
      <c r="E1974" s="26" t="s">
        <v>16477</v>
      </c>
      <c r="F1974" s="26" t="s">
        <v>16478</v>
      </c>
      <c r="G1974" s="26" t="s">
        <v>9586</v>
      </c>
      <c r="H1974" s="26" t="s">
        <v>576</v>
      </c>
      <c r="J1974" s="26" t="s">
        <v>4326</v>
      </c>
      <c r="K1974" s="26" t="s">
        <v>9597</v>
      </c>
      <c r="L1974" s="26" t="s">
        <v>16479</v>
      </c>
      <c r="M1974" s="26">
        <v>380459561332</v>
      </c>
      <c r="N1974" s="26">
        <v>3210500000</v>
      </c>
    </row>
    <row r="1975" spans="1:14">
      <c r="A1975" s="26" t="s">
        <v>5808</v>
      </c>
      <c r="B1975" s="26" t="s">
        <v>5809</v>
      </c>
      <c r="C1975" s="26">
        <v>23379143</v>
      </c>
      <c r="D1975" s="26" t="s">
        <v>24</v>
      </c>
      <c r="E1975" s="26" t="s">
        <v>16480</v>
      </c>
      <c r="F1975" s="26" t="s">
        <v>16481</v>
      </c>
      <c r="G1975" s="26" t="s">
        <v>9586</v>
      </c>
      <c r="H1975" s="26" t="s">
        <v>799</v>
      </c>
      <c r="J1975" s="26" t="s">
        <v>800</v>
      </c>
      <c r="K1975" s="26" t="s">
        <v>9597</v>
      </c>
      <c r="L1975" s="26" t="s">
        <v>13997</v>
      </c>
      <c r="M1975" s="26">
        <v>760884595058</v>
      </c>
      <c r="N1975" s="26">
        <v>4822784009</v>
      </c>
    </row>
    <row r="1976" spans="1:14">
      <c r="A1976" s="26" t="s">
        <v>3692</v>
      </c>
      <c r="B1976" s="26" t="s">
        <v>3693</v>
      </c>
      <c r="C1976" s="26">
        <v>5498694</v>
      </c>
      <c r="D1976" s="26" t="s">
        <v>780</v>
      </c>
      <c r="E1976" s="26" t="s">
        <v>16482</v>
      </c>
      <c r="F1976" s="26" t="s">
        <v>16483</v>
      </c>
      <c r="G1976" s="26" t="s">
        <v>9601</v>
      </c>
      <c r="H1976" s="26" t="s">
        <v>468</v>
      </c>
      <c r="J1976" s="26" t="s">
        <v>481</v>
      </c>
      <c r="K1976" s="26" t="s">
        <v>9597</v>
      </c>
      <c r="L1976" s="26" t="s">
        <v>11720</v>
      </c>
      <c r="M1976" s="26">
        <v>380612243700</v>
      </c>
      <c r="N1976" s="26">
        <v>1222380503</v>
      </c>
    </row>
    <row r="1977" spans="1:14">
      <c r="A1977" s="26" t="s">
        <v>7894</v>
      </c>
      <c r="B1977" s="26" t="s">
        <v>7895</v>
      </c>
      <c r="C1977" s="26">
        <v>38412685</v>
      </c>
      <c r="D1977" s="26" t="s">
        <v>24</v>
      </c>
      <c r="E1977" s="26" t="s">
        <v>16484</v>
      </c>
      <c r="F1977" s="26" t="s">
        <v>16485</v>
      </c>
      <c r="G1977" s="26" t="s">
        <v>9579</v>
      </c>
      <c r="H1977" s="26" t="s">
        <v>1122</v>
      </c>
      <c r="I1977" s="26" t="s">
        <v>10047</v>
      </c>
      <c r="J1977" s="26" t="s">
        <v>16486</v>
      </c>
      <c r="K1977" s="26" t="s">
        <v>9582</v>
      </c>
      <c r="L1977" s="26" t="s">
        <v>16487</v>
      </c>
      <c r="M1977" s="26">
        <v>380957343653</v>
      </c>
      <c r="N1977" s="26">
        <v>122082201</v>
      </c>
    </row>
    <row r="1978" spans="1:14">
      <c r="A1978" s="26" t="s">
        <v>2759</v>
      </c>
      <c r="B1978" s="26" t="s">
        <v>2760</v>
      </c>
      <c r="C1978" s="26">
        <v>37677525</v>
      </c>
      <c r="D1978" s="26" t="s">
        <v>24</v>
      </c>
      <c r="E1978" s="26" t="s">
        <v>16488</v>
      </c>
      <c r="F1978" s="26" t="s">
        <v>16489</v>
      </c>
      <c r="G1978" s="26" t="s">
        <v>9586</v>
      </c>
      <c r="H1978" s="26" t="s">
        <v>133</v>
      </c>
      <c r="I1978" s="26" t="s">
        <v>11507</v>
      </c>
      <c r="J1978" s="26" t="s">
        <v>16490</v>
      </c>
      <c r="K1978" s="26" t="s">
        <v>9606</v>
      </c>
      <c r="L1978" s="26" t="s">
        <v>16491</v>
      </c>
      <c r="M1978" s="26">
        <v>380957148452</v>
      </c>
      <c r="N1978" s="26">
        <v>1222955700</v>
      </c>
    </row>
    <row r="1979" spans="1:14">
      <c r="A1979" s="26" t="s">
        <v>2903</v>
      </c>
      <c r="B1979" s="26" t="s">
        <v>2904</v>
      </c>
      <c r="C1979" s="26">
        <v>1990619</v>
      </c>
      <c r="D1979" s="26" t="s">
        <v>780</v>
      </c>
      <c r="E1979" s="26" t="s">
        <v>16492</v>
      </c>
      <c r="F1979" s="26" t="s">
        <v>13854</v>
      </c>
      <c r="G1979" s="26" t="s">
        <v>9601</v>
      </c>
      <c r="H1979" s="26" t="s">
        <v>258</v>
      </c>
      <c r="J1979" s="26" t="s">
        <v>317</v>
      </c>
      <c r="K1979" s="26" t="s">
        <v>9597</v>
      </c>
      <c r="L1979" s="26" t="s">
        <v>16493</v>
      </c>
      <c r="M1979" s="26">
        <v>380686609194</v>
      </c>
      <c r="N1979" s="26">
        <v>1412300000</v>
      </c>
    </row>
    <row r="1980" spans="1:14">
      <c r="A1980" s="26" t="s">
        <v>1802</v>
      </c>
      <c r="B1980" s="26" t="s">
        <v>1803</v>
      </c>
      <c r="C1980" s="26">
        <v>37336813</v>
      </c>
      <c r="D1980" s="26" t="s">
        <v>24</v>
      </c>
      <c r="E1980" s="26" t="s">
        <v>16494</v>
      </c>
      <c r="F1980" s="26" t="s">
        <v>16495</v>
      </c>
      <c r="G1980" s="26" t="s">
        <v>9586</v>
      </c>
      <c r="H1980" s="26" t="s">
        <v>27</v>
      </c>
      <c r="I1980" s="26" t="s">
        <v>16303</v>
      </c>
      <c r="J1980" s="26" t="s">
        <v>16496</v>
      </c>
      <c r="K1980" s="26" t="s">
        <v>9582</v>
      </c>
      <c r="L1980" s="26" t="s">
        <v>16497</v>
      </c>
      <c r="M1980" s="26">
        <v>761112688889</v>
      </c>
      <c r="N1980" s="26">
        <v>522280601</v>
      </c>
    </row>
    <row r="1981" spans="1:14">
      <c r="A1981" s="26" t="s">
        <v>4269</v>
      </c>
      <c r="B1981" s="26" t="s">
        <v>4270</v>
      </c>
      <c r="C1981" s="26">
        <v>1993210</v>
      </c>
      <c r="D1981" s="26" t="s">
        <v>780</v>
      </c>
      <c r="E1981" s="26" t="s">
        <v>16498</v>
      </c>
      <c r="F1981" s="26" t="s">
        <v>9787</v>
      </c>
      <c r="G1981" s="26" t="s">
        <v>9601</v>
      </c>
      <c r="H1981" s="26" t="s">
        <v>506</v>
      </c>
      <c r="I1981" s="26" t="s">
        <v>506</v>
      </c>
      <c r="J1981" s="26" t="s">
        <v>16499</v>
      </c>
      <c r="K1981" s="26" t="s">
        <v>9606</v>
      </c>
      <c r="L1981" s="26" t="s">
        <v>16500</v>
      </c>
      <c r="M1981" s="26">
        <v>761022718822</v>
      </c>
      <c r="N1981" s="26">
        <v>2611040300</v>
      </c>
    </row>
    <row r="1982" spans="1:14">
      <c r="A1982" s="26" t="s">
        <v>7352</v>
      </c>
      <c r="B1982" s="26" t="s">
        <v>7353</v>
      </c>
      <c r="C1982" s="26">
        <v>38602639</v>
      </c>
      <c r="D1982" s="26" t="s">
        <v>24</v>
      </c>
      <c r="E1982" s="26" t="s">
        <v>16501</v>
      </c>
      <c r="F1982" s="26" t="s">
        <v>16502</v>
      </c>
      <c r="G1982" s="26" t="s">
        <v>9591</v>
      </c>
      <c r="H1982" s="26" t="s">
        <v>1025</v>
      </c>
      <c r="I1982" s="26" t="s">
        <v>9760</v>
      </c>
      <c r="J1982" s="26" t="s">
        <v>16503</v>
      </c>
      <c r="K1982" s="26" t="s">
        <v>9906</v>
      </c>
      <c r="L1982" s="26" t="s">
        <v>16504</v>
      </c>
      <c r="M1982" s="26">
        <v>380545977317</v>
      </c>
      <c r="N1982" s="26">
        <v>2320355115</v>
      </c>
    </row>
    <row r="1983" spans="1:14">
      <c r="A1983" s="26" t="s">
        <v>7629</v>
      </c>
      <c r="B1983" s="26" t="s">
        <v>7630</v>
      </c>
      <c r="C1983" s="26">
        <v>39511438</v>
      </c>
      <c r="D1983" s="26" t="s">
        <v>24</v>
      </c>
      <c r="E1983" s="26" t="s">
        <v>16505</v>
      </c>
      <c r="F1983" s="26" t="s">
        <v>16506</v>
      </c>
      <c r="G1983" s="26" t="s">
        <v>9579</v>
      </c>
      <c r="H1983" s="26" t="s">
        <v>1088</v>
      </c>
      <c r="I1983" s="26" t="s">
        <v>10469</v>
      </c>
      <c r="J1983" s="26" t="s">
        <v>16507</v>
      </c>
      <c r="K1983" s="26" t="s">
        <v>9582</v>
      </c>
      <c r="L1983" s="26" t="s">
        <v>16508</v>
      </c>
      <c r="M1983" s="26">
        <v>380979819736</v>
      </c>
      <c r="N1983" s="26">
        <v>6122488201</v>
      </c>
    </row>
    <row r="1984" spans="1:14">
      <c r="A1984" s="26" t="s">
        <v>5728</v>
      </c>
      <c r="B1984" s="26" t="s">
        <v>5729</v>
      </c>
      <c r="C1984" s="26">
        <v>38961129</v>
      </c>
      <c r="D1984" s="26" t="s">
        <v>24</v>
      </c>
      <c r="E1984" s="26" t="s">
        <v>16509</v>
      </c>
      <c r="F1984" s="26" t="s">
        <v>16510</v>
      </c>
      <c r="G1984" s="26" t="s">
        <v>9586</v>
      </c>
      <c r="H1984" s="26" t="s">
        <v>799</v>
      </c>
      <c r="J1984" s="26" t="s">
        <v>800</v>
      </c>
      <c r="K1984" s="26" t="s">
        <v>9597</v>
      </c>
      <c r="L1984" s="26" t="s">
        <v>16511</v>
      </c>
      <c r="M1984" s="26">
        <v>380444500669</v>
      </c>
      <c r="N1984" s="26">
        <v>4822784009</v>
      </c>
    </row>
    <row r="1985" spans="1:14">
      <c r="A1985" s="26" t="s">
        <v>7767</v>
      </c>
      <c r="B1985" s="26" t="s">
        <v>7768</v>
      </c>
      <c r="C1985" s="26">
        <v>38543647</v>
      </c>
      <c r="D1985" s="26" t="s">
        <v>24</v>
      </c>
      <c r="E1985" s="26" t="s">
        <v>16512</v>
      </c>
      <c r="F1985" s="26" t="s">
        <v>16513</v>
      </c>
      <c r="G1985" s="26" t="s">
        <v>9579</v>
      </c>
      <c r="H1985" s="26" t="s">
        <v>1088</v>
      </c>
      <c r="J1985" s="26" t="s">
        <v>16514</v>
      </c>
      <c r="K1985" s="26" t="s">
        <v>9582</v>
      </c>
      <c r="L1985" s="26" t="s">
        <v>16515</v>
      </c>
      <c r="M1985" s="26">
        <v>380987980919</v>
      </c>
      <c r="N1985" s="26">
        <v>4621887602</v>
      </c>
    </row>
    <row r="1986" spans="1:14">
      <c r="A1986" s="26" t="s">
        <v>6553</v>
      </c>
      <c r="B1986" s="26" t="s">
        <v>6554</v>
      </c>
      <c r="C1986" s="26">
        <v>34592230</v>
      </c>
      <c r="D1986" s="26" t="s">
        <v>780</v>
      </c>
      <c r="E1986" s="26" t="s">
        <v>16516</v>
      </c>
      <c r="F1986" s="26" t="s">
        <v>9713</v>
      </c>
      <c r="G1986" s="26" t="s">
        <v>9601</v>
      </c>
      <c r="H1986" s="26" t="s">
        <v>885</v>
      </c>
      <c r="J1986" s="26" t="s">
        <v>945</v>
      </c>
      <c r="K1986" s="26" t="s">
        <v>9597</v>
      </c>
      <c r="L1986" s="26" t="s">
        <v>16517</v>
      </c>
      <c r="M1986" s="26">
        <v>380484235061</v>
      </c>
      <c r="N1986" s="26">
        <v>111692913</v>
      </c>
    </row>
    <row r="1987" spans="1:14">
      <c r="A1987" s="26" t="s">
        <v>2072</v>
      </c>
      <c r="B1987" s="26" t="s">
        <v>2073</v>
      </c>
      <c r="C1987" s="26">
        <v>38373547</v>
      </c>
      <c r="D1987" s="26" t="s">
        <v>24</v>
      </c>
      <c r="E1987" s="26" t="s">
        <v>16518</v>
      </c>
      <c r="F1987" s="26" t="s">
        <v>16519</v>
      </c>
      <c r="G1987" s="26" t="s">
        <v>9579</v>
      </c>
      <c r="H1987" s="26" t="s">
        <v>103</v>
      </c>
      <c r="I1987" s="26" t="s">
        <v>11403</v>
      </c>
      <c r="J1987" s="26" t="s">
        <v>16520</v>
      </c>
      <c r="K1987" s="26" t="s">
        <v>9582</v>
      </c>
      <c r="L1987" s="26" t="s">
        <v>16521</v>
      </c>
      <c r="M1987" s="26">
        <v>761952007517</v>
      </c>
      <c r="N1987" s="26">
        <v>723155113</v>
      </c>
    </row>
    <row r="1988" spans="1:14">
      <c r="A1988" s="26" t="s">
        <v>7369</v>
      </c>
      <c r="B1988" s="26" t="s">
        <v>7370</v>
      </c>
      <c r="C1988" s="26">
        <v>38661783</v>
      </c>
      <c r="D1988" s="26" t="s">
        <v>24</v>
      </c>
      <c r="E1988" s="26" t="s">
        <v>16522</v>
      </c>
      <c r="F1988" s="26" t="s">
        <v>16523</v>
      </c>
      <c r="G1988" s="26" t="s">
        <v>9586</v>
      </c>
      <c r="H1988" s="26" t="s">
        <v>1025</v>
      </c>
      <c r="I1988" s="26" t="s">
        <v>16524</v>
      </c>
      <c r="J1988" s="26" t="s">
        <v>16525</v>
      </c>
      <c r="K1988" s="26" t="s">
        <v>9582</v>
      </c>
      <c r="L1988" s="26" t="s">
        <v>16526</v>
      </c>
      <c r="M1988" s="26">
        <v>380992840355</v>
      </c>
      <c r="N1988" s="26">
        <v>1825087402</v>
      </c>
    </row>
    <row r="1989" spans="1:14">
      <c r="A1989" s="26" t="s">
        <v>6782</v>
      </c>
      <c r="B1989" s="26" t="s">
        <v>6783</v>
      </c>
      <c r="C1989" s="26" t="s">
        <v>1604</v>
      </c>
      <c r="D1989" s="26" t="s">
        <v>24</v>
      </c>
      <c r="E1989" s="26" t="s">
        <v>16527</v>
      </c>
      <c r="F1989" s="26" t="s">
        <v>16528</v>
      </c>
      <c r="G1989" s="26" t="s">
        <v>9591</v>
      </c>
      <c r="H1989" s="26" t="s">
        <v>949</v>
      </c>
      <c r="I1989" s="26" t="s">
        <v>10890</v>
      </c>
      <c r="J1989" s="26" t="s">
        <v>6768</v>
      </c>
      <c r="K1989" s="26" t="s">
        <v>9597</v>
      </c>
      <c r="L1989" s="26" t="s">
        <v>16529</v>
      </c>
      <c r="M1989" s="26">
        <v>380954553666</v>
      </c>
      <c r="N1989" s="26">
        <v>4622780807</v>
      </c>
    </row>
    <row r="1990" spans="1:14">
      <c r="A1990" s="26" t="s">
        <v>7823</v>
      </c>
      <c r="B1990" s="26" t="s">
        <v>7824</v>
      </c>
      <c r="C1990" s="26">
        <v>38427288</v>
      </c>
      <c r="D1990" s="26" t="s">
        <v>24</v>
      </c>
      <c r="E1990" s="26" t="s">
        <v>16530</v>
      </c>
      <c r="F1990" s="26" t="s">
        <v>16531</v>
      </c>
      <c r="G1990" s="26" t="s">
        <v>9586</v>
      </c>
      <c r="H1990" s="26" t="s">
        <v>1088</v>
      </c>
      <c r="J1990" s="26" t="s">
        <v>12416</v>
      </c>
      <c r="K1990" s="26" t="s">
        <v>9597</v>
      </c>
      <c r="L1990" s="26" t="s">
        <v>16532</v>
      </c>
      <c r="M1990" s="26">
        <v>380355221516</v>
      </c>
      <c r="N1990" s="26">
        <v>6110300000</v>
      </c>
    </row>
    <row r="1991" spans="1:14">
      <c r="A1991" s="26" t="s">
        <v>6720</v>
      </c>
      <c r="B1991" s="26" t="s">
        <v>6721</v>
      </c>
      <c r="C1991" s="26" t="s">
        <v>1604</v>
      </c>
      <c r="D1991" s="26" t="s">
        <v>24</v>
      </c>
      <c r="E1991" s="26" t="s">
        <v>16533</v>
      </c>
      <c r="F1991" s="26" t="s">
        <v>16534</v>
      </c>
      <c r="G1991" s="26" t="s">
        <v>9591</v>
      </c>
      <c r="H1991" s="26" t="s">
        <v>949</v>
      </c>
      <c r="I1991" s="26" t="s">
        <v>10708</v>
      </c>
      <c r="J1991" s="26" t="s">
        <v>6714</v>
      </c>
      <c r="K1991" s="26" t="s">
        <v>9597</v>
      </c>
      <c r="L1991" s="26" t="s">
        <v>16535</v>
      </c>
      <c r="M1991" s="26">
        <v>380665302120</v>
      </c>
      <c r="N1991" s="26">
        <v>5322610100</v>
      </c>
    </row>
    <row r="1992" spans="1:14">
      <c r="A1992" s="26" t="s">
        <v>9332</v>
      </c>
      <c r="B1992" s="26" t="s">
        <v>9333</v>
      </c>
      <c r="C1992" s="26">
        <v>40204397</v>
      </c>
      <c r="D1992" s="26" t="s">
        <v>24</v>
      </c>
      <c r="E1992" s="26" t="s">
        <v>16536</v>
      </c>
      <c r="F1992" s="26" t="s">
        <v>16537</v>
      </c>
      <c r="G1992" s="26" t="s">
        <v>9586</v>
      </c>
      <c r="H1992" s="26" t="s">
        <v>1573</v>
      </c>
      <c r="I1992" s="26" t="s">
        <v>10813</v>
      </c>
      <c r="J1992" s="26" t="s">
        <v>16538</v>
      </c>
      <c r="K1992" s="26" t="s">
        <v>9582</v>
      </c>
      <c r="L1992" s="26" t="s">
        <v>16539</v>
      </c>
      <c r="M1992" s="26">
        <v>380464327228</v>
      </c>
      <c r="N1992" s="26">
        <v>7422755119</v>
      </c>
    </row>
    <row r="1993" spans="1:14">
      <c r="A1993" s="26" t="s">
        <v>5558</v>
      </c>
      <c r="B1993" s="26" t="s">
        <v>5559</v>
      </c>
      <c r="C1993" s="26">
        <v>38961113</v>
      </c>
      <c r="D1993" s="26" t="s">
        <v>24</v>
      </c>
      <c r="E1993" s="26" t="s">
        <v>16540</v>
      </c>
      <c r="F1993" s="26" t="s">
        <v>10050</v>
      </c>
      <c r="G1993" s="26" t="s">
        <v>9591</v>
      </c>
      <c r="H1993" s="26" t="s">
        <v>799</v>
      </c>
      <c r="J1993" s="26" t="s">
        <v>800</v>
      </c>
      <c r="K1993" s="26" t="s">
        <v>9597</v>
      </c>
      <c r="L1993" s="26" t="s">
        <v>10514</v>
      </c>
      <c r="M1993" s="26">
        <v>760884119666</v>
      </c>
      <c r="N1993" s="26">
        <v>4822784009</v>
      </c>
    </row>
    <row r="1994" spans="1:14">
      <c r="A1994" s="26" t="s">
        <v>7781</v>
      </c>
      <c r="B1994" s="26" t="s">
        <v>7782</v>
      </c>
      <c r="C1994" s="26">
        <v>38645610</v>
      </c>
      <c r="D1994" s="26" t="s">
        <v>24</v>
      </c>
      <c r="E1994" s="26" t="s">
        <v>16541</v>
      </c>
      <c r="F1994" s="26" t="s">
        <v>16542</v>
      </c>
      <c r="G1994" s="26" t="s">
        <v>9586</v>
      </c>
      <c r="H1994" s="26" t="s">
        <v>1088</v>
      </c>
      <c r="J1994" s="26" t="s">
        <v>1115</v>
      </c>
      <c r="K1994" s="26" t="s">
        <v>9597</v>
      </c>
      <c r="L1994" s="26" t="s">
        <v>16543</v>
      </c>
      <c r="M1994" s="26">
        <v>380352513214</v>
      </c>
      <c r="N1994" s="26">
        <v>6110100000</v>
      </c>
    </row>
    <row r="1995" spans="1:14">
      <c r="A1995" s="26" t="s">
        <v>8008</v>
      </c>
      <c r="B1995" s="26" t="s">
        <v>8009</v>
      </c>
      <c r="C1995" s="26">
        <v>38892286</v>
      </c>
      <c r="D1995" s="26" t="s">
        <v>24</v>
      </c>
      <c r="E1995" s="26" t="s">
        <v>16544</v>
      </c>
      <c r="F1995" s="26" t="s">
        <v>16545</v>
      </c>
      <c r="G1995" s="26" t="s">
        <v>9579</v>
      </c>
      <c r="H1995" s="26" t="s">
        <v>1122</v>
      </c>
      <c r="I1995" s="26" t="s">
        <v>1230</v>
      </c>
      <c r="J1995" s="26" t="s">
        <v>16546</v>
      </c>
      <c r="K1995" s="26" t="s">
        <v>9582</v>
      </c>
      <c r="L1995" s="26" t="s">
        <v>16547</v>
      </c>
      <c r="M1995" s="26">
        <v>380954531849</v>
      </c>
      <c r="N1995" s="26">
        <v>6324586504</v>
      </c>
    </row>
    <row r="1996" spans="1:14">
      <c r="A1996" s="26" t="s">
        <v>7580</v>
      </c>
      <c r="B1996" s="26" t="s">
        <v>7581</v>
      </c>
      <c r="C1996" s="26">
        <v>38509208</v>
      </c>
      <c r="D1996" s="26" t="s">
        <v>24</v>
      </c>
      <c r="E1996" s="26" t="s">
        <v>16548</v>
      </c>
      <c r="F1996" s="26" t="s">
        <v>16549</v>
      </c>
      <c r="G1996" s="26" t="s">
        <v>9586</v>
      </c>
      <c r="H1996" s="26" t="s">
        <v>1088</v>
      </c>
      <c r="I1996" s="26" t="s">
        <v>9818</v>
      </c>
      <c r="J1996" s="26" t="s">
        <v>16550</v>
      </c>
      <c r="K1996" s="26" t="s">
        <v>9582</v>
      </c>
      <c r="L1996" s="26" t="s">
        <v>16551</v>
      </c>
      <c r="M1996" s="26">
        <v>380971237208</v>
      </c>
      <c r="N1996" s="26">
        <v>6121280401</v>
      </c>
    </row>
    <row r="1997" spans="1:14">
      <c r="A1997" s="26" t="s">
        <v>5578</v>
      </c>
      <c r="B1997" s="26" t="s">
        <v>5579</v>
      </c>
      <c r="C1997" s="26">
        <v>25881214</v>
      </c>
      <c r="D1997" s="26" t="s">
        <v>780</v>
      </c>
      <c r="E1997" s="26" t="s">
        <v>16552</v>
      </c>
      <c r="F1997" s="26" t="s">
        <v>16553</v>
      </c>
      <c r="G1997" s="26" t="s">
        <v>9601</v>
      </c>
      <c r="H1997" s="26" t="s">
        <v>799</v>
      </c>
      <c r="I1997" s="26" t="s">
        <v>16554</v>
      </c>
      <c r="J1997" s="26" t="s">
        <v>800</v>
      </c>
      <c r="K1997" s="26" t="s">
        <v>9597</v>
      </c>
      <c r="L1997" s="26" t="s">
        <v>16555</v>
      </c>
      <c r="M1997" s="26">
        <v>380444831167</v>
      </c>
      <c r="N1997" s="26">
        <v>4822784009</v>
      </c>
    </row>
    <row r="1998" spans="1:14">
      <c r="A1998" s="26" t="s">
        <v>2568</v>
      </c>
      <c r="B1998" s="26" t="s">
        <v>2569</v>
      </c>
      <c r="C1998" s="26">
        <v>37555384</v>
      </c>
      <c r="D1998" s="26" t="s">
        <v>24</v>
      </c>
      <c r="E1998" s="26" t="s">
        <v>16556</v>
      </c>
      <c r="F1998" s="26" t="s">
        <v>16557</v>
      </c>
      <c r="G1998" s="26" t="s">
        <v>9586</v>
      </c>
      <c r="H1998" s="26" t="s">
        <v>133</v>
      </c>
      <c r="I1998" s="26" t="s">
        <v>16558</v>
      </c>
      <c r="J1998" s="26" t="s">
        <v>16559</v>
      </c>
      <c r="K1998" s="26" t="s">
        <v>9582</v>
      </c>
      <c r="L1998" s="26" t="s">
        <v>16560</v>
      </c>
      <c r="M1998" s="26">
        <v>761542728610</v>
      </c>
      <c r="N1998" s="26">
        <v>1222382501</v>
      </c>
    </row>
    <row r="1999" spans="1:14">
      <c r="A1999" s="26" t="s">
        <v>3595</v>
      </c>
      <c r="B1999" s="26" t="s">
        <v>3596</v>
      </c>
      <c r="C1999" s="26">
        <v>4542904</v>
      </c>
      <c r="D1999" s="26" t="s">
        <v>780</v>
      </c>
      <c r="E1999" s="26" t="s">
        <v>16561</v>
      </c>
      <c r="F1999" s="26" t="s">
        <v>16562</v>
      </c>
      <c r="G1999" s="26" t="s">
        <v>9601</v>
      </c>
      <c r="H1999" s="26" t="s">
        <v>468</v>
      </c>
      <c r="J1999" s="26" t="s">
        <v>469</v>
      </c>
      <c r="K1999" s="26" t="s">
        <v>9597</v>
      </c>
      <c r="L1999" s="26" t="s">
        <v>16563</v>
      </c>
      <c r="M1999" s="26">
        <v>380615358165</v>
      </c>
      <c r="N1999" s="26">
        <v>2310400000</v>
      </c>
    </row>
    <row r="2000" spans="1:14">
      <c r="A2000" s="26" t="s">
        <v>9360</v>
      </c>
      <c r="B2000" s="26" t="s">
        <v>9361</v>
      </c>
      <c r="C2000" s="26">
        <v>38584715</v>
      </c>
      <c r="D2000" s="26" t="s">
        <v>24</v>
      </c>
      <c r="E2000" s="26" t="s">
        <v>16564</v>
      </c>
      <c r="F2000" s="26" t="s">
        <v>16565</v>
      </c>
      <c r="G2000" s="26" t="s">
        <v>9586</v>
      </c>
      <c r="H2000" s="26" t="s">
        <v>1573</v>
      </c>
      <c r="I2000" s="26" t="s">
        <v>16566</v>
      </c>
      <c r="J2000" s="26" t="s">
        <v>7135</v>
      </c>
      <c r="K2000" s="26" t="s">
        <v>9582</v>
      </c>
      <c r="L2000" s="26" t="s">
        <v>16567</v>
      </c>
      <c r="M2000" s="26">
        <v>380465821541</v>
      </c>
      <c r="N2000" s="26">
        <v>122084003</v>
      </c>
    </row>
    <row r="2001" spans="1:14">
      <c r="A2001" s="26" t="s">
        <v>7204</v>
      </c>
      <c r="B2001" s="26" t="s">
        <v>7203</v>
      </c>
      <c r="C2001" s="26">
        <v>3068582</v>
      </c>
      <c r="D2001" s="26" t="s">
        <v>780</v>
      </c>
      <c r="E2001" s="26" t="s">
        <v>16568</v>
      </c>
      <c r="F2001" s="26" t="s">
        <v>16569</v>
      </c>
      <c r="G2001" s="26" t="s">
        <v>9601</v>
      </c>
      <c r="H2001" s="26" t="s">
        <v>987</v>
      </c>
      <c r="J2001" s="26" t="s">
        <v>1008</v>
      </c>
      <c r="K2001" s="26" t="s">
        <v>9597</v>
      </c>
      <c r="L2001" s="26" t="s">
        <v>16570</v>
      </c>
      <c r="M2001" s="26">
        <v>380362258141</v>
      </c>
      <c r="N2001" s="26">
        <v>122086501</v>
      </c>
    </row>
    <row r="2002" spans="1:14">
      <c r="A2002" s="26" t="s">
        <v>7154</v>
      </c>
      <c r="B2002" s="26" t="s">
        <v>7155</v>
      </c>
      <c r="C2002" s="26">
        <v>42027517</v>
      </c>
      <c r="D2002" s="26" t="s">
        <v>24</v>
      </c>
      <c r="E2002" s="26" t="s">
        <v>16571</v>
      </c>
      <c r="F2002" s="26" t="s">
        <v>16572</v>
      </c>
      <c r="G2002" s="26" t="s">
        <v>9586</v>
      </c>
      <c r="H2002" s="26" t="s">
        <v>987</v>
      </c>
      <c r="I2002" s="26" t="s">
        <v>14235</v>
      </c>
      <c r="J2002" s="26" t="s">
        <v>7156</v>
      </c>
      <c r="K2002" s="26" t="s">
        <v>9582</v>
      </c>
      <c r="L2002" s="26" t="s">
        <v>16573</v>
      </c>
      <c r="M2002" s="26">
        <v>380996573842</v>
      </c>
      <c r="N2002" s="26">
        <v>5623886701</v>
      </c>
    </row>
    <row r="2003" spans="1:14">
      <c r="A2003" s="26" t="s">
        <v>2878</v>
      </c>
      <c r="B2003" s="26" t="s">
        <v>2879</v>
      </c>
      <c r="C2003" s="26">
        <v>1989839</v>
      </c>
      <c r="D2003" s="26" t="s">
        <v>780</v>
      </c>
      <c r="E2003" s="26" t="s">
        <v>16574</v>
      </c>
      <c r="F2003" s="26" t="s">
        <v>16575</v>
      </c>
      <c r="G2003" s="26" t="s">
        <v>9601</v>
      </c>
      <c r="H2003" s="26" t="s">
        <v>258</v>
      </c>
      <c r="J2003" s="26" t="s">
        <v>305</v>
      </c>
      <c r="K2003" s="26" t="s">
        <v>9597</v>
      </c>
      <c r="L2003" s="26" t="s">
        <v>16576</v>
      </c>
      <c r="M2003" s="26">
        <v>761132050675</v>
      </c>
      <c r="N2003" s="26">
        <v>1413300000</v>
      </c>
    </row>
    <row r="2004" spans="1:14">
      <c r="A2004" s="26" t="s">
        <v>5120</v>
      </c>
      <c r="B2004" s="26" t="s">
        <v>5121</v>
      </c>
      <c r="C2004" s="26">
        <v>1984276</v>
      </c>
      <c r="D2004" s="26" t="s">
        <v>780</v>
      </c>
      <c r="E2004" s="26" t="s">
        <v>16577</v>
      </c>
      <c r="F2004" s="26" t="s">
        <v>16578</v>
      </c>
      <c r="G2004" s="26" t="s">
        <v>9601</v>
      </c>
      <c r="H2004" s="26" t="s">
        <v>735</v>
      </c>
      <c r="J2004" s="26" t="s">
        <v>740</v>
      </c>
      <c r="K2004" s="26" t="s">
        <v>9597</v>
      </c>
      <c r="L2004" s="26" t="s">
        <v>16579</v>
      </c>
      <c r="M2004" s="26">
        <v>380322356558</v>
      </c>
      <c r="N2004" s="26">
        <v>1221881203</v>
      </c>
    </row>
    <row r="2005" spans="1:14">
      <c r="A2005" s="26" t="s">
        <v>5757</v>
      </c>
      <c r="B2005" s="26" t="s">
        <v>5758</v>
      </c>
      <c r="C2005" s="26">
        <v>38945128</v>
      </c>
      <c r="D2005" s="26" t="s">
        <v>24</v>
      </c>
      <c r="E2005" s="26" t="s">
        <v>16580</v>
      </c>
      <c r="F2005" s="26" t="s">
        <v>16581</v>
      </c>
      <c r="G2005" s="26" t="s">
        <v>9586</v>
      </c>
      <c r="H2005" s="26" t="s">
        <v>799</v>
      </c>
      <c r="J2005" s="26" t="s">
        <v>800</v>
      </c>
      <c r="K2005" s="26" t="s">
        <v>9597</v>
      </c>
      <c r="L2005" s="26" t="s">
        <v>16582</v>
      </c>
      <c r="M2005" s="26">
        <v>380442580022</v>
      </c>
      <c r="N2005" s="26">
        <v>4822784009</v>
      </c>
    </row>
    <row r="2006" spans="1:14">
      <c r="A2006" s="26" t="s">
        <v>2868</v>
      </c>
      <c r="B2006" s="26" t="s">
        <v>2869</v>
      </c>
      <c r="C2006" s="26">
        <v>1989852</v>
      </c>
      <c r="D2006" s="26" t="s">
        <v>780</v>
      </c>
      <c r="E2006" s="26" t="s">
        <v>16583</v>
      </c>
      <c r="F2006" s="26" t="s">
        <v>16584</v>
      </c>
      <c r="G2006" s="26" t="s">
        <v>9601</v>
      </c>
      <c r="H2006" s="26" t="s">
        <v>258</v>
      </c>
      <c r="I2006" s="26" t="s">
        <v>13337</v>
      </c>
      <c r="J2006" s="26" t="s">
        <v>13204</v>
      </c>
      <c r="K2006" s="26" t="s">
        <v>9582</v>
      </c>
      <c r="L2006" s="26" t="s">
        <v>16585</v>
      </c>
      <c r="M2006" s="26">
        <v>380997618907</v>
      </c>
      <c r="N2006" s="26">
        <v>1225286608</v>
      </c>
    </row>
    <row r="2007" spans="1:14">
      <c r="A2007" s="26" t="s">
        <v>7420</v>
      </c>
      <c r="B2007" s="26" t="s">
        <v>7421</v>
      </c>
      <c r="C2007" s="26">
        <v>2000369</v>
      </c>
      <c r="D2007" s="26" t="s">
        <v>780</v>
      </c>
      <c r="E2007" s="26" t="s">
        <v>16586</v>
      </c>
      <c r="F2007" s="26" t="s">
        <v>16587</v>
      </c>
      <c r="G2007" s="26" t="s">
        <v>9601</v>
      </c>
      <c r="H2007" s="26" t="s">
        <v>1025</v>
      </c>
      <c r="J2007" s="26" t="s">
        <v>1065</v>
      </c>
      <c r="K2007" s="26" t="s">
        <v>9597</v>
      </c>
      <c r="L2007" s="26" t="s">
        <v>16588</v>
      </c>
      <c r="M2007" s="26">
        <v>761915641970</v>
      </c>
      <c r="N2007" s="26">
        <v>5910100000</v>
      </c>
    </row>
    <row r="2008" spans="1:14">
      <c r="A2008" s="26" t="s">
        <v>6758</v>
      </c>
      <c r="B2008" s="26" t="s">
        <v>6759</v>
      </c>
      <c r="C2008" s="26">
        <v>38345331</v>
      </c>
      <c r="D2008" s="26" t="s">
        <v>24</v>
      </c>
      <c r="E2008" s="26" t="s">
        <v>16589</v>
      </c>
      <c r="F2008" s="26" t="s">
        <v>16590</v>
      </c>
      <c r="G2008" s="26" t="s">
        <v>9579</v>
      </c>
      <c r="H2008" s="26" t="s">
        <v>949</v>
      </c>
      <c r="I2008" s="26" t="s">
        <v>13966</v>
      </c>
      <c r="J2008" s="26" t="s">
        <v>16591</v>
      </c>
      <c r="K2008" s="26" t="s">
        <v>9582</v>
      </c>
      <c r="L2008" s="26" t="s">
        <v>16592</v>
      </c>
      <c r="M2008" s="26">
        <v>380535799664</v>
      </c>
      <c r="N2008" s="26">
        <v>524184801</v>
      </c>
    </row>
    <row r="2009" spans="1:14">
      <c r="A2009" s="26" t="s">
        <v>2118</v>
      </c>
      <c r="B2009" s="26" t="s">
        <v>2119</v>
      </c>
      <c r="C2009" s="26">
        <v>38485788</v>
      </c>
      <c r="D2009" s="26" t="s">
        <v>24</v>
      </c>
      <c r="E2009" s="26" t="s">
        <v>16593</v>
      </c>
      <c r="F2009" s="26" t="s">
        <v>16594</v>
      </c>
      <c r="G2009" s="26" t="s">
        <v>9586</v>
      </c>
      <c r="H2009" s="26" t="s">
        <v>103</v>
      </c>
      <c r="I2009" s="26" t="s">
        <v>9897</v>
      </c>
      <c r="J2009" s="26" t="s">
        <v>16595</v>
      </c>
      <c r="K2009" s="26" t="s">
        <v>9582</v>
      </c>
      <c r="L2009" s="26" t="s">
        <v>16596</v>
      </c>
      <c r="M2009" s="26">
        <v>380689986659</v>
      </c>
      <c r="N2009" s="26">
        <v>724283001</v>
      </c>
    </row>
    <row r="2010" spans="1:14">
      <c r="A2010" s="26" t="s">
        <v>5783</v>
      </c>
      <c r="B2010" s="26" t="s">
        <v>5710</v>
      </c>
      <c r="C2010" s="26">
        <v>38946192</v>
      </c>
      <c r="D2010" s="26" t="s">
        <v>24</v>
      </c>
      <c r="E2010" s="26" t="s">
        <v>16597</v>
      </c>
      <c r="F2010" s="26" t="s">
        <v>16598</v>
      </c>
      <c r="G2010" s="26" t="s">
        <v>9586</v>
      </c>
      <c r="H2010" s="26" t="s">
        <v>799</v>
      </c>
      <c r="J2010" s="26" t="s">
        <v>800</v>
      </c>
      <c r="K2010" s="26" t="s">
        <v>9597</v>
      </c>
      <c r="L2010" s="26" t="s">
        <v>9757</v>
      </c>
      <c r="M2010" s="26">
        <v>380444634839</v>
      </c>
      <c r="N2010" s="26">
        <v>4822784009</v>
      </c>
    </row>
    <row r="2011" spans="1:14">
      <c r="A2011" s="26" t="s">
        <v>4562</v>
      </c>
      <c r="B2011" s="26" t="s">
        <v>4563</v>
      </c>
      <c r="C2011" s="26">
        <v>38302240</v>
      </c>
      <c r="D2011" s="26" t="s">
        <v>24</v>
      </c>
      <c r="E2011" s="26" t="s">
        <v>16599</v>
      </c>
      <c r="F2011" s="26" t="s">
        <v>16600</v>
      </c>
      <c r="G2011" s="26" t="s">
        <v>9586</v>
      </c>
      <c r="H2011" s="26" t="s">
        <v>670</v>
      </c>
      <c r="I2011" s="26" t="s">
        <v>11700</v>
      </c>
      <c r="J2011" s="26" t="s">
        <v>14166</v>
      </c>
      <c r="K2011" s="26" t="s">
        <v>9582</v>
      </c>
      <c r="L2011" s="26" t="s">
        <v>16601</v>
      </c>
      <c r="M2011" s="26">
        <v>380994938299</v>
      </c>
      <c r="N2011" s="26">
        <v>121186207</v>
      </c>
    </row>
    <row r="2012" spans="1:14">
      <c r="A2012" s="26" t="s">
        <v>2964</v>
      </c>
      <c r="B2012" s="26" t="s">
        <v>2965</v>
      </c>
      <c r="C2012" s="26">
        <v>37909178</v>
      </c>
      <c r="D2012" s="26" t="s">
        <v>24</v>
      </c>
      <c r="E2012" s="26" t="s">
        <v>16602</v>
      </c>
      <c r="F2012" s="26" t="s">
        <v>9586</v>
      </c>
      <c r="G2012" s="26" t="s">
        <v>9586</v>
      </c>
      <c r="H2012" s="26" t="s">
        <v>258</v>
      </c>
      <c r="J2012" s="26" t="s">
        <v>341</v>
      </c>
      <c r="K2012" s="26" t="s">
        <v>9597</v>
      </c>
      <c r="L2012" s="26" t="s">
        <v>16603</v>
      </c>
      <c r="M2012" s="26">
        <v>380507842960</v>
      </c>
      <c r="N2012" s="26">
        <v>1413600000</v>
      </c>
    </row>
    <row r="2013" spans="1:14">
      <c r="A2013" s="26" t="s">
        <v>8421</v>
      </c>
      <c r="B2013" s="26" t="s">
        <v>8422</v>
      </c>
      <c r="C2013" s="26">
        <v>37920406</v>
      </c>
      <c r="D2013" s="26" t="s">
        <v>24</v>
      </c>
      <c r="E2013" s="26" t="s">
        <v>16604</v>
      </c>
      <c r="F2013" s="26" t="s">
        <v>16605</v>
      </c>
      <c r="G2013" s="26" t="s">
        <v>9586</v>
      </c>
      <c r="H2013" s="26" t="s">
        <v>1269</v>
      </c>
      <c r="I2013" s="26" t="s">
        <v>13389</v>
      </c>
      <c r="J2013" s="26" t="s">
        <v>16606</v>
      </c>
      <c r="K2013" s="26" t="s">
        <v>9582</v>
      </c>
      <c r="L2013" s="26" t="s">
        <v>16607</v>
      </c>
      <c r="M2013" s="26">
        <v>761525653921</v>
      </c>
      <c r="N2013" s="26">
        <v>1410390013</v>
      </c>
    </row>
    <row r="2014" spans="1:14">
      <c r="A2014" s="26" t="s">
        <v>7867</v>
      </c>
      <c r="B2014" s="26" t="s">
        <v>7868</v>
      </c>
      <c r="C2014" s="26">
        <v>38621625</v>
      </c>
      <c r="D2014" s="26" t="s">
        <v>24</v>
      </c>
      <c r="E2014" s="26" t="s">
        <v>16608</v>
      </c>
      <c r="F2014" s="26" t="s">
        <v>16609</v>
      </c>
      <c r="G2014" s="26" t="s">
        <v>9586</v>
      </c>
      <c r="H2014" s="26" t="s">
        <v>1122</v>
      </c>
      <c r="I2014" s="26" t="s">
        <v>10674</v>
      </c>
      <c r="J2014" s="26" t="s">
        <v>16610</v>
      </c>
      <c r="K2014" s="26" t="s">
        <v>9582</v>
      </c>
      <c r="L2014" s="26" t="s">
        <v>16611</v>
      </c>
      <c r="M2014" s="26">
        <v>380996695617</v>
      </c>
      <c r="N2014" s="26">
        <v>1224887102</v>
      </c>
    </row>
    <row r="2015" spans="1:14">
      <c r="A2015" s="26" t="s">
        <v>8848</v>
      </c>
      <c r="B2015" s="26" t="s">
        <v>8849</v>
      </c>
      <c r="C2015" s="26">
        <v>42081160</v>
      </c>
      <c r="D2015" s="26" t="s">
        <v>24</v>
      </c>
      <c r="E2015" s="26" t="s">
        <v>16612</v>
      </c>
      <c r="F2015" s="26" t="s">
        <v>16613</v>
      </c>
      <c r="G2015" s="26" t="s">
        <v>9586</v>
      </c>
      <c r="H2015" s="26" t="s">
        <v>1401</v>
      </c>
      <c r="I2015" s="26" t="s">
        <v>11494</v>
      </c>
      <c r="J2015" s="26" t="s">
        <v>16614</v>
      </c>
      <c r="K2015" s="26" t="s">
        <v>9582</v>
      </c>
      <c r="L2015" s="26" t="s">
        <v>16615</v>
      </c>
      <c r="M2015" s="26">
        <v>380473498270</v>
      </c>
      <c r="N2015" s="26">
        <v>7120381001</v>
      </c>
    </row>
    <row r="2016" spans="1:14">
      <c r="A2016" s="26" t="s">
        <v>6240</v>
      </c>
      <c r="B2016" s="26" t="s">
        <v>6241</v>
      </c>
      <c r="C2016" s="26">
        <v>1998845</v>
      </c>
      <c r="D2016" s="26" t="s">
        <v>780</v>
      </c>
      <c r="E2016" s="26" t="s">
        <v>16616</v>
      </c>
      <c r="F2016" s="26" t="s">
        <v>16617</v>
      </c>
      <c r="G2016" s="26" t="s">
        <v>9601</v>
      </c>
      <c r="H2016" s="26" t="s">
        <v>885</v>
      </c>
      <c r="I2016" s="26" t="s">
        <v>11367</v>
      </c>
      <c r="J2016" s="26" t="s">
        <v>13089</v>
      </c>
      <c r="K2016" s="26" t="s">
        <v>9582</v>
      </c>
      <c r="L2016" s="26" t="s">
        <v>13090</v>
      </c>
      <c r="M2016" s="26">
        <v>380674813103</v>
      </c>
      <c r="N2016" s="26">
        <v>5123781701</v>
      </c>
    </row>
    <row r="2017" spans="1:14">
      <c r="A2017" s="26" t="s">
        <v>8014</v>
      </c>
      <c r="B2017" s="26" t="s">
        <v>8015</v>
      </c>
      <c r="C2017" s="26">
        <v>38743588</v>
      </c>
      <c r="D2017" s="26" t="s">
        <v>24</v>
      </c>
      <c r="E2017" s="26" t="s">
        <v>16618</v>
      </c>
      <c r="F2017" s="26" t="s">
        <v>16619</v>
      </c>
      <c r="G2017" s="26" t="s">
        <v>9586</v>
      </c>
      <c r="H2017" s="26" t="s">
        <v>1122</v>
      </c>
      <c r="I2017" s="26" t="s">
        <v>11422</v>
      </c>
      <c r="J2017" s="26" t="s">
        <v>1238</v>
      </c>
      <c r="K2017" s="26" t="s">
        <v>9606</v>
      </c>
      <c r="L2017" s="26" t="s">
        <v>16620</v>
      </c>
      <c r="M2017" s="26">
        <v>380577427230</v>
      </c>
      <c r="N2017" s="26">
        <v>522282002</v>
      </c>
    </row>
    <row r="2018" spans="1:14">
      <c r="A2018" s="26" t="s">
        <v>3300</v>
      </c>
      <c r="B2018" s="26" t="s">
        <v>3301</v>
      </c>
      <c r="C2018" s="26">
        <v>40953405</v>
      </c>
      <c r="D2018" s="26" t="s">
        <v>24</v>
      </c>
      <c r="E2018" s="26" t="s">
        <v>16621</v>
      </c>
      <c r="F2018" s="26" t="s">
        <v>16622</v>
      </c>
      <c r="G2018" s="26" t="s">
        <v>9586</v>
      </c>
      <c r="H2018" s="26" t="s">
        <v>375</v>
      </c>
      <c r="I2018" s="26" t="s">
        <v>12674</v>
      </c>
      <c r="J2018" s="26" t="s">
        <v>1852</v>
      </c>
      <c r="K2018" s="26" t="s">
        <v>9582</v>
      </c>
      <c r="L2018" s="26" t="s">
        <v>16623</v>
      </c>
      <c r="M2018" s="26">
        <v>380412493731</v>
      </c>
      <c r="N2018" s="26">
        <v>523255100</v>
      </c>
    </row>
    <row r="2019" spans="1:14">
      <c r="A2019" s="26" t="s">
        <v>7702</v>
      </c>
      <c r="B2019" s="26" t="s">
        <v>7703</v>
      </c>
      <c r="C2019" s="26">
        <v>40286485</v>
      </c>
      <c r="D2019" s="26" t="s">
        <v>24</v>
      </c>
      <c r="E2019" s="26" t="s">
        <v>16624</v>
      </c>
      <c r="F2019" s="26" t="s">
        <v>10050</v>
      </c>
      <c r="G2019" s="26" t="s">
        <v>9586</v>
      </c>
      <c r="H2019" s="26" t="s">
        <v>1088</v>
      </c>
      <c r="I2019" s="26" t="s">
        <v>9743</v>
      </c>
      <c r="J2019" s="26" t="s">
        <v>7701</v>
      </c>
      <c r="K2019" s="26" t="s">
        <v>9606</v>
      </c>
      <c r="L2019" s="26" t="s">
        <v>16625</v>
      </c>
      <c r="M2019" s="26">
        <v>380985337422</v>
      </c>
      <c r="N2019" s="26">
        <v>6120855400</v>
      </c>
    </row>
    <row r="2020" spans="1:14">
      <c r="A2020" s="26" t="s">
        <v>3940</v>
      </c>
      <c r="B2020" s="26" t="s">
        <v>3941</v>
      </c>
      <c r="C2020" s="26">
        <v>38559154</v>
      </c>
      <c r="D2020" s="26" t="s">
        <v>24</v>
      </c>
      <c r="E2020" s="26" t="s">
        <v>16626</v>
      </c>
      <c r="F2020" s="26" t="s">
        <v>16627</v>
      </c>
      <c r="G2020" s="26" t="s">
        <v>9586</v>
      </c>
      <c r="H2020" s="26" t="s">
        <v>468</v>
      </c>
      <c r="I2020" s="26" t="s">
        <v>16628</v>
      </c>
      <c r="J2020" s="26" t="s">
        <v>16629</v>
      </c>
      <c r="K2020" s="26" t="s">
        <v>9582</v>
      </c>
      <c r="L2020" s="26" t="s">
        <v>16630</v>
      </c>
      <c r="M2020" s="26">
        <v>380987756598</v>
      </c>
      <c r="N2020" s="26">
        <v>2320355129</v>
      </c>
    </row>
    <row r="2021" spans="1:14">
      <c r="A2021" s="26" t="s">
        <v>9164</v>
      </c>
      <c r="B2021" s="26" t="s">
        <v>9165</v>
      </c>
      <c r="C2021" s="26">
        <v>38231128</v>
      </c>
      <c r="D2021" s="26" t="s">
        <v>24</v>
      </c>
      <c r="E2021" s="26" t="s">
        <v>16631</v>
      </c>
      <c r="F2021" s="26" t="s">
        <v>16632</v>
      </c>
      <c r="G2021" s="26" t="s">
        <v>9586</v>
      </c>
      <c r="H2021" s="26" t="s">
        <v>1490</v>
      </c>
      <c r="I2021" s="26" t="s">
        <v>12848</v>
      </c>
      <c r="J2021" s="26" t="s">
        <v>16633</v>
      </c>
      <c r="K2021" s="26" t="s">
        <v>9582</v>
      </c>
      <c r="L2021" s="26" t="s">
        <v>16634</v>
      </c>
      <c r="M2021" s="26">
        <v>380506752269</v>
      </c>
      <c r="N2021" s="26">
        <v>7325089201</v>
      </c>
    </row>
    <row r="2022" spans="1:14">
      <c r="A2022" s="26" t="s">
        <v>3872</v>
      </c>
      <c r="B2022" s="26" t="s">
        <v>3873</v>
      </c>
      <c r="C2022" s="26">
        <v>38608709</v>
      </c>
      <c r="D2022" s="26" t="s">
        <v>24</v>
      </c>
      <c r="E2022" s="26" t="s">
        <v>16635</v>
      </c>
      <c r="F2022" s="26" t="s">
        <v>16636</v>
      </c>
      <c r="G2022" s="26" t="s">
        <v>9586</v>
      </c>
      <c r="H2022" s="26" t="s">
        <v>468</v>
      </c>
      <c r="I2022" s="26" t="s">
        <v>9977</v>
      </c>
      <c r="J2022" s="26" t="s">
        <v>7106</v>
      </c>
      <c r="K2022" s="26" t="s">
        <v>9582</v>
      </c>
      <c r="L2022" s="26" t="s">
        <v>16637</v>
      </c>
      <c r="M2022" s="26">
        <v>380614149621</v>
      </c>
      <c r="N2022" s="26">
        <v>124783801</v>
      </c>
    </row>
    <row r="2023" spans="1:14">
      <c r="A2023" s="26" t="s">
        <v>2230</v>
      </c>
      <c r="B2023" s="26" t="s">
        <v>2231</v>
      </c>
      <c r="C2023" s="26">
        <v>1985185</v>
      </c>
      <c r="D2023" s="26" t="s">
        <v>24</v>
      </c>
      <c r="E2023" s="26" t="s">
        <v>16638</v>
      </c>
      <c r="F2023" s="26" t="s">
        <v>16639</v>
      </c>
      <c r="G2023" s="26" t="s">
        <v>9591</v>
      </c>
      <c r="H2023" s="26" t="s">
        <v>133</v>
      </c>
      <c r="J2023" s="26" t="s">
        <v>146</v>
      </c>
      <c r="K2023" s="26" t="s">
        <v>9597</v>
      </c>
      <c r="L2023" s="26" t="s">
        <v>16640</v>
      </c>
      <c r="M2023" s="26">
        <v>761906295166</v>
      </c>
      <c r="N2023" s="26">
        <v>1210100000</v>
      </c>
    </row>
    <row r="2024" spans="1:14">
      <c r="A2024" s="26" t="s">
        <v>8928</v>
      </c>
      <c r="B2024" s="26" t="s">
        <v>8929</v>
      </c>
      <c r="C2024" s="26">
        <v>39028772</v>
      </c>
      <c r="D2024" s="26" t="s">
        <v>24</v>
      </c>
      <c r="E2024" s="26" t="s">
        <v>16641</v>
      </c>
      <c r="F2024" s="26" t="s">
        <v>16642</v>
      </c>
      <c r="G2024" s="26" t="s">
        <v>9579</v>
      </c>
      <c r="H2024" s="26" t="s">
        <v>1401</v>
      </c>
      <c r="I2024" s="26" t="s">
        <v>9777</v>
      </c>
      <c r="J2024" s="26" t="s">
        <v>16643</v>
      </c>
      <c r="K2024" s="26" t="s">
        <v>9582</v>
      </c>
      <c r="L2024" s="26" t="s">
        <v>16644</v>
      </c>
      <c r="M2024" s="26">
        <v>380474492517</v>
      </c>
      <c r="N2024" s="26">
        <v>7124380401</v>
      </c>
    </row>
    <row r="2025" spans="1:14">
      <c r="A2025" s="26" t="s">
        <v>4850</v>
      </c>
      <c r="B2025" s="26" t="s">
        <v>4851</v>
      </c>
      <c r="C2025" s="26">
        <v>38165140</v>
      </c>
      <c r="D2025" s="26" t="s">
        <v>24</v>
      </c>
      <c r="E2025" s="26" t="s">
        <v>16645</v>
      </c>
      <c r="F2025" s="26" t="s">
        <v>16646</v>
      </c>
      <c r="G2025" s="26" t="s">
        <v>9586</v>
      </c>
      <c r="H2025" s="26" t="s">
        <v>711</v>
      </c>
      <c r="I2025" s="26" t="s">
        <v>13515</v>
      </c>
      <c r="J2025" s="26" t="s">
        <v>723</v>
      </c>
      <c r="K2025" s="26" t="s">
        <v>9597</v>
      </c>
      <c r="L2025" s="26" t="s">
        <v>16647</v>
      </c>
      <c r="M2025" s="26">
        <v>380997661030</v>
      </c>
      <c r="N2025" s="26">
        <v>122380403</v>
      </c>
    </row>
    <row r="2026" spans="1:14">
      <c r="A2026" s="26" t="s">
        <v>6444</v>
      </c>
      <c r="B2026" s="26" t="s">
        <v>6378</v>
      </c>
      <c r="C2026" s="26">
        <v>2774705</v>
      </c>
      <c r="D2026" s="26" t="s">
        <v>780</v>
      </c>
      <c r="E2026" s="26" t="s">
        <v>16648</v>
      </c>
      <c r="F2026" s="26" t="s">
        <v>16649</v>
      </c>
      <c r="G2026" s="26" t="s">
        <v>9601</v>
      </c>
      <c r="H2026" s="26" t="s">
        <v>885</v>
      </c>
      <c r="J2026" s="26" t="s">
        <v>910</v>
      </c>
      <c r="K2026" s="26" t="s">
        <v>9597</v>
      </c>
      <c r="L2026" s="26" t="s">
        <v>16650</v>
      </c>
      <c r="M2026" s="26">
        <v>380487972728</v>
      </c>
      <c r="N2026" s="26">
        <v>5110100000</v>
      </c>
    </row>
    <row r="2027" spans="1:14">
      <c r="A2027" s="26" t="s">
        <v>6631</v>
      </c>
      <c r="B2027" s="26" t="s">
        <v>6632</v>
      </c>
      <c r="C2027" s="26">
        <v>38396501</v>
      </c>
      <c r="D2027" s="26" t="s">
        <v>24</v>
      </c>
      <c r="E2027" s="26" t="s">
        <v>16651</v>
      </c>
      <c r="F2027" s="26" t="s">
        <v>16652</v>
      </c>
      <c r="G2027" s="26" t="s">
        <v>9586</v>
      </c>
      <c r="H2027" s="26" t="s">
        <v>949</v>
      </c>
      <c r="I2027" s="26" t="s">
        <v>13266</v>
      </c>
      <c r="J2027" s="26" t="s">
        <v>6635</v>
      </c>
      <c r="K2027" s="26" t="s">
        <v>9597</v>
      </c>
      <c r="L2027" s="26" t="s">
        <v>13774</v>
      </c>
      <c r="M2027" s="26">
        <v>380534623386</v>
      </c>
      <c r="N2027" s="26">
        <v>1423381103</v>
      </c>
    </row>
    <row r="2028" spans="1:14">
      <c r="A2028" s="26" t="s">
        <v>4216</v>
      </c>
      <c r="B2028" s="26" t="s">
        <v>4217</v>
      </c>
      <c r="C2028" s="26">
        <v>41838805</v>
      </c>
      <c r="D2028" s="26" t="s">
        <v>24</v>
      </c>
      <c r="E2028" s="26" t="s">
        <v>16653</v>
      </c>
      <c r="F2028" s="26" t="s">
        <v>16654</v>
      </c>
      <c r="G2028" s="26" t="s">
        <v>9586</v>
      </c>
      <c r="H2028" s="26" t="s">
        <v>506</v>
      </c>
      <c r="I2028" s="26" t="s">
        <v>9709</v>
      </c>
      <c r="J2028" s="26" t="s">
        <v>16655</v>
      </c>
      <c r="K2028" s="26" t="s">
        <v>9582</v>
      </c>
      <c r="L2028" s="26" t="s">
        <v>16656</v>
      </c>
      <c r="M2028" s="26">
        <v>380343572448</v>
      </c>
      <c r="N2028" s="26">
        <v>2624486502</v>
      </c>
    </row>
    <row r="2029" spans="1:14">
      <c r="A2029" s="26" t="s">
        <v>6052</v>
      </c>
      <c r="B2029" s="26" t="s">
        <v>6053</v>
      </c>
      <c r="C2029" s="26">
        <v>38412224</v>
      </c>
      <c r="D2029" s="26" t="s">
        <v>24</v>
      </c>
      <c r="E2029" s="26" t="s">
        <v>16657</v>
      </c>
      <c r="F2029" s="26" t="s">
        <v>16658</v>
      </c>
      <c r="G2029" s="26" t="s">
        <v>9586</v>
      </c>
      <c r="H2029" s="26" t="s">
        <v>835</v>
      </c>
      <c r="I2029" s="26" t="s">
        <v>13143</v>
      </c>
      <c r="J2029" s="26" t="s">
        <v>16659</v>
      </c>
      <c r="K2029" s="26" t="s">
        <v>9582</v>
      </c>
      <c r="L2029" s="26" t="s">
        <v>16660</v>
      </c>
      <c r="M2029" s="26">
        <v>380516726133</v>
      </c>
      <c r="N2029" s="26">
        <v>4824882001</v>
      </c>
    </row>
    <row r="2030" spans="1:14">
      <c r="A2030" s="26" t="s">
        <v>9298</v>
      </c>
      <c r="B2030" s="26" t="s">
        <v>9299</v>
      </c>
      <c r="C2030" s="26">
        <v>38232556</v>
      </c>
      <c r="D2030" s="26" t="s">
        <v>24</v>
      </c>
      <c r="E2030" s="26" t="s">
        <v>16661</v>
      </c>
      <c r="F2030" s="26" t="s">
        <v>16662</v>
      </c>
      <c r="G2030" s="26" t="s">
        <v>9591</v>
      </c>
      <c r="H2030" s="26" t="s">
        <v>1573</v>
      </c>
      <c r="I2030" s="26" t="s">
        <v>12131</v>
      </c>
      <c r="J2030" s="26" t="s">
        <v>16663</v>
      </c>
      <c r="K2030" s="26" t="s">
        <v>9582</v>
      </c>
      <c r="L2030" s="26" t="s">
        <v>16664</v>
      </c>
      <c r="M2030" s="26">
        <v>380464534447</v>
      </c>
      <c r="N2030" s="26">
        <v>7421487201</v>
      </c>
    </row>
    <row r="2031" spans="1:14">
      <c r="A2031" s="26" t="s">
        <v>8411</v>
      </c>
      <c r="B2031" s="26" t="s">
        <v>8412</v>
      </c>
      <c r="C2031" s="26">
        <v>38413170</v>
      </c>
      <c r="D2031" s="26" t="s">
        <v>24</v>
      </c>
      <c r="E2031" s="26" t="s">
        <v>16665</v>
      </c>
      <c r="F2031" s="26" t="s">
        <v>16666</v>
      </c>
      <c r="G2031" s="26" t="s">
        <v>9586</v>
      </c>
      <c r="H2031" s="26" t="s">
        <v>1269</v>
      </c>
      <c r="I2031" s="26" t="s">
        <v>13021</v>
      </c>
      <c r="J2031" s="26" t="s">
        <v>8413</v>
      </c>
      <c r="K2031" s="26" t="s">
        <v>9606</v>
      </c>
      <c r="L2031" s="26" t="s">
        <v>16667</v>
      </c>
      <c r="M2031" s="26">
        <v>380554321080</v>
      </c>
      <c r="N2031" s="26">
        <v>6521255100</v>
      </c>
    </row>
    <row r="2032" spans="1:14">
      <c r="A2032" s="26" t="s">
        <v>3095</v>
      </c>
      <c r="B2032" s="26" t="s">
        <v>3096</v>
      </c>
      <c r="C2032" s="26">
        <v>38613347</v>
      </c>
      <c r="D2032" s="26" t="s">
        <v>24</v>
      </c>
      <c r="E2032" s="26" t="s">
        <v>16668</v>
      </c>
      <c r="F2032" s="26" t="s">
        <v>16669</v>
      </c>
      <c r="G2032" s="26" t="s">
        <v>9586</v>
      </c>
      <c r="H2032" s="26" t="s">
        <v>375</v>
      </c>
      <c r="I2032" s="26" t="s">
        <v>15161</v>
      </c>
      <c r="J2032" s="26" t="s">
        <v>3097</v>
      </c>
      <c r="K2032" s="26" t="s">
        <v>9606</v>
      </c>
      <c r="L2032" s="26" t="s">
        <v>16670</v>
      </c>
      <c r="M2032" s="26">
        <v>380414942416</v>
      </c>
      <c r="N2032" s="26">
        <v>1821755100</v>
      </c>
    </row>
    <row r="2033" spans="1:14">
      <c r="A2033" s="26" t="s">
        <v>3262</v>
      </c>
      <c r="B2033" s="26" t="s">
        <v>3263</v>
      </c>
      <c r="C2033" s="26">
        <v>1991613</v>
      </c>
      <c r="D2033" s="26" t="s">
        <v>780</v>
      </c>
      <c r="E2033" s="26" t="s">
        <v>16671</v>
      </c>
      <c r="F2033" s="26" t="s">
        <v>16672</v>
      </c>
      <c r="G2033" s="26" t="s">
        <v>9601</v>
      </c>
      <c r="H2033" s="26" t="s">
        <v>375</v>
      </c>
      <c r="I2033" s="26" t="s">
        <v>10187</v>
      </c>
      <c r="J2033" s="26" t="s">
        <v>3264</v>
      </c>
      <c r="K2033" s="26" t="s">
        <v>9606</v>
      </c>
      <c r="L2033" s="26" t="s">
        <v>16673</v>
      </c>
      <c r="M2033" s="26">
        <v>380964587971</v>
      </c>
      <c r="N2033" s="26">
        <v>722885601</v>
      </c>
    </row>
    <row r="2034" spans="1:14">
      <c r="A2034" s="26" t="s">
        <v>9399</v>
      </c>
      <c r="B2034" s="26" t="s">
        <v>9400</v>
      </c>
      <c r="C2034" s="26">
        <v>38955665</v>
      </c>
      <c r="D2034" s="26" t="s">
        <v>24</v>
      </c>
      <c r="E2034" s="26" t="s">
        <v>16674</v>
      </c>
      <c r="F2034" s="26" t="s">
        <v>16675</v>
      </c>
      <c r="G2034" s="26" t="s">
        <v>9579</v>
      </c>
      <c r="H2034" s="26" t="s">
        <v>1573</v>
      </c>
      <c r="I2034" s="26" t="s">
        <v>10158</v>
      </c>
      <c r="J2034" s="26" t="s">
        <v>16676</v>
      </c>
      <c r="K2034" s="26" t="s">
        <v>9582</v>
      </c>
      <c r="L2034" s="26" t="s">
        <v>16677</v>
      </c>
      <c r="M2034" s="26">
        <v>380462685694</v>
      </c>
      <c r="N2034" s="26">
        <v>7425582808</v>
      </c>
    </row>
    <row r="2035" spans="1:14">
      <c r="A2035" s="26" t="s">
        <v>8968</v>
      </c>
      <c r="B2035" s="26" t="s">
        <v>8969</v>
      </c>
      <c r="C2035" s="26">
        <v>39028882</v>
      </c>
      <c r="D2035" s="26" t="s">
        <v>24</v>
      </c>
      <c r="E2035" s="26" t="s">
        <v>16678</v>
      </c>
      <c r="F2035" s="26" t="s">
        <v>16679</v>
      </c>
      <c r="G2035" s="26" t="s">
        <v>9579</v>
      </c>
      <c r="H2035" s="26" t="s">
        <v>1401</v>
      </c>
      <c r="I2035" s="26" t="s">
        <v>12387</v>
      </c>
      <c r="J2035" s="26" t="s">
        <v>16680</v>
      </c>
      <c r="K2035" s="26" t="s">
        <v>9582</v>
      </c>
      <c r="L2035" s="26" t="s">
        <v>16681</v>
      </c>
      <c r="M2035" s="26">
        <v>380474561548</v>
      </c>
      <c r="N2035" s="26">
        <v>7124684701</v>
      </c>
    </row>
    <row r="2036" spans="1:14">
      <c r="A2036" s="26" t="s">
        <v>8620</v>
      </c>
      <c r="B2036" s="26" t="s">
        <v>8621</v>
      </c>
      <c r="C2036" s="26">
        <v>40333372</v>
      </c>
      <c r="D2036" s="26" t="s">
        <v>24</v>
      </c>
      <c r="E2036" s="26" t="s">
        <v>16682</v>
      </c>
      <c r="F2036" s="26" t="s">
        <v>16683</v>
      </c>
      <c r="G2036" s="26" t="s">
        <v>9586</v>
      </c>
      <c r="H2036" s="26" t="s">
        <v>1308</v>
      </c>
      <c r="J2036" s="26" t="s">
        <v>16684</v>
      </c>
      <c r="K2036" s="26" t="s">
        <v>9582</v>
      </c>
      <c r="L2036" s="26" t="s">
        <v>16685</v>
      </c>
      <c r="M2036" s="26">
        <v>761349137308</v>
      </c>
      <c r="N2036" s="26">
        <v>6825055506</v>
      </c>
    </row>
    <row r="2037" spans="1:14">
      <c r="A2037" s="26" t="s">
        <v>3215</v>
      </c>
      <c r="B2037" s="26" t="s">
        <v>3216</v>
      </c>
      <c r="C2037" s="26">
        <v>42435766</v>
      </c>
      <c r="D2037" s="26" t="s">
        <v>780</v>
      </c>
      <c r="E2037" s="26" t="s">
        <v>16686</v>
      </c>
      <c r="F2037" s="26" t="s">
        <v>16687</v>
      </c>
      <c r="G2037" s="26" t="s">
        <v>9601</v>
      </c>
      <c r="H2037" s="26" t="s">
        <v>375</v>
      </c>
      <c r="I2037" s="26" t="s">
        <v>11784</v>
      </c>
      <c r="J2037" s="26" t="s">
        <v>3217</v>
      </c>
      <c r="K2037" s="26" t="s">
        <v>9597</v>
      </c>
      <c r="L2037" s="26" t="s">
        <v>16688</v>
      </c>
      <c r="M2037" s="26">
        <v>380971230801</v>
      </c>
      <c r="N2037" s="26">
        <v>1824210100</v>
      </c>
    </row>
    <row r="2038" spans="1:14">
      <c r="A2038" s="26" t="s">
        <v>5917</v>
      </c>
      <c r="B2038" s="26" t="s">
        <v>5918</v>
      </c>
      <c r="C2038" s="26">
        <v>38341981</v>
      </c>
      <c r="D2038" s="26" t="s">
        <v>24</v>
      </c>
      <c r="E2038" s="26" t="s">
        <v>16689</v>
      </c>
      <c r="F2038" s="26" t="s">
        <v>16690</v>
      </c>
      <c r="G2038" s="26" t="s">
        <v>9586</v>
      </c>
      <c r="H2038" s="26" t="s">
        <v>835</v>
      </c>
      <c r="I2038" s="26" t="s">
        <v>16014</v>
      </c>
      <c r="J2038" s="26" t="s">
        <v>16691</v>
      </c>
      <c r="K2038" s="26" t="s">
        <v>9906</v>
      </c>
      <c r="L2038" s="26" t="s">
        <v>16692</v>
      </c>
      <c r="M2038" s="26">
        <v>380513499711</v>
      </c>
      <c r="N2038" s="26">
        <v>1222655102</v>
      </c>
    </row>
    <row r="2039" spans="1:14">
      <c r="A2039" s="26" t="s">
        <v>5601</v>
      </c>
      <c r="B2039" s="26" t="s">
        <v>5602</v>
      </c>
      <c r="C2039" s="26">
        <v>38948312</v>
      </c>
      <c r="D2039" s="26" t="s">
        <v>24</v>
      </c>
      <c r="E2039" s="26" t="s">
        <v>16693</v>
      </c>
      <c r="F2039" s="26" t="s">
        <v>16694</v>
      </c>
      <c r="G2039" s="26" t="s">
        <v>9586</v>
      </c>
      <c r="H2039" s="26" t="s">
        <v>799</v>
      </c>
      <c r="J2039" s="26" t="s">
        <v>800</v>
      </c>
      <c r="K2039" s="26" t="s">
        <v>9597</v>
      </c>
      <c r="L2039" s="26" t="s">
        <v>16695</v>
      </c>
      <c r="M2039" s="26">
        <v>380444840998</v>
      </c>
      <c r="N2039" s="26">
        <v>4822784009</v>
      </c>
    </row>
    <row r="2040" spans="1:14">
      <c r="A2040" s="26" t="s">
        <v>2080</v>
      </c>
      <c r="B2040" s="26" t="s">
        <v>2081</v>
      </c>
      <c r="C2040" s="26">
        <v>38485727</v>
      </c>
      <c r="D2040" s="26" t="s">
        <v>24</v>
      </c>
      <c r="E2040" s="26" t="s">
        <v>16696</v>
      </c>
      <c r="F2040" s="26" t="s">
        <v>16697</v>
      </c>
      <c r="G2040" s="26" t="s">
        <v>9579</v>
      </c>
      <c r="H2040" s="26" t="s">
        <v>103</v>
      </c>
      <c r="I2040" s="26" t="s">
        <v>9833</v>
      </c>
      <c r="J2040" s="26" t="s">
        <v>16698</v>
      </c>
      <c r="K2040" s="26" t="s">
        <v>9582</v>
      </c>
      <c r="L2040" s="26" t="s">
        <v>16699</v>
      </c>
      <c r="M2040" s="26">
        <v>380337723957</v>
      </c>
      <c r="N2040" s="26">
        <v>723380419</v>
      </c>
    </row>
    <row r="2041" spans="1:14">
      <c r="A2041" s="26" t="s">
        <v>9033</v>
      </c>
      <c r="B2041" s="26" t="s">
        <v>9034</v>
      </c>
      <c r="C2041" s="26">
        <v>41949913</v>
      </c>
      <c r="D2041" s="26" t="s">
        <v>780</v>
      </c>
      <c r="E2041" s="26" t="s">
        <v>16700</v>
      </c>
      <c r="F2041" s="26" t="s">
        <v>16701</v>
      </c>
      <c r="G2041" s="26" t="s">
        <v>9601</v>
      </c>
      <c r="H2041" s="26" t="s">
        <v>1401</v>
      </c>
      <c r="J2041" s="26" t="s">
        <v>1474</v>
      </c>
      <c r="K2041" s="26" t="s">
        <v>9597</v>
      </c>
      <c r="L2041" s="26" t="s">
        <v>16702</v>
      </c>
      <c r="M2041" s="26">
        <v>761147044778</v>
      </c>
      <c r="N2041" s="26">
        <v>722155708</v>
      </c>
    </row>
    <row r="2042" spans="1:14">
      <c r="A2042" s="26" t="s">
        <v>6154</v>
      </c>
      <c r="B2042" s="26" t="s">
        <v>6155</v>
      </c>
      <c r="C2042" s="26">
        <v>37838741</v>
      </c>
      <c r="D2042" s="26" t="s">
        <v>24</v>
      </c>
      <c r="E2042" s="26" t="s">
        <v>16703</v>
      </c>
      <c r="F2042" s="26" t="s">
        <v>16704</v>
      </c>
      <c r="G2042" s="26" t="s">
        <v>9579</v>
      </c>
      <c r="H2042" s="26" t="s">
        <v>885</v>
      </c>
      <c r="I2042" s="26" t="s">
        <v>9829</v>
      </c>
      <c r="J2042" s="26" t="s">
        <v>16705</v>
      </c>
      <c r="K2042" s="26" t="s">
        <v>9582</v>
      </c>
      <c r="L2042" s="26" t="s">
        <v>16706</v>
      </c>
      <c r="M2042" s="26">
        <v>380485923135</v>
      </c>
      <c r="N2042" s="26">
        <v>524186501</v>
      </c>
    </row>
    <row r="2043" spans="1:14">
      <c r="A2043" s="26" t="s">
        <v>5454</v>
      </c>
      <c r="B2043" s="26" t="s">
        <v>5455</v>
      </c>
      <c r="C2043" s="26">
        <v>42448068</v>
      </c>
      <c r="D2043" s="26" t="s">
        <v>24</v>
      </c>
      <c r="E2043" s="26" t="s">
        <v>16707</v>
      </c>
      <c r="F2043" s="26" t="s">
        <v>16708</v>
      </c>
      <c r="G2043" s="26" t="s">
        <v>9586</v>
      </c>
      <c r="H2043" s="26" t="s">
        <v>735</v>
      </c>
      <c r="I2043" s="26" t="s">
        <v>10914</v>
      </c>
      <c r="J2043" s="26" t="s">
        <v>16709</v>
      </c>
      <c r="K2043" s="26" t="s">
        <v>9582</v>
      </c>
      <c r="L2043" s="26" t="s">
        <v>16710</v>
      </c>
      <c r="M2043" s="26">
        <v>761633364498</v>
      </c>
      <c r="N2043" s="26">
        <v>4625583201</v>
      </c>
    </row>
    <row r="2044" spans="1:14">
      <c r="A2044" s="26" t="s">
        <v>3419</v>
      </c>
      <c r="B2044" s="26" t="s">
        <v>3420</v>
      </c>
      <c r="C2044" s="26">
        <v>38466285</v>
      </c>
      <c r="D2044" s="26" t="s">
        <v>24</v>
      </c>
      <c r="E2044" s="26" t="s">
        <v>16711</v>
      </c>
      <c r="F2044" s="26" t="s">
        <v>16712</v>
      </c>
      <c r="G2044" s="26" t="s">
        <v>9579</v>
      </c>
      <c r="H2044" s="26" t="s">
        <v>392</v>
      </c>
      <c r="I2044" s="26" t="s">
        <v>10064</v>
      </c>
      <c r="J2044" s="26" t="s">
        <v>16713</v>
      </c>
      <c r="K2044" s="26" t="s">
        <v>9582</v>
      </c>
      <c r="L2044" s="26" t="s">
        <v>16714</v>
      </c>
      <c r="M2044" s="26">
        <v>380680920097</v>
      </c>
      <c r="N2044" s="26">
        <v>2122487902</v>
      </c>
    </row>
    <row r="2045" spans="1:14">
      <c r="A2045" s="26" t="s">
        <v>3609</v>
      </c>
      <c r="B2045" s="26" t="s">
        <v>3610</v>
      </c>
      <c r="C2045" s="26">
        <v>38625415</v>
      </c>
      <c r="D2045" s="26" t="s">
        <v>24</v>
      </c>
      <c r="E2045" s="26" t="s">
        <v>16715</v>
      </c>
      <c r="F2045" s="26" t="s">
        <v>16716</v>
      </c>
      <c r="G2045" s="26" t="s">
        <v>9586</v>
      </c>
      <c r="H2045" s="26" t="s">
        <v>468</v>
      </c>
      <c r="J2045" s="26" t="s">
        <v>16717</v>
      </c>
      <c r="K2045" s="26" t="s">
        <v>9582</v>
      </c>
      <c r="L2045" s="26" t="s">
        <v>16718</v>
      </c>
      <c r="M2045" s="26">
        <v>761235109034</v>
      </c>
      <c r="N2045" s="26">
        <v>2320983301</v>
      </c>
    </row>
    <row r="2046" spans="1:14">
      <c r="A2046" s="26" t="s">
        <v>3985</v>
      </c>
      <c r="B2046" s="26" t="s">
        <v>3986</v>
      </c>
      <c r="C2046" s="26">
        <v>41901934</v>
      </c>
      <c r="D2046" s="26" t="s">
        <v>24</v>
      </c>
      <c r="E2046" s="26" t="s">
        <v>16719</v>
      </c>
      <c r="F2046" s="26" t="s">
        <v>16720</v>
      </c>
      <c r="G2046" s="26" t="s">
        <v>9579</v>
      </c>
      <c r="H2046" s="26" t="s">
        <v>506</v>
      </c>
      <c r="J2046" s="26" t="s">
        <v>16721</v>
      </c>
      <c r="K2046" s="26" t="s">
        <v>9582</v>
      </c>
      <c r="L2046" s="26" t="s">
        <v>16722</v>
      </c>
      <c r="M2046" s="26">
        <v>380978744375</v>
      </c>
      <c r="N2046" s="26">
        <v>2622855301</v>
      </c>
    </row>
    <row r="2047" spans="1:14">
      <c r="A2047" s="26" t="s">
        <v>7075</v>
      </c>
      <c r="B2047" s="26" t="s">
        <v>7076</v>
      </c>
      <c r="C2047" s="26">
        <v>38645269</v>
      </c>
      <c r="D2047" s="26" t="s">
        <v>24</v>
      </c>
      <c r="E2047" s="26" t="s">
        <v>16723</v>
      </c>
      <c r="F2047" s="26" t="s">
        <v>16724</v>
      </c>
      <c r="G2047" s="26" t="s">
        <v>9586</v>
      </c>
      <c r="H2047" s="26" t="s">
        <v>987</v>
      </c>
      <c r="I2047" s="26" t="s">
        <v>9893</v>
      </c>
      <c r="J2047" s="26" t="s">
        <v>16725</v>
      </c>
      <c r="K2047" s="26" t="s">
        <v>9582</v>
      </c>
      <c r="L2047" s="26" t="s">
        <v>16726</v>
      </c>
      <c r="M2047" s="26">
        <v>380365121036</v>
      </c>
      <c r="N2047" s="26">
        <v>5623081001</v>
      </c>
    </row>
    <row r="2048" spans="1:14">
      <c r="A2048" s="26" t="s">
        <v>3548</v>
      </c>
      <c r="B2048" s="26" t="s">
        <v>3549</v>
      </c>
      <c r="C2048" s="26" t="s">
        <v>1604</v>
      </c>
      <c r="D2048" s="26" t="s">
        <v>24</v>
      </c>
      <c r="E2048" s="26" t="s">
        <v>16727</v>
      </c>
      <c r="F2048" s="26" t="s">
        <v>16728</v>
      </c>
      <c r="G2048" s="26" t="s">
        <v>9586</v>
      </c>
      <c r="H2048" s="26" t="s">
        <v>392</v>
      </c>
      <c r="J2048" s="26" t="s">
        <v>458</v>
      </c>
      <c r="K2048" s="26" t="s">
        <v>9597</v>
      </c>
      <c r="L2048" s="26" t="s">
        <v>16729</v>
      </c>
      <c r="M2048" s="26">
        <v>761007450400</v>
      </c>
      <c r="N2048" s="26">
        <v>2110100000</v>
      </c>
    </row>
    <row r="2049" spans="1:14">
      <c r="A2049" s="26" t="s">
        <v>3007</v>
      </c>
      <c r="B2049" s="26" t="s">
        <v>3008</v>
      </c>
      <c r="C2049" s="26">
        <v>1991197</v>
      </c>
      <c r="D2049" s="26" t="s">
        <v>780</v>
      </c>
      <c r="E2049" s="26" t="s">
        <v>16730</v>
      </c>
      <c r="F2049" s="26" t="s">
        <v>16731</v>
      </c>
      <c r="G2049" s="26" t="s">
        <v>9601</v>
      </c>
      <c r="H2049" s="26" t="s">
        <v>258</v>
      </c>
      <c r="J2049" s="26" t="s">
        <v>367</v>
      </c>
      <c r="K2049" s="26" t="s">
        <v>9597</v>
      </c>
      <c r="L2049" s="26" t="s">
        <v>16732</v>
      </c>
      <c r="M2049" s="26">
        <v>380626222091</v>
      </c>
      <c r="N2049" s="26">
        <v>1414100000</v>
      </c>
    </row>
    <row r="2050" spans="1:14">
      <c r="A2050" s="26" t="s">
        <v>7580</v>
      </c>
      <c r="B2050" s="26" t="s">
        <v>7581</v>
      </c>
      <c r="C2050" s="26">
        <v>38509208</v>
      </c>
      <c r="D2050" s="26" t="s">
        <v>24</v>
      </c>
      <c r="E2050" s="26" t="s">
        <v>16733</v>
      </c>
      <c r="F2050" s="26" t="s">
        <v>16734</v>
      </c>
      <c r="G2050" s="26" t="s">
        <v>9579</v>
      </c>
      <c r="H2050" s="26" t="s">
        <v>1088</v>
      </c>
      <c r="I2050" s="26" t="s">
        <v>9818</v>
      </c>
      <c r="J2050" s="26" t="s">
        <v>16735</v>
      </c>
      <c r="K2050" s="26" t="s">
        <v>9582</v>
      </c>
      <c r="L2050" s="26" t="s">
        <v>16736</v>
      </c>
      <c r="M2050" s="26">
        <v>380962149693</v>
      </c>
      <c r="N2050" s="26">
        <v>6121284003</v>
      </c>
    </row>
    <row r="2051" spans="1:14">
      <c r="A2051" s="26" t="s">
        <v>5047</v>
      </c>
      <c r="B2051" s="26" t="s">
        <v>5043</v>
      </c>
      <c r="C2051" s="26">
        <v>1996409</v>
      </c>
      <c r="D2051" s="26" t="s">
        <v>24</v>
      </c>
      <c r="E2051" s="26" t="s">
        <v>16737</v>
      </c>
      <c r="F2051" s="26" t="s">
        <v>16738</v>
      </c>
      <c r="G2051" s="26" t="s">
        <v>9579</v>
      </c>
      <c r="H2051" s="26" t="s">
        <v>735</v>
      </c>
      <c r="I2051" s="26" t="s">
        <v>9721</v>
      </c>
      <c r="J2051" s="26" t="s">
        <v>16739</v>
      </c>
      <c r="K2051" s="26" t="s">
        <v>9582</v>
      </c>
      <c r="L2051" s="26" t="s">
        <v>16740</v>
      </c>
      <c r="M2051" s="26">
        <v>761643560827</v>
      </c>
      <c r="N2051" s="26">
        <v>4622786408</v>
      </c>
    </row>
    <row r="2052" spans="1:14">
      <c r="A2052" s="26" t="s">
        <v>9102</v>
      </c>
      <c r="B2052" s="26" t="s">
        <v>9103</v>
      </c>
      <c r="C2052" s="26">
        <v>42493833</v>
      </c>
      <c r="D2052" s="26" t="s">
        <v>24</v>
      </c>
      <c r="E2052" s="26" t="s">
        <v>16741</v>
      </c>
      <c r="F2052" s="26" t="s">
        <v>16742</v>
      </c>
      <c r="G2052" s="26" t="s">
        <v>9586</v>
      </c>
      <c r="H2052" s="26" t="s">
        <v>1490</v>
      </c>
      <c r="I2052" s="26" t="s">
        <v>9846</v>
      </c>
      <c r="J2052" s="26" t="s">
        <v>1527</v>
      </c>
      <c r="K2052" s="26" t="s">
        <v>9582</v>
      </c>
      <c r="L2052" s="26" t="s">
        <v>16743</v>
      </c>
      <c r="M2052" s="26">
        <v>380373362585</v>
      </c>
      <c r="N2052" s="26">
        <v>7323083601</v>
      </c>
    </row>
    <row r="2053" spans="1:14">
      <c r="A2053" s="26" t="s">
        <v>5042</v>
      </c>
      <c r="B2053" s="26" t="s">
        <v>5043</v>
      </c>
      <c r="C2053" s="26">
        <v>1996409</v>
      </c>
      <c r="D2053" s="26" t="s">
        <v>780</v>
      </c>
      <c r="E2053" s="26" t="s">
        <v>16744</v>
      </c>
      <c r="F2053" s="26" t="s">
        <v>16745</v>
      </c>
      <c r="G2053" s="26" t="s">
        <v>9601</v>
      </c>
      <c r="H2053" s="26" t="s">
        <v>735</v>
      </c>
      <c r="I2053" s="26" t="s">
        <v>9721</v>
      </c>
      <c r="J2053" s="26" t="s">
        <v>16746</v>
      </c>
      <c r="K2053" s="26" t="s">
        <v>9606</v>
      </c>
      <c r="L2053" s="26" t="s">
        <v>16747</v>
      </c>
      <c r="M2053" s="26">
        <v>761343451762</v>
      </c>
      <c r="N2053" s="26">
        <v>4622755600</v>
      </c>
    </row>
    <row r="2054" spans="1:14">
      <c r="A2054" s="26" t="s">
        <v>2798</v>
      </c>
      <c r="B2054" s="26" t="s">
        <v>2799</v>
      </c>
      <c r="C2054" s="26">
        <v>5492858</v>
      </c>
      <c r="D2054" s="26" t="s">
        <v>780</v>
      </c>
      <c r="E2054" s="26" t="s">
        <v>16748</v>
      </c>
      <c r="F2054" s="26" t="s">
        <v>10755</v>
      </c>
      <c r="G2054" s="26" t="s">
        <v>9601</v>
      </c>
      <c r="H2054" s="26" t="s">
        <v>258</v>
      </c>
      <c r="J2054" s="26" t="s">
        <v>275</v>
      </c>
      <c r="K2054" s="26" t="s">
        <v>9597</v>
      </c>
      <c r="L2054" s="26" t="s">
        <v>12975</v>
      </c>
      <c r="M2054" s="26">
        <v>380954488443</v>
      </c>
      <c r="N2054" s="26">
        <v>1414800000</v>
      </c>
    </row>
    <row r="2055" spans="1:14">
      <c r="A2055" s="26" t="s">
        <v>5598</v>
      </c>
      <c r="B2055" s="26" t="s">
        <v>5555</v>
      </c>
      <c r="C2055" s="26">
        <v>26189147</v>
      </c>
      <c r="D2055" s="26" t="s">
        <v>24</v>
      </c>
      <c r="E2055" s="26" t="s">
        <v>16749</v>
      </c>
      <c r="F2055" s="26" t="s">
        <v>16750</v>
      </c>
      <c r="G2055" s="26" t="s">
        <v>9586</v>
      </c>
      <c r="H2055" s="26" t="s">
        <v>799</v>
      </c>
      <c r="J2055" s="26" t="s">
        <v>800</v>
      </c>
      <c r="K2055" s="26" t="s">
        <v>9597</v>
      </c>
      <c r="L2055" s="26" t="s">
        <v>16751</v>
      </c>
      <c r="M2055" s="26">
        <v>380442924915</v>
      </c>
      <c r="N2055" s="26">
        <v>4822784009</v>
      </c>
    </row>
    <row r="2056" spans="1:14">
      <c r="A2056" s="26" t="s">
        <v>3361</v>
      </c>
      <c r="B2056" s="26" t="s">
        <v>3362</v>
      </c>
      <c r="C2056" s="26">
        <v>38236420</v>
      </c>
      <c r="D2056" s="26" t="s">
        <v>24</v>
      </c>
      <c r="E2056" s="26" t="s">
        <v>16752</v>
      </c>
      <c r="F2056" s="26" t="s">
        <v>16753</v>
      </c>
      <c r="G2056" s="26" t="s">
        <v>9586</v>
      </c>
      <c r="H2056" s="26" t="s">
        <v>392</v>
      </c>
      <c r="I2056" s="26" t="s">
        <v>12978</v>
      </c>
      <c r="J2056" s="26" t="s">
        <v>16754</v>
      </c>
      <c r="K2056" s="26" t="s">
        <v>9582</v>
      </c>
      <c r="L2056" s="26" t="s">
        <v>16755</v>
      </c>
      <c r="M2056" s="26">
        <v>380313179231</v>
      </c>
      <c r="N2056" s="26">
        <v>2122780401</v>
      </c>
    </row>
    <row r="2057" spans="1:14">
      <c r="A2057" s="26" t="s">
        <v>4399</v>
      </c>
      <c r="B2057" s="26" t="s">
        <v>4400</v>
      </c>
      <c r="C2057" s="26">
        <v>38462558</v>
      </c>
      <c r="D2057" s="26" t="s">
        <v>24</v>
      </c>
      <c r="E2057" s="26" t="s">
        <v>16756</v>
      </c>
      <c r="F2057" s="26" t="s">
        <v>16757</v>
      </c>
      <c r="G2057" s="26" t="s">
        <v>9586</v>
      </c>
      <c r="H2057" s="26" t="s">
        <v>576</v>
      </c>
      <c r="I2057" s="26" t="s">
        <v>11832</v>
      </c>
      <c r="J2057" s="26" t="s">
        <v>7106</v>
      </c>
      <c r="K2057" s="26" t="s">
        <v>9582</v>
      </c>
      <c r="L2057" s="26" t="s">
        <v>16758</v>
      </c>
      <c r="M2057" s="26">
        <v>380459531341</v>
      </c>
      <c r="N2057" s="26">
        <v>124783801</v>
      </c>
    </row>
    <row r="2058" spans="1:14">
      <c r="A2058" s="26" t="s">
        <v>3198</v>
      </c>
      <c r="B2058" s="26" t="s">
        <v>3199</v>
      </c>
      <c r="C2058" s="26">
        <v>38006590</v>
      </c>
      <c r="D2058" s="26" t="s">
        <v>24</v>
      </c>
      <c r="E2058" s="26" t="s">
        <v>16759</v>
      </c>
      <c r="F2058" s="26" t="s">
        <v>16760</v>
      </c>
      <c r="G2058" s="26" t="s">
        <v>9579</v>
      </c>
      <c r="H2058" s="26" t="s">
        <v>375</v>
      </c>
      <c r="I2058" s="26" t="s">
        <v>12317</v>
      </c>
      <c r="J2058" s="26" t="s">
        <v>16761</v>
      </c>
      <c r="K2058" s="26" t="s">
        <v>9582</v>
      </c>
      <c r="L2058" s="26" t="s">
        <v>16762</v>
      </c>
      <c r="M2058" s="26">
        <v>380682736503</v>
      </c>
      <c r="N2058" s="26">
        <v>1823755133</v>
      </c>
    </row>
    <row r="2059" spans="1:14">
      <c r="A2059" s="26" t="s">
        <v>4446</v>
      </c>
      <c r="B2059" s="26" t="s">
        <v>4447</v>
      </c>
      <c r="C2059" s="26">
        <v>38462249</v>
      </c>
      <c r="D2059" s="26" t="s">
        <v>24</v>
      </c>
      <c r="E2059" s="26" t="s">
        <v>16763</v>
      </c>
      <c r="F2059" s="26" t="s">
        <v>16764</v>
      </c>
      <c r="G2059" s="26" t="s">
        <v>9579</v>
      </c>
      <c r="H2059" s="26" t="s">
        <v>576</v>
      </c>
      <c r="I2059" s="26" t="s">
        <v>10867</v>
      </c>
      <c r="J2059" s="26" t="s">
        <v>16765</v>
      </c>
      <c r="K2059" s="26" t="s">
        <v>9582</v>
      </c>
      <c r="L2059" s="26" t="s">
        <v>16766</v>
      </c>
      <c r="M2059" s="26">
        <v>380955322756</v>
      </c>
      <c r="N2059" s="26">
        <v>524981501</v>
      </c>
    </row>
    <row r="2060" spans="1:14">
      <c r="A2060" s="26" t="s">
        <v>4809</v>
      </c>
      <c r="B2060" s="26" t="s">
        <v>4810</v>
      </c>
      <c r="C2060" s="26">
        <v>1985305</v>
      </c>
      <c r="D2060" s="26" t="s">
        <v>24</v>
      </c>
      <c r="E2060" s="26" t="s">
        <v>16767</v>
      </c>
      <c r="F2060" s="26" t="s">
        <v>16768</v>
      </c>
      <c r="G2060" s="26" t="s">
        <v>9586</v>
      </c>
      <c r="H2060" s="26" t="s">
        <v>711</v>
      </c>
      <c r="J2060" s="26" t="s">
        <v>716</v>
      </c>
      <c r="K2060" s="26" t="s">
        <v>9597</v>
      </c>
      <c r="L2060" s="26" t="s">
        <v>16769</v>
      </c>
      <c r="M2060" s="26">
        <v>380506533697</v>
      </c>
      <c r="N2060" s="26">
        <v>4411800000</v>
      </c>
    </row>
    <row r="2061" spans="1:14">
      <c r="A2061" s="26" t="s">
        <v>2086</v>
      </c>
      <c r="B2061" s="26" t="s">
        <v>2087</v>
      </c>
      <c r="C2061" s="26">
        <v>37271416</v>
      </c>
      <c r="D2061" s="26" t="s">
        <v>780</v>
      </c>
      <c r="E2061" s="26" t="s">
        <v>16770</v>
      </c>
      <c r="F2061" s="26" t="s">
        <v>16771</v>
      </c>
      <c r="G2061" s="26" t="s">
        <v>9601</v>
      </c>
      <c r="H2061" s="26" t="s">
        <v>103</v>
      </c>
      <c r="I2061" s="26" t="s">
        <v>9833</v>
      </c>
      <c r="J2061" s="26" t="s">
        <v>16772</v>
      </c>
      <c r="K2061" s="26" t="s">
        <v>9582</v>
      </c>
      <c r="L2061" s="26" t="s">
        <v>16773</v>
      </c>
      <c r="M2061" s="26">
        <v>380978148853</v>
      </c>
      <c r="N2061" s="26">
        <v>523082003</v>
      </c>
    </row>
    <row r="2062" spans="1:14">
      <c r="A2062" s="26" t="s">
        <v>7572</v>
      </c>
      <c r="B2062" s="26" t="s">
        <v>7573</v>
      </c>
      <c r="C2062" s="26" t="s">
        <v>1604</v>
      </c>
      <c r="D2062" s="26" t="s">
        <v>24</v>
      </c>
      <c r="E2062" s="26" t="s">
        <v>16774</v>
      </c>
      <c r="F2062" s="26" t="s">
        <v>16775</v>
      </c>
      <c r="G2062" s="26" t="s">
        <v>9591</v>
      </c>
      <c r="H2062" s="26" t="s">
        <v>1088</v>
      </c>
      <c r="I2062" s="26" t="s">
        <v>9743</v>
      </c>
      <c r="J2062" s="26" t="s">
        <v>1092</v>
      </c>
      <c r="K2062" s="26" t="s">
        <v>9597</v>
      </c>
      <c r="L2062" s="26" t="s">
        <v>16776</v>
      </c>
      <c r="M2062" s="26">
        <v>761933714436</v>
      </c>
      <c r="N2062" s="26">
        <v>1825080601</v>
      </c>
    </row>
    <row r="2063" spans="1:14">
      <c r="A2063" s="26" t="s">
        <v>8473</v>
      </c>
      <c r="B2063" s="26" t="s">
        <v>8474</v>
      </c>
      <c r="C2063" s="26">
        <v>38740016</v>
      </c>
      <c r="D2063" s="26" t="s">
        <v>24</v>
      </c>
      <c r="E2063" s="26" t="s">
        <v>16777</v>
      </c>
      <c r="F2063" s="26" t="s">
        <v>16778</v>
      </c>
      <c r="G2063" s="26" t="s">
        <v>9586</v>
      </c>
      <c r="H2063" s="26" t="s">
        <v>1269</v>
      </c>
      <c r="J2063" s="26" t="s">
        <v>8477</v>
      </c>
      <c r="K2063" s="26" t="s">
        <v>9597</v>
      </c>
      <c r="L2063" s="26" t="s">
        <v>16779</v>
      </c>
      <c r="M2063" s="26">
        <v>761510873364</v>
      </c>
      <c r="N2063" s="26">
        <v>5123582203</v>
      </c>
    </row>
    <row r="2064" spans="1:14">
      <c r="A2064" s="26" t="s">
        <v>5665</v>
      </c>
      <c r="B2064" s="26" t="s">
        <v>5666</v>
      </c>
      <c r="C2064" s="26">
        <v>30300749</v>
      </c>
      <c r="D2064" s="26" t="s">
        <v>24</v>
      </c>
      <c r="E2064" s="26" t="s">
        <v>16780</v>
      </c>
      <c r="F2064" s="26" t="s">
        <v>16781</v>
      </c>
      <c r="G2064" s="26" t="s">
        <v>9586</v>
      </c>
      <c r="H2064" s="26" t="s">
        <v>799</v>
      </c>
      <c r="J2064" s="26" t="s">
        <v>800</v>
      </c>
      <c r="K2064" s="26" t="s">
        <v>9597</v>
      </c>
      <c r="L2064" s="26" t="s">
        <v>16782</v>
      </c>
      <c r="M2064" s="26">
        <v>380445633534</v>
      </c>
      <c r="N2064" s="26">
        <v>4822784009</v>
      </c>
    </row>
    <row r="2065" spans="1:14">
      <c r="A2065" s="26" t="s">
        <v>7599</v>
      </c>
      <c r="B2065" s="26" t="s">
        <v>7600</v>
      </c>
      <c r="C2065" s="26">
        <v>38194961</v>
      </c>
      <c r="D2065" s="26" t="s">
        <v>24</v>
      </c>
      <c r="E2065" s="26" t="s">
        <v>16783</v>
      </c>
      <c r="F2065" s="26" t="s">
        <v>16784</v>
      </c>
      <c r="G2065" s="26" t="s">
        <v>9586</v>
      </c>
      <c r="H2065" s="26" t="s">
        <v>1088</v>
      </c>
      <c r="I2065" s="26" t="s">
        <v>9882</v>
      </c>
      <c r="J2065" s="26" t="s">
        <v>16785</v>
      </c>
      <c r="K2065" s="26" t="s">
        <v>9582</v>
      </c>
      <c r="L2065" s="26" t="s">
        <v>16786</v>
      </c>
      <c r="M2065" s="26">
        <v>380355749045</v>
      </c>
      <c r="N2065" s="26">
        <v>6121683001</v>
      </c>
    </row>
    <row r="2066" spans="1:14">
      <c r="A2066" s="26" t="s">
        <v>3328</v>
      </c>
      <c r="B2066" s="26" t="s">
        <v>3329</v>
      </c>
      <c r="C2066" s="26">
        <v>38006758</v>
      </c>
      <c r="D2066" s="26" t="s">
        <v>24</v>
      </c>
      <c r="E2066" s="26" t="s">
        <v>16787</v>
      </c>
      <c r="F2066" s="26" t="s">
        <v>16788</v>
      </c>
      <c r="G2066" s="26" t="s">
        <v>9586</v>
      </c>
      <c r="H2066" s="26" t="s">
        <v>375</v>
      </c>
      <c r="I2066" s="26" t="s">
        <v>388</v>
      </c>
      <c r="J2066" s="26" t="s">
        <v>16789</v>
      </c>
      <c r="K2066" s="26" t="s">
        <v>9582</v>
      </c>
      <c r="L2066" s="26" t="s">
        <v>16790</v>
      </c>
      <c r="M2066" s="26">
        <v>380414166672</v>
      </c>
      <c r="N2066" s="26">
        <v>1824081001</v>
      </c>
    </row>
    <row r="2067" spans="1:14">
      <c r="A2067" s="26" t="s">
        <v>1699</v>
      </c>
      <c r="B2067" s="26" t="s">
        <v>1700</v>
      </c>
      <c r="C2067" s="26">
        <v>36364624</v>
      </c>
      <c r="D2067" s="26" t="s">
        <v>1701</v>
      </c>
      <c r="E2067" s="26" t="s">
        <v>16791</v>
      </c>
      <c r="F2067" s="26" t="s">
        <v>16792</v>
      </c>
      <c r="G2067" s="26" t="s">
        <v>9601</v>
      </c>
      <c r="H2067" s="26" t="s">
        <v>27</v>
      </c>
      <c r="J2067" s="26" t="s">
        <v>79</v>
      </c>
      <c r="K2067" s="26" t="s">
        <v>9606</v>
      </c>
      <c r="L2067" s="26" t="s">
        <v>16793</v>
      </c>
      <c r="M2067" s="26">
        <v>380432329301</v>
      </c>
      <c r="N2067" s="26">
        <v>523955100</v>
      </c>
    </row>
    <row r="2068" spans="1:14">
      <c r="A2068" s="26" t="s">
        <v>2628</v>
      </c>
      <c r="B2068" s="26" t="s">
        <v>2629</v>
      </c>
      <c r="C2068" s="26">
        <v>36723287</v>
      </c>
      <c r="D2068" s="26" t="s">
        <v>24</v>
      </c>
      <c r="E2068" s="26" t="s">
        <v>16794</v>
      </c>
      <c r="F2068" s="26" t="s">
        <v>16795</v>
      </c>
      <c r="G2068" s="26" t="s">
        <v>9586</v>
      </c>
      <c r="H2068" s="26" t="s">
        <v>133</v>
      </c>
      <c r="I2068" s="26" t="s">
        <v>11674</v>
      </c>
      <c r="J2068" s="26" t="s">
        <v>16796</v>
      </c>
      <c r="K2068" s="26" t="s">
        <v>9582</v>
      </c>
      <c r="L2068" s="26" t="s">
        <v>16797</v>
      </c>
      <c r="M2068" s="26">
        <v>380565161664</v>
      </c>
      <c r="N2068" s="26">
        <v>1220310104</v>
      </c>
    </row>
    <row r="2069" spans="1:14">
      <c r="A2069" s="26" t="s">
        <v>6738</v>
      </c>
      <c r="B2069" s="26" t="s">
        <v>6739</v>
      </c>
      <c r="C2069" s="26">
        <v>1999394</v>
      </c>
      <c r="D2069" s="26" t="s">
        <v>780</v>
      </c>
      <c r="E2069" s="26" t="s">
        <v>16798</v>
      </c>
      <c r="F2069" s="26" t="s">
        <v>16799</v>
      </c>
      <c r="G2069" s="26" t="s">
        <v>9601</v>
      </c>
      <c r="H2069" s="26" t="s">
        <v>949</v>
      </c>
      <c r="I2069" s="26" t="s">
        <v>13044</v>
      </c>
      <c r="J2069" s="26" t="s">
        <v>6740</v>
      </c>
      <c r="K2069" s="26" t="s">
        <v>9606</v>
      </c>
      <c r="L2069" s="26" t="s">
        <v>16800</v>
      </c>
      <c r="M2069" s="26">
        <v>380536491034</v>
      </c>
      <c r="N2069" s="26">
        <v>5323055100</v>
      </c>
    </row>
    <row r="2070" spans="1:14">
      <c r="A2070" s="26" t="s">
        <v>4854</v>
      </c>
      <c r="B2070" s="26" t="s">
        <v>4855</v>
      </c>
      <c r="C2070" s="26">
        <v>1983832</v>
      </c>
      <c r="D2070" s="26" t="s">
        <v>780</v>
      </c>
      <c r="E2070" s="26" t="s">
        <v>16801</v>
      </c>
      <c r="F2070" s="26" t="s">
        <v>14487</v>
      </c>
      <c r="G2070" s="26" t="s">
        <v>9601</v>
      </c>
      <c r="H2070" s="26" t="s">
        <v>711</v>
      </c>
      <c r="J2070" s="26" t="s">
        <v>727</v>
      </c>
      <c r="K2070" s="26" t="s">
        <v>9597</v>
      </c>
      <c r="L2070" s="26" t="s">
        <v>16802</v>
      </c>
      <c r="M2070" s="26">
        <v>380509301438</v>
      </c>
      <c r="N2070" s="26">
        <v>4412900000</v>
      </c>
    </row>
    <row r="2071" spans="1:14">
      <c r="A2071" s="26" t="s">
        <v>2800</v>
      </c>
      <c r="B2071" s="26" t="s">
        <v>2801</v>
      </c>
      <c r="C2071" s="26">
        <v>37934309</v>
      </c>
      <c r="D2071" s="26" t="s">
        <v>24</v>
      </c>
      <c r="E2071" s="26" t="s">
        <v>16803</v>
      </c>
      <c r="F2071" s="26" t="s">
        <v>14409</v>
      </c>
      <c r="G2071" s="26" t="s">
        <v>9586</v>
      </c>
      <c r="H2071" s="26" t="s">
        <v>258</v>
      </c>
      <c r="J2071" s="26" t="s">
        <v>275</v>
      </c>
      <c r="K2071" s="26" t="s">
        <v>9597</v>
      </c>
      <c r="L2071" s="26" t="s">
        <v>13119</v>
      </c>
      <c r="M2071" s="26">
        <v>380627364124</v>
      </c>
      <c r="N2071" s="26">
        <v>1414800000</v>
      </c>
    </row>
    <row r="2072" spans="1:14">
      <c r="A2072" s="26" t="s">
        <v>8404</v>
      </c>
      <c r="B2072" s="26" t="s">
        <v>8405</v>
      </c>
      <c r="C2072" s="26">
        <v>38637457</v>
      </c>
      <c r="D2072" s="26" t="s">
        <v>24</v>
      </c>
      <c r="E2072" s="26" t="s">
        <v>16804</v>
      </c>
      <c r="F2072" s="26" t="s">
        <v>12302</v>
      </c>
      <c r="G2072" s="26" t="s">
        <v>9579</v>
      </c>
      <c r="H2072" s="26" t="s">
        <v>1269</v>
      </c>
      <c r="I2072" s="26" t="s">
        <v>15183</v>
      </c>
      <c r="J2072" s="26" t="s">
        <v>345</v>
      </c>
      <c r="K2072" s="26" t="s">
        <v>9582</v>
      </c>
      <c r="L2072" s="26" t="s">
        <v>16805</v>
      </c>
      <c r="M2072" s="26">
        <v>380554756547</v>
      </c>
      <c r="N2072" s="26">
        <v>120782508</v>
      </c>
    </row>
    <row r="2073" spans="1:14">
      <c r="A2073" s="26" t="s">
        <v>2851</v>
      </c>
      <c r="B2073" s="26" t="s">
        <v>2852</v>
      </c>
      <c r="C2073" s="26">
        <v>13491258</v>
      </c>
      <c r="D2073" s="26" t="s">
        <v>1701</v>
      </c>
      <c r="E2073" s="26" t="s">
        <v>16806</v>
      </c>
      <c r="F2073" s="26" t="s">
        <v>16807</v>
      </c>
      <c r="G2073" s="26" t="s">
        <v>9601</v>
      </c>
      <c r="H2073" s="26" t="s">
        <v>258</v>
      </c>
      <c r="I2073" s="26" t="s">
        <v>12995</v>
      </c>
      <c r="J2073" s="26" t="s">
        <v>271</v>
      </c>
      <c r="K2073" s="26" t="s">
        <v>9597</v>
      </c>
      <c r="L2073" s="26" t="s">
        <v>16808</v>
      </c>
      <c r="M2073" s="26">
        <v>380954691009</v>
      </c>
      <c r="N2073" s="26">
        <v>1421510100</v>
      </c>
    </row>
    <row r="2074" spans="1:14">
      <c r="A2074" s="26" t="s">
        <v>3729</v>
      </c>
      <c r="B2074" s="26" t="s">
        <v>3730</v>
      </c>
      <c r="C2074" s="26">
        <v>5498909</v>
      </c>
      <c r="D2074" s="26" t="s">
        <v>780</v>
      </c>
      <c r="E2074" s="26" t="s">
        <v>16809</v>
      </c>
      <c r="F2074" s="26" t="s">
        <v>16810</v>
      </c>
      <c r="G2074" s="26" t="s">
        <v>9601</v>
      </c>
      <c r="H2074" s="26" t="s">
        <v>468</v>
      </c>
      <c r="J2074" s="26" t="s">
        <v>481</v>
      </c>
      <c r="K2074" s="26" t="s">
        <v>9597</v>
      </c>
      <c r="L2074" s="26" t="s">
        <v>16811</v>
      </c>
      <c r="M2074" s="26">
        <v>380612967808</v>
      </c>
      <c r="N2074" s="26">
        <v>1222380503</v>
      </c>
    </row>
    <row r="2075" spans="1:14">
      <c r="A2075" s="26" t="s">
        <v>6590</v>
      </c>
      <c r="B2075" s="26" t="s">
        <v>6589</v>
      </c>
      <c r="C2075" s="26">
        <v>26553305</v>
      </c>
      <c r="D2075" s="26" t="s">
        <v>24</v>
      </c>
      <c r="E2075" s="26" t="s">
        <v>16812</v>
      </c>
      <c r="F2075" s="26" t="s">
        <v>12410</v>
      </c>
      <c r="G2075" s="26" t="s">
        <v>9586</v>
      </c>
      <c r="H2075" s="26" t="s">
        <v>949</v>
      </c>
      <c r="J2075" s="26" t="s">
        <v>954</v>
      </c>
      <c r="K2075" s="26" t="s">
        <v>9597</v>
      </c>
      <c r="L2075" s="26" t="s">
        <v>16813</v>
      </c>
      <c r="M2075" s="26">
        <v>380689226774</v>
      </c>
      <c r="N2075" s="26">
        <v>5310200000</v>
      </c>
    </row>
    <row r="2076" spans="1:14">
      <c r="A2076" s="26" t="s">
        <v>6239</v>
      </c>
      <c r="B2076" s="26" t="s">
        <v>6238</v>
      </c>
      <c r="C2076" s="26">
        <v>1998839</v>
      </c>
      <c r="D2076" s="26" t="s">
        <v>780</v>
      </c>
      <c r="E2076" s="26" t="s">
        <v>16814</v>
      </c>
      <c r="F2076" s="26" t="s">
        <v>16815</v>
      </c>
      <c r="G2076" s="26" t="s">
        <v>9601</v>
      </c>
      <c r="H2076" s="26" t="s">
        <v>885</v>
      </c>
      <c r="J2076" s="26" t="s">
        <v>2586</v>
      </c>
      <c r="K2076" s="26" t="s">
        <v>9606</v>
      </c>
      <c r="L2076" s="26" t="s">
        <v>16816</v>
      </c>
      <c r="M2076" s="26">
        <v>380485726231</v>
      </c>
      <c r="N2076" s="26">
        <v>124755800</v>
      </c>
    </row>
    <row r="2077" spans="1:14">
      <c r="A2077" s="26" t="s">
        <v>3722</v>
      </c>
      <c r="B2077" s="26" t="s">
        <v>3723</v>
      </c>
      <c r="C2077" s="26">
        <v>38969725</v>
      </c>
      <c r="D2077" s="26" t="s">
        <v>24</v>
      </c>
      <c r="E2077" s="26" t="s">
        <v>16817</v>
      </c>
      <c r="F2077" s="26" t="s">
        <v>16818</v>
      </c>
      <c r="G2077" s="26" t="s">
        <v>9586</v>
      </c>
      <c r="H2077" s="26" t="s">
        <v>468</v>
      </c>
      <c r="J2077" s="26" t="s">
        <v>481</v>
      </c>
      <c r="K2077" s="26" t="s">
        <v>9597</v>
      </c>
      <c r="L2077" s="26" t="s">
        <v>11911</v>
      </c>
      <c r="M2077" s="26">
        <v>761235286818</v>
      </c>
      <c r="N2077" s="26">
        <v>1222380503</v>
      </c>
    </row>
    <row r="2078" spans="1:14">
      <c r="A2078" s="26" t="s">
        <v>7911</v>
      </c>
      <c r="B2078" s="26" t="s">
        <v>7912</v>
      </c>
      <c r="C2078" s="26">
        <v>2003178</v>
      </c>
      <c r="D2078" s="26" t="s">
        <v>780</v>
      </c>
      <c r="E2078" s="26" t="s">
        <v>16819</v>
      </c>
      <c r="F2078" s="26" t="s">
        <v>16820</v>
      </c>
      <c r="G2078" s="26" t="s">
        <v>9601</v>
      </c>
      <c r="H2078" s="26" t="s">
        <v>1122</v>
      </c>
      <c r="I2078" s="26" t="s">
        <v>9887</v>
      </c>
      <c r="J2078" s="26" t="s">
        <v>16821</v>
      </c>
      <c r="K2078" s="26" t="s">
        <v>9606</v>
      </c>
      <c r="L2078" s="26" t="s">
        <v>16822</v>
      </c>
      <c r="M2078" s="26">
        <v>380574739098</v>
      </c>
      <c r="N2078" s="26">
        <v>6321755300</v>
      </c>
    </row>
    <row r="2079" spans="1:14">
      <c r="A2079" s="26" t="s">
        <v>7387</v>
      </c>
      <c r="B2079" s="26" t="s">
        <v>7388</v>
      </c>
      <c r="C2079" s="26">
        <v>38019903</v>
      </c>
      <c r="D2079" s="26" t="s">
        <v>24</v>
      </c>
      <c r="E2079" s="26" t="s">
        <v>16823</v>
      </c>
      <c r="F2079" s="26" t="s">
        <v>16824</v>
      </c>
      <c r="G2079" s="26" t="s">
        <v>9586</v>
      </c>
      <c r="H2079" s="26" t="s">
        <v>1025</v>
      </c>
      <c r="I2079" s="26" t="s">
        <v>12214</v>
      </c>
      <c r="J2079" s="26" t="s">
        <v>16825</v>
      </c>
      <c r="K2079" s="26" t="s">
        <v>9606</v>
      </c>
      <c r="L2079" s="26" t="s">
        <v>16826</v>
      </c>
      <c r="M2079" s="26">
        <v>380545553094</v>
      </c>
      <c r="N2079" s="26">
        <v>1225955121</v>
      </c>
    </row>
    <row r="2080" spans="1:14">
      <c r="A2080" s="26" t="s">
        <v>7165</v>
      </c>
      <c r="B2080" s="26" t="s">
        <v>7166</v>
      </c>
      <c r="C2080" s="26">
        <v>38374357</v>
      </c>
      <c r="D2080" s="26" t="s">
        <v>24</v>
      </c>
      <c r="E2080" s="26" t="s">
        <v>16827</v>
      </c>
      <c r="F2080" s="26" t="s">
        <v>16828</v>
      </c>
      <c r="G2080" s="26" t="s">
        <v>9586</v>
      </c>
      <c r="H2080" s="26" t="s">
        <v>987</v>
      </c>
      <c r="I2080" s="26" t="s">
        <v>10385</v>
      </c>
      <c r="J2080" s="26" t="s">
        <v>7163</v>
      </c>
      <c r="K2080" s="26" t="s">
        <v>9597</v>
      </c>
      <c r="L2080" s="26" t="s">
        <v>13538</v>
      </c>
      <c r="M2080" s="26">
        <v>380999165683</v>
      </c>
      <c r="N2080" s="26">
        <v>5625810100</v>
      </c>
    </row>
    <row r="2081" spans="1:14">
      <c r="A2081" s="26" t="s">
        <v>4985</v>
      </c>
      <c r="B2081" s="26" t="s">
        <v>4986</v>
      </c>
      <c r="C2081" s="26">
        <v>41180990</v>
      </c>
      <c r="D2081" s="26" t="s">
        <v>24</v>
      </c>
      <c r="E2081" s="26" t="s">
        <v>16829</v>
      </c>
      <c r="F2081" s="26" t="s">
        <v>16830</v>
      </c>
      <c r="G2081" s="26" t="s">
        <v>9586</v>
      </c>
      <c r="H2081" s="26" t="s">
        <v>735</v>
      </c>
      <c r="I2081" s="26" t="s">
        <v>12249</v>
      </c>
      <c r="J2081" s="26" t="s">
        <v>16831</v>
      </c>
      <c r="K2081" s="26" t="s">
        <v>9582</v>
      </c>
      <c r="L2081" s="26" t="s">
        <v>16832</v>
      </c>
      <c r="M2081" s="26">
        <v>380961910950</v>
      </c>
      <c r="N2081" s="26">
        <v>4623684404</v>
      </c>
    </row>
    <row r="2082" spans="1:14">
      <c r="A2082" s="26" t="s">
        <v>2157</v>
      </c>
      <c r="B2082" s="26" t="s">
        <v>2158</v>
      </c>
      <c r="C2082" s="26">
        <v>1982778</v>
      </c>
      <c r="D2082" s="26" t="s">
        <v>24</v>
      </c>
      <c r="E2082" s="26" t="s">
        <v>16833</v>
      </c>
      <c r="F2082" s="26" t="s">
        <v>16834</v>
      </c>
      <c r="G2082" s="26" t="s">
        <v>9579</v>
      </c>
      <c r="H2082" s="26" t="s">
        <v>103</v>
      </c>
      <c r="I2082" s="26" t="s">
        <v>10569</v>
      </c>
      <c r="J2082" s="26" t="s">
        <v>16835</v>
      </c>
      <c r="K2082" s="26" t="s">
        <v>9582</v>
      </c>
      <c r="L2082" s="26" t="s">
        <v>16836</v>
      </c>
      <c r="M2082" s="26">
        <v>380986154398</v>
      </c>
      <c r="N2082" s="26">
        <v>725785603</v>
      </c>
    </row>
    <row r="2083" spans="1:14">
      <c r="A2083" s="26" t="s">
        <v>7147</v>
      </c>
      <c r="B2083" s="26" t="s">
        <v>7148</v>
      </c>
      <c r="C2083" s="26">
        <v>38543370</v>
      </c>
      <c r="D2083" s="26" t="s">
        <v>24</v>
      </c>
      <c r="E2083" s="26" t="s">
        <v>16837</v>
      </c>
      <c r="F2083" s="26" t="s">
        <v>16838</v>
      </c>
      <c r="G2083" s="26" t="s">
        <v>9579</v>
      </c>
      <c r="H2083" s="26" t="s">
        <v>987</v>
      </c>
      <c r="J2083" s="26" t="s">
        <v>16839</v>
      </c>
      <c r="K2083" s="26" t="s">
        <v>9582</v>
      </c>
      <c r="L2083" s="26" t="s">
        <v>16840</v>
      </c>
      <c r="M2083" s="26">
        <v>761972346162</v>
      </c>
      <c r="N2083" s="26">
        <v>5624281601</v>
      </c>
    </row>
    <row r="2084" spans="1:14">
      <c r="A2084" s="26" t="s">
        <v>1651</v>
      </c>
      <c r="B2084" s="26" t="s">
        <v>1652</v>
      </c>
      <c r="C2084" s="26">
        <v>5484362</v>
      </c>
      <c r="D2084" s="26" t="s">
        <v>24</v>
      </c>
      <c r="E2084" s="26" t="s">
        <v>16841</v>
      </c>
      <c r="F2084" s="26" t="s">
        <v>16842</v>
      </c>
      <c r="G2084" s="26" t="s">
        <v>9586</v>
      </c>
      <c r="H2084" s="26" t="s">
        <v>27</v>
      </c>
      <c r="J2084" s="26" t="s">
        <v>36</v>
      </c>
      <c r="K2084" s="26" t="s">
        <v>9597</v>
      </c>
      <c r="L2084" s="26" t="s">
        <v>16843</v>
      </c>
      <c r="M2084" s="26">
        <v>380432688161</v>
      </c>
      <c r="N2084" s="26">
        <v>510100000</v>
      </c>
    </row>
    <row r="2085" spans="1:14">
      <c r="A2085" s="26" t="s">
        <v>3218</v>
      </c>
      <c r="B2085" s="26" t="s">
        <v>3219</v>
      </c>
      <c r="C2085" s="26">
        <v>38796636</v>
      </c>
      <c r="D2085" s="26" t="s">
        <v>24</v>
      </c>
      <c r="E2085" s="26" t="s">
        <v>16844</v>
      </c>
      <c r="F2085" s="26" t="s">
        <v>16845</v>
      </c>
      <c r="G2085" s="26" t="s">
        <v>9586</v>
      </c>
      <c r="H2085" s="26" t="s">
        <v>375</v>
      </c>
      <c r="I2085" s="26" t="s">
        <v>11784</v>
      </c>
      <c r="J2085" s="26" t="s">
        <v>16846</v>
      </c>
      <c r="K2085" s="26" t="s">
        <v>9582</v>
      </c>
      <c r="L2085" s="26" t="s">
        <v>16847</v>
      </c>
      <c r="M2085" s="26">
        <v>380687273726</v>
      </c>
      <c r="N2085" s="26">
        <v>1824210173</v>
      </c>
    </row>
    <row r="2086" spans="1:14">
      <c r="A2086" s="26" t="s">
        <v>6047</v>
      </c>
      <c r="B2086" s="26" t="s">
        <v>6048</v>
      </c>
      <c r="C2086" s="26">
        <v>38436470</v>
      </c>
      <c r="D2086" s="26" t="s">
        <v>24</v>
      </c>
      <c r="E2086" s="26" t="s">
        <v>16848</v>
      </c>
      <c r="F2086" s="26" t="s">
        <v>16849</v>
      </c>
      <c r="G2086" s="26" t="s">
        <v>9586</v>
      </c>
      <c r="H2086" s="26" t="s">
        <v>835</v>
      </c>
      <c r="I2086" s="26" t="s">
        <v>9752</v>
      </c>
      <c r="J2086" s="26" t="s">
        <v>16850</v>
      </c>
      <c r="K2086" s="26" t="s">
        <v>9606</v>
      </c>
      <c r="L2086" s="26" t="s">
        <v>16851</v>
      </c>
      <c r="M2086" s="26">
        <v>380512511265</v>
      </c>
      <c r="N2086" s="26">
        <v>4824255600</v>
      </c>
    </row>
    <row r="2087" spans="1:14">
      <c r="A2087" s="26" t="s">
        <v>6533</v>
      </c>
      <c r="B2087" s="26" t="s">
        <v>6140</v>
      </c>
      <c r="C2087" s="26">
        <v>38617509</v>
      </c>
      <c r="D2087" s="26" t="s">
        <v>24</v>
      </c>
      <c r="E2087" s="26" t="s">
        <v>16852</v>
      </c>
      <c r="F2087" s="26" t="s">
        <v>16853</v>
      </c>
      <c r="G2087" s="26" t="s">
        <v>9586</v>
      </c>
      <c r="H2087" s="26" t="s">
        <v>885</v>
      </c>
      <c r="I2087" s="26" t="s">
        <v>11807</v>
      </c>
      <c r="J2087" s="26" t="s">
        <v>937</v>
      </c>
      <c r="K2087" s="26" t="s">
        <v>9582</v>
      </c>
      <c r="L2087" s="26" t="s">
        <v>16854</v>
      </c>
      <c r="M2087" s="26">
        <v>380972703453</v>
      </c>
      <c r="N2087" s="26">
        <v>5121084203</v>
      </c>
    </row>
    <row r="2088" spans="1:14">
      <c r="A2088" s="26" t="s">
        <v>6800</v>
      </c>
      <c r="B2088" s="26" t="s">
        <v>6801</v>
      </c>
      <c r="C2088" s="26">
        <v>38503159</v>
      </c>
      <c r="D2088" s="26" t="s">
        <v>24</v>
      </c>
      <c r="E2088" s="26" t="s">
        <v>16855</v>
      </c>
      <c r="F2088" s="26" t="s">
        <v>10145</v>
      </c>
      <c r="G2088" s="26" t="s">
        <v>9586</v>
      </c>
      <c r="H2088" s="26" t="s">
        <v>949</v>
      </c>
      <c r="J2088" s="26" t="s">
        <v>977</v>
      </c>
      <c r="K2088" s="26" t="s">
        <v>9597</v>
      </c>
      <c r="L2088" s="26" t="s">
        <v>16856</v>
      </c>
      <c r="M2088" s="26">
        <v>380532500501</v>
      </c>
      <c r="N2088" s="26">
        <v>4424080504</v>
      </c>
    </row>
    <row r="2089" spans="1:14">
      <c r="A2089" s="26" t="s">
        <v>8397</v>
      </c>
      <c r="B2089" s="26" t="s">
        <v>8398</v>
      </c>
      <c r="C2089" s="26">
        <v>38366849</v>
      </c>
      <c r="D2089" s="26" t="s">
        <v>24</v>
      </c>
      <c r="E2089" s="26" t="s">
        <v>16857</v>
      </c>
      <c r="F2089" s="26" t="s">
        <v>16858</v>
      </c>
      <c r="G2089" s="26" t="s">
        <v>9586</v>
      </c>
      <c r="H2089" s="26" t="s">
        <v>1269</v>
      </c>
      <c r="I2089" s="26" t="s">
        <v>11815</v>
      </c>
      <c r="J2089" s="26" t="s">
        <v>16859</v>
      </c>
      <c r="K2089" s="26" t="s">
        <v>9582</v>
      </c>
      <c r="L2089" s="26" t="s">
        <v>16860</v>
      </c>
      <c r="M2089" s="26">
        <v>380554646231</v>
      </c>
      <c r="N2089" s="26">
        <v>6520687101</v>
      </c>
    </row>
    <row r="2090" spans="1:14">
      <c r="A2090" s="26" t="s">
        <v>2738</v>
      </c>
      <c r="B2090" s="26" t="s">
        <v>2734</v>
      </c>
      <c r="C2090" s="26">
        <v>40359914</v>
      </c>
      <c r="D2090" s="26" t="s">
        <v>780</v>
      </c>
      <c r="E2090" s="26" t="s">
        <v>16861</v>
      </c>
      <c r="F2090" s="26" t="s">
        <v>16862</v>
      </c>
      <c r="G2090" s="26" t="s">
        <v>9601</v>
      </c>
      <c r="H2090" s="26" t="s">
        <v>133</v>
      </c>
      <c r="I2090" s="26" t="s">
        <v>9498</v>
      </c>
      <c r="J2090" s="26" t="s">
        <v>2739</v>
      </c>
      <c r="K2090" s="26" t="s">
        <v>9582</v>
      </c>
      <c r="L2090" s="26" t="s">
        <v>12281</v>
      </c>
      <c r="M2090" s="26">
        <v>380567112190</v>
      </c>
      <c r="N2090" s="26">
        <v>1221487501</v>
      </c>
    </row>
    <row r="2091" spans="1:14">
      <c r="A2091" s="26" t="s">
        <v>2634</v>
      </c>
      <c r="B2091" s="26" t="s">
        <v>2635</v>
      </c>
      <c r="C2091" s="26">
        <v>37735655</v>
      </c>
      <c r="D2091" s="26" t="s">
        <v>780</v>
      </c>
      <c r="E2091" s="26" t="s">
        <v>16863</v>
      </c>
      <c r="F2091" s="26" t="s">
        <v>14036</v>
      </c>
      <c r="G2091" s="26" t="s">
        <v>9601</v>
      </c>
      <c r="H2091" s="26" t="s">
        <v>133</v>
      </c>
      <c r="I2091" s="26" t="s">
        <v>9968</v>
      </c>
      <c r="J2091" s="26" t="s">
        <v>14037</v>
      </c>
      <c r="K2091" s="26" t="s">
        <v>9582</v>
      </c>
      <c r="L2091" s="26" t="s">
        <v>14038</v>
      </c>
      <c r="M2091" s="26">
        <v>380954160318</v>
      </c>
      <c r="N2091" s="26">
        <v>1223584509</v>
      </c>
    </row>
    <row r="2092" spans="1:14">
      <c r="A2092" s="26" t="s">
        <v>4399</v>
      </c>
      <c r="B2092" s="26" t="s">
        <v>4400</v>
      </c>
      <c r="C2092" s="26">
        <v>38462558</v>
      </c>
      <c r="D2092" s="26" t="s">
        <v>24</v>
      </c>
      <c r="E2092" s="26" t="s">
        <v>16864</v>
      </c>
      <c r="F2092" s="26" t="s">
        <v>16865</v>
      </c>
      <c r="G2092" s="26" t="s">
        <v>9586</v>
      </c>
      <c r="H2092" s="26" t="s">
        <v>576</v>
      </c>
      <c r="I2092" s="26" t="s">
        <v>11832</v>
      </c>
      <c r="J2092" s="26" t="s">
        <v>16866</v>
      </c>
      <c r="K2092" s="26" t="s">
        <v>9582</v>
      </c>
      <c r="L2092" s="26" t="s">
        <v>16867</v>
      </c>
      <c r="M2092" s="26">
        <v>380459539139</v>
      </c>
      <c r="N2092" s="26">
        <v>3220884401</v>
      </c>
    </row>
    <row r="2093" spans="1:14">
      <c r="A2093" s="26" t="s">
        <v>8591</v>
      </c>
      <c r="B2093" s="26" t="s">
        <v>8592</v>
      </c>
      <c r="C2093" s="26" t="s">
        <v>1604</v>
      </c>
      <c r="D2093" s="26" t="s">
        <v>24</v>
      </c>
      <c r="E2093" s="26" t="s">
        <v>16868</v>
      </c>
      <c r="F2093" s="26" t="s">
        <v>16869</v>
      </c>
      <c r="G2093" s="26" t="s">
        <v>9591</v>
      </c>
      <c r="H2093" s="26" t="s">
        <v>1269</v>
      </c>
      <c r="J2093" s="26" t="s">
        <v>1298</v>
      </c>
      <c r="K2093" s="26" t="s">
        <v>9597</v>
      </c>
      <c r="L2093" s="26" t="s">
        <v>16870</v>
      </c>
      <c r="M2093" s="26">
        <v>761322816952</v>
      </c>
      <c r="N2093" s="26">
        <v>6510100000</v>
      </c>
    </row>
    <row r="2094" spans="1:14">
      <c r="A2094" s="26" t="s">
        <v>7677</v>
      </c>
      <c r="B2094" s="26" t="s">
        <v>7678</v>
      </c>
      <c r="C2094" s="26">
        <v>38440115</v>
      </c>
      <c r="D2094" s="26" t="s">
        <v>24</v>
      </c>
      <c r="E2094" s="26" t="s">
        <v>16871</v>
      </c>
      <c r="F2094" s="26" t="s">
        <v>16872</v>
      </c>
      <c r="G2094" s="26" t="s">
        <v>9586</v>
      </c>
      <c r="H2094" s="26" t="s">
        <v>1088</v>
      </c>
      <c r="I2094" s="26" t="s">
        <v>16873</v>
      </c>
      <c r="J2094" s="26" t="s">
        <v>16874</v>
      </c>
      <c r="K2094" s="26" t="s">
        <v>9582</v>
      </c>
      <c r="L2094" s="26" t="s">
        <v>16875</v>
      </c>
      <c r="M2094" s="26">
        <v>380354655182</v>
      </c>
      <c r="N2094" s="26">
        <v>4623382901</v>
      </c>
    </row>
    <row r="2095" spans="1:14">
      <c r="A2095" s="26" t="s">
        <v>3690</v>
      </c>
      <c r="B2095" s="26" t="s">
        <v>3691</v>
      </c>
      <c r="C2095" s="26">
        <v>38969615</v>
      </c>
      <c r="D2095" s="26" t="s">
        <v>24</v>
      </c>
      <c r="E2095" s="26" t="s">
        <v>16876</v>
      </c>
      <c r="F2095" s="26" t="s">
        <v>10546</v>
      </c>
      <c r="G2095" s="26" t="s">
        <v>9591</v>
      </c>
      <c r="H2095" s="26" t="s">
        <v>468</v>
      </c>
      <c r="J2095" s="26" t="s">
        <v>481</v>
      </c>
      <c r="K2095" s="26" t="s">
        <v>9597</v>
      </c>
      <c r="L2095" s="26" t="s">
        <v>10263</v>
      </c>
      <c r="M2095" s="26">
        <v>761234046243</v>
      </c>
      <c r="N2095" s="26">
        <v>1222380503</v>
      </c>
    </row>
    <row r="2096" spans="1:14">
      <c r="A2096" s="26" t="s">
        <v>8924</v>
      </c>
      <c r="B2096" s="26" t="s">
        <v>8925</v>
      </c>
      <c r="C2096" s="26">
        <v>39011491</v>
      </c>
      <c r="D2096" s="26" t="s">
        <v>24</v>
      </c>
      <c r="E2096" s="26" t="s">
        <v>16877</v>
      </c>
      <c r="F2096" s="26" t="s">
        <v>16878</v>
      </c>
      <c r="G2096" s="26" t="s">
        <v>9579</v>
      </c>
      <c r="H2096" s="26" t="s">
        <v>1401</v>
      </c>
      <c r="I2096" s="26" t="s">
        <v>9726</v>
      </c>
      <c r="J2096" s="26" t="s">
        <v>16879</v>
      </c>
      <c r="K2096" s="26" t="s">
        <v>9582</v>
      </c>
      <c r="L2096" s="26" t="s">
        <v>16880</v>
      </c>
      <c r="M2096" s="26">
        <v>380473395403</v>
      </c>
      <c r="N2096" s="26">
        <v>7123787204</v>
      </c>
    </row>
    <row r="2097" spans="1:14">
      <c r="A2097" s="26" t="s">
        <v>8030</v>
      </c>
      <c r="B2097" s="26" t="s">
        <v>8031</v>
      </c>
      <c r="C2097" s="26">
        <v>38602768</v>
      </c>
      <c r="D2097" s="26" t="s">
        <v>24</v>
      </c>
      <c r="E2097" s="26" t="s">
        <v>16881</v>
      </c>
      <c r="F2097" s="26" t="s">
        <v>16882</v>
      </c>
      <c r="G2097" s="26" t="s">
        <v>9579</v>
      </c>
      <c r="H2097" s="26" t="s">
        <v>1122</v>
      </c>
      <c r="I2097" s="26" t="s">
        <v>11395</v>
      </c>
      <c r="J2097" s="26" t="s">
        <v>16883</v>
      </c>
      <c r="K2097" s="26" t="s">
        <v>9582</v>
      </c>
      <c r="L2097" s="26" t="s">
        <v>16884</v>
      </c>
      <c r="M2097" s="26">
        <v>380958665254</v>
      </c>
      <c r="N2097" s="26">
        <v>6324285008</v>
      </c>
    </row>
    <row r="2098" spans="1:14">
      <c r="A2098" s="26" t="s">
        <v>2701</v>
      </c>
      <c r="B2098" s="26" t="s">
        <v>2702</v>
      </c>
      <c r="C2098" s="26">
        <v>37741878</v>
      </c>
      <c r="D2098" s="26" t="s">
        <v>24</v>
      </c>
      <c r="E2098" s="26" t="s">
        <v>16885</v>
      </c>
      <c r="F2098" s="26" t="s">
        <v>16886</v>
      </c>
      <c r="G2098" s="26" t="s">
        <v>9586</v>
      </c>
      <c r="H2098" s="26" t="s">
        <v>133</v>
      </c>
      <c r="I2098" s="26" t="s">
        <v>16294</v>
      </c>
      <c r="J2098" s="26" t="s">
        <v>16887</v>
      </c>
      <c r="K2098" s="26" t="s">
        <v>9582</v>
      </c>
      <c r="L2098" s="26" t="s">
        <v>16888</v>
      </c>
      <c r="M2098" s="26">
        <v>761936666304</v>
      </c>
      <c r="N2098" s="26">
        <v>125283902</v>
      </c>
    </row>
    <row r="2099" spans="1:14">
      <c r="A2099" s="26" t="s">
        <v>2802</v>
      </c>
      <c r="B2099" s="26" t="s">
        <v>2803</v>
      </c>
      <c r="C2099" s="26">
        <v>37339271</v>
      </c>
      <c r="D2099" s="26" t="s">
        <v>24</v>
      </c>
      <c r="E2099" s="26" t="s">
        <v>16889</v>
      </c>
      <c r="F2099" s="26" t="s">
        <v>16890</v>
      </c>
      <c r="G2099" s="26" t="s">
        <v>9579</v>
      </c>
      <c r="H2099" s="26" t="s">
        <v>258</v>
      </c>
      <c r="I2099" s="26" t="s">
        <v>9747</v>
      </c>
      <c r="J2099" s="26" t="s">
        <v>12630</v>
      </c>
      <c r="K2099" s="26" t="s">
        <v>9582</v>
      </c>
      <c r="L2099" s="26" t="s">
        <v>16891</v>
      </c>
      <c r="M2099" s="26">
        <v>380507850890</v>
      </c>
      <c r="N2099" s="26">
        <v>120455606</v>
      </c>
    </row>
    <row r="2100" spans="1:14">
      <c r="A2100" s="26" t="s">
        <v>7961</v>
      </c>
      <c r="B2100" s="26" t="s">
        <v>7962</v>
      </c>
      <c r="C2100" s="26">
        <v>38008907</v>
      </c>
      <c r="D2100" s="26" t="s">
        <v>24</v>
      </c>
      <c r="E2100" s="26" t="s">
        <v>16892</v>
      </c>
      <c r="F2100" s="26" t="s">
        <v>16893</v>
      </c>
      <c r="G2100" s="26" t="s">
        <v>9586</v>
      </c>
      <c r="H2100" s="26" t="s">
        <v>1122</v>
      </c>
      <c r="I2100" s="26" t="s">
        <v>11422</v>
      </c>
      <c r="J2100" s="26" t="s">
        <v>16894</v>
      </c>
      <c r="K2100" s="26" t="s">
        <v>9582</v>
      </c>
      <c r="L2100" s="26" t="s">
        <v>16895</v>
      </c>
      <c r="M2100" s="26">
        <v>380577473316</v>
      </c>
      <c r="N2100" s="26">
        <v>6325185005</v>
      </c>
    </row>
    <row r="2101" spans="1:14">
      <c r="A2101" s="26" t="s">
        <v>5153</v>
      </c>
      <c r="B2101" s="26" t="s">
        <v>5109</v>
      </c>
      <c r="C2101" s="26">
        <v>25232763</v>
      </c>
      <c r="D2101" s="26" t="s">
        <v>780</v>
      </c>
      <c r="E2101" s="26" t="s">
        <v>16896</v>
      </c>
      <c r="F2101" s="26" t="s">
        <v>9713</v>
      </c>
      <c r="G2101" s="26" t="s">
        <v>9601</v>
      </c>
      <c r="H2101" s="26" t="s">
        <v>735</v>
      </c>
      <c r="J2101" s="26" t="s">
        <v>740</v>
      </c>
      <c r="K2101" s="26" t="s">
        <v>9597</v>
      </c>
      <c r="L2101" s="26" t="s">
        <v>16897</v>
      </c>
      <c r="M2101" s="26">
        <v>380988312319</v>
      </c>
      <c r="N2101" s="26">
        <v>1221881203</v>
      </c>
    </row>
    <row r="2102" spans="1:14">
      <c r="A2102" s="26" t="s">
        <v>4399</v>
      </c>
      <c r="B2102" s="26" t="s">
        <v>4400</v>
      </c>
      <c r="C2102" s="26">
        <v>38462558</v>
      </c>
      <c r="D2102" s="26" t="s">
        <v>24</v>
      </c>
      <c r="E2102" s="26" t="s">
        <v>16898</v>
      </c>
      <c r="F2102" s="26" t="s">
        <v>16899</v>
      </c>
      <c r="G2102" s="26" t="s">
        <v>9579</v>
      </c>
      <c r="H2102" s="26" t="s">
        <v>576</v>
      </c>
      <c r="I2102" s="26" t="s">
        <v>11832</v>
      </c>
      <c r="J2102" s="26" t="s">
        <v>16900</v>
      </c>
      <c r="K2102" s="26" t="s">
        <v>9582</v>
      </c>
      <c r="L2102" s="26" t="s">
        <v>16901</v>
      </c>
      <c r="M2102" s="26">
        <v>380459533756</v>
      </c>
      <c r="N2102" s="26">
        <v>3220886703</v>
      </c>
    </row>
    <row r="2103" spans="1:14">
      <c r="A2103" s="26" t="s">
        <v>9164</v>
      </c>
      <c r="B2103" s="26" t="s">
        <v>9165</v>
      </c>
      <c r="C2103" s="26">
        <v>38231128</v>
      </c>
      <c r="D2103" s="26" t="s">
        <v>24</v>
      </c>
      <c r="E2103" s="26" t="s">
        <v>16902</v>
      </c>
      <c r="F2103" s="26" t="s">
        <v>16903</v>
      </c>
      <c r="G2103" s="26" t="s">
        <v>9579</v>
      </c>
      <c r="H2103" s="26" t="s">
        <v>1490</v>
      </c>
      <c r="J2103" s="26" t="s">
        <v>16904</v>
      </c>
      <c r="K2103" s="26" t="s">
        <v>9582</v>
      </c>
      <c r="L2103" s="26" t="s">
        <v>16905</v>
      </c>
      <c r="M2103" s="26">
        <v>380501676079</v>
      </c>
      <c r="N2103" s="26">
        <v>7325010102</v>
      </c>
    </row>
    <row r="2104" spans="1:14">
      <c r="A2104" s="26" t="s">
        <v>7865</v>
      </c>
      <c r="B2104" s="26" t="s">
        <v>7866</v>
      </c>
      <c r="C2104" s="26">
        <v>38916537</v>
      </c>
      <c r="D2104" s="26" t="s">
        <v>24</v>
      </c>
      <c r="E2104" s="26" t="s">
        <v>16906</v>
      </c>
      <c r="F2104" s="26" t="s">
        <v>16907</v>
      </c>
      <c r="G2104" s="26" t="s">
        <v>9586</v>
      </c>
      <c r="H2104" s="26" t="s">
        <v>1122</v>
      </c>
      <c r="I2104" s="26" t="s">
        <v>10639</v>
      </c>
      <c r="J2104" s="26" t="s">
        <v>10097</v>
      </c>
      <c r="K2104" s="26" t="s">
        <v>9582</v>
      </c>
      <c r="L2104" s="26" t="s">
        <v>16908</v>
      </c>
      <c r="M2104" s="26">
        <v>380575872204</v>
      </c>
      <c r="N2104" s="26">
        <v>120781305</v>
      </c>
    </row>
    <row r="2105" spans="1:14">
      <c r="A2105" s="26" t="s">
        <v>7296</v>
      </c>
      <c r="B2105" s="26" t="s">
        <v>7297</v>
      </c>
      <c r="C2105" s="26">
        <v>37078161</v>
      </c>
      <c r="D2105" s="26" t="s">
        <v>24</v>
      </c>
      <c r="E2105" s="26" t="s">
        <v>16909</v>
      </c>
      <c r="F2105" s="26" t="s">
        <v>16910</v>
      </c>
      <c r="G2105" s="26" t="s">
        <v>9579</v>
      </c>
      <c r="H2105" s="26" t="s">
        <v>1025</v>
      </c>
      <c r="I2105" s="26" t="s">
        <v>14531</v>
      </c>
      <c r="J2105" s="26" t="s">
        <v>16911</v>
      </c>
      <c r="K2105" s="26" t="s">
        <v>9582</v>
      </c>
      <c r="L2105" s="26" t="s">
        <v>16912</v>
      </c>
      <c r="M2105" s="26">
        <v>380544931467</v>
      </c>
      <c r="N2105" s="26">
        <v>5925383001</v>
      </c>
    </row>
    <row r="2106" spans="1:14">
      <c r="A2106" s="26" t="s">
        <v>3230</v>
      </c>
      <c r="B2106" s="26" t="s">
        <v>3231</v>
      </c>
      <c r="C2106" s="26">
        <v>38562298</v>
      </c>
      <c r="D2106" s="26" t="s">
        <v>24</v>
      </c>
      <c r="E2106" s="26" t="s">
        <v>16913</v>
      </c>
      <c r="F2106" s="26" t="s">
        <v>16914</v>
      </c>
      <c r="G2106" s="26" t="s">
        <v>9591</v>
      </c>
      <c r="H2106" s="26" t="s">
        <v>375</v>
      </c>
      <c r="I2106" s="26" t="s">
        <v>9592</v>
      </c>
      <c r="J2106" s="26" t="s">
        <v>16915</v>
      </c>
      <c r="K2106" s="26" t="s">
        <v>9582</v>
      </c>
      <c r="L2106" s="26" t="s">
        <v>16916</v>
      </c>
      <c r="M2106" s="26">
        <v>380972048774</v>
      </c>
      <c r="N2106" s="26">
        <v>1824410141</v>
      </c>
    </row>
    <row r="2107" spans="1:14">
      <c r="A2107" s="26" t="s">
        <v>5047</v>
      </c>
      <c r="B2107" s="26" t="s">
        <v>5043</v>
      </c>
      <c r="C2107" s="26">
        <v>1996409</v>
      </c>
      <c r="D2107" s="26" t="s">
        <v>24</v>
      </c>
      <c r="E2107" s="26" t="s">
        <v>16917</v>
      </c>
      <c r="F2107" s="26" t="s">
        <v>16918</v>
      </c>
      <c r="G2107" s="26" t="s">
        <v>9579</v>
      </c>
      <c r="H2107" s="26" t="s">
        <v>735</v>
      </c>
      <c r="I2107" s="26" t="s">
        <v>9721</v>
      </c>
      <c r="J2107" s="26" t="s">
        <v>16919</v>
      </c>
      <c r="K2107" s="26" t="s">
        <v>9582</v>
      </c>
      <c r="L2107" s="26" t="s">
        <v>16920</v>
      </c>
      <c r="M2107" s="26">
        <v>380325269491</v>
      </c>
      <c r="N2107" s="26">
        <v>4622784605</v>
      </c>
    </row>
    <row r="2108" spans="1:14">
      <c r="A2108" s="26" t="s">
        <v>8132</v>
      </c>
      <c r="B2108" s="26" t="s">
        <v>8036</v>
      </c>
      <c r="C2108" s="26">
        <v>2003563</v>
      </c>
      <c r="D2108" s="26" t="s">
        <v>24</v>
      </c>
      <c r="E2108" s="26" t="s">
        <v>16921</v>
      </c>
      <c r="F2108" s="26" t="s">
        <v>8036</v>
      </c>
      <c r="G2108" s="26" t="s">
        <v>9586</v>
      </c>
      <c r="H2108" s="26" t="s">
        <v>1122</v>
      </c>
      <c r="J2108" s="26" t="s">
        <v>8039</v>
      </c>
      <c r="K2108" s="26" t="s">
        <v>9597</v>
      </c>
      <c r="L2108" s="26" t="s">
        <v>14465</v>
      </c>
      <c r="M2108" s="26">
        <v>380577050187</v>
      </c>
      <c r="N2108" s="26">
        <v>6310100000</v>
      </c>
    </row>
    <row r="2109" spans="1:14">
      <c r="A2109" s="26" t="s">
        <v>2006</v>
      </c>
      <c r="B2109" s="26" t="s">
        <v>2007</v>
      </c>
      <c r="C2109" s="26">
        <v>1983192</v>
      </c>
      <c r="D2109" s="26" t="s">
        <v>780</v>
      </c>
      <c r="E2109" s="26" t="s">
        <v>16922</v>
      </c>
      <c r="F2109" s="26" t="s">
        <v>16923</v>
      </c>
      <c r="G2109" s="26" t="s">
        <v>9601</v>
      </c>
      <c r="H2109" s="26" t="s">
        <v>103</v>
      </c>
      <c r="I2109" s="26" t="s">
        <v>13274</v>
      </c>
      <c r="J2109" s="26" t="s">
        <v>2008</v>
      </c>
      <c r="K2109" s="26" t="s">
        <v>9606</v>
      </c>
      <c r="L2109" s="26" t="s">
        <v>16924</v>
      </c>
      <c r="M2109" s="26">
        <v>761958996020</v>
      </c>
      <c r="N2109" s="26">
        <v>723655400</v>
      </c>
    </row>
    <row r="2110" spans="1:14">
      <c r="A2110" s="26" t="s">
        <v>9067</v>
      </c>
      <c r="B2110" s="26" t="s">
        <v>9068</v>
      </c>
      <c r="C2110" s="26">
        <v>36752522</v>
      </c>
      <c r="D2110" s="26" t="s">
        <v>24</v>
      </c>
      <c r="E2110" s="26" t="s">
        <v>16925</v>
      </c>
      <c r="F2110" s="26" t="s">
        <v>16926</v>
      </c>
      <c r="G2110" s="26" t="s">
        <v>9579</v>
      </c>
      <c r="H2110" s="26" t="s">
        <v>1490</v>
      </c>
      <c r="I2110" s="26" t="s">
        <v>12333</v>
      </c>
      <c r="J2110" s="26" t="s">
        <v>16927</v>
      </c>
      <c r="K2110" s="26" t="s">
        <v>9582</v>
      </c>
      <c r="L2110" s="26" t="s">
        <v>16928</v>
      </c>
      <c r="M2110" s="26">
        <v>380952149548</v>
      </c>
      <c r="N2110" s="26">
        <v>5922681208</v>
      </c>
    </row>
    <row r="2111" spans="1:14">
      <c r="A2111" s="26" t="s">
        <v>5432</v>
      </c>
      <c r="B2111" s="26" t="s">
        <v>5433</v>
      </c>
      <c r="C2111" s="26" t="s">
        <v>1604</v>
      </c>
      <c r="D2111" s="26" t="s">
        <v>24</v>
      </c>
      <c r="E2111" s="26" t="s">
        <v>16929</v>
      </c>
      <c r="F2111" s="26" t="s">
        <v>16930</v>
      </c>
      <c r="G2111" s="26" t="s">
        <v>9591</v>
      </c>
      <c r="H2111" s="26" t="s">
        <v>735</v>
      </c>
      <c r="J2111" s="26" t="s">
        <v>787</v>
      </c>
      <c r="K2111" s="26" t="s">
        <v>9597</v>
      </c>
      <c r="L2111" s="26" t="s">
        <v>16931</v>
      </c>
      <c r="M2111" s="26">
        <v>761904592768</v>
      </c>
      <c r="N2111" s="26">
        <v>4611200000</v>
      </c>
    </row>
    <row r="2112" spans="1:14">
      <c r="A2112" s="26" t="s">
        <v>2313</v>
      </c>
      <c r="B2112" s="26" t="s">
        <v>2314</v>
      </c>
      <c r="C2112" s="26">
        <v>37899872</v>
      </c>
      <c r="D2112" s="26" t="s">
        <v>24</v>
      </c>
      <c r="E2112" s="26" t="s">
        <v>16932</v>
      </c>
      <c r="F2112" s="26" t="s">
        <v>16933</v>
      </c>
      <c r="G2112" s="26" t="s">
        <v>9586</v>
      </c>
      <c r="H2112" s="26" t="s">
        <v>133</v>
      </c>
      <c r="I2112" s="26" t="s">
        <v>146</v>
      </c>
      <c r="J2112" s="26" t="s">
        <v>146</v>
      </c>
      <c r="K2112" s="26" t="s">
        <v>9597</v>
      </c>
      <c r="L2112" s="26" t="s">
        <v>16934</v>
      </c>
      <c r="M2112" s="26">
        <v>380996518379</v>
      </c>
      <c r="N2112" s="26">
        <v>1210100000</v>
      </c>
    </row>
    <row r="2113" spans="1:14">
      <c r="A2113" s="26" t="s">
        <v>3372</v>
      </c>
      <c r="B2113" s="26" t="s">
        <v>3373</v>
      </c>
      <c r="C2113" s="26">
        <v>41769166</v>
      </c>
      <c r="D2113" s="26" t="s">
        <v>24</v>
      </c>
      <c r="E2113" s="26" t="s">
        <v>16935</v>
      </c>
      <c r="F2113" s="26" t="s">
        <v>16936</v>
      </c>
      <c r="G2113" s="26" t="s">
        <v>9579</v>
      </c>
      <c r="H2113" s="26" t="s">
        <v>392</v>
      </c>
      <c r="I2113" s="26" t="s">
        <v>11040</v>
      </c>
      <c r="J2113" s="26" t="s">
        <v>16937</v>
      </c>
      <c r="K2113" s="26" t="s">
        <v>9582</v>
      </c>
      <c r="L2113" s="26" t="s">
        <v>16938</v>
      </c>
      <c r="M2113" s="26">
        <v>380314346710</v>
      </c>
      <c r="N2113" s="26">
        <v>2121282406</v>
      </c>
    </row>
    <row r="2114" spans="1:14">
      <c r="A2114" s="26" t="s">
        <v>8696</v>
      </c>
      <c r="B2114" s="26" t="s">
        <v>8697</v>
      </c>
      <c r="C2114" s="26">
        <v>38447428</v>
      </c>
      <c r="D2114" s="26" t="s">
        <v>24</v>
      </c>
      <c r="E2114" s="26" t="s">
        <v>16939</v>
      </c>
      <c r="F2114" s="26" t="s">
        <v>16940</v>
      </c>
      <c r="G2114" s="26" t="s">
        <v>9586</v>
      </c>
      <c r="H2114" s="26" t="s">
        <v>1308</v>
      </c>
      <c r="J2114" s="26" t="s">
        <v>16941</v>
      </c>
      <c r="K2114" s="26" t="s">
        <v>9582</v>
      </c>
      <c r="L2114" s="26" t="s">
        <v>16942</v>
      </c>
      <c r="M2114" s="26">
        <v>380384998288</v>
      </c>
      <c r="N2114" s="26">
        <v>521283203</v>
      </c>
    </row>
    <row r="2115" spans="1:14">
      <c r="A2115" s="26" t="s">
        <v>1829</v>
      </c>
      <c r="B2115" s="26" t="s">
        <v>1830</v>
      </c>
      <c r="C2115" s="26">
        <v>37048032</v>
      </c>
      <c r="D2115" s="26" t="s">
        <v>24</v>
      </c>
      <c r="E2115" s="26" t="s">
        <v>16943</v>
      </c>
      <c r="F2115" s="26" t="s">
        <v>16944</v>
      </c>
      <c r="G2115" s="26" t="s">
        <v>9579</v>
      </c>
      <c r="H2115" s="26" t="s">
        <v>27</v>
      </c>
      <c r="I2115" s="26" t="s">
        <v>12860</v>
      </c>
      <c r="J2115" s="26" t="s">
        <v>16945</v>
      </c>
      <c r="K2115" s="26" t="s">
        <v>9582</v>
      </c>
      <c r="L2115" s="26" t="s">
        <v>16946</v>
      </c>
      <c r="M2115" s="26">
        <v>761423290549</v>
      </c>
      <c r="N2115" s="26">
        <v>522883001</v>
      </c>
    </row>
    <row r="2116" spans="1:14">
      <c r="A2116" s="26" t="s">
        <v>7001</v>
      </c>
      <c r="B2116" s="26" t="s">
        <v>7002</v>
      </c>
      <c r="C2116" s="26" t="s">
        <v>1604</v>
      </c>
      <c r="D2116" s="26" t="s">
        <v>24</v>
      </c>
      <c r="E2116" s="26" t="s">
        <v>16947</v>
      </c>
      <c r="F2116" s="26" t="s">
        <v>16948</v>
      </c>
      <c r="G2116" s="26" t="s">
        <v>9591</v>
      </c>
      <c r="H2116" s="26" t="s">
        <v>987</v>
      </c>
      <c r="I2116" s="26" t="s">
        <v>11054</v>
      </c>
      <c r="J2116" s="26" t="s">
        <v>7253</v>
      </c>
      <c r="K2116" s="26" t="s">
        <v>9606</v>
      </c>
      <c r="L2116" s="26" t="s">
        <v>16949</v>
      </c>
      <c r="M2116" s="26">
        <v>761630380325</v>
      </c>
      <c r="N2116" s="26">
        <v>5621655900</v>
      </c>
    </row>
    <row r="2117" spans="1:14">
      <c r="A2117" s="26" t="s">
        <v>8435</v>
      </c>
      <c r="B2117" s="26" t="s">
        <v>8436</v>
      </c>
      <c r="C2117" s="26">
        <v>38186479</v>
      </c>
      <c r="D2117" s="26" t="s">
        <v>24</v>
      </c>
      <c r="E2117" s="26" t="s">
        <v>16950</v>
      </c>
      <c r="F2117" s="26" t="s">
        <v>16951</v>
      </c>
      <c r="G2117" s="26" t="s">
        <v>9586</v>
      </c>
      <c r="H2117" s="26" t="s">
        <v>1269</v>
      </c>
      <c r="I2117" s="26" t="s">
        <v>11080</v>
      </c>
      <c r="J2117" s="26" t="s">
        <v>16952</v>
      </c>
      <c r="K2117" s="26" t="s">
        <v>9606</v>
      </c>
      <c r="L2117" s="26" t="s">
        <v>16953</v>
      </c>
      <c r="M2117" s="26">
        <v>761107076384</v>
      </c>
      <c r="N2117" s="26">
        <v>1425587303</v>
      </c>
    </row>
    <row r="2118" spans="1:14">
      <c r="A2118" s="26" t="s">
        <v>6076</v>
      </c>
      <c r="B2118" s="26" t="s">
        <v>6077</v>
      </c>
      <c r="C2118" s="26">
        <v>38505313</v>
      </c>
      <c r="D2118" s="26" t="s">
        <v>780</v>
      </c>
      <c r="E2118" s="26" t="s">
        <v>16954</v>
      </c>
      <c r="F2118" s="26" t="s">
        <v>10111</v>
      </c>
      <c r="G2118" s="26" t="s">
        <v>9601</v>
      </c>
      <c r="H2118" s="26" t="s">
        <v>835</v>
      </c>
      <c r="J2118" s="26" t="s">
        <v>6071</v>
      </c>
      <c r="K2118" s="26" t="s">
        <v>9597</v>
      </c>
      <c r="L2118" s="26" t="s">
        <v>10932</v>
      </c>
      <c r="M2118" s="26">
        <v>380516143213</v>
      </c>
      <c r="N2118" s="26">
        <v>3523185202</v>
      </c>
    </row>
    <row r="2119" spans="1:14">
      <c r="A2119" s="26" t="s">
        <v>7851</v>
      </c>
      <c r="B2119" s="26" t="s">
        <v>7852</v>
      </c>
      <c r="C2119" s="26">
        <v>38248739</v>
      </c>
      <c r="D2119" s="26" t="s">
        <v>24</v>
      </c>
      <c r="E2119" s="26" t="s">
        <v>16955</v>
      </c>
      <c r="F2119" s="26" t="s">
        <v>16956</v>
      </c>
      <c r="G2119" s="26" t="s">
        <v>9591</v>
      </c>
      <c r="H2119" s="26" t="s">
        <v>1122</v>
      </c>
      <c r="I2119" s="26" t="s">
        <v>10331</v>
      </c>
      <c r="J2119" s="26" t="s">
        <v>215</v>
      </c>
      <c r="K2119" s="26" t="s">
        <v>9582</v>
      </c>
      <c r="L2119" s="26" t="s">
        <v>16957</v>
      </c>
      <c r="M2119" s="26">
        <v>380095208119</v>
      </c>
      <c r="N2119" s="26">
        <v>1211600000</v>
      </c>
    </row>
    <row r="2120" spans="1:14">
      <c r="A2120" s="26" t="s">
        <v>5747</v>
      </c>
      <c r="B2120" s="26" t="s">
        <v>5748</v>
      </c>
      <c r="C2120" s="26">
        <v>38960481</v>
      </c>
      <c r="D2120" s="26" t="s">
        <v>24</v>
      </c>
      <c r="E2120" s="26" t="s">
        <v>16958</v>
      </c>
      <c r="F2120" s="26" t="s">
        <v>16959</v>
      </c>
      <c r="G2120" s="26" t="s">
        <v>9586</v>
      </c>
      <c r="H2120" s="26" t="s">
        <v>799</v>
      </c>
      <c r="J2120" s="26" t="s">
        <v>800</v>
      </c>
      <c r="K2120" s="26" t="s">
        <v>9597</v>
      </c>
      <c r="L2120" s="26" t="s">
        <v>16960</v>
      </c>
      <c r="M2120" s="26">
        <v>380442732823</v>
      </c>
      <c r="N2120" s="26">
        <v>4822784009</v>
      </c>
    </row>
    <row r="2121" spans="1:14">
      <c r="A2121" s="26" t="s">
        <v>8609</v>
      </c>
      <c r="B2121" s="26" t="s">
        <v>8610</v>
      </c>
      <c r="C2121" s="26">
        <v>2004172</v>
      </c>
      <c r="D2121" s="26" t="s">
        <v>780</v>
      </c>
      <c r="E2121" s="26" t="s">
        <v>16961</v>
      </c>
      <c r="F2121" s="26" t="s">
        <v>16962</v>
      </c>
      <c r="G2121" s="26" t="s">
        <v>9601</v>
      </c>
      <c r="H2121" s="26" t="s">
        <v>1308</v>
      </c>
      <c r="J2121" s="26" t="s">
        <v>1309</v>
      </c>
      <c r="K2121" s="26" t="s">
        <v>9606</v>
      </c>
      <c r="L2121" s="26" t="s">
        <v>16963</v>
      </c>
      <c r="M2121" s="26">
        <v>380384121157</v>
      </c>
      <c r="N2121" s="26">
        <v>2323982502</v>
      </c>
    </row>
    <row r="2122" spans="1:14">
      <c r="A2122" s="26" t="s">
        <v>6617</v>
      </c>
      <c r="B2122" s="26" t="s">
        <v>6618</v>
      </c>
      <c r="C2122" s="26">
        <v>38223007</v>
      </c>
      <c r="D2122" s="26" t="s">
        <v>24</v>
      </c>
      <c r="E2122" s="26" t="s">
        <v>16964</v>
      </c>
      <c r="F2122" s="26" t="s">
        <v>16965</v>
      </c>
      <c r="G2122" s="26" t="s">
        <v>9586</v>
      </c>
      <c r="H2122" s="26" t="s">
        <v>949</v>
      </c>
      <c r="J2122" s="26" t="s">
        <v>16966</v>
      </c>
      <c r="K2122" s="26" t="s">
        <v>9582</v>
      </c>
      <c r="L2122" s="26" t="s">
        <v>16967</v>
      </c>
      <c r="M2122" s="26">
        <v>761070787038</v>
      </c>
      <c r="N2122" s="26">
        <v>5321381701</v>
      </c>
    </row>
    <row r="2123" spans="1:14">
      <c r="A2123" s="26" t="s">
        <v>5615</v>
      </c>
      <c r="B2123" s="26" t="s">
        <v>5616</v>
      </c>
      <c r="C2123" s="26">
        <v>5389534</v>
      </c>
      <c r="D2123" s="26" t="s">
        <v>780</v>
      </c>
      <c r="E2123" s="26" t="s">
        <v>16968</v>
      </c>
      <c r="F2123" s="26" t="s">
        <v>5616</v>
      </c>
      <c r="G2123" s="26" t="s">
        <v>9601</v>
      </c>
      <c r="H2123" s="26" t="s">
        <v>799</v>
      </c>
      <c r="J2123" s="26" t="s">
        <v>800</v>
      </c>
      <c r="K2123" s="26" t="s">
        <v>9597</v>
      </c>
      <c r="L2123" s="26" t="s">
        <v>16969</v>
      </c>
      <c r="M2123" s="26">
        <v>380444047054</v>
      </c>
      <c r="N2123" s="26">
        <v>4822784009</v>
      </c>
    </row>
    <row r="2124" spans="1:14">
      <c r="A2124" s="26" t="s">
        <v>6363</v>
      </c>
      <c r="B2124" s="26" t="s">
        <v>6364</v>
      </c>
      <c r="C2124" s="26">
        <v>2774473</v>
      </c>
      <c r="D2124" s="26" t="s">
        <v>780</v>
      </c>
      <c r="E2124" s="26" t="s">
        <v>16970</v>
      </c>
      <c r="F2124" s="26" t="s">
        <v>16971</v>
      </c>
      <c r="G2124" s="26" t="s">
        <v>9601</v>
      </c>
      <c r="H2124" s="26" t="s">
        <v>885</v>
      </c>
      <c r="J2124" s="26" t="s">
        <v>910</v>
      </c>
      <c r="K2124" s="26" t="s">
        <v>9597</v>
      </c>
      <c r="L2124" s="26" t="s">
        <v>16972</v>
      </c>
      <c r="M2124" s="26">
        <v>380487048810</v>
      </c>
      <c r="N2124" s="26">
        <v>5110100000</v>
      </c>
    </row>
    <row r="2125" spans="1:14">
      <c r="A2125" s="26" t="s">
        <v>5339</v>
      </c>
      <c r="B2125" s="26" t="s">
        <v>5340</v>
      </c>
      <c r="C2125" s="26">
        <v>20763941</v>
      </c>
      <c r="D2125" s="26" t="s">
        <v>24</v>
      </c>
      <c r="E2125" s="26" t="s">
        <v>16973</v>
      </c>
      <c r="F2125" s="26" t="s">
        <v>16974</v>
      </c>
      <c r="G2125" s="26" t="s">
        <v>9579</v>
      </c>
      <c r="H2125" s="26" t="s">
        <v>735</v>
      </c>
      <c r="I2125" s="26" t="s">
        <v>9721</v>
      </c>
      <c r="J2125" s="26" t="s">
        <v>7256</v>
      </c>
      <c r="K2125" s="26" t="s">
        <v>9582</v>
      </c>
      <c r="L2125" s="26" t="s">
        <v>16975</v>
      </c>
      <c r="M2125" s="26">
        <v>380976454761</v>
      </c>
      <c r="N2125" s="26">
        <v>4621286805</v>
      </c>
    </row>
    <row r="2126" spans="1:14">
      <c r="A2126" s="26" t="s">
        <v>5682</v>
      </c>
      <c r="B2126" s="26" t="s">
        <v>5683</v>
      </c>
      <c r="C2126" s="26">
        <v>185028</v>
      </c>
      <c r="D2126" s="26" t="s">
        <v>780</v>
      </c>
      <c r="E2126" s="26" t="s">
        <v>16976</v>
      </c>
      <c r="F2126" s="26" t="s">
        <v>16977</v>
      </c>
      <c r="G2126" s="26" t="s">
        <v>9601</v>
      </c>
      <c r="H2126" s="26" t="s">
        <v>799</v>
      </c>
      <c r="J2126" s="26" t="s">
        <v>800</v>
      </c>
      <c r="K2126" s="26" t="s">
        <v>9597</v>
      </c>
      <c r="L2126" s="26" t="s">
        <v>14219</v>
      </c>
      <c r="M2126" s="26">
        <v>380445174004</v>
      </c>
      <c r="N2126" s="26">
        <v>4822784009</v>
      </c>
    </row>
    <row r="2127" spans="1:14">
      <c r="A2127" s="26" t="s">
        <v>4998</v>
      </c>
      <c r="B2127" s="26" t="s">
        <v>4995</v>
      </c>
      <c r="C2127" s="26">
        <v>20764231</v>
      </c>
      <c r="D2127" s="26" t="s">
        <v>24</v>
      </c>
      <c r="E2127" s="26" t="s">
        <v>16978</v>
      </c>
      <c r="F2127" s="26" t="s">
        <v>16979</v>
      </c>
      <c r="G2127" s="26" t="s">
        <v>9579</v>
      </c>
      <c r="H2127" s="26" t="s">
        <v>735</v>
      </c>
      <c r="I2127" s="26" t="s">
        <v>10088</v>
      </c>
      <c r="J2127" s="26" t="s">
        <v>16980</v>
      </c>
      <c r="K2127" s="26" t="s">
        <v>9582</v>
      </c>
      <c r="L2127" s="26" t="s">
        <v>16981</v>
      </c>
      <c r="M2127" s="26">
        <v>380687606916</v>
      </c>
      <c r="N2127" s="26">
        <v>4622184801</v>
      </c>
    </row>
    <row r="2128" spans="1:14">
      <c r="A2128" s="26" t="s">
        <v>7472</v>
      </c>
      <c r="B2128" s="26" t="s">
        <v>7473</v>
      </c>
      <c r="C2128" s="26" t="s">
        <v>1604</v>
      </c>
      <c r="D2128" s="26" t="s">
        <v>24</v>
      </c>
      <c r="E2128" s="26" t="s">
        <v>16982</v>
      </c>
      <c r="F2128" s="26" t="s">
        <v>16983</v>
      </c>
      <c r="G2128" s="26" t="s">
        <v>9586</v>
      </c>
      <c r="H2128" s="26" t="s">
        <v>1490</v>
      </c>
      <c r="I2128" s="26" t="s">
        <v>13138</v>
      </c>
      <c r="J2128" s="26" t="s">
        <v>1426</v>
      </c>
      <c r="K2128" s="26" t="s">
        <v>9582</v>
      </c>
      <c r="L2128" s="26" t="s">
        <v>16984</v>
      </c>
      <c r="M2128" s="26">
        <v>380979080497</v>
      </c>
      <c r="N2128" s="26">
        <v>123584702</v>
      </c>
    </row>
    <row r="2129" spans="1:14">
      <c r="A2129" s="26" t="s">
        <v>8574</v>
      </c>
      <c r="B2129" s="26" t="s">
        <v>8575</v>
      </c>
      <c r="C2129" s="26">
        <v>2004151</v>
      </c>
      <c r="D2129" s="26" t="s">
        <v>780</v>
      </c>
      <c r="E2129" s="26" t="s">
        <v>16985</v>
      </c>
      <c r="F2129" s="26" t="s">
        <v>10114</v>
      </c>
      <c r="G2129" s="26" t="s">
        <v>9601</v>
      </c>
      <c r="H2129" s="26" t="s">
        <v>1269</v>
      </c>
      <c r="J2129" s="26" t="s">
        <v>1298</v>
      </c>
      <c r="K2129" s="26" t="s">
        <v>9597</v>
      </c>
      <c r="L2129" s="26" t="s">
        <v>16986</v>
      </c>
      <c r="M2129" s="26">
        <v>380552267093</v>
      </c>
      <c r="N2129" s="26">
        <v>6510100000</v>
      </c>
    </row>
    <row r="2130" spans="1:14">
      <c r="A2130" s="26" t="s">
        <v>5047</v>
      </c>
      <c r="B2130" s="26" t="s">
        <v>5043</v>
      </c>
      <c r="C2130" s="26">
        <v>1996409</v>
      </c>
      <c r="D2130" s="26" t="s">
        <v>24</v>
      </c>
      <c r="E2130" s="26" t="s">
        <v>16987</v>
      </c>
      <c r="F2130" s="26" t="s">
        <v>16988</v>
      </c>
      <c r="G2130" s="26" t="s">
        <v>9579</v>
      </c>
      <c r="H2130" s="26" t="s">
        <v>735</v>
      </c>
      <c r="I2130" s="26" t="s">
        <v>9721</v>
      </c>
      <c r="J2130" s="26" t="s">
        <v>16989</v>
      </c>
      <c r="K2130" s="26" t="s">
        <v>9582</v>
      </c>
      <c r="L2130" s="26" t="s">
        <v>16990</v>
      </c>
      <c r="M2130" s="26">
        <v>380964602278</v>
      </c>
      <c r="N2130" s="26">
        <v>4622784103</v>
      </c>
    </row>
    <row r="2131" spans="1:14">
      <c r="A2131" s="26" t="s">
        <v>8271</v>
      </c>
      <c r="B2131" s="26" t="s">
        <v>8272</v>
      </c>
      <c r="C2131" s="26">
        <v>2003729</v>
      </c>
      <c r="D2131" s="26" t="s">
        <v>780</v>
      </c>
      <c r="E2131" s="26" t="s">
        <v>16991</v>
      </c>
      <c r="F2131" s="26" t="s">
        <v>16992</v>
      </c>
      <c r="G2131" s="26" t="s">
        <v>9601</v>
      </c>
      <c r="H2131" s="26" t="s">
        <v>1122</v>
      </c>
      <c r="J2131" s="26" t="s">
        <v>8039</v>
      </c>
      <c r="K2131" s="26" t="s">
        <v>9597</v>
      </c>
      <c r="L2131" s="26" t="s">
        <v>16993</v>
      </c>
      <c r="M2131" s="26">
        <v>380577255802</v>
      </c>
      <c r="N2131" s="26">
        <v>6310100000</v>
      </c>
    </row>
    <row r="2132" spans="1:14">
      <c r="A2132" s="26" t="s">
        <v>8946</v>
      </c>
      <c r="B2132" s="26" t="s">
        <v>8947</v>
      </c>
      <c r="C2132" s="26">
        <v>41773113</v>
      </c>
      <c r="D2132" s="26" t="s">
        <v>24</v>
      </c>
      <c r="E2132" s="26" t="s">
        <v>16994</v>
      </c>
      <c r="F2132" s="26" t="s">
        <v>16995</v>
      </c>
      <c r="G2132" s="26" t="s">
        <v>9586</v>
      </c>
      <c r="H2132" s="26" t="s">
        <v>1401</v>
      </c>
      <c r="I2132" s="26" t="s">
        <v>14400</v>
      </c>
      <c r="J2132" s="26" t="s">
        <v>16996</v>
      </c>
      <c r="K2132" s="26" t="s">
        <v>9582</v>
      </c>
      <c r="L2132" s="26" t="s">
        <v>16997</v>
      </c>
      <c r="M2132" s="26">
        <v>380473130051</v>
      </c>
      <c r="N2132" s="26">
        <v>7124084801</v>
      </c>
    </row>
    <row r="2133" spans="1:14">
      <c r="A2133" s="26" t="s">
        <v>6052</v>
      </c>
      <c r="B2133" s="26" t="s">
        <v>6053</v>
      </c>
      <c r="C2133" s="26">
        <v>38412224</v>
      </c>
      <c r="D2133" s="26" t="s">
        <v>24</v>
      </c>
      <c r="E2133" s="26" t="s">
        <v>16998</v>
      </c>
      <c r="F2133" s="26" t="s">
        <v>16999</v>
      </c>
      <c r="G2133" s="26" t="s">
        <v>9586</v>
      </c>
      <c r="H2133" s="26" t="s">
        <v>835</v>
      </c>
      <c r="I2133" s="26" t="s">
        <v>13143</v>
      </c>
      <c r="J2133" s="26" t="s">
        <v>17000</v>
      </c>
      <c r="K2133" s="26" t="s">
        <v>9582</v>
      </c>
      <c r="L2133" s="26" t="s">
        <v>17001</v>
      </c>
      <c r="M2133" s="26">
        <v>380516728133</v>
      </c>
      <c r="N2133" s="26">
        <v>4824885201</v>
      </c>
    </row>
    <row r="2134" spans="1:14">
      <c r="A2134" s="26" t="s">
        <v>6577</v>
      </c>
      <c r="B2134" s="26" t="s">
        <v>6578</v>
      </c>
      <c r="C2134" s="26">
        <v>38319453</v>
      </c>
      <c r="D2134" s="26" t="s">
        <v>24</v>
      </c>
      <c r="E2134" s="26" t="s">
        <v>17002</v>
      </c>
      <c r="F2134" s="26" t="s">
        <v>17003</v>
      </c>
      <c r="G2134" s="26" t="s">
        <v>9579</v>
      </c>
      <c r="H2134" s="26" t="s">
        <v>949</v>
      </c>
      <c r="I2134" s="26" t="s">
        <v>11128</v>
      </c>
      <c r="J2134" s="26" t="s">
        <v>17004</v>
      </c>
      <c r="K2134" s="26" t="s">
        <v>9582</v>
      </c>
      <c r="L2134" s="26" t="s">
        <v>17005</v>
      </c>
      <c r="M2134" s="26">
        <v>380535458135</v>
      </c>
      <c r="N2134" s="26">
        <v>5320486201</v>
      </c>
    </row>
    <row r="2135" spans="1:14">
      <c r="A2135" s="26" t="s">
        <v>2064</v>
      </c>
      <c r="B2135" s="26" t="s">
        <v>2065</v>
      </c>
      <c r="C2135" s="26">
        <v>38527798</v>
      </c>
      <c r="D2135" s="26" t="s">
        <v>1701</v>
      </c>
      <c r="E2135" s="26" t="s">
        <v>17006</v>
      </c>
      <c r="F2135" s="26" t="s">
        <v>17007</v>
      </c>
      <c r="G2135" s="26" t="s">
        <v>9601</v>
      </c>
      <c r="H2135" s="26" t="s">
        <v>103</v>
      </c>
      <c r="J2135" s="26" t="s">
        <v>116</v>
      </c>
      <c r="K2135" s="26" t="s">
        <v>9597</v>
      </c>
      <c r="L2135" s="26" t="s">
        <v>17008</v>
      </c>
      <c r="M2135" s="26">
        <v>380332730501</v>
      </c>
      <c r="N2135" s="26">
        <v>710100000</v>
      </c>
    </row>
    <row r="2136" spans="1:14">
      <c r="A2136" s="26" t="s">
        <v>9067</v>
      </c>
      <c r="B2136" s="26" t="s">
        <v>9068</v>
      </c>
      <c r="C2136" s="26">
        <v>36752522</v>
      </c>
      <c r="D2136" s="26" t="s">
        <v>24</v>
      </c>
      <c r="E2136" s="26" t="s">
        <v>17009</v>
      </c>
      <c r="F2136" s="26" t="s">
        <v>17010</v>
      </c>
      <c r="G2136" s="26" t="s">
        <v>9579</v>
      </c>
      <c r="H2136" s="26" t="s">
        <v>1490</v>
      </c>
      <c r="I2136" s="26" t="s">
        <v>12333</v>
      </c>
      <c r="J2136" s="26" t="s">
        <v>17011</v>
      </c>
      <c r="K2136" s="26" t="s">
        <v>9582</v>
      </c>
      <c r="L2136" s="26" t="s">
        <v>17012</v>
      </c>
      <c r="M2136" s="26">
        <v>380971046036</v>
      </c>
      <c r="N2136" s="26">
        <v>523780801</v>
      </c>
    </row>
    <row r="2137" spans="1:14">
      <c r="A2137" s="26" t="s">
        <v>5071</v>
      </c>
      <c r="B2137" s="26" t="s">
        <v>5072</v>
      </c>
      <c r="C2137" s="26">
        <v>1996272</v>
      </c>
      <c r="D2137" s="26" t="s">
        <v>24</v>
      </c>
      <c r="E2137" s="26" t="s">
        <v>17013</v>
      </c>
      <c r="F2137" s="26" t="s">
        <v>17014</v>
      </c>
      <c r="G2137" s="26" t="s">
        <v>9586</v>
      </c>
      <c r="H2137" s="26" t="s">
        <v>735</v>
      </c>
      <c r="I2137" s="26" t="s">
        <v>11379</v>
      </c>
      <c r="J2137" s="26" t="s">
        <v>3317</v>
      </c>
      <c r="K2137" s="26" t="s">
        <v>9582</v>
      </c>
      <c r="L2137" s="26" t="s">
        <v>17015</v>
      </c>
      <c r="M2137" s="26">
        <v>380678470103</v>
      </c>
      <c r="N2137" s="26">
        <v>123183005</v>
      </c>
    </row>
    <row r="2138" spans="1:14">
      <c r="A2138" s="26" t="s">
        <v>5052</v>
      </c>
      <c r="B2138" s="26" t="s">
        <v>5053</v>
      </c>
      <c r="C2138" s="26">
        <v>20763852</v>
      </c>
      <c r="D2138" s="26" t="s">
        <v>24</v>
      </c>
      <c r="E2138" s="26" t="s">
        <v>17016</v>
      </c>
      <c r="F2138" s="26" t="s">
        <v>17017</v>
      </c>
      <c r="G2138" s="26" t="s">
        <v>9579</v>
      </c>
      <c r="H2138" s="26" t="s">
        <v>735</v>
      </c>
      <c r="I2138" s="26" t="s">
        <v>9605</v>
      </c>
      <c r="J2138" s="26" t="s">
        <v>17018</v>
      </c>
      <c r="K2138" s="26" t="s">
        <v>9582</v>
      </c>
      <c r="L2138" s="26" t="s">
        <v>17019</v>
      </c>
      <c r="M2138" s="26">
        <v>380987259104</v>
      </c>
      <c r="N2138" s="26">
        <v>1821481502</v>
      </c>
    </row>
    <row r="2139" spans="1:14">
      <c r="A2139" s="26" t="s">
        <v>9147</v>
      </c>
      <c r="B2139" s="26" t="s">
        <v>9148</v>
      </c>
      <c r="C2139" s="26">
        <v>38462935</v>
      </c>
      <c r="D2139" s="26" t="s">
        <v>24</v>
      </c>
      <c r="E2139" s="26" t="s">
        <v>17020</v>
      </c>
      <c r="F2139" s="26" t="s">
        <v>17021</v>
      </c>
      <c r="G2139" s="26" t="s">
        <v>9579</v>
      </c>
      <c r="H2139" s="26" t="s">
        <v>1490</v>
      </c>
      <c r="I2139" s="26" t="s">
        <v>10369</v>
      </c>
      <c r="J2139" s="26" t="s">
        <v>3613</v>
      </c>
      <c r="K2139" s="26" t="s">
        <v>9582</v>
      </c>
      <c r="L2139" s="26" t="s">
        <v>17022</v>
      </c>
      <c r="M2139" s="26">
        <v>380972473407</v>
      </c>
      <c r="N2139" s="26">
        <v>120781301</v>
      </c>
    </row>
    <row r="2140" spans="1:14">
      <c r="A2140" s="26" t="s">
        <v>6167</v>
      </c>
      <c r="B2140" s="26" t="s">
        <v>6168</v>
      </c>
      <c r="C2140" s="26">
        <v>37291495</v>
      </c>
      <c r="D2140" s="26" t="s">
        <v>24</v>
      </c>
      <c r="E2140" s="26" t="s">
        <v>17023</v>
      </c>
      <c r="F2140" s="26" t="s">
        <v>17024</v>
      </c>
      <c r="G2140" s="26" t="s">
        <v>9579</v>
      </c>
      <c r="H2140" s="26" t="s">
        <v>885</v>
      </c>
      <c r="I2140" s="26" t="s">
        <v>11367</v>
      </c>
      <c r="J2140" s="26" t="s">
        <v>17025</v>
      </c>
      <c r="K2140" s="26" t="s">
        <v>9582</v>
      </c>
      <c r="L2140" s="26" t="s">
        <v>17026</v>
      </c>
      <c r="M2140" s="26">
        <v>380684867291</v>
      </c>
      <c r="N2140" s="26">
        <v>5123781304</v>
      </c>
    </row>
    <row r="2141" spans="1:14">
      <c r="A2141" s="26" t="s">
        <v>7839</v>
      </c>
      <c r="B2141" s="26" t="s">
        <v>7840</v>
      </c>
      <c r="C2141" s="26">
        <v>38725548</v>
      </c>
      <c r="D2141" s="26" t="s">
        <v>24</v>
      </c>
      <c r="E2141" s="26" t="s">
        <v>17027</v>
      </c>
      <c r="F2141" s="26" t="s">
        <v>17028</v>
      </c>
      <c r="G2141" s="26" t="s">
        <v>9586</v>
      </c>
      <c r="H2141" s="26" t="s">
        <v>1088</v>
      </c>
      <c r="J2141" s="26" t="s">
        <v>7835</v>
      </c>
      <c r="K2141" s="26" t="s">
        <v>9597</v>
      </c>
      <c r="L2141" s="26" t="s">
        <v>17029</v>
      </c>
      <c r="M2141" s="26">
        <v>761033102817</v>
      </c>
      <c r="N2141" s="26">
        <v>6125810100</v>
      </c>
    </row>
    <row r="2142" spans="1:14">
      <c r="A2142" s="26" t="s">
        <v>8030</v>
      </c>
      <c r="B2142" s="26" t="s">
        <v>8031</v>
      </c>
      <c r="C2142" s="26">
        <v>38602768</v>
      </c>
      <c r="D2142" s="26" t="s">
        <v>24</v>
      </c>
      <c r="E2142" s="26" t="s">
        <v>17030</v>
      </c>
      <c r="F2142" s="26" t="s">
        <v>17031</v>
      </c>
      <c r="G2142" s="26" t="s">
        <v>9579</v>
      </c>
      <c r="H2142" s="26" t="s">
        <v>1122</v>
      </c>
      <c r="I2142" s="26" t="s">
        <v>11395</v>
      </c>
      <c r="J2142" s="26" t="s">
        <v>17032</v>
      </c>
      <c r="K2142" s="26" t="s">
        <v>9582</v>
      </c>
      <c r="L2142" s="26" t="s">
        <v>17033</v>
      </c>
      <c r="M2142" s="26">
        <v>380954823080</v>
      </c>
      <c r="N2142" s="26">
        <v>6324284002</v>
      </c>
    </row>
    <row r="2143" spans="1:14">
      <c r="A2143" s="26" t="s">
        <v>7082</v>
      </c>
      <c r="B2143" s="26" t="s">
        <v>7083</v>
      </c>
      <c r="C2143" s="26">
        <v>38407717</v>
      </c>
      <c r="D2143" s="26" t="s">
        <v>24</v>
      </c>
      <c r="E2143" s="26" t="s">
        <v>17034</v>
      </c>
      <c r="F2143" s="26" t="s">
        <v>17035</v>
      </c>
      <c r="G2143" s="26" t="s">
        <v>9579</v>
      </c>
      <c r="H2143" s="26" t="s">
        <v>987</v>
      </c>
      <c r="I2143" s="26" t="s">
        <v>10311</v>
      </c>
      <c r="J2143" s="26" t="s">
        <v>83</v>
      </c>
      <c r="K2143" s="26" t="s">
        <v>9582</v>
      </c>
      <c r="L2143" s="26" t="s">
        <v>17036</v>
      </c>
      <c r="M2143" s="26">
        <v>380971552213</v>
      </c>
      <c r="N2143" s="26">
        <v>524155100</v>
      </c>
    </row>
    <row r="2144" spans="1:14">
      <c r="A2144" s="26" t="s">
        <v>3884</v>
      </c>
      <c r="B2144" s="26" t="s">
        <v>3885</v>
      </c>
      <c r="C2144" s="26">
        <v>38742343</v>
      </c>
      <c r="D2144" s="26" t="s">
        <v>24</v>
      </c>
      <c r="E2144" s="26" t="s">
        <v>17037</v>
      </c>
      <c r="F2144" s="26" t="s">
        <v>17038</v>
      </c>
      <c r="G2144" s="26" t="s">
        <v>9586</v>
      </c>
      <c r="H2144" s="26" t="s">
        <v>468</v>
      </c>
      <c r="I2144" s="26" t="s">
        <v>15551</v>
      </c>
      <c r="J2144" s="26" t="s">
        <v>502</v>
      </c>
      <c r="K2144" s="26" t="s">
        <v>9597</v>
      </c>
      <c r="L2144" s="26" t="s">
        <v>17039</v>
      </c>
      <c r="M2144" s="26">
        <v>380616522915</v>
      </c>
      <c r="N2144" s="26">
        <v>122082205</v>
      </c>
    </row>
    <row r="2145" spans="1:14">
      <c r="A2145" s="26" t="s">
        <v>7867</v>
      </c>
      <c r="B2145" s="26" t="s">
        <v>7868</v>
      </c>
      <c r="C2145" s="26">
        <v>38621625</v>
      </c>
      <c r="D2145" s="26" t="s">
        <v>24</v>
      </c>
      <c r="E2145" s="26" t="s">
        <v>17040</v>
      </c>
      <c r="F2145" s="26" t="s">
        <v>17041</v>
      </c>
      <c r="G2145" s="26" t="s">
        <v>9579</v>
      </c>
      <c r="H2145" s="26" t="s">
        <v>1122</v>
      </c>
      <c r="I2145" s="26" t="s">
        <v>10674</v>
      </c>
      <c r="J2145" s="26" t="s">
        <v>16186</v>
      </c>
      <c r="K2145" s="26" t="s">
        <v>9906</v>
      </c>
      <c r="L2145" s="26" t="s">
        <v>17042</v>
      </c>
      <c r="M2145" s="26">
        <v>380508395226</v>
      </c>
      <c r="N2145" s="26">
        <v>1222985201</v>
      </c>
    </row>
    <row r="2146" spans="1:14">
      <c r="A2146" s="26" t="s">
        <v>6363</v>
      </c>
      <c r="B2146" s="26" t="s">
        <v>6364</v>
      </c>
      <c r="C2146" s="26">
        <v>2774473</v>
      </c>
      <c r="D2146" s="26" t="s">
        <v>780</v>
      </c>
      <c r="E2146" s="26" t="s">
        <v>17043</v>
      </c>
      <c r="F2146" s="26" t="s">
        <v>17044</v>
      </c>
      <c r="G2146" s="26" t="s">
        <v>9601</v>
      </c>
      <c r="H2146" s="26" t="s">
        <v>885</v>
      </c>
      <c r="J2146" s="26" t="s">
        <v>910</v>
      </c>
      <c r="K2146" s="26" t="s">
        <v>9597</v>
      </c>
      <c r="L2146" s="26" t="s">
        <v>17045</v>
      </c>
      <c r="M2146" s="26">
        <v>380487480145</v>
      </c>
      <c r="N2146" s="26">
        <v>5110100000</v>
      </c>
    </row>
    <row r="2147" spans="1:14">
      <c r="A2147" s="26" t="s">
        <v>3411</v>
      </c>
      <c r="B2147" s="26" t="s">
        <v>3412</v>
      </c>
      <c r="C2147" s="26">
        <v>38456539</v>
      </c>
      <c r="D2147" s="26" t="s">
        <v>24</v>
      </c>
      <c r="E2147" s="26" t="s">
        <v>17046</v>
      </c>
      <c r="F2147" s="26" t="s">
        <v>17047</v>
      </c>
      <c r="G2147" s="26" t="s">
        <v>9586</v>
      </c>
      <c r="H2147" s="26" t="s">
        <v>392</v>
      </c>
      <c r="I2147" s="26" t="s">
        <v>9857</v>
      </c>
      <c r="J2147" s="26" t="s">
        <v>17048</v>
      </c>
      <c r="K2147" s="26" t="s">
        <v>9582</v>
      </c>
      <c r="L2147" s="26" t="s">
        <v>17049</v>
      </c>
      <c r="M2147" s="26">
        <v>380988109187</v>
      </c>
      <c r="N2147" s="26">
        <v>2121987202</v>
      </c>
    </row>
    <row r="2148" spans="1:14">
      <c r="A2148" s="26" t="s">
        <v>2784</v>
      </c>
      <c r="B2148" s="26" t="s">
        <v>2785</v>
      </c>
      <c r="C2148" s="26">
        <v>1990217</v>
      </c>
      <c r="D2148" s="26" t="s">
        <v>780</v>
      </c>
      <c r="E2148" s="26" t="s">
        <v>17050</v>
      </c>
      <c r="F2148" s="26" t="s">
        <v>17051</v>
      </c>
      <c r="G2148" s="26" t="s">
        <v>9601</v>
      </c>
      <c r="H2148" s="26" t="s">
        <v>258</v>
      </c>
      <c r="J2148" s="26" t="s">
        <v>263</v>
      </c>
      <c r="K2148" s="26" t="s">
        <v>9597</v>
      </c>
      <c r="L2148" s="26" t="s">
        <v>17052</v>
      </c>
      <c r="M2148" s="26">
        <v>380508325258</v>
      </c>
      <c r="N2148" s="26">
        <v>1410300000</v>
      </c>
    </row>
    <row r="2149" spans="1:14">
      <c r="A2149" s="26" t="s">
        <v>1988</v>
      </c>
      <c r="B2149" s="26" t="s">
        <v>1989</v>
      </c>
      <c r="C2149" s="26">
        <v>38672910</v>
      </c>
      <c r="D2149" s="26" t="s">
        <v>24</v>
      </c>
      <c r="E2149" s="26" t="s">
        <v>17053</v>
      </c>
      <c r="F2149" s="26" t="s">
        <v>17054</v>
      </c>
      <c r="G2149" s="26" t="s">
        <v>9579</v>
      </c>
      <c r="H2149" s="26" t="s">
        <v>103</v>
      </c>
      <c r="I2149" s="26" t="s">
        <v>1986</v>
      </c>
      <c r="J2149" s="26" t="s">
        <v>17055</v>
      </c>
      <c r="K2149" s="26" t="s">
        <v>9582</v>
      </c>
      <c r="L2149" s="26" t="s">
        <v>17056</v>
      </c>
      <c r="M2149" s="26">
        <v>380335723429</v>
      </c>
      <c r="N2149" s="26">
        <v>721480801</v>
      </c>
    </row>
    <row r="2150" spans="1:14">
      <c r="A2150" s="26" t="s">
        <v>6301</v>
      </c>
      <c r="B2150" s="26" t="s">
        <v>6302</v>
      </c>
      <c r="C2150" s="26">
        <v>2063341</v>
      </c>
      <c r="D2150" s="26" t="s">
        <v>24</v>
      </c>
      <c r="E2150" s="26" t="s">
        <v>17057</v>
      </c>
      <c r="F2150" s="26" t="s">
        <v>17058</v>
      </c>
      <c r="G2150" s="26" t="s">
        <v>9591</v>
      </c>
      <c r="H2150" s="26" t="s">
        <v>885</v>
      </c>
      <c r="J2150" s="26" t="s">
        <v>910</v>
      </c>
      <c r="K2150" s="26" t="s">
        <v>9597</v>
      </c>
      <c r="L2150" s="26" t="s">
        <v>17059</v>
      </c>
      <c r="M2150" s="26">
        <v>380487255115</v>
      </c>
      <c r="N2150" s="26">
        <v>5110100000</v>
      </c>
    </row>
    <row r="2151" spans="1:14">
      <c r="A2151" s="26" t="s">
        <v>9067</v>
      </c>
      <c r="B2151" s="26" t="s">
        <v>9068</v>
      </c>
      <c r="C2151" s="26">
        <v>36752522</v>
      </c>
      <c r="D2151" s="26" t="s">
        <v>24</v>
      </c>
      <c r="E2151" s="26" t="s">
        <v>17060</v>
      </c>
      <c r="F2151" s="26" t="s">
        <v>17061</v>
      </c>
      <c r="G2151" s="26" t="s">
        <v>9579</v>
      </c>
      <c r="H2151" s="26" t="s">
        <v>1490</v>
      </c>
      <c r="I2151" s="26" t="s">
        <v>12333</v>
      </c>
      <c r="J2151" s="26" t="s">
        <v>17062</v>
      </c>
      <c r="K2151" s="26" t="s">
        <v>9582</v>
      </c>
      <c r="L2151" s="26" t="s">
        <v>17063</v>
      </c>
      <c r="M2151" s="26">
        <v>380983998271</v>
      </c>
      <c r="N2151" s="26">
        <v>7321586004</v>
      </c>
    </row>
    <row r="2152" spans="1:14">
      <c r="A2152" s="26" t="s">
        <v>2899</v>
      </c>
      <c r="B2152" s="26" t="s">
        <v>2900</v>
      </c>
      <c r="C2152" s="26">
        <v>37885278</v>
      </c>
      <c r="D2152" s="26" t="s">
        <v>24</v>
      </c>
      <c r="E2152" s="26" t="s">
        <v>17064</v>
      </c>
      <c r="F2152" s="26" t="s">
        <v>14712</v>
      </c>
      <c r="G2152" s="26" t="s">
        <v>9586</v>
      </c>
      <c r="H2152" s="26" t="s">
        <v>258</v>
      </c>
      <c r="J2152" s="26" t="s">
        <v>317</v>
      </c>
      <c r="K2152" s="26" t="s">
        <v>9597</v>
      </c>
      <c r="L2152" s="26" t="s">
        <v>17065</v>
      </c>
      <c r="M2152" s="26">
        <v>761258751992</v>
      </c>
      <c r="N2152" s="26">
        <v>1412300000</v>
      </c>
    </row>
    <row r="2153" spans="1:14">
      <c r="A2153" s="26" t="s">
        <v>2710</v>
      </c>
      <c r="B2153" s="26" t="s">
        <v>2711</v>
      </c>
      <c r="C2153" s="26">
        <v>1111701</v>
      </c>
      <c r="D2153" s="26" t="s">
        <v>24</v>
      </c>
      <c r="E2153" s="26" t="s">
        <v>17066</v>
      </c>
      <c r="F2153" s="26" t="s">
        <v>17067</v>
      </c>
      <c r="G2153" s="26" t="s">
        <v>9586</v>
      </c>
      <c r="H2153" s="26" t="s">
        <v>133</v>
      </c>
      <c r="J2153" s="26" t="s">
        <v>239</v>
      </c>
      <c r="K2153" s="26" t="s">
        <v>9597</v>
      </c>
      <c r="L2153" s="26" t="s">
        <v>17068</v>
      </c>
      <c r="M2153" s="26">
        <v>761562644553</v>
      </c>
      <c r="N2153" s="26">
        <v>1213000000</v>
      </c>
    </row>
    <row r="2154" spans="1:14">
      <c r="A2154" s="26" t="s">
        <v>7799</v>
      </c>
      <c r="B2154" s="26" t="s">
        <v>7800</v>
      </c>
      <c r="C2154" s="26">
        <v>14054198</v>
      </c>
      <c r="D2154" s="26" t="s">
        <v>1701</v>
      </c>
      <c r="E2154" s="26" t="s">
        <v>17069</v>
      </c>
      <c r="F2154" s="26" t="s">
        <v>17070</v>
      </c>
      <c r="G2154" s="26" t="s">
        <v>9601</v>
      </c>
      <c r="H2154" s="26" t="s">
        <v>1088</v>
      </c>
      <c r="J2154" s="26" t="s">
        <v>7756</v>
      </c>
      <c r="K2154" s="26" t="s">
        <v>9606</v>
      </c>
      <c r="L2154" s="26" t="s">
        <v>17071</v>
      </c>
      <c r="M2154" s="26">
        <v>380352246163</v>
      </c>
      <c r="N2154" s="26">
        <v>6120855700</v>
      </c>
    </row>
    <row r="2155" spans="1:14">
      <c r="A2155" s="26" t="s">
        <v>3811</v>
      </c>
      <c r="B2155" s="26" t="s">
        <v>3812</v>
      </c>
      <c r="C2155" s="26">
        <v>41775887</v>
      </c>
      <c r="D2155" s="26" t="s">
        <v>24</v>
      </c>
      <c r="E2155" s="26" t="s">
        <v>17072</v>
      </c>
      <c r="F2155" s="26" t="s">
        <v>17073</v>
      </c>
      <c r="G2155" s="26" t="s">
        <v>9586</v>
      </c>
      <c r="H2155" s="26" t="s">
        <v>468</v>
      </c>
      <c r="I2155" s="26" t="s">
        <v>10687</v>
      </c>
      <c r="J2155" s="26" t="s">
        <v>3815</v>
      </c>
      <c r="K2155" s="26" t="s">
        <v>9582</v>
      </c>
      <c r="L2155" s="26" t="s">
        <v>17074</v>
      </c>
      <c r="M2155" s="26">
        <v>380612237824</v>
      </c>
      <c r="N2155" s="26">
        <v>2322189013</v>
      </c>
    </row>
    <row r="2156" spans="1:14">
      <c r="A2156" s="26" t="s">
        <v>6716</v>
      </c>
      <c r="B2156" s="26" t="s">
        <v>6717</v>
      </c>
      <c r="C2156" s="26">
        <v>37953735</v>
      </c>
      <c r="D2156" s="26" t="s">
        <v>24</v>
      </c>
      <c r="E2156" s="26" t="s">
        <v>17075</v>
      </c>
      <c r="F2156" s="26" t="s">
        <v>17076</v>
      </c>
      <c r="G2156" s="26" t="s">
        <v>9579</v>
      </c>
      <c r="H2156" s="26" t="s">
        <v>949</v>
      </c>
      <c r="I2156" s="26" t="s">
        <v>10708</v>
      </c>
      <c r="J2156" s="26" t="s">
        <v>17077</v>
      </c>
      <c r="K2156" s="26" t="s">
        <v>9582</v>
      </c>
      <c r="L2156" s="26" t="s">
        <v>17078</v>
      </c>
      <c r="M2156" s="26">
        <v>380500888200</v>
      </c>
      <c r="N2156" s="26">
        <v>5322685801</v>
      </c>
    </row>
    <row r="2157" spans="1:14">
      <c r="A2157" s="26" t="s">
        <v>7625</v>
      </c>
      <c r="B2157" s="26" t="s">
        <v>7626</v>
      </c>
      <c r="C2157" s="26">
        <v>38044086</v>
      </c>
      <c r="D2157" s="26" t="s">
        <v>24</v>
      </c>
      <c r="E2157" s="26" t="s">
        <v>17079</v>
      </c>
      <c r="F2157" s="26" t="s">
        <v>17080</v>
      </c>
      <c r="G2157" s="26" t="s">
        <v>9586</v>
      </c>
      <c r="H2157" s="26" t="s">
        <v>1088</v>
      </c>
      <c r="J2157" s="26" t="s">
        <v>1100</v>
      </c>
      <c r="K2157" s="26" t="s">
        <v>9597</v>
      </c>
      <c r="L2157" s="26" t="s">
        <v>17081</v>
      </c>
      <c r="M2157" s="26">
        <v>760710842868</v>
      </c>
      <c r="N2157" s="26">
        <v>6121285603</v>
      </c>
    </row>
    <row r="2158" spans="1:14">
      <c r="A2158" s="26" t="s">
        <v>3765</v>
      </c>
      <c r="B2158" s="26" t="s">
        <v>3766</v>
      </c>
      <c r="C2158" s="26">
        <v>38969678</v>
      </c>
      <c r="D2158" s="26" t="s">
        <v>24</v>
      </c>
      <c r="E2158" s="26" t="s">
        <v>17082</v>
      </c>
      <c r="F2158" s="26" t="s">
        <v>17083</v>
      </c>
      <c r="G2158" s="26" t="s">
        <v>9591</v>
      </c>
      <c r="H2158" s="26" t="s">
        <v>468</v>
      </c>
      <c r="J2158" s="26" t="s">
        <v>481</v>
      </c>
      <c r="K2158" s="26" t="s">
        <v>9597</v>
      </c>
      <c r="L2158" s="26" t="s">
        <v>17084</v>
      </c>
      <c r="M2158" s="26">
        <v>761225927686</v>
      </c>
      <c r="N2158" s="26">
        <v>1222380503</v>
      </c>
    </row>
    <row r="2159" spans="1:14">
      <c r="A2159" s="26" t="s">
        <v>8681</v>
      </c>
      <c r="B2159" s="26" t="s">
        <v>8682</v>
      </c>
      <c r="C2159" s="26">
        <v>38402043</v>
      </c>
      <c r="D2159" s="26" t="s">
        <v>24</v>
      </c>
      <c r="E2159" s="26" t="s">
        <v>17085</v>
      </c>
      <c r="F2159" s="26" t="s">
        <v>17086</v>
      </c>
      <c r="G2159" s="26" t="s">
        <v>9579</v>
      </c>
      <c r="H2159" s="26" t="s">
        <v>1308</v>
      </c>
      <c r="I2159" s="26" t="s">
        <v>15727</v>
      </c>
      <c r="J2159" s="26" t="s">
        <v>17087</v>
      </c>
      <c r="K2159" s="26" t="s">
        <v>9582</v>
      </c>
      <c r="L2159" s="26" t="s">
        <v>17088</v>
      </c>
      <c r="M2159" s="26">
        <v>380965770228</v>
      </c>
      <c r="N2159" s="26">
        <v>6823684001</v>
      </c>
    </row>
    <row r="2160" spans="1:14">
      <c r="A2160" s="26" t="s">
        <v>8696</v>
      </c>
      <c r="B2160" s="26" t="s">
        <v>8697</v>
      </c>
      <c r="C2160" s="26">
        <v>38447428</v>
      </c>
      <c r="D2160" s="26" t="s">
        <v>24</v>
      </c>
      <c r="E2160" s="26" t="s">
        <v>17089</v>
      </c>
      <c r="F2160" s="26" t="s">
        <v>17090</v>
      </c>
      <c r="G2160" s="26" t="s">
        <v>9586</v>
      </c>
      <c r="H2160" s="26" t="s">
        <v>1308</v>
      </c>
      <c r="J2160" s="26" t="s">
        <v>17091</v>
      </c>
      <c r="K2160" s="26" t="s">
        <v>9582</v>
      </c>
      <c r="L2160" s="26" t="s">
        <v>17092</v>
      </c>
      <c r="M2160" s="26">
        <v>380384970541</v>
      </c>
      <c r="N2160" s="26">
        <v>6822484201</v>
      </c>
    </row>
    <row r="2161" spans="1:14">
      <c r="A2161" s="26" t="s">
        <v>2414</v>
      </c>
      <c r="B2161" s="26" t="s">
        <v>2415</v>
      </c>
      <c r="C2161" s="26">
        <v>33247526</v>
      </c>
      <c r="D2161" s="26" t="s">
        <v>780</v>
      </c>
      <c r="E2161" s="26" t="s">
        <v>17093</v>
      </c>
      <c r="F2161" s="26" t="s">
        <v>9787</v>
      </c>
      <c r="G2161" s="26" t="s">
        <v>9601</v>
      </c>
      <c r="H2161" s="26" t="s">
        <v>133</v>
      </c>
      <c r="J2161" s="26" t="s">
        <v>2401</v>
      </c>
      <c r="K2161" s="26" t="s">
        <v>9597</v>
      </c>
      <c r="L2161" s="26" t="s">
        <v>17094</v>
      </c>
      <c r="M2161" s="26">
        <v>380950992009</v>
      </c>
      <c r="N2161" s="26">
        <v>122787502</v>
      </c>
    </row>
    <row r="2162" spans="1:14">
      <c r="A2162" s="26" t="s">
        <v>6615</v>
      </c>
      <c r="B2162" s="26" t="s">
        <v>6616</v>
      </c>
      <c r="C2162" s="26">
        <v>41348856</v>
      </c>
      <c r="D2162" s="26" t="s">
        <v>24</v>
      </c>
      <c r="E2162" s="26" t="s">
        <v>17095</v>
      </c>
      <c r="F2162" s="26" t="s">
        <v>17096</v>
      </c>
      <c r="G2162" s="26" t="s">
        <v>9591</v>
      </c>
      <c r="H2162" s="26" t="s">
        <v>949</v>
      </c>
      <c r="J2162" s="26" t="s">
        <v>17097</v>
      </c>
      <c r="K2162" s="26" t="s">
        <v>9582</v>
      </c>
      <c r="L2162" s="26" t="s">
        <v>17098</v>
      </c>
      <c r="M2162" s="26">
        <v>380957757503</v>
      </c>
      <c r="N2162" s="26">
        <v>5322883201</v>
      </c>
    </row>
    <row r="2163" spans="1:14">
      <c r="A2163" s="26" t="s">
        <v>5685</v>
      </c>
      <c r="B2163" s="26" t="s">
        <v>5686</v>
      </c>
      <c r="C2163" s="26">
        <v>38947811</v>
      </c>
      <c r="D2163" s="26" t="s">
        <v>780</v>
      </c>
      <c r="E2163" s="26" t="s">
        <v>17099</v>
      </c>
      <c r="F2163" s="26" t="s">
        <v>17100</v>
      </c>
      <c r="G2163" s="26" t="s">
        <v>9601</v>
      </c>
      <c r="H2163" s="26" t="s">
        <v>799</v>
      </c>
      <c r="J2163" s="26" t="s">
        <v>800</v>
      </c>
      <c r="K2163" s="26" t="s">
        <v>9597</v>
      </c>
      <c r="L2163" s="26" t="s">
        <v>17101</v>
      </c>
      <c r="M2163" s="26">
        <v>380442350272</v>
      </c>
      <c r="N2163" s="26">
        <v>4822784009</v>
      </c>
    </row>
    <row r="2164" spans="1:14">
      <c r="A2164" s="26" t="s">
        <v>8877</v>
      </c>
      <c r="B2164" s="26" t="s">
        <v>8878</v>
      </c>
      <c r="C2164" s="26">
        <v>42017886</v>
      </c>
      <c r="D2164" s="26" t="s">
        <v>24</v>
      </c>
      <c r="E2164" s="26" t="s">
        <v>17102</v>
      </c>
      <c r="F2164" s="26" t="s">
        <v>17103</v>
      </c>
      <c r="G2164" s="26" t="s">
        <v>9586</v>
      </c>
      <c r="H2164" s="26" t="s">
        <v>1401</v>
      </c>
      <c r="I2164" s="26" t="s">
        <v>14413</v>
      </c>
      <c r="J2164" s="26" t="s">
        <v>17104</v>
      </c>
      <c r="K2164" s="26" t="s">
        <v>9582</v>
      </c>
      <c r="L2164" s="26" t="s">
        <v>17105</v>
      </c>
      <c r="M2164" s="26">
        <v>380473297678</v>
      </c>
      <c r="N2164" s="26">
        <v>7121882501</v>
      </c>
    </row>
    <row r="2165" spans="1:14">
      <c r="A2165" s="26" t="s">
        <v>2072</v>
      </c>
      <c r="B2165" s="26" t="s">
        <v>2073</v>
      </c>
      <c r="C2165" s="26">
        <v>38373547</v>
      </c>
      <c r="D2165" s="26" t="s">
        <v>24</v>
      </c>
      <c r="E2165" s="26" t="s">
        <v>17106</v>
      </c>
      <c r="F2165" s="26" t="s">
        <v>17107</v>
      </c>
      <c r="G2165" s="26" t="s">
        <v>9579</v>
      </c>
      <c r="H2165" s="26" t="s">
        <v>103</v>
      </c>
      <c r="I2165" s="26" t="s">
        <v>11403</v>
      </c>
      <c r="J2165" s="26" t="s">
        <v>17108</v>
      </c>
      <c r="K2165" s="26" t="s">
        <v>9582</v>
      </c>
      <c r="L2165" s="26" t="s">
        <v>17109</v>
      </c>
      <c r="M2165" s="26">
        <v>761317201100</v>
      </c>
      <c r="N2165" s="26">
        <v>723155120</v>
      </c>
    </row>
    <row r="2166" spans="1:14">
      <c r="A2166" s="26" t="s">
        <v>7998</v>
      </c>
      <c r="B2166" s="26" t="s">
        <v>7999</v>
      </c>
      <c r="C2166" s="26" t="s">
        <v>1604</v>
      </c>
      <c r="D2166" s="26" t="s">
        <v>24</v>
      </c>
      <c r="E2166" s="26" t="s">
        <v>17110</v>
      </c>
      <c r="F2166" s="26" t="s">
        <v>8000</v>
      </c>
      <c r="G2166" s="26" t="s">
        <v>9586</v>
      </c>
      <c r="H2166" s="26" t="s">
        <v>1122</v>
      </c>
      <c r="I2166" s="26" t="s">
        <v>11395</v>
      </c>
      <c r="J2166" s="26" t="s">
        <v>8001</v>
      </c>
      <c r="K2166" s="26" t="s">
        <v>9606</v>
      </c>
      <c r="L2166" s="26" t="s">
        <v>17111</v>
      </c>
      <c r="M2166" s="26">
        <v>380994689281</v>
      </c>
      <c r="N2166" s="26">
        <v>6324255100</v>
      </c>
    </row>
    <row r="2167" spans="1:14">
      <c r="A2167" s="26" t="s">
        <v>9399</v>
      </c>
      <c r="B2167" s="26" t="s">
        <v>9400</v>
      </c>
      <c r="C2167" s="26">
        <v>38955665</v>
      </c>
      <c r="D2167" s="26" t="s">
        <v>24</v>
      </c>
      <c r="E2167" s="26" t="s">
        <v>17112</v>
      </c>
      <c r="F2167" s="26" t="s">
        <v>17113</v>
      </c>
      <c r="G2167" s="26" t="s">
        <v>9579</v>
      </c>
      <c r="H2167" s="26" t="s">
        <v>1573</v>
      </c>
      <c r="I2167" s="26" t="s">
        <v>10158</v>
      </c>
      <c r="J2167" s="26" t="s">
        <v>16691</v>
      </c>
      <c r="K2167" s="26" t="s">
        <v>9582</v>
      </c>
      <c r="L2167" s="26" t="s">
        <v>17114</v>
      </c>
      <c r="M2167" s="26">
        <v>380462685302</v>
      </c>
      <c r="N2167" s="26">
        <v>1222655102</v>
      </c>
    </row>
    <row r="2168" spans="1:14">
      <c r="A2168" s="26" t="s">
        <v>8473</v>
      </c>
      <c r="B2168" s="26" t="s">
        <v>8474</v>
      </c>
      <c r="C2168" s="26">
        <v>38740016</v>
      </c>
      <c r="D2168" s="26" t="s">
        <v>24</v>
      </c>
      <c r="E2168" s="26" t="s">
        <v>17115</v>
      </c>
      <c r="F2168" s="26" t="s">
        <v>17116</v>
      </c>
      <c r="G2168" s="26" t="s">
        <v>9586</v>
      </c>
      <c r="H2168" s="26" t="s">
        <v>1269</v>
      </c>
      <c r="J2168" s="26" t="s">
        <v>8477</v>
      </c>
      <c r="K2168" s="26" t="s">
        <v>9597</v>
      </c>
      <c r="L2168" s="26" t="s">
        <v>17117</v>
      </c>
      <c r="M2168" s="26">
        <v>761506427718</v>
      </c>
      <c r="N2168" s="26">
        <v>5123582203</v>
      </c>
    </row>
    <row r="2169" spans="1:14">
      <c r="A2169" s="26" t="s">
        <v>6754</v>
      </c>
      <c r="B2169" s="26" t="s">
        <v>6755</v>
      </c>
      <c r="C2169" s="26">
        <v>37464470</v>
      </c>
      <c r="D2169" s="26" t="s">
        <v>24</v>
      </c>
      <c r="E2169" s="26" t="s">
        <v>17118</v>
      </c>
      <c r="F2169" s="26" t="s">
        <v>17119</v>
      </c>
      <c r="G2169" s="26" t="s">
        <v>9586</v>
      </c>
      <c r="H2169" s="26" t="s">
        <v>949</v>
      </c>
      <c r="I2169" s="26" t="s">
        <v>11064</v>
      </c>
      <c r="J2169" s="26" t="s">
        <v>17120</v>
      </c>
      <c r="K2169" s="26" t="s">
        <v>9582</v>
      </c>
      <c r="L2169" s="26" t="s">
        <v>17121</v>
      </c>
      <c r="M2169" s="26">
        <v>380534492517</v>
      </c>
      <c r="N2169" s="26">
        <v>5323486001</v>
      </c>
    </row>
    <row r="2170" spans="1:14">
      <c r="A2170" s="26" t="s">
        <v>6607</v>
      </c>
      <c r="B2170" s="26" t="s">
        <v>6608</v>
      </c>
      <c r="C2170" s="26">
        <v>1999265</v>
      </c>
      <c r="D2170" s="26" t="s">
        <v>780</v>
      </c>
      <c r="E2170" s="26" t="s">
        <v>17122</v>
      </c>
      <c r="F2170" s="26" t="s">
        <v>17123</v>
      </c>
      <c r="G2170" s="26" t="s">
        <v>9601</v>
      </c>
      <c r="H2170" s="26" t="s">
        <v>949</v>
      </c>
      <c r="I2170" s="26" t="s">
        <v>10118</v>
      </c>
      <c r="J2170" s="26" t="s">
        <v>17124</v>
      </c>
      <c r="K2170" s="26" t="s">
        <v>9582</v>
      </c>
      <c r="L2170" s="26" t="s">
        <v>17125</v>
      </c>
      <c r="M2170" s="26">
        <v>761200070661</v>
      </c>
      <c r="N2170" s="26">
        <v>5320485202</v>
      </c>
    </row>
    <row r="2171" spans="1:14">
      <c r="A2171" s="26" t="s">
        <v>9147</v>
      </c>
      <c r="B2171" s="26" t="s">
        <v>9148</v>
      </c>
      <c r="C2171" s="26">
        <v>38462935</v>
      </c>
      <c r="D2171" s="26" t="s">
        <v>24</v>
      </c>
      <c r="E2171" s="26" t="s">
        <v>17126</v>
      </c>
      <c r="F2171" s="26" t="s">
        <v>17127</v>
      </c>
      <c r="G2171" s="26" t="s">
        <v>9579</v>
      </c>
      <c r="H2171" s="26" t="s">
        <v>1490</v>
      </c>
      <c r="I2171" s="26" t="s">
        <v>10369</v>
      </c>
      <c r="J2171" s="26" t="s">
        <v>17128</v>
      </c>
      <c r="K2171" s="26" t="s">
        <v>9582</v>
      </c>
      <c r="L2171" s="26" t="s">
        <v>17129</v>
      </c>
      <c r="M2171" s="26">
        <v>380963122046</v>
      </c>
      <c r="N2171" s="26">
        <v>7324084001</v>
      </c>
    </row>
    <row r="2172" spans="1:14">
      <c r="A2172" s="26" t="s">
        <v>9164</v>
      </c>
      <c r="B2172" s="26" t="s">
        <v>9165</v>
      </c>
      <c r="C2172" s="26">
        <v>38231128</v>
      </c>
      <c r="D2172" s="26" t="s">
        <v>24</v>
      </c>
      <c r="E2172" s="26" t="s">
        <v>17130</v>
      </c>
      <c r="F2172" s="26" t="s">
        <v>17131</v>
      </c>
      <c r="G2172" s="26" t="s">
        <v>9586</v>
      </c>
      <c r="H2172" s="26" t="s">
        <v>1490</v>
      </c>
      <c r="I2172" s="26" t="s">
        <v>12848</v>
      </c>
      <c r="J2172" s="26" t="s">
        <v>17132</v>
      </c>
      <c r="K2172" s="26" t="s">
        <v>9582</v>
      </c>
      <c r="L2172" s="26" t="s">
        <v>17133</v>
      </c>
      <c r="M2172" s="26">
        <v>380954454475</v>
      </c>
      <c r="N2172" s="26">
        <v>7325089202</v>
      </c>
    </row>
    <row r="2173" spans="1:14">
      <c r="A2173" s="26" t="s">
        <v>5565</v>
      </c>
      <c r="B2173" s="26" t="s">
        <v>5566</v>
      </c>
      <c r="C2173" s="26">
        <v>38266365</v>
      </c>
      <c r="D2173" s="26" t="s">
        <v>24</v>
      </c>
      <c r="E2173" s="26" t="s">
        <v>17134</v>
      </c>
      <c r="F2173" s="26" t="s">
        <v>17135</v>
      </c>
      <c r="G2173" s="26" t="s">
        <v>9586</v>
      </c>
      <c r="H2173" s="26" t="s">
        <v>799</v>
      </c>
      <c r="J2173" s="26" t="s">
        <v>800</v>
      </c>
      <c r="K2173" s="26" t="s">
        <v>9597</v>
      </c>
      <c r="L2173" s="26" t="s">
        <v>17136</v>
      </c>
      <c r="M2173" s="26">
        <v>760891214396</v>
      </c>
      <c r="N2173" s="26">
        <v>4822784009</v>
      </c>
    </row>
    <row r="2174" spans="1:14">
      <c r="A2174" s="26" t="s">
        <v>3434</v>
      </c>
      <c r="B2174" s="26" t="s">
        <v>3435</v>
      </c>
      <c r="C2174" s="26">
        <v>40390032</v>
      </c>
      <c r="D2174" s="26" t="s">
        <v>24</v>
      </c>
      <c r="E2174" s="26" t="s">
        <v>17137</v>
      </c>
      <c r="F2174" s="26" t="s">
        <v>17138</v>
      </c>
      <c r="G2174" s="26" t="s">
        <v>9586</v>
      </c>
      <c r="H2174" s="26" t="s">
        <v>392</v>
      </c>
      <c r="I2174" s="26" t="s">
        <v>12978</v>
      </c>
      <c r="J2174" s="26" t="s">
        <v>17139</v>
      </c>
      <c r="K2174" s="26" t="s">
        <v>9582</v>
      </c>
      <c r="L2174" s="26" t="s">
        <v>17140</v>
      </c>
      <c r="M2174" s="26">
        <v>380800503118</v>
      </c>
      <c r="N2174" s="26">
        <v>2122783801</v>
      </c>
    </row>
    <row r="2175" spans="1:14">
      <c r="A2175" s="26" t="s">
        <v>8735</v>
      </c>
      <c r="B2175" s="26" t="s">
        <v>8736</v>
      </c>
      <c r="C2175" s="26">
        <v>38358026</v>
      </c>
      <c r="D2175" s="26" t="s">
        <v>24</v>
      </c>
      <c r="E2175" s="26" t="s">
        <v>17141</v>
      </c>
      <c r="F2175" s="26" t="s">
        <v>17142</v>
      </c>
      <c r="G2175" s="26" t="s">
        <v>9579</v>
      </c>
      <c r="H2175" s="26" t="s">
        <v>1308</v>
      </c>
      <c r="I2175" s="26" t="s">
        <v>11309</v>
      </c>
      <c r="J2175" s="26" t="s">
        <v>17143</v>
      </c>
      <c r="K2175" s="26" t="s">
        <v>9582</v>
      </c>
      <c r="L2175" s="26" t="s">
        <v>17144</v>
      </c>
      <c r="M2175" s="26">
        <v>380974859996</v>
      </c>
      <c r="N2175" s="26">
        <v>521055309</v>
      </c>
    </row>
    <row r="2176" spans="1:14">
      <c r="A2176" s="26" t="s">
        <v>8909</v>
      </c>
      <c r="B2176" s="26" t="s">
        <v>8910</v>
      </c>
      <c r="C2176" s="26">
        <v>42070740</v>
      </c>
      <c r="D2176" s="26" t="s">
        <v>24</v>
      </c>
      <c r="E2176" s="26" t="s">
        <v>17145</v>
      </c>
      <c r="F2176" s="26" t="s">
        <v>17146</v>
      </c>
      <c r="G2176" s="26" t="s">
        <v>9586</v>
      </c>
      <c r="H2176" s="26" t="s">
        <v>1401</v>
      </c>
      <c r="I2176" s="26" t="s">
        <v>11494</v>
      </c>
      <c r="J2176" s="26" t="s">
        <v>8911</v>
      </c>
      <c r="K2176" s="26" t="s">
        <v>9582</v>
      </c>
      <c r="L2176" s="26" t="s">
        <v>17147</v>
      </c>
      <c r="M2176" s="26">
        <v>380972963658</v>
      </c>
      <c r="N2176" s="26">
        <v>7120385001</v>
      </c>
    </row>
    <row r="2177" spans="1:14">
      <c r="A2177" s="26" t="s">
        <v>3465</v>
      </c>
      <c r="B2177" s="26" t="s">
        <v>3466</v>
      </c>
      <c r="C2177" s="26">
        <v>38182296</v>
      </c>
      <c r="D2177" s="26" t="s">
        <v>24</v>
      </c>
      <c r="E2177" s="26" t="s">
        <v>17148</v>
      </c>
      <c r="F2177" s="26" t="s">
        <v>17149</v>
      </c>
      <c r="G2177" s="26" t="s">
        <v>9586</v>
      </c>
      <c r="H2177" s="26" t="s">
        <v>392</v>
      </c>
      <c r="I2177" s="26" t="s">
        <v>10280</v>
      </c>
      <c r="J2177" s="26" t="s">
        <v>581</v>
      </c>
      <c r="K2177" s="26" t="s">
        <v>9582</v>
      </c>
      <c r="L2177" s="26" t="s">
        <v>17150</v>
      </c>
      <c r="M2177" s="26">
        <v>380967546258</v>
      </c>
      <c r="N2177" s="26">
        <v>2123681001</v>
      </c>
    </row>
    <row r="2178" spans="1:14">
      <c r="A2178" s="26" t="s">
        <v>6822</v>
      </c>
      <c r="B2178" s="26" t="s">
        <v>6823</v>
      </c>
      <c r="C2178" s="26">
        <v>38503012</v>
      </c>
      <c r="D2178" s="26" t="s">
        <v>1701</v>
      </c>
      <c r="E2178" s="26" t="s">
        <v>17151</v>
      </c>
      <c r="F2178" s="26" t="s">
        <v>17152</v>
      </c>
      <c r="G2178" s="26" t="s">
        <v>9601</v>
      </c>
      <c r="H2178" s="26" t="s">
        <v>949</v>
      </c>
      <c r="J2178" s="26" t="s">
        <v>962</v>
      </c>
      <c r="K2178" s="26" t="s">
        <v>9597</v>
      </c>
      <c r="L2178" s="26" t="s">
        <v>17153</v>
      </c>
      <c r="M2178" s="26">
        <v>380503097246</v>
      </c>
      <c r="N2178" s="26">
        <v>5310400000</v>
      </c>
    </row>
    <row r="2179" spans="1:14">
      <c r="A2179" s="26" t="s">
        <v>3465</v>
      </c>
      <c r="B2179" s="26" t="s">
        <v>3466</v>
      </c>
      <c r="C2179" s="26">
        <v>38182296</v>
      </c>
      <c r="D2179" s="26" t="s">
        <v>24</v>
      </c>
      <c r="E2179" s="26" t="s">
        <v>17154</v>
      </c>
      <c r="F2179" s="26" t="s">
        <v>17155</v>
      </c>
      <c r="G2179" s="26" t="s">
        <v>9586</v>
      </c>
      <c r="H2179" s="26" t="s">
        <v>392</v>
      </c>
      <c r="I2179" s="26" t="s">
        <v>10280</v>
      </c>
      <c r="J2179" s="26" t="s">
        <v>17156</v>
      </c>
      <c r="K2179" s="26" t="s">
        <v>9606</v>
      </c>
      <c r="L2179" s="26" t="s">
        <v>17157</v>
      </c>
      <c r="M2179" s="26">
        <v>380677780368</v>
      </c>
      <c r="N2179" s="26">
        <v>2123655800</v>
      </c>
    </row>
    <row r="2180" spans="1:14">
      <c r="A2180" s="26" t="s">
        <v>6913</v>
      </c>
      <c r="B2180" s="26" t="s">
        <v>6910</v>
      </c>
      <c r="C2180" s="26">
        <v>1999537</v>
      </c>
      <c r="D2180" s="26" t="s">
        <v>780</v>
      </c>
      <c r="E2180" s="26" t="s">
        <v>17158</v>
      </c>
      <c r="F2180" s="26" t="s">
        <v>17159</v>
      </c>
      <c r="G2180" s="26" t="s">
        <v>9601</v>
      </c>
      <c r="H2180" s="26" t="s">
        <v>949</v>
      </c>
      <c r="I2180" s="26" t="s">
        <v>13534</v>
      </c>
      <c r="J2180" s="26" t="s">
        <v>13722</v>
      </c>
      <c r="K2180" s="26" t="s">
        <v>9606</v>
      </c>
      <c r="L2180" s="26" t="s">
        <v>13723</v>
      </c>
      <c r="M2180" s="26">
        <v>380534792000</v>
      </c>
      <c r="N2180" s="26">
        <v>5325455300</v>
      </c>
    </row>
    <row r="2181" spans="1:14">
      <c r="A2181" s="26" t="s">
        <v>4558</v>
      </c>
      <c r="B2181" s="26" t="s">
        <v>4559</v>
      </c>
      <c r="C2181" s="26">
        <v>38073489</v>
      </c>
      <c r="D2181" s="26" t="s">
        <v>24</v>
      </c>
      <c r="E2181" s="26" t="s">
        <v>17160</v>
      </c>
      <c r="F2181" s="26" t="s">
        <v>17161</v>
      </c>
      <c r="G2181" s="26" t="s">
        <v>9591</v>
      </c>
      <c r="H2181" s="26" t="s">
        <v>576</v>
      </c>
      <c r="I2181" s="26" t="s">
        <v>10808</v>
      </c>
      <c r="J2181" s="26" t="s">
        <v>17162</v>
      </c>
      <c r="K2181" s="26" t="s">
        <v>9582</v>
      </c>
      <c r="L2181" s="26" t="s">
        <v>17163</v>
      </c>
      <c r="M2181" s="26">
        <v>380967859456</v>
      </c>
      <c r="N2181" s="26">
        <v>3225581601</v>
      </c>
    </row>
    <row r="2182" spans="1:14">
      <c r="A2182" s="26" t="s">
        <v>6395</v>
      </c>
      <c r="B2182" s="26" t="s">
        <v>6396</v>
      </c>
      <c r="C2182" s="26">
        <v>39040240</v>
      </c>
      <c r="D2182" s="26" t="s">
        <v>24</v>
      </c>
      <c r="E2182" s="26" t="s">
        <v>17164</v>
      </c>
      <c r="F2182" s="26" t="s">
        <v>17165</v>
      </c>
      <c r="G2182" s="26" t="s">
        <v>9586</v>
      </c>
      <c r="H2182" s="26" t="s">
        <v>885</v>
      </c>
      <c r="J2182" s="26" t="s">
        <v>910</v>
      </c>
      <c r="K2182" s="26" t="s">
        <v>9597</v>
      </c>
      <c r="L2182" s="26" t="s">
        <v>17166</v>
      </c>
      <c r="M2182" s="26">
        <v>380487012493</v>
      </c>
      <c r="N2182" s="26">
        <v>5110100000</v>
      </c>
    </row>
    <row r="2183" spans="1:14">
      <c r="A2183" s="26" t="s">
        <v>6631</v>
      </c>
      <c r="B2183" s="26" t="s">
        <v>6632</v>
      </c>
      <c r="C2183" s="26">
        <v>38396501</v>
      </c>
      <c r="D2183" s="26" t="s">
        <v>24</v>
      </c>
      <c r="E2183" s="26" t="s">
        <v>17167</v>
      </c>
      <c r="F2183" s="26" t="s">
        <v>17168</v>
      </c>
      <c r="G2183" s="26" t="s">
        <v>9586</v>
      </c>
      <c r="H2183" s="26" t="s">
        <v>949</v>
      </c>
      <c r="I2183" s="26" t="s">
        <v>13266</v>
      </c>
      <c r="J2183" s="26" t="s">
        <v>17169</v>
      </c>
      <c r="K2183" s="26" t="s">
        <v>9582</v>
      </c>
      <c r="L2183" s="26" t="s">
        <v>17170</v>
      </c>
      <c r="M2183" s="26">
        <v>380668507199</v>
      </c>
      <c r="N2183" s="26">
        <v>5321682505</v>
      </c>
    </row>
    <row r="2184" spans="1:14">
      <c r="A2184" s="26" t="s">
        <v>8221</v>
      </c>
      <c r="B2184" s="26" t="s">
        <v>8222</v>
      </c>
      <c r="C2184" s="26">
        <v>26150984</v>
      </c>
      <c r="D2184" s="26" t="s">
        <v>24</v>
      </c>
      <c r="E2184" s="26" t="s">
        <v>17171</v>
      </c>
      <c r="F2184" s="26" t="s">
        <v>17172</v>
      </c>
      <c r="G2184" s="26" t="s">
        <v>9591</v>
      </c>
      <c r="H2184" s="26" t="s">
        <v>1122</v>
      </c>
      <c r="J2184" s="26" t="s">
        <v>8039</v>
      </c>
      <c r="K2184" s="26" t="s">
        <v>9597</v>
      </c>
      <c r="L2184" s="26" t="s">
        <v>14645</v>
      </c>
      <c r="M2184" s="26">
        <v>380577251776</v>
      </c>
      <c r="N2184" s="26">
        <v>6310100000</v>
      </c>
    </row>
    <row r="2185" spans="1:14">
      <c r="A2185" s="26" t="s">
        <v>2572</v>
      </c>
      <c r="B2185" s="26" t="s">
        <v>2573</v>
      </c>
      <c r="C2185" s="26">
        <v>37643585</v>
      </c>
      <c r="D2185" s="26" t="s">
        <v>24</v>
      </c>
      <c r="E2185" s="26" t="s">
        <v>17173</v>
      </c>
      <c r="F2185" s="26" t="s">
        <v>17174</v>
      </c>
      <c r="G2185" s="26" t="s">
        <v>9591</v>
      </c>
      <c r="H2185" s="26" t="s">
        <v>133</v>
      </c>
      <c r="J2185" s="26" t="s">
        <v>211</v>
      </c>
      <c r="K2185" s="26" t="s">
        <v>9597</v>
      </c>
      <c r="L2185" s="26" t="s">
        <v>17175</v>
      </c>
      <c r="M2185" s="26">
        <v>380950937984</v>
      </c>
      <c r="N2185" s="26">
        <v>1211300000</v>
      </c>
    </row>
    <row r="2186" spans="1:14">
      <c r="A2186" s="26" t="s">
        <v>4065</v>
      </c>
      <c r="B2186" s="26" t="s">
        <v>4066</v>
      </c>
      <c r="C2186" s="26">
        <v>36733489</v>
      </c>
      <c r="D2186" s="26" t="s">
        <v>24</v>
      </c>
      <c r="E2186" s="26" t="s">
        <v>17176</v>
      </c>
      <c r="F2186" s="26" t="s">
        <v>11790</v>
      </c>
      <c r="G2186" s="26" t="s">
        <v>9586</v>
      </c>
      <c r="H2186" s="26" t="s">
        <v>506</v>
      </c>
      <c r="J2186" s="26" t="s">
        <v>526</v>
      </c>
      <c r="K2186" s="26" t="s">
        <v>9597</v>
      </c>
      <c r="L2186" s="26" t="s">
        <v>11791</v>
      </c>
      <c r="M2186" s="26">
        <v>380950038453</v>
      </c>
      <c r="N2186" s="26">
        <v>2610100000</v>
      </c>
    </row>
    <row r="2187" spans="1:14">
      <c r="A2187" s="26" t="s">
        <v>2325</v>
      </c>
      <c r="B2187" s="26" t="s">
        <v>2326</v>
      </c>
      <c r="C2187" s="26">
        <v>37899736</v>
      </c>
      <c r="D2187" s="26" t="s">
        <v>24</v>
      </c>
      <c r="E2187" s="26" t="s">
        <v>17177</v>
      </c>
      <c r="F2187" s="26" t="s">
        <v>17178</v>
      </c>
      <c r="G2187" s="26" t="s">
        <v>9586</v>
      </c>
      <c r="H2187" s="26" t="s">
        <v>133</v>
      </c>
      <c r="J2187" s="26" t="s">
        <v>146</v>
      </c>
      <c r="K2187" s="26" t="s">
        <v>9597</v>
      </c>
      <c r="L2187" s="26" t="s">
        <v>17179</v>
      </c>
      <c r="M2187" s="26">
        <v>380567222158</v>
      </c>
      <c r="N2187" s="26">
        <v>1210100000</v>
      </c>
    </row>
    <row r="2188" spans="1:14">
      <c r="A2188" s="26" t="s">
        <v>6536</v>
      </c>
      <c r="B2188" s="26" t="s">
        <v>6535</v>
      </c>
      <c r="C2188" s="26">
        <v>1982212</v>
      </c>
      <c r="D2188" s="26" t="s">
        <v>24</v>
      </c>
      <c r="E2188" s="26" t="s">
        <v>17180</v>
      </c>
      <c r="F2188" s="26" t="s">
        <v>15302</v>
      </c>
      <c r="G2188" s="26" t="s">
        <v>9591</v>
      </c>
      <c r="H2188" s="26" t="s">
        <v>885</v>
      </c>
      <c r="J2188" s="26" t="s">
        <v>941</v>
      </c>
      <c r="K2188" s="26" t="s">
        <v>9597</v>
      </c>
      <c r="L2188" s="26" t="s">
        <v>13944</v>
      </c>
      <c r="M2188" s="26">
        <v>380486863138</v>
      </c>
      <c r="N2188" s="26">
        <v>5110800000</v>
      </c>
    </row>
    <row r="2189" spans="1:14">
      <c r="A2189" s="26" t="s">
        <v>1710</v>
      </c>
      <c r="B2189" s="26" t="s">
        <v>1711</v>
      </c>
      <c r="C2189" s="26">
        <v>26244596</v>
      </c>
      <c r="D2189" s="26" t="s">
        <v>24</v>
      </c>
      <c r="E2189" s="26" t="s">
        <v>17181</v>
      </c>
      <c r="F2189" s="26" t="s">
        <v>17182</v>
      </c>
      <c r="G2189" s="26" t="s">
        <v>9586</v>
      </c>
      <c r="H2189" s="26" t="s">
        <v>27</v>
      </c>
      <c r="J2189" s="26" t="s">
        <v>36</v>
      </c>
      <c r="K2189" s="26" t="s">
        <v>9597</v>
      </c>
      <c r="L2189" s="26" t="s">
        <v>17183</v>
      </c>
      <c r="M2189" s="26">
        <v>380432554339</v>
      </c>
      <c r="N2189" s="26">
        <v>510100000</v>
      </c>
    </row>
    <row r="2190" spans="1:14">
      <c r="A2190" s="26" t="s">
        <v>5733</v>
      </c>
      <c r="B2190" s="26" t="s">
        <v>5734</v>
      </c>
      <c r="C2190" s="26">
        <v>26188550</v>
      </c>
      <c r="D2190" s="26" t="s">
        <v>24</v>
      </c>
      <c r="E2190" s="26" t="s">
        <v>17184</v>
      </c>
      <c r="F2190" s="26" t="s">
        <v>17185</v>
      </c>
      <c r="G2190" s="26" t="s">
        <v>9586</v>
      </c>
      <c r="H2190" s="26" t="s">
        <v>799</v>
      </c>
      <c r="J2190" s="26" t="s">
        <v>800</v>
      </c>
      <c r="K2190" s="26" t="s">
        <v>9597</v>
      </c>
      <c r="L2190" s="26" t="s">
        <v>15740</v>
      </c>
      <c r="M2190" s="26">
        <v>380444966103</v>
      </c>
      <c r="N2190" s="26">
        <v>4822784009</v>
      </c>
    </row>
    <row r="2191" spans="1:14">
      <c r="A2191" s="26" t="s">
        <v>8022</v>
      </c>
      <c r="B2191" s="26" t="s">
        <v>8023</v>
      </c>
      <c r="C2191" s="26">
        <v>38831532</v>
      </c>
      <c r="D2191" s="26" t="s">
        <v>24</v>
      </c>
      <c r="E2191" s="26" t="s">
        <v>17186</v>
      </c>
      <c r="F2191" s="26" t="s">
        <v>17187</v>
      </c>
      <c r="G2191" s="26" t="s">
        <v>9586</v>
      </c>
      <c r="H2191" s="26" t="s">
        <v>1122</v>
      </c>
      <c r="I2191" s="26" t="s">
        <v>13004</v>
      </c>
      <c r="J2191" s="26" t="s">
        <v>14992</v>
      </c>
      <c r="K2191" s="26" t="s">
        <v>9582</v>
      </c>
      <c r="L2191" s="26" t="s">
        <v>17188</v>
      </c>
      <c r="M2191" s="26">
        <v>380576224680</v>
      </c>
      <c r="N2191" s="26">
        <v>1220310107</v>
      </c>
    </row>
    <row r="2192" spans="1:14">
      <c r="A2192" s="26" t="s">
        <v>7629</v>
      </c>
      <c r="B2192" s="26" t="s">
        <v>7630</v>
      </c>
      <c r="C2192" s="26">
        <v>39511438</v>
      </c>
      <c r="D2192" s="26" t="s">
        <v>24</v>
      </c>
      <c r="E2192" s="26" t="s">
        <v>17189</v>
      </c>
      <c r="F2192" s="26" t="s">
        <v>17190</v>
      </c>
      <c r="G2192" s="26" t="s">
        <v>9586</v>
      </c>
      <c r="H2192" s="26" t="s">
        <v>1088</v>
      </c>
      <c r="I2192" s="26" t="s">
        <v>10469</v>
      </c>
      <c r="J2192" s="26" t="s">
        <v>17191</v>
      </c>
      <c r="K2192" s="26" t="s">
        <v>9582</v>
      </c>
      <c r="L2192" s="26" t="s">
        <v>17192</v>
      </c>
      <c r="M2192" s="26">
        <v>380672558856</v>
      </c>
      <c r="N2192" s="26">
        <v>6122488801</v>
      </c>
    </row>
    <row r="2193" spans="1:14">
      <c r="A2193" s="26" t="s">
        <v>4253</v>
      </c>
      <c r="B2193" s="26" t="s">
        <v>4254</v>
      </c>
      <c r="C2193" s="26">
        <v>41394939</v>
      </c>
      <c r="D2193" s="26" t="s">
        <v>24</v>
      </c>
      <c r="E2193" s="26" t="s">
        <v>17193</v>
      </c>
      <c r="F2193" s="26" t="s">
        <v>17194</v>
      </c>
      <c r="G2193" s="26" t="s">
        <v>9579</v>
      </c>
      <c r="H2193" s="26" t="s">
        <v>506</v>
      </c>
      <c r="I2193" s="26" t="s">
        <v>9951</v>
      </c>
      <c r="J2193" s="26" t="s">
        <v>17195</v>
      </c>
      <c r="K2193" s="26" t="s">
        <v>9582</v>
      </c>
      <c r="L2193" s="26" t="s">
        <v>17196</v>
      </c>
      <c r="M2193" s="26">
        <v>380347968245</v>
      </c>
      <c r="N2193" s="26">
        <v>2624482502</v>
      </c>
    </row>
    <row r="2194" spans="1:14">
      <c r="A2194" s="26" t="s">
        <v>1912</v>
      </c>
      <c r="B2194" s="26" t="s">
        <v>1913</v>
      </c>
      <c r="C2194" s="26" t="s">
        <v>1604</v>
      </c>
      <c r="D2194" s="26" t="s">
        <v>24</v>
      </c>
      <c r="E2194" s="26" t="s">
        <v>17197</v>
      </c>
      <c r="F2194" s="26" t="s">
        <v>17198</v>
      </c>
      <c r="G2194" s="26" t="s">
        <v>9586</v>
      </c>
      <c r="H2194" s="26" t="s">
        <v>27</v>
      </c>
      <c r="I2194" s="26" t="s">
        <v>10731</v>
      </c>
      <c r="J2194" s="26" t="s">
        <v>1914</v>
      </c>
      <c r="K2194" s="26" t="s">
        <v>9582</v>
      </c>
      <c r="L2194" s="26" t="s">
        <v>17199</v>
      </c>
      <c r="M2194" s="26">
        <v>380984085563</v>
      </c>
      <c r="N2194" s="26">
        <v>522487001</v>
      </c>
    </row>
    <row r="2195" spans="1:14">
      <c r="A2195" s="26" t="s">
        <v>2784</v>
      </c>
      <c r="B2195" s="26" t="s">
        <v>2785</v>
      </c>
      <c r="C2195" s="26">
        <v>1990217</v>
      </c>
      <c r="D2195" s="26" t="s">
        <v>780</v>
      </c>
      <c r="E2195" s="26" t="s">
        <v>17200</v>
      </c>
      <c r="F2195" s="26" t="s">
        <v>17201</v>
      </c>
      <c r="G2195" s="26" t="s">
        <v>9601</v>
      </c>
      <c r="H2195" s="26" t="s">
        <v>258</v>
      </c>
      <c r="J2195" s="26" t="s">
        <v>263</v>
      </c>
      <c r="K2195" s="26" t="s">
        <v>9597</v>
      </c>
      <c r="L2195" s="26" t="s">
        <v>17052</v>
      </c>
      <c r="M2195" s="26">
        <v>380627449595</v>
      </c>
      <c r="N2195" s="26">
        <v>1410300000</v>
      </c>
    </row>
    <row r="2196" spans="1:14">
      <c r="A2196" s="26" t="s">
        <v>8901</v>
      </c>
      <c r="B2196" s="26" t="s">
        <v>8902</v>
      </c>
      <c r="C2196" s="26">
        <v>41777601</v>
      </c>
      <c r="D2196" s="26" t="s">
        <v>24</v>
      </c>
      <c r="E2196" s="26" t="s">
        <v>17202</v>
      </c>
      <c r="F2196" s="26" t="s">
        <v>17203</v>
      </c>
      <c r="G2196" s="26" t="s">
        <v>9586</v>
      </c>
      <c r="H2196" s="26" t="s">
        <v>1401</v>
      </c>
      <c r="I2196" s="26" t="s">
        <v>12999</v>
      </c>
      <c r="J2196" s="26" t="s">
        <v>17204</v>
      </c>
      <c r="K2196" s="26" t="s">
        <v>9582</v>
      </c>
      <c r="L2196" s="26" t="s">
        <v>17205</v>
      </c>
      <c r="M2196" s="26">
        <v>380474832369</v>
      </c>
      <c r="N2196" s="26">
        <v>522282001</v>
      </c>
    </row>
    <row r="2197" spans="1:14">
      <c r="A2197" s="26" t="s">
        <v>4150</v>
      </c>
      <c r="B2197" s="26" t="s">
        <v>4151</v>
      </c>
      <c r="C2197" s="26">
        <v>25596594</v>
      </c>
      <c r="D2197" s="26" t="s">
        <v>780</v>
      </c>
      <c r="E2197" s="26" t="s">
        <v>17206</v>
      </c>
      <c r="F2197" s="26" t="s">
        <v>17207</v>
      </c>
      <c r="G2197" s="26" t="s">
        <v>9601</v>
      </c>
      <c r="H2197" s="26" t="s">
        <v>506</v>
      </c>
      <c r="J2197" s="26" t="s">
        <v>537</v>
      </c>
      <c r="K2197" s="26" t="s">
        <v>9597</v>
      </c>
      <c r="L2197" s="26" t="s">
        <v>17208</v>
      </c>
      <c r="M2197" s="26">
        <v>760686641826</v>
      </c>
      <c r="N2197" s="26">
        <v>2610600000</v>
      </c>
    </row>
    <row r="2198" spans="1:14">
      <c r="A2198" s="26" t="s">
        <v>8891</v>
      </c>
      <c r="B2198" s="26" t="s">
        <v>8892</v>
      </c>
      <c r="C2198" s="26">
        <v>38950515</v>
      </c>
      <c r="D2198" s="26" t="s">
        <v>24</v>
      </c>
      <c r="E2198" s="26" t="s">
        <v>17209</v>
      </c>
      <c r="F2198" s="26" t="s">
        <v>17210</v>
      </c>
      <c r="G2198" s="26" t="s">
        <v>9579</v>
      </c>
      <c r="H2198" s="26" t="s">
        <v>1401</v>
      </c>
      <c r="I2198" s="26" t="s">
        <v>1438</v>
      </c>
      <c r="J2198" s="26" t="s">
        <v>17211</v>
      </c>
      <c r="K2198" s="26" t="s">
        <v>9582</v>
      </c>
      <c r="L2198" s="26" t="s">
        <v>17212</v>
      </c>
      <c r="M2198" s="26">
        <v>389082721941</v>
      </c>
      <c r="N2198" s="26">
        <v>7122510101</v>
      </c>
    </row>
    <row r="2199" spans="1:14">
      <c r="A2199" s="26" t="s">
        <v>5042</v>
      </c>
      <c r="B2199" s="26" t="s">
        <v>5043</v>
      </c>
      <c r="C2199" s="26">
        <v>1996409</v>
      </c>
      <c r="D2199" s="26" t="s">
        <v>780</v>
      </c>
      <c r="E2199" s="26" t="s">
        <v>17213</v>
      </c>
      <c r="F2199" s="26" t="s">
        <v>14221</v>
      </c>
      <c r="G2199" s="26" t="s">
        <v>9601</v>
      </c>
      <c r="H2199" s="26" t="s">
        <v>735</v>
      </c>
      <c r="I2199" s="26" t="s">
        <v>9721</v>
      </c>
      <c r="J2199" s="26" t="s">
        <v>5045</v>
      </c>
      <c r="K2199" s="26" t="s">
        <v>9597</v>
      </c>
      <c r="L2199" s="26" t="s">
        <v>17214</v>
      </c>
      <c r="M2199" s="26">
        <v>761958003726</v>
      </c>
      <c r="N2199" s="26">
        <v>4622710100</v>
      </c>
    </row>
    <row r="2200" spans="1:14">
      <c r="A2200" s="26" t="s">
        <v>4558</v>
      </c>
      <c r="B2200" s="26" t="s">
        <v>4559</v>
      </c>
      <c r="C2200" s="26">
        <v>38073489</v>
      </c>
      <c r="D2200" s="26" t="s">
        <v>24</v>
      </c>
      <c r="E2200" s="26" t="s">
        <v>17215</v>
      </c>
      <c r="F2200" s="26" t="s">
        <v>17216</v>
      </c>
      <c r="G2200" s="26" t="s">
        <v>9591</v>
      </c>
      <c r="H2200" s="26" t="s">
        <v>576</v>
      </c>
      <c r="I2200" s="26" t="s">
        <v>10808</v>
      </c>
      <c r="J2200" s="26" t="s">
        <v>17217</v>
      </c>
      <c r="K2200" s="26" t="s">
        <v>9582</v>
      </c>
      <c r="L2200" s="26" t="s">
        <v>17218</v>
      </c>
      <c r="M2200" s="26">
        <v>380632892897</v>
      </c>
      <c r="N2200" s="26">
        <v>3225581403</v>
      </c>
    </row>
    <row r="2201" spans="1:14">
      <c r="A2201" s="26" t="s">
        <v>4901</v>
      </c>
      <c r="B2201" s="26" t="s">
        <v>4902</v>
      </c>
      <c r="C2201" s="26">
        <v>40581283</v>
      </c>
      <c r="D2201" s="26" t="s">
        <v>24</v>
      </c>
      <c r="E2201" s="26" t="s">
        <v>17219</v>
      </c>
      <c r="F2201" s="26" t="s">
        <v>17220</v>
      </c>
      <c r="G2201" s="26" t="s">
        <v>9586</v>
      </c>
      <c r="H2201" s="26" t="s">
        <v>735</v>
      </c>
      <c r="I2201" s="26" t="s">
        <v>12490</v>
      </c>
      <c r="J2201" s="26" t="s">
        <v>4903</v>
      </c>
      <c r="K2201" s="26" t="s">
        <v>9582</v>
      </c>
      <c r="L2201" s="26" t="s">
        <v>17221</v>
      </c>
      <c r="M2201" s="26">
        <v>380976612316</v>
      </c>
      <c r="N2201" s="26">
        <v>2122487202</v>
      </c>
    </row>
    <row r="2202" spans="1:14">
      <c r="A2202" s="26" t="s">
        <v>7126</v>
      </c>
      <c r="B2202" s="26" t="s">
        <v>7127</v>
      </c>
      <c r="C2202" s="26">
        <v>38492302</v>
      </c>
      <c r="D2202" s="26" t="s">
        <v>24</v>
      </c>
      <c r="E2202" s="26" t="s">
        <v>17222</v>
      </c>
      <c r="F2202" s="26" t="s">
        <v>17223</v>
      </c>
      <c r="G2202" s="26" t="s">
        <v>9586</v>
      </c>
      <c r="H2202" s="26" t="s">
        <v>987</v>
      </c>
      <c r="I2202" s="26" t="s">
        <v>9634</v>
      </c>
      <c r="J2202" s="26" t="s">
        <v>7023</v>
      </c>
      <c r="K2202" s="26" t="s">
        <v>9582</v>
      </c>
      <c r="L2202" s="26" t="s">
        <v>17224</v>
      </c>
      <c r="M2202" s="26">
        <v>761043632487</v>
      </c>
      <c r="N2202" s="26">
        <v>5621687003</v>
      </c>
    </row>
    <row r="2203" spans="1:14">
      <c r="A2203" s="26" t="s">
        <v>8930</v>
      </c>
      <c r="B2203" s="26" t="s">
        <v>8931</v>
      </c>
      <c r="C2203" s="26">
        <v>25974252</v>
      </c>
      <c r="D2203" s="26" t="s">
        <v>780</v>
      </c>
      <c r="E2203" s="26" t="s">
        <v>17225</v>
      </c>
      <c r="F2203" s="26" t="s">
        <v>16569</v>
      </c>
      <c r="G2203" s="26" t="s">
        <v>9601</v>
      </c>
      <c r="H2203" s="26" t="s">
        <v>1401</v>
      </c>
      <c r="J2203" s="26" t="s">
        <v>1454</v>
      </c>
      <c r="K2203" s="26" t="s">
        <v>9597</v>
      </c>
      <c r="L2203" s="26" t="s">
        <v>17226</v>
      </c>
      <c r="M2203" s="26">
        <v>380935753963</v>
      </c>
      <c r="N2203" s="26">
        <v>524885203</v>
      </c>
    </row>
    <row r="2204" spans="1:14">
      <c r="A2204" s="26" t="s">
        <v>8735</v>
      </c>
      <c r="B2204" s="26" t="s">
        <v>8736</v>
      </c>
      <c r="C2204" s="26">
        <v>38358026</v>
      </c>
      <c r="D2204" s="26" t="s">
        <v>24</v>
      </c>
      <c r="E2204" s="26" t="s">
        <v>17227</v>
      </c>
      <c r="F2204" s="26" t="s">
        <v>17228</v>
      </c>
      <c r="G2204" s="26" t="s">
        <v>9579</v>
      </c>
      <c r="H2204" s="26" t="s">
        <v>1308</v>
      </c>
      <c r="I2204" s="26" t="s">
        <v>11309</v>
      </c>
      <c r="J2204" s="26" t="s">
        <v>17229</v>
      </c>
      <c r="K2204" s="26" t="s">
        <v>9582</v>
      </c>
      <c r="L2204" s="26" t="s">
        <v>17230</v>
      </c>
      <c r="M2204" s="26">
        <v>380969389165</v>
      </c>
      <c r="N2204" s="26">
        <v>6823980616</v>
      </c>
    </row>
    <row r="2205" spans="1:14">
      <c r="A2205" s="26" t="s">
        <v>8546</v>
      </c>
      <c r="B2205" s="26" t="s">
        <v>8547</v>
      </c>
      <c r="C2205" s="26" t="s">
        <v>1604</v>
      </c>
      <c r="D2205" s="26" t="s">
        <v>24</v>
      </c>
      <c r="E2205" s="26" t="s">
        <v>17231</v>
      </c>
      <c r="F2205" s="26" t="s">
        <v>17232</v>
      </c>
      <c r="G2205" s="26" t="s">
        <v>9591</v>
      </c>
      <c r="H2205" s="26" t="s">
        <v>835</v>
      </c>
      <c r="J2205" s="26" t="s">
        <v>848</v>
      </c>
      <c r="K2205" s="26" t="s">
        <v>9597</v>
      </c>
      <c r="L2205" s="26" t="s">
        <v>17233</v>
      </c>
      <c r="M2205" s="26">
        <v>761001302458</v>
      </c>
      <c r="N2205" s="26">
        <v>4623010100</v>
      </c>
    </row>
    <row r="2206" spans="1:14">
      <c r="A2206" s="26" t="s">
        <v>7767</v>
      </c>
      <c r="B2206" s="26" t="s">
        <v>7768</v>
      </c>
      <c r="C2206" s="26">
        <v>38543647</v>
      </c>
      <c r="D2206" s="26" t="s">
        <v>24</v>
      </c>
      <c r="E2206" s="26" t="s">
        <v>17234</v>
      </c>
      <c r="F2206" s="26" t="s">
        <v>17235</v>
      </c>
      <c r="G2206" s="26" t="s">
        <v>9586</v>
      </c>
      <c r="H2206" s="26" t="s">
        <v>1088</v>
      </c>
      <c r="J2206" s="26" t="s">
        <v>17236</v>
      </c>
      <c r="K2206" s="26" t="s">
        <v>9582</v>
      </c>
      <c r="L2206" s="26" t="s">
        <v>17237</v>
      </c>
      <c r="M2206" s="26">
        <v>760710333476</v>
      </c>
      <c r="N2206" s="26">
        <v>6125010112</v>
      </c>
    </row>
    <row r="2207" spans="1:14">
      <c r="A2207" s="26" t="s">
        <v>8946</v>
      </c>
      <c r="B2207" s="26" t="s">
        <v>8947</v>
      </c>
      <c r="C2207" s="26">
        <v>41773113</v>
      </c>
      <c r="D2207" s="26" t="s">
        <v>24</v>
      </c>
      <c r="E2207" s="26" t="s">
        <v>17238</v>
      </c>
      <c r="F2207" s="26" t="s">
        <v>17239</v>
      </c>
      <c r="G2207" s="26" t="s">
        <v>9586</v>
      </c>
      <c r="H2207" s="26" t="s">
        <v>1401</v>
      </c>
      <c r="I2207" s="26" t="s">
        <v>14400</v>
      </c>
      <c r="J2207" s="26" t="s">
        <v>17240</v>
      </c>
      <c r="K2207" s="26" t="s">
        <v>9582</v>
      </c>
      <c r="L2207" s="26" t="s">
        <v>17241</v>
      </c>
      <c r="M2207" s="26">
        <v>380473130051</v>
      </c>
      <c r="N2207" s="26">
        <v>1220755115</v>
      </c>
    </row>
    <row r="2208" spans="1:14">
      <c r="A2208" s="26" t="s">
        <v>1908</v>
      </c>
      <c r="B2208" s="26" t="s">
        <v>1909</v>
      </c>
      <c r="C2208" s="26">
        <v>36759418</v>
      </c>
      <c r="D2208" s="26" t="s">
        <v>24</v>
      </c>
      <c r="E2208" s="26" t="s">
        <v>17242</v>
      </c>
      <c r="F2208" s="26" t="s">
        <v>17243</v>
      </c>
      <c r="G2208" s="26" t="s">
        <v>9586</v>
      </c>
      <c r="H2208" s="26" t="s">
        <v>27</v>
      </c>
      <c r="I2208" s="26" t="s">
        <v>11730</v>
      </c>
      <c r="J2208" s="26" t="s">
        <v>17244</v>
      </c>
      <c r="K2208" s="26" t="s">
        <v>9606</v>
      </c>
      <c r="L2208" s="26" t="s">
        <v>17245</v>
      </c>
      <c r="M2208" s="26">
        <v>380433553433</v>
      </c>
      <c r="N2208" s="26">
        <v>524355300</v>
      </c>
    </row>
    <row r="2209" spans="1:14">
      <c r="A2209" s="26" t="s">
        <v>1954</v>
      </c>
      <c r="B2209" s="26" t="s">
        <v>1955</v>
      </c>
      <c r="C2209" s="26">
        <v>42305352</v>
      </c>
      <c r="D2209" s="26" t="s">
        <v>24</v>
      </c>
      <c r="E2209" s="26" t="s">
        <v>17246</v>
      </c>
      <c r="F2209" s="26" t="s">
        <v>17247</v>
      </c>
      <c r="G2209" s="26" t="s">
        <v>9586</v>
      </c>
      <c r="H2209" s="26" t="s">
        <v>103</v>
      </c>
      <c r="J2209" s="26" t="s">
        <v>104</v>
      </c>
      <c r="K2209" s="26" t="s">
        <v>9597</v>
      </c>
      <c r="L2209" s="26" t="s">
        <v>17248</v>
      </c>
      <c r="M2209" s="26">
        <v>380986034794</v>
      </c>
      <c r="N2209" s="26">
        <v>710200000</v>
      </c>
    </row>
    <row r="2210" spans="1:14">
      <c r="A2210" s="26" t="s">
        <v>4643</v>
      </c>
      <c r="B2210" s="26" t="s">
        <v>4644</v>
      </c>
      <c r="C2210" s="26">
        <v>13743205</v>
      </c>
      <c r="D2210" s="26" t="s">
        <v>780</v>
      </c>
      <c r="E2210" s="26" t="s">
        <v>17249</v>
      </c>
      <c r="F2210" s="26" t="s">
        <v>17250</v>
      </c>
      <c r="G2210" s="26" t="s">
        <v>9601</v>
      </c>
      <c r="H2210" s="26" t="s">
        <v>670</v>
      </c>
      <c r="J2210" s="26" t="s">
        <v>687</v>
      </c>
      <c r="K2210" s="26" t="s">
        <v>9597</v>
      </c>
      <c r="L2210" s="26" t="s">
        <v>17251</v>
      </c>
      <c r="M2210" s="26">
        <v>380522220916</v>
      </c>
      <c r="N2210" s="26">
        <v>3510100000</v>
      </c>
    </row>
    <row r="2211" spans="1:14">
      <c r="A2211" s="26" t="s">
        <v>7045</v>
      </c>
      <c r="B2211" s="26" t="s">
        <v>7046</v>
      </c>
      <c r="C2211" s="26">
        <v>38426200</v>
      </c>
      <c r="D2211" s="26" t="s">
        <v>24</v>
      </c>
      <c r="E2211" s="26" t="s">
        <v>17252</v>
      </c>
      <c r="F2211" s="26" t="s">
        <v>17253</v>
      </c>
      <c r="G2211" s="26" t="s">
        <v>9586</v>
      </c>
      <c r="H2211" s="26" t="s">
        <v>987</v>
      </c>
      <c r="I2211" s="26" t="s">
        <v>11054</v>
      </c>
      <c r="J2211" s="26" t="s">
        <v>17254</v>
      </c>
      <c r="K2211" s="26" t="s">
        <v>9582</v>
      </c>
      <c r="L2211" s="26" t="s">
        <v>17255</v>
      </c>
      <c r="M2211" s="26">
        <v>380668131185</v>
      </c>
      <c r="N2211" s="26">
        <v>720584402</v>
      </c>
    </row>
    <row r="2212" spans="1:14">
      <c r="A2212" s="26" t="s">
        <v>4238</v>
      </c>
      <c r="B2212" s="26" t="s">
        <v>4239</v>
      </c>
      <c r="C2212" s="26">
        <v>40247383</v>
      </c>
      <c r="D2212" s="26" t="s">
        <v>24</v>
      </c>
      <c r="E2212" s="26" t="s">
        <v>17256</v>
      </c>
      <c r="F2212" s="26" t="s">
        <v>17257</v>
      </c>
      <c r="G2212" s="26" t="s">
        <v>9586</v>
      </c>
      <c r="H2212" s="26" t="s">
        <v>506</v>
      </c>
      <c r="J2212" s="26" t="s">
        <v>4240</v>
      </c>
      <c r="K2212" s="26" t="s">
        <v>9582</v>
      </c>
      <c r="L2212" s="26" t="s">
        <v>17258</v>
      </c>
      <c r="M2212" s="26">
        <v>380347151293</v>
      </c>
      <c r="N2212" s="26">
        <v>2620488601</v>
      </c>
    </row>
    <row r="2213" spans="1:14">
      <c r="A2213" s="26" t="s">
        <v>2593</v>
      </c>
      <c r="B2213" s="26" t="s">
        <v>2594</v>
      </c>
      <c r="C2213" s="26">
        <v>37837203</v>
      </c>
      <c r="D2213" s="26" t="s">
        <v>24</v>
      </c>
      <c r="E2213" s="26" t="s">
        <v>17259</v>
      </c>
      <c r="F2213" s="26" t="s">
        <v>17260</v>
      </c>
      <c r="G2213" s="26" t="s">
        <v>9586</v>
      </c>
      <c r="H2213" s="26" t="s">
        <v>133</v>
      </c>
      <c r="J2213" s="26" t="s">
        <v>215</v>
      </c>
      <c r="K2213" s="26" t="s">
        <v>9597</v>
      </c>
      <c r="L2213" s="26" t="s">
        <v>14989</v>
      </c>
      <c r="M2213" s="26">
        <v>761987661302</v>
      </c>
      <c r="N2213" s="26">
        <v>1211600000</v>
      </c>
    </row>
    <row r="2214" spans="1:14">
      <c r="A2214" s="26" t="s">
        <v>2755</v>
      </c>
      <c r="B2214" s="26" t="s">
        <v>2756</v>
      </c>
      <c r="C2214" s="26">
        <v>37730625</v>
      </c>
      <c r="D2214" s="26" t="s">
        <v>24</v>
      </c>
      <c r="E2214" s="26" t="s">
        <v>17261</v>
      </c>
      <c r="F2214" s="26" t="s">
        <v>17262</v>
      </c>
      <c r="G2214" s="26" t="s">
        <v>9579</v>
      </c>
      <c r="H2214" s="26" t="s">
        <v>133</v>
      </c>
      <c r="I2214" s="26" t="s">
        <v>15156</v>
      </c>
      <c r="J2214" s="26" t="s">
        <v>17263</v>
      </c>
      <c r="K2214" s="26" t="s">
        <v>9582</v>
      </c>
      <c r="L2214" s="26" t="s">
        <v>17264</v>
      </c>
      <c r="M2214" s="26">
        <v>380969704086</v>
      </c>
      <c r="N2214" s="26">
        <v>1225683602</v>
      </c>
    </row>
    <row r="2215" spans="1:14">
      <c r="A2215" s="26" t="s">
        <v>5004</v>
      </c>
      <c r="B2215" s="26" t="s">
        <v>5005</v>
      </c>
      <c r="C2215" s="26" t="s">
        <v>1604</v>
      </c>
      <c r="D2215" s="26" t="s">
        <v>24</v>
      </c>
      <c r="E2215" s="26" t="s">
        <v>17265</v>
      </c>
      <c r="F2215" s="26" t="s">
        <v>17266</v>
      </c>
      <c r="G2215" s="26" t="s">
        <v>9591</v>
      </c>
      <c r="H2215" s="26" t="s">
        <v>735</v>
      </c>
      <c r="J2215" s="26" t="s">
        <v>5001</v>
      </c>
      <c r="K2215" s="26" t="s">
        <v>9597</v>
      </c>
      <c r="L2215" s="26" t="s">
        <v>17267</v>
      </c>
      <c r="M2215" s="26">
        <v>380674923484</v>
      </c>
      <c r="N2215" s="26">
        <v>4610600000</v>
      </c>
    </row>
    <row r="2216" spans="1:14">
      <c r="A2216" s="26" t="s">
        <v>5520</v>
      </c>
      <c r="B2216" s="26" t="s">
        <v>5521</v>
      </c>
      <c r="C2216" s="26">
        <v>2064116</v>
      </c>
      <c r="D2216" s="26" t="s">
        <v>24</v>
      </c>
      <c r="E2216" s="26" t="s">
        <v>17268</v>
      </c>
      <c r="F2216" s="26" t="s">
        <v>17269</v>
      </c>
      <c r="G2216" s="26" t="s">
        <v>9586</v>
      </c>
      <c r="H2216" s="26" t="s">
        <v>799</v>
      </c>
      <c r="J2216" s="26" t="s">
        <v>800</v>
      </c>
      <c r="K2216" s="26" t="s">
        <v>9597</v>
      </c>
      <c r="L2216" s="26" t="s">
        <v>17270</v>
      </c>
      <c r="M2216" s="26">
        <v>380445155815</v>
      </c>
      <c r="N2216" s="26">
        <v>4822784009</v>
      </c>
    </row>
    <row r="2217" spans="1:14">
      <c r="A2217" s="26" t="s">
        <v>4799</v>
      </c>
      <c r="B2217" s="26" t="s">
        <v>4800</v>
      </c>
      <c r="C2217" s="26">
        <v>1988373</v>
      </c>
      <c r="D2217" s="26" t="s">
        <v>780</v>
      </c>
      <c r="E2217" s="26" t="s">
        <v>17271</v>
      </c>
      <c r="F2217" s="26" t="s">
        <v>17272</v>
      </c>
      <c r="G2217" s="26" t="s">
        <v>9601</v>
      </c>
      <c r="H2217" s="26" t="s">
        <v>711</v>
      </c>
      <c r="J2217" s="26" t="s">
        <v>716</v>
      </c>
      <c r="K2217" s="26" t="s">
        <v>9597</v>
      </c>
      <c r="L2217" s="26" t="s">
        <v>17273</v>
      </c>
      <c r="M2217" s="26">
        <v>380666851481</v>
      </c>
      <c r="N2217" s="26">
        <v>4411800000</v>
      </c>
    </row>
    <row r="2218" spans="1:14">
      <c r="A2218" s="26" t="s">
        <v>7899</v>
      </c>
      <c r="B2218" s="26" t="s">
        <v>7900</v>
      </c>
      <c r="C2218" s="26">
        <v>38813974</v>
      </c>
      <c r="D2218" s="26" t="s">
        <v>24</v>
      </c>
      <c r="E2218" s="26" t="s">
        <v>17274</v>
      </c>
      <c r="F2218" s="26" t="s">
        <v>17275</v>
      </c>
      <c r="G2218" s="26" t="s">
        <v>9586</v>
      </c>
      <c r="H2218" s="26" t="s">
        <v>1122</v>
      </c>
      <c r="I2218" s="26" t="s">
        <v>11218</v>
      </c>
      <c r="J2218" s="26" t="s">
        <v>3384</v>
      </c>
      <c r="K2218" s="26" t="s">
        <v>9606</v>
      </c>
      <c r="L2218" s="26" t="s">
        <v>17276</v>
      </c>
      <c r="M2218" s="26">
        <v>380576342477</v>
      </c>
      <c r="N2218" s="26">
        <v>2125386901</v>
      </c>
    </row>
    <row r="2219" spans="1:14">
      <c r="A2219" s="26" t="s">
        <v>4037</v>
      </c>
      <c r="B2219" s="26" t="s">
        <v>4035</v>
      </c>
      <c r="C2219" s="26">
        <v>1993629</v>
      </c>
      <c r="D2219" s="26" t="s">
        <v>24</v>
      </c>
      <c r="E2219" s="26" t="s">
        <v>17277</v>
      </c>
      <c r="F2219" s="26" t="s">
        <v>17278</v>
      </c>
      <c r="G2219" s="26" t="s">
        <v>9586</v>
      </c>
      <c r="H2219" s="26" t="s">
        <v>506</v>
      </c>
      <c r="J2219" s="26" t="s">
        <v>4036</v>
      </c>
      <c r="K2219" s="26" t="s">
        <v>9606</v>
      </c>
      <c r="L2219" s="26" t="s">
        <v>17279</v>
      </c>
      <c r="M2219" s="26">
        <v>380347643534</v>
      </c>
      <c r="N2219" s="26">
        <v>2625255300</v>
      </c>
    </row>
    <row r="2220" spans="1:14">
      <c r="A2220" s="26" t="s">
        <v>6240</v>
      </c>
      <c r="B2220" s="26" t="s">
        <v>6241</v>
      </c>
      <c r="C2220" s="26">
        <v>1998845</v>
      </c>
      <c r="D2220" s="26" t="s">
        <v>780</v>
      </c>
      <c r="E2220" s="26" t="s">
        <v>17280</v>
      </c>
      <c r="F2220" s="26" t="s">
        <v>17281</v>
      </c>
      <c r="G2220" s="26" t="s">
        <v>9601</v>
      </c>
      <c r="H2220" s="26" t="s">
        <v>885</v>
      </c>
      <c r="I2220" s="26" t="s">
        <v>11367</v>
      </c>
      <c r="J2220" s="26" t="s">
        <v>17282</v>
      </c>
      <c r="K2220" s="26" t="s">
        <v>9606</v>
      </c>
      <c r="L2220" s="26" t="s">
        <v>17283</v>
      </c>
      <c r="M2220" s="26">
        <v>380984964316</v>
      </c>
      <c r="N2220" s="26">
        <v>5123755300</v>
      </c>
    </row>
    <row r="2221" spans="1:14">
      <c r="A2221" s="26" t="s">
        <v>8915</v>
      </c>
      <c r="B2221" s="26" t="s">
        <v>8916</v>
      </c>
      <c r="C2221" s="26">
        <v>41368558</v>
      </c>
      <c r="D2221" s="26" t="s">
        <v>24</v>
      </c>
      <c r="E2221" s="26" t="s">
        <v>17284</v>
      </c>
      <c r="F2221" s="26" t="s">
        <v>17285</v>
      </c>
      <c r="G2221" s="26" t="s">
        <v>9579</v>
      </c>
      <c r="H2221" s="26" t="s">
        <v>1401</v>
      </c>
      <c r="I2221" s="26" t="s">
        <v>11520</v>
      </c>
      <c r="J2221" s="26" t="s">
        <v>1021</v>
      </c>
      <c r="K2221" s="26" t="s">
        <v>9582</v>
      </c>
      <c r="L2221" s="26" t="s">
        <v>17286</v>
      </c>
      <c r="M2221" s="26">
        <v>380963315991</v>
      </c>
      <c r="N2221" s="26">
        <v>4625887601</v>
      </c>
    </row>
    <row r="2222" spans="1:14">
      <c r="A2222" s="26" t="s">
        <v>4774</v>
      </c>
      <c r="B2222" s="26" t="s">
        <v>4775</v>
      </c>
      <c r="C2222" s="26">
        <v>37336085</v>
      </c>
      <c r="D2222" s="26" t="s">
        <v>24</v>
      </c>
      <c r="E2222" s="26" t="s">
        <v>17287</v>
      </c>
      <c r="F2222" s="26" t="s">
        <v>17288</v>
      </c>
      <c r="G2222" s="26" t="s">
        <v>9579</v>
      </c>
      <c r="H2222" s="26" t="s">
        <v>711</v>
      </c>
      <c r="I2222" s="26" t="s">
        <v>15378</v>
      </c>
      <c r="J2222" s="26" t="s">
        <v>17289</v>
      </c>
      <c r="K2222" s="26" t="s">
        <v>9582</v>
      </c>
      <c r="L2222" s="26" t="s">
        <v>17290</v>
      </c>
      <c r="M2222" s="26">
        <v>380646695615</v>
      </c>
      <c r="N2222" s="26">
        <v>4420655122</v>
      </c>
    </row>
    <row r="2223" spans="1:14">
      <c r="A2223" s="26" t="s">
        <v>3356</v>
      </c>
      <c r="B2223" s="26" t="s">
        <v>3357</v>
      </c>
      <c r="C2223" s="26">
        <v>38284599</v>
      </c>
      <c r="D2223" s="26" t="s">
        <v>24</v>
      </c>
      <c r="E2223" s="26" t="s">
        <v>17291</v>
      </c>
      <c r="F2223" s="26" t="s">
        <v>17292</v>
      </c>
      <c r="G2223" s="26" t="s">
        <v>9579</v>
      </c>
      <c r="H2223" s="26" t="s">
        <v>392</v>
      </c>
      <c r="I2223" s="26" t="s">
        <v>11117</v>
      </c>
      <c r="J2223" s="26" t="s">
        <v>17293</v>
      </c>
      <c r="K2223" s="26" t="s">
        <v>9582</v>
      </c>
      <c r="L2223" s="26" t="s">
        <v>17294</v>
      </c>
      <c r="M2223" s="26">
        <v>380313538241</v>
      </c>
      <c r="N2223" s="26">
        <v>2120886403</v>
      </c>
    </row>
    <row r="2224" spans="1:14">
      <c r="A2224" s="26" t="s">
        <v>4985</v>
      </c>
      <c r="B2224" s="26" t="s">
        <v>4986</v>
      </c>
      <c r="C2224" s="26">
        <v>41180990</v>
      </c>
      <c r="D2224" s="26" t="s">
        <v>24</v>
      </c>
      <c r="E2224" s="26" t="s">
        <v>17295</v>
      </c>
      <c r="F2224" s="26" t="s">
        <v>17296</v>
      </c>
      <c r="G2224" s="26" t="s">
        <v>9586</v>
      </c>
      <c r="H2224" s="26" t="s">
        <v>735</v>
      </c>
      <c r="I2224" s="26" t="s">
        <v>12249</v>
      </c>
      <c r="J2224" s="26" t="s">
        <v>7256</v>
      </c>
      <c r="K2224" s="26" t="s">
        <v>9582</v>
      </c>
      <c r="L2224" s="26" t="s">
        <v>17297</v>
      </c>
      <c r="M2224" s="26">
        <v>380960284825</v>
      </c>
      <c r="N2224" s="26">
        <v>4621286805</v>
      </c>
    </row>
    <row r="2225" spans="1:14">
      <c r="A2225" s="26" t="s">
        <v>5896</v>
      </c>
      <c r="B2225" s="26" t="s">
        <v>5897</v>
      </c>
      <c r="C2225" s="26">
        <v>38313781</v>
      </c>
      <c r="D2225" s="26" t="s">
        <v>24</v>
      </c>
      <c r="E2225" s="26" t="s">
        <v>17298</v>
      </c>
      <c r="F2225" s="26" t="s">
        <v>17299</v>
      </c>
      <c r="G2225" s="26" t="s">
        <v>9586</v>
      </c>
      <c r="H2225" s="26" t="s">
        <v>835</v>
      </c>
      <c r="I2225" s="26" t="s">
        <v>17300</v>
      </c>
      <c r="J2225" s="26" t="s">
        <v>836</v>
      </c>
      <c r="K2225" s="26" t="s">
        <v>9597</v>
      </c>
      <c r="L2225" s="26" t="s">
        <v>17301</v>
      </c>
      <c r="M2225" s="26">
        <v>380515828621</v>
      </c>
      <c r="N2225" s="26">
        <v>4820610100</v>
      </c>
    </row>
    <row r="2226" spans="1:14">
      <c r="A2226" s="26" t="s">
        <v>3994</v>
      </c>
      <c r="B2226" s="26" t="s">
        <v>3995</v>
      </c>
      <c r="C2226" s="26">
        <v>42043117</v>
      </c>
      <c r="D2226" s="26" t="s">
        <v>24</v>
      </c>
      <c r="E2226" s="26" t="s">
        <v>17302</v>
      </c>
      <c r="F2226" s="26" t="s">
        <v>17303</v>
      </c>
      <c r="G2226" s="26" t="s">
        <v>9579</v>
      </c>
      <c r="H2226" s="26" t="s">
        <v>506</v>
      </c>
      <c r="I2226" s="26" t="s">
        <v>10777</v>
      </c>
      <c r="J2226" s="26" t="s">
        <v>17304</v>
      </c>
      <c r="K2226" s="26" t="s">
        <v>9582</v>
      </c>
      <c r="L2226" s="26" t="s">
        <v>17305</v>
      </c>
      <c r="M2226" s="26">
        <v>380343052216</v>
      </c>
      <c r="N2226" s="26">
        <v>2621680401</v>
      </c>
    </row>
    <row r="2227" spans="1:14">
      <c r="A2227" s="26" t="s">
        <v>6774</v>
      </c>
      <c r="B2227" s="26" t="s">
        <v>6775</v>
      </c>
      <c r="C2227" s="26" t="s">
        <v>1604</v>
      </c>
      <c r="D2227" s="26" t="s">
        <v>24</v>
      </c>
      <c r="E2227" s="26" t="s">
        <v>17306</v>
      </c>
      <c r="F2227" s="26" t="s">
        <v>17307</v>
      </c>
      <c r="G2227" s="26" t="s">
        <v>9591</v>
      </c>
      <c r="H2227" s="26" t="s">
        <v>949</v>
      </c>
      <c r="I2227" s="26" t="s">
        <v>10890</v>
      </c>
      <c r="J2227" s="26" t="s">
        <v>6768</v>
      </c>
      <c r="K2227" s="26" t="s">
        <v>9597</v>
      </c>
      <c r="L2227" s="26" t="s">
        <v>17308</v>
      </c>
      <c r="M2227" s="26">
        <v>761989659410</v>
      </c>
      <c r="N2227" s="26">
        <v>4622780807</v>
      </c>
    </row>
    <row r="2228" spans="1:14">
      <c r="A2228" s="26" t="s">
        <v>7398</v>
      </c>
      <c r="B2228" s="26" t="s">
        <v>7399</v>
      </c>
      <c r="C2228" s="26">
        <v>40980271</v>
      </c>
      <c r="D2228" s="26" t="s">
        <v>24</v>
      </c>
      <c r="E2228" s="26" t="s">
        <v>17309</v>
      </c>
      <c r="F2228" s="26" t="s">
        <v>10450</v>
      </c>
      <c r="G2228" s="26" t="s">
        <v>9586</v>
      </c>
      <c r="H2228" s="26" t="s">
        <v>1025</v>
      </c>
      <c r="J2228" s="26" t="s">
        <v>1053</v>
      </c>
      <c r="K2228" s="26" t="s">
        <v>9597</v>
      </c>
      <c r="L2228" s="26" t="s">
        <v>17310</v>
      </c>
      <c r="M2228" s="26">
        <v>380544622155</v>
      </c>
      <c r="N2228" s="26">
        <v>5910200000</v>
      </c>
    </row>
    <row r="2229" spans="1:14">
      <c r="A2229" s="26" t="s">
        <v>9492</v>
      </c>
      <c r="B2229" s="26" t="s">
        <v>9470</v>
      </c>
      <c r="C2229" s="26">
        <v>2006596</v>
      </c>
      <c r="D2229" s="26" t="s">
        <v>24</v>
      </c>
      <c r="E2229" s="26" t="s">
        <v>17311</v>
      </c>
      <c r="F2229" s="26" t="s">
        <v>17312</v>
      </c>
      <c r="G2229" s="26" t="s">
        <v>9591</v>
      </c>
      <c r="H2229" s="26" t="s">
        <v>1573</v>
      </c>
      <c r="J2229" s="26" t="s">
        <v>1597</v>
      </c>
      <c r="K2229" s="26" t="s">
        <v>9597</v>
      </c>
      <c r="L2229" s="26" t="s">
        <v>17313</v>
      </c>
      <c r="M2229" s="26">
        <v>380462941722</v>
      </c>
      <c r="N2229" s="26">
        <v>7410100000</v>
      </c>
    </row>
    <row r="2230" spans="1:14">
      <c r="A2230" s="26" t="s">
        <v>8012</v>
      </c>
      <c r="B2230" s="26" t="s">
        <v>8013</v>
      </c>
      <c r="C2230" s="26">
        <v>2002397</v>
      </c>
      <c r="D2230" s="26" t="s">
        <v>24</v>
      </c>
      <c r="E2230" s="26" t="s">
        <v>17314</v>
      </c>
      <c r="F2230" s="26" t="s">
        <v>17315</v>
      </c>
      <c r="G2230" s="26" t="s">
        <v>9586</v>
      </c>
      <c r="H2230" s="26" t="s">
        <v>1122</v>
      </c>
      <c r="I2230" s="26" t="s">
        <v>17316</v>
      </c>
      <c r="J2230" s="26" t="s">
        <v>1234</v>
      </c>
      <c r="K2230" s="26" t="s">
        <v>9606</v>
      </c>
      <c r="L2230" s="26" t="s">
        <v>17317</v>
      </c>
      <c r="M2230" s="26">
        <v>380576561495</v>
      </c>
      <c r="N2230" s="26">
        <v>6324655100</v>
      </c>
    </row>
    <row r="2231" spans="1:14">
      <c r="A2231" s="26" t="s">
        <v>6577</v>
      </c>
      <c r="B2231" s="26" t="s">
        <v>6578</v>
      </c>
      <c r="C2231" s="26">
        <v>38319453</v>
      </c>
      <c r="D2231" s="26" t="s">
        <v>24</v>
      </c>
      <c r="E2231" s="26" t="s">
        <v>17318</v>
      </c>
      <c r="F2231" s="26" t="s">
        <v>17319</v>
      </c>
      <c r="G2231" s="26" t="s">
        <v>9586</v>
      </c>
      <c r="H2231" s="26" t="s">
        <v>949</v>
      </c>
      <c r="J2231" s="26" t="s">
        <v>17320</v>
      </c>
      <c r="K2231" s="26" t="s">
        <v>9582</v>
      </c>
      <c r="L2231" s="26" t="s">
        <v>17321</v>
      </c>
      <c r="M2231" s="26">
        <v>761487656144</v>
      </c>
      <c r="N2231" s="26">
        <v>5320483001</v>
      </c>
    </row>
    <row r="2232" spans="1:14">
      <c r="A2232" s="26" t="s">
        <v>3351</v>
      </c>
      <c r="B2232" s="26" t="s">
        <v>3352</v>
      </c>
      <c r="C2232" s="26">
        <v>1992280</v>
      </c>
      <c r="D2232" s="26" t="s">
        <v>780</v>
      </c>
      <c r="E2232" s="26" t="s">
        <v>17322</v>
      </c>
      <c r="F2232" s="26" t="s">
        <v>17323</v>
      </c>
      <c r="G2232" s="26" t="s">
        <v>9601</v>
      </c>
      <c r="H2232" s="26" t="s">
        <v>392</v>
      </c>
      <c r="I2232" s="26" t="s">
        <v>9768</v>
      </c>
      <c r="J2232" s="26" t="s">
        <v>3353</v>
      </c>
      <c r="K2232" s="26" t="s">
        <v>9582</v>
      </c>
      <c r="L2232" s="26" t="s">
        <v>17324</v>
      </c>
      <c r="M2232" s="26">
        <v>380997360821</v>
      </c>
      <c r="N2232" s="26">
        <v>724286902</v>
      </c>
    </row>
    <row r="2233" spans="1:14">
      <c r="A2233" s="26" t="s">
        <v>8731</v>
      </c>
      <c r="B2233" s="26" t="s">
        <v>8732</v>
      </c>
      <c r="C2233" s="26">
        <v>40358245</v>
      </c>
      <c r="D2233" s="26" t="s">
        <v>24</v>
      </c>
      <c r="E2233" s="26" t="s">
        <v>17325</v>
      </c>
      <c r="F2233" s="26" t="s">
        <v>17326</v>
      </c>
      <c r="G2233" s="26" t="s">
        <v>9591</v>
      </c>
      <c r="H2233" s="26" t="s">
        <v>1308</v>
      </c>
      <c r="J2233" s="26" t="s">
        <v>1372</v>
      </c>
      <c r="K2233" s="26" t="s">
        <v>9597</v>
      </c>
      <c r="L2233" s="26" t="s">
        <v>17327</v>
      </c>
      <c r="M2233" s="26">
        <v>761964429282</v>
      </c>
      <c r="N2233" s="26">
        <v>6810600000</v>
      </c>
    </row>
    <row r="2234" spans="1:14">
      <c r="A2234" s="26" t="s">
        <v>9214</v>
      </c>
      <c r="B2234" s="26" t="s">
        <v>9215</v>
      </c>
      <c r="C2234" s="26">
        <v>43343797</v>
      </c>
      <c r="D2234" s="26" t="s">
        <v>1701</v>
      </c>
      <c r="E2234" s="26" t="s">
        <v>17328</v>
      </c>
      <c r="F2234" s="26" t="s">
        <v>17329</v>
      </c>
      <c r="G2234" s="26" t="s">
        <v>9601</v>
      </c>
      <c r="H2234" s="26" t="s">
        <v>1490</v>
      </c>
      <c r="I2234" s="26" t="s">
        <v>9841</v>
      </c>
      <c r="J2234" s="26" t="s">
        <v>17330</v>
      </c>
      <c r="K2234" s="26" t="s">
        <v>9582</v>
      </c>
      <c r="L2234" s="26" t="s">
        <v>17331</v>
      </c>
      <c r="M2234" s="26">
        <v>761046274943</v>
      </c>
      <c r="N2234" s="26">
        <v>7322581501</v>
      </c>
    </row>
    <row r="2235" spans="1:14">
      <c r="A2235" s="26" t="s">
        <v>3463</v>
      </c>
      <c r="B2235" s="26" t="s">
        <v>3464</v>
      </c>
      <c r="C2235" s="26">
        <v>1992624</v>
      </c>
      <c r="D2235" s="26" t="s">
        <v>780</v>
      </c>
      <c r="E2235" s="26" t="s">
        <v>17332</v>
      </c>
      <c r="F2235" s="26" t="s">
        <v>17333</v>
      </c>
      <c r="G2235" s="26" t="s">
        <v>9601</v>
      </c>
      <c r="H2235" s="26" t="s">
        <v>392</v>
      </c>
      <c r="J2235" s="26" t="s">
        <v>435</v>
      </c>
      <c r="K2235" s="26" t="s">
        <v>9597</v>
      </c>
      <c r="L2235" s="26" t="s">
        <v>17334</v>
      </c>
      <c r="M2235" s="26">
        <v>380313225102</v>
      </c>
      <c r="N2235" s="26">
        <v>2123610100</v>
      </c>
    </row>
    <row r="2236" spans="1:14">
      <c r="A2236" s="26" t="s">
        <v>5063</v>
      </c>
      <c r="B2236" s="26" t="s">
        <v>5064</v>
      </c>
      <c r="C2236" s="26">
        <v>34167494</v>
      </c>
      <c r="D2236" s="26" t="s">
        <v>1701</v>
      </c>
      <c r="E2236" s="26" t="s">
        <v>17335</v>
      </c>
      <c r="F2236" s="26" t="s">
        <v>17336</v>
      </c>
      <c r="G2236" s="26" t="s">
        <v>9601</v>
      </c>
      <c r="H2236" s="26" t="s">
        <v>735</v>
      </c>
      <c r="J2236" s="26" t="s">
        <v>5029</v>
      </c>
      <c r="K2236" s="26" t="s">
        <v>9597</v>
      </c>
      <c r="L2236" s="26" t="s">
        <v>17337</v>
      </c>
      <c r="M2236" s="26">
        <v>380673664170</v>
      </c>
      <c r="N2236" s="26">
        <v>4622710200</v>
      </c>
    </row>
    <row r="2237" spans="1:14">
      <c r="A2237" s="26" t="s">
        <v>7270</v>
      </c>
      <c r="B2237" s="26" t="s">
        <v>7271</v>
      </c>
      <c r="C2237" s="26">
        <v>26376820</v>
      </c>
      <c r="D2237" s="26" t="s">
        <v>24</v>
      </c>
      <c r="E2237" s="26" t="s">
        <v>17338</v>
      </c>
      <c r="F2237" s="26" t="s">
        <v>17339</v>
      </c>
      <c r="G2237" s="26" t="s">
        <v>9586</v>
      </c>
      <c r="H2237" s="26" t="s">
        <v>1025</v>
      </c>
      <c r="J2237" s="26" t="s">
        <v>1061</v>
      </c>
      <c r="K2237" s="26" t="s">
        <v>9597</v>
      </c>
      <c r="L2237" s="26" t="s">
        <v>13292</v>
      </c>
      <c r="M2237" s="26">
        <v>380681457774</v>
      </c>
      <c r="N2237" s="26">
        <v>5910700000</v>
      </c>
    </row>
    <row r="2238" spans="1:14">
      <c r="A2238" s="26" t="s">
        <v>2830</v>
      </c>
      <c r="B2238" s="26" t="s">
        <v>2831</v>
      </c>
      <c r="C2238" s="26">
        <v>37890822</v>
      </c>
      <c r="D2238" s="26" t="s">
        <v>24</v>
      </c>
      <c r="E2238" s="26" t="s">
        <v>17340</v>
      </c>
      <c r="F2238" s="26" t="s">
        <v>14045</v>
      </c>
      <c r="G2238" s="26" t="s">
        <v>9586</v>
      </c>
      <c r="H2238" s="26" t="s">
        <v>258</v>
      </c>
      <c r="J2238" s="26" t="s">
        <v>294</v>
      </c>
      <c r="K2238" s="26" t="s">
        <v>9597</v>
      </c>
      <c r="L2238" s="26" t="s">
        <v>17341</v>
      </c>
      <c r="M2238" s="26">
        <v>761583184644</v>
      </c>
      <c r="N2238" s="26">
        <v>121183603</v>
      </c>
    </row>
    <row r="2239" spans="1:14">
      <c r="A2239" s="26" t="s">
        <v>6615</v>
      </c>
      <c r="B2239" s="26" t="s">
        <v>6616</v>
      </c>
      <c r="C2239" s="26">
        <v>41348856</v>
      </c>
      <c r="D2239" s="26" t="s">
        <v>24</v>
      </c>
      <c r="E2239" s="26" t="s">
        <v>17342</v>
      </c>
      <c r="F2239" s="26" t="s">
        <v>17343</v>
      </c>
      <c r="G2239" s="26" t="s">
        <v>9591</v>
      </c>
      <c r="H2239" s="26" t="s">
        <v>949</v>
      </c>
      <c r="J2239" s="26" t="s">
        <v>17344</v>
      </c>
      <c r="K2239" s="26" t="s">
        <v>9582</v>
      </c>
      <c r="L2239" s="26" t="s">
        <v>17345</v>
      </c>
      <c r="M2239" s="26">
        <v>380957757503</v>
      </c>
      <c r="N2239" s="26">
        <v>5322881101</v>
      </c>
    </row>
    <row r="2240" spans="1:14">
      <c r="A2240" s="26" t="s">
        <v>5840</v>
      </c>
      <c r="B2240" s="26" t="s">
        <v>5841</v>
      </c>
      <c r="C2240" s="26">
        <v>38196712</v>
      </c>
      <c r="D2240" s="26" t="s">
        <v>24</v>
      </c>
      <c r="E2240" s="26" t="s">
        <v>17346</v>
      </c>
      <c r="F2240" s="26" t="s">
        <v>17347</v>
      </c>
      <c r="G2240" s="26" t="s">
        <v>9586</v>
      </c>
      <c r="H2240" s="26" t="s">
        <v>799</v>
      </c>
      <c r="J2240" s="26" t="s">
        <v>800</v>
      </c>
      <c r="K2240" s="26" t="s">
        <v>9597</v>
      </c>
      <c r="L2240" s="26" t="s">
        <v>17348</v>
      </c>
      <c r="M2240" s="26">
        <v>380443373471</v>
      </c>
      <c r="N2240" s="26">
        <v>4822784009</v>
      </c>
    </row>
    <row r="2241" spans="1:14">
      <c r="A2241" s="26" t="s">
        <v>4757</v>
      </c>
      <c r="B2241" s="26" t="s">
        <v>4758</v>
      </c>
      <c r="C2241" s="26">
        <v>43599120</v>
      </c>
      <c r="D2241" s="26" t="s">
        <v>24</v>
      </c>
      <c r="E2241" s="26" t="s">
        <v>17349</v>
      </c>
      <c r="F2241" s="26" t="s">
        <v>4758</v>
      </c>
      <c r="G2241" s="26" t="s">
        <v>9586</v>
      </c>
      <c r="H2241" s="26" t="s">
        <v>670</v>
      </c>
      <c r="I2241" s="26" t="s">
        <v>14066</v>
      </c>
      <c r="J2241" s="26" t="s">
        <v>4756</v>
      </c>
      <c r="K2241" s="26" t="s">
        <v>9606</v>
      </c>
      <c r="L2241" s="26" t="s">
        <v>17350</v>
      </c>
      <c r="M2241" s="26">
        <v>380525833585</v>
      </c>
      <c r="N2241" s="26">
        <v>3523155700</v>
      </c>
    </row>
    <row r="2242" spans="1:14">
      <c r="A2242" s="26" t="s">
        <v>3765</v>
      </c>
      <c r="B2242" s="26" t="s">
        <v>3766</v>
      </c>
      <c r="C2242" s="26">
        <v>38969678</v>
      </c>
      <c r="D2242" s="26" t="s">
        <v>24</v>
      </c>
      <c r="E2242" s="26" t="s">
        <v>17351</v>
      </c>
      <c r="F2242" s="26" t="s">
        <v>17352</v>
      </c>
      <c r="G2242" s="26" t="s">
        <v>9586</v>
      </c>
      <c r="H2242" s="26" t="s">
        <v>468</v>
      </c>
      <c r="J2242" s="26" t="s">
        <v>481</v>
      </c>
      <c r="K2242" s="26" t="s">
        <v>9597</v>
      </c>
      <c r="L2242" s="26" t="s">
        <v>17084</v>
      </c>
      <c r="M2242" s="26">
        <v>761229783527</v>
      </c>
      <c r="N2242" s="26">
        <v>1222380503</v>
      </c>
    </row>
    <row r="2243" spans="1:14">
      <c r="A2243" s="26" t="s">
        <v>8863</v>
      </c>
      <c r="B2243" s="26" t="s">
        <v>8864</v>
      </c>
      <c r="C2243" s="26">
        <v>38646750</v>
      </c>
      <c r="D2243" s="26" t="s">
        <v>24</v>
      </c>
      <c r="E2243" s="26" t="s">
        <v>17353</v>
      </c>
      <c r="F2243" s="26" t="s">
        <v>17354</v>
      </c>
      <c r="G2243" s="26" t="s">
        <v>9579</v>
      </c>
      <c r="H2243" s="26" t="s">
        <v>1401</v>
      </c>
      <c r="I2243" s="26" t="s">
        <v>12022</v>
      </c>
      <c r="J2243" s="26" t="s">
        <v>17355</v>
      </c>
      <c r="K2243" s="26" t="s">
        <v>9582</v>
      </c>
      <c r="L2243" s="26" t="s">
        <v>17356</v>
      </c>
      <c r="M2243" s="26">
        <v>380474796417</v>
      </c>
      <c r="N2243" s="26">
        <v>7120985401</v>
      </c>
    </row>
    <row r="2244" spans="1:14">
      <c r="A2244" s="26" t="s">
        <v>9459</v>
      </c>
      <c r="B2244" s="26" t="s">
        <v>9456</v>
      </c>
      <c r="C2244" s="26">
        <v>5480619</v>
      </c>
      <c r="D2244" s="26" t="s">
        <v>24</v>
      </c>
      <c r="E2244" s="26" t="s">
        <v>17357</v>
      </c>
      <c r="F2244" s="26" t="s">
        <v>17358</v>
      </c>
      <c r="G2244" s="26" t="s">
        <v>9591</v>
      </c>
      <c r="H2244" s="26" t="s">
        <v>1573</v>
      </c>
      <c r="J2244" s="26" t="s">
        <v>1597</v>
      </c>
      <c r="K2244" s="26" t="s">
        <v>9597</v>
      </c>
      <c r="L2244" s="26" t="s">
        <v>17359</v>
      </c>
      <c r="M2244" s="26">
        <v>380462662952</v>
      </c>
      <c r="N2244" s="26">
        <v>7410100000</v>
      </c>
    </row>
    <row r="2245" spans="1:14">
      <c r="A2245" s="26" t="s">
        <v>6590</v>
      </c>
      <c r="B2245" s="26" t="s">
        <v>6589</v>
      </c>
      <c r="C2245" s="26">
        <v>26553305</v>
      </c>
      <c r="D2245" s="26" t="s">
        <v>24</v>
      </c>
      <c r="E2245" s="26" t="s">
        <v>17360</v>
      </c>
      <c r="F2245" s="26" t="s">
        <v>17361</v>
      </c>
      <c r="G2245" s="26" t="s">
        <v>9586</v>
      </c>
      <c r="H2245" s="26" t="s">
        <v>949</v>
      </c>
      <c r="J2245" s="26" t="s">
        <v>17362</v>
      </c>
      <c r="K2245" s="26" t="s">
        <v>9582</v>
      </c>
      <c r="L2245" s="26" t="s">
        <v>17363</v>
      </c>
      <c r="M2245" s="26">
        <v>380534841439</v>
      </c>
      <c r="N2245" s="26">
        <v>5310290309</v>
      </c>
    </row>
    <row r="2246" spans="1:14">
      <c r="A2246" s="26" t="s">
        <v>6871</v>
      </c>
      <c r="B2246" s="26" t="s">
        <v>6872</v>
      </c>
      <c r="C2246" s="26">
        <v>38522213</v>
      </c>
      <c r="D2246" s="26" t="s">
        <v>24</v>
      </c>
      <c r="E2246" s="26" t="s">
        <v>17364</v>
      </c>
      <c r="F2246" s="26" t="s">
        <v>17365</v>
      </c>
      <c r="G2246" s="26" t="s">
        <v>9579</v>
      </c>
      <c r="H2246" s="26" t="s">
        <v>949</v>
      </c>
      <c r="I2246" s="26" t="s">
        <v>12172</v>
      </c>
      <c r="J2246" s="26" t="s">
        <v>17366</v>
      </c>
      <c r="K2246" s="26" t="s">
        <v>9582</v>
      </c>
      <c r="L2246" s="26" t="s">
        <v>17367</v>
      </c>
      <c r="M2246" s="26">
        <v>380534194538</v>
      </c>
      <c r="N2246" s="26">
        <v>5324580803</v>
      </c>
    </row>
    <row r="2247" spans="1:14">
      <c r="A2247" s="26" t="s">
        <v>3841</v>
      </c>
      <c r="B2247" s="26" t="s">
        <v>3842</v>
      </c>
      <c r="C2247" s="26">
        <v>38732885</v>
      </c>
      <c r="D2247" s="26" t="s">
        <v>24</v>
      </c>
      <c r="E2247" s="26" t="s">
        <v>17368</v>
      </c>
      <c r="F2247" s="26" t="s">
        <v>17369</v>
      </c>
      <c r="G2247" s="26" t="s">
        <v>9586</v>
      </c>
      <c r="H2247" s="26" t="s">
        <v>468</v>
      </c>
      <c r="I2247" s="26" t="s">
        <v>11228</v>
      </c>
      <c r="J2247" s="26" t="s">
        <v>17370</v>
      </c>
      <c r="K2247" s="26" t="s">
        <v>9582</v>
      </c>
      <c r="L2247" s="26" t="s">
        <v>17371</v>
      </c>
      <c r="M2247" s="26">
        <v>380613228026</v>
      </c>
      <c r="N2247" s="26">
        <v>2323386601</v>
      </c>
    </row>
    <row r="2248" spans="1:14">
      <c r="A2248" s="26" t="s">
        <v>3347</v>
      </c>
      <c r="B2248" s="26" t="s">
        <v>3348</v>
      </c>
      <c r="C2248" s="26">
        <v>1992251</v>
      </c>
      <c r="D2248" s="26" t="s">
        <v>780</v>
      </c>
      <c r="E2248" s="26" t="s">
        <v>17372</v>
      </c>
      <c r="F2248" s="26" t="s">
        <v>17373</v>
      </c>
      <c r="G2248" s="26" t="s">
        <v>9601</v>
      </c>
      <c r="H2248" s="26" t="s">
        <v>392</v>
      </c>
      <c r="J2248" s="26" t="s">
        <v>17374</v>
      </c>
      <c r="K2248" s="26" t="s">
        <v>9597</v>
      </c>
      <c r="L2248" s="26" t="s">
        <v>17375</v>
      </c>
      <c r="M2248" s="26">
        <v>760824143158</v>
      </c>
      <c r="N2248" s="26">
        <v>111690301</v>
      </c>
    </row>
    <row r="2249" spans="1:14">
      <c r="A2249" s="26" t="s">
        <v>3230</v>
      </c>
      <c r="B2249" s="26" t="s">
        <v>3231</v>
      </c>
      <c r="C2249" s="26">
        <v>38562298</v>
      </c>
      <c r="D2249" s="26" t="s">
        <v>24</v>
      </c>
      <c r="E2249" s="26" t="s">
        <v>17376</v>
      </c>
      <c r="F2249" s="26" t="s">
        <v>17377</v>
      </c>
      <c r="G2249" s="26" t="s">
        <v>9591</v>
      </c>
      <c r="H2249" s="26" t="s">
        <v>375</v>
      </c>
      <c r="I2249" s="26" t="s">
        <v>9592</v>
      </c>
      <c r="J2249" s="26" t="s">
        <v>17378</v>
      </c>
      <c r="K2249" s="26" t="s">
        <v>9582</v>
      </c>
      <c r="L2249" s="26" t="s">
        <v>17379</v>
      </c>
      <c r="M2249" s="26">
        <v>380686856280</v>
      </c>
      <c r="N2249" s="26">
        <v>1824410146</v>
      </c>
    </row>
    <row r="2250" spans="1:14">
      <c r="A2250" s="26" t="s">
        <v>6085</v>
      </c>
      <c r="B2250" s="26" t="s">
        <v>6086</v>
      </c>
      <c r="C2250" s="26">
        <v>38458892</v>
      </c>
      <c r="D2250" s="26" t="s">
        <v>24</v>
      </c>
      <c r="E2250" s="26" t="s">
        <v>17380</v>
      </c>
      <c r="F2250" s="26" t="s">
        <v>17381</v>
      </c>
      <c r="G2250" s="26" t="s">
        <v>9586</v>
      </c>
      <c r="H2250" s="26" t="s">
        <v>835</v>
      </c>
      <c r="I2250" s="26" t="s">
        <v>9944</v>
      </c>
      <c r="J2250" s="26" t="s">
        <v>16186</v>
      </c>
      <c r="K2250" s="26" t="s">
        <v>9582</v>
      </c>
      <c r="L2250" s="26" t="s">
        <v>17382</v>
      </c>
      <c r="M2250" s="26">
        <v>380516232476</v>
      </c>
      <c r="N2250" s="26">
        <v>1222985201</v>
      </c>
    </row>
    <row r="2251" spans="1:14">
      <c r="A2251" s="26" t="s">
        <v>4045</v>
      </c>
      <c r="B2251" s="26" t="s">
        <v>4046</v>
      </c>
      <c r="C2251" s="26">
        <v>42352786</v>
      </c>
      <c r="D2251" s="26" t="s">
        <v>24</v>
      </c>
      <c r="E2251" s="26" t="s">
        <v>17383</v>
      </c>
      <c r="F2251" s="26" t="s">
        <v>17384</v>
      </c>
      <c r="G2251" s="26" t="s">
        <v>9586</v>
      </c>
      <c r="H2251" s="26" t="s">
        <v>506</v>
      </c>
      <c r="J2251" s="26" t="s">
        <v>17385</v>
      </c>
      <c r="K2251" s="26" t="s">
        <v>9582</v>
      </c>
      <c r="L2251" s="26" t="s">
        <v>17386</v>
      </c>
      <c r="M2251" s="26">
        <v>380342787401</v>
      </c>
      <c r="N2251" s="26">
        <v>2610193001</v>
      </c>
    </row>
    <row r="2252" spans="1:14">
      <c r="A2252" s="26" t="s">
        <v>4481</v>
      </c>
      <c r="B2252" s="26" t="s">
        <v>4482</v>
      </c>
      <c r="C2252" s="26">
        <v>40415355</v>
      </c>
      <c r="D2252" s="26" t="s">
        <v>24</v>
      </c>
      <c r="E2252" s="26" t="s">
        <v>17387</v>
      </c>
      <c r="F2252" s="26" t="s">
        <v>17388</v>
      </c>
      <c r="G2252" s="26" t="s">
        <v>9586</v>
      </c>
      <c r="H2252" s="26" t="s">
        <v>576</v>
      </c>
      <c r="I2252" s="26" t="s">
        <v>10292</v>
      </c>
      <c r="J2252" s="26" t="s">
        <v>4483</v>
      </c>
      <c r="K2252" s="26" t="s">
        <v>9582</v>
      </c>
      <c r="L2252" s="26" t="s">
        <v>17389</v>
      </c>
      <c r="M2252" s="26">
        <v>761115133987</v>
      </c>
      <c r="N2252" s="26">
        <v>3222485801</v>
      </c>
    </row>
    <row r="2253" spans="1:14">
      <c r="A2253" s="26" t="s">
        <v>5339</v>
      </c>
      <c r="B2253" s="26" t="s">
        <v>5340</v>
      </c>
      <c r="C2253" s="26">
        <v>20763941</v>
      </c>
      <c r="D2253" s="26" t="s">
        <v>24</v>
      </c>
      <c r="E2253" s="26" t="s">
        <v>17390</v>
      </c>
      <c r="F2253" s="26" t="s">
        <v>17391</v>
      </c>
      <c r="G2253" s="26" t="s">
        <v>9579</v>
      </c>
      <c r="H2253" s="26" t="s">
        <v>735</v>
      </c>
      <c r="I2253" s="26" t="s">
        <v>9721</v>
      </c>
      <c r="J2253" s="26" t="s">
        <v>17392</v>
      </c>
      <c r="K2253" s="26" t="s">
        <v>9582</v>
      </c>
      <c r="L2253" s="26" t="s">
        <v>17393</v>
      </c>
      <c r="M2253" s="26">
        <v>380968755424</v>
      </c>
      <c r="N2253" s="26">
        <v>4622784806</v>
      </c>
    </row>
    <row r="2254" spans="1:14">
      <c r="A2254" s="26" t="s">
        <v>7336</v>
      </c>
      <c r="B2254" s="26" t="s">
        <v>7337</v>
      </c>
      <c r="C2254" s="26">
        <v>2007532</v>
      </c>
      <c r="D2254" s="26" t="s">
        <v>780</v>
      </c>
      <c r="E2254" s="26" t="s">
        <v>17394</v>
      </c>
      <c r="F2254" s="26" t="s">
        <v>17395</v>
      </c>
      <c r="G2254" s="26" t="s">
        <v>9601</v>
      </c>
      <c r="H2254" s="26" t="s">
        <v>1025</v>
      </c>
      <c r="J2254" s="26" t="s">
        <v>1034</v>
      </c>
      <c r="K2254" s="26" t="s">
        <v>9597</v>
      </c>
      <c r="L2254" s="26" t="s">
        <v>17396</v>
      </c>
      <c r="M2254" s="26">
        <v>380544723742</v>
      </c>
      <c r="N2254" s="26">
        <v>5910400000</v>
      </c>
    </row>
    <row r="2255" spans="1:14">
      <c r="A2255" s="26" t="s">
        <v>2638</v>
      </c>
      <c r="B2255" s="26" t="s">
        <v>2639</v>
      </c>
      <c r="C2255" s="26">
        <v>1987402</v>
      </c>
      <c r="D2255" s="26" t="s">
        <v>780</v>
      </c>
      <c r="E2255" s="26" t="s">
        <v>17397</v>
      </c>
      <c r="F2255" s="26" t="s">
        <v>17398</v>
      </c>
      <c r="G2255" s="26" t="s">
        <v>9601</v>
      </c>
      <c r="H2255" s="26" t="s">
        <v>133</v>
      </c>
      <c r="J2255" s="26" t="s">
        <v>17399</v>
      </c>
      <c r="K2255" s="26" t="s">
        <v>9597</v>
      </c>
      <c r="L2255" s="26" t="s">
        <v>17400</v>
      </c>
      <c r="M2255" s="26">
        <v>380996674020</v>
      </c>
      <c r="N2255" s="26">
        <v>1212400000</v>
      </c>
    </row>
    <row r="2256" spans="1:14">
      <c r="A2256" s="26" t="s">
        <v>2802</v>
      </c>
      <c r="B2256" s="26" t="s">
        <v>2803</v>
      </c>
      <c r="C2256" s="26">
        <v>37339271</v>
      </c>
      <c r="D2256" s="26" t="s">
        <v>24</v>
      </c>
      <c r="E2256" s="26" t="s">
        <v>17401</v>
      </c>
      <c r="F2256" s="26" t="s">
        <v>17402</v>
      </c>
      <c r="G2256" s="26" t="s">
        <v>9579</v>
      </c>
      <c r="H2256" s="26" t="s">
        <v>258</v>
      </c>
      <c r="I2256" s="26" t="s">
        <v>9747</v>
      </c>
      <c r="J2256" s="26" t="s">
        <v>17403</v>
      </c>
      <c r="K2256" s="26" t="s">
        <v>9582</v>
      </c>
      <c r="L2256" s="26" t="s">
        <v>17404</v>
      </c>
      <c r="M2256" s="26">
        <v>380500320568</v>
      </c>
      <c r="N2256" s="26">
        <v>1422782302</v>
      </c>
    </row>
    <row r="2257" spans="1:14">
      <c r="A2257" s="26" t="s">
        <v>2589</v>
      </c>
      <c r="B2257" s="26" t="s">
        <v>2590</v>
      </c>
      <c r="C2257" s="26">
        <v>1987054</v>
      </c>
      <c r="D2257" s="26" t="s">
        <v>780</v>
      </c>
      <c r="E2257" s="26" t="s">
        <v>17405</v>
      </c>
      <c r="F2257" s="26" t="s">
        <v>17406</v>
      </c>
      <c r="G2257" s="26" t="s">
        <v>9601</v>
      </c>
      <c r="H2257" s="26" t="s">
        <v>133</v>
      </c>
      <c r="J2257" s="26" t="s">
        <v>215</v>
      </c>
      <c r="K2257" s="26" t="s">
        <v>9597</v>
      </c>
      <c r="L2257" s="26" t="s">
        <v>17407</v>
      </c>
      <c r="M2257" s="26">
        <v>380661130355</v>
      </c>
      <c r="N2257" s="26">
        <v>1211600000</v>
      </c>
    </row>
    <row r="2258" spans="1:14">
      <c r="A2258" s="26" t="s">
        <v>8743</v>
      </c>
      <c r="B2258" s="26" t="s">
        <v>8744</v>
      </c>
      <c r="C2258" s="26">
        <v>37329345</v>
      </c>
      <c r="D2258" s="26" t="s">
        <v>24</v>
      </c>
      <c r="E2258" s="26" t="s">
        <v>17408</v>
      </c>
      <c r="F2258" s="26" t="s">
        <v>17409</v>
      </c>
      <c r="G2258" s="26" t="s">
        <v>9586</v>
      </c>
      <c r="H2258" s="26" t="s">
        <v>1308</v>
      </c>
      <c r="J2258" s="26" t="s">
        <v>17410</v>
      </c>
      <c r="K2258" s="26" t="s">
        <v>9582</v>
      </c>
      <c r="L2258" s="26" t="s">
        <v>17411</v>
      </c>
      <c r="M2258" s="26">
        <v>380972213306</v>
      </c>
      <c r="N2258" s="26">
        <v>6824455105</v>
      </c>
    </row>
    <row r="2259" spans="1:14">
      <c r="A2259" s="26" t="s">
        <v>5339</v>
      </c>
      <c r="B2259" s="26" t="s">
        <v>5340</v>
      </c>
      <c r="C2259" s="26">
        <v>20763941</v>
      </c>
      <c r="D2259" s="26" t="s">
        <v>24</v>
      </c>
      <c r="E2259" s="26" t="s">
        <v>17412</v>
      </c>
      <c r="F2259" s="26" t="s">
        <v>17413</v>
      </c>
      <c r="G2259" s="26" t="s">
        <v>9579</v>
      </c>
      <c r="H2259" s="26" t="s">
        <v>735</v>
      </c>
      <c r="I2259" s="26" t="s">
        <v>9721</v>
      </c>
      <c r="J2259" s="26" t="s">
        <v>3094</v>
      </c>
      <c r="K2259" s="26" t="s">
        <v>9582</v>
      </c>
      <c r="L2259" s="26" t="s">
        <v>17414</v>
      </c>
      <c r="M2259" s="26">
        <v>380964703603</v>
      </c>
      <c r="N2259" s="26">
        <v>1820681801</v>
      </c>
    </row>
    <row r="2260" spans="1:14">
      <c r="A2260" s="26" t="s">
        <v>1697</v>
      </c>
      <c r="B2260" s="26" t="s">
        <v>1698</v>
      </c>
      <c r="C2260" s="26">
        <v>5484155</v>
      </c>
      <c r="D2260" s="26" t="s">
        <v>780</v>
      </c>
      <c r="E2260" s="26" t="s">
        <v>17415</v>
      </c>
      <c r="F2260" s="26" t="s">
        <v>13572</v>
      </c>
      <c r="G2260" s="26" t="s">
        <v>9601</v>
      </c>
      <c r="H2260" s="26" t="s">
        <v>27</v>
      </c>
      <c r="J2260" s="26" t="s">
        <v>36</v>
      </c>
      <c r="K2260" s="26" t="s">
        <v>9597</v>
      </c>
      <c r="L2260" s="26" t="s">
        <v>17416</v>
      </c>
      <c r="M2260" s="26">
        <v>380432671288</v>
      </c>
      <c r="N2260" s="26">
        <v>510100000</v>
      </c>
    </row>
    <row r="2261" spans="1:14">
      <c r="A2261" s="26" t="s">
        <v>8893</v>
      </c>
      <c r="B2261" s="26" t="s">
        <v>8894</v>
      </c>
      <c r="C2261" s="26">
        <v>41937159</v>
      </c>
      <c r="D2261" s="26" t="s">
        <v>24</v>
      </c>
      <c r="E2261" s="26" t="s">
        <v>17417</v>
      </c>
      <c r="F2261" s="26" t="s">
        <v>17418</v>
      </c>
      <c r="G2261" s="26" t="s">
        <v>9579</v>
      </c>
      <c r="H2261" s="26" t="s">
        <v>1401</v>
      </c>
      <c r="I2261" s="26" t="s">
        <v>9696</v>
      </c>
      <c r="J2261" s="26" t="s">
        <v>17419</v>
      </c>
      <c r="K2261" s="26" t="s">
        <v>9582</v>
      </c>
      <c r="L2261" s="26" t="s">
        <v>17420</v>
      </c>
      <c r="M2261" s="26">
        <v>761653166155</v>
      </c>
      <c r="N2261" s="26">
        <v>7122883602</v>
      </c>
    </row>
    <row r="2262" spans="1:14">
      <c r="A2262" s="26" t="s">
        <v>4142</v>
      </c>
      <c r="B2262" s="26" t="s">
        <v>4143</v>
      </c>
      <c r="C2262" s="26">
        <v>39020574</v>
      </c>
      <c r="D2262" s="26" t="s">
        <v>24</v>
      </c>
      <c r="E2262" s="26" t="s">
        <v>17421</v>
      </c>
      <c r="F2262" s="26" t="s">
        <v>17422</v>
      </c>
      <c r="G2262" s="26" t="s">
        <v>9579</v>
      </c>
      <c r="H2262" s="26" t="s">
        <v>506</v>
      </c>
      <c r="I2262" s="26" t="s">
        <v>12368</v>
      </c>
      <c r="J2262" s="26" t="s">
        <v>17423</v>
      </c>
      <c r="K2262" s="26" t="s">
        <v>9582</v>
      </c>
      <c r="L2262" s="26" t="s">
        <v>17424</v>
      </c>
      <c r="M2262" s="26">
        <v>380343394346</v>
      </c>
      <c r="N2262" s="26">
        <v>2623285803</v>
      </c>
    </row>
    <row r="2263" spans="1:14">
      <c r="A2263" s="26" t="s">
        <v>6117</v>
      </c>
      <c r="B2263" s="26" t="s">
        <v>6118</v>
      </c>
      <c r="C2263" s="26">
        <v>40196816</v>
      </c>
      <c r="D2263" s="26" t="s">
        <v>24</v>
      </c>
      <c r="E2263" s="26" t="s">
        <v>17425</v>
      </c>
      <c r="F2263" s="26" t="s">
        <v>17426</v>
      </c>
      <c r="G2263" s="26" t="s">
        <v>9579</v>
      </c>
      <c r="H2263" s="26" t="s">
        <v>885</v>
      </c>
      <c r="I2263" s="26" t="s">
        <v>10171</v>
      </c>
      <c r="J2263" s="26" t="s">
        <v>17427</v>
      </c>
      <c r="K2263" s="26" t="s">
        <v>9582</v>
      </c>
      <c r="L2263" s="26" t="s">
        <v>17428</v>
      </c>
      <c r="M2263" s="26">
        <v>380486624222</v>
      </c>
      <c r="N2263" s="26">
        <v>5110290009</v>
      </c>
    </row>
    <row r="2264" spans="1:14">
      <c r="A2264" s="26" t="s">
        <v>7951</v>
      </c>
      <c r="B2264" s="26" t="s">
        <v>7952</v>
      </c>
      <c r="C2264" s="26">
        <v>2002718</v>
      </c>
      <c r="D2264" s="26" t="s">
        <v>780</v>
      </c>
      <c r="E2264" s="26" t="s">
        <v>17429</v>
      </c>
      <c r="F2264" s="26" t="s">
        <v>17430</v>
      </c>
      <c r="G2264" s="26" t="s">
        <v>9601</v>
      </c>
      <c r="H2264" s="26" t="s">
        <v>1122</v>
      </c>
      <c r="I2264" s="26" t="s">
        <v>11418</v>
      </c>
      <c r="J2264" s="26" t="s">
        <v>1825</v>
      </c>
      <c r="K2264" s="26" t="s">
        <v>9582</v>
      </c>
      <c r="L2264" s="26" t="s">
        <v>12705</v>
      </c>
      <c r="M2264" s="26">
        <v>380575631313</v>
      </c>
      <c r="N2264" s="26">
        <v>525381801</v>
      </c>
    </row>
    <row r="2265" spans="1:14">
      <c r="A2265" s="26" t="s">
        <v>2413</v>
      </c>
      <c r="B2265" s="26" t="s">
        <v>2405</v>
      </c>
      <c r="C2265" s="26">
        <v>37906528</v>
      </c>
      <c r="D2265" s="26" t="s">
        <v>24</v>
      </c>
      <c r="E2265" s="26" t="s">
        <v>17431</v>
      </c>
      <c r="F2265" s="26" t="s">
        <v>16542</v>
      </c>
      <c r="G2265" s="26" t="s">
        <v>9586</v>
      </c>
      <c r="H2265" s="26" t="s">
        <v>133</v>
      </c>
      <c r="J2265" s="26" t="s">
        <v>2401</v>
      </c>
      <c r="K2265" s="26" t="s">
        <v>9597</v>
      </c>
      <c r="L2265" s="26" t="s">
        <v>13579</v>
      </c>
      <c r="M2265" s="26">
        <v>380687402952</v>
      </c>
      <c r="N2265" s="26">
        <v>122787502</v>
      </c>
    </row>
    <row r="2266" spans="1:14">
      <c r="A2266" s="26" t="s">
        <v>2851</v>
      </c>
      <c r="B2266" s="26" t="s">
        <v>2852</v>
      </c>
      <c r="C2266" s="26">
        <v>13491258</v>
      </c>
      <c r="D2266" s="26" t="s">
        <v>1701</v>
      </c>
      <c r="E2266" s="26" t="s">
        <v>17432</v>
      </c>
      <c r="F2266" s="26" t="s">
        <v>17433</v>
      </c>
      <c r="G2266" s="26" t="s">
        <v>9601</v>
      </c>
      <c r="H2266" s="26" t="s">
        <v>258</v>
      </c>
      <c r="J2266" s="26" t="s">
        <v>259</v>
      </c>
      <c r="K2266" s="26" t="s">
        <v>9597</v>
      </c>
      <c r="L2266" s="26" t="s">
        <v>17434</v>
      </c>
      <c r="M2266" s="26">
        <v>380508045214</v>
      </c>
      <c r="N2266" s="26">
        <v>1410200000</v>
      </c>
    </row>
    <row r="2267" spans="1:14">
      <c r="A2267" s="26" t="s">
        <v>7803</v>
      </c>
      <c r="B2267" s="26" t="s">
        <v>7804</v>
      </c>
      <c r="C2267" s="26">
        <v>2001280</v>
      </c>
      <c r="D2267" s="26" t="s">
        <v>780</v>
      </c>
      <c r="E2267" s="26" t="s">
        <v>17435</v>
      </c>
      <c r="F2267" s="26" t="s">
        <v>9787</v>
      </c>
      <c r="G2267" s="26" t="s">
        <v>9601</v>
      </c>
      <c r="H2267" s="26" t="s">
        <v>1088</v>
      </c>
      <c r="J2267" s="26" t="s">
        <v>1115</v>
      </c>
      <c r="K2267" s="26" t="s">
        <v>9597</v>
      </c>
      <c r="L2267" s="26" t="s">
        <v>17436</v>
      </c>
      <c r="M2267" s="26">
        <v>380352435716</v>
      </c>
      <c r="N2267" s="26">
        <v>6110100000</v>
      </c>
    </row>
    <row r="2268" spans="1:14">
      <c r="A2268" s="26" t="s">
        <v>2416</v>
      </c>
      <c r="B2268" s="26" t="s">
        <v>2403</v>
      </c>
      <c r="C2268" s="26">
        <v>37906491</v>
      </c>
      <c r="D2268" s="26" t="s">
        <v>24</v>
      </c>
      <c r="E2268" s="26" t="s">
        <v>17437</v>
      </c>
      <c r="F2268" s="26" t="s">
        <v>9689</v>
      </c>
      <c r="G2268" s="26" t="s">
        <v>9586</v>
      </c>
      <c r="H2268" s="26" t="s">
        <v>133</v>
      </c>
      <c r="J2268" s="26" t="s">
        <v>2401</v>
      </c>
      <c r="K2268" s="26" t="s">
        <v>9597</v>
      </c>
      <c r="L2268" s="26" t="s">
        <v>17438</v>
      </c>
      <c r="M2268" s="26">
        <v>380675615889</v>
      </c>
      <c r="N2268" s="26">
        <v>122787502</v>
      </c>
    </row>
    <row r="2269" spans="1:14">
      <c r="A2269" s="26" t="s">
        <v>3463</v>
      </c>
      <c r="B2269" s="26" t="s">
        <v>3464</v>
      </c>
      <c r="C2269" s="26">
        <v>1992624</v>
      </c>
      <c r="D2269" s="26" t="s">
        <v>780</v>
      </c>
      <c r="E2269" s="26" t="s">
        <v>17439</v>
      </c>
      <c r="F2269" s="26" t="s">
        <v>13572</v>
      </c>
      <c r="G2269" s="26" t="s">
        <v>9601</v>
      </c>
      <c r="H2269" s="26" t="s">
        <v>392</v>
      </c>
      <c r="J2269" s="26" t="s">
        <v>435</v>
      </c>
      <c r="K2269" s="26" t="s">
        <v>9597</v>
      </c>
      <c r="L2269" s="26" t="s">
        <v>17440</v>
      </c>
      <c r="M2269" s="26">
        <v>760986348447</v>
      </c>
      <c r="N2269" s="26">
        <v>2123610100</v>
      </c>
    </row>
    <row r="2270" spans="1:14">
      <c r="A2270" s="26" t="s">
        <v>2634</v>
      </c>
      <c r="B2270" s="26" t="s">
        <v>2635</v>
      </c>
      <c r="C2270" s="26">
        <v>37735655</v>
      </c>
      <c r="D2270" s="26" t="s">
        <v>780</v>
      </c>
      <c r="E2270" s="26" t="s">
        <v>17441</v>
      </c>
      <c r="F2270" s="26" t="s">
        <v>17442</v>
      </c>
      <c r="G2270" s="26" t="s">
        <v>9601</v>
      </c>
      <c r="H2270" s="26" t="s">
        <v>133</v>
      </c>
      <c r="I2270" s="26" t="s">
        <v>9968</v>
      </c>
      <c r="J2270" s="26" t="s">
        <v>17443</v>
      </c>
      <c r="K2270" s="26" t="s">
        <v>9582</v>
      </c>
      <c r="L2270" s="26" t="s">
        <v>17444</v>
      </c>
      <c r="M2270" s="26">
        <v>380983122518</v>
      </c>
      <c r="N2270" s="26">
        <v>124788703</v>
      </c>
    </row>
    <row r="2271" spans="1:14">
      <c r="A2271" s="26" t="s">
        <v>3508</v>
      </c>
      <c r="B2271" s="26" t="s">
        <v>3509</v>
      </c>
      <c r="C2271" s="26">
        <v>38839154</v>
      </c>
      <c r="D2271" s="26" t="s">
        <v>24</v>
      </c>
      <c r="E2271" s="26" t="s">
        <v>17445</v>
      </c>
      <c r="F2271" s="26" t="s">
        <v>17446</v>
      </c>
      <c r="G2271" s="26" t="s">
        <v>9586</v>
      </c>
      <c r="H2271" s="26" t="s">
        <v>392</v>
      </c>
      <c r="J2271" s="26" t="s">
        <v>458</v>
      </c>
      <c r="K2271" s="26" t="s">
        <v>9597</v>
      </c>
      <c r="L2271" s="26" t="s">
        <v>17447</v>
      </c>
      <c r="M2271" s="26">
        <v>380312664624</v>
      </c>
      <c r="N2271" s="26">
        <v>2110100000</v>
      </c>
    </row>
    <row r="2272" spans="1:14">
      <c r="A2272" s="26" t="s">
        <v>2435</v>
      </c>
      <c r="B2272" s="26" t="s">
        <v>2436</v>
      </c>
      <c r="C2272" s="26">
        <v>1985860</v>
      </c>
      <c r="D2272" s="26" t="s">
        <v>780</v>
      </c>
      <c r="E2272" s="26" t="s">
        <v>17448</v>
      </c>
      <c r="F2272" s="26" t="s">
        <v>17449</v>
      </c>
      <c r="G2272" s="26" t="s">
        <v>9601</v>
      </c>
      <c r="H2272" s="26" t="s">
        <v>133</v>
      </c>
      <c r="J2272" s="26" t="s">
        <v>2401</v>
      </c>
      <c r="K2272" s="26" t="s">
        <v>9597</v>
      </c>
      <c r="L2272" s="26" t="s">
        <v>10500</v>
      </c>
      <c r="M2272" s="26">
        <v>380987034942</v>
      </c>
      <c r="N2272" s="26">
        <v>122787502</v>
      </c>
    </row>
    <row r="2273" spans="1:14">
      <c r="A2273" s="26" t="s">
        <v>9179</v>
      </c>
      <c r="B2273" s="26" t="s">
        <v>9180</v>
      </c>
      <c r="C2273" s="26">
        <v>34803130</v>
      </c>
      <c r="D2273" s="26" t="s">
        <v>780</v>
      </c>
      <c r="E2273" s="26" t="s">
        <v>17450</v>
      </c>
      <c r="F2273" s="26" t="s">
        <v>17451</v>
      </c>
      <c r="G2273" s="26" t="s">
        <v>9601</v>
      </c>
      <c r="H2273" s="26" t="s">
        <v>735</v>
      </c>
      <c r="J2273" s="26" t="s">
        <v>740</v>
      </c>
      <c r="K2273" s="26" t="s">
        <v>9597</v>
      </c>
      <c r="L2273" s="26" t="s">
        <v>17452</v>
      </c>
      <c r="M2273" s="26">
        <v>761791380230</v>
      </c>
      <c r="N2273" s="26">
        <v>1221881203</v>
      </c>
    </row>
    <row r="2274" spans="1:14">
      <c r="A2274" s="26" t="s">
        <v>2101</v>
      </c>
      <c r="B2274" s="26" t="s">
        <v>2102</v>
      </c>
      <c r="C2274" s="26">
        <v>42486365</v>
      </c>
      <c r="D2274" s="26" t="s">
        <v>24</v>
      </c>
      <c r="E2274" s="26" t="s">
        <v>17453</v>
      </c>
      <c r="F2274" s="26" t="s">
        <v>17454</v>
      </c>
      <c r="G2274" s="26" t="s">
        <v>9586</v>
      </c>
      <c r="H2274" s="26" t="s">
        <v>103</v>
      </c>
      <c r="J2274" s="26" t="s">
        <v>129</v>
      </c>
      <c r="K2274" s="26" t="s">
        <v>9597</v>
      </c>
      <c r="L2274" s="26" t="s">
        <v>17455</v>
      </c>
      <c r="M2274" s="26">
        <v>380334449003</v>
      </c>
      <c r="N2274" s="26">
        <v>710700000</v>
      </c>
    </row>
    <row r="2275" spans="1:14">
      <c r="A2275" s="26" t="s">
        <v>8928</v>
      </c>
      <c r="B2275" s="26" t="s">
        <v>8929</v>
      </c>
      <c r="C2275" s="26">
        <v>39028772</v>
      </c>
      <c r="D2275" s="26" t="s">
        <v>24</v>
      </c>
      <c r="E2275" s="26" t="s">
        <v>17456</v>
      </c>
      <c r="F2275" s="26" t="s">
        <v>17457</v>
      </c>
      <c r="G2275" s="26" t="s">
        <v>9579</v>
      </c>
      <c r="H2275" s="26" t="s">
        <v>1401</v>
      </c>
      <c r="I2275" s="26" t="s">
        <v>9777</v>
      </c>
      <c r="J2275" s="26" t="s">
        <v>17458</v>
      </c>
      <c r="K2275" s="26" t="s">
        <v>9582</v>
      </c>
      <c r="L2275" s="26" t="s">
        <v>17459</v>
      </c>
      <c r="M2275" s="26">
        <v>380672789903</v>
      </c>
      <c r="N2275" s="26">
        <v>7124389301</v>
      </c>
    </row>
    <row r="2276" spans="1:14">
      <c r="A2276" s="26" t="s">
        <v>4334</v>
      </c>
      <c r="B2276" s="26" t="s">
        <v>4335</v>
      </c>
      <c r="C2276" s="26">
        <v>1994238</v>
      </c>
      <c r="D2276" s="26" t="s">
        <v>780</v>
      </c>
      <c r="E2276" s="26" t="s">
        <v>17460</v>
      </c>
      <c r="F2276" s="26" t="s">
        <v>17461</v>
      </c>
      <c r="G2276" s="26" t="s">
        <v>9601</v>
      </c>
      <c r="H2276" s="26" t="s">
        <v>576</v>
      </c>
      <c r="J2276" s="26" t="s">
        <v>4543</v>
      </c>
      <c r="K2276" s="26" t="s">
        <v>9597</v>
      </c>
      <c r="L2276" s="26" t="s">
        <v>17462</v>
      </c>
      <c r="M2276" s="26">
        <v>761092694082</v>
      </c>
      <c r="N2276" s="26">
        <v>3211200000</v>
      </c>
    </row>
    <row r="2277" spans="1:14">
      <c r="A2277" s="26" t="s">
        <v>4655</v>
      </c>
      <c r="B2277" s="26" t="s">
        <v>4656</v>
      </c>
      <c r="C2277" s="26">
        <v>1994959</v>
      </c>
      <c r="D2277" s="26" t="s">
        <v>780</v>
      </c>
      <c r="E2277" s="26" t="s">
        <v>17463</v>
      </c>
      <c r="F2277" s="26" t="s">
        <v>17464</v>
      </c>
      <c r="G2277" s="26" t="s">
        <v>9601</v>
      </c>
      <c r="H2277" s="26" t="s">
        <v>670</v>
      </c>
      <c r="J2277" s="26" t="s">
        <v>687</v>
      </c>
      <c r="K2277" s="26" t="s">
        <v>9597</v>
      </c>
      <c r="L2277" s="26" t="s">
        <v>17465</v>
      </c>
      <c r="M2277" s="26">
        <v>380522323157</v>
      </c>
      <c r="N2277" s="26">
        <v>3510100000</v>
      </c>
    </row>
    <row r="2278" spans="1:14">
      <c r="A2278" s="26" t="s">
        <v>6549</v>
      </c>
      <c r="B2278" s="26" t="s">
        <v>6550</v>
      </c>
      <c r="C2278" s="26">
        <v>38477077</v>
      </c>
      <c r="D2278" s="26" t="s">
        <v>24</v>
      </c>
      <c r="E2278" s="26" t="s">
        <v>17466</v>
      </c>
      <c r="F2278" s="26" t="s">
        <v>17467</v>
      </c>
      <c r="G2278" s="26" t="s">
        <v>9586</v>
      </c>
      <c r="H2278" s="26" t="s">
        <v>885</v>
      </c>
      <c r="I2278" s="26" t="s">
        <v>11894</v>
      </c>
      <c r="J2278" s="26" t="s">
        <v>17468</v>
      </c>
      <c r="K2278" s="26" t="s">
        <v>9582</v>
      </c>
      <c r="L2278" s="26" t="s">
        <v>17469</v>
      </c>
      <c r="M2278" s="26">
        <v>380980528732</v>
      </c>
      <c r="N2278" s="26">
        <v>5125483406</v>
      </c>
    </row>
    <row r="2279" spans="1:14">
      <c r="A2279" s="26" t="s">
        <v>1613</v>
      </c>
      <c r="B2279" s="26" t="s">
        <v>1614</v>
      </c>
      <c r="C2279" s="26">
        <v>35599262</v>
      </c>
      <c r="D2279" s="26" t="s">
        <v>24</v>
      </c>
      <c r="E2279" s="26" t="s">
        <v>17470</v>
      </c>
      <c r="F2279" s="26" t="s">
        <v>17471</v>
      </c>
      <c r="G2279" s="26" t="s">
        <v>9586</v>
      </c>
      <c r="H2279" s="26" t="s">
        <v>27</v>
      </c>
      <c r="I2279" s="26" t="s">
        <v>11977</v>
      </c>
      <c r="J2279" s="26" t="s">
        <v>17472</v>
      </c>
      <c r="K2279" s="26" t="s">
        <v>9582</v>
      </c>
      <c r="L2279" s="26" t="s">
        <v>17473</v>
      </c>
      <c r="M2279" s="26">
        <v>761422798283</v>
      </c>
      <c r="N2279" s="26">
        <v>520280209</v>
      </c>
    </row>
    <row r="2280" spans="1:14">
      <c r="A2280" s="26" t="s">
        <v>9441</v>
      </c>
      <c r="B2280" s="26" t="s">
        <v>9442</v>
      </c>
      <c r="C2280" s="26">
        <v>2006610</v>
      </c>
      <c r="D2280" s="26" t="s">
        <v>780</v>
      </c>
      <c r="E2280" s="26" t="s">
        <v>17474</v>
      </c>
      <c r="F2280" s="26" t="s">
        <v>17475</v>
      </c>
      <c r="G2280" s="26" t="s">
        <v>9601</v>
      </c>
      <c r="H2280" s="26" t="s">
        <v>1573</v>
      </c>
      <c r="J2280" s="26" t="s">
        <v>1597</v>
      </c>
      <c r="K2280" s="26" t="s">
        <v>9597</v>
      </c>
      <c r="L2280" s="26" t="s">
        <v>17476</v>
      </c>
      <c r="M2280" s="26">
        <v>380462727332</v>
      </c>
      <c r="N2280" s="26">
        <v>7410100000</v>
      </c>
    </row>
    <row r="2281" spans="1:14">
      <c r="A2281" s="26" t="s">
        <v>3162</v>
      </c>
      <c r="B2281" s="26" t="s">
        <v>3163</v>
      </c>
      <c r="C2281" s="26">
        <v>1992050</v>
      </c>
      <c r="D2281" s="26" t="s">
        <v>780</v>
      </c>
      <c r="E2281" s="26" t="s">
        <v>17477</v>
      </c>
      <c r="F2281" s="26" t="s">
        <v>17478</v>
      </c>
      <c r="G2281" s="26" t="s">
        <v>9601</v>
      </c>
      <c r="H2281" s="26" t="s">
        <v>375</v>
      </c>
      <c r="J2281" s="26" t="s">
        <v>384</v>
      </c>
      <c r="K2281" s="26" t="s">
        <v>9597</v>
      </c>
      <c r="L2281" s="26" t="s">
        <v>17479</v>
      </c>
      <c r="M2281" s="26">
        <v>761400207896</v>
      </c>
      <c r="N2281" s="26">
        <v>1810700000</v>
      </c>
    </row>
    <row r="2282" spans="1:14">
      <c r="A2282" s="26" t="s">
        <v>4446</v>
      </c>
      <c r="B2282" s="26" t="s">
        <v>4447</v>
      </c>
      <c r="C2282" s="26">
        <v>38462249</v>
      </c>
      <c r="D2282" s="26" t="s">
        <v>24</v>
      </c>
      <c r="E2282" s="26" t="s">
        <v>17480</v>
      </c>
      <c r="F2282" s="26" t="s">
        <v>17481</v>
      </c>
      <c r="G2282" s="26" t="s">
        <v>9586</v>
      </c>
      <c r="H2282" s="26" t="s">
        <v>576</v>
      </c>
      <c r="I2282" s="26" t="s">
        <v>10867</v>
      </c>
      <c r="J2282" s="26" t="s">
        <v>1470</v>
      </c>
      <c r="K2282" s="26" t="s">
        <v>9582</v>
      </c>
      <c r="L2282" s="26" t="s">
        <v>17482</v>
      </c>
      <c r="M2282" s="26">
        <v>380457890139</v>
      </c>
      <c r="N2282" s="26">
        <v>3222788201</v>
      </c>
    </row>
    <row r="2283" spans="1:14">
      <c r="A2283" s="26" t="s">
        <v>7666</v>
      </c>
      <c r="B2283" s="26" t="s">
        <v>7667</v>
      </c>
      <c r="C2283" s="26">
        <v>38332322</v>
      </c>
      <c r="D2283" s="26" t="s">
        <v>24</v>
      </c>
      <c r="E2283" s="26" t="s">
        <v>17483</v>
      </c>
      <c r="F2283" s="26" t="s">
        <v>17484</v>
      </c>
      <c r="G2283" s="26" t="s">
        <v>9586</v>
      </c>
      <c r="H2283" s="26" t="s">
        <v>1088</v>
      </c>
      <c r="I2283" s="26" t="s">
        <v>17485</v>
      </c>
      <c r="J2283" s="26" t="s">
        <v>17486</v>
      </c>
      <c r="K2283" s="26" t="s">
        <v>9582</v>
      </c>
      <c r="L2283" s="26" t="s">
        <v>17487</v>
      </c>
      <c r="M2283" s="26">
        <v>380676862615</v>
      </c>
      <c r="N2283" s="26">
        <v>722483901</v>
      </c>
    </row>
    <row r="2284" spans="1:14">
      <c r="A2284" s="26" t="s">
        <v>4599</v>
      </c>
      <c r="B2284" s="26" t="s">
        <v>4600</v>
      </c>
      <c r="C2284" s="26">
        <v>38797880</v>
      </c>
      <c r="D2284" s="26" t="s">
        <v>24</v>
      </c>
      <c r="E2284" s="26" t="s">
        <v>17488</v>
      </c>
      <c r="F2284" s="26" t="s">
        <v>17489</v>
      </c>
      <c r="G2284" s="26" t="s">
        <v>9579</v>
      </c>
      <c r="H2284" s="26" t="s">
        <v>670</v>
      </c>
      <c r="I2284" s="26" t="s">
        <v>10789</v>
      </c>
      <c r="J2284" s="26" t="s">
        <v>7106</v>
      </c>
      <c r="K2284" s="26" t="s">
        <v>9582</v>
      </c>
      <c r="L2284" s="26" t="s">
        <v>17490</v>
      </c>
      <c r="M2284" s="26">
        <v>380523450157</v>
      </c>
      <c r="N2284" s="26">
        <v>124783801</v>
      </c>
    </row>
    <row r="2285" spans="1:14">
      <c r="A2285" s="26" t="s">
        <v>4283</v>
      </c>
      <c r="B2285" s="26" t="s">
        <v>4284</v>
      </c>
      <c r="C2285" s="26">
        <v>38467886</v>
      </c>
      <c r="D2285" s="26" t="s">
        <v>24</v>
      </c>
      <c r="E2285" s="26" t="s">
        <v>17491</v>
      </c>
      <c r="F2285" s="26" t="s">
        <v>17492</v>
      </c>
      <c r="G2285" s="26" t="s">
        <v>9586</v>
      </c>
      <c r="H2285" s="26" t="s">
        <v>576</v>
      </c>
      <c r="I2285" s="26" t="s">
        <v>16098</v>
      </c>
      <c r="J2285" s="26" t="s">
        <v>17493</v>
      </c>
      <c r="K2285" s="26" t="s">
        <v>9582</v>
      </c>
      <c r="L2285" s="26" t="s">
        <v>17494</v>
      </c>
      <c r="M2285" s="26">
        <v>380457637282</v>
      </c>
      <c r="N2285" s="26">
        <v>3220280801</v>
      </c>
    </row>
    <row r="2286" spans="1:14">
      <c r="A2286" s="26" t="s">
        <v>7754</v>
      </c>
      <c r="B2286" s="26" t="s">
        <v>7755</v>
      </c>
      <c r="C2286" s="26">
        <v>42269550</v>
      </c>
      <c r="D2286" s="26" t="s">
        <v>24</v>
      </c>
      <c r="E2286" s="26" t="s">
        <v>17495</v>
      </c>
      <c r="F2286" s="26" t="s">
        <v>17496</v>
      </c>
      <c r="G2286" s="26" t="s">
        <v>9586</v>
      </c>
      <c r="H2286" s="26" t="s">
        <v>1088</v>
      </c>
      <c r="I2286" s="26" t="s">
        <v>9743</v>
      </c>
      <c r="J2286" s="26" t="s">
        <v>7756</v>
      </c>
      <c r="K2286" s="26" t="s">
        <v>9606</v>
      </c>
      <c r="L2286" s="26" t="s">
        <v>17497</v>
      </c>
      <c r="M2286" s="26">
        <v>380974741489</v>
      </c>
      <c r="N2286" s="26">
        <v>6120855700</v>
      </c>
    </row>
    <row r="2287" spans="1:14">
      <c r="A2287" s="26" t="s">
        <v>7126</v>
      </c>
      <c r="B2287" s="26" t="s">
        <v>7127</v>
      </c>
      <c r="C2287" s="26">
        <v>38492302</v>
      </c>
      <c r="D2287" s="26" t="s">
        <v>24</v>
      </c>
      <c r="E2287" s="26" t="s">
        <v>17498</v>
      </c>
      <c r="F2287" s="26" t="s">
        <v>17499</v>
      </c>
      <c r="G2287" s="26" t="s">
        <v>9586</v>
      </c>
      <c r="H2287" s="26" t="s">
        <v>987</v>
      </c>
      <c r="I2287" s="26" t="s">
        <v>9634</v>
      </c>
      <c r="J2287" s="26" t="s">
        <v>17500</v>
      </c>
      <c r="K2287" s="26" t="s">
        <v>9582</v>
      </c>
      <c r="L2287" s="26" t="s">
        <v>17501</v>
      </c>
      <c r="M2287" s="26">
        <v>380987850652</v>
      </c>
      <c r="N2287" s="26">
        <v>5624689501</v>
      </c>
    </row>
    <row r="2288" spans="1:14">
      <c r="A2288" s="26" t="s">
        <v>5966</v>
      </c>
      <c r="B2288" s="26" t="s">
        <v>5967</v>
      </c>
      <c r="C2288" s="26">
        <v>1998259</v>
      </c>
      <c r="D2288" s="26" t="s">
        <v>780</v>
      </c>
      <c r="E2288" s="26" t="s">
        <v>17502</v>
      </c>
      <c r="F2288" s="26" t="s">
        <v>17503</v>
      </c>
      <c r="G2288" s="26" t="s">
        <v>9601</v>
      </c>
      <c r="H2288" s="26" t="s">
        <v>835</v>
      </c>
      <c r="I2288" s="26" t="s">
        <v>17504</v>
      </c>
      <c r="J2288" s="26" t="s">
        <v>5968</v>
      </c>
      <c r="K2288" s="26" t="s">
        <v>9606</v>
      </c>
      <c r="L2288" s="26" t="s">
        <v>17505</v>
      </c>
      <c r="M2288" s="26">
        <v>380513324041</v>
      </c>
      <c r="N2288" s="26">
        <v>4823955100</v>
      </c>
    </row>
    <row r="2289" spans="1:14">
      <c r="A2289" s="26" t="s">
        <v>7003</v>
      </c>
      <c r="B2289" s="26" t="s">
        <v>7004</v>
      </c>
      <c r="C2289" s="26">
        <v>2000257</v>
      </c>
      <c r="D2289" s="26" t="s">
        <v>24</v>
      </c>
      <c r="E2289" s="26" t="s">
        <v>17506</v>
      </c>
      <c r="F2289" s="26" t="s">
        <v>17507</v>
      </c>
      <c r="G2289" s="26" t="s">
        <v>9591</v>
      </c>
      <c r="H2289" s="26" t="s">
        <v>987</v>
      </c>
      <c r="J2289" s="26" t="s">
        <v>996</v>
      </c>
      <c r="K2289" s="26" t="s">
        <v>9597</v>
      </c>
      <c r="L2289" s="26" t="s">
        <v>17508</v>
      </c>
      <c r="M2289" s="26">
        <v>380355641180</v>
      </c>
      <c r="N2289" s="26">
        <v>5610300000</v>
      </c>
    </row>
    <row r="2290" spans="1:14">
      <c r="A2290" s="26" t="s">
        <v>9063</v>
      </c>
      <c r="B2290" s="26" t="s">
        <v>9064</v>
      </c>
      <c r="C2290" s="26">
        <v>41977228</v>
      </c>
      <c r="D2290" s="26" t="s">
        <v>24</v>
      </c>
      <c r="E2290" s="26" t="s">
        <v>17509</v>
      </c>
      <c r="F2290" s="26" t="s">
        <v>17510</v>
      </c>
      <c r="G2290" s="26" t="s">
        <v>9586</v>
      </c>
      <c r="H2290" s="26" t="s">
        <v>1490</v>
      </c>
      <c r="I2290" s="26" t="s">
        <v>13151</v>
      </c>
      <c r="J2290" s="26" t="s">
        <v>1499</v>
      </c>
      <c r="K2290" s="26" t="s">
        <v>9597</v>
      </c>
      <c r="L2290" s="26" t="s">
        <v>17511</v>
      </c>
      <c r="M2290" s="26">
        <v>761344444780</v>
      </c>
      <c r="N2290" s="26">
        <v>7320510100</v>
      </c>
    </row>
    <row r="2291" spans="1:14">
      <c r="A2291" s="26" t="s">
        <v>3021</v>
      </c>
      <c r="B2291" s="26" t="s">
        <v>3022</v>
      </c>
      <c r="C2291" s="26">
        <v>41276572</v>
      </c>
      <c r="D2291" s="26" t="s">
        <v>24</v>
      </c>
      <c r="E2291" s="26" t="s">
        <v>17512</v>
      </c>
      <c r="F2291" s="26" t="s">
        <v>17513</v>
      </c>
      <c r="G2291" s="26" t="s">
        <v>9579</v>
      </c>
      <c r="H2291" s="26" t="s">
        <v>258</v>
      </c>
      <c r="I2291" s="26" t="s">
        <v>12739</v>
      </c>
      <c r="J2291" s="26" t="s">
        <v>3613</v>
      </c>
      <c r="K2291" s="26" t="s">
        <v>9582</v>
      </c>
      <c r="L2291" s="26" t="s">
        <v>17514</v>
      </c>
      <c r="M2291" s="26">
        <v>380950304926</v>
      </c>
      <c r="N2291" s="26">
        <v>120781301</v>
      </c>
    </row>
    <row r="2292" spans="1:14">
      <c r="A2292" s="26" t="s">
        <v>5298</v>
      </c>
      <c r="B2292" s="26" t="s">
        <v>5295</v>
      </c>
      <c r="C2292" s="26">
        <v>40236036</v>
      </c>
      <c r="D2292" s="26" t="s">
        <v>24</v>
      </c>
      <c r="E2292" s="26" t="s">
        <v>17515</v>
      </c>
      <c r="F2292" s="26" t="s">
        <v>17516</v>
      </c>
      <c r="G2292" s="26" t="s">
        <v>9579</v>
      </c>
      <c r="H2292" s="26" t="s">
        <v>735</v>
      </c>
      <c r="I2292" s="26" t="s">
        <v>12490</v>
      </c>
      <c r="J2292" s="26" t="s">
        <v>17517</v>
      </c>
      <c r="K2292" s="26" t="s">
        <v>9582</v>
      </c>
      <c r="L2292" s="26" t="s">
        <v>17518</v>
      </c>
      <c r="M2292" s="26">
        <v>380979857316</v>
      </c>
      <c r="N2292" s="26">
        <v>4624210307</v>
      </c>
    </row>
    <row r="2293" spans="1:14">
      <c r="A2293" s="26" t="s">
        <v>9413</v>
      </c>
      <c r="B2293" s="26" t="s">
        <v>9414</v>
      </c>
      <c r="C2293" s="26">
        <v>39095807</v>
      </c>
      <c r="D2293" s="26" t="s">
        <v>24</v>
      </c>
      <c r="E2293" s="26" t="s">
        <v>17519</v>
      </c>
      <c r="F2293" s="26" t="s">
        <v>17520</v>
      </c>
      <c r="G2293" s="26" t="s">
        <v>9586</v>
      </c>
      <c r="H2293" s="26" t="s">
        <v>1573</v>
      </c>
      <c r="I2293" s="26" t="s">
        <v>15895</v>
      </c>
      <c r="J2293" s="26" t="s">
        <v>17521</v>
      </c>
      <c r="K2293" s="26" t="s">
        <v>9582</v>
      </c>
      <c r="L2293" s="26" t="s">
        <v>17522</v>
      </c>
      <c r="M2293" s="26">
        <v>380465446314</v>
      </c>
      <c r="N2293" s="26">
        <v>7425810138</v>
      </c>
    </row>
    <row r="2294" spans="1:14">
      <c r="A2294" s="26" t="s">
        <v>4142</v>
      </c>
      <c r="B2294" s="26" t="s">
        <v>4143</v>
      </c>
      <c r="C2294" s="26">
        <v>39020574</v>
      </c>
      <c r="D2294" s="26" t="s">
        <v>24</v>
      </c>
      <c r="E2294" s="26" t="s">
        <v>17523</v>
      </c>
      <c r="F2294" s="26" t="s">
        <v>17524</v>
      </c>
      <c r="G2294" s="26" t="s">
        <v>9579</v>
      </c>
      <c r="H2294" s="26" t="s">
        <v>506</v>
      </c>
      <c r="I2294" s="26" t="s">
        <v>12368</v>
      </c>
      <c r="J2294" s="26" t="s">
        <v>4761</v>
      </c>
      <c r="K2294" s="26" t="s">
        <v>9582</v>
      </c>
      <c r="L2294" s="26" t="s">
        <v>17525</v>
      </c>
      <c r="M2294" s="26">
        <v>380343367343</v>
      </c>
      <c r="N2294" s="26">
        <v>2621685801</v>
      </c>
    </row>
    <row r="2295" spans="1:14">
      <c r="A2295" s="26" t="s">
        <v>6716</v>
      </c>
      <c r="B2295" s="26" t="s">
        <v>6717</v>
      </c>
      <c r="C2295" s="26">
        <v>37953735</v>
      </c>
      <c r="D2295" s="26" t="s">
        <v>24</v>
      </c>
      <c r="E2295" s="26" t="s">
        <v>17526</v>
      </c>
      <c r="F2295" s="26" t="s">
        <v>17527</v>
      </c>
      <c r="G2295" s="26" t="s">
        <v>9586</v>
      </c>
      <c r="H2295" s="26" t="s">
        <v>949</v>
      </c>
      <c r="I2295" s="26" t="s">
        <v>10708</v>
      </c>
      <c r="J2295" s="26" t="s">
        <v>17528</v>
      </c>
      <c r="K2295" s="26" t="s">
        <v>9582</v>
      </c>
      <c r="L2295" s="26" t="s">
        <v>17529</v>
      </c>
      <c r="M2295" s="26">
        <v>380535696545</v>
      </c>
      <c r="N2295" s="26">
        <v>5322683401</v>
      </c>
    </row>
    <row r="2296" spans="1:14">
      <c r="A2296" s="26" t="s">
        <v>3266</v>
      </c>
      <c r="B2296" s="26" t="s">
        <v>3267</v>
      </c>
      <c r="C2296" s="26">
        <v>38455645</v>
      </c>
      <c r="D2296" s="26" t="s">
        <v>24</v>
      </c>
      <c r="E2296" s="26" t="s">
        <v>17530</v>
      </c>
      <c r="F2296" s="26" t="s">
        <v>17531</v>
      </c>
      <c r="G2296" s="26" t="s">
        <v>9591</v>
      </c>
      <c r="H2296" s="26" t="s">
        <v>375</v>
      </c>
      <c r="I2296" s="26" t="s">
        <v>10187</v>
      </c>
      <c r="J2296" s="26" t="s">
        <v>294</v>
      </c>
      <c r="K2296" s="26" t="s">
        <v>9582</v>
      </c>
      <c r="L2296" s="26" t="s">
        <v>17532</v>
      </c>
      <c r="M2296" s="26">
        <v>380962270884</v>
      </c>
      <c r="N2296" s="26">
        <v>121183603</v>
      </c>
    </row>
    <row r="2297" spans="1:14">
      <c r="A2297" s="26" t="s">
        <v>2072</v>
      </c>
      <c r="B2297" s="26" t="s">
        <v>2073</v>
      </c>
      <c r="C2297" s="26">
        <v>38373547</v>
      </c>
      <c r="D2297" s="26" t="s">
        <v>24</v>
      </c>
      <c r="E2297" s="26" t="s">
        <v>17533</v>
      </c>
      <c r="F2297" s="26" t="s">
        <v>17534</v>
      </c>
      <c r="G2297" s="26" t="s">
        <v>9579</v>
      </c>
      <c r="H2297" s="26" t="s">
        <v>103</v>
      </c>
      <c r="I2297" s="26" t="s">
        <v>11403</v>
      </c>
      <c r="J2297" s="26" t="s">
        <v>17535</v>
      </c>
      <c r="K2297" s="26" t="s">
        <v>9582</v>
      </c>
      <c r="L2297" s="26" t="s">
        <v>17536</v>
      </c>
      <c r="M2297" s="26">
        <v>760838697143</v>
      </c>
      <c r="N2297" s="26">
        <v>723155108</v>
      </c>
    </row>
    <row r="2298" spans="1:14">
      <c r="A2298" s="26" t="s">
        <v>3372</v>
      </c>
      <c r="B2298" s="26" t="s">
        <v>3373</v>
      </c>
      <c r="C2298" s="26">
        <v>41769166</v>
      </c>
      <c r="D2298" s="26" t="s">
        <v>24</v>
      </c>
      <c r="E2298" s="26" t="s">
        <v>17537</v>
      </c>
      <c r="F2298" s="26" t="s">
        <v>17538</v>
      </c>
      <c r="G2298" s="26" t="s">
        <v>9579</v>
      </c>
      <c r="H2298" s="26" t="s">
        <v>392</v>
      </c>
      <c r="I2298" s="26" t="s">
        <v>11040</v>
      </c>
      <c r="J2298" s="26" t="s">
        <v>17539</v>
      </c>
      <c r="K2298" s="26" t="s">
        <v>9582</v>
      </c>
      <c r="L2298" s="26" t="s">
        <v>17540</v>
      </c>
      <c r="M2298" s="26">
        <v>380314347311</v>
      </c>
      <c r="N2298" s="26">
        <v>2121285002</v>
      </c>
    </row>
    <row r="2299" spans="1:14">
      <c r="A2299" s="26" t="s">
        <v>1655</v>
      </c>
      <c r="B2299" s="26" t="s">
        <v>1656</v>
      </c>
      <c r="C2299" s="26">
        <v>37489689</v>
      </c>
      <c r="D2299" s="26" t="s">
        <v>24</v>
      </c>
      <c r="E2299" s="26" t="s">
        <v>17541</v>
      </c>
      <c r="F2299" s="26" t="s">
        <v>17542</v>
      </c>
      <c r="G2299" s="26" t="s">
        <v>9579</v>
      </c>
      <c r="H2299" s="26" t="s">
        <v>27</v>
      </c>
      <c r="I2299" s="26" t="s">
        <v>10992</v>
      </c>
      <c r="J2299" s="26" t="s">
        <v>17543</v>
      </c>
      <c r="K2299" s="26" t="s">
        <v>9582</v>
      </c>
      <c r="L2299" s="26" t="s">
        <v>17544</v>
      </c>
      <c r="M2299" s="26">
        <v>380432567511</v>
      </c>
      <c r="N2299" s="26">
        <v>520688902</v>
      </c>
    </row>
    <row r="2300" spans="1:14">
      <c r="A2300" s="26" t="s">
        <v>6085</v>
      </c>
      <c r="B2300" s="26" t="s">
        <v>6086</v>
      </c>
      <c r="C2300" s="26">
        <v>38458892</v>
      </c>
      <c r="D2300" s="26" t="s">
        <v>24</v>
      </c>
      <c r="E2300" s="26" t="s">
        <v>17545</v>
      </c>
      <c r="F2300" s="26" t="s">
        <v>17546</v>
      </c>
      <c r="G2300" s="26" t="s">
        <v>9579</v>
      </c>
      <c r="H2300" s="26" t="s">
        <v>835</v>
      </c>
      <c r="I2300" s="26" t="s">
        <v>9944</v>
      </c>
      <c r="J2300" s="26" t="s">
        <v>3852</v>
      </c>
      <c r="K2300" s="26" t="s">
        <v>9582</v>
      </c>
      <c r="L2300" s="26" t="s">
        <v>17547</v>
      </c>
      <c r="M2300" s="26">
        <v>380516232476</v>
      </c>
      <c r="N2300" s="26">
        <v>120455605</v>
      </c>
    </row>
    <row r="2301" spans="1:14">
      <c r="A2301" s="26" t="s">
        <v>2040</v>
      </c>
      <c r="B2301" s="26" t="s">
        <v>2041</v>
      </c>
      <c r="C2301" s="26" t="s">
        <v>1604</v>
      </c>
      <c r="D2301" s="26" t="s">
        <v>24</v>
      </c>
      <c r="E2301" s="26" t="s">
        <v>17548</v>
      </c>
      <c r="F2301" s="26" t="s">
        <v>17549</v>
      </c>
      <c r="G2301" s="26" t="s">
        <v>9591</v>
      </c>
      <c r="H2301" s="26" t="s">
        <v>103</v>
      </c>
      <c r="J2301" s="26" t="s">
        <v>116</v>
      </c>
      <c r="K2301" s="26" t="s">
        <v>9597</v>
      </c>
      <c r="L2301" s="26" t="s">
        <v>17550</v>
      </c>
      <c r="M2301" s="26">
        <v>380681440674</v>
      </c>
      <c r="N2301" s="26">
        <v>710100000</v>
      </c>
    </row>
    <row r="2302" spans="1:14">
      <c r="A2302" s="26" t="s">
        <v>4006</v>
      </c>
      <c r="B2302" s="26" t="s">
        <v>4007</v>
      </c>
      <c r="C2302" s="26" t="s">
        <v>1604</v>
      </c>
      <c r="D2302" s="26" t="s">
        <v>24</v>
      </c>
      <c r="E2302" s="26" t="s">
        <v>17551</v>
      </c>
      <c r="F2302" s="26" t="s">
        <v>17552</v>
      </c>
      <c r="G2302" s="26" t="s">
        <v>9586</v>
      </c>
      <c r="H2302" s="26" t="s">
        <v>506</v>
      </c>
      <c r="J2302" s="26" t="s">
        <v>11372</v>
      </c>
      <c r="K2302" s="26" t="s">
        <v>9597</v>
      </c>
      <c r="L2302" s="26" t="s">
        <v>17553</v>
      </c>
      <c r="M2302" s="26">
        <v>380989899892</v>
      </c>
      <c r="N2302" s="26">
        <v>2610300000</v>
      </c>
    </row>
    <row r="2303" spans="1:14">
      <c r="A2303" s="26" t="s">
        <v>7512</v>
      </c>
      <c r="B2303" s="26" t="s">
        <v>7513</v>
      </c>
      <c r="C2303" s="26">
        <v>5766356</v>
      </c>
      <c r="D2303" s="26" t="s">
        <v>24</v>
      </c>
      <c r="E2303" s="26" t="s">
        <v>17554</v>
      </c>
      <c r="F2303" s="26" t="s">
        <v>17555</v>
      </c>
      <c r="G2303" s="26" t="s">
        <v>9586</v>
      </c>
      <c r="H2303" s="26" t="s">
        <v>1025</v>
      </c>
      <c r="J2303" s="26" t="s">
        <v>1065</v>
      </c>
      <c r="K2303" s="26" t="s">
        <v>9597</v>
      </c>
      <c r="L2303" s="26" t="s">
        <v>17556</v>
      </c>
      <c r="M2303" s="26">
        <v>380542683838</v>
      </c>
      <c r="N2303" s="26">
        <v>5910100000</v>
      </c>
    </row>
    <row r="2304" spans="1:14">
      <c r="A2304" s="26" t="s">
        <v>7122</v>
      </c>
      <c r="B2304" s="26" t="s">
        <v>7123</v>
      </c>
      <c r="C2304" s="26">
        <v>42011926</v>
      </c>
      <c r="D2304" s="26" t="s">
        <v>24</v>
      </c>
      <c r="E2304" s="26" t="s">
        <v>17557</v>
      </c>
      <c r="F2304" s="26" t="s">
        <v>17558</v>
      </c>
      <c r="G2304" s="26" t="s">
        <v>9579</v>
      </c>
      <c r="H2304" s="26" t="s">
        <v>987</v>
      </c>
      <c r="I2304" s="26" t="s">
        <v>11035</v>
      </c>
      <c r="J2304" s="26" t="s">
        <v>17559</v>
      </c>
      <c r="K2304" s="26" t="s">
        <v>9582</v>
      </c>
      <c r="L2304" s="26" t="s">
        <v>17560</v>
      </c>
      <c r="M2304" s="26">
        <v>380969032390</v>
      </c>
      <c r="N2304" s="26">
        <v>5625485405</v>
      </c>
    </row>
    <row r="2305" spans="1:14">
      <c r="A2305" s="26" t="s">
        <v>4558</v>
      </c>
      <c r="B2305" s="26" t="s">
        <v>4559</v>
      </c>
      <c r="C2305" s="26">
        <v>38073489</v>
      </c>
      <c r="D2305" s="26" t="s">
        <v>24</v>
      </c>
      <c r="E2305" s="26" t="s">
        <v>17561</v>
      </c>
      <c r="F2305" s="26" t="s">
        <v>17562</v>
      </c>
      <c r="G2305" s="26" t="s">
        <v>9586</v>
      </c>
      <c r="H2305" s="26" t="s">
        <v>576</v>
      </c>
      <c r="I2305" s="26" t="s">
        <v>10808</v>
      </c>
      <c r="J2305" s="26" t="s">
        <v>666</v>
      </c>
      <c r="K2305" s="26" t="s">
        <v>9597</v>
      </c>
      <c r="L2305" s="26" t="s">
        <v>17563</v>
      </c>
      <c r="M2305" s="26">
        <v>380457554797</v>
      </c>
      <c r="N2305" s="26">
        <v>3225510100</v>
      </c>
    </row>
    <row r="2306" spans="1:14">
      <c r="A2306" s="26" t="s">
        <v>6748</v>
      </c>
      <c r="B2306" s="26" t="s">
        <v>6749</v>
      </c>
      <c r="C2306" s="26">
        <v>1999402</v>
      </c>
      <c r="D2306" s="26" t="s">
        <v>780</v>
      </c>
      <c r="E2306" s="26" t="s">
        <v>17564</v>
      </c>
      <c r="F2306" s="26" t="s">
        <v>17565</v>
      </c>
      <c r="G2306" s="26" t="s">
        <v>9601</v>
      </c>
      <c r="H2306" s="26" t="s">
        <v>949</v>
      </c>
      <c r="J2306" s="26" t="s">
        <v>973</v>
      </c>
      <c r="K2306" s="26" t="s">
        <v>9597</v>
      </c>
      <c r="L2306" s="26" t="s">
        <v>17566</v>
      </c>
      <c r="M2306" s="26">
        <v>380997309918</v>
      </c>
      <c r="N2306" s="26">
        <v>5310900000</v>
      </c>
    </row>
    <row r="2307" spans="1:14">
      <c r="A2307" s="26" t="s">
        <v>6997</v>
      </c>
      <c r="B2307" s="26" t="s">
        <v>6998</v>
      </c>
      <c r="C2307" s="26">
        <v>26353612</v>
      </c>
      <c r="D2307" s="26" t="s">
        <v>24</v>
      </c>
      <c r="E2307" s="26" t="s">
        <v>17567</v>
      </c>
      <c r="F2307" s="26" t="s">
        <v>17568</v>
      </c>
      <c r="G2307" s="26" t="s">
        <v>9586</v>
      </c>
      <c r="H2307" s="26" t="s">
        <v>987</v>
      </c>
      <c r="J2307" s="26" t="s">
        <v>996</v>
      </c>
      <c r="K2307" s="26" t="s">
        <v>9597</v>
      </c>
      <c r="L2307" s="26" t="s">
        <v>17508</v>
      </c>
      <c r="M2307" s="26">
        <v>380365622011</v>
      </c>
      <c r="N2307" s="26">
        <v>5610300000</v>
      </c>
    </row>
    <row r="2308" spans="1:14">
      <c r="A2308" s="26" t="s">
        <v>7218</v>
      </c>
      <c r="B2308" s="26" t="s">
        <v>7219</v>
      </c>
      <c r="C2308" s="26">
        <v>26353256</v>
      </c>
      <c r="D2308" s="26" t="s">
        <v>1701</v>
      </c>
      <c r="E2308" s="26" t="s">
        <v>17569</v>
      </c>
      <c r="F2308" s="26" t="s">
        <v>17570</v>
      </c>
      <c r="G2308" s="26" t="s">
        <v>9601</v>
      </c>
      <c r="H2308" s="26" t="s">
        <v>987</v>
      </c>
      <c r="J2308" s="26" t="s">
        <v>1008</v>
      </c>
      <c r="K2308" s="26" t="s">
        <v>9597</v>
      </c>
      <c r="L2308" s="26" t="s">
        <v>17571</v>
      </c>
      <c r="M2308" s="26">
        <v>380362635538</v>
      </c>
      <c r="N2308" s="26">
        <v>122086501</v>
      </c>
    </row>
    <row r="2309" spans="1:14">
      <c r="A2309" s="26" t="s">
        <v>3361</v>
      </c>
      <c r="B2309" s="26" t="s">
        <v>3362</v>
      </c>
      <c r="C2309" s="26">
        <v>38236420</v>
      </c>
      <c r="D2309" s="26" t="s">
        <v>24</v>
      </c>
      <c r="E2309" s="26" t="s">
        <v>17572</v>
      </c>
      <c r="F2309" s="26" t="s">
        <v>17573</v>
      </c>
      <c r="G2309" s="26" t="s">
        <v>9586</v>
      </c>
      <c r="H2309" s="26" t="s">
        <v>392</v>
      </c>
      <c r="I2309" s="26" t="s">
        <v>12978</v>
      </c>
      <c r="J2309" s="26" t="s">
        <v>17574</v>
      </c>
      <c r="K2309" s="26" t="s">
        <v>9582</v>
      </c>
      <c r="L2309" s="26" t="s">
        <v>17575</v>
      </c>
      <c r="M2309" s="26">
        <v>380313179411</v>
      </c>
      <c r="N2309" s="26">
        <v>2122785201</v>
      </c>
    </row>
    <row r="2310" spans="1:14">
      <c r="A2310" s="26" t="s">
        <v>3347</v>
      </c>
      <c r="B2310" s="26" t="s">
        <v>3348</v>
      </c>
      <c r="C2310" s="26">
        <v>1992251</v>
      </c>
      <c r="D2310" s="26" t="s">
        <v>780</v>
      </c>
      <c r="E2310" s="26" t="s">
        <v>17576</v>
      </c>
      <c r="F2310" s="26" t="s">
        <v>17577</v>
      </c>
      <c r="G2310" s="26" t="s">
        <v>9601</v>
      </c>
      <c r="H2310" s="26" t="s">
        <v>392</v>
      </c>
      <c r="J2310" s="26" t="s">
        <v>17374</v>
      </c>
      <c r="K2310" s="26" t="s">
        <v>9597</v>
      </c>
      <c r="L2310" s="26" t="s">
        <v>17578</v>
      </c>
      <c r="M2310" s="26">
        <v>760820042031</v>
      </c>
      <c r="N2310" s="26">
        <v>111690301</v>
      </c>
    </row>
    <row r="2311" spans="1:14">
      <c r="A2311" s="26" t="s">
        <v>8236</v>
      </c>
      <c r="B2311" s="26" t="s">
        <v>8066</v>
      </c>
      <c r="C2311" s="26">
        <v>31766242</v>
      </c>
      <c r="D2311" s="26" t="s">
        <v>780</v>
      </c>
      <c r="E2311" s="26" t="s">
        <v>17579</v>
      </c>
      <c r="F2311" s="26" t="s">
        <v>17580</v>
      </c>
      <c r="G2311" s="26" t="s">
        <v>9601</v>
      </c>
      <c r="H2311" s="26" t="s">
        <v>1122</v>
      </c>
      <c r="J2311" s="26" t="s">
        <v>8039</v>
      </c>
      <c r="K2311" s="26" t="s">
        <v>9597</v>
      </c>
      <c r="L2311" s="26" t="s">
        <v>17581</v>
      </c>
      <c r="M2311" s="26">
        <v>380577255707</v>
      </c>
      <c r="N2311" s="26">
        <v>6310100000</v>
      </c>
    </row>
    <row r="2312" spans="1:14">
      <c r="A2312" s="26" t="s">
        <v>2909</v>
      </c>
      <c r="B2312" s="26" t="s">
        <v>2910</v>
      </c>
      <c r="C2312" s="26">
        <v>37885262</v>
      </c>
      <c r="D2312" s="26" t="s">
        <v>24</v>
      </c>
      <c r="E2312" s="26" t="s">
        <v>17582</v>
      </c>
      <c r="F2312" s="26" t="s">
        <v>17583</v>
      </c>
      <c r="G2312" s="26" t="s">
        <v>9586</v>
      </c>
      <c r="H2312" s="26" t="s">
        <v>258</v>
      </c>
      <c r="J2312" s="26" t="s">
        <v>317</v>
      </c>
      <c r="K2312" s="26" t="s">
        <v>9597</v>
      </c>
      <c r="L2312" s="26" t="s">
        <v>17584</v>
      </c>
      <c r="M2312" s="26">
        <v>761315258798</v>
      </c>
      <c r="N2312" s="26">
        <v>1412300000</v>
      </c>
    </row>
    <row r="2313" spans="1:14">
      <c r="A2313" s="26" t="s">
        <v>5769</v>
      </c>
      <c r="B2313" s="26" t="s">
        <v>5770</v>
      </c>
      <c r="C2313" s="26">
        <v>23494298</v>
      </c>
      <c r="D2313" s="26" t="s">
        <v>780</v>
      </c>
      <c r="E2313" s="26" t="s">
        <v>17585</v>
      </c>
      <c r="F2313" s="26" t="s">
        <v>17586</v>
      </c>
      <c r="G2313" s="26" t="s">
        <v>9601</v>
      </c>
      <c r="H2313" s="26" t="s">
        <v>799</v>
      </c>
      <c r="J2313" s="26" t="s">
        <v>800</v>
      </c>
      <c r="K2313" s="26" t="s">
        <v>9597</v>
      </c>
      <c r="L2313" s="26" t="s">
        <v>17587</v>
      </c>
      <c r="M2313" s="26">
        <v>380445125033</v>
      </c>
      <c r="N2313" s="26">
        <v>4822784009</v>
      </c>
    </row>
    <row r="2314" spans="1:14">
      <c r="A2314" s="26" t="s">
        <v>4200</v>
      </c>
      <c r="B2314" s="26" t="s">
        <v>4201</v>
      </c>
      <c r="C2314" s="26">
        <v>1993598</v>
      </c>
      <c r="D2314" s="26" t="s">
        <v>780</v>
      </c>
      <c r="E2314" s="26" t="s">
        <v>17588</v>
      </c>
      <c r="F2314" s="26" t="s">
        <v>17589</v>
      </c>
      <c r="G2314" s="26" t="s">
        <v>9601</v>
      </c>
      <c r="H2314" s="26" t="s">
        <v>506</v>
      </c>
      <c r="I2314" s="26" t="s">
        <v>11656</v>
      </c>
      <c r="J2314" s="26" t="s">
        <v>4202</v>
      </c>
      <c r="K2314" s="26" t="s">
        <v>9606</v>
      </c>
      <c r="L2314" s="26" t="s">
        <v>17590</v>
      </c>
      <c r="M2314" s="26">
        <v>380986294643</v>
      </c>
      <c r="N2314" s="26">
        <v>2624855800</v>
      </c>
    </row>
    <row r="2315" spans="1:14">
      <c r="A2315" s="26" t="s">
        <v>5422</v>
      </c>
      <c r="B2315" s="26" t="s">
        <v>5423</v>
      </c>
      <c r="C2315" s="26">
        <v>1996958</v>
      </c>
      <c r="D2315" s="26" t="s">
        <v>780</v>
      </c>
      <c r="E2315" s="26" t="s">
        <v>17591</v>
      </c>
      <c r="F2315" s="26" t="s">
        <v>17592</v>
      </c>
      <c r="G2315" s="26" t="s">
        <v>9601</v>
      </c>
      <c r="H2315" s="26" t="s">
        <v>735</v>
      </c>
      <c r="J2315" s="26" t="s">
        <v>787</v>
      </c>
      <c r="K2315" s="26" t="s">
        <v>9597</v>
      </c>
      <c r="L2315" s="26" t="s">
        <v>17593</v>
      </c>
      <c r="M2315" s="26">
        <v>761303533931</v>
      </c>
      <c r="N2315" s="26">
        <v>4611200000</v>
      </c>
    </row>
    <row r="2316" spans="1:14">
      <c r="A2316" s="26" t="s">
        <v>6922</v>
      </c>
      <c r="B2316" s="26" t="s">
        <v>6923</v>
      </c>
      <c r="C2316" s="26">
        <v>40240330</v>
      </c>
      <c r="D2316" s="26" t="s">
        <v>24</v>
      </c>
      <c r="E2316" s="26" t="s">
        <v>17594</v>
      </c>
      <c r="F2316" s="26" t="s">
        <v>17595</v>
      </c>
      <c r="G2316" s="26" t="s">
        <v>9586</v>
      </c>
      <c r="H2316" s="26" t="s">
        <v>987</v>
      </c>
      <c r="I2316" s="26" t="s">
        <v>11004</v>
      </c>
      <c r="J2316" s="26" t="s">
        <v>6924</v>
      </c>
      <c r="K2316" s="26" t="s">
        <v>9582</v>
      </c>
      <c r="L2316" s="26" t="s">
        <v>17596</v>
      </c>
      <c r="M2316" s="26">
        <v>380365034167</v>
      </c>
      <c r="N2316" s="26">
        <v>521280403</v>
      </c>
    </row>
    <row r="2317" spans="1:14">
      <c r="A2317" s="26" t="s">
        <v>3517</v>
      </c>
      <c r="B2317" s="26" t="s">
        <v>3518</v>
      </c>
      <c r="C2317" s="26">
        <v>1992156</v>
      </c>
      <c r="D2317" s="26" t="s">
        <v>780</v>
      </c>
      <c r="E2317" s="26" t="s">
        <v>17597</v>
      </c>
      <c r="F2317" s="26" t="s">
        <v>9787</v>
      </c>
      <c r="G2317" s="26" t="s">
        <v>9601</v>
      </c>
      <c r="H2317" s="26" t="s">
        <v>392</v>
      </c>
      <c r="J2317" s="26" t="s">
        <v>458</v>
      </c>
      <c r="K2317" s="26" t="s">
        <v>9597</v>
      </c>
      <c r="L2317" s="26" t="s">
        <v>17598</v>
      </c>
      <c r="M2317" s="26">
        <v>760818470854</v>
      </c>
      <c r="N2317" s="26">
        <v>2110100000</v>
      </c>
    </row>
    <row r="2318" spans="1:14">
      <c r="A2318" s="26" t="s">
        <v>6977</v>
      </c>
      <c r="B2318" s="26" t="s">
        <v>6978</v>
      </c>
      <c r="C2318" s="26">
        <v>2000228</v>
      </c>
      <c r="D2318" s="26" t="s">
        <v>780</v>
      </c>
      <c r="E2318" s="26" t="s">
        <v>17599</v>
      </c>
      <c r="F2318" s="26" t="s">
        <v>10114</v>
      </c>
      <c r="G2318" s="26" t="s">
        <v>9601</v>
      </c>
      <c r="H2318" s="26" t="s">
        <v>987</v>
      </c>
      <c r="I2318" s="26" t="s">
        <v>11004</v>
      </c>
      <c r="J2318" s="26" t="s">
        <v>992</v>
      </c>
      <c r="K2318" s="26" t="s">
        <v>9606</v>
      </c>
      <c r="L2318" s="26" t="s">
        <v>17600</v>
      </c>
      <c r="M2318" s="26">
        <v>380967586570</v>
      </c>
      <c r="N2318" s="26">
        <v>5621255100</v>
      </c>
    </row>
    <row r="2319" spans="1:14">
      <c r="A2319" s="26" t="s">
        <v>3356</v>
      </c>
      <c r="B2319" s="26" t="s">
        <v>3357</v>
      </c>
      <c r="C2319" s="26">
        <v>38284599</v>
      </c>
      <c r="D2319" s="26" t="s">
        <v>24</v>
      </c>
      <c r="E2319" s="26" t="s">
        <v>17601</v>
      </c>
      <c r="F2319" s="26" t="s">
        <v>17602</v>
      </c>
      <c r="G2319" s="26" t="s">
        <v>9579</v>
      </c>
      <c r="H2319" s="26" t="s">
        <v>392</v>
      </c>
      <c r="I2319" s="26" t="s">
        <v>11117</v>
      </c>
      <c r="J2319" s="26" t="s">
        <v>17603</v>
      </c>
      <c r="K2319" s="26" t="s">
        <v>9582</v>
      </c>
      <c r="L2319" s="26" t="s">
        <v>17604</v>
      </c>
      <c r="M2319" s="26">
        <v>380313536243</v>
      </c>
      <c r="N2319" s="26">
        <v>2120882801</v>
      </c>
    </row>
    <row r="2320" spans="1:14">
      <c r="A2320" s="26" t="s">
        <v>8646</v>
      </c>
      <c r="B2320" s="26" t="s">
        <v>8647</v>
      </c>
      <c r="C2320" s="26">
        <v>38195242</v>
      </c>
      <c r="D2320" s="26" t="s">
        <v>24</v>
      </c>
      <c r="E2320" s="26" t="s">
        <v>17605</v>
      </c>
      <c r="F2320" s="26" t="s">
        <v>17606</v>
      </c>
      <c r="G2320" s="26" t="s">
        <v>9586</v>
      </c>
      <c r="H2320" s="26" t="s">
        <v>1308</v>
      </c>
      <c r="J2320" s="26" t="s">
        <v>17607</v>
      </c>
      <c r="K2320" s="26" t="s">
        <v>9582</v>
      </c>
      <c r="L2320" s="26" t="s">
        <v>17608</v>
      </c>
      <c r="M2320" s="26">
        <v>761958405348</v>
      </c>
      <c r="N2320" s="26">
        <v>523083601</v>
      </c>
    </row>
    <row r="2321" spans="1:14">
      <c r="A2321" s="26" t="s">
        <v>9298</v>
      </c>
      <c r="B2321" s="26" t="s">
        <v>9299</v>
      </c>
      <c r="C2321" s="26">
        <v>38232556</v>
      </c>
      <c r="D2321" s="26" t="s">
        <v>24</v>
      </c>
      <c r="E2321" s="26" t="s">
        <v>17609</v>
      </c>
      <c r="F2321" s="26" t="s">
        <v>17610</v>
      </c>
      <c r="G2321" s="26" t="s">
        <v>9591</v>
      </c>
      <c r="H2321" s="26" t="s">
        <v>1573</v>
      </c>
      <c r="I2321" s="26" t="s">
        <v>12131</v>
      </c>
      <c r="J2321" s="26" t="s">
        <v>17611</v>
      </c>
      <c r="K2321" s="26" t="s">
        <v>9582</v>
      </c>
      <c r="L2321" s="26" t="s">
        <v>17612</v>
      </c>
      <c r="M2321" s="26">
        <v>380464539450</v>
      </c>
      <c r="N2321" s="26">
        <v>721183805</v>
      </c>
    </row>
    <row r="2322" spans="1:14">
      <c r="A2322" s="26" t="s">
        <v>6170</v>
      </c>
      <c r="B2322" s="26" t="s">
        <v>6171</v>
      </c>
      <c r="C2322" s="26">
        <v>38534407</v>
      </c>
      <c r="D2322" s="26" t="s">
        <v>24</v>
      </c>
      <c r="E2322" s="26" t="s">
        <v>17613</v>
      </c>
      <c r="F2322" s="26" t="s">
        <v>17614</v>
      </c>
      <c r="G2322" s="26" t="s">
        <v>9579</v>
      </c>
      <c r="H2322" s="26" t="s">
        <v>885</v>
      </c>
      <c r="I2322" s="26" t="s">
        <v>10020</v>
      </c>
      <c r="J2322" s="26" t="s">
        <v>17615</v>
      </c>
      <c r="K2322" s="26" t="s">
        <v>9582</v>
      </c>
      <c r="L2322" s="26" t="s">
        <v>17616</v>
      </c>
      <c r="M2322" s="26">
        <v>761864666716</v>
      </c>
      <c r="N2322" s="26">
        <v>5122782602</v>
      </c>
    </row>
    <row r="2323" spans="1:14">
      <c r="A2323" s="26" t="s">
        <v>1773</v>
      </c>
      <c r="B2323" s="26" t="s">
        <v>1774</v>
      </c>
      <c r="C2323" s="26">
        <v>37258835</v>
      </c>
      <c r="D2323" s="26" t="s">
        <v>24</v>
      </c>
      <c r="E2323" s="26" t="s">
        <v>17617</v>
      </c>
      <c r="F2323" s="26" t="s">
        <v>17618</v>
      </c>
      <c r="G2323" s="26" t="s">
        <v>9586</v>
      </c>
      <c r="H2323" s="26" t="s">
        <v>27</v>
      </c>
      <c r="I2323" s="26" t="s">
        <v>10108</v>
      </c>
      <c r="J2323" s="26" t="s">
        <v>11758</v>
      </c>
      <c r="K2323" s="26" t="s">
        <v>9582</v>
      </c>
      <c r="L2323" s="26" t="s">
        <v>17619</v>
      </c>
      <c r="M2323" s="26">
        <v>380962520864</v>
      </c>
      <c r="N2323" s="26">
        <v>521683303</v>
      </c>
    </row>
    <row r="2324" spans="1:14">
      <c r="A2324" s="26" t="s">
        <v>8987</v>
      </c>
      <c r="B2324" s="26" t="s">
        <v>8988</v>
      </c>
      <c r="C2324" s="26">
        <v>2004947</v>
      </c>
      <c r="D2324" s="26" t="s">
        <v>780</v>
      </c>
      <c r="E2324" s="26" t="s">
        <v>17620</v>
      </c>
      <c r="F2324" s="26" t="s">
        <v>17621</v>
      </c>
      <c r="G2324" s="26" t="s">
        <v>9601</v>
      </c>
      <c r="H2324" s="26" t="s">
        <v>1401</v>
      </c>
      <c r="J2324" s="26" t="s">
        <v>1474</v>
      </c>
      <c r="K2324" s="26" t="s">
        <v>9597</v>
      </c>
      <c r="L2324" s="26" t="s">
        <v>17622</v>
      </c>
      <c r="M2324" s="26">
        <v>761435038473</v>
      </c>
      <c r="N2324" s="26">
        <v>722155708</v>
      </c>
    </row>
    <row r="2325" spans="1:14">
      <c r="A2325" s="26" t="s">
        <v>9031</v>
      </c>
      <c r="B2325" s="26" t="s">
        <v>9032</v>
      </c>
      <c r="C2325" s="26">
        <v>5503705</v>
      </c>
      <c r="D2325" s="26" t="s">
        <v>780</v>
      </c>
      <c r="E2325" s="26" t="s">
        <v>17623</v>
      </c>
      <c r="F2325" s="26" t="s">
        <v>17624</v>
      </c>
      <c r="G2325" s="26" t="s">
        <v>9601</v>
      </c>
      <c r="H2325" s="26" t="s">
        <v>1401</v>
      </c>
      <c r="J2325" s="26" t="s">
        <v>1474</v>
      </c>
      <c r="K2325" s="26" t="s">
        <v>9597</v>
      </c>
      <c r="L2325" s="26" t="s">
        <v>17625</v>
      </c>
      <c r="M2325" s="26">
        <v>380472642100</v>
      </c>
      <c r="N2325" s="26">
        <v>722155708</v>
      </c>
    </row>
    <row r="2326" spans="1:14">
      <c r="A2326" s="26" t="s">
        <v>7580</v>
      </c>
      <c r="B2326" s="26" t="s">
        <v>7581</v>
      </c>
      <c r="C2326" s="26">
        <v>38509208</v>
      </c>
      <c r="D2326" s="26" t="s">
        <v>24</v>
      </c>
      <c r="E2326" s="26" t="s">
        <v>17626</v>
      </c>
      <c r="F2326" s="26" t="s">
        <v>17627</v>
      </c>
      <c r="G2326" s="26" t="s">
        <v>9579</v>
      </c>
      <c r="H2326" s="26" t="s">
        <v>1088</v>
      </c>
      <c r="I2326" s="26" t="s">
        <v>9818</v>
      </c>
      <c r="J2326" s="26" t="s">
        <v>17628</v>
      </c>
      <c r="K2326" s="26" t="s">
        <v>9582</v>
      </c>
      <c r="L2326" s="26" t="s">
        <v>17629</v>
      </c>
      <c r="M2326" s="26">
        <v>380354447189</v>
      </c>
      <c r="N2326" s="26">
        <v>6121280901</v>
      </c>
    </row>
    <row r="2327" spans="1:14">
      <c r="A2327" s="26" t="s">
        <v>4065</v>
      </c>
      <c r="B2327" s="26" t="s">
        <v>4066</v>
      </c>
      <c r="C2327" s="26">
        <v>36733489</v>
      </c>
      <c r="D2327" s="26" t="s">
        <v>24</v>
      </c>
      <c r="E2327" s="26" t="s">
        <v>17630</v>
      </c>
      <c r="F2327" s="26" t="s">
        <v>11790</v>
      </c>
      <c r="G2327" s="26" t="s">
        <v>9586</v>
      </c>
      <c r="H2327" s="26" t="s">
        <v>506</v>
      </c>
      <c r="J2327" s="26" t="s">
        <v>526</v>
      </c>
      <c r="K2327" s="26" t="s">
        <v>9597</v>
      </c>
      <c r="L2327" s="26" t="s">
        <v>11791</v>
      </c>
      <c r="M2327" s="26">
        <v>380974113133</v>
      </c>
      <c r="N2327" s="26">
        <v>2610100000</v>
      </c>
    </row>
    <row r="2328" spans="1:14">
      <c r="A2328" s="26" t="s">
        <v>4759</v>
      </c>
      <c r="B2328" s="26" t="s">
        <v>4760</v>
      </c>
      <c r="C2328" s="26">
        <v>1995226</v>
      </c>
      <c r="D2328" s="26" t="s">
        <v>780</v>
      </c>
      <c r="E2328" s="26" t="s">
        <v>17631</v>
      </c>
      <c r="F2328" s="26" t="s">
        <v>17632</v>
      </c>
      <c r="G2328" s="26" t="s">
        <v>9601</v>
      </c>
      <c r="H2328" s="26" t="s">
        <v>670</v>
      </c>
      <c r="I2328" s="26" t="s">
        <v>16052</v>
      </c>
      <c r="J2328" s="26" t="s">
        <v>4761</v>
      </c>
      <c r="K2328" s="26" t="s">
        <v>9582</v>
      </c>
      <c r="L2328" s="26" t="s">
        <v>17633</v>
      </c>
      <c r="M2328" s="26">
        <v>380525522292</v>
      </c>
      <c r="N2328" s="26">
        <v>2621685801</v>
      </c>
    </row>
    <row r="2329" spans="1:14">
      <c r="A2329" s="26" t="s">
        <v>4613</v>
      </c>
      <c r="B2329" s="26" t="s">
        <v>4614</v>
      </c>
      <c r="C2329" s="26">
        <v>1995172</v>
      </c>
      <c r="D2329" s="26" t="s">
        <v>780</v>
      </c>
      <c r="E2329" s="26" t="s">
        <v>17634</v>
      </c>
      <c r="F2329" s="26" t="s">
        <v>17635</v>
      </c>
      <c r="G2329" s="26" t="s">
        <v>9601</v>
      </c>
      <c r="H2329" s="26" t="s">
        <v>670</v>
      </c>
      <c r="I2329" s="26" t="s">
        <v>11133</v>
      </c>
      <c r="J2329" s="26" t="s">
        <v>4615</v>
      </c>
      <c r="K2329" s="26" t="s">
        <v>9606</v>
      </c>
      <c r="L2329" s="26" t="s">
        <v>11134</v>
      </c>
      <c r="M2329" s="26">
        <v>380955129291</v>
      </c>
      <c r="N2329" s="26">
        <v>3522855100</v>
      </c>
    </row>
    <row r="2330" spans="1:14">
      <c r="A2330" s="26" t="s">
        <v>1796</v>
      </c>
      <c r="B2330" s="26" t="s">
        <v>1797</v>
      </c>
      <c r="C2330" s="26">
        <v>5484505</v>
      </c>
      <c r="D2330" s="26" t="s">
        <v>780</v>
      </c>
      <c r="E2330" s="26" t="s">
        <v>17636</v>
      </c>
      <c r="F2330" s="26" t="s">
        <v>13572</v>
      </c>
      <c r="G2330" s="26" t="s">
        <v>9601</v>
      </c>
      <c r="H2330" s="26" t="s">
        <v>27</v>
      </c>
      <c r="I2330" s="26" t="s">
        <v>16303</v>
      </c>
      <c r="J2330" s="26" t="s">
        <v>1798</v>
      </c>
      <c r="K2330" s="26" t="s">
        <v>9597</v>
      </c>
      <c r="L2330" s="26" t="s">
        <v>17637</v>
      </c>
      <c r="M2330" s="26">
        <v>380677773604</v>
      </c>
      <c r="N2330" s="26">
        <v>522210100</v>
      </c>
    </row>
    <row r="2331" spans="1:14">
      <c r="A2331" s="26" t="s">
        <v>9214</v>
      </c>
      <c r="B2331" s="26" t="s">
        <v>9215</v>
      </c>
      <c r="C2331" s="26">
        <v>43343797</v>
      </c>
      <c r="D2331" s="26" t="s">
        <v>1701</v>
      </c>
      <c r="E2331" s="26" t="s">
        <v>17638</v>
      </c>
      <c r="F2331" s="26" t="s">
        <v>17639</v>
      </c>
      <c r="G2331" s="26" t="s">
        <v>9601</v>
      </c>
      <c r="H2331" s="26" t="s">
        <v>1490</v>
      </c>
      <c r="J2331" s="26" t="s">
        <v>1553</v>
      </c>
      <c r="K2331" s="26" t="s">
        <v>9597</v>
      </c>
      <c r="L2331" s="26" t="s">
        <v>17640</v>
      </c>
      <c r="M2331" s="26">
        <v>760882330224</v>
      </c>
      <c r="N2331" s="26">
        <v>524955100</v>
      </c>
    </row>
    <row r="2332" spans="1:14">
      <c r="A2332" s="26" t="s">
        <v>9352</v>
      </c>
      <c r="B2332" s="26" t="s">
        <v>9353</v>
      </c>
      <c r="C2332" s="26">
        <v>2774125</v>
      </c>
      <c r="D2332" s="26" t="s">
        <v>780</v>
      </c>
      <c r="E2332" s="26" t="s">
        <v>17641</v>
      </c>
      <c r="F2332" s="26" t="s">
        <v>17642</v>
      </c>
      <c r="G2332" s="26" t="s">
        <v>9601</v>
      </c>
      <c r="H2332" s="26" t="s">
        <v>1573</v>
      </c>
      <c r="J2332" s="26" t="s">
        <v>1582</v>
      </c>
      <c r="K2332" s="26" t="s">
        <v>9597</v>
      </c>
      <c r="L2332" s="26" t="s">
        <v>17643</v>
      </c>
      <c r="M2332" s="26">
        <v>380463141285</v>
      </c>
      <c r="N2332" s="26">
        <v>7410400000</v>
      </c>
    </row>
    <row r="2333" spans="1:14">
      <c r="A2333" s="26" t="s">
        <v>4809</v>
      </c>
      <c r="B2333" s="26" t="s">
        <v>4810</v>
      </c>
      <c r="C2333" s="26">
        <v>1985305</v>
      </c>
      <c r="D2333" s="26" t="s">
        <v>24</v>
      </c>
      <c r="E2333" s="26" t="s">
        <v>17644</v>
      </c>
      <c r="F2333" s="26" t="s">
        <v>17645</v>
      </c>
      <c r="G2333" s="26" t="s">
        <v>9586</v>
      </c>
      <c r="H2333" s="26" t="s">
        <v>711</v>
      </c>
      <c r="J2333" s="26" t="s">
        <v>716</v>
      </c>
      <c r="K2333" s="26" t="s">
        <v>9597</v>
      </c>
      <c r="L2333" s="26" t="s">
        <v>17646</v>
      </c>
      <c r="M2333" s="26">
        <v>380953188414</v>
      </c>
      <c r="N2333" s="26">
        <v>4411800000</v>
      </c>
    </row>
    <row r="2334" spans="1:14">
      <c r="A2334" s="26" t="s">
        <v>2167</v>
      </c>
      <c r="B2334" s="26" t="s">
        <v>2168</v>
      </c>
      <c r="C2334" s="26">
        <v>37836978</v>
      </c>
      <c r="D2334" s="26" t="s">
        <v>24</v>
      </c>
      <c r="E2334" s="26" t="s">
        <v>17647</v>
      </c>
      <c r="F2334" s="26" t="s">
        <v>17648</v>
      </c>
      <c r="G2334" s="26" t="s">
        <v>9579</v>
      </c>
      <c r="H2334" s="26" t="s">
        <v>133</v>
      </c>
      <c r="I2334" s="26" t="s">
        <v>13125</v>
      </c>
      <c r="J2334" s="26" t="s">
        <v>17649</v>
      </c>
      <c r="K2334" s="26" t="s">
        <v>9582</v>
      </c>
      <c r="L2334" s="26" t="s">
        <v>17650</v>
      </c>
      <c r="M2334" s="26">
        <v>761925994806</v>
      </c>
      <c r="N2334" s="26">
        <v>124381806</v>
      </c>
    </row>
    <row r="2335" spans="1:14">
      <c r="A2335" s="26" t="s">
        <v>2251</v>
      </c>
      <c r="B2335" s="26" t="s">
        <v>2252</v>
      </c>
      <c r="C2335" s="26">
        <v>37899694</v>
      </c>
      <c r="D2335" s="26" t="s">
        <v>24</v>
      </c>
      <c r="E2335" s="26" t="s">
        <v>17651</v>
      </c>
      <c r="F2335" s="26" t="s">
        <v>12826</v>
      </c>
      <c r="G2335" s="26" t="s">
        <v>9586</v>
      </c>
      <c r="H2335" s="26" t="s">
        <v>133</v>
      </c>
      <c r="J2335" s="26" t="s">
        <v>146</v>
      </c>
      <c r="K2335" s="26" t="s">
        <v>9597</v>
      </c>
      <c r="L2335" s="26" t="s">
        <v>17652</v>
      </c>
      <c r="M2335" s="26">
        <v>380567672804</v>
      </c>
      <c r="N2335" s="26">
        <v>1210100000</v>
      </c>
    </row>
    <row r="2336" spans="1:14">
      <c r="A2336" s="26" t="s">
        <v>2200</v>
      </c>
      <c r="B2336" s="26" t="s">
        <v>2201</v>
      </c>
      <c r="C2336" s="26">
        <v>37677106</v>
      </c>
      <c r="D2336" s="26" t="s">
        <v>24</v>
      </c>
      <c r="E2336" s="26" t="s">
        <v>17653</v>
      </c>
      <c r="F2336" s="26" t="s">
        <v>17654</v>
      </c>
      <c r="G2336" s="26" t="s">
        <v>9579</v>
      </c>
      <c r="H2336" s="26" t="s">
        <v>133</v>
      </c>
      <c r="I2336" s="26" t="s">
        <v>9917</v>
      </c>
      <c r="J2336" s="26" t="s">
        <v>17655</v>
      </c>
      <c r="K2336" s="26" t="s">
        <v>9582</v>
      </c>
      <c r="L2336" s="26" t="s">
        <v>17656</v>
      </c>
      <c r="M2336" s="26">
        <v>761922049728</v>
      </c>
      <c r="N2336" s="26">
        <v>120782505</v>
      </c>
    </row>
    <row r="2337" spans="1:14">
      <c r="A2337" s="26" t="s">
        <v>3525</v>
      </c>
      <c r="B2337" s="26" t="s">
        <v>3526</v>
      </c>
      <c r="C2337" s="26">
        <v>1992162</v>
      </c>
      <c r="D2337" s="26" t="s">
        <v>24</v>
      </c>
      <c r="E2337" s="26" t="s">
        <v>17657</v>
      </c>
      <c r="F2337" s="26" t="s">
        <v>10863</v>
      </c>
      <c r="G2337" s="26" t="s">
        <v>9586</v>
      </c>
      <c r="H2337" s="26" t="s">
        <v>392</v>
      </c>
      <c r="J2337" s="26" t="s">
        <v>458</v>
      </c>
      <c r="K2337" s="26" t="s">
        <v>9597</v>
      </c>
      <c r="L2337" s="26" t="s">
        <v>17658</v>
      </c>
      <c r="M2337" s="26">
        <v>380312612178</v>
      </c>
      <c r="N2337" s="26">
        <v>2110100000</v>
      </c>
    </row>
    <row r="2338" spans="1:14">
      <c r="A2338" s="26" t="s">
        <v>4320</v>
      </c>
      <c r="B2338" s="26" t="s">
        <v>4321</v>
      </c>
      <c r="C2338" s="26">
        <v>38435021</v>
      </c>
      <c r="D2338" s="26" t="s">
        <v>24</v>
      </c>
      <c r="E2338" s="26" t="s">
        <v>17659</v>
      </c>
      <c r="F2338" s="26" t="s">
        <v>17660</v>
      </c>
      <c r="G2338" s="26" t="s">
        <v>9579</v>
      </c>
      <c r="H2338" s="26" t="s">
        <v>576</v>
      </c>
      <c r="I2338" s="26" t="s">
        <v>9901</v>
      </c>
      <c r="J2338" s="26" t="s">
        <v>17661</v>
      </c>
      <c r="K2338" s="26" t="s">
        <v>9582</v>
      </c>
      <c r="L2338" s="26" t="s">
        <v>17662</v>
      </c>
      <c r="M2338" s="26">
        <v>380666727771</v>
      </c>
      <c r="N2338" s="26">
        <v>3220686601</v>
      </c>
    </row>
    <row r="2339" spans="1:14">
      <c r="A2339" s="26" t="s">
        <v>6022</v>
      </c>
      <c r="B2339" s="26" t="s">
        <v>6023</v>
      </c>
      <c r="C2339" s="26">
        <v>2007087</v>
      </c>
      <c r="D2339" s="26" t="s">
        <v>780</v>
      </c>
      <c r="E2339" s="26" t="s">
        <v>17663</v>
      </c>
      <c r="F2339" s="26" t="s">
        <v>17664</v>
      </c>
      <c r="G2339" s="26" t="s">
        <v>9601</v>
      </c>
      <c r="H2339" s="26" t="s">
        <v>835</v>
      </c>
      <c r="J2339" s="26" t="s">
        <v>848</v>
      </c>
      <c r="K2339" s="26" t="s">
        <v>9597</v>
      </c>
      <c r="L2339" s="26" t="s">
        <v>17665</v>
      </c>
      <c r="M2339" s="26">
        <v>761191963440</v>
      </c>
      <c r="N2339" s="26">
        <v>4623010100</v>
      </c>
    </row>
    <row r="2340" spans="1:14">
      <c r="A2340" s="26" t="s">
        <v>8552</v>
      </c>
      <c r="B2340" s="26" t="s">
        <v>8543</v>
      </c>
      <c r="C2340" s="26">
        <v>40351564</v>
      </c>
      <c r="D2340" s="26" t="s">
        <v>24</v>
      </c>
      <c r="E2340" s="26" t="s">
        <v>17666</v>
      </c>
      <c r="F2340" s="26" t="s">
        <v>17667</v>
      </c>
      <c r="G2340" s="26" t="s">
        <v>9591</v>
      </c>
      <c r="H2340" s="26" t="s">
        <v>1269</v>
      </c>
      <c r="J2340" s="26" t="s">
        <v>1298</v>
      </c>
      <c r="K2340" s="26" t="s">
        <v>9597</v>
      </c>
      <c r="L2340" s="26" t="s">
        <v>17668</v>
      </c>
      <c r="M2340" s="26">
        <v>380552328555</v>
      </c>
      <c r="N2340" s="26">
        <v>6510100000</v>
      </c>
    </row>
    <row r="2341" spans="1:14">
      <c r="A2341" s="26" t="s">
        <v>4558</v>
      </c>
      <c r="B2341" s="26" t="s">
        <v>4559</v>
      </c>
      <c r="C2341" s="26">
        <v>38073489</v>
      </c>
      <c r="D2341" s="26" t="s">
        <v>24</v>
      </c>
      <c r="E2341" s="26" t="s">
        <v>17669</v>
      </c>
      <c r="F2341" s="26" t="s">
        <v>17670</v>
      </c>
      <c r="G2341" s="26" t="s">
        <v>9586</v>
      </c>
      <c r="H2341" s="26" t="s">
        <v>576</v>
      </c>
      <c r="J2341" s="26" t="s">
        <v>17671</v>
      </c>
      <c r="K2341" s="26" t="s">
        <v>9582</v>
      </c>
      <c r="L2341" s="26" t="s">
        <v>17672</v>
      </c>
      <c r="M2341" s="26">
        <v>761961269144</v>
      </c>
      <c r="N2341" s="26">
        <v>3225584201</v>
      </c>
    </row>
    <row r="2342" spans="1:14">
      <c r="A2342" s="26" t="s">
        <v>7955</v>
      </c>
      <c r="B2342" s="26" t="s">
        <v>7956</v>
      </c>
      <c r="C2342" s="26">
        <v>40414351</v>
      </c>
      <c r="D2342" s="26" t="s">
        <v>24</v>
      </c>
      <c r="E2342" s="26" t="s">
        <v>17673</v>
      </c>
      <c r="F2342" s="26" t="s">
        <v>17674</v>
      </c>
      <c r="G2342" s="26" t="s">
        <v>9586</v>
      </c>
      <c r="H2342" s="26" t="s">
        <v>1122</v>
      </c>
      <c r="I2342" s="26" t="s">
        <v>10347</v>
      </c>
      <c r="J2342" s="26" t="s">
        <v>17675</v>
      </c>
      <c r="K2342" s="26" t="s">
        <v>9582</v>
      </c>
      <c r="L2342" s="26" t="s">
        <v>17676</v>
      </c>
      <c r="M2342" s="26">
        <v>380574231521</v>
      </c>
      <c r="N2342" s="26">
        <v>6323786201</v>
      </c>
    </row>
    <row r="2343" spans="1:14">
      <c r="A2343" s="26" t="s">
        <v>8484</v>
      </c>
      <c r="B2343" s="26" t="s">
        <v>8485</v>
      </c>
      <c r="C2343" s="26">
        <v>42988382</v>
      </c>
      <c r="D2343" s="26" t="s">
        <v>24</v>
      </c>
      <c r="E2343" s="26" t="s">
        <v>17677</v>
      </c>
      <c r="F2343" s="26" t="s">
        <v>17678</v>
      </c>
      <c r="G2343" s="26" t="s">
        <v>9591</v>
      </c>
      <c r="H2343" s="26" t="s">
        <v>1269</v>
      </c>
      <c r="I2343" s="26" t="s">
        <v>16345</v>
      </c>
      <c r="J2343" s="26" t="s">
        <v>242</v>
      </c>
      <c r="K2343" s="26" t="s">
        <v>9582</v>
      </c>
      <c r="L2343" s="26" t="s">
        <v>17679</v>
      </c>
      <c r="M2343" s="26">
        <v>380553662289</v>
      </c>
      <c r="N2343" s="26">
        <v>121686109</v>
      </c>
    </row>
    <row r="2344" spans="1:14">
      <c r="A2344" s="26" t="s">
        <v>2435</v>
      </c>
      <c r="B2344" s="26" t="s">
        <v>2436</v>
      </c>
      <c r="C2344" s="26">
        <v>1985860</v>
      </c>
      <c r="D2344" s="26" t="s">
        <v>780</v>
      </c>
      <c r="E2344" s="26" t="s">
        <v>17680</v>
      </c>
      <c r="F2344" s="26" t="s">
        <v>17681</v>
      </c>
      <c r="G2344" s="26" t="s">
        <v>9601</v>
      </c>
      <c r="H2344" s="26" t="s">
        <v>133</v>
      </c>
      <c r="J2344" s="26" t="s">
        <v>2401</v>
      </c>
      <c r="K2344" s="26" t="s">
        <v>9597</v>
      </c>
      <c r="L2344" s="26" t="s">
        <v>10500</v>
      </c>
      <c r="M2344" s="26">
        <v>380987034942</v>
      </c>
      <c r="N2344" s="26">
        <v>122787502</v>
      </c>
    </row>
    <row r="2345" spans="1:14">
      <c r="A2345" s="26" t="s">
        <v>5060</v>
      </c>
      <c r="B2345" s="26" t="s">
        <v>5061</v>
      </c>
      <c r="C2345" s="26">
        <v>1997030</v>
      </c>
      <c r="D2345" s="26" t="s">
        <v>780</v>
      </c>
      <c r="E2345" s="26" t="s">
        <v>17682</v>
      </c>
      <c r="F2345" s="26" t="s">
        <v>10614</v>
      </c>
      <c r="G2345" s="26" t="s">
        <v>9601</v>
      </c>
      <c r="H2345" s="26" t="s">
        <v>735</v>
      </c>
      <c r="I2345" s="26" t="s">
        <v>10914</v>
      </c>
      <c r="J2345" s="26" t="s">
        <v>5458</v>
      </c>
      <c r="K2345" s="26" t="s">
        <v>9597</v>
      </c>
      <c r="L2345" s="26" t="s">
        <v>17683</v>
      </c>
      <c r="M2345" s="26">
        <v>761003923734</v>
      </c>
      <c r="N2345" s="26">
        <v>2623285806</v>
      </c>
    </row>
    <row r="2346" spans="1:14">
      <c r="A2346" s="26" t="s">
        <v>9395</v>
      </c>
      <c r="B2346" s="26" t="s">
        <v>9396</v>
      </c>
      <c r="C2346" s="26">
        <v>38543914</v>
      </c>
      <c r="D2346" s="26" t="s">
        <v>24</v>
      </c>
      <c r="E2346" s="26" t="s">
        <v>17684</v>
      </c>
      <c r="F2346" s="26" t="s">
        <v>15736</v>
      </c>
      <c r="G2346" s="26" t="s">
        <v>9586</v>
      </c>
      <c r="H2346" s="26" t="s">
        <v>1573</v>
      </c>
      <c r="J2346" s="26" t="s">
        <v>1589</v>
      </c>
      <c r="K2346" s="26" t="s">
        <v>9597</v>
      </c>
      <c r="L2346" s="26" t="s">
        <v>17685</v>
      </c>
      <c r="M2346" s="26">
        <v>380954388692</v>
      </c>
      <c r="N2346" s="26">
        <v>1824286707</v>
      </c>
    </row>
    <row r="2347" spans="1:14">
      <c r="A2347" s="26" t="s">
        <v>6631</v>
      </c>
      <c r="B2347" s="26" t="s">
        <v>6632</v>
      </c>
      <c r="C2347" s="26">
        <v>38396501</v>
      </c>
      <c r="D2347" s="26" t="s">
        <v>24</v>
      </c>
      <c r="E2347" s="26" t="s">
        <v>17686</v>
      </c>
      <c r="F2347" s="26" t="s">
        <v>17687</v>
      </c>
      <c r="G2347" s="26" t="s">
        <v>9579</v>
      </c>
      <c r="H2347" s="26" t="s">
        <v>949</v>
      </c>
      <c r="I2347" s="26" t="s">
        <v>13266</v>
      </c>
      <c r="J2347" s="26" t="s">
        <v>17688</v>
      </c>
      <c r="K2347" s="26" t="s">
        <v>9906</v>
      </c>
      <c r="L2347" s="26" t="s">
        <v>17689</v>
      </c>
      <c r="M2347" s="26">
        <v>380534694055</v>
      </c>
      <c r="N2347" s="26">
        <v>5321685602</v>
      </c>
    </row>
    <row r="2348" spans="1:14">
      <c r="A2348" s="26" t="s">
        <v>4993</v>
      </c>
      <c r="B2348" s="26" t="s">
        <v>4990</v>
      </c>
      <c r="C2348" s="26">
        <v>20765006</v>
      </c>
      <c r="D2348" s="26" t="s">
        <v>24</v>
      </c>
      <c r="E2348" s="26" t="s">
        <v>17690</v>
      </c>
      <c r="F2348" s="26" t="s">
        <v>17691</v>
      </c>
      <c r="G2348" s="26" t="s">
        <v>9586</v>
      </c>
      <c r="H2348" s="26" t="s">
        <v>735</v>
      </c>
      <c r="I2348" s="26" t="s">
        <v>10941</v>
      </c>
      <c r="J2348" s="26" t="s">
        <v>17692</v>
      </c>
      <c r="K2348" s="26" t="s">
        <v>9597</v>
      </c>
      <c r="L2348" s="26" t="s">
        <v>17693</v>
      </c>
      <c r="M2348" s="26">
        <v>380976465759</v>
      </c>
      <c r="N2348" s="26">
        <v>4625110700</v>
      </c>
    </row>
    <row r="2349" spans="1:14">
      <c r="A2349" s="26" t="s">
        <v>8958</v>
      </c>
      <c r="B2349" s="26" t="s">
        <v>8959</v>
      </c>
      <c r="C2349" s="26">
        <v>5540631</v>
      </c>
      <c r="D2349" s="26" t="s">
        <v>780</v>
      </c>
      <c r="E2349" s="26" t="s">
        <v>17694</v>
      </c>
      <c r="F2349" s="26" t="s">
        <v>17695</v>
      </c>
      <c r="G2349" s="26" t="s">
        <v>9601</v>
      </c>
      <c r="H2349" s="26" t="s">
        <v>1401</v>
      </c>
      <c r="J2349" s="26" t="s">
        <v>1462</v>
      </c>
      <c r="K2349" s="26" t="s">
        <v>9597</v>
      </c>
      <c r="L2349" s="26" t="s">
        <v>17696</v>
      </c>
      <c r="M2349" s="26">
        <v>380474431092</v>
      </c>
      <c r="N2349" s="26">
        <v>7110800000</v>
      </c>
    </row>
    <row r="2350" spans="1:14">
      <c r="A2350" s="26" t="s">
        <v>6170</v>
      </c>
      <c r="B2350" s="26" t="s">
        <v>6171</v>
      </c>
      <c r="C2350" s="26">
        <v>38534407</v>
      </c>
      <c r="D2350" s="26" t="s">
        <v>24</v>
      </c>
      <c r="E2350" s="26" t="s">
        <v>17697</v>
      </c>
      <c r="F2350" s="26" t="s">
        <v>17698</v>
      </c>
      <c r="G2350" s="26" t="s">
        <v>9586</v>
      </c>
      <c r="H2350" s="26" t="s">
        <v>885</v>
      </c>
      <c r="I2350" s="26" t="s">
        <v>10020</v>
      </c>
      <c r="J2350" s="26" t="s">
        <v>6172</v>
      </c>
      <c r="K2350" s="26" t="s">
        <v>9606</v>
      </c>
      <c r="L2350" s="26" t="s">
        <v>13949</v>
      </c>
      <c r="M2350" s="26">
        <v>380485540496</v>
      </c>
      <c r="N2350" s="26">
        <v>5122755100</v>
      </c>
    </row>
    <row r="2351" spans="1:14">
      <c r="A2351" s="26" t="s">
        <v>3609</v>
      </c>
      <c r="B2351" s="26" t="s">
        <v>3610</v>
      </c>
      <c r="C2351" s="26">
        <v>38625415</v>
      </c>
      <c r="D2351" s="26" t="s">
        <v>24</v>
      </c>
      <c r="E2351" s="26" t="s">
        <v>17699</v>
      </c>
      <c r="F2351" s="26" t="s">
        <v>17700</v>
      </c>
      <c r="G2351" s="26" t="s">
        <v>9586</v>
      </c>
      <c r="H2351" s="26" t="s">
        <v>468</v>
      </c>
      <c r="J2351" s="26" t="s">
        <v>3613</v>
      </c>
      <c r="K2351" s="26" t="s">
        <v>9597</v>
      </c>
      <c r="L2351" s="26" t="s">
        <v>17701</v>
      </c>
      <c r="M2351" s="26">
        <v>761235144510</v>
      </c>
      <c r="N2351" s="26">
        <v>120781301</v>
      </c>
    </row>
    <row r="2352" spans="1:14">
      <c r="A2352" s="26" t="s">
        <v>5060</v>
      </c>
      <c r="B2352" s="26" t="s">
        <v>5061</v>
      </c>
      <c r="C2352" s="26">
        <v>1997030</v>
      </c>
      <c r="D2352" s="26" t="s">
        <v>780</v>
      </c>
      <c r="E2352" s="26" t="s">
        <v>17702</v>
      </c>
      <c r="F2352" s="26" t="s">
        <v>13572</v>
      </c>
      <c r="G2352" s="26" t="s">
        <v>9601</v>
      </c>
      <c r="H2352" s="26" t="s">
        <v>735</v>
      </c>
      <c r="I2352" s="26" t="s">
        <v>10914</v>
      </c>
      <c r="J2352" s="26" t="s">
        <v>5062</v>
      </c>
      <c r="K2352" s="26" t="s">
        <v>9582</v>
      </c>
      <c r="L2352" s="26" t="s">
        <v>17703</v>
      </c>
      <c r="M2352" s="26">
        <v>761326867760</v>
      </c>
      <c r="N2352" s="26">
        <v>523781801</v>
      </c>
    </row>
    <row r="2353" spans="1:14">
      <c r="A2353" s="26" t="s">
        <v>6861</v>
      </c>
      <c r="B2353" s="26" t="s">
        <v>6862</v>
      </c>
      <c r="C2353" s="26">
        <v>38534915</v>
      </c>
      <c r="D2353" s="26" t="s">
        <v>24</v>
      </c>
      <c r="E2353" s="26" t="s">
        <v>17704</v>
      </c>
      <c r="F2353" s="26" t="s">
        <v>17705</v>
      </c>
      <c r="G2353" s="26" t="s">
        <v>9579</v>
      </c>
      <c r="H2353" s="26" t="s">
        <v>949</v>
      </c>
      <c r="I2353" s="26" t="s">
        <v>13665</v>
      </c>
      <c r="J2353" s="26" t="s">
        <v>17706</v>
      </c>
      <c r="K2353" s="26" t="s">
        <v>9582</v>
      </c>
      <c r="L2353" s="26" t="s">
        <v>17707</v>
      </c>
      <c r="M2353" s="26">
        <v>380536321668</v>
      </c>
      <c r="N2353" s="26">
        <v>5324281502</v>
      </c>
    </row>
    <row r="2354" spans="1:14">
      <c r="A2354" s="26" t="s">
        <v>6871</v>
      </c>
      <c r="B2354" s="26" t="s">
        <v>6872</v>
      </c>
      <c r="C2354" s="26">
        <v>38522213</v>
      </c>
      <c r="D2354" s="26" t="s">
        <v>24</v>
      </c>
      <c r="E2354" s="26" t="s">
        <v>17708</v>
      </c>
      <c r="F2354" s="26" t="s">
        <v>17709</v>
      </c>
      <c r="G2354" s="26" t="s">
        <v>9579</v>
      </c>
      <c r="H2354" s="26" t="s">
        <v>949</v>
      </c>
      <c r="I2354" s="26" t="s">
        <v>12172</v>
      </c>
      <c r="J2354" s="26" t="s">
        <v>17710</v>
      </c>
      <c r="K2354" s="26" t="s">
        <v>9582</v>
      </c>
      <c r="L2354" s="26" t="s">
        <v>17711</v>
      </c>
      <c r="M2354" s="26">
        <v>380534194538</v>
      </c>
      <c r="N2354" s="26">
        <v>5320281216</v>
      </c>
    </row>
    <row r="2355" spans="1:14">
      <c r="A2355" s="26" t="s">
        <v>6569</v>
      </c>
      <c r="B2355" s="26" t="s">
        <v>6570</v>
      </c>
      <c r="C2355" s="26">
        <v>38396564</v>
      </c>
      <c r="D2355" s="26" t="s">
        <v>24</v>
      </c>
      <c r="E2355" s="26" t="s">
        <v>17712</v>
      </c>
      <c r="F2355" s="26" t="s">
        <v>17713</v>
      </c>
      <c r="G2355" s="26" t="s">
        <v>9579</v>
      </c>
      <c r="H2355" s="26" t="s">
        <v>949</v>
      </c>
      <c r="I2355" s="26" t="s">
        <v>10130</v>
      </c>
      <c r="J2355" s="26" t="s">
        <v>17714</v>
      </c>
      <c r="K2355" s="26" t="s">
        <v>9582</v>
      </c>
      <c r="L2355" s="26" t="s">
        <v>17715</v>
      </c>
      <c r="M2355" s="26">
        <v>380666022526</v>
      </c>
      <c r="N2355" s="26">
        <v>1220310303</v>
      </c>
    </row>
    <row r="2356" spans="1:14">
      <c r="A2356" s="26" t="s">
        <v>1988</v>
      </c>
      <c r="B2356" s="26" t="s">
        <v>1989</v>
      </c>
      <c r="C2356" s="26">
        <v>38672910</v>
      </c>
      <c r="D2356" s="26" t="s">
        <v>24</v>
      </c>
      <c r="E2356" s="26" t="s">
        <v>17716</v>
      </c>
      <c r="F2356" s="26" t="s">
        <v>17717</v>
      </c>
      <c r="G2356" s="26" t="s">
        <v>9579</v>
      </c>
      <c r="H2356" s="26" t="s">
        <v>103</v>
      </c>
      <c r="I2356" s="26" t="s">
        <v>1986</v>
      </c>
      <c r="J2356" s="26" t="s">
        <v>17718</v>
      </c>
      <c r="K2356" s="26" t="s">
        <v>9582</v>
      </c>
      <c r="L2356" s="26" t="s">
        <v>17719</v>
      </c>
      <c r="M2356" s="26">
        <v>380335723429</v>
      </c>
      <c r="N2356" s="26">
        <v>721410102</v>
      </c>
    </row>
    <row r="2357" spans="1:14">
      <c r="A2357" s="26" t="s">
        <v>6220</v>
      </c>
      <c r="B2357" s="26" t="s">
        <v>6221</v>
      </c>
      <c r="C2357" s="26">
        <v>40208517</v>
      </c>
      <c r="D2357" s="26" t="s">
        <v>24</v>
      </c>
      <c r="E2357" s="26" t="s">
        <v>17720</v>
      </c>
      <c r="F2357" s="26" t="s">
        <v>17721</v>
      </c>
      <c r="G2357" s="26" t="s">
        <v>9586</v>
      </c>
      <c r="H2357" s="26" t="s">
        <v>885</v>
      </c>
      <c r="J2357" s="26" t="s">
        <v>929</v>
      </c>
      <c r="K2357" s="26" t="s">
        <v>9597</v>
      </c>
      <c r="L2357" s="26" t="s">
        <v>17722</v>
      </c>
      <c r="M2357" s="26">
        <v>380486273814</v>
      </c>
      <c r="N2357" s="26">
        <v>5111200000</v>
      </c>
    </row>
    <row r="2358" spans="1:14">
      <c r="A2358" s="26" t="s">
        <v>4238</v>
      </c>
      <c r="B2358" s="26" t="s">
        <v>4239</v>
      </c>
      <c r="C2358" s="26">
        <v>40247383</v>
      </c>
      <c r="D2358" s="26" t="s">
        <v>24</v>
      </c>
      <c r="E2358" s="26" t="s">
        <v>17723</v>
      </c>
      <c r="F2358" s="26" t="s">
        <v>17724</v>
      </c>
      <c r="G2358" s="26" t="s">
        <v>9586</v>
      </c>
      <c r="H2358" s="26" t="s">
        <v>506</v>
      </c>
      <c r="J2358" s="26" t="s">
        <v>17725</v>
      </c>
      <c r="K2358" s="26" t="s">
        <v>9582</v>
      </c>
      <c r="L2358" s="26" t="s">
        <v>17726</v>
      </c>
      <c r="M2358" s="26">
        <v>380347131730</v>
      </c>
      <c r="N2358" s="26">
        <v>2620488603</v>
      </c>
    </row>
    <row r="2359" spans="1:14">
      <c r="A2359" s="26" t="s">
        <v>1889</v>
      </c>
      <c r="B2359" s="26" t="s">
        <v>1890</v>
      </c>
      <c r="C2359" s="26">
        <v>37294246</v>
      </c>
      <c r="D2359" s="26" t="s">
        <v>24</v>
      </c>
      <c r="E2359" s="26" t="s">
        <v>17727</v>
      </c>
      <c r="F2359" s="26" t="s">
        <v>17728</v>
      </c>
      <c r="G2359" s="26" t="s">
        <v>9586</v>
      </c>
      <c r="H2359" s="26" t="s">
        <v>27</v>
      </c>
      <c r="I2359" s="26" t="s">
        <v>10389</v>
      </c>
      <c r="J2359" s="26" t="s">
        <v>17729</v>
      </c>
      <c r="K2359" s="26" t="s">
        <v>9582</v>
      </c>
      <c r="L2359" s="26" t="s">
        <v>17730</v>
      </c>
      <c r="M2359" s="26">
        <v>380982251963</v>
      </c>
      <c r="N2359" s="26">
        <v>524586501</v>
      </c>
    </row>
    <row r="2360" spans="1:14">
      <c r="A2360" s="26" t="s">
        <v>4399</v>
      </c>
      <c r="B2360" s="26" t="s">
        <v>4400</v>
      </c>
      <c r="C2360" s="26">
        <v>38462558</v>
      </c>
      <c r="D2360" s="26" t="s">
        <v>24</v>
      </c>
      <c r="E2360" s="26" t="s">
        <v>17731</v>
      </c>
      <c r="F2360" s="26" t="s">
        <v>17732</v>
      </c>
      <c r="G2360" s="26" t="s">
        <v>9579</v>
      </c>
      <c r="H2360" s="26" t="s">
        <v>576</v>
      </c>
      <c r="I2360" s="26" t="s">
        <v>11832</v>
      </c>
      <c r="J2360" s="26" t="s">
        <v>17733</v>
      </c>
      <c r="K2360" s="26" t="s">
        <v>9582</v>
      </c>
      <c r="L2360" s="26" t="s">
        <v>17734</v>
      </c>
      <c r="M2360" s="26">
        <v>380459537525</v>
      </c>
      <c r="N2360" s="26">
        <v>3220885001</v>
      </c>
    </row>
    <row r="2361" spans="1:14">
      <c r="A2361" s="26" t="s">
        <v>6447</v>
      </c>
      <c r="B2361" s="26" t="s">
        <v>6448</v>
      </c>
      <c r="C2361" s="26" t="s">
        <v>1604</v>
      </c>
      <c r="D2361" s="26" t="s">
        <v>24</v>
      </c>
      <c r="E2361" s="26" t="s">
        <v>17735</v>
      </c>
      <c r="F2361" s="26" t="s">
        <v>17736</v>
      </c>
      <c r="G2361" s="26" t="s">
        <v>9586</v>
      </c>
      <c r="H2361" s="26" t="s">
        <v>885</v>
      </c>
      <c r="J2361" s="26" t="s">
        <v>910</v>
      </c>
      <c r="K2361" s="26" t="s">
        <v>9597</v>
      </c>
      <c r="L2361" s="26" t="s">
        <v>17737</v>
      </c>
      <c r="M2361" s="26">
        <v>380501477957</v>
      </c>
      <c r="N2361" s="26">
        <v>5110100000</v>
      </c>
    </row>
    <row r="2362" spans="1:14">
      <c r="A2362" s="26" t="s">
        <v>1831</v>
      </c>
      <c r="B2362" s="26" t="s">
        <v>1832</v>
      </c>
      <c r="C2362" s="26">
        <v>41345263</v>
      </c>
      <c r="D2362" s="26" t="s">
        <v>24</v>
      </c>
      <c r="E2362" s="26" t="s">
        <v>17738</v>
      </c>
      <c r="F2362" s="26" t="s">
        <v>17739</v>
      </c>
      <c r="G2362" s="26" t="s">
        <v>9579</v>
      </c>
      <c r="H2362" s="26" t="s">
        <v>27</v>
      </c>
      <c r="I2362" s="26" t="s">
        <v>9610</v>
      </c>
      <c r="J2362" s="26" t="s">
        <v>17740</v>
      </c>
      <c r="K2362" s="26" t="s">
        <v>9582</v>
      </c>
      <c r="L2362" s="26" t="s">
        <v>17741</v>
      </c>
      <c r="M2362" s="26">
        <v>380433137536</v>
      </c>
      <c r="N2362" s="26">
        <v>523010110</v>
      </c>
    </row>
    <row r="2363" spans="1:14">
      <c r="A2363" s="26" t="s">
        <v>3664</v>
      </c>
      <c r="B2363" s="26" t="s">
        <v>3665</v>
      </c>
      <c r="C2363" s="26">
        <v>42037326</v>
      </c>
      <c r="D2363" s="26" t="s">
        <v>24</v>
      </c>
      <c r="E2363" s="26" t="s">
        <v>17742</v>
      </c>
      <c r="F2363" s="26" t="s">
        <v>17743</v>
      </c>
      <c r="G2363" s="26" t="s">
        <v>9586</v>
      </c>
      <c r="H2363" s="26" t="s">
        <v>468</v>
      </c>
      <c r="J2363" s="26" t="s">
        <v>477</v>
      </c>
      <c r="K2363" s="26" t="s">
        <v>9597</v>
      </c>
      <c r="L2363" s="26" t="s">
        <v>17744</v>
      </c>
      <c r="M2363" s="26">
        <v>761227907790</v>
      </c>
      <c r="N2363" s="26">
        <v>2312500000</v>
      </c>
    </row>
    <row r="2364" spans="1:14">
      <c r="A2364" s="26" t="s">
        <v>1954</v>
      </c>
      <c r="B2364" s="26" t="s">
        <v>1955</v>
      </c>
      <c r="C2364" s="26">
        <v>42305352</v>
      </c>
      <c r="D2364" s="26" t="s">
        <v>24</v>
      </c>
      <c r="E2364" s="26" t="s">
        <v>17745</v>
      </c>
      <c r="F2364" s="26" t="s">
        <v>17746</v>
      </c>
      <c r="G2364" s="26" t="s">
        <v>9586</v>
      </c>
      <c r="H2364" s="26" t="s">
        <v>103</v>
      </c>
      <c r="I2364" s="26" t="s">
        <v>104</v>
      </c>
      <c r="J2364" s="26" t="s">
        <v>17747</v>
      </c>
      <c r="K2364" s="26" t="s">
        <v>9597</v>
      </c>
      <c r="L2364" s="26" t="s">
        <v>17748</v>
      </c>
      <c r="M2364" s="26">
        <v>761007910268</v>
      </c>
      <c r="N2364" s="26">
        <v>720510400</v>
      </c>
    </row>
    <row r="2365" spans="1:14">
      <c r="A2365" s="26" t="s">
        <v>4283</v>
      </c>
      <c r="B2365" s="26" t="s">
        <v>4284</v>
      </c>
      <c r="C2365" s="26">
        <v>38467886</v>
      </c>
      <c r="D2365" s="26" t="s">
        <v>24</v>
      </c>
      <c r="E2365" s="26" t="s">
        <v>17749</v>
      </c>
      <c r="F2365" s="26" t="s">
        <v>17750</v>
      </c>
      <c r="G2365" s="26" t="s">
        <v>9586</v>
      </c>
      <c r="H2365" s="26" t="s">
        <v>576</v>
      </c>
      <c r="I2365" s="26" t="s">
        <v>16098</v>
      </c>
      <c r="J2365" s="26" t="s">
        <v>577</v>
      </c>
      <c r="K2365" s="26" t="s">
        <v>9606</v>
      </c>
      <c r="L2365" s="26" t="s">
        <v>17751</v>
      </c>
      <c r="M2365" s="26">
        <v>380457651468</v>
      </c>
      <c r="N2365" s="26">
        <v>3220255100</v>
      </c>
    </row>
    <row r="2366" spans="1:14">
      <c r="A2366" s="26" t="s">
        <v>2880</v>
      </c>
      <c r="B2366" s="26" t="s">
        <v>2881</v>
      </c>
      <c r="C2366" s="26">
        <v>37870963</v>
      </c>
      <c r="D2366" s="26" t="s">
        <v>24</v>
      </c>
      <c r="E2366" s="26" t="s">
        <v>17752</v>
      </c>
      <c r="F2366" s="26" t="s">
        <v>17753</v>
      </c>
      <c r="G2366" s="26" t="s">
        <v>9586</v>
      </c>
      <c r="H2366" s="26" t="s">
        <v>258</v>
      </c>
      <c r="I2366" s="26" t="s">
        <v>17754</v>
      </c>
      <c r="J2366" s="26" t="s">
        <v>2696</v>
      </c>
      <c r="K2366" s="26" t="s">
        <v>9582</v>
      </c>
      <c r="L2366" s="26" t="s">
        <v>17755</v>
      </c>
      <c r="M2366" s="26">
        <v>380972602773</v>
      </c>
      <c r="N2366" s="26">
        <v>1222985501</v>
      </c>
    </row>
    <row r="2367" spans="1:14">
      <c r="A2367" s="26" t="s">
        <v>6939</v>
      </c>
      <c r="B2367" s="26" t="s">
        <v>6940</v>
      </c>
      <c r="C2367" s="26">
        <v>37867877</v>
      </c>
      <c r="D2367" s="26" t="s">
        <v>24</v>
      </c>
      <c r="E2367" s="26" t="s">
        <v>17756</v>
      </c>
      <c r="F2367" s="26" t="s">
        <v>17757</v>
      </c>
      <c r="G2367" s="26" t="s">
        <v>9579</v>
      </c>
      <c r="H2367" s="26" t="s">
        <v>987</v>
      </c>
      <c r="I2367" s="26" t="s">
        <v>9921</v>
      </c>
      <c r="J2367" s="26" t="s">
        <v>17758</v>
      </c>
      <c r="K2367" s="26" t="s">
        <v>9582</v>
      </c>
      <c r="L2367" s="26" t="s">
        <v>17759</v>
      </c>
      <c r="M2367" s="26">
        <v>380365334440</v>
      </c>
      <c r="N2367" s="26">
        <v>5620485703</v>
      </c>
    </row>
    <row r="2368" spans="1:14">
      <c r="A2368" s="26" t="s">
        <v>1634</v>
      </c>
      <c r="B2368" s="26" t="s">
        <v>1635</v>
      </c>
      <c r="C2368" s="26">
        <v>41604458</v>
      </c>
      <c r="D2368" s="26" t="s">
        <v>24</v>
      </c>
      <c r="E2368" s="26" t="s">
        <v>17760</v>
      </c>
      <c r="F2368" s="26" t="s">
        <v>17761</v>
      </c>
      <c r="G2368" s="26" t="s">
        <v>9579</v>
      </c>
      <c r="H2368" s="26" t="s">
        <v>27</v>
      </c>
      <c r="I2368" s="26" t="s">
        <v>12833</v>
      </c>
      <c r="J2368" s="26" t="s">
        <v>17762</v>
      </c>
      <c r="K2368" s="26" t="s">
        <v>9582</v>
      </c>
      <c r="L2368" s="26" t="s">
        <v>17763</v>
      </c>
      <c r="M2368" s="26">
        <v>380973876305</v>
      </c>
      <c r="N2368" s="26">
        <v>524882702</v>
      </c>
    </row>
    <row r="2369" spans="1:14">
      <c r="A2369" s="26" t="s">
        <v>7994</v>
      </c>
      <c r="B2369" s="26" t="s">
        <v>7995</v>
      </c>
      <c r="C2369" s="26">
        <v>2002227</v>
      </c>
      <c r="D2369" s="26" t="s">
        <v>780</v>
      </c>
      <c r="E2369" s="26" t="s">
        <v>17764</v>
      </c>
      <c r="F2369" s="26" t="s">
        <v>17765</v>
      </c>
      <c r="G2369" s="26" t="s">
        <v>9601</v>
      </c>
      <c r="H2369" s="26" t="s">
        <v>1122</v>
      </c>
      <c r="I2369" s="26" t="s">
        <v>11422</v>
      </c>
      <c r="J2369" s="26" t="s">
        <v>7993</v>
      </c>
      <c r="K2369" s="26" t="s">
        <v>9597</v>
      </c>
      <c r="L2369" s="26" t="s">
        <v>17766</v>
      </c>
      <c r="M2369" s="26">
        <v>380570200000</v>
      </c>
      <c r="N2369" s="26">
        <v>6325110700</v>
      </c>
    </row>
    <row r="2370" spans="1:14">
      <c r="A2370" s="26" t="s">
        <v>5179</v>
      </c>
      <c r="B2370" s="26" t="s">
        <v>5180</v>
      </c>
      <c r="C2370" s="26">
        <v>20761149</v>
      </c>
      <c r="D2370" s="26" t="s">
        <v>24</v>
      </c>
      <c r="E2370" s="26" t="s">
        <v>17767</v>
      </c>
      <c r="F2370" s="26" t="s">
        <v>17768</v>
      </c>
      <c r="G2370" s="26" t="s">
        <v>9586</v>
      </c>
      <c r="H2370" s="26" t="s">
        <v>735</v>
      </c>
      <c r="J2370" s="26" t="s">
        <v>740</v>
      </c>
      <c r="K2370" s="26" t="s">
        <v>9597</v>
      </c>
      <c r="L2370" s="26" t="s">
        <v>15503</v>
      </c>
      <c r="M2370" s="26">
        <v>380322645949</v>
      </c>
      <c r="N2370" s="26">
        <v>1221881203</v>
      </c>
    </row>
    <row r="2371" spans="1:14">
      <c r="A2371" s="26" t="s">
        <v>6541</v>
      </c>
      <c r="B2371" s="26" t="s">
        <v>6542</v>
      </c>
      <c r="C2371" s="26">
        <v>1998696</v>
      </c>
      <c r="D2371" s="26" t="s">
        <v>780</v>
      </c>
      <c r="E2371" s="26" t="s">
        <v>17769</v>
      </c>
      <c r="F2371" s="26" t="s">
        <v>17770</v>
      </c>
      <c r="G2371" s="26" t="s">
        <v>9601</v>
      </c>
      <c r="H2371" s="26" t="s">
        <v>885</v>
      </c>
      <c r="I2371" s="26" t="s">
        <v>885</v>
      </c>
      <c r="J2371" s="26" t="s">
        <v>894</v>
      </c>
      <c r="K2371" s="26" t="s">
        <v>9597</v>
      </c>
      <c r="L2371" s="26" t="s">
        <v>17771</v>
      </c>
      <c r="M2371" s="26">
        <v>380484927312</v>
      </c>
      <c r="N2371" s="26">
        <v>5110300000</v>
      </c>
    </row>
    <row r="2372" spans="1:14">
      <c r="A2372" s="26" t="s">
        <v>8771</v>
      </c>
      <c r="B2372" s="26" t="s">
        <v>8772</v>
      </c>
      <c r="C2372" s="26">
        <v>2004674</v>
      </c>
      <c r="D2372" s="26" t="s">
        <v>780</v>
      </c>
      <c r="E2372" s="26" t="s">
        <v>17772</v>
      </c>
      <c r="F2372" s="26" t="s">
        <v>9793</v>
      </c>
      <c r="G2372" s="26" t="s">
        <v>9601</v>
      </c>
      <c r="H2372" s="26" t="s">
        <v>1308</v>
      </c>
      <c r="J2372" s="26" t="s">
        <v>1387</v>
      </c>
      <c r="K2372" s="26" t="s">
        <v>9597</v>
      </c>
      <c r="L2372" s="26" t="s">
        <v>17773</v>
      </c>
      <c r="M2372" s="26">
        <v>380382671011</v>
      </c>
      <c r="N2372" s="26">
        <v>4412745702</v>
      </c>
    </row>
    <row r="2373" spans="1:14">
      <c r="A2373" s="26" t="s">
        <v>6149</v>
      </c>
      <c r="B2373" s="26" t="s">
        <v>6150</v>
      </c>
      <c r="C2373" s="26">
        <v>38184885</v>
      </c>
      <c r="D2373" s="26" t="s">
        <v>24</v>
      </c>
      <c r="E2373" s="26" t="s">
        <v>17774</v>
      </c>
      <c r="F2373" s="26" t="s">
        <v>17775</v>
      </c>
      <c r="G2373" s="26" t="s">
        <v>9586</v>
      </c>
      <c r="H2373" s="26" t="s">
        <v>885</v>
      </c>
      <c r="I2373" s="26" t="s">
        <v>9664</v>
      </c>
      <c r="J2373" s="26" t="s">
        <v>17776</v>
      </c>
      <c r="K2373" s="26" t="s">
        <v>9582</v>
      </c>
      <c r="L2373" s="26" t="s">
        <v>17777</v>
      </c>
      <c r="M2373" s="26">
        <v>380484633426</v>
      </c>
      <c r="N2373" s="26">
        <v>5121485301</v>
      </c>
    </row>
    <row r="2374" spans="1:14">
      <c r="A2374" s="26" t="s">
        <v>8810</v>
      </c>
      <c r="B2374" s="26" t="s">
        <v>8811</v>
      </c>
      <c r="C2374" s="26">
        <v>41521487</v>
      </c>
      <c r="D2374" s="26" t="s">
        <v>24</v>
      </c>
      <c r="E2374" s="26" t="s">
        <v>17778</v>
      </c>
      <c r="F2374" s="26" t="s">
        <v>17779</v>
      </c>
      <c r="G2374" s="26" t="s">
        <v>9591</v>
      </c>
      <c r="H2374" s="26" t="s">
        <v>1308</v>
      </c>
      <c r="J2374" s="26" t="s">
        <v>1387</v>
      </c>
      <c r="K2374" s="26" t="s">
        <v>9597</v>
      </c>
      <c r="L2374" s="26" t="s">
        <v>17780</v>
      </c>
      <c r="M2374" s="26">
        <v>380980103103</v>
      </c>
      <c r="N2374" s="26">
        <v>4412745702</v>
      </c>
    </row>
    <row r="2375" spans="1:14">
      <c r="A2375" s="26" t="s">
        <v>8869</v>
      </c>
      <c r="B2375" s="26" t="s">
        <v>8870</v>
      </c>
      <c r="C2375" s="26">
        <v>38884956</v>
      </c>
      <c r="D2375" s="26" t="s">
        <v>24</v>
      </c>
      <c r="E2375" s="26" t="s">
        <v>17781</v>
      </c>
      <c r="F2375" s="26" t="s">
        <v>17782</v>
      </c>
      <c r="G2375" s="26" t="s">
        <v>9586</v>
      </c>
      <c r="H2375" s="26" t="s">
        <v>1401</v>
      </c>
      <c r="I2375" s="26" t="s">
        <v>17783</v>
      </c>
      <c r="J2375" s="26" t="s">
        <v>1418</v>
      </c>
      <c r="K2375" s="26" t="s">
        <v>9597</v>
      </c>
      <c r="L2375" s="26" t="s">
        <v>17784</v>
      </c>
      <c r="M2375" s="26">
        <v>380474022941</v>
      </c>
      <c r="N2375" s="26">
        <v>3510390401</v>
      </c>
    </row>
    <row r="2376" spans="1:14">
      <c r="A2376" s="26" t="s">
        <v>3131</v>
      </c>
      <c r="B2376" s="26" t="s">
        <v>3132</v>
      </c>
      <c r="C2376" s="26">
        <v>42788677</v>
      </c>
      <c r="D2376" s="26" t="s">
        <v>780</v>
      </c>
      <c r="E2376" s="26" t="s">
        <v>17785</v>
      </c>
      <c r="F2376" s="26" t="s">
        <v>17786</v>
      </c>
      <c r="G2376" s="26" t="s">
        <v>9601</v>
      </c>
      <c r="H2376" s="26" t="s">
        <v>375</v>
      </c>
      <c r="J2376" s="26" t="s">
        <v>380</v>
      </c>
      <c r="K2376" s="26" t="s">
        <v>9597</v>
      </c>
      <c r="L2376" s="26" t="s">
        <v>17787</v>
      </c>
      <c r="M2376" s="26">
        <v>380672745419</v>
      </c>
      <c r="N2376" s="26">
        <v>1810100000</v>
      </c>
    </row>
    <row r="2377" spans="1:14">
      <c r="A2377" s="26" t="s">
        <v>4947</v>
      </c>
      <c r="B2377" s="26" t="s">
        <v>4942</v>
      </c>
      <c r="C2377" s="26">
        <v>1997633</v>
      </c>
      <c r="D2377" s="26" t="s">
        <v>24</v>
      </c>
      <c r="E2377" s="26" t="s">
        <v>17788</v>
      </c>
      <c r="F2377" s="26" t="s">
        <v>17789</v>
      </c>
      <c r="G2377" s="26" t="s">
        <v>9586</v>
      </c>
      <c r="H2377" s="26" t="s">
        <v>735</v>
      </c>
      <c r="I2377" s="26" t="s">
        <v>12298</v>
      </c>
      <c r="J2377" s="26" t="s">
        <v>17790</v>
      </c>
      <c r="K2377" s="26" t="s">
        <v>9606</v>
      </c>
      <c r="L2377" s="26" t="s">
        <v>17791</v>
      </c>
      <c r="M2377" s="26">
        <v>380975416035</v>
      </c>
      <c r="N2377" s="26">
        <v>4620655600</v>
      </c>
    </row>
    <row r="2378" spans="1:14">
      <c r="A2378" s="26" t="s">
        <v>7356</v>
      </c>
      <c r="B2378" s="26" t="s">
        <v>7357</v>
      </c>
      <c r="C2378" s="26">
        <v>40992732</v>
      </c>
      <c r="D2378" s="26" t="s">
        <v>24</v>
      </c>
      <c r="E2378" s="26" t="s">
        <v>17792</v>
      </c>
      <c r="F2378" s="26" t="s">
        <v>17793</v>
      </c>
      <c r="G2378" s="26" t="s">
        <v>9579</v>
      </c>
      <c r="H2378" s="26" t="s">
        <v>1025</v>
      </c>
      <c r="I2378" s="26" t="s">
        <v>10527</v>
      </c>
      <c r="J2378" s="26" t="s">
        <v>17794</v>
      </c>
      <c r="K2378" s="26" t="s">
        <v>9582</v>
      </c>
      <c r="L2378" s="26" t="s">
        <v>17795</v>
      </c>
      <c r="M2378" s="26">
        <v>380683668018</v>
      </c>
      <c r="N2378" s="26">
        <v>5922688201</v>
      </c>
    </row>
    <row r="2379" spans="1:14">
      <c r="A2379" s="26" t="s">
        <v>7126</v>
      </c>
      <c r="B2379" s="26" t="s">
        <v>7127</v>
      </c>
      <c r="C2379" s="26">
        <v>38492302</v>
      </c>
      <c r="D2379" s="26" t="s">
        <v>24</v>
      </c>
      <c r="E2379" s="26" t="s">
        <v>17796</v>
      </c>
      <c r="F2379" s="26" t="s">
        <v>17797</v>
      </c>
      <c r="G2379" s="26" t="s">
        <v>9579</v>
      </c>
      <c r="H2379" s="26" t="s">
        <v>987</v>
      </c>
      <c r="I2379" s="26" t="s">
        <v>9634</v>
      </c>
      <c r="J2379" s="26" t="s">
        <v>17798</v>
      </c>
      <c r="K2379" s="26" t="s">
        <v>9582</v>
      </c>
      <c r="L2379" s="26" t="s">
        <v>17799</v>
      </c>
      <c r="M2379" s="26">
        <v>380362271704</v>
      </c>
      <c r="N2379" s="26">
        <v>5624684911</v>
      </c>
    </row>
    <row r="2380" spans="1:14">
      <c r="A2380" s="26" t="s">
        <v>2200</v>
      </c>
      <c r="B2380" s="26" t="s">
        <v>2201</v>
      </c>
      <c r="C2380" s="26">
        <v>37677106</v>
      </c>
      <c r="D2380" s="26" t="s">
        <v>24</v>
      </c>
      <c r="E2380" s="26" t="s">
        <v>17800</v>
      </c>
      <c r="F2380" s="26" t="s">
        <v>17801</v>
      </c>
      <c r="G2380" s="26" t="s">
        <v>9579</v>
      </c>
      <c r="H2380" s="26" t="s">
        <v>133</v>
      </c>
      <c r="I2380" s="26" t="s">
        <v>9917</v>
      </c>
      <c r="J2380" s="26" t="s">
        <v>5913</v>
      </c>
      <c r="K2380" s="26" t="s">
        <v>9582</v>
      </c>
      <c r="L2380" s="26" t="s">
        <v>17802</v>
      </c>
      <c r="M2380" s="26">
        <v>761942822186</v>
      </c>
      <c r="N2380" s="26">
        <v>122380401</v>
      </c>
    </row>
    <row r="2381" spans="1:14">
      <c r="A2381" s="26" t="s">
        <v>4376</v>
      </c>
      <c r="B2381" s="26" t="s">
        <v>4377</v>
      </c>
      <c r="C2381" s="26">
        <v>38423901</v>
      </c>
      <c r="D2381" s="26" t="s">
        <v>24</v>
      </c>
      <c r="E2381" s="26" t="s">
        <v>17803</v>
      </c>
      <c r="F2381" s="26" t="s">
        <v>17804</v>
      </c>
      <c r="G2381" s="26" t="s">
        <v>9586</v>
      </c>
      <c r="H2381" s="26" t="s">
        <v>576</v>
      </c>
      <c r="I2381" s="26" t="s">
        <v>14945</v>
      </c>
      <c r="J2381" s="26" t="s">
        <v>17805</v>
      </c>
      <c r="K2381" s="26" t="s">
        <v>9582</v>
      </c>
      <c r="L2381" s="26" t="s">
        <v>17806</v>
      </c>
      <c r="M2381" s="26">
        <v>380459639165</v>
      </c>
      <c r="N2381" s="26">
        <v>3221884401</v>
      </c>
    </row>
    <row r="2382" spans="1:14">
      <c r="A2382" s="26" t="s">
        <v>9158</v>
      </c>
      <c r="B2382" s="26" t="s">
        <v>9159</v>
      </c>
      <c r="C2382" s="26">
        <v>38541220</v>
      </c>
      <c r="D2382" s="26" t="s">
        <v>24</v>
      </c>
      <c r="E2382" s="26" t="s">
        <v>17807</v>
      </c>
      <c r="F2382" s="26" t="s">
        <v>17808</v>
      </c>
      <c r="G2382" s="26" t="s">
        <v>9586</v>
      </c>
      <c r="H2382" s="26" t="s">
        <v>1490</v>
      </c>
      <c r="J2382" s="26" t="s">
        <v>17809</v>
      </c>
      <c r="K2382" s="26" t="s">
        <v>9582</v>
      </c>
      <c r="L2382" s="26" t="s">
        <v>17810</v>
      </c>
      <c r="M2382" s="26">
        <v>761988503316</v>
      </c>
      <c r="N2382" s="26">
        <v>7324510101</v>
      </c>
    </row>
    <row r="2383" spans="1:14">
      <c r="A2383" s="26" t="s">
        <v>6526</v>
      </c>
      <c r="B2383" s="26" t="s">
        <v>6525</v>
      </c>
      <c r="C2383" s="26">
        <v>2063387</v>
      </c>
      <c r="D2383" s="26" t="s">
        <v>780</v>
      </c>
      <c r="E2383" s="26" t="s">
        <v>17811</v>
      </c>
      <c r="F2383" s="26" t="s">
        <v>6525</v>
      </c>
      <c r="G2383" s="26" t="s">
        <v>9601</v>
      </c>
      <c r="H2383" s="26" t="s">
        <v>885</v>
      </c>
      <c r="J2383" s="26" t="s">
        <v>13607</v>
      </c>
      <c r="K2383" s="26" t="s">
        <v>9597</v>
      </c>
      <c r="L2383" s="26" t="s">
        <v>17812</v>
      </c>
      <c r="M2383" s="26">
        <v>380487053495</v>
      </c>
      <c r="N2383" s="26">
        <v>5111500000</v>
      </c>
    </row>
    <row r="2384" spans="1:14">
      <c r="A2384" s="26" t="s">
        <v>2538</v>
      </c>
      <c r="B2384" s="26" t="s">
        <v>2539</v>
      </c>
      <c r="C2384" s="26">
        <v>1986279</v>
      </c>
      <c r="D2384" s="26" t="s">
        <v>780</v>
      </c>
      <c r="E2384" s="26" t="s">
        <v>17813</v>
      </c>
      <c r="F2384" s="26" t="s">
        <v>9787</v>
      </c>
      <c r="G2384" s="26" t="s">
        <v>9601</v>
      </c>
      <c r="H2384" s="26" t="s">
        <v>133</v>
      </c>
      <c r="J2384" s="26" t="s">
        <v>183</v>
      </c>
      <c r="K2384" s="26" t="s">
        <v>9597</v>
      </c>
      <c r="L2384" s="26" t="s">
        <v>17814</v>
      </c>
      <c r="M2384" s="26">
        <v>380564947129</v>
      </c>
      <c r="N2384" s="26">
        <v>1211000000</v>
      </c>
    </row>
    <row r="2385" spans="1:14">
      <c r="A2385" s="26" t="s">
        <v>5465</v>
      </c>
      <c r="B2385" s="26" t="s">
        <v>5466</v>
      </c>
      <c r="C2385" s="26">
        <v>41900490</v>
      </c>
      <c r="D2385" s="26" t="s">
        <v>24</v>
      </c>
      <c r="E2385" s="26" t="s">
        <v>17815</v>
      </c>
      <c r="F2385" s="26" t="s">
        <v>17816</v>
      </c>
      <c r="G2385" s="26" t="s">
        <v>9586</v>
      </c>
      <c r="H2385" s="26" t="s">
        <v>735</v>
      </c>
      <c r="J2385" s="26" t="s">
        <v>11183</v>
      </c>
      <c r="K2385" s="26" t="s">
        <v>9597</v>
      </c>
      <c r="L2385" s="26" t="s">
        <v>14869</v>
      </c>
      <c r="M2385" s="26">
        <v>380324934221</v>
      </c>
      <c r="N2385" s="26">
        <v>523488203</v>
      </c>
    </row>
    <row r="2386" spans="1:14">
      <c r="A2386" s="26" t="s">
        <v>2999</v>
      </c>
      <c r="B2386" s="26" t="s">
        <v>3000</v>
      </c>
      <c r="C2386" s="26">
        <v>25759269</v>
      </c>
      <c r="D2386" s="26" t="s">
        <v>780</v>
      </c>
      <c r="E2386" s="26" t="s">
        <v>17817</v>
      </c>
      <c r="F2386" s="26" t="s">
        <v>17818</v>
      </c>
      <c r="G2386" s="26" t="s">
        <v>9601</v>
      </c>
      <c r="H2386" s="26" t="s">
        <v>258</v>
      </c>
      <c r="J2386" s="26" t="s">
        <v>17819</v>
      </c>
      <c r="K2386" s="26" t="s">
        <v>9597</v>
      </c>
      <c r="L2386" s="26" t="s">
        <v>17820</v>
      </c>
      <c r="M2386" s="26">
        <v>761584839913</v>
      </c>
      <c r="N2386" s="26">
        <v>1414170500</v>
      </c>
    </row>
    <row r="2387" spans="1:14">
      <c r="A2387" s="26" t="s">
        <v>8928</v>
      </c>
      <c r="B2387" s="26" t="s">
        <v>8929</v>
      </c>
      <c r="C2387" s="26">
        <v>39028772</v>
      </c>
      <c r="D2387" s="26" t="s">
        <v>24</v>
      </c>
      <c r="E2387" s="26" t="s">
        <v>17821</v>
      </c>
      <c r="F2387" s="26" t="s">
        <v>17822</v>
      </c>
      <c r="G2387" s="26" t="s">
        <v>9579</v>
      </c>
      <c r="H2387" s="26" t="s">
        <v>1401</v>
      </c>
      <c r="I2387" s="26" t="s">
        <v>9777</v>
      </c>
      <c r="J2387" s="26" t="s">
        <v>17823</v>
      </c>
      <c r="K2387" s="26" t="s">
        <v>9582</v>
      </c>
      <c r="L2387" s="26" t="s">
        <v>17824</v>
      </c>
      <c r="M2387" s="26">
        <v>380982475319</v>
      </c>
      <c r="N2387" s="26">
        <v>7124380901</v>
      </c>
    </row>
    <row r="2388" spans="1:14">
      <c r="A2388" s="26" t="s">
        <v>9125</v>
      </c>
      <c r="B2388" s="26" t="s">
        <v>9126</v>
      </c>
      <c r="C2388" s="26">
        <v>38407889</v>
      </c>
      <c r="D2388" s="26" t="s">
        <v>24</v>
      </c>
      <c r="E2388" s="26" t="s">
        <v>17825</v>
      </c>
      <c r="F2388" s="26" t="s">
        <v>17826</v>
      </c>
      <c r="G2388" s="26" t="s">
        <v>9586</v>
      </c>
      <c r="H2388" s="26" t="s">
        <v>1490</v>
      </c>
      <c r="I2388" s="26" t="s">
        <v>9846</v>
      </c>
      <c r="J2388" s="26" t="s">
        <v>17827</v>
      </c>
      <c r="K2388" s="26" t="s">
        <v>9582</v>
      </c>
      <c r="L2388" s="26" t="s">
        <v>17828</v>
      </c>
      <c r="M2388" s="26">
        <v>380373331217</v>
      </c>
      <c r="N2388" s="26">
        <v>7323081206</v>
      </c>
    </row>
    <row r="2389" spans="1:14">
      <c r="A2389" s="26" t="s">
        <v>2064</v>
      </c>
      <c r="B2389" s="26" t="s">
        <v>2065</v>
      </c>
      <c r="C2389" s="26">
        <v>38527798</v>
      </c>
      <c r="D2389" s="26" t="s">
        <v>1701</v>
      </c>
      <c r="E2389" s="26" t="s">
        <v>17829</v>
      </c>
      <c r="F2389" s="26" t="s">
        <v>17830</v>
      </c>
      <c r="G2389" s="26" t="s">
        <v>9601</v>
      </c>
      <c r="H2389" s="26" t="s">
        <v>103</v>
      </c>
      <c r="I2389" s="26" t="s">
        <v>1986</v>
      </c>
      <c r="J2389" s="26" t="s">
        <v>17831</v>
      </c>
      <c r="K2389" s="26" t="s">
        <v>9582</v>
      </c>
      <c r="L2389" s="26" t="s">
        <v>17832</v>
      </c>
      <c r="M2389" s="26">
        <v>380991675063</v>
      </c>
      <c r="N2389" s="26">
        <v>721486901</v>
      </c>
    </row>
    <row r="2390" spans="1:14">
      <c r="A2390" s="26" t="s">
        <v>9072</v>
      </c>
      <c r="B2390" s="26" t="s">
        <v>9073</v>
      </c>
      <c r="C2390" s="26">
        <v>38701773</v>
      </c>
      <c r="D2390" s="26" t="s">
        <v>24</v>
      </c>
      <c r="E2390" s="26" t="s">
        <v>17833</v>
      </c>
      <c r="F2390" s="26" t="s">
        <v>17834</v>
      </c>
      <c r="G2390" s="26" t="s">
        <v>9586</v>
      </c>
      <c r="H2390" s="26" t="s">
        <v>1490</v>
      </c>
      <c r="I2390" s="26" t="s">
        <v>12535</v>
      </c>
      <c r="J2390" s="26" t="s">
        <v>1507</v>
      </c>
      <c r="K2390" s="26" t="s">
        <v>9597</v>
      </c>
      <c r="L2390" s="26" t="s">
        <v>17835</v>
      </c>
      <c r="M2390" s="26">
        <v>380374021061</v>
      </c>
      <c r="N2390" s="26">
        <v>7320710100</v>
      </c>
    </row>
    <row r="2391" spans="1:14">
      <c r="A2391" s="26" t="s">
        <v>2269</v>
      </c>
      <c r="B2391" s="26" t="s">
        <v>2270</v>
      </c>
      <c r="C2391" s="26">
        <v>1985127</v>
      </c>
      <c r="D2391" s="26" t="s">
        <v>780</v>
      </c>
      <c r="E2391" s="26" t="s">
        <v>17836</v>
      </c>
      <c r="F2391" s="26" t="s">
        <v>17837</v>
      </c>
      <c r="G2391" s="26" t="s">
        <v>9601</v>
      </c>
      <c r="H2391" s="26" t="s">
        <v>133</v>
      </c>
      <c r="I2391" s="26" t="s">
        <v>146</v>
      </c>
      <c r="J2391" s="26" t="s">
        <v>146</v>
      </c>
      <c r="K2391" s="26" t="s">
        <v>9597</v>
      </c>
      <c r="L2391" s="26" t="s">
        <v>17838</v>
      </c>
      <c r="M2391" s="26">
        <v>380953241612</v>
      </c>
      <c r="N2391" s="26">
        <v>1210100000</v>
      </c>
    </row>
    <row r="2392" spans="1:14">
      <c r="A2392" s="26" t="s">
        <v>4947</v>
      </c>
      <c r="B2392" s="26" t="s">
        <v>4942</v>
      </c>
      <c r="C2392" s="26">
        <v>1997633</v>
      </c>
      <c r="D2392" s="26" t="s">
        <v>24</v>
      </c>
      <c r="E2392" s="26" t="s">
        <v>17839</v>
      </c>
      <c r="F2392" s="26" t="s">
        <v>17840</v>
      </c>
      <c r="G2392" s="26" t="s">
        <v>9586</v>
      </c>
      <c r="H2392" s="26" t="s">
        <v>735</v>
      </c>
      <c r="I2392" s="26" t="s">
        <v>12298</v>
      </c>
      <c r="J2392" s="26" t="s">
        <v>17841</v>
      </c>
      <c r="K2392" s="26" t="s">
        <v>9582</v>
      </c>
      <c r="L2392" s="26" t="s">
        <v>17842</v>
      </c>
      <c r="M2392" s="26">
        <v>380962788692</v>
      </c>
      <c r="N2392" s="26">
        <v>4620682001</v>
      </c>
    </row>
    <row r="2393" spans="1:14">
      <c r="A2393" s="26" t="s">
        <v>1655</v>
      </c>
      <c r="B2393" s="26" t="s">
        <v>1656</v>
      </c>
      <c r="C2393" s="26">
        <v>37489689</v>
      </c>
      <c r="D2393" s="26" t="s">
        <v>24</v>
      </c>
      <c r="E2393" s="26" t="s">
        <v>17843</v>
      </c>
      <c r="F2393" s="26" t="s">
        <v>17844</v>
      </c>
      <c r="G2393" s="26" t="s">
        <v>9579</v>
      </c>
      <c r="H2393" s="26" t="s">
        <v>27</v>
      </c>
      <c r="I2393" s="26" t="s">
        <v>10992</v>
      </c>
      <c r="J2393" s="26" t="s">
        <v>8895</v>
      </c>
      <c r="K2393" s="26" t="s">
        <v>9582</v>
      </c>
      <c r="L2393" s="26" t="s">
        <v>17845</v>
      </c>
      <c r="M2393" s="26">
        <v>380432586671</v>
      </c>
      <c r="N2393" s="26">
        <v>520685502</v>
      </c>
    </row>
    <row r="2394" spans="1:14">
      <c r="A2394" s="26" t="s">
        <v>6758</v>
      </c>
      <c r="B2394" s="26" t="s">
        <v>6759</v>
      </c>
      <c r="C2394" s="26">
        <v>38345331</v>
      </c>
      <c r="D2394" s="26" t="s">
        <v>24</v>
      </c>
      <c r="E2394" s="26" t="s">
        <v>17846</v>
      </c>
      <c r="F2394" s="26" t="s">
        <v>17847</v>
      </c>
      <c r="G2394" s="26" t="s">
        <v>9586</v>
      </c>
      <c r="H2394" s="26" t="s">
        <v>949</v>
      </c>
      <c r="I2394" s="26" t="s">
        <v>13966</v>
      </c>
      <c r="J2394" s="26" t="s">
        <v>17848</v>
      </c>
      <c r="K2394" s="26" t="s">
        <v>9582</v>
      </c>
      <c r="L2394" s="26" t="s">
        <v>17849</v>
      </c>
      <c r="M2394" s="26">
        <v>380535796238</v>
      </c>
      <c r="N2394" s="26">
        <v>5323687701</v>
      </c>
    </row>
    <row r="2395" spans="1:14">
      <c r="A2395" s="26" t="s">
        <v>6228</v>
      </c>
      <c r="B2395" s="26" t="s">
        <v>6229</v>
      </c>
      <c r="C2395" s="26">
        <v>1998822</v>
      </c>
      <c r="D2395" s="26" t="s">
        <v>780</v>
      </c>
      <c r="E2395" s="26" t="s">
        <v>17850</v>
      </c>
      <c r="F2395" s="26" t="s">
        <v>9787</v>
      </c>
      <c r="G2395" s="26" t="s">
        <v>9601</v>
      </c>
      <c r="H2395" s="26" t="s">
        <v>885</v>
      </c>
      <c r="I2395" s="26" t="s">
        <v>11207</v>
      </c>
      <c r="J2395" s="26" t="s">
        <v>6230</v>
      </c>
      <c r="K2395" s="26" t="s">
        <v>9606</v>
      </c>
      <c r="L2395" s="26" t="s">
        <v>17851</v>
      </c>
      <c r="M2395" s="26">
        <v>380486421000</v>
      </c>
      <c r="N2395" s="26">
        <v>5123355100</v>
      </c>
    </row>
    <row r="2396" spans="1:14">
      <c r="A2396" s="26" t="s">
        <v>3309</v>
      </c>
      <c r="B2396" s="26" t="s">
        <v>3310</v>
      </c>
      <c r="C2396" s="26">
        <v>38215258</v>
      </c>
      <c r="D2396" s="26" t="s">
        <v>24</v>
      </c>
      <c r="E2396" s="26" t="s">
        <v>17852</v>
      </c>
      <c r="F2396" s="26" t="s">
        <v>17853</v>
      </c>
      <c r="G2396" s="26" t="s">
        <v>9586</v>
      </c>
      <c r="H2396" s="26" t="s">
        <v>375</v>
      </c>
      <c r="I2396" s="26" t="s">
        <v>17854</v>
      </c>
      <c r="J2396" s="26" t="s">
        <v>3311</v>
      </c>
      <c r="K2396" s="26" t="s">
        <v>9606</v>
      </c>
      <c r="L2396" s="26" t="s">
        <v>17855</v>
      </c>
      <c r="M2396" s="26">
        <v>380414531574</v>
      </c>
      <c r="N2396" s="26">
        <v>1821155100</v>
      </c>
    </row>
    <row r="2397" spans="1:14">
      <c r="A2397" s="26" t="s">
        <v>2080</v>
      </c>
      <c r="B2397" s="26" t="s">
        <v>2081</v>
      </c>
      <c r="C2397" s="26">
        <v>38485727</v>
      </c>
      <c r="D2397" s="26" t="s">
        <v>24</v>
      </c>
      <c r="E2397" s="26" t="s">
        <v>17856</v>
      </c>
      <c r="F2397" s="26" t="s">
        <v>17857</v>
      </c>
      <c r="G2397" s="26" t="s">
        <v>9579</v>
      </c>
      <c r="H2397" s="26" t="s">
        <v>103</v>
      </c>
      <c r="I2397" s="26" t="s">
        <v>9833</v>
      </c>
      <c r="J2397" s="26" t="s">
        <v>17858</v>
      </c>
      <c r="K2397" s="26" t="s">
        <v>9582</v>
      </c>
      <c r="L2397" s="26" t="s">
        <v>17859</v>
      </c>
      <c r="M2397" s="26">
        <v>380337723957</v>
      </c>
      <c r="N2397" s="26">
        <v>723380403</v>
      </c>
    </row>
    <row r="2398" spans="1:14">
      <c r="A2398" s="26" t="s">
        <v>9067</v>
      </c>
      <c r="B2398" s="26" t="s">
        <v>9068</v>
      </c>
      <c r="C2398" s="26">
        <v>36752522</v>
      </c>
      <c r="D2398" s="26" t="s">
        <v>24</v>
      </c>
      <c r="E2398" s="26" t="s">
        <v>17860</v>
      </c>
      <c r="F2398" s="26" t="s">
        <v>17861</v>
      </c>
      <c r="G2398" s="26" t="s">
        <v>9579</v>
      </c>
      <c r="H2398" s="26" t="s">
        <v>1490</v>
      </c>
      <c r="I2398" s="26" t="s">
        <v>12333</v>
      </c>
      <c r="J2398" s="26" t="s">
        <v>17862</v>
      </c>
      <c r="K2398" s="26" t="s">
        <v>9582</v>
      </c>
      <c r="L2398" s="26" t="s">
        <v>17863</v>
      </c>
      <c r="M2398" s="26">
        <v>380666564178</v>
      </c>
      <c r="N2398" s="26">
        <v>7321555403</v>
      </c>
    </row>
    <row r="2399" spans="1:14">
      <c r="A2399" s="26" t="s">
        <v>1954</v>
      </c>
      <c r="B2399" s="26" t="s">
        <v>1955</v>
      </c>
      <c r="C2399" s="26">
        <v>42305352</v>
      </c>
      <c r="D2399" s="26" t="s">
        <v>24</v>
      </c>
      <c r="E2399" s="26" t="s">
        <v>17864</v>
      </c>
      <c r="F2399" s="26" t="s">
        <v>17865</v>
      </c>
      <c r="G2399" s="26" t="s">
        <v>9586</v>
      </c>
      <c r="H2399" s="26" t="s">
        <v>103</v>
      </c>
      <c r="I2399" s="26" t="s">
        <v>104</v>
      </c>
      <c r="J2399" s="26" t="s">
        <v>17866</v>
      </c>
      <c r="K2399" s="26" t="s">
        <v>9582</v>
      </c>
      <c r="L2399" s="26" t="s">
        <v>17867</v>
      </c>
      <c r="M2399" s="26">
        <v>761309267117</v>
      </c>
      <c r="N2399" s="26">
        <v>720580801</v>
      </c>
    </row>
    <row r="2400" spans="1:14">
      <c r="A2400" s="26" t="s">
        <v>6170</v>
      </c>
      <c r="B2400" s="26" t="s">
        <v>6171</v>
      </c>
      <c r="C2400" s="26">
        <v>38534407</v>
      </c>
      <c r="D2400" s="26" t="s">
        <v>24</v>
      </c>
      <c r="E2400" s="26" t="s">
        <v>17868</v>
      </c>
      <c r="F2400" s="26" t="s">
        <v>17869</v>
      </c>
      <c r="G2400" s="26" t="s">
        <v>9586</v>
      </c>
      <c r="H2400" s="26" t="s">
        <v>885</v>
      </c>
      <c r="I2400" s="26" t="s">
        <v>10020</v>
      </c>
      <c r="J2400" s="26" t="s">
        <v>17870</v>
      </c>
      <c r="K2400" s="26" t="s">
        <v>9582</v>
      </c>
      <c r="L2400" s="26" t="s">
        <v>17871</v>
      </c>
      <c r="M2400" s="26">
        <v>380485592420</v>
      </c>
      <c r="N2400" s="26">
        <v>5122785501</v>
      </c>
    </row>
    <row r="2401" spans="1:14">
      <c r="A2401" s="26" t="s">
        <v>5915</v>
      </c>
      <c r="B2401" s="26" t="s">
        <v>5916</v>
      </c>
      <c r="C2401" s="26">
        <v>38363607</v>
      </c>
      <c r="D2401" s="26" t="s">
        <v>24</v>
      </c>
      <c r="E2401" s="26" t="s">
        <v>17872</v>
      </c>
      <c r="F2401" s="26" t="s">
        <v>17873</v>
      </c>
      <c r="G2401" s="26" t="s">
        <v>9579</v>
      </c>
      <c r="H2401" s="26" t="s">
        <v>835</v>
      </c>
      <c r="I2401" s="26" t="s">
        <v>9913</v>
      </c>
      <c r="J2401" s="26" t="s">
        <v>2586</v>
      </c>
      <c r="K2401" s="26" t="s">
        <v>9582</v>
      </c>
      <c r="L2401" s="26" t="s">
        <v>17874</v>
      </c>
      <c r="M2401" s="26">
        <v>761362415250</v>
      </c>
      <c r="N2401" s="26">
        <v>124755800</v>
      </c>
    </row>
    <row r="2402" spans="1:14">
      <c r="A2402" s="26" t="s">
        <v>9391</v>
      </c>
      <c r="B2402" s="26" t="s">
        <v>9392</v>
      </c>
      <c r="C2402" s="26">
        <v>5480654</v>
      </c>
      <c r="D2402" s="26" t="s">
        <v>780</v>
      </c>
      <c r="E2402" s="26" t="s">
        <v>17875</v>
      </c>
      <c r="F2402" s="26" t="s">
        <v>17876</v>
      </c>
      <c r="G2402" s="26" t="s">
        <v>9601</v>
      </c>
      <c r="H2402" s="26" t="s">
        <v>1573</v>
      </c>
      <c r="J2402" s="26" t="s">
        <v>1589</v>
      </c>
      <c r="K2402" s="26" t="s">
        <v>9597</v>
      </c>
      <c r="L2402" s="26" t="s">
        <v>17877</v>
      </c>
      <c r="M2402" s="26">
        <v>380463732148</v>
      </c>
      <c r="N2402" s="26">
        <v>1824286707</v>
      </c>
    </row>
    <row r="2403" spans="1:14">
      <c r="A2403" s="26" t="s">
        <v>3833</v>
      </c>
      <c r="B2403" s="26" t="s">
        <v>3834</v>
      </c>
      <c r="C2403" s="26">
        <v>38761806</v>
      </c>
      <c r="D2403" s="26" t="s">
        <v>24</v>
      </c>
      <c r="E2403" s="26" t="s">
        <v>17878</v>
      </c>
      <c r="F2403" s="26" t="s">
        <v>17879</v>
      </c>
      <c r="G2403" s="26" t="s">
        <v>9586</v>
      </c>
      <c r="H2403" s="26" t="s">
        <v>468</v>
      </c>
      <c r="J2403" s="26" t="s">
        <v>494</v>
      </c>
      <c r="K2403" s="26" t="s">
        <v>9597</v>
      </c>
      <c r="L2403" s="26" t="s">
        <v>17880</v>
      </c>
      <c r="M2403" s="26">
        <v>761309211593</v>
      </c>
      <c r="N2403" s="26">
        <v>2310700000</v>
      </c>
    </row>
    <row r="2404" spans="1:14">
      <c r="A2404" s="26" t="s">
        <v>6993</v>
      </c>
      <c r="B2404" s="26" t="s">
        <v>6994</v>
      </c>
      <c r="C2404" s="26">
        <v>37624798</v>
      </c>
      <c r="D2404" s="26" t="s">
        <v>780</v>
      </c>
      <c r="E2404" s="26" t="s">
        <v>17881</v>
      </c>
      <c r="F2404" s="26" t="s">
        <v>17882</v>
      </c>
      <c r="G2404" s="26" t="s">
        <v>9601</v>
      </c>
      <c r="H2404" s="26" t="s">
        <v>987</v>
      </c>
      <c r="J2404" s="26" t="s">
        <v>996</v>
      </c>
      <c r="K2404" s="26" t="s">
        <v>9597</v>
      </c>
      <c r="L2404" s="26" t="s">
        <v>17883</v>
      </c>
      <c r="M2404" s="26">
        <v>760872705465</v>
      </c>
      <c r="N2404" s="26">
        <v>5610300000</v>
      </c>
    </row>
    <row r="2405" spans="1:14">
      <c r="A2405" s="26" t="s">
        <v>3145</v>
      </c>
      <c r="B2405" s="26" t="s">
        <v>3142</v>
      </c>
      <c r="C2405" s="26">
        <v>41931754</v>
      </c>
      <c r="D2405" s="26" t="s">
        <v>24</v>
      </c>
      <c r="E2405" s="26" t="s">
        <v>17884</v>
      </c>
      <c r="F2405" s="26" t="s">
        <v>16959</v>
      </c>
      <c r="G2405" s="26" t="s">
        <v>9586</v>
      </c>
      <c r="H2405" s="26" t="s">
        <v>375</v>
      </c>
      <c r="J2405" s="26" t="s">
        <v>380</v>
      </c>
      <c r="K2405" s="26" t="s">
        <v>9597</v>
      </c>
      <c r="L2405" s="26" t="s">
        <v>17885</v>
      </c>
      <c r="M2405" s="26">
        <v>380412432000</v>
      </c>
      <c r="N2405" s="26">
        <v>1810100000</v>
      </c>
    </row>
    <row r="2406" spans="1:14">
      <c r="A2406" s="26" t="s">
        <v>3636</v>
      </c>
      <c r="B2406" s="26" t="s">
        <v>3637</v>
      </c>
      <c r="C2406" s="26">
        <v>38809093</v>
      </c>
      <c r="D2406" s="26" t="s">
        <v>24</v>
      </c>
      <c r="E2406" s="26" t="s">
        <v>17886</v>
      </c>
      <c r="F2406" s="26" t="s">
        <v>17887</v>
      </c>
      <c r="G2406" s="26" t="s">
        <v>9586</v>
      </c>
      <c r="H2406" s="26" t="s">
        <v>468</v>
      </c>
      <c r="I2406" s="26" t="s">
        <v>15268</v>
      </c>
      <c r="J2406" s="26" t="s">
        <v>473</v>
      </c>
      <c r="K2406" s="26" t="s">
        <v>9597</v>
      </c>
      <c r="L2406" s="26" t="s">
        <v>17888</v>
      </c>
      <c r="M2406" s="26">
        <v>380614341342</v>
      </c>
      <c r="N2406" s="26">
        <v>2321510100</v>
      </c>
    </row>
    <row r="2407" spans="1:14">
      <c r="A2407" s="26" t="s">
        <v>2685</v>
      </c>
      <c r="B2407" s="26" t="s">
        <v>2686</v>
      </c>
      <c r="C2407" s="26">
        <v>37691403</v>
      </c>
      <c r="D2407" s="26" t="s">
        <v>24</v>
      </c>
      <c r="E2407" s="26" t="s">
        <v>17889</v>
      </c>
      <c r="F2407" s="26" t="s">
        <v>11711</v>
      </c>
      <c r="G2407" s="26" t="s">
        <v>9586</v>
      </c>
      <c r="H2407" s="26" t="s">
        <v>133</v>
      </c>
      <c r="J2407" s="26" t="s">
        <v>2681</v>
      </c>
      <c r="K2407" s="26" t="s">
        <v>9597</v>
      </c>
      <c r="L2407" s="26" t="s">
        <v>17890</v>
      </c>
      <c r="M2407" s="26">
        <v>380566743461</v>
      </c>
      <c r="N2407" s="26">
        <v>1212100000</v>
      </c>
    </row>
    <row r="2408" spans="1:14">
      <c r="A2408" s="26" t="s">
        <v>5728</v>
      </c>
      <c r="B2408" s="26" t="s">
        <v>5729</v>
      </c>
      <c r="C2408" s="26">
        <v>38961129</v>
      </c>
      <c r="D2408" s="26" t="s">
        <v>24</v>
      </c>
      <c r="E2408" s="26" t="s">
        <v>17891</v>
      </c>
      <c r="F2408" s="26" t="s">
        <v>17892</v>
      </c>
      <c r="G2408" s="26" t="s">
        <v>9586</v>
      </c>
      <c r="H2408" s="26" t="s">
        <v>799</v>
      </c>
      <c r="J2408" s="26" t="s">
        <v>800</v>
      </c>
      <c r="K2408" s="26" t="s">
        <v>9597</v>
      </c>
      <c r="L2408" s="26" t="s">
        <v>17893</v>
      </c>
      <c r="M2408" s="26">
        <v>380442946606</v>
      </c>
      <c r="N2408" s="26">
        <v>4822784009</v>
      </c>
    </row>
    <row r="2409" spans="1:14">
      <c r="A2409" s="26" t="s">
        <v>5546</v>
      </c>
      <c r="B2409" s="26" t="s">
        <v>5547</v>
      </c>
      <c r="C2409" s="26">
        <v>5496862</v>
      </c>
      <c r="D2409" s="26" t="s">
        <v>780</v>
      </c>
      <c r="E2409" s="26" t="s">
        <v>17894</v>
      </c>
      <c r="F2409" s="26" t="s">
        <v>17895</v>
      </c>
      <c r="G2409" s="26" t="s">
        <v>9601</v>
      </c>
      <c r="H2409" s="26" t="s">
        <v>799</v>
      </c>
      <c r="J2409" s="26" t="s">
        <v>800</v>
      </c>
      <c r="K2409" s="26" t="s">
        <v>9597</v>
      </c>
      <c r="L2409" s="26" t="s">
        <v>17896</v>
      </c>
      <c r="M2409" s="26">
        <v>380445406308</v>
      </c>
      <c r="N2409" s="26">
        <v>4822784009</v>
      </c>
    </row>
    <row r="2410" spans="1:14">
      <c r="A2410" s="26" t="s">
        <v>3490</v>
      </c>
      <c r="B2410" s="26" t="s">
        <v>3491</v>
      </c>
      <c r="C2410" s="26">
        <v>37916782</v>
      </c>
      <c r="D2410" s="26" t="s">
        <v>24</v>
      </c>
      <c r="E2410" s="26" t="s">
        <v>17897</v>
      </c>
      <c r="F2410" s="26" t="s">
        <v>17898</v>
      </c>
      <c r="G2410" s="26" t="s">
        <v>9579</v>
      </c>
      <c r="H2410" s="26" t="s">
        <v>392</v>
      </c>
      <c r="I2410" s="26" t="s">
        <v>17899</v>
      </c>
      <c r="J2410" s="26" t="s">
        <v>1798</v>
      </c>
      <c r="K2410" s="26" t="s">
        <v>9582</v>
      </c>
      <c r="L2410" s="26" t="s">
        <v>17900</v>
      </c>
      <c r="M2410" s="26">
        <v>380955832833</v>
      </c>
      <c r="N2410" s="26">
        <v>522210100</v>
      </c>
    </row>
    <row r="2411" spans="1:14">
      <c r="A2411" s="26" t="s">
        <v>3032</v>
      </c>
      <c r="B2411" s="26" t="s">
        <v>3033</v>
      </c>
      <c r="C2411" s="26">
        <v>1990418</v>
      </c>
      <c r="D2411" s="26" t="s">
        <v>780</v>
      </c>
      <c r="E2411" s="26" t="s">
        <v>17901</v>
      </c>
      <c r="F2411" s="26" t="s">
        <v>17902</v>
      </c>
      <c r="G2411" s="26" t="s">
        <v>9601</v>
      </c>
      <c r="H2411" s="26" t="s">
        <v>258</v>
      </c>
      <c r="J2411" s="26" t="s">
        <v>371</v>
      </c>
      <c r="K2411" s="26" t="s">
        <v>9597</v>
      </c>
      <c r="L2411" s="26" t="s">
        <v>17903</v>
      </c>
      <c r="M2411" s="26">
        <v>380624741380</v>
      </c>
      <c r="N2411" s="26">
        <v>1411200000</v>
      </c>
    </row>
    <row r="2412" spans="1:14">
      <c r="A2412" s="26" t="s">
        <v>4599</v>
      </c>
      <c r="B2412" s="26" t="s">
        <v>4600</v>
      </c>
      <c r="C2412" s="26">
        <v>38797880</v>
      </c>
      <c r="D2412" s="26" t="s">
        <v>24</v>
      </c>
      <c r="E2412" s="26" t="s">
        <v>17904</v>
      </c>
      <c r="F2412" s="26" t="s">
        <v>17905</v>
      </c>
      <c r="G2412" s="26" t="s">
        <v>9579</v>
      </c>
      <c r="H2412" s="26" t="s">
        <v>670</v>
      </c>
      <c r="I2412" s="26" t="s">
        <v>10789</v>
      </c>
      <c r="J2412" s="26" t="s">
        <v>17906</v>
      </c>
      <c r="K2412" s="26" t="s">
        <v>9582</v>
      </c>
      <c r="L2412" s="26" t="s">
        <v>17907</v>
      </c>
      <c r="M2412" s="26">
        <v>380507396170</v>
      </c>
      <c r="N2412" s="26">
        <v>122785101</v>
      </c>
    </row>
    <row r="2413" spans="1:14">
      <c r="A2413" s="26" t="s">
        <v>4399</v>
      </c>
      <c r="B2413" s="26" t="s">
        <v>4400</v>
      </c>
      <c r="C2413" s="26">
        <v>38462558</v>
      </c>
      <c r="D2413" s="26" t="s">
        <v>24</v>
      </c>
      <c r="E2413" s="26" t="s">
        <v>17908</v>
      </c>
      <c r="F2413" s="26" t="s">
        <v>17909</v>
      </c>
      <c r="G2413" s="26" t="s">
        <v>9579</v>
      </c>
      <c r="H2413" s="26" t="s">
        <v>576</v>
      </c>
      <c r="I2413" s="26" t="s">
        <v>11832</v>
      </c>
      <c r="J2413" s="26" t="s">
        <v>17910</v>
      </c>
      <c r="K2413" s="26" t="s">
        <v>9582</v>
      </c>
      <c r="L2413" s="26" t="s">
        <v>17911</v>
      </c>
      <c r="M2413" s="26">
        <v>380459561288</v>
      </c>
      <c r="N2413" s="26">
        <v>3220887602</v>
      </c>
    </row>
    <row r="2414" spans="1:14">
      <c r="A2414" s="26" t="s">
        <v>2851</v>
      </c>
      <c r="B2414" s="26" t="s">
        <v>2852</v>
      </c>
      <c r="C2414" s="26">
        <v>13491258</v>
      </c>
      <c r="D2414" s="26" t="s">
        <v>1701</v>
      </c>
      <c r="E2414" s="26" t="s">
        <v>17912</v>
      </c>
      <c r="F2414" s="26" t="s">
        <v>17913</v>
      </c>
      <c r="G2414" s="26" t="s">
        <v>9601</v>
      </c>
      <c r="H2414" s="26" t="s">
        <v>258</v>
      </c>
      <c r="J2414" s="26" t="s">
        <v>317</v>
      </c>
      <c r="K2414" s="26" t="s">
        <v>9597</v>
      </c>
      <c r="L2414" s="26" t="s">
        <v>17914</v>
      </c>
      <c r="M2414" s="26">
        <v>380935224111</v>
      </c>
      <c r="N2414" s="26">
        <v>1412300000</v>
      </c>
    </row>
    <row r="2415" spans="1:14">
      <c r="A2415" s="26" t="s">
        <v>9339</v>
      </c>
      <c r="B2415" s="26" t="s">
        <v>9340</v>
      </c>
      <c r="C2415" s="26">
        <v>38860558</v>
      </c>
      <c r="D2415" s="26" t="s">
        <v>24</v>
      </c>
      <c r="E2415" s="26" t="s">
        <v>17915</v>
      </c>
      <c r="F2415" s="26" t="s">
        <v>17916</v>
      </c>
      <c r="G2415" s="26" t="s">
        <v>9586</v>
      </c>
      <c r="H2415" s="26" t="s">
        <v>1573</v>
      </c>
      <c r="J2415" s="26" t="s">
        <v>1582</v>
      </c>
      <c r="K2415" s="26" t="s">
        <v>9597</v>
      </c>
      <c r="L2415" s="26" t="s">
        <v>17917</v>
      </c>
      <c r="M2415" s="26">
        <v>380463147169</v>
      </c>
      <c r="N2415" s="26">
        <v>7410400000</v>
      </c>
    </row>
    <row r="2416" spans="1:14">
      <c r="A2416" s="26" t="s">
        <v>3988</v>
      </c>
      <c r="B2416" s="26" t="s">
        <v>3989</v>
      </c>
      <c r="C2416" s="26">
        <v>38816603</v>
      </c>
      <c r="D2416" s="26" t="s">
        <v>24</v>
      </c>
      <c r="E2416" s="26" t="s">
        <v>17918</v>
      </c>
      <c r="F2416" s="26" t="s">
        <v>17919</v>
      </c>
      <c r="G2416" s="26" t="s">
        <v>9586</v>
      </c>
      <c r="H2416" s="26" t="s">
        <v>506</v>
      </c>
      <c r="I2416" s="26" t="s">
        <v>10352</v>
      </c>
      <c r="J2416" s="26" t="s">
        <v>17920</v>
      </c>
      <c r="K2416" s="26" t="s">
        <v>9582</v>
      </c>
      <c r="L2416" s="26" t="s">
        <v>17921</v>
      </c>
      <c r="M2416" s="26">
        <v>380964686559</v>
      </c>
      <c r="N2416" s="26">
        <v>2621282901</v>
      </c>
    </row>
    <row r="2417" spans="1:14">
      <c r="A2417" s="26" t="s">
        <v>3198</v>
      </c>
      <c r="B2417" s="26" t="s">
        <v>3199</v>
      </c>
      <c r="C2417" s="26">
        <v>38006590</v>
      </c>
      <c r="D2417" s="26" t="s">
        <v>24</v>
      </c>
      <c r="E2417" s="26" t="s">
        <v>17922</v>
      </c>
      <c r="F2417" s="26" t="s">
        <v>17923</v>
      </c>
      <c r="G2417" s="26" t="s">
        <v>9579</v>
      </c>
      <c r="H2417" s="26" t="s">
        <v>375</v>
      </c>
      <c r="I2417" s="26" t="s">
        <v>12317</v>
      </c>
      <c r="J2417" s="26" t="s">
        <v>17924</v>
      </c>
      <c r="K2417" s="26" t="s">
        <v>9582</v>
      </c>
      <c r="L2417" s="26" t="s">
        <v>17925</v>
      </c>
      <c r="M2417" s="26">
        <v>380967891935</v>
      </c>
      <c r="N2417" s="26">
        <v>1823755112</v>
      </c>
    </row>
    <row r="2418" spans="1:14">
      <c r="A2418" s="26" t="s">
        <v>4008</v>
      </c>
      <c r="B2418" s="26" t="s">
        <v>4009</v>
      </c>
      <c r="C2418" s="26">
        <v>42175646</v>
      </c>
      <c r="D2418" s="26" t="s">
        <v>24</v>
      </c>
      <c r="E2418" s="26" t="s">
        <v>17926</v>
      </c>
      <c r="F2418" s="26" t="s">
        <v>17927</v>
      </c>
      <c r="G2418" s="26" t="s">
        <v>9586</v>
      </c>
      <c r="H2418" s="26" t="s">
        <v>506</v>
      </c>
      <c r="J2418" s="26" t="s">
        <v>4010</v>
      </c>
      <c r="K2418" s="26" t="s">
        <v>9582</v>
      </c>
      <c r="L2418" s="26" t="s">
        <v>17928</v>
      </c>
      <c r="M2418" s="26">
        <v>380982530793</v>
      </c>
      <c r="N2418" s="26">
        <v>2620482401</v>
      </c>
    </row>
    <row r="2419" spans="1:14">
      <c r="A2419" s="26" t="s">
        <v>3374</v>
      </c>
      <c r="B2419" s="26" t="s">
        <v>3375</v>
      </c>
      <c r="C2419" s="26" t="s">
        <v>1604</v>
      </c>
      <c r="D2419" s="26" t="s">
        <v>24</v>
      </c>
      <c r="E2419" s="26" t="s">
        <v>17929</v>
      </c>
      <c r="F2419" s="26" t="s">
        <v>17930</v>
      </c>
      <c r="G2419" s="26" t="s">
        <v>9586</v>
      </c>
      <c r="H2419" s="26" t="s">
        <v>1490</v>
      </c>
      <c r="J2419" s="26" t="s">
        <v>1553</v>
      </c>
      <c r="K2419" s="26" t="s">
        <v>9597</v>
      </c>
      <c r="L2419" s="26" t="s">
        <v>17931</v>
      </c>
      <c r="M2419" s="26">
        <v>380505855505</v>
      </c>
      <c r="N2419" s="26">
        <v>524955100</v>
      </c>
    </row>
    <row r="2420" spans="1:14">
      <c r="A2420" s="26" t="s">
        <v>8958</v>
      </c>
      <c r="B2420" s="26" t="s">
        <v>8959</v>
      </c>
      <c r="C2420" s="26">
        <v>5540631</v>
      </c>
      <c r="D2420" s="26" t="s">
        <v>780</v>
      </c>
      <c r="E2420" s="26" t="s">
        <v>17932</v>
      </c>
      <c r="F2420" s="26" t="s">
        <v>17933</v>
      </c>
      <c r="G2420" s="26" t="s">
        <v>9601</v>
      </c>
      <c r="H2420" s="26" t="s">
        <v>1401</v>
      </c>
      <c r="J2420" s="26" t="s">
        <v>1462</v>
      </c>
      <c r="K2420" s="26" t="s">
        <v>9597</v>
      </c>
      <c r="L2420" s="26" t="s">
        <v>17934</v>
      </c>
      <c r="M2420" s="26">
        <v>380474431092</v>
      </c>
      <c r="N2420" s="26">
        <v>7110800000</v>
      </c>
    </row>
    <row r="2421" spans="1:14">
      <c r="A2421" s="26" t="s">
        <v>6754</v>
      </c>
      <c r="B2421" s="26" t="s">
        <v>6755</v>
      </c>
      <c r="C2421" s="26">
        <v>37464470</v>
      </c>
      <c r="D2421" s="26" t="s">
        <v>24</v>
      </c>
      <c r="E2421" s="26" t="s">
        <v>17935</v>
      </c>
      <c r="F2421" s="26" t="s">
        <v>17936</v>
      </c>
      <c r="G2421" s="26" t="s">
        <v>9579</v>
      </c>
      <c r="H2421" s="26" t="s">
        <v>949</v>
      </c>
      <c r="I2421" s="26" t="s">
        <v>11064</v>
      </c>
      <c r="J2421" s="26" t="s">
        <v>17937</v>
      </c>
      <c r="K2421" s="26" t="s">
        <v>9582</v>
      </c>
      <c r="L2421" s="26" t="s">
        <v>17938</v>
      </c>
      <c r="M2421" s="26">
        <v>380534497314</v>
      </c>
      <c r="N2421" s="26">
        <v>5323487201</v>
      </c>
    </row>
    <row r="2422" spans="1:14">
      <c r="A2422" s="26" t="s">
        <v>4463</v>
      </c>
      <c r="B2422" s="26" t="s">
        <v>4464</v>
      </c>
      <c r="C2422" s="26">
        <v>37917880</v>
      </c>
      <c r="D2422" s="26" t="s">
        <v>24</v>
      </c>
      <c r="E2422" s="26" t="s">
        <v>17939</v>
      </c>
      <c r="F2422" s="26" t="s">
        <v>17940</v>
      </c>
      <c r="G2422" s="26" t="s">
        <v>9586</v>
      </c>
      <c r="H2422" s="26" t="s">
        <v>576</v>
      </c>
      <c r="J2422" s="26" t="s">
        <v>4536</v>
      </c>
      <c r="K2422" s="26" t="s">
        <v>9597</v>
      </c>
      <c r="L2422" s="26" t="s">
        <v>17941</v>
      </c>
      <c r="M2422" s="26">
        <v>760912642416</v>
      </c>
      <c r="N2422" s="26">
        <v>2625887001</v>
      </c>
    </row>
    <row r="2423" spans="1:14">
      <c r="A2423" s="26" t="s">
        <v>4423</v>
      </c>
      <c r="B2423" s="26" t="s">
        <v>4424</v>
      </c>
      <c r="C2423" s="26">
        <v>38571999</v>
      </c>
      <c r="D2423" s="26" t="s">
        <v>24</v>
      </c>
      <c r="E2423" s="26" t="s">
        <v>17942</v>
      </c>
      <c r="F2423" s="26" t="s">
        <v>17943</v>
      </c>
      <c r="G2423" s="26" t="s">
        <v>9586</v>
      </c>
      <c r="H2423" s="26" t="s">
        <v>576</v>
      </c>
      <c r="J2423" s="26" t="s">
        <v>17944</v>
      </c>
      <c r="K2423" s="26" t="s">
        <v>9606</v>
      </c>
      <c r="L2423" s="26" t="s">
        <v>17945</v>
      </c>
      <c r="M2423" s="26">
        <v>380459772785</v>
      </c>
      <c r="N2423" s="26">
        <v>3210946200</v>
      </c>
    </row>
    <row r="2424" spans="1:14">
      <c r="A2424" s="26" t="s">
        <v>7629</v>
      </c>
      <c r="B2424" s="26" t="s">
        <v>7630</v>
      </c>
      <c r="C2424" s="26">
        <v>39511438</v>
      </c>
      <c r="D2424" s="26" t="s">
        <v>24</v>
      </c>
      <c r="E2424" s="26" t="s">
        <v>17946</v>
      </c>
      <c r="F2424" s="26" t="s">
        <v>17947</v>
      </c>
      <c r="G2424" s="26" t="s">
        <v>9579</v>
      </c>
      <c r="H2424" s="26" t="s">
        <v>1088</v>
      </c>
      <c r="J2424" s="26" t="s">
        <v>17948</v>
      </c>
      <c r="K2424" s="26" t="s">
        <v>9582</v>
      </c>
      <c r="L2424" s="26" t="s">
        <v>17949</v>
      </c>
      <c r="M2424" s="26">
        <v>761959639472</v>
      </c>
      <c r="N2424" s="26">
        <v>6122488202</v>
      </c>
    </row>
    <row r="2425" spans="1:14">
      <c r="A2425" s="26" t="s">
        <v>1757</v>
      </c>
      <c r="B2425" s="26" t="s">
        <v>1758</v>
      </c>
      <c r="C2425" s="26">
        <v>41007217</v>
      </c>
      <c r="D2425" s="26" t="s">
        <v>24</v>
      </c>
      <c r="E2425" s="26" t="s">
        <v>17950</v>
      </c>
      <c r="F2425" s="26" t="s">
        <v>17951</v>
      </c>
      <c r="G2425" s="26" t="s">
        <v>9579</v>
      </c>
      <c r="H2425" s="26" t="s">
        <v>27</v>
      </c>
      <c r="I2425" s="26" t="s">
        <v>11743</v>
      </c>
      <c r="J2425" s="26" t="s">
        <v>17952</v>
      </c>
      <c r="K2425" s="26" t="s">
        <v>9582</v>
      </c>
      <c r="L2425" s="26" t="s">
        <v>17953</v>
      </c>
      <c r="M2425" s="26">
        <v>380434529535</v>
      </c>
      <c r="N2425" s="26">
        <v>521210115</v>
      </c>
    </row>
    <row r="2426" spans="1:14">
      <c r="A2426" s="26" t="s">
        <v>2796</v>
      </c>
      <c r="B2426" s="26" t="s">
        <v>2797</v>
      </c>
      <c r="C2426" s="26">
        <v>37980245</v>
      </c>
      <c r="D2426" s="26" t="s">
        <v>24</v>
      </c>
      <c r="E2426" s="26" t="s">
        <v>17954</v>
      </c>
      <c r="F2426" s="26" t="s">
        <v>17955</v>
      </c>
      <c r="G2426" s="26" t="s">
        <v>9586</v>
      </c>
      <c r="H2426" s="26" t="s">
        <v>258</v>
      </c>
      <c r="I2426" s="26" t="s">
        <v>12995</v>
      </c>
      <c r="J2426" s="26" t="s">
        <v>17956</v>
      </c>
      <c r="K2426" s="26" t="s">
        <v>9582</v>
      </c>
      <c r="L2426" s="26" t="s">
        <v>17957</v>
      </c>
      <c r="M2426" s="26">
        <v>380666030037</v>
      </c>
      <c r="N2426" s="26">
        <v>1221882401</v>
      </c>
    </row>
    <row r="2427" spans="1:14">
      <c r="A2427" s="26" t="s">
        <v>6480</v>
      </c>
      <c r="B2427" s="26" t="s">
        <v>6481</v>
      </c>
      <c r="C2427" s="26">
        <v>1998868</v>
      </c>
      <c r="D2427" s="26" t="s">
        <v>780</v>
      </c>
      <c r="E2427" s="26" t="s">
        <v>17958</v>
      </c>
      <c r="F2427" s="26" t="s">
        <v>13854</v>
      </c>
      <c r="G2427" s="26" t="s">
        <v>9601</v>
      </c>
      <c r="H2427" s="26" t="s">
        <v>885</v>
      </c>
      <c r="I2427" s="26" t="s">
        <v>17959</v>
      </c>
      <c r="J2427" s="26" t="s">
        <v>6478</v>
      </c>
      <c r="K2427" s="26" t="s">
        <v>9597</v>
      </c>
      <c r="L2427" s="26" t="s">
        <v>17960</v>
      </c>
      <c r="M2427" s="26">
        <v>761163857848</v>
      </c>
      <c r="N2427" s="26">
        <v>5124110100</v>
      </c>
    </row>
    <row r="2428" spans="1:14">
      <c r="A2428" s="26" t="s">
        <v>8587</v>
      </c>
      <c r="B2428" s="26" t="s">
        <v>8588</v>
      </c>
      <c r="C2428" s="26">
        <v>24959693</v>
      </c>
      <c r="D2428" s="26" t="s">
        <v>780</v>
      </c>
      <c r="E2428" s="26" t="s">
        <v>17961</v>
      </c>
      <c r="F2428" s="26" t="s">
        <v>17962</v>
      </c>
      <c r="G2428" s="26" t="s">
        <v>9601</v>
      </c>
      <c r="H2428" s="26" t="s">
        <v>1269</v>
      </c>
      <c r="J2428" s="26" t="s">
        <v>1298</v>
      </c>
      <c r="K2428" s="26" t="s">
        <v>9597</v>
      </c>
      <c r="L2428" s="26" t="s">
        <v>17963</v>
      </c>
      <c r="M2428" s="26">
        <v>761052525639</v>
      </c>
      <c r="N2428" s="26">
        <v>6510100000</v>
      </c>
    </row>
    <row r="2429" spans="1:14">
      <c r="A2429" s="26" t="s">
        <v>8767</v>
      </c>
      <c r="B2429" s="26" t="s">
        <v>8768</v>
      </c>
      <c r="C2429" s="26" t="s">
        <v>1604</v>
      </c>
      <c r="D2429" s="26" t="s">
        <v>24</v>
      </c>
      <c r="E2429" s="26" t="s">
        <v>17964</v>
      </c>
      <c r="F2429" s="26" t="s">
        <v>17965</v>
      </c>
      <c r="G2429" s="26" t="s">
        <v>9586</v>
      </c>
      <c r="H2429" s="26" t="s">
        <v>1308</v>
      </c>
      <c r="J2429" s="26" t="s">
        <v>1387</v>
      </c>
      <c r="K2429" s="26" t="s">
        <v>9597</v>
      </c>
      <c r="L2429" s="26" t="s">
        <v>17966</v>
      </c>
      <c r="M2429" s="26">
        <v>380673813270</v>
      </c>
      <c r="N2429" s="26">
        <v>4412745702</v>
      </c>
    </row>
    <row r="2430" spans="1:14">
      <c r="A2430" s="26" t="s">
        <v>7878</v>
      </c>
      <c r="B2430" s="26" t="s">
        <v>7879</v>
      </c>
      <c r="C2430" s="26">
        <v>37948306</v>
      </c>
      <c r="D2430" s="26" t="s">
        <v>24</v>
      </c>
      <c r="E2430" s="26" t="s">
        <v>17967</v>
      </c>
      <c r="F2430" s="26" t="s">
        <v>17968</v>
      </c>
      <c r="G2430" s="26" t="s">
        <v>9586</v>
      </c>
      <c r="H2430" s="26" t="s">
        <v>1122</v>
      </c>
      <c r="I2430" s="26" t="s">
        <v>14471</v>
      </c>
      <c r="J2430" s="26" t="s">
        <v>8437</v>
      </c>
      <c r="K2430" s="26" t="s">
        <v>9582</v>
      </c>
      <c r="L2430" s="26" t="s">
        <v>17969</v>
      </c>
      <c r="M2430" s="26">
        <v>380575369233</v>
      </c>
      <c r="N2430" s="26">
        <v>1420355106</v>
      </c>
    </row>
    <row r="2431" spans="1:14">
      <c r="A2431" s="26" t="s">
        <v>1927</v>
      </c>
      <c r="B2431" s="26" t="s">
        <v>1928</v>
      </c>
      <c r="C2431" s="26">
        <v>37248104</v>
      </c>
      <c r="D2431" s="26" t="s">
        <v>24</v>
      </c>
      <c r="E2431" s="26" t="s">
        <v>17970</v>
      </c>
      <c r="F2431" s="26" t="s">
        <v>17971</v>
      </c>
      <c r="G2431" s="26" t="s">
        <v>9586</v>
      </c>
      <c r="H2431" s="26" t="s">
        <v>27</v>
      </c>
      <c r="I2431" s="26" t="s">
        <v>11866</v>
      </c>
      <c r="J2431" s="26" t="s">
        <v>1553</v>
      </c>
      <c r="K2431" s="26" t="s">
        <v>9606</v>
      </c>
      <c r="L2431" s="26" t="s">
        <v>17972</v>
      </c>
      <c r="M2431" s="26">
        <v>380435721334</v>
      </c>
      <c r="N2431" s="26">
        <v>524955100</v>
      </c>
    </row>
    <row r="2432" spans="1:14">
      <c r="A2432" s="26" t="s">
        <v>7352</v>
      </c>
      <c r="B2432" s="26" t="s">
        <v>7353</v>
      </c>
      <c r="C2432" s="26">
        <v>38602639</v>
      </c>
      <c r="D2432" s="26" t="s">
        <v>24</v>
      </c>
      <c r="E2432" s="26" t="s">
        <v>17973</v>
      </c>
      <c r="F2432" s="26" t="s">
        <v>17974</v>
      </c>
      <c r="G2432" s="26" t="s">
        <v>9586</v>
      </c>
      <c r="H2432" s="26" t="s">
        <v>1025</v>
      </c>
      <c r="I2432" s="26" t="s">
        <v>9760</v>
      </c>
      <c r="J2432" s="26" t="s">
        <v>17975</v>
      </c>
      <c r="K2432" s="26" t="s">
        <v>9582</v>
      </c>
      <c r="L2432" s="26" t="s">
        <v>17976</v>
      </c>
      <c r="M2432" s="26">
        <v>380545976115</v>
      </c>
      <c r="N2432" s="26">
        <v>1222387201</v>
      </c>
    </row>
    <row r="2433" spans="1:14">
      <c r="A2433" s="26" t="s">
        <v>9061</v>
      </c>
      <c r="B2433" s="26" t="s">
        <v>9062</v>
      </c>
      <c r="C2433" s="26">
        <v>40238468</v>
      </c>
      <c r="D2433" s="26" t="s">
        <v>24</v>
      </c>
      <c r="E2433" s="26" t="s">
        <v>17977</v>
      </c>
      <c r="F2433" s="26" t="s">
        <v>17978</v>
      </c>
      <c r="G2433" s="26" t="s">
        <v>9586</v>
      </c>
      <c r="H2433" s="26" t="s">
        <v>1490</v>
      </c>
      <c r="I2433" s="26" t="s">
        <v>11202</v>
      </c>
      <c r="J2433" s="26" t="s">
        <v>1495</v>
      </c>
      <c r="K2433" s="26" t="s">
        <v>9582</v>
      </c>
      <c r="L2433" s="26" t="s">
        <v>17979</v>
      </c>
      <c r="M2433" s="26">
        <v>380979354801</v>
      </c>
      <c r="N2433" s="26">
        <v>7324582001</v>
      </c>
    </row>
    <row r="2434" spans="1:14">
      <c r="A2434" s="26" t="s">
        <v>2689</v>
      </c>
      <c r="B2434" s="26" t="s">
        <v>2690</v>
      </c>
      <c r="C2434" s="26">
        <v>37004278</v>
      </c>
      <c r="D2434" s="26" t="s">
        <v>24</v>
      </c>
      <c r="E2434" s="26" t="s">
        <v>17980</v>
      </c>
      <c r="F2434" s="26" t="s">
        <v>17981</v>
      </c>
      <c r="G2434" s="26" t="s">
        <v>9586</v>
      </c>
      <c r="H2434" s="26" t="s">
        <v>133</v>
      </c>
      <c r="I2434" s="26" t="s">
        <v>9747</v>
      </c>
      <c r="J2434" s="26" t="s">
        <v>14992</v>
      </c>
      <c r="K2434" s="26" t="s">
        <v>9582</v>
      </c>
      <c r="L2434" s="26" t="s">
        <v>17982</v>
      </c>
      <c r="M2434" s="26">
        <v>380563856192</v>
      </c>
      <c r="N2434" s="26">
        <v>1220310107</v>
      </c>
    </row>
    <row r="2435" spans="1:14">
      <c r="A2435" s="26" t="s">
        <v>4253</v>
      </c>
      <c r="B2435" s="26" t="s">
        <v>4254</v>
      </c>
      <c r="C2435" s="26">
        <v>41394939</v>
      </c>
      <c r="D2435" s="26" t="s">
        <v>24</v>
      </c>
      <c r="E2435" s="26" t="s">
        <v>17983</v>
      </c>
      <c r="F2435" s="26" t="s">
        <v>17984</v>
      </c>
      <c r="G2435" s="26" t="s">
        <v>9586</v>
      </c>
      <c r="H2435" s="26" t="s">
        <v>506</v>
      </c>
      <c r="I2435" s="26" t="s">
        <v>9951</v>
      </c>
      <c r="J2435" s="26" t="s">
        <v>17985</v>
      </c>
      <c r="K2435" s="26" t="s">
        <v>9582</v>
      </c>
      <c r="L2435" s="26" t="s">
        <v>17986</v>
      </c>
      <c r="M2435" s="26">
        <v>380978248595</v>
      </c>
      <c r="N2435" s="26">
        <v>522682601</v>
      </c>
    </row>
    <row r="2436" spans="1:14">
      <c r="A2436" s="26" t="s">
        <v>2634</v>
      </c>
      <c r="B2436" s="26" t="s">
        <v>2635</v>
      </c>
      <c r="C2436" s="26">
        <v>37735655</v>
      </c>
      <c r="D2436" s="26" t="s">
        <v>780</v>
      </c>
      <c r="E2436" s="26" t="s">
        <v>17987</v>
      </c>
      <c r="F2436" s="26" t="s">
        <v>17988</v>
      </c>
      <c r="G2436" s="26" t="s">
        <v>9601</v>
      </c>
      <c r="H2436" s="26" t="s">
        <v>133</v>
      </c>
      <c r="I2436" s="26" t="s">
        <v>9968</v>
      </c>
      <c r="J2436" s="26" t="s">
        <v>17989</v>
      </c>
      <c r="K2436" s="26" t="s">
        <v>9582</v>
      </c>
      <c r="L2436" s="26" t="s">
        <v>17990</v>
      </c>
      <c r="M2436" s="26">
        <v>380997300109</v>
      </c>
      <c r="N2436" s="26">
        <v>721184418</v>
      </c>
    </row>
    <row r="2437" spans="1:14">
      <c r="A2437" s="26" t="s">
        <v>6117</v>
      </c>
      <c r="B2437" s="26" t="s">
        <v>6118</v>
      </c>
      <c r="C2437" s="26">
        <v>40196816</v>
      </c>
      <c r="D2437" s="26" t="s">
        <v>24</v>
      </c>
      <c r="E2437" s="26" t="s">
        <v>17991</v>
      </c>
      <c r="F2437" s="26" t="s">
        <v>17992</v>
      </c>
      <c r="G2437" s="26" t="s">
        <v>9579</v>
      </c>
      <c r="H2437" s="26" t="s">
        <v>885</v>
      </c>
      <c r="I2437" s="26" t="s">
        <v>10171</v>
      </c>
      <c r="J2437" s="26" t="s">
        <v>17993</v>
      </c>
      <c r="K2437" s="26" t="s">
        <v>9582</v>
      </c>
      <c r="L2437" s="26" t="s">
        <v>17994</v>
      </c>
      <c r="M2437" s="26">
        <v>380486624222</v>
      </c>
      <c r="N2437" s="26">
        <v>5120687502</v>
      </c>
    </row>
    <row r="2438" spans="1:14">
      <c r="A2438" s="26" t="s">
        <v>4158</v>
      </c>
      <c r="B2438" s="26" t="s">
        <v>4155</v>
      </c>
      <c r="C2438" s="26">
        <v>1993546</v>
      </c>
      <c r="D2438" s="26" t="s">
        <v>24</v>
      </c>
      <c r="E2438" s="26" t="s">
        <v>17995</v>
      </c>
      <c r="F2438" s="26" t="s">
        <v>17996</v>
      </c>
      <c r="G2438" s="26" t="s">
        <v>9579</v>
      </c>
      <c r="H2438" s="26" t="s">
        <v>506</v>
      </c>
      <c r="I2438" s="26" t="s">
        <v>12382</v>
      </c>
      <c r="J2438" s="26" t="s">
        <v>17997</v>
      </c>
      <c r="K2438" s="26" t="s">
        <v>9582</v>
      </c>
      <c r="L2438" s="26" t="s">
        <v>17998</v>
      </c>
      <c r="M2438" s="26">
        <v>380963375664</v>
      </c>
      <c r="N2438" s="26">
        <v>2623685801</v>
      </c>
    </row>
    <row r="2439" spans="1:14">
      <c r="A2439" s="26" t="s">
        <v>2542</v>
      </c>
      <c r="B2439" s="26" t="s">
        <v>2543</v>
      </c>
      <c r="C2439" s="26">
        <v>1985995</v>
      </c>
      <c r="D2439" s="26" t="s">
        <v>780</v>
      </c>
      <c r="E2439" s="26" t="s">
        <v>17999</v>
      </c>
      <c r="F2439" s="26" t="s">
        <v>18000</v>
      </c>
      <c r="G2439" s="26" t="s">
        <v>9601</v>
      </c>
      <c r="H2439" s="26" t="s">
        <v>133</v>
      </c>
      <c r="J2439" s="26" t="s">
        <v>183</v>
      </c>
      <c r="K2439" s="26" t="s">
        <v>9597</v>
      </c>
      <c r="L2439" s="26" t="s">
        <v>18001</v>
      </c>
      <c r="M2439" s="26">
        <v>380564948160</v>
      </c>
      <c r="N2439" s="26">
        <v>1211000000</v>
      </c>
    </row>
    <row r="2440" spans="1:14">
      <c r="A2440" s="26" t="s">
        <v>7955</v>
      </c>
      <c r="B2440" s="26" t="s">
        <v>7956</v>
      </c>
      <c r="C2440" s="26">
        <v>40414351</v>
      </c>
      <c r="D2440" s="26" t="s">
        <v>24</v>
      </c>
      <c r="E2440" s="26" t="s">
        <v>18002</v>
      </c>
      <c r="F2440" s="26" t="s">
        <v>18003</v>
      </c>
      <c r="G2440" s="26" t="s">
        <v>9586</v>
      </c>
      <c r="H2440" s="26" t="s">
        <v>1122</v>
      </c>
      <c r="J2440" s="26" t="s">
        <v>18004</v>
      </c>
      <c r="K2440" s="26" t="s">
        <v>9606</v>
      </c>
      <c r="L2440" s="26" t="s">
        <v>18005</v>
      </c>
      <c r="M2440" s="26">
        <v>380574266190</v>
      </c>
      <c r="N2440" s="26">
        <v>6310745400</v>
      </c>
    </row>
    <row r="2441" spans="1:14">
      <c r="A2441" s="26" t="s">
        <v>3372</v>
      </c>
      <c r="B2441" s="26" t="s">
        <v>3373</v>
      </c>
      <c r="C2441" s="26">
        <v>41769166</v>
      </c>
      <c r="D2441" s="26" t="s">
        <v>24</v>
      </c>
      <c r="E2441" s="26" t="s">
        <v>18006</v>
      </c>
      <c r="F2441" s="26" t="s">
        <v>18007</v>
      </c>
      <c r="G2441" s="26" t="s">
        <v>9586</v>
      </c>
      <c r="H2441" s="26" t="s">
        <v>392</v>
      </c>
      <c r="I2441" s="26" t="s">
        <v>11040</v>
      </c>
      <c r="J2441" s="26" t="s">
        <v>18008</v>
      </c>
      <c r="K2441" s="26" t="s">
        <v>9582</v>
      </c>
      <c r="L2441" s="26" t="s">
        <v>18009</v>
      </c>
      <c r="M2441" s="26">
        <v>380314330310</v>
      </c>
      <c r="N2441" s="26">
        <v>2121285301</v>
      </c>
    </row>
    <row r="2442" spans="1:14">
      <c r="A2442" s="26" t="s">
        <v>7356</v>
      </c>
      <c r="B2442" s="26" t="s">
        <v>7357</v>
      </c>
      <c r="C2442" s="26">
        <v>40992732</v>
      </c>
      <c r="D2442" s="26" t="s">
        <v>24</v>
      </c>
      <c r="E2442" s="26" t="s">
        <v>18010</v>
      </c>
      <c r="F2442" s="26" t="s">
        <v>18011</v>
      </c>
      <c r="G2442" s="26" t="s">
        <v>9579</v>
      </c>
      <c r="H2442" s="26" t="s">
        <v>1025</v>
      </c>
      <c r="I2442" s="26" t="s">
        <v>10527</v>
      </c>
      <c r="J2442" s="26" t="s">
        <v>18012</v>
      </c>
      <c r="K2442" s="26" t="s">
        <v>9582</v>
      </c>
      <c r="L2442" s="26" t="s">
        <v>18013</v>
      </c>
      <c r="M2442" s="26">
        <v>380907801983</v>
      </c>
      <c r="N2442" s="26">
        <v>1224555609</v>
      </c>
    </row>
    <row r="2443" spans="1:14">
      <c r="A2443" s="26" t="s">
        <v>5339</v>
      </c>
      <c r="B2443" s="26" t="s">
        <v>5340</v>
      </c>
      <c r="C2443" s="26">
        <v>20763941</v>
      </c>
      <c r="D2443" s="26" t="s">
        <v>24</v>
      </c>
      <c r="E2443" s="26" t="s">
        <v>18014</v>
      </c>
      <c r="F2443" s="26" t="s">
        <v>18015</v>
      </c>
      <c r="G2443" s="26" t="s">
        <v>9579</v>
      </c>
      <c r="H2443" s="26" t="s">
        <v>735</v>
      </c>
      <c r="I2443" s="26" t="s">
        <v>9721</v>
      </c>
      <c r="J2443" s="26" t="s">
        <v>6768</v>
      </c>
      <c r="K2443" s="26" t="s">
        <v>9582</v>
      </c>
      <c r="L2443" s="26" t="s">
        <v>18016</v>
      </c>
      <c r="M2443" s="26">
        <v>380674286060</v>
      </c>
      <c r="N2443" s="26">
        <v>4622780807</v>
      </c>
    </row>
    <row r="2444" spans="1:14">
      <c r="A2444" s="26" t="s">
        <v>7874</v>
      </c>
      <c r="B2444" s="26" t="s">
        <v>7875</v>
      </c>
      <c r="C2444" s="26">
        <v>38743499</v>
      </c>
      <c r="D2444" s="26" t="s">
        <v>24</v>
      </c>
      <c r="E2444" s="26" t="s">
        <v>18017</v>
      </c>
      <c r="F2444" s="26" t="s">
        <v>18018</v>
      </c>
      <c r="G2444" s="26" t="s">
        <v>9579</v>
      </c>
      <c r="H2444" s="26" t="s">
        <v>1122</v>
      </c>
      <c r="I2444" s="26" t="s">
        <v>11422</v>
      </c>
      <c r="J2444" s="26" t="s">
        <v>890</v>
      </c>
      <c r="K2444" s="26" t="s">
        <v>9606</v>
      </c>
      <c r="L2444" s="26" t="s">
        <v>18019</v>
      </c>
      <c r="M2444" s="26">
        <v>380577466357</v>
      </c>
      <c r="N2444" s="26">
        <v>123981101</v>
      </c>
    </row>
    <row r="2445" spans="1:14">
      <c r="A2445" s="26" t="s">
        <v>8920</v>
      </c>
      <c r="B2445" s="26" t="s">
        <v>8921</v>
      </c>
      <c r="C2445" s="26">
        <v>21368619</v>
      </c>
      <c r="D2445" s="26" t="s">
        <v>24</v>
      </c>
      <c r="E2445" s="26" t="s">
        <v>18020</v>
      </c>
      <c r="F2445" s="26" t="s">
        <v>9853</v>
      </c>
      <c r="G2445" s="26" t="s">
        <v>9586</v>
      </c>
      <c r="H2445" s="26" t="s">
        <v>1401</v>
      </c>
      <c r="I2445" s="26" t="s">
        <v>16448</v>
      </c>
      <c r="J2445" s="26" t="s">
        <v>8922</v>
      </c>
      <c r="K2445" s="26" t="s">
        <v>9582</v>
      </c>
      <c r="L2445" s="26" t="s">
        <v>18021</v>
      </c>
      <c r="M2445" s="26">
        <v>380679915861</v>
      </c>
      <c r="N2445" s="26">
        <v>7124985001</v>
      </c>
    </row>
    <row r="2446" spans="1:14">
      <c r="A2446" s="26" t="s">
        <v>8877</v>
      </c>
      <c r="B2446" s="26" t="s">
        <v>8878</v>
      </c>
      <c r="C2446" s="26">
        <v>42017886</v>
      </c>
      <c r="D2446" s="26" t="s">
        <v>24</v>
      </c>
      <c r="E2446" s="26" t="s">
        <v>18022</v>
      </c>
      <c r="F2446" s="26" t="s">
        <v>18023</v>
      </c>
      <c r="G2446" s="26" t="s">
        <v>9579</v>
      </c>
      <c r="H2446" s="26" t="s">
        <v>1401</v>
      </c>
      <c r="I2446" s="26" t="s">
        <v>14413</v>
      </c>
      <c r="J2446" s="26" t="s">
        <v>18024</v>
      </c>
      <c r="K2446" s="26" t="s">
        <v>9582</v>
      </c>
      <c r="L2446" s="26" t="s">
        <v>18025</v>
      </c>
      <c r="M2446" s="26">
        <v>380473293417</v>
      </c>
      <c r="N2446" s="26">
        <v>7121884004</v>
      </c>
    </row>
    <row r="2447" spans="1:14">
      <c r="A2447" s="26" t="s">
        <v>9044</v>
      </c>
      <c r="B2447" s="26" t="s">
        <v>9045</v>
      </c>
      <c r="C2447" s="26">
        <v>38990598</v>
      </c>
      <c r="D2447" s="26" t="s">
        <v>24</v>
      </c>
      <c r="E2447" s="26" t="s">
        <v>18026</v>
      </c>
      <c r="F2447" s="26" t="s">
        <v>18027</v>
      </c>
      <c r="G2447" s="26" t="s">
        <v>9579</v>
      </c>
      <c r="H2447" s="26" t="s">
        <v>1401</v>
      </c>
      <c r="I2447" s="26" t="s">
        <v>10821</v>
      </c>
      <c r="J2447" s="26" t="s">
        <v>18028</v>
      </c>
      <c r="K2447" s="26" t="s">
        <v>9582</v>
      </c>
      <c r="L2447" s="26" t="s">
        <v>18029</v>
      </c>
      <c r="M2447" s="26">
        <v>380687234374</v>
      </c>
      <c r="N2447" s="26">
        <v>521085803</v>
      </c>
    </row>
    <row r="2448" spans="1:14">
      <c r="A2448" s="26" t="s">
        <v>4590</v>
      </c>
      <c r="B2448" s="26" t="s">
        <v>4591</v>
      </c>
      <c r="C2448" s="26">
        <v>38401359</v>
      </c>
      <c r="D2448" s="26" t="s">
        <v>24</v>
      </c>
      <c r="E2448" s="26" t="s">
        <v>18030</v>
      </c>
      <c r="F2448" s="26" t="s">
        <v>18031</v>
      </c>
      <c r="G2448" s="26" t="s">
        <v>9586</v>
      </c>
      <c r="H2448" s="26" t="s">
        <v>670</v>
      </c>
      <c r="I2448" s="26" t="s">
        <v>14017</v>
      </c>
      <c r="J2448" s="26" t="s">
        <v>11194</v>
      </c>
      <c r="K2448" s="26" t="s">
        <v>9582</v>
      </c>
      <c r="L2448" s="26" t="s">
        <v>18032</v>
      </c>
      <c r="M2448" s="26">
        <v>380525242338</v>
      </c>
      <c r="N2448" s="26">
        <v>1410390010</v>
      </c>
    </row>
    <row r="2449" spans="1:14">
      <c r="A2449" s="26" t="s">
        <v>5387</v>
      </c>
      <c r="B2449" s="26" t="s">
        <v>5388</v>
      </c>
      <c r="C2449" s="26">
        <v>1997248</v>
      </c>
      <c r="D2449" s="26" t="s">
        <v>24</v>
      </c>
      <c r="E2449" s="26" t="s">
        <v>18033</v>
      </c>
      <c r="F2449" s="26" t="s">
        <v>18034</v>
      </c>
      <c r="G2449" s="26" t="s">
        <v>9586</v>
      </c>
      <c r="H2449" s="26" t="s">
        <v>735</v>
      </c>
      <c r="J2449" s="26" t="s">
        <v>18035</v>
      </c>
      <c r="K2449" s="26" t="s">
        <v>9582</v>
      </c>
      <c r="L2449" s="26" t="s">
        <v>18036</v>
      </c>
      <c r="M2449" s="26">
        <v>380674081127</v>
      </c>
      <c r="N2449" s="26">
        <v>4624885701</v>
      </c>
    </row>
    <row r="2450" spans="1:14">
      <c r="A2450" s="26" t="s">
        <v>9207</v>
      </c>
      <c r="B2450" s="26" t="s">
        <v>9208</v>
      </c>
      <c r="C2450" s="26">
        <v>43356146</v>
      </c>
      <c r="D2450" s="26" t="s">
        <v>780</v>
      </c>
      <c r="E2450" s="26" t="s">
        <v>18037</v>
      </c>
      <c r="F2450" s="26" t="s">
        <v>18038</v>
      </c>
      <c r="G2450" s="26" t="s">
        <v>9601</v>
      </c>
      <c r="H2450" s="26" t="s">
        <v>1490</v>
      </c>
      <c r="J2450" s="26" t="s">
        <v>1553</v>
      </c>
      <c r="K2450" s="26" t="s">
        <v>9597</v>
      </c>
      <c r="L2450" s="26" t="s">
        <v>18039</v>
      </c>
      <c r="M2450" s="26">
        <v>761032976537</v>
      </c>
      <c r="N2450" s="26">
        <v>524955100</v>
      </c>
    </row>
    <row r="2451" spans="1:14">
      <c r="A2451" s="26" t="s">
        <v>8711</v>
      </c>
      <c r="B2451" s="26" t="s">
        <v>8712</v>
      </c>
      <c r="C2451" s="26">
        <v>2004380</v>
      </c>
      <c r="D2451" s="26" t="s">
        <v>780</v>
      </c>
      <c r="E2451" s="26" t="s">
        <v>18040</v>
      </c>
      <c r="F2451" s="26" t="s">
        <v>12218</v>
      </c>
      <c r="G2451" s="26" t="s">
        <v>9601</v>
      </c>
      <c r="H2451" s="26" t="s">
        <v>1308</v>
      </c>
      <c r="I2451" s="26" t="s">
        <v>18041</v>
      </c>
      <c r="J2451" s="26" t="s">
        <v>1364</v>
      </c>
      <c r="K2451" s="26" t="s">
        <v>9606</v>
      </c>
      <c r="L2451" s="26" t="s">
        <v>18042</v>
      </c>
      <c r="M2451" s="26">
        <v>380384721389</v>
      </c>
      <c r="N2451" s="26">
        <v>1822386028</v>
      </c>
    </row>
    <row r="2452" spans="1:14">
      <c r="A2452" s="26" t="s">
        <v>7982</v>
      </c>
      <c r="B2452" s="26" t="s">
        <v>7983</v>
      </c>
      <c r="C2452" s="26">
        <v>42409961</v>
      </c>
      <c r="D2452" s="26" t="s">
        <v>24</v>
      </c>
      <c r="E2452" s="26" t="s">
        <v>18043</v>
      </c>
      <c r="F2452" s="26" t="s">
        <v>18044</v>
      </c>
      <c r="G2452" s="26" t="s">
        <v>9591</v>
      </c>
      <c r="H2452" s="26" t="s">
        <v>1122</v>
      </c>
      <c r="J2452" s="26" t="s">
        <v>1214</v>
      </c>
      <c r="K2452" s="26" t="s">
        <v>9597</v>
      </c>
      <c r="L2452" s="26" t="s">
        <v>14923</v>
      </c>
      <c r="M2452" s="26">
        <v>380577248541</v>
      </c>
      <c r="N2452" s="26">
        <v>723155122</v>
      </c>
    </row>
    <row r="2453" spans="1:14">
      <c r="A2453" s="26" t="s">
        <v>3159</v>
      </c>
      <c r="B2453" s="26" t="s">
        <v>3160</v>
      </c>
      <c r="C2453" s="26">
        <v>41221225</v>
      </c>
      <c r="D2453" s="26" t="s">
        <v>24</v>
      </c>
      <c r="E2453" s="26" t="s">
        <v>18045</v>
      </c>
      <c r="F2453" s="26" t="s">
        <v>9604</v>
      </c>
      <c r="G2453" s="26" t="s">
        <v>9586</v>
      </c>
      <c r="H2453" s="26" t="s">
        <v>375</v>
      </c>
      <c r="J2453" s="26" t="s">
        <v>18046</v>
      </c>
      <c r="K2453" s="26" t="s">
        <v>9906</v>
      </c>
      <c r="L2453" s="26" t="s">
        <v>18047</v>
      </c>
      <c r="M2453" s="26">
        <v>760827528258</v>
      </c>
      <c r="N2453" s="26">
        <v>1824755402</v>
      </c>
    </row>
    <row r="2454" spans="1:14">
      <c r="A2454" s="26" t="s">
        <v>1743</v>
      </c>
      <c r="B2454" s="26" t="s">
        <v>1744</v>
      </c>
      <c r="C2454" s="26">
        <v>41579448</v>
      </c>
      <c r="D2454" s="26" t="s">
        <v>24</v>
      </c>
      <c r="E2454" s="26" t="s">
        <v>18048</v>
      </c>
      <c r="F2454" s="26" t="s">
        <v>18049</v>
      </c>
      <c r="G2454" s="26" t="s">
        <v>9586</v>
      </c>
      <c r="H2454" s="26" t="s">
        <v>27</v>
      </c>
      <c r="I2454" s="26" t="s">
        <v>14386</v>
      </c>
      <c r="J2454" s="26" t="s">
        <v>18050</v>
      </c>
      <c r="K2454" s="26" t="s">
        <v>9582</v>
      </c>
      <c r="L2454" s="26" t="s">
        <v>18051</v>
      </c>
      <c r="M2454" s="26">
        <v>380687581425</v>
      </c>
      <c r="N2454" s="26">
        <v>520483403</v>
      </c>
    </row>
    <row r="2455" spans="1:14">
      <c r="A2455" s="26" t="s">
        <v>5565</v>
      </c>
      <c r="B2455" s="26" t="s">
        <v>5566</v>
      </c>
      <c r="C2455" s="26">
        <v>38266365</v>
      </c>
      <c r="D2455" s="26" t="s">
        <v>24</v>
      </c>
      <c r="E2455" s="26" t="s">
        <v>18052</v>
      </c>
      <c r="F2455" s="26" t="s">
        <v>18053</v>
      </c>
      <c r="G2455" s="26" t="s">
        <v>9586</v>
      </c>
      <c r="H2455" s="26" t="s">
        <v>799</v>
      </c>
      <c r="J2455" s="26" t="s">
        <v>800</v>
      </c>
      <c r="K2455" s="26" t="s">
        <v>9597</v>
      </c>
      <c r="L2455" s="26" t="s">
        <v>12688</v>
      </c>
      <c r="M2455" s="26">
        <v>760887060242</v>
      </c>
      <c r="N2455" s="26">
        <v>4822784009</v>
      </c>
    </row>
    <row r="2456" spans="1:14">
      <c r="A2456" s="26" t="s">
        <v>4860</v>
      </c>
      <c r="B2456" s="26" t="s">
        <v>4861</v>
      </c>
      <c r="C2456" s="26">
        <v>42853379</v>
      </c>
      <c r="D2456" s="26" t="s">
        <v>780</v>
      </c>
      <c r="E2456" s="26" t="s">
        <v>18054</v>
      </c>
      <c r="F2456" s="26" t="s">
        <v>18055</v>
      </c>
      <c r="G2456" s="26" t="s">
        <v>9601</v>
      </c>
      <c r="H2456" s="26" t="s">
        <v>711</v>
      </c>
      <c r="J2456" s="26" t="s">
        <v>727</v>
      </c>
      <c r="K2456" s="26" t="s">
        <v>9597</v>
      </c>
      <c r="L2456" s="26" t="s">
        <v>18056</v>
      </c>
      <c r="M2456" s="26">
        <v>380645241353</v>
      </c>
      <c r="N2456" s="26">
        <v>4412900000</v>
      </c>
    </row>
    <row r="2457" spans="1:14">
      <c r="A2457" s="26" t="s">
        <v>6436</v>
      </c>
      <c r="B2457" s="26" t="s">
        <v>6437</v>
      </c>
      <c r="C2457" s="26">
        <v>41709966</v>
      </c>
      <c r="D2457" s="26" t="s">
        <v>24</v>
      </c>
      <c r="E2457" s="26" t="s">
        <v>18057</v>
      </c>
      <c r="F2457" s="26" t="s">
        <v>18058</v>
      </c>
      <c r="G2457" s="26" t="s">
        <v>9586</v>
      </c>
      <c r="H2457" s="26" t="s">
        <v>885</v>
      </c>
      <c r="J2457" s="26" t="s">
        <v>910</v>
      </c>
      <c r="K2457" s="26" t="s">
        <v>9597</v>
      </c>
      <c r="L2457" s="26" t="s">
        <v>18059</v>
      </c>
      <c r="M2457" s="26">
        <v>761367640606</v>
      </c>
      <c r="N2457" s="26">
        <v>5110100000</v>
      </c>
    </row>
    <row r="2458" spans="1:14">
      <c r="A2458" s="26" t="s">
        <v>4075</v>
      </c>
      <c r="B2458" s="26" t="s">
        <v>4076</v>
      </c>
      <c r="C2458" s="26">
        <v>3092209</v>
      </c>
      <c r="D2458" s="26" t="s">
        <v>780</v>
      </c>
      <c r="E2458" s="26" t="s">
        <v>18060</v>
      </c>
      <c r="F2458" s="26" t="s">
        <v>16575</v>
      </c>
      <c r="G2458" s="26" t="s">
        <v>9601</v>
      </c>
      <c r="H2458" s="26" t="s">
        <v>506</v>
      </c>
      <c r="J2458" s="26" t="s">
        <v>526</v>
      </c>
      <c r="K2458" s="26" t="s">
        <v>9597</v>
      </c>
      <c r="L2458" s="26" t="s">
        <v>18061</v>
      </c>
      <c r="M2458" s="26">
        <v>380504331029</v>
      </c>
      <c r="N2458" s="26">
        <v>2610100000</v>
      </c>
    </row>
    <row r="2459" spans="1:14">
      <c r="A2459" s="26" t="s">
        <v>8883</v>
      </c>
      <c r="B2459" s="26" t="s">
        <v>8884</v>
      </c>
      <c r="C2459" s="26">
        <v>38682646</v>
      </c>
      <c r="D2459" s="26" t="s">
        <v>24</v>
      </c>
      <c r="E2459" s="26" t="s">
        <v>18062</v>
      </c>
      <c r="F2459" s="26" t="s">
        <v>18063</v>
      </c>
      <c r="G2459" s="26" t="s">
        <v>9579</v>
      </c>
      <c r="H2459" s="26" t="s">
        <v>1401</v>
      </c>
      <c r="I2459" s="26" t="s">
        <v>10182</v>
      </c>
      <c r="J2459" s="26" t="s">
        <v>18064</v>
      </c>
      <c r="K2459" s="26" t="s">
        <v>9582</v>
      </c>
      <c r="L2459" s="26" t="s">
        <v>18065</v>
      </c>
      <c r="M2459" s="26">
        <v>380975097061</v>
      </c>
      <c r="N2459" s="26">
        <v>7122083903</v>
      </c>
    </row>
    <row r="2460" spans="1:14">
      <c r="A2460" s="26" t="s">
        <v>2589</v>
      </c>
      <c r="B2460" s="26" t="s">
        <v>2590</v>
      </c>
      <c r="C2460" s="26">
        <v>1987054</v>
      </c>
      <c r="D2460" s="26" t="s">
        <v>780</v>
      </c>
      <c r="E2460" s="26" t="s">
        <v>18066</v>
      </c>
      <c r="F2460" s="26" t="s">
        <v>18067</v>
      </c>
      <c r="G2460" s="26" t="s">
        <v>9601</v>
      </c>
      <c r="H2460" s="26" t="s">
        <v>133</v>
      </c>
      <c r="J2460" s="26" t="s">
        <v>215</v>
      </c>
      <c r="K2460" s="26" t="s">
        <v>9597</v>
      </c>
      <c r="L2460" s="26" t="s">
        <v>18068</v>
      </c>
      <c r="M2460" s="26">
        <v>380661130355</v>
      </c>
      <c r="N2460" s="26">
        <v>1211600000</v>
      </c>
    </row>
    <row r="2461" spans="1:14">
      <c r="A2461" s="26" t="s">
        <v>6059</v>
      </c>
      <c r="B2461" s="26" t="s">
        <v>6060</v>
      </c>
      <c r="C2461" s="26">
        <v>37650241</v>
      </c>
      <c r="D2461" s="26" t="s">
        <v>24</v>
      </c>
      <c r="E2461" s="26" t="s">
        <v>18069</v>
      </c>
      <c r="F2461" s="26" t="s">
        <v>18070</v>
      </c>
      <c r="G2461" s="26" t="s">
        <v>9586</v>
      </c>
      <c r="H2461" s="26" t="s">
        <v>835</v>
      </c>
      <c r="I2461" s="26" t="s">
        <v>18071</v>
      </c>
      <c r="J2461" s="26" t="s">
        <v>242</v>
      </c>
      <c r="K2461" s="26" t="s">
        <v>9582</v>
      </c>
      <c r="L2461" s="26" t="s">
        <v>18072</v>
      </c>
      <c r="M2461" s="26">
        <v>380680838639</v>
      </c>
      <c r="N2461" s="26">
        <v>121686109</v>
      </c>
    </row>
    <row r="2462" spans="1:14">
      <c r="A2462" s="26" t="s">
        <v>7126</v>
      </c>
      <c r="B2462" s="26" t="s">
        <v>7127</v>
      </c>
      <c r="C2462" s="26">
        <v>38492302</v>
      </c>
      <c r="D2462" s="26" t="s">
        <v>24</v>
      </c>
      <c r="E2462" s="26" t="s">
        <v>18073</v>
      </c>
      <c r="F2462" s="26" t="s">
        <v>18074</v>
      </c>
      <c r="G2462" s="26" t="s">
        <v>9579</v>
      </c>
      <c r="H2462" s="26" t="s">
        <v>987</v>
      </c>
      <c r="I2462" s="26" t="s">
        <v>9634</v>
      </c>
      <c r="J2462" s="26" t="s">
        <v>18075</v>
      </c>
      <c r="K2462" s="26" t="s">
        <v>9582</v>
      </c>
      <c r="L2462" s="26" t="s">
        <v>18076</v>
      </c>
      <c r="M2462" s="26">
        <v>380362400903</v>
      </c>
      <c r="N2462" s="26">
        <v>5624682003</v>
      </c>
    </row>
    <row r="2463" spans="1:14">
      <c r="A2463" s="26" t="s">
        <v>5120</v>
      </c>
      <c r="B2463" s="26" t="s">
        <v>5121</v>
      </c>
      <c r="C2463" s="26">
        <v>1984276</v>
      </c>
      <c r="D2463" s="26" t="s">
        <v>780</v>
      </c>
      <c r="E2463" s="26" t="s">
        <v>18077</v>
      </c>
      <c r="F2463" s="26" t="s">
        <v>18078</v>
      </c>
      <c r="G2463" s="26" t="s">
        <v>9601</v>
      </c>
      <c r="H2463" s="26" t="s">
        <v>735</v>
      </c>
      <c r="J2463" s="26" t="s">
        <v>740</v>
      </c>
      <c r="K2463" s="26" t="s">
        <v>9597</v>
      </c>
      <c r="L2463" s="26" t="s">
        <v>18079</v>
      </c>
      <c r="M2463" s="26">
        <v>380322756947</v>
      </c>
      <c r="N2463" s="26">
        <v>1221881203</v>
      </c>
    </row>
    <row r="2464" spans="1:14">
      <c r="A2464" s="26" t="s">
        <v>4316</v>
      </c>
      <c r="B2464" s="26" t="s">
        <v>4317</v>
      </c>
      <c r="C2464" s="26">
        <v>38943382</v>
      </c>
      <c r="D2464" s="26" t="s">
        <v>24</v>
      </c>
      <c r="E2464" s="26" t="s">
        <v>18080</v>
      </c>
      <c r="F2464" s="26" t="s">
        <v>18081</v>
      </c>
      <c r="G2464" s="26" t="s">
        <v>9586</v>
      </c>
      <c r="H2464" s="26" t="s">
        <v>576</v>
      </c>
      <c r="I2464" s="26" t="s">
        <v>10292</v>
      </c>
      <c r="J2464" s="26" t="s">
        <v>4511</v>
      </c>
      <c r="K2464" s="26" t="s">
        <v>9582</v>
      </c>
      <c r="L2464" s="26" t="s">
        <v>18082</v>
      </c>
      <c r="M2464" s="26">
        <v>380459851040</v>
      </c>
      <c r="N2464" s="26">
        <v>3222486201</v>
      </c>
    </row>
    <row r="2465" spans="1:14">
      <c r="A2465" s="26" t="s">
        <v>3483</v>
      </c>
      <c r="B2465" s="26" t="s">
        <v>3484</v>
      </c>
      <c r="C2465" s="26">
        <v>42043319</v>
      </c>
      <c r="D2465" s="26" t="s">
        <v>24</v>
      </c>
      <c r="E2465" s="26" t="s">
        <v>18083</v>
      </c>
      <c r="F2465" s="26" t="s">
        <v>18084</v>
      </c>
      <c r="G2465" s="26" t="s">
        <v>9586</v>
      </c>
      <c r="H2465" s="26" t="s">
        <v>392</v>
      </c>
      <c r="I2465" s="26" t="s">
        <v>10627</v>
      </c>
      <c r="J2465" s="26" t="s">
        <v>18085</v>
      </c>
      <c r="K2465" s="26" t="s">
        <v>9582</v>
      </c>
      <c r="L2465" s="26" t="s">
        <v>18086</v>
      </c>
      <c r="M2465" s="26">
        <v>380986603345</v>
      </c>
      <c r="N2465" s="26">
        <v>2124480801</v>
      </c>
    </row>
    <row r="2466" spans="1:14">
      <c r="A2466" s="26" t="s">
        <v>4512</v>
      </c>
      <c r="B2466" s="26" t="s">
        <v>4513</v>
      </c>
      <c r="C2466" s="26">
        <v>37323500</v>
      </c>
      <c r="D2466" s="26" t="s">
        <v>24</v>
      </c>
      <c r="E2466" s="26" t="s">
        <v>18087</v>
      </c>
      <c r="F2466" s="26" t="s">
        <v>15051</v>
      </c>
      <c r="G2466" s="26" t="s">
        <v>9586</v>
      </c>
      <c r="H2466" s="26" t="s">
        <v>576</v>
      </c>
      <c r="I2466" s="26" t="s">
        <v>18088</v>
      </c>
      <c r="J2466" s="26" t="s">
        <v>6189</v>
      </c>
      <c r="K2466" s="26" t="s">
        <v>9582</v>
      </c>
      <c r="L2466" s="26" t="s">
        <v>18089</v>
      </c>
      <c r="M2466" s="26">
        <v>380456423881</v>
      </c>
      <c r="N2466" s="26">
        <v>122755301</v>
      </c>
    </row>
    <row r="2467" spans="1:14">
      <c r="A2467" s="26" t="s">
        <v>5484</v>
      </c>
      <c r="B2467" s="26" t="s">
        <v>5485</v>
      </c>
      <c r="C2467" s="26">
        <v>41894875</v>
      </c>
      <c r="D2467" s="26" t="s">
        <v>24</v>
      </c>
      <c r="E2467" s="26" t="s">
        <v>18090</v>
      </c>
      <c r="F2467" s="26" t="s">
        <v>9604</v>
      </c>
      <c r="G2467" s="26" t="s">
        <v>9586</v>
      </c>
      <c r="H2467" s="26" t="s">
        <v>735</v>
      </c>
      <c r="I2467" s="26" t="s">
        <v>12249</v>
      </c>
      <c r="J2467" s="26" t="s">
        <v>5486</v>
      </c>
      <c r="K2467" s="26" t="s">
        <v>9606</v>
      </c>
      <c r="L2467" s="26" t="s">
        <v>18091</v>
      </c>
      <c r="M2467" s="26">
        <v>380962789840</v>
      </c>
      <c r="N2467" s="26">
        <v>4623655500</v>
      </c>
    </row>
    <row r="2468" spans="1:14">
      <c r="A2468" s="26" t="s">
        <v>9044</v>
      </c>
      <c r="B2468" s="26" t="s">
        <v>9045</v>
      </c>
      <c r="C2468" s="26">
        <v>38990598</v>
      </c>
      <c r="D2468" s="26" t="s">
        <v>24</v>
      </c>
      <c r="E2468" s="26" t="s">
        <v>18092</v>
      </c>
      <c r="F2468" s="26" t="s">
        <v>18093</v>
      </c>
      <c r="G2468" s="26" t="s">
        <v>9579</v>
      </c>
      <c r="H2468" s="26" t="s">
        <v>1401</v>
      </c>
      <c r="I2468" s="26" t="s">
        <v>10821</v>
      </c>
      <c r="J2468" s="26" t="s">
        <v>18094</v>
      </c>
      <c r="K2468" s="26" t="s">
        <v>9582</v>
      </c>
      <c r="L2468" s="26" t="s">
        <v>18095</v>
      </c>
      <c r="M2468" s="26">
        <v>380961695925</v>
      </c>
      <c r="N2468" s="26">
        <v>7125710106</v>
      </c>
    </row>
    <row r="2469" spans="1:14">
      <c r="A2469" s="26" t="s">
        <v>4888</v>
      </c>
      <c r="B2469" s="26" t="s">
        <v>4889</v>
      </c>
      <c r="C2469" s="26">
        <v>1983720</v>
      </c>
      <c r="D2469" s="26" t="s">
        <v>24</v>
      </c>
      <c r="E2469" s="26" t="s">
        <v>18096</v>
      </c>
      <c r="F2469" s="26" t="s">
        <v>18097</v>
      </c>
      <c r="G2469" s="26" t="s">
        <v>9591</v>
      </c>
      <c r="H2469" s="26" t="s">
        <v>711</v>
      </c>
      <c r="I2469" s="26" t="s">
        <v>10523</v>
      </c>
      <c r="J2469" s="26" t="s">
        <v>4890</v>
      </c>
      <c r="K2469" s="26" t="s">
        <v>9606</v>
      </c>
      <c r="L2469" s="26" t="s">
        <v>18098</v>
      </c>
      <c r="M2469" s="26">
        <v>380645621198</v>
      </c>
      <c r="N2469" s="26">
        <v>1223282005</v>
      </c>
    </row>
    <row r="2470" spans="1:14">
      <c r="A2470" s="26" t="s">
        <v>8096</v>
      </c>
      <c r="B2470" s="26" t="s">
        <v>8097</v>
      </c>
      <c r="C2470" s="26">
        <v>2003600</v>
      </c>
      <c r="D2470" s="26" t="s">
        <v>780</v>
      </c>
      <c r="E2470" s="26" t="s">
        <v>18099</v>
      </c>
      <c r="F2470" s="26" t="s">
        <v>8097</v>
      </c>
      <c r="G2470" s="26" t="s">
        <v>9601</v>
      </c>
      <c r="H2470" s="26" t="s">
        <v>1122</v>
      </c>
      <c r="J2470" s="26" t="s">
        <v>8039</v>
      </c>
      <c r="K2470" s="26" t="s">
        <v>9597</v>
      </c>
      <c r="L2470" s="26" t="s">
        <v>18100</v>
      </c>
      <c r="M2470" s="26">
        <v>380573727521</v>
      </c>
      <c r="N2470" s="26">
        <v>6310100000</v>
      </c>
    </row>
    <row r="2471" spans="1:14">
      <c r="A2471" s="26" t="s">
        <v>2960</v>
      </c>
      <c r="B2471" s="26" t="s">
        <v>2961</v>
      </c>
      <c r="C2471" s="26">
        <v>37691796</v>
      </c>
      <c r="D2471" s="26" t="s">
        <v>24</v>
      </c>
      <c r="E2471" s="26" t="s">
        <v>18101</v>
      </c>
      <c r="F2471" s="26" t="s">
        <v>10430</v>
      </c>
      <c r="G2471" s="26" t="s">
        <v>9579</v>
      </c>
      <c r="H2471" s="26" t="s">
        <v>258</v>
      </c>
      <c r="I2471" s="26" t="s">
        <v>16316</v>
      </c>
      <c r="J2471" s="26" t="s">
        <v>18102</v>
      </c>
      <c r="K2471" s="26" t="s">
        <v>9582</v>
      </c>
      <c r="L2471" s="26" t="s">
        <v>18103</v>
      </c>
      <c r="M2471" s="26">
        <v>380624620572</v>
      </c>
      <c r="N2471" s="26">
        <v>1421781101</v>
      </c>
    </row>
    <row r="2472" spans="1:14">
      <c r="A2472" s="26" t="s">
        <v>2375</v>
      </c>
      <c r="B2472" s="26" t="s">
        <v>2376</v>
      </c>
      <c r="C2472" s="26">
        <v>30011521</v>
      </c>
      <c r="D2472" s="26" t="s">
        <v>24</v>
      </c>
      <c r="E2472" s="26" t="s">
        <v>18104</v>
      </c>
      <c r="F2472" s="26" t="s">
        <v>18105</v>
      </c>
      <c r="G2472" s="26" t="s">
        <v>9591</v>
      </c>
      <c r="H2472" s="26" t="s">
        <v>133</v>
      </c>
      <c r="J2472" s="26" t="s">
        <v>146</v>
      </c>
      <c r="K2472" s="26" t="s">
        <v>9597</v>
      </c>
      <c r="L2472" s="26" t="s">
        <v>18106</v>
      </c>
      <c r="M2472" s="26">
        <v>380684643035</v>
      </c>
      <c r="N2472" s="26">
        <v>1210100000</v>
      </c>
    </row>
    <row r="2473" spans="1:14">
      <c r="A2473" s="26" t="s">
        <v>3419</v>
      </c>
      <c r="B2473" s="26" t="s">
        <v>3420</v>
      </c>
      <c r="C2473" s="26">
        <v>38466285</v>
      </c>
      <c r="D2473" s="26" t="s">
        <v>24</v>
      </c>
      <c r="E2473" s="26" t="s">
        <v>18107</v>
      </c>
      <c r="F2473" s="26" t="s">
        <v>18108</v>
      </c>
      <c r="G2473" s="26" t="s">
        <v>9579</v>
      </c>
      <c r="H2473" s="26" t="s">
        <v>392</v>
      </c>
      <c r="I2473" s="26" t="s">
        <v>10064</v>
      </c>
      <c r="J2473" s="26" t="s">
        <v>18109</v>
      </c>
      <c r="K2473" s="26" t="s">
        <v>9582</v>
      </c>
      <c r="L2473" s="26" t="s">
        <v>18110</v>
      </c>
      <c r="M2473" s="26">
        <v>380967420596</v>
      </c>
      <c r="N2473" s="26">
        <v>2122485603</v>
      </c>
    </row>
    <row r="2474" spans="1:14">
      <c r="A2474" s="26" t="s">
        <v>4659</v>
      </c>
      <c r="B2474" s="26" t="s">
        <v>4660</v>
      </c>
      <c r="C2474" s="26">
        <v>39085516</v>
      </c>
      <c r="D2474" s="26" t="s">
        <v>780</v>
      </c>
      <c r="E2474" s="26" t="s">
        <v>18111</v>
      </c>
      <c r="F2474" s="26" t="s">
        <v>18112</v>
      </c>
      <c r="G2474" s="26" t="s">
        <v>9601</v>
      </c>
      <c r="H2474" s="26" t="s">
        <v>670</v>
      </c>
      <c r="J2474" s="26" t="s">
        <v>687</v>
      </c>
      <c r="K2474" s="26" t="s">
        <v>9597</v>
      </c>
      <c r="L2474" s="26" t="s">
        <v>18113</v>
      </c>
      <c r="M2474" s="26">
        <v>761600603006</v>
      </c>
      <c r="N2474" s="26">
        <v>3510100000</v>
      </c>
    </row>
    <row r="2475" spans="1:14">
      <c r="A2475" s="26" t="s">
        <v>3320</v>
      </c>
      <c r="B2475" s="26" t="s">
        <v>3321</v>
      </c>
      <c r="C2475" s="26">
        <v>38500472</v>
      </c>
      <c r="D2475" s="26" t="s">
        <v>24</v>
      </c>
      <c r="E2475" s="26" t="s">
        <v>18114</v>
      </c>
      <c r="F2475" s="26" t="s">
        <v>18115</v>
      </c>
      <c r="G2475" s="26" t="s">
        <v>9586</v>
      </c>
      <c r="H2475" s="26" t="s">
        <v>375</v>
      </c>
      <c r="I2475" s="26" t="s">
        <v>18116</v>
      </c>
      <c r="J2475" s="26" t="s">
        <v>18117</v>
      </c>
      <c r="K2475" s="26" t="s">
        <v>9606</v>
      </c>
      <c r="L2475" s="26" t="s">
        <v>18118</v>
      </c>
      <c r="M2475" s="26">
        <v>380413431276</v>
      </c>
      <c r="N2475" s="26">
        <v>1825655500</v>
      </c>
    </row>
    <row r="2476" spans="1:14">
      <c r="A2476" s="26" t="s">
        <v>5343</v>
      </c>
      <c r="B2476" s="26" t="s">
        <v>5340</v>
      </c>
      <c r="C2476" s="26">
        <v>20763941</v>
      </c>
      <c r="D2476" s="26" t="s">
        <v>780</v>
      </c>
      <c r="E2476" s="26" t="s">
        <v>18119</v>
      </c>
      <c r="F2476" s="26" t="s">
        <v>10114</v>
      </c>
      <c r="G2476" s="26" t="s">
        <v>9601</v>
      </c>
      <c r="H2476" s="26" t="s">
        <v>735</v>
      </c>
      <c r="I2476" s="26" t="s">
        <v>9721</v>
      </c>
      <c r="J2476" s="26" t="s">
        <v>5341</v>
      </c>
      <c r="K2476" s="26" t="s">
        <v>9597</v>
      </c>
      <c r="L2476" s="26" t="s">
        <v>18120</v>
      </c>
      <c r="M2476" s="26">
        <v>761311304424</v>
      </c>
      <c r="N2476" s="26">
        <v>4622710400</v>
      </c>
    </row>
    <row r="2477" spans="1:14">
      <c r="A2477" s="26" t="s">
        <v>4049</v>
      </c>
      <c r="B2477" s="26" t="s">
        <v>4050</v>
      </c>
      <c r="C2477" s="26">
        <v>37409493</v>
      </c>
      <c r="D2477" s="26" t="s">
        <v>24</v>
      </c>
      <c r="E2477" s="26" t="s">
        <v>18121</v>
      </c>
      <c r="F2477" s="26" t="s">
        <v>18122</v>
      </c>
      <c r="G2477" s="26" t="s">
        <v>9586</v>
      </c>
      <c r="H2477" s="26" t="s">
        <v>506</v>
      </c>
      <c r="J2477" s="26" t="s">
        <v>526</v>
      </c>
      <c r="K2477" s="26" t="s">
        <v>9597</v>
      </c>
      <c r="L2477" s="26" t="s">
        <v>14607</v>
      </c>
      <c r="M2477" s="26">
        <v>380342776126</v>
      </c>
      <c r="N2477" s="26">
        <v>2610100000</v>
      </c>
    </row>
    <row r="2478" spans="1:14">
      <c r="A2478" s="26" t="s">
        <v>6079</v>
      </c>
      <c r="B2478" s="26" t="s">
        <v>6077</v>
      </c>
      <c r="C2478" s="26">
        <v>38505313</v>
      </c>
      <c r="D2478" s="26" t="s">
        <v>24</v>
      </c>
      <c r="E2478" s="26" t="s">
        <v>18123</v>
      </c>
      <c r="F2478" s="26" t="s">
        <v>18124</v>
      </c>
      <c r="G2478" s="26" t="s">
        <v>9586</v>
      </c>
      <c r="H2478" s="26" t="s">
        <v>835</v>
      </c>
      <c r="J2478" s="26" t="s">
        <v>6071</v>
      </c>
      <c r="K2478" s="26" t="s">
        <v>9597</v>
      </c>
      <c r="L2478" s="26" t="s">
        <v>18125</v>
      </c>
      <c r="M2478" s="26">
        <v>380516133177</v>
      </c>
      <c r="N2478" s="26">
        <v>3523185202</v>
      </c>
    </row>
    <row r="2479" spans="1:14">
      <c r="A2479" s="26" t="s">
        <v>3765</v>
      </c>
      <c r="B2479" s="26" t="s">
        <v>3766</v>
      </c>
      <c r="C2479" s="26">
        <v>38969678</v>
      </c>
      <c r="D2479" s="26" t="s">
        <v>24</v>
      </c>
      <c r="E2479" s="26" t="s">
        <v>18126</v>
      </c>
      <c r="F2479" s="26" t="s">
        <v>18127</v>
      </c>
      <c r="G2479" s="26" t="s">
        <v>9586</v>
      </c>
      <c r="H2479" s="26" t="s">
        <v>468</v>
      </c>
      <c r="J2479" s="26" t="s">
        <v>481</v>
      </c>
      <c r="K2479" s="26" t="s">
        <v>9597</v>
      </c>
      <c r="L2479" s="26" t="s">
        <v>18128</v>
      </c>
      <c r="M2479" s="26">
        <v>761230598917</v>
      </c>
      <c r="N2479" s="26">
        <v>1222380503</v>
      </c>
    </row>
    <row r="2480" spans="1:14">
      <c r="A2480" s="26" t="s">
        <v>1637</v>
      </c>
      <c r="B2480" s="26" t="s">
        <v>1638</v>
      </c>
      <c r="C2480" s="26">
        <v>3082961</v>
      </c>
      <c r="D2480" s="26" t="s">
        <v>780</v>
      </c>
      <c r="E2480" s="26" t="s">
        <v>18129</v>
      </c>
      <c r="F2480" s="26" t="s">
        <v>18130</v>
      </c>
      <c r="G2480" s="26" t="s">
        <v>9601</v>
      </c>
      <c r="H2480" s="26" t="s">
        <v>27</v>
      </c>
      <c r="J2480" s="26" t="s">
        <v>36</v>
      </c>
      <c r="K2480" s="26" t="s">
        <v>9597</v>
      </c>
      <c r="L2480" s="26" t="s">
        <v>18131</v>
      </c>
      <c r="M2480" s="26">
        <v>380432664126</v>
      </c>
      <c r="N2480" s="26">
        <v>510100000</v>
      </c>
    </row>
    <row r="2481" spans="1:14">
      <c r="A2481" s="26" t="s">
        <v>8542</v>
      </c>
      <c r="B2481" s="26" t="s">
        <v>8543</v>
      </c>
      <c r="C2481" s="26">
        <v>40351564</v>
      </c>
      <c r="D2481" s="26" t="s">
        <v>780</v>
      </c>
      <c r="E2481" s="26" t="s">
        <v>18132</v>
      </c>
      <c r="F2481" s="26" t="s">
        <v>18133</v>
      </c>
      <c r="G2481" s="26" t="s">
        <v>9601</v>
      </c>
      <c r="H2481" s="26" t="s">
        <v>1269</v>
      </c>
      <c r="J2481" s="26" t="s">
        <v>1298</v>
      </c>
      <c r="K2481" s="26" t="s">
        <v>9597</v>
      </c>
      <c r="L2481" s="26" t="s">
        <v>18134</v>
      </c>
      <c r="M2481" s="26">
        <v>761053008045</v>
      </c>
      <c r="N2481" s="26">
        <v>6510100000</v>
      </c>
    </row>
    <row r="2482" spans="1:14">
      <c r="A2482" s="26" t="s">
        <v>7120</v>
      </c>
      <c r="B2482" s="26" t="s">
        <v>7121</v>
      </c>
      <c r="C2482" s="26">
        <v>1999879</v>
      </c>
      <c r="D2482" s="26" t="s">
        <v>780</v>
      </c>
      <c r="E2482" s="26" t="s">
        <v>18135</v>
      </c>
      <c r="F2482" s="26" t="s">
        <v>10111</v>
      </c>
      <c r="G2482" s="26" t="s">
        <v>9601</v>
      </c>
      <c r="H2482" s="26" t="s">
        <v>987</v>
      </c>
      <c r="I2482" s="26" t="s">
        <v>14235</v>
      </c>
      <c r="J2482" s="26" t="s">
        <v>7119</v>
      </c>
      <c r="K2482" s="26" t="s">
        <v>9606</v>
      </c>
      <c r="L2482" s="26" t="s">
        <v>18136</v>
      </c>
      <c r="M2482" s="26">
        <v>380365965741</v>
      </c>
      <c r="N2482" s="26">
        <v>5623855100</v>
      </c>
    </row>
    <row r="2483" spans="1:14">
      <c r="A2483" s="26" t="s">
        <v>4560</v>
      </c>
      <c r="B2483" s="26" t="s">
        <v>4561</v>
      </c>
      <c r="C2483" s="26">
        <v>1995120</v>
      </c>
      <c r="D2483" s="26" t="s">
        <v>780</v>
      </c>
      <c r="E2483" s="26" t="s">
        <v>18137</v>
      </c>
      <c r="F2483" s="26" t="s">
        <v>18138</v>
      </c>
      <c r="G2483" s="26" t="s">
        <v>9601</v>
      </c>
      <c r="H2483" s="26" t="s">
        <v>670</v>
      </c>
      <c r="J2483" s="26" t="s">
        <v>687</v>
      </c>
      <c r="K2483" s="26" t="s">
        <v>9597</v>
      </c>
      <c r="L2483" s="26" t="s">
        <v>18139</v>
      </c>
      <c r="M2483" s="26">
        <v>380522563050</v>
      </c>
      <c r="N2483" s="26">
        <v>3510100000</v>
      </c>
    </row>
    <row r="2484" spans="1:14">
      <c r="A2484" s="26" t="s">
        <v>8548</v>
      </c>
      <c r="B2484" s="26" t="s">
        <v>8549</v>
      </c>
      <c r="C2484" s="26">
        <v>2004137</v>
      </c>
      <c r="D2484" s="26" t="s">
        <v>780</v>
      </c>
      <c r="E2484" s="26" t="s">
        <v>18140</v>
      </c>
      <c r="F2484" s="26" t="s">
        <v>8549</v>
      </c>
      <c r="G2484" s="26" t="s">
        <v>9601</v>
      </c>
      <c r="H2484" s="26" t="s">
        <v>1269</v>
      </c>
      <c r="J2484" s="26" t="s">
        <v>1298</v>
      </c>
      <c r="K2484" s="26" t="s">
        <v>9597</v>
      </c>
      <c r="L2484" s="26" t="s">
        <v>18141</v>
      </c>
      <c r="M2484" s="26">
        <v>380552372835</v>
      </c>
      <c r="N2484" s="26">
        <v>6510100000</v>
      </c>
    </row>
    <row r="2485" spans="1:14">
      <c r="A2485" s="26" t="s">
        <v>4071</v>
      </c>
      <c r="B2485" s="26" t="s">
        <v>4072</v>
      </c>
      <c r="C2485" s="26">
        <v>38554360</v>
      </c>
      <c r="D2485" s="26" t="s">
        <v>1701</v>
      </c>
      <c r="E2485" s="26" t="s">
        <v>18142</v>
      </c>
      <c r="F2485" s="26" t="s">
        <v>18143</v>
      </c>
      <c r="G2485" s="26" t="s">
        <v>9601</v>
      </c>
      <c r="H2485" s="26" t="s">
        <v>506</v>
      </c>
      <c r="I2485" s="26" t="s">
        <v>12382</v>
      </c>
      <c r="J2485" s="26" t="s">
        <v>544</v>
      </c>
      <c r="K2485" s="26" t="s">
        <v>9597</v>
      </c>
      <c r="L2485" s="26" t="s">
        <v>18144</v>
      </c>
      <c r="M2485" s="26">
        <v>380673442031</v>
      </c>
      <c r="N2485" s="26">
        <v>2623610100</v>
      </c>
    </row>
    <row r="2486" spans="1:14">
      <c r="A2486" s="26" t="s">
        <v>9125</v>
      </c>
      <c r="B2486" s="26" t="s">
        <v>9126</v>
      </c>
      <c r="C2486" s="26">
        <v>38407889</v>
      </c>
      <c r="D2486" s="26" t="s">
        <v>24</v>
      </c>
      <c r="E2486" s="26" t="s">
        <v>18145</v>
      </c>
      <c r="F2486" s="26" t="s">
        <v>18146</v>
      </c>
      <c r="G2486" s="26" t="s">
        <v>9579</v>
      </c>
      <c r="H2486" s="26" t="s">
        <v>1490</v>
      </c>
      <c r="I2486" s="26" t="s">
        <v>9846</v>
      </c>
      <c r="J2486" s="26" t="s">
        <v>10506</v>
      </c>
      <c r="K2486" s="26" t="s">
        <v>9582</v>
      </c>
      <c r="L2486" s="26" t="s">
        <v>18147</v>
      </c>
      <c r="M2486" s="26">
        <v>760875772577</v>
      </c>
      <c r="N2486" s="26">
        <v>523081203</v>
      </c>
    </row>
    <row r="2487" spans="1:14">
      <c r="A2487" s="26" t="s">
        <v>2478</v>
      </c>
      <c r="B2487" s="26" t="s">
        <v>2479</v>
      </c>
      <c r="C2487" s="26">
        <v>38256191</v>
      </c>
      <c r="D2487" s="26" t="s">
        <v>24</v>
      </c>
      <c r="E2487" s="26" t="s">
        <v>18148</v>
      </c>
      <c r="F2487" s="26" t="s">
        <v>18149</v>
      </c>
      <c r="G2487" s="26" t="s">
        <v>9591</v>
      </c>
      <c r="H2487" s="26" t="s">
        <v>133</v>
      </c>
      <c r="J2487" s="26" t="s">
        <v>183</v>
      </c>
      <c r="K2487" s="26" t="s">
        <v>9597</v>
      </c>
      <c r="L2487" s="26" t="s">
        <v>18150</v>
      </c>
      <c r="M2487" s="26">
        <v>380564077067</v>
      </c>
      <c r="N2487" s="26">
        <v>1211000000</v>
      </c>
    </row>
    <row r="2488" spans="1:14">
      <c r="A2488" s="26" t="s">
        <v>7108</v>
      </c>
      <c r="B2488" s="26" t="s">
        <v>7109</v>
      </c>
      <c r="C2488" s="26">
        <v>41742118</v>
      </c>
      <c r="D2488" s="26" t="s">
        <v>24</v>
      </c>
      <c r="E2488" s="26" t="s">
        <v>18151</v>
      </c>
      <c r="F2488" s="26" t="s">
        <v>18152</v>
      </c>
      <c r="G2488" s="26" t="s">
        <v>9586</v>
      </c>
      <c r="H2488" s="26" t="s">
        <v>987</v>
      </c>
      <c r="I2488" s="26" t="s">
        <v>11054</v>
      </c>
      <c r="J2488" s="26" t="s">
        <v>7110</v>
      </c>
      <c r="K2488" s="26" t="s">
        <v>9582</v>
      </c>
      <c r="L2488" s="26" t="s">
        <v>18153</v>
      </c>
      <c r="M2488" s="26">
        <v>380960589624</v>
      </c>
      <c r="N2488" s="26">
        <v>5621684207</v>
      </c>
    </row>
    <row r="2489" spans="1:14">
      <c r="A2489" s="26" t="s">
        <v>5063</v>
      </c>
      <c r="B2489" s="26" t="s">
        <v>5064</v>
      </c>
      <c r="C2489" s="26">
        <v>34167494</v>
      </c>
      <c r="D2489" s="26" t="s">
        <v>1701</v>
      </c>
      <c r="E2489" s="26" t="s">
        <v>18154</v>
      </c>
      <c r="F2489" s="26" t="s">
        <v>18155</v>
      </c>
      <c r="G2489" s="26" t="s">
        <v>9601</v>
      </c>
      <c r="H2489" s="26" t="s">
        <v>735</v>
      </c>
      <c r="J2489" s="26" t="s">
        <v>11412</v>
      </c>
      <c r="K2489" s="26" t="s">
        <v>9606</v>
      </c>
      <c r="L2489" s="26" t="s">
        <v>18156</v>
      </c>
      <c r="M2489" s="26">
        <v>380979351792</v>
      </c>
      <c r="N2489" s="26">
        <v>4624555300</v>
      </c>
    </row>
    <row r="2490" spans="1:14">
      <c r="A2490" s="26" t="s">
        <v>5603</v>
      </c>
      <c r="B2490" s="26" t="s">
        <v>5604</v>
      </c>
      <c r="C2490" s="26">
        <v>34002938</v>
      </c>
      <c r="D2490" s="26" t="s">
        <v>1701</v>
      </c>
      <c r="E2490" s="26" t="s">
        <v>18157</v>
      </c>
      <c r="F2490" s="26" t="s">
        <v>18158</v>
      </c>
      <c r="G2490" s="26" t="s">
        <v>9601</v>
      </c>
      <c r="H2490" s="26" t="s">
        <v>799</v>
      </c>
      <c r="J2490" s="26" t="s">
        <v>800</v>
      </c>
      <c r="K2490" s="26" t="s">
        <v>9597</v>
      </c>
      <c r="L2490" s="26" t="s">
        <v>14728</v>
      </c>
      <c r="M2490" s="26">
        <v>380444893406</v>
      </c>
      <c r="N2490" s="26">
        <v>4822784009</v>
      </c>
    </row>
    <row r="2491" spans="1:14">
      <c r="A2491" s="26" t="s">
        <v>6434</v>
      </c>
      <c r="B2491" s="26" t="s">
        <v>6284</v>
      </c>
      <c r="C2491" s="26">
        <v>1998940</v>
      </c>
      <c r="D2491" s="26" t="s">
        <v>780</v>
      </c>
      <c r="E2491" s="26" t="s">
        <v>18159</v>
      </c>
      <c r="F2491" s="26" t="s">
        <v>18160</v>
      </c>
      <c r="G2491" s="26" t="s">
        <v>9601</v>
      </c>
      <c r="H2491" s="26" t="s">
        <v>885</v>
      </c>
      <c r="J2491" s="26" t="s">
        <v>910</v>
      </c>
      <c r="K2491" s="26" t="s">
        <v>9597</v>
      </c>
      <c r="L2491" s="26" t="s">
        <v>18161</v>
      </c>
      <c r="M2491" s="26">
        <v>380000000000</v>
      </c>
      <c r="N2491" s="26">
        <v>5110100000</v>
      </c>
    </row>
    <row r="2492" spans="1:14">
      <c r="A2492" s="26" t="s">
        <v>3467</v>
      </c>
      <c r="B2492" s="26" t="s">
        <v>3468</v>
      </c>
      <c r="C2492" s="26">
        <v>38330435</v>
      </c>
      <c r="D2492" s="26" t="s">
        <v>24</v>
      </c>
      <c r="E2492" s="26" t="s">
        <v>18162</v>
      </c>
      <c r="F2492" s="26" t="s">
        <v>18163</v>
      </c>
      <c r="G2492" s="26" t="s">
        <v>9586</v>
      </c>
      <c r="H2492" s="26" t="s">
        <v>392</v>
      </c>
      <c r="I2492" s="26" t="s">
        <v>9768</v>
      </c>
      <c r="J2492" s="26" t="s">
        <v>18164</v>
      </c>
      <c r="K2492" s="26" t="s">
        <v>9582</v>
      </c>
      <c r="L2492" s="26" t="s">
        <v>18165</v>
      </c>
      <c r="M2492" s="26">
        <v>380990523027</v>
      </c>
      <c r="N2492" s="26">
        <v>2124082901</v>
      </c>
    </row>
    <row r="2493" spans="1:14">
      <c r="A2493" s="26" t="s">
        <v>7994</v>
      </c>
      <c r="B2493" s="26" t="s">
        <v>7995</v>
      </c>
      <c r="C2493" s="26">
        <v>2002227</v>
      </c>
      <c r="D2493" s="26" t="s">
        <v>780</v>
      </c>
      <c r="E2493" s="26" t="s">
        <v>18166</v>
      </c>
      <c r="F2493" s="26" t="s">
        <v>18167</v>
      </c>
      <c r="G2493" s="26" t="s">
        <v>9601</v>
      </c>
      <c r="H2493" s="26" t="s">
        <v>1122</v>
      </c>
      <c r="I2493" s="26" t="s">
        <v>11422</v>
      </c>
      <c r="J2493" s="26" t="s">
        <v>18168</v>
      </c>
      <c r="K2493" s="26" t="s">
        <v>9582</v>
      </c>
      <c r="L2493" s="26" t="s">
        <v>18169</v>
      </c>
      <c r="M2493" s="26">
        <v>380577479806</v>
      </c>
      <c r="N2493" s="26">
        <v>6325185001</v>
      </c>
    </row>
    <row r="2494" spans="1:14">
      <c r="A2494" s="26" t="s">
        <v>3609</v>
      </c>
      <c r="B2494" s="26" t="s">
        <v>3610</v>
      </c>
      <c r="C2494" s="26">
        <v>38625415</v>
      </c>
      <c r="D2494" s="26" t="s">
        <v>24</v>
      </c>
      <c r="E2494" s="26" t="s">
        <v>18170</v>
      </c>
      <c r="F2494" s="26" t="s">
        <v>18171</v>
      </c>
      <c r="G2494" s="26" t="s">
        <v>9586</v>
      </c>
      <c r="H2494" s="26" t="s">
        <v>468</v>
      </c>
      <c r="J2494" s="26" t="s">
        <v>18172</v>
      </c>
      <c r="K2494" s="26" t="s">
        <v>9582</v>
      </c>
      <c r="L2494" s="26" t="s">
        <v>18173</v>
      </c>
      <c r="M2494" s="26">
        <v>761235103180</v>
      </c>
      <c r="N2494" s="26">
        <v>2320983001</v>
      </c>
    </row>
    <row r="2495" spans="1:14">
      <c r="A2495" s="26" t="s">
        <v>4225</v>
      </c>
      <c r="B2495" s="26" t="s">
        <v>4226</v>
      </c>
      <c r="C2495" s="26">
        <v>38816907</v>
      </c>
      <c r="D2495" s="26" t="s">
        <v>24</v>
      </c>
      <c r="E2495" s="26" t="s">
        <v>18174</v>
      </c>
      <c r="F2495" s="26" t="s">
        <v>18175</v>
      </c>
      <c r="G2495" s="26" t="s">
        <v>9586</v>
      </c>
      <c r="H2495" s="26" t="s">
        <v>506</v>
      </c>
      <c r="I2495" s="26" t="s">
        <v>12552</v>
      </c>
      <c r="J2495" s="26" t="s">
        <v>18176</v>
      </c>
      <c r="K2495" s="26" t="s">
        <v>9582</v>
      </c>
      <c r="L2495" s="26" t="s">
        <v>18177</v>
      </c>
      <c r="M2495" s="26">
        <v>761344421585</v>
      </c>
      <c r="N2495" s="26">
        <v>2625285101</v>
      </c>
    </row>
    <row r="2496" spans="1:14">
      <c r="A2496" s="26" t="s">
        <v>8928</v>
      </c>
      <c r="B2496" s="26" t="s">
        <v>8929</v>
      </c>
      <c r="C2496" s="26">
        <v>39028772</v>
      </c>
      <c r="D2496" s="26" t="s">
        <v>24</v>
      </c>
      <c r="E2496" s="26" t="s">
        <v>18178</v>
      </c>
      <c r="F2496" s="26" t="s">
        <v>18179</v>
      </c>
      <c r="G2496" s="26" t="s">
        <v>9579</v>
      </c>
      <c r="H2496" s="26" t="s">
        <v>1401</v>
      </c>
      <c r="I2496" s="26" t="s">
        <v>9777</v>
      </c>
      <c r="J2496" s="26" t="s">
        <v>18180</v>
      </c>
      <c r="K2496" s="26" t="s">
        <v>9582</v>
      </c>
      <c r="L2496" s="26" t="s">
        <v>18181</v>
      </c>
      <c r="M2496" s="26">
        <v>380676959976</v>
      </c>
      <c r="N2496" s="26">
        <v>520882803</v>
      </c>
    </row>
    <row r="2497" spans="1:14">
      <c r="A2497" s="26" t="s">
        <v>5309</v>
      </c>
      <c r="B2497" s="26" t="s">
        <v>5307</v>
      </c>
      <c r="C2497" s="26">
        <v>20764225</v>
      </c>
      <c r="D2497" s="26" t="s">
        <v>24</v>
      </c>
      <c r="E2497" s="26" t="s">
        <v>18182</v>
      </c>
      <c r="F2497" s="26" t="s">
        <v>18183</v>
      </c>
      <c r="G2497" s="26" t="s">
        <v>9586</v>
      </c>
      <c r="H2497" s="26" t="s">
        <v>735</v>
      </c>
      <c r="I2497" s="26" t="s">
        <v>10088</v>
      </c>
      <c r="J2497" s="26" t="s">
        <v>18184</v>
      </c>
      <c r="K2497" s="26" t="s">
        <v>9582</v>
      </c>
      <c r="L2497" s="26" t="s">
        <v>18185</v>
      </c>
      <c r="M2497" s="26">
        <v>380672938693</v>
      </c>
      <c r="N2497" s="26">
        <v>4622181601</v>
      </c>
    </row>
    <row r="2498" spans="1:14">
      <c r="A2498" s="26" t="s">
        <v>3952</v>
      </c>
      <c r="B2498" s="26" t="s">
        <v>3953</v>
      </c>
      <c r="C2498" s="26">
        <v>42510481</v>
      </c>
      <c r="D2498" s="26" t="s">
        <v>24</v>
      </c>
      <c r="E2498" s="26" t="s">
        <v>18186</v>
      </c>
      <c r="F2498" s="26" t="s">
        <v>18187</v>
      </c>
      <c r="G2498" s="26" t="s">
        <v>9586</v>
      </c>
      <c r="H2498" s="26" t="s">
        <v>506</v>
      </c>
      <c r="J2498" s="26" t="s">
        <v>18188</v>
      </c>
      <c r="K2498" s="26" t="s">
        <v>9582</v>
      </c>
      <c r="L2498" s="26" t="s">
        <v>18189</v>
      </c>
      <c r="M2498" s="26">
        <v>380347153292</v>
      </c>
      <c r="N2498" s="26">
        <v>2620481201</v>
      </c>
    </row>
    <row r="2499" spans="1:14">
      <c r="A2499" s="26" t="s">
        <v>5767</v>
      </c>
      <c r="B2499" s="26" t="s">
        <v>5768</v>
      </c>
      <c r="C2499" s="26">
        <v>5416254</v>
      </c>
      <c r="D2499" s="26" t="s">
        <v>780</v>
      </c>
      <c r="E2499" s="26" t="s">
        <v>18190</v>
      </c>
      <c r="F2499" s="26" t="s">
        <v>18191</v>
      </c>
      <c r="G2499" s="26" t="s">
        <v>9601</v>
      </c>
      <c r="H2499" s="26" t="s">
        <v>799</v>
      </c>
      <c r="J2499" s="26" t="s">
        <v>800</v>
      </c>
      <c r="K2499" s="26" t="s">
        <v>9597</v>
      </c>
      <c r="L2499" s="26" t="s">
        <v>18192</v>
      </c>
      <c r="M2499" s="26">
        <v>380442772358</v>
      </c>
      <c r="N2499" s="26">
        <v>4822784009</v>
      </c>
    </row>
    <row r="2500" spans="1:14">
      <c r="A2500" s="26" t="s">
        <v>4071</v>
      </c>
      <c r="B2500" s="26" t="s">
        <v>4072</v>
      </c>
      <c r="C2500" s="26">
        <v>38554360</v>
      </c>
      <c r="D2500" s="26" t="s">
        <v>1701</v>
      </c>
      <c r="E2500" s="26" t="s">
        <v>18193</v>
      </c>
      <c r="F2500" s="26" t="s">
        <v>18194</v>
      </c>
      <c r="G2500" s="26" t="s">
        <v>9601</v>
      </c>
      <c r="H2500" s="26" t="s">
        <v>506</v>
      </c>
      <c r="I2500" s="26" t="s">
        <v>18195</v>
      </c>
      <c r="J2500" s="26" t="s">
        <v>552</v>
      </c>
      <c r="K2500" s="26" t="s">
        <v>9597</v>
      </c>
      <c r="L2500" s="26" t="s">
        <v>18196</v>
      </c>
      <c r="M2500" s="26">
        <v>380673443341</v>
      </c>
      <c r="N2500" s="26">
        <v>2624010100</v>
      </c>
    </row>
    <row r="2501" spans="1:14">
      <c r="A2501" s="26" t="s">
        <v>6639</v>
      </c>
      <c r="B2501" s="26" t="s">
        <v>6640</v>
      </c>
      <c r="C2501" s="26">
        <v>38540960</v>
      </c>
      <c r="D2501" s="26" t="s">
        <v>24</v>
      </c>
      <c r="E2501" s="26" t="s">
        <v>18197</v>
      </c>
      <c r="F2501" s="26" t="s">
        <v>18198</v>
      </c>
      <c r="G2501" s="26" t="s">
        <v>9586</v>
      </c>
      <c r="H2501" s="26" t="s">
        <v>949</v>
      </c>
      <c r="I2501" s="26" t="s">
        <v>11921</v>
      </c>
      <c r="J2501" s="26" t="s">
        <v>6189</v>
      </c>
      <c r="K2501" s="26" t="s">
        <v>9582</v>
      </c>
      <c r="L2501" s="26" t="s">
        <v>18199</v>
      </c>
      <c r="M2501" s="26">
        <v>380500642353</v>
      </c>
      <c r="N2501" s="26">
        <v>122755301</v>
      </c>
    </row>
    <row r="2502" spans="1:14">
      <c r="A2502" s="26" t="s">
        <v>2322</v>
      </c>
      <c r="B2502" s="26" t="s">
        <v>2302</v>
      </c>
      <c r="C2502" s="26">
        <v>26509095</v>
      </c>
      <c r="D2502" s="26" t="s">
        <v>24</v>
      </c>
      <c r="E2502" s="26" t="s">
        <v>18200</v>
      </c>
      <c r="F2502" s="26" t="s">
        <v>18201</v>
      </c>
      <c r="G2502" s="26" t="s">
        <v>9586</v>
      </c>
      <c r="H2502" s="26" t="s">
        <v>133</v>
      </c>
      <c r="J2502" s="26" t="s">
        <v>146</v>
      </c>
      <c r="K2502" s="26" t="s">
        <v>9597</v>
      </c>
      <c r="L2502" s="26" t="s">
        <v>18202</v>
      </c>
      <c r="M2502" s="26">
        <v>761526027507</v>
      </c>
      <c r="N2502" s="26">
        <v>1210100000</v>
      </c>
    </row>
    <row r="2503" spans="1:14">
      <c r="A2503" s="26" t="s">
        <v>2167</v>
      </c>
      <c r="B2503" s="26" t="s">
        <v>2168</v>
      </c>
      <c r="C2503" s="26">
        <v>37836978</v>
      </c>
      <c r="D2503" s="26" t="s">
        <v>24</v>
      </c>
      <c r="E2503" s="26" t="s">
        <v>18203</v>
      </c>
      <c r="F2503" s="26" t="s">
        <v>18204</v>
      </c>
      <c r="G2503" s="26" t="s">
        <v>9586</v>
      </c>
      <c r="H2503" s="26" t="s">
        <v>133</v>
      </c>
      <c r="I2503" s="26" t="s">
        <v>13125</v>
      </c>
      <c r="J2503" s="26" t="s">
        <v>498</v>
      </c>
      <c r="K2503" s="26" t="s">
        <v>9582</v>
      </c>
      <c r="L2503" s="26" t="s">
        <v>18205</v>
      </c>
      <c r="M2503" s="26">
        <v>380565653672</v>
      </c>
      <c r="N2503" s="26">
        <v>123183401</v>
      </c>
    </row>
    <row r="2504" spans="1:14">
      <c r="A2504" s="26" t="s">
        <v>6666</v>
      </c>
      <c r="B2504" s="26" t="s">
        <v>6667</v>
      </c>
      <c r="C2504" s="26" t="s">
        <v>1604</v>
      </c>
      <c r="D2504" s="26" t="s">
        <v>24</v>
      </c>
      <c r="E2504" s="26" t="s">
        <v>18206</v>
      </c>
      <c r="F2504" s="26" t="s">
        <v>18207</v>
      </c>
      <c r="G2504" s="26" t="s">
        <v>9591</v>
      </c>
      <c r="H2504" s="26" t="s">
        <v>949</v>
      </c>
      <c r="J2504" s="26" t="s">
        <v>962</v>
      </c>
      <c r="K2504" s="26" t="s">
        <v>9597</v>
      </c>
      <c r="L2504" s="26" t="s">
        <v>18208</v>
      </c>
      <c r="M2504" s="26">
        <v>380677809680</v>
      </c>
      <c r="N2504" s="26">
        <v>5310400000</v>
      </c>
    </row>
    <row r="2505" spans="1:14">
      <c r="A2505" s="26" t="s">
        <v>4801</v>
      </c>
      <c r="B2505" s="26" t="s">
        <v>4802</v>
      </c>
      <c r="C2505" s="26">
        <v>5401658</v>
      </c>
      <c r="D2505" s="26" t="s">
        <v>780</v>
      </c>
      <c r="E2505" s="26" t="s">
        <v>18209</v>
      </c>
      <c r="F2505" s="26" t="s">
        <v>18210</v>
      </c>
      <c r="G2505" s="26" t="s">
        <v>9601</v>
      </c>
      <c r="H2505" s="26" t="s">
        <v>711</v>
      </c>
      <c r="I2505" s="26" t="s">
        <v>711</v>
      </c>
      <c r="J2505" s="26" t="s">
        <v>716</v>
      </c>
      <c r="K2505" s="26" t="s">
        <v>9597</v>
      </c>
      <c r="L2505" s="26" t="s">
        <v>18211</v>
      </c>
      <c r="M2505" s="26">
        <v>380645172363</v>
      </c>
      <c r="N2505" s="26">
        <v>4411800000</v>
      </c>
    </row>
    <row r="2506" spans="1:14">
      <c r="A2506" s="26" t="s">
        <v>9232</v>
      </c>
      <c r="B2506" s="26" t="s">
        <v>9233</v>
      </c>
      <c r="C2506" s="26">
        <v>36191728</v>
      </c>
      <c r="D2506" s="26" t="s">
        <v>780</v>
      </c>
      <c r="E2506" s="26" t="s">
        <v>18212</v>
      </c>
      <c r="F2506" s="26" t="s">
        <v>10114</v>
      </c>
      <c r="G2506" s="26" t="s">
        <v>9601</v>
      </c>
      <c r="H2506" s="26" t="s">
        <v>1490</v>
      </c>
      <c r="I2506" s="26" t="s">
        <v>13151</v>
      </c>
      <c r="J2506" s="26" t="s">
        <v>13152</v>
      </c>
      <c r="K2506" s="26" t="s">
        <v>9582</v>
      </c>
      <c r="L2506" s="26" t="s">
        <v>18213</v>
      </c>
      <c r="M2506" s="26">
        <v>380969232533</v>
      </c>
      <c r="N2506" s="26">
        <v>7320585001</v>
      </c>
    </row>
    <row r="2507" spans="1:14">
      <c r="A2507" s="26" t="s">
        <v>7738</v>
      </c>
      <c r="B2507" s="26" t="s">
        <v>7739</v>
      </c>
      <c r="C2507" s="26">
        <v>38503630</v>
      </c>
      <c r="D2507" s="26" t="s">
        <v>24</v>
      </c>
      <c r="E2507" s="26" t="s">
        <v>18214</v>
      </c>
      <c r="F2507" s="26" t="s">
        <v>18215</v>
      </c>
      <c r="G2507" s="26" t="s">
        <v>9586</v>
      </c>
      <c r="H2507" s="26" t="s">
        <v>1088</v>
      </c>
      <c r="I2507" s="26" t="s">
        <v>14222</v>
      </c>
      <c r="J2507" s="26" t="s">
        <v>18216</v>
      </c>
      <c r="K2507" s="26" t="s">
        <v>9582</v>
      </c>
      <c r="L2507" s="26" t="s">
        <v>18217</v>
      </c>
      <c r="M2507" s="26">
        <v>380975994331</v>
      </c>
      <c r="N2507" s="26">
        <v>6124887301</v>
      </c>
    </row>
    <row r="2508" spans="1:14">
      <c r="A2508" s="26" t="s">
        <v>4472</v>
      </c>
      <c r="B2508" s="26" t="s">
        <v>4473</v>
      </c>
      <c r="C2508" s="26">
        <v>42637772</v>
      </c>
      <c r="D2508" s="26" t="s">
        <v>24</v>
      </c>
      <c r="E2508" s="26" t="s">
        <v>18218</v>
      </c>
      <c r="F2508" s="26" t="s">
        <v>18219</v>
      </c>
      <c r="G2508" s="26" t="s">
        <v>9591</v>
      </c>
      <c r="H2508" s="26" t="s">
        <v>576</v>
      </c>
      <c r="J2508" s="26" t="s">
        <v>4474</v>
      </c>
      <c r="K2508" s="26" t="s">
        <v>9597</v>
      </c>
      <c r="L2508" s="26" t="s">
        <v>18220</v>
      </c>
      <c r="M2508" s="26">
        <v>380457321008</v>
      </c>
      <c r="N2508" s="26">
        <v>720855406</v>
      </c>
    </row>
    <row r="2509" spans="1:14">
      <c r="A2509" s="26" t="s">
        <v>8028</v>
      </c>
      <c r="B2509" s="26" t="s">
        <v>8029</v>
      </c>
      <c r="C2509" s="26">
        <v>43443558</v>
      </c>
      <c r="D2509" s="26" t="s">
        <v>24</v>
      </c>
      <c r="E2509" s="26" t="s">
        <v>18221</v>
      </c>
      <c r="F2509" s="26" t="s">
        <v>10379</v>
      </c>
      <c r="G2509" s="26" t="s">
        <v>9586</v>
      </c>
      <c r="H2509" s="26" t="s">
        <v>1122</v>
      </c>
      <c r="I2509" s="26" t="s">
        <v>10431</v>
      </c>
      <c r="J2509" s="26" t="s">
        <v>1250</v>
      </c>
      <c r="K2509" s="26" t="s">
        <v>9606</v>
      </c>
      <c r="L2509" s="26" t="s">
        <v>18222</v>
      </c>
      <c r="M2509" s="26">
        <v>380680874340</v>
      </c>
      <c r="N2509" s="26">
        <v>6321655800</v>
      </c>
    </row>
    <row r="2510" spans="1:14">
      <c r="A2510" s="26" t="s">
        <v>6754</v>
      </c>
      <c r="B2510" s="26" t="s">
        <v>6755</v>
      </c>
      <c r="C2510" s="26">
        <v>37464470</v>
      </c>
      <c r="D2510" s="26" t="s">
        <v>24</v>
      </c>
      <c r="E2510" s="26" t="s">
        <v>18223</v>
      </c>
      <c r="F2510" s="26" t="s">
        <v>18224</v>
      </c>
      <c r="G2510" s="26" t="s">
        <v>9579</v>
      </c>
      <c r="H2510" s="26" t="s">
        <v>949</v>
      </c>
      <c r="I2510" s="26" t="s">
        <v>11064</v>
      </c>
      <c r="J2510" s="26" t="s">
        <v>18225</v>
      </c>
      <c r="K2510" s="26" t="s">
        <v>9582</v>
      </c>
      <c r="L2510" s="26" t="s">
        <v>18226</v>
      </c>
      <c r="M2510" s="26">
        <v>380534497751</v>
      </c>
      <c r="N2510" s="26">
        <v>120782509</v>
      </c>
    </row>
    <row r="2511" spans="1:14">
      <c r="A2511" s="26" t="s">
        <v>5700</v>
      </c>
      <c r="B2511" s="26" t="s">
        <v>5606</v>
      </c>
      <c r="C2511" s="26">
        <v>38945945</v>
      </c>
      <c r="D2511" s="26" t="s">
        <v>24</v>
      </c>
      <c r="E2511" s="26" t="s">
        <v>18227</v>
      </c>
      <c r="F2511" s="26" t="s">
        <v>11625</v>
      </c>
      <c r="G2511" s="26" t="s">
        <v>9586</v>
      </c>
      <c r="H2511" s="26" t="s">
        <v>799</v>
      </c>
      <c r="J2511" s="26" t="s">
        <v>800</v>
      </c>
      <c r="K2511" s="26" t="s">
        <v>9597</v>
      </c>
      <c r="L2511" s="26" t="s">
        <v>18228</v>
      </c>
      <c r="M2511" s="26">
        <v>380444001306</v>
      </c>
      <c r="N2511" s="26">
        <v>4822784009</v>
      </c>
    </row>
    <row r="2512" spans="1:14">
      <c r="A2512" s="26" t="s">
        <v>7126</v>
      </c>
      <c r="B2512" s="26" t="s">
        <v>7127</v>
      </c>
      <c r="C2512" s="26">
        <v>38492302</v>
      </c>
      <c r="D2512" s="26" t="s">
        <v>24</v>
      </c>
      <c r="E2512" s="26" t="s">
        <v>18229</v>
      </c>
      <c r="F2512" s="26" t="s">
        <v>18230</v>
      </c>
      <c r="G2512" s="26" t="s">
        <v>9579</v>
      </c>
      <c r="H2512" s="26" t="s">
        <v>987</v>
      </c>
      <c r="I2512" s="26" t="s">
        <v>9634</v>
      </c>
      <c r="J2512" s="26" t="s">
        <v>18231</v>
      </c>
      <c r="K2512" s="26" t="s">
        <v>9582</v>
      </c>
      <c r="L2512" s="26" t="s">
        <v>18232</v>
      </c>
      <c r="M2512" s="26">
        <v>380362272538</v>
      </c>
      <c r="N2512" s="26">
        <v>5624681103</v>
      </c>
    </row>
    <row r="2513" spans="1:14">
      <c r="A2513" s="26" t="s">
        <v>9362</v>
      </c>
      <c r="B2513" s="26" t="s">
        <v>9363</v>
      </c>
      <c r="C2513" s="26">
        <v>2006403</v>
      </c>
      <c r="D2513" s="26" t="s">
        <v>780</v>
      </c>
      <c r="E2513" s="26" t="s">
        <v>18233</v>
      </c>
      <c r="F2513" s="26" t="s">
        <v>18234</v>
      </c>
      <c r="G2513" s="26" t="s">
        <v>9601</v>
      </c>
      <c r="H2513" s="26" t="s">
        <v>1573</v>
      </c>
      <c r="J2513" s="26" t="s">
        <v>16566</v>
      </c>
      <c r="K2513" s="26" t="s">
        <v>9597</v>
      </c>
      <c r="L2513" s="26" t="s">
        <v>18235</v>
      </c>
      <c r="M2513" s="26">
        <v>760931643416</v>
      </c>
      <c r="N2513" s="26">
        <v>7410500000</v>
      </c>
    </row>
    <row r="2514" spans="1:14">
      <c r="A2514" s="26" t="s">
        <v>8885</v>
      </c>
      <c r="B2514" s="26" t="s">
        <v>8886</v>
      </c>
      <c r="C2514" s="26">
        <v>41745061</v>
      </c>
      <c r="D2514" s="26" t="s">
        <v>24</v>
      </c>
      <c r="E2514" s="26" t="s">
        <v>18236</v>
      </c>
      <c r="F2514" s="26" t="s">
        <v>18237</v>
      </c>
      <c r="G2514" s="26" t="s">
        <v>9579</v>
      </c>
      <c r="H2514" s="26" t="s">
        <v>1401</v>
      </c>
      <c r="J2514" s="26" t="s">
        <v>18238</v>
      </c>
      <c r="K2514" s="26" t="s">
        <v>9582</v>
      </c>
      <c r="L2514" s="26" t="s">
        <v>18239</v>
      </c>
      <c r="M2514" s="26">
        <v>380680441618</v>
      </c>
      <c r="N2514" s="26">
        <v>7122283501</v>
      </c>
    </row>
    <row r="2515" spans="1:14">
      <c r="A2515" s="26" t="s">
        <v>4939</v>
      </c>
      <c r="B2515" s="26" t="s">
        <v>4940</v>
      </c>
      <c r="C2515" s="26">
        <v>41505308</v>
      </c>
      <c r="D2515" s="26" t="s">
        <v>24</v>
      </c>
      <c r="E2515" s="26" t="s">
        <v>18240</v>
      </c>
      <c r="F2515" s="26" t="s">
        <v>18241</v>
      </c>
      <c r="G2515" s="26" t="s">
        <v>9591</v>
      </c>
      <c r="H2515" s="26" t="s">
        <v>735</v>
      </c>
      <c r="I2515" s="26" t="s">
        <v>15124</v>
      </c>
      <c r="J2515" s="26" t="s">
        <v>4936</v>
      </c>
      <c r="K2515" s="26" t="s">
        <v>9597</v>
      </c>
      <c r="L2515" s="26" t="s">
        <v>18242</v>
      </c>
      <c r="M2515" s="26">
        <v>380970993130</v>
      </c>
      <c r="N2515" s="26">
        <v>724281802</v>
      </c>
    </row>
    <row r="2516" spans="1:14">
      <c r="A2516" s="26" t="s">
        <v>9185</v>
      </c>
      <c r="B2516" s="26" t="s">
        <v>9186</v>
      </c>
      <c r="C2516" s="26">
        <v>43288621</v>
      </c>
      <c r="D2516" s="26" t="s">
        <v>780</v>
      </c>
      <c r="E2516" s="26" t="s">
        <v>18243</v>
      </c>
      <c r="F2516" s="26" t="s">
        <v>18244</v>
      </c>
      <c r="G2516" s="26" t="s">
        <v>9601</v>
      </c>
      <c r="H2516" s="26" t="s">
        <v>1490</v>
      </c>
      <c r="J2516" s="26" t="s">
        <v>1553</v>
      </c>
      <c r="K2516" s="26" t="s">
        <v>9597</v>
      </c>
      <c r="L2516" s="26" t="s">
        <v>18245</v>
      </c>
      <c r="M2516" s="26">
        <v>760747029506</v>
      </c>
      <c r="N2516" s="26">
        <v>524955100</v>
      </c>
    </row>
    <row r="2517" spans="1:14">
      <c r="A2517" s="26" t="s">
        <v>8816</v>
      </c>
      <c r="B2517" s="26" t="s">
        <v>8817</v>
      </c>
      <c r="C2517" s="26">
        <v>2004812</v>
      </c>
      <c r="D2517" s="26" t="s">
        <v>780</v>
      </c>
      <c r="E2517" s="26" t="s">
        <v>18246</v>
      </c>
      <c r="F2517" s="26" t="s">
        <v>9853</v>
      </c>
      <c r="G2517" s="26" t="s">
        <v>9601</v>
      </c>
      <c r="H2517" s="26" t="s">
        <v>1308</v>
      </c>
      <c r="J2517" s="26" t="s">
        <v>8818</v>
      </c>
      <c r="K2517" s="26" t="s">
        <v>9597</v>
      </c>
      <c r="L2517" s="26" t="s">
        <v>18247</v>
      </c>
      <c r="M2517" s="26">
        <v>380384040429</v>
      </c>
      <c r="N2517" s="26">
        <v>6810700000</v>
      </c>
    </row>
    <row r="2518" spans="1:14">
      <c r="A2518" s="26" t="s">
        <v>3007</v>
      </c>
      <c r="B2518" s="26" t="s">
        <v>3008</v>
      </c>
      <c r="C2518" s="26">
        <v>1991197</v>
      </c>
      <c r="D2518" s="26" t="s">
        <v>780</v>
      </c>
      <c r="E2518" s="26" t="s">
        <v>18248</v>
      </c>
      <c r="F2518" s="26" t="s">
        <v>9764</v>
      </c>
      <c r="G2518" s="26" t="s">
        <v>9601</v>
      </c>
      <c r="H2518" s="26" t="s">
        <v>258</v>
      </c>
      <c r="J2518" s="26" t="s">
        <v>367</v>
      </c>
      <c r="K2518" s="26" t="s">
        <v>9597</v>
      </c>
      <c r="L2518" s="26" t="s">
        <v>18249</v>
      </c>
      <c r="M2518" s="26">
        <v>383806262298</v>
      </c>
      <c r="N2518" s="26">
        <v>1414100000</v>
      </c>
    </row>
    <row r="2519" spans="1:14">
      <c r="A2519" s="26" t="s">
        <v>8260</v>
      </c>
      <c r="B2519" s="26" t="s">
        <v>8261</v>
      </c>
      <c r="C2519" s="26">
        <v>2002760</v>
      </c>
      <c r="D2519" s="26" t="s">
        <v>780</v>
      </c>
      <c r="E2519" s="26" t="s">
        <v>18250</v>
      </c>
      <c r="F2519" s="26" t="s">
        <v>18251</v>
      </c>
      <c r="G2519" s="26" t="s">
        <v>9601</v>
      </c>
      <c r="H2519" s="26" t="s">
        <v>1122</v>
      </c>
      <c r="J2519" s="26" t="s">
        <v>8039</v>
      </c>
      <c r="K2519" s="26" t="s">
        <v>9597</v>
      </c>
      <c r="L2519" s="26" t="s">
        <v>18252</v>
      </c>
      <c r="M2519" s="26">
        <v>380573571222</v>
      </c>
      <c r="N2519" s="26">
        <v>6310100000</v>
      </c>
    </row>
    <row r="2520" spans="1:14">
      <c r="A2520" s="26" t="s">
        <v>2867</v>
      </c>
      <c r="B2520" s="26" t="s">
        <v>2847</v>
      </c>
      <c r="C2520" s="26">
        <v>37944301</v>
      </c>
      <c r="D2520" s="26" t="s">
        <v>780</v>
      </c>
      <c r="E2520" s="26" t="s">
        <v>18253</v>
      </c>
      <c r="F2520" s="26" t="s">
        <v>18254</v>
      </c>
      <c r="G2520" s="26" t="s">
        <v>9601</v>
      </c>
      <c r="H2520" s="26" t="s">
        <v>258</v>
      </c>
      <c r="J2520" s="26" t="s">
        <v>298</v>
      </c>
      <c r="K2520" s="26" t="s">
        <v>9597</v>
      </c>
      <c r="L2520" s="26" t="s">
        <v>18255</v>
      </c>
      <c r="M2520" s="26">
        <v>380503570487</v>
      </c>
      <c r="N2520" s="26">
        <v>1412900000</v>
      </c>
    </row>
    <row r="2521" spans="1:14">
      <c r="A2521" s="26" t="s">
        <v>3490</v>
      </c>
      <c r="B2521" s="26" t="s">
        <v>3491</v>
      </c>
      <c r="C2521" s="26">
        <v>37916782</v>
      </c>
      <c r="D2521" s="26" t="s">
        <v>24</v>
      </c>
      <c r="E2521" s="26" t="s">
        <v>18256</v>
      </c>
      <c r="F2521" s="26" t="s">
        <v>18257</v>
      </c>
      <c r="G2521" s="26" t="s">
        <v>9579</v>
      </c>
      <c r="H2521" s="26" t="s">
        <v>392</v>
      </c>
      <c r="I2521" s="26" t="s">
        <v>17899</v>
      </c>
      <c r="J2521" s="26" t="s">
        <v>18258</v>
      </c>
      <c r="K2521" s="26" t="s">
        <v>9582</v>
      </c>
      <c r="L2521" s="26" t="s">
        <v>18259</v>
      </c>
      <c r="M2521" s="26">
        <v>380997578342</v>
      </c>
      <c r="N2521" s="26">
        <v>2123286202</v>
      </c>
    </row>
    <row r="2522" spans="1:14">
      <c r="A2522" s="26" t="s">
        <v>5890</v>
      </c>
      <c r="B2522" s="26" t="s">
        <v>5891</v>
      </c>
      <c r="C2522" s="26">
        <v>38094142</v>
      </c>
      <c r="D2522" s="26" t="s">
        <v>24</v>
      </c>
      <c r="E2522" s="26" t="s">
        <v>18260</v>
      </c>
      <c r="F2522" s="26" t="s">
        <v>18261</v>
      </c>
      <c r="G2522" s="26" t="s">
        <v>9591</v>
      </c>
      <c r="H2522" s="26" t="s">
        <v>835</v>
      </c>
      <c r="I2522" s="26" t="s">
        <v>10538</v>
      </c>
      <c r="J2522" s="26" t="s">
        <v>11232</v>
      </c>
      <c r="K2522" s="26" t="s">
        <v>9582</v>
      </c>
      <c r="L2522" s="26" t="s">
        <v>18262</v>
      </c>
      <c r="M2522" s="26">
        <v>380995322196</v>
      </c>
      <c r="N2522" s="26">
        <v>121683007</v>
      </c>
    </row>
    <row r="2523" spans="1:14">
      <c r="A2523" s="26" t="s">
        <v>4985</v>
      </c>
      <c r="B2523" s="26" t="s">
        <v>4986</v>
      </c>
      <c r="C2523" s="26">
        <v>41180990</v>
      </c>
      <c r="D2523" s="26" t="s">
        <v>24</v>
      </c>
      <c r="E2523" s="26" t="s">
        <v>18263</v>
      </c>
      <c r="F2523" s="26" t="s">
        <v>18264</v>
      </c>
      <c r="G2523" s="26" t="s">
        <v>9586</v>
      </c>
      <c r="H2523" s="26" t="s">
        <v>735</v>
      </c>
      <c r="I2523" s="26" t="s">
        <v>12249</v>
      </c>
      <c r="J2523" s="26" t="s">
        <v>18265</v>
      </c>
      <c r="K2523" s="26" t="s">
        <v>9582</v>
      </c>
      <c r="L2523" s="26" t="s">
        <v>18266</v>
      </c>
      <c r="M2523" s="26">
        <v>380968105089</v>
      </c>
      <c r="N2523" s="26">
        <v>4623683101</v>
      </c>
    </row>
    <row r="2524" spans="1:14">
      <c r="A2524" s="26" t="s">
        <v>5828</v>
      </c>
      <c r="B2524" s="26" t="s">
        <v>5510</v>
      </c>
      <c r="C2524" s="26">
        <v>3568132</v>
      </c>
      <c r="D2524" s="26" t="s">
        <v>780</v>
      </c>
      <c r="E2524" s="26" t="s">
        <v>18267</v>
      </c>
      <c r="F2524" s="26" t="s">
        <v>18268</v>
      </c>
      <c r="G2524" s="26" t="s">
        <v>9601</v>
      </c>
      <c r="H2524" s="26" t="s">
        <v>799</v>
      </c>
      <c r="J2524" s="26" t="s">
        <v>800</v>
      </c>
      <c r="K2524" s="26" t="s">
        <v>9597</v>
      </c>
      <c r="L2524" s="26" t="s">
        <v>18269</v>
      </c>
      <c r="M2524" s="26">
        <v>380677122949</v>
      </c>
      <c r="N2524" s="26">
        <v>4822784009</v>
      </c>
    </row>
    <row r="2525" spans="1:14">
      <c r="A2525" s="26" t="s">
        <v>6037</v>
      </c>
      <c r="B2525" s="26" t="s">
        <v>5975</v>
      </c>
      <c r="C2525" s="26">
        <v>32884395</v>
      </c>
      <c r="D2525" s="26" t="s">
        <v>24</v>
      </c>
      <c r="E2525" s="26" t="s">
        <v>18270</v>
      </c>
      <c r="F2525" s="26" t="s">
        <v>11711</v>
      </c>
      <c r="G2525" s="26" t="s">
        <v>9586</v>
      </c>
      <c r="H2525" s="26" t="s">
        <v>835</v>
      </c>
      <c r="J2525" s="26" t="s">
        <v>848</v>
      </c>
      <c r="K2525" s="26" t="s">
        <v>9597</v>
      </c>
      <c r="L2525" s="26" t="s">
        <v>18271</v>
      </c>
      <c r="M2525" s="26">
        <v>380512427245</v>
      </c>
      <c r="N2525" s="26">
        <v>4623010100</v>
      </c>
    </row>
    <row r="2526" spans="1:14">
      <c r="A2526" s="26" t="s">
        <v>6742</v>
      </c>
      <c r="B2526" s="26" t="s">
        <v>6743</v>
      </c>
      <c r="C2526" s="26">
        <v>38487180</v>
      </c>
      <c r="D2526" s="26" t="s">
        <v>24</v>
      </c>
      <c r="E2526" s="26" t="s">
        <v>18272</v>
      </c>
      <c r="F2526" s="26" t="s">
        <v>18273</v>
      </c>
      <c r="G2526" s="26" t="s">
        <v>9579</v>
      </c>
      <c r="H2526" s="26" t="s">
        <v>949</v>
      </c>
      <c r="I2526" s="26" t="s">
        <v>13044</v>
      </c>
      <c r="J2526" s="26" t="s">
        <v>11439</v>
      </c>
      <c r="K2526" s="26" t="s">
        <v>9582</v>
      </c>
      <c r="L2526" s="26" t="s">
        <v>18274</v>
      </c>
      <c r="M2526" s="26">
        <v>380536496134</v>
      </c>
      <c r="N2526" s="26">
        <v>121181502</v>
      </c>
    </row>
    <row r="2527" spans="1:14">
      <c r="A2527" s="26" t="s">
        <v>7645</v>
      </c>
      <c r="B2527" s="26" t="s">
        <v>7646</v>
      </c>
      <c r="C2527" s="26">
        <v>2000530</v>
      </c>
      <c r="D2527" s="26" t="s">
        <v>780</v>
      </c>
      <c r="E2527" s="26" t="s">
        <v>18275</v>
      </c>
      <c r="F2527" s="26" t="s">
        <v>7646</v>
      </c>
      <c r="G2527" s="26" t="s">
        <v>9601</v>
      </c>
      <c r="H2527" s="26" t="s">
        <v>1088</v>
      </c>
      <c r="I2527" s="26" t="s">
        <v>9818</v>
      </c>
      <c r="J2527" s="26" t="s">
        <v>7647</v>
      </c>
      <c r="K2527" s="26" t="s">
        <v>9606</v>
      </c>
      <c r="L2527" s="26" t="s">
        <v>18276</v>
      </c>
      <c r="M2527" s="26">
        <v>761028306796</v>
      </c>
      <c r="N2527" s="26">
        <v>6121255500</v>
      </c>
    </row>
    <row r="2528" spans="1:14">
      <c r="A2528" s="26" t="s">
        <v>2092</v>
      </c>
      <c r="B2528" s="26" t="s">
        <v>2093</v>
      </c>
      <c r="C2528" s="26">
        <v>38580610</v>
      </c>
      <c r="D2528" s="26" t="s">
        <v>24</v>
      </c>
      <c r="E2528" s="26" t="s">
        <v>18277</v>
      </c>
      <c r="F2528" s="26" t="s">
        <v>18278</v>
      </c>
      <c r="G2528" s="26" t="s">
        <v>9586</v>
      </c>
      <c r="H2528" s="26" t="s">
        <v>103</v>
      </c>
      <c r="I2528" s="26" t="s">
        <v>13274</v>
      </c>
      <c r="J2528" s="26" t="s">
        <v>18279</v>
      </c>
      <c r="K2528" s="26" t="s">
        <v>9582</v>
      </c>
      <c r="L2528" s="26" t="s">
        <v>18280</v>
      </c>
      <c r="M2528" s="26">
        <v>380673381567</v>
      </c>
      <c r="N2528" s="26">
        <v>723687601</v>
      </c>
    </row>
    <row r="2529" spans="1:14">
      <c r="A2529" s="26" t="s">
        <v>1631</v>
      </c>
      <c r="B2529" s="26" t="s">
        <v>1632</v>
      </c>
      <c r="C2529" s="26">
        <v>37580028</v>
      </c>
      <c r="D2529" s="26" t="s">
        <v>24</v>
      </c>
      <c r="E2529" s="26" t="s">
        <v>18281</v>
      </c>
      <c r="F2529" s="26" t="s">
        <v>18282</v>
      </c>
      <c r="G2529" s="26" t="s">
        <v>9586</v>
      </c>
      <c r="H2529" s="26" t="s">
        <v>27</v>
      </c>
      <c r="I2529" s="26" t="s">
        <v>67</v>
      </c>
      <c r="J2529" s="26" t="s">
        <v>18283</v>
      </c>
      <c r="K2529" s="26" t="s">
        <v>9582</v>
      </c>
      <c r="L2529" s="26" t="s">
        <v>18284</v>
      </c>
      <c r="M2529" s="26">
        <v>380433738230</v>
      </c>
      <c r="N2529" s="26">
        <v>522688001</v>
      </c>
    </row>
    <row r="2530" spans="1:14">
      <c r="A2530" s="26" t="s">
        <v>4087</v>
      </c>
      <c r="B2530" s="26" t="s">
        <v>4088</v>
      </c>
      <c r="C2530" s="26">
        <v>2009637</v>
      </c>
      <c r="D2530" s="26" t="s">
        <v>780</v>
      </c>
      <c r="E2530" s="26" t="s">
        <v>18285</v>
      </c>
      <c r="F2530" s="26" t="s">
        <v>10619</v>
      </c>
      <c r="G2530" s="26" t="s">
        <v>9601</v>
      </c>
      <c r="H2530" s="26" t="s">
        <v>506</v>
      </c>
      <c r="I2530" s="26" t="s">
        <v>18286</v>
      </c>
      <c r="J2530" s="26" t="s">
        <v>4231</v>
      </c>
      <c r="K2530" s="26" t="s">
        <v>9606</v>
      </c>
      <c r="L2530" s="26" t="s">
        <v>18287</v>
      </c>
      <c r="M2530" s="26">
        <v>380673420662</v>
      </c>
      <c r="N2530" s="26">
        <v>722155321</v>
      </c>
    </row>
    <row r="2531" spans="1:14">
      <c r="A2531" s="26" t="s">
        <v>5199</v>
      </c>
      <c r="B2531" s="26" t="s">
        <v>5200</v>
      </c>
      <c r="C2531" s="26">
        <v>36417058</v>
      </c>
      <c r="D2531" s="26" t="s">
        <v>24</v>
      </c>
      <c r="E2531" s="26" t="s">
        <v>18288</v>
      </c>
      <c r="F2531" s="26" t="s">
        <v>18289</v>
      </c>
      <c r="G2531" s="26" t="s">
        <v>9591</v>
      </c>
      <c r="H2531" s="26" t="s">
        <v>735</v>
      </c>
      <c r="J2531" s="26" t="s">
        <v>740</v>
      </c>
      <c r="K2531" s="26" t="s">
        <v>9597</v>
      </c>
      <c r="L2531" s="26" t="s">
        <v>18290</v>
      </c>
      <c r="M2531" s="26">
        <v>760995908000</v>
      </c>
      <c r="N2531" s="26">
        <v>1221881203</v>
      </c>
    </row>
    <row r="2532" spans="1:14">
      <c r="A2532" s="26" t="s">
        <v>3578</v>
      </c>
      <c r="B2532" s="26" t="s">
        <v>3579</v>
      </c>
      <c r="C2532" s="26" t="s">
        <v>1604</v>
      </c>
      <c r="D2532" s="26" t="s">
        <v>24</v>
      </c>
      <c r="E2532" s="26" t="s">
        <v>18291</v>
      </c>
      <c r="F2532" s="26" t="s">
        <v>18292</v>
      </c>
      <c r="G2532" s="26" t="s">
        <v>9591</v>
      </c>
      <c r="H2532" s="26" t="s">
        <v>392</v>
      </c>
      <c r="I2532" s="26" t="s">
        <v>11040</v>
      </c>
      <c r="J2532" s="26" t="s">
        <v>3580</v>
      </c>
      <c r="K2532" s="26" t="s">
        <v>9582</v>
      </c>
      <c r="L2532" s="26" t="s">
        <v>18293</v>
      </c>
      <c r="M2532" s="26">
        <v>380509339547</v>
      </c>
      <c r="N2532" s="26">
        <v>2121286801</v>
      </c>
    </row>
    <row r="2533" spans="1:14">
      <c r="A2533" s="26" t="s">
        <v>6028</v>
      </c>
      <c r="B2533" s="26" t="s">
        <v>6029</v>
      </c>
      <c r="C2533" s="26">
        <v>5483121</v>
      </c>
      <c r="D2533" s="26" t="s">
        <v>780</v>
      </c>
      <c r="E2533" s="26" t="s">
        <v>18294</v>
      </c>
      <c r="F2533" s="26" t="s">
        <v>18295</v>
      </c>
      <c r="G2533" s="26" t="s">
        <v>9601</v>
      </c>
      <c r="H2533" s="26" t="s">
        <v>835</v>
      </c>
      <c r="J2533" s="26" t="s">
        <v>848</v>
      </c>
      <c r="K2533" s="26" t="s">
        <v>9597</v>
      </c>
      <c r="L2533" s="26" t="s">
        <v>18296</v>
      </c>
      <c r="M2533" s="26">
        <v>761014201952</v>
      </c>
      <c r="N2533" s="26">
        <v>4623010100</v>
      </c>
    </row>
    <row r="2534" spans="1:14">
      <c r="A2534" s="26" t="s">
        <v>3739</v>
      </c>
      <c r="B2534" s="26" t="s">
        <v>3740</v>
      </c>
      <c r="C2534" s="26">
        <v>38732288</v>
      </c>
      <c r="D2534" s="26" t="s">
        <v>780</v>
      </c>
      <c r="E2534" s="26" t="s">
        <v>18297</v>
      </c>
      <c r="F2534" s="26" t="s">
        <v>18298</v>
      </c>
      <c r="G2534" s="26" t="s">
        <v>9601</v>
      </c>
      <c r="H2534" s="26" t="s">
        <v>468</v>
      </c>
      <c r="I2534" s="26" t="s">
        <v>10687</v>
      </c>
      <c r="J2534" s="26" t="s">
        <v>481</v>
      </c>
      <c r="K2534" s="26" t="s">
        <v>9597</v>
      </c>
      <c r="L2534" s="26" t="s">
        <v>18299</v>
      </c>
      <c r="M2534" s="26">
        <v>380612360164</v>
      </c>
      <c r="N2534" s="26">
        <v>1222380503</v>
      </c>
    </row>
    <row r="2535" spans="1:14">
      <c r="A2535" s="26" t="s">
        <v>4503</v>
      </c>
      <c r="B2535" s="26" t="s">
        <v>4504</v>
      </c>
      <c r="C2535" s="26" t="s">
        <v>1604</v>
      </c>
      <c r="D2535" s="26" t="s">
        <v>24</v>
      </c>
      <c r="E2535" s="26" t="s">
        <v>18300</v>
      </c>
      <c r="F2535" s="26" t="s">
        <v>4505</v>
      </c>
      <c r="G2535" s="26" t="s">
        <v>9586</v>
      </c>
      <c r="H2535" s="26" t="s">
        <v>576</v>
      </c>
      <c r="J2535" s="26" t="s">
        <v>654</v>
      </c>
      <c r="K2535" s="26" t="s">
        <v>9597</v>
      </c>
      <c r="L2535" s="26" t="s">
        <v>18301</v>
      </c>
      <c r="M2535" s="26">
        <v>761125637663</v>
      </c>
      <c r="N2535" s="26">
        <v>3211500000</v>
      </c>
    </row>
    <row r="2536" spans="1:14">
      <c r="A2536" s="26" t="s">
        <v>5377</v>
      </c>
      <c r="B2536" s="26" t="s">
        <v>5378</v>
      </c>
      <c r="C2536" s="26">
        <v>20764716</v>
      </c>
      <c r="D2536" s="26" t="s">
        <v>24</v>
      </c>
      <c r="E2536" s="26" t="s">
        <v>18302</v>
      </c>
      <c r="F2536" s="26" t="s">
        <v>18303</v>
      </c>
      <c r="G2536" s="26" t="s">
        <v>9586</v>
      </c>
      <c r="H2536" s="26" t="s">
        <v>735</v>
      </c>
      <c r="I2536" s="26" t="s">
        <v>11411</v>
      </c>
      <c r="J2536" s="26" t="s">
        <v>18304</v>
      </c>
      <c r="K2536" s="26" t="s">
        <v>9582</v>
      </c>
      <c r="L2536" s="26" t="s">
        <v>18305</v>
      </c>
      <c r="M2536" s="26">
        <v>380979428013</v>
      </c>
      <c r="N2536" s="26">
        <v>4624555702</v>
      </c>
    </row>
    <row r="2537" spans="1:14">
      <c r="A2537" s="26" t="s">
        <v>6305</v>
      </c>
      <c r="B2537" s="26" t="s">
        <v>6306</v>
      </c>
      <c r="C2537" s="26">
        <v>21008313</v>
      </c>
      <c r="D2537" s="26" t="s">
        <v>24</v>
      </c>
      <c r="E2537" s="26" t="s">
        <v>18306</v>
      </c>
      <c r="F2537" s="26" t="s">
        <v>18307</v>
      </c>
      <c r="G2537" s="26" t="s">
        <v>9586</v>
      </c>
      <c r="H2537" s="26" t="s">
        <v>885</v>
      </c>
      <c r="J2537" s="26" t="s">
        <v>910</v>
      </c>
      <c r="K2537" s="26" t="s">
        <v>9597</v>
      </c>
      <c r="L2537" s="26" t="s">
        <v>18308</v>
      </c>
      <c r="M2537" s="26">
        <v>380487056310</v>
      </c>
      <c r="N2537" s="26">
        <v>5110100000</v>
      </c>
    </row>
    <row r="2538" spans="1:14">
      <c r="A2538" s="26" t="s">
        <v>4283</v>
      </c>
      <c r="B2538" s="26" t="s">
        <v>4284</v>
      </c>
      <c r="C2538" s="26">
        <v>38467886</v>
      </c>
      <c r="D2538" s="26" t="s">
        <v>24</v>
      </c>
      <c r="E2538" s="26" t="s">
        <v>18309</v>
      </c>
      <c r="F2538" s="26" t="s">
        <v>18310</v>
      </c>
      <c r="G2538" s="26" t="s">
        <v>9586</v>
      </c>
      <c r="H2538" s="26" t="s">
        <v>576</v>
      </c>
      <c r="I2538" s="26" t="s">
        <v>16098</v>
      </c>
      <c r="J2538" s="26" t="s">
        <v>18311</v>
      </c>
      <c r="K2538" s="26" t="s">
        <v>9582</v>
      </c>
      <c r="L2538" s="26" t="s">
        <v>18312</v>
      </c>
      <c r="M2538" s="26">
        <v>380457624583</v>
      </c>
      <c r="N2538" s="26">
        <v>3220285301</v>
      </c>
    </row>
    <row r="2539" spans="1:14">
      <c r="A2539" s="26" t="s">
        <v>7899</v>
      </c>
      <c r="B2539" s="26" t="s">
        <v>7900</v>
      </c>
      <c r="C2539" s="26">
        <v>38813974</v>
      </c>
      <c r="D2539" s="26" t="s">
        <v>24</v>
      </c>
      <c r="E2539" s="26" t="s">
        <v>18313</v>
      </c>
      <c r="F2539" s="26" t="s">
        <v>18314</v>
      </c>
      <c r="G2539" s="26" t="s">
        <v>9586</v>
      </c>
      <c r="H2539" s="26" t="s">
        <v>1122</v>
      </c>
      <c r="I2539" s="26" t="s">
        <v>11218</v>
      </c>
      <c r="J2539" s="26" t="s">
        <v>18315</v>
      </c>
      <c r="K2539" s="26" t="s">
        <v>9582</v>
      </c>
      <c r="L2539" s="26" t="s">
        <v>18316</v>
      </c>
      <c r="M2539" s="26">
        <v>380576353434</v>
      </c>
      <c r="N2539" s="26">
        <v>6322080901</v>
      </c>
    </row>
    <row r="2540" spans="1:14">
      <c r="A2540" s="26" t="s">
        <v>8228</v>
      </c>
      <c r="B2540" s="26" t="s">
        <v>8229</v>
      </c>
      <c r="C2540" s="26">
        <v>2003511</v>
      </c>
      <c r="D2540" s="26" t="s">
        <v>780</v>
      </c>
      <c r="E2540" s="26" t="s">
        <v>18317</v>
      </c>
      <c r="F2540" s="26" t="s">
        <v>18318</v>
      </c>
      <c r="G2540" s="26" t="s">
        <v>9601</v>
      </c>
      <c r="H2540" s="26" t="s">
        <v>1122</v>
      </c>
      <c r="J2540" s="26" t="s">
        <v>8039</v>
      </c>
      <c r="K2540" s="26" t="s">
        <v>9597</v>
      </c>
      <c r="L2540" s="26" t="s">
        <v>18319</v>
      </c>
      <c r="M2540" s="26">
        <v>380577255113</v>
      </c>
      <c r="N2540" s="26">
        <v>6310100000</v>
      </c>
    </row>
    <row r="2541" spans="1:14">
      <c r="A2541" s="26" t="s">
        <v>1655</v>
      </c>
      <c r="B2541" s="26" t="s">
        <v>1656</v>
      </c>
      <c r="C2541" s="26">
        <v>37489689</v>
      </c>
      <c r="D2541" s="26" t="s">
        <v>24</v>
      </c>
      <c r="E2541" s="26" t="s">
        <v>18320</v>
      </c>
      <c r="F2541" s="26" t="s">
        <v>18321</v>
      </c>
      <c r="G2541" s="26" t="s">
        <v>9586</v>
      </c>
      <c r="H2541" s="26" t="s">
        <v>27</v>
      </c>
      <c r="I2541" s="26" t="s">
        <v>10992</v>
      </c>
      <c r="J2541" s="26" t="s">
        <v>498</v>
      </c>
      <c r="K2541" s="26" t="s">
        <v>9582</v>
      </c>
      <c r="L2541" s="26" t="s">
        <v>18322</v>
      </c>
      <c r="M2541" s="26">
        <v>761401509920</v>
      </c>
      <c r="N2541" s="26">
        <v>123183401</v>
      </c>
    </row>
    <row r="2542" spans="1:14">
      <c r="A2542" s="26" t="s">
        <v>3356</v>
      </c>
      <c r="B2542" s="26" t="s">
        <v>3357</v>
      </c>
      <c r="C2542" s="26">
        <v>38284599</v>
      </c>
      <c r="D2542" s="26" t="s">
        <v>24</v>
      </c>
      <c r="E2542" s="26" t="s">
        <v>18323</v>
      </c>
      <c r="F2542" s="26" t="s">
        <v>18324</v>
      </c>
      <c r="G2542" s="26" t="s">
        <v>9579</v>
      </c>
      <c r="H2542" s="26" t="s">
        <v>392</v>
      </c>
      <c r="I2542" s="26" t="s">
        <v>11117</v>
      </c>
      <c r="J2542" s="26" t="s">
        <v>18325</v>
      </c>
      <c r="K2542" s="26" t="s">
        <v>9582</v>
      </c>
      <c r="L2542" s="26" t="s">
        <v>18326</v>
      </c>
      <c r="M2542" s="26">
        <v>380661587415</v>
      </c>
      <c r="N2542" s="26">
        <v>2120855102</v>
      </c>
    </row>
    <row r="2543" spans="1:14">
      <c r="A2543" s="26" t="s">
        <v>3349</v>
      </c>
      <c r="B2543" s="26" t="s">
        <v>3350</v>
      </c>
      <c r="C2543" s="26">
        <v>38068793</v>
      </c>
      <c r="D2543" s="26" t="s">
        <v>24</v>
      </c>
      <c r="E2543" s="26" t="s">
        <v>18327</v>
      </c>
      <c r="F2543" s="26" t="s">
        <v>18328</v>
      </c>
      <c r="G2543" s="26" t="s">
        <v>9586</v>
      </c>
      <c r="H2543" s="26" t="s">
        <v>392</v>
      </c>
      <c r="I2543" s="26" t="s">
        <v>10303</v>
      </c>
      <c r="J2543" s="26" t="s">
        <v>18329</v>
      </c>
      <c r="K2543" s="26" t="s">
        <v>9582</v>
      </c>
      <c r="L2543" s="26" t="s">
        <v>18330</v>
      </c>
      <c r="M2543" s="26">
        <v>380673502009</v>
      </c>
      <c r="N2543" s="26">
        <v>2120486401</v>
      </c>
    </row>
    <row r="2544" spans="1:14">
      <c r="A2544" s="26" t="s">
        <v>3300</v>
      </c>
      <c r="B2544" s="26" t="s">
        <v>3301</v>
      </c>
      <c r="C2544" s="26">
        <v>40953405</v>
      </c>
      <c r="D2544" s="26" t="s">
        <v>24</v>
      </c>
      <c r="E2544" s="26" t="s">
        <v>18331</v>
      </c>
      <c r="F2544" s="26" t="s">
        <v>18332</v>
      </c>
      <c r="G2544" s="26" t="s">
        <v>9586</v>
      </c>
      <c r="H2544" s="26" t="s">
        <v>375</v>
      </c>
      <c r="I2544" s="26" t="s">
        <v>12674</v>
      </c>
      <c r="J2544" s="26" t="s">
        <v>18333</v>
      </c>
      <c r="K2544" s="26" t="s">
        <v>9582</v>
      </c>
      <c r="L2544" s="26" t="s">
        <v>18334</v>
      </c>
      <c r="M2544" s="26">
        <v>380412406026</v>
      </c>
      <c r="N2544" s="26">
        <v>1822082001</v>
      </c>
    </row>
    <row r="2545" spans="1:14">
      <c r="A2545" s="26" t="s">
        <v>6259</v>
      </c>
      <c r="B2545" s="26" t="s">
        <v>6260</v>
      </c>
      <c r="C2545" s="26">
        <v>2774556</v>
      </c>
      <c r="D2545" s="26" t="s">
        <v>24</v>
      </c>
      <c r="E2545" s="26" t="s">
        <v>18335</v>
      </c>
      <c r="F2545" s="26" t="s">
        <v>18336</v>
      </c>
      <c r="G2545" s="26" t="s">
        <v>9586</v>
      </c>
      <c r="H2545" s="26" t="s">
        <v>885</v>
      </c>
      <c r="J2545" s="26" t="s">
        <v>910</v>
      </c>
      <c r="K2545" s="26" t="s">
        <v>9597</v>
      </c>
      <c r="L2545" s="26" t="s">
        <v>18337</v>
      </c>
      <c r="M2545" s="26">
        <v>760975100724</v>
      </c>
      <c r="N2545" s="26">
        <v>5110100000</v>
      </c>
    </row>
    <row r="2546" spans="1:14">
      <c r="A2546" s="26" t="s">
        <v>6211</v>
      </c>
      <c r="B2546" s="26" t="s">
        <v>6212</v>
      </c>
      <c r="C2546" s="26">
        <v>38522082</v>
      </c>
      <c r="D2546" s="26" t="s">
        <v>24</v>
      </c>
      <c r="E2546" s="26" t="s">
        <v>18338</v>
      </c>
      <c r="F2546" s="26" t="s">
        <v>18339</v>
      </c>
      <c r="G2546" s="26" t="s">
        <v>9586</v>
      </c>
      <c r="H2546" s="26" t="s">
        <v>885</v>
      </c>
      <c r="J2546" s="26" t="s">
        <v>5384</v>
      </c>
      <c r="K2546" s="26" t="s">
        <v>9606</v>
      </c>
      <c r="L2546" s="26" t="s">
        <v>18340</v>
      </c>
      <c r="M2546" s="26">
        <v>760973454306</v>
      </c>
      <c r="N2546" s="26">
        <v>521210114</v>
      </c>
    </row>
    <row r="2547" spans="1:14">
      <c r="A2547" s="26" t="s">
        <v>5498</v>
      </c>
      <c r="B2547" s="26" t="s">
        <v>5499</v>
      </c>
      <c r="C2547" s="26">
        <v>38945065</v>
      </c>
      <c r="D2547" s="26" t="s">
        <v>24</v>
      </c>
      <c r="E2547" s="26" t="s">
        <v>18341</v>
      </c>
      <c r="F2547" s="26" t="s">
        <v>18342</v>
      </c>
      <c r="G2547" s="26" t="s">
        <v>9586</v>
      </c>
      <c r="H2547" s="26" t="s">
        <v>799</v>
      </c>
      <c r="J2547" s="26" t="s">
        <v>800</v>
      </c>
      <c r="K2547" s="26" t="s">
        <v>9597</v>
      </c>
      <c r="L2547" s="26" t="s">
        <v>18343</v>
      </c>
      <c r="M2547" s="26">
        <v>760885006098</v>
      </c>
      <c r="N2547" s="26">
        <v>4822784009</v>
      </c>
    </row>
    <row r="2548" spans="1:14">
      <c r="A2548" s="26" t="s">
        <v>2200</v>
      </c>
      <c r="B2548" s="26" t="s">
        <v>2201</v>
      </c>
      <c r="C2548" s="26">
        <v>37677106</v>
      </c>
      <c r="D2548" s="26" t="s">
        <v>24</v>
      </c>
      <c r="E2548" s="26" t="s">
        <v>18344</v>
      </c>
      <c r="F2548" s="26" t="s">
        <v>18345</v>
      </c>
      <c r="G2548" s="26" t="s">
        <v>9586</v>
      </c>
      <c r="H2548" s="26" t="s">
        <v>133</v>
      </c>
      <c r="I2548" s="26" t="s">
        <v>9917</v>
      </c>
      <c r="J2548" s="26" t="s">
        <v>18346</v>
      </c>
      <c r="K2548" s="26" t="s">
        <v>9606</v>
      </c>
      <c r="L2548" s="26" t="s">
        <v>18347</v>
      </c>
      <c r="M2548" s="26">
        <v>380733138585</v>
      </c>
      <c r="N2548" s="26">
        <v>1221055400</v>
      </c>
    </row>
    <row r="2549" spans="1:14">
      <c r="A2549" s="26" t="s">
        <v>3591</v>
      </c>
      <c r="B2549" s="26" t="s">
        <v>3592</v>
      </c>
      <c r="C2549" s="26">
        <v>38699838</v>
      </c>
      <c r="D2549" s="26" t="s">
        <v>24</v>
      </c>
      <c r="E2549" s="26" t="s">
        <v>18348</v>
      </c>
      <c r="F2549" s="26" t="s">
        <v>18349</v>
      </c>
      <c r="G2549" s="26" t="s">
        <v>9586</v>
      </c>
      <c r="H2549" s="26" t="s">
        <v>468</v>
      </c>
      <c r="J2549" s="26" t="s">
        <v>469</v>
      </c>
      <c r="K2549" s="26" t="s">
        <v>9597</v>
      </c>
      <c r="L2549" s="26" t="s">
        <v>18350</v>
      </c>
      <c r="M2549" s="26">
        <v>380615377429</v>
      </c>
      <c r="N2549" s="26">
        <v>2310400000</v>
      </c>
    </row>
    <row r="2550" spans="1:14">
      <c r="A2550" s="26" t="s">
        <v>2461</v>
      </c>
      <c r="B2550" s="26" t="s">
        <v>2462</v>
      </c>
      <c r="C2550" s="26">
        <v>37862114</v>
      </c>
      <c r="D2550" s="26" t="s">
        <v>24</v>
      </c>
      <c r="E2550" s="26" t="s">
        <v>18351</v>
      </c>
      <c r="F2550" s="26" t="s">
        <v>18352</v>
      </c>
      <c r="G2550" s="26" t="s">
        <v>9586</v>
      </c>
      <c r="H2550" s="26" t="s">
        <v>133</v>
      </c>
      <c r="J2550" s="26" t="s">
        <v>183</v>
      </c>
      <c r="K2550" s="26" t="s">
        <v>9597</v>
      </c>
      <c r="L2550" s="26" t="s">
        <v>18353</v>
      </c>
      <c r="M2550" s="26">
        <v>380965320350</v>
      </c>
      <c r="N2550" s="26">
        <v>1211000000</v>
      </c>
    </row>
    <row r="2551" spans="1:14">
      <c r="A2551" s="26" t="s">
        <v>9378</v>
      </c>
      <c r="B2551" s="26" t="s">
        <v>9379</v>
      </c>
      <c r="C2551" s="26">
        <v>40515844</v>
      </c>
      <c r="D2551" s="26" t="s">
        <v>24</v>
      </c>
      <c r="E2551" s="26" t="s">
        <v>18354</v>
      </c>
      <c r="F2551" s="26" t="s">
        <v>18355</v>
      </c>
      <c r="G2551" s="26" t="s">
        <v>9586</v>
      </c>
      <c r="H2551" s="26" t="s">
        <v>1573</v>
      </c>
      <c r="I2551" s="26" t="s">
        <v>12338</v>
      </c>
      <c r="J2551" s="26" t="s">
        <v>9380</v>
      </c>
      <c r="K2551" s="26" t="s">
        <v>9606</v>
      </c>
      <c r="L2551" s="26" t="s">
        <v>18356</v>
      </c>
      <c r="M2551" s="26">
        <v>380463324113</v>
      </c>
      <c r="N2551" s="26">
        <v>7421755700</v>
      </c>
    </row>
    <row r="2552" spans="1:14">
      <c r="A2552" s="26" t="s">
        <v>8887</v>
      </c>
      <c r="B2552" s="26" t="s">
        <v>8888</v>
      </c>
      <c r="C2552" s="26">
        <v>2005332</v>
      </c>
      <c r="D2552" s="26" t="s">
        <v>780</v>
      </c>
      <c r="E2552" s="26" t="s">
        <v>18357</v>
      </c>
      <c r="F2552" s="26" t="s">
        <v>18358</v>
      </c>
      <c r="G2552" s="26" t="s">
        <v>9601</v>
      </c>
      <c r="H2552" s="26" t="s">
        <v>1401</v>
      </c>
      <c r="J2552" s="26" t="s">
        <v>1434</v>
      </c>
      <c r="K2552" s="26" t="s">
        <v>9606</v>
      </c>
      <c r="L2552" s="26" t="s">
        <v>18359</v>
      </c>
      <c r="M2552" s="26">
        <v>380674042290</v>
      </c>
      <c r="N2552" s="26">
        <v>1222083001</v>
      </c>
    </row>
    <row r="2553" spans="1:14">
      <c r="A2553" s="26" t="s">
        <v>5761</v>
      </c>
      <c r="B2553" s="26" t="s">
        <v>5762</v>
      </c>
      <c r="C2553" s="26">
        <v>1993776</v>
      </c>
      <c r="D2553" s="26" t="s">
        <v>780</v>
      </c>
      <c r="E2553" s="26" t="s">
        <v>18360</v>
      </c>
      <c r="F2553" s="26" t="s">
        <v>18361</v>
      </c>
      <c r="G2553" s="26" t="s">
        <v>9601</v>
      </c>
      <c r="H2553" s="26" t="s">
        <v>799</v>
      </c>
      <c r="J2553" s="26" t="s">
        <v>800</v>
      </c>
      <c r="K2553" s="26" t="s">
        <v>9597</v>
      </c>
      <c r="L2553" s="26" t="s">
        <v>18362</v>
      </c>
      <c r="M2553" s="26">
        <v>380442354056</v>
      </c>
      <c r="N2553" s="26">
        <v>4822784009</v>
      </c>
    </row>
    <row r="2554" spans="1:14">
      <c r="A2554" s="26" t="s">
        <v>8946</v>
      </c>
      <c r="B2554" s="26" t="s">
        <v>8947</v>
      </c>
      <c r="C2554" s="26">
        <v>41773113</v>
      </c>
      <c r="D2554" s="26" t="s">
        <v>24</v>
      </c>
      <c r="E2554" s="26" t="s">
        <v>18363</v>
      </c>
      <c r="F2554" s="26" t="s">
        <v>18364</v>
      </c>
      <c r="G2554" s="26" t="s">
        <v>9586</v>
      </c>
      <c r="H2554" s="26" t="s">
        <v>1401</v>
      </c>
      <c r="I2554" s="26" t="s">
        <v>14400</v>
      </c>
      <c r="J2554" s="26" t="s">
        <v>1458</v>
      </c>
      <c r="K2554" s="26" t="s">
        <v>9597</v>
      </c>
      <c r="L2554" s="26" t="s">
        <v>18365</v>
      </c>
      <c r="M2554" s="26">
        <v>380473130058</v>
      </c>
      <c r="N2554" s="26">
        <v>7124010100</v>
      </c>
    </row>
    <row r="2555" spans="1:14">
      <c r="A2555" s="26" t="s">
        <v>5191</v>
      </c>
      <c r="B2555" s="26" t="s">
        <v>5138</v>
      </c>
      <c r="C2555" s="26">
        <v>1996622</v>
      </c>
      <c r="D2555" s="26" t="s">
        <v>24</v>
      </c>
      <c r="E2555" s="26" t="s">
        <v>18366</v>
      </c>
      <c r="F2555" s="26" t="s">
        <v>18367</v>
      </c>
      <c r="G2555" s="26" t="s">
        <v>9586</v>
      </c>
      <c r="H2555" s="26" t="s">
        <v>735</v>
      </c>
      <c r="J2555" s="26" t="s">
        <v>740</v>
      </c>
      <c r="K2555" s="26" t="s">
        <v>9597</v>
      </c>
      <c r="L2555" s="26" t="s">
        <v>18368</v>
      </c>
      <c r="M2555" s="26">
        <v>380987508621</v>
      </c>
      <c r="N2555" s="26">
        <v>1221881203</v>
      </c>
    </row>
    <row r="2556" spans="1:14">
      <c r="A2556" s="26" t="s">
        <v>7066</v>
      </c>
      <c r="B2556" s="26" t="s">
        <v>7067</v>
      </c>
      <c r="C2556" s="26" t="s">
        <v>1604</v>
      </c>
      <c r="D2556" s="26" t="s">
        <v>24</v>
      </c>
      <c r="E2556" s="26" t="s">
        <v>18369</v>
      </c>
      <c r="F2556" s="26" t="s">
        <v>7068</v>
      </c>
      <c r="G2556" s="26" t="s">
        <v>9591</v>
      </c>
      <c r="H2556" s="26" t="s">
        <v>987</v>
      </c>
      <c r="I2556" s="26" t="s">
        <v>9893</v>
      </c>
      <c r="J2556" s="26" t="s">
        <v>7062</v>
      </c>
      <c r="K2556" s="26" t="s">
        <v>9597</v>
      </c>
      <c r="L2556" s="26" t="s">
        <v>18370</v>
      </c>
      <c r="M2556" s="26">
        <v>380678352499</v>
      </c>
      <c r="N2556" s="26">
        <v>5623010100</v>
      </c>
    </row>
    <row r="2557" spans="1:14">
      <c r="A2557" s="26" t="s">
        <v>6206</v>
      </c>
      <c r="B2557" s="26" t="s">
        <v>6207</v>
      </c>
      <c r="C2557" s="26">
        <v>38087224</v>
      </c>
      <c r="D2557" s="26" t="s">
        <v>24</v>
      </c>
      <c r="E2557" s="26" t="s">
        <v>18371</v>
      </c>
      <c r="F2557" s="26" t="s">
        <v>18372</v>
      </c>
      <c r="G2557" s="26" t="s">
        <v>9591</v>
      </c>
      <c r="H2557" s="26" t="s">
        <v>885</v>
      </c>
      <c r="I2557" s="26" t="s">
        <v>11190</v>
      </c>
      <c r="J2557" s="26" t="s">
        <v>6163</v>
      </c>
      <c r="K2557" s="26" t="s">
        <v>9597</v>
      </c>
      <c r="L2557" s="26" t="s">
        <v>18373</v>
      </c>
      <c r="M2557" s="26">
        <v>380484331370</v>
      </c>
      <c r="N2557" s="26">
        <v>5122310300</v>
      </c>
    </row>
    <row r="2558" spans="1:14">
      <c r="A2558" s="26" t="s">
        <v>1787</v>
      </c>
      <c r="B2558" s="26" t="s">
        <v>1788</v>
      </c>
      <c r="C2558" s="26">
        <v>37084458</v>
      </c>
      <c r="D2558" s="26" t="s">
        <v>24</v>
      </c>
      <c r="E2558" s="26" t="s">
        <v>18374</v>
      </c>
      <c r="F2558" s="26" t="s">
        <v>18375</v>
      </c>
      <c r="G2558" s="26" t="s">
        <v>9579</v>
      </c>
      <c r="H2558" s="26" t="s">
        <v>27</v>
      </c>
      <c r="I2558" s="26" t="s">
        <v>12789</v>
      </c>
      <c r="J2558" s="26" t="s">
        <v>18376</v>
      </c>
      <c r="K2558" s="26" t="s">
        <v>9582</v>
      </c>
      <c r="L2558" s="26" t="s">
        <v>18377</v>
      </c>
      <c r="M2558" s="26">
        <v>380434026628</v>
      </c>
      <c r="N2558" s="26">
        <v>521980202</v>
      </c>
    </row>
    <row r="2559" spans="1:14">
      <c r="A2559" s="26" t="s">
        <v>8765</v>
      </c>
      <c r="B2559" s="26" t="s">
        <v>8766</v>
      </c>
      <c r="C2559" s="26">
        <v>2004746</v>
      </c>
      <c r="D2559" s="26" t="s">
        <v>780</v>
      </c>
      <c r="E2559" s="26" t="s">
        <v>18378</v>
      </c>
      <c r="F2559" s="26" t="s">
        <v>17592</v>
      </c>
      <c r="G2559" s="26" t="s">
        <v>9601</v>
      </c>
      <c r="H2559" s="26" t="s">
        <v>1308</v>
      </c>
      <c r="J2559" s="26" t="s">
        <v>1387</v>
      </c>
      <c r="K2559" s="26" t="s">
        <v>9597</v>
      </c>
      <c r="L2559" s="26" t="s">
        <v>12487</v>
      </c>
      <c r="M2559" s="26">
        <v>380382795824</v>
      </c>
      <c r="N2559" s="26">
        <v>4412745702</v>
      </c>
    </row>
    <row r="2560" spans="1:14">
      <c r="A2560" s="26" t="s">
        <v>2642</v>
      </c>
      <c r="B2560" s="26" t="s">
        <v>2635</v>
      </c>
      <c r="C2560" s="26">
        <v>37735655</v>
      </c>
      <c r="D2560" s="26" t="s">
        <v>24</v>
      </c>
      <c r="E2560" s="26" t="s">
        <v>18379</v>
      </c>
      <c r="F2560" s="26" t="s">
        <v>18380</v>
      </c>
      <c r="G2560" s="26" t="s">
        <v>9586</v>
      </c>
      <c r="H2560" s="26" t="s">
        <v>133</v>
      </c>
      <c r="I2560" s="26" t="s">
        <v>9968</v>
      </c>
      <c r="J2560" s="26" t="s">
        <v>11198</v>
      </c>
      <c r="K2560" s="26" t="s">
        <v>9582</v>
      </c>
      <c r="L2560" s="26" t="s">
        <v>18381</v>
      </c>
      <c r="M2560" s="26">
        <v>380994469021</v>
      </c>
      <c r="N2560" s="26">
        <v>1223584501</v>
      </c>
    </row>
    <row r="2561" spans="1:14">
      <c r="A2561" s="26" t="s">
        <v>4260</v>
      </c>
      <c r="B2561" s="26" t="s">
        <v>4261</v>
      </c>
      <c r="C2561" s="26">
        <v>42417490</v>
      </c>
      <c r="D2561" s="26" t="s">
        <v>24</v>
      </c>
      <c r="E2561" s="26" t="s">
        <v>18382</v>
      </c>
      <c r="F2561" s="26" t="s">
        <v>18383</v>
      </c>
      <c r="G2561" s="26" t="s">
        <v>9586</v>
      </c>
      <c r="H2561" s="26" t="s">
        <v>506</v>
      </c>
      <c r="J2561" s="26" t="s">
        <v>1569</v>
      </c>
      <c r="K2561" s="26" t="s">
        <v>9582</v>
      </c>
      <c r="L2561" s="26" t="s">
        <v>18384</v>
      </c>
      <c r="M2561" s="26">
        <v>380963044366</v>
      </c>
      <c r="N2561" s="26">
        <v>2611093001</v>
      </c>
    </row>
    <row r="2562" spans="1:14">
      <c r="A2562" s="26" t="s">
        <v>3473</v>
      </c>
      <c r="B2562" s="26" t="s">
        <v>3474</v>
      </c>
      <c r="C2562" s="26">
        <v>38466531</v>
      </c>
      <c r="D2562" s="26" t="s">
        <v>24</v>
      </c>
      <c r="E2562" s="26" t="s">
        <v>18385</v>
      </c>
      <c r="F2562" s="26" t="s">
        <v>18386</v>
      </c>
      <c r="G2562" s="26" t="s">
        <v>9586</v>
      </c>
      <c r="H2562" s="26" t="s">
        <v>392</v>
      </c>
      <c r="I2562" s="26" t="s">
        <v>11629</v>
      </c>
      <c r="J2562" s="26" t="s">
        <v>443</v>
      </c>
      <c r="K2562" s="26" t="s">
        <v>9606</v>
      </c>
      <c r="L2562" s="26" t="s">
        <v>18387</v>
      </c>
      <c r="M2562" s="26">
        <v>761981497864</v>
      </c>
      <c r="N2562" s="26">
        <v>1413390025</v>
      </c>
    </row>
    <row r="2563" spans="1:14">
      <c r="A2563" s="26" t="s">
        <v>5464</v>
      </c>
      <c r="B2563" s="26" t="s">
        <v>5461</v>
      </c>
      <c r="C2563" s="26">
        <v>42310851</v>
      </c>
      <c r="D2563" s="26" t="s">
        <v>24</v>
      </c>
      <c r="E2563" s="26" t="s">
        <v>18388</v>
      </c>
      <c r="F2563" s="26" t="s">
        <v>18389</v>
      </c>
      <c r="G2563" s="26" t="s">
        <v>9579</v>
      </c>
      <c r="H2563" s="26" t="s">
        <v>735</v>
      </c>
      <c r="I2563" s="26" t="s">
        <v>9605</v>
      </c>
      <c r="J2563" s="26" t="s">
        <v>18390</v>
      </c>
      <c r="K2563" s="26" t="s">
        <v>9582</v>
      </c>
      <c r="L2563" s="26" t="s">
        <v>18391</v>
      </c>
      <c r="M2563" s="26">
        <v>380968532249</v>
      </c>
      <c r="N2563" s="26">
        <v>4621510536</v>
      </c>
    </row>
    <row r="2564" spans="1:14">
      <c r="A2564" s="26" t="s">
        <v>9158</v>
      </c>
      <c r="B2564" s="26" t="s">
        <v>9159</v>
      </c>
      <c r="C2564" s="26">
        <v>38541220</v>
      </c>
      <c r="D2564" s="26" t="s">
        <v>24</v>
      </c>
      <c r="E2564" s="26" t="s">
        <v>18392</v>
      </c>
      <c r="F2564" s="26" t="s">
        <v>18393</v>
      </c>
      <c r="G2564" s="26" t="s">
        <v>9579</v>
      </c>
      <c r="H2564" s="26" t="s">
        <v>1490</v>
      </c>
      <c r="J2564" s="26" t="s">
        <v>18394</v>
      </c>
      <c r="K2564" s="26" t="s">
        <v>9582</v>
      </c>
      <c r="L2564" s="26" t="s">
        <v>18395</v>
      </c>
      <c r="M2564" s="26">
        <v>380953304842</v>
      </c>
      <c r="N2564" s="26">
        <v>7324586503</v>
      </c>
    </row>
    <row r="2565" spans="1:14">
      <c r="A2565" s="26" t="s">
        <v>3483</v>
      </c>
      <c r="B2565" s="26" t="s">
        <v>3484</v>
      </c>
      <c r="C2565" s="26">
        <v>42043319</v>
      </c>
      <c r="D2565" s="26" t="s">
        <v>24</v>
      </c>
      <c r="E2565" s="26" t="s">
        <v>18396</v>
      </c>
      <c r="F2565" s="26" t="s">
        <v>18397</v>
      </c>
      <c r="G2565" s="26" t="s">
        <v>9586</v>
      </c>
      <c r="H2565" s="26" t="s">
        <v>392</v>
      </c>
      <c r="I2565" s="26" t="s">
        <v>10627</v>
      </c>
      <c r="J2565" s="26" t="s">
        <v>18398</v>
      </c>
      <c r="K2565" s="26" t="s">
        <v>9582</v>
      </c>
      <c r="L2565" s="26" t="s">
        <v>18399</v>
      </c>
      <c r="M2565" s="26">
        <v>380979701991</v>
      </c>
      <c r="N2565" s="26">
        <v>2124483401</v>
      </c>
    </row>
    <row r="2566" spans="1:14">
      <c r="A2566" s="26" t="s">
        <v>6861</v>
      </c>
      <c r="B2566" s="26" t="s">
        <v>6862</v>
      </c>
      <c r="C2566" s="26">
        <v>38534915</v>
      </c>
      <c r="D2566" s="26" t="s">
        <v>24</v>
      </c>
      <c r="E2566" s="26" t="s">
        <v>18400</v>
      </c>
      <c r="F2566" s="26" t="s">
        <v>18401</v>
      </c>
      <c r="G2566" s="26" t="s">
        <v>9586</v>
      </c>
      <c r="H2566" s="26" t="s">
        <v>949</v>
      </c>
      <c r="I2566" s="26" t="s">
        <v>13665</v>
      </c>
      <c r="J2566" s="26" t="s">
        <v>1265</v>
      </c>
      <c r="K2566" s="26" t="s">
        <v>9582</v>
      </c>
      <c r="L2566" s="26" t="s">
        <v>18402</v>
      </c>
      <c r="M2566" s="26">
        <v>380536397646</v>
      </c>
      <c r="N2566" s="26">
        <v>120483604</v>
      </c>
    </row>
    <row r="2567" spans="1:14">
      <c r="A2567" s="26" t="s">
        <v>4807</v>
      </c>
      <c r="B2567" s="26" t="s">
        <v>4808</v>
      </c>
      <c r="C2567" s="26">
        <v>38188020</v>
      </c>
      <c r="D2567" s="26" t="s">
        <v>24</v>
      </c>
      <c r="E2567" s="26" t="s">
        <v>18403</v>
      </c>
      <c r="F2567" s="26" t="s">
        <v>18404</v>
      </c>
      <c r="G2567" s="26" t="s">
        <v>9586</v>
      </c>
      <c r="H2567" s="26" t="s">
        <v>711</v>
      </c>
      <c r="J2567" s="26" t="s">
        <v>716</v>
      </c>
      <c r="K2567" s="26" t="s">
        <v>9597</v>
      </c>
      <c r="L2567" s="26" t="s">
        <v>13049</v>
      </c>
      <c r="M2567" s="26">
        <v>380508240417</v>
      </c>
      <c r="N2567" s="26">
        <v>4411800000</v>
      </c>
    </row>
    <row r="2568" spans="1:14">
      <c r="A2568" s="26" t="s">
        <v>1787</v>
      </c>
      <c r="B2568" s="26" t="s">
        <v>1788</v>
      </c>
      <c r="C2568" s="26">
        <v>37084458</v>
      </c>
      <c r="D2568" s="26" t="s">
        <v>24</v>
      </c>
      <c r="E2568" s="26" t="s">
        <v>18405</v>
      </c>
      <c r="F2568" s="26" t="s">
        <v>18406</v>
      </c>
      <c r="G2568" s="26" t="s">
        <v>9586</v>
      </c>
      <c r="H2568" s="26" t="s">
        <v>27</v>
      </c>
      <c r="I2568" s="26" t="s">
        <v>12789</v>
      </c>
      <c r="J2568" s="26" t="s">
        <v>14231</v>
      </c>
      <c r="K2568" s="26" t="s">
        <v>9582</v>
      </c>
      <c r="L2568" s="26" t="s">
        <v>18407</v>
      </c>
      <c r="M2568" s="26">
        <v>380434025497</v>
      </c>
      <c r="N2568" s="26">
        <v>521986201</v>
      </c>
    </row>
    <row r="2569" spans="1:14">
      <c r="A2569" s="26" t="s">
        <v>3114</v>
      </c>
      <c r="B2569" s="26" t="s">
        <v>3115</v>
      </c>
      <c r="C2569" s="26">
        <v>40222348</v>
      </c>
      <c r="D2569" s="26" t="s">
        <v>24</v>
      </c>
      <c r="E2569" s="26" t="s">
        <v>18408</v>
      </c>
      <c r="F2569" s="26" t="s">
        <v>18409</v>
      </c>
      <c r="G2569" s="26" t="s">
        <v>9591</v>
      </c>
      <c r="H2569" s="26" t="s">
        <v>375</v>
      </c>
      <c r="I2569" s="26" t="s">
        <v>12569</v>
      </c>
      <c r="J2569" s="26" t="s">
        <v>3183</v>
      </c>
      <c r="K2569" s="26" t="s">
        <v>9606</v>
      </c>
      <c r="L2569" s="26" t="s">
        <v>18410</v>
      </c>
      <c r="M2569" s="26">
        <v>380412555100</v>
      </c>
      <c r="N2569" s="26">
        <v>1823155100</v>
      </c>
    </row>
    <row r="2570" spans="1:14">
      <c r="A2570" s="26" t="s">
        <v>8008</v>
      </c>
      <c r="B2570" s="26" t="s">
        <v>8009</v>
      </c>
      <c r="C2570" s="26">
        <v>38892286</v>
      </c>
      <c r="D2570" s="26" t="s">
        <v>24</v>
      </c>
      <c r="E2570" s="26" t="s">
        <v>18411</v>
      </c>
      <c r="F2570" s="26" t="s">
        <v>18412</v>
      </c>
      <c r="G2570" s="26" t="s">
        <v>9586</v>
      </c>
      <c r="H2570" s="26" t="s">
        <v>1122</v>
      </c>
      <c r="I2570" s="26" t="s">
        <v>1230</v>
      </c>
      <c r="J2570" s="26" t="s">
        <v>18413</v>
      </c>
      <c r="K2570" s="26" t="s">
        <v>9906</v>
      </c>
      <c r="L2570" s="26" t="s">
        <v>18414</v>
      </c>
      <c r="M2570" s="26">
        <v>380574845321</v>
      </c>
      <c r="N2570" s="26">
        <v>6324580514</v>
      </c>
    </row>
    <row r="2571" spans="1:14">
      <c r="A2571" s="26" t="s">
        <v>3617</v>
      </c>
      <c r="B2571" s="26" t="s">
        <v>3618</v>
      </c>
      <c r="C2571" s="26">
        <v>38065200</v>
      </c>
      <c r="D2571" s="26" t="s">
        <v>24</v>
      </c>
      <c r="E2571" s="26" t="s">
        <v>18415</v>
      </c>
      <c r="F2571" s="26" t="s">
        <v>18416</v>
      </c>
      <c r="G2571" s="26" t="s">
        <v>9579</v>
      </c>
      <c r="H2571" s="26" t="s">
        <v>468</v>
      </c>
      <c r="I2571" s="26" t="s">
        <v>18417</v>
      </c>
      <c r="J2571" s="26" t="s">
        <v>18418</v>
      </c>
      <c r="K2571" s="26" t="s">
        <v>9582</v>
      </c>
      <c r="L2571" s="26" t="s">
        <v>18419</v>
      </c>
      <c r="M2571" s="26">
        <v>380615623154</v>
      </c>
      <c r="N2571" s="26" t="e">
        <v>#N/A</v>
      </c>
    </row>
    <row r="2572" spans="1:14">
      <c r="A2572" s="26" t="s">
        <v>8718</v>
      </c>
      <c r="B2572" s="26" t="s">
        <v>8719</v>
      </c>
      <c r="C2572" s="26">
        <v>41877252</v>
      </c>
      <c r="D2572" s="26" t="s">
        <v>24</v>
      </c>
      <c r="E2572" s="26" t="s">
        <v>18420</v>
      </c>
      <c r="F2572" s="26" t="s">
        <v>18421</v>
      </c>
      <c r="G2572" s="26" t="s">
        <v>9586</v>
      </c>
      <c r="H2572" s="26" t="s">
        <v>1308</v>
      </c>
      <c r="J2572" s="26" t="s">
        <v>18422</v>
      </c>
      <c r="K2572" s="26" t="s">
        <v>9582</v>
      </c>
      <c r="L2572" s="26" t="s">
        <v>18423</v>
      </c>
      <c r="M2572" s="26">
        <v>761926484924</v>
      </c>
      <c r="N2572" s="26">
        <v>1825280403</v>
      </c>
    </row>
    <row r="2573" spans="1:14">
      <c r="A2573" s="26" t="s">
        <v>1932</v>
      </c>
      <c r="B2573" s="26" t="s">
        <v>1933</v>
      </c>
      <c r="C2573" s="26">
        <v>1982703</v>
      </c>
      <c r="D2573" s="26" t="s">
        <v>780</v>
      </c>
      <c r="E2573" s="26" t="s">
        <v>18424</v>
      </c>
      <c r="F2573" s="26" t="s">
        <v>18425</v>
      </c>
      <c r="G2573" s="26" t="s">
        <v>9601</v>
      </c>
      <c r="H2573" s="26" t="s">
        <v>27</v>
      </c>
      <c r="I2573" s="26" t="s">
        <v>11276</v>
      </c>
      <c r="J2573" s="26" t="s">
        <v>1934</v>
      </c>
      <c r="K2573" s="26" t="s">
        <v>9606</v>
      </c>
      <c r="L2573" s="26" t="s">
        <v>18426</v>
      </c>
      <c r="M2573" s="26">
        <v>380435121143</v>
      </c>
      <c r="N2573" s="26">
        <v>525055100</v>
      </c>
    </row>
    <row r="2574" spans="1:14">
      <c r="A2574" s="26" t="s">
        <v>4291</v>
      </c>
      <c r="B2574" s="26" t="s">
        <v>4292</v>
      </c>
      <c r="C2574" s="26">
        <v>22208209</v>
      </c>
      <c r="D2574" s="26" t="s">
        <v>24</v>
      </c>
      <c r="E2574" s="26" t="s">
        <v>18427</v>
      </c>
      <c r="F2574" s="26" t="s">
        <v>18428</v>
      </c>
      <c r="G2574" s="26" t="s">
        <v>9586</v>
      </c>
      <c r="H2574" s="26" t="s">
        <v>576</v>
      </c>
      <c r="J2574" s="26" t="s">
        <v>581</v>
      </c>
      <c r="K2574" s="26" t="s">
        <v>9597</v>
      </c>
      <c r="L2574" s="26" t="s">
        <v>16328</v>
      </c>
      <c r="M2574" s="26">
        <v>380456352245</v>
      </c>
      <c r="N2574" s="26">
        <v>2123681001</v>
      </c>
    </row>
    <row r="2575" spans="1:14">
      <c r="A2575" s="26" t="s">
        <v>4349</v>
      </c>
      <c r="B2575" s="26" t="s">
        <v>4350</v>
      </c>
      <c r="C2575" s="26">
        <v>39002969</v>
      </c>
      <c r="D2575" s="26" t="s">
        <v>24</v>
      </c>
      <c r="E2575" s="26" t="s">
        <v>18429</v>
      </c>
      <c r="F2575" s="26" t="s">
        <v>18430</v>
      </c>
      <c r="G2575" s="26" t="s">
        <v>9586</v>
      </c>
      <c r="H2575" s="26" t="s">
        <v>576</v>
      </c>
      <c r="I2575" s="26" t="s">
        <v>12758</v>
      </c>
      <c r="J2575" s="26" t="s">
        <v>7272</v>
      </c>
      <c r="K2575" s="26" t="s">
        <v>9582</v>
      </c>
      <c r="L2575" s="26" t="s">
        <v>18431</v>
      </c>
      <c r="M2575" s="26">
        <v>380938644948</v>
      </c>
      <c r="N2575" s="26">
        <v>1822510101</v>
      </c>
    </row>
    <row r="2576" spans="1:14">
      <c r="A2576" s="26" t="s">
        <v>7625</v>
      </c>
      <c r="B2576" s="26" t="s">
        <v>7626</v>
      </c>
      <c r="C2576" s="26">
        <v>38044086</v>
      </c>
      <c r="D2576" s="26" t="s">
        <v>24</v>
      </c>
      <c r="E2576" s="26" t="s">
        <v>18432</v>
      </c>
      <c r="F2576" s="26" t="s">
        <v>18433</v>
      </c>
      <c r="G2576" s="26" t="s">
        <v>9591</v>
      </c>
      <c r="H2576" s="26" t="s">
        <v>1088</v>
      </c>
      <c r="J2576" s="26" t="s">
        <v>18434</v>
      </c>
      <c r="K2576" s="26" t="s">
        <v>9582</v>
      </c>
      <c r="L2576" s="26" t="s">
        <v>18435</v>
      </c>
      <c r="M2576" s="26">
        <v>760710873468</v>
      </c>
      <c r="N2576" s="26">
        <v>6122083001</v>
      </c>
    </row>
    <row r="2577" spans="1:14">
      <c r="A2577" s="26" t="s">
        <v>3361</v>
      </c>
      <c r="B2577" s="26" t="s">
        <v>3362</v>
      </c>
      <c r="C2577" s="26">
        <v>38236420</v>
      </c>
      <c r="D2577" s="26" t="s">
        <v>24</v>
      </c>
      <c r="E2577" s="26" t="s">
        <v>18436</v>
      </c>
      <c r="F2577" s="26" t="s">
        <v>18437</v>
      </c>
      <c r="G2577" s="26" t="s">
        <v>9586</v>
      </c>
      <c r="H2577" s="26" t="s">
        <v>392</v>
      </c>
      <c r="I2577" s="26" t="s">
        <v>12978</v>
      </c>
      <c r="J2577" s="26" t="s">
        <v>18438</v>
      </c>
      <c r="K2577" s="26" t="s">
        <v>9582</v>
      </c>
      <c r="L2577" s="26" t="s">
        <v>18439</v>
      </c>
      <c r="M2577" s="26">
        <v>380313169116</v>
      </c>
      <c r="N2577" s="26">
        <v>2122787201</v>
      </c>
    </row>
    <row r="2578" spans="1:14">
      <c r="A2578" s="26" t="s">
        <v>3763</v>
      </c>
      <c r="B2578" s="26" t="s">
        <v>3764</v>
      </c>
      <c r="C2578" s="26">
        <v>19282283</v>
      </c>
      <c r="D2578" s="26" t="s">
        <v>780</v>
      </c>
      <c r="E2578" s="26" t="s">
        <v>18440</v>
      </c>
      <c r="F2578" s="26" t="s">
        <v>18441</v>
      </c>
      <c r="G2578" s="26" t="s">
        <v>9601</v>
      </c>
      <c r="H2578" s="26" t="s">
        <v>468</v>
      </c>
      <c r="J2578" s="26" t="s">
        <v>481</v>
      </c>
      <c r="K2578" s="26" t="s">
        <v>9597</v>
      </c>
      <c r="L2578" s="26" t="s">
        <v>18442</v>
      </c>
      <c r="M2578" s="26">
        <v>380617643804</v>
      </c>
      <c r="N2578" s="26">
        <v>1222380503</v>
      </c>
    </row>
    <row r="2579" spans="1:14">
      <c r="A2579" s="26" t="s">
        <v>9137</v>
      </c>
      <c r="B2579" s="26" t="s">
        <v>9138</v>
      </c>
      <c r="C2579" s="26">
        <v>36754912</v>
      </c>
      <c r="D2579" s="26" t="s">
        <v>24</v>
      </c>
      <c r="E2579" s="26" t="s">
        <v>18443</v>
      </c>
      <c r="F2579" s="26" t="s">
        <v>18444</v>
      </c>
      <c r="G2579" s="26" t="s">
        <v>9579</v>
      </c>
      <c r="H2579" s="26" t="s">
        <v>1490</v>
      </c>
      <c r="I2579" s="26" t="s">
        <v>13192</v>
      </c>
      <c r="J2579" s="26" t="s">
        <v>18445</v>
      </c>
      <c r="K2579" s="26" t="s">
        <v>9582</v>
      </c>
      <c r="L2579" s="26" t="s">
        <v>18446</v>
      </c>
      <c r="M2579" s="26">
        <v>380686773336</v>
      </c>
      <c r="N2579" s="26">
        <v>7323585003</v>
      </c>
    </row>
    <row r="2580" spans="1:14">
      <c r="A2580" s="26" t="s">
        <v>8885</v>
      </c>
      <c r="B2580" s="26" t="s">
        <v>8886</v>
      </c>
      <c r="C2580" s="26">
        <v>41745061</v>
      </c>
      <c r="D2580" s="26" t="s">
        <v>24</v>
      </c>
      <c r="E2580" s="26" t="s">
        <v>18447</v>
      </c>
      <c r="F2580" s="26" t="s">
        <v>18448</v>
      </c>
      <c r="G2580" s="26" t="s">
        <v>9579</v>
      </c>
      <c r="H2580" s="26" t="s">
        <v>1401</v>
      </c>
      <c r="J2580" s="26" t="s">
        <v>12383</v>
      </c>
      <c r="K2580" s="26" t="s">
        <v>9582</v>
      </c>
      <c r="L2580" s="26" t="s">
        <v>18449</v>
      </c>
      <c r="M2580" s="26">
        <v>380975482712</v>
      </c>
      <c r="N2580" s="26">
        <v>522880801</v>
      </c>
    </row>
    <row r="2581" spans="1:14">
      <c r="A2581" s="26" t="s">
        <v>5650</v>
      </c>
      <c r="B2581" s="26" t="s">
        <v>5651</v>
      </c>
      <c r="C2581" s="26">
        <v>38960408</v>
      </c>
      <c r="D2581" s="26" t="s">
        <v>24</v>
      </c>
      <c r="E2581" s="26" t="s">
        <v>18450</v>
      </c>
      <c r="F2581" s="26" t="s">
        <v>18451</v>
      </c>
      <c r="G2581" s="26" t="s">
        <v>9586</v>
      </c>
      <c r="H2581" s="26" t="s">
        <v>799</v>
      </c>
      <c r="J2581" s="26" t="s">
        <v>800</v>
      </c>
      <c r="K2581" s="26" t="s">
        <v>9597</v>
      </c>
      <c r="L2581" s="26" t="s">
        <v>18452</v>
      </c>
      <c r="M2581" s="26">
        <v>760889952388</v>
      </c>
      <c r="N2581" s="26">
        <v>4822784009</v>
      </c>
    </row>
    <row r="2582" spans="1:14">
      <c r="A2582" s="26" t="s">
        <v>3411</v>
      </c>
      <c r="B2582" s="26" t="s">
        <v>3412</v>
      </c>
      <c r="C2582" s="26">
        <v>38456539</v>
      </c>
      <c r="D2582" s="26" t="s">
        <v>24</v>
      </c>
      <c r="E2582" s="26" t="s">
        <v>18453</v>
      </c>
      <c r="F2582" s="26" t="s">
        <v>18454</v>
      </c>
      <c r="G2582" s="26" t="s">
        <v>9586</v>
      </c>
      <c r="H2582" s="26" t="s">
        <v>392</v>
      </c>
      <c r="I2582" s="26" t="s">
        <v>9857</v>
      </c>
      <c r="J2582" s="26" t="s">
        <v>2401</v>
      </c>
      <c r="K2582" s="26" t="s">
        <v>9582</v>
      </c>
      <c r="L2582" s="26" t="s">
        <v>18455</v>
      </c>
      <c r="M2582" s="26">
        <v>380971326159</v>
      </c>
      <c r="N2582" s="26">
        <v>122787502</v>
      </c>
    </row>
    <row r="2583" spans="1:14">
      <c r="A2583" s="26" t="s">
        <v>4308</v>
      </c>
      <c r="B2583" s="26" t="s">
        <v>4309</v>
      </c>
      <c r="C2583" s="26">
        <v>1994600</v>
      </c>
      <c r="D2583" s="26" t="s">
        <v>24</v>
      </c>
      <c r="E2583" s="26" t="s">
        <v>18456</v>
      </c>
      <c r="F2583" s="26" t="s">
        <v>18457</v>
      </c>
      <c r="G2583" s="26" t="s">
        <v>9586</v>
      </c>
      <c r="H2583" s="26" t="s">
        <v>576</v>
      </c>
      <c r="J2583" s="26" t="s">
        <v>581</v>
      </c>
      <c r="K2583" s="26" t="s">
        <v>9597</v>
      </c>
      <c r="L2583" s="26" t="s">
        <v>18458</v>
      </c>
      <c r="M2583" s="26">
        <v>380456353535</v>
      </c>
      <c r="N2583" s="26">
        <v>2123681001</v>
      </c>
    </row>
    <row r="2584" spans="1:14">
      <c r="A2584" s="26" t="s">
        <v>3223</v>
      </c>
      <c r="B2584" s="26" t="s">
        <v>3224</v>
      </c>
      <c r="C2584" s="26">
        <v>13549377</v>
      </c>
      <c r="D2584" s="26" t="s">
        <v>780</v>
      </c>
      <c r="E2584" s="26" t="s">
        <v>18459</v>
      </c>
      <c r="F2584" s="26" t="s">
        <v>3224</v>
      </c>
      <c r="G2584" s="26" t="s">
        <v>9601</v>
      </c>
      <c r="H2584" s="26" t="s">
        <v>375</v>
      </c>
      <c r="J2584" s="26" t="s">
        <v>376</v>
      </c>
      <c r="K2584" s="26" t="s">
        <v>9597</v>
      </c>
      <c r="L2584" s="26" t="s">
        <v>18460</v>
      </c>
      <c r="M2584" s="26">
        <v>380414321322</v>
      </c>
      <c r="N2584" s="26">
        <v>1810400000</v>
      </c>
    </row>
    <row r="2585" spans="1:14">
      <c r="A2585" s="26" t="s">
        <v>2363</v>
      </c>
      <c r="B2585" s="26" t="s">
        <v>2364</v>
      </c>
      <c r="C2585" s="26">
        <v>2007265</v>
      </c>
      <c r="D2585" s="26" t="s">
        <v>780</v>
      </c>
      <c r="E2585" s="26" t="s">
        <v>18461</v>
      </c>
      <c r="F2585" s="26" t="s">
        <v>18462</v>
      </c>
      <c r="G2585" s="26" t="s">
        <v>9601</v>
      </c>
      <c r="H2585" s="26" t="s">
        <v>133</v>
      </c>
      <c r="J2585" s="26" t="s">
        <v>146</v>
      </c>
      <c r="K2585" s="26" t="s">
        <v>9597</v>
      </c>
      <c r="L2585" s="26" t="s">
        <v>18463</v>
      </c>
      <c r="M2585" s="26">
        <v>380567209702</v>
      </c>
      <c r="N2585" s="26">
        <v>1210100000</v>
      </c>
    </row>
    <row r="2586" spans="1:14">
      <c r="A2586" s="26" t="s">
        <v>5238</v>
      </c>
      <c r="B2586" s="26" t="s">
        <v>5236</v>
      </c>
      <c r="C2586" s="26">
        <v>36761597</v>
      </c>
      <c r="D2586" s="26" t="s">
        <v>24</v>
      </c>
      <c r="E2586" s="26" t="s">
        <v>18464</v>
      </c>
      <c r="F2586" s="26" t="s">
        <v>18465</v>
      </c>
      <c r="G2586" s="26" t="s">
        <v>9579</v>
      </c>
      <c r="H2586" s="26" t="s">
        <v>735</v>
      </c>
      <c r="I2586" s="26" t="s">
        <v>9721</v>
      </c>
      <c r="J2586" s="26" t="s">
        <v>18466</v>
      </c>
      <c r="K2586" s="26" t="s">
        <v>9582</v>
      </c>
      <c r="L2586" s="26" t="s">
        <v>18467</v>
      </c>
      <c r="M2586" s="26">
        <v>380325246001</v>
      </c>
      <c r="N2586" s="26">
        <v>723384913</v>
      </c>
    </row>
    <row r="2587" spans="1:14">
      <c r="A2587" s="26" t="s">
        <v>7637</v>
      </c>
      <c r="B2587" s="26" t="s">
        <v>7638</v>
      </c>
      <c r="C2587" s="26">
        <v>39153580</v>
      </c>
      <c r="D2587" s="26" t="s">
        <v>24</v>
      </c>
      <c r="E2587" s="26" t="s">
        <v>18468</v>
      </c>
      <c r="F2587" s="26" t="s">
        <v>18469</v>
      </c>
      <c r="G2587" s="26" t="s">
        <v>9586</v>
      </c>
      <c r="H2587" s="26" t="s">
        <v>1088</v>
      </c>
      <c r="J2587" s="26" t="s">
        <v>7641</v>
      </c>
      <c r="K2587" s="26" t="s">
        <v>9597</v>
      </c>
      <c r="L2587" s="26" t="s">
        <v>18470</v>
      </c>
      <c r="M2587" s="26">
        <v>380354021292</v>
      </c>
      <c r="N2587" s="26">
        <v>5623885807</v>
      </c>
    </row>
    <row r="2588" spans="1:14">
      <c r="A2588" s="26" t="s">
        <v>4114</v>
      </c>
      <c r="B2588" s="26" t="s">
        <v>4115</v>
      </c>
      <c r="C2588" s="26">
        <v>2009643</v>
      </c>
      <c r="D2588" s="26" t="s">
        <v>780</v>
      </c>
      <c r="E2588" s="26" t="s">
        <v>18471</v>
      </c>
      <c r="F2588" s="26" t="s">
        <v>18472</v>
      </c>
      <c r="G2588" s="26" t="s">
        <v>9601</v>
      </c>
      <c r="H2588" s="26" t="s">
        <v>506</v>
      </c>
      <c r="J2588" s="26" t="s">
        <v>526</v>
      </c>
      <c r="K2588" s="26" t="s">
        <v>9597</v>
      </c>
      <c r="L2588" s="26" t="s">
        <v>18473</v>
      </c>
      <c r="M2588" s="26">
        <v>761917432480</v>
      </c>
      <c r="N2588" s="26">
        <v>2610100000</v>
      </c>
    </row>
    <row r="2589" spans="1:14">
      <c r="A2589" s="26" t="s">
        <v>6788</v>
      </c>
      <c r="B2589" s="26" t="s">
        <v>6789</v>
      </c>
      <c r="C2589" s="26">
        <v>1999106</v>
      </c>
      <c r="D2589" s="26" t="s">
        <v>780</v>
      </c>
      <c r="E2589" s="26" t="s">
        <v>18474</v>
      </c>
      <c r="F2589" s="26" t="s">
        <v>18475</v>
      </c>
      <c r="G2589" s="26" t="s">
        <v>9601</v>
      </c>
      <c r="H2589" s="26" t="s">
        <v>949</v>
      </c>
      <c r="I2589" s="26" t="s">
        <v>962</v>
      </c>
      <c r="J2589" s="26" t="s">
        <v>962</v>
      </c>
      <c r="K2589" s="26" t="s">
        <v>9597</v>
      </c>
      <c r="L2589" s="26" t="s">
        <v>18476</v>
      </c>
      <c r="M2589" s="26">
        <v>380536700980</v>
      </c>
      <c r="N2589" s="26">
        <v>5310400000</v>
      </c>
    </row>
    <row r="2590" spans="1:14">
      <c r="A2590" s="26" t="s">
        <v>6792</v>
      </c>
      <c r="B2590" s="26" t="s">
        <v>6793</v>
      </c>
      <c r="C2590" s="26">
        <v>38503185</v>
      </c>
      <c r="D2590" s="26" t="s">
        <v>24</v>
      </c>
      <c r="E2590" s="26" t="s">
        <v>18477</v>
      </c>
      <c r="F2590" s="26" t="s">
        <v>18478</v>
      </c>
      <c r="G2590" s="26" t="s">
        <v>9586</v>
      </c>
      <c r="H2590" s="26" t="s">
        <v>949</v>
      </c>
      <c r="J2590" s="26" t="s">
        <v>977</v>
      </c>
      <c r="K2590" s="26" t="s">
        <v>9597</v>
      </c>
      <c r="L2590" s="26" t="s">
        <v>18479</v>
      </c>
      <c r="M2590" s="26">
        <v>380532567587</v>
      </c>
      <c r="N2590" s="26">
        <v>4424080504</v>
      </c>
    </row>
    <row r="2591" spans="1:14">
      <c r="A2591" s="26" t="s">
        <v>7147</v>
      </c>
      <c r="B2591" s="26" t="s">
        <v>7148</v>
      </c>
      <c r="C2591" s="26">
        <v>38543370</v>
      </c>
      <c r="D2591" s="26" t="s">
        <v>24</v>
      </c>
      <c r="E2591" s="26" t="s">
        <v>18480</v>
      </c>
      <c r="F2591" s="26" t="s">
        <v>18481</v>
      </c>
      <c r="G2591" s="26" t="s">
        <v>9586</v>
      </c>
      <c r="H2591" s="26" t="s">
        <v>987</v>
      </c>
      <c r="J2591" s="26" t="s">
        <v>18482</v>
      </c>
      <c r="K2591" s="26" t="s">
        <v>9582</v>
      </c>
      <c r="L2591" s="26" t="s">
        <v>18483</v>
      </c>
      <c r="M2591" s="26">
        <v>380365475317</v>
      </c>
      <c r="N2591" s="26">
        <v>5624287101</v>
      </c>
    </row>
    <row r="2592" spans="1:14">
      <c r="A2592" s="26" t="s">
        <v>7851</v>
      </c>
      <c r="B2592" s="26" t="s">
        <v>7852</v>
      </c>
      <c r="C2592" s="26">
        <v>38248739</v>
      </c>
      <c r="D2592" s="26" t="s">
        <v>24</v>
      </c>
      <c r="E2592" s="26" t="s">
        <v>18484</v>
      </c>
      <c r="F2592" s="26" t="s">
        <v>18485</v>
      </c>
      <c r="G2592" s="26" t="s">
        <v>9591</v>
      </c>
      <c r="H2592" s="26" t="s">
        <v>1122</v>
      </c>
      <c r="I2592" s="26" t="s">
        <v>10331</v>
      </c>
      <c r="J2592" s="26" t="s">
        <v>18486</v>
      </c>
      <c r="K2592" s="26" t="s">
        <v>9582</v>
      </c>
      <c r="L2592" s="26" t="s">
        <v>18487</v>
      </c>
      <c r="M2592" s="26">
        <v>380984805916</v>
      </c>
      <c r="N2592" s="26">
        <v>4424581409</v>
      </c>
    </row>
    <row r="2593" spans="1:14">
      <c r="A2593" s="26" t="s">
        <v>4370</v>
      </c>
      <c r="B2593" s="26" t="s">
        <v>4371</v>
      </c>
      <c r="C2593" s="26">
        <v>38312395</v>
      </c>
      <c r="D2593" s="26" t="s">
        <v>24</v>
      </c>
      <c r="E2593" s="26" t="s">
        <v>18488</v>
      </c>
      <c r="F2593" s="26" t="s">
        <v>18489</v>
      </c>
      <c r="G2593" s="26" t="s">
        <v>9586</v>
      </c>
      <c r="H2593" s="26" t="s">
        <v>576</v>
      </c>
      <c r="I2593" s="26" t="s">
        <v>12872</v>
      </c>
      <c r="J2593" s="26" t="s">
        <v>18490</v>
      </c>
      <c r="K2593" s="26" t="s">
        <v>9582</v>
      </c>
      <c r="L2593" s="26" t="s">
        <v>18491</v>
      </c>
      <c r="M2593" s="26">
        <v>380674442849</v>
      </c>
      <c r="N2593" s="26">
        <v>3221483301</v>
      </c>
    </row>
    <row r="2594" spans="1:14">
      <c r="A2594" s="26" t="s">
        <v>7717</v>
      </c>
      <c r="B2594" s="26" t="s">
        <v>7718</v>
      </c>
      <c r="C2594" s="26">
        <v>38288860</v>
      </c>
      <c r="D2594" s="26" t="s">
        <v>24</v>
      </c>
      <c r="E2594" s="26" t="s">
        <v>18492</v>
      </c>
      <c r="F2594" s="26" t="s">
        <v>18493</v>
      </c>
      <c r="G2594" s="26" t="s">
        <v>9586</v>
      </c>
      <c r="H2594" s="26" t="s">
        <v>1088</v>
      </c>
      <c r="I2594" s="26" t="s">
        <v>11562</v>
      </c>
      <c r="J2594" s="26" t="s">
        <v>18494</v>
      </c>
      <c r="K2594" s="26" t="s">
        <v>9606</v>
      </c>
      <c r="L2594" s="26" t="s">
        <v>18495</v>
      </c>
      <c r="M2594" s="26">
        <v>380684290858</v>
      </c>
      <c r="N2594" s="26">
        <v>4621883701</v>
      </c>
    </row>
    <row r="2595" spans="1:14">
      <c r="A2595" s="26" t="s">
        <v>7266</v>
      </c>
      <c r="B2595" s="26" t="s">
        <v>7267</v>
      </c>
      <c r="C2595" s="26">
        <v>42332480</v>
      </c>
      <c r="D2595" s="26" t="s">
        <v>24</v>
      </c>
      <c r="E2595" s="26" t="s">
        <v>18496</v>
      </c>
      <c r="F2595" s="26" t="s">
        <v>18497</v>
      </c>
      <c r="G2595" s="26" t="s">
        <v>9586</v>
      </c>
      <c r="H2595" s="26" t="s">
        <v>1025</v>
      </c>
      <c r="I2595" s="26" t="s">
        <v>12104</v>
      </c>
      <c r="J2595" s="26" t="s">
        <v>18498</v>
      </c>
      <c r="K2595" s="26" t="s">
        <v>9582</v>
      </c>
      <c r="L2595" s="26" t="s">
        <v>18499</v>
      </c>
      <c r="M2595" s="26">
        <v>380664314251</v>
      </c>
      <c r="N2595" s="26">
        <v>4622787901</v>
      </c>
    </row>
    <row r="2596" spans="1:14">
      <c r="A2596" s="26" t="s">
        <v>6914</v>
      </c>
      <c r="B2596" s="26" t="s">
        <v>6915</v>
      </c>
      <c r="C2596" s="26">
        <v>38257649</v>
      </c>
      <c r="D2596" s="26" t="s">
        <v>24</v>
      </c>
      <c r="E2596" s="26" t="s">
        <v>18500</v>
      </c>
      <c r="F2596" s="26" t="s">
        <v>18501</v>
      </c>
      <c r="G2596" s="26" t="s">
        <v>9586</v>
      </c>
      <c r="H2596" s="26" t="s">
        <v>949</v>
      </c>
      <c r="I2596" s="26" t="s">
        <v>10561</v>
      </c>
      <c r="J2596" s="26" t="s">
        <v>18502</v>
      </c>
      <c r="K2596" s="26" t="s">
        <v>9582</v>
      </c>
      <c r="L2596" s="26" t="s">
        <v>18503</v>
      </c>
      <c r="M2596" s="26">
        <v>380535298283</v>
      </c>
      <c r="N2596" s="26">
        <v>5325786001</v>
      </c>
    </row>
    <row r="2597" spans="1:14">
      <c r="A2597" s="26" t="s">
        <v>5377</v>
      </c>
      <c r="B2597" s="26" t="s">
        <v>5378</v>
      </c>
      <c r="C2597" s="26">
        <v>20764716</v>
      </c>
      <c r="D2597" s="26" t="s">
        <v>24</v>
      </c>
      <c r="E2597" s="26" t="s">
        <v>18504</v>
      </c>
      <c r="F2597" s="26" t="s">
        <v>18505</v>
      </c>
      <c r="G2597" s="26" t="s">
        <v>9586</v>
      </c>
      <c r="H2597" s="26" t="s">
        <v>735</v>
      </c>
      <c r="I2597" s="26" t="s">
        <v>11411</v>
      </c>
      <c r="J2597" s="26" t="s">
        <v>18506</v>
      </c>
      <c r="K2597" s="26" t="s">
        <v>9582</v>
      </c>
      <c r="L2597" s="26" t="s">
        <v>18507</v>
      </c>
      <c r="M2597" s="26">
        <v>380977174772</v>
      </c>
      <c r="N2597" s="26">
        <v>4624581201</v>
      </c>
    </row>
    <row r="2598" spans="1:14">
      <c r="A2598" s="26" t="s">
        <v>8441</v>
      </c>
      <c r="B2598" s="26" t="s">
        <v>8442</v>
      </c>
      <c r="C2598" s="26">
        <v>38212647</v>
      </c>
      <c r="D2598" s="26" t="s">
        <v>24</v>
      </c>
      <c r="E2598" s="26" t="s">
        <v>18508</v>
      </c>
      <c r="F2598" s="26" t="s">
        <v>18509</v>
      </c>
      <c r="G2598" s="26" t="s">
        <v>9586</v>
      </c>
      <c r="H2598" s="26" t="s">
        <v>1269</v>
      </c>
      <c r="I2598" s="26" t="s">
        <v>14968</v>
      </c>
      <c r="J2598" s="26" t="s">
        <v>18510</v>
      </c>
      <c r="K2598" s="26" t="s">
        <v>9606</v>
      </c>
      <c r="L2598" s="26" t="s">
        <v>18511</v>
      </c>
      <c r="M2598" s="26">
        <v>380553460323</v>
      </c>
      <c r="N2598" s="26">
        <v>6522155700</v>
      </c>
    </row>
    <row r="2599" spans="1:14">
      <c r="A2599" s="26" t="s">
        <v>8681</v>
      </c>
      <c r="B2599" s="26" t="s">
        <v>8682</v>
      </c>
      <c r="C2599" s="26">
        <v>38402043</v>
      </c>
      <c r="D2599" s="26" t="s">
        <v>24</v>
      </c>
      <c r="E2599" s="26" t="s">
        <v>18512</v>
      </c>
      <c r="F2599" s="26" t="s">
        <v>18513</v>
      </c>
      <c r="G2599" s="26" t="s">
        <v>9579</v>
      </c>
      <c r="H2599" s="26" t="s">
        <v>1308</v>
      </c>
      <c r="I2599" s="26" t="s">
        <v>13940</v>
      </c>
      <c r="J2599" s="26" t="s">
        <v>18514</v>
      </c>
      <c r="K2599" s="26" t="s">
        <v>9582</v>
      </c>
      <c r="L2599" s="26" t="s">
        <v>18515</v>
      </c>
      <c r="M2599" s="26">
        <v>380971746190</v>
      </c>
      <c r="N2599" s="26">
        <v>6825587001</v>
      </c>
    </row>
    <row r="2600" spans="1:14">
      <c r="A2600" s="26" t="s">
        <v>4091</v>
      </c>
      <c r="B2600" s="26" t="s">
        <v>4092</v>
      </c>
      <c r="C2600" s="26">
        <v>32606313</v>
      </c>
      <c r="D2600" s="26" t="s">
        <v>24</v>
      </c>
      <c r="E2600" s="26" t="s">
        <v>18516</v>
      </c>
      <c r="F2600" s="26" t="s">
        <v>18517</v>
      </c>
      <c r="G2600" s="26" t="s">
        <v>9591</v>
      </c>
      <c r="H2600" s="26" t="s">
        <v>506</v>
      </c>
      <c r="J2600" s="26" t="s">
        <v>526</v>
      </c>
      <c r="K2600" s="26" t="s">
        <v>9597</v>
      </c>
      <c r="L2600" s="26" t="s">
        <v>18518</v>
      </c>
      <c r="M2600" s="26">
        <v>380663047470</v>
      </c>
      <c r="N2600" s="26">
        <v>2610100000</v>
      </c>
    </row>
    <row r="2601" spans="1:14">
      <c r="A2601" s="26" t="s">
        <v>7381</v>
      </c>
      <c r="B2601" s="26" t="s">
        <v>7382</v>
      </c>
      <c r="C2601" s="26">
        <v>41089462</v>
      </c>
      <c r="D2601" s="26" t="s">
        <v>24</v>
      </c>
      <c r="E2601" s="26" t="s">
        <v>18519</v>
      </c>
      <c r="F2601" s="26" t="s">
        <v>10430</v>
      </c>
      <c r="G2601" s="26" t="s">
        <v>9579</v>
      </c>
      <c r="H2601" s="26" t="s">
        <v>1025</v>
      </c>
      <c r="I2601" s="26" t="s">
        <v>9760</v>
      </c>
      <c r="J2601" s="26" t="s">
        <v>18520</v>
      </c>
      <c r="K2601" s="26" t="s">
        <v>9582</v>
      </c>
      <c r="L2601" s="26" t="s">
        <v>18521</v>
      </c>
      <c r="M2601" s="26">
        <v>380500352940</v>
      </c>
      <c r="N2601" s="26">
        <v>5922383303</v>
      </c>
    </row>
    <row r="2602" spans="1:14">
      <c r="A2602" s="26" t="s">
        <v>6006</v>
      </c>
      <c r="B2602" s="26" t="s">
        <v>6007</v>
      </c>
      <c r="C2602" s="26">
        <v>5483150</v>
      </c>
      <c r="D2602" s="26" t="s">
        <v>24</v>
      </c>
      <c r="E2602" s="26" t="s">
        <v>18522</v>
      </c>
      <c r="F2602" s="26" t="s">
        <v>14022</v>
      </c>
      <c r="G2602" s="26" t="s">
        <v>9586</v>
      </c>
      <c r="H2602" s="26" t="s">
        <v>835</v>
      </c>
      <c r="J2602" s="26" t="s">
        <v>848</v>
      </c>
      <c r="K2602" s="26" t="s">
        <v>9597</v>
      </c>
      <c r="L2602" s="26" t="s">
        <v>18523</v>
      </c>
      <c r="M2602" s="26">
        <v>380512442333</v>
      </c>
      <c r="N2602" s="26">
        <v>4623010100</v>
      </c>
    </row>
    <row r="2603" spans="1:14">
      <c r="A2603" s="26" t="s">
        <v>2029</v>
      </c>
      <c r="B2603" s="26" t="s">
        <v>2030</v>
      </c>
      <c r="C2603" s="26">
        <v>1982985</v>
      </c>
      <c r="D2603" s="26" t="s">
        <v>780</v>
      </c>
      <c r="E2603" s="26" t="s">
        <v>18524</v>
      </c>
      <c r="F2603" s="26" t="s">
        <v>18525</v>
      </c>
      <c r="G2603" s="26" t="s">
        <v>9601</v>
      </c>
      <c r="H2603" s="26" t="s">
        <v>103</v>
      </c>
      <c r="J2603" s="26" t="s">
        <v>116</v>
      </c>
      <c r="K2603" s="26" t="s">
        <v>9597</v>
      </c>
      <c r="L2603" s="26" t="s">
        <v>18526</v>
      </c>
      <c r="M2603" s="26">
        <v>380685584668</v>
      </c>
      <c r="N2603" s="26">
        <v>710100000</v>
      </c>
    </row>
    <row r="2604" spans="1:14">
      <c r="A2604" s="26" t="s">
        <v>4880</v>
      </c>
      <c r="B2604" s="26" t="s">
        <v>4881</v>
      </c>
      <c r="C2604" s="26">
        <v>38380533</v>
      </c>
      <c r="D2604" s="26" t="s">
        <v>24</v>
      </c>
      <c r="E2604" s="26" t="s">
        <v>18527</v>
      </c>
      <c r="F2604" s="26" t="s">
        <v>18528</v>
      </c>
      <c r="G2604" s="26" t="s">
        <v>9586</v>
      </c>
      <c r="H2604" s="26" t="s">
        <v>711</v>
      </c>
      <c r="I2604" s="26" t="s">
        <v>10142</v>
      </c>
      <c r="J2604" s="26" t="s">
        <v>18529</v>
      </c>
      <c r="K2604" s="26" t="s">
        <v>9906</v>
      </c>
      <c r="L2604" s="26" t="s">
        <v>18530</v>
      </c>
      <c r="M2604" s="26">
        <v>380501555583</v>
      </c>
      <c r="N2604" s="26">
        <v>4420384407</v>
      </c>
    </row>
    <row r="2605" spans="1:14">
      <c r="A2605" s="26" t="s">
        <v>6533</v>
      </c>
      <c r="B2605" s="26" t="s">
        <v>6140</v>
      </c>
      <c r="C2605" s="26">
        <v>38617509</v>
      </c>
      <c r="D2605" s="26" t="s">
        <v>24</v>
      </c>
      <c r="E2605" s="26" t="s">
        <v>18531</v>
      </c>
      <c r="F2605" s="26" t="s">
        <v>18532</v>
      </c>
      <c r="G2605" s="26" t="s">
        <v>9586</v>
      </c>
      <c r="H2605" s="26" t="s">
        <v>885</v>
      </c>
      <c r="I2605" s="26" t="s">
        <v>11807</v>
      </c>
      <c r="J2605" s="26" t="s">
        <v>18533</v>
      </c>
      <c r="K2605" s="26" t="s">
        <v>9582</v>
      </c>
      <c r="L2605" s="26" t="s">
        <v>18534</v>
      </c>
      <c r="M2605" s="26">
        <v>380969415477</v>
      </c>
      <c r="N2605" s="26">
        <v>521984202</v>
      </c>
    </row>
    <row r="2606" spans="1:14">
      <c r="A2606" s="26" t="s">
        <v>7947</v>
      </c>
      <c r="B2606" s="26" t="s">
        <v>7948</v>
      </c>
      <c r="C2606" s="26">
        <v>38440356</v>
      </c>
      <c r="D2606" s="26" t="s">
        <v>24</v>
      </c>
      <c r="E2606" s="26" t="s">
        <v>18535</v>
      </c>
      <c r="F2606" s="26" t="s">
        <v>18536</v>
      </c>
      <c r="G2606" s="26" t="s">
        <v>9586</v>
      </c>
      <c r="H2606" s="26" t="s">
        <v>1122</v>
      </c>
      <c r="I2606" s="26" t="s">
        <v>10135</v>
      </c>
      <c r="J2606" s="26" t="s">
        <v>18537</v>
      </c>
      <c r="K2606" s="26" t="s">
        <v>9582</v>
      </c>
      <c r="L2606" s="26" t="s">
        <v>18538</v>
      </c>
      <c r="M2606" s="26">
        <v>380574476354</v>
      </c>
      <c r="N2606" s="26">
        <v>6323383001</v>
      </c>
    </row>
    <row r="2607" spans="1:14">
      <c r="A2607" s="26" t="s">
        <v>2080</v>
      </c>
      <c r="B2607" s="26" t="s">
        <v>2081</v>
      </c>
      <c r="C2607" s="26">
        <v>38485727</v>
      </c>
      <c r="D2607" s="26" t="s">
        <v>24</v>
      </c>
      <c r="E2607" s="26" t="s">
        <v>18539</v>
      </c>
      <c r="F2607" s="26" t="s">
        <v>18540</v>
      </c>
      <c r="G2607" s="26" t="s">
        <v>9586</v>
      </c>
      <c r="H2607" s="26" t="s">
        <v>103</v>
      </c>
      <c r="I2607" s="26" t="s">
        <v>9833</v>
      </c>
      <c r="J2607" s="26" t="s">
        <v>18541</v>
      </c>
      <c r="K2607" s="26" t="s">
        <v>9582</v>
      </c>
      <c r="L2607" s="26" t="s">
        <v>18542</v>
      </c>
      <c r="M2607" s="26">
        <v>380997500528</v>
      </c>
      <c r="N2607" s="26">
        <v>723310112</v>
      </c>
    </row>
    <row r="2608" spans="1:14">
      <c r="A2608" s="26" t="s">
        <v>1655</v>
      </c>
      <c r="B2608" s="26" t="s">
        <v>1656</v>
      </c>
      <c r="C2608" s="26">
        <v>37489689</v>
      </c>
      <c r="D2608" s="26" t="s">
        <v>24</v>
      </c>
      <c r="E2608" s="26" t="s">
        <v>18543</v>
      </c>
      <c r="F2608" s="26" t="s">
        <v>18544</v>
      </c>
      <c r="G2608" s="26" t="s">
        <v>9586</v>
      </c>
      <c r="H2608" s="26" t="s">
        <v>27</v>
      </c>
      <c r="I2608" s="26" t="s">
        <v>10992</v>
      </c>
      <c r="J2608" s="26" t="s">
        <v>7436</v>
      </c>
      <c r="K2608" s="26" t="s">
        <v>9582</v>
      </c>
      <c r="L2608" s="26" t="s">
        <v>18545</v>
      </c>
      <c r="M2608" s="26">
        <v>761407920487</v>
      </c>
      <c r="N2608" s="26">
        <v>123187406</v>
      </c>
    </row>
    <row r="2609" spans="1:14">
      <c r="A2609" s="26" t="s">
        <v>3009</v>
      </c>
      <c r="B2609" s="26" t="s">
        <v>3010</v>
      </c>
      <c r="C2609" s="26">
        <v>37803279</v>
      </c>
      <c r="D2609" s="26" t="s">
        <v>780</v>
      </c>
      <c r="E2609" s="26" t="s">
        <v>18546</v>
      </c>
      <c r="F2609" s="26" t="s">
        <v>18547</v>
      </c>
      <c r="G2609" s="26" t="s">
        <v>9601</v>
      </c>
      <c r="H2609" s="26" t="s">
        <v>258</v>
      </c>
      <c r="J2609" s="26" t="s">
        <v>367</v>
      </c>
      <c r="K2609" s="26" t="s">
        <v>9597</v>
      </c>
      <c r="L2609" s="26" t="s">
        <v>18548</v>
      </c>
      <c r="M2609" s="26">
        <v>380626224071</v>
      </c>
      <c r="N2609" s="26">
        <v>1414100000</v>
      </c>
    </row>
    <row r="2610" spans="1:14">
      <c r="A2610" s="26" t="s">
        <v>6754</v>
      </c>
      <c r="B2610" s="26" t="s">
        <v>6755</v>
      </c>
      <c r="C2610" s="26">
        <v>37464470</v>
      </c>
      <c r="D2610" s="26" t="s">
        <v>24</v>
      </c>
      <c r="E2610" s="26" t="s">
        <v>18549</v>
      </c>
      <c r="F2610" s="26" t="s">
        <v>18550</v>
      </c>
      <c r="G2610" s="26" t="s">
        <v>9579</v>
      </c>
      <c r="H2610" s="26" t="s">
        <v>949</v>
      </c>
      <c r="I2610" s="26" t="s">
        <v>11064</v>
      </c>
      <c r="J2610" s="26" t="s">
        <v>18551</v>
      </c>
      <c r="K2610" s="26" t="s">
        <v>9582</v>
      </c>
      <c r="L2610" s="26" t="s">
        <v>18552</v>
      </c>
      <c r="M2610" s="26">
        <v>380534497238</v>
      </c>
      <c r="N2610" s="26">
        <v>5323482501</v>
      </c>
    </row>
    <row r="2611" spans="1:14">
      <c r="A2611" s="26" t="s">
        <v>6117</v>
      </c>
      <c r="B2611" s="26" t="s">
        <v>6118</v>
      </c>
      <c r="C2611" s="26">
        <v>40196816</v>
      </c>
      <c r="D2611" s="26" t="s">
        <v>24</v>
      </c>
      <c r="E2611" s="26" t="s">
        <v>18553</v>
      </c>
      <c r="F2611" s="26" t="s">
        <v>18554</v>
      </c>
      <c r="G2611" s="26" t="s">
        <v>9586</v>
      </c>
      <c r="H2611" s="26" t="s">
        <v>885</v>
      </c>
      <c r="I2611" s="26" t="s">
        <v>10171</v>
      </c>
      <c r="J2611" s="26" t="s">
        <v>18555</v>
      </c>
      <c r="K2611" s="26" t="s">
        <v>9582</v>
      </c>
      <c r="L2611" s="26" t="s">
        <v>18556</v>
      </c>
      <c r="M2611" s="26">
        <v>380486698128</v>
      </c>
      <c r="N2611" s="26">
        <v>5110290018</v>
      </c>
    </row>
    <row r="2612" spans="1:14">
      <c r="A2612" s="26" t="s">
        <v>6732</v>
      </c>
      <c r="B2612" s="26" t="s">
        <v>6733</v>
      </c>
      <c r="C2612" s="26" t="s">
        <v>1604</v>
      </c>
      <c r="D2612" s="26" t="s">
        <v>24</v>
      </c>
      <c r="E2612" s="26" t="s">
        <v>18557</v>
      </c>
      <c r="F2612" s="26" t="s">
        <v>18558</v>
      </c>
      <c r="G2612" s="26" t="s">
        <v>9586</v>
      </c>
      <c r="H2612" s="26" t="s">
        <v>949</v>
      </c>
      <c r="J2612" s="26" t="s">
        <v>969</v>
      </c>
      <c r="K2612" s="26" t="s">
        <v>9597</v>
      </c>
      <c r="L2612" s="26" t="s">
        <v>18559</v>
      </c>
      <c r="M2612" s="26">
        <v>761339338260</v>
      </c>
      <c r="N2612" s="26">
        <v>5310700000</v>
      </c>
    </row>
    <row r="2613" spans="1:14">
      <c r="A2613" s="26" t="s">
        <v>2886</v>
      </c>
      <c r="B2613" s="26" t="s">
        <v>2883</v>
      </c>
      <c r="C2613" s="26">
        <v>38140277</v>
      </c>
      <c r="D2613" s="26" t="s">
        <v>24</v>
      </c>
      <c r="E2613" s="26" t="s">
        <v>18560</v>
      </c>
      <c r="F2613" s="26" t="s">
        <v>18561</v>
      </c>
      <c r="G2613" s="26" t="s">
        <v>9586</v>
      </c>
      <c r="H2613" s="26" t="s">
        <v>258</v>
      </c>
      <c r="J2613" s="26" t="s">
        <v>317</v>
      </c>
      <c r="K2613" s="26" t="s">
        <v>9597</v>
      </c>
      <c r="L2613" s="26" t="s">
        <v>18562</v>
      </c>
      <c r="M2613" s="26">
        <v>380683674674</v>
      </c>
      <c r="N2613" s="26">
        <v>1412300000</v>
      </c>
    </row>
    <row r="2614" spans="1:14">
      <c r="A2614" s="26" t="s">
        <v>6838</v>
      </c>
      <c r="B2614" s="26" t="s">
        <v>6839</v>
      </c>
      <c r="C2614" s="26">
        <v>2008968</v>
      </c>
      <c r="D2614" s="26" t="s">
        <v>780</v>
      </c>
      <c r="E2614" s="26" t="s">
        <v>18563</v>
      </c>
      <c r="F2614" s="26" t="s">
        <v>18564</v>
      </c>
      <c r="G2614" s="26" t="s">
        <v>9601</v>
      </c>
      <c r="H2614" s="26" t="s">
        <v>949</v>
      </c>
      <c r="J2614" s="26" t="s">
        <v>969</v>
      </c>
      <c r="K2614" s="26" t="s">
        <v>9597</v>
      </c>
      <c r="L2614" s="26" t="s">
        <v>18565</v>
      </c>
      <c r="M2614" s="26">
        <v>380536161469</v>
      </c>
      <c r="N2614" s="26">
        <v>5310700000</v>
      </c>
    </row>
    <row r="2615" spans="1:14">
      <c r="A2615" s="26" t="s">
        <v>5454</v>
      </c>
      <c r="B2615" s="26" t="s">
        <v>5455</v>
      </c>
      <c r="C2615" s="26">
        <v>42448068</v>
      </c>
      <c r="D2615" s="26" t="s">
        <v>24</v>
      </c>
      <c r="E2615" s="26" t="s">
        <v>18566</v>
      </c>
      <c r="F2615" s="26" t="s">
        <v>18567</v>
      </c>
      <c r="G2615" s="26" t="s">
        <v>9586</v>
      </c>
      <c r="H2615" s="26" t="s">
        <v>735</v>
      </c>
      <c r="I2615" s="26" t="s">
        <v>10914</v>
      </c>
      <c r="J2615" s="26" t="s">
        <v>18568</v>
      </c>
      <c r="K2615" s="26" t="s">
        <v>9582</v>
      </c>
      <c r="L2615" s="26" t="s">
        <v>18569</v>
      </c>
      <c r="M2615" s="26">
        <v>761469009048</v>
      </c>
      <c r="N2615" s="26">
        <v>4625581602</v>
      </c>
    </row>
    <row r="2616" spans="1:14">
      <c r="A2616" s="26" t="s">
        <v>5695</v>
      </c>
      <c r="B2616" s="26" t="s">
        <v>5519</v>
      </c>
      <c r="C2616" s="26">
        <v>40075815</v>
      </c>
      <c r="D2616" s="26" t="s">
        <v>780</v>
      </c>
      <c r="E2616" s="26" t="s">
        <v>18570</v>
      </c>
      <c r="F2616" s="26" t="s">
        <v>18571</v>
      </c>
      <c r="G2616" s="26" t="s">
        <v>9601</v>
      </c>
      <c r="H2616" s="26" t="s">
        <v>1122</v>
      </c>
      <c r="J2616" s="26" t="s">
        <v>8039</v>
      </c>
      <c r="K2616" s="26" t="s">
        <v>9597</v>
      </c>
      <c r="L2616" s="26" t="s">
        <v>18572</v>
      </c>
      <c r="M2616" s="26">
        <v>380577242228</v>
      </c>
      <c r="N2616" s="26">
        <v>6310100000</v>
      </c>
    </row>
    <row r="2617" spans="1:14">
      <c r="A2617" s="26" t="s">
        <v>8605</v>
      </c>
      <c r="B2617" s="26" t="s">
        <v>8606</v>
      </c>
      <c r="C2617" s="26" t="s">
        <v>1604</v>
      </c>
      <c r="D2617" s="26" t="s">
        <v>24</v>
      </c>
      <c r="E2617" s="26" t="s">
        <v>18573</v>
      </c>
      <c r="F2617" s="26" t="s">
        <v>18574</v>
      </c>
      <c r="G2617" s="26" t="s">
        <v>9586</v>
      </c>
      <c r="H2617" s="26" t="s">
        <v>1269</v>
      </c>
      <c r="I2617" s="26" t="s">
        <v>18575</v>
      </c>
      <c r="J2617" s="26" t="s">
        <v>8601</v>
      </c>
      <c r="K2617" s="26" t="s">
        <v>9606</v>
      </c>
      <c r="L2617" s="26" t="s">
        <v>18576</v>
      </c>
      <c r="M2617" s="26">
        <v>761980207442</v>
      </c>
      <c r="N2617" s="26">
        <v>1223783401</v>
      </c>
    </row>
    <row r="2618" spans="1:14">
      <c r="A2618" s="26" t="s">
        <v>2807</v>
      </c>
      <c r="B2618" s="26" t="s">
        <v>2808</v>
      </c>
      <c r="C2618" s="26">
        <v>37755220</v>
      </c>
      <c r="D2618" s="26" t="s">
        <v>24</v>
      </c>
      <c r="E2618" s="26" t="s">
        <v>18577</v>
      </c>
      <c r="F2618" s="26" t="s">
        <v>18578</v>
      </c>
      <c r="G2618" s="26" t="s">
        <v>9586</v>
      </c>
      <c r="H2618" s="26" t="s">
        <v>258</v>
      </c>
      <c r="J2618" s="26" t="s">
        <v>279</v>
      </c>
      <c r="K2618" s="26" t="s">
        <v>9597</v>
      </c>
      <c r="L2618" s="26" t="s">
        <v>18579</v>
      </c>
      <c r="M2618" s="26">
        <v>380627728064</v>
      </c>
      <c r="N2618" s="26">
        <v>1411500000</v>
      </c>
    </row>
    <row r="2619" spans="1:14">
      <c r="A2619" s="26" t="s">
        <v>3349</v>
      </c>
      <c r="B2619" s="26" t="s">
        <v>3350</v>
      </c>
      <c r="C2619" s="26">
        <v>38068793</v>
      </c>
      <c r="D2619" s="26" t="s">
        <v>24</v>
      </c>
      <c r="E2619" s="26" t="s">
        <v>18580</v>
      </c>
      <c r="F2619" s="26" t="s">
        <v>18581</v>
      </c>
      <c r="G2619" s="26" t="s">
        <v>9579</v>
      </c>
      <c r="H2619" s="26" t="s">
        <v>392</v>
      </c>
      <c r="I2619" s="26" t="s">
        <v>10303</v>
      </c>
      <c r="J2619" s="26" t="s">
        <v>18582</v>
      </c>
      <c r="K2619" s="26" t="s">
        <v>9582</v>
      </c>
      <c r="L2619" s="26" t="s">
        <v>18583</v>
      </c>
      <c r="M2619" s="26">
        <v>380674629811</v>
      </c>
      <c r="N2619" s="26">
        <v>2120487601</v>
      </c>
    </row>
    <row r="2620" spans="1:14">
      <c r="A2620" s="26" t="s">
        <v>7911</v>
      </c>
      <c r="B2620" s="26" t="s">
        <v>7912</v>
      </c>
      <c r="C2620" s="26">
        <v>2003178</v>
      </c>
      <c r="D2620" s="26" t="s">
        <v>780</v>
      </c>
      <c r="E2620" s="26" t="s">
        <v>18584</v>
      </c>
      <c r="F2620" s="26" t="s">
        <v>18585</v>
      </c>
      <c r="G2620" s="26" t="s">
        <v>9601</v>
      </c>
      <c r="H2620" s="26" t="s">
        <v>1122</v>
      </c>
      <c r="I2620" s="26" t="s">
        <v>9887</v>
      </c>
      <c r="J2620" s="26" t="s">
        <v>1175</v>
      </c>
      <c r="K2620" s="26" t="s">
        <v>9597</v>
      </c>
      <c r="L2620" s="26" t="s">
        <v>18586</v>
      </c>
      <c r="M2620" s="26">
        <v>380574733541</v>
      </c>
      <c r="N2620" s="26">
        <v>6321710100</v>
      </c>
    </row>
    <row r="2621" spans="1:14">
      <c r="A2621" s="26" t="s">
        <v>5097</v>
      </c>
      <c r="B2621" s="26" t="s">
        <v>5098</v>
      </c>
      <c r="C2621" s="26">
        <v>40221119</v>
      </c>
      <c r="D2621" s="26" t="s">
        <v>24</v>
      </c>
      <c r="E2621" s="26" t="s">
        <v>18587</v>
      </c>
      <c r="F2621" s="26" t="s">
        <v>18588</v>
      </c>
      <c r="G2621" s="26" t="s">
        <v>9579</v>
      </c>
      <c r="H2621" s="26" t="s">
        <v>735</v>
      </c>
      <c r="I2621" s="26" t="s">
        <v>9752</v>
      </c>
      <c r="J2621" s="26" t="s">
        <v>431</v>
      </c>
      <c r="K2621" s="26" t="s">
        <v>9582</v>
      </c>
      <c r="L2621" s="26" t="s">
        <v>18589</v>
      </c>
      <c r="M2621" s="26">
        <v>380969487071</v>
      </c>
      <c r="N2621" s="26">
        <v>120481906</v>
      </c>
    </row>
    <row r="2622" spans="1:14">
      <c r="A2622" s="26" t="s">
        <v>6939</v>
      </c>
      <c r="B2622" s="26" t="s">
        <v>6940</v>
      </c>
      <c r="C2622" s="26">
        <v>37867877</v>
      </c>
      <c r="D2622" s="26" t="s">
        <v>24</v>
      </c>
      <c r="E2622" s="26" t="s">
        <v>18590</v>
      </c>
      <c r="F2622" s="26" t="s">
        <v>18591</v>
      </c>
      <c r="G2622" s="26" t="s">
        <v>9579</v>
      </c>
      <c r="H2622" s="26" t="s">
        <v>987</v>
      </c>
      <c r="I2622" s="26" t="s">
        <v>9921</v>
      </c>
      <c r="J2622" s="26" t="s">
        <v>18592</v>
      </c>
      <c r="K2622" s="26" t="s">
        <v>9582</v>
      </c>
      <c r="L2622" s="26" t="s">
        <v>18593</v>
      </c>
      <c r="M2622" s="26">
        <v>380365335633</v>
      </c>
      <c r="N2622" s="26">
        <v>5620481401</v>
      </c>
    </row>
    <row r="2623" spans="1:14">
      <c r="A2623" s="26" t="s">
        <v>4567</v>
      </c>
      <c r="B2623" s="26" t="s">
        <v>4568</v>
      </c>
      <c r="C2623" s="26">
        <v>37944783</v>
      </c>
      <c r="D2623" s="26" t="s">
        <v>24</v>
      </c>
      <c r="E2623" s="26" t="s">
        <v>18594</v>
      </c>
      <c r="F2623" s="26" t="s">
        <v>18595</v>
      </c>
      <c r="G2623" s="26" t="s">
        <v>9586</v>
      </c>
      <c r="H2623" s="26" t="s">
        <v>670</v>
      </c>
      <c r="I2623" s="26" t="s">
        <v>12606</v>
      </c>
      <c r="J2623" s="26" t="s">
        <v>12607</v>
      </c>
      <c r="K2623" s="26" t="s">
        <v>9582</v>
      </c>
      <c r="L2623" s="26" t="s">
        <v>18596</v>
      </c>
      <c r="M2623" s="26">
        <v>380525925533</v>
      </c>
      <c r="N2623" s="26">
        <v>3525580801</v>
      </c>
    </row>
    <row r="2624" spans="1:14">
      <c r="A2624" s="26" t="s">
        <v>1785</v>
      </c>
      <c r="B2624" s="26" t="s">
        <v>1786</v>
      </c>
      <c r="C2624" s="26" t="s">
        <v>1604</v>
      </c>
      <c r="D2624" s="26" t="s">
        <v>24</v>
      </c>
      <c r="E2624" s="26" t="s">
        <v>18597</v>
      </c>
      <c r="F2624" s="26" t="s">
        <v>18598</v>
      </c>
      <c r="G2624" s="26" t="s">
        <v>9586</v>
      </c>
      <c r="H2624" s="26" t="s">
        <v>27</v>
      </c>
      <c r="I2624" s="26" t="s">
        <v>12789</v>
      </c>
      <c r="J2624" s="26" t="s">
        <v>61</v>
      </c>
      <c r="K2624" s="26" t="s">
        <v>9606</v>
      </c>
      <c r="L2624" s="26" t="s">
        <v>18599</v>
      </c>
      <c r="M2624" s="26">
        <v>380977763928</v>
      </c>
      <c r="N2624" s="26">
        <v>521955100</v>
      </c>
    </row>
    <row r="2625" spans="1:14">
      <c r="A2625" s="26" t="s">
        <v>4521</v>
      </c>
      <c r="B2625" s="26" t="s">
        <v>4522</v>
      </c>
      <c r="C2625" s="26" t="s">
        <v>1604</v>
      </c>
      <c r="D2625" s="26" t="s">
        <v>24</v>
      </c>
      <c r="E2625" s="26" t="s">
        <v>18600</v>
      </c>
      <c r="F2625" s="26" t="s">
        <v>18601</v>
      </c>
      <c r="G2625" s="26" t="s">
        <v>9591</v>
      </c>
      <c r="H2625" s="26" t="s">
        <v>576</v>
      </c>
      <c r="I2625" s="26" t="s">
        <v>10292</v>
      </c>
      <c r="J2625" s="26" t="s">
        <v>615</v>
      </c>
      <c r="K2625" s="26" t="s">
        <v>9597</v>
      </c>
      <c r="L2625" s="26" t="s">
        <v>18602</v>
      </c>
      <c r="M2625" s="26">
        <v>380990766963</v>
      </c>
      <c r="N2625" s="26">
        <v>120783603</v>
      </c>
    </row>
    <row r="2626" spans="1:14">
      <c r="A2626" s="26" t="s">
        <v>6176</v>
      </c>
      <c r="B2626" s="26" t="s">
        <v>6177</v>
      </c>
      <c r="C2626" s="26">
        <v>2775099</v>
      </c>
      <c r="D2626" s="26" t="s">
        <v>780</v>
      </c>
      <c r="E2626" s="26" t="s">
        <v>18603</v>
      </c>
      <c r="F2626" s="26" t="s">
        <v>9787</v>
      </c>
      <c r="G2626" s="26" t="s">
        <v>9601</v>
      </c>
      <c r="H2626" s="26" t="s">
        <v>885</v>
      </c>
      <c r="I2626" s="26" t="s">
        <v>10801</v>
      </c>
      <c r="J2626" s="26" t="s">
        <v>6178</v>
      </c>
      <c r="K2626" s="26" t="s">
        <v>9582</v>
      </c>
      <c r="L2626" s="26" t="s">
        <v>18604</v>
      </c>
      <c r="M2626" s="26">
        <v>761472146930</v>
      </c>
      <c r="N2626" s="26">
        <v>5121282001</v>
      </c>
    </row>
    <row r="2627" spans="1:14">
      <c r="A2627" s="26" t="s">
        <v>9125</v>
      </c>
      <c r="B2627" s="26" t="s">
        <v>9126</v>
      </c>
      <c r="C2627" s="26">
        <v>38407889</v>
      </c>
      <c r="D2627" s="26" t="s">
        <v>24</v>
      </c>
      <c r="E2627" s="26" t="s">
        <v>18605</v>
      </c>
      <c r="F2627" s="26" t="s">
        <v>18606</v>
      </c>
      <c r="G2627" s="26" t="s">
        <v>9579</v>
      </c>
      <c r="H2627" s="26" t="s">
        <v>1490</v>
      </c>
      <c r="I2627" s="26" t="s">
        <v>9846</v>
      </c>
      <c r="J2627" s="26" t="s">
        <v>11959</v>
      </c>
      <c r="K2627" s="26" t="s">
        <v>9582</v>
      </c>
      <c r="L2627" s="26" t="s">
        <v>18607</v>
      </c>
      <c r="M2627" s="26">
        <v>380373365270</v>
      </c>
      <c r="N2627" s="26">
        <v>4620380803</v>
      </c>
    </row>
    <row r="2628" spans="1:14">
      <c r="A2628" s="26" t="s">
        <v>7757</v>
      </c>
      <c r="B2628" s="26" t="s">
        <v>7758</v>
      </c>
      <c r="C2628" s="26" t="s">
        <v>1604</v>
      </c>
      <c r="D2628" s="26" t="s">
        <v>24</v>
      </c>
      <c r="E2628" s="26" t="s">
        <v>18608</v>
      </c>
      <c r="F2628" s="26" t="s">
        <v>18609</v>
      </c>
      <c r="G2628" s="26" t="s">
        <v>9591</v>
      </c>
      <c r="H2628" s="26" t="s">
        <v>1308</v>
      </c>
      <c r="J2628" s="26" t="s">
        <v>1337</v>
      </c>
      <c r="K2628" s="26" t="s">
        <v>9597</v>
      </c>
      <c r="L2628" s="26" t="s">
        <v>15345</v>
      </c>
      <c r="M2628" s="26">
        <v>380687085989</v>
      </c>
      <c r="N2628" s="26">
        <v>6810400000</v>
      </c>
    </row>
    <row r="2629" spans="1:14">
      <c r="A2629" s="26" t="s">
        <v>4446</v>
      </c>
      <c r="B2629" s="26" t="s">
        <v>4447</v>
      </c>
      <c r="C2629" s="26">
        <v>38462249</v>
      </c>
      <c r="D2629" s="26" t="s">
        <v>24</v>
      </c>
      <c r="E2629" s="26" t="s">
        <v>18610</v>
      </c>
      <c r="F2629" s="26" t="s">
        <v>18611</v>
      </c>
      <c r="G2629" s="26" t="s">
        <v>9579</v>
      </c>
      <c r="H2629" s="26" t="s">
        <v>576</v>
      </c>
      <c r="I2629" s="26" t="s">
        <v>10867</v>
      </c>
      <c r="J2629" s="26" t="s">
        <v>18612</v>
      </c>
      <c r="K2629" s="26" t="s">
        <v>9582</v>
      </c>
      <c r="L2629" s="26" t="s">
        <v>18613</v>
      </c>
      <c r="M2629" s="26">
        <v>380457824217</v>
      </c>
      <c r="N2629" s="26">
        <v>3222782401</v>
      </c>
    </row>
    <row r="2630" spans="1:14">
      <c r="A2630" s="26" t="s">
        <v>2137</v>
      </c>
      <c r="B2630" s="26" t="s">
        <v>2138</v>
      </c>
      <c r="C2630" s="26">
        <v>38485879</v>
      </c>
      <c r="D2630" s="26" t="s">
        <v>24</v>
      </c>
      <c r="E2630" s="26" t="s">
        <v>18614</v>
      </c>
      <c r="F2630" s="26" t="s">
        <v>18615</v>
      </c>
      <c r="G2630" s="26" t="s">
        <v>9579</v>
      </c>
      <c r="H2630" s="26" t="s">
        <v>103</v>
      </c>
      <c r="I2630" s="26" t="s">
        <v>10489</v>
      </c>
      <c r="J2630" s="26" t="s">
        <v>18616</v>
      </c>
      <c r="K2630" s="26" t="s">
        <v>9582</v>
      </c>
      <c r="L2630" s="26" t="s">
        <v>18617</v>
      </c>
      <c r="M2630" s="26">
        <v>761360577124</v>
      </c>
      <c r="N2630" s="26">
        <v>725085403</v>
      </c>
    </row>
    <row r="2631" spans="1:14">
      <c r="A2631" s="26" t="s">
        <v>4216</v>
      </c>
      <c r="B2631" s="26" t="s">
        <v>4217</v>
      </c>
      <c r="C2631" s="26">
        <v>41838805</v>
      </c>
      <c r="D2631" s="26" t="s">
        <v>24</v>
      </c>
      <c r="E2631" s="26" t="s">
        <v>18618</v>
      </c>
      <c r="F2631" s="26" t="s">
        <v>18619</v>
      </c>
      <c r="G2631" s="26" t="s">
        <v>9586</v>
      </c>
      <c r="H2631" s="26" t="s">
        <v>506</v>
      </c>
      <c r="I2631" s="26" t="s">
        <v>9709</v>
      </c>
      <c r="J2631" s="26" t="s">
        <v>18620</v>
      </c>
      <c r="K2631" s="26" t="s">
        <v>9582</v>
      </c>
      <c r="L2631" s="26" t="s">
        <v>18621</v>
      </c>
      <c r="M2631" s="26">
        <v>380343543131</v>
      </c>
      <c r="N2631" s="26">
        <v>2624482901</v>
      </c>
    </row>
    <row r="2632" spans="1:14">
      <c r="A2632" s="26" t="s">
        <v>4034</v>
      </c>
      <c r="B2632" s="26" t="s">
        <v>4035</v>
      </c>
      <c r="C2632" s="26">
        <v>1993629</v>
      </c>
      <c r="D2632" s="26" t="s">
        <v>780</v>
      </c>
      <c r="E2632" s="26" t="s">
        <v>18622</v>
      </c>
      <c r="F2632" s="26" t="s">
        <v>18623</v>
      </c>
      <c r="G2632" s="26" t="s">
        <v>9601</v>
      </c>
      <c r="H2632" s="26" t="s">
        <v>506</v>
      </c>
      <c r="J2632" s="26" t="s">
        <v>4036</v>
      </c>
      <c r="K2632" s="26" t="s">
        <v>9606</v>
      </c>
      <c r="L2632" s="26" t="s">
        <v>17279</v>
      </c>
      <c r="M2632" s="26">
        <v>380347643534</v>
      </c>
      <c r="N2632" s="26">
        <v>2625255300</v>
      </c>
    </row>
    <row r="2633" spans="1:14">
      <c r="A2633" s="26" t="s">
        <v>4285</v>
      </c>
      <c r="B2633" s="26" t="s">
        <v>4286</v>
      </c>
      <c r="C2633" s="26">
        <v>42241755</v>
      </c>
      <c r="D2633" s="26" t="s">
        <v>24</v>
      </c>
      <c r="E2633" s="26" t="s">
        <v>18624</v>
      </c>
      <c r="F2633" s="26" t="s">
        <v>18625</v>
      </c>
      <c r="G2633" s="26" t="s">
        <v>9586</v>
      </c>
      <c r="H2633" s="26" t="s">
        <v>576</v>
      </c>
      <c r="J2633" s="26" t="s">
        <v>11232</v>
      </c>
      <c r="K2633" s="26" t="s">
        <v>9582</v>
      </c>
      <c r="L2633" s="26" t="s">
        <v>18626</v>
      </c>
      <c r="M2633" s="26">
        <v>760915240476</v>
      </c>
      <c r="N2633" s="26">
        <v>121683007</v>
      </c>
    </row>
    <row r="2634" spans="1:14">
      <c r="A2634" s="26" t="s">
        <v>7625</v>
      </c>
      <c r="B2634" s="26" t="s">
        <v>7626</v>
      </c>
      <c r="C2634" s="26">
        <v>38044086</v>
      </c>
      <c r="D2634" s="26" t="s">
        <v>24</v>
      </c>
      <c r="E2634" s="26" t="s">
        <v>18627</v>
      </c>
      <c r="F2634" s="26" t="s">
        <v>18628</v>
      </c>
      <c r="G2634" s="26" t="s">
        <v>9591</v>
      </c>
      <c r="H2634" s="26" t="s">
        <v>1088</v>
      </c>
      <c r="I2634" s="26" t="s">
        <v>10519</v>
      </c>
      <c r="J2634" s="26" t="s">
        <v>18629</v>
      </c>
      <c r="K2634" s="26" t="s">
        <v>9582</v>
      </c>
      <c r="L2634" s="26" t="s">
        <v>18630</v>
      </c>
      <c r="M2634" s="26">
        <v>380355426117</v>
      </c>
      <c r="N2634" s="26">
        <v>4623984901</v>
      </c>
    </row>
    <row r="2635" spans="1:14">
      <c r="A2635" s="26" t="s">
        <v>2899</v>
      </c>
      <c r="B2635" s="26" t="s">
        <v>2900</v>
      </c>
      <c r="C2635" s="26">
        <v>37885278</v>
      </c>
      <c r="D2635" s="26" t="s">
        <v>24</v>
      </c>
      <c r="E2635" s="26" t="s">
        <v>18631</v>
      </c>
      <c r="F2635" s="26" t="s">
        <v>14045</v>
      </c>
      <c r="G2635" s="26" t="s">
        <v>9586</v>
      </c>
      <c r="H2635" s="26" t="s">
        <v>258</v>
      </c>
      <c r="J2635" s="26" t="s">
        <v>317</v>
      </c>
      <c r="K2635" s="26" t="s">
        <v>9597</v>
      </c>
      <c r="L2635" s="26" t="s">
        <v>17065</v>
      </c>
      <c r="M2635" s="26">
        <v>761258784906</v>
      </c>
      <c r="N2635" s="26">
        <v>1412300000</v>
      </c>
    </row>
    <row r="2636" spans="1:14">
      <c r="A2636" s="26" t="s">
        <v>8946</v>
      </c>
      <c r="B2636" s="26" t="s">
        <v>8947</v>
      </c>
      <c r="C2636" s="26">
        <v>41773113</v>
      </c>
      <c r="D2636" s="26" t="s">
        <v>24</v>
      </c>
      <c r="E2636" s="26" t="s">
        <v>18632</v>
      </c>
      <c r="F2636" s="26" t="s">
        <v>18633</v>
      </c>
      <c r="G2636" s="26" t="s">
        <v>9579</v>
      </c>
      <c r="H2636" s="26" t="s">
        <v>1401</v>
      </c>
      <c r="I2636" s="26" t="s">
        <v>14400</v>
      </c>
      <c r="J2636" s="26" t="s">
        <v>3317</v>
      </c>
      <c r="K2636" s="26" t="s">
        <v>9582</v>
      </c>
      <c r="L2636" s="26" t="s">
        <v>18634</v>
      </c>
      <c r="M2636" s="26">
        <v>380967354603</v>
      </c>
      <c r="N2636" s="26">
        <v>123183005</v>
      </c>
    </row>
    <row r="2637" spans="1:14">
      <c r="A2637" s="26" t="s">
        <v>7899</v>
      </c>
      <c r="B2637" s="26" t="s">
        <v>7900</v>
      </c>
      <c r="C2637" s="26">
        <v>38813974</v>
      </c>
      <c r="D2637" s="26" t="s">
        <v>24</v>
      </c>
      <c r="E2637" s="26" t="s">
        <v>18635</v>
      </c>
      <c r="F2637" s="26" t="s">
        <v>18636</v>
      </c>
      <c r="G2637" s="26" t="s">
        <v>9586</v>
      </c>
      <c r="H2637" s="26" t="s">
        <v>1122</v>
      </c>
      <c r="I2637" s="26" t="s">
        <v>11218</v>
      </c>
      <c r="J2637" s="26" t="s">
        <v>18637</v>
      </c>
      <c r="K2637" s="26" t="s">
        <v>9582</v>
      </c>
      <c r="L2637" s="26" t="s">
        <v>18638</v>
      </c>
      <c r="M2637" s="26">
        <v>380576346100</v>
      </c>
      <c r="N2637" s="26">
        <v>6322082001</v>
      </c>
    </row>
    <row r="2638" spans="1:14">
      <c r="A2638" s="26" t="s">
        <v>5747</v>
      </c>
      <c r="B2638" s="26" t="s">
        <v>5748</v>
      </c>
      <c r="C2638" s="26">
        <v>38960481</v>
      </c>
      <c r="D2638" s="26" t="s">
        <v>24</v>
      </c>
      <c r="E2638" s="26" t="s">
        <v>18639</v>
      </c>
      <c r="F2638" s="26" t="s">
        <v>18640</v>
      </c>
      <c r="G2638" s="26" t="s">
        <v>9586</v>
      </c>
      <c r="H2638" s="26" t="s">
        <v>799</v>
      </c>
      <c r="J2638" s="26" t="s">
        <v>800</v>
      </c>
      <c r="K2638" s="26" t="s">
        <v>9597</v>
      </c>
      <c r="L2638" s="26" t="s">
        <v>18641</v>
      </c>
      <c r="M2638" s="26">
        <v>380442498167</v>
      </c>
      <c r="N2638" s="26">
        <v>4822784009</v>
      </c>
    </row>
    <row r="2639" spans="1:14">
      <c r="A2639" s="26" t="s">
        <v>9298</v>
      </c>
      <c r="B2639" s="26" t="s">
        <v>9299</v>
      </c>
      <c r="C2639" s="26">
        <v>38232556</v>
      </c>
      <c r="D2639" s="26" t="s">
        <v>24</v>
      </c>
      <c r="E2639" s="26" t="s">
        <v>18642</v>
      </c>
      <c r="F2639" s="26" t="s">
        <v>18643</v>
      </c>
      <c r="G2639" s="26" t="s">
        <v>9591</v>
      </c>
      <c r="H2639" s="26" t="s">
        <v>1573</v>
      </c>
      <c r="I2639" s="26" t="s">
        <v>12131</v>
      </c>
      <c r="J2639" s="26" t="s">
        <v>18644</v>
      </c>
      <c r="K2639" s="26" t="s">
        <v>9582</v>
      </c>
      <c r="L2639" s="26" t="s">
        <v>18645</v>
      </c>
      <c r="M2639" s="26">
        <v>380464536467</v>
      </c>
      <c r="N2639" s="26">
        <v>7421410123</v>
      </c>
    </row>
    <row r="2640" spans="1:14">
      <c r="A2640" s="26" t="s">
        <v>3483</v>
      </c>
      <c r="B2640" s="26" t="s">
        <v>3484</v>
      </c>
      <c r="C2640" s="26">
        <v>42043319</v>
      </c>
      <c r="D2640" s="26" t="s">
        <v>24</v>
      </c>
      <c r="E2640" s="26" t="s">
        <v>18646</v>
      </c>
      <c r="F2640" s="26" t="s">
        <v>18647</v>
      </c>
      <c r="G2640" s="26" t="s">
        <v>9586</v>
      </c>
      <c r="H2640" s="26" t="s">
        <v>392</v>
      </c>
      <c r="I2640" s="26" t="s">
        <v>10627</v>
      </c>
      <c r="J2640" s="26" t="s">
        <v>18648</v>
      </c>
      <c r="K2640" s="26" t="s">
        <v>9582</v>
      </c>
      <c r="L2640" s="26" t="s">
        <v>18649</v>
      </c>
      <c r="M2640" s="26">
        <v>380977903335</v>
      </c>
      <c r="N2640" s="26">
        <v>2124483201</v>
      </c>
    </row>
    <row r="2641" spans="1:14">
      <c r="A2641" s="26" t="s">
        <v>9249</v>
      </c>
      <c r="B2641" s="26" t="s">
        <v>9250</v>
      </c>
      <c r="C2641" s="26">
        <v>41811158</v>
      </c>
      <c r="D2641" s="26" t="s">
        <v>24</v>
      </c>
      <c r="E2641" s="26" t="s">
        <v>18650</v>
      </c>
      <c r="F2641" s="26" t="s">
        <v>18651</v>
      </c>
      <c r="G2641" s="26" t="s">
        <v>9586</v>
      </c>
      <c r="H2641" s="26" t="s">
        <v>1490</v>
      </c>
      <c r="I2641" s="26" t="s">
        <v>11202</v>
      </c>
      <c r="J2641" s="26" t="s">
        <v>18652</v>
      </c>
      <c r="K2641" s="26" t="s">
        <v>9582</v>
      </c>
      <c r="L2641" s="26" t="s">
        <v>18653</v>
      </c>
      <c r="M2641" s="26">
        <v>760875894328</v>
      </c>
      <c r="N2641" s="26">
        <v>7324589801</v>
      </c>
    </row>
    <row r="2642" spans="1:14">
      <c r="A2642" s="26" t="s">
        <v>5088</v>
      </c>
      <c r="B2642" s="26" t="s">
        <v>5089</v>
      </c>
      <c r="C2642" s="26">
        <v>42021164</v>
      </c>
      <c r="D2642" s="26" t="s">
        <v>24</v>
      </c>
      <c r="E2642" s="26" t="s">
        <v>18654</v>
      </c>
      <c r="F2642" s="26" t="s">
        <v>18655</v>
      </c>
      <c r="G2642" s="26" t="s">
        <v>9586</v>
      </c>
      <c r="H2642" s="26" t="s">
        <v>735</v>
      </c>
      <c r="I2642" s="26" t="s">
        <v>10088</v>
      </c>
      <c r="J2642" s="26" t="s">
        <v>5087</v>
      </c>
      <c r="K2642" s="26" t="s">
        <v>9597</v>
      </c>
      <c r="L2642" s="26" t="s">
        <v>18656</v>
      </c>
      <c r="M2642" s="26">
        <v>760650846088</v>
      </c>
      <c r="N2642" s="26">
        <v>4622110100</v>
      </c>
    </row>
    <row r="2643" spans="1:14">
      <c r="A2643" s="26" t="s">
        <v>2719</v>
      </c>
      <c r="B2643" s="26" t="s">
        <v>2720</v>
      </c>
      <c r="C2643" s="26" t="s">
        <v>1604</v>
      </c>
      <c r="D2643" s="26" t="s">
        <v>24</v>
      </c>
      <c r="E2643" s="26" t="s">
        <v>18657</v>
      </c>
      <c r="F2643" s="26" t="s">
        <v>18658</v>
      </c>
      <c r="G2643" s="26" t="s">
        <v>9591</v>
      </c>
      <c r="H2643" s="26" t="s">
        <v>133</v>
      </c>
      <c r="J2643" s="26" t="s">
        <v>146</v>
      </c>
      <c r="K2643" s="26" t="s">
        <v>9597</v>
      </c>
      <c r="L2643" s="26" t="s">
        <v>18659</v>
      </c>
      <c r="M2643" s="26">
        <v>380660670037</v>
      </c>
      <c r="N2643" s="26">
        <v>1210100000</v>
      </c>
    </row>
    <row r="2644" spans="1:14">
      <c r="A2644" s="26" t="s">
        <v>9214</v>
      </c>
      <c r="B2644" s="26" t="s">
        <v>9215</v>
      </c>
      <c r="C2644" s="26">
        <v>43343797</v>
      </c>
      <c r="D2644" s="26" t="s">
        <v>1701</v>
      </c>
      <c r="E2644" s="26" t="s">
        <v>18660</v>
      </c>
      <c r="F2644" s="26" t="s">
        <v>18661</v>
      </c>
      <c r="G2644" s="26" t="s">
        <v>9601</v>
      </c>
      <c r="H2644" s="26" t="s">
        <v>1490</v>
      </c>
      <c r="I2644" s="26" t="s">
        <v>11202</v>
      </c>
      <c r="J2644" s="26" t="s">
        <v>17809</v>
      </c>
      <c r="K2644" s="26" t="s">
        <v>9582</v>
      </c>
      <c r="L2644" s="26" t="s">
        <v>18662</v>
      </c>
      <c r="M2644" s="26">
        <v>761046267358</v>
      </c>
      <c r="N2644" s="26">
        <v>7324510101</v>
      </c>
    </row>
    <row r="2645" spans="1:14">
      <c r="A2645" s="26" t="s">
        <v>3307</v>
      </c>
      <c r="B2645" s="26" t="s">
        <v>3308</v>
      </c>
      <c r="C2645" s="26">
        <v>40208847</v>
      </c>
      <c r="D2645" s="26" t="s">
        <v>24</v>
      </c>
      <c r="E2645" s="26" t="s">
        <v>18663</v>
      </c>
      <c r="F2645" s="26" t="s">
        <v>18664</v>
      </c>
      <c r="G2645" s="26" t="s">
        <v>9586</v>
      </c>
      <c r="H2645" s="26" t="s">
        <v>375</v>
      </c>
      <c r="I2645" s="26" t="s">
        <v>18665</v>
      </c>
      <c r="J2645" s="26" t="s">
        <v>18666</v>
      </c>
      <c r="K2645" s="26" t="s">
        <v>9582</v>
      </c>
      <c r="L2645" s="26" t="s">
        <v>18667</v>
      </c>
      <c r="M2645" s="26">
        <v>380965062742</v>
      </c>
      <c r="N2645" s="26">
        <v>1822386016</v>
      </c>
    </row>
    <row r="2646" spans="1:14">
      <c r="A2646" s="26" t="s">
        <v>2768</v>
      </c>
      <c r="B2646" s="26" t="s">
        <v>2769</v>
      </c>
      <c r="C2646" s="26">
        <v>36877528</v>
      </c>
      <c r="D2646" s="26" t="s">
        <v>24</v>
      </c>
      <c r="E2646" s="26" t="s">
        <v>18668</v>
      </c>
      <c r="F2646" s="26" t="s">
        <v>18669</v>
      </c>
      <c r="G2646" s="26" t="s">
        <v>9586</v>
      </c>
      <c r="H2646" s="26" t="s">
        <v>133</v>
      </c>
      <c r="I2646" s="26" t="s">
        <v>18670</v>
      </c>
      <c r="J2646" s="26" t="s">
        <v>8601</v>
      </c>
      <c r="K2646" s="26" t="s">
        <v>9582</v>
      </c>
      <c r="L2646" s="26" t="s">
        <v>18671</v>
      </c>
      <c r="M2646" s="26">
        <v>380992283287</v>
      </c>
      <c r="N2646" s="26">
        <v>1223783401</v>
      </c>
    </row>
    <row r="2647" spans="1:14">
      <c r="A2647" s="26" t="s">
        <v>2064</v>
      </c>
      <c r="B2647" s="26" t="s">
        <v>2065</v>
      </c>
      <c r="C2647" s="26">
        <v>38527798</v>
      </c>
      <c r="D2647" s="26" t="s">
        <v>1701</v>
      </c>
      <c r="E2647" s="26" t="s">
        <v>18672</v>
      </c>
      <c r="F2647" s="26" t="s">
        <v>18673</v>
      </c>
      <c r="G2647" s="26" t="s">
        <v>9601</v>
      </c>
      <c r="H2647" s="26" t="s">
        <v>103</v>
      </c>
      <c r="I2647" s="26" t="s">
        <v>12557</v>
      </c>
      <c r="J2647" s="26" t="s">
        <v>13890</v>
      </c>
      <c r="K2647" s="26" t="s">
        <v>9582</v>
      </c>
      <c r="L2647" s="26" t="s">
        <v>13891</v>
      </c>
      <c r="M2647" s="26">
        <v>380674941164</v>
      </c>
      <c r="N2647" s="26">
        <v>721855708</v>
      </c>
    </row>
    <row r="2648" spans="1:14">
      <c r="A2648" s="26" t="s">
        <v>2402</v>
      </c>
      <c r="B2648" s="26" t="s">
        <v>2403</v>
      </c>
      <c r="C2648" s="26">
        <v>37906491</v>
      </c>
      <c r="D2648" s="26" t="s">
        <v>780</v>
      </c>
      <c r="E2648" s="26" t="s">
        <v>18674</v>
      </c>
      <c r="F2648" s="26" t="s">
        <v>18675</v>
      </c>
      <c r="G2648" s="26" t="s">
        <v>9601</v>
      </c>
      <c r="H2648" s="26" t="s">
        <v>133</v>
      </c>
      <c r="J2648" s="26" t="s">
        <v>2401</v>
      </c>
      <c r="K2648" s="26" t="s">
        <v>9597</v>
      </c>
      <c r="L2648" s="26" t="s">
        <v>18676</v>
      </c>
      <c r="M2648" s="26">
        <v>380676108964</v>
      </c>
      <c r="N2648" s="26">
        <v>122787502</v>
      </c>
    </row>
    <row r="2649" spans="1:14">
      <c r="A2649" s="26" t="s">
        <v>7414</v>
      </c>
      <c r="B2649" s="26" t="s">
        <v>7415</v>
      </c>
      <c r="C2649" s="26">
        <v>39045101</v>
      </c>
      <c r="D2649" s="26" t="s">
        <v>24</v>
      </c>
      <c r="E2649" s="26" t="s">
        <v>18677</v>
      </c>
      <c r="F2649" s="26" t="s">
        <v>18678</v>
      </c>
      <c r="G2649" s="26" t="s">
        <v>9586</v>
      </c>
      <c r="H2649" s="26" t="s">
        <v>1025</v>
      </c>
      <c r="I2649" s="26" t="s">
        <v>11246</v>
      </c>
      <c r="J2649" s="26" t="s">
        <v>18679</v>
      </c>
      <c r="K2649" s="26" t="s">
        <v>9582</v>
      </c>
      <c r="L2649" s="26" t="s">
        <v>18680</v>
      </c>
      <c r="M2649" s="26">
        <v>761505749105</v>
      </c>
      <c r="N2649" s="26">
        <v>524883503</v>
      </c>
    </row>
    <row r="2650" spans="1:14">
      <c r="A2650" s="26" t="s">
        <v>5984</v>
      </c>
      <c r="B2650" s="26" t="s">
        <v>5985</v>
      </c>
      <c r="C2650" s="26">
        <v>5483090</v>
      </c>
      <c r="D2650" s="26" t="s">
        <v>780</v>
      </c>
      <c r="E2650" s="26" t="s">
        <v>18681</v>
      </c>
      <c r="F2650" s="26" t="s">
        <v>18682</v>
      </c>
      <c r="G2650" s="26" t="s">
        <v>9601</v>
      </c>
      <c r="H2650" s="26" t="s">
        <v>835</v>
      </c>
      <c r="J2650" s="26" t="s">
        <v>848</v>
      </c>
      <c r="K2650" s="26" t="s">
        <v>9597</v>
      </c>
      <c r="L2650" s="26" t="s">
        <v>18683</v>
      </c>
      <c r="M2650" s="26">
        <v>761017537346</v>
      </c>
      <c r="N2650" s="26">
        <v>4623010100</v>
      </c>
    </row>
    <row r="2651" spans="1:14">
      <c r="A2651" s="26" t="s">
        <v>2937</v>
      </c>
      <c r="B2651" s="26" t="s">
        <v>2921</v>
      </c>
      <c r="C2651" s="26">
        <v>42278319</v>
      </c>
      <c r="D2651" s="26" t="s">
        <v>24</v>
      </c>
      <c r="E2651" s="26" t="s">
        <v>18684</v>
      </c>
      <c r="F2651" s="26" t="s">
        <v>18685</v>
      </c>
      <c r="G2651" s="26" t="s">
        <v>9586</v>
      </c>
      <c r="H2651" s="26" t="s">
        <v>258</v>
      </c>
      <c r="J2651" s="26" t="s">
        <v>317</v>
      </c>
      <c r="K2651" s="26" t="s">
        <v>9597</v>
      </c>
      <c r="L2651" s="26" t="s">
        <v>18686</v>
      </c>
      <c r="M2651" s="26">
        <v>380984597445</v>
      </c>
      <c r="N2651" s="26">
        <v>1412300000</v>
      </c>
    </row>
    <row r="2652" spans="1:14">
      <c r="A2652" s="26" t="s">
        <v>1941</v>
      </c>
      <c r="B2652" s="26" t="s">
        <v>1942</v>
      </c>
      <c r="C2652" s="26">
        <v>42177140</v>
      </c>
      <c r="D2652" s="26" t="s">
        <v>24</v>
      </c>
      <c r="E2652" s="26" t="s">
        <v>18687</v>
      </c>
      <c r="F2652" s="26" t="s">
        <v>18688</v>
      </c>
      <c r="G2652" s="26" t="s">
        <v>9579</v>
      </c>
      <c r="H2652" s="26" t="s">
        <v>27</v>
      </c>
      <c r="I2652" s="26" t="s">
        <v>11730</v>
      </c>
      <c r="J2652" s="26" t="s">
        <v>18689</v>
      </c>
      <c r="K2652" s="26" t="s">
        <v>9582</v>
      </c>
      <c r="L2652" s="26" t="s">
        <v>18690</v>
      </c>
      <c r="M2652" s="26">
        <v>380433551650</v>
      </c>
      <c r="N2652" s="26">
        <v>524355602</v>
      </c>
    </row>
    <row r="2653" spans="1:14">
      <c r="A2653" s="26" t="s">
        <v>6476</v>
      </c>
      <c r="B2653" s="26" t="s">
        <v>6477</v>
      </c>
      <c r="C2653" s="26">
        <v>37565151</v>
      </c>
      <c r="D2653" s="26" t="s">
        <v>24</v>
      </c>
      <c r="E2653" s="26" t="s">
        <v>18691</v>
      </c>
      <c r="F2653" s="26" t="s">
        <v>18692</v>
      </c>
      <c r="G2653" s="26" t="s">
        <v>9586</v>
      </c>
      <c r="H2653" s="26" t="s">
        <v>885</v>
      </c>
      <c r="I2653" s="26" t="s">
        <v>17959</v>
      </c>
      <c r="J2653" s="26" t="s">
        <v>18693</v>
      </c>
      <c r="K2653" s="26" t="s">
        <v>9582</v>
      </c>
      <c r="L2653" s="26" t="s">
        <v>18694</v>
      </c>
      <c r="M2653" s="26">
        <v>380484039238</v>
      </c>
      <c r="N2653" s="26">
        <v>125686001</v>
      </c>
    </row>
    <row r="2654" spans="1:14">
      <c r="A2654" s="26" t="s">
        <v>7892</v>
      </c>
      <c r="B2654" s="26" t="s">
        <v>7893</v>
      </c>
      <c r="C2654" s="26">
        <v>38565550</v>
      </c>
      <c r="D2654" s="26" t="s">
        <v>24</v>
      </c>
      <c r="E2654" s="26" t="s">
        <v>18695</v>
      </c>
      <c r="F2654" s="26" t="s">
        <v>18696</v>
      </c>
      <c r="G2654" s="26" t="s">
        <v>9586</v>
      </c>
      <c r="H2654" s="26" t="s">
        <v>1122</v>
      </c>
      <c r="I2654" s="26" t="s">
        <v>10431</v>
      </c>
      <c r="J2654" s="26" t="s">
        <v>18697</v>
      </c>
      <c r="K2654" s="26" t="s">
        <v>9606</v>
      </c>
      <c r="L2654" s="26" t="s">
        <v>18698</v>
      </c>
      <c r="M2654" s="26">
        <v>380574151479</v>
      </c>
      <c r="N2654" s="26">
        <v>6321655300</v>
      </c>
    </row>
    <row r="2655" spans="1:14">
      <c r="A2655" s="26" t="s">
        <v>2089</v>
      </c>
      <c r="B2655" s="26" t="s">
        <v>2090</v>
      </c>
      <c r="C2655" s="26">
        <v>1983186</v>
      </c>
      <c r="D2655" s="26" t="s">
        <v>780</v>
      </c>
      <c r="E2655" s="26" t="s">
        <v>18699</v>
      </c>
      <c r="F2655" s="26" t="s">
        <v>18700</v>
      </c>
      <c r="G2655" s="26" t="s">
        <v>9601</v>
      </c>
      <c r="H2655" s="26" t="s">
        <v>103</v>
      </c>
      <c r="I2655" s="26" t="s">
        <v>13274</v>
      </c>
      <c r="J2655" s="26" t="s">
        <v>2091</v>
      </c>
      <c r="K2655" s="26" t="s">
        <v>9606</v>
      </c>
      <c r="L2655" s="26" t="s">
        <v>18701</v>
      </c>
      <c r="M2655" s="26">
        <v>380337622643</v>
      </c>
      <c r="N2655" s="26">
        <v>723655100</v>
      </c>
    </row>
    <row r="2656" spans="1:14">
      <c r="A2656" s="26" t="s">
        <v>4042</v>
      </c>
      <c r="B2656" s="26" t="s">
        <v>4043</v>
      </c>
      <c r="C2656" s="26">
        <v>42729035</v>
      </c>
      <c r="D2656" s="26" t="s">
        <v>24</v>
      </c>
      <c r="E2656" s="26" t="s">
        <v>18702</v>
      </c>
      <c r="F2656" s="26" t="s">
        <v>18703</v>
      </c>
      <c r="G2656" s="26" t="s">
        <v>9579</v>
      </c>
      <c r="H2656" s="26" t="s">
        <v>506</v>
      </c>
      <c r="J2656" s="26" t="s">
        <v>18466</v>
      </c>
      <c r="K2656" s="26" t="s">
        <v>9582</v>
      </c>
      <c r="L2656" s="26" t="s">
        <v>18704</v>
      </c>
      <c r="M2656" s="26">
        <v>380673413032</v>
      </c>
      <c r="N2656" s="26">
        <v>723384913</v>
      </c>
    </row>
    <row r="2657" spans="1:14">
      <c r="A2657" s="26" t="s">
        <v>2313</v>
      </c>
      <c r="B2657" s="26" t="s">
        <v>2314</v>
      </c>
      <c r="C2657" s="26">
        <v>37899872</v>
      </c>
      <c r="D2657" s="26" t="s">
        <v>24</v>
      </c>
      <c r="E2657" s="26" t="s">
        <v>18705</v>
      </c>
      <c r="F2657" s="26" t="s">
        <v>9596</v>
      </c>
      <c r="G2657" s="26" t="s">
        <v>9586</v>
      </c>
      <c r="H2657" s="26" t="s">
        <v>133</v>
      </c>
      <c r="I2657" s="26" t="s">
        <v>146</v>
      </c>
      <c r="J2657" s="26" t="s">
        <v>146</v>
      </c>
      <c r="K2657" s="26" t="s">
        <v>9597</v>
      </c>
      <c r="L2657" s="26" t="s">
        <v>18706</v>
      </c>
      <c r="M2657" s="26">
        <v>380996875039</v>
      </c>
      <c r="N2657" s="26">
        <v>1210100000</v>
      </c>
    </row>
    <row r="2658" spans="1:14">
      <c r="A2658" s="26" t="s">
        <v>4216</v>
      </c>
      <c r="B2658" s="26" t="s">
        <v>4217</v>
      </c>
      <c r="C2658" s="26">
        <v>41838805</v>
      </c>
      <c r="D2658" s="26" t="s">
        <v>24</v>
      </c>
      <c r="E2658" s="26" t="s">
        <v>18707</v>
      </c>
      <c r="F2658" s="26" t="s">
        <v>18708</v>
      </c>
      <c r="G2658" s="26" t="s">
        <v>9579</v>
      </c>
      <c r="H2658" s="26" t="s">
        <v>506</v>
      </c>
      <c r="I2658" s="26" t="s">
        <v>9709</v>
      </c>
      <c r="J2658" s="26" t="s">
        <v>18709</v>
      </c>
      <c r="K2658" s="26" t="s">
        <v>9582</v>
      </c>
      <c r="L2658" s="26" t="s">
        <v>18710</v>
      </c>
      <c r="M2658" s="26">
        <v>380343563476</v>
      </c>
      <c r="N2658" s="26">
        <v>2624481002</v>
      </c>
    </row>
    <row r="2659" spans="1:14">
      <c r="A2659" s="26" t="s">
        <v>2343</v>
      </c>
      <c r="B2659" s="26" t="s">
        <v>2344</v>
      </c>
      <c r="C2659" s="26">
        <v>39336307</v>
      </c>
      <c r="D2659" s="26" t="s">
        <v>24</v>
      </c>
      <c r="E2659" s="26" t="s">
        <v>18711</v>
      </c>
      <c r="F2659" s="26" t="s">
        <v>18712</v>
      </c>
      <c r="G2659" s="26" t="s">
        <v>9591</v>
      </c>
      <c r="H2659" s="26" t="s">
        <v>133</v>
      </c>
      <c r="J2659" s="26" t="s">
        <v>146</v>
      </c>
      <c r="K2659" s="26" t="s">
        <v>9597</v>
      </c>
      <c r="L2659" s="26" t="s">
        <v>18713</v>
      </c>
      <c r="M2659" s="26">
        <v>380950000150</v>
      </c>
      <c r="N2659" s="26">
        <v>1210100000</v>
      </c>
    </row>
    <row r="2660" spans="1:14">
      <c r="A2660" s="26" t="s">
        <v>2416</v>
      </c>
      <c r="B2660" s="26" t="s">
        <v>2403</v>
      </c>
      <c r="C2660" s="26">
        <v>37906491</v>
      </c>
      <c r="D2660" s="26" t="s">
        <v>24</v>
      </c>
      <c r="E2660" s="26" t="s">
        <v>18714</v>
      </c>
      <c r="F2660" s="26" t="s">
        <v>18715</v>
      </c>
      <c r="G2660" s="26" t="s">
        <v>9586</v>
      </c>
      <c r="H2660" s="26" t="s">
        <v>133</v>
      </c>
      <c r="J2660" s="26" t="s">
        <v>2401</v>
      </c>
      <c r="K2660" s="26" t="s">
        <v>9597</v>
      </c>
      <c r="L2660" s="26" t="s">
        <v>18716</v>
      </c>
      <c r="M2660" s="26">
        <v>380675002318</v>
      </c>
      <c r="N2660" s="26">
        <v>122787502</v>
      </c>
    </row>
    <row r="2661" spans="1:14">
      <c r="A2661" s="26" t="s">
        <v>3674</v>
      </c>
      <c r="B2661" s="26" t="s">
        <v>3675</v>
      </c>
      <c r="C2661" s="26">
        <v>2006716</v>
      </c>
      <c r="D2661" s="26" t="s">
        <v>780</v>
      </c>
      <c r="E2661" s="26" t="s">
        <v>18717</v>
      </c>
      <c r="F2661" s="26" t="s">
        <v>9787</v>
      </c>
      <c r="G2661" s="26" t="s">
        <v>9601</v>
      </c>
      <c r="H2661" s="26" t="s">
        <v>468</v>
      </c>
      <c r="J2661" s="26" t="s">
        <v>481</v>
      </c>
      <c r="K2661" s="26" t="s">
        <v>9597</v>
      </c>
      <c r="L2661" s="26" t="s">
        <v>15473</v>
      </c>
      <c r="M2661" s="26">
        <v>380617698181</v>
      </c>
      <c r="N2661" s="26">
        <v>1222380503</v>
      </c>
    </row>
    <row r="2662" spans="1:14">
      <c r="A2662" s="26" t="s">
        <v>6569</v>
      </c>
      <c r="B2662" s="26" t="s">
        <v>6570</v>
      </c>
      <c r="C2662" s="26">
        <v>38396564</v>
      </c>
      <c r="D2662" s="26" t="s">
        <v>24</v>
      </c>
      <c r="E2662" s="26" t="s">
        <v>18718</v>
      </c>
      <c r="F2662" s="26" t="s">
        <v>18719</v>
      </c>
      <c r="G2662" s="26" t="s">
        <v>9579</v>
      </c>
      <c r="H2662" s="26" t="s">
        <v>949</v>
      </c>
      <c r="I2662" s="26" t="s">
        <v>10130</v>
      </c>
      <c r="J2662" s="26" t="s">
        <v>3276</v>
      </c>
      <c r="K2662" s="26" t="s">
        <v>9582</v>
      </c>
      <c r="L2662" s="26" t="s">
        <v>18720</v>
      </c>
      <c r="M2662" s="26">
        <v>380995314739</v>
      </c>
      <c r="N2662" s="26">
        <v>122785804</v>
      </c>
    </row>
    <row r="2663" spans="1:14">
      <c r="A2663" s="26" t="s">
        <v>8518</v>
      </c>
      <c r="B2663" s="26" t="s">
        <v>8519</v>
      </c>
      <c r="C2663" s="26">
        <v>38248917</v>
      </c>
      <c r="D2663" s="26" t="s">
        <v>24</v>
      </c>
      <c r="E2663" s="26" t="s">
        <v>18721</v>
      </c>
      <c r="F2663" s="26" t="s">
        <v>18722</v>
      </c>
      <c r="G2663" s="26" t="s">
        <v>9586</v>
      </c>
      <c r="H2663" s="26" t="s">
        <v>1269</v>
      </c>
      <c r="I2663" s="26" t="s">
        <v>11076</v>
      </c>
      <c r="J2663" s="26" t="s">
        <v>1286</v>
      </c>
      <c r="K2663" s="26" t="s">
        <v>9606</v>
      </c>
      <c r="L2663" s="26" t="s">
        <v>14000</v>
      </c>
      <c r="M2663" s="26">
        <v>761061755160</v>
      </c>
      <c r="N2663" s="26">
        <v>1222655123</v>
      </c>
    </row>
    <row r="2664" spans="1:14">
      <c r="A2664" s="26" t="s">
        <v>4892</v>
      </c>
      <c r="B2664" s="26" t="s">
        <v>4889</v>
      </c>
      <c r="C2664" s="26">
        <v>1983720</v>
      </c>
      <c r="D2664" s="26" t="s">
        <v>780</v>
      </c>
      <c r="E2664" s="26" t="s">
        <v>18723</v>
      </c>
      <c r="F2664" s="26" t="s">
        <v>18724</v>
      </c>
      <c r="G2664" s="26" t="s">
        <v>9601</v>
      </c>
      <c r="H2664" s="26" t="s">
        <v>711</v>
      </c>
      <c r="I2664" s="26" t="s">
        <v>10523</v>
      </c>
      <c r="J2664" s="26" t="s">
        <v>4890</v>
      </c>
      <c r="K2664" s="26" t="s">
        <v>9606</v>
      </c>
      <c r="L2664" s="26" t="s">
        <v>18098</v>
      </c>
      <c r="M2664" s="26">
        <v>761152031193</v>
      </c>
      <c r="N2664" s="26">
        <v>1223282005</v>
      </c>
    </row>
    <row r="2665" spans="1:14">
      <c r="A2665" s="26" t="s">
        <v>8748</v>
      </c>
      <c r="B2665" s="26" t="s">
        <v>8749</v>
      </c>
      <c r="C2665" s="26">
        <v>38487677</v>
      </c>
      <c r="D2665" s="26" t="s">
        <v>24</v>
      </c>
      <c r="E2665" s="26" t="s">
        <v>18725</v>
      </c>
      <c r="F2665" s="26" t="s">
        <v>18726</v>
      </c>
      <c r="G2665" s="26" t="s">
        <v>9586</v>
      </c>
      <c r="H2665" s="26" t="s">
        <v>1308</v>
      </c>
      <c r="I2665" s="26" t="s">
        <v>18727</v>
      </c>
      <c r="J2665" s="26" t="s">
        <v>16233</v>
      </c>
      <c r="K2665" s="26" t="s">
        <v>9582</v>
      </c>
      <c r="L2665" s="26" t="s">
        <v>18728</v>
      </c>
      <c r="M2665" s="26">
        <v>380385494158</v>
      </c>
      <c r="N2665" s="26">
        <v>111692907</v>
      </c>
    </row>
    <row r="2666" spans="1:14">
      <c r="A2666" s="26" t="s">
        <v>3662</v>
      </c>
      <c r="B2666" s="26" t="s">
        <v>3663</v>
      </c>
      <c r="C2666" s="26">
        <v>42594137</v>
      </c>
      <c r="D2666" s="26" t="s">
        <v>780</v>
      </c>
      <c r="E2666" s="26" t="s">
        <v>18729</v>
      </c>
      <c r="F2666" s="26" t="s">
        <v>18730</v>
      </c>
      <c r="G2666" s="26" t="s">
        <v>9601</v>
      </c>
      <c r="H2666" s="26" t="s">
        <v>468</v>
      </c>
      <c r="J2666" s="26" t="s">
        <v>477</v>
      </c>
      <c r="K2666" s="26" t="s">
        <v>9597</v>
      </c>
      <c r="L2666" s="26" t="s">
        <v>18731</v>
      </c>
      <c r="M2666" s="26">
        <v>380613973648</v>
      </c>
      <c r="N2666" s="26">
        <v>2312500000</v>
      </c>
    </row>
    <row r="2667" spans="1:14">
      <c r="A2667" s="26" t="s">
        <v>9098</v>
      </c>
      <c r="B2667" s="26" t="s">
        <v>9099</v>
      </c>
      <c r="C2667" s="26">
        <v>38561624</v>
      </c>
      <c r="D2667" s="26" t="s">
        <v>24</v>
      </c>
      <c r="E2667" s="26" t="s">
        <v>18732</v>
      </c>
      <c r="F2667" s="26" t="s">
        <v>18733</v>
      </c>
      <c r="G2667" s="26" t="s">
        <v>9586</v>
      </c>
      <c r="H2667" s="26" t="s">
        <v>1490</v>
      </c>
      <c r="I2667" s="26" t="s">
        <v>9841</v>
      </c>
      <c r="J2667" s="26" t="s">
        <v>18734</v>
      </c>
      <c r="K2667" s="26" t="s">
        <v>9582</v>
      </c>
      <c r="L2667" s="26" t="s">
        <v>18735</v>
      </c>
      <c r="M2667" s="26">
        <v>761325300916</v>
      </c>
      <c r="N2667" s="26">
        <v>7322582501</v>
      </c>
    </row>
    <row r="2668" spans="1:14">
      <c r="A2668" s="26" t="s">
        <v>3560</v>
      </c>
      <c r="B2668" s="26" t="s">
        <v>3561</v>
      </c>
      <c r="C2668" s="26">
        <v>39048956</v>
      </c>
      <c r="D2668" s="26" t="s">
        <v>24</v>
      </c>
      <c r="E2668" s="26" t="s">
        <v>18736</v>
      </c>
      <c r="F2668" s="26" t="s">
        <v>18737</v>
      </c>
      <c r="G2668" s="26" t="s">
        <v>9586</v>
      </c>
      <c r="H2668" s="26" t="s">
        <v>392</v>
      </c>
      <c r="I2668" s="26" t="s">
        <v>10620</v>
      </c>
      <c r="J2668" s="26" t="s">
        <v>18738</v>
      </c>
      <c r="K2668" s="26" t="s">
        <v>9582</v>
      </c>
      <c r="L2668" s="26" t="s">
        <v>18739</v>
      </c>
      <c r="M2668" s="26">
        <v>380964310465</v>
      </c>
      <c r="N2668" s="26">
        <v>2125386001</v>
      </c>
    </row>
    <row r="2669" spans="1:14">
      <c r="A2669" s="26" t="s">
        <v>5732</v>
      </c>
      <c r="B2669" s="26" t="s">
        <v>5664</v>
      </c>
      <c r="C2669" s="26">
        <v>33244368</v>
      </c>
      <c r="D2669" s="26" t="s">
        <v>24</v>
      </c>
      <c r="E2669" s="26" t="s">
        <v>18740</v>
      </c>
      <c r="F2669" s="26" t="s">
        <v>18741</v>
      </c>
      <c r="G2669" s="26" t="s">
        <v>9591</v>
      </c>
      <c r="H2669" s="26" t="s">
        <v>258</v>
      </c>
      <c r="J2669" s="26" t="s">
        <v>317</v>
      </c>
      <c r="K2669" s="26" t="s">
        <v>9597</v>
      </c>
      <c r="L2669" s="26" t="s">
        <v>18742</v>
      </c>
      <c r="M2669" s="26">
        <v>380671329701</v>
      </c>
      <c r="N2669" s="26">
        <v>1412300000</v>
      </c>
    </row>
    <row r="2670" spans="1:14">
      <c r="A2670" s="26" t="s">
        <v>8012</v>
      </c>
      <c r="B2670" s="26" t="s">
        <v>8013</v>
      </c>
      <c r="C2670" s="26">
        <v>2002397</v>
      </c>
      <c r="D2670" s="26" t="s">
        <v>24</v>
      </c>
      <c r="E2670" s="26" t="s">
        <v>18743</v>
      </c>
      <c r="F2670" s="26" t="s">
        <v>18744</v>
      </c>
      <c r="G2670" s="26" t="s">
        <v>9579</v>
      </c>
      <c r="H2670" s="26" t="s">
        <v>1122</v>
      </c>
      <c r="I2670" s="26" t="s">
        <v>17316</v>
      </c>
      <c r="J2670" s="26" t="s">
        <v>18745</v>
      </c>
      <c r="K2670" s="26" t="s">
        <v>9582</v>
      </c>
      <c r="L2670" s="26" t="s">
        <v>18746</v>
      </c>
      <c r="M2670" s="26">
        <v>380969962807</v>
      </c>
      <c r="N2670" s="26">
        <v>6324681003</v>
      </c>
    </row>
    <row r="2671" spans="1:14">
      <c r="A2671" s="26" t="s">
        <v>4829</v>
      </c>
      <c r="B2671" s="26" t="s">
        <v>4830</v>
      </c>
      <c r="C2671" s="26">
        <v>38135969</v>
      </c>
      <c r="D2671" s="26" t="s">
        <v>24</v>
      </c>
      <c r="E2671" s="26" t="s">
        <v>18747</v>
      </c>
      <c r="F2671" s="26" t="s">
        <v>18748</v>
      </c>
      <c r="G2671" s="26" t="s">
        <v>9586</v>
      </c>
      <c r="H2671" s="26" t="s">
        <v>711</v>
      </c>
      <c r="I2671" s="26" t="s">
        <v>9649</v>
      </c>
      <c r="J2671" s="26" t="s">
        <v>18749</v>
      </c>
      <c r="K2671" s="26" t="s">
        <v>9582</v>
      </c>
      <c r="L2671" s="26" t="s">
        <v>18750</v>
      </c>
      <c r="M2671" s="26">
        <v>380688116082</v>
      </c>
      <c r="N2671" s="26">
        <v>4423183401</v>
      </c>
    </row>
    <row r="2672" spans="1:14">
      <c r="A2672" s="26" t="s">
        <v>5047</v>
      </c>
      <c r="B2672" s="26" t="s">
        <v>5043</v>
      </c>
      <c r="C2672" s="26">
        <v>1996409</v>
      </c>
      <c r="D2672" s="26" t="s">
        <v>24</v>
      </c>
      <c r="E2672" s="26" t="s">
        <v>18751</v>
      </c>
      <c r="F2672" s="26" t="s">
        <v>18752</v>
      </c>
      <c r="G2672" s="26" t="s">
        <v>9579</v>
      </c>
      <c r="H2672" s="26" t="s">
        <v>735</v>
      </c>
      <c r="I2672" s="26" t="s">
        <v>9721</v>
      </c>
      <c r="J2672" s="26" t="s">
        <v>18753</v>
      </c>
      <c r="K2672" s="26" t="s">
        <v>9582</v>
      </c>
      <c r="L2672" s="26" t="s">
        <v>18754</v>
      </c>
      <c r="M2672" s="26">
        <v>380325266450</v>
      </c>
      <c r="N2672" s="26">
        <v>4622784408</v>
      </c>
    </row>
    <row r="2673" spans="1:14">
      <c r="A2673" s="26" t="s">
        <v>2974</v>
      </c>
      <c r="B2673" s="26" t="s">
        <v>2975</v>
      </c>
      <c r="C2673" s="26">
        <v>1990884</v>
      </c>
      <c r="D2673" s="26" t="s">
        <v>780</v>
      </c>
      <c r="E2673" s="26" t="s">
        <v>18755</v>
      </c>
      <c r="F2673" s="26" t="s">
        <v>18756</v>
      </c>
      <c r="G2673" s="26" t="s">
        <v>9601</v>
      </c>
      <c r="H2673" s="26" t="s">
        <v>258</v>
      </c>
      <c r="J2673" s="26" t="s">
        <v>353</v>
      </c>
      <c r="K2673" s="26" t="s">
        <v>9597</v>
      </c>
      <c r="L2673" s="26" t="s">
        <v>18757</v>
      </c>
      <c r="M2673" s="26">
        <v>761127509014</v>
      </c>
      <c r="N2673" s="26">
        <v>1413200000</v>
      </c>
    </row>
    <row r="2674" spans="1:14">
      <c r="A2674" s="26" t="s">
        <v>1806</v>
      </c>
      <c r="B2674" s="26" t="s">
        <v>1807</v>
      </c>
      <c r="C2674" s="26">
        <v>37472460</v>
      </c>
      <c r="D2674" s="26" t="s">
        <v>24</v>
      </c>
      <c r="E2674" s="26" t="s">
        <v>18758</v>
      </c>
      <c r="F2674" s="26" t="s">
        <v>18759</v>
      </c>
      <c r="G2674" s="26" t="s">
        <v>9579</v>
      </c>
      <c r="H2674" s="26" t="s">
        <v>27</v>
      </c>
      <c r="I2674" s="26" t="s">
        <v>10731</v>
      </c>
      <c r="J2674" s="26" t="s">
        <v>18760</v>
      </c>
      <c r="K2674" s="26" t="s">
        <v>9582</v>
      </c>
      <c r="L2674" s="26" t="s">
        <v>18761</v>
      </c>
      <c r="M2674" s="26">
        <v>761929876780</v>
      </c>
      <c r="N2674" s="26">
        <v>522481303</v>
      </c>
    </row>
    <row r="2675" spans="1:14">
      <c r="A2675" s="26" t="s">
        <v>3266</v>
      </c>
      <c r="B2675" s="26" t="s">
        <v>3267</v>
      </c>
      <c r="C2675" s="26">
        <v>38455645</v>
      </c>
      <c r="D2675" s="26" t="s">
        <v>24</v>
      </c>
      <c r="E2675" s="26" t="s">
        <v>18762</v>
      </c>
      <c r="F2675" s="26" t="s">
        <v>18763</v>
      </c>
      <c r="G2675" s="26" t="s">
        <v>9591</v>
      </c>
      <c r="H2675" s="26" t="s">
        <v>375</v>
      </c>
      <c r="I2675" s="26" t="s">
        <v>10187</v>
      </c>
      <c r="J2675" s="26" t="s">
        <v>18764</v>
      </c>
      <c r="K2675" s="26" t="s">
        <v>9582</v>
      </c>
      <c r="L2675" s="26" t="s">
        <v>18765</v>
      </c>
      <c r="M2675" s="26">
        <v>380965588749</v>
      </c>
      <c r="N2675" s="26">
        <v>1821485001</v>
      </c>
    </row>
    <row r="2676" spans="1:14">
      <c r="A2676" s="26" t="s">
        <v>6154</v>
      </c>
      <c r="B2676" s="26" t="s">
        <v>6155</v>
      </c>
      <c r="C2676" s="26">
        <v>37838741</v>
      </c>
      <c r="D2676" s="26" t="s">
        <v>24</v>
      </c>
      <c r="E2676" s="26" t="s">
        <v>18766</v>
      </c>
      <c r="F2676" s="26" t="s">
        <v>18767</v>
      </c>
      <c r="G2676" s="26" t="s">
        <v>9579</v>
      </c>
      <c r="H2676" s="26" t="s">
        <v>885</v>
      </c>
      <c r="I2676" s="26" t="s">
        <v>9829</v>
      </c>
      <c r="J2676" s="26" t="s">
        <v>615</v>
      </c>
      <c r="K2676" s="26" t="s">
        <v>9582</v>
      </c>
      <c r="L2676" s="26" t="s">
        <v>18768</v>
      </c>
      <c r="M2676" s="26">
        <v>380485923135</v>
      </c>
      <c r="N2676" s="26">
        <v>120783603</v>
      </c>
    </row>
    <row r="2677" spans="1:14">
      <c r="A2677" s="26" t="s">
        <v>4754</v>
      </c>
      <c r="B2677" s="26" t="s">
        <v>4755</v>
      </c>
      <c r="C2677" s="26">
        <v>23688424</v>
      </c>
      <c r="D2677" s="26" t="s">
        <v>780</v>
      </c>
      <c r="E2677" s="26" t="s">
        <v>18769</v>
      </c>
      <c r="F2677" s="26" t="s">
        <v>4755</v>
      </c>
      <c r="G2677" s="26" t="s">
        <v>9601</v>
      </c>
      <c r="H2677" s="26" t="s">
        <v>670</v>
      </c>
      <c r="J2677" s="26" t="s">
        <v>4756</v>
      </c>
      <c r="K2677" s="26" t="s">
        <v>9606</v>
      </c>
      <c r="L2677" s="26" t="s">
        <v>18770</v>
      </c>
      <c r="M2677" s="26">
        <v>380525854532</v>
      </c>
      <c r="N2677" s="26">
        <v>3523155700</v>
      </c>
    </row>
    <row r="2678" spans="1:14">
      <c r="A2678" s="26" t="s">
        <v>4550</v>
      </c>
      <c r="B2678" s="26" t="s">
        <v>4551</v>
      </c>
      <c r="C2678" s="26">
        <v>42408329</v>
      </c>
      <c r="D2678" s="26" t="s">
        <v>24</v>
      </c>
      <c r="E2678" s="26" t="s">
        <v>18771</v>
      </c>
      <c r="F2678" s="26" t="s">
        <v>18772</v>
      </c>
      <c r="G2678" s="26" t="s">
        <v>9591</v>
      </c>
      <c r="H2678" s="26" t="s">
        <v>576</v>
      </c>
      <c r="J2678" s="26" t="s">
        <v>18773</v>
      </c>
      <c r="K2678" s="26" t="s">
        <v>9582</v>
      </c>
      <c r="L2678" s="26" t="s">
        <v>18774</v>
      </c>
      <c r="M2678" s="26">
        <v>380976350905</v>
      </c>
      <c r="N2678" s="26">
        <v>522484202</v>
      </c>
    </row>
    <row r="2679" spans="1:14">
      <c r="A2679" s="26" t="s">
        <v>6975</v>
      </c>
      <c r="B2679" s="26" t="s">
        <v>6976</v>
      </c>
      <c r="C2679" s="26">
        <v>38637071</v>
      </c>
      <c r="D2679" s="26" t="s">
        <v>24</v>
      </c>
      <c r="E2679" s="26" t="s">
        <v>18775</v>
      </c>
      <c r="F2679" s="26" t="s">
        <v>18776</v>
      </c>
      <c r="G2679" s="26" t="s">
        <v>9586</v>
      </c>
      <c r="H2679" s="26" t="s">
        <v>987</v>
      </c>
      <c r="I2679" s="26" t="s">
        <v>11004</v>
      </c>
      <c r="J2679" s="26" t="s">
        <v>18777</v>
      </c>
      <c r="K2679" s="26" t="s">
        <v>9582</v>
      </c>
      <c r="L2679" s="26" t="s">
        <v>18778</v>
      </c>
      <c r="M2679" s="26">
        <v>380969771773</v>
      </c>
      <c r="N2679" s="26">
        <v>5621282001</v>
      </c>
    </row>
    <row r="2680" spans="1:14">
      <c r="A2680" s="26" t="s">
        <v>6232</v>
      </c>
      <c r="B2680" s="26" t="s">
        <v>6233</v>
      </c>
      <c r="C2680" s="26">
        <v>38552185</v>
      </c>
      <c r="D2680" s="26" t="s">
        <v>24</v>
      </c>
      <c r="E2680" s="26" t="s">
        <v>18779</v>
      </c>
      <c r="F2680" s="26" t="s">
        <v>18780</v>
      </c>
      <c r="G2680" s="26" t="s">
        <v>9579</v>
      </c>
      <c r="H2680" s="26" t="s">
        <v>885</v>
      </c>
      <c r="I2680" s="26" t="s">
        <v>11207</v>
      </c>
      <c r="J2680" s="26" t="s">
        <v>615</v>
      </c>
      <c r="K2680" s="26" t="s">
        <v>9582</v>
      </c>
      <c r="L2680" s="26" t="s">
        <v>18781</v>
      </c>
      <c r="M2680" s="26">
        <v>380667055347</v>
      </c>
      <c r="N2680" s="26">
        <v>120783603</v>
      </c>
    </row>
    <row r="2681" spans="1:14">
      <c r="A2681" s="26" t="s">
        <v>5191</v>
      </c>
      <c r="B2681" s="26" t="s">
        <v>5138</v>
      </c>
      <c r="C2681" s="26">
        <v>1996622</v>
      </c>
      <c r="D2681" s="26" t="s">
        <v>24</v>
      </c>
      <c r="E2681" s="26" t="s">
        <v>18782</v>
      </c>
      <c r="F2681" s="26" t="s">
        <v>15179</v>
      </c>
      <c r="G2681" s="26" t="s">
        <v>9586</v>
      </c>
      <c r="H2681" s="26" t="s">
        <v>735</v>
      </c>
      <c r="J2681" s="26" t="s">
        <v>740</v>
      </c>
      <c r="K2681" s="26" t="s">
        <v>9597</v>
      </c>
      <c r="L2681" s="26" t="s">
        <v>18783</v>
      </c>
      <c r="M2681" s="26">
        <v>380987508621</v>
      </c>
      <c r="N2681" s="26">
        <v>1221881203</v>
      </c>
    </row>
    <row r="2682" spans="1:14">
      <c r="A2682" s="26" t="s">
        <v>4953</v>
      </c>
      <c r="B2682" s="26" t="s">
        <v>4954</v>
      </c>
      <c r="C2682" s="26">
        <v>1996711</v>
      </c>
      <c r="D2682" s="26" t="s">
        <v>780</v>
      </c>
      <c r="E2682" s="26" t="s">
        <v>18784</v>
      </c>
      <c r="F2682" s="26" t="s">
        <v>9958</v>
      </c>
      <c r="G2682" s="26" t="s">
        <v>9601</v>
      </c>
      <c r="H2682" s="26" t="s">
        <v>735</v>
      </c>
      <c r="J2682" s="26" t="s">
        <v>740</v>
      </c>
      <c r="K2682" s="26" t="s">
        <v>9597</v>
      </c>
      <c r="L2682" s="26" t="s">
        <v>18785</v>
      </c>
      <c r="M2682" s="26">
        <v>760996491327</v>
      </c>
      <c r="N2682" s="26">
        <v>1221881203</v>
      </c>
    </row>
    <row r="2683" spans="1:14">
      <c r="A2683" s="26" t="s">
        <v>6032</v>
      </c>
      <c r="B2683" s="26" t="s">
        <v>6033</v>
      </c>
      <c r="C2683" s="26">
        <v>30083840</v>
      </c>
      <c r="D2683" s="26" t="s">
        <v>24</v>
      </c>
      <c r="E2683" s="26" t="s">
        <v>18786</v>
      </c>
      <c r="F2683" s="26" t="s">
        <v>18787</v>
      </c>
      <c r="G2683" s="26" t="s">
        <v>9586</v>
      </c>
      <c r="H2683" s="26" t="s">
        <v>835</v>
      </c>
      <c r="J2683" s="26" t="s">
        <v>848</v>
      </c>
      <c r="K2683" s="26" t="s">
        <v>9597</v>
      </c>
      <c r="L2683" s="26" t="s">
        <v>18788</v>
      </c>
      <c r="M2683" s="26">
        <v>380512475245</v>
      </c>
      <c r="N2683" s="26">
        <v>4623010100</v>
      </c>
    </row>
    <row r="2684" spans="1:14">
      <c r="A2684" s="26" t="s">
        <v>3490</v>
      </c>
      <c r="B2684" s="26" t="s">
        <v>3491</v>
      </c>
      <c r="C2684" s="26">
        <v>37916782</v>
      </c>
      <c r="D2684" s="26" t="s">
        <v>24</v>
      </c>
      <c r="E2684" s="26" t="s">
        <v>18789</v>
      </c>
      <c r="F2684" s="26" t="s">
        <v>18790</v>
      </c>
      <c r="G2684" s="26" t="s">
        <v>9579</v>
      </c>
      <c r="H2684" s="26" t="s">
        <v>392</v>
      </c>
      <c r="I2684" s="26" t="s">
        <v>17899</v>
      </c>
      <c r="J2684" s="26" t="s">
        <v>18791</v>
      </c>
      <c r="K2684" s="26" t="s">
        <v>9582</v>
      </c>
      <c r="L2684" s="26" t="s">
        <v>18792</v>
      </c>
      <c r="M2684" s="26">
        <v>380501587277</v>
      </c>
      <c r="N2684" s="26">
        <v>2123281002</v>
      </c>
    </row>
    <row r="2685" spans="1:14">
      <c r="A2685" s="26" t="s">
        <v>2599</v>
      </c>
      <c r="B2685" s="26" t="s">
        <v>2600</v>
      </c>
      <c r="C2685" s="26">
        <v>25539007</v>
      </c>
      <c r="D2685" s="26" t="s">
        <v>780</v>
      </c>
      <c r="E2685" s="26" t="s">
        <v>18793</v>
      </c>
      <c r="F2685" s="26" t="s">
        <v>18794</v>
      </c>
      <c r="G2685" s="26" t="s">
        <v>9601</v>
      </c>
      <c r="H2685" s="26" t="s">
        <v>133</v>
      </c>
      <c r="J2685" s="26" t="s">
        <v>215</v>
      </c>
      <c r="K2685" s="26" t="s">
        <v>9597</v>
      </c>
      <c r="L2685" s="26" t="s">
        <v>18795</v>
      </c>
      <c r="M2685" s="26">
        <v>380991972600</v>
      </c>
      <c r="N2685" s="26">
        <v>1211600000</v>
      </c>
    </row>
    <row r="2686" spans="1:14">
      <c r="A2686" s="26" t="s">
        <v>5247</v>
      </c>
      <c r="B2686" s="26" t="s">
        <v>5243</v>
      </c>
      <c r="C2686" s="26">
        <v>20764294</v>
      </c>
      <c r="D2686" s="26" t="s">
        <v>780</v>
      </c>
      <c r="E2686" s="26" t="s">
        <v>18796</v>
      </c>
      <c r="F2686" s="26" t="s">
        <v>9787</v>
      </c>
      <c r="G2686" s="26" t="s">
        <v>9601</v>
      </c>
      <c r="H2686" s="26" t="s">
        <v>735</v>
      </c>
      <c r="I2686" s="26" t="s">
        <v>9752</v>
      </c>
      <c r="J2686" s="26" t="s">
        <v>848</v>
      </c>
      <c r="K2686" s="26" t="s">
        <v>9597</v>
      </c>
      <c r="L2686" s="26" t="s">
        <v>18797</v>
      </c>
      <c r="M2686" s="26">
        <v>380324151922</v>
      </c>
      <c r="N2686" s="26">
        <v>4623010100</v>
      </c>
    </row>
    <row r="2687" spans="1:14">
      <c r="A2687" s="26" t="s">
        <v>4635</v>
      </c>
      <c r="B2687" s="26" t="s">
        <v>4636</v>
      </c>
      <c r="C2687" s="26">
        <v>43226738</v>
      </c>
      <c r="D2687" s="26" t="s">
        <v>780</v>
      </c>
      <c r="E2687" s="26" t="s">
        <v>18798</v>
      </c>
      <c r="F2687" s="26" t="s">
        <v>18799</v>
      </c>
      <c r="G2687" s="26" t="s">
        <v>9601</v>
      </c>
      <c r="H2687" s="26" t="s">
        <v>670</v>
      </c>
      <c r="J2687" s="26" t="s">
        <v>687</v>
      </c>
      <c r="K2687" s="26" t="s">
        <v>9597</v>
      </c>
      <c r="L2687" s="26" t="s">
        <v>18800</v>
      </c>
      <c r="M2687" s="26">
        <v>380522364996</v>
      </c>
      <c r="N2687" s="26">
        <v>3510100000</v>
      </c>
    </row>
    <row r="2688" spans="1:14">
      <c r="A2688" s="26" t="s">
        <v>3341</v>
      </c>
      <c r="B2688" s="26" t="s">
        <v>3342</v>
      </c>
      <c r="C2688" s="26">
        <v>1991961</v>
      </c>
      <c r="D2688" s="26" t="s">
        <v>780</v>
      </c>
      <c r="E2688" s="26" t="s">
        <v>18801</v>
      </c>
      <c r="F2688" s="26" t="s">
        <v>18802</v>
      </c>
      <c r="G2688" s="26" t="s">
        <v>9601</v>
      </c>
      <c r="H2688" s="26" t="s">
        <v>375</v>
      </c>
      <c r="I2688" s="26" t="s">
        <v>18803</v>
      </c>
      <c r="J2688" s="26" t="s">
        <v>3337</v>
      </c>
      <c r="K2688" s="26" t="s">
        <v>9597</v>
      </c>
      <c r="L2688" s="26" t="s">
        <v>18804</v>
      </c>
      <c r="M2688" s="26">
        <v>380413921339</v>
      </c>
      <c r="N2688" s="26">
        <v>1825810100</v>
      </c>
    </row>
    <row r="2689" spans="1:14">
      <c r="A2689" s="26" t="s">
        <v>8020</v>
      </c>
      <c r="B2689" s="26" t="s">
        <v>8021</v>
      </c>
      <c r="C2689" s="26">
        <v>2002658</v>
      </c>
      <c r="D2689" s="26" t="s">
        <v>780</v>
      </c>
      <c r="E2689" s="26" t="s">
        <v>18805</v>
      </c>
      <c r="F2689" s="26" t="s">
        <v>18806</v>
      </c>
      <c r="G2689" s="26" t="s">
        <v>9601</v>
      </c>
      <c r="H2689" s="26" t="s">
        <v>1122</v>
      </c>
      <c r="I2689" s="26" t="s">
        <v>13004</v>
      </c>
      <c r="J2689" s="26" t="s">
        <v>1246</v>
      </c>
      <c r="K2689" s="26" t="s">
        <v>9606</v>
      </c>
      <c r="L2689" s="26" t="s">
        <v>15846</v>
      </c>
      <c r="M2689" s="26">
        <v>761250184840</v>
      </c>
      <c r="N2689" s="26">
        <v>6324855100</v>
      </c>
    </row>
    <row r="2690" spans="1:14">
      <c r="A2690" s="26" t="s">
        <v>1602</v>
      </c>
      <c r="B2690" s="26" t="s">
        <v>1603</v>
      </c>
      <c r="C2690" s="26" t="s">
        <v>1604</v>
      </c>
      <c r="D2690" s="26" t="s">
        <v>24</v>
      </c>
      <c r="E2690" s="26" t="s">
        <v>18807</v>
      </c>
      <c r="F2690" s="26" t="s">
        <v>18808</v>
      </c>
      <c r="G2690" s="26" t="s">
        <v>9591</v>
      </c>
      <c r="H2690" s="26" t="s">
        <v>27</v>
      </c>
      <c r="J2690" s="26" t="s">
        <v>36</v>
      </c>
      <c r="K2690" s="26" t="s">
        <v>9597</v>
      </c>
      <c r="L2690" s="26" t="s">
        <v>18809</v>
      </c>
      <c r="M2690" s="26">
        <v>380973886625</v>
      </c>
      <c r="N2690" s="26">
        <v>510100000</v>
      </c>
    </row>
    <row r="2691" spans="1:14">
      <c r="A2691" s="26" t="s">
        <v>3808</v>
      </c>
      <c r="B2691" s="26" t="s">
        <v>3809</v>
      </c>
      <c r="C2691" s="26">
        <v>38732879</v>
      </c>
      <c r="D2691" s="26" t="s">
        <v>24</v>
      </c>
      <c r="E2691" s="26" t="s">
        <v>18810</v>
      </c>
      <c r="F2691" s="26" t="s">
        <v>18811</v>
      </c>
      <c r="G2691" s="26" t="s">
        <v>9586</v>
      </c>
      <c r="H2691" s="26" t="s">
        <v>468</v>
      </c>
      <c r="I2691" s="26" t="s">
        <v>10687</v>
      </c>
      <c r="J2691" s="26" t="s">
        <v>18812</v>
      </c>
      <c r="K2691" s="26" t="s">
        <v>9582</v>
      </c>
      <c r="L2691" s="26" t="s">
        <v>18813</v>
      </c>
      <c r="M2691" s="26">
        <v>380612878926</v>
      </c>
      <c r="N2691" s="26">
        <v>1222688805</v>
      </c>
    </row>
    <row r="2692" spans="1:14">
      <c r="A2692" s="26" t="s">
        <v>8891</v>
      </c>
      <c r="B2692" s="26" t="s">
        <v>8892</v>
      </c>
      <c r="C2692" s="26">
        <v>38950515</v>
      </c>
      <c r="D2692" s="26" t="s">
        <v>24</v>
      </c>
      <c r="E2692" s="26" t="s">
        <v>18814</v>
      </c>
      <c r="F2692" s="26" t="s">
        <v>18815</v>
      </c>
      <c r="G2692" s="26" t="s">
        <v>9579</v>
      </c>
      <c r="H2692" s="26" t="s">
        <v>1401</v>
      </c>
      <c r="I2692" s="26" t="s">
        <v>1438</v>
      </c>
      <c r="J2692" s="26" t="s">
        <v>18816</v>
      </c>
      <c r="K2692" s="26" t="s">
        <v>9582</v>
      </c>
      <c r="L2692" s="26" t="s">
        <v>18817</v>
      </c>
      <c r="M2692" s="26">
        <v>380972905265</v>
      </c>
      <c r="N2692" s="26">
        <v>7122585307</v>
      </c>
    </row>
    <row r="2693" spans="1:14">
      <c r="A2693" s="26" t="s">
        <v>8823</v>
      </c>
      <c r="B2693" s="26" t="s">
        <v>8822</v>
      </c>
      <c r="C2693" s="26">
        <v>35479197</v>
      </c>
      <c r="D2693" s="26" t="s">
        <v>780</v>
      </c>
      <c r="E2693" s="26" t="s">
        <v>18818</v>
      </c>
      <c r="F2693" s="26" t="s">
        <v>18819</v>
      </c>
      <c r="G2693" s="26" t="s">
        <v>9601</v>
      </c>
      <c r="H2693" s="26" t="s">
        <v>1308</v>
      </c>
      <c r="J2693" s="26" t="s">
        <v>1387</v>
      </c>
      <c r="K2693" s="26" t="s">
        <v>9597</v>
      </c>
      <c r="L2693" s="26" t="s">
        <v>18820</v>
      </c>
      <c r="M2693" s="26">
        <v>380960830303</v>
      </c>
      <c r="N2693" s="26">
        <v>4412745702</v>
      </c>
    </row>
    <row r="2694" spans="1:14">
      <c r="A2694" s="26" t="s">
        <v>1613</v>
      </c>
      <c r="B2694" s="26" t="s">
        <v>1614</v>
      </c>
      <c r="C2694" s="26">
        <v>35599262</v>
      </c>
      <c r="D2694" s="26" t="s">
        <v>24</v>
      </c>
      <c r="E2694" s="26" t="s">
        <v>18821</v>
      </c>
      <c r="F2694" s="26" t="s">
        <v>18822</v>
      </c>
      <c r="G2694" s="26" t="s">
        <v>9586</v>
      </c>
      <c r="H2694" s="26" t="s">
        <v>27</v>
      </c>
      <c r="I2694" s="26" t="s">
        <v>11977</v>
      </c>
      <c r="J2694" s="26" t="s">
        <v>18823</v>
      </c>
      <c r="K2694" s="26" t="s">
        <v>9582</v>
      </c>
      <c r="L2694" s="26" t="s">
        <v>18824</v>
      </c>
      <c r="M2694" s="26">
        <v>761410337830</v>
      </c>
      <c r="N2694" s="26">
        <v>520286503</v>
      </c>
    </row>
    <row r="2695" spans="1:14">
      <c r="A2695" s="26" t="s">
        <v>3135</v>
      </c>
      <c r="B2695" s="26" t="s">
        <v>3136</v>
      </c>
      <c r="C2695" s="26">
        <v>42788614</v>
      </c>
      <c r="D2695" s="26" t="s">
        <v>780</v>
      </c>
      <c r="E2695" s="26" t="s">
        <v>18825</v>
      </c>
      <c r="F2695" s="26" t="s">
        <v>18826</v>
      </c>
      <c r="G2695" s="26" t="s">
        <v>9601</v>
      </c>
      <c r="H2695" s="26" t="s">
        <v>375</v>
      </c>
      <c r="J2695" s="26" t="s">
        <v>380</v>
      </c>
      <c r="K2695" s="26" t="s">
        <v>9597</v>
      </c>
      <c r="L2695" s="26" t="s">
        <v>17885</v>
      </c>
      <c r="M2695" s="26">
        <v>380412431552</v>
      </c>
      <c r="N2695" s="26">
        <v>1810100000</v>
      </c>
    </row>
    <row r="2696" spans="1:14">
      <c r="A2696" s="26" t="s">
        <v>4829</v>
      </c>
      <c r="B2696" s="26" t="s">
        <v>4830</v>
      </c>
      <c r="C2696" s="26">
        <v>38135969</v>
      </c>
      <c r="D2696" s="26" t="s">
        <v>24</v>
      </c>
      <c r="E2696" s="26" t="s">
        <v>18827</v>
      </c>
      <c r="F2696" s="26" t="s">
        <v>18828</v>
      </c>
      <c r="G2696" s="26" t="s">
        <v>9586</v>
      </c>
      <c r="H2696" s="26" t="s">
        <v>711</v>
      </c>
      <c r="I2696" s="26" t="s">
        <v>9649</v>
      </c>
      <c r="J2696" s="26" t="s">
        <v>13017</v>
      </c>
      <c r="K2696" s="26" t="s">
        <v>9582</v>
      </c>
      <c r="L2696" s="26" t="s">
        <v>18829</v>
      </c>
      <c r="M2696" s="26">
        <v>380688116082</v>
      </c>
      <c r="N2696" s="26">
        <v>123580101</v>
      </c>
    </row>
    <row r="2697" spans="1:14">
      <c r="A2697" s="26" t="s">
        <v>2404</v>
      </c>
      <c r="B2697" s="26" t="s">
        <v>2405</v>
      </c>
      <c r="C2697" s="26">
        <v>37906528</v>
      </c>
      <c r="D2697" s="26" t="s">
        <v>780</v>
      </c>
      <c r="E2697" s="26" t="s">
        <v>18830</v>
      </c>
      <c r="F2697" s="26" t="s">
        <v>18831</v>
      </c>
      <c r="G2697" s="26" t="s">
        <v>9601</v>
      </c>
      <c r="H2697" s="26" t="s">
        <v>133</v>
      </c>
      <c r="J2697" s="26" t="s">
        <v>2401</v>
      </c>
      <c r="K2697" s="26" t="s">
        <v>9597</v>
      </c>
      <c r="L2697" s="26" t="s">
        <v>9959</v>
      </c>
      <c r="M2697" s="26">
        <v>380687402952</v>
      </c>
      <c r="N2697" s="26">
        <v>122787502</v>
      </c>
    </row>
    <row r="2698" spans="1:14">
      <c r="A2698" s="26" t="s">
        <v>6405</v>
      </c>
      <c r="B2698" s="26" t="s">
        <v>6392</v>
      </c>
      <c r="C2698" s="26">
        <v>41973328</v>
      </c>
      <c r="D2698" s="26" t="s">
        <v>780</v>
      </c>
      <c r="E2698" s="26" t="s">
        <v>18832</v>
      </c>
      <c r="F2698" s="26" t="s">
        <v>18833</v>
      </c>
      <c r="G2698" s="26" t="s">
        <v>9601</v>
      </c>
      <c r="H2698" s="26" t="s">
        <v>885</v>
      </c>
      <c r="J2698" s="26" t="s">
        <v>910</v>
      </c>
      <c r="K2698" s="26" t="s">
        <v>9597</v>
      </c>
      <c r="L2698" s="26" t="s">
        <v>18834</v>
      </c>
      <c r="M2698" s="26">
        <v>380685597828</v>
      </c>
      <c r="N2698" s="26">
        <v>5110100000</v>
      </c>
    </row>
    <row r="2699" spans="1:14">
      <c r="A2699" s="26" t="s">
        <v>2851</v>
      </c>
      <c r="B2699" s="26" t="s">
        <v>2852</v>
      </c>
      <c r="C2699" s="26">
        <v>13491258</v>
      </c>
      <c r="D2699" s="26" t="s">
        <v>1701</v>
      </c>
      <c r="E2699" s="26" t="s">
        <v>18835</v>
      </c>
      <c r="F2699" s="26" t="s">
        <v>18836</v>
      </c>
      <c r="G2699" s="26" t="s">
        <v>9601</v>
      </c>
      <c r="H2699" s="26" t="s">
        <v>258</v>
      </c>
      <c r="I2699" s="26" t="s">
        <v>16316</v>
      </c>
      <c r="J2699" s="26" t="s">
        <v>337</v>
      </c>
      <c r="K2699" s="26" t="s">
        <v>9606</v>
      </c>
      <c r="L2699" s="26" t="s">
        <v>18837</v>
      </c>
      <c r="M2699" s="26">
        <v>380935225358</v>
      </c>
      <c r="N2699" s="26">
        <v>1421755100</v>
      </c>
    </row>
    <row r="2700" spans="1:14">
      <c r="A2700" s="26" t="s">
        <v>3338</v>
      </c>
      <c r="B2700" s="26" t="s">
        <v>3339</v>
      </c>
      <c r="C2700" s="26">
        <v>38500540</v>
      </c>
      <c r="D2700" s="26" t="s">
        <v>24</v>
      </c>
      <c r="E2700" s="26" t="s">
        <v>18838</v>
      </c>
      <c r="F2700" s="26" t="s">
        <v>18839</v>
      </c>
      <c r="G2700" s="26" t="s">
        <v>9586</v>
      </c>
      <c r="H2700" s="26" t="s">
        <v>375</v>
      </c>
      <c r="I2700" s="26" t="s">
        <v>18803</v>
      </c>
      <c r="J2700" s="26" t="s">
        <v>18840</v>
      </c>
      <c r="K2700" s="26" t="s">
        <v>9606</v>
      </c>
      <c r="L2700" s="26" t="s">
        <v>18841</v>
      </c>
      <c r="M2700" s="26">
        <v>380413998404</v>
      </c>
      <c r="N2700" s="26">
        <v>1825855200</v>
      </c>
    </row>
    <row r="2701" spans="1:14">
      <c r="A2701" s="26" t="s">
        <v>3617</v>
      </c>
      <c r="B2701" s="26" t="s">
        <v>3618</v>
      </c>
      <c r="C2701" s="26">
        <v>38065200</v>
      </c>
      <c r="D2701" s="26" t="s">
        <v>24</v>
      </c>
      <c r="E2701" s="26" t="s">
        <v>18842</v>
      </c>
      <c r="F2701" s="26" t="s">
        <v>18843</v>
      </c>
      <c r="G2701" s="26" t="s">
        <v>9579</v>
      </c>
      <c r="H2701" s="26" t="s">
        <v>468</v>
      </c>
      <c r="I2701" s="26" t="s">
        <v>18417</v>
      </c>
      <c r="J2701" s="26" t="s">
        <v>18844</v>
      </c>
      <c r="K2701" s="26" t="s">
        <v>9582</v>
      </c>
      <c r="L2701" s="26" t="s">
        <v>18845</v>
      </c>
      <c r="M2701" s="26">
        <v>380615622103</v>
      </c>
      <c r="N2701" s="26" t="e">
        <v>#N/A</v>
      </c>
    </row>
    <row r="2702" spans="1:14">
      <c r="A2702" s="26" t="s">
        <v>7711</v>
      </c>
      <c r="B2702" s="26" t="s">
        <v>7712</v>
      </c>
      <c r="C2702" s="26">
        <v>36338715</v>
      </c>
      <c r="D2702" s="26" t="s">
        <v>780</v>
      </c>
      <c r="E2702" s="26" t="s">
        <v>18846</v>
      </c>
      <c r="F2702" s="26" t="s">
        <v>10111</v>
      </c>
      <c r="G2702" s="26" t="s">
        <v>9601</v>
      </c>
      <c r="H2702" s="26" t="s">
        <v>1088</v>
      </c>
      <c r="I2702" s="26" t="s">
        <v>11562</v>
      </c>
      <c r="J2702" s="26" t="s">
        <v>7715</v>
      </c>
      <c r="K2702" s="26" t="s">
        <v>9597</v>
      </c>
      <c r="L2702" s="26" t="s">
        <v>18847</v>
      </c>
      <c r="M2702" s="26">
        <v>380667329892</v>
      </c>
      <c r="N2702" s="26">
        <v>6124210100</v>
      </c>
    </row>
    <row r="2703" spans="1:14">
      <c r="A2703" s="26" t="s">
        <v>3034</v>
      </c>
      <c r="B2703" s="26" t="s">
        <v>3035</v>
      </c>
      <c r="C2703" s="26">
        <v>1990179</v>
      </c>
      <c r="D2703" s="26" t="s">
        <v>780</v>
      </c>
      <c r="E2703" s="26" t="s">
        <v>18848</v>
      </c>
      <c r="F2703" s="26" t="s">
        <v>18849</v>
      </c>
      <c r="G2703" s="26" t="s">
        <v>9601</v>
      </c>
      <c r="H2703" s="26" t="s">
        <v>258</v>
      </c>
      <c r="I2703" s="26" t="s">
        <v>12739</v>
      </c>
      <c r="J2703" s="26" t="s">
        <v>18850</v>
      </c>
      <c r="K2703" s="26" t="s">
        <v>9597</v>
      </c>
      <c r="L2703" s="26" t="s">
        <v>18851</v>
      </c>
      <c r="M2703" s="26">
        <v>380662576294</v>
      </c>
      <c r="N2703" s="26">
        <v>1420911000</v>
      </c>
    </row>
    <row r="2704" spans="1:14">
      <c r="A2704" s="26" t="s">
        <v>2608</v>
      </c>
      <c r="B2704" s="26" t="s">
        <v>2609</v>
      </c>
      <c r="C2704" s="26">
        <v>36721693</v>
      </c>
      <c r="D2704" s="26" t="s">
        <v>24</v>
      </c>
      <c r="E2704" s="26" t="s">
        <v>18852</v>
      </c>
      <c r="F2704" s="26" t="s">
        <v>18853</v>
      </c>
      <c r="G2704" s="26" t="s">
        <v>9586</v>
      </c>
      <c r="H2704" s="26" t="s">
        <v>133</v>
      </c>
      <c r="I2704" s="26" t="s">
        <v>12947</v>
      </c>
      <c r="J2704" s="26" t="s">
        <v>18854</v>
      </c>
      <c r="K2704" s="26" t="s">
        <v>9582</v>
      </c>
      <c r="L2704" s="26" t="s">
        <v>18855</v>
      </c>
      <c r="M2704" s="26">
        <v>761236804149</v>
      </c>
      <c r="N2704" s="26">
        <v>121155400</v>
      </c>
    </row>
    <row r="2705" spans="1:14">
      <c r="A2705" s="26" t="s">
        <v>6199</v>
      </c>
      <c r="B2705" s="26" t="s">
        <v>6200</v>
      </c>
      <c r="C2705" s="26">
        <v>26418688</v>
      </c>
      <c r="D2705" s="26" t="s">
        <v>24</v>
      </c>
      <c r="E2705" s="26" t="s">
        <v>18856</v>
      </c>
      <c r="F2705" s="26" t="s">
        <v>18857</v>
      </c>
      <c r="G2705" s="26" t="s">
        <v>9586</v>
      </c>
      <c r="H2705" s="26" t="s">
        <v>885</v>
      </c>
      <c r="I2705" s="26" t="s">
        <v>12312</v>
      </c>
      <c r="J2705" s="26" t="s">
        <v>18858</v>
      </c>
      <c r="K2705" s="26" t="s">
        <v>9582</v>
      </c>
      <c r="L2705" s="26" t="s">
        <v>18859</v>
      </c>
      <c r="M2705" s="26">
        <v>380484146237</v>
      </c>
      <c r="N2705" s="26">
        <v>120780801</v>
      </c>
    </row>
    <row r="2706" spans="1:14">
      <c r="A2706" s="26" t="s">
        <v>2255</v>
      </c>
      <c r="B2706" s="26" t="s">
        <v>2256</v>
      </c>
      <c r="C2706" s="26" t="s">
        <v>1604</v>
      </c>
      <c r="D2706" s="26" t="s">
        <v>24</v>
      </c>
      <c r="E2706" s="26" t="s">
        <v>18860</v>
      </c>
      <c r="F2706" s="26" t="s">
        <v>18861</v>
      </c>
      <c r="G2706" s="26" t="s">
        <v>9591</v>
      </c>
      <c r="H2706" s="26" t="s">
        <v>133</v>
      </c>
      <c r="J2706" s="26" t="s">
        <v>146</v>
      </c>
      <c r="K2706" s="26" t="s">
        <v>9597</v>
      </c>
      <c r="L2706" s="26" t="s">
        <v>18862</v>
      </c>
      <c r="M2706" s="26">
        <v>761365411609</v>
      </c>
      <c r="N2706" s="26">
        <v>1210100000</v>
      </c>
    </row>
    <row r="2707" spans="1:14">
      <c r="A2707" s="26" t="s">
        <v>5397</v>
      </c>
      <c r="B2707" s="26" t="s">
        <v>5398</v>
      </c>
      <c r="C2707" s="26">
        <v>43260585</v>
      </c>
      <c r="D2707" s="26" t="s">
        <v>780</v>
      </c>
      <c r="E2707" s="26" t="s">
        <v>18863</v>
      </c>
      <c r="F2707" s="26" t="s">
        <v>18864</v>
      </c>
      <c r="G2707" s="26" t="s">
        <v>9601</v>
      </c>
      <c r="H2707" s="26" t="s">
        <v>735</v>
      </c>
      <c r="J2707" s="26" t="s">
        <v>11183</v>
      </c>
      <c r="K2707" s="26" t="s">
        <v>9597</v>
      </c>
      <c r="L2707" s="26" t="s">
        <v>14869</v>
      </c>
      <c r="M2707" s="26">
        <v>380324934225</v>
      </c>
      <c r="N2707" s="26">
        <v>523488203</v>
      </c>
    </row>
    <row r="2708" spans="1:14">
      <c r="A2708" s="26" t="s">
        <v>7223</v>
      </c>
      <c r="B2708" s="26" t="s">
        <v>7224</v>
      </c>
      <c r="C2708" s="26">
        <v>42428958</v>
      </c>
      <c r="D2708" s="26" t="s">
        <v>24</v>
      </c>
      <c r="E2708" s="26" t="s">
        <v>18865</v>
      </c>
      <c r="F2708" s="26" t="s">
        <v>18866</v>
      </c>
      <c r="G2708" s="26" t="s">
        <v>9586</v>
      </c>
      <c r="H2708" s="26" t="s">
        <v>987</v>
      </c>
      <c r="J2708" s="26" t="s">
        <v>1008</v>
      </c>
      <c r="K2708" s="26" t="s">
        <v>9597</v>
      </c>
      <c r="L2708" s="26" t="s">
        <v>18867</v>
      </c>
      <c r="M2708" s="26">
        <v>380677776624</v>
      </c>
      <c r="N2708" s="26">
        <v>122086501</v>
      </c>
    </row>
    <row r="2709" spans="1:14">
      <c r="A2709" s="26" t="s">
        <v>5759</v>
      </c>
      <c r="B2709" s="26" t="s">
        <v>5760</v>
      </c>
      <c r="C2709" s="26">
        <v>38960518</v>
      </c>
      <c r="D2709" s="26" t="s">
        <v>24</v>
      </c>
      <c r="E2709" s="26" t="s">
        <v>18868</v>
      </c>
      <c r="F2709" s="26" t="s">
        <v>18869</v>
      </c>
      <c r="G2709" s="26" t="s">
        <v>9586</v>
      </c>
      <c r="H2709" s="26" t="s">
        <v>799</v>
      </c>
      <c r="J2709" s="26" t="s">
        <v>800</v>
      </c>
      <c r="K2709" s="26" t="s">
        <v>9597</v>
      </c>
      <c r="L2709" s="26" t="s">
        <v>18870</v>
      </c>
      <c r="M2709" s="26">
        <v>380444117800</v>
      </c>
      <c r="N2709" s="26">
        <v>4822784009</v>
      </c>
    </row>
    <row r="2710" spans="1:14">
      <c r="A2710" s="26" t="s">
        <v>4736</v>
      </c>
      <c r="B2710" s="26" t="s">
        <v>4737</v>
      </c>
      <c r="C2710" s="26">
        <v>38844232</v>
      </c>
      <c r="D2710" s="26" t="s">
        <v>24</v>
      </c>
      <c r="E2710" s="26" t="s">
        <v>18871</v>
      </c>
      <c r="F2710" s="26" t="s">
        <v>18872</v>
      </c>
      <c r="G2710" s="26" t="s">
        <v>9586</v>
      </c>
      <c r="H2710" s="26" t="s">
        <v>670</v>
      </c>
      <c r="I2710" s="26" t="s">
        <v>10588</v>
      </c>
      <c r="J2710" s="26" t="s">
        <v>18873</v>
      </c>
      <c r="K2710" s="26" t="s">
        <v>9582</v>
      </c>
      <c r="L2710" s="26" t="s">
        <v>18874</v>
      </c>
      <c r="M2710" s="26">
        <v>380523796015</v>
      </c>
      <c r="N2710" s="26">
        <v>120482901</v>
      </c>
    </row>
    <row r="2711" spans="1:14">
      <c r="A2711" s="26" t="s">
        <v>5207</v>
      </c>
      <c r="B2711" s="26" t="s">
        <v>5208</v>
      </c>
      <c r="C2711" s="26">
        <v>1996674</v>
      </c>
      <c r="D2711" s="26" t="s">
        <v>780</v>
      </c>
      <c r="E2711" s="26" t="s">
        <v>18875</v>
      </c>
      <c r="F2711" s="26" t="s">
        <v>18876</v>
      </c>
      <c r="G2711" s="26" t="s">
        <v>9601</v>
      </c>
      <c r="H2711" s="26" t="s">
        <v>735</v>
      </c>
      <c r="J2711" s="26" t="s">
        <v>740</v>
      </c>
      <c r="K2711" s="26" t="s">
        <v>9597</v>
      </c>
      <c r="L2711" s="26" t="s">
        <v>12077</v>
      </c>
      <c r="M2711" s="26">
        <v>380322514687</v>
      </c>
      <c r="N2711" s="26">
        <v>1221881203</v>
      </c>
    </row>
    <row r="2712" spans="1:14">
      <c r="A2712" s="26" t="s">
        <v>9147</v>
      </c>
      <c r="B2712" s="26" t="s">
        <v>9148</v>
      </c>
      <c r="C2712" s="26">
        <v>38462935</v>
      </c>
      <c r="D2712" s="26" t="s">
        <v>24</v>
      </c>
      <c r="E2712" s="26" t="s">
        <v>18877</v>
      </c>
      <c r="F2712" s="26" t="s">
        <v>18878</v>
      </c>
      <c r="G2712" s="26" t="s">
        <v>9579</v>
      </c>
      <c r="H2712" s="26" t="s">
        <v>1490</v>
      </c>
      <c r="I2712" s="26" t="s">
        <v>10369</v>
      </c>
      <c r="J2712" s="26" t="s">
        <v>13054</v>
      </c>
      <c r="K2712" s="26" t="s">
        <v>9582</v>
      </c>
      <c r="L2712" s="26" t="s">
        <v>18879</v>
      </c>
      <c r="M2712" s="26">
        <v>380964498763</v>
      </c>
      <c r="N2712" s="26">
        <v>122080605</v>
      </c>
    </row>
    <row r="2713" spans="1:14">
      <c r="A2713" s="26" t="s">
        <v>7799</v>
      </c>
      <c r="B2713" s="26" t="s">
        <v>7800</v>
      </c>
      <c r="C2713" s="26">
        <v>14054198</v>
      </c>
      <c r="D2713" s="26" t="s">
        <v>1701</v>
      </c>
      <c r="E2713" s="26" t="s">
        <v>18880</v>
      </c>
      <c r="F2713" s="26" t="s">
        <v>18881</v>
      </c>
      <c r="G2713" s="26" t="s">
        <v>9601</v>
      </c>
      <c r="H2713" s="26" t="s">
        <v>1088</v>
      </c>
      <c r="J2713" s="26" t="s">
        <v>7715</v>
      </c>
      <c r="K2713" s="26" t="s">
        <v>9597</v>
      </c>
      <c r="L2713" s="26" t="s">
        <v>18882</v>
      </c>
      <c r="M2713" s="26">
        <v>380352246163</v>
      </c>
      <c r="N2713" s="26">
        <v>6124210100</v>
      </c>
    </row>
    <row r="2714" spans="1:14">
      <c r="A2714" s="26" t="s">
        <v>4273</v>
      </c>
      <c r="B2714" s="26" t="s">
        <v>4274</v>
      </c>
      <c r="C2714" s="26">
        <v>42080790</v>
      </c>
      <c r="D2714" s="26" t="s">
        <v>24</v>
      </c>
      <c r="E2714" s="26" t="s">
        <v>18883</v>
      </c>
      <c r="F2714" s="26" t="s">
        <v>18884</v>
      </c>
      <c r="G2714" s="26" t="s">
        <v>9591</v>
      </c>
      <c r="H2714" s="26" t="s">
        <v>506</v>
      </c>
      <c r="J2714" s="26" t="s">
        <v>11537</v>
      </c>
      <c r="K2714" s="26" t="s">
        <v>9582</v>
      </c>
      <c r="L2714" s="26" t="s">
        <v>18885</v>
      </c>
      <c r="M2714" s="26">
        <v>761938870634</v>
      </c>
      <c r="N2714" s="26">
        <v>2611091501</v>
      </c>
    </row>
    <row r="2715" spans="1:14">
      <c r="A2715" s="26" t="s">
        <v>3066</v>
      </c>
      <c r="B2715" s="26" t="s">
        <v>3067</v>
      </c>
      <c r="C2715" s="26" t="s">
        <v>1604</v>
      </c>
      <c r="D2715" s="26" t="s">
        <v>24</v>
      </c>
      <c r="E2715" s="26" t="s">
        <v>18886</v>
      </c>
      <c r="F2715" s="26" t="s">
        <v>18887</v>
      </c>
      <c r="G2715" s="26" t="s">
        <v>9586</v>
      </c>
      <c r="H2715" s="26" t="s">
        <v>375</v>
      </c>
      <c r="J2715" s="26" t="s">
        <v>376</v>
      </c>
      <c r="K2715" s="26" t="s">
        <v>9597</v>
      </c>
      <c r="L2715" s="26" t="s">
        <v>14118</v>
      </c>
      <c r="M2715" s="26">
        <v>380969741742</v>
      </c>
      <c r="N2715" s="26">
        <v>1810400000</v>
      </c>
    </row>
    <row r="2716" spans="1:14">
      <c r="A2716" s="26" t="s">
        <v>4452</v>
      </c>
      <c r="B2716" s="26" t="s">
        <v>4453</v>
      </c>
      <c r="C2716" s="26">
        <v>38164193</v>
      </c>
      <c r="D2716" s="26" t="s">
        <v>24</v>
      </c>
      <c r="E2716" s="26" t="s">
        <v>18888</v>
      </c>
      <c r="F2716" s="26" t="s">
        <v>18889</v>
      </c>
      <c r="G2716" s="26" t="s">
        <v>9591</v>
      </c>
      <c r="H2716" s="26" t="s">
        <v>576</v>
      </c>
      <c r="J2716" s="26" t="s">
        <v>635</v>
      </c>
      <c r="K2716" s="26" t="s">
        <v>9597</v>
      </c>
      <c r="L2716" s="26" t="s">
        <v>18890</v>
      </c>
      <c r="M2716" s="26">
        <v>760913761819</v>
      </c>
      <c r="N2716" s="26">
        <v>120781903</v>
      </c>
    </row>
    <row r="2717" spans="1:14">
      <c r="A2717" s="26" t="s">
        <v>6087</v>
      </c>
      <c r="B2717" s="26" t="s">
        <v>6088</v>
      </c>
      <c r="C2717" s="26">
        <v>38037938</v>
      </c>
      <c r="D2717" s="26" t="s">
        <v>24</v>
      </c>
      <c r="E2717" s="26" t="s">
        <v>18891</v>
      </c>
      <c r="F2717" s="26" t="s">
        <v>10382</v>
      </c>
      <c r="G2717" s="26" t="s">
        <v>9591</v>
      </c>
      <c r="H2717" s="26" t="s">
        <v>835</v>
      </c>
      <c r="J2717" s="26" t="s">
        <v>6071</v>
      </c>
      <c r="K2717" s="26" t="s">
        <v>9597</v>
      </c>
      <c r="L2717" s="26" t="s">
        <v>18892</v>
      </c>
      <c r="M2717" s="26">
        <v>380976429271</v>
      </c>
      <c r="N2717" s="26">
        <v>3523185202</v>
      </c>
    </row>
    <row r="2718" spans="1:14">
      <c r="A2718" s="26" t="s">
        <v>9298</v>
      </c>
      <c r="B2718" s="26" t="s">
        <v>9299</v>
      </c>
      <c r="C2718" s="26">
        <v>38232556</v>
      </c>
      <c r="D2718" s="26" t="s">
        <v>24</v>
      </c>
      <c r="E2718" s="26" t="s">
        <v>18893</v>
      </c>
      <c r="F2718" s="26" t="s">
        <v>18894</v>
      </c>
      <c r="G2718" s="26" t="s">
        <v>9591</v>
      </c>
      <c r="H2718" s="26" t="s">
        <v>1573</v>
      </c>
      <c r="I2718" s="26" t="s">
        <v>12131</v>
      </c>
      <c r="J2718" s="26" t="s">
        <v>18895</v>
      </c>
      <c r="K2718" s="26" t="s">
        <v>9582</v>
      </c>
      <c r="L2718" s="26" t="s">
        <v>18896</v>
      </c>
      <c r="M2718" s="26">
        <v>380464526058</v>
      </c>
      <c r="N2718" s="26">
        <v>7421410102</v>
      </c>
    </row>
    <row r="2719" spans="1:14">
      <c r="A2719" s="26" t="s">
        <v>5700</v>
      </c>
      <c r="B2719" s="26" t="s">
        <v>5606</v>
      </c>
      <c r="C2719" s="26">
        <v>38945945</v>
      </c>
      <c r="D2719" s="26" t="s">
        <v>24</v>
      </c>
      <c r="E2719" s="26" t="s">
        <v>18897</v>
      </c>
      <c r="F2719" s="26" t="s">
        <v>18898</v>
      </c>
      <c r="G2719" s="26" t="s">
        <v>9586</v>
      </c>
      <c r="H2719" s="26" t="s">
        <v>799</v>
      </c>
      <c r="J2719" s="26" t="s">
        <v>800</v>
      </c>
      <c r="K2719" s="26" t="s">
        <v>9597</v>
      </c>
      <c r="L2719" s="26" t="s">
        <v>13130</v>
      </c>
      <c r="M2719" s="26">
        <v>760888004214</v>
      </c>
      <c r="N2719" s="26">
        <v>4822784009</v>
      </c>
    </row>
    <row r="2720" spans="1:14">
      <c r="A2720" s="26" t="s">
        <v>2800</v>
      </c>
      <c r="B2720" s="26" t="s">
        <v>2801</v>
      </c>
      <c r="C2720" s="26">
        <v>37934309</v>
      </c>
      <c r="D2720" s="26" t="s">
        <v>24</v>
      </c>
      <c r="E2720" s="26" t="s">
        <v>18899</v>
      </c>
      <c r="F2720" s="26" t="s">
        <v>18900</v>
      </c>
      <c r="G2720" s="26" t="s">
        <v>9586</v>
      </c>
      <c r="H2720" s="26" t="s">
        <v>258</v>
      </c>
      <c r="J2720" s="26" t="s">
        <v>18901</v>
      </c>
      <c r="K2720" s="26" t="s">
        <v>9582</v>
      </c>
      <c r="L2720" s="26" t="s">
        <v>18902</v>
      </c>
      <c r="M2720" s="26">
        <v>380668428160</v>
      </c>
      <c r="N2720" s="26">
        <v>1423382001</v>
      </c>
    </row>
    <row r="2721" spans="1:14">
      <c r="A2721" s="26" t="s">
        <v>2802</v>
      </c>
      <c r="B2721" s="26" t="s">
        <v>2803</v>
      </c>
      <c r="C2721" s="26">
        <v>37339271</v>
      </c>
      <c r="D2721" s="26" t="s">
        <v>24</v>
      </c>
      <c r="E2721" s="26" t="s">
        <v>18903</v>
      </c>
      <c r="F2721" s="26" t="s">
        <v>18904</v>
      </c>
      <c r="G2721" s="26" t="s">
        <v>9591</v>
      </c>
      <c r="H2721" s="26" t="s">
        <v>258</v>
      </c>
      <c r="I2721" s="26" t="s">
        <v>9747</v>
      </c>
      <c r="J2721" s="26" t="s">
        <v>3855</v>
      </c>
      <c r="K2721" s="26" t="s">
        <v>9582</v>
      </c>
      <c r="L2721" s="26" t="s">
        <v>18905</v>
      </c>
      <c r="M2721" s="26">
        <v>380951353896</v>
      </c>
      <c r="N2721" s="26">
        <v>122383703</v>
      </c>
    </row>
    <row r="2722" spans="1:14">
      <c r="A2722" s="26" t="s">
        <v>2838</v>
      </c>
      <c r="B2722" s="26" t="s">
        <v>2839</v>
      </c>
      <c r="C2722" s="26">
        <v>2003818</v>
      </c>
      <c r="D2722" s="26" t="s">
        <v>780</v>
      </c>
      <c r="E2722" s="26" t="s">
        <v>18906</v>
      </c>
      <c r="F2722" s="26" t="s">
        <v>18907</v>
      </c>
      <c r="G2722" s="26" t="s">
        <v>9601</v>
      </c>
      <c r="H2722" s="26" t="s">
        <v>258</v>
      </c>
      <c r="J2722" s="26" t="s">
        <v>294</v>
      </c>
      <c r="K2722" s="26" t="s">
        <v>9597</v>
      </c>
      <c r="L2722" s="26" t="s">
        <v>18908</v>
      </c>
      <c r="M2722" s="26">
        <v>380627223120</v>
      </c>
      <c r="N2722" s="26">
        <v>121183603</v>
      </c>
    </row>
    <row r="2723" spans="1:14">
      <c r="A2723" s="26" t="s">
        <v>4745</v>
      </c>
      <c r="B2723" s="26" t="s">
        <v>4746</v>
      </c>
      <c r="C2723" s="26">
        <v>1111233</v>
      </c>
      <c r="D2723" s="26" t="s">
        <v>780</v>
      </c>
      <c r="E2723" s="26" t="s">
        <v>18909</v>
      </c>
      <c r="F2723" s="26" t="s">
        <v>18910</v>
      </c>
      <c r="G2723" s="26" t="s">
        <v>9601</v>
      </c>
      <c r="H2723" s="26" t="s">
        <v>670</v>
      </c>
      <c r="I2723" s="26" t="s">
        <v>18911</v>
      </c>
      <c r="J2723" s="26" t="s">
        <v>4744</v>
      </c>
      <c r="K2723" s="26" t="s">
        <v>9597</v>
      </c>
      <c r="L2723" s="26" t="s">
        <v>18912</v>
      </c>
      <c r="M2723" s="26">
        <v>380525327272</v>
      </c>
      <c r="N2723" s="26">
        <v>3521710300</v>
      </c>
    </row>
    <row r="2724" spans="1:14">
      <c r="A2724" s="26" t="s">
        <v>9300</v>
      </c>
      <c r="B2724" s="26" t="s">
        <v>9301</v>
      </c>
      <c r="C2724" s="26">
        <v>40893412</v>
      </c>
      <c r="D2724" s="26" t="s">
        <v>24</v>
      </c>
      <c r="E2724" s="26" t="s">
        <v>18913</v>
      </c>
      <c r="F2724" s="26" t="s">
        <v>18914</v>
      </c>
      <c r="G2724" s="26" t="s">
        <v>9586</v>
      </c>
      <c r="H2724" s="26" t="s">
        <v>1573</v>
      </c>
      <c r="I2724" s="26" t="s">
        <v>13784</v>
      </c>
      <c r="J2724" s="26" t="s">
        <v>18915</v>
      </c>
      <c r="K2724" s="26" t="s">
        <v>9582</v>
      </c>
      <c r="L2724" s="26" t="s">
        <v>18916</v>
      </c>
      <c r="M2724" s="26">
        <v>380464646292</v>
      </c>
      <c r="N2724" s="26">
        <v>7422055408</v>
      </c>
    </row>
    <row r="2725" spans="1:14">
      <c r="A2725" s="26" t="s">
        <v>7530</v>
      </c>
      <c r="B2725" s="26" t="s">
        <v>7531</v>
      </c>
      <c r="C2725" s="26">
        <v>38637368</v>
      </c>
      <c r="D2725" s="26" t="s">
        <v>24</v>
      </c>
      <c r="E2725" s="26" t="s">
        <v>18917</v>
      </c>
      <c r="F2725" s="26" t="s">
        <v>18918</v>
      </c>
      <c r="G2725" s="26" t="s">
        <v>9579</v>
      </c>
      <c r="H2725" s="26" t="s">
        <v>1025</v>
      </c>
      <c r="I2725" s="26" t="s">
        <v>9657</v>
      </c>
      <c r="J2725" s="26" t="s">
        <v>18919</v>
      </c>
      <c r="K2725" s="26" t="s">
        <v>9582</v>
      </c>
      <c r="L2725" s="26" t="s">
        <v>18920</v>
      </c>
      <c r="M2725" s="26">
        <v>380997810451</v>
      </c>
      <c r="N2725" s="26">
        <v>5920389208</v>
      </c>
    </row>
    <row r="2726" spans="1:14">
      <c r="A2726" s="26" t="s">
        <v>5980</v>
      </c>
      <c r="B2726" s="26" t="s">
        <v>5981</v>
      </c>
      <c r="C2726" s="26">
        <v>38458175</v>
      </c>
      <c r="D2726" s="26" t="s">
        <v>24</v>
      </c>
      <c r="E2726" s="26" t="s">
        <v>18921</v>
      </c>
      <c r="F2726" s="26" t="s">
        <v>18922</v>
      </c>
      <c r="G2726" s="26" t="s">
        <v>9586</v>
      </c>
      <c r="H2726" s="26" t="s">
        <v>835</v>
      </c>
      <c r="J2726" s="26" t="s">
        <v>848</v>
      </c>
      <c r="K2726" s="26" t="s">
        <v>9597</v>
      </c>
      <c r="L2726" s="26" t="s">
        <v>18923</v>
      </c>
      <c r="M2726" s="26">
        <v>761190714577</v>
      </c>
      <c r="N2726" s="26">
        <v>4623010100</v>
      </c>
    </row>
    <row r="2727" spans="1:14">
      <c r="A2727" s="26" t="s">
        <v>7112</v>
      </c>
      <c r="B2727" s="26" t="s">
        <v>7113</v>
      </c>
      <c r="C2727" s="26">
        <v>38668003</v>
      </c>
      <c r="D2727" s="26" t="s">
        <v>24</v>
      </c>
      <c r="E2727" s="26" t="s">
        <v>18924</v>
      </c>
      <c r="F2727" s="26" t="s">
        <v>18925</v>
      </c>
      <c r="G2727" s="26" t="s">
        <v>9586</v>
      </c>
      <c r="H2727" s="26" t="s">
        <v>987</v>
      </c>
      <c r="I2727" s="26" t="s">
        <v>14235</v>
      </c>
      <c r="J2727" s="26" t="s">
        <v>18926</v>
      </c>
      <c r="K2727" s="26" t="s">
        <v>9582</v>
      </c>
      <c r="L2727" s="26" t="s">
        <v>18927</v>
      </c>
      <c r="M2727" s="26">
        <v>380989223870</v>
      </c>
      <c r="N2727" s="26">
        <v>5623855113</v>
      </c>
    </row>
    <row r="2728" spans="1:14">
      <c r="A2728" s="26" t="s">
        <v>7951</v>
      </c>
      <c r="B2728" s="26" t="s">
        <v>7952</v>
      </c>
      <c r="C2728" s="26">
        <v>2002718</v>
      </c>
      <c r="D2728" s="26" t="s">
        <v>780</v>
      </c>
      <c r="E2728" s="26" t="s">
        <v>18928</v>
      </c>
      <c r="F2728" s="26" t="s">
        <v>10111</v>
      </c>
      <c r="G2728" s="26" t="s">
        <v>9601</v>
      </c>
      <c r="H2728" s="26" t="s">
        <v>1122</v>
      </c>
      <c r="I2728" s="26" t="s">
        <v>11418</v>
      </c>
      <c r="J2728" s="26" t="s">
        <v>1198</v>
      </c>
      <c r="K2728" s="26" t="s">
        <v>9606</v>
      </c>
      <c r="L2728" s="26" t="s">
        <v>18929</v>
      </c>
      <c r="M2728" s="26">
        <v>761151262626</v>
      </c>
      <c r="N2728" s="26">
        <v>6323555100</v>
      </c>
    </row>
    <row r="2729" spans="1:14">
      <c r="A2729" s="26" t="s">
        <v>8277</v>
      </c>
      <c r="B2729" s="26" t="s">
        <v>8042</v>
      </c>
      <c r="C2729" s="26">
        <v>2003445</v>
      </c>
      <c r="D2729" s="26" t="s">
        <v>780</v>
      </c>
      <c r="E2729" s="26" t="s">
        <v>18930</v>
      </c>
      <c r="F2729" s="26" t="s">
        <v>18931</v>
      </c>
      <c r="G2729" s="26" t="s">
        <v>9601</v>
      </c>
      <c r="H2729" s="26" t="s">
        <v>1122</v>
      </c>
      <c r="J2729" s="26" t="s">
        <v>8039</v>
      </c>
      <c r="K2729" s="26" t="s">
        <v>9597</v>
      </c>
      <c r="L2729" s="26" t="s">
        <v>18932</v>
      </c>
      <c r="M2729" s="26">
        <v>380577251190</v>
      </c>
      <c r="N2729" s="26">
        <v>6310100000</v>
      </c>
    </row>
    <row r="2730" spans="1:14">
      <c r="A2730" s="26" t="s">
        <v>2013</v>
      </c>
      <c r="B2730" s="26" t="s">
        <v>2014</v>
      </c>
      <c r="C2730" s="26">
        <v>38592741</v>
      </c>
      <c r="D2730" s="26" t="s">
        <v>24</v>
      </c>
      <c r="E2730" s="26" t="s">
        <v>18933</v>
      </c>
      <c r="F2730" s="26" t="s">
        <v>18934</v>
      </c>
      <c r="G2730" s="26" t="s">
        <v>9586</v>
      </c>
      <c r="H2730" s="26" t="s">
        <v>103</v>
      </c>
      <c r="I2730" s="26" t="s">
        <v>10208</v>
      </c>
      <c r="J2730" s="26" t="s">
        <v>18935</v>
      </c>
      <c r="K2730" s="26" t="s">
        <v>9582</v>
      </c>
      <c r="L2730" s="26" t="s">
        <v>18936</v>
      </c>
      <c r="M2730" s="26">
        <v>761005422093</v>
      </c>
      <c r="N2730" s="26">
        <v>722880701</v>
      </c>
    </row>
    <row r="2731" spans="1:14">
      <c r="A2731" s="26" t="s">
        <v>5754</v>
      </c>
      <c r="B2731" s="26" t="s">
        <v>5755</v>
      </c>
      <c r="C2731" s="26">
        <v>184945</v>
      </c>
      <c r="D2731" s="26" t="s">
        <v>780</v>
      </c>
      <c r="E2731" s="26" t="s">
        <v>18937</v>
      </c>
      <c r="F2731" s="26" t="s">
        <v>18938</v>
      </c>
      <c r="G2731" s="26" t="s">
        <v>9601</v>
      </c>
      <c r="H2731" s="26" t="s">
        <v>799</v>
      </c>
      <c r="I2731" s="26" t="s">
        <v>18939</v>
      </c>
      <c r="J2731" s="26" t="s">
        <v>800</v>
      </c>
      <c r="K2731" s="26" t="s">
        <v>9597</v>
      </c>
      <c r="L2731" s="26" t="s">
        <v>18940</v>
      </c>
      <c r="M2731" s="26">
        <v>760890467443</v>
      </c>
      <c r="N2731" s="26">
        <v>4822784009</v>
      </c>
    </row>
    <row r="2732" spans="1:14">
      <c r="A2732" s="26" t="s">
        <v>7981</v>
      </c>
      <c r="B2732" s="26" t="s">
        <v>7966</v>
      </c>
      <c r="C2732" s="26">
        <v>40199749</v>
      </c>
      <c r="D2732" s="26" t="s">
        <v>780</v>
      </c>
      <c r="E2732" s="26" t="s">
        <v>18941</v>
      </c>
      <c r="F2732" s="26" t="s">
        <v>18942</v>
      </c>
      <c r="G2732" s="26" t="s">
        <v>9601</v>
      </c>
      <c r="H2732" s="26" t="s">
        <v>1122</v>
      </c>
      <c r="J2732" s="26" t="s">
        <v>1210</v>
      </c>
      <c r="K2732" s="26" t="s">
        <v>9597</v>
      </c>
      <c r="L2732" s="26" t="s">
        <v>18943</v>
      </c>
      <c r="M2732" s="26">
        <v>380574526604</v>
      </c>
      <c r="N2732" s="26">
        <v>524884501</v>
      </c>
    </row>
    <row r="2733" spans="1:14">
      <c r="A2733" s="26" t="s">
        <v>2200</v>
      </c>
      <c r="B2733" s="26" t="s">
        <v>2201</v>
      </c>
      <c r="C2733" s="26">
        <v>37677106</v>
      </c>
      <c r="D2733" s="26" t="s">
        <v>24</v>
      </c>
      <c r="E2733" s="26" t="s">
        <v>18944</v>
      </c>
      <c r="F2733" s="26" t="s">
        <v>18945</v>
      </c>
      <c r="G2733" s="26" t="s">
        <v>9579</v>
      </c>
      <c r="H2733" s="26" t="s">
        <v>133</v>
      </c>
      <c r="I2733" s="26" t="s">
        <v>9917</v>
      </c>
      <c r="J2733" s="26" t="s">
        <v>18946</v>
      </c>
      <c r="K2733" s="26" t="s">
        <v>9582</v>
      </c>
      <c r="L2733" s="26" t="s">
        <v>18947</v>
      </c>
      <c r="M2733" s="26">
        <v>761370094214</v>
      </c>
      <c r="N2733" s="26">
        <v>522286402</v>
      </c>
    </row>
    <row r="2734" spans="1:14">
      <c r="A2734" s="26" t="s">
        <v>4370</v>
      </c>
      <c r="B2734" s="26" t="s">
        <v>4371</v>
      </c>
      <c r="C2734" s="26">
        <v>38312395</v>
      </c>
      <c r="D2734" s="26" t="s">
        <v>24</v>
      </c>
      <c r="E2734" s="26" t="s">
        <v>18948</v>
      </c>
      <c r="F2734" s="26" t="s">
        <v>18949</v>
      </c>
      <c r="G2734" s="26" t="s">
        <v>9586</v>
      </c>
      <c r="H2734" s="26" t="s">
        <v>576</v>
      </c>
      <c r="J2734" s="26" t="s">
        <v>18950</v>
      </c>
      <c r="K2734" s="26" t="s">
        <v>9582</v>
      </c>
      <c r="L2734" s="26" t="s">
        <v>18951</v>
      </c>
      <c r="M2734" s="26">
        <v>380930915030</v>
      </c>
      <c r="N2734" s="26">
        <v>3222487001</v>
      </c>
    </row>
    <row r="2735" spans="1:14">
      <c r="A2735" s="26" t="s">
        <v>6170</v>
      </c>
      <c r="B2735" s="26" t="s">
        <v>6171</v>
      </c>
      <c r="C2735" s="26">
        <v>38534407</v>
      </c>
      <c r="D2735" s="26" t="s">
        <v>24</v>
      </c>
      <c r="E2735" s="26" t="s">
        <v>18952</v>
      </c>
      <c r="F2735" s="26" t="s">
        <v>18953</v>
      </c>
      <c r="G2735" s="26" t="s">
        <v>9579</v>
      </c>
      <c r="H2735" s="26" t="s">
        <v>885</v>
      </c>
      <c r="I2735" s="26" t="s">
        <v>10020</v>
      </c>
      <c r="J2735" s="26" t="s">
        <v>18954</v>
      </c>
      <c r="K2735" s="26" t="s">
        <v>9582</v>
      </c>
      <c r="L2735" s="26" t="s">
        <v>18955</v>
      </c>
      <c r="M2735" s="26">
        <v>380485595755</v>
      </c>
      <c r="N2735" s="26">
        <v>5122755101</v>
      </c>
    </row>
    <row r="2736" spans="1:14">
      <c r="A2736" s="26" t="s">
        <v>8901</v>
      </c>
      <c r="B2736" s="26" t="s">
        <v>8902</v>
      </c>
      <c r="C2736" s="26">
        <v>41777601</v>
      </c>
      <c r="D2736" s="26" t="s">
        <v>24</v>
      </c>
      <c r="E2736" s="26" t="s">
        <v>18956</v>
      </c>
      <c r="F2736" s="26" t="s">
        <v>18957</v>
      </c>
      <c r="G2736" s="26" t="s">
        <v>9579</v>
      </c>
      <c r="H2736" s="26" t="s">
        <v>1401</v>
      </c>
      <c r="I2736" s="26" t="s">
        <v>12999</v>
      </c>
      <c r="J2736" s="26" t="s">
        <v>1446</v>
      </c>
      <c r="K2736" s="26" t="s">
        <v>9582</v>
      </c>
      <c r="L2736" s="26" t="s">
        <v>18958</v>
      </c>
      <c r="M2736" s="26">
        <v>380474871257</v>
      </c>
      <c r="N2736" s="26">
        <v>124388803</v>
      </c>
    </row>
    <row r="2737" spans="1:14">
      <c r="A2737" s="26" t="s">
        <v>6319</v>
      </c>
      <c r="B2737" s="26" t="s">
        <v>6320</v>
      </c>
      <c r="C2737" s="26" t="s">
        <v>1604</v>
      </c>
      <c r="D2737" s="26" t="s">
        <v>24</v>
      </c>
      <c r="E2737" s="26" t="s">
        <v>18959</v>
      </c>
      <c r="F2737" s="26" t="s">
        <v>18960</v>
      </c>
      <c r="G2737" s="26" t="s">
        <v>9586</v>
      </c>
      <c r="H2737" s="26" t="s">
        <v>885</v>
      </c>
      <c r="J2737" s="26" t="s">
        <v>910</v>
      </c>
      <c r="K2737" s="26" t="s">
        <v>9597</v>
      </c>
      <c r="L2737" s="26" t="s">
        <v>18961</v>
      </c>
      <c r="M2737" s="26">
        <v>380487504466</v>
      </c>
      <c r="N2737" s="26">
        <v>5110100000</v>
      </c>
    </row>
    <row r="2738" spans="1:14">
      <c r="A2738" s="26" t="s">
        <v>2759</v>
      </c>
      <c r="B2738" s="26" t="s">
        <v>2760</v>
      </c>
      <c r="C2738" s="26">
        <v>37677525</v>
      </c>
      <c r="D2738" s="26" t="s">
        <v>24</v>
      </c>
      <c r="E2738" s="26" t="s">
        <v>18962</v>
      </c>
      <c r="F2738" s="26" t="s">
        <v>18963</v>
      </c>
      <c r="G2738" s="26" t="s">
        <v>9586</v>
      </c>
      <c r="H2738" s="26" t="s">
        <v>133</v>
      </c>
      <c r="I2738" s="26" t="s">
        <v>11507</v>
      </c>
      <c r="J2738" s="26" t="s">
        <v>13017</v>
      </c>
      <c r="K2738" s="26" t="s">
        <v>9582</v>
      </c>
      <c r="L2738" s="26" t="s">
        <v>18964</v>
      </c>
      <c r="M2738" s="26">
        <v>380509367924</v>
      </c>
      <c r="N2738" s="26">
        <v>123580101</v>
      </c>
    </row>
    <row r="2739" spans="1:14">
      <c r="A2739" s="26" t="s">
        <v>6089</v>
      </c>
      <c r="B2739" s="26" t="s">
        <v>6090</v>
      </c>
      <c r="C2739" s="26">
        <v>1998271</v>
      </c>
      <c r="D2739" s="26" t="s">
        <v>780</v>
      </c>
      <c r="E2739" s="26" t="s">
        <v>18965</v>
      </c>
      <c r="F2739" s="26" t="s">
        <v>9793</v>
      </c>
      <c r="G2739" s="26" t="s">
        <v>9601</v>
      </c>
      <c r="H2739" s="26" t="s">
        <v>835</v>
      </c>
      <c r="J2739" s="26" t="s">
        <v>848</v>
      </c>
      <c r="K2739" s="26" t="s">
        <v>9597</v>
      </c>
      <c r="L2739" s="26" t="s">
        <v>18966</v>
      </c>
      <c r="M2739" s="26">
        <v>380512480811</v>
      </c>
      <c r="N2739" s="26">
        <v>4623010100</v>
      </c>
    </row>
    <row r="2740" spans="1:14">
      <c r="A2740" s="26" t="s">
        <v>3621</v>
      </c>
      <c r="B2740" s="26" t="s">
        <v>3622</v>
      </c>
      <c r="C2740" s="26">
        <v>41955911</v>
      </c>
      <c r="D2740" s="26" t="s">
        <v>24</v>
      </c>
      <c r="E2740" s="26" t="s">
        <v>18967</v>
      </c>
      <c r="F2740" s="26" t="s">
        <v>18968</v>
      </c>
      <c r="G2740" s="26" t="s">
        <v>9586</v>
      </c>
      <c r="H2740" s="26" t="s">
        <v>468</v>
      </c>
      <c r="I2740" s="26" t="s">
        <v>9850</v>
      </c>
      <c r="J2740" s="26" t="s">
        <v>3623</v>
      </c>
      <c r="K2740" s="26" t="s">
        <v>9606</v>
      </c>
      <c r="L2740" s="26" t="s">
        <v>18969</v>
      </c>
      <c r="M2740" s="26">
        <v>380613621503</v>
      </c>
      <c r="N2740" s="26">
        <v>111790201</v>
      </c>
    </row>
    <row r="2741" spans="1:14">
      <c r="A2741" s="26" t="s">
        <v>6822</v>
      </c>
      <c r="B2741" s="26" t="s">
        <v>6823</v>
      </c>
      <c r="C2741" s="26">
        <v>38503012</v>
      </c>
      <c r="D2741" s="26" t="s">
        <v>1701</v>
      </c>
      <c r="E2741" s="26" t="s">
        <v>18970</v>
      </c>
      <c r="F2741" s="26" t="s">
        <v>18971</v>
      </c>
      <c r="G2741" s="26" t="s">
        <v>9601</v>
      </c>
      <c r="H2741" s="26" t="s">
        <v>949</v>
      </c>
      <c r="I2741" s="26" t="s">
        <v>12172</v>
      </c>
      <c r="J2741" s="26" t="s">
        <v>3276</v>
      </c>
      <c r="K2741" s="26" t="s">
        <v>9606</v>
      </c>
      <c r="L2741" s="26" t="s">
        <v>18972</v>
      </c>
      <c r="M2741" s="26">
        <v>380503097254</v>
      </c>
      <c r="N2741" s="26">
        <v>122785804</v>
      </c>
    </row>
    <row r="2742" spans="1:14">
      <c r="A2742" s="26" t="s">
        <v>6716</v>
      </c>
      <c r="B2742" s="26" t="s">
        <v>6717</v>
      </c>
      <c r="C2742" s="26">
        <v>37953735</v>
      </c>
      <c r="D2742" s="26" t="s">
        <v>24</v>
      </c>
      <c r="E2742" s="26" t="s">
        <v>18973</v>
      </c>
      <c r="F2742" s="26" t="s">
        <v>18974</v>
      </c>
      <c r="G2742" s="26" t="s">
        <v>9579</v>
      </c>
      <c r="H2742" s="26" t="s">
        <v>949</v>
      </c>
      <c r="I2742" s="26" t="s">
        <v>10708</v>
      </c>
      <c r="J2742" s="26" t="s">
        <v>18975</v>
      </c>
      <c r="K2742" s="26" t="s">
        <v>9582</v>
      </c>
      <c r="L2742" s="26" t="s">
        <v>18976</v>
      </c>
      <c r="M2742" s="26">
        <v>380508518359</v>
      </c>
      <c r="N2742" s="26">
        <v>4623085201</v>
      </c>
    </row>
    <row r="2743" spans="1:14">
      <c r="A2743" s="26" t="s">
        <v>6042</v>
      </c>
      <c r="B2743" s="26" t="s">
        <v>6043</v>
      </c>
      <c r="C2743" s="26">
        <v>38476906</v>
      </c>
      <c r="D2743" s="26" t="s">
        <v>24</v>
      </c>
      <c r="E2743" s="26" t="s">
        <v>18977</v>
      </c>
      <c r="F2743" s="26" t="s">
        <v>18978</v>
      </c>
      <c r="G2743" s="26" t="s">
        <v>9586</v>
      </c>
      <c r="H2743" s="26" t="s">
        <v>835</v>
      </c>
      <c r="I2743" s="26" t="s">
        <v>13321</v>
      </c>
      <c r="J2743" s="26" t="s">
        <v>9683</v>
      </c>
      <c r="K2743" s="26" t="s">
        <v>9582</v>
      </c>
      <c r="L2743" s="26" t="s">
        <v>18979</v>
      </c>
      <c r="M2743" s="26">
        <v>380512684714</v>
      </c>
      <c r="N2743" s="26">
        <v>522486402</v>
      </c>
    </row>
    <row r="2744" spans="1:14">
      <c r="A2744" s="26" t="s">
        <v>6368</v>
      </c>
      <c r="B2744" s="26" t="s">
        <v>6369</v>
      </c>
      <c r="C2744" s="26">
        <v>30514886</v>
      </c>
      <c r="D2744" s="26" t="s">
        <v>24</v>
      </c>
      <c r="E2744" s="26" t="s">
        <v>18980</v>
      </c>
      <c r="F2744" s="26" t="s">
        <v>18981</v>
      </c>
      <c r="G2744" s="26" t="s">
        <v>9586</v>
      </c>
      <c r="H2744" s="26" t="s">
        <v>885</v>
      </c>
      <c r="J2744" s="26" t="s">
        <v>910</v>
      </c>
      <c r="K2744" s="26" t="s">
        <v>9597</v>
      </c>
      <c r="L2744" s="26" t="s">
        <v>18982</v>
      </c>
      <c r="M2744" s="26">
        <v>380487373414</v>
      </c>
      <c r="N2744" s="26">
        <v>5110100000</v>
      </c>
    </row>
    <row r="2745" spans="1:14">
      <c r="A2745" s="26" t="s">
        <v>4419</v>
      </c>
      <c r="B2745" s="26" t="s">
        <v>4420</v>
      </c>
      <c r="C2745" s="26">
        <v>26191575</v>
      </c>
      <c r="D2745" s="26" t="s">
        <v>780</v>
      </c>
      <c r="E2745" s="26" t="s">
        <v>18983</v>
      </c>
      <c r="F2745" s="26" t="s">
        <v>13076</v>
      </c>
      <c r="G2745" s="26" t="s">
        <v>9601</v>
      </c>
      <c r="H2745" s="26" t="s">
        <v>576</v>
      </c>
      <c r="J2745" s="26" t="s">
        <v>16123</v>
      </c>
      <c r="K2745" s="26" t="s">
        <v>9606</v>
      </c>
      <c r="L2745" s="26" t="s">
        <v>18984</v>
      </c>
      <c r="M2745" s="26">
        <v>761094274390</v>
      </c>
      <c r="N2745" s="26">
        <v>3210945600</v>
      </c>
    </row>
    <row r="2746" spans="1:14">
      <c r="A2746" s="26" t="s">
        <v>7767</v>
      </c>
      <c r="B2746" s="26" t="s">
        <v>7768</v>
      </c>
      <c r="C2746" s="26">
        <v>38543647</v>
      </c>
      <c r="D2746" s="26" t="s">
        <v>24</v>
      </c>
      <c r="E2746" s="26" t="s">
        <v>18985</v>
      </c>
      <c r="F2746" s="26" t="s">
        <v>18986</v>
      </c>
      <c r="G2746" s="26" t="s">
        <v>9579</v>
      </c>
      <c r="H2746" s="26" t="s">
        <v>1088</v>
      </c>
      <c r="I2746" s="26" t="s">
        <v>10659</v>
      </c>
      <c r="J2746" s="26" t="s">
        <v>18987</v>
      </c>
      <c r="K2746" s="26" t="s">
        <v>9582</v>
      </c>
      <c r="L2746" s="26" t="s">
        <v>18988</v>
      </c>
      <c r="M2746" s="26">
        <v>380964087883</v>
      </c>
      <c r="N2746" s="26">
        <v>6125055405</v>
      </c>
    </row>
    <row r="2747" spans="1:14">
      <c r="A2747" s="26" t="s">
        <v>8481</v>
      </c>
      <c r="B2747" s="26" t="s">
        <v>8482</v>
      </c>
      <c r="C2747" s="26">
        <v>40204198</v>
      </c>
      <c r="D2747" s="26" t="s">
        <v>24</v>
      </c>
      <c r="E2747" s="26" t="s">
        <v>18989</v>
      </c>
      <c r="F2747" s="26" t="s">
        <v>18990</v>
      </c>
      <c r="G2747" s="26" t="s">
        <v>9579</v>
      </c>
      <c r="H2747" s="26" t="s">
        <v>1269</v>
      </c>
      <c r="I2747" s="26" t="s">
        <v>11080</v>
      </c>
      <c r="J2747" s="26" t="s">
        <v>18991</v>
      </c>
      <c r="K2747" s="26" t="s">
        <v>9582</v>
      </c>
      <c r="L2747" s="26" t="s">
        <v>18992</v>
      </c>
      <c r="M2747" s="26">
        <v>380965062381</v>
      </c>
      <c r="N2747" s="26">
        <v>6521881508</v>
      </c>
    </row>
    <row r="2748" spans="1:14">
      <c r="A2748" s="26" t="s">
        <v>2593</v>
      </c>
      <c r="B2748" s="26" t="s">
        <v>2594</v>
      </c>
      <c r="C2748" s="26">
        <v>37837203</v>
      </c>
      <c r="D2748" s="26" t="s">
        <v>24</v>
      </c>
      <c r="E2748" s="26" t="s">
        <v>18993</v>
      </c>
      <c r="F2748" s="26" t="s">
        <v>17352</v>
      </c>
      <c r="G2748" s="26" t="s">
        <v>9586</v>
      </c>
      <c r="H2748" s="26" t="s">
        <v>133</v>
      </c>
      <c r="J2748" s="26" t="s">
        <v>215</v>
      </c>
      <c r="K2748" s="26" t="s">
        <v>9597</v>
      </c>
      <c r="L2748" s="26" t="s">
        <v>18994</v>
      </c>
      <c r="M2748" s="26">
        <v>380957885489</v>
      </c>
      <c r="N2748" s="26">
        <v>1211600000</v>
      </c>
    </row>
    <row r="2749" spans="1:14">
      <c r="A2749" s="26" t="s">
        <v>3230</v>
      </c>
      <c r="B2749" s="26" t="s">
        <v>3231</v>
      </c>
      <c r="C2749" s="26">
        <v>38562298</v>
      </c>
      <c r="D2749" s="26" t="s">
        <v>24</v>
      </c>
      <c r="E2749" s="26" t="s">
        <v>18995</v>
      </c>
      <c r="F2749" s="26" t="s">
        <v>18996</v>
      </c>
      <c r="G2749" s="26" t="s">
        <v>9591</v>
      </c>
      <c r="H2749" s="26" t="s">
        <v>375</v>
      </c>
      <c r="I2749" s="26" t="s">
        <v>9592</v>
      </c>
      <c r="J2749" s="26" t="s">
        <v>18997</v>
      </c>
      <c r="K2749" s="26" t="s">
        <v>9582</v>
      </c>
      <c r="L2749" s="26" t="s">
        <v>18998</v>
      </c>
      <c r="M2749" s="26">
        <v>380669780279</v>
      </c>
      <c r="N2749" s="26" t="e">
        <v>#N/A</v>
      </c>
    </row>
    <row r="2750" spans="1:14">
      <c r="A2750" s="26" t="s">
        <v>2200</v>
      </c>
      <c r="B2750" s="26" t="s">
        <v>2201</v>
      </c>
      <c r="C2750" s="26">
        <v>37677106</v>
      </c>
      <c r="D2750" s="26" t="s">
        <v>24</v>
      </c>
      <c r="E2750" s="26" t="s">
        <v>18999</v>
      </c>
      <c r="F2750" s="26" t="s">
        <v>19000</v>
      </c>
      <c r="G2750" s="26" t="s">
        <v>9579</v>
      </c>
      <c r="H2750" s="26" t="s">
        <v>133</v>
      </c>
      <c r="I2750" s="26" t="s">
        <v>9917</v>
      </c>
      <c r="J2750" s="26" t="s">
        <v>19001</v>
      </c>
      <c r="K2750" s="26" t="s">
        <v>9582</v>
      </c>
      <c r="L2750" s="26" t="s">
        <v>19002</v>
      </c>
      <c r="M2750" s="26">
        <v>761347960424</v>
      </c>
      <c r="N2750" s="26">
        <v>1221082205</v>
      </c>
    </row>
    <row r="2751" spans="1:14">
      <c r="A2751" s="26" t="s">
        <v>4452</v>
      </c>
      <c r="B2751" s="26" t="s">
        <v>4453</v>
      </c>
      <c r="C2751" s="26">
        <v>38164193</v>
      </c>
      <c r="D2751" s="26" t="s">
        <v>24</v>
      </c>
      <c r="E2751" s="26" t="s">
        <v>19003</v>
      </c>
      <c r="F2751" s="26" t="s">
        <v>11313</v>
      </c>
      <c r="G2751" s="26" t="s">
        <v>9579</v>
      </c>
      <c r="H2751" s="26" t="s">
        <v>576</v>
      </c>
      <c r="I2751" s="26" t="s">
        <v>10758</v>
      </c>
      <c r="J2751" s="26" t="s">
        <v>19004</v>
      </c>
      <c r="K2751" s="26" t="s">
        <v>9582</v>
      </c>
      <c r="L2751" s="26" t="s">
        <v>19005</v>
      </c>
      <c r="M2751" s="26">
        <v>380457436717</v>
      </c>
      <c r="N2751" s="26">
        <v>3222988001</v>
      </c>
    </row>
    <row r="2752" spans="1:14">
      <c r="A2752" s="26" t="s">
        <v>6871</v>
      </c>
      <c r="B2752" s="26" t="s">
        <v>6872</v>
      </c>
      <c r="C2752" s="26">
        <v>38522213</v>
      </c>
      <c r="D2752" s="26" t="s">
        <v>24</v>
      </c>
      <c r="E2752" s="26" t="s">
        <v>19006</v>
      </c>
      <c r="F2752" s="26" t="s">
        <v>19007</v>
      </c>
      <c r="G2752" s="26" t="s">
        <v>9579</v>
      </c>
      <c r="H2752" s="26" t="s">
        <v>949</v>
      </c>
      <c r="I2752" s="26" t="s">
        <v>12172</v>
      </c>
      <c r="J2752" s="26" t="s">
        <v>19008</v>
      </c>
      <c r="K2752" s="26" t="s">
        <v>9582</v>
      </c>
      <c r="L2752" s="26" t="s">
        <v>19009</v>
      </c>
      <c r="M2752" s="26">
        <v>380534196228</v>
      </c>
      <c r="N2752" s="26">
        <v>1223886003</v>
      </c>
    </row>
    <row r="2753" spans="1:14">
      <c r="A2753" s="26" t="s">
        <v>5164</v>
      </c>
      <c r="B2753" s="26" t="s">
        <v>5165</v>
      </c>
      <c r="C2753" s="26">
        <v>23957835</v>
      </c>
      <c r="D2753" s="26" t="s">
        <v>24</v>
      </c>
      <c r="E2753" s="26" t="s">
        <v>19010</v>
      </c>
      <c r="F2753" s="26" t="s">
        <v>19011</v>
      </c>
      <c r="G2753" s="26" t="s">
        <v>9591</v>
      </c>
      <c r="H2753" s="26" t="s">
        <v>735</v>
      </c>
      <c r="J2753" s="26" t="s">
        <v>740</v>
      </c>
      <c r="K2753" s="26" t="s">
        <v>9597</v>
      </c>
      <c r="L2753" s="26" t="s">
        <v>16215</v>
      </c>
      <c r="M2753" s="26">
        <v>380322368700</v>
      </c>
      <c r="N2753" s="26">
        <v>1221881203</v>
      </c>
    </row>
    <row r="2754" spans="1:14">
      <c r="A2754" s="26" t="s">
        <v>8200</v>
      </c>
      <c r="B2754" s="26" t="s">
        <v>8201</v>
      </c>
      <c r="C2754" s="26">
        <v>34017656</v>
      </c>
      <c r="D2754" s="26" t="s">
        <v>780</v>
      </c>
      <c r="E2754" s="26" t="s">
        <v>19012</v>
      </c>
      <c r="F2754" s="26" t="s">
        <v>19013</v>
      </c>
      <c r="G2754" s="26" t="s">
        <v>9601</v>
      </c>
      <c r="H2754" s="26" t="s">
        <v>1122</v>
      </c>
      <c r="J2754" s="26" t="s">
        <v>8039</v>
      </c>
      <c r="K2754" s="26" t="s">
        <v>9597</v>
      </c>
      <c r="L2754" s="26" t="s">
        <v>19014</v>
      </c>
      <c r="M2754" s="26">
        <v>380577255558</v>
      </c>
      <c r="N2754" s="26">
        <v>6310100000</v>
      </c>
    </row>
    <row r="2755" spans="1:14">
      <c r="A2755" s="26" t="s">
        <v>4599</v>
      </c>
      <c r="B2755" s="26" t="s">
        <v>4600</v>
      </c>
      <c r="C2755" s="26">
        <v>38797880</v>
      </c>
      <c r="D2755" s="26" t="s">
        <v>24</v>
      </c>
      <c r="E2755" s="26" t="s">
        <v>19015</v>
      </c>
      <c r="F2755" s="26" t="s">
        <v>19016</v>
      </c>
      <c r="G2755" s="26" t="s">
        <v>9579</v>
      </c>
      <c r="H2755" s="26" t="s">
        <v>670</v>
      </c>
      <c r="I2755" s="26" t="s">
        <v>10789</v>
      </c>
      <c r="J2755" s="26" t="s">
        <v>19017</v>
      </c>
      <c r="K2755" s="26" t="s">
        <v>9582</v>
      </c>
      <c r="L2755" s="26" t="s">
        <v>19018</v>
      </c>
      <c r="M2755" s="26">
        <v>380679336087</v>
      </c>
      <c r="N2755" s="26">
        <v>1220755122</v>
      </c>
    </row>
    <row r="2756" spans="1:14">
      <c r="A2756" s="26" t="s">
        <v>5198</v>
      </c>
      <c r="B2756" s="26" t="s">
        <v>5188</v>
      </c>
      <c r="C2756" s="26">
        <v>1996645</v>
      </c>
      <c r="D2756" s="26" t="s">
        <v>24</v>
      </c>
      <c r="E2756" s="26" t="s">
        <v>19019</v>
      </c>
      <c r="F2756" s="26" t="s">
        <v>12778</v>
      </c>
      <c r="G2756" s="26" t="s">
        <v>9586</v>
      </c>
      <c r="H2756" s="26" t="s">
        <v>735</v>
      </c>
      <c r="J2756" s="26" t="s">
        <v>740</v>
      </c>
      <c r="K2756" s="26" t="s">
        <v>9597</v>
      </c>
      <c r="L2756" s="26" t="s">
        <v>19020</v>
      </c>
      <c r="M2756" s="26">
        <v>380322954715</v>
      </c>
      <c r="N2756" s="26">
        <v>1221881203</v>
      </c>
    </row>
    <row r="2757" spans="1:14">
      <c r="A2757" s="26" t="s">
        <v>6122</v>
      </c>
      <c r="B2757" s="26" t="s">
        <v>6123</v>
      </c>
      <c r="C2757" s="26">
        <v>38822156</v>
      </c>
      <c r="D2757" s="26" t="s">
        <v>24</v>
      </c>
      <c r="E2757" s="26" t="s">
        <v>19021</v>
      </c>
      <c r="F2757" s="26" t="s">
        <v>19022</v>
      </c>
      <c r="G2757" s="26" t="s">
        <v>9586</v>
      </c>
      <c r="H2757" s="26" t="s">
        <v>885</v>
      </c>
      <c r="I2757" s="26" t="s">
        <v>10801</v>
      </c>
      <c r="J2757" s="26" t="s">
        <v>19023</v>
      </c>
      <c r="K2757" s="26" t="s">
        <v>9582</v>
      </c>
      <c r="L2757" s="26" t="s">
        <v>19024</v>
      </c>
      <c r="M2757" s="26">
        <v>380485698521</v>
      </c>
      <c r="N2757" s="26">
        <v>5121281201</v>
      </c>
    </row>
    <row r="2758" spans="1:14">
      <c r="A2758" s="26" t="s">
        <v>5047</v>
      </c>
      <c r="B2758" s="26" t="s">
        <v>5043</v>
      </c>
      <c r="C2758" s="26">
        <v>1996409</v>
      </c>
      <c r="D2758" s="26" t="s">
        <v>24</v>
      </c>
      <c r="E2758" s="26" t="s">
        <v>19025</v>
      </c>
      <c r="F2758" s="26" t="s">
        <v>19026</v>
      </c>
      <c r="G2758" s="26" t="s">
        <v>9579</v>
      </c>
      <c r="H2758" s="26" t="s">
        <v>735</v>
      </c>
      <c r="I2758" s="26" t="s">
        <v>9721</v>
      </c>
      <c r="J2758" s="26" t="s">
        <v>19027</v>
      </c>
      <c r="K2758" s="26" t="s">
        <v>9582</v>
      </c>
      <c r="L2758" s="26" t="s">
        <v>19028</v>
      </c>
      <c r="M2758" s="26">
        <v>380325266797</v>
      </c>
      <c r="N2758" s="26">
        <v>4622785501</v>
      </c>
    </row>
    <row r="2759" spans="1:14">
      <c r="A2759" s="26" t="s">
        <v>5122</v>
      </c>
      <c r="B2759" s="26" t="s">
        <v>5123</v>
      </c>
      <c r="C2759" s="26">
        <v>1998147</v>
      </c>
      <c r="D2759" s="26" t="s">
        <v>24</v>
      </c>
      <c r="E2759" s="26" t="s">
        <v>19029</v>
      </c>
      <c r="F2759" s="26" t="s">
        <v>19030</v>
      </c>
      <c r="G2759" s="26" t="s">
        <v>9591</v>
      </c>
      <c r="H2759" s="26" t="s">
        <v>735</v>
      </c>
      <c r="J2759" s="26" t="s">
        <v>740</v>
      </c>
      <c r="K2759" s="26" t="s">
        <v>9597</v>
      </c>
      <c r="L2759" s="26" t="s">
        <v>19031</v>
      </c>
      <c r="M2759" s="26">
        <v>380322368900</v>
      </c>
      <c r="N2759" s="26">
        <v>1221881203</v>
      </c>
    </row>
    <row r="2760" spans="1:14">
      <c r="A2760" s="26" t="s">
        <v>3817</v>
      </c>
      <c r="B2760" s="26" t="s">
        <v>3818</v>
      </c>
      <c r="C2760" s="26">
        <v>5498720</v>
      </c>
      <c r="D2760" s="26" t="s">
        <v>780</v>
      </c>
      <c r="E2760" s="26" t="s">
        <v>19032</v>
      </c>
      <c r="F2760" s="26" t="s">
        <v>19033</v>
      </c>
      <c r="G2760" s="26" t="s">
        <v>9601</v>
      </c>
      <c r="H2760" s="26" t="s">
        <v>468</v>
      </c>
      <c r="I2760" s="26" t="s">
        <v>468</v>
      </c>
      <c r="J2760" s="26" t="s">
        <v>494</v>
      </c>
      <c r="K2760" s="26" t="s">
        <v>9597</v>
      </c>
      <c r="L2760" s="26" t="s">
        <v>19034</v>
      </c>
      <c r="M2760" s="26">
        <v>380619250252</v>
      </c>
      <c r="N2760" s="26">
        <v>2310700000</v>
      </c>
    </row>
    <row r="2761" spans="1:14">
      <c r="A2761" s="26" t="s">
        <v>2492</v>
      </c>
      <c r="B2761" s="26" t="s">
        <v>2493</v>
      </c>
      <c r="C2761" s="26">
        <v>1986115</v>
      </c>
      <c r="D2761" s="26" t="s">
        <v>780</v>
      </c>
      <c r="E2761" s="26" t="s">
        <v>19035</v>
      </c>
      <c r="F2761" s="26" t="s">
        <v>19036</v>
      </c>
      <c r="G2761" s="26" t="s">
        <v>9601</v>
      </c>
      <c r="H2761" s="26" t="s">
        <v>133</v>
      </c>
      <c r="J2761" s="26" t="s">
        <v>183</v>
      </c>
      <c r="K2761" s="26" t="s">
        <v>9597</v>
      </c>
      <c r="L2761" s="26" t="s">
        <v>19037</v>
      </c>
      <c r="M2761" s="26">
        <v>761943600675</v>
      </c>
      <c r="N2761" s="26">
        <v>1211000000</v>
      </c>
    </row>
    <row r="2762" spans="1:14">
      <c r="A2762" s="26" t="s">
        <v>7985</v>
      </c>
      <c r="B2762" s="26" t="s">
        <v>7986</v>
      </c>
      <c r="C2762" s="26">
        <v>38743462</v>
      </c>
      <c r="D2762" s="26" t="s">
        <v>24</v>
      </c>
      <c r="E2762" s="26" t="s">
        <v>19038</v>
      </c>
      <c r="F2762" s="26" t="s">
        <v>19039</v>
      </c>
      <c r="G2762" s="26" t="s">
        <v>9586</v>
      </c>
      <c r="H2762" s="26" t="s">
        <v>1122</v>
      </c>
      <c r="J2762" s="26" t="s">
        <v>19040</v>
      </c>
      <c r="K2762" s="26" t="s">
        <v>9606</v>
      </c>
      <c r="L2762" s="26" t="s">
        <v>19041</v>
      </c>
      <c r="M2762" s="26">
        <v>380662928711</v>
      </c>
      <c r="N2762" s="26">
        <v>6325157600</v>
      </c>
    </row>
    <row r="2763" spans="1:14">
      <c r="A2763" s="26" t="s">
        <v>8803</v>
      </c>
      <c r="B2763" s="26" t="s">
        <v>8804</v>
      </c>
      <c r="C2763" s="26" t="s">
        <v>1604</v>
      </c>
      <c r="D2763" s="26" t="s">
        <v>24</v>
      </c>
      <c r="E2763" s="26" t="s">
        <v>19042</v>
      </c>
      <c r="F2763" s="26" t="s">
        <v>10194</v>
      </c>
      <c r="G2763" s="26" t="s">
        <v>9586</v>
      </c>
      <c r="H2763" s="26" t="s">
        <v>1308</v>
      </c>
      <c r="J2763" s="26" t="s">
        <v>1387</v>
      </c>
      <c r="K2763" s="26" t="s">
        <v>9597</v>
      </c>
      <c r="L2763" s="26" t="s">
        <v>10195</v>
      </c>
      <c r="M2763" s="26">
        <v>380988371985</v>
      </c>
      <c r="N2763" s="26">
        <v>4412745702</v>
      </c>
    </row>
    <row r="2764" spans="1:14">
      <c r="A2764" s="26" t="s">
        <v>4989</v>
      </c>
      <c r="B2764" s="26" t="s">
        <v>4990</v>
      </c>
      <c r="C2764" s="26">
        <v>20765006</v>
      </c>
      <c r="D2764" s="26" t="s">
        <v>780</v>
      </c>
      <c r="E2764" s="26" t="s">
        <v>19043</v>
      </c>
      <c r="F2764" s="26" t="s">
        <v>19044</v>
      </c>
      <c r="G2764" s="26" t="s">
        <v>9601</v>
      </c>
      <c r="H2764" s="26" t="s">
        <v>735</v>
      </c>
      <c r="I2764" s="26" t="s">
        <v>10941</v>
      </c>
      <c r="J2764" s="26" t="s">
        <v>17692</v>
      </c>
      <c r="K2764" s="26" t="s">
        <v>9597</v>
      </c>
      <c r="L2764" s="26" t="s">
        <v>19045</v>
      </c>
      <c r="M2764" s="26">
        <v>380323824432</v>
      </c>
      <c r="N2764" s="26">
        <v>4625110700</v>
      </c>
    </row>
    <row r="2765" spans="1:14">
      <c r="A2765" s="26" t="s">
        <v>5187</v>
      </c>
      <c r="B2765" s="26" t="s">
        <v>5188</v>
      </c>
      <c r="C2765" s="26">
        <v>1996645</v>
      </c>
      <c r="D2765" s="26" t="s">
        <v>780</v>
      </c>
      <c r="E2765" s="26" t="s">
        <v>19046</v>
      </c>
      <c r="F2765" s="26" t="s">
        <v>10614</v>
      </c>
      <c r="G2765" s="26" t="s">
        <v>9601</v>
      </c>
      <c r="H2765" s="26" t="s">
        <v>735</v>
      </c>
      <c r="J2765" s="26" t="s">
        <v>740</v>
      </c>
      <c r="K2765" s="26" t="s">
        <v>9597</v>
      </c>
      <c r="L2765" s="26" t="s">
        <v>19047</v>
      </c>
      <c r="M2765" s="26">
        <v>380322385670</v>
      </c>
      <c r="N2765" s="26">
        <v>1221881203</v>
      </c>
    </row>
    <row r="2766" spans="1:14">
      <c r="A2766" s="26" t="s">
        <v>6939</v>
      </c>
      <c r="B2766" s="26" t="s">
        <v>6940</v>
      </c>
      <c r="C2766" s="26">
        <v>37867877</v>
      </c>
      <c r="D2766" s="26" t="s">
        <v>24</v>
      </c>
      <c r="E2766" s="26" t="s">
        <v>19048</v>
      </c>
      <c r="F2766" s="26" t="s">
        <v>19049</v>
      </c>
      <c r="G2766" s="26" t="s">
        <v>9579</v>
      </c>
      <c r="H2766" s="26" t="s">
        <v>987</v>
      </c>
      <c r="I2766" s="26" t="s">
        <v>9921</v>
      </c>
      <c r="J2766" s="26" t="s">
        <v>19050</v>
      </c>
      <c r="K2766" s="26" t="s">
        <v>9582</v>
      </c>
      <c r="L2766" s="26" t="s">
        <v>19051</v>
      </c>
      <c r="M2766" s="26">
        <v>380365327492</v>
      </c>
      <c r="N2766" s="26">
        <v>720582021</v>
      </c>
    </row>
    <row r="2767" spans="1:14">
      <c r="A2767" s="26" t="s">
        <v>2358</v>
      </c>
      <c r="B2767" s="26" t="s">
        <v>2359</v>
      </c>
      <c r="C2767" s="26">
        <v>1985251</v>
      </c>
      <c r="D2767" s="26" t="s">
        <v>780</v>
      </c>
      <c r="E2767" s="26" t="s">
        <v>19052</v>
      </c>
      <c r="F2767" s="26" t="s">
        <v>19053</v>
      </c>
      <c r="G2767" s="26" t="s">
        <v>9601</v>
      </c>
      <c r="H2767" s="26" t="s">
        <v>133</v>
      </c>
      <c r="J2767" s="26" t="s">
        <v>231</v>
      </c>
      <c r="K2767" s="26" t="s">
        <v>9597</v>
      </c>
      <c r="L2767" s="26" t="s">
        <v>19054</v>
      </c>
      <c r="M2767" s="26">
        <v>380563738481</v>
      </c>
      <c r="N2767" s="26">
        <v>1212400000</v>
      </c>
    </row>
    <row r="2768" spans="1:14">
      <c r="A2768" s="26" t="s">
        <v>7387</v>
      </c>
      <c r="B2768" s="26" t="s">
        <v>7388</v>
      </c>
      <c r="C2768" s="26">
        <v>38019903</v>
      </c>
      <c r="D2768" s="26" t="s">
        <v>24</v>
      </c>
      <c r="E2768" s="26" t="s">
        <v>19055</v>
      </c>
      <c r="F2768" s="26" t="s">
        <v>19056</v>
      </c>
      <c r="G2768" s="26" t="s">
        <v>9586</v>
      </c>
      <c r="H2768" s="26" t="s">
        <v>1025</v>
      </c>
      <c r="I2768" s="26" t="s">
        <v>12214</v>
      </c>
      <c r="J2768" s="26" t="s">
        <v>19057</v>
      </c>
      <c r="K2768" s="26" t="s">
        <v>9582</v>
      </c>
      <c r="L2768" s="26" t="s">
        <v>19058</v>
      </c>
      <c r="M2768" s="26">
        <v>380545556190</v>
      </c>
      <c r="N2768" s="26">
        <v>5923584401</v>
      </c>
    </row>
    <row r="2769" spans="1:14">
      <c r="A2769" s="26" t="s">
        <v>9298</v>
      </c>
      <c r="B2769" s="26" t="s">
        <v>9299</v>
      </c>
      <c r="C2769" s="26">
        <v>38232556</v>
      </c>
      <c r="D2769" s="26" t="s">
        <v>24</v>
      </c>
      <c r="E2769" s="26" t="s">
        <v>19059</v>
      </c>
      <c r="F2769" s="26" t="s">
        <v>19060</v>
      </c>
      <c r="G2769" s="26" t="s">
        <v>9579</v>
      </c>
      <c r="H2769" s="26" t="s">
        <v>1573</v>
      </c>
      <c r="I2769" s="26" t="s">
        <v>12131</v>
      </c>
      <c r="J2769" s="26" t="s">
        <v>19061</v>
      </c>
      <c r="K2769" s="26" t="s">
        <v>9582</v>
      </c>
      <c r="L2769" s="26" t="s">
        <v>19062</v>
      </c>
      <c r="M2769" s="26">
        <v>380464533524</v>
      </c>
      <c r="N2769" s="26">
        <v>7421482801</v>
      </c>
    </row>
    <row r="2770" spans="1:14">
      <c r="A2770" s="26" t="s">
        <v>1708</v>
      </c>
      <c r="B2770" s="26" t="s">
        <v>1709</v>
      </c>
      <c r="C2770" s="26">
        <v>1982749</v>
      </c>
      <c r="D2770" s="26" t="s">
        <v>780</v>
      </c>
      <c r="E2770" s="26" t="s">
        <v>19063</v>
      </c>
      <c r="F2770" s="26" t="s">
        <v>9787</v>
      </c>
      <c r="G2770" s="26" t="s">
        <v>9601</v>
      </c>
      <c r="H2770" s="26" t="s">
        <v>27</v>
      </c>
      <c r="J2770" s="26" t="s">
        <v>36</v>
      </c>
      <c r="K2770" s="26" t="s">
        <v>9597</v>
      </c>
      <c r="L2770" s="26" t="s">
        <v>18131</v>
      </c>
      <c r="M2770" s="26">
        <v>761415311508</v>
      </c>
      <c r="N2770" s="26">
        <v>510100000</v>
      </c>
    </row>
    <row r="2771" spans="1:14">
      <c r="A2771" s="26" t="s">
        <v>8593</v>
      </c>
      <c r="B2771" s="26" t="s">
        <v>8580</v>
      </c>
      <c r="C2771" s="26">
        <v>1983814</v>
      </c>
      <c r="D2771" s="26" t="s">
        <v>780</v>
      </c>
      <c r="E2771" s="26" t="s">
        <v>19064</v>
      </c>
      <c r="F2771" s="26" t="s">
        <v>19065</v>
      </c>
      <c r="G2771" s="26" t="s">
        <v>9601</v>
      </c>
      <c r="H2771" s="26" t="s">
        <v>1269</v>
      </c>
      <c r="J2771" s="26" t="s">
        <v>1298</v>
      </c>
      <c r="K2771" s="26" t="s">
        <v>9597</v>
      </c>
      <c r="L2771" s="26" t="s">
        <v>19066</v>
      </c>
      <c r="M2771" s="26">
        <v>380552372850</v>
      </c>
      <c r="N2771" s="26">
        <v>6510100000</v>
      </c>
    </row>
    <row r="2772" spans="1:14">
      <c r="A2772" s="26" t="s">
        <v>7951</v>
      </c>
      <c r="B2772" s="26" t="s">
        <v>7952</v>
      </c>
      <c r="C2772" s="26">
        <v>2002718</v>
      </c>
      <c r="D2772" s="26" t="s">
        <v>780</v>
      </c>
      <c r="E2772" s="26" t="s">
        <v>19067</v>
      </c>
      <c r="F2772" s="26" t="s">
        <v>10114</v>
      </c>
      <c r="G2772" s="26" t="s">
        <v>9601</v>
      </c>
      <c r="H2772" s="26" t="s">
        <v>1122</v>
      </c>
      <c r="I2772" s="26" t="s">
        <v>11418</v>
      </c>
      <c r="J2772" s="26" t="s">
        <v>1198</v>
      </c>
      <c r="K2772" s="26" t="s">
        <v>9606</v>
      </c>
      <c r="L2772" s="26" t="s">
        <v>19068</v>
      </c>
      <c r="M2772" s="26">
        <v>761151262626</v>
      </c>
      <c r="N2772" s="26">
        <v>6323555100</v>
      </c>
    </row>
    <row r="2773" spans="1:14">
      <c r="A2773" s="26" t="s">
        <v>2851</v>
      </c>
      <c r="B2773" s="26" t="s">
        <v>2852</v>
      </c>
      <c r="C2773" s="26">
        <v>13491258</v>
      </c>
      <c r="D2773" s="26" t="s">
        <v>1701</v>
      </c>
      <c r="E2773" s="26" t="s">
        <v>19069</v>
      </c>
      <c r="F2773" s="26" t="s">
        <v>19070</v>
      </c>
      <c r="G2773" s="26" t="s">
        <v>9601</v>
      </c>
      <c r="H2773" s="26" t="s">
        <v>258</v>
      </c>
      <c r="J2773" s="26" t="s">
        <v>263</v>
      </c>
      <c r="K2773" s="26" t="s">
        <v>9597</v>
      </c>
      <c r="L2773" s="26" t="s">
        <v>19071</v>
      </c>
      <c r="M2773" s="26">
        <v>380951957335</v>
      </c>
      <c r="N2773" s="26">
        <v>1410300000</v>
      </c>
    </row>
    <row r="2774" spans="1:14">
      <c r="A2774" s="26" t="s">
        <v>8565</v>
      </c>
      <c r="B2774" s="26" t="s">
        <v>8566</v>
      </c>
      <c r="C2774" s="26">
        <v>5396876</v>
      </c>
      <c r="D2774" s="26" t="s">
        <v>24</v>
      </c>
      <c r="E2774" s="26" t="s">
        <v>19072</v>
      </c>
      <c r="F2774" s="26" t="s">
        <v>19073</v>
      </c>
      <c r="G2774" s="26" t="s">
        <v>9591</v>
      </c>
      <c r="H2774" s="26" t="s">
        <v>1269</v>
      </c>
      <c r="J2774" s="26" t="s">
        <v>1298</v>
      </c>
      <c r="K2774" s="26" t="s">
        <v>9597</v>
      </c>
      <c r="L2774" s="26" t="s">
        <v>13156</v>
      </c>
      <c r="M2774" s="26">
        <v>761059091050</v>
      </c>
      <c r="N2774" s="26">
        <v>6510100000</v>
      </c>
    </row>
    <row r="2775" spans="1:14">
      <c r="A2775" s="26" t="s">
        <v>6164</v>
      </c>
      <c r="B2775" s="26" t="s">
        <v>6165</v>
      </c>
      <c r="C2775" s="26">
        <v>40259687</v>
      </c>
      <c r="D2775" s="26" t="s">
        <v>24</v>
      </c>
      <c r="E2775" s="26" t="s">
        <v>19074</v>
      </c>
      <c r="F2775" s="26" t="s">
        <v>19075</v>
      </c>
      <c r="G2775" s="26" t="s">
        <v>9586</v>
      </c>
      <c r="H2775" s="26" t="s">
        <v>885</v>
      </c>
      <c r="I2775" s="26" t="s">
        <v>10801</v>
      </c>
      <c r="J2775" s="26" t="s">
        <v>6166</v>
      </c>
      <c r="K2775" s="26" t="s">
        <v>9582</v>
      </c>
      <c r="L2775" s="26" t="s">
        <v>19076</v>
      </c>
      <c r="M2775" s="26">
        <v>380677571008</v>
      </c>
      <c r="N2775" s="26">
        <v>111692905</v>
      </c>
    </row>
    <row r="2776" spans="1:14">
      <c r="A2776" s="26" t="s">
        <v>4953</v>
      </c>
      <c r="B2776" s="26" t="s">
        <v>4954</v>
      </c>
      <c r="C2776" s="26">
        <v>1996711</v>
      </c>
      <c r="D2776" s="26" t="s">
        <v>780</v>
      </c>
      <c r="E2776" s="26" t="s">
        <v>19077</v>
      </c>
      <c r="F2776" s="26" t="s">
        <v>10114</v>
      </c>
      <c r="G2776" s="26" t="s">
        <v>9601</v>
      </c>
      <c r="H2776" s="26" t="s">
        <v>735</v>
      </c>
      <c r="J2776" s="26" t="s">
        <v>740</v>
      </c>
      <c r="K2776" s="26" t="s">
        <v>9597</v>
      </c>
      <c r="L2776" s="26" t="s">
        <v>19078</v>
      </c>
      <c r="M2776" s="26">
        <v>760996491327</v>
      </c>
      <c r="N2776" s="26">
        <v>1221881203</v>
      </c>
    </row>
    <row r="2777" spans="1:14">
      <c r="A2777" s="26" t="s">
        <v>9088</v>
      </c>
      <c r="B2777" s="26" t="s">
        <v>9089</v>
      </c>
      <c r="C2777" s="26">
        <v>2005674</v>
      </c>
      <c r="D2777" s="26" t="s">
        <v>780</v>
      </c>
      <c r="E2777" s="26" t="s">
        <v>19079</v>
      </c>
      <c r="F2777" s="26" t="s">
        <v>19080</v>
      </c>
      <c r="G2777" s="26" t="s">
        <v>9601</v>
      </c>
      <c r="H2777" s="26" t="s">
        <v>1490</v>
      </c>
      <c r="I2777" s="26" t="s">
        <v>12360</v>
      </c>
      <c r="J2777" s="26" t="s">
        <v>1517</v>
      </c>
      <c r="K2777" s="26" t="s">
        <v>9606</v>
      </c>
      <c r="L2777" s="26" t="s">
        <v>19081</v>
      </c>
      <c r="M2777" s="26">
        <v>380373225271</v>
      </c>
      <c r="N2777" s="26">
        <v>7322055100</v>
      </c>
    </row>
    <row r="2778" spans="1:14">
      <c r="A2778" s="26" t="s">
        <v>2800</v>
      </c>
      <c r="B2778" s="26" t="s">
        <v>2801</v>
      </c>
      <c r="C2778" s="26">
        <v>37934309</v>
      </c>
      <c r="D2778" s="26" t="s">
        <v>24</v>
      </c>
      <c r="E2778" s="26" t="s">
        <v>19082</v>
      </c>
      <c r="F2778" s="26" t="s">
        <v>19083</v>
      </c>
      <c r="G2778" s="26" t="s">
        <v>9579</v>
      </c>
      <c r="H2778" s="26" t="s">
        <v>258</v>
      </c>
      <c r="J2778" s="26" t="s">
        <v>3641</v>
      </c>
      <c r="K2778" s="26" t="s">
        <v>9582</v>
      </c>
      <c r="L2778" s="26" t="s">
        <v>19084</v>
      </c>
      <c r="M2778" s="26">
        <v>380669029554</v>
      </c>
      <c r="N2778" s="26">
        <v>1221083301</v>
      </c>
    </row>
    <row r="2779" spans="1:14">
      <c r="A2779" s="26" t="s">
        <v>3808</v>
      </c>
      <c r="B2779" s="26" t="s">
        <v>3809</v>
      </c>
      <c r="C2779" s="26">
        <v>38732879</v>
      </c>
      <c r="D2779" s="26" t="s">
        <v>24</v>
      </c>
      <c r="E2779" s="26" t="s">
        <v>19085</v>
      </c>
      <c r="F2779" s="26" t="s">
        <v>19086</v>
      </c>
      <c r="G2779" s="26" t="s">
        <v>9586</v>
      </c>
      <c r="H2779" s="26" t="s">
        <v>468</v>
      </c>
      <c r="I2779" s="26" t="s">
        <v>10687</v>
      </c>
      <c r="J2779" s="26" t="s">
        <v>3810</v>
      </c>
      <c r="K2779" s="26" t="s">
        <v>9606</v>
      </c>
      <c r="L2779" s="26" t="s">
        <v>19087</v>
      </c>
      <c r="M2779" s="26">
        <v>380612862204</v>
      </c>
      <c r="N2779" s="26">
        <v>2322155600</v>
      </c>
    </row>
    <row r="2780" spans="1:14">
      <c r="A2780" s="26" t="s">
        <v>1667</v>
      </c>
      <c r="B2780" s="26" t="s">
        <v>1668</v>
      </c>
      <c r="C2780" s="26">
        <v>25502352</v>
      </c>
      <c r="D2780" s="26" t="s">
        <v>24</v>
      </c>
      <c r="E2780" s="26" t="s">
        <v>19088</v>
      </c>
      <c r="F2780" s="26" t="s">
        <v>14699</v>
      </c>
      <c r="G2780" s="26" t="s">
        <v>9586</v>
      </c>
      <c r="H2780" s="26" t="s">
        <v>27</v>
      </c>
      <c r="J2780" s="26" t="s">
        <v>36</v>
      </c>
      <c r="K2780" s="26" t="s">
        <v>9597</v>
      </c>
      <c r="L2780" s="26" t="s">
        <v>19089</v>
      </c>
      <c r="M2780" s="26">
        <v>380432468080</v>
      </c>
      <c r="N2780" s="26">
        <v>510100000</v>
      </c>
    </row>
    <row r="2781" spans="1:14">
      <c r="A2781" s="26" t="s">
        <v>6085</v>
      </c>
      <c r="B2781" s="26" t="s">
        <v>6086</v>
      </c>
      <c r="C2781" s="26">
        <v>38458892</v>
      </c>
      <c r="D2781" s="26" t="s">
        <v>24</v>
      </c>
      <c r="E2781" s="26" t="s">
        <v>19090</v>
      </c>
      <c r="F2781" s="26" t="s">
        <v>19091</v>
      </c>
      <c r="G2781" s="26" t="s">
        <v>9579</v>
      </c>
      <c r="H2781" s="26" t="s">
        <v>835</v>
      </c>
      <c r="I2781" s="26" t="s">
        <v>9944</v>
      </c>
      <c r="J2781" s="26" t="s">
        <v>3613</v>
      </c>
      <c r="K2781" s="26" t="s">
        <v>9582</v>
      </c>
      <c r="L2781" s="26" t="s">
        <v>19092</v>
      </c>
      <c r="M2781" s="26">
        <v>380516232476</v>
      </c>
      <c r="N2781" s="26">
        <v>120781301</v>
      </c>
    </row>
    <row r="2782" spans="1:14">
      <c r="A2782" s="26" t="s">
        <v>7564</v>
      </c>
      <c r="B2782" s="26" t="s">
        <v>7565</v>
      </c>
      <c r="C2782" s="26">
        <v>42099047</v>
      </c>
      <c r="D2782" s="26" t="s">
        <v>24</v>
      </c>
      <c r="E2782" s="26" t="s">
        <v>19093</v>
      </c>
      <c r="F2782" s="26" t="s">
        <v>19094</v>
      </c>
      <c r="G2782" s="26" t="s">
        <v>9591</v>
      </c>
      <c r="H2782" s="26" t="s">
        <v>1088</v>
      </c>
      <c r="I2782" s="26" t="s">
        <v>9682</v>
      </c>
      <c r="J2782" s="26" t="s">
        <v>19095</v>
      </c>
      <c r="K2782" s="26" t="s">
        <v>9582</v>
      </c>
      <c r="L2782" s="26" t="s">
        <v>19096</v>
      </c>
      <c r="M2782" s="26">
        <v>380968544769</v>
      </c>
      <c r="N2782" s="26">
        <v>6123882101</v>
      </c>
    </row>
    <row r="2783" spans="1:14">
      <c r="A2783" s="26" t="s">
        <v>6434</v>
      </c>
      <c r="B2783" s="26" t="s">
        <v>6284</v>
      </c>
      <c r="C2783" s="26">
        <v>1998940</v>
      </c>
      <c r="D2783" s="26" t="s">
        <v>780</v>
      </c>
      <c r="E2783" s="26" t="s">
        <v>19097</v>
      </c>
      <c r="F2783" s="26" t="s">
        <v>19098</v>
      </c>
      <c r="G2783" s="26" t="s">
        <v>9601</v>
      </c>
      <c r="H2783" s="26" t="s">
        <v>885</v>
      </c>
      <c r="J2783" s="26" t="s">
        <v>910</v>
      </c>
      <c r="K2783" s="26" t="s">
        <v>9597</v>
      </c>
      <c r="L2783" s="26" t="s">
        <v>19099</v>
      </c>
      <c r="M2783" s="26">
        <v>380487933560</v>
      </c>
      <c r="N2783" s="26">
        <v>5110100000</v>
      </c>
    </row>
    <row r="2784" spans="1:14">
      <c r="A2784" s="26" t="s">
        <v>8893</v>
      </c>
      <c r="B2784" s="26" t="s">
        <v>8894</v>
      </c>
      <c r="C2784" s="26">
        <v>41937159</v>
      </c>
      <c r="D2784" s="26" t="s">
        <v>24</v>
      </c>
      <c r="E2784" s="26" t="s">
        <v>19100</v>
      </c>
      <c r="F2784" s="26" t="s">
        <v>19101</v>
      </c>
      <c r="G2784" s="26" t="s">
        <v>9579</v>
      </c>
      <c r="H2784" s="26" t="s">
        <v>1401</v>
      </c>
      <c r="I2784" s="26" t="s">
        <v>9696</v>
      </c>
      <c r="J2784" s="26" t="s">
        <v>19102</v>
      </c>
      <c r="K2784" s="26" t="s">
        <v>9582</v>
      </c>
      <c r="L2784" s="26" t="s">
        <v>19103</v>
      </c>
      <c r="M2784" s="26">
        <v>761928752638</v>
      </c>
      <c r="N2784" s="26">
        <v>7122888401</v>
      </c>
    </row>
    <row r="2785" spans="1:14">
      <c r="A2785" s="26" t="s">
        <v>5603</v>
      </c>
      <c r="B2785" s="26" t="s">
        <v>5604</v>
      </c>
      <c r="C2785" s="26">
        <v>34002938</v>
      </c>
      <c r="D2785" s="26" t="s">
        <v>1701</v>
      </c>
      <c r="E2785" s="26" t="s">
        <v>19104</v>
      </c>
      <c r="F2785" s="26" t="s">
        <v>19105</v>
      </c>
      <c r="G2785" s="26" t="s">
        <v>9601</v>
      </c>
      <c r="H2785" s="26" t="s">
        <v>576</v>
      </c>
      <c r="J2785" s="26" t="s">
        <v>662</v>
      </c>
      <c r="K2785" s="26" t="s">
        <v>9597</v>
      </c>
      <c r="L2785" s="26" t="s">
        <v>19106</v>
      </c>
      <c r="M2785" s="26">
        <v>380457220475</v>
      </c>
      <c r="N2785" s="26">
        <v>120755310</v>
      </c>
    </row>
    <row r="2786" spans="1:14">
      <c r="A2786" s="26" t="s">
        <v>3483</v>
      </c>
      <c r="B2786" s="26" t="s">
        <v>3484</v>
      </c>
      <c r="C2786" s="26">
        <v>42043319</v>
      </c>
      <c r="D2786" s="26" t="s">
        <v>24</v>
      </c>
      <c r="E2786" s="26" t="s">
        <v>19107</v>
      </c>
      <c r="F2786" s="26" t="s">
        <v>19108</v>
      </c>
      <c r="G2786" s="26" t="s">
        <v>9586</v>
      </c>
      <c r="H2786" s="26" t="s">
        <v>392</v>
      </c>
      <c r="I2786" s="26" t="s">
        <v>10627</v>
      </c>
      <c r="J2786" s="26" t="s">
        <v>19109</v>
      </c>
      <c r="K2786" s="26" t="s">
        <v>9582</v>
      </c>
      <c r="L2786" s="26" t="s">
        <v>19110</v>
      </c>
      <c r="M2786" s="26">
        <v>380674292784</v>
      </c>
      <c r="N2786" s="26">
        <v>2124487501</v>
      </c>
    </row>
    <row r="2787" spans="1:14">
      <c r="A2787" s="26" t="s">
        <v>8330</v>
      </c>
      <c r="B2787" s="26" t="s">
        <v>8331</v>
      </c>
      <c r="C2787" s="26">
        <v>40929168</v>
      </c>
      <c r="D2787" s="26" t="s">
        <v>780</v>
      </c>
      <c r="E2787" s="26" t="s">
        <v>19111</v>
      </c>
      <c r="F2787" s="26" t="s">
        <v>8331</v>
      </c>
      <c r="G2787" s="26" t="s">
        <v>9601</v>
      </c>
      <c r="H2787" s="26" t="s">
        <v>1122</v>
      </c>
      <c r="J2787" s="26" t="s">
        <v>8039</v>
      </c>
      <c r="K2787" s="26" t="s">
        <v>9597</v>
      </c>
      <c r="L2787" s="26" t="s">
        <v>19112</v>
      </c>
      <c r="M2787" s="26">
        <v>761006397737</v>
      </c>
      <c r="N2787" s="26">
        <v>6310100000</v>
      </c>
    </row>
    <row r="2788" spans="1:14">
      <c r="A2788" s="26" t="s">
        <v>2820</v>
      </c>
      <c r="B2788" s="26" t="s">
        <v>2821</v>
      </c>
      <c r="C2788" s="26">
        <v>37937247</v>
      </c>
      <c r="D2788" s="26" t="s">
        <v>24</v>
      </c>
      <c r="E2788" s="26" t="s">
        <v>19113</v>
      </c>
      <c r="F2788" s="26" t="s">
        <v>12687</v>
      </c>
      <c r="G2788" s="26" t="s">
        <v>9586</v>
      </c>
      <c r="H2788" s="26" t="s">
        <v>258</v>
      </c>
      <c r="J2788" s="26" t="s">
        <v>286</v>
      </c>
      <c r="K2788" s="26" t="s">
        <v>9597</v>
      </c>
      <c r="L2788" s="26" t="s">
        <v>19114</v>
      </c>
      <c r="M2788" s="26">
        <v>380991479442</v>
      </c>
      <c r="N2788" s="26">
        <v>1411700000</v>
      </c>
    </row>
    <row r="2789" spans="1:14">
      <c r="A2789" s="26" t="s">
        <v>7933</v>
      </c>
      <c r="B2789" s="26" t="s">
        <v>7934</v>
      </c>
      <c r="C2789" s="26">
        <v>38008760</v>
      </c>
      <c r="D2789" s="26" t="s">
        <v>24</v>
      </c>
      <c r="E2789" s="26" t="s">
        <v>19115</v>
      </c>
      <c r="F2789" s="26" t="s">
        <v>19116</v>
      </c>
      <c r="G2789" s="26" t="s">
        <v>9586</v>
      </c>
      <c r="H2789" s="26" t="s">
        <v>1122</v>
      </c>
      <c r="I2789" s="26" t="s">
        <v>10216</v>
      </c>
      <c r="J2789" s="26" t="s">
        <v>3586</v>
      </c>
      <c r="K2789" s="26" t="s">
        <v>9582</v>
      </c>
      <c r="L2789" s="26" t="s">
        <v>19117</v>
      </c>
      <c r="M2789" s="26">
        <v>380575525575</v>
      </c>
      <c r="N2789" s="26">
        <v>525385502</v>
      </c>
    </row>
    <row r="2790" spans="1:14">
      <c r="A2790" s="26" t="s">
        <v>7689</v>
      </c>
      <c r="B2790" s="26" t="s">
        <v>7690</v>
      </c>
      <c r="C2790" s="26">
        <v>2000903</v>
      </c>
      <c r="D2790" s="26" t="s">
        <v>780</v>
      </c>
      <c r="E2790" s="26" t="s">
        <v>19118</v>
      </c>
      <c r="F2790" s="26" t="s">
        <v>19119</v>
      </c>
      <c r="G2790" s="26" t="s">
        <v>9601</v>
      </c>
      <c r="H2790" s="26" t="s">
        <v>1088</v>
      </c>
      <c r="I2790" s="26" t="s">
        <v>9682</v>
      </c>
      <c r="J2790" s="26" t="s">
        <v>7687</v>
      </c>
      <c r="K2790" s="26" t="s">
        <v>9597</v>
      </c>
      <c r="L2790" s="26" t="s">
        <v>19120</v>
      </c>
      <c r="M2790" s="26">
        <v>380354921609</v>
      </c>
      <c r="N2790" s="26">
        <v>6120884501</v>
      </c>
    </row>
    <row r="2791" spans="1:14">
      <c r="A2791" s="26" t="s">
        <v>6639</v>
      </c>
      <c r="B2791" s="26" t="s">
        <v>6640</v>
      </c>
      <c r="C2791" s="26">
        <v>38540960</v>
      </c>
      <c r="D2791" s="26" t="s">
        <v>24</v>
      </c>
      <c r="E2791" s="26" t="s">
        <v>19121</v>
      </c>
      <c r="F2791" s="26" t="s">
        <v>19122</v>
      </c>
      <c r="G2791" s="26" t="s">
        <v>9586</v>
      </c>
      <c r="H2791" s="26" t="s">
        <v>949</v>
      </c>
      <c r="I2791" s="26" t="s">
        <v>11921</v>
      </c>
      <c r="J2791" s="26" t="s">
        <v>19123</v>
      </c>
      <c r="K2791" s="26" t="s">
        <v>9582</v>
      </c>
      <c r="L2791" s="26" t="s">
        <v>19124</v>
      </c>
      <c r="M2791" s="26">
        <v>380997784550</v>
      </c>
      <c r="N2791" s="26">
        <v>5321881701</v>
      </c>
    </row>
    <row r="2792" spans="1:14">
      <c r="A2792" s="26" t="s">
        <v>5924</v>
      </c>
      <c r="B2792" s="26" t="s">
        <v>5925</v>
      </c>
      <c r="C2792" s="26">
        <v>38094247</v>
      </c>
      <c r="D2792" s="26" t="s">
        <v>24</v>
      </c>
      <c r="E2792" s="26" t="s">
        <v>19125</v>
      </c>
      <c r="F2792" s="26" t="s">
        <v>19126</v>
      </c>
      <c r="G2792" s="26" t="s">
        <v>9579</v>
      </c>
      <c r="H2792" s="26" t="s">
        <v>835</v>
      </c>
      <c r="I2792" s="26" t="s">
        <v>11355</v>
      </c>
      <c r="J2792" s="26" t="s">
        <v>14992</v>
      </c>
      <c r="K2792" s="26" t="s">
        <v>9582</v>
      </c>
      <c r="L2792" s="26" t="s">
        <v>19127</v>
      </c>
      <c r="M2792" s="26">
        <v>380516321254</v>
      </c>
      <c r="N2792" s="26">
        <v>1220310107</v>
      </c>
    </row>
    <row r="2793" spans="1:14">
      <c r="A2793" s="26" t="s">
        <v>2564</v>
      </c>
      <c r="B2793" s="26" t="s">
        <v>2565</v>
      </c>
      <c r="C2793" s="26">
        <v>37516942</v>
      </c>
      <c r="D2793" s="26" t="s">
        <v>24</v>
      </c>
      <c r="E2793" s="26" t="s">
        <v>19128</v>
      </c>
      <c r="F2793" s="26" t="s">
        <v>19129</v>
      </c>
      <c r="G2793" s="26" t="s">
        <v>9586</v>
      </c>
      <c r="H2793" s="26" t="s">
        <v>133</v>
      </c>
      <c r="I2793" s="26" t="s">
        <v>11288</v>
      </c>
      <c r="J2793" s="26" t="s">
        <v>19130</v>
      </c>
      <c r="K2793" s="26" t="s">
        <v>9582</v>
      </c>
      <c r="L2793" s="26" t="s">
        <v>19131</v>
      </c>
      <c r="M2793" s="26">
        <v>761524482807</v>
      </c>
      <c r="N2793" s="26">
        <v>122788602</v>
      </c>
    </row>
    <row r="2794" spans="1:14">
      <c r="A2794" s="26" t="s">
        <v>9399</v>
      </c>
      <c r="B2794" s="26" t="s">
        <v>9400</v>
      </c>
      <c r="C2794" s="26">
        <v>38955665</v>
      </c>
      <c r="D2794" s="26" t="s">
        <v>24</v>
      </c>
      <c r="E2794" s="26" t="s">
        <v>19132</v>
      </c>
      <c r="F2794" s="26" t="s">
        <v>19133</v>
      </c>
      <c r="G2794" s="26" t="s">
        <v>9579</v>
      </c>
      <c r="H2794" s="26" t="s">
        <v>1573</v>
      </c>
      <c r="I2794" s="26" t="s">
        <v>10158</v>
      </c>
      <c r="J2794" s="26" t="s">
        <v>15184</v>
      </c>
      <c r="K2794" s="26" t="s">
        <v>9582</v>
      </c>
      <c r="L2794" s="26" t="s">
        <v>19134</v>
      </c>
      <c r="M2794" s="26">
        <v>380462684768</v>
      </c>
      <c r="N2794" s="26">
        <v>1420686002</v>
      </c>
    </row>
    <row r="2795" spans="1:14">
      <c r="A2795" s="26" t="s">
        <v>7899</v>
      </c>
      <c r="B2795" s="26" t="s">
        <v>7900</v>
      </c>
      <c r="C2795" s="26">
        <v>38813974</v>
      </c>
      <c r="D2795" s="26" t="s">
        <v>24</v>
      </c>
      <c r="E2795" s="26" t="s">
        <v>19135</v>
      </c>
      <c r="F2795" s="26" t="s">
        <v>19136</v>
      </c>
      <c r="G2795" s="26" t="s">
        <v>9586</v>
      </c>
      <c r="H2795" s="26" t="s">
        <v>1122</v>
      </c>
      <c r="I2795" s="26" t="s">
        <v>11218</v>
      </c>
      <c r="J2795" s="26" t="s">
        <v>19137</v>
      </c>
      <c r="K2795" s="26" t="s">
        <v>9582</v>
      </c>
      <c r="L2795" s="26" t="s">
        <v>19138</v>
      </c>
      <c r="M2795" s="26">
        <v>380989329516</v>
      </c>
      <c r="N2795" s="26">
        <v>6322081503</v>
      </c>
    </row>
    <row r="2796" spans="1:14">
      <c r="A2796" s="26" t="s">
        <v>2157</v>
      </c>
      <c r="B2796" s="26" t="s">
        <v>2158</v>
      </c>
      <c r="C2796" s="26">
        <v>1982778</v>
      </c>
      <c r="D2796" s="26" t="s">
        <v>24</v>
      </c>
      <c r="E2796" s="26" t="s">
        <v>19139</v>
      </c>
      <c r="F2796" s="26" t="s">
        <v>19140</v>
      </c>
      <c r="G2796" s="26" t="s">
        <v>9586</v>
      </c>
      <c r="H2796" s="26" t="s">
        <v>103</v>
      </c>
      <c r="I2796" s="26" t="s">
        <v>10569</v>
      </c>
      <c r="J2796" s="26" t="s">
        <v>19141</v>
      </c>
      <c r="K2796" s="26" t="s">
        <v>9582</v>
      </c>
      <c r="L2796" s="26" t="s">
        <v>19142</v>
      </c>
      <c r="M2796" s="26">
        <v>761314538721</v>
      </c>
      <c r="N2796" s="26">
        <v>725783901</v>
      </c>
    </row>
    <row r="2797" spans="1:14">
      <c r="A2797" s="26" t="s">
        <v>6432</v>
      </c>
      <c r="B2797" s="26" t="s">
        <v>6433</v>
      </c>
      <c r="C2797" s="26">
        <v>39051031</v>
      </c>
      <c r="D2797" s="26" t="s">
        <v>24</v>
      </c>
      <c r="E2797" s="26" t="s">
        <v>19143</v>
      </c>
      <c r="F2797" s="26" t="s">
        <v>19144</v>
      </c>
      <c r="G2797" s="26" t="s">
        <v>9586</v>
      </c>
      <c r="H2797" s="26" t="s">
        <v>885</v>
      </c>
      <c r="J2797" s="26" t="s">
        <v>910</v>
      </c>
      <c r="K2797" s="26" t="s">
        <v>9597</v>
      </c>
      <c r="L2797" s="26" t="s">
        <v>19145</v>
      </c>
      <c r="M2797" s="26">
        <v>380487058719</v>
      </c>
      <c r="N2797" s="26">
        <v>5110100000</v>
      </c>
    </row>
    <row r="2798" spans="1:14">
      <c r="A2798" s="26" t="s">
        <v>4216</v>
      </c>
      <c r="B2798" s="26" t="s">
        <v>4217</v>
      </c>
      <c r="C2798" s="26">
        <v>41838805</v>
      </c>
      <c r="D2798" s="26" t="s">
        <v>24</v>
      </c>
      <c r="E2798" s="26" t="s">
        <v>19146</v>
      </c>
      <c r="F2798" s="26" t="s">
        <v>19147</v>
      </c>
      <c r="G2798" s="26" t="s">
        <v>9579</v>
      </c>
      <c r="H2798" s="26" t="s">
        <v>506</v>
      </c>
      <c r="I2798" s="26" t="s">
        <v>9709</v>
      </c>
      <c r="J2798" s="26" t="s">
        <v>19148</v>
      </c>
      <c r="K2798" s="26" t="s">
        <v>9582</v>
      </c>
      <c r="L2798" s="26" t="s">
        <v>19149</v>
      </c>
      <c r="M2798" s="26">
        <v>380343556312</v>
      </c>
      <c r="N2798" s="26">
        <v>1823755119</v>
      </c>
    </row>
    <row r="2799" spans="1:14">
      <c r="A2799" s="26" t="s">
        <v>5941</v>
      </c>
      <c r="B2799" s="26" t="s">
        <v>5942</v>
      </c>
      <c r="C2799" s="26">
        <v>42111032</v>
      </c>
      <c r="D2799" s="26" t="s">
        <v>24</v>
      </c>
      <c r="E2799" s="26" t="s">
        <v>19150</v>
      </c>
      <c r="F2799" s="26" t="s">
        <v>19151</v>
      </c>
      <c r="G2799" s="26" t="s">
        <v>9586</v>
      </c>
      <c r="H2799" s="26" t="s">
        <v>835</v>
      </c>
      <c r="J2799" s="26" t="s">
        <v>19152</v>
      </c>
      <c r="K2799" s="26" t="s">
        <v>9582</v>
      </c>
      <c r="L2799" s="26" t="s">
        <v>19153</v>
      </c>
      <c r="M2799" s="26">
        <v>761572337377</v>
      </c>
      <c r="N2799" s="26">
        <v>520682806</v>
      </c>
    </row>
    <row r="2800" spans="1:14">
      <c r="A2800" s="26" t="s">
        <v>2755</v>
      </c>
      <c r="B2800" s="26" t="s">
        <v>2756</v>
      </c>
      <c r="C2800" s="26">
        <v>37730625</v>
      </c>
      <c r="D2800" s="26" t="s">
        <v>24</v>
      </c>
      <c r="E2800" s="26" t="s">
        <v>19154</v>
      </c>
      <c r="F2800" s="26" t="s">
        <v>19155</v>
      </c>
      <c r="G2800" s="26" t="s">
        <v>9586</v>
      </c>
      <c r="H2800" s="26" t="s">
        <v>133</v>
      </c>
      <c r="I2800" s="26" t="s">
        <v>15156</v>
      </c>
      <c r="J2800" s="26" t="s">
        <v>19156</v>
      </c>
      <c r="K2800" s="26" t="s">
        <v>9906</v>
      </c>
      <c r="L2800" s="26" t="s">
        <v>19157</v>
      </c>
      <c r="M2800" s="26">
        <v>380569061941</v>
      </c>
      <c r="N2800" s="26">
        <v>124755600</v>
      </c>
    </row>
    <row r="2801" spans="1:14">
      <c r="A2801" s="26" t="s">
        <v>8561</v>
      </c>
      <c r="B2801" s="26" t="s">
        <v>8562</v>
      </c>
      <c r="C2801" s="26">
        <v>1983772</v>
      </c>
      <c r="D2801" s="26" t="s">
        <v>780</v>
      </c>
      <c r="E2801" s="26" t="s">
        <v>19158</v>
      </c>
      <c r="F2801" s="26" t="s">
        <v>19159</v>
      </c>
      <c r="G2801" s="26" t="s">
        <v>9601</v>
      </c>
      <c r="H2801" s="26" t="s">
        <v>1269</v>
      </c>
      <c r="J2801" s="26" t="s">
        <v>1298</v>
      </c>
      <c r="K2801" s="26" t="s">
        <v>9597</v>
      </c>
      <c r="L2801" s="26" t="s">
        <v>19160</v>
      </c>
      <c r="M2801" s="26">
        <v>380552226369</v>
      </c>
      <c r="N2801" s="26">
        <v>6510100000</v>
      </c>
    </row>
    <row r="2802" spans="1:14">
      <c r="A2802" s="26" t="s">
        <v>4037</v>
      </c>
      <c r="B2802" s="26" t="s">
        <v>4035</v>
      </c>
      <c r="C2802" s="26">
        <v>1993629</v>
      </c>
      <c r="D2802" s="26" t="s">
        <v>24</v>
      </c>
      <c r="E2802" s="26" t="s">
        <v>19161</v>
      </c>
      <c r="F2802" s="26" t="s">
        <v>19162</v>
      </c>
      <c r="G2802" s="26" t="s">
        <v>9579</v>
      </c>
      <c r="H2802" s="26" t="s">
        <v>506</v>
      </c>
      <c r="J2802" s="26" t="s">
        <v>19163</v>
      </c>
      <c r="K2802" s="26" t="s">
        <v>9582</v>
      </c>
      <c r="L2802" s="26" t="s">
        <v>19164</v>
      </c>
      <c r="M2802" s="26">
        <v>380347643534</v>
      </c>
      <c r="N2802" s="26">
        <v>2625255309</v>
      </c>
    </row>
    <row r="2803" spans="1:14">
      <c r="A2803" s="26" t="s">
        <v>4216</v>
      </c>
      <c r="B2803" s="26" t="s">
        <v>4217</v>
      </c>
      <c r="C2803" s="26">
        <v>41838805</v>
      </c>
      <c r="D2803" s="26" t="s">
        <v>24</v>
      </c>
      <c r="E2803" s="26" t="s">
        <v>19165</v>
      </c>
      <c r="F2803" s="26" t="s">
        <v>19166</v>
      </c>
      <c r="G2803" s="26" t="s">
        <v>9579</v>
      </c>
      <c r="H2803" s="26" t="s">
        <v>506</v>
      </c>
      <c r="I2803" s="26" t="s">
        <v>12368</v>
      </c>
      <c r="J2803" s="26" t="s">
        <v>19167</v>
      </c>
      <c r="K2803" s="26" t="s">
        <v>9582</v>
      </c>
      <c r="L2803" s="26" t="s">
        <v>19168</v>
      </c>
      <c r="M2803" s="26">
        <v>380343556386</v>
      </c>
      <c r="N2803" s="26">
        <v>2610690001</v>
      </c>
    </row>
    <row r="2804" spans="1:14">
      <c r="A2804" s="26" t="s">
        <v>2416</v>
      </c>
      <c r="B2804" s="26" t="s">
        <v>2403</v>
      </c>
      <c r="C2804" s="26">
        <v>37906491</v>
      </c>
      <c r="D2804" s="26" t="s">
        <v>24</v>
      </c>
      <c r="E2804" s="26" t="s">
        <v>19169</v>
      </c>
      <c r="F2804" s="26" t="s">
        <v>19170</v>
      </c>
      <c r="G2804" s="26" t="s">
        <v>9586</v>
      </c>
      <c r="H2804" s="26" t="s">
        <v>133</v>
      </c>
      <c r="J2804" s="26" t="s">
        <v>2401</v>
      </c>
      <c r="K2804" s="26" t="s">
        <v>9597</v>
      </c>
      <c r="L2804" s="26" t="s">
        <v>19171</v>
      </c>
      <c r="M2804" s="26">
        <v>380674613058</v>
      </c>
      <c r="N2804" s="26">
        <v>122787502</v>
      </c>
    </row>
    <row r="2805" spans="1:14">
      <c r="A2805" s="26" t="s">
        <v>9399</v>
      </c>
      <c r="B2805" s="26" t="s">
        <v>9400</v>
      </c>
      <c r="C2805" s="26">
        <v>38955665</v>
      </c>
      <c r="D2805" s="26" t="s">
        <v>24</v>
      </c>
      <c r="E2805" s="26" t="s">
        <v>19172</v>
      </c>
      <c r="F2805" s="26" t="s">
        <v>19173</v>
      </c>
      <c r="G2805" s="26" t="s">
        <v>9579</v>
      </c>
      <c r="H2805" s="26" t="s">
        <v>1573</v>
      </c>
      <c r="I2805" s="26" t="s">
        <v>10158</v>
      </c>
      <c r="J2805" s="26" t="s">
        <v>9366</v>
      </c>
      <c r="K2805" s="26" t="s">
        <v>9582</v>
      </c>
      <c r="L2805" s="26" t="s">
        <v>19174</v>
      </c>
      <c r="M2805" s="26">
        <v>380462688638</v>
      </c>
      <c r="N2805" s="26">
        <v>7425585501</v>
      </c>
    </row>
    <row r="2806" spans="1:14">
      <c r="A2806" s="26" t="s">
        <v>5231</v>
      </c>
      <c r="B2806" s="26" t="s">
        <v>5208</v>
      </c>
      <c r="C2806" s="26">
        <v>1996674</v>
      </c>
      <c r="D2806" s="26" t="s">
        <v>24</v>
      </c>
      <c r="E2806" s="26" t="s">
        <v>19175</v>
      </c>
      <c r="F2806" s="26" t="s">
        <v>19176</v>
      </c>
      <c r="G2806" s="26" t="s">
        <v>9586</v>
      </c>
      <c r="H2806" s="26" t="s">
        <v>735</v>
      </c>
      <c r="J2806" s="26" t="s">
        <v>11466</v>
      </c>
      <c r="K2806" s="26" t="s">
        <v>9597</v>
      </c>
      <c r="L2806" s="26" t="s">
        <v>19177</v>
      </c>
      <c r="M2806" s="26">
        <v>760645088006</v>
      </c>
      <c r="N2806" s="26">
        <v>4610160300</v>
      </c>
    </row>
    <row r="2807" spans="1:14">
      <c r="A2807" s="26" t="s">
        <v>6983</v>
      </c>
      <c r="B2807" s="26" t="s">
        <v>6980</v>
      </c>
      <c r="C2807" s="26">
        <v>1999891</v>
      </c>
      <c r="D2807" s="26" t="s">
        <v>24</v>
      </c>
      <c r="E2807" s="26" t="s">
        <v>19178</v>
      </c>
      <c r="F2807" s="26" t="s">
        <v>19179</v>
      </c>
      <c r="G2807" s="26" t="s">
        <v>9586</v>
      </c>
      <c r="H2807" s="26" t="s">
        <v>987</v>
      </c>
      <c r="J2807" s="26" t="s">
        <v>19180</v>
      </c>
      <c r="K2807" s="26" t="s">
        <v>9582</v>
      </c>
      <c r="L2807" s="26" t="s">
        <v>19181</v>
      </c>
      <c r="M2807" s="26">
        <v>761373484050</v>
      </c>
      <c r="N2807" s="26">
        <v>5621482003</v>
      </c>
    </row>
    <row r="2808" spans="1:14">
      <c r="A2808" s="26" t="s">
        <v>9158</v>
      </c>
      <c r="B2808" s="26" t="s">
        <v>9159</v>
      </c>
      <c r="C2808" s="26">
        <v>38541220</v>
      </c>
      <c r="D2808" s="26" t="s">
        <v>24</v>
      </c>
      <c r="E2808" s="26" t="s">
        <v>19182</v>
      </c>
      <c r="F2808" s="26" t="s">
        <v>19183</v>
      </c>
      <c r="G2808" s="26" t="s">
        <v>9586</v>
      </c>
      <c r="H2808" s="26" t="s">
        <v>1490</v>
      </c>
      <c r="I2808" s="26" t="s">
        <v>11202</v>
      </c>
      <c r="J2808" s="26" t="s">
        <v>19184</v>
      </c>
      <c r="K2808" s="26" t="s">
        <v>9582</v>
      </c>
      <c r="L2808" s="26" t="s">
        <v>19185</v>
      </c>
      <c r="M2808" s="26">
        <v>380961075848</v>
      </c>
      <c r="N2808" s="26">
        <v>7324510111</v>
      </c>
    </row>
    <row r="2809" spans="1:14">
      <c r="A2809" s="26" t="s">
        <v>3372</v>
      </c>
      <c r="B2809" s="26" t="s">
        <v>3373</v>
      </c>
      <c r="C2809" s="26">
        <v>41769166</v>
      </c>
      <c r="D2809" s="26" t="s">
        <v>24</v>
      </c>
      <c r="E2809" s="26" t="s">
        <v>19186</v>
      </c>
      <c r="F2809" s="26" t="s">
        <v>19187</v>
      </c>
      <c r="G2809" s="26" t="s">
        <v>9586</v>
      </c>
      <c r="H2809" s="26" t="s">
        <v>392</v>
      </c>
      <c r="I2809" s="26" t="s">
        <v>11040</v>
      </c>
      <c r="J2809" s="26" t="s">
        <v>408</v>
      </c>
      <c r="K2809" s="26" t="s">
        <v>9597</v>
      </c>
      <c r="L2809" s="26" t="s">
        <v>19188</v>
      </c>
      <c r="M2809" s="26">
        <v>380314321833</v>
      </c>
      <c r="N2809" s="26">
        <v>2121210100</v>
      </c>
    </row>
    <row r="2810" spans="1:14">
      <c r="A2810" s="26" t="s">
        <v>6085</v>
      </c>
      <c r="B2810" s="26" t="s">
        <v>6086</v>
      </c>
      <c r="C2810" s="26">
        <v>38458892</v>
      </c>
      <c r="D2810" s="26" t="s">
        <v>24</v>
      </c>
      <c r="E2810" s="26" t="s">
        <v>19189</v>
      </c>
      <c r="F2810" s="26" t="s">
        <v>19190</v>
      </c>
      <c r="G2810" s="26" t="s">
        <v>9579</v>
      </c>
      <c r="H2810" s="26" t="s">
        <v>835</v>
      </c>
      <c r="I2810" s="26" t="s">
        <v>9944</v>
      </c>
      <c r="J2810" s="26" t="s">
        <v>431</v>
      </c>
      <c r="K2810" s="26" t="s">
        <v>9906</v>
      </c>
      <c r="L2810" s="26" t="s">
        <v>19191</v>
      </c>
      <c r="M2810" s="26">
        <v>380516232476</v>
      </c>
      <c r="N2810" s="26">
        <v>120481906</v>
      </c>
    </row>
    <row r="2811" spans="1:14">
      <c r="A2811" s="26" t="s">
        <v>4479</v>
      </c>
      <c r="B2811" s="26" t="s">
        <v>4480</v>
      </c>
      <c r="C2811" s="26">
        <v>38486267</v>
      </c>
      <c r="D2811" s="26" t="s">
        <v>24</v>
      </c>
      <c r="E2811" s="26" t="s">
        <v>19192</v>
      </c>
      <c r="F2811" s="26" t="s">
        <v>19193</v>
      </c>
      <c r="G2811" s="26" t="s">
        <v>9586</v>
      </c>
      <c r="H2811" s="26" t="s">
        <v>576</v>
      </c>
      <c r="I2811" s="26" t="s">
        <v>19194</v>
      </c>
      <c r="J2811" s="26" t="s">
        <v>19195</v>
      </c>
      <c r="K2811" s="26" t="s">
        <v>9582</v>
      </c>
      <c r="L2811" s="26" t="s">
        <v>19196</v>
      </c>
      <c r="M2811" s="26">
        <v>380973124756</v>
      </c>
      <c r="N2811" s="26">
        <v>3223784001</v>
      </c>
    </row>
    <row r="2812" spans="1:14">
      <c r="A2812" s="26" t="s">
        <v>2212</v>
      </c>
      <c r="B2812" s="26" t="s">
        <v>2213</v>
      </c>
      <c r="C2812" s="26">
        <v>37834197</v>
      </c>
      <c r="D2812" s="26" t="s">
        <v>24</v>
      </c>
      <c r="E2812" s="26" t="s">
        <v>19197</v>
      </c>
      <c r="F2812" s="26" t="s">
        <v>19198</v>
      </c>
      <c r="G2812" s="26" t="s">
        <v>9586</v>
      </c>
      <c r="H2812" s="26" t="s">
        <v>133</v>
      </c>
      <c r="I2812" s="26" t="s">
        <v>16462</v>
      </c>
      <c r="J2812" s="26" t="s">
        <v>19199</v>
      </c>
      <c r="K2812" s="26" t="s">
        <v>9606</v>
      </c>
      <c r="L2812" s="26" t="s">
        <v>19200</v>
      </c>
      <c r="M2812" s="26">
        <v>380569357221</v>
      </c>
      <c r="N2812" s="26">
        <v>1223255600</v>
      </c>
    </row>
    <row r="2813" spans="1:14">
      <c r="A2813" s="26" t="s">
        <v>6855</v>
      </c>
      <c r="B2813" s="26" t="s">
        <v>6856</v>
      </c>
      <c r="C2813" s="26">
        <v>40586166</v>
      </c>
      <c r="D2813" s="26" t="s">
        <v>24</v>
      </c>
      <c r="E2813" s="26" t="s">
        <v>19201</v>
      </c>
      <c r="F2813" s="26" t="s">
        <v>19202</v>
      </c>
      <c r="G2813" s="26" t="s">
        <v>9586</v>
      </c>
      <c r="H2813" s="26" t="s">
        <v>949</v>
      </c>
      <c r="I2813" s="26" t="s">
        <v>15790</v>
      </c>
      <c r="J2813" s="26" t="s">
        <v>19203</v>
      </c>
      <c r="K2813" s="26" t="s">
        <v>9582</v>
      </c>
      <c r="L2813" s="26" t="s">
        <v>19204</v>
      </c>
      <c r="M2813" s="26">
        <v>380968130731</v>
      </c>
      <c r="N2813" s="26">
        <v>5322480401</v>
      </c>
    </row>
    <row r="2814" spans="1:14">
      <c r="A2814" s="26" t="s">
        <v>5607</v>
      </c>
      <c r="B2814" s="26" t="s">
        <v>5608</v>
      </c>
      <c r="C2814" s="26">
        <v>5492290</v>
      </c>
      <c r="D2814" s="26" t="s">
        <v>780</v>
      </c>
      <c r="E2814" s="26" t="s">
        <v>19205</v>
      </c>
      <c r="F2814" s="26" t="s">
        <v>19206</v>
      </c>
      <c r="G2814" s="26" t="s">
        <v>9601</v>
      </c>
      <c r="H2814" s="26" t="s">
        <v>799</v>
      </c>
      <c r="J2814" s="26" t="s">
        <v>800</v>
      </c>
      <c r="K2814" s="26" t="s">
        <v>9597</v>
      </c>
      <c r="L2814" s="26" t="s">
        <v>19207</v>
      </c>
      <c r="M2814" s="26">
        <v>380444824482</v>
      </c>
      <c r="N2814" s="26">
        <v>4822784009</v>
      </c>
    </row>
    <row r="2815" spans="1:14">
      <c r="A2815" s="26" t="s">
        <v>8658</v>
      </c>
      <c r="B2815" s="26" t="s">
        <v>8659</v>
      </c>
      <c r="C2815" s="26">
        <v>38072569</v>
      </c>
      <c r="D2815" s="26" t="s">
        <v>24</v>
      </c>
      <c r="E2815" s="26" t="s">
        <v>19208</v>
      </c>
      <c r="F2815" s="26" t="s">
        <v>19209</v>
      </c>
      <c r="G2815" s="26" t="s">
        <v>9586</v>
      </c>
      <c r="H2815" s="26" t="s">
        <v>1308</v>
      </c>
      <c r="I2815" s="26" t="s">
        <v>11591</v>
      </c>
      <c r="J2815" s="26" t="s">
        <v>1333</v>
      </c>
      <c r="K2815" s="26" t="s">
        <v>9597</v>
      </c>
      <c r="L2815" s="26" t="s">
        <v>19210</v>
      </c>
      <c r="M2815" s="26">
        <v>380385241305</v>
      </c>
      <c r="N2815" s="26">
        <v>6822110100</v>
      </c>
    </row>
    <row r="2816" spans="1:14">
      <c r="A2816" s="26" t="s">
        <v>2599</v>
      </c>
      <c r="B2816" s="26" t="s">
        <v>2600</v>
      </c>
      <c r="C2816" s="26">
        <v>25539007</v>
      </c>
      <c r="D2816" s="26" t="s">
        <v>780</v>
      </c>
      <c r="E2816" s="26" t="s">
        <v>19211</v>
      </c>
      <c r="F2816" s="26" t="s">
        <v>19212</v>
      </c>
      <c r="G2816" s="26" t="s">
        <v>9601</v>
      </c>
      <c r="H2816" s="26" t="s">
        <v>133</v>
      </c>
      <c r="J2816" s="26" t="s">
        <v>215</v>
      </c>
      <c r="K2816" s="26" t="s">
        <v>9597</v>
      </c>
      <c r="L2816" s="26" t="s">
        <v>19213</v>
      </c>
      <c r="M2816" s="26">
        <v>380566696195</v>
      </c>
      <c r="N2816" s="26">
        <v>1211600000</v>
      </c>
    </row>
    <row r="2817" spans="1:14">
      <c r="A2817" s="26" t="s">
        <v>5988</v>
      </c>
      <c r="B2817" s="26" t="s">
        <v>5989</v>
      </c>
      <c r="C2817" s="26">
        <v>5483227</v>
      </c>
      <c r="D2817" s="26" t="s">
        <v>780</v>
      </c>
      <c r="E2817" s="26" t="s">
        <v>19214</v>
      </c>
      <c r="F2817" s="26" t="s">
        <v>9787</v>
      </c>
      <c r="G2817" s="26" t="s">
        <v>9601</v>
      </c>
      <c r="H2817" s="26" t="s">
        <v>835</v>
      </c>
      <c r="J2817" s="26" t="s">
        <v>848</v>
      </c>
      <c r="K2817" s="26" t="s">
        <v>9597</v>
      </c>
      <c r="L2817" s="26" t="s">
        <v>19215</v>
      </c>
      <c r="M2817" s="26">
        <v>380512241101</v>
      </c>
      <c r="N2817" s="26">
        <v>4623010100</v>
      </c>
    </row>
    <row r="2818" spans="1:14">
      <c r="A2818" s="26" t="s">
        <v>8863</v>
      </c>
      <c r="B2818" s="26" t="s">
        <v>8864</v>
      </c>
      <c r="C2818" s="26">
        <v>38646750</v>
      </c>
      <c r="D2818" s="26" t="s">
        <v>24</v>
      </c>
      <c r="E2818" s="26" t="s">
        <v>19216</v>
      </c>
      <c r="F2818" s="26" t="s">
        <v>19217</v>
      </c>
      <c r="G2818" s="26" t="s">
        <v>9591</v>
      </c>
      <c r="H2818" s="26" t="s">
        <v>1401</v>
      </c>
      <c r="I2818" s="26" t="s">
        <v>12022</v>
      </c>
      <c r="J2818" s="26" t="s">
        <v>19218</v>
      </c>
      <c r="K2818" s="26" t="s">
        <v>9582</v>
      </c>
      <c r="L2818" s="26" t="s">
        <v>19219</v>
      </c>
      <c r="M2818" s="26">
        <v>7120981001</v>
      </c>
      <c r="N2818" s="26">
        <v>1825880501</v>
      </c>
    </row>
    <row r="2819" spans="1:14">
      <c r="A2819" s="26" t="s">
        <v>3913</v>
      </c>
      <c r="B2819" s="26" t="s">
        <v>3914</v>
      </c>
      <c r="C2819" s="26">
        <v>37997217</v>
      </c>
      <c r="D2819" s="26" t="s">
        <v>24</v>
      </c>
      <c r="E2819" s="26" t="s">
        <v>19220</v>
      </c>
      <c r="F2819" s="26" t="s">
        <v>14113</v>
      </c>
      <c r="G2819" s="26" t="s">
        <v>9586</v>
      </c>
      <c r="H2819" s="26" t="s">
        <v>468</v>
      </c>
      <c r="I2819" s="26" t="s">
        <v>14114</v>
      </c>
      <c r="J2819" s="26" t="s">
        <v>19221</v>
      </c>
      <c r="K2819" s="26" t="s">
        <v>9906</v>
      </c>
      <c r="L2819" s="26" t="s">
        <v>19222</v>
      </c>
      <c r="M2819" s="26">
        <v>380619498648</v>
      </c>
      <c r="N2819" s="26">
        <v>2323086701</v>
      </c>
    </row>
    <row r="2820" spans="1:14">
      <c r="A2820" s="26" t="s">
        <v>5465</v>
      </c>
      <c r="B2820" s="26" t="s">
        <v>5466</v>
      </c>
      <c r="C2820" s="26">
        <v>41900490</v>
      </c>
      <c r="D2820" s="26" t="s">
        <v>24</v>
      </c>
      <c r="E2820" s="26" t="s">
        <v>19223</v>
      </c>
      <c r="F2820" s="26" t="s">
        <v>19224</v>
      </c>
      <c r="G2820" s="26" t="s">
        <v>9591</v>
      </c>
      <c r="H2820" s="26" t="s">
        <v>735</v>
      </c>
      <c r="J2820" s="26" t="s">
        <v>791</v>
      </c>
      <c r="K2820" s="26" t="s">
        <v>9597</v>
      </c>
      <c r="L2820" s="26" t="s">
        <v>10592</v>
      </c>
      <c r="M2820" s="26">
        <v>380634005448</v>
      </c>
      <c r="N2820" s="26">
        <v>4611800000</v>
      </c>
    </row>
    <row r="2821" spans="1:14">
      <c r="A2821" s="26" t="s">
        <v>4142</v>
      </c>
      <c r="B2821" s="26" t="s">
        <v>4143</v>
      </c>
      <c r="C2821" s="26">
        <v>39020574</v>
      </c>
      <c r="D2821" s="26" t="s">
        <v>24</v>
      </c>
      <c r="E2821" s="26" t="s">
        <v>19225</v>
      </c>
      <c r="F2821" s="26" t="s">
        <v>19226</v>
      </c>
      <c r="G2821" s="26" t="s">
        <v>9579</v>
      </c>
      <c r="H2821" s="26" t="s">
        <v>506</v>
      </c>
      <c r="I2821" s="26" t="s">
        <v>12368</v>
      </c>
      <c r="J2821" s="26" t="s">
        <v>19227</v>
      </c>
      <c r="K2821" s="26" t="s">
        <v>9582</v>
      </c>
      <c r="L2821" s="26" t="s">
        <v>19228</v>
      </c>
      <c r="M2821" s="26">
        <v>383043362358</v>
      </c>
      <c r="N2821" s="26">
        <v>2623281401</v>
      </c>
    </row>
    <row r="2822" spans="1:14">
      <c r="A2822" s="26" t="s">
        <v>5941</v>
      </c>
      <c r="B2822" s="26" t="s">
        <v>5942</v>
      </c>
      <c r="C2822" s="26">
        <v>42111032</v>
      </c>
      <c r="D2822" s="26" t="s">
        <v>24</v>
      </c>
      <c r="E2822" s="26" t="s">
        <v>19229</v>
      </c>
      <c r="F2822" s="26" t="s">
        <v>19230</v>
      </c>
      <c r="G2822" s="26" t="s">
        <v>9586</v>
      </c>
      <c r="H2822" s="26" t="s">
        <v>835</v>
      </c>
      <c r="J2822" s="26" t="s">
        <v>662</v>
      </c>
      <c r="K2822" s="26" t="s">
        <v>9582</v>
      </c>
      <c r="L2822" s="26" t="s">
        <v>19231</v>
      </c>
      <c r="M2822" s="26">
        <v>761572337377</v>
      </c>
      <c r="N2822" s="26">
        <v>120755310</v>
      </c>
    </row>
    <row r="2823" spans="1:14">
      <c r="A2823" s="26" t="s">
        <v>6830</v>
      </c>
      <c r="B2823" s="26" t="s">
        <v>6831</v>
      </c>
      <c r="C2823" s="26">
        <v>1204360</v>
      </c>
      <c r="D2823" s="26" t="s">
        <v>780</v>
      </c>
      <c r="E2823" s="26" t="s">
        <v>19232</v>
      </c>
      <c r="F2823" s="26" t="s">
        <v>19233</v>
      </c>
      <c r="G2823" s="26" t="s">
        <v>9601</v>
      </c>
      <c r="H2823" s="26" t="s">
        <v>949</v>
      </c>
      <c r="I2823" s="26" t="s">
        <v>977</v>
      </c>
      <c r="J2823" s="26" t="s">
        <v>977</v>
      </c>
      <c r="K2823" s="26" t="s">
        <v>9597</v>
      </c>
      <c r="L2823" s="26" t="s">
        <v>19234</v>
      </c>
      <c r="M2823" s="26">
        <v>380532609754</v>
      </c>
      <c r="N2823" s="26">
        <v>4424080504</v>
      </c>
    </row>
    <row r="2824" spans="1:14">
      <c r="A2824" s="26" t="s">
        <v>4530</v>
      </c>
      <c r="B2824" s="26" t="s">
        <v>4531</v>
      </c>
      <c r="C2824" s="26">
        <v>41964879</v>
      </c>
      <c r="D2824" s="26" t="s">
        <v>24</v>
      </c>
      <c r="E2824" s="26" t="s">
        <v>19235</v>
      </c>
      <c r="F2824" s="26" t="s">
        <v>19236</v>
      </c>
      <c r="G2824" s="26" t="s">
        <v>9591</v>
      </c>
      <c r="H2824" s="26" t="s">
        <v>576</v>
      </c>
      <c r="I2824" s="26" t="s">
        <v>11554</v>
      </c>
      <c r="J2824" s="26" t="s">
        <v>19237</v>
      </c>
      <c r="K2824" s="26" t="s">
        <v>9582</v>
      </c>
      <c r="L2824" s="26" t="s">
        <v>19238</v>
      </c>
      <c r="M2824" s="26">
        <v>380456035537</v>
      </c>
      <c r="N2824" s="26">
        <v>3224682401</v>
      </c>
    </row>
    <row r="2825" spans="1:14">
      <c r="A2825" s="26" t="s">
        <v>4985</v>
      </c>
      <c r="B2825" s="26" t="s">
        <v>4986</v>
      </c>
      <c r="C2825" s="26">
        <v>41180990</v>
      </c>
      <c r="D2825" s="26" t="s">
        <v>24</v>
      </c>
      <c r="E2825" s="26" t="s">
        <v>19239</v>
      </c>
      <c r="F2825" s="26" t="s">
        <v>19240</v>
      </c>
      <c r="G2825" s="26" t="s">
        <v>9586</v>
      </c>
      <c r="H2825" s="26" t="s">
        <v>735</v>
      </c>
      <c r="I2825" s="26" t="s">
        <v>12249</v>
      </c>
      <c r="J2825" s="26" t="s">
        <v>4987</v>
      </c>
      <c r="K2825" s="26" t="s">
        <v>9582</v>
      </c>
      <c r="L2825" s="26" t="s">
        <v>19241</v>
      </c>
      <c r="M2825" s="26">
        <v>380673939087</v>
      </c>
      <c r="N2825" s="26">
        <v>4623682401</v>
      </c>
    </row>
    <row r="2826" spans="1:14">
      <c r="A2826" s="26" t="s">
        <v>8453</v>
      </c>
      <c r="B2826" s="26" t="s">
        <v>8454</v>
      </c>
      <c r="C2826" s="26">
        <v>42978822</v>
      </c>
      <c r="D2826" s="26" t="s">
        <v>780</v>
      </c>
      <c r="E2826" s="26" t="s">
        <v>19242</v>
      </c>
      <c r="F2826" s="26" t="s">
        <v>19243</v>
      </c>
      <c r="G2826" s="26" t="s">
        <v>9601</v>
      </c>
      <c r="H2826" s="26" t="s">
        <v>1269</v>
      </c>
      <c r="I2826" s="26" t="s">
        <v>19244</v>
      </c>
      <c r="J2826" s="26" t="s">
        <v>8455</v>
      </c>
      <c r="K2826" s="26" t="s">
        <v>9606</v>
      </c>
      <c r="L2826" s="26" t="s">
        <v>19245</v>
      </c>
      <c r="M2826" s="26">
        <v>380554441285</v>
      </c>
      <c r="N2826" s="26">
        <v>122782401</v>
      </c>
    </row>
    <row r="2827" spans="1:14">
      <c r="A2827" s="26" t="s">
        <v>1992</v>
      </c>
      <c r="B2827" s="26" t="s">
        <v>1993</v>
      </c>
      <c r="C2827" s="26">
        <v>38850219</v>
      </c>
      <c r="D2827" s="26" t="s">
        <v>24</v>
      </c>
      <c r="E2827" s="26" t="s">
        <v>19246</v>
      </c>
      <c r="F2827" s="26" t="s">
        <v>19247</v>
      </c>
      <c r="G2827" s="26" t="s">
        <v>9586</v>
      </c>
      <c r="H2827" s="26" t="s">
        <v>103</v>
      </c>
      <c r="I2827" s="26" t="s">
        <v>12557</v>
      </c>
      <c r="J2827" s="26" t="s">
        <v>83</v>
      </c>
      <c r="K2827" s="26" t="s">
        <v>9582</v>
      </c>
      <c r="L2827" s="26" t="s">
        <v>19248</v>
      </c>
      <c r="M2827" s="26">
        <v>380336596125</v>
      </c>
      <c r="N2827" s="26">
        <v>524155100</v>
      </c>
    </row>
    <row r="2828" spans="1:14">
      <c r="A2828" s="26" t="s">
        <v>9033</v>
      </c>
      <c r="B2828" s="26" t="s">
        <v>9034</v>
      </c>
      <c r="C2828" s="26">
        <v>41949913</v>
      </c>
      <c r="D2828" s="26" t="s">
        <v>780</v>
      </c>
      <c r="E2828" s="26" t="s">
        <v>19249</v>
      </c>
      <c r="F2828" s="26" t="s">
        <v>19250</v>
      </c>
      <c r="G2828" s="26" t="s">
        <v>9601</v>
      </c>
      <c r="H2828" s="26" t="s">
        <v>1401</v>
      </c>
      <c r="J2828" s="26" t="s">
        <v>1474</v>
      </c>
      <c r="K2828" s="26" t="s">
        <v>9597</v>
      </c>
      <c r="L2828" s="26" t="s">
        <v>19251</v>
      </c>
      <c r="M2828" s="26">
        <v>761143799755</v>
      </c>
      <c r="N2828" s="26">
        <v>722155708</v>
      </c>
    </row>
    <row r="2829" spans="1:14">
      <c r="A2829" s="26" t="s">
        <v>8848</v>
      </c>
      <c r="B2829" s="26" t="s">
        <v>8849</v>
      </c>
      <c r="C2829" s="26">
        <v>42081160</v>
      </c>
      <c r="D2829" s="26" t="s">
        <v>24</v>
      </c>
      <c r="E2829" s="26" t="s">
        <v>19252</v>
      </c>
      <c r="F2829" s="26" t="s">
        <v>19253</v>
      </c>
      <c r="G2829" s="26" t="s">
        <v>9579</v>
      </c>
      <c r="H2829" s="26" t="s">
        <v>1401</v>
      </c>
      <c r="I2829" s="26" t="s">
        <v>11494</v>
      </c>
      <c r="J2829" s="26" t="s">
        <v>19254</v>
      </c>
      <c r="K2829" s="26" t="s">
        <v>9582</v>
      </c>
      <c r="L2829" s="26" t="s">
        <v>19255</v>
      </c>
      <c r="M2829" s="26">
        <v>380473438330</v>
      </c>
      <c r="N2829" s="26">
        <v>7120355412</v>
      </c>
    </row>
    <row r="2830" spans="1:14">
      <c r="A2830" s="26" t="s">
        <v>7945</v>
      </c>
      <c r="B2830" s="26" t="s">
        <v>7946</v>
      </c>
      <c r="C2830" s="26">
        <v>2002701</v>
      </c>
      <c r="D2830" s="26" t="s">
        <v>780</v>
      </c>
      <c r="E2830" s="26" t="s">
        <v>19256</v>
      </c>
      <c r="F2830" s="26" t="s">
        <v>9713</v>
      </c>
      <c r="G2830" s="26" t="s">
        <v>9601</v>
      </c>
      <c r="H2830" s="26" t="s">
        <v>1122</v>
      </c>
      <c r="I2830" s="26" t="s">
        <v>10135</v>
      </c>
      <c r="J2830" s="26" t="s">
        <v>1194</v>
      </c>
      <c r="K2830" s="26" t="s">
        <v>9597</v>
      </c>
      <c r="L2830" s="26" t="s">
        <v>19257</v>
      </c>
      <c r="M2830" s="26">
        <v>380574470712</v>
      </c>
      <c r="N2830" s="26">
        <v>6323310100</v>
      </c>
    </row>
    <row r="2831" spans="1:14">
      <c r="A2831" s="26" t="s">
        <v>4446</v>
      </c>
      <c r="B2831" s="26" t="s">
        <v>4447</v>
      </c>
      <c r="C2831" s="26">
        <v>38462249</v>
      </c>
      <c r="D2831" s="26" t="s">
        <v>24</v>
      </c>
      <c r="E2831" s="26" t="s">
        <v>19258</v>
      </c>
      <c r="F2831" s="26" t="s">
        <v>19259</v>
      </c>
      <c r="G2831" s="26" t="s">
        <v>9579</v>
      </c>
      <c r="H2831" s="26" t="s">
        <v>576</v>
      </c>
      <c r="I2831" s="26" t="s">
        <v>10867</v>
      </c>
      <c r="J2831" s="26" t="s">
        <v>18854</v>
      </c>
      <c r="K2831" s="26" t="s">
        <v>9582</v>
      </c>
      <c r="L2831" s="26" t="s">
        <v>19260</v>
      </c>
      <c r="M2831" s="26">
        <v>380457822117</v>
      </c>
      <c r="N2831" s="26">
        <v>121155400</v>
      </c>
    </row>
    <row r="2832" spans="1:14">
      <c r="A2832" s="26" t="s">
        <v>3811</v>
      </c>
      <c r="B2832" s="26" t="s">
        <v>3812</v>
      </c>
      <c r="C2832" s="26">
        <v>41775887</v>
      </c>
      <c r="D2832" s="26" t="s">
        <v>24</v>
      </c>
      <c r="E2832" s="26" t="s">
        <v>19261</v>
      </c>
      <c r="F2832" s="26" t="s">
        <v>12410</v>
      </c>
      <c r="G2832" s="26" t="s">
        <v>9586</v>
      </c>
      <c r="H2832" s="26" t="s">
        <v>468</v>
      </c>
      <c r="J2832" s="26" t="s">
        <v>481</v>
      </c>
      <c r="K2832" s="26" t="s">
        <v>9597</v>
      </c>
      <c r="L2832" s="26" t="s">
        <v>19262</v>
      </c>
      <c r="M2832" s="26">
        <v>380612396307</v>
      </c>
      <c r="N2832" s="26">
        <v>1222380503</v>
      </c>
    </row>
    <row r="2833" spans="1:14">
      <c r="A2833" s="26" t="s">
        <v>6871</v>
      </c>
      <c r="B2833" s="26" t="s">
        <v>6872</v>
      </c>
      <c r="C2833" s="26">
        <v>38522213</v>
      </c>
      <c r="D2833" s="26" t="s">
        <v>24</v>
      </c>
      <c r="E2833" s="26" t="s">
        <v>19263</v>
      </c>
      <c r="F2833" s="26" t="s">
        <v>19264</v>
      </c>
      <c r="G2833" s="26" t="s">
        <v>9579</v>
      </c>
      <c r="H2833" s="26" t="s">
        <v>949</v>
      </c>
      <c r="I2833" s="26" t="s">
        <v>12172</v>
      </c>
      <c r="J2833" s="26" t="s">
        <v>19265</v>
      </c>
      <c r="K2833" s="26" t="s">
        <v>9582</v>
      </c>
      <c r="L2833" s="26" t="s">
        <v>19266</v>
      </c>
      <c r="M2833" s="26">
        <v>380534191164</v>
      </c>
      <c r="N2833" s="26">
        <v>5324555104</v>
      </c>
    </row>
    <row r="2834" spans="1:14">
      <c r="A2834" s="26" t="s">
        <v>7474</v>
      </c>
      <c r="B2834" s="26" t="s">
        <v>7475</v>
      </c>
      <c r="C2834" s="26">
        <v>38967534</v>
      </c>
      <c r="D2834" s="26" t="s">
        <v>24</v>
      </c>
      <c r="E2834" s="26" t="s">
        <v>19267</v>
      </c>
      <c r="F2834" s="26" t="s">
        <v>19268</v>
      </c>
      <c r="G2834" s="26" t="s">
        <v>9586</v>
      </c>
      <c r="H2834" s="26" t="s">
        <v>1025</v>
      </c>
      <c r="J2834" s="26" t="s">
        <v>1065</v>
      </c>
      <c r="K2834" s="26" t="s">
        <v>9597</v>
      </c>
      <c r="L2834" s="26" t="s">
        <v>19269</v>
      </c>
      <c r="M2834" s="26">
        <v>761326732176</v>
      </c>
      <c r="N2834" s="26">
        <v>5910100000</v>
      </c>
    </row>
    <row r="2835" spans="1:14">
      <c r="A2835" s="26" t="s">
        <v>5339</v>
      </c>
      <c r="B2835" s="26" t="s">
        <v>5340</v>
      </c>
      <c r="C2835" s="26">
        <v>20763941</v>
      </c>
      <c r="D2835" s="26" t="s">
        <v>24</v>
      </c>
      <c r="E2835" s="26" t="s">
        <v>19270</v>
      </c>
      <c r="F2835" s="26" t="s">
        <v>19271</v>
      </c>
      <c r="G2835" s="26" t="s">
        <v>9579</v>
      </c>
      <c r="H2835" s="26" t="s">
        <v>735</v>
      </c>
      <c r="I2835" s="26" t="s">
        <v>9721</v>
      </c>
      <c r="J2835" s="26" t="s">
        <v>19272</v>
      </c>
      <c r="K2835" s="26" t="s">
        <v>9582</v>
      </c>
      <c r="L2835" s="26" t="s">
        <v>19273</v>
      </c>
      <c r="M2835" s="26">
        <v>380961411186</v>
      </c>
      <c r="N2835" s="26">
        <v>4622785214</v>
      </c>
    </row>
    <row r="2836" spans="1:14">
      <c r="A2836" s="26" t="s">
        <v>6984</v>
      </c>
      <c r="B2836" s="26" t="s">
        <v>6985</v>
      </c>
      <c r="C2836" s="26">
        <v>38505423</v>
      </c>
      <c r="D2836" s="26" t="s">
        <v>24</v>
      </c>
      <c r="E2836" s="26" t="s">
        <v>19274</v>
      </c>
      <c r="F2836" s="26" t="s">
        <v>19275</v>
      </c>
      <c r="G2836" s="26" t="s">
        <v>9586</v>
      </c>
      <c r="H2836" s="26" t="s">
        <v>987</v>
      </c>
      <c r="I2836" s="26" t="s">
        <v>19276</v>
      </c>
      <c r="J2836" s="26" t="s">
        <v>19277</v>
      </c>
      <c r="K2836" s="26" t="s">
        <v>9582</v>
      </c>
      <c r="L2836" s="26" t="s">
        <v>19278</v>
      </c>
      <c r="M2836" s="26">
        <v>380982081789</v>
      </c>
      <c r="N2836" s="26">
        <v>5621455318</v>
      </c>
    </row>
    <row r="2837" spans="1:14">
      <c r="A2837" s="26" t="s">
        <v>4427</v>
      </c>
      <c r="B2837" s="26" t="s">
        <v>4428</v>
      </c>
      <c r="C2837" s="26">
        <v>42577965</v>
      </c>
      <c r="D2837" s="26" t="s">
        <v>24</v>
      </c>
      <c r="E2837" s="26" t="s">
        <v>19279</v>
      </c>
      <c r="F2837" s="26" t="s">
        <v>10114</v>
      </c>
      <c r="G2837" s="26" t="s">
        <v>9586</v>
      </c>
      <c r="H2837" s="26" t="s">
        <v>576</v>
      </c>
      <c r="J2837" s="26" t="s">
        <v>623</v>
      </c>
      <c r="K2837" s="26" t="s">
        <v>9597</v>
      </c>
      <c r="L2837" s="26" t="s">
        <v>19280</v>
      </c>
      <c r="M2837" s="26">
        <v>380674270006</v>
      </c>
      <c r="N2837" s="26">
        <v>3210900000</v>
      </c>
    </row>
    <row r="2838" spans="1:14">
      <c r="A2838" s="26" t="s">
        <v>9080</v>
      </c>
      <c r="B2838" s="26" t="s">
        <v>9081</v>
      </c>
      <c r="C2838" s="26">
        <v>40246437</v>
      </c>
      <c r="D2838" s="26" t="s">
        <v>24</v>
      </c>
      <c r="E2838" s="26" t="s">
        <v>19281</v>
      </c>
      <c r="F2838" s="26" t="s">
        <v>19282</v>
      </c>
      <c r="G2838" s="26" t="s">
        <v>9586</v>
      </c>
      <c r="H2838" s="26" t="s">
        <v>1490</v>
      </c>
      <c r="J2838" s="26" t="s">
        <v>19283</v>
      </c>
      <c r="K2838" s="26" t="s">
        <v>9582</v>
      </c>
      <c r="L2838" s="26" t="s">
        <v>19284</v>
      </c>
      <c r="M2838" s="26">
        <v>380968258875</v>
      </c>
      <c r="N2838" s="26">
        <v>7321081801</v>
      </c>
    </row>
    <row r="2839" spans="1:14">
      <c r="A2839" s="26" t="s">
        <v>6716</v>
      </c>
      <c r="B2839" s="26" t="s">
        <v>6717</v>
      </c>
      <c r="C2839" s="26">
        <v>37953735</v>
      </c>
      <c r="D2839" s="26" t="s">
        <v>24</v>
      </c>
      <c r="E2839" s="26" t="s">
        <v>19285</v>
      </c>
      <c r="F2839" s="26" t="s">
        <v>19286</v>
      </c>
      <c r="G2839" s="26" t="s">
        <v>9586</v>
      </c>
      <c r="H2839" s="26" t="s">
        <v>949</v>
      </c>
      <c r="I2839" s="26" t="s">
        <v>10708</v>
      </c>
      <c r="J2839" s="26" t="s">
        <v>13718</v>
      </c>
      <c r="K2839" s="26" t="s">
        <v>9582</v>
      </c>
      <c r="L2839" s="26" t="s">
        <v>19287</v>
      </c>
      <c r="M2839" s="26">
        <v>380997803077</v>
      </c>
      <c r="N2839" s="26">
        <v>5322682801</v>
      </c>
    </row>
    <row r="2840" spans="1:14">
      <c r="A2840" s="26" t="s">
        <v>8658</v>
      </c>
      <c r="B2840" s="26" t="s">
        <v>8659</v>
      </c>
      <c r="C2840" s="26">
        <v>38072569</v>
      </c>
      <c r="D2840" s="26" t="s">
        <v>24</v>
      </c>
      <c r="E2840" s="26" t="s">
        <v>19288</v>
      </c>
      <c r="F2840" s="26" t="s">
        <v>19289</v>
      </c>
      <c r="G2840" s="26" t="s">
        <v>9591</v>
      </c>
      <c r="H2840" s="26" t="s">
        <v>1308</v>
      </c>
      <c r="I2840" s="26" t="s">
        <v>11591</v>
      </c>
      <c r="J2840" s="26" t="s">
        <v>19290</v>
      </c>
      <c r="K2840" s="26" t="s">
        <v>9582</v>
      </c>
      <c r="L2840" s="26" t="s">
        <v>19291</v>
      </c>
      <c r="M2840" s="26">
        <v>380985838278</v>
      </c>
      <c r="N2840" s="26">
        <v>6822183903</v>
      </c>
    </row>
    <row r="2841" spans="1:14">
      <c r="A2841" s="26" t="s">
        <v>9044</v>
      </c>
      <c r="B2841" s="26" t="s">
        <v>9045</v>
      </c>
      <c r="C2841" s="26">
        <v>38990598</v>
      </c>
      <c r="D2841" s="26" t="s">
        <v>24</v>
      </c>
      <c r="E2841" s="26" t="s">
        <v>19292</v>
      </c>
      <c r="F2841" s="26" t="s">
        <v>19293</v>
      </c>
      <c r="G2841" s="26" t="s">
        <v>9579</v>
      </c>
      <c r="H2841" s="26" t="s">
        <v>1401</v>
      </c>
      <c r="I2841" s="26" t="s">
        <v>10821</v>
      </c>
      <c r="J2841" s="26" t="s">
        <v>6888</v>
      </c>
      <c r="K2841" s="26" t="s">
        <v>9582</v>
      </c>
      <c r="L2841" s="26" t="s">
        <v>19294</v>
      </c>
      <c r="M2841" s="26">
        <v>380965526207</v>
      </c>
      <c r="N2841" s="26">
        <v>520285003</v>
      </c>
    </row>
    <row r="2842" spans="1:14">
      <c r="A2842" s="26" t="s">
        <v>4266</v>
      </c>
      <c r="B2842" s="26" t="s">
        <v>4267</v>
      </c>
      <c r="C2842" s="26">
        <v>41995294</v>
      </c>
      <c r="D2842" s="26" t="s">
        <v>24</v>
      </c>
      <c r="E2842" s="26" t="s">
        <v>19295</v>
      </c>
      <c r="F2842" s="26" t="s">
        <v>19296</v>
      </c>
      <c r="G2842" s="26" t="s">
        <v>9579</v>
      </c>
      <c r="H2842" s="26" t="s">
        <v>506</v>
      </c>
      <c r="J2842" s="26" t="s">
        <v>19297</v>
      </c>
      <c r="K2842" s="26" t="s">
        <v>9582</v>
      </c>
      <c r="L2842" s="26" t="s">
        <v>19298</v>
      </c>
      <c r="M2842" s="26">
        <v>380507031462</v>
      </c>
      <c r="N2842" s="26">
        <v>2625888604</v>
      </c>
    </row>
    <row r="2843" spans="1:14">
      <c r="A2843" s="26" t="s">
        <v>4411</v>
      </c>
      <c r="B2843" s="26" t="s">
        <v>4412</v>
      </c>
      <c r="C2843" s="26">
        <v>5408332</v>
      </c>
      <c r="D2843" s="26" t="s">
        <v>780</v>
      </c>
      <c r="E2843" s="26" t="s">
        <v>19299</v>
      </c>
      <c r="F2843" s="26" t="s">
        <v>9692</v>
      </c>
      <c r="G2843" s="26" t="s">
        <v>9601</v>
      </c>
      <c r="H2843" s="26" t="s">
        <v>576</v>
      </c>
      <c r="J2843" s="26" t="s">
        <v>4410</v>
      </c>
      <c r="K2843" s="26" t="s">
        <v>9606</v>
      </c>
      <c r="L2843" s="26" t="s">
        <v>19300</v>
      </c>
      <c r="M2843" s="26">
        <v>380976673454</v>
      </c>
      <c r="N2843" s="26">
        <v>3221955100</v>
      </c>
    </row>
    <row r="2844" spans="1:14">
      <c r="A2844" s="26" t="s">
        <v>8466</v>
      </c>
      <c r="B2844" s="26" t="s">
        <v>8467</v>
      </c>
      <c r="C2844" s="26">
        <v>38656312</v>
      </c>
      <c r="D2844" s="26" t="s">
        <v>24</v>
      </c>
      <c r="E2844" s="26" t="s">
        <v>19301</v>
      </c>
      <c r="F2844" s="26" t="s">
        <v>19302</v>
      </c>
      <c r="G2844" s="26" t="s">
        <v>9586</v>
      </c>
      <c r="H2844" s="26" t="s">
        <v>1269</v>
      </c>
      <c r="I2844" s="26" t="s">
        <v>19303</v>
      </c>
      <c r="J2844" s="26" t="s">
        <v>6189</v>
      </c>
      <c r="K2844" s="26" t="s">
        <v>9606</v>
      </c>
      <c r="L2844" s="26" t="s">
        <v>19304</v>
      </c>
      <c r="M2844" s="26">
        <v>380553131094</v>
      </c>
      <c r="N2844" s="26">
        <v>122755301</v>
      </c>
    </row>
    <row r="2845" spans="1:14">
      <c r="A2845" s="26" t="s">
        <v>5850</v>
      </c>
      <c r="B2845" s="26" t="s">
        <v>5851</v>
      </c>
      <c r="C2845" s="26">
        <v>42273991</v>
      </c>
      <c r="D2845" s="26" t="s">
        <v>24</v>
      </c>
      <c r="E2845" s="26" t="s">
        <v>19305</v>
      </c>
      <c r="F2845" s="26" t="s">
        <v>19306</v>
      </c>
      <c r="G2845" s="26" t="s">
        <v>9586</v>
      </c>
      <c r="H2845" s="26" t="s">
        <v>799</v>
      </c>
      <c r="J2845" s="26" t="s">
        <v>800</v>
      </c>
      <c r="K2845" s="26" t="s">
        <v>9597</v>
      </c>
      <c r="L2845" s="26" t="s">
        <v>19307</v>
      </c>
      <c r="M2845" s="26">
        <v>380800331100</v>
      </c>
      <c r="N2845" s="26">
        <v>4822784009</v>
      </c>
    </row>
    <row r="2846" spans="1:14">
      <c r="A2846" s="26" t="s">
        <v>7126</v>
      </c>
      <c r="B2846" s="26" t="s">
        <v>7127</v>
      </c>
      <c r="C2846" s="26">
        <v>38492302</v>
      </c>
      <c r="D2846" s="26" t="s">
        <v>24</v>
      </c>
      <c r="E2846" s="26" t="s">
        <v>19308</v>
      </c>
      <c r="F2846" s="26" t="s">
        <v>19309</v>
      </c>
      <c r="G2846" s="26" t="s">
        <v>9579</v>
      </c>
      <c r="H2846" s="26" t="s">
        <v>987</v>
      </c>
      <c r="I2846" s="26" t="s">
        <v>9634</v>
      </c>
      <c r="J2846" s="26" t="s">
        <v>1980</v>
      </c>
      <c r="K2846" s="26" t="s">
        <v>9582</v>
      </c>
      <c r="L2846" s="26" t="s">
        <v>19310</v>
      </c>
      <c r="M2846" s="26">
        <v>380362275619</v>
      </c>
      <c r="N2846" s="26">
        <v>721155100</v>
      </c>
    </row>
    <row r="2847" spans="1:14">
      <c r="A2847" s="26" t="s">
        <v>6764</v>
      </c>
      <c r="B2847" s="26" t="s">
        <v>6765</v>
      </c>
      <c r="C2847" s="26">
        <v>1999448</v>
      </c>
      <c r="D2847" s="26" t="s">
        <v>780</v>
      </c>
      <c r="E2847" s="26" t="s">
        <v>19311</v>
      </c>
      <c r="F2847" s="26" t="s">
        <v>19312</v>
      </c>
      <c r="G2847" s="26" t="s">
        <v>9601</v>
      </c>
      <c r="H2847" s="26" t="s">
        <v>949</v>
      </c>
      <c r="J2847" s="26" t="s">
        <v>6762</v>
      </c>
      <c r="K2847" s="26" t="s">
        <v>9606</v>
      </c>
      <c r="L2847" s="26" t="s">
        <v>19313</v>
      </c>
      <c r="M2847" s="26">
        <v>380535791480</v>
      </c>
      <c r="N2847" s="26">
        <v>5320884904</v>
      </c>
    </row>
    <row r="2848" spans="1:14">
      <c r="A2848" s="26" t="s">
        <v>3884</v>
      </c>
      <c r="B2848" s="26" t="s">
        <v>3885</v>
      </c>
      <c r="C2848" s="26">
        <v>38742343</v>
      </c>
      <c r="D2848" s="26" t="s">
        <v>24</v>
      </c>
      <c r="E2848" s="26" t="s">
        <v>19314</v>
      </c>
      <c r="F2848" s="26" t="s">
        <v>19315</v>
      </c>
      <c r="G2848" s="26" t="s">
        <v>9586</v>
      </c>
      <c r="H2848" s="26" t="s">
        <v>468</v>
      </c>
      <c r="I2848" s="26" t="s">
        <v>15551</v>
      </c>
      <c r="J2848" s="26" t="s">
        <v>14166</v>
      </c>
      <c r="K2848" s="26" t="s">
        <v>9582</v>
      </c>
      <c r="L2848" s="26" t="s">
        <v>19316</v>
      </c>
      <c r="M2848" s="26">
        <v>380616537391</v>
      </c>
      <c r="N2848" s="26">
        <v>121186207</v>
      </c>
    </row>
    <row r="2849" spans="1:14">
      <c r="A2849" s="26" t="s">
        <v>2811</v>
      </c>
      <c r="B2849" s="26" t="s">
        <v>2812</v>
      </c>
      <c r="C2849" s="26">
        <v>37802778</v>
      </c>
      <c r="D2849" s="26" t="s">
        <v>24</v>
      </c>
      <c r="E2849" s="26" t="s">
        <v>19317</v>
      </c>
      <c r="F2849" s="26" t="s">
        <v>19318</v>
      </c>
      <c r="G2849" s="26" t="s">
        <v>9579</v>
      </c>
      <c r="H2849" s="26" t="s">
        <v>258</v>
      </c>
      <c r="I2849" s="26" t="s">
        <v>10945</v>
      </c>
      <c r="J2849" s="26" t="s">
        <v>2775</v>
      </c>
      <c r="K2849" s="26" t="s">
        <v>9582</v>
      </c>
      <c r="L2849" s="26" t="s">
        <v>19319</v>
      </c>
      <c r="M2849" s="26">
        <v>380506854786</v>
      </c>
      <c r="N2849" s="26">
        <v>1222655129</v>
      </c>
    </row>
    <row r="2850" spans="1:14">
      <c r="A2850" s="26" t="s">
        <v>5682</v>
      </c>
      <c r="B2850" s="26" t="s">
        <v>5683</v>
      </c>
      <c r="C2850" s="26">
        <v>185028</v>
      </c>
      <c r="D2850" s="26" t="s">
        <v>780</v>
      </c>
      <c r="E2850" s="26" t="s">
        <v>19320</v>
      </c>
      <c r="F2850" s="26" t="s">
        <v>19321</v>
      </c>
      <c r="G2850" s="26" t="s">
        <v>9601</v>
      </c>
      <c r="H2850" s="26" t="s">
        <v>799</v>
      </c>
      <c r="J2850" s="26" t="s">
        <v>800</v>
      </c>
      <c r="K2850" s="26" t="s">
        <v>9597</v>
      </c>
      <c r="L2850" s="26" t="s">
        <v>19322</v>
      </c>
      <c r="M2850" s="26">
        <v>380442574180</v>
      </c>
      <c r="N2850" s="26">
        <v>4822784009</v>
      </c>
    </row>
    <row r="2851" spans="1:14">
      <c r="A2851" s="26" t="s">
        <v>2167</v>
      </c>
      <c r="B2851" s="26" t="s">
        <v>2168</v>
      </c>
      <c r="C2851" s="26">
        <v>37836978</v>
      </c>
      <c r="D2851" s="26" t="s">
        <v>24</v>
      </c>
      <c r="E2851" s="26" t="s">
        <v>19323</v>
      </c>
      <c r="F2851" s="26" t="s">
        <v>19324</v>
      </c>
      <c r="G2851" s="26" t="s">
        <v>9579</v>
      </c>
      <c r="H2851" s="26" t="s">
        <v>133</v>
      </c>
      <c r="I2851" s="26" t="s">
        <v>13125</v>
      </c>
      <c r="J2851" s="26" t="s">
        <v>19325</v>
      </c>
      <c r="K2851" s="26" t="s">
        <v>9582</v>
      </c>
      <c r="L2851" s="26" t="s">
        <v>19326</v>
      </c>
      <c r="M2851" s="26">
        <v>761925994806</v>
      </c>
      <c r="N2851" s="26">
        <v>1220387704</v>
      </c>
    </row>
    <row r="2852" spans="1:14">
      <c r="A2852" s="26" t="s">
        <v>8972</v>
      </c>
      <c r="B2852" s="26" t="s">
        <v>8973</v>
      </c>
      <c r="C2852" s="26">
        <v>38981957</v>
      </c>
      <c r="D2852" s="26" t="s">
        <v>24</v>
      </c>
      <c r="E2852" s="26" t="s">
        <v>19327</v>
      </c>
      <c r="F2852" s="26" t="s">
        <v>19328</v>
      </c>
      <c r="G2852" s="26" t="s">
        <v>9586</v>
      </c>
      <c r="H2852" s="26" t="s">
        <v>1401</v>
      </c>
      <c r="J2852" s="26" t="s">
        <v>1470</v>
      </c>
      <c r="K2852" s="26" t="s">
        <v>9582</v>
      </c>
      <c r="L2852" s="26" t="s">
        <v>19329</v>
      </c>
      <c r="M2852" s="26">
        <v>760945028082</v>
      </c>
      <c r="N2852" s="26">
        <v>3222788201</v>
      </c>
    </row>
    <row r="2853" spans="1:14">
      <c r="A2853" s="26" t="s">
        <v>4467</v>
      </c>
      <c r="B2853" s="26" t="s">
        <v>4468</v>
      </c>
      <c r="C2853" s="26">
        <v>1994161</v>
      </c>
      <c r="D2853" s="26" t="s">
        <v>780</v>
      </c>
      <c r="E2853" s="26" t="s">
        <v>19330</v>
      </c>
      <c r="F2853" s="26" t="s">
        <v>19331</v>
      </c>
      <c r="G2853" s="26" t="s">
        <v>9601</v>
      </c>
      <c r="H2853" s="26" t="s">
        <v>576</v>
      </c>
      <c r="J2853" s="26" t="s">
        <v>12983</v>
      </c>
      <c r="K2853" s="26" t="s">
        <v>9597</v>
      </c>
      <c r="L2853" s="26" t="s">
        <v>19332</v>
      </c>
      <c r="M2853" s="26">
        <v>380456751338</v>
      </c>
      <c r="N2853" s="26" t="e">
        <v>#N/A</v>
      </c>
    </row>
    <row r="2854" spans="1:14">
      <c r="A2854" s="26" t="s">
        <v>6111</v>
      </c>
      <c r="B2854" s="26" t="s">
        <v>6112</v>
      </c>
      <c r="C2854" s="26">
        <v>38661186</v>
      </c>
      <c r="D2854" s="26" t="s">
        <v>24</v>
      </c>
      <c r="E2854" s="26" t="s">
        <v>19333</v>
      </c>
      <c r="F2854" s="26" t="s">
        <v>19334</v>
      </c>
      <c r="G2854" s="26" t="s">
        <v>9579</v>
      </c>
      <c r="H2854" s="26" t="s">
        <v>885</v>
      </c>
      <c r="I2854" s="26" t="s">
        <v>10457</v>
      </c>
      <c r="J2854" s="26" t="s">
        <v>19335</v>
      </c>
      <c r="K2854" s="26" t="s">
        <v>9582</v>
      </c>
      <c r="L2854" s="26" t="s">
        <v>19336</v>
      </c>
      <c r="M2854" s="26">
        <v>380962228067</v>
      </c>
      <c r="N2854" s="26">
        <v>1221884301</v>
      </c>
    </row>
    <row r="2855" spans="1:14">
      <c r="A2855" s="26" t="s">
        <v>4829</v>
      </c>
      <c r="B2855" s="26" t="s">
        <v>4830</v>
      </c>
      <c r="C2855" s="26">
        <v>38135969</v>
      </c>
      <c r="D2855" s="26" t="s">
        <v>24</v>
      </c>
      <c r="E2855" s="26" t="s">
        <v>19337</v>
      </c>
      <c r="F2855" s="26" t="s">
        <v>19338</v>
      </c>
      <c r="G2855" s="26" t="s">
        <v>9586</v>
      </c>
      <c r="H2855" s="26" t="s">
        <v>711</v>
      </c>
      <c r="I2855" s="26" t="s">
        <v>9649</v>
      </c>
      <c r="J2855" s="26" t="s">
        <v>19339</v>
      </c>
      <c r="K2855" s="26" t="s">
        <v>9582</v>
      </c>
      <c r="L2855" s="26" t="s">
        <v>19340</v>
      </c>
      <c r="M2855" s="26">
        <v>380688116082</v>
      </c>
      <c r="N2855" s="26">
        <v>4423185601</v>
      </c>
    </row>
    <row r="2856" spans="1:14">
      <c r="A2856" s="26" t="s">
        <v>3587</v>
      </c>
      <c r="B2856" s="26" t="s">
        <v>3588</v>
      </c>
      <c r="C2856" s="26">
        <v>38625368</v>
      </c>
      <c r="D2856" s="26" t="s">
        <v>24</v>
      </c>
      <c r="E2856" s="26" t="s">
        <v>19341</v>
      </c>
      <c r="F2856" s="26" t="s">
        <v>19342</v>
      </c>
      <c r="G2856" s="26" t="s">
        <v>9591</v>
      </c>
      <c r="H2856" s="26" t="s">
        <v>468</v>
      </c>
      <c r="I2856" s="26" t="s">
        <v>19343</v>
      </c>
      <c r="J2856" s="26" t="s">
        <v>1265</v>
      </c>
      <c r="K2856" s="26" t="s">
        <v>9582</v>
      </c>
      <c r="L2856" s="26" t="s">
        <v>19344</v>
      </c>
      <c r="M2856" s="26">
        <v>380615395717</v>
      </c>
      <c r="N2856" s="26">
        <v>120483604</v>
      </c>
    </row>
    <row r="2857" spans="1:14">
      <c r="A2857" s="26" t="s">
        <v>4497</v>
      </c>
      <c r="B2857" s="26" t="s">
        <v>4498</v>
      </c>
      <c r="C2857" s="26" t="s">
        <v>1604</v>
      </c>
      <c r="D2857" s="26" t="s">
        <v>24</v>
      </c>
      <c r="E2857" s="26" t="s">
        <v>19345</v>
      </c>
      <c r="F2857" s="26" t="s">
        <v>19346</v>
      </c>
      <c r="G2857" s="26" t="s">
        <v>9586</v>
      </c>
      <c r="H2857" s="26" t="s">
        <v>576</v>
      </c>
      <c r="J2857" s="26" t="s">
        <v>654</v>
      </c>
      <c r="K2857" s="26" t="s">
        <v>9597</v>
      </c>
      <c r="L2857" s="26" t="s">
        <v>19347</v>
      </c>
      <c r="M2857" s="26">
        <v>761953856586</v>
      </c>
      <c r="N2857" s="26">
        <v>3211500000</v>
      </c>
    </row>
    <row r="2858" spans="1:14">
      <c r="A2858" s="26" t="s">
        <v>4142</v>
      </c>
      <c r="B2858" s="26" t="s">
        <v>4143</v>
      </c>
      <c r="C2858" s="26">
        <v>39020574</v>
      </c>
      <c r="D2858" s="26" t="s">
        <v>24</v>
      </c>
      <c r="E2858" s="26" t="s">
        <v>19348</v>
      </c>
      <c r="F2858" s="26" t="s">
        <v>19349</v>
      </c>
      <c r="G2858" s="26" t="s">
        <v>9579</v>
      </c>
      <c r="H2858" s="26" t="s">
        <v>506</v>
      </c>
      <c r="I2858" s="26" t="s">
        <v>12368</v>
      </c>
      <c r="J2858" s="26" t="s">
        <v>15836</v>
      </c>
      <c r="K2858" s="26" t="s">
        <v>9582</v>
      </c>
      <c r="L2858" s="26" t="s">
        <v>19350</v>
      </c>
      <c r="M2858" s="26">
        <v>380343363503</v>
      </c>
      <c r="N2858" s="26">
        <v>520285312</v>
      </c>
    </row>
    <row r="2859" spans="1:14">
      <c r="A2859" s="26" t="s">
        <v>6534</v>
      </c>
      <c r="B2859" s="26" t="s">
        <v>6535</v>
      </c>
      <c r="C2859" s="26">
        <v>1982212</v>
      </c>
      <c r="D2859" s="26" t="s">
        <v>780</v>
      </c>
      <c r="E2859" s="26" t="s">
        <v>19351</v>
      </c>
      <c r="F2859" s="26" t="s">
        <v>19352</v>
      </c>
      <c r="G2859" s="26" t="s">
        <v>9601</v>
      </c>
      <c r="H2859" s="26" t="s">
        <v>885</v>
      </c>
      <c r="J2859" s="26" t="s">
        <v>941</v>
      </c>
      <c r="K2859" s="26" t="s">
        <v>9597</v>
      </c>
      <c r="L2859" s="26" t="s">
        <v>19353</v>
      </c>
      <c r="M2859" s="26">
        <v>380486860124</v>
      </c>
      <c r="N2859" s="26">
        <v>5110800000</v>
      </c>
    </row>
    <row r="2860" spans="1:14">
      <c r="A2860" s="26" t="s">
        <v>1757</v>
      </c>
      <c r="B2860" s="26" t="s">
        <v>1758</v>
      </c>
      <c r="C2860" s="26">
        <v>41007217</v>
      </c>
      <c r="D2860" s="26" t="s">
        <v>24</v>
      </c>
      <c r="E2860" s="26" t="s">
        <v>19354</v>
      </c>
      <c r="F2860" s="26" t="s">
        <v>19355</v>
      </c>
      <c r="G2860" s="26" t="s">
        <v>9586</v>
      </c>
      <c r="H2860" s="26" t="s">
        <v>27</v>
      </c>
      <c r="I2860" s="26" t="s">
        <v>11743</v>
      </c>
      <c r="J2860" s="26" t="s">
        <v>1761</v>
      </c>
      <c r="K2860" s="26" t="s">
        <v>9597</v>
      </c>
      <c r="L2860" s="26" t="s">
        <v>19356</v>
      </c>
      <c r="M2860" s="26">
        <v>380434521071</v>
      </c>
      <c r="N2860" s="26">
        <v>521210100</v>
      </c>
    </row>
    <row r="2861" spans="1:14">
      <c r="A2861" s="26" t="s">
        <v>7244</v>
      </c>
      <c r="B2861" s="26" t="s">
        <v>7245</v>
      </c>
      <c r="C2861" s="26">
        <v>38440010</v>
      </c>
      <c r="D2861" s="26" t="s">
        <v>24</v>
      </c>
      <c r="E2861" s="26" t="s">
        <v>19357</v>
      </c>
      <c r="F2861" s="26" t="s">
        <v>19358</v>
      </c>
      <c r="G2861" s="26" t="s">
        <v>9579</v>
      </c>
      <c r="H2861" s="26" t="s">
        <v>987</v>
      </c>
      <c r="I2861" s="26" t="s">
        <v>11035</v>
      </c>
      <c r="J2861" s="26" t="s">
        <v>19359</v>
      </c>
      <c r="K2861" s="26" t="s">
        <v>9906</v>
      </c>
      <c r="L2861" s="26" t="s">
        <v>19360</v>
      </c>
      <c r="M2861" s="26">
        <v>380977141702</v>
      </c>
      <c r="N2861" s="26">
        <v>5625487605</v>
      </c>
    </row>
    <row r="2862" spans="1:14">
      <c r="A2862" s="26" t="s">
        <v>6577</v>
      </c>
      <c r="B2862" s="26" t="s">
        <v>6578</v>
      </c>
      <c r="C2862" s="26">
        <v>38319453</v>
      </c>
      <c r="D2862" s="26" t="s">
        <v>24</v>
      </c>
      <c r="E2862" s="26" t="s">
        <v>19361</v>
      </c>
      <c r="F2862" s="26" t="s">
        <v>19362</v>
      </c>
      <c r="G2862" s="26" t="s">
        <v>9586</v>
      </c>
      <c r="H2862" s="26" t="s">
        <v>949</v>
      </c>
      <c r="J2862" s="26" t="s">
        <v>19363</v>
      </c>
      <c r="K2862" s="26" t="s">
        <v>9582</v>
      </c>
      <c r="L2862" s="26" t="s">
        <v>19364</v>
      </c>
      <c r="M2862" s="26">
        <v>761035876895</v>
      </c>
      <c r="N2862" s="26">
        <v>5320484401</v>
      </c>
    </row>
    <row r="2863" spans="1:14">
      <c r="A2863" s="26" t="s">
        <v>2593</v>
      </c>
      <c r="B2863" s="26" t="s">
        <v>2594</v>
      </c>
      <c r="C2863" s="26">
        <v>37837203</v>
      </c>
      <c r="D2863" s="26" t="s">
        <v>24</v>
      </c>
      <c r="E2863" s="26" t="s">
        <v>19365</v>
      </c>
      <c r="F2863" s="26" t="s">
        <v>18127</v>
      </c>
      <c r="G2863" s="26" t="s">
        <v>9586</v>
      </c>
      <c r="H2863" s="26" t="s">
        <v>133</v>
      </c>
      <c r="J2863" s="26" t="s">
        <v>215</v>
      </c>
      <c r="K2863" s="26" t="s">
        <v>9597</v>
      </c>
      <c r="L2863" s="26" t="s">
        <v>19366</v>
      </c>
      <c r="M2863" s="26">
        <v>380504996208</v>
      </c>
      <c r="N2863" s="26">
        <v>1211600000</v>
      </c>
    </row>
    <row r="2864" spans="1:14">
      <c r="A2864" s="26" t="s">
        <v>6518</v>
      </c>
      <c r="B2864" s="26" t="s">
        <v>6519</v>
      </c>
      <c r="C2864" s="26">
        <v>38534606</v>
      </c>
      <c r="D2864" s="26" t="s">
        <v>24</v>
      </c>
      <c r="E2864" s="26" t="s">
        <v>19367</v>
      </c>
      <c r="F2864" s="26" t="s">
        <v>19368</v>
      </c>
      <c r="G2864" s="26" t="s">
        <v>9591</v>
      </c>
      <c r="H2864" s="26" t="s">
        <v>885</v>
      </c>
      <c r="J2864" s="26" t="s">
        <v>19369</v>
      </c>
      <c r="K2864" s="26" t="s">
        <v>9582</v>
      </c>
      <c r="L2864" s="26" t="s">
        <v>19370</v>
      </c>
      <c r="M2864" s="26">
        <v>761926767606</v>
      </c>
      <c r="N2864" s="26">
        <v>5125081901</v>
      </c>
    </row>
    <row r="2865" spans="1:14">
      <c r="A2865" s="26" t="s">
        <v>8946</v>
      </c>
      <c r="B2865" s="26" t="s">
        <v>8947</v>
      </c>
      <c r="C2865" s="26">
        <v>41773113</v>
      </c>
      <c r="D2865" s="26" t="s">
        <v>24</v>
      </c>
      <c r="E2865" s="26" t="s">
        <v>19371</v>
      </c>
      <c r="F2865" s="26" t="s">
        <v>19372</v>
      </c>
      <c r="G2865" s="26" t="s">
        <v>9586</v>
      </c>
      <c r="H2865" s="26" t="s">
        <v>1401</v>
      </c>
      <c r="I2865" s="26" t="s">
        <v>14400</v>
      </c>
      <c r="J2865" s="26" t="s">
        <v>19373</v>
      </c>
      <c r="K2865" s="26" t="s">
        <v>9582</v>
      </c>
      <c r="L2865" s="26" t="s">
        <v>19374</v>
      </c>
      <c r="M2865" s="26">
        <v>380966159400</v>
      </c>
      <c r="N2865" s="26">
        <v>7124089301</v>
      </c>
    </row>
    <row r="2866" spans="1:14">
      <c r="A2866" s="26" t="s">
        <v>4349</v>
      </c>
      <c r="B2866" s="26" t="s">
        <v>4350</v>
      </c>
      <c r="C2866" s="26">
        <v>39002969</v>
      </c>
      <c r="D2866" s="26" t="s">
        <v>24</v>
      </c>
      <c r="E2866" s="26" t="s">
        <v>19375</v>
      </c>
      <c r="F2866" s="26" t="s">
        <v>19376</v>
      </c>
      <c r="G2866" s="26" t="s">
        <v>9586</v>
      </c>
      <c r="H2866" s="26" t="s">
        <v>576</v>
      </c>
      <c r="I2866" s="26" t="s">
        <v>12758</v>
      </c>
      <c r="J2866" s="26" t="s">
        <v>19377</v>
      </c>
      <c r="K2866" s="26" t="s">
        <v>9582</v>
      </c>
      <c r="L2866" s="26" t="s">
        <v>19378</v>
      </c>
      <c r="M2866" s="26">
        <v>380975799253</v>
      </c>
      <c r="N2866" s="26">
        <v>3221286801</v>
      </c>
    </row>
    <row r="2867" spans="1:14">
      <c r="A2867" s="26" t="s">
        <v>7556</v>
      </c>
      <c r="B2867" s="26" t="s">
        <v>7557</v>
      </c>
      <c r="C2867" s="26">
        <v>2000435</v>
      </c>
      <c r="D2867" s="26" t="s">
        <v>780</v>
      </c>
      <c r="E2867" s="26" t="s">
        <v>19379</v>
      </c>
      <c r="F2867" s="26" t="s">
        <v>19380</v>
      </c>
      <c r="G2867" s="26" t="s">
        <v>9601</v>
      </c>
      <c r="H2867" s="26" t="s">
        <v>1088</v>
      </c>
      <c r="J2867" s="26" t="s">
        <v>11758</v>
      </c>
      <c r="K2867" s="26" t="s">
        <v>9597</v>
      </c>
      <c r="L2867" s="26" t="s">
        <v>19381</v>
      </c>
      <c r="M2867" s="26">
        <v>380354821609</v>
      </c>
      <c r="N2867" s="26">
        <v>521683303</v>
      </c>
    </row>
    <row r="2868" spans="1:14">
      <c r="A2868" s="26" t="s">
        <v>8357</v>
      </c>
      <c r="B2868" s="26" t="s">
        <v>8194</v>
      </c>
      <c r="C2868" s="26">
        <v>25180090</v>
      </c>
      <c r="D2868" s="26" t="s">
        <v>24</v>
      </c>
      <c r="E2868" s="26" t="s">
        <v>19382</v>
      </c>
      <c r="F2868" s="26" t="s">
        <v>19383</v>
      </c>
      <c r="G2868" s="26" t="s">
        <v>9586</v>
      </c>
      <c r="H2868" s="26" t="s">
        <v>1122</v>
      </c>
      <c r="J2868" s="26" t="s">
        <v>8039</v>
      </c>
      <c r="K2868" s="26" t="s">
        <v>9597</v>
      </c>
      <c r="L2868" s="26" t="s">
        <v>19384</v>
      </c>
      <c r="M2868" s="26">
        <v>380577250296</v>
      </c>
      <c r="N2868" s="26">
        <v>6310100000</v>
      </c>
    </row>
    <row r="2869" spans="1:14">
      <c r="A2869" s="26" t="s">
        <v>6363</v>
      </c>
      <c r="B2869" s="26" t="s">
        <v>6364</v>
      </c>
      <c r="C2869" s="26">
        <v>2774473</v>
      </c>
      <c r="D2869" s="26" t="s">
        <v>780</v>
      </c>
      <c r="E2869" s="26" t="s">
        <v>19385</v>
      </c>
      <c r="F2869" s="26" t="s">
        <v>19386</v>
      </c>
      <c r="G2869" s="26" t="s">
        <v>9601</v>
      </c>
      <c r="H2869" s="26" t="s">
        <v>885</v>
      </c>
      <c r="J2869" s="26" t="s">
        <v>910</v>
      </c>
      <c r="K2869" s="26" t="s">
        <v>9597</v>
      </c>
      <c r="L2869" s="26" t="s">
        <v>19387</v>
      </c>
      <c r="M2869" s="26">
        <v>380487972822</v>
      </c>
      <c r="N2869" s="26">
        <v>5110100000</v>
      </c>
    </row>
    <row r="2870" spans="1:14">
      <c r="A2870" s="26" t="s">
        <v>4599</v>
      </c>
      <c r="B2870" s="26" t="s">
        <v>4600</v>
      </c>
      <c r="C2870" s="26">
        <v>38797880</v>
      </c>
      <c r="D2870" s="26" t="s">
        <v>24</v>
      </c>
      <c r="E2870" s="26" t="s">
        <v>19388</v>
      </c>
      <c r="F2870" s="26" t="s">
        <v>19389</v>
      </c>
      <c r="G2870" s="26" t="s">
        <v>9579</v>
      </c>
      <c r="H2870" s="26" t="s">
        <v>670</v>
      </c>
      <c r="I2870" s="26" t="s">
        <v>10789</v>
      </c>
      <c r="J2870" s="26" t="s">
        <v>19390</v>
      </c>
      <c r="K2870" s="26" t="s">
        <v>9582</v>
      </c>
      <c r="L2870" s="26" t="s">
        <v>19391</v>
      </c>
      <c r="M2870" s="26">
        <v>380674770061</v>
      </c>
      <c r="N2870" s="26">
        <v>3521986401</v>
      </c>
    </row>
    <row r="2871" spans="1:14">
      <c r="A2871" s="26" t="s">
        <v>2416</v>
      </c>
      <c r="B2871" s="26" t="s">
        <v>2403</v>
      </c>
      <c r="C2871" s="26">
        <v>37906491</v>
      </c>
      <c r="D2871" s="26" t="s">
        <v>24</v>
      </c>
      <c r="E2871" s="26" t="s">
        <v>19392</v>
      </c>
      <c r="F2871" s="26" t="s">
        <v>19393</v>
      </c>
      <c r="G2871" s="26" t="s">
        <v>9586</v>
      </c>
      <c r="H2871" s="26" t="s">
        <v>133</v>
      </c>
      <c r="J2871" s="26" t="s">
        <v>2401</v>
      </c>
      <c r="K2871" s="26" t="s">
        <v>9597</v>
      </c>
      <c r="L2871" s="26" t="s">
        <v>19171</v>
      </c>
      <c r="M2871" s="26">
        <v>380674613058</v>
      </c>
      <c r="N2871" s="26">
        <v>122787502</v>
      </c>
    </row>
    <row r="2872" spans="1:14">
      <c r="A2872" s="26" t="s">
        <v>7128</v>
      </c>
      <c r="B2872" s="26" t="s">
        <v>7127</v>
      </c>
      <c r="C2872" s="26">
        <v>38492302</v>
      </c>
      <c r="D2872" s="26" t="s">
        <v>780</v>
      </c>
      <c r="E2872" s="26" t="s">
        <v>19394</v>
      </c>
      <c r="F2872" s="26" t="s">
        <v>14221</v>
      </c>
      <c r="G2872" s="26" t="s">
        <v>9601</v>
      </c>
      <c r="H2872" s="26" t="s">
        <v>987</v>
      </c>
      <c r="I2872" s="26" t="s">
        <v>9634</v>
      </c>
      <c r="J2872" s="26" t="s">
        <v>19395</v>
      </c>
      <c r="K2872" s="26" t="s">
        <v>9606</v>
      </c>
      <c r="L2872" s="26" t="s">
        <v>19396</v>
      </c>
      <c r="M2872" s="26">
        <v>380672800849</v>
      </c>
      <c r="N2872" s="26">
        <v>5624655300</v>
      </c>
    </row>
    <row r="2873" spans="1:14">
      <c r="A2873" s="26" t="s">
        <v>3356</v>
      </c>
      <c r="B2873" s="26" t="s">
        <v>3357</v>
      </c>
      <c r="C2873" s="26">
        <v>38284599</v>
      </c>
      <c r="D2873" s="26" t="s">
        <v>24</v>
      </c>
      <c r="E2873" s="26" t="s">
        <v>19397</v>
      </c>
      <c r="F2873" s="26" t="s">
        <v>19398</v>
      </c>
      <c r="G2873" s="26" t="s">
        <v>9586</v>
      </c>
      <c r="H2873" s="26" t="s">
        <v>392</v>
      </c>
      <c r="I2873" s="26" t="s">
        <v>11117</v>
      </c>
      <c r="J2873" s="26" t="s">
        <v>19399</v>
      </c>
      <c r="K2873" s="26" t="s">
        <v>9582</v>
      </c>
      <c r="L2873" s="26" t="s">
        <v>19400</v>
      </c>
      <c r="M2873" s="26">
        <v>380313531213</v>
      </c>
      <c r="N2873" s="26">
        <v>2120883601</v>
      </c>
    </row>
    <row r="2874" spans="1:14">
      <c r="A2874" s="26" t="s">
        <v>3800</v>
      </c>
      <c r="B2874" s="26" t="s">
        <v>3801</v>
      </c>
      <c r="C2874" s="26">
        <v>42293398</v>
      </c>
      <c r="D2874" s="26" t="s">
        <v>24</v>
      </c>
      <c r="E2874" s="26" t="s">
        <v>19401</v>
      </c>
      <c r="F2874" s="26" t="s">
        <v>19402</v>
      </c>
      <c r="G2874" s="26" t="s">
        <v>9591</v>
      </c>
      <c r="H2874" s="26" t="s">
        <v>468</v>
      </c>
      <c r="I2874" s="26" t="s">
        <v>16628</v>
      </c>
      <c r="J2874" s="26" t="s">
        <v>14037</v>
      </c>
      <c r="K2874" s="26" t="s">
        <v>9582</v>
      </c>
      <c r="L2874" s="26" t="s">
        <v>19403</v>
      </c>
      <c r="M2874" s="26">
        <v>380682126912</v>
      </c>
      <c r="N2874" s="26">
        <v>1223584509</v>
      </c>
    </row>
    <row r="2875" spans="1:14">
      <c r="A2875" s="26" t="s">
        <v>5685</v>
      </c>
      <c r="B2875" s="26" t="s">
        <v>5686</v>
      </c>
      <c r="C2875" s="26">
        <v>38947811</v>
      </c>
      <c r="D2875" s="26" t="s">
        <v>780</v>
      </c>
      <c r="E2875" s="26" t="s">
        <v>19404</v>
      </c>
      <c r="F2875" s="26" t="s">
        <v>19405</v>
      </c>
      <c r="G2875" s="26" t="s">
        <v>9601</v>
      </c>
      <c r="H2875" s="26" t="s">
        <v>799</v>
      </c>
      <c r="J2875" s="26" t="s">
        <v>800</v>
      </c>
      <c r="K2875" s="26" t="s">
        <v>9597</v>
      </c>
      <c r="L2875" s="26" t="s">
        <v>19406</v>
      </c>
      <c r="M2875" s="26">
        <v>380442880088</v>
      </c>
      <c r="N2875" s="26">
        <v>4822784009</v>
      </c>
    </row>
    <row r="2876" spans="1:14">
      <c r="A2876" s="26" t="s">
        <v>2991</v>
      </c>
      <c r="B2876" s="26" t="s">
        <v>2992</v>
      </c>
      <c r="C2876" s="26">
        <v>37791248</v>
      </c>
      <c r="D2876" s="26" t="s">
        <v>24</v>
      </c>
      <c r="E2876" s="26" t="s">
        <v>19407</v>
      </c>
      <c r="F2876" s="26" t="s">
        <v>19408</v>
      </c>
      <c r="G2876" s="26" t="s">
        <v>9586</v>
      </c>
      <c r="H2876" s="26" t="s">
        <v>258</v>
      </c>
      <c r="J2876" s="26" t="s">
        <v>19409</v>
      </c>
      <c r="K2876" s="26" t="s">
        <v>9606</v>
      </c>
      <c r="L2876" s="26" t="s">
        <v>19410</v>
      </c>
      <c r="M2876" s="26">
        <v>380997287082</v>
      </c>
      <c r="N2876" s="26">
        <v>1413845900</v>
      </c>
    </row>
    <row r="2877" spans="1:14">
      <c r="A2877" s="26" t="s">
        <v>7311</v>
      </c>
      <c r="B2877" s="26" t="s">
        <v>7312</v>
      </c>
      <c r="C2877" s="26">
        <v>41479671</v>
      </c>
      <c r="D2877" s="26" t="s">
        <v>24</v>
      </c>
      <c r="E2877" s="26" t="s">
        <v>19411</v>
      </c>
      <c r="F2877" s="26" t="s">
        <v>19412</v>
      </c>
      <c r="G2877" s="26" t="s">
        <v>9586</v>
      </c>
      <c r="H2877" s="26" t="s">
        <v>1025</v>
      </c>
      <c r="I2877" s="26" t="s">
        <v>9657</v>
      </c>
      <c r="J2877" s="26" t="s">
        <v>7313</v>
      </c>
      <c r="K2877" s="26" t="s">
        <v>9582</v>
      </c>
      <c r="L2877" s="26" t="s">
        <v>19413</v>
      </c>
      <c r="M2877" s="26">
        <v>380990452448</v>
      </c>
      <c r="N2877" s="26">
        <v>5920382401</v>
      </c>
    </row>
    <row r="2878" spans="1:14">
      <c r="A2878" s="26" t="s">
        <v>4769</v>
      </c>
      <c r="B2878" s="26" t="s">
        <v>4770</v>
      </c>
      <c r="C2878" s="26">
        <v>42126735</v>
      </c>
      <c r="D2878" s="26" t="s">
        <v>24</v>
      </c>
      <c r="E2878" s="26" t="s">
        <v>19414</v>
      </c>
      <c r="F2878" s="26" t="s">
        <v>19415</v>
      </c>
      <c r="G2878" s="26" t="s">
        <v>9579</v>
      </c>
      <c r="H2878" s="26" t="s">
        <v>670</v>
      </c>
      <c r="I2878" s="26" t="s">
        <v>11751</v>
      </c>
      <c r="J2878" s="26" t="s">
        <v>19416</v>
      </c>
      <c r="K2878" s="26" t="s">
        <v>9582</v>
      </c>
      <c r="L2878" s="26" t="s">
        <v>19417</v>
      </c>
      <c r="M2878" s="26">
        <v>380523941217</v>
      </c>
      <c r="N2878" s="26">
        <v>3525884902</v>
      </c>
    </row>
    <row r="2879" spans="1:14">
      <c r="A2879" s="26" t="s">
        <v>1783</v>
      </c>
      <c r="B2879" s="26" t="s">
        <v>1784</v>
      </c>
      <c r="C2879" s="26">
        <v>1982560</v>
      </c>
      <c r="D2879" s="26" t="s">
        <v>780</v>
      </c>
      <c r="E2879" s="26" t="s">
        <v>19418</v>
      </c>
      <c r="F2879" s="26" t="s">
        <v>1784</v>
      </c>
      <c r="G2879" s="26" t="s">
        <v>9601</v>
      </c>
      <c r="H2879" s="26" t="s">
        <v>27</v>
      </c>
      <c r="I2879" s="26" t="s">
        <v>12789</v>
      </c>
      <c r="J2879" s="26" t="s">
        <v>61</v>
      </c>
      <c r="K2879" s="26" t="s">
        <v>9606</v>
      </c>
      <c r="L2879" s="26" t="s">
        <v>19419</v>
      </c>
      <c r="M2879" s="26">
        <v>761404337303</v>
      </c>
      <c r="N2879" s="26">
        <v>521955100</v>
      </c>
    </row>
    <row r="2880" spans="1:14">
      <c r="A2880" s="26" t="s">
        <v>5994</v>
      </c>
      <c r="B2880" s="26" t="s">
        <v>5995</v>
      </c>
      <c r="C2880" s="26">
        <v>31822150</v>
      </c>
      <c r="D2880" s="26" t="s">
        <v>1701</v>
      </c>
      <c r="E2880" s="26" t="s">
        <v>19420</v>
      </c>
      <c r="F2880" s="26" t="s">
        <v>19421</v>
      </c>
      <c r="G2880" s="26" t="s">
        <v>9601</v>
      </c>
      <c r="H2880" s="26" t="s">
        <v>835</v>
      </c>
      <c r="J2880" s="26" t="s">
        <v>19422</v>
      </c>
      <c r="K2880" s="26" t="s">
        <v>9582</v>
      </c>
      <c r="L2880" s="26" t="s">
        <v>19423</v>
      </c>
      <c r="M2880" s="26">
        <v>380992787280</v>
      </c>
      <c r="N2880" s="26">
        <v>4820681201</v>
      </c>
    </row>
    <row r="2881" spans="1:14">
      <c r="A2881" s="26" t="s">
        <v>2640</v>
      </c>
      <c r="B2881" s="26" t="s">
        <v>2641</v>
      </c>
      <c r="C2881" s="26">
        <v>23066473</v>
      </c>
      <c r="D2881" s="26" t="s">
        <v>780</v>
      </c>
      <c r="E2881" s="26" t="s">
        <v>19424</v>
      </c>
      <c r="F2881" s="26" t="s">
        <v>19425</v>
      </c>
      <c r="G2881" s="26" t="s">
        <v>9601</v>
      </c>
      <c r="H2881" s="26" t="s">
        <v>133</v>
      </c>
      <c r="J2881" s="26" t="s">
        <v>231</v>
      </c>
      <c r="K2881" s="26" t="s">
        <v>9597</v>
      </c>
      <c r="L2881" s="26" t="s">
        <v>19426</v>
      </c>
      <c r="M2881" s="26">
        <v>380563200116</v>
      </c>
      <c r="N2881" s="26">
        <v>1212400000</v>
      </c>
    </row>
    <row r="2882" spans="1:14">
      <c r="A2882" s="26" t="s">
        <v>6769</v>
      </c>
      <c r="B2882" s="26" t="s">
        <v>6770</v>
      </c>
      <c r="C2882" s="26">
        <v>38276153</v>
      </c>
      <c r="D2882" s="26" t="s">
        <v>24</v>
      </c>
      <c r="E2882" s="26" t="s">
        <v>19427</v>
      </c>
      <c r="F2882" s="26" t="s">
        <v>19428</v>
      </c>
      <c r="G2882" s="26" t="s">
        <v>9579</v>
      </c>
      <c r="H2882" s="26" t="s">
        <v>949</v>
      </c>
      <c r="I2882" s="26" t="s">
        <v>10890</v>
      </c>
      <c r="J2882" s="26" t="s">
        <v>16186</v>
      </c>
      <c r="K2882" s="26" t="s">
        <v>9582</v>
      </c>
      <c r="L2882" s="26" t="s">
        <v>19429</v>
      </c>
      <c r="M2882" s="26">
        <v>380535861992</v>
      </c>
      <c r="N2882" s="26">
        <v>1222985201</v>
      </c>
    </row>
    <row r="2883" spans="1:14">
      <c r="A2883" s="26" t="s">
        <v>5166</v>
      </c>
      <c r="B2883" s="26" t="s">
        <v>5167</v>
      </c>
      <c r="C2883" s="26" t="s">
        <v>1604</v>
      </c>
      <c r="D2883" s="26" t="s">
        <v>24</v>
      </c>
      <c r="E2883" s="26" t="s">
        <v>19430</v>
      </c>
      <c r="F2883" s="26" t="s">
        <v>19431</v>
      </c>
      <c r="G2883" s="26" t="s">
        <v>9591</v>
      </c>
      <c r="H2883" s="26" t="s">
        <v>735</v>
      </c>
      <c r="J2883" s="26" t="s">
        <v>740</v>
      </c>
      <c r="K2883" s="26" t="s">
        <v>9597</v>
      </c>
      <c r="L2883" s="26" t="s">
        <v>19432</v>
      </c>
      <c r="M2883" s="26">
        <v>380673279020</v>
      </c>
      <c r="N2883" s="26">
        <v>1221881203</v>
      </c>
    </row>
    <row r="2884" spans="1:14">
      <c r="A2884" s="26" t="s">
        <v>3843</v>
      </c>
      <c r="B2884" s="26" t="s">
        <v>3844</v>
      </c>
      <c r="C2884" s="26">
        <v>1992883</v>
      </c>
      <c r="D2884" s="26" t="s">
        <v>780</v>
      </c>
      <c r="E2884" s="26" t="s">
        <v>19433</v>
      </c>
      <c r="F2884" s="26" t="s">
        <v>19434</v>
      </c>
      <c r="G2884" s="26" t="s">
        <v>9601</v>
      </c>
      <c r="H2884" s="26" t="s">
        <v>468</v>
      </c>
      <c r="I2884" s="26" t="s">
        <v>11228</v>
      </c>
      <c r="J2884" s="26" t="s">
        <v>498</v>
      </c>
      <c r="K2884" s="26" t="s">
        <v>9606</v>
      </c>
      <c r="L2884" s="26" t="s">
        <v>19435</v>
      </c>
      <c r="M2884" s="26">
        <v>761599174637</v>
      </c>
      <c r="N2884" s="26">
        <v>123183401</v>
      </c>
    </row>
    <row r="2885" spans="1:14">
      <c r="A2885" s="26" t="s">
        <v>2685</v>
      </c>
      <c r="B2885" s="26" t="s">
        <v>2686</v>
      </c>
      <c r="C2885" s="26">
        <v>37691403</v>
      </c>
      <c r="D2885" s="26" t="s">
        <v>24</v>
      </c>
      <c r="E2885" s="26" t="s">
        <v>19436</v>
      </c>
      <c r="F2885" s="26" t="s">
        <v>16542</v>
      </c>
      <c r="G2885" s="26" t="s">
        <v>9586</v>
      </c>
      <c r="H2885" s="26" t="s">
        <v>133</v>
      </c>
      <c r="I2885" s="26" t="s">
        <v>11507</v>
      </c>
      <c r="J2885" s="26" t="s">
        <v>19437</v>
      </c>
      <c r="K2885" s="26" t="s">
        <v>9582</v>
      </c>
      <c r="L2885" s="26" t="s">
        <v>19438</v>
      </c>
      <c r="M2885" s="26">
        <v>380962645671</v>
      </c>
      <c r="N2885" s="26">
        <v>1212190003</v>
      </c>
    </row>
    <row r="2886" spans="1:14">
      <c r="A2886" s="26" t="s">
        <v>3731</v>
      </c>
      <c r="B2886" s="26" t="s">
        <v>3732</v>
      </c>
      <c r="C2886" s="26">
        <v>38969531</v>
      </c>
      <c r="D2886" s="26" t="s">
        <v>24</v>
      </c>
      <c r="E2886" s="26" t="s">
        <v>19439</v>
      </c>
      <c r="F2886" s="26" t="s">
        <v>19440</v>
      </c>
      <c r="G2886" s="26" t="s">
        <v>9586</v>
      </c>
      <c r="H2886" s="26" t="s">
        <v>468</v>
      </c>
      <c r="J2886" s="26" t="s">
        <v>481</v>
      </c>
      <c r="K2886" s="26" t="s">
        <v>9597</v>
      </c>
      <c r="L2886" s="26" t="s">
        <v>19441</v>
      </c>
      <c r="M2886" s="26">
        <v>380612756367</v>
      </c>
      <c r="N2886" s="26">
        <v>1222380503</v>
      </c>
    </row>
    <row r="2887" spans="1:14">
      <c r="A2887" s="26" t="s">
        <v>7576</v>
      </c>
      <c r="B2887" s="26" t="s">
        <v>7577</v>
      </c>
      <c r="C2887" s="26">
        <v>2000547</v>
      </c>
      <c r="D2887" s="26" t="s">
        <v>780</v>
      </c>
      <c r="E2887" s="26" t="s">
        <v>19442</v>
      </c>
      <c r="F2887" s="26" t="s">
        <v>13076</v>
      </c>
      <c r="G2887" s="26" t="s">
        <v>9601</v>
      </c>
      <c r="H2887" s="26" t="s">
        <v>1088</v>
      </c>
      <c r="I2887" s="26" t="s">
        <v>9818</v>
      </c>
      <c r="J2887" s="26" t="s">
        <v>1096</v>
      </c>
      <c r="K2887" s="26" t="s">
        <v>9597</v>
      </c>
      <c r="L2887" s="26" t="s">
        <v>19443</v>
      </c>
      <c r="M2887" s="26">
        <v>761318674445</v>
      </c>
      <c r="N2887" s="26">
        <v>6121210100</v>
      </c>
    </row>
    <row r="2888" spans="1:14">
      <c r="A2888" s="26" t="s">
        <v>9399</v>
      </c>
      <c r="B2888" s="26" t="s">
        <v>9400</v>
      </c>
      <c r="C2888" s="26">
        <v>38955665</v>
      </c>
      <c r="D2888" s="26" t="s">
        <v>24</v>
      </c>
      <c r="E2888" s="26" t="s">
        <v>19444</v>
      </c>
      <c r="F2888" s="26" t="s">
        <v>19445</v>
      </c>
      <c r="G2888" s="26" t="s">
        <v>9579</v>
      </c>
      <c r="H2888" s="26" t="s">
        <v>1573</v>
      </c>
      <c r="I2888" s="26" t="s">
        <v>10158</v>
      </c>
      <c r="J2888" s="26" t="s">
        <v>19446</v>
      </c>
      <c r="K2888" s="26" t="s">
        <v>9582</v>
      </c>
      <c r="L2888" s="26" t="s">
        <v>19447</v>
      </c>
      <c r="M2888" s="26">
        <v>380462685417</v>
      </c>
      <c r="N2888" s="26">
        <v>7425582810</v>
      </c>
    </row>
    <row r="2889" spans="1:14">
      <c r="A2889" s="26" t="s">
        <v>5994</v>
      </c>
      <c r="B2889" s="26" t="s">
        <v>5995</v>
      </c>
      <c r="C2889" s="26">
        <v>31822150</v>
      </c>
      <c r="D2889" s="26" t="s">
        <v>1701</v>
      </c>
      <c r="E2889" s="26" t="s">
        <v>19448</v>
      </c>
      <c r="F2889" s="26" t="s">
        <v>19449</v>
      </c>
      <c r="G2889" s="26" t="s">
        <v>9601</v>
      </c>
      <c r="H2889" s="26" t="s">
        <v>835</v>
      </c>
      <c r="J2889" s="26" t="s">
        <v>5954</v>
      </c>
      <c r="K2889" s="26" t="s">
        <v>9606</v>
      </c>
      <c r="L2889" s="26" t="s">
        <v>19450</v>
      </c>
      <c r="M2889" s="26">
        <v>380968343571</v>
      </c>
      <c r="N2889" s="26">
        <v>4823055100</v>
      </c>
    </row>
    <row r="2890" spans="1:14">
      <c r="A2890" s="26" t="s">
        <v>7019</v>
      </c>
      <c r="B2890" s="26" t="s">
        <v>7020</v>
      </c>
      <c r="C2890" s="26">
        <v>1999788</v>
      </c>
      <c r="D2890" s="26" t="s">
        <v>780</v>
      </c>
      <c r="E2890" s="26" t="s">
        <v>19451</v>
      </c>
      <c r="F2890" s="26" t="s">
        <v>9787</v>
      </c>
      <c r="G2890" s="26" t="s">
        <v>9601</v>
      </c>
      <c r="H2890" s="26" t="s">
        <v>987</v>
      </c>
      <c r="I2890" s="26" t="s">
        <v>15292</v>
      </c>
      <c r="J2890" s="26" t="s">
        <v>7011</v>
      </c>
      <c r="K2890" s="26" t="s">
        <v>9597</v>
      </c>
      <c r="L2890" s="26" t="s">
        <v>19452</v>
      </c>
      <c r="M2890" s="26">
        <v>380365820031</v>
      </c>
      <c r="N2890" s="26">
        <v>721482202</v>
      </c>
    </row>
    <row r="2891" spans="1:14">
      <c r="A2891" s="26" t="s">
        <v>4774</v>
      </c>
      <c r="B2891" s="26" t="s">
        <v>4775</v>
      </c>
      <c r="C2891" s="26">
        <v>37336085</v>
      </c>
      <c r="D2891" s="26" t="s">
        <v>24</v>
      </c>
      <c r="E2891" s="26" t="s">
        <v>19453</v>
      </c>
      <c r="F2891" s="26" t="s">
        <v>19454</v>
      </c>
      <c r="G2891" s="26" t="s">
        <v>9586</v>
      </c>
      <c r="H2891" s="26" t="s">
        <v>711</v>
      </c>
      <c r="I2891" s="26" t="s">
        <v>15378</v>
      </c>
      <c r="J2891" s="26" t="s">
        <v>19455</v>
      </c>
      <c r="K2891" s="26" t="s">
        <v>9582</v>
      </c>
      <c r="L2891" s="26" t="s">
        <v>19456</v>
      </c>
      <c r="M2891" s="26">
        <v>380646697506</v>
      </c>
      <c r="N2891" s="26">
        <v>4420655101</v>
      </c>
    </row>
    <row r="2892" spans="1:14">
      <c r="A2892" s="26" t="s">
        <v>5336</v>
      </c>
      <c r="B2892" s="26" t="s">
        <v>5337</v>
      </c>
      <c r="C2892" s="26">
        <v>1998035</v>
      </c>
      <c r="D2892" s="26" t="s">
        <v>780</v>
      </c>
      <c r="E2892" s="26" t="s">
        <v>19457</v>
      </c>
      <c r="F2892" s="26" t="s">
        <v>19458</v>
      </c>
      <c r="G2892" s="26" t="s">
        <v>9601</v>
      </c>
      <c r="H2892" s="26" t="s">
        <v>735</v>
      </c>
      <c r="I2892" s="26" t="s">
        <v>12249</v>
      </c>
      <c r="J2892" s="26" t="s">
        <v>778</v>
      </c>
      <c r="K2892" s="26" t="s">
        <v>9597</v>
      </c>
      <c r="L2892" s="26" t="s">
        <v>19459</v>
      </c>
      <c r="M2892" s="26">
        <v>380323041333</v>
      </c>
      <c r="N2892" s="26">
        <v>720886401</v>
      </c>
    </row>
    <row r="2893" spans="1:14">
      <c r="A2893" s="26" t="s">
        <v>3209</v>
      </c>
      <c r="B2893" s="26" t="s">
        <v>3210</v>
      </c>
      <c r="C2893" s="26">
        <v>38341562</v>
      </c>
      <c r="D2893" s="26" t="s">
        <v>24</v>
      </c>
      <c r="E2893" s="26" t="s">
        <v>19460</v>
      </c>
      <c r="F2893" s="26" t="s">
        <v>11928</v>
      </c>
      <c r="G2893" s="26" t="s">
        <v>9586</v>
      </c>
      <c r="H2893" s="26" t="s">
        <v>375</v>
      </c>
      <c r="J2893" s="26" t="s">
        <v>388</v>
      </c>
      <c r="K2893" s="26" t="s">
        <v>9597</v>
      </c>
      <c r="L2893" s="26" t="s">
        <v>19461</v>
      </c>
      <c r="M2893" s="26">
        <v>380414124030</v>
      </c>
      <c r="N2893" s="26">
        <v>1811000000</v>
      </c>
    </row>
    <row r="2894" spans="1:14">
      <c r="A2894" s="26" t="s">
        <v>5703</v>
      </c>
      <c r="B2894" s="26" t="s">
        <v>5704</v>
      </c>
      <c r="C2894" s="26">
        <v>26188946</v>
      </c>
      <c r="D2894" s="26" t="s">
        <v>24</v>
      </c>
      <c r="E2894" s="26" t="s">
        <v>19462</v>
      </c>
      <c r="F2894" s="26" t="s">
        <v>19463</v>
      </c>
      <c r="G2894" s="26" t="s">
        <v>9586</v>
      </c>
      <c r="H2894" s="26" t="s">
        <v>799</v>
      </c>
      <c r="J2894" s="26" t="s">
        <v>800</v>
      </c>
      <c r="K2894" s="26" t="s">
        <v>9597</v>
      </c>
      <c r="L2894" s="26" t="s">
        <v>19464</v>
      </c>
      <c r="M2894" s="26">
        <v>380443378084</v>
      </c>
      <c r="N2894" s="26">
        <v>4822784009</v>
      </c>
    </row>
    <row r="2895" spans="1:14">
      <c r="A2895" s="26" t="s">
        <v>4172</v>
      </c>
      <c r="B2895" s="26" t="s">
        <v>4173</v>
      </c>
      <c r="C2895" s="26">
        <v>1993470</v>
      </c>
      <c r="D2895" s="26" t="s">
        <v>24</v>
      </c>
      <c r="E2895" s="26" t="s">
        <v>19465</v>
      </c>
      <c r="F2895" s="26" t="s">
        <v>19466</v>
      </c>
      <c r="G2895" s="26" t="s">
        <v>9586</v>
      </c>
      <c r="H2895" s="26" t="s">
        <v>506</v>
      </c>
      <c r="J2895" s="26" t="s">
        <v>19467</v>
      </c>
      <c r="K2895" s="26" t="s">
        <v>9582</v>
      </c>
      <c r="L2895" s="26" t="s">
        <v>19468</v>
      </c>
      <c r="M2895" s="26">
        <v>380343645275</v>
      </c>
      <c r="N2895" s="26">
        <v>2625885801</v>
      </c>
    </row>
    <row r="2896" spans="1:14">
      <c r="A2896" s="26" t="s">
        <v>5996</v>
      </c>
      <c r="B2896" s="26" t="s">
        <v>5997</v>
      </c>
      <c r="C2896" s="26">
        <v>4592434</v>
      </c>
      <c r="D2896" s="26" t="s">
        <v>780</v>
      </c>
      <c r="E2896" s="26" t="s">
        <v>19469</v>
      </c>
      <c r="F2896" s="26" t="s">
        <v>12404</v>
      </c>
      <c r="G2896" s="26" t="s">
        <v>9601</v>
      </c>
      <c r="H2896" s="26" t="s">
        <v>835</v>
      </c>
      <c r="J2896" s="26" t="s">
        <v>848</v>
      </c>
      <c r="K2896" s="26" t="s">
        <v>9597</v>
      </c>
      <c r="L2896" s="26" t="s">
        <v>19470</v>
      </c>
      <c r="M2896" s="26">
        <v>380512444831</v>
      </c>
      <c r="N2896" s="26">
        <v>4623010100</v>
      </c>
    </row>
    <row r="2897" spans="1:14">
      <c r="A2897" s="26" t="s">
        <v>8683</v>
      </c>
      <c r="B2897" s="26" t="s">
        <v>8684</v>
      </c>
      <c r="C2897" s="26">
        <v>38418088</v>
      </c>
      <c r="D2897" s="26" t="s">
        <v>24</v>
      </c>
      <c r="E2897" s="26" t="s">
        <v>19471</v>
      </c>
      <c r="F2897" s="26" t="s">
        <v>19472</v>
      </c>
      <c r="G2897" s="26" t="s">
        <v>9586</v>
      </c>
      <c r="H2897" s="26" t="s">
        <v>1308</v>
      </c>
      <c r="J2897" s="26" t="s">
        <v>19473</v>
      </c>
      <c r="K2897" s="26" t="s">
        <v>9606</v>
      </c>
      <c r="L2897" s="26" t="s">
        <v>19474</v>
      </c>
      <c r="M2897" s="26">
        <v>380385551108</v>
      </c>
      <c r="N2897" s="26">
        <v>6822755200</v>
      </c>
    </row>
    <row r="2898" spans="1:14">
      <c r="A2898" s="26" t="s">
        <v>1719</v>
      </c>
      <c r="B2898" s="26" t="s">
        <v>1720</v>
      </c>
      <c r="C2898" s="26">
        <v>5484439</v>
      </c>
      <c r="D2898" s="26" t="s">
        <v>780</v>
      </c>
      <c r="E2898" s="26" t="s">
        <v>19475</v>
      </c>
      <c r="F2898" s="26" t="s">
        <v>19476</v>
      </c>
      <c r="G2898" s="26" t="s">
        <v>9601</v>
      </c>
      <c r="H2898" s="26" t="s">
        <v>27</v>
      </c>
      <c r="J2898" s="26" t="s">
        <v>36</v>
      </c>
      <c r="K2898" s="26" t="s">
        <v>9597</v>
      </c>
      <c r="L2898" s="26" t="s">
        <v>19477</v>
      </c>
      <c r="M2898" s="26">
        <v>380432550794</v>
      </c>
      <c r="N2898" s="26">
        <v>510100000</v>
      </c>
    </row>
    <row r="2899" spans="1:14">
      <c r="A2899" s="26" t="s">
        <v>6476</v>
      </c>
      <c r="B2899" s="26" t="s">
        <v>6477</v>
      </c>
      <c r="C2899" s="26">
        <v>37565151</v>
      </c>
      <c r="D2899" s="26" t="s">
        <v>24</v>
      </c>
      <c r="E2899" s="26" t="s">
        <v>19478</v>
      </c>
      <c r="F2899" s="26" t="s">
        <v>19479</v>
      </c>
      <c r="G2899" s="26" t="s">
        <v>9586</v>
      </c>
      <c r="H2899" s="26" t="s">
        <v>885</v>
      </c>
      <c r="I2899" s="26" t="s">
        <v>17959</v>
      </c>
      <c r="J2899" s="26" t="s">
        <v>19480</v>
      </c>
      <c r="K2899" s="26" t="s">
        <v>9582</v>
      </c>
      <c r="L2899" s="26" t="s">
        <v>19481</v>
      </c>
      <c r="M2899" s="26">
        <v>380484035217</v>
      </c>
      <c r="N2899" s="26">
        <v>2320982202</v>
      </c>
    </row>
    <row r="2900" spans="1:14">
      <c r="A2900" s="26" t="s">
        <v>2394</v>
      </c>
      <c r="B2900" s="26" t="s">
        <v>2395</v>
      </c>
      <c r="C2900" s="26" t="s">
        <v>1604</v>
      </c>
      <c r="D2900" s="26" t="s">
        <v>24</v>
      </c>
      <c r="E2900" s="26" t="s">
        <v>19482</v>
      </c>
      <c r="F2900" s="26" t="s">
        <v>19483</v>
      </c>
      <c r="G2900" s="26" t="s">
        <v>9586</v>
      </c>
      <c r="H2900" s="26" t="s">
        <v>133</v>
      </c>
      <c r="I2900" s="26" t="s">
        <v>16294</v>
      </c>
      <c r="J2900" s="26" t="s">
        <v>2396</v>
      </c>
      <c r="K2900" s="26" t="s">
        <v>9606</v>
      </c>
      <c r="L2900" s="26" t="s">
        <v>19484</v>
      </c>
      <c r="M2900" s="26">
        <v>380961323202</v>
      </c>
      <c r="N2900" s="26">
        <v>1224855300</v>
      </c>
    </row>
    <row r="2901" spans="1:14">
      <c r="A2901" s="26" t="s">
        <v>2402</v>
      </c>
      <c r="B2901" s="26" t="s">
        <v>2403</v>
      </c>
      <c r="C2901" s="26">
        <v>37906491</v>
      </c>
      <c r="D2901" s="26" t="s">
        <v>780</v>
      </c>
      <c r="E2901" s="26" t="s">
        <v>19485</v>
      </c>
      <c r="F2901" s="26" t="s">
        <v>19486</v>
      </c>
      <c r="G2901" s="26" t="s">
        <v>9601</v>
      </c>
      <c r="H2901" s="26" t="s">
        <v>133</v>
      </c>
      <c r="J2901" s="26" t="s">
        <v>2401</v>
      </c>
      <c r="K2901" s="26" t="s">
        <v>9597</v>
      </c>
      <c r="L2901" s="26" t="s">
        <v>18716</v>
      </c>
      <c r="M2901" s="26">
        <v>380675002318</v>
      </c>
      <c r="N2901" s="26">
        <v>122787502</v>
      </c>
    </row>
    <row r="2902" spans="1:14">
      <c r="A2902" s="26" t="s">
        <v>2003</v>
      </c>
      <c r="B2902" s="26" t="s">
        <v>1999</v>
      </c>
      <c r="C2902" s="26">
        <v>1982940</v>
      </c>
      <c r="D2902" s="26" t="s">
        <v>780</v>
      </c>
      <c r="E2902" s="26" t="s">
        <v>19487</v>
      </c>
      <c r="F2902" s="26" t="s">
        <v>19488</v>
      </c>
      <c r="G2902" s="26" t="s">
        <v>9601</v>
      </c>
      <c r="H2902" s="26" t="s">
        <v>103</v>
      </c>
      <c r="J2902" s="26" t="s">
        <v>112</v>
      </c>
      <c r="K2902" s="26" t="s">
        <v>9597</v>
      </c>
      <c r="L2902" s="26" t="s">
        <v>19489</v>
      </c>
      <c r="M2902" s="26">
        <v>760839058321</v>
      </c>
      <c r="N2902" s="26">
        <v>710400000</v>
      </c>
    </row>
    <row r="2903" spans="1:14">
      <c r="A2903" s="26" t="s">
        <v>1885</v>
      </c>
      <c r="B2903" s="26" t="s">
        <v>1886</v>
      </c>
      <c r="C2903" s="26">
        <v>37337644</v>
      </c>
      <c r="D2903" s="26" t="s">
        <v>24</v>
      </c>
      <c r="E2903" s="26" t="s">
        <v>19490</v>
      </c>
      <c r="F2903" s="26" t="s">
        <v>19491</v>
      </c>
      <c r="G2903" s="26" t="s">
        <v>9586</v>
      </c>
      <c r="H2903" s="26" t="s">
        <v>27</v>
      </c>
      <c r="I2903" s="26" t="s">
        <v>19492</v>
      </c>
      <c r="J2903" s="26" t="s">
        <v>15849</v>
      </c>
      <c r="K2903" s="26" t="s">
        <v>9582</v>
      </c>
      <c r="L2903" s="26" t="s">
        <v>19493</v>
      </c>
      <c r="M2903" s="26">
        <v>380435331603</v>
      </c>
      <c r="N2903" s="26">
        <v>522285802</v>
      </c>
    </row>
    <row r="2904" spans="1:14">
      <c r="A2904" s="26" t="s">
        <v>3587</v>
      </c>
      <c r="B2904" s="26" t="s">
        <v>3588</v>
      </c>
      <c r="C2904" s="26">
        <v>38625368</v>
      </c>
      <c r="D2904" s="26" t="s">
        <v>24</v>
      </c>
      <c r="E2904" s="26" t="s">
        <v>19494</v>
      </c>
      <c r="F2904" s="26" t="s">
        <v>19495</v>
      </c>
      <c r="G2904" s="26" t="s">
        <v>9586</v>
      </c>
      <c r="H2904" s="26" t="s">
        <v>468</v>
      </c>
      <c r="I2904" s="26" t="s">
        <v>19343</v>
      </c>
      <c r="J2904" s="26" t="s">
        <v>11439</v>
      </c>
      <c r="K2904" s="26" t="s">
        <v>9582</v>
      </c>
      <c r="L2904" s="26" t="s">
        <v>19496</v>
      </c>
      <c r="M2904" s="26">
        <v>380615394628</v>
      </c>
      <c r="N2904" s="26">
        <v>121181502</v>
      </c>
    </row>
    <row r="2905" spans="1:14">
      <c r="A2905" s="26" t="s">
        <v>7514</v>
      </c>
      <c r="B2905" s="26" t="s">
        <v>7515</v>
      </c>
      <c r="C2905" s="26">
        <v>2000300</v>
      </c>
      <c r="D2905" s="26" t="s">
        <v>780</v>
      </c>
      <c r="E2905" s="26" t="s">
        <v>19497</v>
      </c>
      <c r="F2905" s="26" t="s">
        <v>10762</v>
      </c>
      <c r="G2905" s="26" t="s">
        <v>9601</v>
      </c>
      <c r="H2905" s="26" t="s">
        <v>1025</v>
      </c>
      <c r="J2905" s="26" t="s">
        <v>1065</v>
      </c>
      <c r="K2905" s="26" t="s">
        <v>9597</v>
      </c>
      <c r="L2905" s="26" t="s">
        <v>11908</v>
      </c>
      <c r="M2905" s="26">
        <v>380542787300</v>
      </c>
      <c r="N2905" s="26">
        <v>5910100000</v>
      </c>
    </row>
    <row r="2906" spans="1:14">
      <c r="A2906" s="26" t="s">
        <v>3483</v>
      </c>
      <c r="B2906" s="26" t="s">
        <v>3484</v>
      </c>
      <c r="C2906" s="26">
        <v>42043319</v>
      </c>
      <c r="D2906" s="26" t="s">
        <v>24</v>
      </c>
      <c r="E2906" s="26" t="s">
        <v>19498</v>
      </c>
      <c r="F2906" s="26" t="s">
        <v>19499</v>
      </c>
      <c r="G2906" s="26" t="s">
        <v>9586</v>
      </c>
      <c r="H2906" s="26" t="s">
        <v>392</v>
      </c>
      <c r="I2906" s="26" t="s">
        <v>10627</v>
      </c>
      <c r="J2906" s="26" t="s">
        <v>3487</v>
      </c>
      <c r="K2906" s="26" t="s">
        <v>9606</v>
      </c>
      <c r="L2906" s="26" t="s">
        <v>19500</v>
      </c>
      <c r="M2906" s="26">
        <v>380966074200</v>
      </c>
      <c r="N2906" s="26">
        <v>2124456200</v>
      </c>
    </row>
    <row r="2907" spans="1:14">
      <c r="A2907" s="26" t="s">
        <v>6754</v>
      </c>
      <c r="B2907" s="26" t="s">
        <v>6755</v>
      </c>
      <c r="C2907" s="26">
        <v>37464470</v>
      </c>
      <c r="D2907" s="26" t="s">
        <v>24</v>
      </c>
      <c r="E2907" s="26" t="s">
        <v>19501</v>
      </c>
      <c r="F2907" s="26" t="s">
        <v>19502</v>
      </c>
      <c r="G2907" s="26" t="s">
        <v>9586</v>
      </c>
      <c r="H2907" s="26" t="s">
        <v>949</v>
      </c>
      <c r="I2907" s="26" t="s">
        <v>11064</v>
      </c>
      <c r="J2907" s="26" t="s">
        <v>19503</v>
      </c>
      <c r="K2907" s="26" t="s">
        <v>9582</v>
      </c>
      <c r="L2907" s="26" t="s">
        <v>19504</v>
      </c>
      <c r="M2907" s="26">
        <v>380534494517</v>
      </c>
      <c r="N2907" s="26">
        <v>5323486401</v>
      </c>
    </row>
    <row r="2908" spans="1:14">
      <c r="A2908" s="26" t="s">
        <v>8681</v>
      </c>
      <c r="B2908" s="26" t="s">
        <v>8682</v>
      </c>
      <c r="C2908" s="26">
        <v>38402043</v>
      </c>
      <c r="D2908" s="26" t="s">
        <v>24</v>
      </c>
      <c r="E2908" s="26" t="s">
        <v>19505</v>
      </c>
      <c r="F2908" s="26" t="s">
        <v>19506</v>
      </c>
      <c r="G2908" s="26" t="s">
        <v>9579</v>
      </c>
      <c r="H2908" s="26" t="s">
        <v>1308</v>
      </c>
      <c r="I2908" s="26" t="s">
        <v>13940</v>
      </c>
      <c r="J2908" s="26" t="s">
        <v>19507</v>
      </c>
      <c r="K2908" s="26" t="s">
        <v>9582</v>
      </c>
      <c r="L2908" s="26" t="s">
        <v>19508</v>
      </c>
      <c r="M2908" s="26">
        <v>380969397855</v>
      </c>
      <c r="N2908" s="26">
        <v>6825588001</v>
      </c>
    </row>
    <row r="2909" spans="1:14">
      <c r="A2909" s="26" t="s">
        <v>3517</v>
      </c>
      <c r="B2909" s="26" t="s">
        <v>3518</v>
      </c>
      <c r="C2909" s="26">
        <v>1992156</v>
      </c>
      <c r="D2909" s="26" t="s">
        <v>780</v>
      </c>
      <c r="E2909" s="26" t="s">
        <v>19509</v>
      </c>
      <c r="F2909" s="26" t="s">
        <v>13228</v>
      </c>
      <c r="G2909" s="26" t="s">
        <v>9601</v>
      </c>
      <c r="H2909" s="26" t="s">
        <v>392</v>
      </c>
      <c r="I2909" s="26" t="s">
        <v>10627</v>
      </c>
      <c r="J2909" s="26" t="s">
        <v>454</v>
      </c>
      <c r="K2909" s="26" t="s">
        <v>9597</v>
      </c>
      <c r="L2909" s="26" t="s">
        <v>19510</v>
      </c>
      <c r="M2909" s="26">
        <v>761636290810</v>
      </c>
      <c r="N2909" s="26">
        <v>2124410100</v>
      </c>
    </row>
    <row r="2910" spans="1:14">
      <c r="A2910" s="26" t="s">
        <v>2753</v>
      </c>
      <c r="B2910" s="26" t="s">
        <v>2754</v>
      </c>
      <c r="C2910" s="26">
        <v>36730425</v>
      </c>
      <c r="D2910" s="26" t="s">
        <v>24</v>
      </c>
      <c r="E2910" s="26" t="s">
        <v>19511</v>
      </c>
      <c r="F2910" s="26" t="s">
        <v>19512</v>
      </c>
      <c r="G2910" s="26" t="s">
        <v>9586</v>
      </c>
      <c r="H2910" s="26" t="s">
        <v>133</v>
      </c>
      <c r="I2910" s="26" t="s">
        <v>19513</v>
      </c>
      <c r="J2910" s="26" t="s">
        <v>19514</v>
      </c>
      <c r="K2910" s="26" t="s">
        <v>9582</v>
      </c>
      <c r="L2910" s="26" t="s">
        <v>19515</v>
      </c>
      <c r="M2910" s="26">
        <v>761017250282</v>
      </c>
      <c r="N2910" s="26">
        <v>1225485505</v>
      </c>
    </row>
    <row r="2911" spans="1:14">
      <c r="A2911" s="26" t="s">
        <v>8681</v>
      </c>
      <c r="B2911" s="26" t="s">
        <v>8682</v>
      </c>
      <c r="C2911" s="26">
        <v>38402043</v>
      </c>
      <c r="D2911" s="26" t="s">
        <v>24</v>
      </c>
      <c r="E2911" s="26" t="s">
        <v>19516</v>
      </c>
      <c r="F2911" s="26" t="s">
        <v>19517</v>
      </c>
      <c r="G2911" s="26" t="s">
        <v>9579</v>
      </c>
      <c r="H2911" s="26" t="s">
        <v>1308</v>
      </c>
      <c r="J2911" s="26" t="s">
        <v>19518</v>
      </c>
      <c r="K2911" s="26" t="s">
        <v>9582</v>
      </c>
      <c r="L2911" s="26" t="s">
        <v>19519</v>
      </c>
      <c r="M2911" s="26">
        <v>761976098434</v>
      </c>
      <c r="N2911" s="26">
        <v>6120885504</v>
      </c>
    </row>
    <row r="2912" spans="1:14">
      <c r="A2912" s="26" t="s">
        <v>2137</v>
      </c>
      <c r="B2912" s="26" t="s">
        <v>2138</v>
      </c>
      <c r="C2912" s="26">
        <v>38485879</v>
      </c>
      <c r="D2912" s="26" t="s">
        <v>24</v>
      </c>
      <c r="E2912" s="26" t="s">
        <v>19520</v>
      </c>
      <c r="F2912" s="26" t="s">
        <v>19521</v>
      </c>
      <c r="G2912" s="26" t="s">
        <v>9586</v>
      </c>
      <c r="H2912" s="26" t="s">
        <v>103</v>
      </c>
      <c r="I2912" s="26" t="s">
        <v>10489</v>
      </c>
      <c r="J2912" s="26" t="s">
        <v>19522</v>
      </c>
      <c r="K2912" s="26" t="s">
        <v>9582</v>
      </c>
      <c r="L2912" s="26" t="s">
        <v>19523</v>
      </c>
      <c r="M2912" s="26">
        <v>380677759567</v>
      </c>
      <c r="N2912" s="26" t="e">
        <v>#N/A</v>
      </c>
    </row>
    <row r="2913" spans="1:14">
      <c r="A2913" s="26" t="s">
        <v>6890</v>
      </c>
      <c r="B2913" s="26" t="s">
        <v>6891</v>
      </c>
      <c r="C2913" s="26">
        <v>38459325</v>
      </c>
      <c r="D2913" s="26" t="s">
        <v>24</v>
      </c>
      <c r="E2913" s="26" t="s">
        <v>19524</v>
      </c>
      <c r="F2913" s="26" t="s">
        <v>19525</v>
      </c>
      <c r="G2913" s="26" t="s">
        <v>9579</v>
      </c>
      <c r="H2913" s="26" t="s">
        <v>949</v>
      </c>
      <c r="I2913" s="26" t="s">
        <v>9669</v>
      </c>
      <c r="J2913" s="26" t="s">
        <v>19526</v>
      </c>
      <c r="K2913" s="26" t="s">
        <v>9582</v>
      </c>
      <c r="L2913" s="26" t="s">
        <v>19527</v>
      </c>
      <c r="M2913" s="26">
        <v>380668525785</v>
      </c>
      <c r="N2913" s="26">
        <v>522884002</v>
      </c>
    </row>
    <row r="2914" spans="1:14">
      <c r="A2914" s="26" t="s">
        <v>3092</v>
      </c>
      <c r="B2914" s="26" t="s">
        <v>3093</v>
      </c>
      <c r="C2914" s="26">
        <v>41322906</v>
      </c>
      <c r="D2914" s="26" t="s">
        <v>24</v>
      </c>
      <c r="E2914" s="26" t="s">
        <v>19528</v>
      </c>
      <c r="F2914" s="26" t="s">
        <v>19529</v>
      </c>
      <c r="G2914" s="26" t="s">
        <v>9579</v>
      </c>
      <c r="H2914" s="26" t="s">
        <v>375</v>
      </c>
      <c r="I2914" s="26" t="s">
        <v>10696</v>
      </c>
      <c r="J2914" s="26" t="s">
        <v>19530</v>
      </c>
      <c r="K2914" s="26" t="s">
        <v>9582</v>
      </c>
      <c r="L2914" s="26" t="s">
        <v>19531</v>
      </c>
      <c r="M2914" s="26">
        <v>380978561033</v>
      </c>
      <c r="N2914" s="26">
        <v>1820681812</v>
      </c>
    </row>
    <row r="2915" spans="1:14">
      <c r="A2915" s="26" t="s">
        <v>1746</v>
      </c>
      <c r="B2915" s="26" t="s">
        <v>1747</v>
      </c>
      <c r="C2915" s="26">
        <v>1982525</v>
      </c>
      <c r="D2915" s="26" t="s">
        <v>780</v>
      </c>
      <c r="E2915" s="26" t="s">
        <v>19532</v>
      </c>
      <c r="F2915" s="26" t="s">
        <v>19533</v>
      </c>
      <c r="G2915" s="26" t="s">
        <v>9601</v>
      </c>
      <c r="H2915" s="26" t="s">
        <v>27</v>
      </c>
      <c r="J2915" s="26" t="s">
        <v>50</v>
      </c>
      <c r="K2915" s="26" t="s">
        <v>9597</v>
      </c>
      <c r="L2915" s="26" t="s">
        <v>15584</v>
      </c>
      <c r="M2915" s="26">
        <v>380433251212</v>
      </c>
      <c r="N2915" s="26">
        <v>510300000</v>
      </c>
    </row>
    <row r="2916" spans="1:14">
      <c r="A2916" s="26" t="s">
        <v>8177</v>
      </c>
      <c r="B2916" s="26" t="s">
        <v>8047</v>
      </c>
      <c r="C2916" s="26">
        <v>2003646</v>
      </c>
      <c r="D2916" s="26" t="s">
        <v>780</v>
      </c>
      <c r="E2916" s="26" t="s">
        <v>19534</v>
      </c>
      <c r="F2916" s="26" t="s">
        <v>19535</v>
      </c>
      <c r="G2916" s="26" t="s">
        <v>9601</v>
      </c>
      <c r="H2916" s="26" t="s">
        <v>1122</v>
      </c>
      <c r="J2916" s="26" t="s">
        <v>8039</v>
      </c>
      <c r="K2916" s="26" t="s">
        <v>9597</v>
      </c>
      <c r="L2916" s="26" t="s">
        <v>10383</v>
      </c>
      <c r="M2916" s="26">
        <v>380577255172</v>
      </c>
      <c r="N2916" s="26">
        <v>6310100000</v>
      </c>
    </row>
    <row r="2917" spans="1:14">
      <c r="A2917" s="26" t="s">
        <v>4342</v>
      </c>
      <c r="B2917" s="26" t="s">
        <v>4343</v>
      </c>
      <c r="C2917" s="26">
        <v>1994669</v>
      </c>
      <c r="D2917" s="26" t="s">
        <v>780</v>
      </c>
      <c r="E2917" s="26" t="s">
        <v>19536</v>
      </c>
      <c r="F2917" s="26" t="s">
        <v>19537</v>
      </c>
      <c r="G2917" s="26" t="s">
        <v>9601</v>
      </c>
      <c r="H2917" s="26" t="s">
        <v>576</v>
      </c>
      <c r="I2917" s="26" t="s">
        <v>10292</v>
      </c>
      <c r="J2917" s="26" t="s">
        <v>19538</v>
      </c>
      <c r="K2917" s="26" t="s">
        <v>9582</v>
      </c>
      <c r="L2917" s="26" t="s">
        <v>19539</v>
      </c>
      <c r="M2917" s="26">
        <v>380459894370</v>
      </c>
      <c r="N2917" s="26">
        <v>3222487201</v>
      </c>
    </row>
    <row r="2918" spans="1:14">
      <c r="A2918" s="26" t="s">
        <v>7767</v>
      </c>
      <c r="B2918" s="26" t="s">
        <v>7768</v>
      </c>
      <c r="C2918" s="26">
        <v>38543647</v>
      </c>
      <c r="D2918" s="26" t="s">
        <v>24</v>
      </c>
      <c r="E2918" s="26" t="s">
        <v>19540</v>
      </c>
      <c r="F2918" s="26" t="s">
        <v>19541</v>
      </c>
      <c r="G2918" s="26" t="s">
        <v>9586</v>
      </c>
      <c r="H2918" s="26" t="s">
        <v>1088</v>
      </c>
      <c r="J2918" s="26" t="s">
        <v>1111</v>
      </c>
      <c r="K2918" s="26" t="s">
        <v>9597</v>
      </c>
      <c r="L2918" s="26" t="s">
        <v>19542</v>
      </c>
      <c r="M2918" s="26">
        <v>760710243140</v>
      </c>
      <c r="N2918" s="26">
        <v>6125010100</v>
      </c>
    </row>
    <row r="2919" spans="1:14">
      <c r="A2919" s="26" t="s">
        <v>4289</v>
      </c>
      <c r="B2919" s="26" t="s">
        <v>4290</v>
      </c>
      <c r="C2919" s="26">
        <v>1994758</v>
      </c>
      <c r="D2919" s="26" t="s">
        <v>780</v>
      </c>
      <c r="E2919" s="26" t="s">
        <v>19543</v>
      </c>
      <c r="F2919" s="26" t="s">
        <v>19544</v>
      </c>
      <c r="G2919" s="26" t="s">
        <v>9601</v>
      </c>
      <c r="H2919" s="26" t="s">
        <v>576</v>
      </c>
      <c r="J2919" s="26" t="s">
        <v>4287</v>
      </c>
      <c r="K2919" s="26" t="s">
        <v>9597</v>
      </c>
      <c r="L2919" s="26" t="s">
        <v>19545</v>
      </c>
      <c r="M2919" s="26">
        <v>380503875159</v>
      </c>
      <c r="N2919" s="26">
        <v>3210400000</v>
      </c>
    </row>
    <row r="2920" spans="1:14">
      <c r="A2920" s="26" t="s">
        <v>5084</v>
      </c>
      <c r="B2920" s="26" t="s">
        <v>5081</v>
      </c>
      <c r="C2920" s="26">
        <v>20763272</v>
      </c>
      <c r="D2920" s="26" t="s">
        <v>24</v>
      </c>
      <c r="E2920" s="26" t="s">
        <v>19546</v>
      </c>
      <c r="F2920" s="26" t="s">
        <v>19547</v>
      </c>
      <c r="G2920" s="26" t="s">
        <v>9586</v>
      </c>
      <c r="H2920" s="26" t="s">
        <v>735</v>
      </c>
      <c r="I2920" s="26" t="s">
        <v>9623</v>
      </c>
      <c r="J2920" s="26" t="s">
        <v>11149</v>
      </c>
      <c r="K2920" s="26" t="s">
        <v>9582</v>
      </c>
      <c r="L2920" s="26" t="s">
        <v>19548</v>
      </c>
      <c r="M2920" s="26">
        <v>380676741158</v>
      </c>
      <c r="N2920" s="26">
        <v>723155106</v>
      </c>
    </row>
    <row r="2921" spans="1:14">
      <c r="A2921" s="26" t="s">
        <v>6615</v>
      </c>
      <c r="B2921" s="26" t="s">
        <v>6616</v>
      </c>
      <c r="C2921" s="26">
        <v>41348856</v>
      </c>
      <c r="D2921" s="26" t="s">
        <v>24</v>
      </c>
      <c r="E2921" s="26" t="s">
        <v>19549</v>
      </c>
      <c r="F2921" s="26" t="s">
        <v>19550</v>
      </c>
      <c r="G2921" s="26" t="s">
        <v>9591</v>
      </c>
      <c r="H2921" s="26" t="s">
        <v>949</v>
      </c>
      <c r="I2921" s="26" t="s">
        <v>16199</v>
      </c>
      <c r="J2921" s="26" t="s">
        <v>19551</v>
      </c>
      <c r="K2921" s="26" t="s">
        <v>9582</v>
      </c>
      <c r="L2921" s="26" t="s">
        <v>19552</v>
      </c>
      <c r="M2921" s="26">
        <v>380664567901</v>
      </c>
      <c r="N2921" s="26">
        <v>5322884901</v>
      </c>
    </row>
    <row r="2922" spans="1:14">
      <c r="A2922" s="26" t="s">
        <v>7917</v>
      </c>
      <c r="B2922" s="26" t="s">
        <v>7918</v>
      </c>
      <c r="C2922" s="26">
        <v>38552866</v>
      </c>
      <c r="D2922" s="26" t="s">
        <v>24</v>
      </c>
      <c r="E2922" s="26" t="s">
        <v>19553</v>
      </c>
      <c r="F2922" s="26" t="s">
        <v>19554</v>
      </c>
      <c r="G2922" s="26" t="s">
        <v>9586</v>
      </c>
      <c r="H2922" s="26" t="s">
        <v>1122</v>
      </c>
      <c r="I2922" s="26" t="s">
        <v>11379</v>
      </c>
      <c r="J2922" s="26" t="s">
        <v>19555</v>
      </c>
      <c r="K2922" s="26" t="s">
        <v>9906</v>
      </c>
      <c r="L2922" s="26" t="s">
        <v>19556</v>
      </c>
      <c r="M2922" s="26">
        <v>380680766917</v>
      </c>
      <c r="N2922" s="26">
        <v>6322655135</v>
      </c>
    </row>
    <row r="2923" spans="1:14">
      <c r="A2923" s="26" t="s">
        <v>4631</v>
      </c>
      <c r="B2923" s="26" t="s">
        <v>4632</v>
      </c>
      <c r="C2923" s="26">
        <v>38540447</v>
      </c>
      <c r="D2923" s="26" t="s">
        <v>1701</v>
      </c>
      <c r="E2923" s="26" t="s">
        <v>19557</v>
      </c>
      <c r="F2923" s="26" t="s">
        <v>19558</v>
      </c>
      <c r="G2923" s="26" t="s">
        <v>9601</v>
      </c>
      <c r="H2923" s="26" t="s">
        <v>670</v>
      </c>
      <c r="J2923" s="26" t="s">
        <v>4749</v>
      </c>
      <c r="K2923" s="26" t="s">
        <v>9597</v>
      </c>
      <c r="L2923" s="26" t="s">
        <v>19559</v>
      </c>
      <c r="M2923" s="26">
        <v>761462714922</v>
      </c>
      <c r="N2923" s="26">
        <v>3510900000</v>
      </c>
    </row>
    <row r="2924" spans="1:14">
      <c r="A2924" s="26" t="s">
        <v>6769</v>
      </c>
      <c r="B2924" s="26" t="s">
        <v>6770</v>
      </c>
      <c r="C2924" s="26">
        <v>38276153</v>
      </c>
      <c r="D2924" s="26" t="s">
        <v>24</v>
      </c>
      <c r="E2924" s="26" t="s">
        <v>19560</v>
      </c>
      <c r="F2924" s="26" t="s">
        <v>19561</v>
      </c>
      <c r="G2924" s="26" t="s">
        <v>9579</v>
      </c>
      <c r="H2924" s="26" t="s">
        <v>949</v>
      </c>
      <c r="I2924" s="26" t="s">
        <v>10890</v>
      </c>
      <c r="J2924" s="26" t="s">
        <v>19562</v>
      </c>
      <c r="K2924" s="26" t="s">
        <v>9582</v>
      </c>
      <c r="L2924" s="26" t="s">
        <v>19563</v>
      </c>
      <c r="M2924" s="26">
        <v>380535869140</v>
      </c>
      <c r="N2924" s="26">
        <v>5323883201</v>
      </c>
    </row>
    <row r="2925" spans="1:14">
      <c r="A2925" s="26" t="s">
        <v>3994</v>
      </c>
      <c r="B2925" s="26" t="s">
        <v>3995</v>
      </c>
      <c r="C2925" s="26">
        <v>42043117</v>
      </c>
      <c r="D2925" s="26" t="s">
        <v>24</v>
      </c>
      <c r="E2925" s="26" t="s">
        <v>19564</v>
      </c>
      <c r="F2925" s="26" t="s">
        <v>19565</v>
      </c>
      <c r="G2925" s="26" t="s">
        <v>9579</v>
      </c>
      <c r="H2925" s="26" t="s">
        <v>506</v>
      </c>
      <c r="I2925" s="26" t="s">
        <v>10777</v>
      </c>
      <c r="J2925" s="26" t="s">
        <v>5384</v>
      </c>
      <c r="K2925" s="26" t="s">
        <v>9582</v>
      </c>
      <c r="L2925" s="26" t="s">
        <v>19566</v>
      </c>
      <c r="M2925" s="26">
        <v>380343031231</v>
      </c>
      <c r="N2925" s="26">
        <v>521210114</v>
      </c>
    </row>
    <row r="2926" spans="1:14">
      <c r="A2926" s="26" t="s">
        <v>2673</v>
      </c>
      <c r="B2926" s="26" t="s">
        <v>2674</v>
      </c>
      <c r="C2926" s="26">
        <v>37865549</v>
      </c>
      <c r="D2926" s="26" t="s">
        <v>24</v>
      </c>
      <c r="E2926" s="26" t="s">
        <v>19567</v>
      </c>
      <c r="F2926" s="26" t="s">
        <v>19568</v>
      </c>
      <c r="G2926" s="26" t="s">
        <v>9586</v>
      </c>
      <c r="H2926" s="26" t="s">
        <v>133</v>
      </c>
      <c r="I2926" s="26" t="s">
        <v>9498</v>
      </c>
      <c r="J2926" s="26" t="s">
        <v>19569</v>
      </c>
      <c r="K2926" s="26" t="s">
        <v>9582</v>
      </c>
      <c r="L2926" s="26" t="s">
        <v>19570</v>
      </c>
      <c r="M2926" s="26">
        <v>380674227932</v>
      </c>
      <c r="N2926" s="26">
        <v>1221488001</v>
      </c>
    </row>
    <row r="2927" spans="1:14">
      <c r="A2927" s="26" t="s">
        <v>2851</v>
      </c>
      <c r="B2927" s="26" t="s">
        <v>2852</v>
      </c>
      <c r="C2927" s="26">
        <v>13491258</v>
      </c>
      <c r="D2927" s="26" t="s">
        <v>1701</v>
      </c>
      <c r="E2927" s="26" t="s">
        <v>19571</v>
      </c>
      <c r="F2927" s="26" t="s">
        <v>19572</v>
      </c>
      <c r="G2927" s="26" t="s">
        <v>9601</v>
      </c>
      <c r="H2927" s="26" t="s">
        <v>258</v>
      </c>
      <c r="J2927" s="26" t="s">
        <v>286</v>
      </c>
      <c r="K2927" s="26" t="s">
        <v>9597</v>
      </c>
      <c r="L2927" s="26" t="s">
        <v>19573</v>
      </c>
      <c r="M2927" s="26">
        <v>380958698948</v>
      </c>
      <c r="N2927" s="26">
        <v>1411700000</v>
      </c>
    </row>
    <row r="2928" spans="1:14">
      <c r="A2928" s="26" t="s">
        <v>6939</v>
      </c>
      <c r="B2928" s="26" t="s">
        <v>6940</v>
      </c>
      <c r="C2928" s="26">
        <v>37867877</v>
      </c>
      <c r="D2928" s="26" t="s">
        <v>24</v>
      </c>
      <c r="E2928" s="26" t="s">
        <v>19574</v>
      </c>
      <c r="F2928" s="26" t="s">
        <v>19575</v>
      </c>
      <c r="G2928" s="26" t="s">
        <v>9586</v>
      </c>
      <c r="H2928" s="26" t="s">
        <v>987</v>
      </c>
      <c r="I2928" s="26" t="s">
        <v>9921</v>
      </c>
      <c r="J2928" s="26" t="s">
        <v>19576</v>
      </c>
      <c r="K2928" s="26" t="s">
        <v>9582</v>
      </c>
      <c r="L2928" s="26" t="s">
        <v>19577</v>
      </c>
      <c r="M2928" s="26">
        <v>380365335933</v>
      </c>
      <c r="N2928" s="26">
        <v>1822380201</v>
      </c>
    </row>
    <row r="2929" spans="1:14">
      <c r="A2929" s="26" t="s">
        <v>6512</v>
      </c>
      <c r="B2929" s="26" t="s">
        <v>6513</v>
      </c>
      <c r="C2929" s="26">
        <v>38645054</v>
      </c>
      <c r="D2929" s="26" t="s">
        <v>24</v>
      </c>
      <c r="E2929" s="26" t="s">
        <v>19578</v>
      </c>
      <c r="F2929" s="26" t="s">
        <v>19579</v>
      </c>
      <c r="G2929" s="26" t="s">
        <v>9586</v>
      </c>
      <c r="H2929" s="26" t="s">
        <v>885</v>
      </c>
      <c r="I2929" s="26" t="s">
        <v>13669</v>
      </c>
      <c r="J2929" s="26" t="s">
        <v>19580</v>
      </c>
      <c r="K2929" s="26" t="s">
        <v>9606</v>
      </c>
      <c r="L2929" s="26" t="s">
        <v>19581</v>
      </c>
      <c r="M2929" s="26">
        <v>380974973417</v>
      </c>
      <c r="N2929" s="26">
        <v>5124755900</v>
      </c>
    </row>
    <row r="2930" spans="1:14">
      <c r="A2930" s="26" t="s">
        <v>3617</v>
      </c>
      <c r="B2930" s="26" t="s">
        <v>3618</v>
      </c>
      <c r="C2930" s="26">
        <v>38065200</v>
      </c>
      <c r="D2930" s="26" t="s">
        <v>24</v>
      </c>
      <c r="E2930" s="26" t="s">
        <v>19582</v>
      </c>
      <c r="F2930" s="26" t="s">
        <v>19583</v>
      </c>
      <c r="G2930" s="26" t="s">
        <v>9586</v>
      </c>
      <c r="H2930" s="26" t="s">
        <v>468</v>
      </c>
      <c r="I2930" s="26" t="s">
        <v>18417</v>
      </c>
      <c r="J2930" s="26" t="s">
        <v>18418</v>
      </c>
      <c r="K2930" s="26" t="s">
        <v>9582</v>
      </c>
      <c r="L2930" s="26" t="s">
        <v>19584</v>
      </c>
      <c r="M2930" s="26">
        <v>380660619471</v>
      </c>
      <c r="N2930" s="26" t="e">
        <v>#N/A</v>
      </c>
    </row>
    <row r="2931" spans="1:14">
      <c r="A2931" s="26" t="s">
        <v>4886</v>
      </c>
      <c r="B2931" s="26" t="s">
        <v>4887</v>
      </c>
      <c r="C2931" s="26">
        <v>38325425</v>
      </c>
      <c r="D2931" s="26" t="s">
        <v>24</v>
      </c>
      <c r="E2931" s="26" t="s">
        <v>19585</v>
      </c>
      <c r="F2931" s="26" t="s">
        <v>19586</v>
      </c>
      <c r="G2931" s="26" t="s">
        <v>9579</v>
      </c>
      <c r="H2931" s="26" t="s">
        <v>711</v>
      </c>
      <c r="I2931" s="26" t="s">
        <v>14610</v>
      </c>
      <c r="J2931" s="26" t="s">
        <v>19587</v>
      </c>
      <c r="K2931" s="26" t="s">
        <v>9582</v>
      </c>
      <c r="L2931" s="26" t="s">
        <v>19588</v>
      </c>
      <c r="M2931" s="26">
        <v>380646191103</v>
      </c>
      <c r="N2931" s="26">
        <v>4425187506</v>
      </c>
    </row>
    <row r="2932" spans="1:14">
      <c r="A2932" s="26" t="s">
        <v>7381</v>
      </c>
      <c r="B2932" s="26" t="s">
        <v>7382</v>
      </c>
      <c r="C2932" s="26">
        <v>41089462</v>
      </c>
      <c r="D2932" s="26" t="s">
        <v>24</v>
      </c>
      <c r="E2932" s="26" t="s">
        <v>19589</v>
      </c>
      <c r="F2932" s="26" t="s">
        <v>12986</v>
      </c>
      <c r="G2932" s="26" t="s">
        <v>9579</v>
      </c>
      <c r="H2932" s="26" t="s">
        <v>1025</v>
      </c>
      <c r="I2932" s="26" t="s">
        <v>9760</v>
      </c>
      <c r="J2932" s="26" t="s">
        <v>7383</v>
      </c>
      <c r="K2932" s="26" t="s">
        <v>9582</v>
      </c>
      <c r="L2932" s="26" t="s">
        <v>19590</v>
      </c>
      <c r="M2932" s="26">
        <v>380669754926</v>
      </c>
      <c r="N2932" s="26">
        <v>5922383301</v>
      </c>
    </row>
    <row r="2933" spans="1:14">
      <c r="A2933" s="26" t="s">
        <v>4864</v>
      </c>
      <c r="B2933" s="26" t="s">
        <v>4865</v>
      </c>
      <c r="C2933" s="26">
        <v>1983789</v>
      </c>
      <c r="D2933" s="26" t="s">
        <v>780</v>
      </c>
      <c r="E2933" s="26" t="s">
        <v>19591</v>
      </c>
      <c r="F2933" s="26" t="s">
        <v>19592</v>
      </c>
      <c r="G2933" s="26" t="s">
        <v>9601</v>
      </c>
      <c r="H2933" s="26" t="s">
        <v>711</v>
      </c>
      <c r="J2933" s="26" t="s">
        <v>727</v>
      </c>
      <c r="K2933" s="26" t="s">
        <v>9597</v>
      </c>
      <c r="L2933" s="26" t="s">
        <v>19593</v>
      </c>
      <c r="M2933" s="26">
        <v>380955201318</v>
      </c>
      <c r="N2933" s="26">
        <v>4412900000</v>
      </c>
    </row>
    <row r="2934" spans="1:14">
      <c r="A2934" s="26" t="s">
        <v>2157</v>
      </c>
      <c r="B2934" s="26" t="s">
        <v>2158</v>
      </c>
      <c r="C2934" s="26">
        <v>1982778</v>
      </c>
      <c r="D2934" s="26" t="s">
        <v>24</v>
      </c>
      <c r="E2934" s="26" t="s">
        <v>19594</v>
      </c>
      <c r="F2934" s="26" t="s">
        <v>19595</v>
      </c>
      <c r="G2934" s="26" t="s">
        <v>9579</v>
      </c>
      <c r="H2934" s="26" t="s">
        <v>103</v>
      </c>
      <c r="I2934" s="26" t="s">
        <v>10569</v>
      </c>
      <c r="J2934" s="26" t="s">
        <v>14908</v>
      </c>
      <c r="K2934" s="26" t="s">
        <v>9582</v>
      </c>
      <c r="L2934" s="26" t="s">
        <v>19596</v>
      </c>
      <c r="M2934" s="26">
        <v>380680566350</v>
      </c>
      <c r="N2934" s="26">
        <v>725084802</v>
      </c>
    </row>
    <row r="2935" spans="1:14">
      <c r="A2935" s="26" t="s">
        <v>4045</v>
      </c>
      <c r="B2935" s="26" t="s">
        <v>4046</v>
      </c>
      <c r="C2935" s="26">
        <v>42352786</v>
      </c>
      <c r="D2935" s="26" t="s">
        <v>24</v>
      </c>
      <c r="E2935" s="26" t="s">
        <v>19597</v>
      </c>
      <c r="F2935" s="26" t="s">
        <v>19598</v>
      </c>
      <c r="G2935" s="26" t="s">
        <v>9591</v>
      </c>
      <c r="H2935" s="26" t="s">
        <v>506</v>
      </c>
      <c r="J2935" s="26" t="s">
        <v>526</v>
      </c>
      <c r="K2935" s="26" t="s">
        <v>9597</v>
      </c>
      <c r="L2935" s="26" t="s">
        <v>19599</v>
      </c>
      <c r="M2935" s="26">
        <v>380342754440</v>
      </c>
      <c r="N2935" s="26">
        <v>2610100000</v>
      </c>
    </row>
    <row r="2936" spans="1:14">
      <c r="A2936" s="26" t="s">
        <v>2431</v>
      </c>
      <c r="B2936" s="26" t="s">
        <v>2432</v>
      </c>
      <c r="C2936" s="26">
        <v>1985742</v>
      </c>
      <c r="D2936" s="26" t="s">
        <v>780</v>
      </c>
      <c r="E2936" s="26" t="s">
        <v>19600</v>
      </c>
      <c r="F2936" s="26" t="s">
        <v>19601</v>
      </c>
      <c r="G2936" s="26" t="s">
        <v>9601</v>
      </c>
      <c r="H2936" s="26" t="s">
        <v>133</v>
      </c>
      <c r="I2936" s="26" t="s">
        <v>2401</v>
      </c>
      <c r="J2936" s="26" t="s">
        <v>2401</v>
      </c>
      <c r="K2936" s="26" t="s">
        <v>9597</v>
      </c>
      <c r="L2936" s="26" t="s">
        <v>19602</v>
      </c>
      <c r="M2936" s="26">
        <v>380976284442</v>
      </c>
      <c r="N2936" s="26">
        <v>122787502</v>
      </c>
    </row>
    <row r="2937" spans="1:14">
      <c r="A2937" s="26" t="s">
        <v>9242</v>
      </c>
      <c r="B2937" s="26" t="s">
        <v>9195</v>
      </c>
      <c r="C2937" s="26">
        <v>14257872</v>
      </c>
      <c r="D2937" s="26" t="s">
        <v>24</v>
      </c>
      <c r="E2937" s="26" t="s">
        <v>19603</v>
      </c>
      <c r="F2937" s="26" t="s">
        <v>19604</v>
      </c>
      <c r="G2937" s="26" t="s">
        <v>9591</v>
      </c>
      <c r="H2937" s="26" t="s">
        <v>1490</v>
      </c>
      <c r="J2937" s="26" t="s">
        <v>1553</v>
      </c>
      <c r="K2937" s="26" t="s">
        <v>9597</v>
      </c>
      <c r="L2937" s="26" t="s">
        <v>12937</v>
      </c>
      <c r="M2937" s="26">
        <v>760745066802</v>
      </c>
      <c r="N2937" s="26">
        <v>524955100</v>
      </c>
    </row>
    <row r="2938" spans="1:14">
      <c r="A2938" s="26" t="s">
        <v>4413</v>
      </c>
      <c r="B2938" s="26" t="s">
        <v>4414</v>
      </c>
      <c r="C2938" s="26">
        <v>38286423</v>
      </c>
      <c r="D2938" s="26" t="s">
        <v>24</v>
      </c>
      <c r="E2938" s="26" t="s">
        <v>19605</v>
      </c>
      <c r="F2938" s="26" t="s">
        <v>19606</v>
      </c>
      <c r="G2938" s="26" t="s">
        <v>9586</v>
      </c>
      <c r="H2938" s="26" t="s">
        <v>576</v>
      </c>
      <c r="I2938" s="26" t="s">
        <v>11281</v>
      </c>
      <c r="J2938" s="26" t="s">
        <v>19607</v>
      </c>
      <c r="K2938" s="26" t="s">
        <v>9582</v>
      </c>
      <c r="L2938" s="26" t="s">
        <v>19608</v>
      </c>
      <c r="M2938" s="26">
        <v>380982676929</v>
      </c>
      <c r="N2938" s="26">
        <v>3222086401</v>
      </c>
    </row>
    <row r="2939" spans="1:14">
      <c r="A2939" s="26" t="s">
        <v>3519</v>
      </c>
      <c r="B2939" s="26" t="s">
        <v>3520</v>
      </c>
      <c r="C2939" s="26">
        <v>1992201</v>
      </c>
      <c r="D2939" s="26" t="s">
        <v>780</v>
      </c>
      <c r="E2939" s="26" t="s">
        <v>19609</v>
      </c>
      <c r="F2939" s="26" t="s">
        <v>10114</v>
      </c>
      <c r="G2939" s="26" t="s">
        <v>9601</v>
      </c>
      <c r="H2939" s="26" t="s">
        <v>392</v>
      </c>
      <c r="J2939" s="26" t="s">
        <v>458</v>
      </c>
      <c r="K2939" s="26" t="s">
        <v>9597</v>
      </c>
      <c r="L2939" s="26" t="s">
        <v>19610</v>
      </c>
      <c r="M2939" s="26">
        <v>760818712237</v>
      </c>
      <c r="N2939" s="26">
        <v>2110100000</v>
      </c>
    </row>
    <row r="2940" spans="1:14">
      <c r="A2940" s="26" t="s">
        <v>6871</v>
      </c>
      <c r="B2940" s="26" t="s">
        <v>6872</v>
      </c>
      <c r="C2940" s="26">
        <v>38522213</v>
      </c>
      <c r="D2940" s="26" t="s">
        <v>24</v>
      </c>
      <c r="E2940" s="26" t="s">
        <v>19611</v>
      </c>
      <c r="F2940" s="26" t="s">
        <v>19612</v>
      </c>
      <c r="G2940" s="26" t="s">
        <v>9579</v>
      </c>
      <c r="H2940" s="26" t="s">
        <v>949</v>
      </c>
      <c r="I2940" s="26" t="s">
        <v>12172</v>
      </c>
      <c r="J2940" s="26" t="s">
        <v>19613</v>
      </c>
      <c r="K2940" s="26" t="s">
        <v>9582</v>
      </c>
      <c r="L2940" s="26" t="s">
        <v>19614</v>
      </c>
      <c r="M2940" s="26">
        <v>380534191164</v>
      </c>
      <c r="N2940" s="26">
        <v>1220786616</v>
      </c>
    </row>
    <row r="2941" spans="1:14">
      <c r="A2941" s="26" t="s">
        <v>7851</v>
      </c>
      <c r="B2941" s="26" t="s">
        <v>7852</v>
      </c>
      <c r="C2941" s="26">
        <v>38248739</v>
      </c>
      <c r="D2941" s="26" t="s">
        <v>24</v>
      </c>
      <c r="E2941" s="26" t="s">
        <v>19615</v>
      </c>
      <c r="F2941" s="26" t="s">
        <v>19616</v>
      </c>
      <c r="G2941" s="26" t="s">
        <v>9591</v>
      </c>
      <c r="H2941" s="26" t="s">
        <v>1122</v>
      </c>
      <c r="I2941" s="26" t="s">
        <v>10331</v>
      </c>
      <c r="J2941" s="26" t="s">
        <v>6189</v>
      </c>
      <c r="K2941" s="26" t="s">
        <v>9906</v>
      </c>
      <c r="L2941" s="26" t="s">
        <v>19617</v>
      </c>
      <c r="M2941" s="26">
        <v>380660121247</v>
      </c>
      <c r="N2941" s="26">
        <v>122755301</v>
      </c>
    </row>
    <row r="2942" spans="1:14">
      <c r="A2942" s="26" t="s">
        <v>5294</v>
      </c>
      <c r="B2942" s="26" t="s">
        <v>5295</v>
      </c>
      <c r="C2942" s="26">
        <v>40236036</v>
      </c>
      <c r="D2942" s="26" t="s">
        <v>780</v>
      </c>
      <c r="E2942" s="26" t="s">
        <v>19618</v>
      </c>
      <c r="F2942" s="26" t="s">
        <v>19619</v>
      </c>
      <c r="G2942" s="26" t="s">
        <v>9601</v>
      </c>
      <c r="H2942" s="26" t="s">
        <v>735</v>
      </c>
      <c r="J2942" s="26" t="s">
        <v>19620</v>
      </c>
      <c r="K2942" s="26" t="s">
        <v>9582</v>
      </c>
      <c r="L2942" s="26" t="s">
        <v>19621</v>
      </c>
      <c r="M2942" s="26">
        <v>380975047535</v>
      </c>
      <c r="N2942" s="26">
        <v>4624210301</v>
      </c>
    </row>
    <row r="2943" spans="1:14">
      <c r="A2943" s="26" t="s">
        <v>7955</v>
      </c>
      <c r="B2943" s="26" t="s">
        <v>7956</v>
      </c>
      <c r="C2943" s="26">
        <v>40414351</v>
      </c>
      <c r="D2943" s="26" t="s">
        <v>24</v>
      </c>
      <c r="E2943" s="26" t="s">
        <v>19622</v>
      </c>
      <c r="F2943" s="26" t="s">
        <v>19623</v>
      </c>
      <c r="G2943" s="26" t="s">
        <v>9586</v>
      </c>
      <c r="H2943" s="26" t="s">
        <v>1122</v>
      </c>
      <c r="I2943" s="26" t="s">
        <v>10347</v>
      </c>
      <c r="J2943" s="26" t="s">
        <v>19624</v>
      </c>
      <c r="K2943" s="26" t="s">
        <v>9582</v>
      </c>
      <c r="L2943" s="26" t="s">
        <v>19625</v>
      </c>
      <c r="M2943" s="26">
        <v>380574232548</v>
      </c>
      <c r="N2943" s="26">
        <v>522883003</v>
      </c>
    </row>
    <row r="2944" spans="1:14">
      <c r="A2944" s="26" t="s">
        <v>7585</v>
      </c>
      <c r="B2944" s="26" t="s">
        <v>7586</v>
      </c>
      <c r="C2944" s="26">
        <v>42050407</v>
      </c>
      <c r="D2944" s="26" t="s">
        <v>24</v>
      </c>
      <c r="E2944" s="26" t="s">
        <v>19626</v>
      </c>
      <c r="F2944" s="26" t="s">
        <v>19627</v>
      </c>
      <c r="G2944" s="26" t="s">
        <v>9586</v>
      </c>
      <c r="H2944" s="26" t="s">
        <v>1088</v>
      </c>
      <c r="I2944" s="26" t="s">
        <v>10069</v>
      </c>
      <c r="J2944" s="26" t="s">
        <v>7587</v>
      </c>
      <c r="K2944" s="26" t="s">
        <v>9582</v>
      </c>
      <c r="L2944" s="26" t="s">
        <v>19628</v>
      </c>
      <c r="M2944" s="26">
        <v>761037185404</v>
      </c>
      <c r="N2944" s="26">
        <v>6125281701</v>
      </c>
    </row>
    <row r="2945" spans="1:14">
      <c r="A2945" s="26" t="s">
        <v>7957</v>
      </c>
      <c r="B2945" s="26" t="s">
        <v>7958</v>
      </c>
      <c r="C2945" s="26">
        <v>42582687</v>
      </c>
      <c r="D2945" s="26" t="s">
        <v>780</v>
      </c>
      <c r="E2945" s="26" t="s">
        <v>19629</v>
      </c>
      <c r="F2945" s="26" t="s">
        <v>19630</v>
      </c>
      <c r="G2945" s="26" t="s">
        <v>9601</v>
      </c>
      <c r="H2945" s="26" t="s">
        <v>1122</v>
      </c>
      <c r="I2945" s="26" t="s">
        <v>1122</v>
      </c>
      <c r="J2945" s="26" t="s">
        <v>1202</v>
      </c>
      <c r="K2945" s="26" t="s">
        <v>9597</v>
      </c>
      <c r="L2945" s="26" t="s">
        <v>19631</v>
      </c>
      <c r="M2945" s="26">
        <v>380574255360</v>
      </c>
      <c r="N2945" s="26">
        <v>6310700000</v>
      </c>
    </row>
    <row r="2946" spans="1:14">
      <c r="A2946" s="26" t="s">
        <v>7033</v>
      </c>
      <c r="B2946" s="26" t="s">
        <v>7034</v>
      </c>
      <c r="C2946" s="26">
        <v>38230873</v>
      </c>
      <c r="D2946" s="26" t="s">
        <v>24</v>
      </c>
      <c r="E2946" s="26" t="s">
        <v>19632</v>
      </c>
      <c r="F2946" s="26" t="s">
        <v>19633</v>
      </c>
      <c r="G2946" s="26" t="s">
        <v>9586</v>
      </c>
      <c r="H2946" s="26" t="s">
        <v>987</v>
      </c>
      <c r="I2946" s="26" t="s">
        <v>16079</v>
      </c>
      <c r="J2946" s="26" t="s">
        <v>19634</v>
      </c>
      <c r="K2946" s="26" t="s">
        <v>9606</v>
      </c>
      <c r="L2946" s="26" t="s">
        <v>19635</v>
      </c>
      <c r="M2946" s="26">
        <v>380687872363</v>
      </c>
      <c r="N2946" s="26">
        <v>5622655400</v>
      </c>
    </row>
    <row r="2947" spans="1:14">
      <c r="A2947" s="26" t="s">
        <v>2985</v>
      </c>
      <c r="B2947" s="26" t="s">
        <v>2986</v>
      </c>
      <c r="C2947" s="26">
        <v>37927092</v>
      </c>
      <c r="D2947" s="26" t="s">
        <v>24</v>
      </c>
      <c r="E2947" s="26" t="s">
        <v>19636</v>
      </c>
      <c r="F2947" s="26" t="s">
        <v>19637</v>
      </c>
      <c r="G2947" s="26" t="s">
        <v>9586</v>
      </c>
      <c r="H2947" s="26" t="s">
        <v>258</v>
      </c>
      <c r="I2947" s="26" t="s">
        <v>12739</v>
      </c>
      <c r="J2947" s="26" t="s">
        <v>10758</v>
      </c>
      <c r="K2947" s="26" t="s">
        <v>9606</v>
      </c>
      <c r="L2947" s="26" t="s">
        <v>19638</v>
      </c>
      <c r="M2947" s="26">
        <v>380997282120</v>
      </c>
      <c r="N2947" s="26">
        <v>1420955500</v>
      </c>
    </row>
    <row r="2948" spans="1:14">
      <c r="A2948" s="26" t="s">
        <v>3007</v>
      </c>
      <c r="B2948" s="26" t="s">
        <v>3008</v>
      </c>
      <c r="C2948" s="26">
        <v>1991197</v>
      </c>
      <c r="D2948" s="26" t="s">
        <v>780</v>
      </c>
      <c r="E2948" s="26" t="s">
        <v>19639</v>
      </c>
      <c r="F2948" s="26" t="s">
        <v>19640</v>
      </c>
      <c r="G2948" s="26" t="s">
        <v>9601</v>
      </c>
      <c r="H2948" s="26" t="s">
        <v>258</v>
      </c>
      <c r="J2948" s="26" t="s">
        <v>367</v>
      </c>
      <c r="K2948" s="26" t="s">
        <v>9597</v>
      </c>
      <c r="L2948" s="26" t="s">
        <v>10364</v>
      </c>
      <c r="M2948" s="26">
        <v>380626224200</v>
      </c>
      <c r="N2948" s="26">
        <v>1414100000</v>
      </c>
    </row>
    <row r="2949" spans="1:14">
      <c r="A2949" s="26" t="s">
        <v>8765</v>
      </c>
      <c r="B2949" s="26" t="s">
        <v>8766</v>
      </c>
      <c r="C2949" s="26">
        <v>2004746</v>
      </c>
      <c r="D2949" s="26" t="s">
        <v>780</v>
      </c>
      <c r="E2949" s="26" t="s">
        <v>19641</v>
      </c>
      <c r="F2949" s="26" t="s">
        <v>19642</v>
      </c>
      <c r="G2949" s="26" t="s">
        <v>9601</v>
      </c>
      <c r="H2949" s="26" t="s">
        <v>1308</v>
      </c>
      <c r="J2949" s="26" t="s">
        <v>1387</v>
      </c>
      <c r="K2949" s="26" t="s">
        <v>9597</v>
      </c>
      <c r="L2949" s="26" t="s">
        <v>19643</v>
      </c>
      <c r="M2949" s="26">
        <v>380382657323</v>
      </c>
      <c r="N2949" s="26">
        <v>4412745702</v>
      </c>
    </row>
    <row r="2950" spans="1:14">
      <c r="A2950" s="26" t="s">
        <v>3338</v>
      </c>
      <c r="B2950" s="26" t="s">
        <v>3339</v>
      </c>
      <c r="C2950" s="26">
        <v>38500540</v>
      </c>
      <c r="D2950" s="26" t="s">
        <v>24</v>
      </c>
      <c r="E2950" s="26" t="s">
        <v>19644</v>
      </c>
      <c r="F2950" s="26" t="s">
        <v>19645</v>
      </c>
      <c r="G2950" s="26" t="s">
        <v>9586</v>
      </c>
      <c r="H2950" s="26" t="s">
        <v>375</v>
      </c>
      <c r="I2950" s="26" t="s">
        <v>18803</v>
      </c>
      <c r="J2950" s="26" t="s">
        <v>19646</v>
      </c>
      <c r="K2950" s="26" t="s">
        <v>9582</v>
      </c>
      <c r="L2950" s="26" t="s">
        <v>19647</v>
      </c>
      <c r="M2950" s="26">
        <v>380413993217</v>
      </c>
      <c r="N2950" s="26">
        <v>1825883201</v>
      </c>
    </row>
    <row r="2951" spans="1:14">
      <c r="A2951" s="26" t="s">
        <v>5779</v>
      </c>
      <c r="B2951" s="26" t="s">
        <v>5780</v>
      </c>
      <c r="C2951" s="26">
        <v>21467676</v>
      </c>
      <c r="D2951" s="26" t="s">
        <v>24</v>
      </c>
      <c r="E2951" s="26" t="s">
        <v>19648</v>
      </c>
      <c r="F2951" s="26" t="s">
        <v>13476</v>
      </c>
      <c r="G2951" s="26" t="s">
        <v>9586</v>
      </c>
      <c r="H2951" s="26" t="s">
        <v>799</v>
      </c>
      <c r="J2951" s="26" t="s">
        <v>800</v>
      </c>
      <c r="K2951" s="26" t="s">
        <v>9597</v>
      </c>
      <c r="L2951" s="26" t="s">
        <v>19649</v>
      </c>
      <c r="M2951" s="26">
        <v>760890301068</v>
      </c>
      <c r="N2951" s="26">
        <v>4822784009</v>
      </c>
    </row>
    <row r="2952" spans="1:14">
      <c r="A2952" s="26" t="s">
        <v>2802</v>
      </c>
      <c r="B2952" s="26" t="s">
        <v>2803</v>
      </c>
      <c r="C2952" s="26">
        <v>37339271</v>
      </c>
      <c r="D2952" s="26" t="s">
        <v>24</v>
      </c>
      <c r="E2952" s="26" t="s">
        <v>19650</v>
      </c>
      <c r="F2952" s="26" t="s">
        <v>19651</v>
      </c>
      <c r="G2952" s="26" t="s">
        <v>9579</v>
      </c>
      <c r="H2952" s="26" t="s">
        <v>258</v>
      </c>
      <c r="I2952" s="26" t="s">
        <v>9747</v>
      </c>
      <c r="J2952" s="26" t="s">
        <v>1218</v>
      </c>
      <c r="K2952" s="26" t="s">
        <v>9582</v>
      </c>
      <c r="L2952" s="26" t="s">
        <v>19652</v>
      </c>
      <c r="M2952" s="26">
        <v>380990855836</v>
      </c>
      <c r="N2952" s="26">
        <v>120455604</v>
      </c>
    </row>
    <row r="2953" spans="1:14">
      <c r="A2953" s="26" t="s">
        <v>5364</v>
      </c>
      <c r="B2953" s="26" t="s">
        <v>5365</v>
      </c>
      <c r="C2953" s="26">
        <v>1997461</v>
      </c>
      <c r="D2953" s="26" t="s">
        <v>780</v>
      </c>
      <c r="E2953" s="26" t="s">
        <v>19653</v>
      </c>
      <c r="F2953" s="26" t="s">
        <v>10111</v>
      </c>
      <c r="G2953" s="26" t="s">
        <v>9601</v>
      </c>
      <c r="H2953" s="26" t="s">
        <v>735</v>
      </c>
      <c r="J2953" s="26" t="s">
        <v>783</v>
      </c>
      <c r="K2953" s="26" t="s">
        <v>9597</v>
      </c>
      <c r="L2953" s="26" t="s">
        <v>19654</v>
      </c>
      <c r="M2953" s="26">
        <v>380322902802</v>
      </c>
      <c r="N2953" s="26">
        <v>4610900000</v>
      </c>
    </row>
    <row r="2954" spans="1:14">
      <c r="A2954" s="26" t="s">
        <v>3952</v>
      </c>
      <c r="B2954" s="26" t="s">
        <v>3953</v>
      </c>
      <c r="C2954" s="26">
        <v>42510481</v>
      </c>
      <c r="D2954" s="26" t="s">
        <v>24</v>
      </c>
      <c r="E2954" s="26" t="s">
        <v>19655</v>
      </c>
      <c r="F2954" s="26" t="s">
        <v>19656</v>
      </c>
      <c r="G2954" s="26" t="s">
        <v>9586</v>
      </c>
      <c r="H2954" s="26" t="s">
        <v>506</v>
      </c>
      <c r="J2954" s="26" t="s">
        <v>15798</v>
      </c>
      <c r="K2954" s="26" t="s">
        <v>9582</v>
      </c>
      <c r="L2954" s="26" t="s">
        <v>19657</v>
      </c>
      <c r="M2954" s="26">
        <v>380347163480</v>
      </c>
      <c r="N2954" s="26">
        <v>525684001</v>
      </c>
    </row>
    <row r="2955" spans="1:14">
      <c r="A2955" s="26" t="s">
        <v>6047</v>
      </c>
      <c r="B2955" s="26" t="s">
        <v>6048</v>
      </c>
      <c r="C2955" s="26">
        <v>38436470</v>
      </c>
      <c r="D2955" s="26" t="s">
        <v>24</v>
      </c>
      <c r="E2955" s="26" t="s">
        <v>19658</v>
      </c>
      <c r="F2955" s="26" t="s">
        <v>19659</v>
      </c>
      <c r="G2955" s="26" t="s">
        <v>9586</v>
      </c>
      <c r="H2955" s="26" t="s">
        <v>835</v>
      </c>
      <c r="I2955" s="26" t="s">
        <v>9752</v>
      </c>
      <c r="J2955" s="26" t="s">
        <v>6091</v>
      </c>
      <c r="K2955" s="26" t="s">
        <v>9582</v>
      </c>
      <c r="L2955" s="26" t="s">
        <v>19660</v>
      </c>
      <c r="M2955" s="26">
        <v>380512511265</v>
      </c>
      <c r="N2955" s="26">
        <v>111690303</v>
      </c>
    </row>
    <row r="2956" spans="1:14">
      <c r="A2956" s="26" t="s">
        <v>3913</v>
      </c>
      <c r="B2956" s="26" t="s">
        <v>3914</v>
      </c>
      <c r="C2956" s="26">
        <v>37997217</v>
      </c>
      <c r="D2956" s="26" t="s">
        <v>24</v>
      </c>
      <c r="E2956" s="26" t="s">
        <v>19661</v>
      </c>
      <c r="F2956" s="26" t="s">
        <v>14113</v>
      </c>
      <c r="G2956" s="26" t="s">
        <v>9586</v>
      </c>
      <c r="H2956" s="26" t="s">
        <v>468</v>
      </c>
      <c r="I2956" s="26" t="s">
        <v>14114</v>
      </c>
      <c r="J2956" s="26" t="s">
        <v>19662</v>
      </c>
      <c r="K2956" s="26" t="s">
        <v>9582</v>
      </c>
      <c r="L2956" s="26" t="s">
        <v>19663</v>
      </c>
      <c r="M2956" s="26">
        <v>380619446540</v>
      </c>
      <c r="N2956" s="26">
        <v>2323082001</v>
      </c>
    </row>
    <row r="2957" spans="1:14">
      <c r="A2957" s="26" t="s">
        <v>8004</v>
      </c>
      <c r="B2957" s="26" t="s">
        <v>8005</v>
      </c>
      <c r="C2957" s="26">
        <v>41820206</v>
      </c>
      <c r="D2957" s="26" t="s">
        <v>24</v>
      </c>
      <c r="E2957" s="26" t="s">
        <v>19664</v>
      </c>
      <c r="F2957" s="26" t="s">
        <v>19665</v>
      </c>
      <c r="G2957" s="26" t="s">
        <v>9586</v>
      </c>
      <c r="H2957" s="26" t="s">
        <v>1122</v>
      </c>
      <c r="I2957" s="26" t="s">
        <v>11395</v>
      </c>
      <c r="J2957" s="26" t="s">
        <v>1222</v>
      </c>
      <c r="K2957" s="26" t="s">
        <v>9582</v>
      </c>
      <c r="L2957" s="26" t="s">
        <v>19666</v>
      </c>
      <c r="M2957" s="26">
        <v>380574041016</v>
      </c>
      <c r="N2957" s="26">
        <v>122785103</v>
      </c>
    </row>
    <row r="2958" spans="1:14">
      <c r="A2958" s="26" t="s">
        <v>7225</v>
      </c>
      <c r="B2958" s="26" t="s">
        <v>7177</v>
      </c>
      <c r="C2958" s="26">
        <v>33982673</v>
      </c>
      <c r="D2958" s="26" t="s">
        <v>24</v>
      </c>
      <c r="E2958" s="26" t="s">
        <v>19667</v>
      </c>
      <c r="F2958" s="26" t="s">
        <v>9596</v>
      </c>
      <c r="G2958" s="26" t="s">
        <v>9586</v>
      </c>
      <c r="H2958" s="26" t="s">
        <v>987</v>
      </c>
      <c r="J2958" s="26" t="s">
        <v>1008</v>
      </c>
      <c r="K2958" s="26" t="s">
        <v>9597</v>
      </c>
      <c r="L2958" s="26" t="s">
        <v>15770</v>
      </c>
      <c r="M2958" s="26">
        <v>380362261805</v>
      </c>
      <c r="N2958" s="26">
        <v>122086501</v>
      </c>
    </row>
    <row r="2959" spans="1:14">
      <c r="A2959" s="26" t="s">
        <v>7194</v>
      </c>
      <c r="B2959" s="26" t="s">
        <v>7195</v>
      </c>
      <c r="C2959" s="26">
        <v>42089023</v>
      </c>
      <c r="D2959" s="26" t="s">
        <v>24</v>
      </c>
      <c r="E2959" s="26" t="s">
        <v>19668</v>
      </c>
      <c r="F2959" s="26" t="s">
        <v>19669</v>
      </c>
      <c r="G2959" s="26" t="s">
        <v>9591</v>
      </c>
      <c r="H2959" s="26" t="s">
        <v>987</v>
      </c>
      <c r="J2959" s="26" t="s">
        <v>1008</v>
      </c>
      <c r="K2959" s="26" t="s">
        <v>9597</v>
      </c>
      <c r="L2959" s="26" t="s">
        <v>19670</v>
      </c>
      <c r="M2959" s="26">
        <v>380687719495</v>
      </c>
      <c r="N2959" s="26">
        <v>122086501</v>
      </c>
    </row>
    <row r="2960" spans="1:14">
      <c r="A2960" s="26" t="s">
        <v>8928</v>
      </c>
      <c r="B2960" s="26" t="s">
        <v>8929</v>
      </c>
      <c r="C2960" s="26">
        <v>39028772</v>
      </c>
      <c r="D2960" s="26" t="s">
        <v>24</v>
      </c>
      <c r="E2960" s="26" t="s">
        <v>19671</v>
      </c>
      <c r="F2960" s="26" t="s">
        <v>19672</v>
      </c>
      <c r="G2960" s="26" t="s">
        <v>9586</v>
      </c>
      <c r="H2960" s="26" t="s">
        <v>1401</v>
      </c>
      <c r="I2960" s="26" t="s">
        <v>9777</v>
      </c>
      <c r="J2960" s="26" t="s">
        <v>19673</v>
      </c>
      <c r="K2960" s="26" t="s">
        <v>9606</v>
      </c>
      <c r="L2960" s="26" t="s">
        <v>19674</v>
      </c>
      <c r="M2960" s="26">
        <v>761453101371</v>
      </c>
      <c r="N2960" s="26">
        <v>7124355300</v>
      </c>
    </row>
    <row r="2961" spans="1:14">
      <c r="A2961" s="26" t="s">
        <v>8528</v>
      </c>
      <c r="B2961" s="26" t="s">
        <v>8529</v>
      </c>
      <c r="C2961" s="26">
        <v>38645871</v>
      </c>
      <c r="D2961" s="26" t="s">
        <v>24</v>
      </c>
      <c r="E2961" s="26" t="s">
        <v>19675</v>
      </c>
      <c r="F2961" s="26" t="s">
        <v>19676</v>
      </c>
      <c r="G2961" s="26" t="s">
        <v>9586</v>
      </c>
      <c r="H2961" s="26" t="s">
        <v>1269</v>
      </c>
      <c r="I2961" s="26" t="s">
        <v>14793</v>
      </c>
      <c r="J2961" s="26" t="s">
        <v>19677</v>
      </c>
      <c r="K2961" s="26" t="s">
        <v>9582</v>
      </c>
      <c r="L2961" s="26" t="s">
        <v>19678</v>
      </c>
      <c r="M2961" s="26">
        <v>761544603259</v>
      </c>
      <c r="N2961" s="26">
        <v>6525083501</v>
      </c>
    </row>
    <row r="2962" spans="1:14">
      <c r="A2962" s="26" t="s">
        <v>4452</v>
      </c>
      <c r="B2962" s="26" t="s">
        <v>4453</v>
      </c>
      <c r="C2962" s="26">
        <v>38164193</v>
      </c>
      <c r="D2962" s="26" t="s">
        <v>24</v>
      </c>
      <c r="E2962" s="26" t="s">
        <v>19679</v>
      </c>
      <c r="F2962" s="26" t="s">
        <v>11313</v>
      </c>
      <c r="G2962" s="26" t="s">
        <v>9579</v>
      </c>
      <c r="H2962" s="26" t="s">
        <v>576</v>
      </c>
      <c r="I2962" s="26" t="s">
        <v>10758</v>
      </c>
      <c r="J2962" s="26" t="s">
        <v>19680</v>
      </c>
      <c r="K2962" s="26" t="s">
        <v>9582</v>
      </c>
      <c r="L2962" s="26" t="s">
        <v>19681</v>
      </c>
      <c r="M2962" s="26">
        <v>380457445474</v>
      </c>
      <c r="N2962" s="26">
        <v>3222988801</v>
      </c>
    </row>
    <row r="2963" spans="1:14">
      <c r="A2963" s="26" t="s">
        <v>3015</v>
      </c>
      <c r="B2963" s="26" t="s">
        <v>3010</v>
      </c>
      <c r="C2963" s="26">
        <v>37803279</v>
      </c>
      <c r="D2963" s="26" t="s">
        <v>24</v>
      </c>
      <c r="E2963" s="26" t="s">
        <v>19682</v>
      </c>
      <c r="F2963" s="26" t="s">
        <v>19683</v>
      </c>
      <c r="G2963" s="26" t="s">
        <v>9586</v>
      </c>
      <c r="H2963" s="26" t="s">
        <v>258</v>
      </c>
      <c r="J2963" s="26" t="s">
        <v>367</v>
      </c>
      <c r="K2963" s="26" t="s">
        <v>9597</v>
      </c>
      <c r="L2963" s="26" t="s">
        <v>19684</v>
      </c>
      <c r="M2963" s="26">
        <v>380661035326</v>
      </c>
      <c r="N2963" s="26">
        <v>1414100000</v>
      </c>
    </row>
    <row r="2964" spans="1:14">
      <c r="A2964" s="26" t="s">
        <v>2508</v>
      </c>
      <c r="B2964" s="26" t="s">
        <v>2509</v>
      </c>
      <c r="C2964" s="26">
        <v>1986233</v>
      </c>
      <c r="D2964" s="26" t="s">
        <v>780</v>
      </c>
      <c r="E2964" s="26" t="s">
        <v>19685</v>
      </c>
      <c r="F2964" s="26" t="s">
        <v>19686</v>
      </c>
      <c r="G2964" s="26" t="s">
        <v>9601</v>
      </c>
      <c r="H2964" s="26" t="s">
        <v>133</v>
      </c>
      <c r="J2964" s="26" t="s">
        <v>183</v>
      </c>
      <c r="K2964" s="26" t="s">
        <v>9597</v>
      </c>
      <c r="L2964" s="26" t="s">
        <v>19687</v>
      </c>
      <c r="M2964" s="26">
        <v>380678324115</v>
      </c>
      <c r="N2964" s="26">
        <v>1211000000</v>
      </c>
    </row>
    <row r="2965" spans="1:14">
      <c r="A2965" s="26" t="s">
        <v>5700</v>
      </c>
      <c r="B2965" s="26" t="s">
        <v>5606</v>
      </c>
      <c r="C2965" s="26">
        <v>38945945</v>
      </c>
      <c r="D2965" s="26" t="s">
        <v>24</v>
      </c>
      <c r="E2965" s="26" t="s">
        <v>19688</v>
      </c>
      <c r="F2965" s="26" t="s">
        <v>19689</v>
      </c>
      <c r="G2965" s="26" t="s">
        <v>9586</v>
      </c>
      <c r="H2965" s="26" t="s">
        <v>799</v>
      </c>
      <c r="J2965" s="26" t="s">
        <v>800</v>
      </c>
      <c r="K2965" s="26" t="s">
        <v>9597</v>
      </c>
      <c r="L2965" s="26" t="s">
        <v>11626</v>
      </c>
      <c r="M2965" s="26">
        <v>760889364574</v>
      </c>
      <c r="N2965" s="26">
        <v>4822784009</v>
      </c>
    </row>
    <row r="2966" spans="1:14">
      <c r="A2966" s="26" t="s">
        <v>1806</v>
      </c>
      <c r="B2966" s="26" t="s">
        <v>1807</v>
      </c>
      <c r="C2966" s="26">
        <v>37472460</v>
      </c>
      <c r="D2966" s="26" t="s">
        <v>24</v>
      </c>
      <c r="E2966" s="26" t="s">
        <v>19690</v>
      </c>
      <c r="F2966" s="26" t="s">
        <v>19691</v>
      </c>
      <c r="G2966" s="26" t="s">
        <v>9579</v>
      </c>
      <c r="H2966" s="26" t="s">
        <v>27</v>
      </c>
      <c r="I2966" s="26" t="s">
        <v>10731</v>
      </c>
      <c r="J2966" s="26" t="s">
        <v>19692</v>
      </c>
      <c r="K2966" s="26" t="s">
        <v>9582</v>
      </c>
      <c r="L2966" s="26" t="s">
        <v>19693</v>
      </c>
      <c r="M2966" s="26">
        <v>761114092516</v>
      </c>
      <c r="N2966" s="26">
        <v>522483202</v>
      </c>
    </row>
    <row r="2967" spans="1:14">
      <c r="A2967" s="26" t="s">
        <v>3046</v>
      </c>
      <c r="B2967" s="26" t="s">
        <v>3047</v>
      </c>
      <c r="C2967" s="26">
        <v>38107156</v>
      </c>
      <c r="D2967" s="26" t="s">
        <v>24</v>
      </c>
      <c r="E2967" s="26" t="s">
        <v>19694</v>
      </c>
      <c r="F2967" s="26" t="s">
        <v>19695</v>
      </c>
      <c r="G2967" s="26" t="s">
        <v>9591</v>
      </c>
      <c r="H2967" s="26" t="s">
        <v>375</v>
      </c>
      <c r="I2967" s="26" t="s">
        <v>10696</v>
      </c>
      <c r="J2967" s="26" t="s">
        <v>4815</v>
      </c>
      <c r="K2967" s="26" t="s">
        <v>9582</v>
      </c>
      <c r="L2967" s="26" t="s">
        <v>19696</v>
      </c>
      <c r="M2967" s="26">
        <v>380962413525</v>
      </c>
      <c r="N2967" s="26">
        <v>523787009</v>
      </c>
    </row>
    <row r="2968" spans="1:14">
      <c r="A2968" s="26" t="s">
        <v>7422</v>
      </c>
      <c r="B2968" s="26" t="s">
        <v>7423</v>
      </c>
      <c r="C2968" s="26">
        <v>38575731</v>
      </c>
      <c r="D2968" s="26" t="s">
        <v>24</v>
      </c>
      <c r="E2968" s="26" t="s">
        <v>19697</v>
      </c>
      <c r="F2968" s="26" t="s">
        <v>19698</v>
      </c>
      <c r="G2968" s="26" t="s">
        <v>9586</v>
      </c>
      <c r="H2968" s="26" t="s">
        <v>1025</v>
      </c>
      <c r="I2968" s="26" t="s">
        <v>11351</v>
      </c>
      <c r="J2968" s="26" t="s">
        <v>19699</v>
      </c>
      <c r="K2968" s="26" t="s">
        <v>9582</v>
      </c>
      <c r="L2968" s="26" t="s">
        <v>19700</v>
      </c>
      <c r="M2968" s="26">
        <v>380542694434</v>
      </c>
      <c r="N2968" s="26">
        <v>5924787901</v>
      </c>
    </row>
    <row r="2969" spans="1:14">
      <c r="A2969" s="26" t="s">
        <v>7799</v>
      </c>
      <c r="B2969" s="26" t="s">
        <v>7800</v>
      </c>
      <c r="C2969" s="26">
        <v>14054198</v>
      </c>
      <c r="D2969" s="26" t="s">
        <v>1701</v>
      </c>
      <c r="E2969" s="26" t="s">
        <v>19701</v>
      </c>
      <c r="F2969" s="26" t="s">
        <v>19702</v>
      </c>
      <c r="G2969" s="26" t="s">
        <v>9601</v>
      </c>
      <c r="H2969" s="26" t="s">
        <v>1088</v>
      </c>
      <c r="J2969" s="26" t="s">
        <v>7647</v>
      </c>
      <c r="K2969" s="26" t="s">
        <v>9606</v>
      </c>
      <c r="L2969" s="26" t="s">
        <v>19703</v>
      </c>
      <c r="M2969" s="26">
        <v>380352246163</v>
      </c>
      <c r="N2969" s="26">
        <v>6121255500</v>
      </c>
    </row>
    <row r="2970" spans="1:14">
      <c r="A2970" s="26" t="s">
        <v>7400</v>
      </c>
      <c r="B2970" s="26" t="s">
        <v>7401</v>
      </c>
      <c r="C2970" s="26">
        <v>2007472</v>
      </c>
      <c r="D2970" s="26" t="s">
        <v>780</v>
      </c>
      <c r="E2970" s="26" t="s">
        <v>19704</v>
      </c>
      <c r="F2970" s="26" t="s">
        <v>19705</v>
      </c>
      <c r="G2970" s="26" t="s">
        <v>9601</v>
      </c>
      <c r="H2970" s="26" t="s">
        <v>1025</v>
      </c>
      <c r="J2970" s="26" t="s">
        <v>1053</v>
      </c>
      <c r="K2970" s="26" t="s">
        <v>9597</v>
      </c>
      <c r="L2970" s="26" t="s">
        <v>19706</v>
      </c>
      <c r="M2970" s="26">
        <v>380544624766</v>
      </c>
      <c r="N2970" s="26">
        <v>5910200000</v>
      </c>
    </row>
    <row r="2971" spans="1:14">
      <c r="A2971" s="26" t="s">
        <v>3230</v>
      </c>
      <c r="B2971" s="26" t="s">
        <v>3231</v>
      </c>
      <c r="C2971" s="26">
        <v>38562298</v>
      </c>
      <c r="D2971" s="26" t="s">
        <v>24</v>
      </c>
      <c r="E2971" s="26" t="s">
        <v>19707</v>
      </c>
      <c r="F2971" s="26" t="s">
        <v>19708</v>
      </c>
      <c r="G2971" s="26" t="s">
        <v>9591</v>
      </c>
      <c r="H2971" s="26" t="s">
        <v>375</v>
      </c>
      <c r="I2971" s="26" t="s">
        <v>9592</v>
      </c>
      <c r="J2971" s="26" t="s">
        <v>2696</v>
      </c>
      <c r="K2971" s="26" t="s">
        <v>9582</v>
      </c>
      <c r="L2971" s="26" t="s">
        <v>19709</v>
      </c>
      <c r="M2971" s="26">
        <v>380979405335</v>
      </c>
      <c r="N2971" s="26">
        <v>1222985501</v>
      </c>
    </row>
    <row r="2972" spans="1:14">
      <c r="A2972" s="26" t="s">
        <v>8022</v>
      </c>
      <c r="B2972" s="26" t="s">
        <v>8023</v>
      </c>
      <c r="C2972" s="26">
        <v>38831532</v>
      </c>
      <c r="D2972" s="26" t="s">
        <v>24</v>
      </c>
      <c r="E2972" s="26" t="s">
        <v>19710</v>
      </c>
      <c r="F2972" s="26" t="s">
        <v>19711</v>
      </c>
      <c r="G2972" s="26" t="s">
        <v>9586</v>
      </c>
      <c r="H2972" s="26" t="s">
        <v>1122</v>
      </c>
      <c r="I2972" s="26" t="s">
        <v>13004</v>
      </c>
      <c r="J2972" s="26" t="s">
        <v>1246</v>
      </c>
      <c r="K2972" s="26" t="s">
        <v>9606</v>
      </c>
      <c r="L2972" s="26" t="s">
        <v>19712</v>
      </c>
      <c r="M2972" s="26">
        <v>380576231276</v>
      </c>
      <c r="N2972" s="26">
        <v>6324855100</v>
      </c>
    </row>
    <row r="2973" spans="1:14">
      <c r="A2973" s="26" t="s">
        <v>2435</v>
      </c>
      <c r="B2973" s="26" t="s">
        <v>2436</v>
      </c>
      <c r="C2973" s="26">
        <v>1985860</v>
      </c>
      <c r="D2973" s="26" t="s">
        <v>780</v>
      </c>
      <c r="E2973" s="26" t="s">
        <v>19713</v>
      </c>
      <c r="F2973" s="26" t="s">
        <v>19714</v>
      </c>
      <c r="G2973" s="26" t="s">
        <v>9601</v>
      </c>
      <c r="H2973" s="26" t="s">
        <v>133</v>
      </c>
      <c r="J2973" s="26" t="s">
        <v>2401</v>
      </c>
      <c r="K2973" s="26" t="s">
        <v>9597</v>
      </c>
      <c r="L2973" s="26" t="s">
        <v>10500</v>
      </c>
      <c r="M2973" s="26">
        <v>380987034942</v>
      </c>
      <c r="N2973" s="26">
        <v>122787502</v>
      </c>
    </row>
    <row r="2974" spans="1:14">
      <c r="A2974" s="26" t="s">
        <v>4599</v>
      </c>
      <c r="B2974" s="26" t="s">
        <v>4600</v>
      </c>
      <c r="C2974" s="26">
        <v>38797880</v>
      </c>
      <c r="D2974" s="26" t="s">
        <v>24</v>
      </c>
      <c r="E2974" s="26" t="s">
        <v>19715</v>
      </c>
      <c r="F2974" s="26" t="s">
        <v>19716</v>
      </c>
      <c r="G2974" s="26" t="s">
        <v>9579</v>
      </c>
      <c r="H2974" s="26" t="s">
        <v>670</v>
      </c>
      <c r="I2974" s="26" t="s">
        <v>10789</v>
      </c>
      <c r="J2974" s="26" t="s">
        <v>19717</v>
      </c>
      <c r="K2974" s="26" t="s">
        <v>9582</v>
      </c>
      <c r="L2974" s="26" t="s">
        <v>19718</v>
      </c>
      <c r="M2974" s="26">
        <v>380523450157</v>
      </c>
      <c r="N2974" s="26">
        <v>3521980702</v>
      </c>
    </row>
    <row r="2975" spans="1:14">
      <c r="A2975" s="26" t="s">
        <v>6802</v>
      </c>
      <c r="B2975" s="26" t="s">
        <v>6803</v>
      </c>
      <c r="C2975" s="26" t="s">
        <v>1604</v>
      </c>
      <c r="D2975" s="26" t="s">
        <v>24</v>
      </c>
      <c r="E2975" s="26" t="s">
        <v>19719</v>
      </c>
      <c r="F2975" s="26" t="s">
        <v>19720</v>
      </c>
      <c r="G2975" s="26" t="s">
        <v>9586</v>
      </c>
      <c r="H2975" s="26" t="s">
        <v>799</v>
      </c>
      <c r="J2975" s="26" t="s">
        <v>800</v>
      </c>
      <c r="K2975" s="26" t="s">
        <v>9597</v>
      </c>
      <c r="L2975" s="26" t="s">
        <v>19721</v>
      </c>
      <c r="M2975" s="26">
        <v>380800500209</v>
      </c>
      <c r="N2975" s="26">
        <v>4822784009</v>
      </c>
    </row>
    <row r="2976" spans="1:14">
      <c r="A2976" s="26" t="s">
        <v>2461</v>
      </c>
      <c r="B2976" s="26" t="s">
        <v>2462</v>
      </c>
      <c r="C2976" s="26">
        <v>37862114</v>
      </c>
      <c r="D2976" s="26" t="s">
        <v>24</v>
      </c>
      <c r="E2976" s="26" t="s">
        <v>19722</v>
      </c>
      <c r="F2976" s="26" t="s">
        <v>19723</v>
      </c>
      <c r="G2976" s="26" t="s">
        <v>9586</v>
      </c>
      <c r="H2976" s="26" t="s">
        <v>133</v>
      </c>
      <c r="J2976" s="26" t="s">
        <v>183</v>
      </c>
      <c r="K2976" s="26" t="s">
        <v>9597</v>
      </c>
      <c r="L2976" s="26" t="s">
        <v>19724</v>
      </c>
      <c r="M2976" s="26">
        <v>380676285659</v>
      </c>
      <c r="N2976" s="26">
        <v>1211000000</v>
      </c>
    </row>
    <row r="2977" spans="1:14">
      <c r="A2977" s="26" t="s">
        <v>4357</v>
      </c>
      <c r="B2977" s="26" t="s">
        <v>4352</v>
      </c>
      <c r="C2977" s="26">
        <v>33729256</v>
      </c>
      <c r="D2977" s="26" t="s">
        <v>780</v>
      </c>
      <c r="E2977" s="26" t="s">
        <v>19725</v>
      </c>
      <c r="F2977" s="26" t="s">
        <v>19726</v>
      </c>
      <c r="G2977" s="26" t="s">
        <v>9601</v>
      </c>
      <c r="H2977" s="26" t="s">
        <v>576</v>
      </c>
      <c r="J2977" s="26" t="s">
        <v>600</v>
      </c>
      <c r="K2977" s="26" t="s">
        <v>9597</v>
      </c>
      <c r="L2977" s="26" t="s">
        <v>19727</v>
      </c>
      <c r="M2977" s="26">
        <v>380503288855</v>
      </c>
      <c r="N2977" s="26">
        <v>3210600000</v>
      </c>
    </row>
    <row r="2978" spans="1:14">
      <c r="A2978" s="26" t="s">
        <v>2802</v>
      </c>
      <c r="B2978" s="26" t="s">
        <v>2803</v>
      </c>
      <c r="C2978" s="26">
        <v>37339271</v>
      </c>
      <c r="D2978" s="26" t="s">
        <v>24</v>
      </c>
      <c r="E2978" s="26" t="s">
        <v>19728</v>
      </c>
      <c r="F2978" s="26" t="s">
        <v>19729</v>
      </c>
      <c r="G2978" s="26" t="s">
        <v>9579</v>
      </c>
      <c r="H2978" s="26" t="s">
        <v>258</v>
      </c>
      <c r="I2978" s="26" t="s">
        <v>9747</v>
      </c>
      <c r="J2978" s="26" t="s">
        <v>19730</v>
      </c>
      <c r="K2978" s="26" t="s">
        <v>9582</v>
      </c>
      <c r="L2978" s="26" t="s">
        <v>19731</v>
      </c>
      <c r="M2978" s="26">
        <v>380668884702</v>
      </c>
      <c r="N2978" s="26">
        <v>1422782803</v>
      </c>
    </row>
    <row r="2979" spans="1:14">
      <c r="A2979" s="26" t="s">
        <v>6890</v>
      </c>
      <c r="B2979" s="26" t="s">
        <v>6891</v>
      </c>
      <c r="C2979" s="26">
        <v>38459325</v>
      </c>
      <c r="D2979" s="26" t="s">
        <v>24</v>
      </c>
      <c r="E2979" s="26" t="s">
        <v>19732</v>
      </c>
      <c r="F2979" s="26" t="s">
        <v>9725</v>
      </c>
      <c r="G2979" s="26" t="s">
        <v>9579</v>
      </c>
      <c r="H2979" s="26" t="s">
        <v>949</v>
      </c>
      <c r="I2979" s="26" t="s">
        <v>9669</v>
      </c>
      <c r="J2979" s="26" t="s">
        <v>1446</v>
      </c>
      <c r="K2979" s="26" t="s">
        <v>9582</v>
      </c>
      <c r="L2979" s="26" t="s">
        <v>19733</v>
      </c>
      <c r="M2979" s="26">
        <v>380500772517</v>
      </c>
      <c r="N2979" s="26">
        <v>124388803</v>
      </c>
    </row>
    <row r="2980" spans="1:14">
      <c r="A2980" s="26" t="s">
        <v>5187</v>
      </c>
      <c r="B2980" s="26" t="s">
        <v>5188</v>
      </c>
      <c r="C2980" s="26">
        <v>1996645</v>
      </c>
      <c r="D2980" s="26" t="s">
        <v>780</v>
      </c>
      <c r="E2980" s="26" t="s">
        <v>19734</v>
      </c>
      <c r="F2980" s="26" t="s">
        <v>19735</v>
      </c>
      <c r="G2980" s="26" t="s">
        <v>9601</v>
      </c>
      <c r="H2980" s="26" t="s">
        <v>735</v>
      </c>
      <c r="J2980" s="26" t="s">
        <v>740</v>
      </c>
      <c r="K2980" s="26" t="s">
        <v>9597</v>
      </c>
      <c r="L2980" s="26" t="s">
        <v>19736</v>
      </c>
      <c r="M2980" s="26">
        <v>380322331472</v>
      </c>
      <c r="N2980" s="26">
        <v>1221881203</v>
      </c>
    </row>
    <row r="2981" spans="1:14">
      <c r="A2981" s="26" t="s">
        <v>5097</v>
      </c>
      <c r="B2981" s="26" t="s">
        <v>5098</v>
      </c>
      <c r="C2981" s="26">
        <v>40221119</v>
      </c>
      <c r="D2981" s="26" t="s">
        <v>24</v>
      </c>
      <c r="E2981" s="26" t="s">
        <v>19737</v>
      </c>
      <c r="F2981" s="26" t="s">
        <v>19738</v>
      </c>
      <c r="G2981" s="26" t="s">
        <v>9579</v>
      </c>
      <c r="H2981" s="26" t="s">
        <v>735</v>
      </c>
      <c r="I2981" s="26" t="s">
        <v>9752</v>
      </c>
      <c r="J2981" s="26" t="s">
        <v>19739</v>
      </c>
      <c r="K2981" s="26" t="s">
        <v>9582</v>
      </c>
      <c r="L2981" s="26" t="s">
        <v>19740</v>
      </c>
      <c r="M2981" s="26">
        <v>380971967096</v>
      </c>
      <c r="N2981" s="26">
        <v>4623088417</v>
      </c>
    </row>
    <row r="2982" spans="1:14">
      <c r="A2982" s="26" t="s">
        <v>5063</v>
      </c>
      <c r="B2982" s="26" t="s">
        <v>5064</v>
      </c>
      <c r="C2982" s="26">
        <v>34167494</v>
      </c>
      <c r="D2982" s="26" t="s">
        <v>1701</v>
      </c>
      <c r="E2982" s="26" t="s">
        <v>19741</v>
      </c>
      <c r="F2982" s="26" t="s">
        <v>19742</v>
      </c>
      <c r="G2982" s="26" t="s">
        <v>9601</v>
      </c>
      <c r="H2982" s="26" t="s">
        <v>735</v>
      </c>
      <c r="J2982" s="26" t="s">
        <v>5087</v>
      </c>
      <c r="K2982" s="26" t="s">
        <v>9597</v>
      </c>
      <c r="L2982" s="26" t="s">
        <v>19743</v>
      </c>
      <c r="M2982" s="26">
        <v>380685885016</v>
      </c>
      <c r="N2982" s="26">
        <v>4622110100</v>
      </c>
    </row>
    <row r="2983" spans="1:14">
      <c r="A2983" s="26" t="s">
        <v>7126</v>
      </c>
      <c r="B2983" s="26" t="s">
        <v>7127</v>
      </c>
      <c r="C2983" s="26">
        <v>38492302</v>
      </c>
      <c r="D2983" s="26" t="s">
        <v>24</v>
      </c>
      <c r="E2983" s="26" t="s">
        <v>19744</v>
      </c>
      <c r="F2983" s="26" t="s">
        <v>19745</v>
      </c>
      <c r="G2983" s="26" t="s">
        <v>9579</v>
      </c>
      <c r="H2983" s="26" t="s">
        <v>987</v>
      </c>
      <c r="I2983" s="26" t="s">
        <v>9634</v>
      </c>
      <c r="J2983" s="26" t="s">
        <v>19746</v>
      </c>
      <c r="K2983" s="26" t="s">
        <v>9582</v>
      </c>
      <c r="L2983" s="26" t="s">
        <v>19747</v>
      </c>
      <c r="M2983" s="26">
        <v>380362400906</v>
      </c>
      <c r="N2983" s="26">
        <v>5624687904</v>
      </c>
    </row>
    <row r="2984" spans="1:14">
      <c r="A2984" s="26" t="s">
        <v>9370</v>
      </c>
      <c r="B2984" s="26" t="s">
        <v>9371</v>
      </c>
      <c r="C2984" s="26">
        <v>38073028</v>
      </c>
      <c r="D2984" s="26" t="s">
        <v>24</v>
      </c>
      <c r="E2984" s="26" t="s">
        <v>19748</v>
      </c>
      <c r="F2984" s="26" t="s">
        <v>13508</v>
      </c>
      <c r="G2984" s="26" t="s">
        <v>9586</v>
      </c>
      <c r="H2984" s="26" t="s">
        <v>1573</v>
      </c>
      <c r="I2984" s="26" t="s">
        <v>13509</v>
      </c>
      <c r="J2984" s="26" t="s">
        <v>9369</v>
      </c>
      <c r="K2984" s="26" t="s">
        <v>9597</v>
      </c>
      <c r="L2984" s="26" t="s">
        <v>19749</v>
      </c>
      <c r="M2984" s="26">
        <v>380673470434</v>
      </c>
      <c r="N2984" s="26">
        <v>5324086909</v>
      </c>
    </row>
    <row r="2985" spans="1:14">
      <c r="A2985" s="26" t="s">
        <v>2982</v>
      </c>
      <c r="B2985" s="26" t="s">
        <v>2983</v>
      </c>
      <c r="C2985" s="26">
        <v>37643758</v>
      </c>
      <c r="D2985" s="26" t="s">
        <v>24</v>
      </c>
      <c r="E2985" s="26" t="s">
        <v>19750</v>
      </c>
      <c r="F2985" s="26" t="s">
        <v>19751</v>
      </c>
      <c r="G2985" s="26" t="s">
        <v>9579</v>
      </c>
      <c r="H2985" s="26" t="s">
        <v>258</v>
      </c>
      <c r="I2985" s="26" t="s">
        <v>14964</v>
      </c>
      <c r="J2985" s="26" t="s">
        <v>19752</v>
      </c>
      <c r="K2985" s="26" t="s">
        <v>9582</v>
      </c>
      <c r="L2985" s="26" t="s">
        <v>19753</v>
      </c>
      <c r="M2985" s="26">
        <v>380626639515</v>
      </c>
      <c r="N2985" s="26">
        <v>520688905</v>
      </c>
    </row>
    <row r="2986" spans="1:14">
      <c r="A2986" s="26" t="s">
        <v>2788</v>
      </c>
      <c r="B2986" s="26" t="s">
        <v>2789</v>
      </c>
      <c r="C2986" s="26">
        <v>37691686</v>
      </c>
      <c r="D2986" s="26" t="s">
        <v>24</v>
      </c>
      <c r="E2986" s="26" t="s">
        <v>19754</v>
      </c>
      <c r="F2986" s="26" t="s">
        <v>19755</v>
      </c>
      <c r="G2986" s="26" t="s">
        <v>9579</v>
      </c>
      <c r="H2986" s="26" t="s">
        <v>258</v>
      </c>
      <c r="I2986" s="26" t="s">
        <v>10477</v>
      </c>
      <c r="J2986" s="26" t="s">
        <v>13452</v>
      </c>
      <c r="K2986" s="26" t="s">
        <v>9582</v>
      </c>
      <c r="L2986" s="26" t="s">
        <v>19756</v>
      </c>
      <c r="M2986" s="26">
        <v>380959147091</v>
      </c>
      <c r="N2986" s="26">
        <v>1220310118</v>
      </c>
    </row>
    <row r="2987" spans="1:14">
      <c r="A2987" s="26" t="s">
        <v>3894</v>
      </c>
      <c r="B2987" s="26" t="s">
        <v>3895</v>
      </c>
      <c r="C2987" s="26">
        <v>38732974</v>
      </c>
      <c r="D2987" s="26" t="s">
        <v>24</v>
      </c>
      <c r="E2987" s="26" t="s">
        <v>19757</v>
      </c>
      <c r="F2987" s="26" t="s">
        <v>19758</v>
      </c>
      <c r="G2987" s="26" t="s">
        <v>9586</v>
      </c>
      <c r="H2987" s="26" t="s">
        <v>468</v>
      </c>
      <c r="I2987" s="26" t="s">
        <v>19759</v>
      </c>
      <c r="J2987" s="26" t="s">
        <v>3934</v>
      </c>
      <c r="K2987" s="26" t="s">
        <v>9582</v>
      </c>
      <c r="L2987" s="26" t="s">
        <v>19760</v>
      </c>
      <c r="M2987" s="26">
        <v>380613397158</v>
      </c>
      <c r="N2987" s="26">
        <v>123187401</v>
      </c>
    </row>
    <row r="2988" spans="1:14">
      <c r="A2988" s="26" t="s">
        <v>5682</v>
      </c>
      <c r="B2988" s="26" t="s">
        <v>5683</v>
      </c>
      <c r="C2988" s="26">
        <v>185028</v>
      </c>
      <c r="D2988" s="26" t="s">
        <v>780</v>
      </c>
      <c r="E2988" s="26" t="s">
        <v>19761</v>
      </c>
      <c r="F2988" s="26" t="s">
        <v>19762</v>
      </c>
      <c r="G2988" s="26" t="s">
        <v>9601</v>
      </c>
      <c r="H2988" s="26" t="s">
        <v>799</v>
      </c>
      <c r="J2988" s="26" t="s">
        <v>800</v>
      </c>
      <c r="K2988" s="26" t="s">
        <v>9597</v>
      </c>
      <c r="L2988" s="26" t="s">
        <v>19763</v>
      </c>
      <c r="M2988" s="26">
        <v>380445309588</v>
      </c>
      <c r="N2988" s="26">
        <v>4822784009</v>
      </c>
    </row>
    <row r="2989" spans="1:14">
      <c r="A2989" s="26" t="s">
        <v>4183</v>
      </c>
      <c r="B2989" s="26" t="s">
        <v>4184</v>
      </c>
      <c r="C2989" s="26">
        <v>42376774</v>
      </c>
      <c r="D2989" s="26" t="s">
        <v>24</v>
      </c>
      <c r="E2989" s="26" t="s">
        <v>19764</v>
      </c>
      <c r="F2989" s="26" t="s">
        <v>10050</v>
      </c>
      <c r="G2989" s="26" t="s">
        <v>9591</v>
      </c>
      <c r="H2989" s="26" t="s">
        <v>506</v>
      </c>
      <c r="J2989" s="26" t="s">
        <v>552</v>
      </c>
      <c r="K2989" s="26" t="s">
        <v>9597</v>
      </c>
      <c r="L2989" s="26" t="s">
        <v>19765</v>
      </c>
      <c r="M2989" s="26">
        <v>761347764682</v>
      </c>
      <c r="N2989" s="26">
        <v>2624010100</v>
      </c>
    </row>
    <row r="2990" spans="1:14">
      <c r="A2990" s="26" t="s">
        <v>7580</v>
      </c>
      <c r="B2990" s="26" t="s">
        <v>7581</v>
      </c>
      <c r="C2990" s="26">
        <v>38509208</v>
      </c>
      <c r="D2990" s="26" t="s">
        <v>24</v>
      </c>
      <c r="E2990" s="26" t="s">
        <v>19766</v>
      </c>
      <c r="F2990" s="26" t="s">
        <v>19767</v>
      </c>
      <c r="G2990" s="26" t="s">
        <v>9579</v>
      </c>
      <c r="H2990" s="26" t="s">
        <v>1088</v>
      </c>
      <c r="I2990" s="26" t="s">
        <v>9818</v>
      </c>
      <c r="J2990" s="26" t="s">
        <v>19768</v>
      </c>
      <c r="K2990" s="26" t="s">
        <v>9582</v>
      </c>
      <c r="L2990" s="26" t="s">
        <v>19769</v>
      </c>
      <c r="M2990" s="26">
        <v>380978646585</v>
      </c>
      <c r="N2990" s="26">
        <v>2622884204</v>
      </c>
    </row>
    <row r="2991" spans="1:14">
      <c r="A2991" s="26" t="s">
        <v>7202</v>
      </c>
      <c r="B2991" s="26" t="s">
        <v>7203</v>
      </c>
      <c r="C2991" s="26">
        <v>3068582</v>
      </c>
      <c r="D2991" s="26" t="s">
        <v>24</v>
      </c>
      <c r="E2991" s="26" t="s">
        <v>19770</v>
      </c>
      <c r="F2991" s="26" t="s">
        <v>17568</v>
      </c>
      <c r="G2991" s="26" t="s">
        <v>9586</v>
      </c>
      <c r="H2991" s="26" t="s">
        <v>987</v>
      </c>
      <c r="J2991" s="26" t="s">
        <v>1008</v>
      </c>
      <c r="K2991" s="26" t="s">
        <v>9597</v>
      </c>
      <c r="L2991" s="26" t="s">
        <v>16570</v>
      </c>
      <c r="M2991" s="26">
        <v>380362641654</v>
      </c>
      <c r="N2991" s="26">
        <v>122086501</v>
      </c>
    </row>
    <row r="2992" spans="1:14">
      <c r="A2992" s="26" t="s">
        <v>8915</v>
      </c>
      <c r="B2992" s="26" t="s">
        <v>8916</v>
      </c>
      <c r="C2992" s="26">
        <v>41368558</v>
      </c>
      <c r="D2992" s="26" t="s">
        <v>24</v>
      </c>
      <c r="E2992" s="26" t="s">
        <v>19771</v>
      </c>
      <c r="F2992" s="26" t="s">
        <v>19772</v>
      </c>
      <c r="G2992" s="26" t="s">
        <v>9579</v>
      </c>
      <c r="H2992" s="26" t="s">
        <v>1401</v>
      </c>
      <c r="I2992" s="26" t="s">
        <v>11520</v>
      </c>
      <c r="J2992" s="26" t="s">
        <v>19773</v>
      </c>
      <c r="K2992" s="26" t="s">
        <v>9582</v>
      </c>
      <c r="L2992" s="26" t="s">
        <v>19774</v>
      </c>
      <c r="M2992" s="26">
        <v>380963315991</v>
      </c>
      <c r="N2992" s="26">
        <v>7123487001</v>
      </c>
    </row>
    <row r="2993" spans="1:14">
      <c r="A2993" s="26" t="s">
        <v>5042</v>
      </c>
      <c r="B2993" s="26" t="s">
        <v>5043</v>
      </c>
      <c r="C2993" s="26">
        <v>1996409</v>
      </c>
      <c r="D2993" s="26" t="s">
        <v>780</v>
      </c>
      <c r="E2993" s="26" t="s">
        <v>19775</v>
      </c>
      <c r="F2993" s="26" t="s">
        <v>19776</v>
      </c>
      <c r="G2993" s="26" t="s">
        <v>9601</v>
      </c>
      <c r="H2993" s="26" t="s">
        <v>735</v>
      </c>
      <c r="I2993" s="26" t="s">
        <v>9721</v>
      </c>
      <c r="J2993" s="26" t="s">
        <v>5045</v>
      </c>
      <c r="K2993" s="26" t="s">
        <v>9597</v>
      </c>
      <c r="L2993" s="26" t="s">
        <v>19777</v>
      </c>
      <c r="M2993" s="26">
        <v>761267628702</v>
      </c>
      <c r="N2993" s="26">
        <v>4622710100</v>
      </c>
    </row>
    <row r="2994" spans="1:14">
      <c r="A2994" s="26" t="s">
        <v>7851</v>
      </c>
      <c r="B2994" s="26" t="s">
        <v>7852</v>
      </c>
      <c r="C2994" s="26">
        <v>38248739</v>
      </c>
      <c r="D2994" s="26" t="s">
        <v>24</v>
      </c>
      <c r="E2994" s="26" t="s">
        <v>19778</v>
      </c>
      <c r="F2994" s="26" t="s">
        <v>19779</v>
      </c>
      <c r="G2994" s="26" t="s">
        <v>9591</v>
      </c>
      <c r="H2994" s="26" t="s">
        <v>1122</v>
      </c>
      <c r="I2994" s="26" t="s">
        <v>10331</v>
      </c>
      <c r="J2994" s="26" t="s">
        <v>19780</v>
      </c>
      <c r="K2994" s="26" t="s">
        <v>9582</v>
      </c>
      <c r="L2994" s="26" t="s">
        <v>19781</v>
      </c>
      <c r="M2994" s="26">
        <v>380957271308</v>
      </c>
      <c r="N2994" s="26">
        <v>6320485502</v>
      </c>
    </row>
    <row r="2995" spans="1:14">
      <c r="A2995" s="26" t="s">
        <v>4125</v>
      </c>
      <c r="B2995" s="26" t="s">
        <v>4124</v>
      </c>
      <c r="C2995" s="26">
        <v>33271905</v>
      </c>
      <c r="D2995" s="26" t="s">
        <v>24</v>
      </c>
      <c r="E2995" s="26" t="s">
        <v>19782</v>
      </c>
      <c r="F2995" s="26" t="s">
        <v>19783</v>
      </c>
      <c r="G2995" s="26" t="s">
        <v>9586</v>
      </c>
      <c r="H2995" s="26" t="s">
        <v>506</v>
      </c>
      <c r="I2995" s="26" t="s">
        <v>10881</v>
      </c>
      <c r="J2995" s="26" t="s">
        <v>19784</v>
      </c>
      <c r="K2995" s="26" t="s">
        <v>9582</v>
      </c>
      <c r="L2995" s="26" t="s">
        <v>19785</v>
      </c>
      <c r="M2995" s="26">
        <v>380347290789</v>
      </c>
      <c r="N2995" s="26">
        <v>2622881601</v>
      </c>
    </row>
    <row r="2996" spans="1:14">
      <c r="A2996" s="26" t="s">
        <v>6672</v>
      </c>
      <c r="B2996" s="26" t="s">
        <v>6673</v>
      </c>
      <c r="C2996" s="26">
        <v>38742851</v>
      </c>
      <c r="D2996" s="26" t="s">
        <v>24</v>
      </c>
      <c r="E2996" s="26" t="s">
        <v>19786</v>
      </c>
      <c r="F2996" s="26" t="s">
        <v>19787</v>
      </c>
      <c r="G2996" s="26" t="s">
        <v>9591</v>
      </c>
      <c r="H2996" s="26" t="s">
        <v>949</v>
      </c>
      <c r="J2996" s="26" t="s">
        <v>962</v>
      </c>
      <c r="K2996" s="26" t="s">
        <v>9597</v>
      </c>
      <c r="L2996" s="26" t="s">
        <v>19788</v>
      </c>
      <c r="M2996" s="26">
        <v>380675414186</v>
      </c>
      <c r="N2996" s="26">
        <v>5310400000</v>
      </c>
    </row>
    <row r="2997" spans="1:14">
      <c r="A2997" s="26" t="s">
        <v>2914</v>
      </c>
      <c r="B2997" s="26" t="s">
        <v>2915</v>
      </c>
      <c r="C2997" s="26">
        <v>37885220</v>
      </c>
      <c r="D2997" s="26" t="s">
        <v>24</v>
      </c>
      <c r="E2997" s="26" t="s">
        <v>19789</v>
      </c>
      <c r="F2997" s="26" t="s">
        <v>12826</v>
      </c>
      <c r="G2997" s="26" t="s">
        <v>9586</v>
      </c>
      <c r="H2997" s="26" t="s">
        <v>258</v>
      </c>
      <c r="J2997" s="26" t="s">
        <v>317</v>
      </c>
      <c r="K2997" s="26" t="s">
        <v>9597</v>
      </c>
      <c r="L2997" s="26" t="s">
        <v>14706</v>
      </c>
      <c r="M2997" s="26">
        <v>761259022652</v>
      </c>
      <c r="N2997" s="26">
        <v>1412300000</v>
      </c>
    </row>
    <row r="2998" spans="1:14">
      <c r="A2998" s="26" t="s">
        <v>3750</v>
      </c>
      <c r="B2998" s="26" t="s">
        <v>3751</v>
      </c>
      <c r="C2998" s="26">
        <v>38968171</v>
      </c>
      <c r="D2998" s="26" t="s">
        <v>24</v>
      </c>
      <c r="E2998" s="26" t="s">
        <v>19790</v>
      </c>
      <c r="F2998" s="26" t="s">
        <v>13616</v>
      </c>
      <c r="G2998" s="26" t="s">
        <v>9586</v>
      </c>
      <c r="H2998" s="26" t="s">
        <v>468</v>
      </c>
      <c r="J2998" s="26" t="s">
        <v>481</v>
      </c>
      <c r="K2998" s="26" t="s">
        <v>9597</v>
      </c>
      <c r="L2998" s="26" t="s">
        <v>19791</v>
      </c>
      <c r="M2998" s="26">
        <v>380667110009</v>
      </c>
      <c r="N2998" s="26">
        <v>1222380503</v>
      </c>
    </row>
    <row r="2999" spans="1:14">
      <c r="A2999" s="26" t="s">
        <v>9267</v>
      </c>
      <c r="B2999" s="26" t="s">
        <v>9268</v>
      </c>
      <c r="C2999" s="26">
        <v>38765198</v>
      </c>
      <c r="D2999" s="26" t="s">
        <v>24</v>
      </c>
      <c r="E2999" s="26" t="s">
        <v>19792</v>
      </c>
      <c r="F2999" s="26" t="s">
        <v>19793</v>
      </c>
      <c r="G2999" s="26" t="s">
        <v>9591</v>
      </c>
      <c r="H2999" s="26" t="s">
        <v>1573</v>
      </c>
      <c r="I2999" s="26" t="s">
        <v>10542</v>
      </c>
      <c r="J2999" s="26" t="s">
        <v>11094</v>
      </c>
      <c r="K2999" s="26" t="s">
        <v>9582</v>
      </c>
      <c r="L2999" s="26" t="s">
        <v>19794</v>
      </c>
      <c r="M2999" s="26">
        <v>380463547421</v>
      </c>
      <c r="N2999" s="26">
        <v>122088702</v>
      </c>
    </row>
    <row r="3000" spans="1:14">
      <c r="A3000" s="26" t="s">
        <v>7610</v>
      </c>
      <c r="B3000" s="26" t="s">
        <v>7611</v>
      </c>
      <c r="C3000" s="26">
        <v>40224130</v>
      </c>
      <c r="D3000" s="26" t="s">
        <v>24</v>
      </c>
      <c r="E3000" s="26" t="s">
        <v>19795</v>
      </c>
      <c r="F3000" s="26" t="s">
        <v>19796</v>
      </c>
      <c r="G3000" s="26" t="s">
        <v>9586</v>
      </c>
      <c r="H3000" s="26" t="s">
        <v>1088</v>
      </c>
      <c r="I3000" s="26" t="s">
        <v>10796</v>
      </c>
      <c r="J3000" s="26" t="s">
        <v>7612</v>
      </c>
      <c r="K3000" s="26" t="s">
        <v>9606</v>
      </c>
      <c r="L3000" s="26" t="s">
        <v>19797</v>
      </c>
      <c r="M3000" s="26">
        <v>380964910756</v>
      </c>
      <c r="N3000" s="26">
        <v>122785803</v>
      </c>
    </row>
    <row r="3001" spans="1:14">
      <c r="A3001" s="26" t="s">
        <v>4029</v>
      </c>
      <c r="B3001" s="26" t="s">
        <v>4015</v>
      </c>
      <c r="C3001" s="26">
        <v>1993457</v>
      </c>
      <c r="D3001" s="26" t="s">
        <v>780</v>
      </c>
      <c r="E3001" s="26" t="s">
        <v>19798</v>
      </c>
      <c r="F3001" s="26" t="s">
        <v>19799</v>
      </c>
      <c r="G3001" s="26" t="s">
        <v>9601</v>
      </c>
      <c r="H3001" s="26" t="s">
        <v>506</v>
      </c>
      <c r="I3001" s="26" t="s">
        <v>10789</v>
      </c>
      <c r="J3001" s="26" t="s">
        <v>522</v>
      </c>
      <c r="K3001" s="26" t="s">
        <v>9597</v>
      </c>
      <c r="L3001" s="26" t="s">
        <v>19800</v>
      </c>
      <c r="M3001" s="26">
        <v>380502373781</v>
      </c>
      <c r="N3001" s="26">
        <v>724285503</v>
      </c>
    </row>
    <row r="3002" spans="1:14">
      <c r="A3002" s="26" t="s">
        <v>5728</v>
      </c>
      <c r="B3002" s="26" t="s">
        <v>5729</v>
      </c>
      <c r="C3002" s="26">
        <v>38961129</v>
      </c>
      <c r="D3002" s="26" t="s">
        <v>24</v>
      </c>
      <c r="E3002" s="26" t="s">
        <v>19801</v>
      </c>
      <c r="F3002" s="26" t="s">
        <v>19802</v>
      </c>
      <c r="G3002" s="26" t="s">
        <v>9586</v>
      </c>
      <c r="H3002" s="26" t="s">
        <v>799</v>
      </c>
      <c r="J3002" s="26" t="s">
        <v>800</v>
      </c>
      <c r="K3002" s="26" t="s">
        <v>9597</v>
      </c>
      <c r="L3002" s="26" t="s">
        <v>17893</v>
      </c>
      <c r="M3002" s="26">
        <v>380442946605</v>
      </c>
      <c r="N3002" s="26">
        <v>4822784009</v>
      </c>
    </row>
    <row r="3003" spans="1:14">
      <c r="A3003" s="26" t="s">
        <v>1831</v>
      </c>
      <c r="B3003" s="26" t="s">
        <v>1832</v>
      </c>
      <c r="C3003" s="26">
        <v>41345263</v>
      </c>
      <c r="D3003" s="26" t="s">
        <v>24</v>
      </c>
      <c r="E3003" s="26" t="s">
        <v>19803</v>
      </c>
      <c r="F3003" s="26" t="s">
        <v>19804</v>
      </c>
      <c r="G3003" s="26" t="s">
        <v>9579</v>
      </c>
      <c r="H3003" s="26" t="s">
        <v>27</v>
      </c>
      <c r="I3003" s="26" t="s">
        <v>9610</v>
      </c>
      <c r="J3003" s="26" t="s">
        <v>19805</v>
      </c>
      <c r="K3003" s="26" t="s">
        <v>9582</v>
      </c>
      <c r="L3003" s="26" t="s">
        <v>19806</v>
      </c>
      <c r="M3003" s="26">
        <v>380671123870</v>
      </c>
      <c r="N3003" s="26">
        <v>523010112</v>
      </c>
    </row>
    <row r="3004" spans="1:14">
      <c r="A3004" s="26" t="s">
        <v>3988</v>
      </c>
      <c r="B3004" s="26" t="s">
        <v>3989</v>
      </c>
      <c r="C3004" s="26">
        <v>38816603</v>
      </c>
      <c r="D3004" s="26" t="s">
        <v>24</v>
      </c>
      <c r="E3004" s="26" t="s">
        <v>19807</v>
      </c>
      <c r="F3004" s="26" t="s">
        <v>19808</v>
      </c>
      <c r="G3004" s="26" t="s">
        <v>9586</v>
      </c>
      <c r="H3004" s="26" t="s">
        <v>506</v>
      </c>
      <c r="I3004" s="26" t="s">
        <v>10352</v>
      </c>
      <c r="J3004" s="26" t="s">
        <v>19809</v>
      </c>
      <c r="K3004" s="26" t="s">
        <v>9582</v>
      </c>
      <c r="L3004" s="26" t="s">
        <v>19810</v>
      </c>
      <c r="M3004" s="26">
        <v>380667870219</v>
      </c>
      <c r="N3004" s="26">
        <v>2621281201</v>
      </c>
    </row>
    <row r="3005" spans="1:14">
      <c r="A3005" s="26" t="s">
        <v>2893</v>
      </c>
      <c r="B3005" s="26" t="s">
        <v>2894</v>
      </c>
      <c r="C3005" s="26">
        <v>37885283</v>
      </c>
      <c r="D3005" s="26" t="s">
        <v>780</v>
      </c>
      <c r="E3005" s="26" t="s">
        <v>19811</v>
      </c>
      <c r="F3005" s="26" t="s">
        <v>19812</v>
      </c>
      <c r="G3005" s="26" t="s">
        <v>9601</v>
      </c>
      <c r="H3005" s="26" t="s">
        <v>258</v>
      </c>
      <c r="J3005" s="26" t="s">
        <v>317</v>
      </c>
      <c r="K3005" s="26" t="s">
        <v>9597</v>
      </c>
      <c r="L3005" s="26" t="s">
        <v>10058</v>
      </c>
      <c r="M3005" s="26">
        <v>380996831162</v>
      </c>
      <c r="N3005" s="26">
        <v>1412300000</v>
      </c>
    </row>
    <row r="3006" spans="1:14">
      <c r="A3006" s="26" t="s">
        <v>8689</v>
      </c>
      <c r="B3006" s="26" t="s">
        <v>8690</v>
      </c>
      <c r="C3006" s="26">
        <v>2004367</v>
      </c>
      <c r="D3006" s="26" t="s">
        <v>780</v>
      </c>
      <c r="E3006" s="26" t="s">
        <v>19813</v>
      </c>
      <c r="F3006" s="26" t="s">
        <v>19814</v>
      </c>
      <c r="G3006" s="26" t="s">
        <v>9601</v>
      </c>
      <c r="H3006" s="26" t="s">
        <v>1308</v>
      </c>
      <c r="J3006" s="26" t="s">
        <v>1349</v>
      </c>
      <c r="K3006" s="26" t="s">
        <v>9606</v>
      </c>
      <c r="L3006" s="26" t="s">
        <v>19815</v>
      </c>
      <c r="M3006" s="26">
        <v>380385791763</v>
      </c>
      <c r="N3006" s="26">
        <v>6823055100</v>
      </c>
    </row>
    <row r="3007" spans="1:14">
      <c r="A3007" s="26" t="s">
        <v>5210</v>
      </c>
      <c r="B3007" s="26" t="s">
        <v>5211</v>
      </c>
      <c r="C3007" s="26">
        <v>1996639</v>
      </c>
      <c r="D3007" s="26" t="s">
        <v>780</v>
      </c>
      <c r="E3007" s="26" t="s">
        <v>19816</v>
      </c>
      <c r="F3007" s="26" t="s">
        <v>19817</v>
      </c>
      <c r="G3007" s="26" t="s">
        <v>9601</v>
      </c>
      <c r="H3007" s="26" t="s">
        <v>735</v>
      </c>
      <c r="J3007" s="26" t="s">
        <v>740</v>
      </c>
      <c r="K3007" s="26" t="s">
        <v>9597</v>
      </c>
      <c r="L3007" s="26" t="s">
        <v>19818</v>
      </c>
      <c r="M3007" s="26">
        <v>760995874155</v>
      </c>
      <c r="N3007" s="26">
        <v>1221881203</v>
      </c>
    </row>
    <row r="3008" spans="1:14">
      <c r="A3008" s="26" t="s">
        <v>6569</v>
      </c>
      <c r="B3008" s="26" t="s">
        <v>6570</v>
      </c>
      <c r="C3008" s="26">
        <v>38396564</v>
      </c>
      <c r="D3008" s="26" t="s">
        <v>24</v>
      </c>
      <c r="E3008" s="26" t="s">
        <v>19819</v>
      </c>
      <c r="F3008" s="26" t="s">
        <v>19820</v>
      </c>
      <c r="G3008" s="26" t="s">
        <v>9579</v>
      </c>
      <c r="H3008" s="26" t="s">
        <v>949</v>
      </c>
      <c r="I3008" s="26" t="s">
        <v>10130</v>
      </c>
      <c r="J3008" s="26" t="s">
        <v>19821</v>
      </c>
      <c r="K3008" s="26" t="s">
        <v>9582</v>
      </c>
      <c r="L3008" s="26" t="s">
        <v>19822</v>
      </c>
      <c r="M3008" s="26">
        <v>380993862627</v>
      </c>
      <c r="N3008" s="26">
        <v>5320281803</v>
      </c>
    </row>
    <row r="3009" spans="1:14">
      <c r="A3009" s="26" t="s">
        <v>6716</v>
      </c>
      <c r="B3009" s="26" t="s">
        <v>6717</v>
      </c>
      <c r="C3009" s="26">
        <v>37953735</v>
      </c>
      <c r="D3009" s="26" t="s">
        <v>24</v>
      </c>
      <c r="E3009" s="26" t="s">
        <v>19823</v>
      </c>
      <c r="F3009" s="26" t="s">
        <v>19824</v>
      </c>
      <c r="G3009" s="26" t="s">
        <v>9579</v>
      </c>
      <c r="H3009" s="26" t="s">
        <v>949</v>
      </c>
      <c r="I3009" s="26" t="s">
        <v>10708</v>
      </c>
      <c r="J3009" s="26" t="s">
        <v>19825</v>
      </c>
      <c r="K3009" s="26" t="s">
        <v>9582</v>
      </c>
      <c r="L3009" s="26" t="s">
        <v>19826</v>
      </c>
      <c r="M3009" s="26">
        <v>380957130810</v>
      </c>
      <c r="N3009" s="26">
        <v>5322681908</v>
      </c>
    </row>
    <row r="3010" spans="1:14">
      <c r="A3010" s="26" t="s">
        <v>2311</v>
      </c>
      <c r="B3010" s="26" t="s">
        <v>2312</v>
      </c>
      <c r="C3010" s="26">
        <v>1984613</v>
      </c>
      <c r="D3010" s="26" t="s">
        <v>780</v>
      </c>
      <c r="E3010" s="26" t="s">
        <v>19827</v>
      </c>
      <c r="F3010" s="26" t="s">
        <v>19828</v>
      </c>
      <c r="G3010" s="26" t="s">
        <v>9601</v>
      </c>
      <c r="H3010" s="26" t="s">
        <v>133</v>
      </c>
      <c r="J3010" s="26" t="s">
        <v>146</v>
      </c>
      <c r="K3010" s="26" t="s">
        <v>9597</v>
      </c>
      <c r="L3010" s="26" t="s">
        <v>11408</v>
      </c>
      <c r="M3010" s="26">
        <v>380567900600</v>
      </c>
      <c r="N3010" s="26">
        <v>1210100000</v>
      </c>
    </row>
    <row r="3011" spans="1:14">
      <c r="A3011" s="26" t="s">
        <v>7799</v>
      </c>
      <c r="B3011" s="26" t="s">
        <v>7800</v>
      </c>
      <c r="C3011" s="26">
        <v>14054198</v>
      </c>
      <c r="D3011" s="26" t="s">
        <v>1701</v>
      </c>
      <c r="E3011" s="26" t="s">
        <v>19829</v>
      </c>
      <c r="F3011" s="26" t="s">
        <v>19830</v>
      </c>
      <c r="G3011" s="26" t="s">
        <v>9601</v>
      </c>
      <c r="H3011" s="26" t="s">
        <v>1088</v>
      </c>
      <c r="J3011" s="26" t="s">
        <v>18533</v>
      </c>
      <c r="K3011" s="26" t="s">
        <v>9582</v>
      </c>
      <c r="L3011" s="26" t="s">
        <v>19831</v>
      </c>
      <c r="M3011" s="26">
        <v>380352246163</v>
      </c>
      <c r="N3011" s="26">
        <v>521984202</v>
      </c>
    </row>
    <row r="3012" spans="1:14">
      <c r="A3012" s="26" t="s">
        <v>2859</v>
      </c>
      <c r="B3012" s="26" t="s">
        <v>2860</v>
      </c>
      <c r="C3012" s="26">
        <v>34399823</v>
      </c>
      <c r="D3012" s="26" t="s">
        <v>780</v>
      </c>
      <c r="E3012" s="26" t="s">
        <v>19832</v>
      </c>
      <c r="F3012" s="26" t="s">
        <v>19833</v>
      </c>
      <c r="G3012" s="26" t="s">
        <v>9601</v>
      </c>
      <c r="H3012" s="26" t="s">
        <v>258</v>
      </c>
      <c r="J3012" s="26" t="s">
        <v>298</v>
      </c>
      <c r="K3012" s="26" t="s">
        <v>9597</v>
      </c>
      <c r="L3012" s="26" t="s">
        <v>19834</v>
      </c>
      <c r="M3012" s="26">
        <v>380502601796</v>
      </c>
      <c r="N3012" s="26">
        <v>1412900000</v>
      </c>
    </row>
    <row r="3013" spans="1:14">
      <c r="A3013" s="26" t="s">
        <v>4558</v>
      </c>
      <c r="B3013" s="26" t="s">
        <v>4559</v>
      </c>
      <c r="C3013" s="26">
        <v>38073489</v>
      </c>
      <c r="D3013" s="26" t="s">
        <v>24</v>
      </c>
      <c r="E3013" s="26" t="s">
        <v>19835</v>
      </c>
      <c r="F3013" s="26" t="s">
        <v>19836</v>
      </c>
      <c r="G3013" s="26" t="s">
        <v>9591</v>
      </c>
      <c r="H3013" s="26" t="s">
        <v>576</v>
      </c>
      <c r="J3013" s="26" t="s">
        <v>666</v>
      </c>
      <c r="K3013" s="26" t="s">
        <v>9597</v>
      </c>
      <c r="L3013" s="26" t="s">
        <v>19837</v>
      </c>
      <c r="M3013" s="26">
        <v>760915109594</v>
      </c>
      <c r="N3013" s="26">
        <v>3225510100</v>
      </c>
    </row>
    <row r="3014" spans="1:14">
      <c r="A3014" s="26" t="s">
        <v>7799</v>
      </c>
      <c r="B3014" s="26" t="s">
        <v>7800</v>
      </c>
      <c r="C3014" s="26">
        <v>14054198</v>
      </c>
      <c r="D3014" s="26" t="s">
        <v>1701</v>
      </c>
      <c r="E3014" s="26" t="s">
        <v>19838</v>
      </c>
      <c r="F3014" s="26" t="s">
        <v>19839</v>
      </c>
      <c r="G3014" s="26" t="s">
        <v>9601</v>
      </c>
      <c r="H3014" s="26" t="s">
        <v>1088</v>
      </c>
      <c r="J3014" s="26" t="s">
        <v>10663</v>
      </c>
      <c r="K3014" s="26" t="s">
        <v>9597</v>
      </c>
      <c r="L3014" s="26" t="s">
        <v>10664</v>
      </c>
      <c r="M3014" s="26">
        <v>380352246163</v>
      </c>
      <c r="N3014" s="26">
        <v>724582908</v>
      </c>
    </row>
    <row r="3015" spans="1:14">
      <c r="A3015" s="26" t="s">
        <v>5900</v>
      </c>
      <c r="B3015" s="26" t="s">
        <v>5901</v>
      </c>
      <c r="C3015" s="26">
        <v>1998360</v>
      </c>
      <c r="D3015" s="26" t="s">
        <v>780</v>
      </c>
      <c r="E3015" s="26" t="s">
        <v>19840</v>
      </c>
      <c r="F3015" s="26" t="s">
        <v>19841</v>
      </c>
      <c r="G3015" s="26" t="s">
        <v>9601</v>
      </c>
      <c r="H3015" s="26" t="s">
        <v>835</v>
      </c>
      <c r="I3015" s="26" t="s">
        <v>13032</v>
      </c>
      <c r="J3015" s="26" t="s">
        <v>840</v>
      </c>
      <c r="K3015" s="26" t="s">
        <v>9606</v>
      </c>
      <c r="L3015" s="26" t="s">
        <v>19842</v>
      </c>
      <c r="M3015" s="26">
        <v>380515322015</v>
      </c>
      <c r="N3015" s="26">
        <v>4820955100</v>
      </c>
    </row>
    <row r="3016" spans="1:14">
      <c r="A3016" s="26" t="s">
        <v>1915</v>
      </c>
      <c r="B3016" s="26" t="s">
        <v>1916</v>
      </c>
      <c r="C3016" s="26">
        <v>1982695</v>
      </c>
      <c r="D3016" s="26" t="s">
        <v>780</v>
      </c>
      <c r="E3016" s="26" t="s">
        <v>19843</v>
      </c>
      <c r="F3016" s="26" t="s">
        <v>19844</v>
      </c>
      <c r="G3016" s="26" t="s">
        <v>9601</v>
      </c>
      <c r="H3016" s="26" t="s">
        <v>27</v>
      </c>
      <c r="J3016" s="26" t="s">
        <v>91</v>
      </c>
      <c r="K3016" s="26" t="s">
        <v>9597</v>
      </c>
      <c r="L3016" s="26" t="s">
        <v>19845</v>
      </c>
      <c r="M3016" s="26">
        <v>760939279353</v>
      </c>
      <c r="N3016" s="26">
        <v>510900000</v>
      </c>
    </row>
    <row r="3017" spans="1:14">
      <c r="A3017" s="26" t="s">
        <v>4801</v>
      </c>
      <c r="B3017" s="26" t="s">
        <v>4802</v>
      </c>
      <c r="C3017" s="26">
        <v>5401658</v>
      </c>
      <c r="D3017" s="26" t="s">
        <v>780</v>
      </c>
      <c r="E3017" s="26" t="s">
        <v>19846</v>
      </c>
      <c r="F3017" s="26" t="s">
        <v>19847</v>
      </c>
      <c r="G3017" s="26" t="s">
        <v>9601</v>
      </c>
      <c r="H3017" s="26" t="s">
        <v>711</v>
      </c>
      <c r="I3017" s="26" t="s">
        <v>711</v>
      </c>
      <c r="J3017" s="26" t="s">
        <v>716</v>
      </c>
      <c r="K3017" s="26" t="s">
        <v>9597</v>
      </c>
      <c r="L3017" s="26" t="s">
        <v>19848</v>
      </c>
      <c r="M3017" s="26">
        <v>380645172363</v>
      </c>
      <c r="N3017" s="26">
        <v>4411800000</v>
      </c>
    </row>
    <row r="3018" spans="1:14">
      <c r="A3018" s="26" t="s">
        <v>8344</v>
      </c>
      <c r="B3018" s="26" t="s">
        <v>8345</v>
      </c>
      <c r="C3018" s="26">
        <v>31437719</v>
      </c>
      <c r="D3018" s="26" t="s">
        <v>780</v>
      </c>
      <c r="E3018" s="26" t="s">
        <v>19849</v>
      </c>
      <c r="F3018" s="26" t="s">
        <v>19850</v>
      </c>
      <c r="G3018" s="26" t="s">
        <v>9601</v>
      </c>
      <c r="H3018" s="26" t="s">
        <v>1122</v>
      </c>
      <c r="J3018" s="26" t="s">
        <v>8039</v>
      </c>
      <c r="K3018" s="26" t="s">
        <v>9597</v>
      </c>
      <c r="L3018" s="26" t="s">
        <v>19851</v>
      </c>
      <c r="M3018" s="26">
        <v>380577387155</v>
      </c>
      <c r="N3018" s="26">
        <v>6310100000</v>
      </c>
    </row>
    <row r="3019" spans="1:14">
      <c r="A3019" s="26" t="s">
        <v>2868</v>
      </c>
      <c r="B3019" s="26" t="s">
        <v>2869</v>
      </c>
      <c r="C3019" s="26">
        <v>1989852</v>
      </c>
      <c r="D3019" s="26" t="s">
        <v>780</v>
      </c>
      <c r="E3019" s="26" t="s">
        <v>19852</v>
      </c>
      <c r="F3019" s="26" t="s">
        <v>19853</v>
      </c>
      <c r="G3019" s="26" t="s">
        <v>9601</v>
      </c>
      <c r="H3019" s="26" t="s">
        <v>258</v>
      </c>
      <c r="I3019" s="26" t="s">
        <v>13337</v>
      </c>
      <c r="J3019" s="26" t="s">
        <v>2870</v>
      </c>
      <c r="K3019" s="26" t="s">
        <v>9597</v>
      </c>
      <c r="L3019" s="26" t="s">
        <v>19854</v>
      </c>
      <c r="M3019" s="26">
        <v>380997618907</v>
      </c>
      <c r="N3019" s="26">
        <v>1222655118</v>
      </c>
    </row>
    <row r="3020" spans="1:14">
      <c r="A3020" s="26" t="s">
        <v>8110</v>
      </c>
      <c r="B3020" s="26" t="s">
        <v>8111</v>
      </c>
      <c r="C3020" s="26">
        <v>22648032</v>
      </c>
      <c r="D3020" s="26" t="s">
        <v>780</v>
      </c>
      <c r="E3020" s="26" t="s">
        <v>19855</v>
      </c>
      <c r="F3020" s="26" t="s">
        <v>19856</v>
      </c>
      <c r="G3020" s="26" t="s">
        <v>9601</v>
      </c>
      <c r="H3020" s="26" t="s">
        <v>1122</v>
      </c>
      <c r="J3020" s="26" t="s">
        <v>8039</v>
      </c>
      <c r="K3020" s="26" t="s">
        <v>9597</v>
      </c>
      <c r="L3020" s="26" t="s">
        <v>19857</v>
      </c>
      <c r="M3020" s="26">
        <v>380577250607</v>
      </c>
      <c r="N3020" s="26">
        <v>6310100000</v>
      </c>
    </row>
    <row r="3021" spans="1:14">
      <c r="A3021" s="26" t="s">
        <v>3349</v>
      </c>
      <c r="B3021" s="26" t="s">
        <v>3350</v>
      </c>
      <c r="C3021" s="26">
        <v>38068793</v>
      </c>
      <c r="D3021" s="26" t="s">
        <v>24</v>
      </c>
      <c r="E3021" s="26" t="s">
        <v>19858</v>
      </c>
      <c r="F3021" s="26" t="s">
        <v>19859</v>
      </c>
      <c r="G3021" s="26" t="s">
        <v>9579</v>
      </c>
      <c r="H3021" s="26" t="s">
        <v>392</v>
      </c>
      <c r="I3021" s="26" t="s">
        <v>10303</v>
      </c>
      <c r="J3021" s="26" t="s">
        <v>19860</v>
      </c>
      <c r="K3021" s="26" t="s">
        <v>9582</v>
      </c>
      <c r="L3021" s="26" t="s">
        <v>19861</v>
      </c>
      <c r="M3021" s="26">
        <v>380673513023</v>
      </c>
      <c r="N3021" s="26">
        <v>2120480402</v>
      </c>
    </row>
    <row r="3022" spans="1:14">
      <c r="A3022" s="26" t="s">
        <v>8008</v>
      </c>
      <c r="B3022" s="26" t="s">
        <v>8009</v>
      </c>
      <c r="C3022" s="26">
        <v>38892286</v>
      </c>
      <c r="D3022" s="26" t="s">
        <v>24</v>
      </c>
      <c r="E3022" s="26" t="s">
        <v>19862</v>
      </c>
      <c r="F3022" s="26" t="s">
        <v>19863</v>
      </c>
      <c r="G3022" s="26" t="s">
        <v>9579</v>
      </c>
      <c r="H3022" s="26" t="s">
        <v>1122</v>
      </c>
      <c r="I3022" s="26" t="s">
        <v>1230</v>
      </c>
      <c r="J3022" s="26" t="s">
        <v>19864</v>
      </c>
      <c r="K3022" s="26" t="s">
        <v>9582</v>
      </c>
      <c r="L3022" s="26" t="s">
        <v>19865</v>
      </c>
      <c r="M3022" s="26">
        <v>380574893217</v>
      </c>
      <c r="N3022" s="26">
        <v>6324584205</v>
      </c>
    </row>
    <row r="3023" spans="1:14">
      <c r="A3023" s="26" t="s">
        <v>3046</v>
      </c>
      <c r="B3023" s="26" t="s">
        <v>3047</v>
      </c>
      <c r="C3023" s="26">
        <v>38107156</v>
      </c>
      <c r="D3023" s="26" t="s">
        <v>24</v>
      </c>
      <c r="E3023" s="26" t="s">
        <v>19866</v>
      </c>
      <c r="F3023" s="26" t="s">
        <v>19867</v>
      </c>
      <c r="G3023" s="26" t="s">
        <v>9591</v>
      </c>
      <c r="H3023" s="26" t="s">
        <v>375</v>
      </c>
      <c r="I3023" s="26" t="s">
        <v>10696</v>
      </c>
      <c r="J3023" s="26" t="s">
        <v>19868</v>
      </c>
      <c r="K3023" s="26" t="s">
        <v>9582</v>
      </c>
      <c r="L3023" s="26" t="s">
        <v>19869</v>
      </c>
      <c r="M3023" s="26">
        <v>380685677056</v>
      </c>
      <c r="N3023" s="26">
        <v>1820610131</v>
      </c>
    </row>
    <row r="3024" spans="1:14">
      <c r="A3024" s="26" t="s">
        <v>2570</v>
      </c>
      <c r="B3024" s="26" t="s">
        <v>2571</v>
      </c>
      <c r="C3024" s="26">
        <v>5446321</v>
      </c>
      <c r="D3024" s="26" t="s">
        <v>780</v>
      </c>
      <c r="E3024" s="26" t="s">
        <v>19870</v>
      </c>
      <c r="F3024" s="26" t="s">
        <v>19871</v>
      </c>
      <c r="G3024" s="26" t="s">
        <v>9601</v>
      </c>
      <c r="H3024" s="26" t="s">
        <v>133</v>
      </c>
      <c r="J3024" s="26" t="s">
        <v>211</v>
      </c>
      <c r="K3024" s="26" t="s">
        <v>9597</v>
      </c>
      <c r="L3024" s="26" t="s">
        <v>19872</v>
      </c>
      <c r="M3024" s="26">
        <v>380664364414</v>
      </c>
      <c r="N3024" s="26">
        <v>1211300000</v>
      </c>
    </row>
    <row r="3025" spans="1:14">
      <c r="A3025" s="26" t="s">
        <v>4351</v>
      </c>
      <c r="B3025" s="26" t="s">
        <v>4352</v>
      </c>
      <c r="C3025" s="26">
        <v>33729256</v>
      </c>
      <c r="D3025" s="26" t="s">
        <v>24</v>
      </c>
      <c r="E3025" s="26" t="s">
        <v>19873</v>
      </c>
      <c r="F3025" s="26" t="s">
        <v>19874</v>
      </c>
      <c r="G3025" s="26" t="s">
        <v>9591</v>
      </c>
      <c r="H3025" s="26" t="s">
        <v>576</v>
      </c>
      <c r="J3025" s="26" t="s">
        <v>600</v>
      </c>
      <c r="K3025" s="26" t="s">
        <v>9597</v>
      </c>
      <c r="L3025" s="26" t="s">
        <v>19727</v>
      </c>
      <c r="M3025" s="26">
        <v>380673259799</v>
      </c>
      <c r="N3025" s="26">
        <v>3210600000</v>
      </c>
    </row>
    <row r="3026" spans="1:14">
      <c r="A3026" s="26" t="s">
        <v>7425</v>
      </c>
      <c r="B3026" s="26" t="s">
        <v>7426</v>
      </c>
      <c r="C3026" s="26">
        <v>1981483</v>
      </c>
      <c r="D3026" s="26" t="s">
        <v>780</v>
      </c>
      <c r="E3026" s="26" t="s">
        <v>19875</v>
      </c>
      <c r="F3026" s="26" t="s">
        <v>19876</v>
      </c>
      <c r="G3026" s="26" t="s">
        <v>9601</v>
      </c>
      <c r="H3026" s="26" t="s">
        <v>1025</v>
      </c>
      <c r="I3026" s="26" t="s">
        <v>19877</v>
      </c>
      <c r="J3026" s="26" t="s">
        <v>7428</v>
      </c>
      <c r="K3026" s="26" t="s">
        <v>9597</v>
      </c>
      <c r="L3026" s="26" t="s">
        <v>19878</v>
      </c>
      <c r="M3026" s="26">
        <v>380545172300</v>
      </c>
      <c r="N3026" s="26">
        <v>5924410100</v>
      </c>
    </row>
    <row r="3027" spans="1:14">
      <c r="A3027" s="26" t="s">
        <v>8743</v>
      </c>
      <c r="B3027" s="26" t="s">
        <v>8744</v>
      </c>
      <c r="C3027" s="26">
        <v>37329345</v>
      </c>
      <c r="D3027" s="26" t="s">
        <v>24</v>
      </c>
      <c r="E3027" s="26" t="s">
        <v>19879</v>
      </c>
      <c r="F3027" s="26" t="s">
        <v>19880</v>
      </c>
      <c r="G3027" s="26" t="s">
        <v>9586</v>
      </c>
      <c r="H3027" s="26" t="s">
        <v>1308</v>
      </c>
      <c r="J3027" s="26" t="s">
        <v>1376</v>
      </c>
      <c r="K3027" s="26" t="s">
        <v>9606</v>
      </c>
      <c r="L3027" s="26" t="s">
        <v>19881</v>
      </c>
      <c r="M3027" s="26">
        <v>380385020016</v>
      </c>
      <c r="N3027" s="26">
        <v>6824455100</v>
      </c>
    </row>
    <row r="3028" spans="1:14">
      <c r="A3028" s="26" t="s">
        <v>2243</v>
      </c>
      <c r="B3028" s="26" t="s">
        <v>2244</v>
      </c>
      <c r="C3028" s="26">
        <v>3568161</v>
      </c>
      <c r="D3028" s="26" t="s">
        <v>780</v>
      </c>
      <c r="E3028" s="26" t="s">
        <v>19882</v>
      </c>
      <c r="F3028" s="26" t="s">
        <v>19883</v>
      </c>
      <c r="G3028" s="26" t="s">
        <v>9601</v>
      </c>
      <c r="H3028" s="26" t="s">
        <v>133</v>
      </c>
      <c r="J3028" s="26" t="s">
        <v>146</v>
      </c>
      <c r="K3028" s="26" t="s">
        <v>9597</v>
      </c>
      <c r="L3028" s="26" t="s">
        <v>19884</v>
      </c>
      <c r="M3028" s="26">
        <v>380567209623</v>
      </c>
      <c r="N3028" s="26">
        <v>1210100000</v>
      </c>
    </row>
    <row r="3029" spans="1:14">
      <c r="A3029" s="26" t="s">
        <v>8652</v>
      </c>
      <c r="B3029" s="26" t="s">
        <v>8653</v>
      </c>
      <c r="C3029" s="26">
        <v>2004255</v>
      </c>
      <c r="D3029" s="26" t="s">
        <v>780</v>
      </c>
      <c r="E3029" s="26" t="s">
        <v>19885</v>
      </c>
      <c r="F3029" s="26" t="s">
        <v>8653</v>
      </c>
      <c r="G3029" s="26" t="s">
        <v>9601</v>
      </c>
      <c r="H3029" s="26" t="s">
        <v>1308</v>
      </c>
      <c r="I3029" s="26" t="s">
        <v>10996</v>
      </c>
      <c r="J3029" s="26" t="s">
        <v>1329</v>
      </c>
      <c r="K3029" s="26" t="s">
        <v>9597</v>
      </c>
      <c r="L3029" s="26" t="s">
        <v>13174</v>
      </c>
      <c r="M3029" s="26">
        <v>380677899488</v>
      </c>
      <c r="N3029" s="26">
        <v>6821810100</v>
      </c>
    </row>
    <row r="3030" spans="1:14">
      <c r="A3030" s="26" t="s">
        <v>6402</v>
      </c>
      <c r="B3030" s="26" t="s">
        <v>6352</v>
      </c>
      <c r="C3030" s="26">
        <v>2774674</v>
      </c>
      <c r="D3030" s="26" t="s">
        <v>24</v>
      </c>
      <c r="E3030" s="26" t="s">
        <v>19886</v>
      </c>
      <c r="F3030" s="26" t="s">
        <v>19887</v>
      </c>
      <c r="G3030" s="26" t="s">
        <v>9591</v>
      </c>
      <c r="H3030" s="26" t="s">
        <v>885</v>
      </c>
      <c r="J3030" s="26" t="s">
        <v>910</v>
      </c>
      <c r="K3030" s="26" t="s">
        <v>9597</v>
      </c>
      <c r="L3030" s="26" t="s">
        <v>19888</v>
      </c>
      <c r="M3030" s="26">
        <v>380487238611</v>
      </c>
      <c r="N3030" s="26">
        <v>5110100000</v>
      </c>
    </row>
    <row r="3031" spans="1:14">
      <c r="A3031" s="26" t="s">
        <v>5025</v>
      </c>
      <c r="B3031" s="26" t="s">
        <v>5026</v>
      </c>
      <c r="C3031" s="26">
        <v>32613493</v>
      </c>
      <c r="D3031" s="26" t="s">
        <v>24</v>
      </c>
      <c r="E3031" s="26" t="s">
        <v>19889</v>
      </c>
      <c r="F3031" s="26" t="s">
        <v>19890</v>
      </c>
      <c r="G3031" s="26" t="s">
        <v>9591</v>
      </c>
      <c r="H3031" s="26" t="s">
        <v>735</v>
      </c>
      <c r="J3031" s="26" t="s">
        <v>5001</v>
      </c>
      <c r="K3031" s="26" t="s">
        <v>9597</v>
      </c>
      <c r="L3031" s="26" t="s">
        <v>19891</v>
      </c>
      <c r="M3031" s="26">
        <v>380981342477</v>
      </c>
      <c r="N3031" s="26">
        <v>4610600000</v>
      </c>
    </row>
    <row r="3032" spans="1:14">
      <c r="A3032" s="26" t="s">
        <v>2064</v>
      </c>
      <c r="B3032" s="26" t="s">
        <v>2065</v>
      </c>
      <c r="C3032" s="26">
        <v>38527798</v>
      </c>
      <c r="D3032" s="26" t="s">
        <v>1701</v>
      </c>
      <c r="E3032" s="26" t="s">
        <v>19892</v>
      </c>
      <c r="F3032" s="26" t="s">
        <v>19893</v>
      </c>
      <c r="G3032" s="26" t="s">
        <v>9601</v>
      </c>
      <c r="H3032" s="26" t="s">
        <v>103</v>
      </c>
      <c r="I3032" s="26" t="s">
        <v>19894</v>
      </c>
      <c r="J3032" s="26" t="s">
        <v>2021</v>
      </c>
      <c r="K3032" s="26" t="s">
        <v>9606</v>
      </c>
      <c r="L3032" s="26" t="s">
        <v>19895</v>
      </c>
      <c r="M3032" s="26">
        <v>380969859250</v>
      </c>
      <c r="N3032" s="26">
        <v>722455100</v>
      </c>
    </row>
    <row r="3033" spans="1:14">
      <c r="A3033" s="26" t="s">
        <v>7847</v>
      </c>
      <c r="B3033" s="26" t="s">
        <v>7848</v>
      </c>
      <c r="C3033" s="26">
        <v>38610896</v>
      </c>
      <c r="D3033" s="26" t="s">
        <v>24</v>
      </c>
      <c r="E3033" s="26" t="s">
        <v>19896</v>
      </c>
      <c r="F3033" s="26" t="s">
        <v>19897</v>
      </c>
      <c r="G3033" s="26" t="s">
        <v>9586</v>
      </c>
      <c r="H3033" s="26" t="s">
        <v>1122</v>
      </c>
      <c r="I3033" s="26" t="s">
        <v>13380</v>
      </c>
      <c r="J3033" s="26" t="s">
        <v>19898</v>
      </c>
      <c r="K3033" s="26" t="s">
        <v>9582</v>
      </c>
      <c r="L3033" s="26" t="s">
        <v>19899</v>
      </c>
      <c r="M3033" s="26">
        <v>380574965323</v>
      </c>
      <c r="N3033" s="26">
        <v>1824281903</v>
      </c>
    </row>
    <row r="3034" spans="1:14">
      <c r="A3034" s="26" t="s">
        <v>5619</v>
      </c>
      <c r="B3034" s="26" t="s">
        <v>5620</v>
      </c>
      <c r="C3034" s="26">
        <v>185011</v>
      </c>
      <c r="D3034" s="26" t="s">
        <v>780</v>
      </c>
      <c r="E3034" s="26" t="s">
        <v>19900</v>
      </c>
      <c r="F3034" s="26" t="s">
        <v>19901</v>
      </c>
      <c r="G3034" s="26" t="s">
        <v>9601</v>
      </c>
      <c r="H3034" s="26" t="s">
        <v>799</v>
      </c>
      <c r="J3034" s="26" t="s">
        <v>800</v>
      </c>
      <c r="K3034" s="26" t="s">
        <v>9597</v>
      </c>
      <c r="L3034" s="26" t="s">
        <v>19902</v>
      </c>
      <c r="M3034" s="26">
        <v>380444240533</v>
      </c>
      <c r="N3034" s="26">
        <v>4822784009</v>
      </c>
    </row>
    <row r="3035" spans="1:14">
      <c r="A3035" s="26" t="s">
        <v>2982</v>
      </c>
      <c r="B3035" s="26" t="s">
        <v>2983</v>
      </c>
      <c r="C3035" s="26">
        <v>37643758</v>
      </c>
      <c r="D3035" s="26" t="s">
        <v>24</v>
      </c>
      <c r="E3035" s="26" t="s">
        <v>19903</v>
      </c>
      <c r="F3035" s="26" t="s">
        <v>19904</v>
      </c>
      <c r="G3035" s="26" t="s">
        <v>9586</v>
      </c>
      <c r="H3035" s="26" t="s">
        <v>258</v>
      </c>
      <c r="I3035" s="26" t="s">
        <v>14964</v>
      </c>
      <c r="J3035" s="26" t="s">
        <v>19905</v>
      </c>
      <c r="K3035" s="26" t="s">
        <v>9582</v>
      </c>
      <c r="L3035" s="26" t="s">
        <v>19906</v>
      </c>
      <c r="M3035" s="26">
        <v>380626639515</v>
      </c>
      <c r="N3035" s="26">
        <v>1424256508</v>
      </c>
    </row>
    <row r="3036" spans="1:14">
      <c r="A3036" s="26" t="s">
        <v>1787</v>
      </c>
      <c r="B3036" s="26" t="s">
        <v>1788</v>
      </c>
      <c r="C3036" s="26">
        <v>37084458</v>
      </c>
      <c r="D3036" s="26" t="s">
        <v>24</v>
      </c>
      <c r="E3036" s="26" t="s">
        <v>19907</v>
      </c>
      <c r="F3036" s="26" t="s">
        <v>19908</v>
      </c>
      <c r="G3036" s="26" t="s">
        <v>9579</v>
      </c>
      <c r="H3036" s="26" t="s">
        <v>27</v>
      </c>
      <c r="I3036" s="26" t="s">
        <v>12789</v>
      </c>
      <c r="J3036" s="26" t="s">
        <v>19909</v>
      </c>
      <c r="K3036" s="26" t="s">
        <v>9582</v>
      </c>
      <c r="L3036" s="26" t="s">
        <v>19910</v>
      </c>
      <c r="M3036" s="26">
        <v>380434026317</v>
      </c>
      <c r="N3036" s="26">
        <v>520482403</v>
      </c>
    </row>
    <row r="3037" spans="1:14">
      <c r="A3037" s="26" t="s">
        <v>1787</v>
      </c>
      <c r="B3037" s="26" t="s">
        <v>1788</v>
      </c>
      <c r="C3037" s="26">
        <v>37084458</v>
      </c>
      <c r="D3037" s="26" t="s">
        <v>24</v>
      </c>
      <c r="E3037" s="26" t="s">
        <v>19911</v>
      </c>
      <c r="F3037" s="26" t="s">
        <v>19912</v>
      </c>
      <c r="G3037" s="26" t="s">
        <v>9579</v>
      </c>
      <c r="H3037" s="26" t="s">
        <v>27</v>
      </c>
      <c r="I3037" s="26" t="s">
        <v>12789</v>
      </c>
      <c r="J3037" s="26" t="s">
        <v>19913</v>
      </c>
      <c r="K3037" s="26" t="s">
        <v>9582</v>
      </c>
      <c r="L3037" s="26" t="s">
        <v>19914</v>
      </c>
      <c r="M3037" s="26">
        <v>380434027317</v>
      </c>
      <c r="N3037" s="26">
        <v>521984002</v>
      </c>
    </row>
    <row r="3038" spans="1:14">
      <c r="A3038" s="26" t="s">
        <v>2072</v>
      </c>
      <c r="B3038" s="26" t="s">
        <v>2073</v>
      </c>
      <c r="C3038" s="26">
        <v>38373547</v>
      </c>
      <c r="D3038" s="26" t="s">
        <v>24</v>
      </c>
      <c r="E3038" s="26" t="s">
        <v>19915</v>
      </c>
      <c r="F3038" s="26" t="s">
        <v>19916</v>
      </c>
      <c r="G3038" s="26" t="s">
        <v>9579</v>
      </c>
      <c r="H3038" s="26" t="s">
        <v>103</v>
      </c>
      <c r="I3038" s="26" t="s">
        <v>11403</v>
      </c>
      <c r="J3038" s="26" t="s">
        <v>19917</v>
      </c>
      <c r="K3038" s="26" t="s">
        <v>9582</v>
      </c>
      <c r="L3038" s="26" t="s">
        <v>19918</v>
      </c>
      <c r="M3038" s="26">
        <v>761332737736</v>
      </c>
      <c r="N3038" s="26">
        <v>723155119</v>
      </c>
    </row>
    <row r="3039" spans="1:14">
      <c r="A3039" s="26" t="s">
        <v>9232</v>
      </c>
      <c r="B3039" s="26" t="s">
        <v>9233</v>
      </c>
      <c r="C3039" s="26">
        <v>36191728</v>
      </c>
      <c r="D3039" s="26" t="s">
        <v>780</v>
      </c>
      <c r="E3039" s="26" t="s">
        <v>19919</v>
      </c>
      <c r="F3039" s="26" t="s">
        <v>9787</v>
      </c>
      <c r="G3039" s="26" t="s">
        <v>9601</v>
      </c>
      <c r="H3039" s="26" t="s">
        <v>1490</v>
      </c>
      <c r="J3039" s="26" t="s">
        <v>1553</v>
      </c>
      <c r="K3039" s="26" t="s">
        <v>9597</v>
      </c>
      <c r="L3039" s="26" t="s">
        <v>19920</v>
      </c>
      <c r="M3039" s="26">
        <v>380969232533</v>
      </c>
      <c r="N3039" s="26">
        <v>524955100</v>
      </c>
    </row>
    <row r="3040" spans="1:14">
      <c r="A3040" s="26" t="s">
        <v>7246</v>
      </c>
      <c r="B3040" s="26" t="s">
        <v>7247</v>
      </c>
      <c r="C3040" s="26">
        <v>1999796</v>
      </c>
      <c r="D3040" s="26" t="s">
        <v>780</v>
      </c>
      <c r="E3040" s="26" t="s">
        <v>19921</v>
      </c>
      <c r="F3040" s="26" t="s">
        <v>10111</v>
      </c>
      <c r="G3040" s="26" t="s">
        <v>9601</v>
      </c>
      <c r="H3040" s="26" t="s">
        <v>987</v>
      </c>
      <c r="I3040" s="26" t="s">
        <v>11035</v>
      </c>
      <c r="J3040" s="26" t="s">
        <v>1021</v>
      </c>
      <c r="K3040" s="26" t="s">
        <v>9597</v>
      </c>
      <c r="L3040" s="26" t="s">
        <v>19922</v>
      </c>
      <c r="M3040" s="26">
        <v>380665591271</v>
      </c>
      <c r="N3040" s="26">
        <v>4625887601</v>
      </c>
    </row>
    <row r="3041" spans="1:14">
      <c r="A3041" s="26" t="s">
        <v>4895</v>
      </c>
      <c r="B3041" s="26" t="s">
        <v>4896</v>
      </c>
      <c r="C3041" s="26">
        <v>43224971</v>
      </c>
      <c r="D3041" s="26" t="s">
        <v>24</v>
      </c>
      <c r="E3041" s="26" t="s">
        <v>19923</v>
      </c>
      <c r="F3041" s="26" t="s">
        <v>19924</v>
      </c>
      <c r="G3041" s="26" t="s">
        <v>9586</v>
      </c>
      <c r="H3041" s="26" t="s">
        <v>711</v>
      </c>
      <c r="J3041" s="26" t="s">
        <v>3623</v>
      </c>
      <c r="K3041" s="26" t="s">
        <v>9582</v>
      </c>
      <c r="L3041" s="26" t="s">
        <v>19925</v>
      </c>
      <c r="M3041" s="26">
        <v>380501600989</v>
      </c>
      <c r="N3041" s="26">
        <v>111790201</v>
      </c>
    </row>
    <row r="3042" spans="1:14">
      <c r="A3042" s="26" t="s">
        <v>8658</v>
      </c>
      <c r="B3042" s="26" t="s">
        <v>8659</v>
      </c>
      <c r="C3042" s="26">
        <v>38072569</v>
      </c>
      <c r="D3042" s="26" t="s">
        <v>24</v>
      </c>
      <c r="E3042" s="26" t="s">
        <v>19926</v>
      </c>
      <c r="F3042" s="26" t="s">
        <v>19927</v>
      </c>
      <c r="G3042" s="26" t="s">
        <v>9591</v>
      </c>
      <c r="H3042" s="26" t="s">
        <v>1308</v>
      </c>
      <c r="I3042" s="26" t="s">
        <v>11591</v>
      </c>
      <c r="J3042" s="26" t="s">
        <v>19928</v>
      </c>
      <c r="K3042" s="26" t="s">
        <v>9582</v>
      </c>
      <c r="L3042" s="26" t="s">
        <v>19929</v>
      </c>
      <c r="M3042" s="26">
        <v>380979816496</v>
      </c>
      <c r="N3042" s="26">
        <v>524883101</v>
      </c>
    </row>
    <row r="3043" spans="1:14">
      <c r="A3043" s="26" t="s">
        <v>4567</v>
      </c>
      <c r="B3043" s="26" t="s">
        <v>4568</v>
      </c>
      <c r="C3043" s="26">
        <v>37944783</v>
      </c>
      <c r="D3043" s="26" t="s">
        <v>24</v>
      </c>
      <c r="E3043" s="26" t="s">
        <v>19930</v>
      </c>
      <c r="F3043" s="26" t="s">
        <v>19931</v>
      </c>
      <c r="G3043" s="26" t="s">
        <v>9586</v>
      </c>
      <c r="H3043" s="26" t="s">
        <v>670</v>
      </c>
      <c r="I3043" s="26" t="s">
        <v>12606</v>
      </c>
      <c r="J3043" s="26" t="s">
        <v>19932</v>
      </c>
      <c r="K3043" s="26" t="s">
        <v>9582</v>
      </c>
      <c r="L3043" s="26" t="s">
        <v>19933</v>
      </c>
      <c r="M3043" s="26">
        <v>380525926633</v>
      </c>
      <c r="N3043" s="26">
        <v>522283003</v>
      </c>
    </row>
    <row r="3044" spans="1:14">
      <c r="A3044" s="26" t="s">
        <v>5464</v>
      </c>
      <c r="B3044" s="26" t="s">
        <v>5461</v>
      </c>
      <c r="C3044" s="26">
        <v>42310851</v>
      </c>
      <c r="D3044" s="26" t="s">
        <v>24</v>
      </c>
      <c r="E3044" s="26" t="s">
        <v>19934</v>
      </c>
      <c r="F3044" s="26" t="s">
        <v>19935</v>
      </c>
      <c r="G3044" s="26" t="s">
        <v>9579</v>
      </c>
      <c r="H3044" s="26" t="s">
        <v>735</v>
      </c>
      <c r="I3044" s="26" t="s">
        <v>9605</v>
      </c>
      <c r="J3044" s="26" t="s">
        <v>19936</v>
      </c>
      <c r="K3044" s="26" t="s">
        <v>9582</v>
      </c>
      <c r="L3044" s="26" t="s">
        <v>19937</v>
      </c>
      <c r="M3044" s="26">
        <v>380950969283</v>
      </c>
      <c r="N3044" s="26">
        <v>1224587008</v>
      </c>
    </row>
    <row r="3045" spans="1:14">
      <c r="A3045" s="26" t="s">
        <v>6059</v>
      </c>
      <c r="B3045" s="26" t="s">
        <v>6060</v>
      </c>
      <c r="C3045" s="26">
        <v>37650241</v>
      </c>
      <c r="D3045" s="26" t="s">
        <v>24</v>
      </c>
      <c r="E3045" s="26" t="s">
        <v>19938</v>
      </c>
      <c r="F3045" s="26" t="s">
        <v>19939</v>
      </c>
      <c r="G3045" s="26" t="s">
        <v>9586</v>
      </c>
      <c r="H3045" s="26" t="s">
        <v>835</v>
      </c>
      <c r="I3045" s="26" t="s">
        <v>18071</v>
      </c>
      <c r="J3045" s="26" t="s">
        <v>877</v>
      </c>
      <c r="K3045" s="26" t="s">
        <v>9597</v>
      </c>
      <c r="L3045" s="26" t="s">
        <v>19940</v>
      </c>
      <c r="M3045" s="26">
        <v>380515193788</v>
      </c>
      <c r="N3045" s="26">
        <v>4824510100</v>
      </c>
    </row>
    <row r="3046" spans="1:14">
      <c r="A3046" s="26" t="s">
        <v>7447</v>
      </c>
      <c r="B3046" s="26" t="s">
        <v>7448</v>
      </c>
      <c r="C3046" s="26">
        <v>42204729</v>
      </c>
      <c r="D3046" s="26" t="s">
        <v>24</v>
      </c>
      <c r="E3046" s="26" t="s">
        <v>19941</v>
      </c>
      <c r="F3046" s="26" t="s">
        <v>14409</v>
      </c>
      <c r="G3046" s="26" t="s">
        <v>9586</v>
      </c>
      <c r="H3046" s="26" t="s">
        <v>1025</v>
      </c>
      <c r="J3046" s="26" t="s">
        <v>1065</v>
      </c>
      <c r="K3046" s="26" t="s">
        <v>9597</v>
      </c>
      <c r="L3046" s="26" t="s">
        <v>19942</v>
      </c>
      <c r="M3046" s="26">
        <v>380542700382</v>
      </c>
      <c r="N3046" s="26">
        <v>5910100000</v>
      </c>
    </row>
    <row r="3047" spans="1:14">
      <c r="A3047" s="26" t="s">
        <v>7369</v>
      </c>
      <c r="B3047" s="26" t="s">
        <v>7370</v>
      </c>
      <c r="C3047" s="26">
        <v>38661783</v>
      </c>
      <c r="D3047" s="26" t="s">
        <v>24</v>
      </c>
      <c r="E3047" s="26" t="s">
        <v>19943</v>
      </c>
      <c r="F3047" s="26" t="s">
        <v>19944</v>
      </c>
      <c r="G3047" s="26" t="s">
        <v>9586</v>
      </c>
      <c r="H3047" s="26" t="s">
        <v>1025</v>
      </c>
      <c r="I3047" s="26" t="s">
        <v>16524</v>
      </c>
      <c r="J3047" s="26" t="s">
        <v>7376</v>
      </c>
      <c r="K3047" s="26" t="s">
        <v>9606</v>
      </c>
      <c r="L3047" s="26" t="s">
        <v>19945</v>
      </c>
      <c r="M3047" s="26">
        <v>380545251701</v>
      </c>
      <c r="N3047" s="26">
        <v>5923255100</v>
      </c>
    </row>
    <row r="3048" spans="1:14">
      <c r="A3048" s="26" t="s">
        <v>6170</v>
      </c>
      <c r="B3048" s="26" t="s">
        <v>6171</v>
      </c>
      <c r="C3048" s="26">
        <v>38534407</v>
      </c>
      <c r="D3048" s="26" t="s">
        <v>24</v>
      </c>
      <c r="E3048" s="26" t="s">
        <v>19946</v>
      </c>
      <c r="F3048" s="26" t="s">
        <v>19947</v>
      </c>
      <c r="G3048" s="26" t="s">
        <v>9579</v>
      </c>
      <c r="H3048" s="26" t="s">
        <v>885</v>
      </c>
      <c r="I3048" s="26" t="s">
        <v>10020</v>
      </c>
      <c r="J3048" s="26" t="s">
        <v>54</v>
      </c>
      <c r="K3048" s="26" t="s">
        <v>9582</v>
      </c>
      <c r="L3048" s="26" t="s">
        <v>19948</v>
      </c>
      <c r="M3048" s="26">
        <v>761983802418</v>
      </c>
      <c r="N3048" s="26">
        <v>121181503</v>
      </c>
    </row>
    <row r="3049" spans="1:14">
      <c r="A3049" s="26" t="s">
        <v>4953</v>
      </c>
      <c r="B3049" s="26" t="s">
        <v>4954</v>
      </c>
      <c r="C3049" s="26">
        <v>1996711</v>
      </c>
      <c r="D3049" s="26" t="s">
        <v>780</v>
      </c>
      <c r="E3049" s="26" t="s">
        <v>19949</v>
      </c>
      <c r="F3049" s="26" t="s">
        <v>19950</v>
      </c>
      <c r="G3049" s="26" t="s">
        <v>9601</v>
      </c>
      <c r="H3049" s="26" t="s">
        <v>735</v>
      </c>
      <c r="I3049" s="26" t="s">
        <v>9623</v>
      </c>
      <c r="J3049" s="26" t="s">
        <v>5317</v>
      </c>
      <c r="K3049" s="26" t="s">
        <v>9597</v>
      </c>
      <c r="L3049" s="26" t="s">
        <v>19951</v>
      </c>
      <c r="M3049" s="26">
        <v>760996491327</v>
      </c>
      <c r="N3049" s="26">
        <v>4625810500</v>
      </c>
    </row>
    <row r="3050" spans="1:14">
      <c r="A3050" s="26" t="s">
        <v>7955</v>
      </c>
      <c r="B3050" s="26" t="s">
        <v>7956</v>
      </c>
      <c r="C3050" s="26">
        <v>40414351</v>
      </c>
      <c r="D3050" s="26" t="s">
        <v>24</v>
      </c>
      <c r="E3050" s="26" t="s">
        <v>19952</v>
      </c>
      <c r="F3050" s="26" t="s">
        <v>19953</v>
      </c>
      <c r="G3050" s="26" t="s">
        <v>9586</v>
      </c>
      <c r="H3050" s="26" t="s">
        <v>1122</v>
      </c>
      <c r="I3050" s="26" t="s">
        <v>10347</v>
      </c>
      <c r="J3050" s="26" t="s">
        <v>19954</v>
      </c>
      <c r="K3050" s="26" t="s">
        <v>9582</v>
      </c>
      <c r="L3050" s="26" t="s">
        <v>19955</v>
      </c>
      <c r="M3050" s="26">
        <v>380574231635</v>
      </c>
      <c r="N3050" s="26">
        <v>6323783001</v>
      </c>
    </row>
    <row r="3051" spans="1:14">
      <c r="A3051" s="26" t="s">
        <v>8518</v>
      </c>
      <c r="B3051" s="26" t="s">
        <v>8519</v>
      </c>
      <c r="C3051" s="26">
        <v>38248917</v>
      </c>
      <c r="D3051" s="26" t="s">
        <v>24</v>
      </c>
      <c r="E3051" s="26" t="s">
        <v>19956</v>
      </c>
      <c r="F3051" s="26" t="s">
        <v>19957</v>
      </c>
      <c r="G3051" s="26" t="s">
        <v>9586</v>
      </c>
      <c r="H3051" s="26" t="s">
        <v>1269</v>
      </c>
      <c r="I3051" s="26" t="s">
        <v>11076</v>
      </c>
      <c r="J3051" s="26" t="s">
        <v>19958</v>
      </c>
      <c r="K3051" s="26" t="s">
        <v>9582</v>
      </c>
      <c r="L3051" s="26" t="s">
        <v>19959</v>
      </c>
      <c r="M3051" s="26">
        <v>761238306094</v>
      </c>
      <c r="N3051" s="26">
        <v>121681804</v>
      </c>
    </row>
    <row r="3052" spans="1:14">
      <c r="A3052" s="26" t="s">
        <v>6170</v>
      </c>
      <c r="B3052" s="26" t="s">
        <v>6171</v>
      </c>
      <c r="C3052" s="26">
        <v>38534407</v>
      </c>
      <c r="D3052" s="26" t="s">
        <v>24</v>
      </c>
      <c r="E3052" s="26" t="s">
        <v>19960</v>
      </c>
      <c r="F3052" s="26" t="s">
        <v>19961</v>
      </c>
      <c r="G3052" s="26" t="s">
        <v>9579</v>
      </c>
      <c r="H3052" s="26" t="s">
        <v>885</v>
      </c>
      <c r="I3052" s="26" t="s">
        <v>10020</v>
      </c>
      <c r="J3052" s="26" t="s">
        <v>19962</v>
      </c>
      <c r="K3052" s="26" t="s">
        <v>9582</v>
      </c>
      <c r="L3052" s="26" t="s">
        <v>19963</v>
      </c>
      <c r="M3052" s="26">
        <v>380485566335</v>
      </c>
      <c r="N3052" s="26">
        <v>520484803</v>
      </c>
    </row>
    <row r="3053" spans="1:14">
      <c r="A3053" s="26" t="s">
        <v>2461</v>
      </c>
      <c r="B3053" s="26" t="s">
        <v>2462</v>
      </c>
      <c r="C3053" s="26">
        <v>37862114</v>
      </c>
      <c r="D3053" s="26" t="s">
        <v>24</v>
      </c>
      <c r="E3053" s="26" t="s">
        <v>19964</v>
      </c>
      <c r="F3053" s="26" t="s">
        <v>19965</v>
      </c>
      <c r="G3053" s="26" t="s">
        <v>9586</v>
      </c>
      <c r="H3053" s="26" t="s">
        <v>133</v>
      </c>
      <c r="J3053" s="26" t="s">
        <v>183</v>
      </c>
      <c r="K3053" s="26" t="s">
        <v>9597</v>
      </c>
      <c r="L3053" s="26" t="s">
        <v>19966</v>
      </c>
      <c r="M3053" s="26">
        <v>380676285655</v>
      </c>
      <c r="N3053" s="26">
        <v>1211000000</v>
      </c>
    </row>
    <row r="3054" spans="1:14">
      <c r="A3054" s="26" t="s">
        <v>4423</v>
      </c>
      <c r="B3054" s="26" t="s">
        <v>4424</v>
      </c>
      <c r="C3054" s="26">
        <v>38571999</v>
      </c>
      <c r="D3054" s="26" t="s">
        <v>24</v>
      </c>
      <c r="E3054" s="26" t="s">
        <v>19967</v>
      </c>
      <c r="F3054" s="26" t="s">
        <v>15736</v>
      </c>
      <c r="G3054" s="26" t="s">
        <v>9586</v>
      </c>
      <c r="H3054" s="26" t="s">
        <v>576</v>
      </c>
      <c r="J3054" s="26" t="s">
        <v>623</v>
      </c>
      <c r="K3054" s="26" t="s">
        <v>9597</v>
      </c>
      <c r="L3054" s="26" t="s">
        <v>19968</v>
      </c>
      <c r="M3054" s="26">
        <v>380730030315</v>
      </c>
      <c r="N3054" s="26">
        <v>3210900000</v>
      </c>
    </row>
    <row r="3055" spans="1:14">
      <c r="A3055" s="26" t="s">
        <v>2164</v>
      </c>
      <c r="B3055" s="26" t="s">
        <v>2165</v>
      </c>
      <c r="C3055" s="26" t="s">
        <v>1604</v>
      </c>
      <c r="D3055" s="26" t="s">
        <v>24</v>
      </c>
      <c r="E3055" s="26" t="s">
        <v>19969</v>
      </c>
      <c r="F3055" s="26" t="s">
        <v>19970</v>
      </c>
      <c r="G3055" s="26" t="s">
        <v>9591</v>
      </c>
      <c r="H3055" s="26" t="s">
        <v>133</v>
      </c>
      <c r="I3055" s="26" t="s">
        <v>13125</v>
      </c>
      <c r="J3055" s="26" t="s">
        <v>2166</v>
      </c>
      <c r="K3055" s="26" t="s">
        <v>9597</v>
      </c>
      <c r="L3055" s="26" t="s">
        <v>19971</v>
      </c>
      <c r="M3055" s="26">
        <v>761378294634</v>
      </c>
      <c r="N3055" s="26">
        <v>1220310100</v>
      </c>
    </row>
    <row r="3056" spans="1:14">
      <c r="A3056" s="26" t="s">
        <v>8681</v>
      </c>
      <c r="B3056" s="26" t="s">
        <v>8682</v>
      </c>
      <c r="C3056" s="26">
        <v>38402043</v>
      </c>
      <c r="D3056" s="26" t="s">
        <v>24</v>
      </c>
      <c r="E3056" s="26" t="s">
        <v>19972</v>
      </c>
      <c r="F3056" s="26" t="s">
        <v>19973</v>
      </c>
      <c r="G3056" s="26" t="s">
        <v>9579</v>
      </c>
      <c r="H3056" s="26" t="s">
        <v>1308</v>
      </c>
      <c r="J3056" s="26" t="s">
        <v>19974</v>
      </c>
      <c r="K3056" s="26" t="s">
        <v>9582</v>
      </c>
      <c r="L3056" s="26" t="s">
        <v>19975</v>
      </c>
      <c r="M3056" s="26">
        <v>761976098434</v>
      </c>
      <c r="N3056" s="26">
        <v>6825581802</v>
      </c>
    </row>
    <row r="3057" spans="1:14">
      <c r="A3057" s="26" t="s">
        <v>4880</v>
      </c>
      <c r="B3057" s="26" t="s">
        <v>4881</v>
      </c>
      <c r="C3057" s="26">
        <v>38380533</v>
      </c>
      <c r="D3057" s="26" t="s">
        <v>24</v>
      </c>
      <c r="E3057" s="26" t="s">
        <v>19976</v>
      </c>
      <c r="F3057" s="26" t="s">
        <v>19977</v>
      </c>
      <c r="G3057" s="26" t="s">
        <v>9586</v>
      </c>
      <c r="H3057" s="26" t="s">
        <v>711</v>
      </c>
      <c r="I3057" s="26" t="s">
        <v>10142</v>
      </c>
      <c r="J3057" s="26" t="s">
        <v>4879</v>
      </c>
      <c r="K3057" s="26" t="s">
        <v>9606</v>
      </c>
      <c r="L3057" s="26" t="s">
        <v>19978</v>
      </c>
      <c r="M3057" s="26">
        <v>380506178842</v>
      </c>
      <c r="N3057" s="26">
        <v>4424855100</v>
      </c>
    </row>
    <row r="3058" spans="1:14">
      <c r="A3058" s="26" t="s">
        <v>8777</v>
      </c>
      <c r="B3058" s="26" t="s">
        <v>8778</v>
      </c>
      <c r="C3058" s="26">
        <v>2004717</v>
      </c>
      <c r="D3058" s="26" t="s">
        <v>780</v>
      </c>
      <c r="E3058" s="26" t="s">
        <v>19979</v>
      </c>
      <c r="F3058" s="26" t="s">
        <v>19980</v>
      </c>
      <c r="G3058" s="26" t="s">
        <v>9601</v>
      </c>
      <c r="H3058" s="26" t="s">
        <v>1308</v>
      </c>
      <c r="I3058" s="26" t="s">
        <v>10996</v>
      </c>
      <c r="J3058" s="26" t="s">
        <v>1329</v>
      </c>
      <c r="K3058" s="26" t="s">
        <v>9597</v>
      </c>
      <c r="L3058" s="26" t="s">
        <v>19981</v>
      </c>
      <c r="M3058" s="26">
        <v>380673543390</v>
      </c>
      <c r="N3058" s="26">
        <v>6821810100</v>
      </c>
    </row>
    <row r="3059" spans="1:14">
      <c r="A3059" s="26" t="s">
        <v>4142</v>
      </c>
      <c r="B3059" s="26" t="s">
        <v>4143</v>
      </c>
      <c r="C3059" s="26">
        <v>39020574</v>
      </c>
      <c r="D3059" s="26" t="s">
        <v>24</v>
      </c>
      <c r="E3059" s="26" t="s">
        <v>19982</v>
      </c>
      <c r="F3059" s="26" t="s">
        <v>19983</v>
      </c>
      <c r="G3059" s="26" t="s">
        <v>9586</v>
      </c>
      <c r="H3059" s="26" t="s">
        <v>506</v>
      </c>
      <c r="I3059" s="26" t="s">
        <v>12368</v>
      </c>
      <c r="J3059" s="26" t="s">
        <v>19984</v>
      </c>
      <c r="K3059" s="26" t="s">
        <v>9582</v>
      </c>
      <c r="L3059" s="26" t="s">
        <v>19985</v>
      </c>
      <c r="M3059" s="26">
        <v>380343366531</v>
      </c>
      <c r="N3059" s="26">
        <v>722882901</v>
      </c>
    </row>
    <row r="3060" spans="1:14">
      <c r="A3060" s="26" t="s">
        <v>4541</v>
      </c>
      <c r="B3060" s="26" t="s">
        <v>4542</v>
      </c>
      <c r="C3060" s="26">
        <v>38036489</v>
      </c>
      <c r="D3060" s="26" t="s">
        <v>24</v>
      </c>
      <c r="E3060" s="26" t="s">
        <v>19986</v>
      </c>
      <c r="F3060" s="26" t="s">
        <v>19987</v>
      </c>
      <c r="G3060" s="26" t="s">
        <v>9586</v>
      </c>
      <c r="H3060" s="26" t="s">
        <v>576</v>
      </c>
      <c r="I3060" s="26" t="s">
        <v>19988</v>
      </c>
      <c r="J3060" s="26" t="s">
        <v>19989</v>
      </c>
      <c r="K3060" s="26" t="s">
        <v>9582</v>
      </c>
      <c r="L3060" s="26" t="s">
        <v>19990</v>
      </c>
      <c r="M3060" s="26">
        <v>380456547125</v>
      </c>
      <c r="N3060" s="26">
        <v>3224984001</v>
      </c>
    </row>
    <row r="3061" spans="1:14">
      <c r="A3061" s="26" t="s">
        <v>4558</v>
      </c>
      <c r="B3061" s="26" t="s">
        <v>4559</v>
      </c>
      <c r="C3061" s="26">
        <v>38073489</v>
      </c>
      <c r="D3061" s="26" t="s">
        <v>24</v>
      </c>
      <c r="E3061" s="26" t="s">
        <v>19991</v>
      </c>
      <c r="F3061" s="26" t="s">
        <v>19992</v>
      </c>
      <c r="G3061" s="26" t="s">
        <v>9591</v>
      </c>
      <c r="H3061" s="26" t="s">
        <v>576</v>
      </c>
      <c r="I3061" s="26" t="s">
        <v>10808</v>
      </c>
      <c r="J3061" s="26" t="s">
        <v>19993</v>
      </c>
      <c r="K3061" s="26" t="s">
        <v>9582</v>
      </c>
      <c r="L3061" s="26" t="s">
        <v>19994</v>
      </c>
      <c r="M3061" s="26">
        <v>380632892897</v>
      </c>
      <c r="N3061" s="26">
        <v>3225581401</v>
      </c>
    </row>
    <row r="3062" spans="1:14">
      <c r="A3062" s="26" t="s">
        <v>4750</v>
      </c>
      <c r="B3062" s="26" t="s">
        <v>4751</v>
      </c>
      <c r="C3062" s="26">
        <v>1995083</v>
      </c>
      <c r="D3062" s="26" t="s">
        <v>780</v>
      </c>
      <c r="E3062" s="26" t="s">
        <v>19995</v>
      </c>
      <c r="F3062" s="26" t="s">
        <v>19996</v>
      </c>
      <c r="G3062" s="26" t="s">
        <v>9601</v>
      </c>
      <c r="H3062" s="26" t="s">
        <v>670</v>
      </c>
      <c r="J3062" s="26" t="s">
        <v>4749</v>
      </c>
      <c r="K3062" s="26" t="s">
        <v>9597</v>
      </c>
      <c r="L3062" s="26" t="s">
        <v>19559</v>
      </c>
      <c r="M3062" s="26">
        <v>380675208640</v>
      </c>
      <c r="N3062" s="26">
        <v>3510900000</v>
      </c>
    </row>
    <row r="3063" spans="1:14">
      <c r="A3063" s="26" t="s">
        <v>8936</v>
      </c>
      <c r="B3063" s="26" t="s">
        <v>8937</v>
      </c>
      <c r="C3063" s="26">
        <v>41055229</v>
      </c>
      <c r="D3063" s="26" t="s">
        <v>24</v>
      </c>
      <c r="E3063" s="26" t="s">
        <v>19997</v>
      </c>
      <c r="F3063" s="26" t="s">
        <v>19393</v>
      </c>
      <c r="G3063" s="26" t="s">
        <v>9586</v>
      </c>
      <c r="H3063" s="26" t="s">
        <v>1401</v>
      </c>
      <c r="J3063" s="26" t="s">
        <v>1454</v>
      </c>
      <c r="K3063" s="26" t="s">
        <v>9597</v>
      </c>
      <c r="L3063" s="26" t="s">
        <v>19998</v>
      </c>
      <c r="M3063" s="26">
        <v>380473351601</v>
      </c>
      <c r="N3063" s="26">
        <v>524885203</v>
      </c>
    </row>
    <row r="3064" spans="1:14">
      <c r="A3064" s="26" t="s">
        <v>4439</v>
      </c>
      <c r="B3064" s="26" t="s">
        <v>4440</v>
      </c>
      <c r="C3064" s="26">
        <v>43143387</v>
      </c>
      <c r="D3064" s="26" t="s">
        <v>24</v>
      </c>
      <c r="E3064" s="26" t="s">
        <v>19999</v>
      </c>
      <c r="F3064" s="26" t="s">
        <v>20000</v>
      </c>
      <c r="G3064" s="26" t="s">
        <v>9586</v>
      </c>
      <c r="H3064" s="26" t="s">
        <v>576</v>
      </c>
      <c r="I3064" s="26" t="s">
        <v>12872</v>
      </c>
      <c r="J3064" s="26" t="s">
        <v>4441</v>
      </c>
      <c r="K3064" s="26" t="s">
        <v>9582</v>
      </c>
      <c r="L3064" s="26" t="s">
        <v>20001</v>
      </c>
      <c r="M3064" s="26">
        <v>380987772685</v>
      </c>
      <c r="N3064" s="26">
        <v>523084001</v>
      </c>
    </row>
    <row r="3065" spans="1:14">
      <c r="A3065" s="26" t="s">
        <v>7865</v>
      </c>
      <c r="B3065" s="26" t="s">
        <v>7866</v>
      </c>
      <c r="C3065" s="26">
        <v>38916537</v>
      </c>
      <c r="D3065" s="26" t="s">
        <v>24</v>
      </c>
      <c r="E3065" s="26" t="s">
        <v>20002</v>
      </c>
      <c r="F3065" s="26" t="s">
        <v>20003</v>
      </c>
      <c r="G3065" s="26" t="s">
        <v>9586</v>
      </c>
      <c r="H3065" s="26" t="s">
        <v>1122</v>
      </c>
      <c r="I3065" s="26" t="s">
        <v>10639</v>
      </c>
      <c r="J3065" s="26" t="s">
        <v>20004</v>
      </c>
      <c r="K3065" s="26" t="s">
        <v>9582</v>
      </c>
      <c r="L3065" s="26" t="s">
        <v>20005</v>
      </c>
      <c r="M3065" s="26">
        <v>380575871242</v>
      </c>
      <c r="N3065" s="26">
        <v>6320885001</v>
      </c>
    </row>
    <row r="3066" spans="1:14">
      <c r="A3066" s="26" t="s">
        <v>3845</v>
      </c>
      <c r="B3066" s="26" t="s">
        <v>3846</v>
      </c>
      <c r="C3066" s="26">
        <v>38918010</v>
      </c>
      <c r="D3066" s="26" t="s">
        <v>24</v>
      </c>
      <c r="E3066" s="26" t="s">
        <v>20006</v>
      </c>
      <c r="F3066" s="26" t="s">
        <v>20007</v>
      </c>
      <c r="G3066" s="26" t="s">
        <v>9586</v>
      </c>
      <c r="H3066" s="26" t="s">
        <v>468</v>
      </c>
      <c r="I3066" s="26" t="s">
        <v>13348</v>
      </c>
      <c r="J3066" s="26" t="s">
        <v>481</v>
      </c>
      <c r="K3066" s="26" t="s">
        <v>9582</v>
      </c>
      <c r="L3066" s="26" t="s">
        <v>20008</v>
      </c>
      <c r="M3066" s="26">
        <v>761656789571</v>
      </c>
      <c r="N3066" s="26">
        <v>1222380503</v>
      </c>
    </row>
    <row r="3067" spans="1:14">
      <c r="A3067" s="26" t="s">
        <v>2991</v>
      </c>
      <c r="B3067" s="26" t="s">
        <v>2992</v>
      </c>
      <c r="C3067" s="26">
        <v>37791248</v>
      </c>
      <c r="D3067" s="26" t="s">
        <v>24</v>
      </c>
      <c r="E3067" s="26" t="s">
        <v>20009</v>
      </c>
      <c r="F3067" s="26" t="s">
        <v>20010</v>
      </c>
      <c r="G3067" s="26" t="s">
        <v>9586</v>
      </c>
      <c r="H3067" s="26" t="s">
        <v>258</v>
      </c>
      <c r="J3067" s="26" t="s">
        <v>363</v>
      </c>
      <c r="K3067" s="26" t="s">
        <v>9597</v>
      </c>
      <c r="L3067" s="26" t="s">
        <v>20011</v>
      </c>
      <c r="M3067" s="26">
        <v>380997287020</v>
      </c>
      <c r="N3067" s="26">
        <v>1413800000</v>
      </c>
    </row>
    <row r="3068" spans="1:14">
      <c r="A3068" s="26" t="s">
        <v>4518</v>
      </c>
      <c r="B3068" s="26" t="s">
        <v>4519</v>
      </c>
      <c r="C3068" s="26">
        <v>42349426</v>
      </c>
      <c r="D3068" s="26" t="s">
        <v>24</v>
      </c>
      <c r="E3068" s="26" t="s">
        <v>20012</v>
      </c>
      <c r="F3068" s="26" t="s">
        <v>20013</v>
      </c>
      <c r="G3068" s="26" t="s">
        <v>9586</v>
      </c>
      <c r="H3068" s="26" t="s">
        <v>576</v>
      </c>
      <c r="I3068" s="26" t="s">
        <v>12983</v>
      </c>
      <c r="J3068" s="26" t="s">
        <v>20014</v>
      </c>
      <c r="K3068" s="26" t="s">
        <v>9582</v>
      </c>
      <c r="L3068" s="26" t="s">
        <v>20015</v>
      </c>
      <c r="M3068" s="26">
        <v>380456727265</v>
      </c>
      <c r="N3068" s="26">
        <v>3223383706</v>
      </c>
    </row>
    <row r="3069" spans="1:14">
      <c r="A3069" s="26" t="s">
        <v>8258</v>
      </c>
      <c r="B3069" s="26" t="s">
        <v>8259</v>
      </c>
      <c r="C3069" s="26">
        <v>2003528</v>
      </c>
      <c r="D3069" s="26" t="s">
        <v>780</v>
      </c>
      <c r="E3069" s="26" t="s">
        <v>20016</v>
      </c>
      <c r="F3069" s="26" t="s">
        <v>20017</v>
      </c>
      <c r="G3069" s="26" t="s">
        <v>9601</v>
      </c>
      <c r="H3069" s="26" t="s">
        <v>1122</v>
      </c>
      <c r="J3069" s="26" t="s">
        <v>8039</v>
      </c>
      <c r="K3069" s="26" t="s">
        <v>9597</v>
      </c>
      <c r="L3069" s="26" t="s">
        <v>20018</v>
      </c>
      <c r="M3069" s="26">
        <v>380577250692</v>
      </c>
      <c r="N3069" s="26">
        <v>6310100000</v>
      </c>
    </row>
    <row r="3070" spans="1:14">
      <c r="A3070" s="26" t="s">
        <v>7033</v>
      </c>
      <c r="B3070" s="26" t="s">
        <v>7034</v>
      </c>
      <c r="C3070" s="26">
        <v>38230873</v>
      </c>
      <c r="D3070" s="26" t="s">
        <v>24</v>
      </c>
      <c r="E3070" s="26" t="s">
        <v>20019</v>
      </c>
      <c r="F3070" s="26" t="s">
        <v>20020</v>
      </c>
      <c r="G3070" s="26" t="s">
        <v>9586</v>
      </c>
      <c r="H3070" s="26" t="s">
        <v>987</v>
      </c>
      <c r="I3070" s="26" t="s">
        <v>16079</v>
      </c>
      <c r="J3070" s="26" t="s">
        <v>20021</v>
      </c>
      <c r="K3070" s="26" t="s">
        <v>9582</v>
      </c>
      <c r="L3070" s="26" t="s">
        <v>20022</v>
      </c>
      <c r="M3070" s="26">
        <v>380678935170</v>
      </c>
      <c r="N3070" s="26">
        <v>5622681801</v>
      </c>
    </row>
    <row r="3071" spans="1:14">
      <c r="A3071" s="26" t="s">
        <v>7126</v>
      </c>
      <c r="B3071" s="26" t="s">
        <v>7127</v>
      </c>
      <c r="C3071" s="26">
        <v>38492302</v>
      </c>
      <c r="D3071" s="26" t="s">
        <v>24</v>
      </c>
      <c r="E3071" s="26" t="s">
        <v>20023</v>
      </c>
      <c r="F3071" s="26" t="s">
        <v>20024</v>
      </c>
      <c r="G3071" s="26" t="s">
        <v>9579</v>
      </c>
      <c r="H3071" s="26" t="s">
        <v>987</v>
      </c>
      <c r="I3071" s="26" t="s">
        <v>9634</v>
      </c>
      <c r="J3071" s="26" t="s">
        <v>20025</v>
      </c>
      <c r="K3071" s="26" t="s">
        <v>9582</v>
      </c>
      <c r="L3071" s="26" t="s">
        <v>20026</v>
      </c>
      <c r="M3071" s="26">
        <v>380362276732</v>
      </c>
      <c r="N3071" s="26">
        <v>5624683702</v>
      </c>
    </row>
    <row r="3072" spans="1:14">
      <c r="A3072" s="26" t="s">
        <v>6754</v>
      </c>
      <c r="B3072" s="26" t="s">
        <v>6755</v>
      </c>
      <c r="C3072" s="26">
        <v>37464470</v>
      </c>
      <c r="D3072" s="26" t="s">
        <v>24</v>
      </c>
      <c r="E3072" s="26" t="s">
        <v>20027</v>
      </c>
      <c r="F3072" s="26" t="s">
        <v>20028</v>
      </c>
      <c r="G3072" s="26" t="s">
        <v>9579</v>
      </c>
      <c r="H3072" s="26" t="s">
        <v>949</v>
      </c>
      <c r="I3072" s="26" t="s">
        <v>11064</v>
      </c>
      <c r="J3072" s="26" t="s">
        <v>20029</v>
      </c>
      <c r="K3072" s="26" t="s">
        <v>9582</v>
      </c>
      <c r="L3072" s="26" t="s">
        <v>20030</v>
      </c>
      <c r="M3072" s="26">
        <v>380534494609</v>
      </c>
      <c r="N3072" s="26">
        <v>5323487601</v>
      </c>
    </row>
    <row r="3073" spans="1:14">
      <c r="A3073" s="26" t="s">
        <v>2995</v>
      </c>
      <c r="B3073" s="26" t="s">
        <v>2996</v>
      </c>
      <c r="C3073" s="26">
        <v>1991139</v>
      </c>
      <c r="D3073" s="26" t="s">
        <v>780</v>
      </c>
      <c r="E3073" s="26" t="s">
        <v>20031</v>
      </c>
      <c r="F3073" s="26" t="s">
        <v>20032</v>
      </c>
      <c r="G3073" s="26" t="s">
        <v>9601</v>
      </c>
      <c r="H3073" s="26" t="s">
        <v>258</v>
      </c>
      <c r="J3073" s="26" t="s">
        <v>367</v>
      </c>
      <c r="K3073" s="26" t="s">
        <v>9597</v>
      </c>
      <c r="L3073" s="26" t="s">
        <v>20033</v>
      </c>
      <c r="M3073" s="26">
        <v>380502537295</v>
      </c>
      <c r="N3073" s="26">
        <v>1414100000</v>
      </c>
    </row>
    <row r="3074" spans="1:14">
      <c r="A3074" s="26" t="s">
        <v>5556</v>
      </c>
      <c r="B3074" s="26" t="s">
        <v>5557</v>
      </c>
      <c r="C3074" s="26">
        <v>3319759</v>
      </c>
      <c r="D3074" s="26" t="s">
        <v>780</v>
      </c>
      <c r="E3074" s="26" t="s">
        <v>20034</v>
      </c>
      <c r="F3074" s="26" t="s">
        <v>20035</v>
      </c>
      <c r="G3074" s="26" t="s">
        <v>9601</v>
      </c>
      <c r="H3074" s="26" t="s">
        <v>799</v>
      </c>
      <c r="J3074" s="26" t="s">
        <v>800</v>
      </c>
      <c r="K3074" s="26" t="s">
        <v>9597</v>
      </c>
      <c r="L3074" s="26" t="s">
        <v>20036</v>
      </c>
      <c r="M3074" s="26">
        <v>380445287783</v>
      </c>
      <c r="N3074" s="26">
        <v>4822784009</v>
      </c>
    </row>
    <row r="3075" spans="1:14">
      <c r="A3075" s="26" t="s">
        <v>6901</v>
      </c>
      <c r="B3075" s="26" t="s">
        <v>6902</v>
      </c>
      <c r="C3075" s="26">
        <v>38480006</v>
      </c>
      <c r="D3075" s="26" t="s">
        <v>24</v>
      </c>
      <c r="E3075" s="26" t="s">
        <v>20037</v>
      </c>
      <c r="F3075" s="26" t="s">
        <v>20038</v>
      </c>
      <c r="G3075" s="26" t="s">
        <v>9586</v>
      </c>
      <c r="H3075" s="26" t="s">
        <v>949</v>
      </c>
      <c r="I3075" s="26" t="s">
        <v>11387</v>
      </c>
      <c r="J3075" s="26" t="s">
        <v>13710</v>
      </c>
      <c r="K3075" s="26" t="s">
        <v>9582</v>
      </c>
      <c r="L3075" s="26" t="s">
        <v>20039</v>
      </c>
      <c r="M3075" s="26">
        <v>380534053182</v>
      </c>
      <c r="N3075" s="26">
        <v>5325180801</v>
      </c>
    </row>
    <row r="3076" spans="1:14">
      <c r="A3076" s="26" t="s">
        <v>7194</v>
      </c>
      <c r="B3076" s="26" t="s">
        <v>7195</v>
      </c>
      <c r="C3076" s="26">
        <v>42089023</v>
      </c>
      <c r="D3076" s="26" t="s">
        <v>24</v>
      </c>
      <c r="E3076" s="26" t="s">
        <v>20040</v>
      </c>
      <c r="F3076" s="26" t="s">
        <v>20041</v>
      </c>
      <c r="G3076" s="26" t="s">
        <v>9591</v>
      </c>
      <c r="H3076" s="26" t="s">
        <v>987</v>
      </c>
      <c r="J3076" s="26" t="s">
        <v>1008</v>
      </c>
      <c r="K3076" s="26" t="s">
        <v>9597</v>
      </c>
      <c r="L3076" s="26" t="s">
        <v>20042</v>
      </c>
      <c r="M3076" s="26">
        <v>761960831800</v>
      </c>
      <c r="N3076" s="26">
        <v>122086501</v>
      </c>
    </row>
    <row r="3077" spans="1:14">
      <c r="A3077" s="26" t="s">
        <v>7767</v>
      </c>
      <c r="B3077" s="26" t="s">
        <v>7768</v>
      </c>
      <c r="C3077" s="26">
        <v>38543647</v>
      </c>
      <c r="D3077" s="26" t="s">
        <v>24</v>
      </c>
      <c r="E3077" s="26" t="s">
        <v>20043</v>
      </c>
      <c r="F3077" s="26" t="s">
        <v>20044</v>
      </c>
      <c r="G3077" s="26" t="s">
        <v>9579</v>
      </c>
      <c r="H3077" s="26" t="s">
        <v>1088</v>
      </c>
      <c r="I3077" s="26" t="s">
        <v>10659</v>
      </c>
      <c r="J3077" s="26" t="s">
        <v>20045</v>
      </c>
      <c r="K3077" s="26" t="s">
        <v>9582</v>
      </c>
      <c r="L3077" s="26" t="s">
        <v>20046</v>
      </c>
      <c r="M3077" s="26">
        <v>380979860106</v>
      </c>
      <c r="N3077" s="26">
        <v>6125010110</v>
      </c>
    </row>
    <row r="3078" spans="1:14">
      <c r="A3078" s="26" t="s">
        <v>4452</v>
      </c>
      <c r="B3078" s="26" t="s">
        <v>4453</v>
      </c>
      <c r="C3078" s="26">
        <v>38164193</v>
      </c>
      <c r="D3078" s="26" t="s">
        <v>24</v>
      </c>
      <c r="E3078" s="26" t="s">
        <v>20047</v>
      </c>
      <c r="F3078" s="26" t="s">
        <v>20048</v>
      </c>
      <c r="G3078" s="26" t="s">
        <v>9586</v>
      </c>
      <c r="H3078" s="26" t="s">
        <v>576</v>
      </c>
      <c r="I3078" s="26" t="s">
        <v>10758</v>
      </c>
      <c r="J3078" s="26" t="s">
        <v>635</v>
      </c>
      <c r="K3078" s="26" t="s">
        <v>9597</v>
      </c>
      <c r="L3078" s="26" t="s">
        <v>20049</v>
      </c>
      <c r="M3078" s="26">
        <v>380457451764</v>
      </c>
      <c r="N3078" s="26">
        <v>120781903</v>
      </c>
    </row>
    <row r="3079" spans="1:14">
      <c r="A3079" s="26" t="s">
        <v>2500</v>
      </c>
      <c r="B3079" s="26" t="s">
        <v>2479</v>
      </c>
      <c r="C3079" s="26">
        <v>38256191</v>
      </c>
      <c r="D3079" s="26" t="s">
        <v>780</v>
      </c>
      <c r="E3079" s="26" t="s">
        <v>20050</v>
      </c>
      <c r="F3079" s="26" t="s">
        <v>20051</v>
      </c>
      <c r="G3079" s="26" t="s">
        <v>9601</v>
      </c>
      <c r="H3079" s="26" t="s">
        <v>133</v>
      </c>
      <c r="J3079" s="26" t="s">
        <v>183</v>
      </c>
      <c r="K3079" s="26" t="s">
        <v>9597</v>
      </c>
      <c r="L3079" s="26" t="s">
        <v>20052</v>
      </c>
      <c r="M3079" s="26">
        <v>380675695360</v>
      </c>
      <c r="N3079" s="26">
        <v>1211000000</v>
      </c>
    </row>
    <row r="3080" spans="1:14">
      <c r="A3080" s="26" t="s">
        <v>7957</v>
      </c>
      <c r="B3080" s="26" t="s">
        <v>7958</v>
      </c>
      <c r="C3080" s="26">
        <v>42582687</v>
      </c>
      <c r="D3080" s="26" t="s">
        <v>780</v>
      </c>
      <c r="E3080" s="26" t="s">
        <v>20053</v>
      </c>
      <c r="F3080" s="26" t="s">
        <v>20054</v>
      </c>
      <c r="G3080" s="26" t="s">
        <v>9601</v>
      </c>
      <c r="H3080" s="26" t="s">
        <v>1122</v>
      </c>
      <c r="I3080" s="26" t="s">
        <v>1122</v>
      </c>
      <c r="J3080" s="26" t="s">
        <v>1202</v>
      </c>
      <c r="K3080" s="26" t="s">
        <v>9597</v>
      </c>
      <c r="L3080" s="26" t="s">
        <v>20055</v>
      </c>
      <c r="M3080" s="26">
        <v>380574253200</v>
      </c>
      <c r="N3080" s="26">
        <v>6310700000</v>
      </c>
    </row>
    <row r="3081" spans="1:14">
      <c r="A3081" s="26" t="s">
        <v>4109</v>
      </c>
      <c r="B3081" s="26" t="s">
        <v>4110</v>
      </c>
      <c r="C3081" s="26">
        <v>38712895</v>
      </c>
      <c r="D3081" s="26" t="s">
        <v>24</v>
      </c>
      <c r="E3081" s="26" t="s">
        <v>20056</v>
      </c>
      <c r="F3081" s="26" t="s">
        <v>4110</v>
      </c>
      <c r="G3081" s="26" t="s">
        <v>9591</v>
      </c>
      <c r="H3081" s="26" t="s">
        <v>506</v>
      </c>
      <c r="J3081" s="26" t="s">
        <v>526</v>
      </c>
      <c r="K3081" s="26" t="s">
        <v>9597</v>
      </c>
      <c r="L3081" s="26" t="s">
        <v>20057</v>
      </c>
      <c r="M3081" s="26">
        <v>380342777299</v>
      </c>
      <c r="N3081" s="26">
        <v>2610100000</v>
      </c>
    </row>
    <row r="3082" spans="1:14">
      <c r="A3082" s="26" t="s">
        <v>4742</v>
      </c>
      <c r="B3082" s="26" t="s">
        <v>4743</v>
      </c>
      <c r="C3082" s="26">
        <v>41835741</v>
      </c>
      <c r="D3082" s="26" t="s">
        <v>24</v>
      </c>
      <c r="E3082" s="26" t="s">
        <v>20058</v>
      </c>
      <c r="F3082" s="26" t="s">
        <v>20059</v>
      </c>
      <c r="G3082" s="26" t="s">
        <v>9586</v>
      </c>
      <c r="H3082" s="26" t="s">
        <v>670</v>
      </c>
      <c r="I3082" s="26" t="s">
        <v>18911</v>
      </c>
      <c r="J3082" s="26" t="s">
        <v>4744</v>
      </c>
      <c r="K3082" s="26" t="s">
        <v>9597</v>
      </c>
      <c r="L3082" s="26" t="s">
        <v>20060</v>
      </c>
      <c r="M3082" s="26">
        <v>380977863439</v>
      </c>
      <c r="N3082" s="26">
        <v>3521710300</v>
      </c>
    </row>
    <row r="3083" spans="1:14">
      <c r="A3083" s="26" t="s">
        <v>8237</v>
      </c>
      <c r="B3083" s="26" t="s">
        <v>8238</v>
      </c>
      <c r="C3083" s="26">
        <v>22645909</v>
      </c>
      <c r="D3083" s="26" t="s">
        <v>780</v>
      </c>
      <c r="E3083" s="26" t="s">
        <v>20061</v>
      </c>
      <c r="F3083" s="26" t="s">
        <v>20062</v>
      </c>
      <c r="G3083" s="26" t="s">
        <v>9601</v>
      </c>
      <c r="H3083" s="26" t="s">
        <v>1122</v>
      </c>
      <c r="J3083" s="26" t="s">
        <v>8039</v>
      </c>
      <c r="K3083" s="26" t="s">
        <v>9597</v>
      </c>
      <c r="L3083" s="26" t="s">
        <v>20063</v>
      </c>
      <c r="M3083" s="26">
        <v>380577251979</v>
      </c>
      <c r="N3083" s="26">
        <v>6310100000</v>
      </c>
    </row>
    <row r="3084" spans="1:14">
      <c r="A3084" s="26" t="s">
        <v>2003</v>
      </c>
      <c r="B3084" s="26" t="s">
        <v>1999</v>
      </c>
      <c r="C3084" s="26">
        <v>1982940</v>
      </c>
      <c r="D3084" s="26" t="s">
        <v>780</v>
      </c>
      <c r="E3084" s="26" t="s">
        <v>20064</v>
      </c>
      <c r="F3084" s="26" t="s">
        <v>10114</v>
      </c>
      <c r="G3084" s="26" t="s">
        <v>9601</v>
      </c>
      <c r="H3084" s="26" t="s">
        <v>103</v>
      </c>
      <c r="J3084" s="26" t="s">
        <v>112</v>
      </c>
      <c r="K3084" s="26" t="s">
        <v>9597</v>
      </c>
      <c r="L3084" s="26" t="s">
        <v>20065</v>
      </c>
      <c r="M3084" s="26">
        <v>760839058321</v>
      </c>
      <c r="N3084" s="26">
        <v>710400000</v>
      </c>
    </row>
    <row r="3085" spans="1:14">
      <c r="A3085" s="26" t="s">
        <v>7470</v>
      </c>
      <c r="B3085" s="26" t="s">
        <v>7471</v>
      </c>
      <c r="C3085" s="26">
        <v>5480996</v>
      </c>
      <c r="D3085" s="26" t="s">
        <v>780</v>
      </c>
      <c r="E3085" s="26" t="s">
        <v>20066</v>
      </c>
      <c r="F3085" s="26" t="s">
        <v>7471</v>
      </c>
      <c r="G3085" s="26" t="s">
        <v>9601</v>
      </c>
      <c r="H3085" s="26" t="s">
        <v>1025</v>
      </c>
      <c r="J3085" s="26" t="s">
        <v>1065</v>
      </c>
      <c r="K3085" s="26" t="s">
        <v>9597</v>
      </c>
      <c r="L3085" s="26" t="s">
        <v>11879</v>
      </c>
      <c r="M3085" s="26">
        <v>380542700400</v>
      </c>
      <c r="N3085" s="26">
        <v>5910100000</v>
      </c>
    </row>
    <row r="3086" spans="1:14">
      <c r="A3086" s="26" t="s">
        <v>1895</v>
      </c>
      <c r="B3086" s="26" t="s">
        <v>1896</v>
      </c>
      <c r="C3086" s="26">
        <v>36331699</v>
      </c>
      <c r="D3086" s="26" t="s">
        <v>24</v>
      </c>
      <c r="E3086" s="26" t="s">
        <v>20067</v>
      </c>
      <c r="F3086" s="26" t="s">
        <v>20068</v>
      </c>
      <c r="G3086" s="26" t="s">
        <v>9586</v>
      </c>
      <c r="H3086" s="26" t="s">
        <v>27</v>
      </c>
      <c r="I3086" s="26" t="s">
        <v>9981</v>
      </c>
      <c r="J3086" s="26" t="s">
        <v>20069</v>
      </c>
      <c r="K3086" s="26" t="s">
        <v>9582</v>
      </c>
      <c r="L3086" s="26" t="s">
        <v>20070</v>
      </c>
      <c r="M3086" s="26">
        <v>761065588149</v>
      </c>
      <c r="N3086" s="26">
        <v>523981601</v>
      </c>
    </row>
    <row r="3087" spans="1:14">
      <c r="A3087" s="26" t="s">
        <v>6395</v>
      </c>
      <c r="B3087" s="26" t="s">
        <v>6396</v>
      </c>
      <c r="C3087" s="26">
        <v>39040240</v>
      </c>
      <c r="D3087" s="26" t="s">
        <v>24</v>
      </c>
      <c r="E3087" s="26" t="s">
        <v>20071</v>
      </c>
      <c r="F3087" s="26" t="s">
        <v>20072</v>
      </c>
      <c r="G3087" s="26" t="s">
        <v>9586</v>
      </c>
      <c r="H3087" s="26" t="s">
        <v>885</v>
      </c>
      <c r="J3087" s="26" t="s">
        <v>910</v>
      </c>
      <c r="K3087" s="26" t="s">
        <v>9597</v>
      </c>
      <c r="L3087" s="26" t="s">
        <v>20073</v>
      </c>
      <c r="M3087" s="26">
        <v>380487002401</v>
      </c>
      <c r="N3087" s="26">
        <v>5110100000</v>
      </c>
    </row>
    <row r="3088" spans="1:14">
      <c r="A3088" s="26" t="s">
        <v>6047</v>
      </c>
      <c r="B3088" s="26" t="s">
        <v>6048</v>
      </c>
      <c r="C3088" s="26">
        <v>38436470</v>
      </c>
      <c r="D3088" s="26" t="s">
        <v>24</v>
      </c>
      <c r="E3088" s="26" t="s">
        <v>20074</v>
      </c>
      <c r="F3088" s="26" t="s">
        <v>20075</v>
      </c>
      <c r="G3088" s="26" t="s">
        <v>9586</v>
      </c>
      <c r="H3088" s="26" t="s">
        <v>835</v>
      </c>
      <c r="J3088" s="26" t="s">
        <v>848</v>
      </c>
      <c r="K3088" s="26" t="s">
        <v>9597</v>
      </c>
      <c r="L3088" s="26" t="s">
        <v>20076</v>
      </c>
      <c r="M3088" s="26">
        <v>380512480824</v>
      </c>
      <c r="N3088" s="26">
        <v>4623010100</v>
      </c>
    </row>
    <row r="3089" spans="1:14">
      <c r="A3089" s="26" t="s">
        <v>4603</v>
      </c>
      <c r="B3089" s="26" t="s">
        <v>4604</v>
      </c>
      <c r="C3089" s="26">
        <v>38844190</v>
      </c>
      <c r="D3089" s="26" t="s">
        <v>24</v>
      </c>
      <c r="E3089" s="26" t="s">
        <v>20077</v>
      </c>
      <c r="F3089" s="26" t="s">
        <v>20078</v>
      </c>
      <c r="G3089" s="26" t="s">
        <v>9586</v>
      </c>
      <c r="H3089" s="26" t="s">
        <v>670</v>
      </c>
      <c r="I3089" s="26" t="s">
        <v>20079</v>
      </c>
      <c r="J3089" s="26" t="s">
        <v>13126</v>
      </c>
      <c r="K3089" s="26" t="s">
        <v>9582</v>
      </c>
      <c r="L3089" s="26" t="s">
        <v>20080</v>
      </c>
      <c r="M3089" s="26">
        <v>380673460027</v>
      </c>
      <c r="N3089" s="26">
        <v>120755305</v>
      </c>
    </row>
    <row r="3090" spans="1:14">
      <c r="A3090" s="26" t="s">
        <v>3560</v>
      </c>
      <c r="B3090" s="26" t="s">
        <v>3561</v>
      </c>
      <c r="C3090" s="26">
        <v>39048956</v>
      </c>
      <c r="D3090" s="26" t="s">
        <v>24</v>
      </c>
      <c r="E3090" s="26" t="s">
        <v>20081</v>
      </c>
      <c r="F3090" s="26" t="s">
        <v>20082</v>
      </c>
      <c r="G3090" s="26" t="s">
        <v>9579</v>
      </c>
      <c r="H3090" s="26" t="s">
        <v>392</v>
      </c>
      <c r="I3090" s="26" t="s">
        <v>10620</v>
      </c>
      <c r="J3090" s="26" t="s">
        <v>20083</v>
      </c>
      <c r="K3090" s="26" t="s">
        <v>9582</v>
      </c>
      <c r="L3090" s="26" t="s">
        <v>20084</v>
      </c>
      <c r="M3090" s="26">
        <v>380976785677</v>
      </c>
      <c r="N3090" s="26">
        <v>2125385203</v>
      </c>
    </row>
    <row r="3091" spans="1:14">
      <c r="A3091" s="26" t="s">
        <v>8092</v>
      </c>
      <c r="B3091" s="26" t="s">
        <v>8093</v>
      </c>
      <c r="C3091" s="26">
        <v>32444528</v>
      </c>
      <c r="D3091" s="26" t="s">
        <v>780</v>
      </c>
      <c r="E3091" s="26" t="s">
        <v>20085</v>
      </c>
      <c r="F3091" s="26" t="s">
        <v>20086</v>
      </c>
      <c r="G3091" s="26" t="s">
        <v>9601</v>
      </c>
      <c r="H3091" s="26" t="s">
        <v>1122</v>
      </c>
      <c r="J3091" s="26" t="s">
        <v>8039</v>
      </c>
      <c r="K3091" s="26" t="s">
        <v>9597</v>
      </c>
      <c r="L3091" s="26" t="s">
        <v>20087</v>
      </c>
      <c r="M3091" s="26">
        <v>380577250815</v>
      </c>
      <c r="N3091" s="26">
        <v>6310100000</v>
      </c>
    </row>
    <row r="3092" spans="1:14">
      <c r="A3092" s="26" t="s">
        <v>6653</v>
      </c>
      <c r="B3092" s="26" t="s">
        <v>6654</v>
      </c>
      <c r="C3092" s="26">
        <v>38498521</v>
      </c>
      <c r="D3092" s="26" t="s">
        <v>24</v>
      </c>
      <c r="E3092" s="26" t="s">
        <v>20088</v>
      </c>
      <c r="F3092" s="26" t="s">
        <v>20089</v>
      </c>
      <c r="G3092" s="26" t="s">
        <v>9586</v>
      </c>
      <c r="H3092" s="26" t="s">
        <v>949</v>
      </c>
      <c r="I3092" s="26" t="s">
        <v>20090</v>
      </c>
      <c r="J3092" s="26" t="s">
        <v>6652</v>
      </c>
      <c r="K3092" s="26" t="s">
        <v>9606</v>
      </c>
      <c r="L3092" s="26" t="s">
        <v>20091</v>
      </c>
      <c r="M3092" s="26">
        <v>380534232366</v>
      </c>
      <c r="N3092" s="26">
        <v>5322055100</v>
      </c>
    </row>
    <row r="3093" spans="1:14">
      <c r="A3093" s="26" t="s">
        <v>4445</v>
      </c>
      <c r="B3093" s="26" t="s">
        <v>4443</v>
      </c>
      <c r="C3093" s="26">
        <v>1994178</v>
      </c>
      <c r="D3093" s="26" t="s">
        <v>780</v>
      </c>
      <c r="E3093" s="26" t="s">
        <v>20092</v>
      </c>
      <c r="F3093" s="26" t="s">
        <v>20093</v>
      </c>
      <c r="G3093" s="26" t="s">
        <v>9601</v>
      </c>
      <c r="H3093" s="26" t="s">
        <v>576</v>
      </c>
      <c r="J3093" s="26" t="s">
        <v>4444</v>
      </c>
      <c r="K3093" s="26" t="s">
        <v>9606</v>
      </c>
      <c r="L3093" s="26" t="s">
        <v>20094</v>
      </c>
      <c r="M3093" s="26">
        <v>380674965799</v>
      </c>
      <c r="N3093" s="26">
        <v>3223556100</v>
      </c>
    </row>
    <row r="3094" spans="1:14">
      <c r="A3094" s="26" t="s">
        <v>1814</v>
      </c>
      <c r="B3094" s="26" t="s">
        <v>1815</v>
      </c>
      <c r="C3094" s="26">
        <v>42563046</v>
      </c>
      <c r="D3094" s="26" t="s">
        <v>24</v>
      </c>
      <c r="E3094" s="26" t="s">
        <v>20095</v>
      </c>
      <c r="F3094" s="26" t="s">
        <v>20096</v>
      </c>
      <c r="G3094" s="26" t="s">
        <v>9586</v>
      </c>
      <c r="H3094" s="26" t="s">
        <v>27</v>
      </c>
      <c r="I3094" s="26" t="s">
        <v>10992</v>
      </c>
      <c r="J3094" s="26" t="s">
        <v>1816</v>
      </c>
      <c r="K3094" s="26" t="s">
        <v>9582</v>
      </c>
      <c r="L3094" s="26" t="s">
        <v>20097</v>
      </c>
      <c r="M3094" s="26">
        <v>380673686089</v>
      </c>
      <c r="N3094" s="26">
        <v>520682803</v>
      </c>
    </row>
    <row r="3095" spans="1:14">
      <c r="A3095" s="26" t="s">
        <v>3176</v>
      </c>
      <c r="B3095" s="26" t="s">
        <v>3177</v>
      </c>
      <c r="C3095" s="26">
        <v>39045431</v>
      </c>
      <c r="D3095" s="26" t="s">
        <v>24</v>
      </c>
      <c r="E3095" s="26" t="s">
        <v>20098</v>
      </c>
      <c r="F3095" s="26" t="s">
        <v>10050</v>
      </c>
      <c r="G3095" s="26" t="s">
        <v>9591</v>
      </c>
      <c r="H3095" s="26" t="s">
        <v>375</v>
      </c>
      <c r="I3095" s="26" t="s">
        <v>20099</v>
      </c>
      <c r="J3095" s="26" t="s">
        <v>3178</v>
      </c>
      <c r="K3095" s="26" t="s">
        <v>9606</v>
      </c>
      <c r="L3095" s="26" t="s">
        <v>20100</v>
      </c>
      <c r="M3095" s="26">
        <v>380416191230</v>
      </c>
      <c r="N3095" s="26">
        <v>1822855100</v>
      </c>
    </row>
    <row r="3096" spans="1:14">
      <c r="A3096" s="26" t="s">
        <v>6650</v>
      </c>
      <c r="B3096" s="26" t="s">
        <v>6651</v>
      </c>
      <c r="C3096" s="26">
        <v>1999320</v>
      </c>
      <c r="D3096" s="26" t="s">
        <v>780</v>
      </c>
      <c r="E3096" s="26" t="s">
        <v>20101</v>
      </c>
      <c r="F3096" s="26" t="s">
        <v>20102</v>
      </c>
      <c r="G3096" s="26" t="s">
        <v>9601</v>
      </c>
      <c r="H3096" s="26" t="s">
        <v>949</v>
      </c>
      <c r="I3096" s="26" t="s">
        <v>20090</v>
      </c>
      <c r="J3096" s="26" t="s">
        <v>6652</v>
      </c>
      <c r="K3096" s="26" t="s">
        <v>9606</v>
      </c>
      <c r="L3096" s="26" t="s">
        <v>20103</v>
      </c>
      <c r="M3096" s="26">
        <v>380534231130</v>
      </c>
      <c r="N3096" s="26">
        <v>5322055100</v>
      </c>
    </row>
    <row r="3097" spans="1:14">
      <c r="A3097" s="26" t="s">
        <v>3356</v>
      </c>
      <c r="B3097" s="26" t="s">
        <v>3357</v>
      </c>
      <c r="C3097" s="26">
        <v>38284599</v>
      </c>
      <c r="D3097" s="26" t="s">
        <v>24</v>
      </c>
      <c r="E3097" s="26" t="s">
        <v>20104</v>
      </c>
      <c r="F3097" s="26" t="s">
        <v>20105</v>
      </c>
      <c r="G3097" s="26" t="s">
        <v>9579</v>
      </c>
      <c r="H3097" s="26" t="s">
        <v>392</v>
      </c>
      <c r="I3097" s="26" t="s">
        <v>11117</v>
      </c>
      <c r="J3097" s="26" t="s">
        <v>20106</v>
      </c>
      <c r="K3097" s="26" t="s">
        <v>9582</v>
      </c>
      <c r="L3097" s="26" t="s">
        <v>20107</v>
      </c>
      <c r="M3097" s="26">
        <v>380313534239</v>
      </c>
      <c r="N3097" s="26">
        <v>2120885601</v>
      </c>
    </row>
    <row r="3098" spans="1:14">
      <c r="A3098" s="26" t="s">
        <v>9331</v>
      </c>
      <c r="B3098" s="26" t="s">
        <v>9328</v>
      </c>
      <c r="C3098" s="26">
        <v>2006337</v>
      </c>
      <c r="D3098" s="26" t="s">
        <v>24</v>
      </c>
      <c r="E3098" s="26" t="s">
        <v>20108</v>
      </c>
      <c r="F3098" s="26" t="s">
        <v>9328</v>
      </c>
      <c r="G3098" s="26" t="s">
        <v>9586</v>
      </c>
      <c r="H3098" s="26" t="s">
        <v>1573</v>
      </c>
      <c r="I3098" s="26" t="s">
        <v>10813</v>
      </c>
      <c r="J3098" s="26" t="s">
        <v>9329</v>
      </c>
      <c r="K3098" s="26" t="s">
        <v>9606</v>
      </c>
      <c r="L3098" s="26" t="s">
        <v>20109</v>
      </c>
      <c r="M3098" s="26">
        <v>761428178943</v>
      </c>
      <c r="N3098" s="26">
        <v>124383904</v>
      </c>
    </row>
    <row r="3099" spans="1:14">
      <c r="A3099" s="26" t="s">
        <v>7009</v>
      </c>
      <c r="B3099" s="26" t="s">
        <v>7010</v>
      </c>
      <c r="C3099" s="26" t="s">
        <v>1604</v>
      </c>
      <c r="D3099" s="26" t="s">
        <v>24</v>
      </c>
      <c r="E3099" s="26" t="s">
        <v>20110</v>
      </c>
      <c r="F3099" s="26" t="s">
        <v>20111</v>
      </c>
      <c r="G3099" s="26" t="s">
        <v>9586</v>
      </c>
      <c r="H3099" s="26" t="s">
        <v>987</v>
      </c>
      <c r="J3099" s="26" t="s">
        <v>7011</v>
      </c>
      <c r="K3099" s="26" t="s">
        <v>9597</v>
      </c>
      <c r="L3099" s="26" t="s">
        <v>20112</v>
      </c>
      <c r="M3099" s="26">
        <v>380660432346</v>
      </c>
      <c r="N3099" s="26">
        <v>721482202</v>
      </c>
    </row>
    <row r="3100" spans="1:14">
      <c r="A3100" s="26" t="s">
        <v>6689</v>
      </c>
      <c r="B3100" s="26" t="s">
        <v>6690</v>
      </c>
      <c r="C3100" s="26" t="s">
        <v>1604</v>
      </c>
      <c r="D3100" s="26" t="s">
        <v>24</v>
      </c>
      <c r="E3100" s="26" t="s">
        <v>20113</v>
      </c>
      <c r="F3100" s="26" t="s">
        <v>20114</v>
      </c>
      <c r="G3100" s="26" t="s">
        <v>9586</v>
      </c>
      <c r="H3100" s="26" t="s">
        <v>133</v>
      </c>
      <c r="J3100" s="26" t="s">
        <v>146</v>
      </c>
      <c r="K3100" s="26" t="s">
        <v>9597</v>
      </c>
      <c r="L3100" s="26" t="s">
        <v>20115</v>
      </c>
      <c r="M3100" s="26">
        <v>761998424462</v>
      </c>
      <c r="N3100" s="26">
        <v>1210100000</v>
      </c>
    </row>
    <row r="3101" spans="1:14">
      <c r="A3101" s="26" t="s">
        <v>8484</v>
      </c>
      <c r="B3101" s="26" t="s">
        <v>8485</v>
      </c>
      <c r="C3101" s="26">
        <v>42988382</v>
      </c>
      <c r="D3101" s="26" t="s">
        <v>24</v>
      </c>
      <c r="E3101" s="26" t="s">
        <v>20116</v>
      </c>
      <c r="F3101" s="26" t="s">
        <v>20117</v>
      </c>
      <c r="G3101" s="26" t="s">
        <v>9591</v>
      </c>
      <c r="H3101" s="26" t="s">
        <v>1269</v>
      </c>
      <c r="I3101" s="26" t="s">
        <v>16345</v>
      </c>
      <c r="J3101" s="26" t="s">
        <v>20118</v>
      </c>
      <c r="K3101" s="26" t="s">
        <v>9582</v>
      </c>
      <c r="L3101" s="26" t="s">
        <v>20119</v>
      </c>
      <c r="M3101" s="26">
        <v>380954100839</v>
      </c>
      <c r="N3101" s="26">
        <v>5923584414</v>
      </c>
    </row>
    <row r="3102" spans="1:14">
      <c r="A3102" s="26" t="s">
        <v>5592</v>
      </c>
      <c r="B3102" s="26" t="s">
        <v>5593</v>
      </c>
      <c r="C3102" s="26">
        <v>40382938</v>
      </c>
      <c r="D3102" s="26" t="s">
        <v>24</v>
      </c>
      <c r="E3102" s="26" t="s">
        <v>20120</v>
      </c>
      <c r="F3102" s="26" t="s">
        <v>20121</v>
      </c>
      <c r="G3102" s="26" t="s">
        <v>9591</v>
      </c>
      <c r="H3102" s="26" t="s">
        <v>987</v>
      </c>
      <c r="J3102" s="26" t="s">
        <v>1008</v>
      </c>
      <c r="K3102" s="26" t="s">
        <v>9597</v>
      </c>
      <c r="L3102" s="26" t="s">
        <v>20122</v>
      </c>
      <c r="M3102" s="26">
        <v>761351593704</v>
      </c>
      <c r="N3102" s="26">
        <v>122086501</v>
      </c>
    </row>
    <row r="3103" spans="1:14">
      <c r="A3103" s="26" t="s">
        <v>5063</v>
      </c>
      <c r="B3103" s="26" t="s">
        <v>5064</v>
      </c>
      <c r="C3103" s="26">
        <v>34167494</v>
      </c>
      <c r="D3103" s="26" t="s">
        <v>1701</v>
      </c>
      <c r="E3103" s="26" t="s">
        <v>20123</v>
      </c>
      <c r="F3103" s="26" t="s">
        <v>20124</v>
      </c>
      <c r="G3103" s="26" t="s">
        <v>9601</v>
      </c>
      <c r="H3103" s="26" t="s">
        <v>735</v>
      </c>
      <c r="J3103" s="26" t="s">
        <v>5241</v>
      </c>
      <c r="K3103" s="26" t="s">
        <v>9606</v>
      </c>
      <c r="L3103" s="26" t="s">
        <v>20125</v>
      </c>
      <c r="M3103" s="26">
        <v>380978562607</v>
      </c>
      <c r="N3103" s="26">
        <v>4621255400</v>
      </c>
    </row>
    <row r="3104" spans="1:14">
      <c r="A3104" s="26" t="s">
        <v>6828</v>
      </c>
      <c r="B3104" s="26" t="s">
        <v>6829</v>
      </c>
      <c r="C3104" s="26">
        <v>1204348</v>
      </c>
      <c r="D3104" s="26" t="s">
        <v>780</v>
      </c>
      <c r="E3104" s="26" t="s">
        <v>20126</v>
      </c>
      <c r="F3104" s="26" t="s">
        <v>20127</v>
      </c>
      <c r="G3104" s="26" t="s">
        <v>9601</v>
      </c>
      <c r="H3104" s="26" t="s">
        <v>949</v>
      </c>
      <c r="I3104" s="26" t="s">
        <v>977</v>
      </c>
      <c r="J3104" s="26" t="s">
        <v>977</v>
      </c>
      <c r="K3104" s="26" t="s">
        <v>9597</v>
      </c>
      <c r="L3104" s="26" t="s">
        <v>20128</v>
      </c>
      <c r="M3104" s="26">
        <v>380532642010</v>
      </c>
      <c r="N3104" s="26">
        <v>4424080504</v>
      </c>
    </row>
    <row r="3105" spans="1:14">
      <c r="A3105" s="26" t="s">
        <v>5872</v>
      </c>
      <c r="B3105" s="26" t="s">
        <v>5873</v>
      </c>
      <c r="C3105" s="26">
        <v>1993992</v>
      </c>
      <c r="D3105" s="26" t="s">
        <v>780</v>
      </c>
      <c r="E3105" s="26" t="s">
        <v>20129</v>
      </c>
      <c r="F3105" s="26" t="s">
        <v>20130</v>
      </c>
      <c r="G3105" s="26" t="s">
        <v>9601</v>
      </c>
      <c r="H3105" s="26" t="s">
        <v>799</v>
      </c>
      <c r="J3105" s="26" t="s">
        <v>800</v>
      </c>
      <c r="K3105" s="26" t="s">
        <v>9597</v>
      </c>
      <c r="L3105" s="26" t="s">
        <v>15600</v>
      </c>
      <c r="M3105" s="26">
        <v>380445174368</v>
      </c>
      <c r="N3105" s="26">
        <v>4822784009</v>
      </c>
    </row>
    <row r="3106" spans="1:14">
      <c r="A3106" s="26" t="s">
        <v>9044</v>
      </c>
      <c r="B3106" s="26" t="s">
        <v>9045</v>
      </c>
      <c r="C3106" s="26">
        <v>38990598</v>
      </c>
      <c r="D3106" s="26" t="s">
        <v>24</v>
      </c>
      <c r="E3106" s="26" t="s">
        <v>20131</v>
      </c>
      <c r="F3106" s="26" t="s">
        <v>20132</v>
      </c>
      <c r="G3106" s="26" t="s">
        <v>9579</v>
      </c>
      <c r="H3106" s="26" t="s">
        <v>1401</v>
      </c>
      <c r="I3106" s="26" t="s">
        <v>10821</v>
      </c>
      <c r="J3106" s="26" t="s">
        <v>17240</v>
      </c>
      <c r="K3106" s="26" t="s">
        <v>9582</v>
      </c>
      <c r="L3106" s="26" t="s">
        <v>20133</v>
      </c>
      <c r="M3106" s="26">
        <v>380984348365</v>
      </c>
      <c r="N3106" s="26">
        <v>1220755115</v>
      </c>
    </row>
    <row r="3107" spans="1:14">
      <c r="A3107" s="26" t="s">
        <v>2673</v>
      </c>
      <c r="B3107" s="26" t="s">
        <v>2674</v>
      </c>
      <c r="C3107" s="26">
        <v>37865549</v>
      </c>
      <c r="D3107" s="26" t="s">
        <v>24</v>
      </c>
      <c r="E3107" s="26" t="s">
        <v>20134</v>
      </c>
      <c r="F3107" s="26" t="s">
        <v>20135</v>
      </c>
      <c r="G3107" s="26" t="s">
        <v>9586</v>
      </c>
      <c r="H3107" s="26" t="s">
        <v>133</v>
      </c>
      <c r="I3107" s="26" t="s">
        <v>9498</v>
      </c>
      <c r="J3107" s="26" t="s">
        <v>20136</v>
      </c>
      <c r="K3107" s="26" t="s">
        <v>9906</v>
      </c>
      <c r="L3107" s="26" t="s">
        <v>20137</v>
      </c>
      <c r="M3107" s="26">
        <v>380977442686</v>
      </c>
      <c r="N3107" s="26">
        <v>1221482001</v>
      </c>
    </row>
    <row r="3108" spans="1:14">
      <c r="A3108" s="26" t="s">
        <v>4291</v>
      </c>
      <c r="B3108" s="26" t="s">
        <v>4292</v>
      </c>
      <c r="C3108" s="26">
        <v>22208209</v>
      </c>
      <c r="D3108" s="26" t="s">
        <v>24</v>
      </c>
      <c r="E3108" s="26" t="s">
        <v>20138</v>
      </c>
      <c r="F3108" s="26" t="s">
        <v>12269</v>
      </c>
      <c r="G3108" s="26" t="s">
        <v>9586</v>
      </c>
      <c r="H3108" s="26" t="s">
        <v>576</v>
      </c>
      <c r="J3108" s="26" t="s">
        <v>581</v>
      </c>
      <c r="K3108" s="26" t="s">
        <v>9597</v>
      </c>
      <c r="L3108" s="26" t="s">
        <v>16328</v>
      </c>
      <c r="M3108" s="26">
        <v>380456352245</v>
      </c>
      <c r="N3108" s="26">
        <v>2123681001</v>
      </c>
    </row>
    <row r="3109" spans="1:14">
      <c r="A3109" s="26" t="s">
        <v>6709</v>
      </c>
      <c r="B3109" s="26" t="s">
        <v>6708</v>
      </c>
      <c r="C3109" s="26">
        <v>1111598</v>
      </c>
      <c r="D3109" s="26" t="s">
        <v>780</v>
      </c>
      <c r="E3109" s="26" t="s">
        <v>20139</v>
      </c>
      <c r="F3109" s="26" t="s">
        <v>11567</v>
      </c>
      <c r="G3109" s="26" t="s">
        <v>9601</v>
      </c>
      <c r="H3109" s="26" t="s">
        <v>949</v>
      </c>
      <c r="J3109" s="26" t="s">
        <v>962</v>
      </c>
      <c r="K3109" s="26" t="s">
        <v>9597</v>
      </c>
      <c r="L3109" s="26" t="s">
        <v>20140</v>
      </c>
      <c r="M3109" s="26">
        <v>380536756128</v>
      </c>
      <c r="N3109" s="26">
        <v>5310400000</v>
      </c>
    </row>
    <row r="3110" spans="1:14">
      <c r="A3110" s="26" t="s">
        <v>6357</v>
      </c>
      <c r="B3110" s="26" t="s">
        <v>6358</v>
      </c>
      <c r="C3110" s="26" t="s">
        <v>1604</v>
      </c>
      <c r="D3110" s="26" t="s">
        <v>24</v>
      </c>
      <c r="E3110" s="26" t="s">
        <v>20141</v>
      </c>
      <c r="F3110" s="26" t="s">
        <v>20142</v>
      </c>
      <c r="G3110" s="26" t="s">
        <v>9591</v>
      </c>
      <c r="H3110" s="26" t="s">
        <v>885</v>
      </c>
      <c r="J3110" s="26" t="s">
        <v>910</v>
      </c>
      <c r="K3110" s="26" t="s">
        <v>9597</v>
      </c>
      <c r="L3110" s="26" t="s">
        <v>13641</v>
      </c>
      <c r="M3110" s="26">
        <v>380048750446</v>
      </c>
      <c r="N3110" s="26">
        <v>5110100000</v>
      </c>
    </row>
    <row r="3111" spans="1:14">
      <c r="A3111" s="26" t="s">
        <v>1699</v>
      </c>
      <c r="B3111" s="26" t="s">
        <v>1700</v>
      </c>
      <c r="C3111" s="26">
        <v>36364624</v>
      </c>
      <c r="D3111" s="26" t="s">
        <v>1701</v>
      </c>
      <c r="E3111" s="26" t="s">
        <v>20143</v>
      </c>
      <c r="F3111" s="26" t="s">
        <v>20144</v>
      </c>
      <c r="G3111" s="26" t="s">
        <v>9601</v>
      </c>
      <c r="H3111" s="26" t="s">
        <v>27</v>
      </c>
      <c r="J3111" s="26" t="s">
        <v>71</v>
      </c>
      <c r="K3111" s="26" t="s">
        <v>9597</v>
      </c>
      <c r="L3111" s="26" t="s">
        <v>20145</v>
      </c>
      <c r="M3111" s="26">
        <v>380432329301</v>
      </c>
      <c r="N3111" s="26">
        <v>523010100</v>
      </c>
    </row>
    <row r="3112" spans="1:14">
      <c r="A3112" s="26" t="s">
        <v>6353</v>
      </c>
      <c r="B3112" s="26" t="s">
        <v>6354</v>
      </c>
      <c r="C3112" s="26">
        <v>43214298</v>
      </c>
      <c r="D3112" s="26" t="s">
        <v>24</v>
      </c>
      <c r="E3112" s="26" t="s">
        <v>20146</v>
      </c>
      <c r="F3112" s="26" t="s">
        <v>20147</v>
      </c>
      <c r="G3112" s="26" t="s">
        <v>9586</v>
      </c>
      <c r="H3112" s="26" t="s">
        <v>885</v>
      </c>
      <c r="J3112" s="26" t="s">
        <v>910</v>
      </c>
      <c r="K3112" s="26" t="s">
        <v>9597</v>
      </c>
      <c r="L3112" s="26" t="s">
        <v>20148</v>
      </c>
      <c r="M3112" s="26">
        <v>380949968072</v>
      </c>
      <c r="N3112" s="26">
        <v>5110100000</v>
      </c>
    </row>
    <row r="3113" spans="1:14">
      <c r="A3113" s="26" t="s">
        <v>3591</v>
      </c>
      <c r="B3113" s="26" t="s">
        <v>3592</v>
      </c>
      <c r="C3113" s="26">
        <v>38699838</v>
      </c>
      <c r="D3113" s="26" t="s">
        <v>24</v>
      </c>
      <c r="E3113" s="26" t="s">
        <v>20149</v>
      </c>
      <c r="F3113" s="26" t="s">
        <v>15769</v>
      </c>
      <c r="G3113" s="26" t="s">
        <v>9586</v>
      </c>
      <c r="H3113" s="26" t="s">
        <v>468</v>
      </c>
      <c r="J3113" s="26" t="s">
        <v>469</v>
      </c>
      <c r="K3113" s="26" t="s">
        <v>9597</v>
      </c>
      <c r="L3113" s="26" t="s">
        <v>20150</v>
      </c>
      <c r="M3113" s="26">
        <v>380615339777</v>
      </c>
      <c r="N3113" s="26">
        <v>2310400000</v>
      </c>
    </row>
    <row r="3114" spans="1:14">
      <c r="A3114" s="26" t="s">
        <v>2129</v>
      </c>
      <c r="B3114" s="26" t="s">
        <v>2130</v>
      </c>
      <c r="C3114" s="26">
        <v>38541660</v>
      </c>
      <c r="D3114" s="26" t="s">
        <v>24</v>
      </c>
      <c r="E3114" s="26" t="s">
        <v>20151</v>
      </c>
      <c r="F3114" s="26" t="s">
        <v>20152</v>
      </c>
      <c r="G3114" s="26" t="s">
        <v>9586</v>
      </c>
      <c r="H3114" s="26" t="s">
        <v>103</v>
      </c>
      <c r="I3114" s="26" t="s">
        <v>20153</v>
      </c>
      <c r="J3114" s="26" t="s">
        <v>20154</v>
      </c>
      <c r="K3114" s="26" t="s">
        <v>9582</v>
      </c>
      <c r="L3114" s="26" t="s">
        <v>20155</v>
      </c>
      <c r="M3114" s="26">
        <v>380965703357</v>
      </c>
      <c r="N3114" s="26">
        <v>724585001</v>
      </c>
    </row>
    <row r="3115" spans="1:14">
      <c r="A3115" s="26" t="s">
        <v>3805</v>
      </c>
      <c r="B3115" s="26" t="s">
        <v>3806</v>
      </c>
      <c r="C3115" s="26">
        <v>41083586</v>
      </c>
      <c r="D3115" s="26" t="s">
        <v>24</v>
      </c>
      <c r="E3115" s="26" t="s">
        <v>20156</v>
      </c>
      <c r="F3115" s="26" t="s">
        <v>20157</v>
      </c>
      <c r="G3115" s="26" t="s">
        <v>9586</v>
      </c>
      <c r="H3115" s="26" t="s">
        <v>468</v>
      </c>
      <c r="I3115" s="26" t="s">
        <v>9977</v>
      </c>
      <c r="J3115" s="26" t="s">
        <v>20158</v>
      </c>
      <c r="K3115" s="26" t="s">
        <v>9582</v>
      </c>
      <c r="L3115" s="26" t="s">
        <v>20159</v>
      </c>
      <c r="M3115" s="26">
        <v>380993619425</v>
      </c>
      <c r="N3115" s="26">
        <v>122385903</v>
      </c>
    </row>
    <row r="3116" spans="1:14">
      <c r="A3116" s="26" t="s">
        <v>6631</v>
      </c>
      <c r="B3116" s="26" t="s">
        <v>6632</v>
      </c>
      <c r="C3116" s="26">
        <v>38396501</v>
      </c>
      <c r="D3116" s="26" t="s">
        <v>24</v>
      </c>
      <c r="E3116" s="26" t="s">
        <v>20160</v>
      </c>
      <c r="F3116" s="26" t="s">
        <v>20161</v>
      </c>
      <c r="G3116" s="26" t="s">
        <v>9579</v>
      </c>
      <c r="H3116" s="26" t="s">
        <v>949</v>
      </c>
      <c r="I3116" s="26" t="s">
        <v>13266</v>
      </c>
      <c r="J3116" s="26" t="s">
        <v>20162</v>
      </c>
      <c r="K3116" s="26" t="s">
        <v>9906</v>
      </c>
      <c r="L3116" s="26" t="s">
        <v>20163</v>
      </c>
      <c r="M3116" s="26">
        <v>380534694017</v>
      </c>
      <c r="N3116" s="26">
        <v>5321685606</v>
      </c>
    </row>
    <row r="3117" spans="1:14">
      <c r="A3117" s="26" t="s">
        <v>5085</v>
      </c>
      <c r="B3117" s="26" t="s">
        <v>5086</v>
      </c>
      <c r="C3117" s="26">
        <v>1996326</v>
      </c>
      <c r="D3117" s="26" t="s">
        <v>24</v>
      </c>
      <c r="E3117" s="26" t="s">
        <v>20164</v>
      </c>
      <c r="F3117" s="26" t="s">
        <v>20165</v>
      </c>
      <c r="G3117" s="26" t="s">
        <v>9591</v>
      </c>
      <c r="H3117" s="26" t="s">
        <v>735</v>
      </c>
      <c r="I3117" s="26" t="s">
        <v>10088</v>
      </c>
      <c r="J3117" s="26" t="s">
        <v>5087</v>
      </c>
      <c r="K3117" s="26" t="s">
        <v>9597</v>
      </c>
      <c r="L3117" s="26" t="s">
        <v>20166</v>
      </c>
      <c r="M3117" s="26">
        <v>760957966822</v>
      </c>
      <c r="N3117" s="26">
        <v>4622110100</v>
      </c>
    </row>
    <row r="3118" spans="1:14">
      <c r="A3118" s="26" t="s">
        <v>2848</v>
      </c>
      <c r="B3118" s="26" t="s">
        <v>2841</v>
      </c>
      <c r="C3118" s="26">
        <v>37944296</v>
      </c>
      <c r="D3118" s="26" t="s">
        <v>24</v>
      </c>
      <c r="E3118" s="26" t="s">
        <v>20167</v>
      </c>
      <c r="F3118" s="26" t="s">
        <v>20168</v>
      </c>
      <c r="G3118" s="26" t="s">
        <v>9586</v>
      </c>
      <c r="H3118" s="26" t="s">
        <v>258</v>
      </c>
      <c r="J3118" s="26" t="s">
        <v>298</v>
      </c>
      <c r="K3118" s="26" t="s">
        <v>9597</v>
      </c>
      <c r="L3118" s="26" t="s">
        <v>20169</v>
      </c>
      <c r="M3118" s="26">
        <v>380626450328</v>
      </c>
      <c r="N3118" s="26">
        <v>1412900000</v>
      </c>
    </row>
    <row r="3119" spans="1:14">
      <c r="A3119" s="26" t="s">
        <v>5063</v>
      </c>
      <c r="B3119" s="26" t="s">
        <v>5064</v>
      </c>
      <c r="C3119" s="26">
        <v>34167494</v>
      </c>
      <c r="D3119" s="26" t="s">
        <v>1701</v>
      </c>
      <c r="E3119" s="26" t="s">
        <v>20170</v>
      </c>
      <c r="F3119" s="26" t="s">
        <v>20171</v>
      </c>
      <c r="G3119" s="26" t="s">
        <v>9601</v>
      </c>
      <c r="H3119" s="26" t="s">
        <v>735</v>
      </c>
      <c r="J3119" s="26" t="s">
        <v>16273</v>
      </c>
      <c r="K3119" s="26" t="s">
        <v>9597</v>
      </c>
      <c r="L3119" s="26" t="s">
        <v>20172</v>
      </c>
      <c r="M3119" s="26">
        <v>380679908585</v>
      </c>
      <c r="N3119" s="26">
        <v>4610700000</v>
      </c>
    </row>
    <row r="3120" spans="1:14">
      <c r="A3120" s="26" t="s">
        <v>8709</v>
      </c>
      <c r="B3120" s="26" t="s">
        <v>8710</v>
      </c>
      <c r="C3120" s="26">
        <v>38072476</v>
      </c>
      <c r="D3120" s="26" t="s">
        <v>24</v>
      </c>
      <c r="E3120" s="26" t="s">
        <v>20173</v>
      </c>
      <c r="F3120" s="26" t="s">
        <v>20174</v>
      </c>
      <c r="G3120" s="26" t="s">
        <v>9586</v>
      </c>
      <c r="H3120" s="26" t="s">
        <v>1308</v>
      </c>
      <c r="J3120" s="26" t="s">
        <v>20175</v>
      </c>
      <c r="K3120" s="26" t="s">
        <v>9582</v>
      </c>
      <c r="L3120" s="26" t="s">
        <v>20176</v>
      </c>
      <c r="M3120" s="26">
        <v>380968582012</v>
      </c>
      <c r="N3120" s="26">
        <v>6823355126</v>
      </c>
    </row>
    <row r="3121" spans="1:14">
      <c r="A3121" s="26" t="s">
        <v>5238</v>
      </c>
      <c r="B3121" s="26" t="s">
        <v>5236</v>
      </c>
      <c r="C3121" s="26">
        <v>36761597</v>
      </c>
      <c r="D3121" s="26" t="s">
        <v>24</v>
      </c>
      <c r="E3121" s="26" t="s">
        <v>20177</v>
      </c>
      <c r="F3121" s="26" t="s">
        <v>20178</v>
      </c>
      <c r="G3121" s="26" t="s">
        <v>9591</v>
      </c>
      <c r="H3121" s="26" t="s">
        <v>735</v>
      </c>
      <c r="I3121" s="26" t="s">
        <v>9721</v>
      </c>
      <c r="J3121" s="26" t="s">
        <v>20179</v>
      </c>
      <c r="K3121" s="26" t="s">
        <v>9582</v>
      </c>
      <c r="L3121" s="26" t="s">
        <v>20180</v>
      </c>
      <c r="M3121" s="26">
        <v>380965298516</v>
      </c>
      <c r="N3121" s="26">
        <v>4622755905</v>
      </c>
    </row>
    <row r="3122" spans="1:14">
      <c r="A3122" s="26" t="s">
        <v>8946</v>
      </c>
      <c r="B3122" s="26" t="s">
        <v>8947</v>
      </c>
      <c r="C3122" s="26">
        <v>41773113</v>
      </c>
      <c r="D3122" s="26" t="s">
        <v>24</v>
      </c>
      <c r="E3122" s="26" t="s">
        <v>20181</v>
      </c>
      <c r="F3122" s="26" t="s">
        <v>20182</v>
      </c>
      <c r="G3122" s="26" t="s">
        <v>9579</v>
      </c>
      <c r="H3122" s="26" t="s">
        <v>1401</v>
      </c>
      <c r="I3122" s="26" t="s">
        <v>14400</v>
      </c>
      <c r="J3122" s="26" t="s">
        <v>20183</v>
      </c>
      <c r="K3122" s="26" t="s">
        <v>9582</v>
      </c>
      <c r="L3122" s="26" t="s">
        <v>20184</v>
      </c>
      <c r="M3122" s="26">
        <v>380473130051</v>
      </c>
      <c r="N3122" s="26">
        <v>7124082401</v>
      </c>
    </row>
    <row r="3123" spans="1:14">
      <c r="A3123" s="26" t="s">
        <v>6206</v>
      </c>
      <c r="B3123" s="26" t="s">
        <v>6207</v>
      </c>
      <c r="C3123" s="26">
        <v>38087224</v>
      </c>
      <c r="D3123" s="26" t="s">
        <v>24</v>
      </c>
      <c r="E3123" s="26" t="s">
        <v>20185</v>
      </c>
      <c r="F3123" s="26" t="s">
        <v>20186</v>
      </c>
      <c r="G3123" s="26" t="s">
        <v>9591</v>
      </c>
      <c r="H3123" s="26" t="s">
        <v>885</v>
      </c>
      <c r="I3123" s="26" t="s">
        <v>11190</v>
      </c>
      <c r="J3123" s="26" t="s">
        <v>20187</v>
      </c>
      <c r="K3123" s="26" t="s">
        <v>9582</v>
      </c>
      <c r="L3123" s="26" t="s">
        <v>20188</v>
      </c>
      <c r="M3123" s="26">
        <v>380972138269</v>
      </c>
      <c r="N3123" s="26">
        <v>720580407</v>
      </c>
    </row>
    <row r="3124" spans="1:14">
      <c r="A3124" s="26" t="s">
        <v>4829</v>
      </c>
      <c r="B3124" s="26" t="s">
        <v>4830</v>
      </c>
      <c r="C3124" s="26">
        <v>38135969</v>
      </c>
      <c r="D3124" s="26" t="s">
        <v>24</v>
      </c>
      <c r="E3124" s="26" t="s">
        <v>20189</v>
      </c>
      <c r="F3124" s="26" t="s">
        <v>20190</v>
      </c>
      <c r="G3124" s="26" t="s">
        <v>9579</v>
      </c>
      <c r="H3124" s="26" t="s">
        <v>711</v>
      </c>
      <c r="I3124" s="26" t="s">
        <v>9649</v>
      </c>
      <c r="J3124" s="26" t="s">
        <v>20191</v>
      </c>
      <c r="K3124" s="26" t="s">
        <v>9906</v>
      </c>
      <c r="L3124" s="26" t="s">
        <v>20192</v>
      </c>
      <c r="M3124" s="26">
        <v>380688116082</v>
      </c>
      <c r="N3124" s="26">
        <v>1414447700</v>
      </c>
    </row>
    <row r="3125" spans="1:14">
      <c r="A3125" s="26" t="s">
        <v>7033</v>
      </c>
      <c r="B3125" s="26" t="s">
        <v>7034</v>
      </c>
      <c r="C3125" s="26">
        <v>38230873</v>
      </c>
      <c r="D3125" s="26" t="s">
        <v>24</v>
      </c>
      <c r="E3125" s="26" t="s">
        <v>20193</v>
      </c>
      <c r="F3125" s="26" t="s">
        <v>20194</v>
      </c>
      <c r="G3125" s="26" t="s">
        <v>9586</v>
      </c>
      <c r="H3125" s="26" t="s">
        <v>987</v>
      </c>
      <c r="I3125" s="26" t="s">
        <v>16079</v>
      </c>
      <c r="J3125" s="26" t="s">
        <v>1000</v>
      </c>
      <c r="K3125" s="26" t="s">
        <v>9597</v>
      </c>
      <c r="L3125" s="26" t="s">
        <v>20195</v>
      </c>
      <c r="M3125" s="26">
        <v>380963035067</v>
      </c>
      <c r="N3125" s="26">
        <v>5622610100</v>
      </c>
    </row>
    <row r="3126" spans="1:14">
      <c r="A3126" s="26" t="s">
        <v>7226</v>
      </c>
      <c r="B3126" s="26" t="s">
        <v>7227</v>
      </c>
      <c r="C3126" s="26">
        <v>33982708</v>
      </c>
      <c r="D3126" s="26" t="s">
        <v>24</v>
      </c>
      <c r="E3126" s="26" t="s">
        <v>20196</v>
      </c>
      <c r="F3126" s="26" t="s">
        <v>20197</v>
      </c>
      <c r="G3126" s="26" t="s">
        <v>9586</v>
      </c>
      <c r="H3126" s="26" t="s">
        <v>987</v>
      </c>
      <c r="J3126" s="26" t="s">
        <v>1008</v>
      </c>
      <c r="K3126" s="26" t="s">
        <v>9597</v>
      </c>
      <c r="L3126" s="26" t="s">
        <v>20198</v>
      </c>
      <c r="M3126" s="26">
        <v>380966214721</v>
      </c>
      <c r="N3126" s="26">
        <v>122086501</v>
      </c>
    </row>
    <row r="3127" spans="1:14">
      <c r="A3127" s="26" t="s">
        <v>5068</v>
      </c>
      <c r="B3127" s="26" t="s">
        <v>5069</v>
      </c>
      <c r="C3127" s="26">
        <v>42750109</v>
      </c>
      <c r="D3127" s="26" t="s">
        <v>24</v>
      </c>
      <c r="E3127" s="26" t="s">
        <v>20199</v>
      </c>
      <c r="F3127" s="26" t="s">
        <v>20200</v>
      </c>
      <c r="G3127" s="26" t="s">
        <v>9586</v>
      </c>
      <c r="H3127" s="26" t="s">
        <v>735</v>
      </c>
      <c r="I3127" s="26" t="s">
        <v>13448</v>
      </c>
      <c r="J3127" s="26" t="s">
        <v>15125</v>
      </c>
      <c r="K3127" s="26" t="s">
        <v>9582</v>
      </c>
      <c r="L3127" s="26" t="s">
        <v>20201</v>
      </c>
      <c r="M3127" s="26">
        <v>380677947290</v>
      </c>
      <c r="N3127" s="26">
        <v>722885204</v>
      </c>
    </row>
    <row r="3128" spans="1:14">
      <c r="A3128" s="26" t="s">
        <v>4427</v>
      </c>
      <c r="B3128" s="26" t="s">
        <v>4428</v>
      </c>
      <c r="C3128" s="26">
        <v>42577965</v>
      </c>
      <c r="D3128" s="26" t="s">
        <v>24</v>
      </c>
      <c r="E3128" s="26" t="s">
        <v>20202</v>
      </c>
      <c r="F3128" s="26" t="s">
        <v>20203</v>
      </c>
      <c r="G3128" s="26" t="s">
        <v>9586</v>
      </c>
      <c r="H3128" s="26" t="s">
        <v>799</v>
      </c>
      <c r="J3128" s="26" t="s">
        <v>800</v>
      </c>
      <c r="K3128" s="26" t="s">
        <v>9597</v>
      </c>
      <c r="L3128" s="26" t="s">
        <v>20204</v>
      </c>
      <c r="M3128" s="26">
        <v>380674270006</v>
      </c>
      <c r="N3128" s="26">
        <v>4822784009</v>
      </c>
    </row>
    <row r="3129" spans="1:14">
      <c r="A3129" s="26" t="s">
        <v>8901</v>
      </c>
      <c r="B3129" s="26" t="s">
        <v>8902</v>
      </c>
      <c r="C3129" s="26">
        <v>41777601</v>
      </c>
      <c r="D3129" s="26" t="s">
        <v>24</v>
      </c>
      <c r="E3129" s="26" t="s">
        <v>20205</v>
      </c>
      <c r="F3129" s="26" t="s">
        <v>20206</v>
      </c>
      <c r="G3129" s="26" t="s">
        <v>9586</v>
      </c>
      <c r="H3129" s="26" t="s">
        <v>1401</v>
      </c>
      <c r="I3129" s="26" t="s">
        <v>12999</v>
      </c>
      <c r="J3129" s="26" t="s">
        <v>20207</v>
      </c>
      <c r="K3129" s="26" t="s">
        <v>9582</v>
      </c>
      <c r="L3129" s="26" t="s">
        <v>20208</v>
      </c>
      <c r="M3129" s="26">
        <v>380474878217</v>
      </c>
      <c r="N3129" s="26">
        <v>6321486004</v>
      </c>
    </row>
    <row r="3130" spans="1:14">
      <c r="A3130" s="26" t="s">
        <v>4465</v>
      </c>
      <c r="B3130" s="26" t="s">
        <v>4466</v>
      </c>
      <c r="C3130" s="26">
        <v>38424617</v>
      </c>
      <c r="D3130" s="26" t="s">
        <v>24</v>
      </c>
      <c r="E3130" s="26" t="s">
        <v>20209</v>
      </c>
      <c r="F3130" s="26" t="s">
        <v>20210</v>
      </c>
      <c r="G3130" s="26" t="s">
        <v>9586</v>
      </c>
      <c r="H3130" s="26" t="s">
        <v>576</v>
      </c>
      <c r="J3130" s="26" t="s">
        <v>12983</v>
      </c>
      <c r="K3130" s="26" t="s">
        <v>9597</v>
      </c>
      <c r="L3130" s="26" t="s">
        <v>19332</v>
      </c>
      <c r="M3130" s="26">
        <v>760913505012</v>
      </c>
      <c r="N3130" s="26" t="e">
        <v>#N/A</v>
      </c>
    </row>
    <row r="3131" spans="1:14">
      <c r="A3131" s="26" t="s">
        <v>3003</v>
      </c>
      <c r="B3131" s="26" t="s">
        <v>3004</v>
      </c>
      <c r="C3131" s="26">
        <v>21955559</v>
      </c>
      <c r="D3131" s="26" t="s">
        <v>780</v>
      </c>
      <c r="E3131" s="26" t="s">
        <v>20211</v>
      </c>
      <c r="F3131" s="26" t="s">
        <v>20212</v>
      </c>
      <c r="G3131" s="26" t="s">
        <v>9601</v>
      </c>
      <c r="H3131" s="26" t="s">
        <v>258</v>
      </c>
      <c r="J3131" s="26" t="s">
        <v>367</v>
      </c>
      <c r="K3131" s="26" t="s">
        <v>9597</v>
      </c>
      <c r="L3131" s="26" t="s">
        <v>20213</v>
      </c>
      <c r="M3131" s="26">
        <v>761131285831</v>
      </c>
      <c r="N3131" s="26">
        <v>1414100000</v>
      </c>
    </row>
    <row r="3132" spans="1:14">
      <c r="A3132" s="26" t="s">
        <v>4336</v>
      </c>
      <c r="B3132" s="26" t="s">
        <v>4337</v>
      </c>
      <c r="C3132" s="26">
        <v>38304599</v>
      </c>
      <c r="D3132" s="26" t="s">
        <v>24</v>
      </c>
      <c r="E3132" s="26" t="s">
        <v>20214</v>
      </c>
      <c r="F3132" s="26" t="s">
        <v>20215</v>
      </c>
      <c r="G3132" s="26" t="s">
        <v>9586</v>
      </c>
      <c r="H3132" s="26" t="s">
        <v>576</v>
      </c>
      <c r="I3132" s="26" t="s">
        <v>13251</v>
      </c>
      <c r="J3132" s="26" t="s">
        <v>20216</v>
      </c>
      <c r="K3132" s="26" t="s">
        <v>9582</v>
      </c>
      <c r="L3132" s="26" t="s">
        <v>20217</v>
      </c>
      <c r="M3132" s="26">
        <v>380986715087</v>
      </c>
      <c r="N3132" s="26">
        <v>1824084401</v>
      </c>
    </row>
    <row r="3133" spans="1:14">
      <c r="A3133" s="26" t="s">
        <v>8924</v>
      </c>
      <c r="B3133" s="26" t="s">
        <v>8925</v>
      </c>
      <c r="C3133" s="26">
        <v>39011491</v>
      </c>
      <c r="D3133" s="26" t="s">
        <v>24</v>
      </c>
      <c r="E3133" s="26" t="s">
        <v>20218</v>
      </c>
      <c r="F3133" s="26" t="s">
        <v>20219</v>
      </c>
      <c r="G3133" s="26" t="s">
        <v>9586</v>
      </c>
      <c r="H3133" s="26" t="s">
        <v>1401</v>
      </c>
      <c r="I3133" s="26" t="s">
        <v>9726</v>
      </c>
      <c r="J3133" s="26" t="s">
        <v>20220</v>
      </c>
      <c r="K3133" s="26" t="s">
        <v>9582</v>
      </c>
      <c r="L3133" s="26" t="s">
        <v>20221</v>
      </c>
      <c r="M3133" s="26">
        <v>380473398210</v>
      </c>
      <c r="N3133" s="26">
        <v>3521187603</v>
      </c>
    </row>
    <row r="3134" spans="1:14">
      <c r="A3134" s="26" t="s">
        <v>7580</v>
      </c>
      <c r="B3134" s="26" t="s">
        <v>7581</v>
      </c>
      <c r="C3134" s="26">
        <v>38509208</v>
      </c>
      <c r="D3134" s="26" t="s">
        <v>24</v>
      </c>
      <c r="E3134" s="26" t="s">
        <v>20222</v>
      </c>
      <c r="F3134" s="26" t="s">
        <v>20223</v>
      </c>
      <c r="G3134" s="26" t="s">
        <v>9586</v>
      </c>
      <c r="H3134" s="26" t="s">
        <v>1088</v>
      </c>
      <c r="I3134" s="26" t="s">
        <v>9818</v>
      </c>
      <c r="J3134" s="26" t="s">
        <v>20224</v>
      </c>
      <c r="K3134" s="26" t="s">
        <v>9582</v>
      </c>
      <c r="L3134" s="26" t="s">
        <v>20225</v>
      </c>
      <c r="M3134" s="26">
        <v>380975842074</v>
      </c>
      <c r="N3134" s="26">
        <v>6121282801</v>
      </c>
    </row>
    <row r="3135" spans="1:14">
      <c r="A3135" s="26" t="s">
        <v>9069</v>
      </c>
      <c r="B3135" s="26" t="s">
        <v>9070</v>
      </c>
      <c r="C3135" s="26">
        <v>40283348</v>
      </c>
      <c r="D3135" s="26" t="s">
        <v>24</v>
      </c>
      <c r="E3135" s="26" t="s">
        <v>20226</v>
      </c>
      <c r="F3135" s="26" t="s">
        <v>20227</v>
      </c>
      <c r="G3135" s="26" t="s">
        <v>9586</v>
      </c>
      <c r="H3135" s="26" t="s">
        <v>1490</v>
      </c>
      <c r="I3135" s="26" t="s">
        <v>13138</v>
      </c>
      <c r="J3135" s="26" t="s">
        <v>20228</v>
      </c>
      <c r="K3135" s="26" t="s">
        <v>9582</v>
      </c>
      <c r="L3135" s="26" t="s">
        <v>20229</v>
      </c>
      <c r="M3135" s="26">
        <v>380953309110</v>
      </c>
      <c r="N3135" s="26">
        <v>7321080903</v>
      </c>
    </row>
    <row r="3136" spans="1:14">
      <c r="A3136" s="26" t="s">
        <v>8441</v>
      </c>
      <c r="B3136" s="26" t="s">
        <v>8442</v>
      </c>
      <c r="C3136" s="26">
        <v>38212647</v>
      </c>
      <c r="D3136" s="26" t="s">
        <v>24</v>
      </c>
      <c r="E3136" s="26" t="s">
        <v>20230</v>
      </c>
      <c r="F3136" s="26" t="s">
        <v>20231</v>
      </c>
      <c r="G3136" s="26" t="s">
        <v>9586</v>
      </c>
      <c r="H3136" s="26" t="s">
        <v>1269</v>
      </c>
      <c r="I3136" s="26" t="s">
        <v>14968</v>
      </c>
      <c r="J3136" s="26" t="s">
        <v>17655</v>
      </c>
      <c r="K3136" s="26" t="s">
        <v>9582</v>
      </c>
      <c r="L3136" s="26" t="s">
        <v>20232</v>
      </c>
      <c r="M3136" s="26">
        <v>380553465431</v>
      </c>
      <c r="N3136" s="26">
        <v>120782505</v>
      </c>
    </row>
    <row r="3137" spans="1:14">
      <c r="A3137" s="26" t="s">
        <v>8498</v>
      </c>
      <c r="B3137" s="26" t="s">
        <v>8499</v>
      </c>
      <c r="C3137" s="26">
        <v>40655297</v>
      </c>
      <c r="D3137" s="26" t="s">
        <v>24</v>
      </c>
      <c r="E3137" s="26" t="s">
        <v>20233</v>
      </c>
      <c r="F3137" s="26" t="s">
        <v>20234</v>
      </c>
      <c r="G3137" s="26" t="s">
        <v>9586</v>
      </c>
      <c r="H3137" s="26" t="s">
        <v>1269</v>
      </c>
      <c r="I3137" s="26" t="s">
        <v>12727</v>
      </c>
      <c r="J3137" s="26" t="s">
        <v>20235</v>
      </c>
      <c r="K3137" s="26" t="s">
        <v>9582</v>
      </c>
      <c r="L3137" s="26" t="s">
        <v>20236</v>
      </c>
      <c r="M3137" s="26">
        <v>761220022853</v>
      </c>
      <c r="N3137" s="26">
        <v>6522386001</v>
      </c>
    </row>
    <row r="3138" spans="1:14">
      <c r="A3138" s="26" t="s">
        <v>9098</v>
      </c>
      <c r="B3138" s="26" t="s">
        <v>9099</v>
      </c>
      <c r="C3138" s="26">
        <v>38561624</v>
      </c>
      <c r="D3138" s="26" t="s">
        <v>24</v>
      </c>
      <c r="E3138" s="26" t="s">
        <v>20237</v>
      </c>
      <c r="F3138" s="26" t="s">
        <v>20238</v>
      </c>
      <c r="G3138" s="26" t="s">
        <v>9591</v>
      </c>
      <c r="H3138" s="26" t="s">
        <v>1490</v>
      </c>
      <c r="I3138" s="26" t="s">
        <v>9841</v>
      </c>
      <c r="J3138" s="26" t="s">
        <v>20239</v>
      </c>
      <c r="K3138" s="26" t="s">
        <v>9582</v>
      </c>
      <c r="L3138" s="26" t="s">
        <v>20240</v>
      </c>
      <c r="M3138" s="26">
        <v>380373632245</v>
      </c>
      <c r="N3138" s="26">
        <v>7322510104</v>
      </c>
    </row>
    <row r="3139" spans="1:14">
      <c r="A3139" s="26" t="s">
        <v>6716</v>
      </c>
      <c r="B3139" s="26" t="s">
        <v>6717</v>
      </c>
      <c r="C3139" s="26">
        <v>37953735</v>
      </c>
      <c r="D3139" s="26" t="s">
        <v>24</v>
      </c>
      <c r="E3139" s="26" t="s">
        <v>20241</v>
      </c>
      <c r="F3139" s="26" t="s">
        <v>20242</v>
      </c>
      <c r="G3139" s="26" t="s">
        <v>9579</v>
      </c>
      <c r="H3139" s="26" t="s">
        <v>949</v>
      </c>
      <c r="I3139" s="26" t="s">
        <v>10708</v>
      </c>
      <c r="J3139" s="26" t="s">
        <v>12968</v>
      </c>
      <c r="K3139" s="26" t="s">
        <v>9582</v>
      </c>
      <c r="L3139" s="26" t="s">
        <v>20243</v>
      </c>
      <c r="M3139" s="26">
        <v>380977796645</v>
      </c>
      <c r="N3139" s="26">
        <v>122383002</v>
      </c>
    </row>
    <row r="3140" spans="1:14">
      <c r="A3140" s="26" t="s">
        <v>4962</v>
      </c>
      <c r="B3140" s="26" t="s">
        <v>4963</v>
      </c>
      <c r="C3140" s="26">
        <v>42347497</v>
      </c>
      <c r="D3140" s="26" t="s">
        <v>24</v>
      </c>
      <c r="E3140" s="26" t="s">
        <v>20244</v>
      </c>
      <c r="F3140" s="26" t="s">
        <v>10050</v>
      </c>
      <c r="G3140" s="26" t="s">
        <v>9591</v>
      </c>
      <c r="H3140" s="26" t="s">
        <v>735</v>
      </c>
      <c r="I3140" s="26" t="s">
        <v>16403</v>
      </c>
      <c r="J3140" s="26" t="s">
        <v>4964</v>
      </c>
      <c r="K3140" s="26" t="s">
        <v>9582</v>
      </c>
      <c r="L3140" s="26" t="s">
        <v>20245</v>
      </c>
      <c r="M3140" s="26">
        <v>380974347248</v>
      </c>
      <c r="N3140" s="26">
        <v>721183802</v>
      </c>
    </row>
    <row r="3141" spans="1:14">
      <c r="A3141" s="26" t="s">
        <v>4253</v>
      </c>
      <c r="B3141" s="26" t="s">
        <v>4254</v>
      </c>
      <c r="C3141" s="26">
        <v>41394939</v>
      </c>
      <c r="D3141" s="26" t="s">
        <v>24</v>
      </c>
      <c r="E3141" s="26" t="s">
        <v>20246</v>
      </c>
      <c r="F3141" s="26" t="s">
        <v>20247</v>
      </c>
      <c r="G3141" s="26" t="s">
        <v>9579</v>
      </c>
      <c r="H3141" s="26" t="s">
        <v>506</v>
      </c>
      <c r="I3141" s="26" t="s">
        <v>9951</v>
      </c>
      <c r="J3141" s="26" t="s">
        <v>12161</v>
      </c>
      <c r="K3141" s="26" t="s">
        <v>9582</v>
      </c>
      <c r="L3141" s="26" t="s">
        <v>20248</v>
      </c>
      <c r="M3141" s="26">
        <v>380347962429</v>
      </c>
      <c r="N3141" s="26">
        <v>521483406</v>
      </c>
    </row>
    <row r="3142" spans="1:14">
      <c r="A3142" s="26" t="s">
        <v>6117</v>
      </c>
      <c r="B3142" s="26" t="s">
        <v>6118</v>
      </c>
      <c r="C3142" s="26">
        <v>40196816</v>
      </c>
      <c r="D3142" s="26" t="s">
        <v>24</v>
      </c>
      <c r="E3142" s="26" t="s">
        <v>20249</v>
      </c>
      <c r="F3142" s="26" t="s">
        <v>20250</v>
      </c>
      <c r="G3142" s="26" t="s">
        <v>9579</v>
      </c>
      <c r="H3142" s="26" t="s">
        <v>885</v>
      </c>
      <c r="I3142" s="26" t="s">
        <v>10171</v>
      </c>
      <c r="J3142" s="26" t="s">
        <v>20251</v>
      </c>
      <c r="K3142" s="26" t="s">
        <v>9582</v>
      </c>
      <c r="L3142" s="26" t="s">
        <v>20252</v>
      </c>
      <c r="M3142" s="26">
        <v>380486624222</v>
      </c>
      <c r="N3142" s="26">
        <v>5110290017</v>
      </c>
    </row>
    <row r="3143" spans="1:14">
      <c r="A3143" s="26" t="s">
        <v>2619</v>
      </c>
      <c r="B3143" s="26" t="s">
        <v>2620</v>
      </c>
      <c r="C3143" s="26">
        <v>41014140</v>
      </c>
      <c r="D3143" s="26" t="s">
        <v>24</v>
      </c>
      <c r="E3143" s="26" t="s">
        <v>20253</v>
      </c>
      <c r="F3143" s="26" t="s">
        <v>12347</v>
      </c>
      <c r="G3143" s="26" t="s">
        <v>9586</v>
      </c>
      <c r="H3143" s="26" t="s">
        <v>133</v>
      </c>
      <c r="I3143" s="26" t="s">
        <v>9498</v>
      </c>
      <c r="J3143" s="26" t="s">
        <v>10482</v>
      </c>
      <c r="K3143" s="26" t="s">
        <v>9582</v>
      </c>
      <c r="L3143" s="26" t="s">
        <v>20254</v>
      </c>
      <c r="M3143" s="26">
        <v>761528575947</v>
      </c>
      <c r="N3143" s="26">
        <v>120785803</v>
      </c>
    </row>
    <row r="3144" spans="1:14">
      <c r="A3144" s="26" t="s">
        <v>7807</v>
      </c>
      <c r="B3144" s="26" t="s">
        <v>7808</v>
      </c>
      <c r="C3144" s="26">
        <v>40242851</v>
      </c>
      <c r="D3144" s="26" t="s">
        <v>780</v>
      </c>
      <c r="E3144" s="26" t="s">
        <v>20255</v>
      </c>
      <c r="F3144" s="26" t="s">
        <v>10114</v>
      </c>
      <c r="G3144" s="26" t="s">
        <v>9601</v>
      </c>
      <c r="H3144" s="26" t="s">
        <v>1088</v>
      </c>
      <c r="J3144" s="26" t="s">
        <v>1115</v>
      </c>
      <c r="K3144" s="26" t="s">
        <v>9597</v>
      </c>
      <c r="L3144" s="26" t="s">
        <v>10146</v>
      </c>
      <c r="M3144" s="26">
        <v>761329255392</v>
      </c>
      <c r="N3144" s="26">
        <v>6110100000</v>
      </c>
    </row>
    <row r="3145" spans="1:14">
      <c r="A3145" s="26" t="s">
        <v>5410</v>
      </c>
      <c r="B3145" s="26" t="s">
        <v>5411</v>
      </c>
      <c r="C3145" s="26">
        <v>42428764</v>
      </c>
      <c r="D3145" s="26" t="s">
        <v>24</v>
      </c>
      <c r="E3145" s="26" t="s">
        <v>20256</v>
      </c>
      <c r="F3145" s="26" t="s">
        <v>20257</v>
      </c>
      <c r="G3145" s="26" t="s">
        <v>9586</v>
      </c>
      <c r="H3145" s="26" t="s">
        <v>735</v>
      </c>
      <c r="I3145" s="26" t="s">
        <v>10941</v>
      </c>
      <c r="J3145" s="26" t="s">
        <v>20258</v>
      </c>
      <c r="K3145" s="26" t="s">
        <v>9582</v>
      </c>
      <c r="L3145" s="26" t="s">
        <v>20259</v>
      </c>
      <c r="M3145" s="26">
        <v>380679037017</v>
      </c>
      <c r="N3145" s="26">
        <v>4625185501</v>
      </c>
    </row>
    <row r="3146" spans="1:14">
      <c r="A3146" s="26" t="s">
        <v>3349</v>
      </c>
      <c r="B3146" s="26" t="s">
        <v>3350</v>
      </c>
      <c r="C3146" s="26">
        <v>38068793</v>
      </c>
      <c r="D3146" s="26" t="s">
        <v>24</v>
      </c>
      <c r="E3146" s="26" t="s">
        <v>20260</v>
      </c>
      <c r="F3146" s="26" t="s">
        <v>20261</v>
      </c>
      <c r="G3146" s="26" t="s">
        <v>9579</v>
      </c>
      <c r="H3146" s="26" t="s">
        <v>392</v>
      </c>
      <c r="I3146" s="26" t="s">
        <v>10303</v>
      </c>
      <c r="J3146" s="26" t="s">
        <v>20262</v>
      </c>
      <c r="K3146" s="26" t="s">
        <v>9582</v>
      </c>
      <c r="L3146" s="26" t="s">
        <v>20263</v>
      </c>
      <c r="M3146" s="26">
        <v>380673503693</v>
      </c>
      <c r="N3146" s="26">
        <v>2120483201</v>
      </c>
    </row>
    <row r="3147" spans="1:14">
      <c r="A3147" s="26" t="s">
        <v>6876</v>
      </c>
      <c r="B3147" s="26" t="s">
        <v>6877</v>
      </c>
      <c r="C3147" s="26">
        <v>1999709</v>
      </c>
      <c r="D3147" s="26" t="s">
        <v>780</v>
      </c>
      <c r="E3147" s="26" t="s">
        <v>20264</v>
      </c>
      <c r="F3147" s="26" t="s">
        <v>20265</v>
      </c>
      <c r="G3147" s="26" t="s">
        <v>9601</v>
      </c>
      <c r="H3147" s="26" t="s">
        <v>949</v>
      </c>
      <c r="I3147" s="26" t="s">
        <v>14709</v>
      </c>
      <c r="J3147" s="26" t="s">
        <v>9504</v>
      </c>
      <c r="K3147" s="26" t="s">
        <v>9606</v>
      </c>
      <c r="L3147" s="26" t="s">
        <v>20266</v>
      </c>
      <c r="M3147" s="26">
        <v>380535345185</v>
      </c>
      <c r="N3147" s="26">
        <v>5321355400</v>
      </c>
    </row>
    <row r="3148" spans="1:14">
      <c r="A3148" s="26" t="s">
        <v>3215</v>
      </c>
      <c r="B3148" s="26" t="s">
        <v>3216</v>
      </c>
      <c r="C3148" s="26">
        <v>42435766</v>
      </c>
      <c r="D3148" s="26" t="s">
        <v>780</v>
      </c>
      <c r="E3148" s="26" t="s">
        <v>20267</v>
      </c>
      <c r="F3148" s="26" t="s">
        <v>20268</v>
      </c>
      <c r="G3148" s="26" t="s">
        <v>9601</v>
      </c>
      <c r="H3148" s="26" t="s">
        <v>375</v>
      </c>
      <c r="I3148" s="26" t="s">
        <v>11784</v>
      </c>
      <c r="J3148" s="26" t="s">
        <v>3217</v>
      </c>
      <c r="K3148" s="26" t="s">
        <v>9597</v>
      </c>
      <c r="L3148" s="26" t="s">
        <v>20269</v>
      </c>
      <c r="M3148" s="26">
        <v>380414843240</v>
      </c>
      <c r="N3148" s="26">
        <v>1824210100</v>
      </c>
    </row>
    <row r="3149" spans="1:14">
      <c r="A3149" s="26" t="s">
        <v>1730</v>
      </c>
      <c r="B3149" s="26" t="s">
        <v>1731</v>
      </c>
      <c r="C3149" s="26">
        <v>41877472</v>
      </c>
      <c r="D3149" s="26" t="s">
        <v>24</v>
      </c>
      <c r="E3149" s="26" t="s">
        <v>20270</v>
      </c>
      <c r="F3149" s="26" t="s">
        <v>20271</v>
      </c>
      <c r="G3149" s="26" t="s">
        <v>9586</v>
      </c>
      <c r="H3149" s="26" t="s">
        <v>27</v>
      </c>
      <c r="I3149" s="26" t="s">
        <v>10389</v>
      </c>
      <c r="J3149" s="26" t="s">
        <v>1734</v>
      </c>
      <c r="K3149" s="26" t="s">
        <v>9597</v>
      </c>
      <c r="L3149" s="26" t="s">
        <v>20272</v>
      </c>
      <c r="M3149" s="26">
        <v>380674255804</v>
      </c>
      <c r="N3149" s="26">
        <v>524510500</v>
      </c>
    </row>
    <row r="3150" spans="1:14">
      <c r="A3150" s="26" t="s">
        <v>5141</v>
      </c>
      <c r="B3150" s="26" t="s">
        <v>5142</v>
      </c>
      <c r="C3150" s="26">
        <v>37325796</v>
      </c>
      <c r="D3150" s="26" t="s">
        <v>24</v>
      </c>
      <c r="E3150" s="26" t="s">
        <v>20273</v>
      </c>
      <c r="F3150" s="26" t="s">
        <v>20274</v>
      </c>
      <c r="G3150" s="26" t="s">
        <v>9591</v>
      </c>
      <c r="H3150" s="26" t="s">
        <v>735</v>
      </c>
      <c r="I3150" s="26" t="s">
        <v>9623</v>
      </c>
      <c r="J3150" s="26" t="s">
        <v>5317</v>
      </c>
      <c r="K3150" s="26" t="s">
        <v>9597</v>
      </c>
      <c r="L3150" s="26" t="s">
        <v>20275</v>
      </c>
      <c r="M3150" s="26">
        <v>380678434638</v>
      </c>
      <c r="N3150" s="26">
        <v>4625810500</v>
      </c>
    </row>
    <row r="3151" spans="1:14">
      <c r="A3151" s="26" t="s">
        <v>7296</v>
      </c>
      <c r="B3151" s="26" t="s">
        <v>7297</v>
      </c>
      <c r="C3151" s="26">
        <v>37078161</v>
      </c>
      <c r="D3151" s="26" t="s">
        <v>24</v>
      </c>
      <c r="E3151" s="26" t="s">
        <v>20276</v>
      </c>
      <c r="F3151" s="26" t="s">
        <v>20277</v>
      </c>
      <c r="G3151" s="26" t="s">
        <v>9586</v>
      </c>
      <c r="H3151" s="26" t="s">
        <v>1025</v>
      </c>
      <c r="I3151" s="26" t="s">
        <v>14531</v>
      </c>
      <c r="J3151" s="26" t="s">
        <v>14246</v>
      </c>
      <c r="K3151" s="26" t="s">
        <v>9582</v>
      </c>
      <c r="L3151" s="26" t="s">
        <v>20278</v>
      </c>
      <c r="M3151" s="26">
        <v>380544936428</v>
      </c>
      <c r="N3151" s="26">
        <v>522280303</v>
      </c>
    </row>
    <row r="3152" spans="1:14">
      <c r="A3152" s="26" t="s">
        <v>4603</v>
      </c>
      <c r="B3152" s="26" t="s">
        <v>4604</v>
      </c>
      <c r="C3152" s="26">
        <v>38844190</v>
      </c>
      <c r="D3152" s="26" t="s">
        <v>24</v>
      </c>
      <c r="E3152" s="26" t="s">
        <v>20279</v>
      </c>
      <c r="F3152" s="26" t="s">
        <v>20280</v>
      </c>
      <c r="G3152" s="26" t="s">
        <v>9586</v>
      </c>
      <c r="H3152" s="26" t="s">
        <v>670</v>
      </c>
      <c r="I3152" s="26" t="s">
        <v>20079</v>
      </c>
      <c r="J3152" s="26" t="s">
        <v>20281</v>
      </c>
      <c r="K3152" s="26" t="s">
        <v>9582</v>
      </c>
      <c r="L3152" s="26" t="s">
        <v>20282</v>
      </c>
      <c r="M3152" s="26">
        <v>380503298456</v>
      </c>
      <c r="N3152" s="26">
        <v>3522281201</v>
      </c>
    </row>
    <row r="3153" spans="1:14">
      <c r="A3153" s="26" t="s">
        <v>8936</v>
      </c>
      <c r="B3153" s="26" t="s">
        <v>8937</v>
      </c>
      <c r="C3153" s="26">
        <v>41055229</v>
      </c>
      <c r="D3153" s="26" t="s">
        <v>24</v>
      </c>
      <c r="E3153" s="26" t="s">
        <v>20283</v>
      </c>
      <c r="F3153" s="26" t="s">
        <v>10734</v>
      </c>
      <c r="G3153" s="26" t="s">
        <v>9586</v>
      </c>
      <c r="H3153" s="26" t="s">
        <v>1401</v>
      </c>
      <c r="J3153" s="26" t="s">
        <v>1454</v>
      </c>
      <c r="K3153" s="26" t="s">
        <v>9597</v>
      </c>
      <c r="L3153" s="26" t="s">
        <v>20284</v>
      </c>
      <c r="M3153" s="26">
        <v>380473351605</v>
      </c>
      <c r="N3153" s="26">
        <v>524885203</v>
      </c>
    </row>
    <row r="3154" spans="1:14">
      <c r="A3154" s="26" t="s">
        <v>7293</v>
      </c>
      <c r="B3154" s="26" t="s">
        <v>7294</v>
      </c>
      <c r="C3154" s="26">
        <v>41789203</v>
      </c>
      <c r="D3154" s="26" t="s">
        <v>24</v>
      </c>
      <c r="E3154" s="26" t="s">
        <v>20285</v>
      </c>
      <c r="F3154" s="26" t="s">
        <v>20286</v>
      </c>
      <c r="G3154" s="26" t="s">
        <v>9586</v>
      </c>
      <c r="H3154" s="26" t="s">
        <v>1025</v>
      </c>
      <c r="I3154" s="26" t="s">
        <v>11351</v>
      </c>
      <c r="J3154" s="26" t="s">
        <v>7295</v>
      </c>
      <c r="K3154" s="26" t="s">
        <v>9582</v>
      </c>
      <c r="L3154" s="26" t="s">
        <v>20287</v>
      </c>
      <c r="M3154" s="26">
        <v>380542690417</v>
      </c>
      <c r="N3154" s="26">
        <v>5924782901</v>
      </c>
    </row>
    <row r="3155" spans="1:14">
      <c r="A3155" s="26" t="s">
        <v>7257</v>
      </c>
      <c r="B3155" s="26" t="s">
        <v>7258</v>
      </c>
      <c r="C3155" s="26">
        <v>37261214</v>
      </c>
      <c r="D3155" s="26" t="s">
        <v>780</v>
      </c>
      <c r="E3155" s="26" t="s">
        <v>20288</v>
      </c>
      <c r="F3155" s="26" t="s">
        <v>9793</v>
      </c>
      <c r="G3155" s="26" t="s">
        <v>9601</v>
      </c>
      <c r="H3155" s="26" t="s">
        <v>987</v>
      </c>
      <c r="I3155" s="26" t="s">
        <v>11035</v>
      </c>
      <c r="J3155" s="26" t="s">
        <v>7259</v>
      </c>
      <c r="K3155" s="26" t="s">
        <v>9606</v>
      </c>
      <c r="L3155" s="26" t="s">
        <v>20289</v>
      </c>
      <c r="M3155" s="26">
        <v>380365541208</v>
      </c>
      <c r="N3155" s="26">
        <v>5625455700</v>
      </c>
    </row>
    <row r="3156" spans="1:14">
      <c r="A3156" s="26" t="s">
        <v>4938</v>
      </c>
      <c r="B3156" s="26" t="s">
        <v>4933</v>
      </c>
      <c r="C3156" s="26">
        <v>1998226</v>
      </c>
      <c r="D3156" s="26" t="s">
        <v>780</v>
      </c>
      <c r="E3156" s="26" t="s">
        <v>20290</v>
      </c>
      <c r="F3156" s="26" t="s">
        <v>10111</v>
      </c>
      <c r="G3156" s="26" t="s">
        <v>9601</v>
      </c>
      <c r="H3156" s="26" t="s">
        <v>735</v>
      </c>
      <c r="I3156" s="26" t="s">
        <v>15124</v>
      </c>
      <c r="J3156" s="26" t="s">
        <v>4936</v>
      </c>
      <c r="K3156" s="26" t="s">
        <v>9597</v>
      </c>
      <c r="L3156" s="26" t="s">
        <v>20291</v>
      </c>
      <c r="M3156" s="26">
        <v>761281971881</v>
      </c>
      <c r="N3156" s="26">
        <v>724281802</v>
      </c>
    </row>
    <row r="3157" spans="1:14">
      <c r="A3157" s="26" t="s">
        <v>5338</v>
      </c>
      <c r="B3157" s="26" t="s">
        <v>5337</v>
      </c>
      <c r="C3157" s="26">
        <v>1998035</v>
      </c>
      <c r="D3157" s="26" t="s">
        <v>24</v>
      </c>
      <c r="E3157" s="26" t="s">
        <v>20292</v>
      </c>
      <c r="F3157" s="26" t="s">
        <v>20293</v>
      </c>
      <c r="G3157" s="26" t="s">
        <v>9586</v>
      </c>
      <c r="H3157" s="26" t="s">
        <v>735</v>
      </c>
      <c r="I3157" s="26" t="s">
        <v>12249</v>
      </c>
      <c r="J3157" s="26" t="s">
        <v>20294</v>
      </c>
      <c r="K3157" s="26" t="s">
        <v>9582</v>
      </c>
      <c r="L3157" s="26" t="s">
        <v>20295</v>
      </c>
      <c r="M3157" s="26">
        <v>380976697758</v>
      </c>
      <c r="N3157" s="26">
        <v>4623382501</v>
      </c>
    </row>
    <row r="3158" spans="1:14">
      <c r="A3158" s="26" t="s">
        <v>8694</v>
      </c>
      <c r="B3158" s="26" t="s">
        <v>8695</v>
      </c>
      <c r="C3158" s="26">
        <v>38469307</v>
      </c>
      <c r="D3158" s="26" t="s">
        <v>24</v>
      </c>
      <c r="E3158" s="26" t="s">
        <v>20296</v>
      </c>
      <c r="F3158" s="26" t="s">
        <v>20297</v>
      </c>
      <c r="G3158" s="26" t="s">
        <v>9586</v>
      </c>
      <c r="H3158" s="26" t="s">
        <v>1308</v>
      </c>
      <c r="J3158" s="26" t="s">
        <v>20298</v>
      </c>
      <c r="K3158" s="26" t="s">
        <v>9582</v>
      </c>
      <c r="L3158" s="26" t="s">
        <v>20299</v>
      </c>
      <c r="M3158" s="26">
        <v>380673377105</v>
      </c>
      <c r="N3158" s="26">
        <v>6825086701</v>
      </c>
    </row>
    <row r="3159" spans="1:14">
      <c r="A3159" s="26" t="s">
        <v>6524</v>
      </c>
      <c r="B3159" s="26" t="s">
        <v>6525</v>
      </c>
      <c r="C3159" s="26">
        <v>2063387</v>
      </c>
      <c r="D3159" s="26" t="s">
        <v>24</v>
      </c>
      <c r="E3159" s="26" t="s">
        <v>20300</v>
      </c>
      <c r="F3159" s="26" t="s">
        <v>20301</v>
      </c>
      <c r="G3159" s="26" t="s">
        <v>9591</v>
      </c>
      <c r="H3159" s="26" t="s">
        <v>885</v>
      </c>
      <c r="J3159" s="26" t="s">
        <v>13607</v>
      </c>
      <c r="K3159" s="26" t="s">
        <v>9597</v>
      </c>
      <c r="L3159" s="26" t="s">
        <v>20302</v>
      </c>
      <c r="M3159" s="26">
        <v>380487053494</v>
      </c>
      <c r="N3159" s="26">
        <v>5111500000</v>
      </c>
    </row>
    <row r="3160" spans="1:14">
      <c r="A3160" s="26" t="s">
        <v>7799</v>
      </c>
      <c r="B3160" s="26" t="s">
        <v>7800</v>
      </c>
      <c r="C3160" s="26">
        <v>14054198</v>
      </c>
      <c r="D3160" s="26" t="s">
        <v>1701</v>
      </c>
      <c r="E3160" s="26" t="s">
        <v>20303</v>
      </c>
      <c r="F3160" s="26" t="s">
        <v>20304</v>
      </c>
      <c r="G3160" s="26" t="s">
        <v>9601</v>
      </c>
      <c r="H3160" s="26" t="s">
        <v>1088</v>
      </c>
      <c r="J3160" s="26" t="s">
        <v>7596</v>
      </c>
      <c r="K3160" s="26" t="s">
        <v>9606</v>
      </c>
      <c r="L3160" s="26" t="s">
        <v>20305</v>
      </c>
      <c r="M3160" s="26">
        <v>380352246163</v>
      </c>
      <c r="N3160" s="26">
        <v>6122455300</v>
      </c>
    </row>
    <row r="3161" spans="1:14">
      <c r="A3161" s="26" t="s">
        <v>3058</v>
      </c>
      <c r="B3161" s="26" t="s">
        <v>3059</v>
      </c>
      <c r="C3161" s="26">
        <v>38455891</v>
      </c>
      <c r="D3161" s="26" t="s">
        <v>24</v>
      </c>
      <c r="E3161" s="26" t="s">
        <v>20306</v>
      </c>
      <c r="F3161" s="26" t="s">
        <v>20307</v>
      </c>
      <c r="G3161" s="26" t="s">
        <v>9591</v>
      </c>
      <c r="H3161" s="26" t="s">
        <v>375</v>
      </c>
      <c r="I3161" s="26" t="s">
        <v>375</v>
      </c>
      <c r="J3161" s="26" t="s">
        <v>376</v>
      </c>
      <c r="K3161" s="26" t="s">
        <v>9597</v>
      </c>
      <c r="L3161" s="26" t="s">
        <v>20308</v>
      </c>
      <c r="M3161" s="26">
        <v>380414326437</v>
      </c>
      <c r="N3161" s="26">
        <v>1810400000</v>
      </c>
    </row>
    <row r="3162" spans="1:14">
      <c r="A3162" s="26" t="s">
        <v>8893</v>
      </c>
      <c r="B3162" s="26" t="s">
        <v>8894</v>
      </c>
      <c r="C3162" s="26">
        <v>41937159</v>
      </c>
      <c r="D3162" s="26" t="s">
        <v>24</v>
      </c>
      <c r="E3162" s="26" t="s">
        <v>20309</v>
      </c>
      <c r="F3162" s="26" t="s">
        <v>20310</v>
      </c>
      <c r="G3162" s="26" t="s">
        <v>9579</v>
      </c>
      <c r="H3162" s="26" t="s">
        <v>1401</v>
      </c>
      <c r="I3162" s="26" t="s">
        <v>9696</v>
      </c>
      <c r="J3162" s="26" t="s">
        <v>20311</v>
      </c>
      <c r="K3162" s="26" t="s">
        <v>9582</v>
      </c>
      <c r="L3162" s="26" t="s">
        <v>20312</v>
      </c>
      <c r="M3162" s="26">
        <v>761952968992</v>
      </c>
      <c r="N3162" s="26">
        <v>7122886801</v>
      </c>
    </row>
    <row r="3163" spans="1:14">
      <c r="A3163" s="26" t="s">
        <v>1853</v>
      </c>
      <c r="B3163" s="26" t="s">
        <v>1854</v>
      </c>
      <c r="C3163" s="26">
        <v>37357372</v>
      </c>
      <c r="D3163" s="26" t="s">
        <v>24</v>
      </c>
      <c r="E3163" s="26" t="s">
        <v>20313</v>
      </c>
      <c r="F3163" s="26" t="s">
        <v>20314</v>
      </c>
      <c r="G3163" s="26" t="s">
        <v>9586</v>
      </c>
      <c r="H3163" s="26" t="s">
        <v>27</v>
      </c>
      <c r="I3163" s="26" t="s">
        <v>10581</v>
      </c>
      <c r="J3163" s="26" t="s">
        <v>20315</v>
      </c>
      <c r="K3163" s="26" t="s">
        <v>9606</v>
      </c>
      <c r="L3163" s="26" t="s">
        <v>20316</v>
      </c>
      <c r="M3163" s="26">
        <v>761396216575</v>
      </c>
      <c r="N3163" s="26">
        <v>523255400</v>
      </c>
    </row>
    <row r="3164" spans="1:14">
      <c r="A3164" s="26" t="s">
        <v>7799</v>
      </c>
      <c r="B3164" s="26" t="s">
        <v>7800</v>
      </c>
      <c r="C3164" s="26">
        <v>14054198</v>
      </c>
      <c r="D3164" s="26" t="s">
        <v>1701</v>
      </c>
      <c r="E3164" s="26" t="s">
        <v>20317</v>
      </c>
      <c r="F3164" s="26" t="s">
        <v>20318</v>
      </c>
      <c r="G3164" s="26" t="s">
        <v>9601</v>
      </c>
      <c r="H3164" s="26" t="s">
        <v>1088</v>
      </c>
      <c r="J3164" s="26" t="s">
        <v>1115</v>
      </c>
      <c r="K3164" s="26" t="s">
        <v>9597</v>
      </c>
      <c r="L3164" s="26" t="s">
        <v>20319</v>
      </c>
      <c r="M3164" s="26">
        <v>380352246163</v>
      </c>
      <c r="N3164" s="26">
        <v>6110100000</v>
      </c>
    </row>
    <row r="3165" spans="1:14">
      <c r="A3165" s="26" t="s">
        <v>4392</v>
      </c>
      <c r="B3165" s="26" t="s">
        <v>4393</v>
      </c>
      <c r="C3165" s="26" t="s">
        <v>1604</v>
      </c>
      <c r="D3165" s="26" t="s">
        <v>24</v>
      </c>
      <c r="E3165" s="26" t="s">
        <v>20320</v>
      </c>
      <c r="F3165" s="26" t="s">
        <v>20321</v>
      </c>
      <c r="G3165" s="26" t="s">
        <v>9591</v>
      </c>
      <c r="H3165" s="26" t="s">
        <v>576</v>
      </c>
      <c r="I3165" s="26" t="s">
        <v>13739</v>
      </c>
      <c r="J3165" s="26" t="s">
        <v>4389</v>
      </c>
      <c r="K3165" s="26" t="s">
        <v>9606</v>
      </c>
      <c r="L3165" s="26" t="s">
        <v>13740</v>
      </c>
      <c r="M3165" s="26">
        <v>380965800303</v>
      </c>
      <c r="N3165" s="26">
        <v>3221655100</v>
      </c>
    </row>
    <row r="3166" spans="1:14">
      <c r="A3166" s="26" t="s">
        <v>3349</v>
      </c>
      <c r="B3166" s="26" t="s">
        <v>3350</v>
      </c>
      <c r="C3166" s="26">
        <v>38068793</v>
      </c>
      <c r="D3166" s="26" t="s">
        <v>24</v>
      </c>
      <c r="E3166" s="26" t="s">
        <v>20322</v>
      </c>
      <c r="F3166" s="26" t="s">
        <v>20323</v>
      </c>
      <c r="G3166" s="26" t="s">
        <v>9579</v>
      </c>
      <c r="H3166" s="26" t="s">
        <v>392</v>
      </c>
      <c r="I3166" s="26" t="s">
        <v>10303</v>
      </c>
      <c r="J3166" s="26" t="s">
        <v>20324</v>
      </c>
      <c r="K3166" s="26" t="s">
        <v>9582</v>
      </c>
      <c r="L3166" s="26" t="s">
        <v>20325</v>
      </c>
      <c r="M3166" s="26">
        <v>380673525167</v>
      </c>
      <c r="N3166" s="26">
        <v>2120485607</v>
      </c>
    </row>
    <row r="3167" spans="1:14">
      <c r="A3167" s="26" t="s">
        <v>1757</v>
      </c>
      <c r="B3167" s="26" t="s">
        <v>1758</v>
      </c>
      <c r="C3167" s="26">
        <v>41007217</v>
      </c>
      <c r="D3167" s="26" t="s">
        <v>24</v>
      </c>
      <c r="E3167" s="26" t="s">
        <v>20326</v>
      </c>
      <c r="F3167" s="26" t="s">
        <v>20327</v>
      </c>
      <c r="G3167" s="26" t="s">
        <v>9579</v>
      </c>
      <c r="H3167" s="26" t="s">
        <v>27</v>
      </c>
      <c r="I3167" s="26" t="s">
        <v>11743</v>
      </c>
      <c r="J3167" s="26" t="s">
        <v>20328</v>
      </c>
      <c r="K3167" s="26" t="s">
        <v>9582</v>
      </c>
      <c r="L3167" s="26" t="s">
        <v>20329</v>
      </c>
      <c r="M3167" s="26">
        <v>380434527143</v>
      </c>
      <c r="N3167" s="26">
        <v>521210107</v>
      </c>
    </row>
    <row r="3168" spans="1:14">
      <c r="A3168" s="26" t="s">
        <v>3176</v>
      </c>
      <c r="B3168" s="26" t="s">
        <v>3177</v>
      </c>
      <c r="C3168" s="26">
        <v>39045431</v>
      </c>
      <c r="D3168" s="26" t="s">
        <v>24</v>
      </c>
      <c r="E3168" s="26" t="s">
        <v>20330</v>
      </c>
      <c r="F3168" s="26" t="s">
        <v>20331</v>
      </c>
      <c r="G3168" s="26" t="s">
        <v>9586</v>
      </c>
      <c r="H3168" s="26" t="s">
        <v>375</v>
      </c>
      <c r="I3168" s="26" t="s">
        <v>20099</v>
      </c>
      <c r="J3168" s="26" t="s">
        <v>3178</v>
      </c>
      <c r="K3168" s="26" t="s">
        <v>9606</v>
      </c>
      <c r="L3168" s="26" t="s">
        <v>20100</v>
      </c>
      <c r="M3168" s="26">
        <v>380416191275</v>
      </c>
      <c r="N3168" s="26">
        <v>1822855100</v>
      </c>
    </row>
    <row r="3169" spans="1:14">
      <c r="A3169" s="26" t="s">
        <v>1790</v>
      </c>
      <c r="B3169" s="26" t="s">
        <v>1791</v>
      </c>
      <c r="C3169" s="26" t="s">
        <v>1604</v>
      </c>
      <c r="D3169" s="26" t="s">
        <v>24</v>
      </c>
      <c r="E3169" s="26" t="s">
        <v>20332</v>
      </c>
      <c r="F3169" s="26" t="s">
        <v>1604</v>
      </c>
      <c r="G3169" s="26" t="s">
        <v>9586</v>
      </c>
      <c r="H3169" s="26" t="s">
        <v>27</v>
      </c>
      <c r="I3169" s="26" t="s">
        <v>12789</v>
      </c>
      <c r="J3169" s="26" t="s">
        <v>61</v>
      </c>
      <c r="K3169" s="26" t="s">
        <v>9606</v>
      </c>
      <c r="L3169" s="26" t="s">
        <v>20333</v>
      </c>
      <c r="M3169" s="26">
        <v>380962911404</v>
      </c>
      <c r="N3169" s="26">
        <v>521955100</v>
      </c>
    </row>
    <row r="3170" spans="1:14">
      <c r="A3170" s="26" t="s">
        <v>6822</v>
      </c>
      <c r="B3170" s="26" t="s">
        <v>6823</v>
      </c>
      <c r="C3170" s="26">
        <v>38503012</v>
      </c>
      <c r="D3170" s="26" t="s">
        <v>1701</v>
      </c>
      <c r="E3170" s="26" t="s">
        <v>20334</v>
      </c>
      <c r="F3170" s="26" t="s">
        <v>20335</v>
      </c>
      <c r="G3170" s="26" t="s">
        <v>9601</v>
      </c>
      <c r="H3170" s="26" t="s">
        <v>949</v>
      </c>
      <c r="J3170" s="26" t="s">
        <v>977</v>
      </c>
      <c r="K3170" s="26" t="s">
        <v>9597</v>
      </c>
      <c r="L3170" s="26" t="s">
        <v>20336</v>
      </c>
      <c r="M3170" s="26">
        <v>380532648072</v>
      </c>
      <c r="N3170" s="26">
        <v>4424080504</v>
      </c>
    </row>
    <row r="3171" spans="1:14">
      <c r="A3171" s="26" t="s">
        <v>6769</v>
      </c>
      <c r="B3171" s="26" t="s">
        <v>6770</v>
      </c>
      <c r="C3171" s="26">
        <v>38276153</v>
      </c>
      <c r="D3171" s="26" t="s">
        <v>24</v>
      </c>
      <c r="E3171" s="26" t="s">
        <v>20337</v>
      </c>
      <c r="F3171" s="26" t="s">
        <v>20338</v>
      </c>
      <c r="G3171" s="26" t="s">
        <v>9579</v>
      </c>
      <c r="H3171" s="26" t="s">
        <v>949</v>
      </c>
      <c r="I3171" s="26" t="s">
        <v>10890</v>
      </c>
      <c r="J3171" s="26" t="s">
        <v>10721</v>
      </c>
      <c r="K3171" s="26" t="s">
        <v>9582</v>
      </c>
      <c r="L3171" s="26" t="s">
        <v>20339</v>
      </c>
      <c r="M3171" s="26">
        <v>380535861340</v>
      </c>
      <c r="N3171" s="26">
        <v>1821181201</v>
      </c>
    </row>
    <row r="3172" spans="1:14">
      <c r="A3172" s="26" t="s">
        <v>4123</v>
      </c>
      <c r="B3172" s="26" t="s">
        <v>4124</v>
      </c>
      <c r="C3172" s="26">
        <v>33271905</v>
      </c>
      <c r="D3172" s="26" t="s">
        <v>780</v>
      </c>
      <c r="E3172" s="26" t="s">
        <v>20340</v>
      </c>
      <c r="F3172" s="26" t="s">
        <v>9793</v>
      </c>
      <c r="G3172" s="26" t="s">
        <v>9601</v>
      </c>
      <c r="H3172" s="26" t="s">
        <v>506</v>
      </c>
      <c r="J3172" s="26" t="s">
        <v>533</v>
      </c>
      <c r="K3172" s="26" t="s">
        <v>9597</v>
      </c>
      <c r="L3172" s="26" t="s">
        <v>14821</v>
      </c>
      <c r="M3172" s="26">
        <v>380347265396</v>
      </c>
      <c r="N3172" s="26">
        <v>2610400000</v>
      </c>
    </row>
    <row r="3173" spans="1:14">
      <c r="A3173" s="26" t="s">
        <v>8694</v>
      </c>
      <c r="B3173" s="26" t="s">
        <v>8695</v>
      </c>
      <c r="C3173" s="26">
        <v>38469307</v>
      </c>
      <c r="D3173" s="26" t="s">
        <v>24</v>
      </c>
      <c r="E3173" s="26" t="s">
        <v>20341</v>
      </c>
      <c r="F3173" s="26" t="s">
        <v>20342</v>
      </c>
      <c r="G3173" s="26" t="s">
        <v>9586</v>
      </c>
      <c r="H3173" s="26" t="s">
        <v>1308</v>
      </c>
      <c r="J3173" s="26" t="s">
        <v>20343</v>
      </c>
      <c r="K3173" s="26" t="s">
        <v>9582</v>
      </c>
      <c r="L3173" s="26" t="s">
        <v>20344</v>
      </c>
      <c r="M3173" s="26">
        <v>380680775225</v>
      </c>
      <c r="N3173" s="26">
        <v>6825083610</v>
      </c>
    </row>
    <row r="3174" spans="1:14">
      <c r="A3174" s="26" t="s">
        <v>8797</v>
      </c>
      <c r="B3174" s="26" t="s">
        <v>8798</v>
      </c>
      <c r="C3174" s="26">
        <v>2774384</v>
      </c>
      <c r="D3174" s="26" t="s">
        <v>780</v>
      </c>
      <c r="E3174" s="26" t="s">
        <v>20345</v>
      </c>
      <c r="F3174" s="26" t="s">
        <v>20346</v>
      </c>
      <c r="G3174" s="26" t="s">
        <v>9601</v>
      </c>
      <c r="H3174" s="26" t="s">
        <v>1308</v>
      </c>
      <c r="J3174" s="26" t="s">
        <v>1387</v>
      </c>
      <c r="K3174" s="26" t="s">
        <v>9597</v>
      </c>
      <c r="L3174" s="26" t="s">
        <v>20347</v>
      </c>
      <c r="M3174" s="26">
        <v>761352037416</v>
      </c>
      <c r="N3174" s="26">
        <v>4412745702</v>
      </c>
    </row>
    <row r="3175" spans="1:14">
      <c r="A3175" s="26" t="s">
        <v>8335</v>
      </c>
      <c r="B3175" s="26" t="s">
        <v>8336</v>
      </c>
      <c r="C3175" s="26">
        <v>2002523</v>
      </c>
      <c r="D3175" s="26" t="s">
        <v>780</v>
      </c>
      <c r="E3175" s="26" t="s">
        <v>20348</v>
      </c>
      <c r="F3175" s="26" t="s">
        <v>20349</v>
      </c>
      <c r="G3175" s="26" t="s">
        <v>9601</v>
      </c>
      <c r="H3175" s="26" t="s">
        <v>1122</v>
      </c>
      <c r="J3175" s="26" t="s">
        <v>8039</v>
      </c>
      <c r="K3175" s="26" t="s">
        <v>9597</v>
      </c>
      <c r="L3175" s="26" t="s">
        <v>20350</v>
      </c>
      <c r="M3175" s="26">
        <v>761154501982</v>
      </c>
      <c r="N3175" s="26">
        <v>6310100000</v>
      </c>
    </row>
    <row r="3176" spans="1:14">
      <c r="A3176" s="26" t="s">
        <v>5904</v>
      </c>
      <c r="B3176" s="26" t="s">
        <v>5905</v>
      </c>
      <c r="C3176" s="26">
        <v>38412046</v>
      </c>
      <c r="D3176" s="26" t="s">
        <v>24</v>
      </c>
      <c r="E3176" s="26" t="s">
        <v>20351</v>
      </c>
      <c r="F3176" s="26" t="s">
        <v>20352</v>
      </c>
      <c r="G3176" s="26" t="s">
        <v>9586</v>
      </c>
      <c r="H3176" s="26" t="s">
        <v>835</v>
      </c>
      <c r="I3176" s="26" t="s">
        <v>11338</v>
      </c>
      <c r="J3176" s="26" t="s">
        <v>5906</v>
      </c>
      <c r="K3176" s="26" t="s">
        <v>9606</v>
      </c>
      <c r="L3176" s="26" t="s">
        <v>20353</v>
      </c>
      <c r="M3176" s="26">
        <v>380516892063</v>
      </c>
      <c r="N3176" s="26">
        <v>3522885802</v>
      </c>
    </row>
    <row r="3177" spans="1:14">
      <c r="A3177" s="26" t="s">
        <v>6979</v>
      </c>
      <c r="B3177" s="26" t="s">
        <v>6980</v>
      </c>
      <c r="C3177" s="26">
        <v>1999891</v>
      </c>
      <c r="D3177" s="26" t="s">
        <v>780</v>
      </c>
      <c r="E3177" s="26" t="s">
        <v>20354</v>
      </c>
      <c r="F3177" s="26" t="s">
        <v>9793</v>
      </c>
      <c r="G3177" s="26" t="s">
        <v>9601</v>
      </c>
      <c r="H3177" s="26" t="s">
        <v>987</v>
      </c>
      <c r="J3177" s="26" t="s">
        <v>6981</v>
      </c>
      <c r="K3177" s="26" t="s">
        <v>9606</v>
      </c>
      <c r="L3177" s="26" t="s">
        <v>20355</v>
      </c>
      <c r="M3177" s="26">
        <v>380975259383</v>
      </c>
      <c r="N3177" s="26">
        <v>521080603</v>
      </c>
    </row>
    <row r="3178" spans="1:14">
      <c r="A3178" s="26" t="s">
        <v>2729</v>
      </c>
      <c r="B3178" s="26" t="s">
        <v>2730</v>
      </c>
      <c r="C3178" s="26">
        <v>37789087</v>
      </c>
      <c r="D3178" s="26" t="s">
        <v>24</v>
      </c>
      <c r="E3178" s="26" t="s">
        <v>20356</v>
      </c>
      <c r="F3178" s="26" t="s">
        <v>20357</v>
      </c>
      <c r="G3178" s="26" t="s">
        <v>9586</v>
      </c>
      <c r="H3178" s="26" t="s">
        <v>133</v>
      </c>
      <c r="I3178" s="26" t="s">
        <v>10969</v>
      </c>
      <c r="J3178" s="26" t="s">
        <v>2586</v>
      </c>
      <c r="K3178" s="26" t="s">
        <v>9582</v>
      </c>
      <c r="L3178" s="26" t="s">
        <v>20358</v>
      </c>
      <c r="M3178" s="26">
        <v>380961052965</v>
      </c>
      <c r="N3178" s="26">
        <v>124755800</v>
      </c>
    </row>
    <row r="3179" spans="1:14">
      <c r="A3179" s="26" t="s">
        <v>4583</v>
      </c>
      <c r="B3179" s="26" t="s">
        <v>4584</v>
      </c>
      <c r="C3179" s="26">
        <v>38869194</v>
      </c>
      <c r="D3179" s="26" t="s">
        <v>24</v>
      </c>
      <c r="E3179" s="26" t="s">
        <v>20359</v>
      </c>
      <c r="F3179" s="26" t="s">
        <v>20360</v>
      </c>
      <c r="G3179" s="26" t="s">
        <v>9586</v>
      </c>
      <c r="H3179" s="26" t="s">
        <v>670</v>
      </c>
      <c r="I3179" s="26" t="s">
        <v>20361</v>
      </c>
      <c r="J3179" s="26" t="s">
        <v>20362</v>
      </c>
      <c r="K3179" s="26" t="s">
        <v>9582</v>
      </c>
      <c r="L3179" s="26" t="s">
        <v>20363</v>
      </c>
      <c r="M3179" s="26">
        <v>380523651769</v>
      </c>
      <c r="N3179" s="26">
        <v>1820955118</v>
      </c>
    </row>
    <row r="3180" spans="1:14">
      <c r="A3180" s="26" t="s">
        <v>7028</v>
      </c>
      <c r="B3180" s="26" t="s">
        <v>7029</v>
      </c>
      <c r="C3180" s="26">
        <v>38593656</v>
      </c>
      <c r="D3180" s="26" t="s">
        <v>24</v>
      </c>
      <c r="E3180" s="26" t="s">
        <v>20364</v>
      </c>
      <c r="F3180" s="26" t="s">
        <v>20365</v>
      </c>
      <c r="G3180" s="26" t="s">
        <v>9586</v>
      </c>
      <c r="H3180" s="26" t="s">
        <v>987</v>
      </c>
      <c r="J3180" s="26" t="s">
        <v>16267</v>
      </c>
      <c r="K3180" s="26" t="s">
        <v>9582</v>
      </c>
      <c r="L3180" s="26" t="s">
        <v>20366</v>
      </c>
      <c r="M3180" s="26">
        <v>761642119379</v>
      </c>
      <c r="N3180" s="26">
        <v>723384902</v>
      </c>
    </row>
    <row r="3181" spans="1:14">
      <c r="A3181" s="26" t="s">
        <v>6439</v>
      </c>
      <c r="B3181" s="26" t="s">
        <v>6440</v>
      </c>
      <c r="C3181" s="26">
        <v>23987641</v>
      </c>
      <c r="D3181" s="26" t="s">
        <v>24</v>
      </c>
      <c r="E3181" s="26" t="s">
        <v>20367</v>
      </c>
      <c r="F3181" s="26" t="s">
        <v>12826</v>
      </c>
      <c r="G3181" s="26" t="s">
        <v>9586</v>
      </c>
      <c r="H3181" s="26" t="s">
        <v>885</v>
      </c>
      <c r="J3181" s="26" t="s">
        <v>910</v>
      </c>
      <c r="K3181" s="26" t="s">
        <v>9597</v>
      </c>
      <c r="L3181" s="26" t="s">
        <v>20368</v>
      </c>
      <c r="M3181" s="26">
        <v>380487407355</v>
      </c>
      <c r="N3181" s="26">
        <v>5110100000</v>
      </c>
    </row>
    <row r="3182" spans="1:14">
      <c r="A3182" s="26" t="s">
        <v>7225</v>
      </c>
      <c r="B3182" s="26" t="s">
        <v>7177</v>
      </c>
      <c r="C3182" s="26">
        <v>33982673</v>
      </c>
      <c r="D3182" s="26" t="s">
        <v>24</v>
      </c>
      <c r="E3182" s="26" t="s">
        <v>20369</v>
      </c>
      <c r="F3182" s="26" t="s">
        <v>10435</v>
      </c>
      <c r="G3182" s="26" t="s">
        <v>9586</v>
      </c>
      <c r="H3182" s="26" t="s">
        <v>987</v>
      </c>
      <c r="J3182" s="26" t="s">
        <v>1008</v>
      </c>
      <c r="K3182" s="26" t="s">
        <v>9597</v>
      </c>
      <c r="L3182" s="26" t="s">
        <v>15770</v>
      </c>
      <c r="M3182" s="26">
        <v>380362261805</v>
      </c>
      <c r="N3182" s="26">
        <v>122086501</v>
      </c>
    </row>
    <row r="3183" spans="1:14">
      <c r="A3183" s="26" t="s">
        <v>9098</v>
      </c>
      <c r="B3183" s="26" t="s">
        <v>9099</v>
      </c>
      <c r="C3183" s="26">
        <v>38561624</v>
      </c>
      <c r="D3183" s="26" t="s">
        <v>24</v>
      </c>
      <c r="E3183" s="26" t="s">
        <v>20370</v>
      </c>
      <c r="F3183" s="26" t="s">
        <v>20371</v>
      </c>
      <c r="G3183" s="26" t="s">
        <v>9591</v>
      </c>
      <c r="H3183" s="26" t="s">
        <v>1490</v>
      </c>
      <c r="I3183" s="26" t="s">
        <v>9841</v>
      </c>
      <c r="J3183" s="26" t="s">
        <v>20372</v>
      </c>
      <c r="K3183" s="26" t="s">
        <v>9582</v>
      </c>
      <c r="L3183" s="26" t="s">
        <v>20373</v>
      </c>
      <c r="M3183" s="26">
        <v>380373651111</v>
      </c>
      <c r="N3183" s="26">
        <v>7322589701</v>
      </c>
    </row>
    <row r="3184" spans="1:14">
      <c r="A3184" s="26" t="s">
        <v>7769</v>
      </c>
      <c r="B3184" s="26" t="s">
        <v>7770</v>
      </c>
      <c r="C3184" s="26">
        <v>2001015</v>
      </c>
      <c r="D3184" s="26" t="s">
        <v>780</v>
      </c>
      <c r="E3184" s="26" t="s">
        <v>20374</v>
      </c>
      <c r="F3184" s="26" t="s">
        <v>20375</v>
      </c>
      <c r="G3184" s="26" t="s">
        <v>9601</v>
      </c>
      <c r="H3184" s="26" t="s">
        <v>1088</v>
      </c>
      <c r="I3184" s="26" t="s">
        <v>10659</v>
      </c>
      <c r="J3184" s="26" t="s">
        <v>1111</v>
      </c>
      <c r="K3184" s="26" t="s">
        <v>9597</v>
      </c>
      <c r="L3184" s="26" t="s">
        <v>20376</v>
      </c>
      <c r="M3184" s="26">
        <v>760735799910</v>
      </c>
      <c r="N3184" s="26">
        <v>6125010100</v>
      </c>
    </row>
    <row r="3185" spans="1:14">
      <c r="A3185" s="26" t="s">
        <v>5071</v>
      </c>
      <c r="B3185" s="26" t="s">
        <v>5072</v>
      </c>
      <c r="C3185" s="26">
        <v>1996272</v>
      </c>
      <c r="D3185" s="26" t="s">
        <v>24</v>
      </c>
      <c r="E3185" s="26" t="s">
        <v>20377</v>
      </c>
      <c r="F3185" s="26" t="s">
        <v>20378</v>
      </c>
      <c r="G3185" s="26" t="s">
        <v>9586</v>
      </c>
      <c r="H3185" s="26" t="s">
        <v>735</v>
      </c>
      <c r="I3185" s="26" t="s">
        <v>11379</v>
      </c>
      <c r="J3185" s="26" t="s">
        <v>20379</v>
      </c>
      <c r="K3185" s="26" t="s">
        <v>9582</v>
      </c>
      <c r="L3185" s="26" t="s">
        <v>20380</v>
      </c>
      <c r="M3185" s="26">
        <v>380977585364</v>
      </c>
      <c r="N3185" s="26">
        <v>4621881801</v>
      </c>
    </row>
    <row r="3186" spans="1:14">
      <c r="A3186" s="26" t="s">
        <v>7369</v>
      </c>
      <c r="B3186" s="26" t="s">
        <v>7370</v>
      </c>
      <c r="C3186" s="26">
        <v>38661783</v>
      </c>
      <c r="D3186" s="26" t="s">
        <v>24</v>
      </c>
      <c r="E3186" s="26" t="s">
        <v>20381</v>
      </c>
      <c r="F3186" s="26" t="s">
        <v>20382</v>
      </c>
      <c r="G3186" s="26" t="s">
        <v>9586</v>
      </c>
      <c r="H3186" s="26" t="s">
        <v>1025</v>
      </c>
      <c r="I3186" s="26" t="s">
        <v>16524</v>
      </c>
      <c r="J3186" s="26" t="s">
        <v>20383</v>
      </c>
      <c r="K3186" s="26" t="s">
        <v>9582</v>
      </c>
      <c r="L3186" s="26" t="s">
        <v>20384</v>
      </c>
      <c r="M3186" s="26">
        <v>380978282617</v>
      </c>
      <c r="N3186" s="26">
        <v>5923280801</v>
      </c>
    </row>
    <row r="3187" spans="1:14">
      <c r="A3187" s="26" t="s">
        <v>4837</v>
      </c>
      <c r="B3187" s="26" t="s">
        <v>4838</v>
      </c>
      <c r="C3187" s="26">
        <v>37928735</v>
      </c>
      <c r="D3187" s="26" t="s">
        <v>24</v>
      </c>
      <c r="E3187" s="26" t="s">
        <v>20385</v>
      </c>
      <c r="F3187" s="26" t="s">
        <v>20386</v>
      </c>
      <c r="G3187" s="26" t="s">
        <v>9586</v>
      </c>
      <c r="H3187" s="26" t="s">
        <v>711</v>
      </c>
      <c r="I3187" s="26" t="s">
        <v>9997</v>
      </c>
      <c r="J3187" s="26" t="s">
        <v>20387</v>
      </c>
      <c r="K3187" s="26" t="s">
        <v>9606</v>
      </c>
      <c r="L3187" s="26" t="s">
        <v>20388</v>
      </c>
      <c r="M3187" s="26">
        <v>380660668578</v>
      </c>
      <c r="N3187" s="26">
        <v>4423858200</v>
      </c>
    </row>
    <row r="3188" spans="1:14">
      <c r="A3188" s="26" t="s">
        <v>5487</v>
      </c>
      <c r="B3188" s="26" t="s">
        <v>5488</v>
      </c>
      <c r="C3188" s="26">
        <v>22398210</v>
      </c>
      <c r="D3188" s="26" t="s">
        <v>24</v>
      </c>
      <c r="E3188" s="26" t="s">
        <v>20389</v>
      </c>
      <c r="F3188" s="26" t="s">
        <v>20390</v>
      </c>
      <c r="G3188" s="26" t="s">
        <v>9586</v>
      </c>
      <c r="H3188" s="26" t="s">
        <v>735</v>
      </c>
      <c r="I3188" s="26" t="s">
        <v>9623</v>
      </c>
      <c r="J3188" s="26" t="s">
        <v>20391</v>
      </c>
      <c r="K3188" s="26" t="s">
        <v>9582</v>
      </c>
      <c r="L3188" s="26" t="s">
        <v>20392</v>
      </c>
      <c r="M3188" s="26">
        <v>380989226431</v>
      </c>
      <c r="N3188" s="26">
        <v>4625888801</v>
      </c>
    </row>
    <row r="3189" spans="1:14">
      <c r="A3189" s="26" t="s">
        <v>4316</v>
      </c>
      <c r="B3189" s="26" t="s">
        <v>4317</v>
      </c>
      <c r="C3189" s="26">
        <v>38943382</v>
      </c>
      <c r="D3189" s="26" t="s">
        <v>24</v>
      </c>
      <c r="E3189" s="26" t="s">
        <v>20393</v>
      </c>
      <c r="F3189" s="26" t="s">
        <v>20394</v>
      </c>
      <c r="G3189" s="26" t="s">
        <v>9586</v>
      </c>
      <c r="H3189" s="26" t="s">
        <v>576</v>
      </c>
      <c r="I3189" s="26" t="s">
        <v>10292</v>
      </c>
      <c r="J3189" s="26" t="s">
        <v>4344</v>
      </c>
      <c r="K3189" s="26" t="s">
        <v>9597</v>
      </c>
      <c r="L3189" s="26" t="s">
        <v>20395</v>
      </c>
      <c r="M3189" s="26">
        <v>380459843400</v>
      </c>
      <c r="N3189" s="26">
        <v>3222410300</v>
      </c>
    </row>
    <row r="3190" spans="1:14">
      <c r="A3190" s="26" t="s">
        <v>9098</v>
      </c>
      <c r="B3190" s="26" t="s">
        <v>9099</v>
      </c>
      <c r="C3190" s="26">
        <v>38561624</v>
      </c>
      <c r="D3190" s="26" t="s">
        <v>24</v>
      </c>
      <c r="E3190" s="26" t="s">
        <v>20396</v>
      </c>
      <c r="F3190" s="26" t="s">
        <v>20397</v>
      </c>
      <c r="G3190" s="26" t="s">
        <v>9591</v>
      </c>
      <c r="H3190" s="26" t="s">
        <v>1490</v>
      </c>
      <c r="I3190" s="26" t="s">
        <v>9841</v>
      </c>
      <c r="J3190" s="26" t="s">
        <v>20398</v>
      </c>
      <c r="K3190" s="26" t="s">
        <v>9582</v>
      </c>
      <c r="L3190" s="26" t="s">
        <v>20399</v>
      </c>
      <c r="M3190" s="26">
        <v>380373638085</v>
      </c>
      <c r="N3190" s="26">
        <v>7322588002</v>
      </c>
    </row>
    <row r="3191" spans="1:14">
      <c r="A3191" s="26" t="s">
        <v>2701</v>
      </c>
      <c r="B3191" s="26" t="s">
        <v>2702</v>
      </c>
      <c r="C3191" s="26">
        <v>37741878</v>
      </c>
      <c r="D3191" s="26" t="s">
        <v>24</v>
      </c>
      <c r="E3191" s="26" t="s">
        <v>20400</v>
      </c>
      <c r="F3191" s="26" t="s">
        <v>20401</v>
      </c>
      <c r="G3191" s="26" t="s">
        <v>9586</v>
      </c>
      <c r="H3191" s="26" t="s">
        <v>133</v>
      </c>
      <c r="I3191" s="26" t="s">
        <v>16294</v>
      </c>
      <c r="J3191" s="26" t="s">
        <v>20402</v>
      </c>
      <c r="K3191" s="26" t="s">
        <v>9582</v>
      </c>
      <c r="L3191" s="26" t="s">
        <v>20403</v>
      </c>
      <c r="M3191" s="26">
        <v>761915676368</v>
      </c>
      <c r="N3191" s="26">
        <v>121182501</v>
      </c>
    </row>
    <row r="3192" spans="1:14">
      <c r="A3192" s="26" t="s">
        <v>1915</v>
      </c>
      <c r="B3192" s="26" t="s">
        <v>1916</v>
      </c>
      <c r="C3192" s="26">
        <v>1982695</v>
      </c>
      <c r="D3192" s="26" t="s">
        <v>780</v>
      </c>
      <c r="E3192" s="26" t="s">
        <v>20404</v>
      </c>
      <c r="F3192" s="26" t="s">
        <v>20405</v>
      </c>
      <c r="G3192" s="26" t="s">
        <v>9601</v>
      </c>
      <c r="H3192" s="26" t="s">
        <v>27</v>
      </c>
      <c r="J3192" s="26" t="s">
        <v>91</v>
      </c>
      <c r="K3192" s="26" t="s">
        <v>9597</v>
      </c>
      <c r="L3192" s="26" t="s">
        <v>20406</v>
      </c>
      <c r="M3192" s="26">
        <v>761421513420</v>
      </c>
      <c r="N3192" s="26">
        <v>510900000</v>
      </c>
    </row>
    <row r="3193" spans="1:14">
      <c r="A3193" s="26" t="s">
        <v>3349</v>
      </c>
      <c r="B3193" s="26" t="s">
        <v>3350</v>
      </c>
      <c r="C3193" s="26">
        <v>38068793</v>
      </c>
      <c r="D3193" s="26" t="s">
        <v>24</v>
      </c>
      <c r="E3193" s="26" t="s">
        <v>20407</v>
      </c>
      <c r="F3193" s="26" t="s">
        <v>14392</v>
      </c>
      <c r="G3193" s="26" t="s">
        <v>9586</v>
      </c>
      <c r="H3193" s="26" t="s">
        <v>392</v>
      </c>
      <c r="J3193" s="26" t="s">
        <v>17374</v>
      </c>
      <c r="K3193" s="26" t="s">
        <v>9597</v>
      </c>
      <c r="L3193" s="26" t="s">
        <v>20408</v>
      </c>
      <c r="M3193" s="26">
        <v>380673462269</v>
      </c>
      <c r="N3193" s="26">
        <v>111690301</v>
      </c>
    </row>
    <row r="3194" spans="1:14">
      <c r="A3194" s="26" t="s">
        <v>7147</v>
      </c>
      <c r="B3194" s="26" t="s">
        <v>7148</v>
      </c>
      <c r="C3194" s="26">
        <v>38543370</v>
      </c>
      <c r="D3194" s="26" t="s">
        <v>24</v>
      </c>
      <c r="E3194" s="26" t="s">
        <v>20409</v>
      </c>
      <c r="F3194" s="26" t="s">
        <v>20410</v>
      </c>
      <c r="G3194" s="26" t="s">
        <v>9579</v>
      </c>
      <c r="H3194" s="26" t="s">
        <v>987</v>
      </c>
      <c r="J3194" s="26" t="s">
        <v>20411</v>
      </c>
      <c r="K3194" s="26" t="s">
        <v>9582</v>
      </c>
      <c r="L3194" s="26" t="s">
        <v>20412</v>
      </c>
      <c r="M3194" s="26">
        <v>761920486596</v>
      </c>
      <c r="N3194" s="26">
        <v>721183810</v>
      </c>
    </row>
    <row r="3195" spans="1:14">
      <c r="A3195" s="26" t="s">
        <v>8875</v>
      </c>
      <c r="B3195" s="26" t="s">
        <v>8876</v>
      </c>
      <c r="C3195" s="26">
        <v>40256031</v>
      </c>
      <c r="D3195" s="26" t="s">
        <v>24</v>
      </c>
      <c r="E3195" s="26" t="s">
        <v>20413</v>
      </c>
      <c r="F3195" s="26" t="s">
        <v>20414</v>
      </c>
      <c r="G3195" s="26" t="s">
        <v>9586</v>
      </c>
      <c r="H3195" s="26" t="s">
        <v>1401</v>
      </c>
      <c r="J3195" s="26" t="s">
        <v>1422</v>
      </c>
      <c r="K3195" s="26" t="s">
        <v>9597</v>
      </c>
      <c r="L3195" s="26" t="s">
        <v>20415</v>
      </c>
      <c r="M3195" s="26">
        <v>380473752771</v>
      </c>
      <c r="N3195" s="26">
        <v>7110400000</v>
      </c>
    </row>
    <row r="3196" spans="1:14">
      <c r="A3196" s="26" t="s">
        <v>7851</v>
      </c>
      <c r="B3196" s="26" t="s">
        <v>7852</v>
      </c>
      <c r="C3196" s="26">
        <v>38248739</v>
      </c>
      <c r="D3196" s="26" t="s">
        <v>24</v>
      </c>
      <c r="E3196" s="26" t="s">
        <v>20416</v>
      </c>
      <c r="F3196" s="26" t="s">
        <v>20417</v>
      </c>
      <c r="G3196" s="26" t="s">
        <v>9579</v>
      </c>
      <c r="H3196" s="26" t="s">
        <v>1122</v>
      </c>
      <c r="I3196" s="26" t="s">
        <v>10331</v>
      </c>
      <c r="J3196" s="26" t="s">
        <v>20418</v>
      </c>
      <c r="K3196" s="26" t="s">
        <v>9582</v>
      </c>
      <c r="L3196" s="26" t="s">
        <v>20419</v>
      </c>
      <c r="M3196" s="26">
        <v>380508786707</v>
      </c>
      <c r="N3196" s="26">
        <v>6320481001</v>
      </c>
    </row>
    <row r="3197" spans="1:14">
      <c r="A3197" s="26" t="s">
        <v>6111</v>
      </c>
      <c r="B3197" s="26" t="s">
        <v>6112</v>
      </c>
      <c r="C3197" s="26">
        <v>38661186</v>
      </c>
      <c r="D3197" s="26" t="s">
        <v>24</v>
      </c>
      <c r="E3197" s="26" t="s">
        <v>20420</v>
      </c>
      <c r="F3197" s="26" t="s">
        <v>20421</v>
      </c>
      <c r="G3197" s="26" t="s">
        <v>9579</v>
      </c>
      <c r="H3197" s="26" t="s">
        <v>885</v>
      </c>
      <c r="I3197" s="26" t="s">
        <v>10457</v>
      </c>
      <c r="J3197" s="26" t="s">
        <v>20422</v>
      </c>
      <c r="K3197" s="26" t="s">
        <v>9582</v>
      </c>
      <c r="L3197" s="26" t="s">
        <v>20423</v>
      </c>
      <c r="M3197" s="26">
        <v>380983500323</v>
      </c>
      <c r="N3197" s="26">
        <v>5120481001</v>
      </c>
    </row>
    <row r="3198" spans="1:14">
      <c r="A3198" s="26" t="s">
        <v>1831</v>
      </c>
      <c r="B3198" s="26" t="s">
        <v>1832</v>
      </c>
      <c r="C3198" s="26">
        <v>41345263</v>
      </c>
      <c r="D3198" s="26" t="s">
        <v>24</v>
      </c>
      <c r="E3198" s="26" t="s">
        <v>20424</v>
      </c>
      <c r="F3198" s="26" t="s">
        <v>20425</v>
      </c>
      <c r="G3198" s="26" t="s">
        <v>9579</v>
      </c>
      <c r="H3198" s="26" t="s">
        <v>27</v>
      </c>
      <c r="I3198" s="26" t="s">
        <v>9610</v>
      </c>
      <c r="J3198" s="26" t="s">
        <v>20426</v>
      </c>
      <c r="K3198" s="26" t="s">
        <v>9582</v>
      </c>
      <c r="L3198" s="26" t="s">
        <v>20427</v>
      </c>
      <c r="M3198" s="26">
        <v>380433136546</v>
      </c>
      <c r="N3198" s="26">
        <v>523010108</v>
      </c>
    </row>
    <row r="3199" spans="1:14">
      <c r="A3199" s="26" t="s">
        <v>5856</v>
      </c>
      <c r="B3199" s="26" t="s">
        <v>5857</v>
      </c>
      <c r="C3199" s="26">
        <v>38945657</v>
      </c>
      <c r="D3199" s="26" t="s">
        <v>24</v>
      </c>
      <c r="E3199" s="26" t="s">
        <v>20428</v>
      </c>
      <c r="F3199" s="26" t="s">
        <v>20429</v>
      </c>
      <c r="G3199" s="26" t="s">
        <v>9586</v>
      </c>
      <c r="H3199" s="26" t="s">
        <v>799</v>
      </c>
      <c r="J3199" s="26" t="s">
        <v>800</v>
      </c>
      <c r="K3199" s="26" t="s">
        <v>9597</v>
      </c>
      <c r="L3199" s="26" t="s">
        <v>17101</v>
      </c>
      <c r="M3199" s="26">
        <v>380442356125</v>
      </c>
      <c r="N3199" s="26">
        <v>4822784009</v>
      </c>
    </row>
    <row r="3200" spans="1:14">
      <c r="A3200" s="26" t="s">
        <v>2137</v>
      </c>
      <c r="B3200" s="26" t="s">
        <v>2138</v>
      </c>
      <c r="C3200" s="26">
        <v>38485879</v>
      </c>
      <c r="D3200" s="26" t="s">
        <v>24</v>
      </c>
      <c r="E3200" s="26" t="s">
        <v>20430</v>
      </c>
      <c r="F3200" s="26" t="s">
        <v>20431</v>
      </c>
      <c r="G3200" s="26" t="s">
        <v>9579</v>
      </c>
      <c r="H3200" s="26" t="s">
        <v>103</v>
      </c>
      <c r="I3200" s="26" t="s">
        <v>10489</v>
      </c>
      <c r="J3200" s="26" t="s">
        <v>20432</v>
      </c>
      <c r="K3200" s="26" t="s">
        <v>9582</v>
      </c>
      <c r="L3200" s="26" t="s">
        <v>20433</v>
      </c>
      <c r="M3200" s="26">
        <v>761947505246</v>
      </c>
      <c r="N3200" s="26">
        <v>725082202</v>
      </c>
    </row>
    <row r="3201" spans="1:14">
      <c r="A3201" s="26" t="s">
        <v>8394</v>
      </c>
      <c r="B3201" s="26" t="s">
        <v>8395</v>
      </c>
      <c r="C3201" s="26">
        <v>41813691</v>
      </c>
      <c r="D3201" s="26" t="s">
        <v>24</v>
      </c>
      <c r="E3201" s="26" t="s">
        <v>20434</v>
      </c>
      <c r="F3201" s="26" t="s">
        <v>20435</v>
      </c>
      <c r="G3201" s="26" t="s">
        <v>9579</v>
      </c>
      <c r="H3201" s="26" t="s">
        <v>1269</v>
      </c>
      <c r="I3201" s="26" t="s">
        <v>18575</v>
      </c>
      <c r="J3201" s="26" t="s">
        <v>20436</v>
      </c>
      <c r="K3201" s="26" t="s">
        <v>9906</v>
      </c>
      <c r="L3201" s="26" t="s">
        <v>20437</v>
      </c>
      <c r="M3201" s="26">
        <v>383809582022</v>
      </c>
      <c r="N3201" s="26">
        <v>5922081104</v>
      </c>
    </row>
    <row r="3202" spans="1:14">
      <c r="A3202" s="26" t="s">
        <v>8432</v>
      </c>
      <c r="B3202" s="26" t="s">
        <v>8433</v>
      </c>
      <c r="C3202" s="26">
        <v>38417809</v>
      </c>
      <c r="D3202" s="26" t="s">
        <v>24</v>
      </c>
      <c r="E3202" s="26" t="s">
        <v>20438</v>
      </c>
      <c r="F3202" s="26" t="s">
        <v>20439</v>
      </c>
      <c r="G3202" s="26" t="s">
        <v>9586</v>
      </c>
      <c r="H3202" s="26" t="s">
        <v>1269</v>
      </c>
      <c r="I3202" s="26" t="s">
        <v>20440</v>
      </c>
      <c r="J3202" s="26" t="s">
        <v>8431</v>
      </c>
      <c r="K3202" s="26" t="s">
        <v>9606</v>
      </c>
      <c r="L3202" s="26" t="s">
        <v>20441</v>
      </c>
      <c r="M3202" s="26">
        <v>761109102776</v>
      </c>
      <c r="N3202" s="26">
        <v>6521555100</v>
      </c>
    </row>
    <row r="3203" spans="1:14">
      <c r="A3203" s="26" t="s">
        <v>3591</v>
      </c>
      <c r="B3203" s="26" t="s">
        <v>3592</v>
      </c>
      <c r="C3203" s="26">
        <v>38699838</v>
      </c>
      <c r="D3203" s="26" t="s">
        <v>24</v>
      </c>
      <c r="E3203" s="26" t="s">
        <v>20442</v>
      </c>
      <c r="F3203" s="26" t="s">
        <v>20443</v>
      </c>
      <c r="G3203" s="26" t="s">
        <v>9586</v>
      </c>
      <c r="H3203" s="26" t="s">
        <v>468</v>
      </c>
      <c r="I3203" s="26" t="s">
        <v>19343</v>
      </c>
      <c r="J3203" s="26" t="s">
        <v>15374</v>
      </c>
      <c r="K3203" s="26" t="s">
        <v>9582</v>
      </c>
      <c r="L3203" s="26" t="s">
        <v>20444</v>
      </c>
      <c r="M3203" s="26">
        <v>380615392803</v>
      </c>
      <c r="N3203" s="26">
        <v>121155200</v>
      </c>
    </row>
    <row r="3204" spans="1:14">
      <c r="A3204" s="26" t="s">
        <v>7546</v>
      </c>
      <c r="B3204" s="26" t="s">
        <v>7547</v>
      </c>
      <c r="C3204" s="26">
        <v>1981514</v>
      </c>
      <c r="D3204" s="26" t="s">
        <v>780</v>
      </c>
      <c r="E3204" s="26" t="s">
        <v>20445</v>
      </c>
      <c r="F3204" s="26" t="s">
        <v>14847</v>
      </c>
      <c r="G3204" s="26" t="s">
        <v>9601</v>
      </c>
      <c r="H3204" s="26" t="s">
        <v>1025</v>
      </c>
      <c r="J3204" s="26" t="s">
        <v>1081</v>
      </c>
      <c r="K3204" s="26" t="s">
        <v>9597</v>
      </c>
      <c r="L3204" s="26" t="s">
        <v>20446</v>
      </c>
      <c r="M3204" s="26">
        <v>380544972267</v>
      </c>
      <c r="N3204" s="26">
        <v>5911000000</v>
      </c>
    </row>
    <row r="3205" spans="1:14">
      <c r="A3205" s="26" t="s">
        <v>6100</v>
      </c>
      <c r="B3205" s="26" t="s">
        <v>6101</v>
      </c>
      <c r="C3205" s="26">
        <v>39067895</v>
      </c>
      <c r="D3205" s="26" t="s">
        <v>24</v>
      </c>
      <c r="E3205" s="26" t="s">
        <v>20447</v>
      </c>
      <c r="F3205" s="26" t="s">
        <v>20448</v>
      </c>
      <c r="G3205" s="26" t="s">
        <v>9586</v>
      </c>
      <c r="H3205" s="26" t="s">
        <v>885</v>
      </c>
      <c r="I3205" s="26" t="s">
        <v>11367</v>
      </c>
      <c r="J3205" s="26" t="s">
        <v>6102</v>
      </c>
      <c r="K3205" s="26" t="s">
        <v>9606</v>
      </c>
      <c r="L3205" s="26" t="s">
        <v>20449</v>
      </c>
      <c r="M3205" s="26">
        <v>380673763778</v>
      </c>
      <c r="N3205" s="26">
        <v>1211090001</v>
      </c>
    </row>
    <row r="3206" spans="1:14">
      <c r="A3206" s="26" t="s">
        <v>3952</v>
      </c>
      <c r="B3206" s="26" t="s">
        <v>3953</v>
      </c>
      <c r="C3206" s="26">
        <v>42510481</v>
      </c>
      <c r="D3206" s="26" t="s">
        <v>24</v>
      </c>
      <c r="E3206" s="26" t="s">
        <v>20450</v>
      </c>
      <c r="F3206" s="26" t="s">
        <v>20451</v>
      </c>
      <c r="G3206" s="26" t="s">
        <v>9586</v>
      </c>
      <c r="H3206" s="26" t="s">
        <v>506</v>
      </c>
      <c r="J3206" s="26" t="s">
        <v>4231</v>
      </c>
      <c r="K3206" s="26" t="s">
        <v>9606</v>
      </c>
      <c r="L3206" s="26" t="s">
        <v>20452</v>
      </c>
      <c r="M3206" s="26">
        <v>380347141404</v>
      </c>
      <c r="N3206" s="26">
        <v>722155321</v>
      </c>
    </row>
    <row r="3207" spans="1:14">
      <c r="A3207" s="26" t="s">
        <v>4603</v>
      </c>
      <c r="B3207" s="26" t="s">
        <v>4604</v>
      </c>
      <c r="C3207" s="26">
        <v>38844190</v>
      </c>
      <c r="D3207" s="26" t="s">
        <v>24</v>
      </c>
      <c r="E3207" s="26" t="s">
        <v>20453</v>
      </c>
      <c r="F3207" s="26" t="s">
        <v>20454</v>
      </c>
      <c r="G3207" s="26" t="s">
        <v>9586</v>
      </c>
      <c r="H3207" s="26" t="s">
        <v>670</v>
      </c>
      <c r="I3207" s="26" t="s">
        <v>20079</v>
      </c>
      <c r="J3207" s="26" t="s">
        <v>20455</v>
      </c>
      <c r="K3207" s="26" t="s">
        <v>9582</v>
      </c>
      <c r="L3207" s="26" t="s">
        <v>20456</v>
      </c>
      <c r="M3207" s="26">
        <v>380503298445</v>
      </c>
      <c r="N3207" s="26">
        <v>3522284201</v>
      </c>
    </row>
    <row r="3208" spans="1:14">
      <c r="A3208" s="26" t="s">
        <v>1998</v>
      </c>
      <c r="B3208" s="26" t="s">
        <v>1999</v>
      </c>
      <c r="C3208" s="26">
        <v>1982940</v>
      </c>
      <c r="D3208" s="26" t="s">
        <v>24</v>
      </c>
      <c r="E3208" s="26" t="s">
        <v>20457</v>
      </c>
      <c r="F3208" s="26" t="s">
        <v>20458</v>
      </c>
      <c r="G3208" s="26" t="s">
        <v>9586</v>
      </c>
      <c r="H3208" s="26" t="s">
        <v>103</v>
      </c>
      <c r="J3208" s="26" t="s">
        <v>112</v>
      </c>
      <c r="K3208" s="26" t="s">
        <v>9597</v>
      </c>
      <c r="L3208" s="26" t="s">
        <v>20459</v>
      </c>
      <c r="M3208" s="26">
        <v>380335271515</v>
      </c>
      <c r="N3208" s="26">
        <v>710400000</v>
      </c>
    </row>
    <row r="3209" spans="1:14">
      <c r="A3209" s="26" t="s">
        <v>1855</v>
      </c>
      <c r="B3209" s="26" t="s">
        <v>1856</v>
      </c>
      <c r="C3209" s="26">
        <v>37179654</v>
      </c>
      <c r="D3209" s="26" t="s">
        <v>24</v>
      </c>
      <c r="E3209" s="26" t="s">
        <v>20460</v>
      </c>
      <c r="F3209" s="26" t="s">
        <v>20461</v>
      </c>
      <c r="G3209" s="26" t="s">
        <v>9586</v>
      </c>
      <c r="H3209" s="26" t="s">
        <v>27</v>
      </c>
      <c r="I3209" s="26" t="s">
        <v>14152</v>
      </c>
      <c r="J3209" s="26" t="s">
        <v>20462</v>
      </c>
      <c r="K3209" s="26" t="s">
        <v>9582</v>
      </c>
      <c r="L3209" s="26" t="s">
        <v>20463</v>
      </c>
      <c r="M3209" s="26">
        <v>380977404304</v>
      </c>
      <c r="N3209" s="26">
        <v>520283006</v>
      </c>
    </row>
    <row r="3210" spans="1:14">
      <c r="A3210" s="26" t="s">
        <v>4111</v>
      </c>
      <c r="B3210" s="26" t="s">
        <v>4046</v>
      </c>
      <c r="C3210" s="26">
        <v>42352786</v>
      </c>
      <c r="D3210" s="26" t="s">
        <v>780</v>
      </c>
      <c r="E3210" s="26" t="s">
        <v>20464</v>
      </c>
      <c r="F3210" s="26" t="s">
        <v>20465</v>
      </c>
      <c r="G3210" s="26" t="s">
        <v>9601</v>
      </c>
      <c r="H3210" s="26" t="s">
        <v>506</v>
      </c>
      <c r="J3210" s="26" t="s">
        <v>526</v>
      </c>
      <c r="K3210" s="26" t="s">
        <v>9597</v>
      </c>
      <c r="L3210" s="26" t="s">
        <v>20466</v>
      </c>
      <c r="M3210" s="26">
        <v>380342556585</v>
      </c>
      <c r="N3210" s="26">
        <v>2610100000</v>
      </c>
    </row>
    <row r="3211" spans="1:14">
      <c r="A3211" s="26" t="s">
        <v>7767</v>
      </c>
      <c r="B3211" s="26" t="s">
        <v>7768</v>
      </c>
      <c r="C3211" s="26">
        <v>38543647</v>
      </c>
      <c r="D3211" s="26" t="s">
        <v>24</v>
      </c>
      <c r="E3211" s="26" t="s">
        <v>20467</v>
      </c>
      <c r="F3211" s="26" t="s">
        <v>20468</v>
      </c>
      <c r="G3211" s="26" t="s">
        <v>9579</v>
      </c>
      <c r="H3211" s="26" t="s">
        <v>1088</v>
      </c>
      <c r="J3211" s="26" t="s">
        <v>20469</v>
      </c>
      <c r="K3211" s="26" t="s">
        <v>9582</v>
      </c>
      <c r="L3211" s="26" t="s">
        <v>20470</v>
      </c>
      <c r="M3211" s="26">
        <v>380978390573</v>
      </c>
      <c r="N3211" s="26">
        <v>6125010122</v>
      </c>
    </row>
    <row r="3212" spans="1:14">
      <c r="A3212" s="26" t="s">
        <v>2648</v>
      </c>
      <c r="B3212" s="26" t="s">
        <v>2649</v>
      </c>
      <c r="C3212" s="26">
        <v>1987416</v>
      </c>
      <c r="D3212" s="26" t="s">
        <v>780</v>
      </c>
      <c r="E3212" s="26" t="s">
        <v>20471</v>
      </c>
      <c r="F3212" s="26" t="s">
        <v>20472</v>
      </c>
      <c r="G3212" s="26" t="s">
        <v>9601</v>
      </c>
      <c r="H3212" s="26" t="s">
        <v>133</v>
      </c>
      <c r="J3212" s="26" t="s">
        <v>235</v>
      </c>
      <c r="K3212" s="26" t="s">
        <v>9597</v>
      </c>
      <c r="L3212" s="26" t="s">
        <v>20473</v>
      </c>
      <c r="M3212" s="26">
        <v>380563351233</v>
      </c>
      <c r="N3212" s="26">
        <v>1212600000</v>
      </c>
    </row>
    <row r="3213" spans="1:14">
      <c r="A3213" s="26" t="s">
        <v>2574</v>
      </c>
      <c r="B3213" s="26" t="s">
        <v>2575</v>
      </c>
      <c r="C3213" s="26">
        <v>1987327</v>
      </c>
      <c r="D3213" s="26" t="s">
        <v>780</v>
      </c>
      <c r="E3213" s="26" t="s">
        <v>20474</v>
      </c>
      <c r="F3213" s="26" t="s">
        <v>20475</v>
      </c>
      <c r="G3213" s="26" t="s">
        <v>9601</v>
      </c>
      <c r="H3213" s="26" t="s">
        <v>133</v>
      </c>
      <c r="J3213" s="26" t="s">
        <v>211</v>
      </c>
      <c r="K3213" s="26" t="s">
        <v>9597</v>
      </c>
      <c r="L3213" s="26" t="s">
        <v>15117</v>
      </c>
      <c r="M3213" s="26">
        <v>380665896545</v>
      </c>
      <c r="N3213" s="26">
        <v>1211300000</v>
      </c>
    </row>
    <row r="3214" spans="1:14">
      <c r="A3214" s="26" t="s">
        <v>3473</v>
      </c>
      <c r="B3214" s="26" t="s">
        <v>3474</v>
      </c>
      <c r="C3214" s="26">
        <v>38466531</v>
      </c>
      <c r="D3214" s="26" t="s">
        <v>24</v>
      </c>
      <c r="E3214" s="26" t="s">
        <v>20476</v>
      </c>
      <c r="F3214" s="26" t="s">
        <v>20477</v>
      </c>
      <c r="G3214" s="26" t="s">
        <v>9579</v>
      </c>
      <c r="H3214" s="26" t="s">
        <v>392</v>
      </c>
      <c r="I3214" s="26" t="s">
        <v>11629</v>
      </c>
      <c r="J3214" s="26" t="s">
        <v>20478</v>
      </c>
      <c r="K3214" s="26" t="s">
        <v>9582</v>
      </c>
      <c r="L3214" s="26" t="s">
        <v>20479</v>
      </c>
      <c r="M3214" s="26">
        <v>760625460290</v>
      </c>
      <c r="N3214" s="26">
        <v>2124880601</v>
      </c>
    </row>
    <row r="3215" spans="1:14">
      <c r="A3215" s="26" t="s">
        <v>2802</v>
      </c>
      <c r="B3215" s="26" t="s">
        <v>2803</v>
      </c>
      <c r="C3215" s="26">
        <v>37339271</v>
      </c>
      <c r="D3215" s="26" t="s">
        <v>24</v>
      </c>
      <c r="E3215" s="26" t="s">
        <v>20480</v>
      </c>
      <c r="F3215" s="26" t="s">
        <v>20481</v>
      </c>
      <c r="G3215" s="26" t="s">
        <v>9579</v>
      </c>
      <c r="H3215" s="26" t="s">
        <v>258</v>
      </c>
      <c r="I3215" s="26" t="s">
        <v>9747</v>
      </c>
      <c r="J3215" s="26" t="s">
        <v>20482</v>
      </c>
      <c r="K3215" s="26" t="s">
        <v>9582</v>
      </c>
      <c r="L3215" s="26" t="s">
        <v>20483</v>
      </c>
      <c r="M3215" s="26">
        <v>380958704549</v>
      </c>
      <c r="N3215" s="26">
        <v>1223880509</v>
      </c>
    </row>
    <row r="3216" spans="1:14">
      <c r="A3216" s="26" t="s">
        <v>7082</v>
      </c>
      <c r="B3216" s="26" t="s">
        <v>7083</v>
      </c>
      <c r="C3216" s="26">
        <v>38407717</v>
      </c>
      <c r="D3216" s="26" t="s">
        <v>24</v>
      </c>
      <c r="E3216" s="26" t="s">
        <v>20484</v>
      </c>
      <c r="F3216" s="26" t="s">
        <v>9596</v>
      </c>
      <c r="G3216" s="26" t="s">
        <v>9586</v>
      </c>
      <c r="H3216" s="26" t="s">
        <v>987</v>
      </c>
      <c r="I3216" s="26" t="s">
        <v>10311</v>
      </c>
      <c r="J3216" s="26" t="s">
        <v>7081</v>
      </c>
      <c r="K3216" s="26" t="s">
        <v>9597</v>
      </c>
      <c r="L3216" s="26" t="s">
        <v>20485</v>
      </c>
      <c r="M3216" s="26">
        <v>380971552213</v>
      </c>
      <c r="N3216" s="26">
        <v>5623410100</v>
      </c>
    </row>
    <row r="3217" spans="1:14">
      <c r="A3217" s="26" t="s">
        <v>1665</v>
      </c>
      <c r="B3217" s="26" t="s">
        <v>1666</v>
      </c>
      <c r="C3217" s="26">
        <v>1982755</v>
      </c>
      <c r="D3217" s="26" t="s">
        <v>780</v>
      </c>
      <c r="E3217" s="26" t="s">
        <v>20486</v>
      </c>
      <c r="F3217" s="26" t="s">
        <v>9787</v>
      </c>
      <c r="G3217" s="26" t="s">
        <v>9601</v>
      </c>
      <c r="H3217" s="26" t="s">
        <v>27</v>
      </c>
      <c r="J3217" s="26" t="s">
        <v>36</v>
      </c>
      <c r="K3217" s="26" t="s">
        <v>9597</v>
      </c>
      <c r="L3217" s="26" t="s">
        <v>15397</v>
      </c>
      <c r="M3217" s="26">
        <v>761407277777</v>
      </c>
      <c r="N3217" s="26">
        <v>510100000</v>
      </c>
    </row>
    <row r="3218" spans="1:14">
      <c r="A3218" s="26" t="s">
        <v>8891</v>
      </c>
      <c r="B3218" s="26" t="s">
        <v>8892</v>
      </c>
      <c r="C3218" s="26">
        <v>38950515</v>
      </c>
      <c r="D3218" s="26" t="s">
        <v>24</v>
      </c>
      <c r="E3218" s="26" t="s">
        <v>20487</v>
      </c>
      <c r="F3218" s="26" t="s">
        <v>20488</v>
      </c>
      <c r="G3218" s="26" t="s">
        <v>9579</v>
      </c>
      <c r="H3218" s="26" t="s">
        <v>1401</v>
      </c>
      <c r="I3218" s="26" t="s">
        <v>1438</v>
      </c>
      <c r="J3218" s="26" t="s">
        <v>20489</v>
      </c>
      <c r="K3218" s="26" t="s">
        <v>9582</v>
      </c>
      <c r="L3218" s="26" t="s">
        <v>20490</v>
      </c>
      <c r="M3218" s="26">
        <v>380986455952</v>
      </c>
      <c r="N3218" s="26">
        <v>7122585507</v>
      </c>
    </row>
    <row r="3219" spans="1:14">
      <c r="A3219" s="26" t="s">
        <v>3858</v>
      </c>
      <c r="B3219" s="26" t="s">
        <v>3859</v>
      </c>
      <c r="C3219" s="26">
        <v>38600757</v>
      </c>
      <c r="D3219" s="26" t="s">
        <v>24</v>
      </c>
      <c r="E3219" s="26" t="s">
        <v>20491</v>
      </c>
      <c r="F3219" s="26" t="s">
        <v>10050</v>
      </c>
      <c r="G3219" s="26" t="s">
        <v>9586</v>
      </c>
      <c r="H3219" s="26" t="s">
        <v>468</v>
      </c>
      <c r="I3219" s="26" t="s">
        <v>16386</v>
      </c>
      <c r="J3219" s="26" t="s">
        <v>3855</v>
      </c>
      <c r="K3219" s="26" t="s">
        <v>9606</v>
      </c>
      <c r="L3219" s="26" t="s">
        <v>20492</v>
      </c>
      <c r="M3219" s="26">
        <v>380508140802</v>
      </c>
      <c r="N3219" s="26">
        <v>122383703</v>
      </c>
    </row>
    <row r="3220" spans="1:14">
      <c r="A3220" s="26" t="s">
        <v>5042</v>
      </c>
      <c r="B3220" s="26" t="s">
        <v>5043</v>
      </c>
      <c r="C3220" s="26">
        <v>1996409</v>
      </c>
      <c r="D3220" s="26" t="s">
        <v>780</v>
      </c>
      <c r="E3220" s="26" t="s">
        <v>20493</v>
      </c>
      <c r="F3220" s="26" t="s">
        <v>9958</v>
      </c>
      <c r="G3220" s="26" t="s">
        <v>9601</v>
      </c>
      <c r="H3220" s="26" t="s">
        <v>735</v>
      </c>
      <c r="I3220" s="26" t="s">
        <v>9721</v>
      </c>
      <c r="J3220" s="26" t="s">
        <v>5045</v>
      </c>
      <c r="K3220" s="26" t="s">
        <v>9597</v>
      </c>
      <c r="L3220" s="26" t="s">
        <v>20494</v>
      </c>
      <c r="M3220" s="26">
        <v>380988096466</v>
      </c>
      <c r="N3220" s="26">
        <v>4622710100</v>
      </c>
    </row>
    <row r="3221" spans="1:14">
      <c r="A3221" s="26" t="s">
        <v>7126</v>
      </c>
      <c r="B3221" s="26" t="s">
        <v>7127</v>
      </c>
      <c r="C3221" s="26">
        <v>38492302</v>
      </c>
      <c r="D3221" s="26" t="s">
        <v>24</v>
      </c>
      <c r="E3221" s="26" t="s">
        <v>20495</v>
      </c>
      <c r="F3221" s="26" t="s">
        <v>20496</v>
      </c>
      <c r="G3221" s="26" t="s">
        <v>9586</v>
      </c>
      <c r="H3221" s="26" t="s">
        <v>987</v>
      </c>
      <c r="I3221" s="26" t="s">
        <v>9634</v>
      </c>
      <c r="J3221" s="26" t="s">
        <v>20497</v>
      </c>
      <c r="K3221" s="26" t="s">
        <v>9582</v>
      </c>
      <c r="L3221" s="26" t="s">
        <v>20498</v>
      </c>
      <c r="M3221" s="26">
        <v>761043634607</v>
      </c>
      <c r="N3221" s="26">
        <v>5624689502</v>
      </c>
    </row>
    <row r="3222" spans="1:14">
      <c r="A3222" s="26" t="s">
        <v>8051</v>
      </c>
      <c r="B3222" s="26" t="s">
        <v>8052</v>
      </c>
      <c r="C3222" s="26">
        <v>24270460</v>
      </c>
      <c r="D3222" s="26" t="s">
        <v>780</v>
      </c>
      <c r="E3222" s="26" t="s">
        <v>20499</v>
      </c>
      <c r="F3222" s="26" t="s">
        <v>20500</v>
      </c>
      <c r="G3222" s="26" t="s">
        <v>9601</v>
      </c>
      <c r="H3222" s="26" t="s">
        <v>1122</v>
      </c>
      <c r="J3222" s="26" t="s">
        <v>8039</v>
      </c>
      <c r="K3222" s="26" t="s">
        <v>9597</v>
      </c>
      <c r="L3222" s="26" t="s">
        <v>20501</v>
      </c>
      <c r="M3222" s="26">
        <v>380577251108</v>
      </c>
      <c r="N3222" s="26">
        <v>6310100000</v>
      </c>
    </row>
    <row r="3223" spans="1:14">
      <c r="A3223" s="26" t="s">
        <v>3148</v>
      </c>
      <c r="B3223" s="26" t="s">
        <v>3149</v>
      </c>
      <c r="C3223" s="26">
        <v>1526394</v>
      </c>
      <c r="D3223" s="26" t="s">
        <v>780</v>
      </c>
      <c r="E3223" s="26" t="s">
        <v>20502</v>
      </c>
      <c r="F3223" s="26" t="s">
        <v>20503</v>
      </c>
      <c r="G3223" s="26" t="s">
        <v>9601</v>
      </c>
      <c r="H3223" s="26" t="s">
        <v>375</v>
      </c>
      <c r="J3223" s="26" t="s">
        <v>380</v>
      </c>
      <c r="K3223" s="26" t="s">
        <v>9597</v>
      </c>
      <c r="L3223" s="26" t="s">
        <v>20504</v>
      </c>
      <c r="M3223" s="26">
        <v>380939959655</v>
      </c>
      <c r="N3223" s="26">
        <v>1810100000</v>
      </c>
    </row>
    <row r="3224" spans="1:14">
      <c r="A3224" s="26" t="s">
        <v>8441</v>
      </c>
      <c r="B3224" s="26" t="s">
        <v>8442</v>
      </c>
      <c r="C3224" s="26">
        <v>38212647</v>
      </c>
      <c r="D3224" s="26" t="s">
        <v>24</v>
      </c>
      <c r="E3224" s="26" t="s">
        <v>20505</v>
      </c>
      <c r="F3224" s="26" t="s">
        <v>20506</v>
      </c>
      <c r="G3224" s="26" t="s">
        <v>9586</v>
      </c>
      <c r="H3224" s="26" t="s">
        <v>1269</v>
      </c>
      <c r="I3224" s="26" t="s">
        <v>14968</v>
      </c>
      <c r="J3224" s="26" t="s">
        <v>20507</v>
      </c>
      <c r="K3224" s="26" t="s">
        <v>9582</v>
      </c>
      <c r="L3224" s="26" t="s">
        <v>20508</v>
      </c>
      <c r="M3224" s="26">
        <v>380553468124</v>
      </c>
      <c r="N3224" s="26">
        <v>6522185201</v>
      </c>
    </row>
    <row r="3225" spans="1:14">
      <c r="A3225" s="26" t="s">
        <v>6969</v>
      </c>
      <c r="B3225" s="26" t="s">
        <v>6970</v>
      </c>
      <c r="C3225" s="26">
        <v>38853852</v>
      </c>
      <c r="D3225" s="26" t="s">
        <v>24</v>
      </c>
      <c r="E3225" s="26" t="s">
        <v>20509</v>
      </c>
      <c r="F3225" s="26" t="s">
        <v>20510</v>
      </c>
      <c r="G3225" s="26" t="s">
        <v>9586</v>
      </c>
      <c r="H3225" s="26" t="s">
        <v>987</v>
      </c>
      <c r="I3225" s="26" t="s">
        <v>20511</v>
      </c>
      <c r="J3225" s="26" t="s">
        <v>20512</v>
      </c>
      <c r="K3225" s="26" t="s">
        <v>9582</v>
      </c>
      <c r="L3225" s="26" t="s">
        <v>20513</v>
      </c>
      <c r="M3225" s="26">
        <v>380682257930</v>
      </c>
      <c r="N3225" s="26">
        <v>5620886901</v>
      </c>
    </row>
    <row r="3226" spans="1:14">
      <c r="A3226" s="26" t="s">
        <v>3609</v>
      </c>
      <c r="B3226" s="26" t="s">
        <v>3610</v>
      </c>
      <c r="C3226" s="26">
        <v>38625415</v>
      </c>
      <c r="D3226" s="26" t="s">
        <v>24</v>
      </c>
      <c r="E3226" s="26" t="s">
        <v>20514</v>
      </c>
      <c r="F3226" s="26" t="s">
        <v>20515</v>
      </c>
      <c r="G3226" s="26" t="s">
        <v>9591</v>
      </c>
      <c r="H3226" s="26" t="s">
        <v>468</v>
      </c>
      <c r="J3226" s="26" t="s">
        <v>20516</v>
      </c>
      <c r="K3226" s="26" t="s">
        <v>9582</v>
      </c>
      <c r="L3226" s="26" t="s">
        <v>20517</v>
      </c>
      <c r="M3226" s="26">
        <v>761235104606</v>
      </c>
      <c r="N3226" s="26">
        <v>2320984401</v>
      </c>
    </row>
    <row r="3227" spans="1:14">
      <c r="A3227" s="26" t="s">
        <v>5536</v>
      </c>
      <c r="B3227" s="26" t="s">
        <v>5537</v>
      </c>
      <c r="C3227" s="26">
        <v>38960413</v>
      </c>
      <c r="D3227" s="26" t="s">
        <v>24</v>
      </c>
      <c r="E3227" s="26" t="s">
        <v>20518</v>
      </c>
      <c r="F3227" s="26" t="s">
        <v>20519</v>
      </c>
      <c r="G3227" s="26" t="s">
        <v>9586</v>
      </c>
      <c r="H3227" s="26" t="s">
        <v>799</v>
      </c>
      <c r="J3227" s="26" t="s">
        <v>800</v>
      </c>
      <c r="K3227" s="26" t="s">
        <v>9597</v>
      </c>
      <c r="L3227" s="26" t="s">
        <v>20520</v>
      </c>
      <c r="M3227" s="26">
        <v>380445188533</v>
      </c>
      <c r="N3227" s="26">
        <v>4822784009</v>
      </c>
    </row>
    <row r="3228" spans="1:14">
      <c r="A3228" s="26" t="s">
        <v>6349</v>
      </c>
      <c r="B3228" s="26" t="s">
        <v>6350</v>
      </c>
      <c r="C3228" s="26">
        <v>2774668</v>
      </c>
      <c r="D3228" s="26" t="s">
        <v>24</v>
      </c>
      <c r="E3228" s="26" t="s">
        <v>20521</v>
      </c>
      <c r="F3228" s="26" t="s">
        <v>20522</v>
      </c>
      <c r="G3228" s="26" t="s">
        <v>9591</v>
      </c>
      <c r="H3228" s="26" t="s">
        <v>885</v>
      </c>
      <c r="J3228" s="26" t="s">
        <v>910</v>
      </c>
      <c r="K3228" s="26" t="s">
        <v>9597</v>
      </c>
      <c r="L3228" s="26" t="s">
        <v>20523</v>
      </c>
      <c r="M3228" s="26">
        <v>380487200295</v>
      </c>
      <c r="N3228" s="26">
        <v>5110100000</v>
      </c>
    </row>
    <row r="3229" spans="1:14">
      <c r="A3229" s="26" t="s">
        <v>3757</v>
      </c>
      <c r="B3229" s="26" t="s">
        <v>3758</v>
      </c>
      <c r="C3229" s="26">
        <v>2006707</v>
      </c>
      <c r="D3229" s="26" t="s">
        <v>780</v>
      </c>
      <c r="E3229" s="26" t="s">
        <v>20524</v>
      </c>
      <c r="F3229" s="26" t="s">
        <v>20525</v>
      </c>
      <c r="G3229" s="26" t="s">
        <v>9601</v>
      </c>
      <c r="H3229" s="26" t="s">
        <v>468</v>
      </c>
      <c r="J3229" s="26" t="s">
        <v>481</v>
      </c>
      <c r="K3229" s="26" t="s">
        <v>9597</v>
      </c>
      <c r="L3229" s="26" t="s">
        <v>20526</v>
      </c>
      <c r="M3229" s="26">
        <v>380617171725</v>
      </c>
      <c r="N3229" s="26">
        <v>1222380503</v>
      </c>
    </row>
    <row r="3230" spans="1:14">
      <c r="A3230" s="26" t="s">
        <v>2755</v>
      </c>
      <c r="B3230" s="26" t="s">
        <v>2756</v>
      </c>
      <c r="C3230" s="26">
        <v>37730625</v>
      </c>
      <c r="D3230" s="26" t="s">
        <v>24</v>
      </c>
      <c r="E3230" s="26" t="s">
        <v>20527</v>
      </c>
      <c r="F3230" s="26" t="s">
        <v>20528</v>
      </c>
      <c r="G3230" s="26" t="s">
        <v>9586</v>
      </c>
      <c r="H3230" s="26" t="s">
        <v>133</v>
      </c>
      <c r="I3230" s="26" t="s">
        <v>15156</v>
      </c>
      <c r="J3230" s="26" t="s">
        <v>250</v>
      </c>
      <c r="K3230" s="26" t="s">
        <v>9606</v>
      </c>
      <c r="L3230" s="26" t="s">
        <v>20529</v>
      </c>
      <c r="M3230" s="26">
        <v>380569031759</v>
      </c>
      <c r="N3230" s="26">
        <v>1225655100</v>
      </c>
    </row>
    <row r="3231" spans="1:14">
      <c r="A3231" s="26" t="s">
        <v>8915</v>
      </c>
      <c r="B3231" s="26" t="s">
        <v>8916</v>
      </c>
      <c r="C3231" s="26">
        <v>41368558</v>
      </c>
      <c r="D3231" s="26" t="s">
        <v>24</v>
      </c>
      <c r="E3231" s="26" t="s">
        <v>20530</v>
      </c>
      <c r="F3231" s="26" t="s">
        <v>20531</v>
      </c>
      <c r="G3231" s="26" t="s">
        <v>9579</v>
      </c>
      <c r="H3231" s="26" t="s">
        <v>1401</v>
      </c>
      <c r="I3231" s="26" t="s">
        <v>11520</v>
      </c>
      <c r="J3231" s="26" t="s">
        <v>20532</v>
      </c>
      <c r="K3231" s="26" t="s">
        <v>9582</v>
      </c>
      <c r="L3231" s="26" t="s">
        <v>20533</v>
      </c>
      <c r="M3231" s="26">
        <v>380963315991</v>
      </c>
      <c r="N3231" s="26">
        <v>7123485101</v>
      </c>
    </row>
    <row r="3232" spans="1:14">
      <c r="A3232" s="26" t="s">
        <v>8765</v>
      </c>
      <c r="B3232" s="26" t="s">
        <v>8766</v>
      </c>
      <c r="C3232" s="26">
        <v>2004746</v>
      </c>
      <c r="D3232" s="26" t="s">
        <v>780</v>
      </c>
      <c r="E3232" s="26" t="s">
        <v>20534</v>
      </c>
      <c r="F3232" s="26" t="s">
        <v>13073</v>
      </c>
      <c r="G3232" s="26" t="s">
        <v>9601</v>
      </c>
      <c r="H3232" s="26" t="s">
        <v>1308</v>
      </c>
      <c r="J3232" s="26" t="s">
        <v>1387</v>
      </c>
      <c r="K3232" s="26" t="s">
        <v>9597</v>
      </c>
      <c r="L3232" s="26" t="s">
        <v>20535</v>
      </c>
      <c r="M3232" s="26">
        <v>380382670015</v>
      </c>
      <c r="N3232" s="26">
        <v>4412745702</v>
      </c>
    </row>
    <row r="3233" spans="1:14">
      <c r="A3233" s="26" t="s">
        <v>1910</v>
      </c>
      <c r="B3233" s="26" t="s">
        <v>1911</v>
      </c>
      <c r="C3233" s="26">
        <v>5484385</v>
      </c>
      <c r="D3233" s="26" t="s">
        <v>780</v>
      </c>
      <c r="E3233" s="26" t="s">
        <v>20536</v>
      </c>
      <c r="F3233" s="26" t="s">
        <v>13210</v>
      </c>
      <c r="G3233" s="26" t="s">
        <v>9601</v>
      </c>
      <c r="H3233" s="26" t="s">
        <v>27</v>
      </c>
      <c r="I3233" s="26" t="s">
        <v>11730</v>
      </c>
      <c r="J3233" s="26" t="s">
        <v>87</v>
      </c>
      <c r="K3233" s="26" t="s">
        <v>9597</v>
      </c>
      <c r="L3233" s="26" t="s">
        <v>20537</v>
      </c>
      <c r="M3233" s="26">
        <v>380979023207</v>
      </c>
      <c r="N3233" s="26">
        <v>524310100</v>
      </c>
    </row>
    <row r="3234" spans="1:14">
      <c r="A3234" s="26" t="s">
        <v>7823</v>
      </c>
      <c r="B3234" s="26" t="s">
        <v>7824</v>
      </c>
      <c r="C3234" s="26">
        <v>38427288</v>
      </c>
      <c r="D3234" s="26" t="s">
        <v>24</v>
      </c>
      <c r="E3234" s="26" t="s">
        <v>20538</v>
      </c>
      <c r="F3234" s="26" t="s">
        <v>20539</v>
      </c>
      <c r="G3234" s="26" t="s">
        <v>9586</v>
      </c>
      <c r="H3234" s="26" t="s">
        <v>1088</v>
      </c>
      <c r="J3234" s="26" t="s">
        <v>12416</v>
      </c>
      <c r="K3234" s="26" t="s">
        <v>9597</v>
      </c>
      <c r="L3234" s="26" t="s">
        <v>20540</v>
      </c>
      <c r="M3234" s="26">
        <v>380355231969</v>
      </c>
      <c r="N3234" s="26">
        <v>6110300000</v>
      </c>
    </row>
    <row r="3235" spans="1:14">
      <c r="A3235" s="26" t="s">
        <v>6117</v>
      </c>
      <c r="B3235" s="26" t="s">
        <v>6118</v>
      </c>
      <c r="C3235" s="26">
        <v>40196816</v>
      </c>
      <c r="D3235" s="26" t="s">
        <v>24</v>
      </c>
      <c r="E3235" s="26" t="s">
        <v>20541</v>
      </c>
      <c r="F3235" s="26" t="s">
        <v>20542</v>
      </c>
      <c r="G3235" s="26" t="s">
        <v>9586</v>
      </c>
      <c r="H3235" s="26" t="s">
        <v>885</v>
      </c>
      <c r="I3235" s="26" t="s">
        <v>10171</v>
      </c>
      <c r="J3235" s="26" t="s">
        <v>20543</v>
      </c>
      <c r="K3235" s="26" t="s">
        <v>9582</v>
      </c>
      <c r="L3235" s="26" t="s">
        <v>20544</v>
      </c>
      <c r="M3235" s="26">
        <v>380486696438</v>
      </c>
      <c r="N3235" s="26">
        <v>5110290008</v>
      </c>
    </row>
    <row r="3236" spans="1:14">
      <c r="A3236" s="26" t="s">
        <v>4244</v>
      </c>
      <c r="B3236" s="26" t="s">
        <v>4245</v>
      </c>
      <c r="C3236" s="26">
        <v>1993486</v>
      </c>
      <c r="D3236" s="26" t="s">
        <v>780</v>
      </c>
      <c r="E3236" s="26" t="s">
        <v>20545</v>
      </c>
      <c r="F3236" s="26" t="s">
        <v>20546</v>
      </c>
      <c r="G3236" s="26" t="s">
        <v>9601</v>
      </c>
      <c r="H3236" s="26" t="s">
        <v>506</v>
      </c>
      <c r="I3236" s="26" t="s">
        <v>15242</v>
      </c>
      <c r="J3236" s="26" t="s">
        <v>4248</v>
      </c>
      <c r="K3236" s="26" t="s">
        <v>9597</v>
      </c>
      <c r="L3236" s="26" t="s">
        <v>20547</v>
      </c>
      <c r="M3236" s="26">
        <v>380343621251</v>
      </c>
      <c r="N3236" s="26">
        <v>2625810100</v>
      </c>
    </row>
    <row r="3237" spans="1:14">
      <c r="A3237" s="26" t="s">
        <v>2212</v>
      </c>
      <c r="B3237" s="26" t="s">
        <v>2213</v>
      </c>
      <c r="C3237" s="26">
        <v>37834197</v>
      </c>
      <c r="D3237" s="26" t="s">
        <v>24</v>
      </c>
      <c r="E3237" s="26" t="s">
        <v>20548</v>
      </c>
      <c r="F3237" s="26" t="s">
        <v>20549</v>
      </c>
      <c r="G3237" s="26" t="s">
        <v>9586</v>
      </c>
      <c r="H3237" s="26" t="s">
        <v>133</v>
      </c>
      <c r="I3237" s="26" t="s">
        <v>16462</v>
      </c>
      <c r="J3237" s="26" t="s">
        <v>11036</v>
      </c>
      <c r="K3237" s="26" t="s">
        <v>9582</v>
      </c>
      <c r="L3237" s="26" t="s">
        <v>20550</v>
      </c>
      <c r="M3237" s="26">
        <v>380569355989</v>
      </c>
      <c r="N3237" s="26">
        <v>122083601</v>
      </c>
    </row>
    <row r="3238" spans="1:14">
      <c r="A3238" s="26" t="s">
        <v>2766</v>
      </c>
      <c r="B3238" s="26" t="s">
        <v>2767</v>
      </c>
      <c r="C3238" s="26">
        <v>36729598</v>
      </c>
      <c r="D3238" s="26" t="s">
        <v>24</v>
      </c>
      <c r="E3238" s="26" t="s">
        <v>20551</v>
      </c>
      <c r="F3238" s="26" t="s">
        <v>20552</v>
      </c>
      <c r="G3238" s="26" t="s">
        <v>9579</v>
      </c>
      <c r="H3238" s="26" t="s">
        <v>133</v>
      </c>
      <c r="I3238" s="26" t="s">
        <v>9717</v>
      </c>
      <c r="J3238" s="26" t="s">
        <v>15223</v>
      </c>
      <c r="K3238" s="26" t="s">
        <v>9582</v>
      </c>
      <c r="L3238" s="26" t="s">
        <v>20553</v>
      </c>
      <c r="M3238" s="26">
        <v>380985964341</v>
      </c>
      <c r="N3238" s="26">
        <v>122084806</v>
      </c>
    </row>
    <row r="3239" spans="1:14">
      <c r="A3239" s="26" t="s">
        <v>3013</v>
      </c>
      <c r="B3239" s="26" t="s">
        <v>3014</v>
      </c>
      <c r="C3239" s="26">
        <v>1991122</v>
      </c>
      <c r="D3239" s="26" t="s">
        <v>780</v>
      </c>
      <c r="E3239" s="26" t="s">
        <v>20554</v>
      </c>
      <c r="F3239" s="26" t="s">
        <v>20555</v>
      </c>
      <c r="G3239" s="26" t="s">
        <v>9601</v>
      </c>
      <c r="H3239" s="26" t="s">
        <v>258</v>
      </c>
      <c r="J3239" s="26" t="s">
        <v>371</v>
      </c>
      <c r="K3239" s="26" t="s">
        <v>9597</v>
      </c>
      <c r="L3239" s="26" t="s">
        <v>20556</v>
      </c>
      <c r="M3239" s="26">
        <v>380624742181</v>
      </c>
      <c r="N3239" s="26">
        <v>1411200000</v>
      </c>
    </row>
    <row r="3240" spans="1:14">
      <c r="A3240" s="26" t="s">
        <v>5757</v>
      </c>
      <c r="B3240" s="26" t="s">
        <v>5758</v>
      </c>
      <c r="C3240" s="26">
        <v>38945128</v>
      </c>
      <c r="D3240" s="26" t="s">
        <v>24</v>
      </c>
      <c r="E3240" s="26" t="s">
        <v>20557</v>
      </c>
      <c r="F3240" s="26" t="s">
        <v>10050</v>
      </c>
      <c r="G3240" s="26" t="s">
        <v>9591</v>
      </c>
      <c r="H3240" s="26" t="s">
        <v>799</v>
      </c>
      <c r="J3240" s="26" t="s">
        <v>800</v>
      </c>
      <c r="K3240" s="26" t="s">
        <v>9597</v>
      </c>
      <c r="L3240" s="26" t="s">
        <v>20558</v>
      </c>
      <c r="M3240" s="26">
        <v>380445245463</v>
      </c>
      <c r="N3240" s="26">
        <v>4822784009</v>
      </c>
    </row>
    <row r="3241" spans="1:14">
      <c r="A3241" s="26" t="s">
        <v>4413</v>
      </c>
      <c r="B3241" s="26" t="s">
        <v>4414</v>
      </c>
      <c r="C3241" s="26">
        <v>38286423</v>
      </c>
      <c r="D3241" s="26" t="s">
        <v>24</v>
      </c>
      <c r="E3241" s="26" t="s">
        <v>20559</v>
      </c>
      <c r="F3241" s="26" t="s">
        <v>20560</v>
      </c>
      <c r="G3241" s="26" t="s">
        <v>9586</v>
      </c>
      <c r="H3241" s="26" t="s">
        <v>576</v>
      </c>
      <c r="I3241" s="26" t="s">
        <v>11281</v>
      </c>
      <c r="J3241" s="26" t="s">
        <v>20561</v>
      </c>
      <c r="K3241" s="26" t="s">
        <v>9582</v>
      </c>
      <c r="L3241" s="26" t="s">
        <v>20562</v>
      </c>
      <c r="M3241" s="26">
        <v>380964649688</v>
      </c>
      <c r="N3241" s="26">
        <v>3222084201</v>
      </c>
    </row>
    <row r="3242" spans="1:14">
      <c r="A3242" s="26" t="s">
        <v>6615</v>
      </c>
      <c r="B3242" s="26" t="s">
        <v>6616</v>
      </c>
      <c r="C3242" s="26">
        <v>41348856</v>
      </c>
      <c r="D3242" s="26" t="s">
        <v>24</v>
      </c>
      <c r="E3242" s="26" t="s">
        <v>20563</v>
      </c>
      <c r="F3242" s="26" t="s">
        <v>20564</v>
      </c>
      <c r="G3242" s="26" t="s">
        <v>9591</v>
      </c>
      <c r="H3242" s="26" t="s">
        <v>949</v>
      </c>
      <c r="I3242" s="26" t="s">
        <v>16199</v>
      </c>
      <c r="J3242" s="26" t="s">
        <v>20565</v>
      </c>
      <c r="K3242" s="26" t="s">
        <v>9582</v>
      </c>
      <c r="L3242" s="26" t="s">
        <v>20566</v>
      </c>
      <c r="M3242" s="26">
        <v>380990370452</v>
      </c>
      <c r="N3242" s="26">
        <v>5322881201</v>
      </c>
    </row>
    <row r="3243" spans="1:14">
      <c r="A3243" s="26" t="s">
        <v>6920</v>
      </c>
      <c r="B3243" s="26" t="s">
        <v>6921</v>
      </c>
      <c r="C3243" s="26">
        <v>1999543</v>
      </c>
      <c r="D3243" s="26" t="s">
        <v>780</v>
      </c>
      <c r="E3243" s="26" t="s">
        <v>20567</v>
      </c>
      <c r="F3243" s="26" t="s">
        <v>20568</v>
      </c>
      <c r="G3243" s="26" t="s">
        <v>9601</v>
      </c>
      <c r="H3243" s="26" t="s">
        <v>949</v>
      </c>
      <c r="I3243" s="26" t="s">
        <v>10561</v>
      </c>
      <c r="J3243" s="26" t="s">
        <v>18502</v>
      </c>
      <c r="K3243" s="26" t="s">
        <v>9582</v>
      </c>
      <c r="L3243" s="26" t="s">
        <v>20569</v>
      </c>
      <c r="M3243" s="26">
        <v>380501978249</v>
      </c>
      <c r="N3243" s="26">
        <v>5325786001</v>
      </c>
    </row>
    <row r="3244" spans="1:14">
      <c r="A3244" s="26" t="s">
        <v>7668</v>
      </c>
      <c r="B3244" s="26" t="s">
        <v>7661</v>
      </c>
      <c r="C3244" s="26">
        <v>2000792</v>
      </c>
      <c r="D3244" s="26" t="s">
        <v>24</v>
      </c>
      <c r="E3244" s="26" t="s">
        <v>20570</v>
      </c>
      <c r="F3244" s="26" t="s">
        <v>9713</v>
      </c>
      <c r="G3244" s="26" t="s">
        <v>9591</v>
      </c>
      <c r="H3244" s="26" t="s">
        <v>1088</v>
      </c>
      <c r="I3244" s="26" t="s">
        <v>17485</v>
      </c>
      <c r="J3244" s="26" t="s">
        <v>7664</v>
      </c>
      <c r="K3244" s="26" t="s">
        <v>9606</v>
      </c>
      <c r="L3244" s="26" t="s">
        <v>20571</v>
      </c>
      <c r="M3244" s="26">
        <v>380354722469</v>
      </c>
      <c r="N3244" s="26">
        <v>6123055100</v>
      </c>
    </row>
    <row r="3245" spans="1:14">
      <c r="A3245" s="26" t="s">
        <v>3382</v>
      </c>
      <c r="B3245" s="26" t="s">
        <v>3383</v>
      </c>
      <c r="C3245" s="26">
        <v>1992788</v>
      </c>
      <c r="D3245" s="26" t="s">
        <v>780</v>
      </c>
      <c r="E3245" s="26" t="s">
        <v>20572</v>
      </c>
      <c r="F3245" s="26" t="s">
        <v>20573</v>
      </c>
      <c r="G3245" s="26" t="s">
        <v>9601</v>
      </c>
      <c r="H3245" s="26" t="s">
        <v>392</v>
      </c>
      <c r="I3245" s="26" t="s">
        <v>10620</v>
      </c>
      <c r="J3245" s="26" t="s">
        <v>3384</v>
      </c>
      <c r="K3245" s="26" t="s">
        <v>9582</v>
      </c>
      <c r="L3245" s="26" t="s">
        <v>20574</v>
      </c>
      <c r="M3245" s="26">
        <v>761954279368</v>
      </c>
      <c r="N3245" s="26">
        <v>2125386901</v>
      </c>
    </row>
    <row r="3246" spans="1:14">
      <c r="A3246" s="26" t="s">
        <v>3434</v>
      </c>
      <c r="B3246" s="26" t="s">
        <v>3435</v>
      </c>
      <c r="C3246" s="26">
        <v>40390032</v>
      </c>
      <c r="D3246" s="26" t="s">
        <v>24</v>
      </c>
      <c r="E3246" s="26" t="s">
        <v>20575</v>
      </c>
      <c r="F3246" s="26" t="s">
        <v>20576</v>
      </c>
      <c r="G3246" s="26" t="s">
        <v>9586</v>
      </c>
      <c r="H3246" s="26" t="s">
        <v>392</v>
      </c>
      <c r="J3246" s="26" t="s">
        <v>11322</v>
      </c>
      <c r="K3246" s="26" t="s">
        <v>9597</v>
      </c>
      <c r="L3246" s="26" t="s">
        <v>20577</v>
      </c>
      <c r="M3246" s="26">
        <v>380800503118</v>
      </c>
      <c r="N3246" s="26" t="e">
        <v>#N/A</v>
      </c>
    </row>
    <row r="3247" spans="1:14">
      <c r="A3247" s="26" t="s">
        <v>5063</v>
      </c>
      <c r="B3247" s="26" t="s">
        <v>5064</v>
      </c>
      <c r="C3247" s="26">
        <v>34167494</v>
      </c>
      <c r="D3247" s="26" t="s">
        <v>1701</v>
      </c>
      <c r="E3247" s="26" t="s">
        <v>20578</v>
      </c>
      <c r="F3247" s="26" t="s">
        <v>20579</v>
      </c>
      <c r="G3247" s="26" t="s">
        <v>9601</v>
      </c>
      <c r="H3247" s="26" t="s">
        <v>735</v>
      </c>
      <c r="J3247" s="26" t="s">
        <v>14741</v>
      </c>
      <c r="K3247" s="26" t="s">
        <v>9582</v>
      </c>
      <c r="L3247" s="26" t="s">
        <v>20580</v>
      </c>
      <c r="M3247" s="26">
        <v>380979688382</v>
      </c>
      <c r="N3247" s="26">
        <v>4624585501</v>
      </c>
    </row>
    <row r="3248" spans="1:14">
      <c r="A3248" s="26" t="s">
        <v>2589</v>
      </c>
      <c r="B3248" s="26" t="s">
        <v>2590</v>
      </c>
      <c r="C3248" s="26">
        <v>1987054</v>
      </c>
      <c r="D3248" s="26" t="s">
        <v>780</v>
      </c>
      <c r="E3248" s="26" t="s">
        <v>20581</v>
      </c>
      <c r="F3248" s="26" t="s">
        <v>20582</v>
      </c>
      <c r="G3248" s="26" t="s">
        <v>9601</v>
      </c>
      <c r="H3248" s="26" t="s">
        <v>133</v>
      </c>
      <c r="J3248" s="26" t="s">
        <v>215</v>
      </c>
      <c r="K3248" s="26" t="s">
        <v>9597</v>
      </c>
      <c r="L3248" s="26" t="s">
        <v>20583</v>
      </c>
      <c r="M3248" s="26">
        <v>380661130355</v>
      </c>
      <c r="N3248" s="26">
        <v>1211600000</v>
      </c>
    </row>
    <row r="3249" spans="1:14">
      <c r="A3249" s="26" t="s">
        <v>8658</v>
      </c>
      <c r="B3249" s="26" t="s">
        <v>8659</v>
      </c>
      <c r="C3249" s="26">
        <v>38072569</v>
      </c>
      <c r="D3249" s="26" t="s">
        <v>24</v>
      </c>
      <c r="E3249" s="26" t="s">
        <v>20584</v>
      </c>
      <c r="F3249" s="26" t="s">
        <v>20585</v>
      </c>
      <c r="G3249" s="26" t="s">
        <v>9586</v>
      </c>
      <c r="H3249" s="26" t="s">
        <v>1308</v>
      </c>
      <c r="I3249" s="26" t="s">
        <v>11591</v>
      </c>
      <c r="J3249" s="26" t="s">
        <v>20586</v>
      </c>
      <c r="K3249" s="26" t="s">
        <v>9582</v>
      </c>
      <c r="L3249" s="26" t="s">
        <v>20587</v>
      </c>
      <c r="M3249" s="26">
        <v>380673832995</v>
      </c>
      <c r="N3249" s="26">
        <v>6822182601</v>
      </c>
    </row>
    <row r="3250" spans="1:14">
      <c r="A3250" s="26" t="s">
        <v>7629</v>
      </c>
      <c r="B3250" s="26" t="s">
        <v>7630</v>
      </c>
      <c r="C3250" s="26">
        <v>39511438</v>
      </c>
      <c r="D3250" s="26" t="s">
        <v>24</v>
      </c>
      <c r="E3250" s="26" t="s">
        <v>20588</v>
      </c>
      <c r="F3250" s="26" t="s">
        <v>20589</v>
      </c>
      <c r="G3250" s="26" t="s">
        <v>9579</v>
      </c>
      <c r="H3250" s="26" t="s">
        <v>1088</v>
      </c>
      <c r="J3250" s="26" t="s">
        <v>20590</v>
      </c>
      <c r="K3250" s="26" t="s">
        <v>9582</v>
      </c>
      <c r="L3250" s="26" t="s">
        <v>20591</v>
      </c>
      <c r="M3250" s="26">
        <v>761941265568</v>
      </c>
      <c r="N3250" s="26">
        <v>6122481802</v>
      </c>
    </row>
    <row r="3251" spans="1:14">
      <c r="A3251" s="26" t="s">
        <v>6111</v>
      </c>
      <c r="B3251" s="26" t="s">
        <v>6112</v>
      </c>
      <c r="C3251" s="26">
        <v>38661186</v>
      </c>
      <c r="D3251" s="26" t="s">
        <v>24</v>
      </c>
      <c r="E3251" s="26" t="s">
        <v>20592</v>
      </c>
      <c r="F3251" s="26" t="s">
        <v>20593</v>
      </c>
      <c r="G3251" s="26" t="s">
        <v>9579</v>
      </c>
      <c r="H3251" s="26" t="s">
        <v>885</v>
      </c>
      <c r="I3251" s="26" t="s">
        <v>10457</v>
      </c>
      <c r="J3251" s="26" t="s">
        <v>20594</v>
      </c>
      <c r="K3251" s="26" t="s">
        <v>9582</v>
      </c>
      <c r="L3251" s="26" t="s">
        <v>20595</v>
      </c>
      <c r="M3251" s="26">
        <v>380971715948</v>
      </c>
      <c r="N3251" s="26">
        <v>5120484201</v>
      </c>
    </row>
    <row r="3252" spans="1:14">
      <c r="A3252" s="26" t="s">
        <v>4194</v>
      </c>
      <c r="B3252" s="26" t="s">
        <v>4195</v>
      </c>
      <c r="C3252" s="26">
        <v>41999084</v>
      </c>
      <c r="D3252" s="26" t="s">
        <v>24</v>
      </c>
      <c r="E3252" s="26" t="s">
        <v>20596</v>
      </c>
      <c r="F3252" s="26" t="s">
        <v>20597</v>
      </c>
      <c r="G3252" s="26" t="s">
        <v>9586</v>
      </c>
      <c r="H3252" s="26" t="s">
        <v>506</v>
      </c>
      <c r="J3252" s="26" t="s">
        <v>4196</v>
      </c>
      <c r="K3252" s="26" t="s">
        <v>9582</v>
      </c>
      <c r="L3252" s="26" t="s">
        <v>20598</v>
      </c>
      <c r="M3252" s="26">
        <v>380997542452</v>
      </c>
      <c r="N3252" s="26">
        <v>2625686201</v>
      </c>
    </row>
    <row r="3253" spans="1:14">
      <c r="A3253" s="26" t="s">
        <v>8799</v>
      </c>
      <c r="B3253" s="26" t="s">
        <v>8800</v>
      </c>
      <c r="C3253" s="26">
        <v>40887956</v>
      </c>
      <c r="D3253" s="26" t="s">
        <v>24</v>
      </c>
      <c r="E3253" s="26" t="s">
        <v>20599</v>
      </c>
      <c r="F3253" s="26" t="s">
        <v>20600</v>
      </c>
      <c r="G3253" s="26" t="s">
        <v>9586</v>
      </c>
      <c r="H3253" s="26" t="s">
        <v>1308</v>
      </c>
      <c r="J3253" s="26" t="s">
        <v>1387</v>
      </c>
      <c r="K3253" s="26" t="s">
        <v>9597</v>
      </c>
      <c r="L3253" s="26" t="s">
        <v>20601</v>
      </c>
      <c r="M3253" s="26">
        <v>761065903361</v>
      </c>
      <c r="N3253" s="26">
        <v>4412745702</v>
      </c>
    </row>
    <row r="3254" spans="1:14">
      <c r="A3254" s="26" t="s">
        <v>6716</v>
      </c>
      <c r="B3254" s="26" t="s">
        <v>6717</v>
      </c>
      <c r="C3254" s="26">
        <v>37953735</v>
      </c>
      <c r="D3254" s="26" t="s">
        <v>24</v>
      </c>
      <c r="E3254" s="26" t="s">
        <v>20602</v>
      </c>
      <c r="F3254" s="26" t="s">
        <v>20603</v>
      </c>
      <c r="G3254" s="26" t="s">
        <v>9579</v>
      </c>
      <c r="H3254" s="26" t="s">
        <v>949</v>
      </c>
      <c r="I3254" s="26" t="s">
        <v>10708</v>
      </c>
      <c r="J3254" s="26" t="s">
        <v>20604</v>
      </c>
      <c r="K3254" s="26" t="s">
        <v>9582</v>
      </c>
      <c r="L3254" s="26" t="s">
        <v>20605</v>
      </c>
      <c r="M3254" s="26">
        <v>380505568441</v>
      </c>
      <c r="N3254" s="26">
        <v>5322685302</v>
      </c>
    </row>
    <row r="3255" spans="1:14">
      <c r="A3255" s="26" t="s">
        <v>2980</v>
      </c>
      <c r="B3255" s="26" t="s">
        <v>2981</v>
      </c>
      <c r="C3255" s="26">
        <v>33518527</v>
      </c>
      <c r="D3255" s="26" t="s">
        <v>780</v>
      </c>
      <c r="E3255" s="26" t="s">
        <v>20606</v>
      </c>
      <c r="F3255" s="26" t="s">
        <v>20607</v>
      </c>
      <c r="G3255" s="26" t="s">
        <v>9601</v>
      </c>
      <c r="H3255" s="26" t="s">
        <v>258</v>
      </c>
      <c r="J3255" s="26" t="s">
        <v>353</v>
      </c>
      <c r="K3255" s="26" t="s">
        <v>9597</v>
      </c>
      <c r="L3255" s="26" t="s">
        <v>20608</v>
      </c>
      <c r="M3255" s="26">
        <v>761247442058</v>
      </c>
      <c r="N3255" s="26">
        <v>1413200000</v>
      </c>
    </row>
    <row r="3256" spans="1:14">
      <c r="A3256" s="26" t="s">
        <v>2556</v>
      </c>
      <c r="B3256" s="26" t="s">
        <v>2557</v>
      </c>
      <c r="C3256" s="26" t="s">
        <v>1604</v>
      </c>
      <c r="D3256" s="26" t="s">
        <v>24</v>
      </c>
      <c r="E3256" s="26" t="s">
        <v>20609</v>
      </c>
      <c r="F3256" s="26" t="s">
        <v>20610</v>
      </c>
      <c r="G3256" s="26" t="s">
        <v>9586</v>
      </c>
      <c r="H3256" s="26" t="s">
        <v>133</v>
      </c>
      <c r="J3256" s="26" t="s">
        <v>183</v>
      </c>
      <c r="K3256" s="26" t="s">
        <v>9597</v>
      </c>
      <c r="L3256" s="26" t="s">
        <v>20611</v>
      </c>
      <c r="M3256" s="26">
        <v>380671112640</v>
      </c>
      <c r="N3256" s="26">
        <v>1211000000</v>
      </c>
    </row>
    <row r="3257" spans="1:14">
      <c r="A3257" s="26" t="s">
        <v>8735</v>
      </c>
      <c r="B3257" s="26" t="s">
        <v>8736</v>
      </c>
      <c r="C3257" s="26">
        <v>38358026</v>
      </c>
      <c r="D3257" s="26" t="s">
        <v>24</v>
      </c>
      <c r="E3257" s="26" t="s">
        <v>20612</v>
      </c>
      <c r="F3257" s="26" t="s">
        <v>20613</v>
      </c>
      <c r="G3257" s="26" t="s">
        <v>9579</v>
      </c>
      <c r="H3257" s="26" t="s">
        <v>1308</v>
      </c>
      <c r="I3257" s="26" t="s">
        <v>11309</v>
      </c>
      <c r="J3257" s="26" t="s">
        <v>20614</v>
      </c>
      <c r="K3257" s="26" t="s">
        <v>9582</v>
      </c>
      <c r="L3257" s="26" t="s">
        <v>20615</v>
      </c>
      <c r="M3257" s="26">
        <v>380965737371</v>
      </c>
      <c r="N3257" s="26">
        <v>6823980306</v>
      </c>
    </row>
    <row r="3258" spans="1:14">
      <c r="A3258" s="26" t="s">
        <v>1946</v>
      </c>
      <c r="B3258" s="26" t="s">
        <v>1947</v>
      </c>
      <c r="C3258" s="26">
        <v>37636913</v>
      </c>
      <c r="D3258" s="26" t="s">
        <v>24</v>
      </c>
      <c r="E3258" s="26" t="s">
        <v>20616</v>
      </c>
      <c r="F3258" s="26" t="s">
        <v>20617</v>
      </c>
      <c r="G3258" s="26" t="s">
        <v>9586</v>
      </c>
      <c r="H3258" s="26" t="s">
        <v>27</v>
      </c>
      <c r="I3258" s="26" t="s">
        <v>10258</v>
      </c>
      <c r="J3258" s="26" t="s">
        <v>20618</v>
      </c>
      <c r="K3258" s="26" t="s">
        <v>9582</v>
      </c>
      <c r="L3258" s="26" t="s">
        <v>20619</v>
      </c>
      <c r="M3258" s="26">
        <v>380989884348</v>
      </c>
      <c r="N3258" s="26">
        <v>520685203</v>
      </c>
    </row>
    <row r="3259" spans="1:14">
      <c r="A3259" s="26" t="s">
        <v>8738</v>
      </c>
      <c r="B3259" s="26" t="s">
        <v>8739</v>
      </c>
      <c r="C3259" s="26">
        <v>42828300</v>
      </c>
      <c r="D3259" s="26" t="s">
        <v>24</v>
      </c>
      <c r="E3259" s="26" t="s">
        <v>20620</v>
      </c>
      <c r="F3259" s="26" t="s">
        <v>20621</v>
      </c>
      <c r="G3259" s="26" t="s">
        <v>9579</v>
      </c>
      <c r="H3259" s="26" t="s">
        <v>1308</v>
      </c>
      <c r="I3259" s="26" t="s">
        <v>10996</v>
      </c>
      <c r="J3259" s="26" t="s">
        <v>10490</v>
      </c>
      <c r="K3259" s="26" t="s">
        <v>9582</v>
      </c>
      <c r="L3259" s="26" t="s">
        <v>20622</v>
      </c>
      <c r="M3259" s="26">
        <v>380982440039</v>
      </c>
      <c r="N3259" s="26">
        <v>723155105</v>
      </c>
    </row>
    <row r="3260" spans="1:14">
      <c r="A3260" s="26" t="s">
        <v>7452</v>
      </c>
      <c r="B3260" s="26" t="s">
        <v>7453</v>
      </c>
      <c r="C3260" s="26">
        <v>3083133</v>
      </c>
      <c r="D3260" s="26" t="s">
        <v>24</v>
      </c>
      <c r="E3260" s="26" t="s">
        <v>20623</v>
      </c>
      <c r="F3260" s="26" t="s">
        <v>20624</v>
      </c>
      <c r="G3260" s="26" t="s">
        <v>9586</v>
      </c>
      <c r="H3260" s="26" t="s">
        <v>1025</v>
      </c>
      <c r="J3260" s="26" t="s">
        <v>1065</v>
      </c>
      <c r="K3260" s="26" t="s">
        <v>9597</v>
      </c>
      <c r="L3260" s="26" t="s">
        <v>10826</v>
      </c>
      <c r="M3260" s="26">
        <v>761047402665</v>
      </c>
      <c r="N3260" s="26">
        <v>5910100000</v>
      </c>
    </row>
    <row r="3261" spans="1:14">
      <c r="A3261" s="26" t="s">
        <v>4639</v>
      </c>
      <c r="B3261" s="26" t="s">
        <v>4640</v>
      </c>
      <c r="C3261" s="26">
        <v>5493846</v>
      </c>
      <c r="D3261" s="26" t="s">
        <v>780</v>
      </c>
      <c r="E3261" s="26" t="s">
        <v>20625</v>
      </c>
      <c r="F3261" s="26" t="s">
        <v>20626</v>
      </c>
      <c r="G3261" s="26" t="s">
        <v>9601</v>
      </c>
      <c r="H3261" s="26" t="s">
        <v>670</v>
      </c>
      <c r="J3261" s="26" t="s">
        <v>687</v>
      </c>
      <c r="K3261" s="26" t="s">
        <v>9597</v>
      </c>
      <c r="L3261" s="26" t="s">
        <v>20627</v>
      </c>
      <c r="M3261" s="26">
        <v>380522332055</v>
      </c>
      <c r="N3261" s="26">
        <v>3510100000</v>
      </c>
    </row>
    <row r="3262" spans="1:14">
      <c r="A3262" s="26" t="s">
        <v>2200</v>
      </c>
      <c r="B3262" s="26" t="s">
        <v>2201</v>
      </c>
      <c r="C3262" s="26">
        <v>37677106</v>
      </c>
      <c r="D3262" s="26" t="s">
        <v>24</v>
      </c>
      <c r="E3262" s="26" t="s">
        <v>20628</v>
      </c>
      <c r="F3262" s="26" t="s">
        <v>20629</v>
      </c>
      <c r="G3262" s="26" t="s">
        <v>9579</v>
      </c>
      <c r="H3262" s="26" t="s">
        <v>133</v>
      </c>
      <c r="I3262" s="26" t="s">
        <v>9917</v>
      </c>
      <c r="J3262" s="26" t="s">
        <v>3937</v>
      </c>
      <c r="K3262" s="26" t="s">
        <v>9582</v>
      </c>
      <c r="L3262" s="26" t="s">
        <v>20630</v>
      </c>
      <c r="M3262" s="26">
        <v>761968348940</v>
      </c>
      <c r="N3262" s="26">
        <v>123180401</v>
      </c>
    </row>
    <row r="3263" spans="1:14">
      <c r="A3263" s="26" t="s">
        <v>3266</v>
      </c>
      <c r="B3263" s="26" t="s">
        <v>3267</v>
      </c>
      <c r="C3263" s="26">
        <v>38455645</v>
      </c>
      <c r="D3263" s="26" t="s">
        <v>24</v>
      </c>
      <c r="E3263" s="26" t="s">
        <v>20631</v>
      </c>
      <c r="F3263" s="26" t="s">
        <v>20632</v>
      </c>
      <c r="G3263" s="26" t="s">
        <v>9586</v>
      </c>
      <c r="H3263" s="26" t="s">
        <v>375</v>
      </c>
      <c r="I3263" s="26" t="s">
        <v>10187</v>
      </c>
      <c r="J3263" s="26" t="s">
        <v>20633</v>
      </c>
      <c r="K3263" s="26" t="s">
        <v>9606</v>
      </c>
      <c r="L3263" s="26" t="s">
        <v>20634</v>
      </c>
      <c r="M3263" s="26">
        <v>380982258467</v>
      </c>
      <c r="N3263" s="26">
        <v>1821455300</v>
      </c>
    </row>
    <row r="3264" spans="1:14">
      <c r="A3264" s="26" t="s">
        <v>8573</v>
      </c>
      <c r="B3264" s="26" t="s">
        <v>8566</v>
      </c>
      <c r="C3264" s="26">
        <v>5396876</v>
      </c>
      <c r="D3264" s="26" t="s">
        <v>780</v>
      </c>
      <c r="E3264" s="26" t="s">
        <v>20635</v>
      </c>
      <c r="F3264" s="26" t="s">
        <v>20636</v>
      </c>
      <c r="G3264" s="26" t="s">
        <v>9601</v>
      </c>
      <c r="H3264" s="26" t="s">
        <v>1269</v>
      </c>
      <c r="J3264" s="26" t="s">
        <v>1298</v>
      </c>
      <c r="K3264" s="26" t="s">
        <v>9597</v>
      </c>
      <c r="L3264" s="26" t="s">
        <v>13156</v>
      </c>
      <c r="M3264" s="26">
        <v>761231572274</v>
      </c>
      <c r="N3264" s="26">
        <v>6510100000</v>
      </c>
    </row>
    <row r="3265" spans="1:14">
      <c r="A3265" s="26" t="s">
        <v>2435</v>
      </c>
      <c r="B3265" s="26" t="s">
        <v>2436</v>
      </c>
      <c r="C3265" s="26">
        <v>1985860</v>
      </c>
      <c r="D3265" s="26" t="s">
        <v>780</v>
      </c>
      <c r="E3265" s="26" t="s">
        <v>20637</v>
      </c>
      <c r="F3265" s="26" t="s">
        <v>20638</v>
      </c>
      <c r="G3265" s="26" t="s">
        <v>9601</v>
      </c>
      <c r="H3265" s="26" t="s">
        <v>133</v>
      </c>
      <c r="J3265" s="26" t="s">
        <v>2401</v>
      </c>
      <c r="K3265" s="26" t="s">
        <v>9597</v>
      </c>
      <c r="L3265" s="26" t="s">
        <v>10500</v>
      </c>
      <c r="M3265" s="26">
        <v>380987034942</v>
      </c>
      <c r="N3265" s="26">
        <v>122787502</v>
      </c>
    </row>
    <row r="3266" spans="1:14">
      <c r="A3266" s="26" t="s">
        <v>6800</v>
      </c>
      <c r="B3266" s="26" t="s">
        <v>6801</v>
      </c>
      <c r="C3266" s="26">
        <v>38503159</v>
      </c>
      <c r="D3266" s="26" t="s">
        <v>24</v>
      </c>
      <c r="E3266" s="26" t="s">
        <v>20639</v>
      </c>
      <c r="F3266" s="26" t="s">
        <v>10435</v>
      </c>
      <c r="G3266" s="26" t="s">
        <v>9586</v>
      </c>
      <c r="H3266" s="26" t="s">
        <v>949</v>
      </c>
      <c r="J3266" s="26" t="s">
        <v>977</v>
      </c>
      <c r="K3266" s="26" t="s">
        <v>9597</v>
      </c>
      <c r="L3266" s="26" t="s">
        <v>20640</v>
      </c>
      <c r="M3266" s="26">
        <v>380532572191</v>
      </c>
      <c r="N3266" s="26">
        <v>4424080504</v>
      </c>
    </row>
    <row r="3267" spans="1:14">
      <c r="A3267" s="26" t="s">
        <v>3063</v>
      </c>
      <c r="B3267" s="26" t="s">
        <v>3064</v>
      </c>
      <c r="C3267" s="26">
        <v>1991429</v>
      </c>
      <c r="D3267" s="26" t="s">
        <v>780</v>
      </c>
      <c r="E3267" s="26" t="s">
        <v>20641</v>
      </c>
      <c r="F3267" s="26" t="s">
        <v>9787</v>
      </c>
      <c r="G3267" s="26" t="s">
        <v>9601</v>
      </c>
      <c r="H3267" s="26" t="s">
        <v>375</v>
      </c>
      <c r="J3267" s="26" t="s">
        <v>376</v>
      </c>
      <c r="K3267" s="26" t="s">
        <v>9597</v>
      </c>
      <c r="L3267" s="26" t="s">
        <v>20642</v>
      </c>
      <c r="M3267" s="26">
        <v>761651638399</v>
      </c>
      <c r="N3267" s="26">
        <v>1810400000</v>
      </c>
    </row>
    <row r="3268" spans="1:14">
      <c r="A3268" s="26" t="s">
        <v>1686</v>
      </c>
      <c r="B3268" s="26" t="s">
        <v>1687</v>
      </c>
      <c r="C3268" s="26">
        <v>5484178</v>
      </c>
      <c r="D3268" s="26" t="s">
        <v>780</v>
      </c>
      <c r="E3268" s="26" t="s">
        <v>20643</v>
      </c>
      <c r="F3268" s="26" t="s">
        <v>20644</v>
      </c>
      <c r="G3268" s="26" t="s">
        <v>9601</v>
      </c>
      <c r="H3268" s="26" t="s">
        <v>27</v>
      </c>
      <c r="J3268" s="26" t="s">
        <v>36</v>
      </c>
      <c r="K3268" s="26" t="s">
        <v>9597</v>
      </c>
      <c r="L3268" s="26" t="s">
        <v>20645</v>
      </c>
      <c r="M3268" s="26">
        <v>380432611736</v>
      </c>
      <c r="N3268" s="26">
        <v>510100000</v>
      </c>
    </row>
    <row r="3269" spans="1:14">
      <c r="A3269" s="26" t="s">
        <v>4308</v>
      </c>
      <c r="B3269" s="26" t="s">
        <v>4309</v>
      </c>
      <c r="C3269" s="26">
        <v>1994600</v>
      </c>
      <c r="D3269" s="26" t="s">
        <v>24</v>
      </c>
      <c r="E3269" s="26" t="s">
        <v>20646</v>
      </c>
      <c r="F3269" s="26" t="s">
        <v>20647</v>
      </c>
      <c r="G3269" s="26" t="s">
        <v>9586</v>
      </c>
      <c r="H3269" s="26" t="s">
        <v>576</v>
      </c>
      <c r="J3269" s="26" t="s">
        <v>581</v>
      </c>
      <c r="K3269" s="26" t="s">
        <v>9597</v>
      </c>
      <c r="L3269" s="26" t="s">
        <v>20648</v>
      </c>
      <c r="M3269" s="26">
        <v>380456330732</v>
      </c>
      <c r="N3269" s="26">
        <v>2123681001</v>
      </c>
    </row>
    <row r="3270" spans="1:14">
      <c r="A3270" s="26" t="s">
        <v>8679</v>
      </c>
      <c r="B3270" s="26" t="s">
        <v>8680</v>
      </c>
      <c r="C3270" s="26" t="s">
        <v>1604</v>
      </c>
      <c r="D3270" s="26" t="s">
        <v>24</v>
      </c>
      <c r="E3270" s="26" t="s">
        <v>20649</v>
      </c>
      <c r="F3270" s="26" t="s">
        <v>20650</v>
      </c>
      <c r="G3270" s="26" t="s">
        <v>9586</v>
      </c>
      <c r="H3270" s="26" t="s">
        <v>1308</v>
      </c>
      <c r="J3270" s="26" t="s">
        <v>1337</v>
      </c>
      <c r="K3270" s="26" t="s">
        <v>9597</v>
      </c>
      <c r="L3270" s="26" t="s">
        <v>20651</v>
      </c>
      <c r="M3270" s="26">
        <v>380988802009</v>
      </c>
      <c r="N3270" s="26">
        <v>6810400000</v>
      </c>
    </row>
    <row r="3271" spans="1:14">
      <c r="A3271" s="26" t="s">
        <v>6533</v>
      </c>
      <c r="B3271" s="26" t="s">
        <v>6140</v>
      </c>
      <c r="C3271" s="26">
        <v>38617509</v>
      </c>
      <c r="D3271" s="26" t="s">
        <v>24</v>
      </c>
      <c r="E3271" s="26" t="s">
        <v>20652</v>
      </c>
      <c r="F3271" s="26" t="s">
        <v>20653</v>
      </c>
      <c r="G3271" s="26" t="s">
        <v>9579</v>
      </c>
      <c r="H3271" s="26" t="s">
        <v>885</v>
      </c>
      <c r="I3271" s="26" t="s">
        <v>11807</v>
      </c>
      <c r="J3271" s="26" t="s">
        <v>20654</v>
      </c>
      <c r="K3271" s="26" t="s">
        <v>9582</v>
      </c>
      <c r="L3271" s="26" t="s">
        <v>20655</v>
      </c>
      <c r="M3271" s="26">
        <v>380985119020</v>
      </c>
      <c r="N3271" s="26">
        <v>5110590001</v>
      </c>
    </row>
    <row r="3272" spans="1:14">
      <c r="A3272" s="26" t="s">
        <v>5944</v>
      </c>
      <c r="B3272" s="26" t="s">
        <v>5945</v>
      </c>
      <c r="C3272" s="26">
        <v>1998420</v>
      </c>
      <c r="D3272" s="26" t="s">
        <v>780</v>
      </c>
      <c r="E3272" s="26" t="s">
        <v>20656</v>
      </c>
      <c r="F3272" s="26" t="s">
        <v>20657</v>
      </c>
      <c r="G3272" s="26" t="s">
        <v>9601</v>
      </c>
      <c r="H3272" s="26" t="s">
        <v>835</v>
      </c>
      <c r="I3272" s="26" t="s">
        <v>14634</v>
      </c>
      <c r="J3272" s="26" t="s">
        <v>5946</v>
      </c>
      <c r="K3272" s="26" t="s">
        <v>9606</v>
      </c>
      <c r="L3272" s="26" t="s">
        <v>14768</v>
      </c>
      <c r="M3272" s="26">
        <v>380515291540</v>
      </c>
      <c r="N3272" s="26">
        <v>3222083602</v>
      </c>
    </row>
    <row r="3273" spans="1:14">
      <c r="A3273" s="26" t="s">
        <v>8630</v>
      </c>
      <c r="B3273" s="26" t="s">
        <v>8631</v>
      </c>
      <c r="C3273" s="26">
        <v>38566126</v>
      </c>
      <c r="D3273" s="26" t="s">
        <v>24</v>
      </c>
      <c r="E3273" s="26" t="s">
        <v>20658</v>
      </c>
      <c r="F3273" s="26" t="s">
        <v>20659</v>
      </c>
      <c r="G3273" s="26" t="s">
        <v>9586</v>
      </c>
      <c r="H3273" s="26" t="s">
        <v>1308</v>
      </c>
      <c r="I3273" s="26" t="s">
        <v>13448</v>
      </c>
      <c r="J3273" s="26" t="s">
        <v>20660</v>
      </c>
      <c r="K3273" s="26" t="s">
        <v>9582</v>
      </c>
      <c r="L3273" s="26" t="s">
        <v>20661</v>
      </c>
      <c r="M3273" s="26">
        <v>380978783837</v>
      </c>
      <c r="N3273" s="26">
        <v>521485806</v>
      </c>
    </row>
    <row r="3274" spans="1:14">
      <c r="A3274" s="26" t="s">
        <v>7126</v>
      </c>
      <c r="B3274" s="26" t="s">
        <v>7127</v>
      </c>
      <c r="C3274" s="26">
        <v>38492302</v>
      </c>
      <c r="D3274" s="26" t="s">
        <v>24</v>
      </c>
      <c r="E3274" s="26" t="s">
        <v>20662</v>
      </c>
      <c r="F3274" s="26" t="s">
        <v>20663</v>
      </c>
      <c r="G3274" s="26" t="s">
        <v>9579</v>
      </c>
      <c r="H3274" s="26" t="s">
        <v>987</v>
      </c>
      <c r="I3274" s="26" t="s">
        <v>9634</v>
      </c>
      <c r="J3274" s="26" t="s">
        <v>20664</v>
      </c>
      <c r="K3274" s="26" t="s">
        <v>9582</v>
      </c>
      <c r="L3274" s="26" t="s">
        <v>20665</v>
      </c>
      <c r="M3274" s="26">
        <v>380362270532</v>
      </c>
      <c r="N3274" s="26">
        <v>722880703</v>
      </c>
    </row>
    <row r="3275" spans="1:14">
      <c r="A3275" s="26" t="s">
        <v>6611</v>
      </c>
      <c r="B3275" s="26" t="s">
        <v>6612</v>
      </c>
      <c r="C3275" s="26">
        <v>38342393</v>
      </c>
      <c r="D3275" s="26" t="s">
        <v>24</v>
      </c>
      <c r="E3275" s="26" t="s">
        <v>20666</v>
      </c>
      <c r="F3275" s="26" t="s">
        <v>20667</v>
      </c>
      <c r="G3275" s="26" t="s">
        <v>9586</v>
      </c>
      <c r="H3275" s="26" t="s">
        <v>949</v>
      </c>
      <c r="I3275" s="26" t="s">
        <v>10118</v>
      </c>
      <c r="J3275" s="26" t="s">
        <v>20668</v>
      </c>
      <c r="K3275" s="26" t="s">
        <v>9582</v>
      </c>
      <c r="L3275" s="26" t="s">
        <v>20669</v>
      </c>
      <c r="M3275" s="26">
        <v>380953757865</v>
      </c>
      <c r="N3275" s="26">
        <v>5320481401</v>
      </c>
    </row>
    <row r="3276" spans="1:14">
      <c r="A3276" s="26" t="s">
        <v>6586</v>
      </c>
      <c r="B3276" s="26" t="s">
        <v>6587</v>
      </c>
      <c r="C3276" s="26">
        <v>1999626</v>
      </c>
      <c r="D3276" s="26" t="s">
        <v>780</v>
      </c>
      <c r="E3276" s="26" t="s">
        <v>20670</v>
      </c>
      <c r="F3276" s="26" t="s">
        <v>20671</v>
      </c>
      <c r="G3276" s="26" t="s">
        <v>9601</v>
      </c>
      <c r="H3276" s="26" t="s">
        <v>949</v>
      </c>
      <c r="J3276" s="26" t="s">
        <v>954</v>
      </c>
      <c r="K3276" s="26" t="s">
        <v>9597</v>
      </c>
      <c r="L3276" s="26" t="s">
        <v>20672</v>
      </c>
      <c r="M3276" s="26">
        <v>380534844831</v>
      </c>
      <c r="N3276" s="26">
        <v>5310200000</v>
      </c>
    </row>
    <row r="3277" spans="1:14">
      <c r="A3277" s="26" t="s">
        <v>5063</v>
      </c>
      <c r="B3277" s="26" t="s">
        <v>5064</v>
      </c>
      <c r="C3277" s="26">
        <v>34167494</v>
      </c>
      <c r="D3277" s="26" t="s">
        <v>1701</v>
      </c>
      <c r="E3277" s="26" t="s">
        <v>20673</v>
      </c>
      <c r="F3277" s="26" t="s">
        <v>20674</v>
      </c>
      <c r="G3277" s="26" t="s">
        <v>9601</v>
      </c>
      <c r="H3277" s="26" t="s">
        <v>735</v>
      </c>
      <c r="J3277" s="26" t="s">
        <v>71</v>
      </c>
      <c r="K3277" s="26" t="s">
        <v>9606</v>
      </c>
      <c r="L3277" s="26" t="s">
        <v>20675</v>
      </c>
      <c r="M3277" s="26">
        <v>380680409498</v>
      </c>
      <c r="N3277" s="26">
        <v>523010100</v>
      </c>
    </row>
    <row r="3278" spans="1:14">
      <c r="A3278" s="26" t="s">
        <v>7296</v>
      </c>
      <c r="B3278" s="26" t="s">
        <v>7297</v>
      </c>
      <c r="C3278" s="26">
        <v>37078161</v>
      </c>
      <c r="D3278" s="26" t="s">
        <v>24</v>
      </c>
      <c r="E3278" s="26" t="s">
        <v>20676</v>
      </c>
      <c r="F3278" s="26" t="s">
        <v>20677</v>
      </c>
      <c r="G3278" s="26" t="s">
        <v>9579</v>
      </c>
      <c r="H3278" s="26" t="s">
        <v>1025</v>
      </c>
      <c r="I3278" s="26" t="s">
        <v>14531</v>
      </c>
      <c r="J3278" s="26" t="s">
        <v>7298</v>
      </c>
      <c r="K3278" s="26" t="s">
        <v>9606</v>
      </c>
      <c r="L3278" s="26" t="s">
        <v>20678</v>
      </c>
      <c r="M3278" s="26">
        <v>380544976240</v>
      </c>
      <c r="N3278" s="26">
        <v>5925355300</v>
      </c>
    </row>
    <row r="3279" spans="1:14">
      <c r="A3279" s="26" t="s">
        <v>7913</v>
      </c>
      <c r="B3279" s="26" t="s">
        <v>7914</v>
      </c>
      <c r="C3279" s="26">
        <v>38897677</v>
      </c>
      <c r="D3279" s="26" t="s">
        <v>24</v>
      </c>
      <c r="E3279" s="26" t="s">
        <v>20679</v>
      </c>
      <c r="F3279" s="26" t="s">
        <v>20680</v>
      </c>
      <c r="G3279" s="26" t="s">
        <v>9586</v>
      </c>
      <c r="H3279" s="26" t="s">
        <v>1122</v>
      </c>
      <c r="I3279" s="26" t="s">
        <v>9887</v>
      </c>
      <c r="J3279" s="26" t="s">
        <v>20681</v>
      </c>
      <c r="K3279" s="26" t="s">
        <v>9582</v>
      </c>
      <c r="L3279" s="26" t="s">
        <v>20682</v>
      </c>
      <c r="M3279" s="26">
        <v>380574774248</v>
      </c>
      <c r="N3279" s="26">
        <v>6321786001</v>
      </c>
    </row>
    <row r="3280" spans="1:14">
      <c r="A3280" s="26" t="s">
        <v>7244</v>
      </c>
      <c r="B3280" s="26" t="s">
        <v>7245</v>
      </c>
      <c r="C3280" s="26">
        <v>38440010</v>
      </c>
      <c r="D3280" s="26" t="s">
        <v>24</v>
      </c>
      <c r="E3280" s="26" t="s">
        <v>20683</v>
      </c>
      <c r="F3280" s="26" t="s">
        <v>20684</v>
      </c>
      <c r="G3280" s="26" t="s">
        <v>9579</v>
      </c>
      <c r="H3280" s="26" t="s">
        <v>987</v>
      </c>
      <c r="I3280" s="26" t="s">
        <v>11035</v>
      </c>
      <c r="J3280" s="26" t="s">
        <v>20685</v>
      </c>
      <c r="K3280" s="26" t="s">
        <v>9582</v>
      </c>
      <c r="L3280" s="26" t="s">
        <v>20686</v>
      </c>
      <c r="M3280" s="26">
        <v>380992019675</v>
      </c>
      <c r="N3280" s="26">
        <v>5625484809</v>
      </c>
    </row>
    <row r="3281" spans="1:14">
      <c r="A3281" s="26" t="s">
        <v>4386</v>
      </c>
      <c r="B3281" s="26" t="s">
        <v>4385</v>
      </c>
      <c r="C3281" s="26">
        <v>22201472</v>
      </c>
      <c r="D3281" s="26" t="s">
        <v>24</v>
      </c>
      <c r="E3281" s="26" t="s">
        <v>20687</v>
      </c>
      <c r="F3281" s="26" t="s">
        <v>20688</v>
      </c>
      <c r="G3281" s="26" t="s">
        <v>9591</v>
      </c>
      <c r="H3281" s="26" t="s">
        <v>576</v>
      </c>
      <c r="I3281" s="26" t="s">
        <v>10292</v>
      </c>
      <c r="J3281" s="26" t="s">
        <v>615</v>
      </c>
      <c r="K3281" s="26" t="s">
        <v>9597</v>
      </c>
      <c r="L3281" s="26" t="s">
        <v>12040</v>
      </c>
      <c r="M3281" s="26">
        <v>380459855550</v>
      </c>
      <c r="N3281" s="26">
        <v>120783603</v>
      </c>
    </row>
    <row r="3282" spans="1:14">
      <c r="A3282" s="26" t="s">
        <v>6871</v>
      </c>
      <c r="B3282" s="26" t="s">
        <v>6872</v>
      </c>
      <c r="C3282" s="26">
        <v>38522213</v>
      </c>
      <c r="D3282" s="26" t="s">
        <v>24</v>
      </c>
      <c r="E3282" s="26" t="s">
        <v>20689</v>
      </c>
      <c r="F3282" s="26" t="s">
        <v>20690</v>
      </c>
      <c r="G3282" s="26" t="s">
        <v>9579</v>
      </c>
      <c r="H3282" s="26" t="s">
        <v>949</v>
      </c>
      <c r="I3282" s="26" t="s">
        <v>12172</v>
      </c>
      <c r="J3282" s="26" t="s">
        <v>3613</v>
      </c>
      <c r="K3282" s="26" t="s">
        <v>9582</v>
      </c>
      <c r="L3282" s="26" t="s">
        <v>20691</v>
      </c>
      <c r="M3282" s="26">
        <v>380534194538</v>
      </c>
      <c r="N3282" s="26">
        <v>120781301</v>
      </c>
    </row>
    <row r="3283" spans="1:14">
      <c r="A3283" s="26" t="s">
        <v>4008</v>
      </c>
      <c r="B3283" s="26" t="s">
        <v>4009</v>
      </c>
      <c r="C3283" s="26">
        <v>42175646</v>
      </c>
      <c r="D3283" s="26" t="s">
        <v>24</v>
      </c>
      <c r="E3283" s="26" t="s">
        <v>20692</v>
      </c>
      <c r="F3283" s="26" t="s">
        <v>20693</v>
      </c>
      <c r="G3283" s="26" t="s">
        <v>9586</v>
      </c>
      <c r="H3283" s="26" t="s">
        <v>506</v>
      </c>
      <c r="J3283" s="26" t="s">
        <v>20694</v>
      </c>
      <c r="K3283" s="26" t="s">
        <v>9582</v>
      </c>
      <c r="L3283" s="26" t="s">
        <v>20695</v>
      </c>
      <c r="M3283" s="26">
        <v>380686294068</v>
      </c>
      <c r="N3283" s="26">
        <v>2620482404</v>
      </c>
    </row>
    <row r="3284" spans="1:14">
      <c r="A3284" s="26" t="s">
        <v>5805</v>
      </c>
      <c r="B3284" s="26" t="s">
        <v>5593</v>
      </c>
      <c r="C3284" s="26">
        <v>40382938</v>
      </c>
      <c r="D3284" s="26" t="s">
        <v>780</v>
      </c>
      <c r="E3284" s="26" t="s">
        <v>20696</v>
      </c>
      <c r="F3284" s="26" t="s">
        <v>20697</v>
      </c>
      <c r="G3284" s="26" t="s">
        <v>9601</v>
      </c>
      <c r="H3284" s="26" t="s">
        <v>949</v>
      </c>
      <c r="J3284" s="26" t="s">
        <v>977</v>
      </c>
      <c r="K3284" s="26" t="s">
        <v>9597</v>
      </c>
      <c r="L3284" s="26" t="s">
        <v>20698</v>
      </c>
      <c r="M3284" s="26">
        <v>380504103330</v>
      </c>
      <c r="N3284" s="26">
        <v>4424080504</v>
      </c>
    </row>
    <row r="3285" spans="1:14">
      <c r="A3285" s="26" t="s">
        <v>3894</v>
      </c>
      <c r="B3285" s="26" t="s">
        <v>3895</v>
      </c>
      <c r="C3285" s="26">
        <v>38732974</v>
      </c>
      <c r="D3285" s="26" t="s">
        <v>24</v>
      </c>
      <c r="E3285" s="26" t="s">
        <v>20699</v>
      </c>
      <c r="F3285" s="26" t="s">
        <v>20700</v>
      </c>
      <c r="G3285" s="26" t="s">
        <v>9586</v>
      </c>
      <c r="H3285" s="26" t="s">
        <v>468</v>
      </c>
      <c r="I3285" s="26" t="s">
        <v>19759</v>
      </c>
      <c r="J3285" s="26" t="s">
        <v>3893</v>
      </c>
      <c r="K3285" s="26" t="s">
        <v>9606</v>
      </c>
      <c r="L3285" s="26" t="s">
        <v>20701</v>
      </c>
      <c r="M3285" s="26">
        <v>380613322111</v>
      </c>
      <c r="N3285" s="26">
        <v>1423981103</v>
      </c>
    </row>
    <row r="3286" spans="1:14">
      <c r="A3286" s="26" t="s">
        <v>2325</v>
      </c>
      <c r="B3286" s="26" t="s">
        <v>2326</v>
      </c>
      <c r="C3286" s="26">
        <v>37899736</v>
      </c>
      <c r="D3286" s="26" t="s">
        <v>24</v>
      </c>
      <c r="E3286" s="26" t="s">
        <v>20702</v>
      </c>
      <c r="F3286" s="26" t="s">
        <v>9890</v>
      </c>
      <c r="G3286" s="26" t="s">
        <v>9586</v>
      </c>
      <c r="H3286" s="26" t="s">
        <v>133</v>
      </c>
      <c r="J3286" s="26" t="s">
        <v>146</v>
      </c>
      <c r="K3286" s="26" t="s">
        <v>9597</v>
      </c>
      <c r="L3286" s="26" t="s">
        <v>20703</v>
      </c>
      <c r="M3286" s="26">
        <v>380567222158</v>
      </c>
      <c r="N3286" s="26">
        <v>1210100000</v>
      </c>
    </row>
    <row r="3287" spans="1:14">
      <c r="A3287" s="26" t="s">
        <v>3046</v>
      </c>
      <c r="B3287" s="26" t="s">
        <v>3047</v>
      </c>
      <c r="C3287" s="26">
        <v>38107156</v>
      </c>
      <c r="D3287" s="26" t="s">
        <v>24</v>
      </c>
      <c r="E3287" s="26" t="s">
        <v>20704</v>
      </c>
      <c r="F3287" s="26" t="s">
        <v>20705</v>
      </c>
      <c r="G3287" s="26" t="s">
        <v>9591</v>
      </c>
      <c r="H3287" s="26" t="s">
        <v>375</v>
      </c>
      <c r="I3287" s="26" t="s">
        <v>10696</v>
      </c>
      <c r="J3287" s="26" t="s">
        <v>20706</v>
      </c>
      <c r="K3287" s="26" t="s">
        <v>9582</v>
      </c>
      <c r="L3287" s="26" t="s">
        <v>20707</v>
      </c>
      <c r="M3287" s="26">
        <v>380978317717</v>
      </c>
      <c r="N3287" s="26">
        <v>1820610111</v>
      </c>
    </row>
    <row r="3288" spans="1:14">
      <c r="A3288" s="26" t="s">
        <v>1960</v>
      </c>
      <c r="B3288" s="26" t="s">
        <v>1961</v>
      </c>
      <c r="C3288" s="26">
        <v>38558716</v>
      </c>
      <c r="D3288" s="26" t="s">
        <v>24</v>
      </c>
      <c r="E3288" s="26" t="s">
        <v>20708</v>
      </c>
      <c r="F3288" s="26" t="s">
        <v>20709</v>
      </c>
      <c r="G3288" s="26" t="s">
        <v>9586</v>
      </c>
      <c r="H3288" s="26" t="s">
        <v>103</v>
      </c>
      <c r="I3288" s="26" t="s">
        <v>10149</v>
      </c>
      <c r="J3288" s="26" t="s">
        <v>20710</v>
      </c>
      <c r="K3288" s="26" t="s">
        <v>9582</v>
      </c>
      <c r="L3288" s="26" t="s">
        <v>20711</v>
      </c>
      <c r="M3288" s="26">
        <v>761307383311</v>
      </c>
      <c r="N3288" s="26">
        <v>720855403</v>
      </c>
    </row>
    <row r="3289" spans="1:14">
      <c r="A3289" s="26" t="s">
        <v>3054</v>
      </c>
      <c r="B3289" s="26" t="s">
        <v>3055</v>
      </c>
      <c r="C3289" s="26">
        <v>1992015</v>
      </c>
      <c r="D3289" s="26" t="s">
        <v>780</v>
      </c>
      <c r="E3289" s="26" t="s">
        <v>20712</v>
      </c>
      <c r="F3289" s="26" t="s">
        <v>9958</v>
      </c>
      <c r="G3289" s="26" t="s">
        <v>9601</v>
      </c>
      <c r="H3289" s="26" t="s">
        <v>375</v>
      </c>
      <c r="J3289" s="26" t="s">
        <v>11704</v>
      </c>
      <c r="K3289" s="26" t="s">
        <v>9597</v>
      </c>
      <c r="L3289" s="26" t="s">
        <v>20713</v>
      </c>
      <c r="M3289" s="26">
        <v>760828642520</v>
      </c>
      <c r="N3289" s="26">
        <v>1810400000</v>
      </c>
    </row>
    <row r="3290" spans="1:14">
      <c r="A3290" s="26" t="s">
        <v>2275</v>
      </c>
      <c r="B3290" s="26" t="s">
        <v>2276</v>
      </c>
      <c r="C3290" s="26">
        <v>37899741</v>
      </c>
      <c r="D3290" s="26" t="s">
        <v>24</v>
      </c>
      <c r="E3290" s="26" t="s">
        <v>20714</v>
      </c>
      <c r="F3290" s="26" t="s">
        <v>17182</v>
      </c>
      <c r="G3290" s="26" t="s">
        <v>9586</v>
      </c>
      <c r="H3290" s="26" t="s">
        <v>133</v>
      </c>
      <c r="J3290" s="26" t="s">
        <v>146</v>
      </c>
      <c r="K3290" s="26" t="s">
        <v>9597</v>
      </c>
      <c r="L3290" s="26" t="s">
        <v>20715</v>
      </c>
      <c r="M3290" s="26">
        <v>380567671478</v>
      </c>
      <c r="N3290" s="26">
        <v>1210100000</v>
      </c>
    </row>
    <row r="3291" spans="1:14">
      <c r="A3291" s="26" t="s">
        <v>8863</v>
      </c>
      <c r="B3291" s="26" t="s">
        <v>8864</v>
      </c>
      <c r="C3291" s="26">
        <v>38646750</v>
      </c>
      <c r="D3291" s="26" t="s">
        <v>24</v>
      </c>
      <c r="E3291" s="26" t="s">
        <v>20716</v>
      </c>
      <c r="F3291" s="26" t="s">
        <v>20717</v>
      </c>
      <c r="G3291" s="26" t="s">
        <v>9591</v>
      </c>
      <c r="H3291" s="26" t="s">
        <v>1401</v>
      </c>
      <c r="I3291" s="26" t="s">
        <v>12022</v>
      </c>
      <c r="J3291" s="26" t="s">
        <v>20718</v>
      </c>
      <c r="K3291" s="26" t="s">
        <v>9582</v>
      </c>
      <c r="L3291" s="26" t="s">
        <v>20719</v>
      </c>
      <c r="M3291" s="26">
        <v>380474761249</v>
      </c>
      <c r="N3291" s="26">
        <v>7120981202</v>
      </c>
    </row>
    <row r="3292" spans="1:14">
      <c r="A3292" s="26" t="s">
        <v>6605</v>
      </c>
      <c r="B3292" s="26" t="s">
        <v>6606</v>
      </c>
      <c r="C3292" s="26">
        <v>1999253</v>
      </c>
      <c r="D3292" s="26" t="s">
        <v>780</v>
      </c>
      <c r="E3292" s="26" t="s">
        <v>20720</v>
      </c>
      <c r="F3292" s="26" t="s">
        <v>12404</v>
      </c>
      <c r="G3292" s="26" t="s">
        <v>9601</v>
      </c>
      <c r="H3292" s="26" t="s">
        <v>949</v>
      </c>
      <c r="J3292" s="26" t="s">
        <v>6603</v>
      </c>
      <c r="K3292" s="26" t="s">
        <v>9597</v>
      </c>
      <c r="L3292" s="26" t="s">
        <v>20721</v>
      </c>
      <c r="M3292" s="26">
        <v>761039042217</v>
      </c>
      <c r="N3292" s="26">
        <v>5320810100</v>
      </c>
    </row>
    <row r="3293" spans="1:14">
      <c r="A3293" s="26" t="s">
        <v>5613</v>
      </c>
      <c r="B3293" s="26" t="s">
        <v>5614</v>
      </c>
      <c r="C3293" s="26">
        <v>24920550</v>
      </c>
      <c r="D3293" s="26" t="s">
        <v>780</v>
      </c>
      <c r="E3293" s="26" t="s">
        <v>20722</v>
      </c>
      <c r="F3293" s="26" t="s">
        <v>20723</v>
      </c>
      <c r="G3293" s="26" t="s">
        <v>9601</v>
      </c>
      <c r="H3293" s="26" t="s">
        <v>799</v>
      </c>
      <c r="I3293" s="26" t="s">
        <v>16554</v>
      </c>
      <c r="J3293" s="26" t="s">
        <v>800</v>
      </c>
      <c r="K3293" s="26" t="s">
        <v>9597</v>
      </c>
      <c r="L3293" s="26" t="s">
        <v>16555</v>
      </c>
      <c r="M3293" s="26">
        <v>380444831544</v>
      </c>
      <c r="N3293" s="26">
        <v>4822784009</v>
      </c>
    </row>
    <row r="3294" spans="1:14">
      <c r="A3294" s="26" t="s">
        <v>7240</v>
      </c>
      <c r="B3294" s="26" t="s">
        <v>7241</v>
      </c>
      <c r="C3294" s="26">
        <v>38645384</v>
      </c>
      <c r="D3294" s="26" t="s">
        <v>24</v>
      </c>
      <c r="E3294" s="26" t="s">
        <v>20724</v>
      </c>
      <c r="F3294" s="26" t="s">
        <v>20725</v>
      </c>
      <c r="G3294" s="26" t="s">
        <v>9586</v>
      </c>
      <c r="H3294" s="26" t="s">
        <v>987</v>
      </c>
      <c r="I3294" s="26" t="s">
        <v>12684</v>
      </c>
      <c r="J3294" s="26" t="s">
        <v>16267</v>
      </c>
      <c r="K3294" s="26" t="s">
        <v>9582</v>
      </c>
      <c r="L3294" s="26" t="s">
        <v>20726</v>
      </c>
      <c r="M3294" s="26">
        <v>380990166318</v>
      </c>
      <c r="N3294" s="26">
        <v>723384902</v>
      </c>
    </row>
    <row r="3295" spans="1:14">
      <c r="A3295" s="26" t="s">
        <v>6016</v>
      </c>
      <c r="B3295" s="26" t="s">
        <v>6017</v>
      </c>
      <c r="C3295" s="26">
        <v>35512883</v>
      </c>
      <c r="D3295" s="26" t="s">
        <v>24</v>
      </c>
      <c r="E3295" s="26" t="s">
        <v>20727</v>
      </c>
      <c r="F3295" s="26" t="s">
        <v>14155</v>
      </c>
      <c r="G3295" s="26" t="s">
        <v>9586</v>
      </c>
      <c r="H3295" s="26" t="s">
        <v>835</v>
      </c>
      <c r="J3295" s="26" t="s">
        <v>848</v>
      </c>
      <c r="K3295" s="26" t="s">
        <v>9597</v>
      </c>
      <c r="L3295" s="26" t="s">
        <v>20728</v>
      </c>
      <c r="M3295" s="26">
        <v>380512642300</v>
      </c>
      <c r="N3295" s="26">
        <v>4623010100</v>
      </c>
    </row>
    <row r="3296" spans="1:14">
      <c r="A3296" s="26" t="s">
        <v>4336</v>
      </c>
      <c r="B3296" s="26" t="s">
        <v>4337</v>
      </c>
      <c r="C3296" s="26">
        <v>38304599</v>
      </c>
      <c r="D3296" s="26" t="s">
        <v>24</v>
      </c>
      <c r="E3296" s="26" t="s">
        <v>20729</v>
      </c>
      <c r="F3296" s="26" t="s">
        <v>20730</v>
      </c>
      <c r="G3296" s="26" t="s">
        <v>9586</v>
      </c>
      <c r="H3296" s="26" t="s">
        <v>576</v>
      </c>
      <c r="I3296" s="26" t="s">
        <v>13251</v>
      </c>
      <c r="J3296" s="26" t="s">
        <v>20731</v>
      </c>
      <c r="K3296" s="26" t="s">
        <v>9582</v>
      </c>
      <c r="L3296" s="26" t="s">
        <v>20732</v>
      </c>
      <c r="M3296" s="26">
        <v>380967982429</v>
      </c>
      <c r="N3296" s="26">
        <v>3221082501</v>
      </c>
    </row>
    <row r="3297" spans="1:14">
      <c r="A3297" s="26" t="s">
        <v>6539</v>
      </c>
      <c r="B3297" s="26" t="s">
        <v>6540</v>
      </c>
      <c r="C3297" s="26">
        <v>2775142</v>
      </c>
      <c r="D3297" s="26" t="s">
        <v>780</v>
      </c>
      <c r="E3297" s="26" t="s">
        <v>20733</v>
      </c>
      <c r="F3297" s="26" t="s">
        <v>20734</v>
      </c>
      <c r="G3297" s="26" t="s">
        <v>9601</v>
      </c>
      <c r="H3297" s="26" t="s">
        <v>885</v>
      </c>
      <c r="J3297" s="26" t="s">
        <v>941</v>
      </c>
      <c r="K3297" s="26" t="s">
        <v>9597</v>
      </c>
      <c r="L3297" s="26" t="s">
        <v>13944</v>
      </c>
      <c r="M3297" s="26">
        <v>380486835328</v>
      </c>
      <c r="N3297" s="26">
        <v>5110800000</v>
      </c>
    </row>
    <row r="3298" spans="1:14">
      <c r="A3298" s="26" t="s">
        <v>6631</v>
      </c>
      <c r="B3298" s="26" t="s">
        <v>6632</v>
      </c>
      <c r="C3298" s="26">
        <v>38396501</v>
      </c>
      <c r="D3298" s="26" t="s">
        <v>24</v>
      </c>
      <c r="E3298" s="26" t="s">
        <v>20735</v>
      </c>
      <c r="F3298" s="26" t="s">
        <v>20736</v>
      </c>
      <c r="G3298" s="26" t="s">
        <v>9579</v>
      </c>
      <c r="H3298" s="26" t="s">
        <v>949</v>
      </c>
      <c r="I3298" s="26" t="s">
        <v>13266</v>
      </c>
      <c r="J3298" s="26" t="s">
        <v>11036</v>
      </c>
      <c r="K3298" s="26" t="s">
        <v>9582</v>
      </c>
      <c r="L3298" s="26" t="s">
        <v>20737</v>
      </c>
      <c r="M3298" s="26">
        <v>380534697117</v>
      </c>
      <c r="N3298" s="26">
        <v>122083601</v>
      </c>
    </row>
    <row r="3299" spans="1:14">
      <c r="A3299" s="26" t="s">
        <v>8924</v>
      </c>
      <c r="B3299" s="26" t="s">
        <v>8925</v>
      </c>
      <c r="C3299" s="26">
        <v>39011491</v>
      </c>
      <c r="D3299" s="26" t="s">
        <v>24</v>
      </c>
      <c r="E3299" s="26" t="s">
        <v>20738</v>
      </c>
      <c r="F3299" s="26" t="s">
        <v>20739</v>
      </c>
      <c r="G3299" s="26" t="s">
        <v>9579</v>
      </c>
      <c r="H3299" s="26" t="s">
        <v>1401</v>
      </c>
      <c r="I3299" s="26" t="s">
        <v>9726</v>
      </c>
      <c r="J3299" s="26" t="s">
        <v>8832</v>
      </c>
      <c r="K3299" s="26" t="s">
        <v>9582</v>
      </c>
      <c r="L3299" s="26" t="s">
        <v>20740</v>
      </c>
      <c r="M3299" s="26">
        <v>380473393014</v>
      </c>
      <c r="N3299" s="26">
        <v>7123780501</v>
      </c>
    </row>
    <row r="3300" spans="1:14">
      <c r="A3300" s="26" t="s">
        <v>7694</v>
      </c>
      <c r="B3300" s="26" t="s">
        <v>7695</v>
      </c>
      <c r="C3300" s="26">
        <v>38422871</v>
      </c>
      <c r="D3300" s="26" t="s">
        <v>24</v>
      </c>
      <c r="E3300" s="26" t="s">
        <v>20741</v>
      </c>
      <c r="F3300" s="26" t="s">
        <v>20742</v>
      </c>
      <c r="G3300" s="26" t="s">
        <v>9586</v>
      </c>
      <c r="H3300" s="26" t="s">
        <v>1088</v>
      </c>
      <c r="I3300" s="26" t="s">
        <v>9682</v>
      </c>
      <c r="J3300" s="26" t="s">
        <v>20743</v>
      </c>
      <c r="K3300" s="26" t="s">
        <v>9582</v>
      </c>
      <c r="L3300" s="26" t="s">
        <v>20744</v>
      </c>
      <c r="M3300" s="26">
        <v>380354948517</v>
      </c>
      <c r="N3300" s="26">
        <v>6123881801</v>
      </c>
    </row>
    <row r="3301" spans="1:14">
      <c r="A3301" s="26" t="s">
        <v>3356</v>
      </c>
      <c r="B3301" s="26" t="s">
        <v>3357</v>
      </c>
      <c r="C3301" s="26">
        <v>38284599</v>
      </c>
      <c r="D3301" s="26" t="s">
        <v>24</v>
      </c>
      <c r="E3301" s="26" t="s">
        <v>20745</v>
      </c>
      <c r="F3301" s="26" t="s">
        <v>20746</v>
      </c>
      <c r="G3301" s="26" t="s">
        <v>9579</v>
      </c>
      <c r="H3301" s="26" t="s">
        <v>392</v>
      </c>
      <c r="I3301" s="26" t="s">
        <v>11117</v>
      </c>
      <c r="J3301" s="26" t="s">
        <v>12526</v>
      </c>
      <c r="K3301" s="26" t="s">
        <v>9582</v>
      </c>
      <c r="L3301" s="26" t="s">
        <v>20747</v>
      </c>
      <c r="M3301" s="26">
        <v>380313539211</v>
      </c>
      <c r="N3301" s="26">
        <v>2120883201</v>
      </c>
    </row>
    <row r="3302" spans="1:14">
      <c r="A3302" s="26" t="s">
        <v>5759</v>
      </c>
      <c r="B3302" s="26" t="s">
        <v>5760</v>
      </c>
      <c r="C3302" s="26">
        <v>38960518</v>
      </c>
      <c r="D3302" s="26" t="s">
        <v>24</v>
      </c>
      <c r="E3302" s="26" t="s">
        <v>20748</v>
      </c>
      <c r="F3302" s="26" t="s">
        <v>20749</v>
      </c>
      <c r="G3302" s="26" t="s">
        <v>9586</v>
      </c>
      <c r="H3302" s="26" t="s">
        <v>799</v>
      </c>
      <c r="J3302" s="26" t="s">
        <v>800</v>
      </c>
      <c r="K3302" s="26" t="s">
        <v>9597</v>
      </c>
      <c r="L3302" s="26" t="s">
        <v>20750</v>
      </c>
      <c r="M3302" s="26">
        <v>380444197294</v>
      </c>
      <c r="N3302" s="26">
        <v>4822784009</v>
      </c>
    </row>
    <row r="3303" spans="1:14">
      <c r="A3303" s="26" t="s">
        <v>3174</v>
      </c>
      <c r="B3303" s="26" t="s">
        <v>3175</v>
      </c>
      <c r="C3303" s="26">
        <v>38947848</v>
      </c>
      <c r="D3303" s="26" t="s">
        <v>24</v>
      </c>
      <c r="E3303" s="26" t="s">
        <v>20751</v>
      </c>
      <c r="F3303" s="26" t="s">
        <v>20752</v>
      </c>
      <c r="G3303" s="26" t="s">
        <v>9586</v>
      </c>
      <c r="H3303" s="26" t="s">
        <v>375</v>
      </c>
      <c r="I3303" s="26" t="s">
        <v>13934</v>
      </c>
      <c r="J3303" s="26" t="s">
        <v>20753</v>
      </c>
      <c r="K3303" s="26" t="s">
        <v>9582</v>
      </c>
      <c r="L3303" s="26" t="s">
        <v>20754</v>
      </c>
      <c r="M3303" s="26">
        <v>380413074217</v>
      </c>
      <c r="N3303" s="26">
        <v>1822510104</v>
      </c>
    </row>
    <row r="3304" spans="1:14">
      <c r="A3304" s="26" t="s">
        <v>2929</v>
      </c>
      <c r="B3304" s="26" t="s">
        <v>2930</v>
      </c>
      <c r="C3304" s="26">
        <v>1990648</v>
      </c>
      <c r="D3304" s="26" t="s">
        <v>780</v>
      </c>
      <c r="E3304" s="26" t="s">
        <v>20755</v>
      </c>
      <c r="F3304" s="26" t="s">
        <v>2930</v>
      </c>
      <c r="G3304" s="26" t="s">
        <v>9601</v>
      </c>
      <c r="H3304" s="26" t="s">
        <v>258</v>
      </c>
      <c r="J3304" s="26" t="s">
        <v>317</v>
      </c>
      <c r="K3304" s="26" t="s">
        <v>9597</v>
      </c>
      <c r="L3304" s="26" t="s">
        <v>20756</v>
      </c>
      <c r="M3304" s="26">
        <v>761596638626</v>
      </c>
      <c r="N3304" s="26">
        <v>1412300000</v>
      </c>
    </row>
    <row r="3305" spans="1:14">
      <c r="A3305" s="26" t="s">
        <v>2323</v>
      </c>
      <c r="B3305" s="26" t="s">
        <v>2324</v>
      </c>
      <c r="C3305" s="26">
        <v>1985050</v>
      </c>
      <c r="D3305" s="26" t="s">
        <v>780</v>
      </c>
      <c r="E3305" s="26" t="s">
        <v>20757</v>
      </c>
      <c r="F3305" s="26" t="s">
        <v>20758</v>
      </c>
      <c r="G3305" s="26" t="s">
        <v>9601</v>
      </c>
      <c r="H3305" s="26" t="s">
        <v>133</v>
      </c>
      <c r="I3305" s="26" t="s">
        <v>146</v>
      </c>
      <c r="J3305" s="26" t="s">
        <v>146</v>
      </c>
      <c r="K3305" s="26" t="s">
        <v>9597</v>
      </c>
      <c r="L3305" s="26" t="s">
        <v>20759</v>
      </c>
      <c r="M3305" s="26">
        <v>380562338337</v>
      </c>
      <c r="N3305" s="26">
        <v>1210100000</v>
      </c>
    </row>
    <row r="3306" spans="1:14">
      <c r="A3306" s="26" t="s">
        <v>4118</v>
      </c>
      <c r="B3306" s="26" t="s">
        <v>4070</v>
      </c>
      <c r="C3306" s="26">
        <v>13663624</v>
      </c>
      <c r="D3306" s="26" t="s">
        <v>780</v>
      </c>
      <c r="E3306" s="26" t="s">
        <v>20760</v>
      </c>
      <c r="F3306" s="26" t="s">
        <v>20761</v>
      </c>
      <c r="G3306" s="26" t="s">
        <v>9601</v>
      </c>
      <c r="H3306" s="26" t="s">
        <v>506</v>
      </c>
      <c r="J3306" s="26" t="s">
        <v>526</v>
      </c>
      <c r="K3306" s="26" t="s">
        <v>9597</v>
      </c>
      <c r="L3306" s="26" t="s">
        <v>15464</v>
      </c>
      <c r="M3306" s="26">
        <v>761009251108</v>
      </c>
      <c r="N3306" s="26">
        <v>2610100000</v>
      </c>
    </row>
    <row r="3307" spans="1:14">
      <c r="A3307" s="26" t="s">
        <v>2916</v>
      </c>
      <c r="B3307" s="26" t="s">
        <v>2917</v>
      </c>
      <c r="C3307" s="26">
        <v>1990683</v>
      </c>
      <c r="D3307" s="26" t="s">
        <v>780</v>
      </c>
      <c r="E3307" s="26" t="s">
        <v>20762</v>
      </c>
      <c r="F3307" s="26" t="s">
        <v>20763</v>
      </c>
      <c r="G3307" s="26" t="s">
        <v>9601</v>
      </c>
      <c r="H3307" s="26" t="s">
        <v>258</v>
      </c>
      <c r="J3307" s="26" t="s">
        <v>317</v>
      </c>
      <c r="K3307" s="26" t="s">
        <v>9597</v>
      </c>
      <c r="L3307" s="26" t="s">
        <v>20764</v>
      </c>
      <c r="M3307" s="26">
        <v>380981124496</v>
      </c>
      <c r="N3307" s="26">
        <v>1412300000</v>
      </c>
    </row>
    <row r="3308" spans="1:14">
      <c r="A3308" s="26" t="s">
        <v>8946</v>
      </c>
      <c r="B3308" s="26" t="s">
        <v>8947</v>
      </c>
      <c r="C3308" s="26">
        <v>41773113</v>
      </c>
      <c r="D3308" s="26" t="s">
        <v>24</v>
      </c>
      <c r="E3308" s="26" t="s">
        <v>20765</v>
      </c>
      <c r="F3308" s="26" t="s">
        <v>20766</v>
      </c>
      <c r="G3308" s="26" t="s">
        <v>9579</v>
      </c>
      <c r="H3308" s="26" t="s">
        <v>1401</v>
      </c>
      <c r="I3308" s="26" t="s">
        <v>14400</v>
      </c>
      <c r="J3308" s="26" t="s">
        <v>20767</v>
      </c>
      <c r="K3308" s="26" t="s">
        <v>9582</v>
      </c>
      <c r="L3308" s="26" t="s">
        <v>20768</v>
      </c>
      <c r="M3308" s="26">
        <v>380967354603</v>
      </c>
      <c r="N3308" s="26">
        <v>7124083201</v>
      </c>
    </row>
    <row r="3309" spans="1:14">
      <c r="A3309" s="26" t="s">
        <v>4829</v>
      </c>
      <c r="B3309" s="26" t="s">
        <v>4830</v>
      </c>
      <c r="C3309" s="26">
        <v>38135969</v>
      </c>
      <c r="D3309" s="26" t="s">
        <v>24</v>
      </c>
      <c r="E3309" s="26" t="s">
        <v>20769</v>
      </c>
      <c r="F3309" s="26" t="s">
        <v>20770</v>
      </c>
      <c r="G3309" s="26" t="s">
        <v>9579</v>
      </c>
      <c r="H3309" s="26" t="s">
        <v>711</v>
      </c>
      <c r="I3309" s="26" t="s">
        <v>9649</v>
      </c>
      <c r="J3309" s="26" t="s">
        <v>20771</v>
      </c>
      <c r="K3309" s="26" t="s">
        <v>9582</v>
      </c>
      <c r="L3309" s="26" t="s">
        <v>20772</v>
      </c>
      <c r="M3309" s="26">
        <v>380688116082</v>
      </c>
      <c r="N3309" s="26">
        <v>4423183402</v>
      </c>
    </row>
    <row r="3310" spans="1:14">
      <c r="A3310" s="26" t="s">
        <v>7799</v>
      </c>
      <c r="B3310" s="26" t="s">
        <v>7800</v>
      </c>
      <c r="C3310" s="26">
        <v>14054198</v>
      </c>
      <c r="D3310" s="26" t="s">
        <v>1701</v>
      </c>
      <c r="E3310" s="26" t="s">
        <v>20773</v>
      </c>
      <c r="F3310" s="26" t="s">
        <v>20774</v>
      </c>
      <c r="G3310" s="26" t="s">
        <v>9601</v>
      </c>
      <c r="H3310" s="26" t="s">
        <v>1088</v>
      </c>
      <c r="J3310" s="26" t="s">
        <v>7732</v>
      </c>
      <c r="K3310" s="26" t="s">
        <v>9606</v>
      </c>
      <c r="L3310" s="26" t="s">
        <v>13813</v>
      </c>
      <c r="M3310" s="26">
        <v>380352246163</v>
      </c>
      <c r="N3310" s="26">
        <v>6124655100</v>
      </c>
    </row>
    <row r="3311" spans="1:14">
      <c r="A3311" s="26" t="s">
        <v>7356</v>
      </c>
      <c r="B3311" s="26" t="s">
        <v>7357</v>
      </c>
      <c r="C3311" s="26">
        <v>40992732</v>
      </c>
      <c r="D3311" s="26" t="s">
        <v>24</v>
      </c>
      <c r="E3311" s="26" t="s">
        <v>20775</v>
      </c>
      <c r="F3311" s="26" t="s">
        <v>20776</v>
      </c>
      <c r="G3311" s="26" t="s">
        <v>9586</v>
      </c>
      <c r="H3311" s="26" t="s">
        <v>1025</v>
      </c>
      <c r="I3311" s="26" t="s">
        <v>10527</v>
      </c>
      <c r="J3311" s="26" t="s">
        <v>20777</v>
      </c>
      <c r="K3311" s="26" t="s">
        <v>9582</v>
      </c>
      <c r="L3311" s="26" t="s">
        <v>20778</v>
      </c>
      <c r="M3311" s="26">
        <v>380545376647</v>
      </c>
      <c r="N3311" s="26">
        <v>5922688901</v>
      </c>
    </row>
    <row r="3312" spans="1:14">
      <c r="A3312" s="26" t="s">
        <v>5021</v>
      </c>
      <c r="B3312" s="26" t="s">
        <v>5022</v>
      </c>
      <c r="C3312" s="26">
        <v>13815703</v>
      </c>
      <c r="D3312" s="26" t="s">
        <v>780</v>
      </c>
      <c r="E3312" s="26" t="s">
        <v>20779</v>
      </c>
      <c r="F3312" s="26" t="s">
        <v>20780</v>
      </c>
      <c r="G3312" s="26" t="s">
        <v>9601</v>
      </c>
      <c r="H3312" s="26" t="s">
        <v>735</v>
      </c>
      <c r="J3312" s="26" t="s">
        <v>5001</v>
      </c>
      <c r="K3312" s="26" t="s">
        <v>9597</v>
      </c>
      <c r="L3312" s="26" t="s">
        <v>20781</v>
      </c>
      <c r="M3312" s="26">
        <v>380324431077</v>
      </c>
      <c r="N3312" s="26">
        <v>4610600000</v>
      </c>
    </row>
    <row r="3313" spans="1:14">
      <c r="A3313" s="26" t="s">
        <v>6283</v>
      </c>
      <c r="B3313" s="26" t="s">
        <v>6284</v>
      </c>
      <c r="C3313" s="26">
        <v>1998940</v>
      </c>
      <c r="D3313" s="26" t="s">
        <v>24</v>
      </c>
      <c r="E3313" s="26" t="s">
        <v>20782</v>
      </c>
      <c r="F3313" s="26" t="s">
        <v>20783</v>
      </c>
      <c r="G3313" s="26" t="s">
        <v>9586</v>
      </c>
      <c r="H3313" s="26" t="s">
        <v>885</v>
      </c>
      <c r="J3313" s="26" t="s">
        <v>910</v>
      </c>
      <c r="K3313" s="26" t="s">
        <v>9597</v>
      </c>
      <c r="L3313" s="26" t="s">
        <v>20784</v>
      </c>
      <c r="M3313" s="26">
        <v>380487933564</v>
      </c>
      <c r="N3313" s="26">
        <v>5110100000</v>
      </c>
    </row>
    <row r="3314" spans="1:14">
      <c r="A3314" s="26" t="s">
        <v>4713</v>
      </c>
      <c r="B3314" s="26" t="s">
        <v>4714</v>
      </c>
      <c r="C3314" s="26">
        <v>38201051</v>
      </c>
      <c r="D3314" s="26" t="s">
        <v>24</v>
      </c>
      <c r="E3314" s="26" t="s">
        <v>20785</v>
      </c>
      <c r="F3314" s="26" t="s">
        <v>20786</v>
      </c>
      <c r="G3314" s="26" t="s">
        <v>9586</v>
      </c>
      <c r="H3314" s="26" t="s">
        <v>670</v>
      </c>
      <c r="I3314" s="26" t="s">
        <v>11301</v>
      </c>
      <c r="J3314" s="26" t="s">
        <v>20787</v>
      </c>
      <c r="K3314" s="26" t="s">
        <v>9582</v>
      </c>
      <c r="L3314" s="26" t="s">
        <v>20788</v>
      </c>
      <c r="M3314" s="26">
        <v>380969933116</v>
      </c>
      <c r="N3314" s="26">
        <v>1225683010</v>
      </c>
    </row>
    <row r="3315" spans="1:14">
      <c r="A3315" s="26" t="s">
        <v>3956</v>
      </c>
      <c r="B3315" s="26" t="s">
        <v>3957</v>
      </c>
      <c r="C3315" s="26">
        <v>42513875</v>
      </c>
      <c r="D3315" s="26" t="s">
        <v>24</v>
      </c>
      <c r="E3315" s="26" t="s">
        <v>20789</v>
      </c>
      <c r="F3315" s="26" t="s">
        <v>20790</v>
      </c>
      <c r="G3315" s="26" t="s">
        <v>9591</v>
      </c>
      <c r="H3315" s="26" t="s">
        <v>506</v>
      </c>
      <c r="J3315" s="26" t="s">
        <v>20791</v>
      </c>
      <c r="K3315" s="26" t="s">
        <v>9582</v>
      </c>
      <c r="L3315" s="26" t="s">
        <v>20792</v>
      </c>
      <c r="M3315" s="26">
        <v>761910475274</v>
      </c>
      <c r="N3315" s="26">
        <v>2610291002</v>
      </c>
    </row>
    <row r="3316" spans="1:14">
      <c r="A3316" s="26" t="s">
        <v>3236</v>
      </c>
      <c r="B3316" s="26" t="s">
        <v>3237</v>
      </c>
      <c r="C3316" s="26">
        <v>41823453</v>
      </c>
      <c r="D3316" s="26" t="s">
        <v>24</v>
      </c>
      <c r="E3316" s="26" t="s">
        <v>20793</v>
      </c>
      <c r="F3316" s="26" t="s">
        <v>20794</v>
      </c>
      <c r="G3316" s="26" t="s">
        <v>9586</v>
      </c>
      <c r="H3316" s="26" t="s">
        <v>375</v>
      </c>
      <c r="I3316" s="26" t="s">
        <v>11343</v>
      </c>
      <c r="J3316" s="26" t="s">
        <v>20795</v>
      </c>
      <c r="K3316" s="26" t="s">
        <v>9582</v>
      </c>
      <c r="L3316" s="26" t="s">
        <v>20796</v>
      </c>
      <c r="M3316" s="26">
        <v>380413773433</v>
      </c>
      <c r="N3316" s="26">
        <v>1824782106</v>
      </c>
    </row>
    <row r="3317" spans="1:14">
      <c r="A3317" s="26" t="s">
        <v>3952</v>
      </c>
      <c r="B3317" s="26" t="s">
        <v>3953</v>
      </c>
      <c r="C3317" s="26">
        <v>42510481</v>
      </c>
      <c r="D3317" s="26" t="s">
        <v>24</v>
      </c>
      <c r="E3317" s="26" t="s">
        <v>20797</v>
      </c>
      <c r="F3317" s="26" t="s">
        <v>20798</v>
      </c>
      <c r="G3317" s="26" t="s">
        <v>9586</v>
      </c>
      <c r="H3317" s="26" t="s">
        <v>506</v>
      </c>
      <c r="J3317" s="26" t="s">
        <v>20799</v>
      </c>
      <c r="K3317" s="26" t="s">
        <v>9582</v>
      </c>
      <c r="L3317" s="26" t="s">
        <v>20800</v>
      </c>
      <c r="M3317" s="26">
        <v>380347168043</v>
      </c>
      <c r="N3317" s="26">
        <v>2620484801</v>
      </c>
    </row>
    <row r="3318" spans="1:14">
      <c r="A3318" s="26" t="s">
        <v>7126</v>
      </c>
      <c r="B3318" s="26" t="s">
        <v>7127</v>
      </c>
      <c r="C3318" s="26">
        <v>38492302</v>
      </c>
      <c r="D3318" s="26" t="s">
        <v>24</v>
      </c>
      <c r="E3318" s="26" t="s">
        <v>20801</v>
      </c>
      <c r="F3318" s="26" t="s">
        <v>20802</v>
      </c>
      <c r="G3318" s="26" t="s">
        <v>9579</v>
      </c>
      <c r="H3318" s="26" t="s">
        <v>987</v>
      </c>
      <c r="I3318" s="26" t="s">
        <v>9634</v>
      </c>
      <c r="J3318" s="26" t="s">
        <v>20803</v>
      </c>
      <c r="K3318" s="26" t="s">
        <v>9582</v>
      </c>
      <c r="L3318" s="26" t="s">
        <v>20804</v>
      </c>
      <c r="M3318" s="26">
        <v>380362272691</v>
      </c>
      <c r="N3318" s="26">
        <v>5624684113</v>
      </c>
    </row>
    <row r="3319" spans="1:14">
      <c r="A3319" s="26" t="s">
        <v>5471</v>
      </c>
      <c r="B3319" s="26" t="s">
        <v>5472</v>
      </c>
      <c r="C3319" s="26">
        <v>41833215</v>
      </c>
      <c r="D3319" s="26" t="s">
        <v>24</v>
      </c>
      <c r="E3319" s="26" t="s">
        <v>20805</v>
      </c>
      <c r="F3319" s="26" t="s">
        <v>20806</v>
      </c>
      <c r="G3319" s="26" t="s">
        <v>9579</v>
      </c>
      <c r="H3319" s="26" t="s">
        <v>735</v>
      </c>
      <c r="I3319" s="26" t="s">
        <v>9752</v>
      </c>
      <c r="J3319" s="26" t="s">
        <v>20807</v>
      </c>
      <c r="K3319" s="26" t="s">
        <v>9582</v>
      </c>
      <c r="L3319" s="26" t="s">
        <v>20808</v>
      </c>
      <c r="M3319" s="26">
        <v>380982555204</v>
      </c>
      <c r="N3319" s="26">
        <v>4623085401</v>
      </c>
    </row>
    <row r="3320" spans="1:14">
      <c r="A3320" s="26" t="s">
        <v>7270</v>
      </c>
      <c r="B3320" s="26" t="s">
        <v>7271</v>
      </c>
      <c r="C3320" s="26">
        <v>26376820</v>
      </c>
      <c r="D3320" s="26" t="s">
        <v>24</v>
      </c>
      <c r="E3320" s="26" t="s">
        <v>20809</v>
      </c>
      <c r="F3320" s="26" t="s">
        <v>20810</v>
      </c>
      <c r="G3320" s="26" t="s">
        <v>9586</v>
      </c>
      <c r="H3320" s="26" t="s">
        <v>1025</v>
      </c>
      <c r="I3320" s="26" t="s">
        <v>11246</v>
      </c>
      <c r="J3320" s="26" t="s">
        <v>20811</v>
      </c>
      <c r="K3320" s="26" t="s">
        <v>9582</v>
      </c>
      <c r="L3320" s="26" t="s">
        <v>20812</v>
      </c>
      <c r="M3320" s="26">
        <v>761656056086</v>
      </c>
      <c r="N3320" s="26">
        <v>720582020</v>
      </c>
    </row>
    <row r="3321" spans="1:14">
      <c r="A3321" s="26" t="s">
        <v>1829</v>
      </c>
      <c r="B3321" s="26" t="s">
        <v>1830</v>
      </c>
      <c r="C3321" s="26">
        <v>37048032</v>
      </c>
      <c r="D3321" s="26" t="s">
        <v>24</v>
      </c>
      <c r="E3321" s="26" t="s">
        <v>20813</v>
      </c>
      <c r="F3321" s="26" t="s">
        <v>20814</v>
      </c>
      <c r="G3321" s="26" t="s">
        <v>9579</v>
      </c>
      <c r="H3321" s="26" t="s">
        <v>27</v>
      </c>
      <c r="I3321" s="26" t="s">
        <v>12860</v>
      </c>
      <c r="J3321" s="26" t="s">
        <v>20815</v>
      </c>
      <c r="K3321" s="26" t="s">
        <v>9582</v>
      </c>
      <c r="L3321" s="26" t="s">
        <v>20816</v>
      </c>
      <c r="M3321" s="26">
        <v>761414714588</v>
      </c>
      <c r="N3321" s="26">
        <v>522886202</v>
      </c>
    </row>
    <row r="3322" spans="1:14">
      <c r="A3322" s="26" t="s">
        <v>2689</v>
      </c>
      <c r="B3322" s="26" t="s">
        <v>2690</v>
      </c>
      <c r="C3322" s="26">
        <v>37004278</v>
      </c>
      <c r="D3322" s="26" t="s">
        <v>24</v>
      </c>
      <c r="E3322" s="26" t="s">
        <v>20817</v>
      </c>
      <c r="F3322" s="26" t="s">
        <v>20818</v>
      </c>
      <c r="G3322" s="26" t="s">
        <v>9579</v>
      </c>
      <c r="H3322" s="26" t="s">
        <v>133</v>
      </c>
      <c r="I3322" s="26" t="s">
        <v>9747</v>
      </c>
      <c r="J3322" s="26" t="s">
        <v>3641</v>
      </c>
      <c r="K3322" s="26" t="s">
        <v>9582</v>
      </c>
      <c r="L3322" s="26" t="s">
        <v>20819</v>
      </c>
      <c r="M3322" s="26">
        <v>380661631349</v>
      </c>
      <c r="N3322" s="26">
        <v>1221083301</v>
      </c>
    </row>
    <row r="3323" spans="1:14">
      <c r="A3323" s="26" t="s">
        <v>5394</v>
      </c>
      <c r="B3323" s="26" t="s">
        <v>5395</v>
      </c>
      <c r="C3323" s="26">
        <v>41851009</v>
      </c>
      <c r="D3323" s="26" t="s">
        <v>24</v>
      </c>
      <c r="E3323" s="26" t="s">
        <v>20820</v>
      </c>
      <c r="F3323" s="26" t="s">
        <v>20821</v>
      </c>
      <c r="G3323" s="26" t="s">
        <v>9586</v>
      </c>
      <c r="H3323" s="26" t="s">
        <v>735</v>
      </c>
      <c r="I3323" s="26" t="s">
        <v>12249</v>
      </c>
      <c r="J3323" s="26" t="s">
        <v>5079</v>
      </c>
      <c r="K3323" s="26" t="s">
        <v>9582</v>
      </c>
      <c r="L3323" s="26" t="s">
        <v>20822</v>
      </c>
      <c r="M3323" s="26">
        <v>380972279047</v>
      </c>
      <c r="N3323" s="26">
        <v>4623683301</v>
      </c>
    </row>
    <row r="3324" spans="1:14">
      <c r="A3324" s="26" t="s">
        <v>4981</v>
      </c>
      <c r="B3324" s="26" t="s">
        <v>4982</v>
      </c>
      <c r="C3324" s="26">
        <v>40626575</v>
      </c>
      <c r="D3324" s="26" t="s">
        <v>24</v>
      </c>
      <c r="E3324" s="26" t="s">
        <v>20823</v>
      </c>
      <c r="F3324" s="26" t="s">
        <v>20824</v>
      </c>
      <c r="G3324" s="26" t="s">
        <v>9586</v>
      </c>
      <c r="H3324" s="26" t="s">
        <v>735</v>
      </c>
      <c r="I3324" s="26" t="s">
        <v>13448</v>
      </c>
      <c r="J3324" s="26" t="s">
        <v>1321</v>
      </c>
      <c r="K3324" s="26" t="s">
        <v>9597</v>
      </c>
      <c r="L3324" s="26" t="s">
        <v>20825</v>
      </c>
      <c r="M3324" s="26">
        <v>380966025921</v>
      </c>
      <c r="N3324" s="26">
        <v>521281603</v>
      </c>
    </row>
    <row r="3325" spans="1:14">
      <c r="A3325" s="26" t="s">
        <v>9179</v>
      </c>
      <c r="B3325" s="26" t="s">
        <v>9180</v>
      </c>
      <c r="C3325" s="26">
        <v>34803130</v>
      </c>
      <c r="D3325" s="26" t="s">
        <v>780</v>
      </c>
      <c r="E3325" s="26" t="s">
        <v>20826</v>
      </c>
      <c r="F3325" s="26" t="s">
        <v>20827</v>
      </c>
      <c r="G3325" s="26" t="s">
        <v>9601</v>
      </c>
      <c r="H3325" s="26" t="s">
        <v>987</v>
      </c>
      <c r="J3325" s="26" t="s">
        <v>1008</v>
      </c>
      <c r="K3325" s="26" t="s">
        <v>9597</v>
      </c>
      <c r="L3325" s="26" t="s">
        <v>20828</v>
      </c>
      <c r="M3325" s="26">
        <v>761791380230</v>
      </c>
      <c r="N3325" s="26">
        <v>122086501</v>
      </c>
    </row>
    <row r="3326" spans="1:14">
      <c r="A3326" s="26" t="s">
        <v>8893</v>
      </c>
      <c r="B3326" s="26" t="s">
        <v>8894</v>
      </c>
      <c r="C3326" s="26">
        <v>41937159</v>
      </c>
      <c r="D3326" s="26" t="s">
        <v>24</v>
      </c>
      <c r="E3326" s="26" t="s">
        <v>20829</v>
      </c>
      <c r="F3326" s="26" t="s">
        <v>20830</v>
      </c>
      <c r="G3326" s="26" t="s">
        <v>9579</v>
      </c>
      <c r="H3326" s="26" t="s">
        <v>1401</v>
      </c>
      <c r="I3326" s="26" t="s">
        <v>9696</v>
      </c>
      <c r="J3326" s="26" t="s">
        <v>11036</v>
      </c>
      <c r="K3326" s="26" t="s">
        <v>9906</v>
      </c>
      <c r="L3326" s="26" t="s">
        <v>20831</v>
      </c>
      <c r="M3326" s="26">
        <v>761928752638</v>
      </c>
      <c r="N3326" s="26">
        <v>122083601</v>
      </c>
    </row>
    <row r="3327" spans="1:14">
      <c r="A3327" s="26" t="s">
        <v>6822</v>
      </c>
      <c r="B3327" s="26" t="s">
        <v>6823</v>
      </c>
      <c r="C3327" s="26">
        <v>38503012</v>
      </c>
      <c r="D3327" s="26" t="s">
        <v>1701</v>
      </c>
      <c r="E3327" s="26" t="s">
        <v>20832</v>
      </c>
      <c r="F3327" s="26" t="s">
        <v>20833</v>
      </c>
      <c r="G3327" s="26" t="s">
        <v>9601</v>
      </c>
      <c r="H3327" s="26" t="s">
        <v>949</v>
      </c>
      <c r="J3327" s="26" t="s">
        <v>973</v>
      </c>
      <c r="K3327" s="26" t="s">
        <v>9597</v>
      </c>
      <c r="L3327" s="26" t="s">
        <v>20834</v>
      </c>
      <c r="M3327" s="26">
        <v>761038650259</v>
      </c>
      <c r="N3327" s="26">
        <v>5310900000</v>
      </c>
    </row>
    <row r="3328" spans="1:14">
      <c r="A3328" s="26" t="s">
        <v>7613</v>
      </c>
      <c r="B3328" s="26" t="s">
        <v>7614</v>
      </c>
      <c r="C3328" s="26">
        <v>2000754</v>
      </c>
      <c r="D3328" s="26" t="s">
        <v>780</v>
      </c>
      <c r="E3328" s="26" t="s">
        <v>20835</v>
      </c>
      <c r="F3328" s="26" t="s">
        <v>20836</v>
      </c>
      <c r="G3328" s="26" t="s">
        <v>9601</v>
      </c>
      <c r="H3328" s="26" t="s">
        <v>1088</v>
      </c>
      <c r="J3328" s="26" t="s">
        <v>7615</v>
      </c>
      <c r="K3328" s="26" t="s">
        <v>9606</v>
      </c>
      <c r="L3328" s="26" t="s">
        <v>20837</v>
      </c>
      <c r="M3328" s="26">
        <v>380354031273</v>
      </c>
      <c r="N3328" s="26">
        <v>6122655300</v>
      </c>
    </row>
    <row r="3329" spans="1:14">
      <c r="A3329" s="26" t="s">
        <v>3356</v>
      </c>
      <c r="B3329" s="26" t="s">
        <v>3357</v>
      </c>
      <c r="C3329" s="26">
        <v>38284599</v>
      </c>
      <c r="D3329" s="26" t="s">
        <v>24</v>
      </c>
      <c r="E3329" s="26" t="s">
        <v>20838</v>
      </c>
      <c r="F3329" s="26" t="s">
        <v>20839</v>
      </c>
      <c r="G3329" s="26" t="s">
        <v>9579</v>
      </c>
      <c r="H3329" s="26" t="s">
        <v>392</v>
      </c>
      <c r="I3329" s="26" t="s">
        <v>11117</v>
      </c>
      <c r="J3329" s="26" t="s">
        <v>20840</v>
      </c>
      <c r="K3329" s="26" t="s">
        <v>9582</v>
      </c>
      <c r="L3329" s="26" t="s">
        <v>20841</v>
      </c>
      <c r="M3329" s="26">
        <v>380313532244</v>
      </c>
      <c r="N3329" s="26">
        <v>2120855101</v>
      </c>
    </row>
    <row r="3330" spans="1:14">
      <c r="A3330" s="26" t="s">
        <v>2634</v>
      </c>
      <c r="B3330" s="26" t="s">
        <v>2635</v>
      </c>
      <c r="C3330" s="26">
        <v>37735655</v>
      </c>
      <c r="D3330" s="26" t="s">
        <v>780</v>
      </c>
      <c r="E3330" s="26" t="s">
        <v>20842</v>
      </c>
      <c r="F3330" s="26" t="s">
        <v>20843</v>
      </c>
      <c r="G3330" s="26" t="s">
        <v>9601</v>
      </c>
      <c r="H3330" s="26" t="s">
        <v>133</v>
      </c>
      <c r="I3330" s="26" t="s">
        <v>9968</v>
      </c>
      <c r="J3330" s="26" t="s">
        <v>4890</v>
      </c>
      <c r="K3330" s="26" t="s">
        <v>9582</v>
      </c>
      <c r="L3330" s="26" t="s">
        <v>20844</v>
      </c>
      <c r="M3330" s="26">
        <v>380563254743</v>
      </c>
      <c r="N3330" s="26">
        <v>1223282005</v>
      </c>
    </row>
    <row r="3331" spans="1:14">
      <c r="A3331" s="26" t="s">
        <v>8769</v>
      </c>
      <c r="B3331" s="26" t="s">
        <v>8770</v>
      </c>
      <c r="C3331" s="26">
        <v>2004634</v>
      </c>
      <c r="D3331" s="26" t="s">
        <v>780</v>
      </c>
      <c r="E3331" s="26" t="s">
        <v>20845</v>
      </c>
      <c r="F3331" s="26" t="s">
        <v>20846</v>
      </c>
      <c r="G3331" s="26" t="s">
        <v>9601</v>
      </c>
      <c r="H3331" s="26" t="s">
        <v>1308</v>
      </c>
      <c r="J3331" s="26" t="s">
        <v>1387</v>
      </c>
      <c r="K3331" s="26" t="s">
        <v>9597</v>
      </c>
      <c r="L3331" s="26" t="s">
        <v>20847</v>
      </c>
      <c r="M3331" s="26">
        <v>380382671555</v>
      </c>
      <c r="N3331" s="26">
        <v>4412745702</v>
      </c>
    </row>
    <row r="3332" spans="1:14">
      <c r="A3332" s="26" t="s">
        <v>4886</v>
      </c>
      <c r="B3332" s="26" t="s">
        <v>4887</v>
      </c>
      <c r="C3332" s="26">
        <v>38325425</v>
      </c>
      <c r="D3332" s="26" t="s">
        <v>24</v>
      </c>
      <c r="E3332" s="26" t="s">
        <v>20848</v>
      </c>
      <c r="F3332" s="26" t="s">
        <v>20849</v>
      </c>
      <c r="G3332" s="26" t="s">
        <v>9579</v>
      </c>
      <c r="H3332" s="26" t="s">
        <v>711</v>
      </c>
      <c r="I3332" s="26" t="s">
        <v>14610</v>
      </c>
      <c r="J3332" s="26" t="s">
        <v>20850</v>
      </c>
      <c r="K3332" s="26" t="s">
        <v>9582</v>
      </c>
      <c r="L3332" s="26" t="s">
        <v>20851</v>
      </c>
      <c r="M3332" s="26">
        <v>380646197617</v>
      </c>
      <c r="N3332" s="26">
        <v>4425187503</v>
      </c>
    </row>
    <row r="3333" spans="1:14">
      <c r="A3333" s="26" t="s">
        <v>7352</v>
      </c>
      <c r="B3333" s="26" t="s">
        <v>7353</v>
      </c>
      <c r="C3333" s="26">
        <v>38602639</v>
      </c>
      <c r="D3333" s="26" t="s">
        <v>24</v>
      </c>
      <c r="E3333" s="26" t="s">
        <v>20852</v>
      </c>
      <c r="F3333" s="26" t="s">
        <v>20853</v>
      </c>
      <c r="G3333" s="26" t="s">
        <v>9586</v>
      </c>
      <c r="H3333" s="26" t="s">
        <v>1025</v>
      </c>
      <c r="I3333" s="26" t="s">
        <v>9760</v>
      </c>
      <c r="J3333" s="26" t="s">
        <v>1038</v>
      </c>
      <c r="K3333" s="26" t="s">
        <v>9606</v>
      </c>
      <c r="L3333" s="26" t="s">
        <v>20854</v>
      </c>
      <c r="M3333" s="26">
        <v>380545971852</v>
      </c>
      <c r="N3333" s="26">
        <v>1222383002</v>
      </c>
    </row>
    <row r="3334" spans="1:14">
      <c r="A3334" s="26" t="s">
        <v>6394</v>
      </c>
      <c r="B3334" s="26" t="s">
        <v>6306</v>
      </c>
      <c r="C3334" s="26">
        <v>21008313</v>
      </c>
      <c r="D3334" s="26" t="s">
        <v>780</v>
      </c>
      <c r="E3334" s="26" t="s">
        <v>20855</v>
      </c>
      <c r="F3334" s="26" t="s">
        <v>20856</v>
      </c>
      <c r="G3334" s="26" t="s">
        <v>9601</v>
      </c>
      <c r="H3334" s="26" t="s">
        <v>885</v>
      </c>
      <c r="I3334" s="26" t="s">
        <v>885</v>
      </c>
      <c r="J3334" s="26" t="s">
        <v>910</v>
      </c>
      <c r="K3334" s="26" t="s">
        <v>9597</v>
      </c>
      <c r="L3334" s="26" t="s">
        <v>20857</v>
      </c>
      <c r="M3334" s="26">
        <v>380487056327</v>
      </c>
      <c r="N3334" s="26">
        <v>5110100000</v>
      </c>
    </row>
    <row r="3335" spans="1:14">
      <c r="A3335" s="26" t="s">
        <v>4446</v>
      </c>
      <c r="B3335" s="26" t="s">
        <v>4447</v>
      </c>
      <c r="C3335" s="26">
        <v>38462249</v>
      </c>
      <c r="D3335" s="26" t="s">
        <v>24</v>
      </c>
      <c r="E3335" s="26" t="s">
        <v>20858</v>
      </c>
      <c r="F3335" s="26" t="s">
        <v>20859</v>
      </c>
      <c r="G3335" s="26" t="s">
        <v>9579</v>
      </c>
      <c r="H3335" s="26" t="s">
        <v>576</v>
      </c>
      <c r="I3335" s="26" t="s">
        <v>10867</v>
      </c>
      <c r="J3335" s="26" t="s">
        <v>20860</v>
      </c>
      <c r="K3335" s="26" t="s">
        <v>9582</v>
      </c>
      <c r="L3335" s="26" t="s">
        <v>20861</v>
      </c>
      <c r="M3335" s="26">
        <v>380457833483</v>
      </c>
      <c r="N3335" s="26">
        <v>3222788602</v>
      </c>
    </row>
    <row r="3336" spans="1:14">
      <c r="A3336" s="26" t="s">
        <v>6497</v>
      </c>
      <c r="B3336" s="26" t="s">
        <v>6498</v>
      </c>
      <c r="C3336" s="26">
        <v>38842324</v>
      </c>
      <c r="D3336" s="26" t="s">
        <v>24</v>
      </c>
      <c r="E3336" s="26" t="s">
        <v>20862</v>
      </c>
      <c r="F3336" s="26" t="s">
        <v>20863</v>
      </c>
      <c r="G3336" s="26" t="s">
        <v>9586</v>
      </c>
      <c r="H3336" s="26" t="s">
        <v>885</v>
      </c>
      <c r="I3336" s="26" t="s">
        <v>11059</v>
      </c>
      <c r="J3336" s="26" t="s">
        <v>6468</v>
      </c>
      <c r="K3336" s="26" t="s">
        <v>9582</v>
      </c>
      <c r="L3336" s="26" t="s">
        <v>20864</v>
      </c>
      <c r="M3336" s="26">
        <v>380484863313</v>
      </c>
      <c r="N3336" s="26">
        <v>5124584901</v>
      </c>
    </row>
    <row r="3337" spans="1:14">
      <c r="A3337" s="26" t="s">
        <v>8869</v>
      </c>
      <c r="B3337" s="26" t="s">
        <v>8870</v>
      </c>
      <c r="C3337" s="26">
        <v>38884956</v>
      </c>
      <c r="D3337" s="26" t="s">
        <v>24</v>
      </c>
      <c r="E3337" s="26" t="s">
        <v>20865</v>
      </c>
      <c r="F3337" s="26" t="s">
        <v>20866</v>
      </c>
      <c r="G3337" s="26" t="s">
        <v>9586</v>
      </c>
      <c r="H3337" s="26" t="s">
        <v>1401</v>
      </c>
      <c r="I3337" s="26" t="s">
        <v>17783</v>
      </c>
      <c r="J3337" s="26" t="s">
        <v>1418</v>
      </c>
      <c r="K3337" s="26" t="s">
        <v>9597</v>
      </c>
      <c r="L3337" s="26" t="s">
        <v>20867</v>
      </c>
      <c r="M3337" s="26">
        <v>380474022139</v>
      </c>
      <c r="N3337" s="26">
        <v>3510390401</v>
      </c>
    </row>
    <row r="3338" spans="1:14">
      <c r="A3338" s="26" t="s">
        <v>5419</v>
      </c>
      <c r="B3338" s="26" t="s">
        <v>5420</v>
      </c>
      <c r="C3338" s="26">
        <v>26308630</v>
      </c>
      <c r="D3338" s="26" t="s">
        <v>780</v>
      </c>
      <c r="E3338" s="26" t="s">
        <v>20868</v>
      </c>
      <c r="F3338" s="26" t="s">
        <v>20869</v>
      </c>
      <c r="G3338" s="26" t="s">
        <v>9601</v>
      </c>
      <c r="H3338" s="26" t="s">
        <v>735</v>
      </c>
      <c r="J3338" s="26" t="s">
        <v>787</v>
      </c>
      <c r="K3338" s="26" t="s">
        <v>9597</v>
      </c>
      <c r="L3338" s="26" t="s">
        <v>20870</v>
      </c>
      <c r="M3338" s="26">
        <v>760829657205</v>
      </c>
      <c r="N3338" s="26">
        <v>4611200000</v>
      </c>
    </row>
    <row r="3339" spans="1:14">
      <c r="A3339" s="26" t="s">
        <v>4296</v>
      </c>
      <c r="B3339" s="26" t="s">
        <v>4297</v>
      </c>
      <c r="C3339" s="26">
        <v>1989591</v>
      </c>
      <c r="D3339" s="26" t="s">
        <v>780</v>
      </c>
      <c r="E3339" s="26" t="s">
        <v>20871</v>
      </c>
      <c r="F3339" s="26" t="s">
        <v>20872</v>
      </c>
      <c r="G3339" s="26" t="s">
        <v>9601</v>
      </c>
      <c r="H3339" s="26" t="s">
        <v>576</v>
      </c>
      <c r="J3339" s="26" t="s">
        <v>581</v>
      </c>
      <c r="K3339" s="26" t="s">
        <v>9597</v>
      </c>
      <c r="L3339" s="26" t="s">
        <v>20873</v>
      </c>
      <c r="M3339" s="26">
        <v>380456351219</v>
      </c>
      <c r="N3339" s="26">
        <v>2123681001</v>
      </c>
    </row>
    <row r="3340" spans="1:14">
      <c r="A3340" s="26" t="s">
        <v>4427</v>
      </c>
      <c r="B3340" s="26" t="s">
        <v>4428</v>
      </c>
      <c r="C3340" s="26">
        <v>42577965</v>
      </c>
      <c r="D3340" s="26" t="s">
        <v>24</v>
      </c>
      <c r="E3340" s="26" t="s">
        <v>20874</v>
      </c>
      <c r="F3340" s="26" t="s">
        <v>20875</v>
      </c>
      <c r="G3340" s="26" t="s">
        <v>9586</v>
      </c>
      <c r="H3340" s="26" t="s">
        <v>799</v>
      </c>
      <c r="I3340" s="26" t="s">
        <v>16554</v>
      </c>
      <c r="J3340" s="26" t="s">
        <v>800</v>
      </c>
      <c r="K3340" s="26" t="s">
        <v>9597</v>
      </c>
      <c r="L3340" s="26" t="s">
        <v>20876</v>
      </c>
      <c r="M3340" s="26">
        <v>380674270006</v>
      </c>
      <c r="N3340" s="26">
        <v>4822784009</v>
      </c>
    </row>
    <row r="3341" spans="1:14">
      <c r="A3341" s="26" t="s">
        <v>7616</v>
      </c>
      <c r="B3341" s="26" t="s">
        <v>7617</v>
      </c>
      <c r="C3341" s="26">
        <v>41215331</v>
      </c>
      <c r="D3341" s="26" t="s">
        <v>24</v>
      </c>
      <c r="E3341" s="26" t="s">
        <v>20877</v>
      </c>
      <c r="F3341" s="26" t="s">
        <v>20878</v>
      </c>
      <c r="G3341" s="26" t="s">
        <v>9586</v>
      </c>
      <c r="H3341" s="26" t="s">
        <v>1088</v>
      </c>
      <c r="J3341" s="26" t="s">
        <v>7615</v>
      </c>
      <c r="K3341" s="26" t="s">
        <v>9606</v>
      </c>
      <c r="L3341" s="26" t="s">
        <v>20879</v>
      </c>
      <c r="M3341" s="26">
        <v>760708062400</v>
      </c>
      <c r="N3341" s="26">
        <v>6122655300</v>
      </c>
    </row>
    <row r="3342" spans="1:14">
      <c r="A3342" s="26" t="s">
        <v>5695</v>
      </c>
      <c r="B3342" s="26" t="s">
        <v>5519</v>
      </c>
      <c r="C3342" s="26">
        <v>40075815</v>
      </c>
      <c r="D3342" s="26" t="s">
        <v>780</v>
      </c>
      <c r="E3342" s="26" t="s">
        <v>20880</v>
      </c>
      <c r="F3342" s="26" t="s">
        <v>20881</v>
      </c>
      <c r="G3342" s="26" t="s">
        <v>9601</v>
      </c>
      <c r="H3342" s="26" t="s">
        <v>799</v>
      </c>
      <c r="J3342" s="26" t="s">
        <v>800</v>
      </c>
      <c r="K3342" s="26" t="s">
        <v>9597</v>
      </c>
      <c r="L3342" s="26" t="s">
        <v>20882</v>
      </c>
      <c r="M3342" s="26">
        <v>380444651847</v>
      </c>
      <c r="N3342" s="26">
        <v>4822784009</v>
      </c>
    </row>
    <row r="3343" spans="1:14">
      <c r="A3343" s="26" t="s">
        <v>2092</v>
      </c>
      <c r="B3343" s="26" t="s">
        <v>2093</v>
      </c>
      <c r="C3343" s="26">
        <v>38580610</v>
      </c>
      <c r="D3343" s="26" t="s">
        <v>24</v>
      </c>
      <c r="E3343" s="26" t="s">
        <v>20883</v>
      </c>
      <c r="F3343" s="26" t="s">
        <v>20884</v>
      </c>
      <c r="G3343" s="26" t="s">
        <v>9586</v>
      </c>
      <c r="H3343" s="26" t="s">
        <v>103</v>
      </c>
      <c r="I3343" s="26" t="s">
        <v>13274</v>
      </c>
      <c r="J3343" s="26" t="s">
        <v>20885</v>
      </c>
      <c r="K3343" s="26" t="s">
        <v>9582</v>
      </c>
      <c r="L3343" s="26" t="s">
        <v>20886</v>
      </c>
      <c r="M3343" s="26">
        <v>380961714132</v>
      </c>
      <c r="N3343" s="26">
        <v>723688201</v>
      </c>
    </row>
    <row r="3344" spans="1:14">
      <c r="A3344" s="26" t="s">
        <v>7743</v>
      </c>
      <c r="B3344" s="26" t="s">
        <v>7744</v>
      </c>
      <c r="C3344" s="26">
        <v>2000441</v>
      </c>
      <c r="D3344" s="26" t="s">
        <v>780</v>
      </c>
      <c r="E3344" s="26" t="s">
        <v>20887</v>
      </c>
      <c r="F3344" s="26" t="s">
        <v>9958</v>
      </c>
      <c r="G3344" s="26" t="s">
        <v>9601</v>
      </c>
      <c r="H3344" s="26" t="s">
        <v>1088</v>
      </c>
      <c r="I3344" s="26" t="s">
        <v>14222</v>
      </c>
      <c r="J3344" s="26" t="s">
        <v>2111</v>
      </c>
      <c r="K3344" s="26" t="s">
        <v>9597</v>
      </c>
      <c r="L3344" s="26" t="s">
        <v>20888</v>
      </c>
      <c r="M3344" s="26">
        <v>380354222064</v>
      </c>
      <c r="N3344" s="26">
        <v>720582016</v>
      </c>
    </row>
    <row r="3345" spans="1:14">
      <c r="A3345" s="26" t="s">
        <v>5908</v>
      </c>
      <c r="B3345" s="26" t="s">
        <v>5909</v>
      </c>
      <c r="C3345" s="26">
        <v>1998377</v>
      </c>
      <c r="D3345" s="26" t="s">
        <v>24</v>
      </c>
      <c r="E3345" s="26" t="s">
        <v>20889</v>
      </c>
      <c r="F3345" s="26" t="s">
        <v>20890</v>
      </c>
      <c r="G3345" s="26" t="s">
        <v>9591</v>
      </c>
      <c r="H3345" s="26" t="s">
        <v>835</v>
      </c>
      <c r="I3345" s="26" t="s">
        <v>11338</v>
      </c>
      <c r="J3345" s="26" t="s">
        <v>5906</v>
      </c>
      <c r="K3345" s="26" t="s">
        <v>9906</v>
      </c>
      <c r="L3345" s="26" t="s">
        <v>20891</v>
      </c>
      <c r="M3345" s="26">
        <v>380516891807</v>
      </c>
      <c r="N3345" s="26">
        <v>3522885802</v>
      </c>
    </row>
    <row r="3346" spans="1:14">
      <c r="A3346" s="26" t="s">
        <v>2811</v>
      </c>
      <c r="B3346" s="26" t="s">
        <v>2812</v>
      </c>
      <c r="C3346" s="26">
        <v>37802778</v>
      </c>
      <c r="D3346" s="26" t="s">
        <v>24</v>
      </c>
      <c r="E3346" s="26" t="s">
        <v>20892</v>
      </c>
      <c r="F3346" s="26" t="s">
        <v>20893</v>
      </c>
      <c r="G3346" s="26" t="s">
        <v>9579</v>
      </c>
      <c r="H3346" s="26" t="s">
        <v>258</v>
      </c>
      <c r="I3346" s="26" t="s">
        <v>10945</v>
      </c>
      <c r="J3346" s="26" t="s">
        <v>20894</v>
      </c>
      <c r="K3346" s="26" t="s">
        <v>9582</v>
      </c>
      <c r="L3346" s="26" t="s">
        <v>20895</v>
      </c>
      <c r="M3346" s="26">
        <v>380663485250</v>
      </c>
      <c r="N3346" s="26">
        <v>1422088801</v>
      </c>
    </row>
    <row r="3347" spans="1:14">
      <c r="A3347" s="26" t="s">
        <v>8964</v>
      </c>
      <c r="B3347" s="26" t="s">
        <v>8965</v>
      </c>
      <c r="C3347" s="26">
        <v>2005473</v>
      </c>
      <c r="D3347" s="26" t="s">
        <v>780</v>
      </c>
      <c r="E3347" s="26" t="s">
        <v>20896</v>
      </c>
      <c r="F3347" s="26" t="s">
        <v>9787</v>
      </c>
      <c r="G3347" s="26" t="s">
        <v>9601</v>
      </c>
      <c r="H3347" s="26" t="s">
        <v>1401</v>
      </c>
      <c r="I3347" s="26" t="s">
        <v>12387</v>
      </c>
      <c r="J3347" s="26" t="s">
        <v>1466</v>
      </c>
      <c r="K3347" s="26" t="s">
        <v>9597</v>
      </c>
      <c r="L3347" s="26" t="s">
        <v>20897</v>
      </c>
      <c r="M3347" s="26">
        <v>760949120430</v>
      </c>
      <c r="N3347" s="26">
        <v>1823755162</v>
      </c>
    </row>
    <row r="3348" spans="1:14">
      <c r="A3348" s="26" t="s">
        <v>7677</v>
      </c>
      <c r="B3348" s="26" t="s">
        <v>7678</v>
      </c>
      <c r="C3348" s="26">
        <v>38440115</v>
      </c>
      <c r="D3348" s="26" t="s">
        <v>24</v>
      </c>
      <c r="E3348" s="26" t="s">
        <v>20898</v>
      </c>
      <c r="F3348" s="26" t="s">
        <v>20899</v>
      </c>
      <c r="G3348" s="26" t="s">
        <v>9586</v>
      </c>
      <c r="H3348" s="26" t="s">
        <v>1088</v>
      </c>
      <c r="I3348" s="26" t="s">
        <v>16873</v>
      </c>
      <c r="J3348" s="26" t="s">
        <v>16713</v>
      </c>
      <c r="K3348" s="26" t="s">
        <v>9582</v>
      </c>
      <c r="L3348" s="26" t="s">
        <v>20900</v>
      </c>
      <c r="M3348" s="26">
        <v>380354664372</v>
      </c>
      <c r="N3348" s="26">
        <v>2122487902</v>
      </c>
    </row>
    <row r="3349" spans="1:14">
      <c r="A3349" s="26" t="s">
        <v>1680</v>
      </c>
      <c r="B3349" s="26" t="s">
        <v>1681</v>
      </c>
      <c r="C3349" s="26" t="s">
        <v>1604</v>
      </c>
      <c r="D3349" s="26" t="s">
        <v>24</v>
      </c>
      <c r="E3349" s="26" t="s">
        <v>20901</v>
      </c>
      <c r="F3349" s="26" t="s">
        <v>20902</v>
      </c>
      <c r="G3349" s="26" t="s">
        <v>9586</v>
      </c>
      <c r="H3349" s="26" t="s">
        <v>1308</v>
      </c>
      <c r="J3349" s="26" t="s">
        <v>1337</v>
      </c>
      <c r="K3349" s="26" t="s">
        <v>9597</v>
      </c>
      <c r="L3349" s="26" t="s">
        <v>15345</v>
      </c>
      <c r="M3349" s="26">
        <v>761374171978</v>
      </c>
      <c r="N3349" s="26">
        <v>6810400000</v>
      </c>
    </row>
    <row r="3350" spans="1:14">
      <c r="A3350" s="26" t="s">
        <v>7580</v>
      </c>
      <c r="B3350" s="26" t="s">
        <v>7581</v>
      </c>
      <c r="C3350" s="26">
        <v>38509208</v>
      </c>
      <c r="D3350" s="26" t="s">
        <v>24</v>
      </c>
      <c r="E3350" s="26" t="s">
        <v>20903</v>
      </c>
      <c r="F3350" s="26" t="s">
        <v>20904</v>
      </c>
      <c r="G3350" s="26" t="s">
        <v>9579</v>
      </c>
      <c r="H3350" s="26" t="s">
        <v>1088</v>
      </c>
      <c r="I3350" s="26" t="s">
        <v>9818</v>
      </c>
      <c r="J3350" s="26" t="s">
        <v>2586</v>
      </c>
      <c r="K3350" s="26" t="s">
        <v>9582</v>
      </c>
      <c r="L3350" s="26" t="s">
        <v>20905</v>
      </c>
      <c r="M3350" s="26">
        <v>380354434145</v>
      </c>
      <c r="N3350" s="26">
        <v>124755800</v>
      </c>
    </row>
    <row r="3351" spans="1:14">
      <c r="A3351" s="26" t="s">
        <v>9044</v>
      </c>
      <c r="B3351" s="26" t="s">
        <v>9045</v>
      </c>
      <c r="C3351" s="26">
        <v>38990598</v>
      </c>
      <c r="D3351" s="26" t="s">
        <v>24</v>
      </c>
      <c r="E3351" s="26" t="s">
        <v>20906</v>
      </c>
      <c r="F3351" s="26" t="s">
        <v>20907</v>
      </c>
      <c r="G3351" s="26" t="s">
        <v>9579</v>
      </c>
      <c r="H3351" s="26" t="s">
        <v>1401</v>
      </c>
      <c r="I3351" s="26" t="s">
        <v>10821</v>
      </c>
      <c r="J3351" s="26" t="s">
        <v>20908</v>
      </c>
      <c r="K3351" s="26" t="s">
        <v>9582</v>
      </c>
      <c r="L3351" s="26" t="s">
        <v>20909</v>
      </c>
      <c r="M3351" s="26">
        <v>380984401481</v>
      </c>
      <c r="N3351" s="26">
        <v>7125780402</v>
      </c>
    </row>
    <row r="3352" spans="1:14">
      <c r="A3352" s="26" t="s">
        <v>6792</v>
      </c>
      <c r="B3352" s="26" t="s">
        <v>6793</v>
      </c>
      <c r="C3352" s="26">
        <v>38503185</v>
      </c>
      <c r="D3352" s="26" t="s">
        <v>24</v>
      </c>
      <c r="E3352" s="26" t="s">
        <v>20910</v>
      </c>
      <c r="F3352" s="26" t="s">
        <v>20911</v>
      </c>
      <c r="G3352" s="26" t="s">
        <v>9586</v>
      </c>
      <c r="H3352" s="26" t="s">
        <v>949</v>
      </c>
      <c r="J3352" s="26" t="s">
        <v>977</v>
      </c>
      <c r="K3352" s="26" t="s">
        <v>9597</v>
      </c>
      <c r="L3352" s="26" t="s">
        <v>20912</v>
      </c>
      <c r="M3352" s="26">
        <v>380503009785</v>
      </c>
      <c r="N3352" s="26">
        <v>4424080504</v>
      </c>
    </row>
    <row r="3353" spans="1:14">
      <c r="A3353" s="26" t="s">
        <v>8915</v>
      </c>
      <c r="B3353" s="26" t="s">
        <v>8916</v>
      </c>
      <c r="C3353" s="26">
        <v>41368558</v>
      </c>
      <c r="D3353" s="26" t="s">
        <v>24</v>
      </c>
      <c r="E3353" s="26" t="s">
        <v>20913</v>
      </c>
      <c r="F3353" s="26" t="s">
        <v>20914</v>
      </c>
      <c r="G3353" s="26" t="s">
        <v>9579</v>
      </c>
      <c r="H3353" s="26" t="s">
        <v>1401</v>
      </c>
      <c r="I3353" s="26" t="s">
        <v>11520</v>
      </c>
      <c r="J3353" s="26" t="s">
        <v>20915</v>
      </c>
      <c r="K3353" s="26" t="s">
        <v>9582</v>
      </c>
      <c r="L3353" s="26" t="s">
        <v>20916</v>
      </c>
      <c r="M3353" s="26">
        <v>380963315991</v>
      </c>
      <c r="N3353" s="26">
        <v>7123488001</v>
      </c>
    </row>
    <row r="3354" spans="1:14">
      <c r="A3354" s="26" t="s">
        <v>7414</v>
      </c>
      <c r="B3354" s="26" t="s">
        <v>7415</v>
      </c>
      <c r="C3354" s="26">
        <v>39045101</v>
      </c>
      <c r="D3354" s="26" t="s">
        <v>24</v>
      </c>
      <c r="E3354" s="26" t="s">
        <v>20917</v>
      </c>
      <c r="F3354" s="26" t="s">
        <v>20918</v>
      </c>
      <c r="G3354" s="26" t="s">
        <v>9586</v>
      </c>
      <c r="H3354" s="26" t="s">
        <v>1025</v>
      </c>
      <c r="I3354" s="26" t="s">
        <v>11246</v>
      </c>
      <c r="J3354" s="26" t="s">
        <v>20919</v>
      </c>
      <c r="K3354" s="26" t="s">
        <v>9582</v>
      </c>
      <c r="L3354" s="26" t="s">
        <v>20920</v>
      </c>
      <c r="M3354" s="26">
        <v>761532276880</v>
      </c>
      <c r="N3354" s="26">
        <v>5924187901</v>
      </c>
    </row>
    <row r="3355" spans="1:14">
      <c r="A3355" s="26" t="s">
        <v>5784</v>
      </c>
      <c r="B3355" s="26" t="s">
        <v>5785</v>
      </c>
      <c r="C3355" s="26">
        <v>1993718</v>
      </c>
      <c r="D3355" s="26" t="s">
        <v>780</v>
      </c>
      <c r="E3355" s="26" t="s">
        <v>20921</v>
      </c>
      <c r="F3355" s="26" t="s">
        <v>20922</v>
      </c>
      <c r="G3355" s="26" t="s">
        <v>9601</v>
      </c>
      <c r="H3355" s="26" t="s">
        <v>799</v>
      </c>
      <c r="J3355" s="26" t="s">
        <v>800</v>
      </c>
      <c r="K3355" s="26" t="s">
        <v>9597</v>
      </c>
      <c r="L3355" s="26" t="s">
        <v>20923</v>
      </c>
      <c r="M3355" s="26">
        <v>380442726308</v>
      </c>
      <c r="N3355" s="26">
        <v>4822784009</v>
      </c>
    </row>
    <row r="3356" spans="1:14">
      <c r="A3356" s="26" t="s">
        <v>5730</v>
      </c>
      <c r="B3356" s="26" t="s">
        <v>5731</v>
      </c>
      <c r="C3356" s="26">
        <v>4593391</v>
      </c>
      <c r="D3356" s="26" t="s">
        <v>780</v>
      </c>
      <c r="E3356" s="26" t="s">
        <v>20924</v>
      </c>
      <c r="F3356" s="26" t="s">
        <v>5731</v>
      </c>
      <c r="G3356" s="26" t="s">
        <v>9601</v>
      </c>
      <c r="H3356" s="26" t="s">
        <v>799</v>
      </c>
      <c r="J3356" s="26" t="s">
        <v>800</v>
      </c>
      <c r="K3356" s="26" t="s">
        <v>9597</v>
      </c>
      <c r="L3356" s="26" t="s">
        <v>19763</v>
      </c>
      <c r="M3356" s="26">
        <v>760890600334</v>
      </c>
      <c r="N3356" s="26">
        <v>4822784009</v>
      </c>
    </row>
    <row r="3357" spans="1:14">
      <c r="A3357" s="26" t="s">
        <v>9459</v>
      </c>
      <c r="B3357" s="26" t="s">
        <v>9456</v>
      </c>
      <c r="C3357" s="26">
        <v>5480619</v>
      </c>
      <c r="D3357" s="26" t="s">
        <v>24</v>
      </c>
      <c r="E3357" s="26" t="s">
        <v>20925</v>
      </c>
      <c r="F3357" s="26" t="s">
        <v>17358</v>
      </c>
      <c r="G3357" s="26" t="s">
        <v>9591</v>
      </c>
      <c r="H3357" s="26" t="s">
        <v>1573</v>
      </c>
      <c r="J3357" s="26" t="s">
        <v>1597</v>
      </c>
      <c r="K3357" s="26" t="s">
        <v>9597</v>
      </c>
      <c r="L3357" s="26" t="s">
        <v>16161</v>
      </c>
      <c r="M3357" s="26">
        <v>380462644661</v>
      </c>
      <c r="N3357" s="26">
        <v>7410100000</v>
      </c>
    </row>
    <row r="3358" spans="1:14">
      <c r="A3358" s="26" t="s">
        <v>6416</v>
      </c>
      <c r="B3358" s="26" t="s">
        <v>6417</v>
      </c>
      <c r="C3358" s="26">
        <v>1998526</v>
      </c>
      <c r="D3358" s="26" t="s">
        <v>780</v>
      </c>
      <c r="E3358" s="26" t="s">
        <v>20926</v>
      </c>
      <c r="F3358" s="26" t="s">
        <v>20927</v>
      </c>
      <c r="G3358" s="26" t="s">
        <v>9601</v>
      </c>
      <c r="H3358" s="26" t="s">
        <v>885</v>
      </c>
      <c r="J3358" s="26" t="s">
        <v>20928</v>
      </c>
      <c r="K3358" s="26" t="s">
        <v>9597</v>
      </c>
      <c r="L3358" s="26" t="s">
        <v>20929</v>
      </c>
      <c r="M3358" s="26">
        <v>380665054307</v>
      </c>
      <c r="N3358" s="26">
        <v>5110200000</v>
      </c>
    </row>
    <row r="3359" spans="1:14">
      <c r="A3359" s="26" t="s">
        <v>3349</v>
      </c>
      <c r="B3359" s="26" t="s">
        <v>3350</v>
      </c>
      <c r="C3359" s="26">
        <v>38068793</v>
      </c>
      <c r="D3359" s="26" t="s">
        <v>24</v>
      </c>
      <c r="E3359" s="26" t="s">
        <v>20930</v>
      </c>
      <c r="F3359" s="26" t="s">
        <v>20931</v>
      </c>
      <c r="G3359" s="26" t="s">
        <v>9579</v>
      </c>
      <c r="H3359" s="26" t="s">
        <v>392</v>
      </c>
      <c r="I3359" s="26" t="s">
        <v>10303</v>
      </c>
      <c r="J3359" s="26" t="s">
        <v>20932</v>
      </c>
      <c r="K3359" s="26" t="s">
        <v>9582</v>
      </c>
      <c r="L3359" s="26" t="s">
        <v>20933</v>
      </c>
      <c r="M3359" s="26">
        <v>380673503568</v>
      </c>
      <c r="N3359" s="26">
        <v>2120483501</v>
      </c>
    </row>
    <row r="3360" spans="1:14">
      <c r="A3360" s="26" t="s">
        <v>6484</v>
      </c>
      <c r="B3360" s="26" t="s">
        <v>6485</v>
      </c>
      <c r="C3360" s="26">
        <v>38407455</v>
      </c>
      <c r="D3360" s="26" t="s">
        <v>24</v>
      </c>
      <c r="E3360" s="26" t="s">
        <v>20934</v>
      </c>
      <c r="F3360" s="26" t="s">
        <v>20935</v>
      </c>
      <c r="G3360" s="26" t="s">
        <v>9586</v>
      </c>
      <c r="H3360" s="26" t="s">
        <v>885</v>
      </c>
      <c r="J3360" s="26" t="s">
        <v>20936</v>
      </c>
      <c r="K3360" s="26" t="s">
        <v>9582</v>
      </c>
      <c r="L3360" s="26" t="s">
        <v>20937</v>
      </c>
      <c r="M3360" s="26">
        <v>761017123696</v>
      </c>
      <c r="N3360" s="26">
        <v>2324882801</v>
      </c>
    </row>
    <row r="3361" spans="1:14">
      <c r="A3361" s="26" t="s">
        <v>4454</v>
      </c>
      <c r="B3361" s="26" t="s">
        <v>4455</v>
      </c>
      <c r="C3361" s="26">
        <v>39043099</v>
      </c>
      <c r="D3361" s="26" t="s">
        <v>780</v>
      </c>
      <c r="E3361" s="26" t="s">
        <v>20938</v>
      </c>
      <c r="F3361" s="26" t="s">
        <v>20939</v>
      </c>
      <c r="G3361" s="26" t="s">
        <v>9601</v>
      </c>
      <c r="H3361" s="26" t="s">
        <v>576</v>
      </c>
      <c r="J3361" s="26" t="s">
        <v>20940</v>
      </c>
      <c r="K3361" s="26" t="s">
        <v>9597</v>
      </c>
      <c r="L3361" s="26" t="s">
        <v>20941</v>
      </c>
      <c r="M3361" s="26">
        <v>380457264975</v>
      </c>
      <c r="N3361" s="26">
        <v>522884801</v>
      </c>
    </row>
    <row r="3362" spans="1:14">
      <c r="A3362" s="26" t="s">
        <v>4530</v>
      </c>
      <c r="B3362" s="26" t="s">
        <v>4531</v>
      </c>
      <c r="C3362" s="26">
        <v>41964879</v>
      </c>
      <c r="D3362" s="26" t="s">
        <v>24</v>
      </c>
      <c r="E3362" s="26" t="s">
        <v>20942</v>
      </c>
      <c r="F3362" s="26" t="s">
        <v>20943</v>
      </c>
      <c r="G3362" s="26" t="s">
        <v>9586</v>
      </c>
      <c r="H3362" s="26" t="s">
        <v>576</v>
      </c>
      <c r="I3362" s="26" t="s">
        <v>11554</v>
      </c>
      <c r="J3362" s="26" t="s">
        <v>658</v>
      </c>
      <c r="K3362" s="26" t="s">
        <v>9597</v>
      </c>
      <c r="L3362" s="26" t="s">
        <v>11555</v>
      </c>
      <c r="M3362" s="26">
        <v>380456051524</v>
      </c>
      <c r="N3362" s="26">
        <v>3224610100</v>
      </c>
    </row>
    <row r="3363" spans="1:14">
      <c r="A3363" s="26" t="s">
        <v>4877</v>
      </c>
      <c r="B3363" s="26" t="s">
        <v>4878</v>
      </c>
      <c r="C3363" s="26">
        <v>1983602</v>
      </c>
      <c r="D3363" s="26" t="s">
        <v>780</v>
      </c>
      <c r="E3363" s="26" t="s">
        <v>20944</v>
      </c>
      <c r="F3363" s="26" t="s">
        <v>20945</v>
      </c>
      <c r="G3363" s="26" t="s">
        <v>9601</v>
      </c>
      <c r="H3363" s="26" t="s">
        <v>711</v>
      </c>
      <c r="I3363" s="26" t="s">
        <v>10142</v>
      </c>
      <c r="J3363" s="26" t="s">
        <v>2662</v>
      </c>
      <c r="K3363" s="26" t="s">
        <v>9606</v>
      </c>
      <c r="L3363" s="26" t="s">
        <v>20946</v>
      </c>
      <c r="M3363" s="26">
        <v>761640971393</v>
      </c>
      <c r="N3363" s="26">
        <v>124781308</v>
      </c>
    </row>
    <row r="3364" spans="1:14">
      <c r="A3364" s="26" t="s">
        <v>6197</v>
      </c>
      <c r="B3364" s="26" t="s">
        <v>6198</v>
      </c>
      <c r="C3364" s="26">
        <v>42483376</v>
      </c>
      <c r="D3364" s="26" t="s">
        <v>24</v>
      </c>
      <c r="E3364" s="26" t="s">
        <v>20947</v>
      </c>
      <c r="F3364" s="26" t="s">
        <v>20948</v>
      </c>
      <c r="G3364" s="26" t="s">
        <v>9586</v>
      </c>
      <c r="H3364" s="26" t="s">
        <v>885</v>
      </c>
      <c r="J3364" s="26" t="s">
        <v>902</v>
      </c>
      <c r="K3364" s="26" t="s">
        <v>9597</v>
      </c>
      <c r="L3364" s="26" t="s">
        <v>13743</v>
      </c>
      <c r="M3364" s="26">
        <v>380973759918</v>
      </c>
      <c r="N3364" s="26">
        <v>5110600000</v>
      </c>
    </row>
    <row r="3365" spans="1:14">
      <c r="A3365" s="26" t="s">
        <v>2518</v>
      </c>
      <c r="B3365" s="26" t="s">
        <v>2519</v>
      </c>
      <c r="C3365" s="26" t="s">
        <v>1604</v>
      </c>
      <c r="D3365" s="26" t="s">
        <v>24</v>
      </c>
      <c r="E3365" s="26" t="s">
        <v>20949</v>
      </c>
      <c r="F3365" s="26" t="s">
        <v>20950</v>
      </c>
      <c r="G3365" s="26" t="s">
        <v>9586</v>
      </c>
      <c r="H3365" s="26" t="s">
        <v>133</v>
      </c>
      <c r="J3365" s="26" t="s">
        <v>183</v>
      </c>
      <c r="K3365" s="26" t="s">
        <v>9597</v>
      </c>
      <c r="L3365" s="26" t="s">
        <v>20951</v>
      </c>
      <c r="M3365" s="26">
        <v>380973657972</v>
      </c>
      <c r="N3365" s="26">
        <v>1211000000</v>
      </c>
    </row>
    <row r="3366" spans="1:14">
      <c r="A3366" s="26" t="s">
        <v>9080</v>
      </c>
      <c r="B3366" s="26" t="s">
        <v>9081</v>
      </c>
      <c r="C3366" s="26">
        <v>40246437</v>
      </c>
      <c r="D3366" s="26" t="s">
        <v>24</v>
      </c>
      <c r="E3366" s="26" t="s">
        <v>20952</v>
      </c>
      <c r="F3366" s="26" t="s">
        <v>20953</v>
      </c>
      <c r="G3366" s="26" t="s">
        <v>9579</v>
      </c>
      <c r="H3366" s="26" t="s">
        <v>1490</v>
      </c>
      <c r="I3366" s="26" t="s">
        <v>13138</v>
      </c>
      <c r="J3366" s="26" t="s">
        <v>498</v>
      </c>
      <c r="K3366" s="26" t="s">
        <v>9582</v>
      </c>
      <c r="L3366" s="26" t="s">
        <v>20954</v>
      </c>
      <c r="M3366" s="26">
        <v>380977465048</v>
      </c>
      <c r="N3366" s="26">
        <v>123183401</v>
      </c>
    </row>
    <row r="3367" spans="1:14">
      <c r="A3367" s="26" t="s">
        <v>5876</v>
      </c>
      <c r="B3367" s="26" t="s">
        <v>5877</v>
      </c>
      <c r="C3367" s="26">
        <v>41412507</v>
      </c>
      <c r="D3367" s="26" t="s">
        <v>24</v>
      </c>
      <c r="E3367" s="26" t="s">
        <v>20955</v>
      </c>
      <c r="F3367" s="26" t="s">
        <v>20956</v>
      </c>
      <c r="G3367" s="26" t="s">
        <v>9591</v>
      </c>
      <c r="H3367" s="26" t="s">
        <v>506</v>
      </c>
      <c r="I3367" s="26" t="s">
        <v>13222</v>
      </c>
      <c r="J3367" s="26" t="s">
        <v>3977</v>
      </c>
      <c r="K3367" s="26" t="s">
        <v>9606</v>
      </c>
      <c r="L3367" s="26" t="s">
        <v>20957</v>
      </c>
      <c r="M3367" s="26">
        <v>380342540525</v>
      </c>
      <c r="N3367" s="26">
        <v>2323083503</v>
      </c>
    </row>
    <row r="3368" spans="1:14">
      <c r="A3368" s="26" t="s">
        <v>4446</v>
      </c>
      <c r="B3368" s="26" t="s">
        <v>4447</v>
      </c>
      <c r="C3368" s="26">
        <v>38462249</v>
      </c>
      <c r="D3368" s="26" t="s">
        <v>24</v>
      </c>
      <c r="E3368" s="26" t="s">
        <v>20958</v>
      </c>
      <c r="F3368" s="26" t="s">
        <v>20959</v>
      </c>
      <c r="G3368" s="26" t="s">
        <v>9579</v>
      </c>
      <c r="H3368" s="26" t="s">
        <v>576</v>
      </c>
      <c r="I3368" s="26" t="s">
        <v>10867</v>
      </c>
      <c r="J3368" s="26" t="s">
        <v>20960</v>
      </c>
      <c r="K3368" s="26" t="s">
        <v>9582</v>
      </c>
      <c r="L3368" s="26" t="s">
        <v>20961</v>
      </c>
      <c r="M3368" s="26">
        <v>380457839217</v>
      </c>
      <c r="N3368" s="26">
        <v>3222780901</v>
      </c>
    </row>
    <row r="3369" spans="1:14">
      <c r="A3369" s="26" t="s">
        <v>4362</v>
      </c>
      <c r="B3369" s="26" t="s">
        <v>4363</v>
      </c>
      <c r="C3369" s="26">
        <v>42081684</v>
      </c>
      <c r="D3369" s="26" t="s">
        <v>24</v>
      </c>
      <c r="E3369" s="26" t="s">
        <v>20962</v>
      </c>
      <c r="F3369" s="26" t="s">
        <v>20963</v>
      </c>
      <c r="G3369" s="26" t="s">
        <v>9586</v>
      </c>
      <c r="H3369" s="26" t="s">
        <v>576</v>
      </c>
      <c r="I3369" s="26" t="s">
        <v>13251</v>
      </c>
      <c r="J3369" s="26" t="s">
        <v>20964</v>
      </c>
      <c r="K3369" s="26" t="s">
        <v>9582</v>
      </c>
      <c r="L3369" s="26" t="s">
        <v>20965</v>
      </c>
      <c r="M3369" s="26">
        <v>760915476484</v>
      </c>
      <c r="N3369" s="26">
        <v>1224887125</v>
      </c>
    </row>
    <row r="3370" spans="1:14">
      <c r="A3370" s="26" t="s">
        <v>3784</v>
      </c>
      <c r="B3370" s="26" t="s">
        <v>3785</v>
      </c>
      <c r="C3370" s="26">
        <v>5498660</v>
      </c>
      <c r="D3370" s="26" t="s">
        <v>780</v>
      </c>
      <c r="E3370" s="26" t="s">
        <v>20966</v>
      </c>
      <c r="F3370" s="26" t="s">
        <v>10111</v>
      </c>
      <c r="G3370" s="26" t="s">
        <v>9601</v>
      </c>
      <c r="H3370" s="26" t="s">
        <v>468</v>
      </c>
      <c r="J3370" s="26" t="s">
        <v>481</v>
      </c>
      <c r="K3370" s="26" t="s">
        <v>9597</v>
      </c>
      <c r="L3370" s="26" t="s">
        <v>20967</v>
      </c>
      <c r="M3370" s="26">
        <v>380954161093</v>
      </c>
      <c r="N3370" s="26">
        <v>1222380503</v>
      </c>
    </row>
    <row r="3371" spans="1:14">
      <c r="A3371" s="26" t="s">
        <v>5464</v>
      </c>
      <c r="B3371" s="26" t="s">
        <v>5461</v>
      </c>
      <c r="C3371" s="26">
        <v>42310851</v>
      </c>
      <c r="D3371" s="26" t="s">
        <v>24</v>
      </c>
      <c r="E3371" s="26" t="s">
        <v>20968</v>
      </c>
      <c r="F3371" s="26" t="s">
        <v>20969</v>
      </c>
      <c r="G3371" s="26" t="s">
        <v>9579</v>
      </c>
      <c r="H3371" s="26" t="s">
        <v>735</v>
      </c>
      <c r="I3371" s="26" t="s">
        <v>9605</v>
      </c>
      <c r="J3371" s="26" t="s">
        <v>20970</v>
      </c>
      <c r="K3371" s="26" t="s">
        <v>9582</v>
      </c>
      <c r="L3371" s="26" t="s">
        <v>20971</v>
      </c>
      <c r="M3371" s="26">
        <v>380968532249</v>
      </c>
      <c r="N3371" s="26">
        <v>4621510514</v>
      </c>
    </row>
    <row r="3372" spans="1:14">
      <c r="A3372" s="26" t="s">
        <v>4886</v>
      </c>
      <c r="B3372" s="26" t="s">
        <v>4887</v>
      </c>
      <c r="C3372" s="26">
        <v>38325425</v>
      </c>
      <c r="D3372" s="26" t="s">
        <v>24</v>
      </c>
      <c r="E3372" s="26" t="s">
        <v>20972</v>
      </c>
      <c r="F3372" s="26" t="s">
        <v>20973</v>
      </c>
      <c r="G3372" s="26" t="s">
        <v>9579</v>
      </c>
      <c r="H3372" s="26" t="s">
        <v>711</v>
      </c>
      <c r="I3372" s="26" t="s">
        <v>14610</v>
      </c>
      <c r="J3372" s="26" t="s">
        <v>20974</v>
      </c>
      <c r="K3372" s="26" t="s">
        <v>9582</v>
      </c>
      <c r="L3372" s="26" t="s">
        <v>20975</v>
      </c>
      <c r="M3372" s="26">
        <v>380646196731</v>
      </c>
      <c r="N3372" s="26">
        <v>4425182004</v>
      </c>
    </row>
    <row r="3373" spans="1:14">
      <c r="A3373" s="26" t="s">
        <v>4342</v>
      </c>
      <c r="B3373" s="26" t="s">
        <v>4343</v>
      </c>
      <c r="C3373" s="26">
        <v>1994669</v>
      </c>
      <c r="D3373" s="26" t="s">
        <v>780</v>
      </c>
      <c r="E3373" s="26" t="s">
        <v>20976</v>
      </c>
      <c r="F3373" s="26" t="s">
        <v>19537</v>
      </c>
      <c r="G3373" s="26" t="s">
        <v>9601</v>
      </c>
      <c r="H3373" s="26" t="s">
        <v>576</v>
      </c>
      <c r="I3373" s="26" t="s">
        <v>10292</v>
      </c>
      <c r="J3373" s="26" t="s">
        <v>20977</v>
      </c>
      <c r="K3373" s="26" t="s">
        <v>9582</v>
      </c>
      <c r="L3373" s="26" t="s">
        <v>20978</v>
      </c>
      <c r="M3373" s="26">
        <v>380459840059</v>
      </c>
      <c r="N3373" s="26">
        <v>3222488201</v>
      </c>
    </row>
    <row r="3374" spans="1:14">
      <c r="A3374" s="26" t="s">
        <v>5996</v>
      </c>
      <c r="B3374" s="26" t="s">
        <v>5997</v>
      </c>
      <c r="C3374" s="26">
        <v>4592434</v>
      </c>
      <c r="D3374" s="26" t="s">
        <v>780</v>
      </c>
      <c r="E3374" s="26" t="s">
        <v>20979</v>
      </c>
      <c r="F3374" s="26" t="s">
        <v>10114</v>
      </c>
      <c r="G3374" s="26" t="s">
        <v>9601</v>
      </c>
      <c r="H3374" s="26" t="s">
        <v>835</v>
      </c>
      <c r="J3374" s="26" t="s">
        <v>848</v>
      </c>
      <c r="K3374" s="26" t="s">
        <v>9597</v>
      </c>
      <c r="L3374" s="26" t="s">
        <v>20980</v>
      </c>
      <c r="M3374" s="26">
        <v>761466623168</v>
      </c>
      <c r="N3374" s="26">
        <v>4623010100</v>
      </c>
    </row>
    <row r="3375" spans="1:14">
      <c r="A3375" s="26" t="s">
        <v>4130</v>
      </c>
      <c r="B3375" s="26" t="s">
        <v>4127</v>
      </c>
      <c r="C3375" s="26">
        <v>26482717</v>
      </c>
      <c r="D3375" s="26" t="s">
        <v>24</v>
      </c>
      <c r="E3375" s="26" t="s">
        <v>20981</v>
      </c>
      <c r="F3375" s="26" t="s">
        <v>20982</v>
      </c>
      <c r="G3375" s="26" t="s">
        <v>9586</v>
      </c>
      <c r="H3375" s="26" t="s">
        <v>506</v>
      </c>
      <c r="I3375" s="26" t="s">
        <v>10881</v>
      </c>
      <c r="J3375" s="26" t="s">
        <v>19784</v>
      </c>
      <c r="K3375" s="26" t="s">
        <v>9582</v>
      </c>
      <c r="L3375" s="26" t="s">
        <v>20983</v>
      </c>
      <c r="M3375" s="26">
        <v>380978275075</v>
      </c>
      <c r="N3375" s="26">
        <v>2622881601</v>
      </c>
    </row>
    <row r="3376" spans="1:14">
      <c r="A3376" s="26" t="s">
        <v>9147</v>
      </c>
      <c r="B3376" s="26" t="s">
        <v>9148</v>
      </c>
      <c r="C3376" s="26">
        <v>38462935</v>
      </c>
      <c r="D3376" s="26" t="s">
        <v>24</v>
      </c>
      <c r="E3376" s="26" t="s">
        <v>20984</v>
      </c>
      <c r="F3376" s="26" t="s">
        <v>20985</v>
      </c>
      <c r="G3376" s="26" t="s">
        <v>9586</v>
      </c>
      <c r="H3376" s="26" t="s">
        <v>1490</v>
      </c>
      <c r="I3376" s="26" t="s">
        <v>10369</v>
      </c>
      <c r="J3376" s="26" t="s">
        <v>1545</v>
      </c>
      <c r="K3376" s="26" t="s">
        <v>9597</v>
      </c>
      <c r="L3376" s="26" t="s">
        <v>14658</v>
      </c>
      <c r="M3376" s="26">
        <v>380984710535</v>
      </c>
      <c r="N3376" s="26">
        <v>523786901</v>
      </c>
    </row>
    <row r="3377" spans="1:14">
      <c r="A3377" s="26" t="s">
        <v>5917</v>
      </c>
      <c r="B3377" s="26" t="s">
        <v>5918</v>
      </c>
      <c r="C3377" s="26">
        <v>38341981</v>
      </c>
      <c r="D3377" s="26" t="s">
        <v>24</v>
      </c>
      <c r="E3377" s="26" t="s">
        <v>20986</v>
      </c>
      <c r="F3377" s="26" t="s">
        <v>20987</v>
      </c>
      <c r="G3377" s="26" t="s">
        <v>9586</v>
      </c>
      <c r="H3377" s="26" t="s">
        <v>835</v>
      </c>
      <c r="I3377" s="26" t="s">
        <v>16014</v>
      </c>
      <c r="J3377" s="26" t="s">
        <v>20988</v>
      </c>
      <c r="K3377" s="26" t="s">
        <v>9582</v>
      </c>
      <c r="L3377" s="26" t="s">
        <v>20989</v>
      </c>
      <c r="M3377" s="26">
        <v>380513493617</v>
      </c>
      <c r="N3377" s="26">
        <v>4822083807</v>
      </c>
    </row>
    <row r="3378" spans="1:14">
      <c r="A3378" s="26" t="s">
        <v>5740</v>
      </c>
      <c r="B3378" s="26" t="s">
        <v>5741</v>
      </c>
      <c r="C3378" s="26">
        <v>5492278</v>
      </c>
      <c r="D3378" s="26" t="s">
        <v>780</v>
      </c>
      <c r="E3378" s="26" t="s">
        <v>20990</v>
      </c>
      <c r="F3378" s="26" t="s">
        <v>20991</v>
      </c>
      <c r="G3378" s="26" t="s">
        <v>9601</v>
      </c>
      <c r="H3378" s="26" t="s">
        <v>799</v>
      </c>
      <c r="I3378" s="26" t="s">
        <v>16554</v>
      </c>
      <c r="J3378" s="26" t="s">
        <v>800</v>
      </c>
      <c r="K3378" s="26" t="s">
        <v>9597</v>
      </c>
      <c r="L3378" s="26" t="s">
        <v>20992</v>
      </c>
      <c r="M3378" s="26">
        <v>380442724678</v>
      </c>
      <c r="N3378" s="26">
        <v>4822784009</v>
      </c>
    </row>
    <row r="3379" spans="1:14">
      <c r="A3379" s="26" t="s">
        <v>9399</v>
      </c>
      <c r="B3379" s="26" t="s">
        <v>9400</v>
      </c>
      <c r="C3379" s="26">
        <v>38955665</v>
      </c>
      <c r="D3379" s="26" t="s">
        <v>24</v>
      </c>
      <c r="E3379" s="26" t="s">
        <v>20993</v>
      </c>
      <c r="F3379" s="26" t="s">
        <v>20994</v>
      </c>
      <c r="G3379" s="26" t="s">
        <v>9579</v>
      </c>
      <c r="H3379" s="26" t="s">
        <v>1573</v>
      </c>
      <c r="I3379" s="26" t="s">
        <v>10158</v>
      </c>
      <c r="J3379" s="26" t="s">
        <v>20995</v>
      </c>
      <c r="K3379" s="26" t="s">
        <v>9906</v>
      </c>
      <c r="L3379" s="26" t="s">
        <v>20996</v>
      </c>
      <c r="M3379" s="26">
        <v>380462687313</v>
      </c>
      <c r="N3379" s="26">
        <v>522280202</v>
      </c>
    </row>
    <row r="3380" spans="1:14">
      <c r="A3380" s="26" t="s">
        <v>8924</v>
      </c>
      <c r="B3380" s="26" t="s">
        <v>8925</v>
      </c>
      <c r="C3380" s="26">
        <v>39011491</v>
      </c>
      <c r="D3380" s="26" t="s">
        <v>24</v>
      </c>
      <c r="E3380" s="26" t="s">
        <v>20997</v>
      </c>
      <c r="F3380" s="26" t="s">
        <v>20998</v>
      </c>
      <c r="G3380" s="26" t="s">
        <v>9586</v>
      </c>
      <c r="H3380" s="26" t="s">
        <v>1401</v>
      </c>
      <c r="I3380" s="26" t="s">
        <v>9726</v>
      </c>
      <c r="J3380" s="26" t="s">
        <v>8832</v>
      </c>
      <c r="K3380" s="26" t="s">
        <v>9582</v>
      </c>
      <c r="L3380" s="26" t="s">
        <v>20999</v>
      </c>
      <c r="M3380" s="26">
        <v>380473399217</v>
      </c>
      <c r="N3380" s="26">
        <v>7123780501</v>
      </c>
    </row>
    <row r="3381" spans="1:14">
      <c r="A3381" s="26" t="s">
        <v>4004</v>
      </c>
      <c r="B3381" s="26" t="s">
        <v>4005</v>
      </c>
      <c r="C3381" s="26">
        <v>42096899</v>
      </c>
      <c r="D3381" s="26" t="s">
        <v>24</v>
      </c>
      <c r="E3381" s="26" t="s">
        <v>21000</v>
      </c>
      <c r="F3381" s="26" t="s">
        <v>21001</v>
      </c>
      <c r="G3381" s="26" t="s">
        <v>9586</v>
      </c>
      <c r="H3381" s="26" t="s">
        <v>506</v>
      </c>
      <c r="I3381" s="26" t="s">
        <v>18195</v>
      </c>
      <c r="J3381" s="26" t="s">
        <v>10924</v>
      </c>
      <c r="K3381" s="26" t="s">
        <v>9582</v>
      </c>
      <c r="L3381" s="26" t="s">
        <v>21002</v>
      </c>
      <c r="M3381" s="26">
        <v>380665007527</v>
      </c>
      <c r="N3381" s="26">
        <v>123182202</v>
      </c>
    </row>
    <row r="3382" spans="1:14">
      <c r="A3382" s="26" t="s">
        <v>3560</v>
      </c>
      <c r="B3382" s="26" t="s">
        <v>3561</v>
      </c>
      <c r="C3382" s="26">
        <v>39048956</v>
      </c>
      <c r="D3382" s="26" t="s">
        <v>24</v>
      </c>
      <c r="E3382" s="26" t="s">
        <v>21003</v>
      </c>
      <c r="F3382" s="26" t="s">
        <v>21004</v>
      </c>
      <c r="G3382" s="26" t="s">
        <v>9586</v>
      </c>
      <c r="H3382" s="26" t="s">
        <v>392</v>
      </c>
      <c r="I3382" s="26" t="s">
        <v>10620</v>
      </c>
      <c r="J3382" s="26" t="s">
        <v>21005</v>
      </c>
      <c r="K3382" s="26" t="s">
        <v>9582</v>
      </c>
      <c r="L3382" s="26" t="s">
        <v>21006</v>
      </c>
      <c r="M3382" s="26">
        <v>380978556535</v>
      </c>
      <c r="N3382" s="26">
        <v>2125385601</v>
      </c>
    </row>
    <row r="3383" spans="1:14">
      <c r="A3383" s="26" t="s">
        <v>2914</v>
      </c>
      <c r="B3383" s="26" t="s">
        <v>2915</v>
      </c>
      <c r="C3383" s="26">
        <v>37885220</v>
      </c>
      <c r="D3383" s="26" t="s">
        <v>24</v>
      </c>
      <c r="E3383" s="26" t="s">
        <v>21007</v>
      </c>
      <c r="F3383" s="26" t="s">
        <v>14409</v>
      </c>
      <c r="G3383" s="26" t="s">
        <v>9586</v>
      </c>
      <c r="H3383" s="26" t="s">
        <v>258</v>
      </c>
      <c r="J3383" s="26" t="s">
        <v>317</v>
      </c>
      <c r="K3383" s="26" t="s">
        <v>9597</v>
      </c>
      <c r="L3383" s="26" t="s">
        <v>13617</v>
      </c>
      <c r="M3383" s="26">
        <v>380629511577</v>
      </c>
      <c r="N3383" s="26">
        <v>1412300000</v>
      </c>
    </row>
    <row r="3384" spans="1:14">
      <c r="A3384" s="26" t="s">
        <v>7629</v>
      </c>
      <c r="B3384" s="26" t="s">
        <v>7630</v>
      </c>
      <c r="C3384" s="26">
        <v>39511438</v>
      </c>
      <c r="D3384" s="26" t="s">
        <v>24</v>
      </c>
      <c r="E3384" s="26" t="s">
        <v>21008</v>
      </c>
      <c r="F3384" s="26" t="s">
        <v>21009</v>
      </c>
      <c r="G3384" s="26" t="s">
        <v>9579</v>
      </c>
      <c r="H3384" s="26" t="s">
        <v>1088</v>
      </c>
      <c r="J3384" s="26" t="s">
        <v>21010</v>
      </c>
      <c r="K3384" s="26" t="s">
        <v>9582</v>
      </c>
      <c r="L3384" s="26" t="s">
        <v>21011</v>
      </c>
      <c r="M3384" s="26">
        <v>761959639472</v>
      </c>
      <c r="N3384" s="26">
        <v>6122485402</v>
      </c>
    </row>
    <row r="3385" spans="1:14">
      <c r="A3385" s="26" t="s">
        <v>8030</v>
      </c>
      <c r="B3385" s="26" t="s">
        <v>8031</v>
      </c>
      <c r="C3385" s="26">
        <v>38602768</v>
      </c>
      <c r="D3385" s="26" t="s">
        <v>24</v>
      </c>
      <c r="E3385" s="26" t="s">
        <v>21012</v>
      </c>
      <c r="F3385" s="26" t="s">
        <v>21013</v>
      </c>
      <c r="G3385" s="26" t="s">
        <v>9579</v>
      </c>
      <c r="H3385" s="26" t="s">
        <v>1122</v>
      </c>
      <c r="I3385" s="26" t="s">
        <v>11395</v>
      </c>
      <c r="J3385" s="26" t="s">
        <v>21014</v>
      </c>
      <c r="K3385" s="26" t="s">
        <v>9582</v>
      </c>
      <c r="L3385" s="26" t="s">
        <v>21015</v>
      </c>
      <c r="M3385" s="26">
        <v>380665434099</v>
      </c>
      <c r="N3385" s="26">
        <v>6324285503</v>
      </c>
    </row>
    <row r="3386" spans="1:14">
      <c r="A3386" s="26" t="s">
        <v>4378</v>
      </c>
      <c r="B3386" s="26" t="s">
        <v>4379</v>
      </c>
      <c r="C3386" s="26">
        <v>1994391</v>
      </c>
      <c r="D3386" s="26" t="s">
        <v>780</v>
      </c>
      <c r="E3386" s="26" t="s">
        <v>21016</v>
      </c>
      <c r="F3386" s="26" t="s">
        <v>21017</v>
      </c>
      <c r="G3386" s="26" t="s">
        <v>9601</v>
      </c>
      <c r="H3386" s="26" t="s">
        <v>576</v>
      </c>
      <c r="I3386" s="26" t="s">
        <v>14945</v>
      </c>
      <c r="J3386" s="26" t="s">
        <v>611</v>
      </c>
      <c r="K3386" s="26" t="s">
        <v>9597</v>
      </c>
      <c r="L3386" s="26" t="s">
        <v>21018</v>
      </c>
      <c r="M3386" s="26">
        <v>380459654739</v>
      </c>
      <c r="N3386" s="26">
        <v>3221810100</v>
      </c>
    </row>
    <row r="3387" spans="1:14">
      <c r="A3387" s="26" t="s">
        <v>4769</v>
      </c>
      <c r="B3387" s="26" t="s">
        <v>4770</v>
      </c>
      <c r="C3387" s="26">
        <v>42126735</v>
      </c>
      <c r="D3387" s="26" t="s">
        <v>24</v>
      </c>
      <c r="E3387" s="26" t="s">
        <v>21019</v>
      </c>
      <c r="F3387" s="26" t="s">
        <v>21020</v>
      </c>
      <c r="G3387" s="26" t="s">
        <v>9579</v>
      </c>
      <c r="H3387" s="26" t="s">
        <v>670</v>
      </c>
      <c r="I3387" s="26" t="s">
        <v>11751</v>
      </c>
      <c r="J3387" s="26" t="s">
        <v>21021</v>
      </c>
      <c r="K3387" s="26" t="s">
        <v>9582</v>
      </c>
      <c r="L3387" s="26" t="s">
        <v>21022</v>
      </c>
      <c r="M3387" s="26">
        <v>380523941217</v>
      </c>
      <c r="N3387" s="26">
        <v>3525885602</v>
      </c>
    </row>
    <row r="3388" spans="1:14">
      <c r="A3388" s="26" t="s">
        <v>6716</v>
      </c>
      <c r="B3388" s="26" t="s">
        <v>6717</v>
      </c>
      <c r="C3388" s="26">
        <v>37953735</v>
      </c>
      <c r="D3388" s="26" t="s">
        <v>24</v>
      </c>
      <c r="E3388" s="26" t="s">
        <v>21023</v>
      </c>
      <c r="F3388" s="26" t="s">
        <v>21024</v>
      </c>
      <c r="G3388" s="26" t="s">
        <v>9586</v>
      </c>
      <c r="H3388" s="26" t="s">
        <v>949</v>
      </c>
      <c r="I3388" s="26" t="s">
        <v>10708</v>
      </c>
      <c r="J3388" s="26" t="s">
        <v>21025</v>
      </c>
      <c r="K3388" s="26" t="s">
        <v>9582</v>
      </c>
      <c r="L3388" s="26" t="s">
        <v>21026</v>
      </c>
      <c r="M3388" s="26">
        <v>380535693182</v>
      </c>
      <c r="N3388" s="26">
        <v>5322682401</v>
      </c>
    </row>
    <row r="3389" spans="1:14">
      <c r="A3389" s="26" t="s">
        <v>9255</v>
      </c>
      <c r="B3389" s="26" t="s">
        <v>9256</v>
      </c>
      <c r="C3389" s="26">
        <v>42428172</v>
      </c>
      <c r="D3389" s="26" t="s">
        <v>24</v>
      </c>
      <c r="E3389" s="26" t="s">
        <v>21027</v>
      </c>
      <c r="F3389" s="26" t="s">
        <v>21028</v>
      </c>
      <c r="G3389" s="26" t="s">
        <v>9579</v>
      </c>
      <c r="H3389" s="26" t="s">
        <v>1490</v>
      </c>
      <c r="I3389" s="26" t="s">
        <v>13192</v>
      </c>
      <c r="J3389" s="26" t="s">
        <v>21029</v>
      </c>
      <c r="K3389" s="26" t="s">
        <v>9582</v>
      </c>
      <c r="L3389" s="26" t="s">
        <v>21030</v>
      </c>
      <c r="M3389" s="26">
        <v>380974799785</v>
      </c>
      <c r="N3389" s="26">
        <v>2620882201</v>
      </c>
    </row>
    <row r="3390" spans="1:14">
      <c r="A3390" s="26" t="s">
        <v>2601</v>
      </c>
      <c r="B3390" s="26" t="s">
        <v>2602</v>
      </c>
      <c r="C3390" s="26">
        <v>1987244</v>
      </c>
      <c r="D3390" s="26" t="s">
        <v>780</v>
      </c>
      <c r="E3390" s="26" t="s">
        <v>21031</v>
      </c>
      <c r="F3390" s="26" t="s">
        <v>9787</v>
      </c>
      <c r="G3390" s="26" t="s">
        <v>9601</v>
      </c>
      <c r="H3390" s="26" t="s">
        <v>133</v>
      </c>
      <c r="J3390" s="26" t="s">
        <v>215</v>
      </c>
      <c r="K3390" s="26" t="s">
        <v>9597</v>
      </c>
      <c r="L3390" s="26" t="s">
        <v>21032</v>
      </c>
      <c r="M3390" s="26">
        <v>761679549908</v>
      </c>
      <c r="N3390" s="26">
        <v>1211600000</v>
      </c>
    </row>
    <row r="3391" spans="1:14">
      <c r="A3391" s="26" t="s">
        <v>3349</v>
      </c>
      <c r="B3391" s="26" t="s">
        <v>3350</v>
      </c>
      <c r="C3391" s="26">
        <v>38068793</v>
      </c>
      <c r="D3391" s="26" t="s">
        <v>24</v>
      </c>
      <c r="E3391" s="26" t="s">
        <v>21033</v>
      </c>
      <c r="F3391" s="26" t="s">
        <v>21034</v>
      </c>
      <c r="G3391" s="26" t="s">
        <v>9586</v>
      </c>
      <c r="H3391" s="26" t="s">
        <v>392</v>
      </c>
      <c r="I3391" s="26" t="s">
        <v>10303</v>
      </c>
      <c r="J3391" s="26" t="s">
        <v>21035</v>
      </c>
      <c r="K3391" s="26" t="s">
        <v>9582</v>
      </c>
      <c r="L3391" s="26" t="s">
        <v>21036</v>
      </c>
      <c r="M3391" s="26">
        <v>380673465167</v>
      </c>
      <c r="N3391" s="26">
        <v>2120482002</v>
      </c>
    </row>
    <row r="3392" spans="1:14">
      <c r="A3392" s="26" t="s">
        <v>2673</v>
      </c>
      <c r="B3392" s="26" t="s">
        <v>2674</v>
      </c>
      <c r="C3392" s="26">
        <v>37865549</v>
      </c>
      <c r="D3392" s="26" t="s">
        <v>24</v>
      </c>
      <c r="E3392" s="26" t="s">
        <v>21037</v>
      </c>
      <c r="F3392" s="26" t="s">
        <v>21038</v>
      </c>
      <c r="G3392" s="26" t="s">
        <v>9586</v>
      </c>
      <c r="H3392" s="26" t="s">
        <v>133</v>
      </c>
      <c r="I3392" s="26" t="s">
        <v>9498</v>
      </c>
      <c r="J3392" s="26" t="s">
        <v>8486</v>
      </c>
      <c r="K3392" s="26" t="s">
        <v>9582</v>
      </c>
      <c r="L3392" s="26" t="s">
        <v>21039</v>
      </c>
      <c r="M3392" s="26">
        <v>380960355626</v>
      </c>
      <c r="N3392" s="26">
        <v>123185203</v>
      </c>
    </row>
    <row r="3393" spans="1:14">
      <c r="A3393" s="26" t="s">
        <v>8613</v>
      </c>
      <c r="B3393" s="26" t="s">
        <v>8614</v>
      </c>
      <c r="C3393" s="26">
        <v>2004189</v>
      </c>
      <c r="D3393" s="26" t="s">
        <v>780</v>
      </c>
      <c r="E3393" s="26" t="s">
        <v>21040</v>
      </c>
      <c r="F3393" s="26" t="s">
        <v>8614</v>
      </c>
      <c r="G3393" s="26" t="s">
        <v>9601</v>
      </c>
      <c r="H3393" s="26" t="s">
        <v>1308</v>
      </c>
      <c r="J3393" s="26" t="s">
        <v>1313</v>
      </c>
      <c r="K3393" s="26" t="s">
        <v>9606</v>
      </c>
      <c r="L3393" s="26" t="s">
        <v>21041</v>
      </c>
      <c r="M3393" s="26">
        <v>380384622102</v>
      </c>
      <c r="N3393" s="26">
        <v>6820655100</v>
      </c>
    </row>
    <row r="3394" spans="1:14">
      <c r="A3394" s="26" t="s">
        <v>7367</v>
      </c>
      <c r="B3394" s="26" t="s">
        <v>7368</v>
      </c>
      <c r="C3394" s="26" t="s">
        <v>1604</v>
      </c>
      <c r="D3394" s="26" t="s">
        <v>24</v>
      </c>
      <c r="E3394" s="26" t="s">
        <v>21042</v>
      </c>
      <c r="F3394" s="26" t="s">
        <v>21043</v>
      </c>
      <c r="G3394" s="26" t="s">
        <v>9591</v>
      </c>
      <c r="H3394" s="26" t="s">
        <v>1025</v>
      </c>
      <c r="J3394" s="26" t="s">
        <v>7362</v>
      </c>
      <c r="K3394" s="26" t="s">
        <v>9597</v>
      </c>
      <c r="L3394" s="26" t="s">
        <v>21044</v>
      </c>
      <c r="M3394" s="26">
        <v>380663334094</v>
      </c>
      <c r="N3394" s="26">
        <v>3220884403</v>
      </c>
    </row>
    <row r="3395" spans="1:14">
      <c r="A3395" s="26" t="s">
        <v>3913</v>
      </c>
      <c r="B3395" s="26" t="s">
        <v>3914</v>
      </c>
      <c r="C3395" s="26">
        <v>37997217</v>
      </c>
      <c r="D3395" s="26" t="s">
        <v>24</v>
      </c>
      <c r="E3395" s="26" t="s">
        <v>21045</v>
      </c>
      <c r="F3395" s="26" t="s">
        <v>14113</v>
      </c>
      <c r="G3395" s="26" t="s">
        <v>9586</v>
      </c>
      <c r="H3395" s="26" t="s">
        <v>468</v>
      </c>
      <c r="I3395" s="26" t="s">
        <v>14114</v>
      </c>
      <c r="J3395" s="26" t="s">
        <v>21046</v>
      </c>
      <c r="K3395" s="26" t="s">
        <v>9582</v>
      </c>
      <c r="L3395" s="26" t="s">
        <v>21047</v>
      </c>
      <c r="M3395" s="26">
        <v>380619498843</v>
      </c>
      <c r="N3395" s="26">
        <v>2323083501</v>
      </c>
    </row>
    <row r="3396" spans="1:14">
      <c r="A3396" s="26" t="s">
        <v>6149</v>
      </c>
      <c r="B3396" s="26" t="s">
        <v>6150</v>
      </c>
      <c r="C3396" s="26">
        <v>38184885</v>
      </c>
      <c r="D3396" s="26" t="s">
        <v>24</v>
      </c>
      <c r="E3396" s="26" t="s">
        <v>21048</v>
      </c>
      <c r="F3396" s="26" t="s">
        <v>21049</v>
      </c>
      <c r="G3396" s="26" t="s">
        <v>9586</v>
      </c>
      <c r="H3396" s="26" t="s">
        <v>885</v>
      </c>
      <c r="I3396" s="26" t="s">
        <v>9664</v>
      </c>
      <c r="J3396" s="26" t="s">
        <v>21050</v>
      </c>
      <c r="K3396" s="26" t="s">
        <v>9582</v>
      </c>
      <c r="L3396" s="26" t="s">
        <v>21051</v>
      </c>
      <c r="M3396" s="26">
        <v>380484633217</v>
      </c>
      <c r="N3396" s="26">
        <v>120482501</v>
      </c>
    </row>
    <row r="3397" spans="1:14">
      <c r="A3397" s="26" t="s">
        <v>2595</v>
      </c>
      <c r="B3397" s="26" t="s">
        <v>2596</v>
      </c>
      <c r="C3397" s="26">
        <v>35004742</v>
      </c>
      <c r="D3397" s="26" t="s">
        <v>780</v>
      </c>
      <c r="E3397" s="26" t="s">
        <v>21052</v>
      </c>
      <c r="F3397" s="26" t="s">
        <v>21053</v>
      </c>
      <c r="G3397" s="26" t="s">
        <v>9601</v>
      </c>
      <c r="H3397" s="26" t="s">
        <v>133</v>
      </c>
      <c r="J3397" s="26" t="s">
        <v>215</v>
      </c>
      <c r="K3397" s="26" t="s">
        <v>9597</v>
      </c>
      <c r="L3397" s="26" t="s">
        <v>21054</v>
      </c>
      <c r="M3397" s="26">
        <v>380992750505</v>
      </c>
      <c r="N3397" s="26">
        <v>1211600000</v>
      </c>
    </row>
    <row r="3398" spans="1:14">
      <c r="A3398" s="26" t="s">
        <v>4194</v>
      </c>
      <c r="B3398" s="26" t="s">
        <v>4195</v>
      </c>
      <c r="C3398" s="26">
        <v>41999084</v>
      </c>
      <c r="D3398" s="26" t="s">
        <v>24</v>
      </c>
      <c r="E3398" s="26" t="s">
        <v>21055</v>
      </c>
      <c r="F3398" s="26" t="s">
        <v>21056</v>
      </c>
      <c r="G3398" s="26" t="s">
        <v>9579</v>
      </c>
      <c r="H3398" s="26" t="s">
        <v>506</v>
      </c>
      <c r="I3398" s="26" t="s">
        <v>9951</v>
      </c>
      <c r="J3398" s="26" t="s">
        <v>21057</v>
      </c>
      <c r="K3398" s="26" t="s">
        <v>9582</v>
      </c>
      <c r="L3398" s="26" t="s">
        <v>21058</v>
      </c>
      <c r="M3398" s="26">
        <v>380500267859</v>
      </c>
      <c r="N3398" s="26">
        <v>2625684301</v>
      </c>
    </row>
    <row r="3399" spans="1:14">
      <c r="A3399" s="26" t="s">
        <v>7874</v>
      </c>
      <c r="B3399" s="26" t="s">
        <v>7875</v>
      </c>
      <c r="C3399" s="26">
        <v>38743499</v>
      </c>
      <c r="D3399" s="26" t="s">
        <v>24</v>
      </c>
      <c r="E3399" s="26" t="s">
        <v>21059</v>
      </c>
      <c r="F3399" s="26" t="s">
        <v>21060</v>
      </c>
      <c r="G3399" s="26" t="s">
        <v>9586</v>
      </c>
      <c r="H3399" s="26" t="s">
        <v>1122</v>
      </c>
      <c r="I3399" s="26" t="s">
        <v>11422</v>
      </c>
      <c r="J3399" s="26" t="s">
        <v>21061</v>
      </c>
      <c r="K3399" s="26" t="s">
        <v>9606</v>
      </c>
      <c r="L3399" s="26" t="s">
        <v>21062</v>
      </c>
      <c r="M3399" s="26">
        <v>380577489808</v>
      </c>
      <c r="N3399" s="26">
        <v>6325110702</v>
      </c>
    </row>
    <row r="3400" spans="1:14">
      <c r="A3400" s="26" t="s">
        <v>9370</v>
      </c>
      <c r="B3400" s="26" t="s">
        <v>9371</v>
      </c>
      <c r="C3400" s="26">
        <v>38073028</v>
      </c>
      <c r="D3400" s="26" t="s">
        <v>24</v>
      </c>
      <c r="E3400" s="26" t="s">
        <v>21063</v>
      </c>
      <c r="F3400" s="26" t="s">
        <v>21064</v>
      </c>
      <c r="G3400" s="26" t="s">
        <v>9586</v>
      </c>
      <c r="H3400" s="26" t="s">
        <v>1573</v>
      </c>
      <c r="I3400" s="26" t="s">
        <v>13509</v>
      </c>
      <c r="J3400" s="26" t="s">
        <v>21065</v>
      </c>
      <c r="K3400" s="26" t="s">
        <v>9582</v>
      </c>
      <c r="L3400" s="26" t="s">
        <v>21066</v>
      </c>
      <c r="M3400" s="26">
        <v>380046423248</v>
      </c>
      <c r="N3400" s="26">
        <v>7423810106</v>
      </c>
    </row>
    <row r="3401" spans="1:14">
      <c r="A3401" s="26" t="s">
        <v>3324</v>
      </c>
      <c r="B3401" s="26" t="s">
        <v>3325</v>
      </c>
      <c r="C3401" s="26" t="s">
        <v>1604</v>
      </c>
      <c r="D3401" s="26" t="s">
        <v>24</v>
      </c>
      <c r="E3401" s="26" t="s">
        <v>21067</v>
      </c>
      <c r="F3401" s="26" t="s">
        <v>21068</v>
      </c>
      <c r="G3401" s="26" t="s">
        <v>9586</v>
      </c>
      <c r="H3401" s="26" t="s">
        <v>375</v>
      </c>
      <c r="I3401" s="26" t="s">
        <v>18116</v>
      </c>
      <c r="J3401" s="26" t="s">
        <v>3322</v>
      </c>
      <c r="K3401" s="26" t="s">
        <v>9606</v>
      </c>
      <c r="L3401" s="26" t="s">
        <v>21069</v>
      </c>
      <c r="M3401" s="26">
        <v>380673487310</v>
      </c>
      <c r="N3401" s="26">
        <v>1825655100</v>
      </c>
    </row>
    <row r="3402" spans="1:14">
      <c r="A3402" s="26" t="s">
        <v>4623</v>
      </c>
      <c r="B3402" s="26" t="s">
        <v>4624</v>
      </c>
      <c r="C3402" s="26">
        <v>13749863</v>
      </c>
      <c r="D3402" s="26" t="s">
        <v>24</v>
      </c>
      <c r="E3402" s="26" t="s">
        <v>21070</v>
      </c>
      <c r="F3402" s="26" t="s">
        <v>19393</v>
      </c>
      <c r="G3402" s="26" t="s">
        <v>9586</v>
      </c>
      <c r="H3402" s="26" t="s">
        <v>670</v>
      </c>
      <c r="J3402" s="26" t="s">
        <v>687</v>
      </c>
      <c r="K3402" s="26" t="s">
        <v>9597</v>
      </c>
      <c r="L3402" s="26" t="s">
        <v>10735</v>
      </c>
      <c r="M3402" s="26">
        <v>380522567986</v>
      </c>
      <c r="N3402" s="26">
        <v>3510100000</v>
      </c>
    </row>
    <row r="3403" spans="1:14">
      <c r="A3403" s="26" t="s">
        <v>7542</v>
      </c>
      <c r="B3403" s="26" t="s">
        <v>7543</v>
      </c>
      <c r="C3403" s="26">
        <v>42264820</v>
      </c>
      <c r="D3403" s="26" t="s">
        <v>24</v>
      </c>
      <c r="E3403" s="26" t="s">
        <v>21071</v>
      </c>
      <c r="F3403" s="26" t="s">
        <v>12826</v>
      </c>
      <c r="G3403" s="26" t="s">
        <v>9586</v>
      </c>
      <c r="H3403" s="26" t="s">
        <v>1025</v>
      </c>
      <c r="J3403" s="26" t="s">
        <v>1081</v>
      </c>
      <c r="K3403" s="26" t="s">
        <v>9597</v>
      </c>
      <c r="L3403" s="26" t="s">
        <v>21072</v>
      </c>
      <c r="M3403" s="26">
        <v>380667241550</v>
      </c>
      <c r="N3403" s="26">
        <v>5911000000</v>
      </c>
    </row>
    <row r="3404" spans="1:14">
      <c r="A3404" s="26" t="s">
        <v>7913</v>
      </c>
      <c r="B3404" s="26" t="s">
        <v>7914</v>
      </c>
      <c r="C3404" s="26">
        <v>38897677</v>
      </c>
      <c r="D3404" s="26" t="s">
        <v>24</v>
      </c>
      <c r="E3404" s="26" t="s">
        <v>21073</v>
      </c>
      <c r="F3404" s="26" t="s">
        <v>21074</v>
      </c>
      <c r="G3404" s="26" t="s">
        <v>9586</v>
      </c>
      <c r="H3404" s="26" t="s">
        <v>1122</v>
      </c>
      <c r="I3404" s="26" t="s">
        <v>9887</v>
      </c>
      <c r="J3404" s="26" t="s">
        <v>21075</v>
      </c>
      <c r="K3404" s="26" t="s">
        <v>9582</v>
      </c>
      <c r="L3404" s="26" t="s">
        <v>21076</v>
      </c>
      <c r="M3404" s="26">
        <v>380574762216</v>
      </c>
      <c r="N3404" s="26">
        <v>6321783001</v>
      </c>
    </row>
    <row r="3405" spans="1:14">
      <c r="A3405" s="26" t="s">
        <v>4037</v>
      </c>
      <c r="B3405" s="26" t="s">
        <v>4035</v>
      </c>
      <c r="C3405" s="26">
        <v>1993629</v>
      </c>
      <c r="D3405" s="26" t="s">
        <v>24</v>
      </c>
      <c r="E3405" s="26" t="s">
        <v>21077</v>
      </c>
      <c r="F3405" s="26" t="s">
        <v>21078</v>
      </c>
      <c r="G3405" s="26" t="s">
        <v>9586</v>
      </c>
      <c r="H3405" s="26" t="s">
        <v>506</v>
      </c>
      <c r="J3405" s="26" t="s">
        <v>1265</v>
      </c>
      <c r="K3405" s="26" t="s">
        <v>9582</v>
      </c>
      <c r="L3405" s="26" t="s">
        <v>21079</v>
      </c>
      <c r="M3405" s="26">
        <v>380347643534</v>
      </c>
      <c r="N3405" s="26">
        <v>120483604</v>
      </c>
    </row>
    <row r="3406" spans="1:14">
      <c r="A3406" s="26" t="s">
        <v>9098</v>
      </c>
      <c r="B3406" s="26" t="s">
        <v>9099</v>
      </c>
      <c r="C3406" s="26">
        <v>38561624</v>
      </c>
      <c r="D3406" s="26" t="s">
        <v>24</v>
      </c>
      <c r="E3406" s="26" t="s">
        <v>21080</v>
      </c>
      <c r="F3406" s="26" t="s">
        <v>21081</v>
      </c>
      <c r="G3406" s="26" t="s">
        <v>9591</v>
      </c>
      <c r="H3406" s="26" t="s">
        <v>1490</v>
      </c>
      <c r="I3406" s="26" t="s">
        <v>9841</v>
      </c>
      <c r="J3406" s="26" t="s">
        <v>21082</v>
      </c>
      <c r="K3406" s="26" t="s">
        <v>9582</v>
      </c>
      <c r="L3406" s="26" t="s">
        <v>21083</v>
      </c>
      <c r="M3406" s="26">
        <v>380373632323</v>
      </c>
      <c r="N3406" s="26">
        <v>7322510103</v>
      </c>
    </row>
    <row r="3407" spans="1:14">
      <c r="A3407" s="26" t="s">
        <v>3483</v>
      </c>
      <c r="B3407" s="26" t="s">
        <v>3484</v>
      </c>
      <c r="C3407" s="26">
        <v>42043319</v>
      </c>
      <c r="D3407" s="26" t="s">
        <v>24</v>
      </c>
      <c r="E3407" s="26" t="s">
        <v>21084</v>
      </c>
      <c r="F3407" s="26" t="s">
        <v>21085</v>
      </c>
      <c r="G3407" s="26" t="s">
        <v>9586</v>
      </c>
      <c r="H3407" s="26" t="s">
        <v>392</v>
      </c>
      <c r="I3407" s="26" t="s">
        <v>10627</v>
      </c>
      <c r="J3407" s="26" t="s">
        <v>450</v>
      </c>
      <c r="K3407" s="26" t="s">
        <v>9582</v>
      </c>
      <c r="L3407" s="26" t="s">
        <v>21086</v>
      </c>
      <c r="M3407" s="26">
        <v>380977419346</v>
      </c>
      <c r="N3407" s="26">
        <v>2124487001</v>
      </c>
    </row>
    <row r="3408" spans="1:14">
      <c r="A3408" s="26" t="s">
        <v>5771</v>
      </c>
      <c r="B3408" s="26" t="s">
        <v>5772</v>
      </c>
      <c r="C3408" s="26">
        <v>1981655</v>
      </c>
      <c r="D3408" s="26" t="s">
        <v>24</v>
      </c>
      <c r="E3408" s="26" t="s">
        <v>21087</v>
      </c>
      <c r="F3408" s="26" t="s">
        <v>12687</v>
      </c>
      <c r="G3408" s="26" t="s">
        <v>9586</v>
      </c>
      <c r="H3408" s="26" t="s">
        <v>799</v>
      </c>
      <c r="J3408" s="26" t="s">
        <v>800</v>
      </c>
      <c r="K3408" s="26" t="s">
        <v>9597</v>
      </c>
      <c r="L3408" s="26" t="s">
        <v>21088</v>
      </c>
      <c r="M3408" s="26">
        <v>380442958909</v>
      </c>
      <c r="N3408" s="26">
        <v>4822784009</v>
      </c>
    </row>
    <row r="3409" spans="1:14">
      <c r="A3409" s="26" t="s">
        <v>9110</v>
      </c>
      <c r="B3409" s="26" t="s">
        <v>9111</v>
      </c>
      <c r="C3409" s="26">
        <v>40769783</v>
      </c>
      <c r="D3409" s="26" t="s">
        <v>24</v>
      </c>
      <c r="E3409" s="26" t="s">
        <v>21089</v>
      </c>
      <c r="F3409" s="26" t="s">
        <v>21090</v>
      </c>
      <c r="G3409" s="26" t="s">
        <v>9586</v>
      </c>
      <c r="H3409" s="26" t="s">
        <v>1490</v>
      </c>
      <c r="I3409" s="26" t="s">
        <v>9846</v>
      </c>
      <c r="J3409" s="26" t="s">
        <v>9112</v>
      </c>
      <c r="K3409" s="26" t="s">
        <v>9582</v>
      </c>
      <c r="L3409" s="26" t="s">
        <v>21091</v>
      </c>
      <c r="M3409" s="26">
        <v>380373352217</v>
      </c>
      <c r="N3409" s="26">
        <v>7323084301</v>
      </c>
    </row>
    <row r="3410" spans="1:14">
      <c r="A3410" s="26" t="s">
        <v>9085</v>
      </c>
      <c r="B3410" s="26" t="s">
        <v>9086</v>
      </c>
      <c r="C3410" s="26" t="s">
        <v>1604</v>
      </c>
      <c r="D3410" s="26" t="s">
        <v>24</v>
      </c>
      <c r="E3410" s="26" t="s">
        <v>21092</v>
      </c>
      <c r="F3410" s="26" t="s">
        <v>21093</v>
      </c>
      <c r="G3410" s="26" t="s">
        <v>9591</v>
      </c>
      <c r="H3410" s="26" t="s">
        <v>1490</v>
      </c>
      <c r="I3410" s="26" t="s">
        <v>12333</v>
      </c>
      <c r="J3410" s="26" t="s">
        <v>9087</v>
      </c>
      <c r="K3410" s="26" t="s">
        <v>9597</v>
      </c>
      <c r="L3410" s="26" t="s">
        <v>21094</v>
      </c>
      <c r="M3410" s="26">
        <v>380506906522</v>
      </c>
      <c r="N3410" s="26">
        <v>7321510100</v>
      </c>
    </row>
    <row r="3411" spans="1:14">
      <c r="A3411" s="26" t="s">
        <v>4715</v>
      </c>
      <c r="B3411" s="26" t="s">
        <v>4716</v>
      </c>
      <c r="C3411" s="26">
        <v>38972429</v>
      </c>
      <c r="D3411" s="26" t="s">
        <v>24</v>
      </c>
      <c r="E3411" s="26" t="s">
        <v>21095</v>
      </c>
      <c r="F3411" s="26" t="s">
        <v>21096</v>
      </c>
      <c r="G3411" s="26" t="s">
        <v>9586</v>
      </c>
      <c r="H3411" s="26" t="s">
        <v>670</v>
      </c>
      <c r="J3411" s="26" t="s">
        <v>21097</v>
      </c>
      <c r="K3411" s="26" t="s">
        <v>9606</v>
      </c>
      <c r="L3411" s="26" t="s">
        <v>21098</v>
      </c>
      <c r="M3411" s="26">
        <v>380982914140</v>
      </c>
      <c r="N3411" s="26">
        <v>3510345600</v>
      </c>
    </row>
    <row r="3412" spans="1:14">
      <c r="A3412" s="26" t="s">
        <v>8863</v>
      </c>
      <c r="B3412" s="26" t="s">
        <v>8864</v>
      </c>
      <c r="C3412" s="26">
        <v>38646750</v>
      </c>
      <c r="D3412" s="26" t="s">
        <v>24</v>
      </c>
      <c r="E3412" s="26" t="s">
        <v>21099</v>
      </c>
      <c r="F3412" s="26" t="s">
        <v>21100</v>
      </c>
      <c r="G3412" s="26" t="s">
        <v>9586</v>
      </c>
      <c r="H3412" s="26" t="s">
        <v>1401</v>
      </c>
      <c r="I3412" s="26" t="s">
        <v>12022</v>
      </c>
      <c r="J3412" s="26" t="s">
        <v>3296</v>
      </c>
      <c r="K3412" s="26" t="s">
        <v>9582</v>
      </c>
      <c r="L3412" s="26" t="s">
        <v>21101</v>
      </c>
      <c r="M3412" s="26">
        <v>380474791214</v>
      </c>
      <c r="N3412" s="26">
        <v>1822087201</v>
      </c>
    </row>
    <row r="3413" spans="1:14">
      <c r="A3413" s="26" t="s">
        <v>8885</v>
      </c>
      <c r="B3413" s="26" t="s">
        <v>8886</v>
      </c>
      <c r="C3413" s="26">
        <v>41745061</v>
      </c>
      <c r="D3413" s="26" t="s">
        <v>24</v>
      </c>
      <c r="E3413" s="26" t="s">
        <v>21102</v>
      </c>
      <c r="F3413" s="26" t="s">
        <v>21103</v>
      </c>
      <c r="G3413" s="26" t="s">
        <v>9579</v>
      </c>
      <c r="H3413" s="26" t="s">
        <v>1401</v>
      </c>
      <c r="J3413" s="26" t="s">
        <v>21104</v>
      </c>
      <c r="K3413" s="26" t="s">
        <v>9582</v>
      </c>
      <c r="L3413" s="26" t="s">
        <v>21105</v>
      </c>
      <c r="M3413" s="26">
        <v>380979541669</v>
      </c>
      <c r="N3413" s="26">
        <v>7122285001</v>
      </c>
    </row>
    <row r="3414" spans="1:14">
      <c r="A3414" s="26" t="s">
        <v>2064</v>
      </c>
      <c r="B3414" s="26" t="s">
        <v>2065</v>
      </c>
      <c r="C3414" s="26">
        <v>38527798</v>
      </c>
      <c r="D3414" s="26" t="s">
        <v>1701</v>
      </c>
      <c r="E3414" s="26" t="s">
        <v>21106</v>
      </c>
      <c r="F3414" s="26" t="s">
        <v>21107</v>
      </c>
      <c r="G3414" s="26" t="s">
        <v>9601</v>
      </c>
      <c r="H3414" s="26" t="s">
        <v>103</v>
      </c>
      <c r="J3414" s="26" t="s">
        <v>116</v>
      </c>
      <c r="K3414" s="26" t="s">
        <v>9597</v>
      </c>
      <c r="L3414" s="26" t="s">
        <v>21108</v>
      </c>
      <c r="M3414" s="26">
        <v>380507416454</v>
      </c>
      <c r="N3414" s="26">
        <v>710100000</v>
      </c>
    </row>
    <row r="3415" spans="1:14">
      <c r="A3415" s="26" t="s">
        <v>4994</v>
      </c>
      <c r="B3415" s="26" t="s">
        <v>4995</v>
      </c>
      <c r="C3415" s="26">
        <v>20764231</v>
      </c>
      <c r="D3415" s="26" t="s">
        <v>780</v>
      </c>
      <c r="E3415" s="26" t="s">
        <v>21109</v>
      </c>
      <c r="F3415" s="26" t="s">
        <v>21110</v>
      </c>
      <c r="G3415" s="26" t="s">
        <v>9601</v>
      </c>
      <c r="H3415" s="26" t="s">
        <v>735</v>
      </c>
      <c r="J3415" s="26" t="s">
        <v>4996</v>
      </c>
      <c r="K3415" s="26" t="s">
        <v>9606</v>
      </c>
      <c r="L3415" s="26" t="s">
        <v>21111</v>
      </c>
      <c r="M3415" s="26">
        <v>380325431258</v>
      </c>
      <c r="N3415" s="26">
        <v>4622155300</v>
      </c>
    </row>
    <row r="3416" spans="1:14">
      <c r="A3416" s="26" t="s">
        <v>8924</v>
      </c>
      <c r="B3416" s="26" t="s">
        <v>8925</v>
      </c>
      <c r="C3416" s="26">
        <v>39011491</v>
      </c>
      <c r="D3416" s="26" t="s">
        <v>24</v>
      </c>
      <c r="E3416" s="26" t="s">
        <v>21112</v>
      </c>
      <c r="F3416" s="26" t="s">
        <v>21113</v>
      </c>
      <c r="G3416" s="26" t="s">
        <v>9586</v>
      </c>
      <c r="H3416" s="26" t="s">
        <v>1401</v>
      </c>
      <c r="J3416" s="26" t="s">
        <v>1454</v>
      </c>
      <c r="K3416" s="26" t="s">
        <v>9597</v>
      </c>
      <c r="L3416" s="26" t="s">
        <v>21114</v>
      </c>
      <c r="M3416" s="26">
        <v>380473354211</v>
      </c>
      <c r="N3416" s="26">
        <v>524885203</v>
      </c>
    </row>
    <row r="3417" spans="1:14">
      <c r="A3417" s="26" t="s">
        <v>7490</v>
      </c>
      <c r="B3417" s="26" t="s">
        <v>7491</v>
      </c>
      <c r="C3417" s="26">
        <v>42353872</v>
      </c>
      <c r="D3417" s="26" t="s">
        <v>24</v>
      </c>
      <c r="E3417" s="26" t="s">
        <v>21115</v>
      </c>
      <c r="F3417" s="26" t="s">
        <v>21116</v>
      </c>
      <c r="G3417" s="26" t="s">
        <v>9591</v>
      </c>
      <c r="H3417" s="26" t="s">
        <v>1025</v>
      </c>
      <c r="J3417" s="26" t="s">
        <v>1061</v>
      </c>
      <c r="K3417" s="26" t="s">
        <v>9597</v>
      </c>
      <c r="L3417" s="26" t="s">
        <v>21117</v>
      </c>
      <c r="M3417" s="26">
        <v>380501873330</v>
      </c>
      <c r="N3417" s="26">
        <v>5910700000</v>
      </c>
    </row>
    <row r="3418" spans="1:14">
      <c r="A3418" s="26" t="s">
        <v>6377</v>
      </c>
      <c r="B3418" s="26" t="s">
        <v>6378</v>
      </c>
      <c r="C3418" s="26">
        <v>2774705</v>
      </c>
      <c r="D3418" s="26" t="s">
        <v>24</v>
      </c>
      <c r="E3418" s="26" t="s">
        <v>21118</v>
      </c>
      <c r="F3418" s="26" t="s">
        <v>9600</v>
      </c>
      <c r="G3418" s="26" t="s">
        <v>9586</v>
      </c>
      <c r="H3418" s="26" t="s">
        <v>885</v>
      </c>
      <c r="J3418" s="26" t="s">
        <v>910</v>
      </c>
      <c r="K3418" s="26" t="s">
        <v>9597</v>
      </c>
      <c r="L3418" s="26" t="s">
        <v>9602</v>
      </c>
      <c r="M3418" s="26">
        <v>380487659390</v>
      </c>
      <c r="N3418" s="26">
        <v>5110100000</v>
      </c>
    </row>
    <row r="3419" spans="1:14">
      <c r="A3419" s="26" t="s">
        <v>5063</v>
      </c>
      <c r="B3419" s="26" t="s">
        <v>5064</v>
      </c>
      <c r="C3419" s="26">
        <v>34167494</v>
      </c>
      <c r="D3419" s="26" t="s">
        <v>1701</v>
      </c>
      <c r="E3419" s="26" t="s">
        <v>21119</v>
      </c>
      <c r="F3419" s="26" t="s">
        <v>21120</v>
      </c>
      <c r="G3419" s="26" t="s">
        <v>9601</v>
      </c>
      <c r="H3419" s="26" t="s">
        <v>735</v>
      </c>
      <c r="J3419" s="26" t="s">
        <v>1321</v>
      </c>
      <c r="K3419" s="26" t="s">
        <v>9597</v>
      </c>
      <c r="L3419" s="26" t="s">
        <v>21121</v>
      </c>
      <c r="M3419" s="26">
        <v>380677952331</v>
      </c>
      <c r="N3419" s="26">
        <v>521281603</v>
      </c>
    </row>
    <row r="3420" spans="1:14">
      <c r="A3420" s="26" t="s">
        <v>3021</v>
      </c>
      <c r="B3420" s="26" t="s">
        <v>3022</v>
      </c>
      <c r="C3420" s="26">
        <v>41276572</v>
      </c>
      <c r="D3420" s="26" t="s">
        <v>24</v>
      </c>
      <c r="E3420" s="26" t="s">
        <v>21122</v>
      </c>
      <c r="F3420" s="26" t="s">
        <v>21123</v>
      </c>
      <c r="G3420" s="26" t="s">
        <v>9586</v>
      </c>
      <c r="H3420" s="26" t="s">
        <v>258</v>
      </c>
      <c r="I3420" s="26" t="s">
        <v>12739</v>
      </c>
      <c r="J3420" s="26" t="s">
        <v>14129</v>
      </c>
      <c r="K3420" s="26" t="s">
        <v>9582</v>
      </c>
      <c r="L3420" s="26" t="s">
        <v>21124</v>
      </c>
      <c r="M3420" s="26">
        <v>380956698754</v>
      </c>
      <c r="N3420" s="26">
        <v>120782511</v>
      </c>
    </row>
    <row r="3421" spans="1:14">
      <c r="A3421" s="26" t="s">
        <v>7356</v>
      </c>
      <c r="B3421" s="26" t="s">
        <v>7357</v>
      </c>
      <c r="C3421" s="26">
        <v>40992732</v>
      </c>
      <c r="D3421" s="26" t="s">
        <v>24</v>
      </c>
      <c r="E3421" s="26" t="s">
        <v>21125</v>
      </c>
      <c r="F3421" s="26" t="s">
        <v>21126</v>
      </c>
      <c r="G3421" s="26" t="s">
        <v>9579</v>
      </c>
      <c r="H3421" s="26" t="s">
        <v>1025</v>
      </c>
      <c r="I3421" s="26" t="s">
        <v>10527</v>
      </c>
      <c r="J3421" s="26" t="s">
        <v>21127</v>
      </c>
      <c r="K3421" s="26" t="s">
        <v>9582</v>
      </c>
      <c r="L3421" s="26" t="s">
        <v>21128</v>
      </c>
      <c r="M3421" s="26">
        <v>380963892018</v>
      </c>
      <c r="N3421" s="26">
        <v>5922686803</v>
      </c>
    </row>
    <row r="3422" spans="1:14">
      <c r="A3422" s="26" t="s">
        <v>7702</v>
      </c>
      <c r="B3422" s="26" t="s">
        <v>7703</v>
      </c>
      <c r="C3422" s="26">
        <v>40286485</v>
      </c>
      <c r="D3422" s="26" t="s">
        <v>24</v>
      </c>
      <c r="E3422" s="26" t="s">
        <v>21129</v>
      </c>
      <c r="F3422" s="26" t="s">
        <v>21130</v>
      </c>
      <c r="G3422" s="26" t="s">
        <v>9586</v>
      </c>
      <c r="H3422" s="26" t="s">
        <v>1088</v>
      </c>
      <c r="I3422" s="26" t="s">
        <v>9743</v>
      </c>
      <c r="J3422" s="26" t="s">
        <v>21131</v>
      </c>
      <c r="K3422" s="26" t="s">
        <v>9582</v>
      </c>
      <c r="L3422" s="26" t="s">
        <v>21132</v>
      </c>
      <c r="M3422" s="26">
        <v>380672666495</v>
      </c>
      <c r="N3422" s="26">
        <v>6120855411</v>
      </c>
    </row>
    <row r="3423" spans="1:14">
      <c r="A3423" s="26" t="s">
        <v>4376</v>
      </c>
      <c r="B3423" s="26" t="s">
        <v>4377</v>
      </c>
      <c r="C3423" s="26">
        <v>38423901</v>
      </c>
      <c r="D3423" s="26" t="s">
        <v>24</v>
      </c>
      <c r="E3423" s="26" t="s">
        <v>21133</v>
      </c>
      <c r="F3423" s="26" t="s">
        <v>21134</v>
      </c>
      <c r="G3423" s="26" t="s">
        <v>9586</v>
      </c>
      <c r="H3423" s="26" t="s">
        <v>576</v>
      </c>
      <c r="I3423" s="26" t="s">
        <v>14945</v>
      </c>
      <c r="J3423" s="26" t="s">
        <v>21135</v>
      </c>
      <c r="K3423" s="26" t="s">
        <v>9582</v>
      </c>
      <c r="L3423" s="26" t="s">
        <v>21136</v>
      </c>
      <c r="M3423" s="26">
        <v>380045964733</v>
      </c>
      <c r="N3423" s="26">
        <v>1824083001</v>
      </c>
    </row>
    <row r="3424" spans="1:14">
      <c r="A3424" s="26" t="s">
        <v>1794</v>
      </c>
      <c r="B3424" s="26" t="s">
        <v>1795</v>
      </c>
      <c r="C3424" s="26">
        <v>41758264</v>
      </c>
      <c r="D3424" s="26" t="s">
        <v>24</v>
      </c>
      <c r="E3424" s="26" t="s">
        <v>21137</v>
      </c>
      <c r="F3424" s="26" t="s">
        <v>21138</v>
      </c>
      <c r="G3424" s="26" t="s">
        <v>9586</v>
      </c>
      <c r="H3424" s="26" t="s">
        <v>27</v>
      </c>
      <c r="J3424" s="26" t="s">
        <v>21139</v>
      </c>
      <c r="K3424" s="26" t="s">
        <v>9597</v>
      </c>
      <c r="L3424" s="26" t="s">
        <v>21140</v>
      </c>
      <c r="M3424" s="26">
        <v>761401555156</v>
      </c>
      <c r="N3424" s="26">
        <v>510600000</v>
      </c>
    </row>
    <row r="3425" spans="1:14">
      <c r="A3425" s="26" t="s">
        <v>3529</v>
      </c>
      <c r="B3425" s="26" t="s">
        <v>3526</v>
      </c>
      <c r="C3425" s="26">
        <v>1992162</v>
      </c>
      <c r="D3425" s="26" t="s">
        <v>780</v>
      </c>
      <c r="E3425" s="26" t="s">
        <v>21141</v>
      </c>
      <c r="F3425" s="26" t="s">
        <v>21142</v>
      </c>
      <c r="G3425" s="26" t="s">
        <v>9601</v>
      </c>
      <c r="H3425" s="26" t="s">
        <v>392</v>
      </c>
      <c r="J3425" s="26" t="s">
        <v>458</v>
      </c>
      <c r="K3425" s="26" t="s">
        <v>9597</v>
      </c>
      <c r="L3425" s="26" t="s">
        <v>17658</v>
      </c>
      <c r="M3425" s="26">
        <v>380312612178</v>
      </c>
      <c r="N3425" s="26">
        <v>2110100000</v>
      </c>
    </row>
    <row r="3426" spans="1:14">
      <c r="A3426" s="26" t="s">
        <v>2818</v>
      </c>
      <c r="B3426" s="26" t="s">
        <v>2819</v>
      </c>
      <c r="C3426" s="26">
        <v>1990462</v>
      </c>
      <c r="D3426" s="26" t="s">
        <v>780</v>
      </c>
      <c r="E3426" s="26" t="s">
        <v>21143</v>
      </c>
      <c r="F3426" s="26" t="s">
        <v>9787</v>
      </c>
      <c r="G3426" s="26" t="s">
        <v>9601</v>
      </c>
      <c r="H3426" s="26" t="s">
        <v>258</v>
      </c>
      <c r="J3426" s="26" t="s">
        <v>286</v>
      </c>
      <c r="K3426" s="26" t="s">
        <v>9597</v>
      </c>
      <c r="L3426" s="26" t="s">
        <v>21144</v>
      </c>
      <c r="M3426" s="26">
        <v>761253488670</v>
      </c>
      <c r="N3426" s="26">
        <v>1411700000</v>
      </c>
    </row>
    <row r="3427" spans="1:14">
      <c r="A3427" s="26" t="s">
        <v>5994</v>
      </c>
      <c r="B3427" s="26" t="s">
        <v>5995</v>
      </c>
      <c r="C3427" s="26">
        <v>31822150</v>
      </c>
      <c r="D3427" s="26" t="s">
        <v>1701</v>
      </c>
      <c r="E3427" s="26" t="s">
        <v>21145</v>
      </c>
      <c r="F3427" s="26" t="s">
        <v>21146</v>
      </c>
      <c r="G3427" s="26" t="s">
        <v>9601</v>
      </c>
      <c r="H3427" s="26" t="s">
        <v>835</v>
      </c>
      <c r="J3427" s="26" t="s">
        <v>844</v>
      </c>
      <c r="K3427" s="26" t="s">
        <v>9597</v>
      </c>
      <c r="L3427" s="26" t="s">
        <v>21147</v>
      </c>
      <c r="M3427" s="26">
        <v>380505614104</v>
      </c>
      <c r="N3427" s="26">
        <v>4810200000</v>
      </c>
    </row>
    <row r="3428" spans="1:14">
      <c r="A3428" s="26" t="s">
        <v>4045</v>
      </c>
      <c r="B3428" s="26" t="s">
        <v>4046</v>
      </c>
      <c r="C3428" s="26">
        <v>42352786</v>
      </c>
      <c r="D3428" s="26" t="s">
        <v>24</v>
      </c>
      <c r="E3428" s="26" t="s">
        <v>21148</v>
      </c>
      <c r="F3428" s="26" t="s">
        <v>21149</v>
      </c>
      <c r="G3428" s="26" t="s">
        <v>9586</v>
      </c>
      <c r="H3428" s="26" t="s">
        <v>506</v>
      </c>
      <c r="J3428" s="26" t="s">
        <v>21150</v>
      </c>
      <c r="K3428" s="26" t="s">
        <v>9582</v>
      </c>
      <c r="L3428" s="26" t="s">
        <v>21151</v>
      </c>
      <c r="M3428" s="26">
        <v>380342723131</v>
      </c>
      <c r="N3428" s="26">
        <v>521481003</v>
      </c>
    </row>
    <row r="3429" spans="1:14">
      <c r="A3429" s="26" t="s">
        <v>7147</v>
      </c>
      <c r="B3429" s="26" t="s">
        <v>7148</v>
      </c>
      <c r="C3429" s="26">
        <v>38543370</v>
      </c>
      <c r="D3429" s="26" t="s">
        <v>24</v>
      </c>
      <c r="E3429" s="26" t="s">
        <v>21152</v>
      </c>
      <c r="F3429" s="26" t="s">
        <v>21153</v>
      </c>
      <c r="G3429" s="26" t="s">
        <v>9579</v>
      </c>
      <c r="H3429" s="26" t="s">
        <v>987</v>
      </c>
      <c r="J3429" s="26" t="s">
        <v>21154</v>
      </c>
      <c r="K3429" s="26" t="s">
        <v>9582</v>
      </c>
      <c r="L3429" s="26" t="s">
        <v>21155</v>
      </c>
      <c r="M3429" s="26">
        <v>761377889314</v>
      </c>
      <c r="N3429" s="26">
        <v>5624286901</v>
      </c>
    </row>
    <row r="3430" spans="1:14">
      <c r="A3430" s="26" t="s">
        <v>1637</v>
      </c>
      <c r="B3430" s="26" t="s">
        <v>1638</v>
      </c>
      <c r="C3430" s="26">
        <v>3082961</v>
      </c>
      <c r="D3430" s="26" t="s">
        <v>780</v>
      </c>
      <c r="E3430" s="26" t="s">
        <v>21156</v>
      </c>
      <c r="F3430" s="26" t="s">
        <v>21157</v>
      </c>
      <c r="G3430" s="26" t="s">
        <v>9601</v>
      </c>
      <c r="H3430" s="26" t="s">
        <v>27</v>
      </c>
      <c r="J3430" s="26" t="s">
        <v>36</v>
      </c>
      <c r="K3430" s="26" t="s">
        <v>9597</v>
      </c>
      <c r="L3430" s="26" t="s">
        <v>21158</v>
      </c>
      <c r="M3430" s="26">
        <v>380432688997</v>
      </c>
      <c r="N3430" s="26">
        <v>510100000</v>
      </c>
    </row>
    <row r="3431" spans="1:14">
      <c r="A3431" s="26" t="s">
        <v>7867</v>
      </c>
      <c r="B3431" s="26" t="s">
        <v>7868</v>
      </c>
      <c r="C3431" s="26">
        <v>38621625</v>
      </c>
      <c r="D3431" s="26" t="s">
        <v>24</v>
      </c>
      <c r="E3431" s="26" t="s">
        <v>21159</v>
      </c>
      <c r="F3431" s="26" t="s">
        <v>21160</v>
      </c>
      <c r="G3431" s="26" t="s">
        <v>9579</v>
      </c>
      <c r="H3431" s="26" t="s">
        <v>1122</v>
      </c>
      <c r="I3431" s="26" t="s">
        <v>10674</v>
      </c>
      <c r="J3431" s="26" t="s">
        <v>21161</v>
      </c>
      <c r="K3431" s="26" t="s">
        <v>9582</v>
      </c>
      <c r="L3431" s="26" t="s">
        <v>21162</v>
      </c>
      <c r="M3431" s="26">
        <v>380992676497</v>
      </c>
      <c r="N3431" s="26">
        <v>6321082502</v>
      </c>
    </row>
    <row r="3432" spans="1:14">
      <c r="A3432" s="26" t="s">
        <v>2985</v>
      </c>
      <c r="B3432" s="26" t="s">
        <v>2986</v>
      </c>
      <c r="C3432" s="26">
        <v>37927092</v>
      </c>
      <c r="D3432" s="26" t="s">
        <v>24</v>
      </c>
      <c r="E3432" s="26" t="s">
        <v>21163</v>
      </c>
      <c r="F3432" s="26" t="s">
        <v>13943</v>
      </c>
      <c r="G3432" s="26" t="s">
        <v>9591</v>
      </c>
      <c r="H3432" s="26" t="s">
        <v>258</v>
      </c>
      <c r="I3432" s="26" t="s">
        <v>12739</v>
      </c>
      <c r="J3432" s="26" t="s">
        <v>21164</v>
      </c>
      <c r="K3432" s="26" t="s">
        <v>9597</v>
      </c>
      <c r="L3432" s="26" t="s">
        <v>21165</v>
      </c>
      <c r="M3432" s="26">
        <v>380627440235</v>
      </c>
      <c r="N3432" s="26">
        <v>1420910600</v>
      </c>
    </row>
    <row r="3433" spans="1:14">
      <c r="A3433" s="26" t="s">
        <v>5404</v>
      </c>
      <c r="B3433" s="26" t="s">
        <v>5405</v>
      </c>
      <c r="C3433" s="26">
        <v>1997297</v>
      </c>
      <c r="D3433" s="26" t="s">
        <v>780</v>
      </c>
      <c r="E3433" s="26" t="s">
        <v>21166</v>
      </c>
      <c r="F3433" s="26" t="s">
        <v>13076</v>
      </c>
      <c r="G3433" s="26" t="s">
        <v>9601</v>
      </c>
      <c r="H3433" s="26" t="s">
        <v>735</v>
      </c>
      <c r="J3433" s="26" t="s">
        <v>21167</v>
      </c>
      <c r="K3433" s="26" t="s">
        <v>9582</v>
      </c>
      <c r="L3433" s="26" t="s">
        <v>21168</v>
      </c>
      <c r="M3433" s="26">
        <v>380323861133</v>
      </c>
      <c r="N3433" s="26">
        <v>722881605</v>
      </c>
    </row>
    <row r="3434" spans="1:14">
      <c r="A3434" s="26" t="s">
        <v>6871</v>
      </c>
      <c r="B3434" s="26" t="s">
        <v>6872</v>
      </c>
      <c r="C3434" s="26">
        <v>38522213</v>
      </c>
      <c r="D3434" s="26" t="s">
        <v>24</v>
      </c>
      <c r="E3434" s="26" t="s">
        <v>21169</v>
      </c>
      <c r="F3434" s="26" t="s">
        <v>21170</v>
      </c>
      <c r="G3434" s="26" t="s">
        <v>9586</v>
      </c>
      <c r="H3434" s="26" t="s">
        <v>949</v>
      </c>
      <c r="I3434" s="26" t="s">
        <v>12172</v>
      </c>
      <c r="J3434" s="26" t="s">
        <v>21171</v>
      </c>
      <c r="K3434" s="26" t="s">
        <v>9582</v>
      </c>
      <c r="L3434" s="26" t="s">
        <v>21172</v>
      </c>
      <c r="M3434" s="26">
        <v>380534195117</v>
      </c>
      <c r="N3434" s="26">
        <v>5324586301</v>
      </c>
    </row>
    <row r="3435" spans="1:14">
      <c r="A3435" s="26" t="s">
        <v>2072</v>
      </c>
      <c r="B3435" s="26" t="s">
        <v>2073</v>
      </c>
      <c r="C3435" s="26">
        <v>38373547</v>
      </c>
      <c r="D3435" s="26" t="s">
        <v>24</v>
      </c>
      <c r="E3435" s="26" t="s">
        <v>21173</v>
      </c>
      <c r="F3435" s="26" t="s">
        <v>21174</v>
      </c>
      <c r="G3435" s="26" t="s">
        <v>9579</v>
      </c>
      <c r="H3435" s="26" t="s">
        <v>103</v>
      </c>
      <c r="I3435" s="26" t="s">
        <v>11403</v>
      </c>
      <c r="J3435" s="26" t="s">
        <v>21175</v>
      </c>
      <c r="K3435" s="26" t="s">
        <v>9582</v>
      </c>
      <c r="L3435" s="26" t="s">
        <v>21176</v>
      </c>
      <c r="M3435" s="26">
        <v>761002518692</v>
      </c>
      <c r="N3435" s="26">
        <v>723155131</v>
      </c>
    </row>
    <row r="3436" spans="1:14">
      <c r="A3436" s="26" t="s">
        <v>3648</v>
      </c>
      <c r="B3436" s="26" t="s">
        <v>3649</v>
      </c>
      <c r="C3436" s="26" t="s">
        <v>1604</v>
      </c>
      <c r="D3436" s="26" t="s">
        <v>24</v>
      </c>
      <c r="E3436" s="26" t="s">
        <v>21177</v>
      </c>
      <c r="F3436" s="26" t="s">
        <v>21178</v>
      </c>
      <c r="G3436" s="26" t="s">
        <v>9591</v>
      </c>
      <c r="H3436" s="26" t="s">
        <v>468</v>
      </c>
      <c r="J3436" s="26" t="s">
        <v>3651</v>
      </c>
      <c r="K3436" s="26" t="s">
        <v>9597</v>
      </c>
      <c r="L3436" s="26" t="s">
        <v>21179</v>
      </c>
      <c r="M3436" s="26">
        <v>380502603009</v>
      </c>
      <c r="N3436" s="26">
        <v>1222082001</v>
      </c>
    </row>
    <row r="3437" spans="1:14">
      <c r="A3437" s="26" t="s">
        <v>2435</v>
      </c>
      <c r="B3437" s="26" t="s">
        <v>2436</v>
      </c>
      <c r="C3437" s="26">
        <v>1985860</v>
      </c>
      <c r="D3437" s="26" t="s">
        <v>780</v>
      </c>
      <c r="E3437" s="26" t="s">
        <v>21180</v>
      </c>
      <c r="F3437" s="26" t="s">
        <v>21181</v>
      </c>
      <c r="G3437" s="26" t="s">
        <v>9601</v>
      </c>
      <c r="H3437" s="26" t="s">
        <v>133</v>
      </c>
      <c r="J3437" s="26" t="s">
        <v>2401</v>
      </c>
      <c r="K3437" s="26" t="s">
        <v>9597</v>
      </c>
      <c r="L3437" s="26" t="s">
        <v>10500</v>
      </c>
      <c r="M3437" s="26">
        <v>380987034942</v>
      </c>
      <c r="N3437" s="26">
        <v>122787502</v>
      </c>
    </row>
    <row r="3438" spans="1:14">
      <c r="A3438" s="26" t="s">
        <v>5548</v>
      </c>
      <c r="B3438" s="26" t="s">
        <v>5549</v>
      </c>
      <c r="C3438" s="26">
        <v>38960345</v>
      </c>
      <c r="D3438" s="26" t="s">
        <v>24</v>
      </c>
      <c r="E3438" s="26" t="s">
        <v>21182</v>
      </c>
      <c r="F3438" s="26" t="s">
        <v>21183</v>
      </c>
      <c r="G3438" s="26" t="s">
        <v>9586</v>
      </c>
      <c r="H3438" s="26" t="s">
        <v>799</v>
      </c>
      <c r="J3438" s="26" t="s">
        <v>800</v>
      </c>
      <c r="K3438" s="26" t="s">
        <v>9597</v>
      </c>
      <c r="L3438" s="26" t="s">
        <v>21184</v>
      </c>
      <c r="M3438" s="26">
        <v>380445321165</v>
      </c>
      <c r="N3438" s="26">
        <v>4822784009</v>
      </c>
    </row>
    <row r="3439" spans="1:14">
      <c r="A3439" s="26" t="s">
        <v>8970</v>
      </c>
      <c r="B3439" s="26" t="s">
        <v>8971</v>
      </c>
      <c r="C3439" s="26">
        <v>2005484</v>
      </c>
      <c r="D3439" s="26" t="s">
        <v>780</v>
      </c>
      <c r="E3439" s="26" t="s">
        <v>21185</v>
      </c>
      <c r="F3439" s="26" t="s">
        <v>21186</v>
      </c>
      <c r="G3439" s="26" t="s">
        <v>9601</v>
      </c>
      <c r="H3439" s="26" t="s">
        <v>1401</v>
      </c>
      <c r="I3439" s="26" t="s">
        <v>16448</v>
      </c>
      <c r="J3439" s="26" t="s">
        <v>1470</v>
      </c>
      <c r="K3439" s="26" t="s">
        <v>9582</v>
      </c>
      <c r="L3439" s="26" t="s">
        <v>21187</v>
      </c>
      <c r="M3439" s="26">
        <v>380472304345</v>
      </c>
      <c r="N3439" s="26">
        <v>3222788201</v>
      </c>
    </row>
    <row r="3440" spans="1:14">
      <c r="A3440" s="26" t="s">
        <v>3174</v>
      </c>
      <c r="B3440" s="26" t="s">
        <v>3175</v>
      </c>
      <c r="C3440" s="26">
        <v>38947848</v>
      </c>
      <c r="D3440" s="26" t="s">
        <v>24</v>
      </c>
      <c r="E3440" s="26" t="s">
        <v>21188</v>
      </c>
      <c r="F3440" s="26" t="s">
        <v>21189</v>
      </c>
      <c r="G3440" s="26" t="s">
        <v>9586</v>
      </c>
      <c r="H3440" s="26" t="s">
        <v>375</v>
      </c>
      <c r="I3440" s="26" t="s">
        <v>13934</v>
      </c>
      <c r="J3440" s="26" t="s">
        <v>21190</v>
      </c>
      <c r="K3440" s="26" t="s">
        <v>9582</v>
      </c>
      <c r="L3440" s="26" t="s">
        <v>21191</v>
      </c>
      <c r="M3440" s="26">
        <v>380413075433</v>
      </c>
      <c r="N3440" s="26">
        <v>1822586701</v>
      </c>
    </row>
    <row r="3441" spans="1:14">
      <c r="A3441" s="26" t="s">
        <v>5747</v>
      </c>
      <c r="B3441" s="26" t="s">
        <v>5748</v>
      </c>
      <c r="C3441" s="26">
        <v>38960481</v>
      </c>
      <c r="D3441" s="26" t="s">
        <v>24</v>
      </c>
      <c r="E3441" s="26" t="s">
        <v>21192</v>
      </c>
      <c r="F3441" s="26" t="s">
        <v>21193</v>
      </c>
      <c r="G3441" s="26" t="s">
        <v>9586</v>
      </c>
      <c r="H3441" s="26" t="s">
        <v>799</v>
      </c>
      <c r="J3441" s="26" t="s">
        <v>800</v>
      </c>
      <c r="K3441" s="26" t="s">
        <v>9597</v>
      </c>
      <c r="L3441" s="26" t="s">
        <v>21194</v>
      </c>
      <c r="M3441" s="26">
        <v>380442704643</v>
      </c>
      <c r="N3441" s="26">
        <v>4822784009</v>
      </c>
    </row>
    <row r="3442" spans="1:14">
      <c r="A3442" s="26" t="s">
        <v>7955</v>
      </c>
      <c r="B3442" s="26" t="s">
        <v>7956</v>
      </c>
      <c r="C3442" s="26">
        <v>40414351</v>
      </c>
      <c r="D3442" s="26" t="s">
        <v>24</v>
      </c>
      <c r="E3442" s="26" t="s">
        <v>21195</v>
      </c>
      <c r="F3442" s="26" t="s">
        <v>21196</v>
      </c>
      <c r="G3442" s="26" t="s">
        <v>9586</v>
      </c>
      <c r="H3442" s="26" t="s">
        <v>1122</v>
      </c>
      <c r="I3442" s="26" t="s">
        <v>10347</v>
      </c>
      <c r="J3442" s="26" t="s">
        <v>21197</v>
      </c>
      <c r="K3442" s="26" t="s">
        <v>9582</v>
      </c>
      <c r="L3442" s="26" t="s">
        <v>21198</v>
      </c>
      <c r="M3442" s="26">
        <v>380574234390</v>
      </c>
      <c r="N3442" s="26">
        <v>6323783201</v>
      </c>
    </row>
    <row r="3443" spans="1:14">
      <c r="A3443" s="26" t="s">
        <v>6232</v>
      </c>
      <c r="B3443" s="26" t="s">
        <v>6233</v>
      </c>
      <c r="C3443" s="26">
        <v>38552185</v>
      </c>
      <c r="D3443" s="26" t="s">
        <v>24</v>
      </c>
      <c r="E3443" s="26" t="s">
        <v>21199</v>
      </c>
      <c r="F3443" s="26" t="s">
        <v>21200</v>
      </c>
      <c r="G3443" s="26" t="s">
        <v>9579</v>
      </c>
      <c r="H3443" s="26" t="s">
        <v>885</v>
      </c>
      <c r="I3443" s="26" t="s">
        <v>11207</v>
      </c>
      <c r="J3443" s="26" t="s">
        <v>21201</v>
      </c>
      <c r="K3443" s="26" t="s">
        <v>9582</v>
      </c>
      <c r="L3443" s="26" t="s">
        <v>21202</v>
      </c>
      <c r="M3443" s="26">
        <v>380668552425</v>
      </c>
      <c r="N3443" s="26">
        <v>5123355311</v>
      </c>
    </row>
    <row r="3444" spans="1:14">
      <c r="A3444" s="26" t="s">
        <v>2876</v>
      </c>
      <c r="B3444" s="26" t="s">
        <v>2877</v>
      </c>
      <c r="C3444" s="26">
        <v>37894885</v>
      </c>
      <c r="D3444" s="26" t="s">
        <v>24</v>
      </c>
      <c r="E3444" s="26" t="s">
        <v>21203</v>
      </c>
      <c r="F3444" s="26" t="s">
        <v>21204</v>
      </c>
      <c r="G3444" s="26" t="s">
        <v>9586</v>
      </c>
      <c r="H3444" s="26" t="s">
        <v>258</v>
      </c>
      <c r="J3444" s="26" t="s">
        <v>305</v>
      </c>
      <c r="K3444" s="26" t="s">
        <v>9597</v>
      </c>
      <c r="L3444" s="26" t="s">
        <v>21205</v>
      </c>
      <c r="M3444" s="26">
        <v>380626123202</v>
      </c>
      <c r="N3444" s="26">
        <v>1413300000</v>
      </c>
    </row>
    <row r="3445" spans="1:14">
      <c r="A3445" s="26" t="s">
        <v>6855</v>
      </c>
      <c r="B3445" s="26" t="s">
        <v>6856</v>
      </c>
      <c r="C3445" s="26">
        <v>40586166</v>
      </c>
      <c r="D3445" s="26" t="s">
        <v>24</v>
      </c>
      <c r="E3445" s="26" t="s">
        <v>21206</v>
      </c>
      <c r="F3445" s="26" t="s">
        <v>21207</v>
      </c>
      <c r="G3445" s="26" t="s">
        <v>9586</v>
      </c>
      <c r="H3445" s="26" t="s">
        <v>949</v>
      </c>
      <c r="I3445" s="26" t="s">
        <v>15790</v>
      </c>
      <c r="J3445" s="26" t="s">
        <v>21208</v>
      </c>
      <c r="K3445" s="26" t="s">
        <v>9582</v>
      </c>
      <c r="L3445" s="26" t="s">
        <v>21209</v>
      </c>
      <c r="M3445" s="26">
        <v>380960871480</v>
      </c>
      <c r="N3445" s="26">
        <v>2323987811</v>
      </c>
    </row>
    <row r="3446" spans="1:14">
      <c r="A3446" s="26" t="s">
        <v>6925</v>
      </c>
      <c r="B3446" s="26" t="s">
        <v>6926</v>
      </c>
      <c r="C3446" s="26" t="s">
        <v>1604</v>
      </c>
      <c r="D3446" s="26" t="s">
        <v>24</v>
      </c>
      <c r="E3446" s="26" t="s">
        <v>21210</v>
      </c>
      <c r="F3446" s="26" t="s">
        <v>21211</v>
      </c>
      <c r="G3446" s="26" t="s">
        <v>9591</v>
      </c>
      <c r="H3446" s="26" t="s">
        <v>987</v>
      </c>
      <c r="I3446" s="26" t="s">
        <v>9921</v>
      </c>
      <c r="J3446" s="26" t="s">
        <v>6927</v>
      </c>
      <c r="K3446" s="26" t="s">
        <v>9582</v>
      </c>
      <c r="L3446" s="26" t="s">
        <v>21212</v>
      </c>
      <c r="M3446" s="26">
        <v>380687631848</v>
      </c>
      <c r="N3446" s="26">
        <v>2325555141</v>
      </c>
    </row>
    <row r="3447" spans="1:14">
      <c r="A3447" s="26" t="s">
        <v>4605</v>
      </c>
      <c r="B3447" s="26" t="s">
        <v>4606</v>
      </c>
      <c r="C3447" s="26">
        <v>38614230</v>
      </c>
      <c r="D3447" s="26" t="s">
        <v>24</v>
      </c>
      <c r="E3447" s="26" t="s">
        <v>21213</v>
      </c>
      <c r="F3447" s="26" t="s">
        <v>21214</v>
      </c>
      <c r="G3447" s="26" t="s">
        <v>9586</v>
      </c>
      <c r="H3447" s="26" t="s">
        <v>670</v>
      </c>
      <c r="I3447" s="26" t="s">
        <v>21215</v>
      </c>
      <c r="J3447" s="26" t="s">
        <v>4607</v>
      </c>
      <c r="K3447" s="26" t="s">
        <v>9582</v>
      </c>
      <c r="L3447" s="26" t="s">
        <v>21216</v>
      </c>
      <c r="M3447" s="26">
        <v>380989836603</v>
      </c>
      <c r="N3447" s="26">
        <v>3520883801</v>
      </c>
    </row>
    <row r="3448" spans="1:14">
      <c r="A3448" s="26" t="s">
        <v>6111</v>
      </c>
      <c r="B3448" s="26" t="s">
        <v>6112</v>
      </c>
      <c r="C3448" s="26">
        <v>38661186</v>
      </c>
      <c r="D3448" s="26" t="s">
        <v>24</v>
      </c>
      <c r="E3448" s="26" t="s">
        <v>21217</v>
      </c>
      <c r="F3448" s="26" t="s">
        <v>21218</v>
      </c>
      <c r="G3448" s="26" t="s">
        <v>9586</v>
      </c>
      <c r="H3448" s="26" t="s">
        <v>885</v>
      </c>
      <c r="I3448" s="26" t="s">
        <v>10457</v>
      </c>
      <c r="J3448" s="26" t="s">
        <v>2401</v>
      </c>
      <c r="K3448" s="26" t="s">
        <v>9582</v>
      </c>
      <c r="L3448" s="26" t="s">
        <v>21219</v>
      </c>
      <c r="M3448" s="26">
        <v>380975427303</v>
      </c>
      <c r="N3448" s="26">
        <v>122787502</v>
      </c>
    </row>
    <row r="3449" spans="1:14">
      <c r="A3449" s="26" t="s">
        <v>7244</v>
      </c>
      <c r="B3449" s="26" t="s">
        <v>7245</v>
      </c>
      <c r="C3449" s="26">
        <v>38440010</v>
      </c>
      <c r="D3449" s="26" t="s">
        <v>24</v>
      </c>
      <c r="E3449" s="26" t="s">
        <v>21220</v>
      </c>
      <c r="F3449" s="26" t="s">
        <v>21221</v>
      </c>
      <c r="G3449" s="26" t="s">
        <v>9586</v>
      </c>
      <c r="H3449" s="26" t="s">
        <v>987</v>
      </c>
      <c r="I3449" s="26" t="s">
        <v>11035</v>
      </c>
      <c r="J3449" s="26" t="s">
        <v>21222</v>
      </c>
      <c r="K3449" s="26" t="s">
        <v>9582</v>
      </c>
      <c r="L3449" s="26" t="s">
        <v>21223</v>
      </c>
      <c r="M3449" s="26">
        <v>380683274791</v>
      </c>
      <c r="N3449" s="26">
        <v>5625487201</v>
      </c>
    </row>
    <row r="3450" spans="1:14">
      <c r="A3450" s="26" t="s">
        <v>2482</v>
      </c>
      <c r="B3450" s="26" t="s">
        <v>2483</v>
      </c>
      <c r="C3450" s="26">
        <v>1984180</v>
      </c>
      <c r="D3450" s="26" t="s">
        <v>780</v>
      </c>
      <c r="E3450" s="26" t="s">
        <v>21224</v>
      </c>
      <c r="F3450" s="26" t="s">
        <v>9787</v>
      </c>
      <c r="G3450" s="26" t="s">
        <v>9601</v>
      </c>
      <c r="H3450" s="26" t="s">
        <v>133</v>
      </c>
      <c r="J3450" s="26" t="s">
        <v>183</v>
      </c>
      <c r="K3450" s="26" t="s">
        <v>9597</v>
      </c>
      <c r="L3450" s="26" t="s">
        <v>21225</v>
      </c>
      <c r="M3450" s="26">
        <v>761345447060</v>
      </c>
      <c r="N3450" s="26">
        <v>1211000000</v>
      </c>
    </row>
    <row r="3451" spans="1:14">
      <c r="A3451" s="26" t="s">
        <v>4720</v>
      </c>
      <c r="B3451" s="26" t="s">
        <v>4721</v>
      </c>
      <c r="C3451" s="26">
        <v>5493838</v>
      </c>
      <c r="D3451" s="26" t="s">
        <v>780</v>
      </c>
      <c r="E3451" s="26" t="s">
        <v>21226</v>
      </c>
      <c r="F3451" s="26" t="s">
        <v>21227</v>
      </c>
      <c r="G3451" s="26" t="s">
        <v>9601</v>
      </c>
      <c r="H3451" s="26" t="s">
        <v>670</v>
      </c>
      <c r="J3451" s="26" t="s">
        <v>4702</v>
      </c>
      <c r="K3451" s="26" t="s">
        <v>9597</v>
      </c>
      <c r="L3451" s="26" t="s">
        <v>21228</v>
      </c>
      <c r="M3451" s="26">
        <v>380523573273</v>
      </c>
      <c r="N3451" s="26">
        <v>721484605</v>
      </c>
    </row>
    <row r="3452" spans="1:14">
      <c r="A3452" s="26" t="s">
        <v>6020</v>
      </c>
      <c r="B3452" s="26" t="s">
        <v>6021</v>
      </c>
      <c r="C3452" s="26">
        <v>1998489</v>
      </c>
      <c r="D3452" s="26" t="s">
        <v>780</v>
      </c>
      <c r="E3452" s="26" t="s">
        <v>21229</v>
      </c>
      <c r="F3452" s="26" t="s">
        <v>21230</v>
      </c>
      <c r="G3452" s="26" t="s">
        <v>9601</v>
      </c>
      <c r="H3452" s="26" t="s">
        <v>835</v>
      </c>
      <c r="J3452" s="26" t="s">
        <v>848</v>
      </c>
      <c r="K3452" s="26" t="s">
        <v>9597</v>
      </c>
      <c r="L3452" s="26" t="s">
        <v>21231</v>
      </c>
      <c r="M3452" s="26">
        <v>380512640657</v>
      </c>
      <c r="N3452" s="26">
        <v>4623010100</v>
      </c>
    </row>
    <row r="3453" spans="1:14">
      <c r="A3453" s="26" t="s">
        <v>4310</v>
      </c>
      <c r="B3453" s="26" t="s">
        <v>4311</v>
      </c>
      <c r="C3453" s="26">
        <v>34019124</v>
      </c>
      <c r="D3453" s="26" t="s">
        <v>780</v>
      </c>
      <c r="E3453" s="26" t="s">
        <v>21232</v>
      </c>
      <c r="F3453" s="26" t="s">
        <v>21233</v>
      </c>
      <c r="G3453" s="26" t="s">
        <v>9601</v>
      </c>
      <c r="H3453" s="26" t="s">
        <v>576</v>
      </c>
      <c r="J3453" s="26" t="s">
        <v>581</v>
      </c>
      <c r="K3453" s="26" t="s">
        <v>9597</v>
      </c>
      <c r="L3453" s="26" t="s">
        <v>21234</v>
      </c>
      <c r="M3453" s="26">
        <v>761947911752</v>
      </c>
      <c r="N3453" s="26">
        <v>2123681001</v>
      </c>
    </row>
    <row r="3454" spans="1:14">
      <c r="A3454" s="26" t="s">
        <v>8669</v>
      </c>
      <c r="B3454" s="26" t="s">
        <v>8670</v>
      </c>
      <c r="C3454" s="26">
        <v>38566219</v>
      </c>
      <c r="D3454" s="26" t="s">
        <v>24</v>
      </c>
      <c r="E3454" s="26" t="s">
        <v>21235</v>
      </c>
      <c r="F3454" s="26" t="s">
        <v>21236</v>
      </c>
      <c r="G3454" s="26" t="s">
        <v>9586</v>
      </c>
      <c r="H3454" s="26" t="s">
        <v>1308</v>
      </c>
      <c r="J3454" s="26" t="s">
        <v>1337</v>
      </c>
      <c r="K3454" s="26" t="s">
        <v>9597</v>
      </c>
      <c r="L3454" s="26" t="s">
        <v>21237</v>
      </c>
      <c r="M3454" s="26">
        <v>761366043903</v>
      </c>
      <c r="N3454" s="26">
        <v>6810400000</v>
      </c>
    </row>
    <row r="3455" spans="1:14">
      <c r="A3455" s="26" t="s">
        <v>6484</v>
      </c>
      <c r="B3455" s="26" t="s">
        <v>6485</v>
      </c>
      <c r="C3455" s="26">
        <v>38407455</v>
      </c>
      <c r="D3455" s="26" t="s">
        <v>24</v>
      </c>
      <c r="E3455" s="26" t="s">
        <v>21238</v>
      </c>
      <c r="F3455" s="26" t="s">
        <v>21239</v>
      </c>
      <c r="G3455" s="26" t="s">
        <v>9586</v>
      </c>
      <c r="H3455" s="26" t="s">
        <v>885</v>
      </c>
      <c r="I3455" s="26" t="s">
        <v>12407</v>
      </c>
      <c r="J3455" s="26" t="s">
        <v>7436</v>
      </c>
      <c r="K3455" s="26" t="s">
        <v>9582</v>
      </c>
      <c r="L3455" s="26" t="s">
        <v>21240</v>
      </c>
      <c r="M3455" s="26">
        <v>380987314816</v>
      </c>
      <c r="N3455" s="26">
        <v>123187406</v>
      </c>
    </row>
    <row r="3456" spans="1:14">
      <c r="A3456" s="26" t="s">
        <v>7911</v>
      </c>
      <c r="B3456" s="26" t="s">
        <v>7912</v>
      </c>
      <c r="C3456" s="26">
        <v>2003178</v>
      </c>
      <c r="D3456" s="26" t="s">
        <v>780</v>
      </c>
      <c r="E3456" s="26" t="s">
        <v>21241</v>
      </c>
      <c r="F3456" s="26" t="s">
        <v>21242</v>
      </c>
      <c r="G3456" s="26" t="s">
        <v>9601</v>
      </c>
      <c r="H3456" s="26" t="s">
        <v>1122</v>
      </c>
      <c r="I3456" s="26" t="s">
        <v>9887</v>
      </c>
      <c r="J3456" s="26" t="s">
        <v>1139</v>
      </c>
      <c r="K3456" s="26" t="s">
        <v>9582</v>
      </c>
      <c r="L3456" s="26" t="s">
        <v>21243</v>
      </c>
      <c r="M3456" s="26">
        <v>380574761144</v>
      </c>
      <c r="N3456" s="26">
        <v>3224955300</v>
      </c>
    </row>
    <row r="3457" spans="1:14">
      <c r="A3457" s="26" t="s">
        <v>3911</v>
      </c>
      <c r="B3457" s="26" t="s">
        <v>3912</v>
      </c>
      <c r="C3457" s="26">
        <v>40287976</v>
      </c>
      <c r="D3457" s="26" t="s">
        <v>24</v>
      </c>
      <c r="E3457" s="26" t="s">
        <v>21244</v>
      </c>
      <c r="F3457" s="26" t="s">
        <v>21245</v>
      </c>
      <c r="G3457" s="26" t="s">
        <v>9586</v>
      </c>
      <c r="H3457" s="26" t="s">
        <v>468</v>
      </c>
      <c r="I3457" s="26" t="s">
        <v>10601</v>
      </c>
      <c r="J3457" s="26" t="s">
        <v>21246</v>
      </c>
      <c r="K3457" s="26" t="s">
        <v>9582</v>
      </c>
      <c r="L3457" s="26" t="s">
        <v>21247</v>
      </c>
      <c r="M3457" s="26">
        <v>380614774333</v>
      </c>
      <c r="N3457" s="26">
        <v>2322787001</v>
      </c>
    </row>
    <row r="3458" spans="1:14">
      <c r="A3458" s="26" t="s">
        <v>5242</v>
      </c>
      <c r="B3458" s="26" t="s">
        <v>5243</v>
      </c>
      <c r="C3458" s="26">
        <v>20764294</v>
      </c>
      <c r="D3458" s="26" t="s">
        <v>24</v>
      </c>
      <c r="E3458" s="26" t="s">
        <v>21248</v>
      </c>
      <c r="F3458" s="26" t="s">
        <v>21249</v>
      </c>
      <c r="G3458" s="26" t="s">
        <v>9586</v>
      </c>
      <c r="H3458" s="26" t="s">
        <v>735</v>
      </c>
      <c r="I3458" s="26" t="s">
        <v>9752</v>
      </c>
      <c r="J3458" s="26" t="s">
        <v>9773</v>
      </c>
      <c r="K3458" s="26" t="s">
        <v>9582</v>
      </c>
      <c r="L3458" s="26" t="s">
        <v>21250</v>
      </c>
      <c r="M3458" s="26">
        <v>761306772741</v>
      </c>
      <c r="N3458" s="26">
        <v>723655410</v>
      </c>
    </row>
    <row r="3459" spans="1:14">
      <c r="A3459" s="26" t="s">
        <v>1992</v>
      </c>
      <c r="B3459" s="26" t="s">
        <v>1993</v>
      </c>
      <c r="C3459" s="26">
        <v>38850219</v>
      </c>
      <c r="D3459" s="26" t="s">
        <v>24</v>
      </c>
      <c r="E3459" s="26" t="s">
        <v>21251</v>
      </c>
      <c r="F3459" s="26" t="s">
        <v>21252</v>
      </c>
      <c r="G3459" s="26" t="s">
        <v>9586</v>
      </c>
      <c r="H3459" s="26" t="s">
        <v>103</v>
      </c>
      <c r="I3459" s="26" t="s">
        <v>12557</v>
      </c>
      <c r="J3459" s="26" t="s">
        <v>21253</v>
      </c>
      <c r="K3459" s="26" t="s">
        <v>9606</v>
      </c>
      <c r="L3459" s="26" t="s">
        <v>21254</v>
      </c>
      <c r="M3459" s="26">
        <v>380336595232</v>
      </c>
      <c r="N3459" s="26">
        <v>721855400</v>
      </c>
    </row>
    <row r="3460" spans="1:14">
      <c r="A3460" s="26" t="s">
        <v>8915</v>
      </c>
      <c r="B3460" s="26" t="s">
        <v>8916</v>
      </c>
      <c r="C3460" s="26">
        <v>41368558</v>
      </c>
      <c r="D3460" s="26" t="s">
        <v>24</v>
      </c>
      <c r="E3460" s="26" t="s">
        <v>21255</v>
      </c>
      <c r="F3460" s="26" t="s">
        <v>21256</v>
      </c>
      <c r="G3460" s="26" t="s">
        <v>9579</v>
      </c>
      <c r="H3460" s="26" t="s">
        <v>1401</v>
      </c>
      <c r="J3460" s="26" t="s">
        <v>21257</v>
      </c>
      <c r="K3460" s="26" t="s">
        <v>9582</v>
      </c>
      <c r="L3460" s="26" t="s">
        <v>21258</v>
      </c>
      <c r="M3460" s="26">
        <v>761926631982</v>
      </c>
      <c r="N3460" s="26">
        <v>7123481101</v>
      </c>
    </row>
    <row r="3461" spans="1:14">
      <c r="A3461" s="26" t="s">
        <v>8596</v>
      </c>
      <c r="B3461" s="26" t="s">
        <v>8597</v>
      </c>
      <c r="C3461" s="26">
        <v>38687817</v>
      </c>
      <c r="D3461" s="26" t="s">
        <v>24</v>
      </c>
      <c r="E3461" s="26" t="s">
        <v>21259</v>
      </c>
      <c r="F3461" s="26" t="s">
        <v>21260</v>
      </c>
      <c r="G3461" s="26" t="s">
        <v>9586</v>
      </c>
      <c r="H3461" s="26" t="s">
        <v>1269</v>
      </c>
      <c r="I3461" s="26" t="s">
        <v>18575</v>
      </c>
      <c r="J3461" s="26" t="s">
        <v>8601</v>
      </c>
      <c r="K3461" s="26" t="s">
        <v>9606</v>
      </c>
      <c r="L3461" s="26" t="s">
        <v>21261</v>
      </c>
      <c r="M3461" s="26">
        <v>380553821726</v>
      </c>
      <c r="N3461" s="26">
        <v>1223783401</v>
      </c>
    </row>
    <row r="3462" spans="1:14">
      <c r="A3462" s="26" t="s">
        <v>2842</v>
      </c>
      <c r="B3462" s="26" t="s">
        <v>2843</v>
      </c>
      <c r="C3462" s="26">
        <v>1990766</v>
      </c>
      <c r="D3462" s="26" t="s">
        <v>780</v>
      </c>
      <c r="E3462" s="26" t="s">
        <v>21262</v>
      </c>
      <c r="F3462" s="26" t="s">
        <v>21263</v>
      </c>
      <c r="G3462" s="26" t="s">
        <v>9601</v>
      </c>
      <c r="H3462" s="26" t="s">
        <v>258</v>
      </c>
      <c r="J3462" s="26" t="s">
        <v>298</v>
      </c>
      <c r="K3462" s="26" t="s">
        <v>9597</v>
      </c>
      <c r="L3462" s="26" t="s">
        <v>21264</v>
      </c>
      <c r="M3462" s="26">
        <v>380626465267</v>
      </c>
      <c r="N3462" s="26">
        <v>1412900000</v>
      </c>
    </row>
    <row r="3463" spans="1:14">
      <c r="A3463" s="26" t="s">
        <v>1833</v>
      </c>
      <c r="B3463" s="26" t="s">
        <v>1834</v>
      </c>
      <c r="C3463" s="26">
        <v>37336724</v>
      </c>
      <c r="D3463" s="26" t="s">
        <v>24</v>
      </c>
      <c r="E3463" s="26" t="s">
        <v>21265</v>
      </c>
      <c r="F3463" s="26" t="s">
        <v>21266</v>
      </c>
      <c r="G3463" s="26" t="s">
        <v>9586</v>
      </c>
      <c r="H3463" s="26" t="s">
        <v>27</v>
      </c>
      <c r="I3463" s="26" t="s">
        <v>9610</v>
      </c>
      <c r="J3463" s="26" t="s">
        <v>21267</v>
      </c>
      <c r="K3463" s="26" t="s">
        <v>9582</v>
      </c>
      <c r="L3463" s="26" t="s">
        <v>21268</v>
      </c>
      <c r="M3463" s="26">
        <v>380433135112</v>
      </c>
      <c r="N3463" s="26">
        <v>1825887201</v>
      </c>
    </row>
    <row r="3464" spans="1:14">
      <c r="A3464" s="26" t="s">
        <v>2997</v>
      </c>
      <c r="B3464" s="26" t="s">
        <v>2998</v>
      </c>
      <c r="C3464" s="26">
        <v>1991168</v>
      </c>
      <c r="D3464" s="26" t="s">
        <v>780</v>
      </c>
      <c r="E3464" s="26" t="s">
        <v>21269</v>
      </c>
      <c r="F3464" s="26" t="s">
        <v>21270</v>
      </c>
      <c r="G3464" s="26" t="s">
        <v>9601</v>
      </c>
      <c r="H3464" s="26" t="s">
        <v>258</v>
      </c>
      <c r="J3464" s="26" t="s">
        <v>367</v>
      </c>
      <c r="K3464" s="26" t="s">
        <v>9597</v>
      </c>
      <c r="L3464" s="26" t="s">
        <v>21271</v>
      </c>
      <c r="M3464" s="26">
        <v>761581451719</v>
      </c>
      <c r="N3464" s="26">
        <v>1414100000</v>
      </c>
    </row>
    <row r="3465" spans="1:14">
      <c r="A3465" s="26" t="s">
        <v>5047</v>
      </c>
      <c r="B3465" s="26" t="s">
        <v>5043</v>
      </c>
      <c r="C3465" s="26">
        <v>1996409</v>
      </c>
      <c r="D3465" s="26" t="s">
        <v>24</v>
      </c>
      <c r="E3465" s="26" t="s">
        <v>21272</v>
      </c>
      <c r="F3465" s="26" t="s">
        <v>21273</v>
      </c>
      <c r="G3465" s="26" t="s">
        <v>9586</v>
      </c>
      <c r="H3465" s="26" t="s">
        <v>735</v>
      </c>
      <c r="I3465" s="26" t="s">
        <v>9721</v>
      </c>
      <c r="J3465" s="26" t="s">
        <v>21274</v>
      </c>
      <c r="K3465" s="26" t="s">
        <v>9582</v>
      </c>
      <c r="L3465" s="26" t="s">
        <v>21275</v>
      </c>
      <c r="M3465" s="26">
        <v>380325267317</v>
      </c>
      <c r="N3465" s="26">
        <v>4622787101</v>
      </c>
    </row>
    <row r="3466" spans="1:14">
      <c r="A3466" s="26" t="s">
        <v>7743</v>
      </c>
      <c r="B3466" s="26" t="s">
        <v>7744</v>
      </c>
      <c r="C3466" s="26">
        <v>2000441</v>
      </c>
      <c r="D3466" s="26" t="s">
        <v>780</v>
      </c>
      <c r="E3466" s="26" t="s">
        <v>21276</v>
      </c>
      <c r="F3466" s="26" t="s">
        <v>13228</v>
      </c>
      <c r="G3466" s="26" t="s">
        <v>9601</v>
      </c>
      <c r="H3466" s="26" t="s">
        <v>1088</v>
      </c>
      <c r="I3466" s="26" t="s">
        <v>14222</v>
      </c>
      <c r="J3466" s="26" t="s">
        <v>2111</v>
      </c>
      <c r="K3466" s="26" t="s">
        <v>9597</v>
      </c>
      <c r="L3466" s="26" t="s">
        <v>21277</v>
      </c>
      <c r="M3466" s="26">
        <v>380354222008</v>
      </c>
      <c r="N3466" s="26">
        <v>720582016</v>
      </c>
    </row>
    <row r="3467" spans="1:14">
      <c r="A3467" s="26" t="s">
        <v>8972</v>
      </c>
      <c r="B3467" s="26" t="s">
        <v>8973</v>
      </c>
      <c r="C3467" s="26">
        <v>38981957</v>
      </c>
      <c r="D3467" s="26" t="s">
        <v>24</v>
      </c>
      <c r="E3467" s="26" t="s">
        <v>21278</v>
      </c>
      <c r="F3467" s="26" t="s">
        <v>21279</v>
      </c>
      <c r="G3467" s="26" t="s">
        <v>9586</v>
      </c>
      <c r="H3467" s="26" t="s">
        <v>1401</v>
      </c>
      <c r="J3467" s="26" t="s">
        <v>21280</v>
      </c>
      <c r="K3467" s="26" t="s">
        <v>9582</v>
      </c>
      <c r="L3467" s="26" t="s">
        <v>21281</v>
      </c>
      <c r="M3467" s="26">
        <v>760944683296</v>
      </c>
      <c r="N3467" s="26">
        <v>5324881903</v>
      </c>
    </row>
    <row r="3468" spans="1:14">
      <c r="A3468" s="26" t="s">
        <v>6647</v>
      </c>
      <c r="B3468" s="26" t="s">
        <v>6648</v>
      </c>
      <c r="C3468" s="26" t="s">
        <v>1604</v>
      </c>
      <c r="D3468" s="26" t="s">
        <v>24</v>
      </c>
      <c r="E3468" s="26" t="s">
        <v>21282</v>
      </c>
      <c r="F3468" s="26" t="s">
        <v>21283</v>
      </c>
      <c r="G3468" s="26" t="s">
        <v>9586</v>
      </c>
      <c r="H3468" s="26" t="s">
        <v>949</v>
      </c>
      <c r="I3468" s="26" t="s">
        <v>11921</v>
      </c>
      <c r="J3468" s="26" t="s">
        <v>6643</v>
      </c>
      <c r="K3468" s="26" t="s">
        <v>9597</v>
      </c>
      <c r="L3468" s="26" t="s">
        <v>21284</v>
      </c>
      <c r="M3468" s="26">
        <v>380660487353</v>
      </c>
      <c r="N3468" s="26">
        <v>5321810100</v>
      </c>
    </row>
    <row r="3469" spans="1:14">
      <c r="A3469" s="26" t="s">
        <v>3434</v>
      </c>
      <c r="B3469" s="26" t="s">
        <v>3435</v>
      </c>
      <c r="C3469" s="26">
        <v>40390032</v>
      </c>
      <c r="D3469" s="26" t="s">
        <v>24</v>
      </c>
      <c r="E3469" s="26" t="s">
        <v>21285</v>
      </c>
      <c r="F3469" s="26" t="s">
        <v>21286</v>
      </c>
      <c r="G3469" s="26" t="s">
        <v>9586</v>
      </c>
      <c r="H3469" s="26" t="s">
        <v>392</v>
      </c>
      <c r="J3469" s="26" t="s">
        <v>11322</v>
      </c>
      <c r="K3469" s="26" t="s">
        <v>9597</v>
      </c>
      <c r="L3469" s="26" t="s">
        <v>21287</v>
      </c>
      <c r="M3469" s="26">
        <v>380800503118</v>
      </c>
      <c r="N3469" s="26" t="e">
        <v>#N/A</v>
      </c>
    </row>
    <row r="3470" spans="1:14">
      <c r="A3470" s="26" t="s">
        <v>2731</v>
      </c>
      <c r="B3470" s="26" t="s">
        <v>2732</v>
      </c>
      <c r="C3470" s="26">
        <v>1989378</v>
      </c>
      <c r="D3470" s="26" t="s">
        <v>780</v>
      </c>
      <c r="E3470" s="26" t="s">
        <v>21288</v>
      </c>
      <c r="F3470" s="26" t="s">
        <v>9787</v>
      </c>
      <c r="G3470" s="26" t="s">
        <v>9601</v>
      </c>
      <c r="H3470" s="26" t="s">
        <v>133</v>
      </c>
      <c r="I3470" s="26" t="s">
        <v>10969</v>
      </c>
      <c r="J3470" s="26" t="s">
        <v>242</v>
      </c>
      <c r="K3470" s="26" t="s">
        <v>9606</v>
      </c>
      <c r="L3470" s="26" t="s">
        <v>21289</v>
      </c>
      <c r="M3470" s="26">
        <v>761130058102</v>
      </c>
      <c r="N3470" s="26">
        <v>121686109</v>
      </c>
    </row>
    <row r="3471" spans="1:14">
      <c r="A3471" s="26" t="s">
        <v>2811</v>
      </c>
      <c r="B3471" s="26" t="s">
        <v>2812</v>
      </c>
      <c r="C3471" s="26">
        <v>37802778</v>
      </c>
      <c r="D3471" s="26" t="s">
        <v>24</v>
      </c>
      <c r="E3471" s="26" t="s">
        <v>21290</v>
      </c>
      <c r="F3471" s="26" t="s">
        <v>21291</v>
      </c>
      <c r="G3471" s="26" t="s">
        <v>9579</v>
      </c>
      <c r="H3471" s="26" t="s">
        <v>258</v>
      </c>
      <c r="I3471" s="26" t="s">
        <v>10945</v>
      </c>
      <c r="J3471" s="26" t="s">
        <v>13033</v>
      </c>
      <c r="K3471" s="26" t="s">
        <v>9582</v>
      </c>
      <c r="L3471" s="26" t="s">
        <v>21292</v>
      </c>
      <c r="M3471" s="26">
        <v>380954135822</v>
      </c>
      <c r="N3471" s="26">
        <v>121186005</v>
      </c>
    </row>
    <row r="3472" spans="1:14">
      <c r="A3472" s="26" t="s">
        <v>6867</v>
      </c>
      <c r="B3472" s="26" t="s">
        <v>6868</v>
      </c>
      <c r="C3472" s="26">
        <v>1999483</v>
      </c>
      <c r="D3472" s="26" t="s">
        <v>780</v>
      </c>
      <c r="E3472" s="26" t="s">
        <v>21293</v>
      </c>
      <c r="F3472" s="26" t="s">
        <v>21294</v>
      </c>
      <c r="G3472" s="26" t="s">
        <v>9601</v>
      </c>
      <c r="H3472" s="26" t="s">
        <v>949</v>
      </c>
      <c r="I3472" s="26" t="s">
        <v>13665</v>
      </c>
      <c r="J3472" s="26" t="s">
        <v>6865</v>
      </c>
      <c r="K3472" s="26" t="s">
        <v>9597</v>
      </c>
      <c r="L3472" s="26" t="s">
        <v>21295</v>
      </c>
      <c r="M3472" s="26">
        <v>380501939754</v>
      </c>
      <c r="N3472" s="26">
        <v>5324210100</v>
      </c>
    </row>
    <row r="3473" spans="1:14">
      <c r="A3473" s="26" t="s">
        <v>3242</v>
      </c>
      <c r="B3473" s="26" t="s">
        <v>3243</v>
      </c>
      <c r="C3473" s="26">
        <v>41857828</v>
      </c>
      <c r="D3473" s="26" t="s">
        <v>24</v>
      </c>
      <c r="E3473" s="26" t="s">
        <v>21296</v>
      </c>
      <c r="F3473" s="26" t="s">
        <v>21297</v>
      </c>
      <c r="G3473" s="26" t="s">
        <v>9586</v>
      </c>
      <c r="H3473" s="26" t="s">
        <v>375</v>
      </c>
      <c r="I3473" s="26" t="s">
        <v>12530</v>
      </c>
      <c r="J3473" s="26" t="s">
        <v>3244</v>
      </c>
      <c r="K3473" s="26" t="s">
        <v>9582</v>
      </c>
      <c r="L3473" s="26" t="s">
        <v>21298</v>
      </c>
      <c r="M3473" s="26">
        <v>761955418800</v>
      </c>
      <c r="N3473" s="26">
        <v>1825087801</v>
      </c>
    </row>
    <row r="3474" spans="1:14">
      <c r="A3474" s="26" t="s">
        <v>9238</v>
      </c>
      <c r="B3474" s="26" t="s">
        <v>9239</v>
      </c>
      <c r="C3474" s="26">
        <v>5481412</v>
      </c>
      <c r="D3474" s="26" t="s">
        <v>780</v>
      </c>
      <c r="E3474" s="26" t="s">
        <v>21299</v>
      </c>
      <c r="F3474" s="26" t="s">
        <v>21300</v>
      </c>
      <c r="G3474" s="26" t="s">
        <v>9601</v>
      </c>
      <c r="H3474" s="26" t="s">
        <v>1490</v>
      </c>
      <c r="J3474" s="26" t="s">
        <v>1553</v>
      </c>
      <c r="K3474" s="26" t="s">
        <v>9597</v>
      </c>
      <c r="L3474" s="26" t="s">
        <v>21301</v>
      </c>
      <c r="M3474" s="26">
        <v>380372525593</v>
      </c>
      <c r="N3474" s="26">
        <v>524955100</v>
      </c>
    </row>
    <row r="3475" spans="1:14">
      <c r="A3475" s="26" t="s">
        <v>4316</v>
      </c>
      <c r="B3475" s="26" t="s">
        <v>4317</v>
      </c>
      <c r="C3475" s="26">
        <v>38943382</v>
      </c>
      <c r="D3475" s="26" t="s">
        <v>24</v>
      </c>
      <c r="E3475" s="26" t="s">
        <v>21302</v>
      </c>
      <c r="F3475" s="26" t="s">
        <v>21303</v>
      </c>
      <c r="G3475" s="26" t="s">
        <v>9586</v>
      </c>
      <c r="H3475" s="26" t="s">
        <v>576</v>
      </c>
      <c r="I3475" s="26" t="s">
        <v>10292</v>
      </c>
      <c r="J3475" s="26" t="s">
        <v>21304</v>
      </c>
      <c r="K3475" s="26" t="s">
        <v>9582</v>
      </c>
      <c r="L3475" s="26" t="s">
        <v>21305</v>
      </c>
      <c r="M3475" s="26">
        <v>380459834247</v>
      </c>
      <c r="N3475" s="26">
        <v>3222483201</v>
      </c>
    </row>
    <row r="3476" spans="1:14">
      <c r="A3476" s="26" t="s">
        <v>2937</v>
      </c>
      <c r="B3476" s="26" t="s">
        <v>2921</v>
      </c>
      <c r="C3476" s="26">
        <v>42278319</v>
      </c>
      <c r="D3476" s="26" t="s">
        <v>24</v>
      </c>
      <c r="E3476" s="26" t="s">
        <v>21306</v>
      </c>
      <c r="F3476" s="26" t="s">
        <v>21307</v>
      </c>
      <c r="G3476" s="26" t="s">
        <v>9586</v>
      </c>
      <c r="H3476" s="26" t="s">
        <v>258</v>
      </c>
      <c r="J3476" s="26" t="s">
        <v>6166</v>
      </c>
      <c r="K3476" s="26" t="s">
        <v>9906</v>
      </c>
      <c r="L3476" s="26" t="s">
        <v>21308</v>
      </c>
      <c r="M3476" s="26">
        <v>380674989432</v>
      </c>
      <c r="N3476" s="26">
        <v>111692905</v>
      </c>
    </row>
    <row r="3477" spans="1:14">
      <c r="A3477" s="26" t="s">
        <v>9054</v>
      </c>
      <c r="B3477" s="26" t="s">
        <v>9055</v>
      </c>
      <c r="C3477" s="26">
        <v>42898430</v>
      </c>
      <c r="D3477" s="26" t="s">
        <v>24</v>
      </c>
      <c r="E3477" s="26" t="s">
        <v>21309</v>
      </c>
      <c r="F3477" s="26" t="s">
        <v>21310</v>
      </c>
      <c r="G3477" s="26" t="s">
        <v>9586</v>
      </c>
      <c r="H3477" s="26" t="s">
        <v>1490</v>
      </c>
      <c r="I3477" s="26" t="s">
        <v>9846</v>
      </c>
      <c r="J3477" s="26" t="s">
        <v>9056</v>
      </c>
      <c r="K3477" s="26" t="s">
        <v>9582</v>
      </c>
      <c r="L3477" s="26" t="s">
        <v>21311</v>
      </c>
      <c r="M3477" s="26">
        <v>760836253726</v>
      </c>
      <c r="N3477" s="26">
        <v>7323080801</v>
      </c>
    </row>
    <row r="3478" spans="1:14">
      <c r="A3478" s="26" t="s">
        <v>4665</v>
      </c>
      <c r="B3478" s="26" t="s">
        <v>4666</v>
      </c>
      <c r="C3478" s="26">
        <v>20652012</v>
      </c>
      <c r="D3478" s="26" t="s">
        <v>780</v>
      </c>
      <c r="E3478" s="26" t="s">
        <v>21312</v>
      </c>
      <c r="F3478" s="26" t="s">
        <v>21313</v>
      </c>
      <c r="G3478" s="26" t="s">
        <v>9601</v>
      </c>
      <c r="H3478" s="26" t="s">
        <v>670</v>
      </c>
      <c r="J3478" s="26" t="s">
        <v>687</v>
      </c>
      <c r="K3478" s="26" t="s">
        <v>9597</v>
      </c>
      <c r="L3478" s="26" t="s">
        <v>21314</v>
      </c>
      <c r="M3478" s="26">
        <v>380522345770</v>
      </c>
      <c r="N3478" s="26">
        <v>3510100000</v>
      </c>
    </row>
    <row r="3479" spans="1:14">
      <c r="A3479" s="26" t="s">
        <v>7176</v>
      </c>
      <c r="B3479" s="26" t="s">
        <v>7177</v>
      </c>
      <c r="C3479" s="26">
        <v>33982673</v>
      </c>
      <c r="D3479" s="26" t="s">
        <v>780</v>
      </c>
      <c r="E3479" s="26" t="s">
        <v>21315</v>
      </c>
      <c r="F3479" s="26" t="s">
        <v>21316</v>
      </c>
      <c r="G3479" s="26" t="s">
        <v>9601</v>
      </c>
      <c r="H3479" s="26" t="s">
        <v>987</v>
      </c>
      <c r="J3479" s="26" t="s">
        <v>1008</v>
      </c>
      <c r="K3479" s="26" t="s">
        <v>9597</v>
      </c>
      <c r="L3479" s="26" t="s">
        <v>15770</v>
      </c>
      <c r="M3479" s="26">
        <v>380362623315</v>
      </c>
      <c r="N3479" s="26">
        <v>122086501</v>
      </c>
    </row>
    <row r="3480" spans="1:14">
      <c r="A3480" s="26" t="s">
        <v>5850</v>
      </c>
      <c r="B3480" s="26" t="s">
        <v>5851</v>
      </c>
      <c r="C3480" s="26">
        <v>42273991</v>
      </c>
      <c r="D3480" s="26" t="s">
        <v>24</v>
      </c>
      <c r="E3480" s="26" t="s">
        <v>21317</v>
      </c>
      <c r="F3480" s="26" t="s">
        <v>21318</v>
      </c>
      <c r="G3480" s="26" t="s">
        <v>9586</v>
      </c>
      <c r="H3480" s="26" t="s">
        <v>799</v>
      </c>
      <c r="J3480" s="26" t="s">
        <v>800</v>
      </c>
      <c r="K3480" s="26" t="s">
        <v>9597</v>
      </c>
      <c r="L3480" s="26" t="s">
        <v>21319</v>
      </c>
      <c r="M3480" s="26">
        <v>380800331100</v>
      </c>
      <c r="N3480" s="26">
        <v>4822784009</v>
      </c>
    </row>
    <row r="3481" spans="1:14">
      <c r="A3481" s="26" t="s">
        <v>6232</v>
      </c>
      <c r="B3481" s="26" t="s">
        <v>6233</v>
      </c>
      <c r="C3481" s="26">
        <v>38552185</v>
      </c>
      <c r="D3481" s="26" t="s">
        <v>24</v>
      </c>
      <c r="E3481" s="26" t="s">
        <v>21320</v>
      </c>
      <c r="F3481" s="26" t="s">
        <v>21321</v>
      </c>
      <c r="G3481" s="26" t="s">
        <v>9579</v>
      </c>
      <c r="H3481" s="26" t="s">
        <v>885</v>
      </c>
      <c r="I3481" s="26" t="s">
        <v>11207</v>
      </c>
      <c r="J3481" s="26" t="s">
        <v>21322</v>
      </c>
      <c r="K3481" s="26" t="s">
        <v>9582</v>
      </c>
      <c r="L3481" s="26" t="s">
        <v>21323</v>
      </c>
      <c r="M3481" s="26">
        <v>380991341258</v>
      </c>
      <c r="N3481" s="26">
        <v>5123383802</v>
      </c>
    </row>
    <row r="3482" spans="1:14">
      <c r="A3482" s="26" t="s">
        <v>3597</v>
      </c>
      <c r="B3482" s="26" t="s">
        <v>3598</v>
      </c>
      <c r="C3482" s="26" t="s">
        <v>1604</v>
      </c>
      <c r="D3482" s="26" t="s">
        <v>24</v>
      </c>
      <c r="E3482" s="26" t="s">
        <v>21324</v>
      </c>
      <c r="F3482" s="26" t="s">
        <v>21325</v>
      </c>
      <c r="G3482" s="26" t="s">
        <v>9586</v>
      </c>
      <c r="H3482" s="26" t="s">
        <v>468</v>
      </c>
      <c r="J3482" s="26" t="s">
        <v>469</v>
      </c>
      <c r="K3482" s="26" t="s">
        <v>9597</v>
      </c>
      <c r="L3482" s="26" t="s">
        <v>21326</v>
      </c>
      <c r="M3482" s="26">
        <v>380953225050</v>
      </c>
      <c r="N3482" s="26">
        <v>2310400000</v>
      </c>
    </row>
    <row r="3483" spans="1:14">
      <c r="A3483" s="26" t="s">
        <v>5832</v>
      </c>
      <c r="B3483" s="26" t="s">
        <v>5833</v>
      </c>
      <c r="C3483" s="26">
        <v>1993687</v>
      </c>
      <c r="D3483" s="26" t="s">
        <v>780</v>
      </c>
      <c r="E3483" s="26" t="s">
        <v>21327</v>
      </c>
      <c r="F3483" s="26" t="s">
        <v>21328</v>
      </c>
      <c r="G3483" s="26" t="s">
        <v>9601</v>
      </c>
      <c r="H3483" s="26" t="s">
        <v>799</v>
      </c>
      <c r="J3483" s="26" t="s">
        <v>800</v>
      </c>
      <c r="K3483" s="26" t="s">
        <v>9597</v>
      </c>
      <c r="L3483" s="26" t="s">
        <v>21329</v>
      </c>
      <c r="M3483" s="26">
        <v>380444019402</v>
      </c>
      <c r="N3483" s="26">
        <v>4822784009</v>
      </c>
    </row>
    <row r="3484" spans="1:14">
      <c r="A3484" s="26" t="s">
        <v>5227</v>
      </c>
      <c r="B3484" s="26" t="s">
        <v>5228</v>
      </c>
      <c r="C3484" s="26">
        <v>1997768</v>
      </c>
      <c r="D3484" s="26" t="s">
        <v>780</v>
      </c>
      <c r="E3484" s="26" t="s">
        <v>21330</v>
      </c>
      <c r="F3484" s="26" t="s">
        <v>13572</v>
      </c>
      <c r="G3484" s="26" t="s">
        <v>9601</v>
      </c>
      <c r="H3484" s="26" t="s">
        <v>735</v>
      </c>
      <c r="J3484" s="26" t="s">
        <v>740</v>
      </c>
      <c r="K3484" s="26" t="s">
        <v>9597</v>
      </c>
      <c r="L3484" s="26" t="s">
        <v>21331</v>
      </c>
      <c r="M3484" s="26">
        <v>380322555521</v>
      </c>
      <c r="N3484" s="26">
        <v>1221881203</v>
      </c>
    </row>
    <row r="3485" spans="1:14">
      <c r="A3485" s="26" t="s">
        <v>2846</v>
      </c>
      <c r="B3485" s="26" t="s">
        <v>2847</v>
      </c>
      <c r="C3485" s="26">
        <v>37944301</v>
      </c>
      <c r="D3485" s="26" t="s">
        <v>24</v>
      </c>
      <c r="E3485" s="26" t="s">
        <v>21332</v>
      </c>
      <c r="F3485" s="26" t="s">
        <v>21333</v>
      </c>
      <c r="G3485" s="26" t="s">
        <v>9586</v>
      </c>
      <c r="H3485" s="26" t="s">
        <v>258</v>
      </c>
      <c r="J3485" s="26" t="s">
        <v>298</v>
      </c>
      <c r="K3485" s="26" t="s">
        <v>9597</v>
      </c>
      <c r="L3485" s="26" t="s">
        <v>21334</v>
      </c>
      <c r="M3485" s="26">
        <v>380503570417</v>
      </c>
      <c r="N3485" s="26">
        <v>1412900000</v>
      </c>
    </row>
    <row r="3486" spans="1:14">
      <c r="A3486" s="26" t="s">
        <v>4283</v>
      </c>
      <c r="B3486" s="26" t="s">
        <v>4284</v>
      </c>
      <c r="C3486" s="26">
        <v>38467886</v>
      </c>
      <c r="D3486" s="26" t="s">
        <v>24</v>
      </c>
      <c r="E3486" s="26" t="s">
        <v>21335</v>
      </c>
      <c r="F3486" s="26" t="s">
        <v>21336</v>
      </c>
      <c r="G3486" s="26" t="s">
        <v>9586</v>
      </c>
      <c r="H3486" s="26" t="s">
        <v>576</v>
      </c>
      <c r="I3486" s="26" t="s">
        <v>16098</v>
      </c>
      <c r="J3486" s="26" t="s">
        <v>21337</v>
      </c>
      <c r="K3486" s="26" t="s">
        <v>9582</v>
      </c>
      <c r="L3486" s="26" t="s">
        <v>21338</v>
      </c>
      <c r="M3486" s="26">
        <v>380457639246</v>
      </c>
      <c r="N3486" s="26">
        <v>3220283801</v>
      </c>
    </row>
    <row r="3487" spans="1:14">
      <c r="A3487" s="26" t="s">
        <v>6137</v>
      </c>
      <c r="B3487" s="26" t="s">
        <v>6138</v>
      </c>
      <c r="C3487" s="26">
        <v>42368260</v>
      </c>
      <c r="D3487" s="26" t="s">
        <v>24</v>
      </c>
      <c r="E3487" s="26" t="s">
        <v>21339</v>
      </c>
      <c r="F3487" s="26" t="s">
        <v>21340</v>
      </c>
      <c r="G3487" s="26" t="s">
        <v>9586</v>
      </c>
      <c r="H3487" s="26" t="s">
        <v>885</v>
      </c>
      <c r="J3487" s="26" t="s">
        <v>894</v>
      </c>
      <c r="K3487" s="26" t="s">
        <v>9597</v>
      </c>
      <c r="L3487" s="26" t="s">
        <v>21341</v>
      </c>
      <c r="M3487" s="26">
        <v>380484928071</v>
      </c>
      <c r="N3487" s="26">
        <v>5110300000</v>
      </c>
    </row>
    <row r="3488" spans="1:14">
      <c r="A3488" s="26" t="s">
        <v>2824</v>
      </c>
      <c r="B3488" s="26" t="s">
        <v>2825</v>
      </c>
      <c r="C3488" s="26">
        <v>37695958</v>
      </c>
      <c r="D3488" s="26" t="s">
        <v>24</v>
      </c>
      <c r="E3488" s="26" t="s">
        <v>21342</v>
      </c>
      <c r="F3488" s="26" t="s">
        <v>21343</v>
      </c>
      <c r="G3488" s="26" t="s">
        <v>9586</v>
      </c>
      <c r="H3488" s="26" t="s">
        <v>258</v>
      </c>
      <c r="I3488" s="26" t="s">
        <v>10412</v>
      </c>
      <c r="J3488" s="26" t="s">
        <v>18773</v>
      </c>
      <c r="K3488" s="26" t="s">
        <v>9582</v>
      </c>
      <c r="L3488" s="26" t="s">
        <v>21344</v>
      </c>
      <c r="M3488" s="26">
        <v>380627294546</v>
      </c>
      <c r="N3488" s="26">
        <v>522484202</v>
      </c>
    </row>
    <row r="3489" spans="1:14">
      <c r="A3489" s="26" t="s">
        <v>7725</v>
      </c>
      <c r="B3489" s="26" t="s">
        <v>7726</v>
      </c>
      <c r="C3489" s="26">
        <v>40305172</v>
      </c>
      <c r="D3489" s="26" t="s">
        <v>24</v>
      </c>
      <c r="E3489" s="26" t="s">
        <v>21345</v>
      </c>
      <c r="F3489" s="26" t="s">
        <v>21346</v>
      </c>
      <c r="G3489" s="26" t="s">
        <v>9586</v>
      </c>
      <c r="H3489" s="26" t="s">
        <v>1088</v>
      </c>
      <c r="I3489" s="26" t="s">
        <v>9743</v>
      </c>
      <c r="J3489" s="26" t="s">
        <v>7727</v>
      </c>
      <c r="K3489" s="26" t="s">
        <v>9582</v>
      </c>
      <c r="L3489" s="26" t="s">
        <v>21347</v>
      </c>
      <c r="M3489" s="26">
        <v>380354131231</v>
      </c>
      <c r="N3489" s="26">
        <v>722880503</v>
      </c>
    </row>
    <row r="3490" spans="1:14">
      <c r="A3490" s="26" t="s">
        <v>5071</v>
      </c>
      <c r="B3490" s="26" t="s">
        <v>5072</v>
      </c>
      <c r="C3490" s="26">
        <v>1996272</v>
      </c>
      <c r="D3490" s="26" t="s">
        <v>24</v>
      </c>
      <c r="E3490" s="26" t="s">
        <v>21348</v>
      </c>
      <c r="F3490" s="26" t="s">
        <v>21349</v>
      </c>
      <c r="G3490" s="26" t="s">
        <v>9586</v>
      </c>
      <c r="H3490" s="26" t="s">
        <v>735</v>
      </c>
      <c r="I3490" s="26" t="s">
        <v>11379</v>
      </c>
      <c r="J3490" s="26" t="s">
        <v>21350</v>
      </c>
      <c r="K3490" s="26" t="s">
        <v>9582</v>
      </c>
      <c r="L3490" s="26" t="s">
        <v>21351</v>
      </c>
      <c r="M3490" s="26">
        <v>380326558623</v>
      </c>
      <c r="N3490" s="26">
        <v>525080401</v>
      </c>
    </row>
    <row r="3491" spans="1:14">
      <c r="A3491" s="26" t="s">
        <v>3994</v>
      </c>
      <c r="B3491" s="26" t="s">
        <v>3995</v>
      </c>
      <c r="C3491" s="26">
        <v>42043117</v>
      </c>
      <c r="D3491" s="26" t="s">
        <v>24</v>
      </c>
      <c r="E3491" s="26" t="s">
        <v>21352</v>
      </c>
      <c r="F3491" s="26" t="s">
        <v>21353</v>
      </c>
      <c r="G3491" s="26" t="s">
        <v>9586</v>
      </c>
      <c r="H3491" s="26" t="s">
        <v>506</v>
      </c>
      <c r="I3491" s="26" t="s">
        <v>10777</v>
      </c>
      <c r="J3491" s="26" t="s">
        <v>21354</v>
      </c>
      <c r="K3491" s="26" t="s">
        <v>9582</v>
      </c>
      <c r="L3491" s="26" t="s">
        <v>21355</v>
      </c>
      <c r="M3491" s="26">
        <v>380343050163</v>
      </c>
      <c r="N3491" s="26">
        <v>2621684901</v>
      </c>
    </row>
    <row r="3492" spans="1:14">
      <c r="A3492" s="26" t="s">
        <v>8893</v>
      </c>
      <c r="B3492" s="26" t="s">
        <v>8894</v>
      </c>
      <c r="C3492" s="26">
        <v>41937159</v>
      </c>
      <c r="D3492" s="26" t="s">
        <v>24</v>
      </c>
      <c r="E3492" s="26" t="s">
        <v>21356</v>
      </c>
      <c r="F3492" s="26" t="s">
        <v>21357</v>
      </c>
      <c r="G3492" s="26" t="s">
        <v>9579</v>
      </c>
      <c r="H3492" s="26" t="s">
        <v>1401</v>
      </c>
      <c r="I3492" s="26" t="s">
        <v>9696</v>
      </c>
      <c r="J3492" s="26" t="s">
        <v>21358</v>
      </c>
      <c r="K3492" s="26" t="s">
        <v>9582</v>
      </c>
      <c r="L3492" s="26" t="s">
        <v>21359</v>
      </c>
      <c r="M3492" s="26">
        <v>380965108979</v>
      </c>
      <c r="N3492" s="26">
        <v>3523886801</v>
      </c>
    </row>
    <row r="3493" spans="1:14">
      <c r="A3493" s="26" t="s">
        <v>2673</v>
      </c>
      <c r="B3493" s="26" t="s">
        <v>2674</v>
      </c>
      <c r="C3493" s="26">
        <v>37865549</v>
      </c>
      <c r="D3493" s="26" t="s">
        <v>24</v>
      </c>
      <c r="E3493" s="26" t="s">
        <v>21360</v>
      </c>
      <c r="F3493" s="26" t="s">
        <v>21361</v>
      </c>
      <c r="G3493" s="26" t="s">
        <v>9586</v>
      </c>
      <c r="H3493" s="26" t="s">
        <v>133</v>
      </c>
      <c r="I3493" s="26" t="s">
        <v>9498</v>
      </c>
      <c r="J3493" s="26" t="s">
        <v>13452</v>
      </c>
      <c r="K3493" s="26" t="s">
        <v>9906</v>
      </c>
      <c r="L3493" s="26" t="s">
        <v>21362</v>
      </c>
      <c r="M3493" s="26">
        <v>380668659233</v>
      </c>
      <c r="N3493" s="26">
        <v>1220310118</v>
      </c>
    </row>
    <row r="3494" spans="1:14">
      <c r="A3494" s="26" t="s">
        <v>7490</v>
      </c>
      <c r="B3494" s="26" t="s">
        <v>7491</v>
      </c>
      <c r="C3494" s="26">
        <v>42353872</v>
      </c>
      <c r="D3494" s="26" t="s">
        <v>24</v>
      </c>
      <c r="E3494" s="26" t="s">
        <v>21363</v>
      </c>
      <c r="F3494" s="26" t="s">
        <v>21364</v>
      </c>
      <c r="G3494" s="26" t="s">
        <v>9591</v>
      </c>
      <c r="H3494" s="26" t="s">
        <v>1025</v>
      </c>
      <c r="J3494" s="26" t="s">
        <v>1065</v>
      </c>
      <c r="K3494" s="26" t="s">
        <v>9597</v>
      </c>
      <c r="L3494" s="26" t="s">
        <v>21365</v>
      </c>
      <c r="M3494" s="26">
        <v>380952083070</v>
      </c>
      <c r="N3494" s="26">
        <v>5910100000</v>
      </c>
    </row>
    <row r="3495" spans="1:14">
      <c r="A3495" s="26" t="s">
        <v>5759</v>
      </c>
      <c r="B3495" s="26" t="s">
        <v>5760</v>
      </c>
      <c r="C3495" s="26">
        <v>38960518</v>
      </c>
      <c r="D3495" s="26" t="s">
        <v>24</v>
      </c>
      <c r="E3495" s="26" t="s">
        <v>21366</v>
      </c>
      <c r="F3495" s="26" t="s">
        <v>21367</v>
      </c>
      <c r="G3495" s="26" t="s">
        <v>9586</v>
      </c>
      <c r="H3495" s="26" t="s">
        <v>799</v>
      </c>
      <c r="J3495" s="26" t="s">
        <v>800</v>
      </c>
      <c r="K3495" s="26" t="s">
        <v>9597</v>
      </c>
      <c r="L3495" s="26" t="s">
        <v>21368</v>
      </c>
      <c r="M3495" s="26">
        <v>380444188600</v>
      </c>
      <c r="N3495" s="26">
        <v>4822784009</v>
      </c>
    </row>
    <row r="3496" spans="1:14">
      <c r="A3496" s="26" t="s">
        <v>3784</v>
      </c>
      <c r="B3496" s="26" t="s">
        <v>3785</v>
      </c>
      <c r="C3496" s="26">
        <v>5498660</v>
      </c>
      <c r="D3496" s="26" t="s">
        <v>780</v>
      </c>
      <c r="E3496" s="26" t="s">
        <v>21369</v>
      </c>
      <c r="F3496" s="26" t="s">
        <v>10114</v>
      </c>
      <c r="G3496" s="26" t="s">
        <v>9601</v>
      </c>
      <c r="H3496" s="26" t="s">
        <v>468</v>
      </c>
      <c r="J3496" s="26" t="s">
        <v>481</v>
      </c>
      <c r="K3496" s="26" t="s">
        <v>9597</v>
      </c>
      <c r="L3496" s="26" t="s">
        <v>21370</v>
      </c>
      <c r="M3496" s="26">
        <v>380612260341</v>
      </c>
      <c r="N3496" s="26">
        <v>1222380503</v>
      </c>
    </row>
    <row r="3497" spans="1:14">
      <c r="A3497" s="26" t="s">
        <v>2309</v>
      </c>
      <c r="B3497" s="26" t="s">
        <v>2310</v>
      </c>
      <c r="C3497" s="26">
        <v>37899888</v>
      </c>
      <c r="D3497" s="26" t="s">
        <v>24</v>
      </c>
      <c r="E3497" s="26" t="s">
        <v>21371</v>
      </c>
      <c r="F3497" s="26" t="s">
        <v>21372</v>
      </c>
      <c r="G3497" s="26" t="s">
        <v>9586</v>
      </c>
      <c r="H3497" s="26" t="s">
        <v>133</v>
      </c>
      <c r="I3497" s="26" t="s">
        <v>146</v>
      </c>
      <c r="J3497" s="26" t="s">
        <v>146</v>
      </c>
      <c r="K3497" s="26" t="s">
        <v>9597</v>
      </c>
      <c r="L3497" s="26" t="s">
        <v>21373</v>
      </c>
      <c r="M3497" s="26">
        <v>380671771976</v>
      </c>
      <c r="N3497" s="26">
        <v>1210100000</v>
      </c>
    </row>
    <row r="3498" spans="1:14">
      <c r="A3498" s="26" t="s">
        <v>6459</v>
      </c>
      <c r="B3498" s="26" t="s">
        <v>6460</v>
      </c>
      <c r="C3498" s="26">
        <v>38215504</v>
      </c>
      <c r="D3498" s="26" t="s">
        <v>24</v>
      </c>
      <c r="E3498" s="26" t="s">
        <v>21374</v>
      </c>
      <c r="F3498" s="26" t="s">
        <v>21375</v>
      </c>
      <c r="G3498" s="26" t="s">
        <v>9586</v>
      </c>
      <c r="H3498" s="26" t="s">
        <v>885</v>
      </c>
      <c r="I3498" s="26" t="s">
        <v>21376</v>
      </c>
      <c r="J3498" s="26" t="s">
        <v>21377</v>
      </c>
      <c r="K3498" s="26" t="s">
        <v>9582</v>
      </c>
      <c r="L3498" s="26" t="s">
        <v>21378</v>
      </c>
      <c r="M3498" s="26">
        <v>380486142117</v>
      </c>
      <c r="N3498" s="26">
        <v>5123183701</v>
      </c>
    </row>
    <row r="3499" spans="1:14">
      <c r="A3499" s="26" t="s">
        <v>3617</v>
      </c>
      <c r="B3499" s="26" t="s">
        <v>3618</v>
      </c>
      <c r="C3499" s="26">
        <v>38065200</v>
      </c>
      <c r="D3499" s="26" t="s">
        <v>24</v>
      </c>
      <c r="E3499" s="26" t="s">
        <v>21379</v>
      </c>
      <c r="F3499" s="26" t="s">
        <v>21380</v>
      </c>
      <c r="G3499" s="26" t="s">
        <v>9579</v>
      </c>
      <c r="H3499" s="26" t="s">
        <v>468</v>
      </c>
      <c r="I3499" s="26" t="s">
        <v>18417</v>
      </c>
      <c r="J3499" s="26" t="s">
        <v>9701</v>
      </c>
      <c r="K3499" s="26" t="s">
        <v>9582</v>
      </c>
      <c r="L3499" s="26" t="s">
        <v>21381</v>
      </c>
      <c r="M3499" s="26">
        <v>380615620198</v>
      </c>
      <c r="N3499" s="26" t="e">
        <v>#N/A</v>
      </c>
    </row>
    <row r="3500" spans="1:14">
      <c r="A3500" s="26" t="s">
        <v>6405</v>
      </c>
      <c r="B3500" s="26" t="s">
        <v>6392</v>
      </c>
      <c r="C3500" s="26">
        <v>41973328</v>
      </c>
      <c r="D3500" s="26" t="s">
        <v>780</v>
      </c>
      <c r="E3500" s="26" t="s">
        <v>21382</v>
      </c>
      <c r="F3500" s="26" t="s">
        <v>21383</v>
      </c>
      <c r="G3500" s="26" t="s">
        <v>9601</v>
      </c>
      <c r="H3500" s="26" t="s">
        <v>885</v>
      </c>
      <c r="J3500" s="26" t="s">
        <v>910</v>
      </c>
      <c r="K3500" s="26" t="s">
        <v>9597</v>
      </c>
      <c r="L3500" s="26" t="s">
        <v>21384</v>
      </c>
      <c r="M3500" s="26">
        <v>380685597828</v>
      </c>
      <c r="N3500" s="26">
        <v>5110100000</v>
      </c>
    </row>
    <row r="3501" spans="1:14">
      <c r="A3501" s="26" t="s">
        <v>1946</v>
      </c>
      <c r="B3501" s="26" t="s">
        <v>1947</v>
      </c>
      <c r="C3501" s="26">
        <v>37636913</v>
      </c>
      <c r="D3501" s="26" t="s">
        <v>24</v>
      </c>
      <c r="E3501" s="26" t="s">
        <v>21385</v>
      </c>
      <c r="F3501" s="26" t="s">
        <v>21386</v>
      </c>
      <c r="G3501" s="26" t="s">
        <v>9591</v>
      </c>
      <c r="H3501" s="26" t="s">
        <v>27</v>
      </c>
      <c r="I3501" s="26" t="s">
        <v>10258</v>
      </c>
      <c r="J3501" s="26" t="s">
        <v>21387</v>
      </c>
      <c r="K3501" s="26" t="s">
        <v>9582</v>
      </c>
      <c r="L3501" s="26" t="s">
        <v>21388</v>
      </c>
      <c r="M3501" s="26">
        <v>380965769814</v>
      </c>
      <c r="N3501" s="26">
        <v>525681603</v>
      </c>
    </row>
    <row r="3502" spans="1:14">
      <c r="A3502" s="26" t="s">
        <v>6211</v>
      </c>
      <c r="B3502" s="26" t="s">
        <v>6212</v>
      </c>
      <c r="C3502" s="26">
        <v>38522082</v>
      </c>
      <c r="D3502" s="26" t="s">
        <v>24</v>
      </c>
      <c r="E3502" s="26" t="s">
        <v>21389</v>
      </c>
      <c r="F3502" s="26" t="s">
        <v>21390</v>
      </c>
      <c r="G3502" s="26" t="s">
        <v>9579</v>
      </c>
      <c r="H3502" s="26" t="s">
        <v>885</v>
      </c>
      <c r="I3502" s="26" t="s">
        <v>12123</v>
      </c>
      <c r="J3502" s="26" t="s">
        <v>21391</v>
      </c>
      <c r="K3502" s="26" t="s">
        <v>9582</v>
      </c>
      <c r="L3502" s="26" t="s">
        <v>21392</v>
      </c>
      <c r="M3502" s="26">
        <v>380486724317</v>
      </c>
      <c r="N3502" s="26">
        <v>5122582601</v>
      </c>
    </row>
    <row r="3503" spans="1:14">
      <c r="A3503" s="26" t="s">
        <v>4862</v>
      </c>
      <c r="B3503" s="26" t="s">
        <v>4863</v>
      </c>
      <c r="C3503" s="26">
        <v>42853384</v>
      </c>
      <c r="D3503" s="26" t="s">
        <v>780</v>
      </c>
      <c r="E3503" s="26" t="s">
        <v>21393</v>
      </c>
      <c r="F3503" s="26" t="s">
        <v>21394</v>
      </c>
      <c r="G3503" s="26" t="s">
        <v>9601</v>
      </c>
      <c r="H3503" s="26" t="s">
        <v>711</v>
      </c>
      <c r="J3503" s="26" t="s">
        <v>727</v>
      </c>
      <c r="K3503" s="26" t="s">
        <v>9597</v>
      </c>
      <c r="L3503" s="26" t="s">
        <v>21395</v>
      </c>
      <c r="M3503" s="26">
        <v>380645253743</v>
      </c>
      <c r="N3503" s="26">
        <v>4412900000</v>
      </c>
    </row>
    <row r="3504" spans="1:14">
      <c r="A3504" s="26" t="s">
        <v>5040</v>
      </c>
      <c r="B3504" s="26" t="s">
        <v>5036</v>
      </c>
      <c r="C3504" s="26">
        <v>1996208</v>
      </c>
      <c r="D3504" s="26" t="s">
        <v>24</v>
      </c>
      <c r="E3504" s="26" t="s">
        <v>21396</v>
      </c>
      <c r="F3504" s="26" t="s">
        <v>21397</v>
      </c>
      <c r="G3504" s="26" t="s">
        <v>9579</v>
      </c>
      <c r="H3504" s="26" t="s">
        <v>735</v>
      </c>
      <c r="I3504" s="26" t="s">
        <v>9605</v>
      </c>
      <c r="J3504" s="26" t="s">
        <v>21398</v>
      </c>
      <c r="K3504" s="26" t="s">
        <v>9582</v>
      </c>
      <c r="L3504" s="26" t="s">
        <v>21399</v>
      </c>
      <c r="M3504" s="26">
        <v>380974220215</v>
      </c>
      <c r="N3504" s="26">
        <v>4621585910</v>
      </c>
    </row>
    <row r="3505" spans="1:14">
      <c r="A3505" s="26" t="s">
        <v>4065</v>
      </c>
      <c r="B3505" s="26" t="s">
        <v>4066</v>
      </c>
      <c r="C3505" s="26">
        <v>36733489</v>
      </c>
      <c r="D3505" s="26" t="s">
        <v>24</v>
      </c>
      <c r="E3505" s="26" t="s">
        <v>21400</v>
      </c>
      <c r="F3505" s="26" t="s">
        <v>11790</v>
      </c>
      <c r="G3505" s="26" t="s">
        <v>9586</v>
      </c>
      <c r="H3505" s="26" t="s">
        <v>506</v>
      </c>
      <c r="J3505" s="26" t="s">
        <v>526</v>
      </c>
      <c r="K3505" s="26" t="s">
        <v>9597</v>
      </c>
      <c r="L3505" s="26" t="s">
        <v>11791</v>
      </c>
      <c r="M3505" s="26">
        <v>380974113133</v>
      </c>
      <c r="N3505" s="26">
        <v>2610100000</v>
      </c>
    </row>
    <row r="3506" spans="1:14">
      <c r="A3506" s="26" t="s">
        <v>4049</v>
      </c>
      <c r="B3506" s="26" t="s">
        <v>4050</v>
      </c>
      <c r="C3506" s="26">
        <v>37409493</v>
      </c>
      <c r="D3506" s="26" t="s">
        <v>24</v>
      </c>
      <c r="E3506" s="26" t="s">
        <v>21401</v>
      </c>
      <c r="F3506" s="26" t="s">
        <v>12912</v>
      </c>
      <c r="G3506" s="26" t="s">
        <v>9586</v>
      </c>
      <c r="H3506" s="26" t="s">
        <v>506</v>
      </c>
      <c r="J3506" s="26" t="s">
        <v>526</v>
      </c>
      <c r="K3506" s="26" t="s">
        <v>9597</v>
      </c>
      <c r="L3506" s="26" t="s">
        <v>21402</v>
      </c>
      <c r="M3506" s="26">
        <v>380342753343</v>
      </c>
      <c r="N3506" s="26">
        <v>2610100000</v>
      </c>
    </row>
    <row r="3507" spans="1:14">
      <c r="A3507" s="26" t="s">
        <v>5652</v>
      </c>
      <c r="B3507" s="26" t="s">
        <v>5653</v>
      </c>
      <c r="C3507" s="26">
        <v>37745469</v>
      </c>
      <c r="D3507" s="26" t="s">
        <v>780</v>
      </c>
      <c r="E3507" s="26" t="s">
        <v>21403</v>
      </c>
      <c r="F3507" s="26" t="s">
        <v>21404</v>
      </c>
      <c r="G3507" s="26" t="s">
        <v>9601</v>
      </c>
      <c r="H3507" s="26" t="s">
        <v>799</v>
      </c>
      <c r="J3507" s="26" t="s">
        <v>800</v>
      </c>
      <c r="K3507" s="26" t="s">
        <v>9597</v>
      </c>
      <c r="L3507" s="26" t="s">
        <v>12287</v>
      </c>
      <c r="M3507" s="26">
        <v>760884042716</v>
      </c>
      <c r="N3507" s="26">
        <v>4822784009</v>
      </c>
    </row>
    <row r="3508" spans="1:14">
      <c r="A3508" s="26" t="s">
        <v>2909</v>
      </c>
      <c r="B3508" s="26" t="s">
        <v>2910</v>
      </c>
      <c r="C3508" s="26">
        <v>37885262</v>
      </c>
      <c r="D3508" s="26" t="s">
        <v>24</v>
      </c>
      <c r="E3508" s="26" t="s">
        <v>21405</v>
      </c>
      <c r="F3508" s="26" t="s">
        <v>21406</v>
      </c>
      <c r="G3508" s="26" t="s">
        <v>9586</v>
      </c>
      <c r="H3508" s="26" t="s">
        <v>258</v>
      </c>
      <c r="J3508" s="26" t="s">
        <v>317</v>
      </c>
      <c r="K3508" s="26" t="s">
        <v>9597</v>
      </c>
      <c r="L3508" s="26" t="s">
        <v>17584</v>
      </c>
      <c r="M3508" s="26">
        <v>761942229134</v>
      </c>
      <c r="N3508" s="26">
        <v>1412300000</v>
      </c>
    </row>
    <row r="3509" spans="1:14">
      <c r="A3509" s="26" t="s">
        <v>4918</v>
      </c>
      <c r="B3509" s="26" t="s">
        <v>4919</v>
      </c>
      <c r="C3509" s="26" t="s">
        <v>1604</v>
      </c>
      <c r="D3509" s="26" t="s">
        <v>24</v>
      </c>
      <c r="E3509" s="26" t="s">
        <v>21407</v>
      </c>
      <c r="F3509" s="26" t="s">
        <v>21408</v>
      </c>
      <c r="G3509" s="26" t="s">
        <v>9586</v>
      </c>
      <c r="H3509" s="26" t="s">
        <v>735</v>
      </c>
      <c r="J3509" s="26" t="s">
        <v>4920</v>
      </c>
      <c r="K3509" s="26" t="s">
        <v>9597</v>
      </c>
      <c r="L3509" s="26" t="s">
        <v>21409</v>
      </c>
      <c r="M3509" s="26">
        <v>380983201422</v>
      </c>
      <c r="N3509" s="26">
        <v>4610300000</v>
      </c>
    </row>
    <row r="3510" spans="1:14">
      <c r="A3510" s="26" t="s">
        <v>5052</v>
      </c>
      <c r="B3510" s="26" t="s">
        <v>5053</v>
      </c>
      <c r="C3510" s="26">
        <v>20763852</v>
      </c>
      <c r="D3510" s="26" t="s">
        <v>24</v>
      </c>
      <c r="E3510" s="26" t="s">
        <v>21410</v>
      </c>
      <c r="F3510" s="26" t="s">
        <v>21411</v>
      </c>
      <c r="G3510" s="26" t="s">
        <v>9579</v>
      </c>
      <c r="H3510" s="26" t="s">
        <v>735</v>
      </c>
      <c r="I3510" s="26" t="s">
        <v>9605</v>
      </c>
      <c r="J3510" s="26" t="s">
        <v>10198</v>
      </c>
      <c r="K3510" s="26" t="s">
        <v>9582</v>
      </c>
      <c r="L3510" s="26" t="s">
        <v>21412</v>
      </c>
      <c r="M3510" s="26">
        <v>380966540737</v>
      </c>
      <c r="N3510" s="26">
        <v>2624481203</v>
      </c>
    </row>
    <row r="3511" spans="1:14">
      <c r="A3511" s="26" t="s">
        <v>5520</v>
      </c>
      <c r="B3511" s="26" t="s">
        <v>5521</v>
      </c>
      <c r="C3511" s="26">
        <v>2064116</v>
      </c>
      <c r="D3511" s="26" t="s">
        <v>24</v>
      </c>
      <c r="E3511" s="26" t="s">
        <v>21413</v>
      </c>
      <c r="F3511" s="26" t="s">
        <v>21414</v>
      </c>
      <c r="G3511" s="26" t="s">
        <v>9586</v>
      </c>
      <c r="H3511" s="26" t="s">
        <v>799</v>
      </c>
      <c r="J3511" s="26" t="s">
        <v>800</v>
      </c>
      <c r="K3511" s="26" t="s">
        <v>9597</v>
      </c>
      <c r="L3511" s="26" t="s">
        <v>21415</v>
      </c>
      <c r="M3511" s="26">
        <v>380445155815</v>
      </c>
      <c r="N3511" s="26">
        <v>4822784009</v>
      </c>
    </row>
    <row r="3512" spans="1:14">
      <c r="A3512" s="26" t="s">
        <v>9247</v>
      </c>
      <c r="B3512" s="26" t="s">
        <v>9248</v>
      </c>
      <c r="C3512" s="26">
        <v>43291042</v>
      </c>
      <c r="D3512" s="26" t="s">
        <v>780</v>
      </c>
      <c r="E3512" s="26" t="s">
        <v>21416</v>
      </c>
      <c r="F3512" s="26" t="s">
        <v>21417</v>
      </c>
      <c r="G3512" s="26" t="s">
        <v>9601</v>
      </c>
      <c r="H3512" s="26" t="s">
        <v>1490</v>
      </c>
      <c r="J3512" s="26" t="s">
        <v>1553</v>
      </c>
      <c r="K3512" s="26" t="s">
        <v>9597</v>
      </c>
      <c r="L3512" s="26" t="s">
        <v>21418</v>
      </c>
      <c r="M3512" s="26">
        <v>380372531373</v>
      </c>
      <c r="N3512" s="26">
        <v>524955100</v>
      </c>
    </row>
    <row r="3513" spans="1:14">
      <c r="A3513" s="26" t="s">
        <v>2755</v>
      </c>
      <c r="B3513" s="26" t="s">
        <v>2756</v>
      </c>
      <c r="C3513" s="26">
        <v>37730625</v>
      </c>
      <c r="D3513" s="26" t="s">
        <v>24</v>
      </c>
      <c r="E3513" s="26" t="s">
        <v>21419</v>
      </c>
      <c r="F3513" s="26" t="s">
        <v>21420</v>
      </c>
      <c r="G3513" s="26" t="s">
        <v>9579</v>
      </c>
      <c r="H3513" s="26" t="s">
        <v>133</v>
      </c>
      <c r="I3513" s="26" t="s">
        <v>15156</v>
      </c>
      <c r="J3513" s="26" t="s">
        <v>498</v>
      </c>
      <c r="K3513" s="26" t="s">
        <v>9582</v>
      </c>
      <c r="L3513" s="26" t="s">
        <v>21421</v>
      </c>
      <c r="M3513" s="26">
        <v>380987857921</v>
      </c>
      <c r="N3513" s="26">
        <v>123183401</v>
      </c>
    </row>
    <row r="3514" spans="1:14">
      <c r="A3514" s="26" t="s">
        <v>5665</v>
      </c>
      <c r="B3514" s="26" t="s">
        <v>5666</v>
      </c>
      <c r="C3514" s="26">
        <v>30300749</v>
      </c>
      <c r="D3514" s="26" t="s">
        <v>24</v>
      </c>
      <c r="E3514" s="26" t="s">
        <v>21422</v>
      </c>
      <c r="F3514" s="26" t="s">
        <v>10050</v>
      </c>
      <c r="G3514" s="26" t="s">
        <v>9586</v>
      </c>
      <c r="H3514" s="26" t="s">
        <v>799</v>
      </c>
      <c r="J3514" s="26" t="s">
        <v>800</v>
      </c>
      <c r="K3514" s="26" t="s">
        <v>9597</v>
      </c>
      <c r="L3514" s="26" t="s">
        <v>13826</v>
      </c>
      <c r="M3514" s="26">
        <v>380445608835</v>
      </c>
      <c r="N3514" s="26">
        <v>4822784009</v>
      </c>
    </row>
    <row r="3515" spans="1:14">
      <c r="A3515" s="26" t="s">
        <v>8018</v>
      </c>
      <c r="B3515" s="26" t="s">
        <v>8019</v>
      </c>
      <c r="C3515" s="26">
        <v>38008823</v>
      </c>
      <c r="D3515" s="26" t="s">
        <v>24</v>
      </c>
      <c r="E3515" s="26" t="s">
        <v>21423</v>
      </c>
      <c r="F3515" s="26" t="s">
        <v>21424</v>
      </c>
      <c r="G3515" s="26" t="s">
        <v>9586</v>
      </c>
      <c r="H3515" s="26" t="s">
        <v>1122</v>
      </c>
      <c r="I3515" s="26" t="s">
        <v>11422</v>
      </c>
      <c r="J3515" s="26" t="s">
        <v>21425</v>
      </c>
      <c r="K3515" s="26" t="s">
        <v>9582</v>
      </c>
      <c r="L3515" s="26" t="s">
        <v>21426</v>
      </c>
      <c r="M3515" s="26">
        <v>380577409179</v>
      </c>
      <c r="N3515" s="26">
        <v>6325158506</v>
      </c>
    </row>
    <row r="3516" spans="1:14">
      <c r="A3516" s="26" t="s">
        <v>6259</v>
      </c>
      <c r="B3516" s="26" t="s">
        <v>6260</v>
      </c>
      <c r="C3516" s="26">
        <v>2774556</v>
      </c>
      <c r="D3516" s="26" t="s">
        <v>24</v>
      </c>
      <c r="E3516" s="26" t="s">
        <v>21427</v>
      </c>
      <c r="F3516" s="26" t="s">
        <v>21428</v>
      </c>
      <c r="G3516" s="26" t="s">
        <v>9591</v>
      </c>
      <c r="H3516" s="26" t="s">
        <v>885</v>
      </c>
      <c r="J3516" s="26" t="s">
        <v>910</v>
      </c>
      <c r="K3516" s="26" t="s">
        <v>9597</v>
      </c>
      <c r="L3516" s="26" t="s">
        <v>21429</v>
      </c>
      <c r="M3516" s="26">
        <v>760975100006</v>
      </c>
      <c r="N3516" s="26">
        <v>5110100000</v>
      </c>
    </row>
    <row r="3517" spans="1:14">
      <c r="A3517" s="26" t="s">
        <v>6124</v>
      </c>
      <c r="B3517" s="26" t="s">
        <v>6125</v>
      </c>
      <c r="C3517" s="26">
        <v>41886843</v>
      </c>
      <c r="D3517" s="26" t="s">
        <v>24</v>
      </c>
      <c r="E3517" s="26" t="s">
        <v>21430</v>
      </c>
      <c r="F3517" s="26" t="s">
        <v>21431</v>
      </c>
      <c r="G3517" s="26" t="s">
        <v>9586</v>
      </c>
      <c r="H3517" s="26" t="s">
        <v>885</v>
      </c>
      <c r="I3517" s="26" t="s">
        <v>894</v>
      </c>
      <c r="J3517" s="26" t="s">
        <v>21432</v>
      </c>
      <c r="K3517" s="26" t="s">
        <v>9582</v>
      </c>
      <c r="L3517" s="26" t="s">
        <v>21433</v>
      </c>
      <c r="M3517" s="26">
        <v>380977227197</v>
      </c>
      <c r="N3517" s="26">
        <v>121184002</v>
      </c>
    </row>
    <row r="3518" spans="1:14">
      <c r="A3518" s="26" t="s">
        <v>7767</v>
      </c>
      <c r="B3518" s="26" t="s">
        <v>7768</v>
      </c>
      <c r="C3518" s="26">
        <v>38543647</v>
      </c>
      <c r="D3518" s="26" t="s">
        <v>24</v>
      </c>
      <c r="E3518" s="26" t="s">
        <v>21434</v>
      </c>
      <c r="F3518" s="26" t="s">
        <v>21435</v>
      </c>
      <c r="G3518" s="26" t="s">
        <v>9586</v>
      </c>
      <c r="H3518" s="26" t="s">
        <v>1088</v>
      </c>
      <c r="J3518" s="26" t="s">
        <v>7650</v>
      </c>
      <c r="K3518" s="26" t="s">
        <v>9582</v>
      </c>
      <c r="L3518" s="26" t="s">
        <v>10277</v>
      </c>
      <c r="M3518" s="26">
        <v>760710262282</v>
      </c>
      <c r="N3518" s="26">
        <v>6125083601</v>
      </c>
    </row>
    <row r="3519" spans="1:14">
      <c r="A3519" s="26" t="s">
        <v>8754</v>
      </c>
      <c r="B3519" s="26" t="s">
        <v>8755</v>
      </c>
      <c r="C3519" s="26">
        <v>38611140</v>
      </c>
      <c r="D3519" s="26" t="s">
        <v>24</v>
      </c>
      <c r="E3519" s="26" t="s">
        <v>21436</v>
      </c>
      <c r="F3519" s="26" t="s">
        <v>21437</v>
      </c>
      <c r="G3519" s="26" t="s">
        <v>9586</v>
      </c>
      <c r="H3519" s="26" t="s">
        <v>1308</v>
      </c>
      <c r="I3519" s="26" t="s">
        <v>21438</v>
      </c>
      <c r="J3519" s="26" t="s">
        <v>21439</v>
      </c>
      <c r="K3519" s="26" t="s">
        <v>9582</v>
      </c>
      <c r="L3519" s="26" t="s">
        <v>21440</v>
      </c>
      <c r="M3519" s="26">
        <v>380969077380</v>
      </c>
      <c r="N3519" s="26">
        <v>6824781001</v>
      </c>
    </row>
    <row r="3520" spans="1:14">
      <c r="A3520" s="26" t="s">
        <v>3731</v>
      </c>
      <c r="B3520" s="26" t="s">
        <v>3732</v>
      </c>
      <c r="C3520" s="26">
        <v>38969531</v>
      </c>
      <c r="D3520" s="26" t="s">
        <v>24</v>
      </c>
      <c r="E3520" s="26" t="s">
        <v>21441</v>
      </c>
      <c r="F3520" s="26" t="s">
        <v>10734</v>
      </c>
      <c r="G3520" s="26" t="s">
        <v>9586</v>
      </c>
      <c r="H3520" s="26" t="s">
        <v>468</v>
      </c>
      <c r="J3520" s="26" t="s">
        <v>481</v>
      </c>
      <c r="K3520" s="26" t="s">
        <v>9597</v>
      </c>
      <c r="L3520" s="26" t="s">
        <v>21442</v>
      </c>
      <c r="M3520" s="26">
        <v>761224665208</v>
      </c>
      <c r="N3520" s="26">
        <v>1222380503</v>
      </c>
    </row>
    <row r="3521" spans="1:14">
      <c r="A3521" s="26" t="s">
        <v>5625</v>
      </c>
      <c r="B3521" s="26" t="s">
        <v>5626</v>
      </c>
      <c r="C3521" s="26">
        <v>2124976</v>
      </c>
      <c r="D3521" s="26" t="s">
        <v>780</v>
      </c>
      <c r="E3521" s="26" t="s">
        <v>21443</v>
      </c>
      <c r="F3521" s="26" t="s">
        <v>21444</v>
      </c>
      <c r="G3521" s="26" t="s">
        <v>9601</v>
      </c>
      <c r="H3521" s="26" t="s">
        <v>799</v>
      </c>
      <c r="I3521" s="26" t="s">
        <v>800</v>
      </c>
      <c r="J3521" s="26" t="s">
        <v>800</v>
      </c>
      <c r="K3521" s="26" t="s">
        <v>9597</v>
      </c>
      <c r="L3521" s="26" t="s">
        <v>21445</v>
      </c>
      <c r="M3521" s="26">
        <v>380673863129</v>
      </c>
      <c r="N3521" s="26">
        <v>4822784009</v>
      </c>
    </row>
    <row r="3522" spans="1:14">
      <c r="A3522" s="26" t="s">
        <v>8814</v>
      </c>
      <c r="B3522" s="26" t="s">
        <v>8815</v>
      </c>
      <c r="C3522" s="26">
        <v>38195551</v>
      </c>
      <c r="D3522" s="26" t="s">
        <v>24</v>
      </c>
      <c r="E3522" s="26" t="s">
        <v>21446</v>
      </c>
      <c r="F3522" s="26" t="s">
        <v>21447</v>
      </c>
      <c r="G3522" s="26" t="s">
        <v>9586</v>
      </c>
      <c r="H3522" s="26" t="s">
        <v>1308</v>
      </c>
      <c r="I3522" s="26" t="s">
        <v>10220</v>
      </c>
      <c r="J3522" s="26" t="s">
        <v>21448</v>
      </c>
      <c r="K3522" s="26" t="s">
        <v>9582</v>
      </c>
      <c r="L3522" s="26" t="s">
        <v>21449</v>
      </c>
      <c r="M3522" s="26">
        <v>380978831523</v>
      </c>
      <c r="N3522" s="26">
        <v>5123185701</v>
      </c>
    </row>
    <row r="3523" spans="1:14">
      <c r="A3523" s="26" t="s">
        <v>4158</v>
      </c>
      <c r="B3523" s="26" t="s">
        <v>4155</v>
      </c>
      <c r="C3523" s="26">
        <v>1993546</v>
      </c>
      <c r="D3523" s="26" t="s">
        <v>24</v>
      </c>
      <c r="E3523" s="26" t="s">
        <v>21450</v>
      </c>
      <c r="F3523" s="26" t="s">
        <v>21451</v>
      </c>
      <c r="G3523" s="26" t="s">
        <v>9579</v>
      </c>
      <c r="H3523" s="26" t="s">
        <v>506</v>
      </c>
      <c r="I3523" s="26" t="s">
        <v>12382</v>
      </c>
      <c r="J3523" s="26" t="s">
        <v>14295</v>
      </c>
      <c r="K3523" s="26" t="s">
        <v>9582</v>
      </c>
      <c r="L3523" s="26" t="s">
        <v>14296</v>
      </c>
      <c r="M3523" s="26">
        <v>380677022704</v>
      </c>
      <c r="N3523" s="26">
        <v>2623688501</v>
      </c>
    </row>
    <row r="3524" spans="1:14">
      <c r="A3524" s="26" t="s">
        <v>6631</v>
      </c>
      <c r="B3524" s="26" t="s">
        <v>6632</v>
      </c>
      <c r="C3524" s="26">
        <v>38396501</v>
      </c>
      <c r="D3524" s="26" t="s">
        <v>24</v>
      </c>
      <c r="E3524" s="26" t="s">
        <v>21452</v>
      </c>
      <c r="F3524" s="26" t="s">
        <v>21453</v>
      </c>
      <c r="G3524" s="26" t="s">
        <v>9579</v>
      </c>
      <c r="H3524" s="26" t="s">
        <v>949</v>
      </c>
      <c r="I3524" s="26" t="s">
        <v>13266</v>
      </c>
      <c r="J3524" s="26" t="s">
        <v>21454</v>
      </c>
      <c r="K3524" s="26" t="s">
        <v>9582</v>
      </c>
      <c r="L3524" s="26" t="s">
        <v>21455</v>
      </c>
      <c r="M3524" s="26">
        <v>380534696554</v>
      </c>
      <c r="N3524" s="26">
        <v>2322183509</v>
      </c>
    </row>
    <row r="3525" spans="1:14">
      <c r="A3525" s="26" t="s">
        <v>6533</v>
      </c>
      <c r="B3525" s="26" t="s">
        <v>6140</v>
      </c>
      <c r="C3525" s="26">
        <v>38617509</v>
      </c>
      <c r="D3525" s="26" t="s">
        <v>24</v>
      </c>
      <c r="E3525" s="26" t="s">
        <v>21456</v>
      </c>
      <c r="F3525" s="26" t="s">
        <v>21457</v>
      </c>
      <c r="G3525" s="26" t="s">
        <v>9586</v>
      </c>
      <c r="H3525" s="26" t="s">
        <v>885</v>
      </c>
      <c r="I3525" s="26" t="s">
        <v>11807</v>
      </c>
      <c r="J3525" s="26" t="s">
        <v>21458</v>
      </c>
      <c r="K3525" s="26" t="s">
        <v>9582</v>
      </c>
      <c r="L3525" s="26" t="s">
        <v>21459</v>
      </c>
      <c r="M3525" s="26">
        <v>380974614121</v>
      </c>
      <c r="N3525" s="26">
        <v>1225885503</v>
      </c>
    </row>
    <row r="3526" spans="1:14">
      <c r="A3526" s="26" t="s">
        <v>4774</v>
      </c>
      <c r="B3526" s="26" t="s">
        <v>4775</v>
      </c>
      <c r="C3526" s="26">
        <v>37336085</v>
      </c>
      <c r="D3526" s="26" t="s">
        <v>24</v>
      </c>
      <c r="E3526" s="26" t="s">
        <v>21460</v>
      </c>
      <c r="F3526" s="26" t="s">
        <v>21461</v>
      </c>
      <c r="G3526" s="26" t="s">
        <v>9586</v>
      </c>
      <c r="H3526" s="26" t="s">
        <v>711</v>
      </c>
      <c r="I3526" s="26" t="s">
        <v>15378</v>
      </c>
      <c r="J3526" s="26" t="s">
        <v>17805</v>
      </c>
      <c r="K3526" s="26" t="s">
        <v>9582</v>
      </c>
      <c r="L3526" s="26" t="s">
        <v>21462</v>
      </c>
      <c r="M3526" s="26">
        <v>380646696138</v>
      </c>
      <c r="N3526" s="26">
        <v>3221884401</v>
      </c>
    </row>
    <row r="3527" spans="1:14">
      <c r="A3527" s="26" t="s">
        <v>3021</v>
      </c>
      <c r="B3527" s="26" t="s">
        <v>3022</v>
      </c>
      <c r="C3527" s="26">
        <v>41276572</v>
      </c>
      <c r="D3527" s="26" t="s">
        <v>24</v>
      </c>
      <c r="E3527" s="26" t="s">
        <v>21463</v>
      </c>
      <c r="F3527" s="26" t="s">
        <v>21464</v>
      </c>
      <c r="G3527" s="26" t="s">
        <v>9579</v>
      </c>
      <c r="H3527" s="26" t="s">
        <v>258</v>
      </c>
      <c r="I3527" s="26" t="s">
        <v>12739</v>
      </c>
      <c r="J3527" s="26" t="s">
        <v>21465</v>
      </c>
      <c r="K3527" s="26" t="s">
        <v>9582</v>
      </c>
      <c r="L3527" s="26" t="s">
        <v>21466</v>
      </c>
      <c r="M3527" s="26">
        <v>380955080371</v>
      </c>
      <c r="N3527" s="26">
        <v>522885901</v>
      </c>
    </row>
    <row r="3528" spans="1:14">
      <c r="A3528" s="26" t="s">
        <v>6201</v>
      </c>
      <c r="B3528" s="26" t="s">
        <v>6200</v>
      </c>
      <c r="C3528" s="26">
        <v>26418688</v>
      </c>
      <c r="D3528" s="26" t="s">
        <v>780</v>
      </c>
      <c r="E3528" s="26" t="s">
        <v>21467</v>
      </c>
      <c r="F3528" s="26" t="s">
        <v>6200</v>
      </c>
      <c r="G3528" s="26" t="s">
        <v>9601</v>
      </c>
      <c r="H3528" s="26" t="s">
        <v>885</v>
      </c>
      <c r="J3528" s="26" t="s">
        <v>902</v>
      </c>
      <c r="K3528" s="26" t="s">
        <v>9597</v>
      </c>
      <c r="L3528" s="26" t="s">
        <v>21468</v>
      </c>
      <c r="M3528" s="26">
        <v>380484172121</v>
      </c>
      <c r="N3528" s="26">
        <v>5110600000</v>
      </c>
    </row>
    <row r="3529" spans="1:14">
      <c r="A3529" s="26" t="s">
        <v>1998</v>
      </c>
      <c r="B3529" s="26" t="s">
        <v>1999</v>
      </c>
      <c r="C3529" s="26">
        <v>1982940</v>
      </c>
      <c r="D3529" s="26" t="s">
        <v>24</v>
      </c>
      <c r="E3529" s="26" t="s">
        <v>21469</v>
      </c>
      <c r="F3529" s="26" t="s">
        <v>21470</v>
      </c>
      <c r="G3529" s="26" t="s">
        <v>9586</v>
      </c>
      <c r="H3529" s="26" t="s">
        <v>103</v>
      </c>
      <c r="I3529" s="26" t="s">
        <v>11165</v>
      </c>
      <c r="J3529" s="26" t="s">
        <v>21471</v>
      </c>
      <c r="K3529" s="26" t="s">
        <v>9582</v>
      </c>
      <c r="L3529" s="26" t="s">
        <v>21472</v>
      </c>
      <c r="M3529" s="26">
        <v>380335271515</v>
      </c>
      <c r="N3529" s="26">
        <v>722181201</v>
      </c>
    </row>
    <row r="3530" spans="1:14">
      <c r="A3530" s="26" t="s">
        <v>2023</v>
      </c>
      <c r="B3530" s="26" t="s">
        <v>2024</v>
      </c>
      <c r="C3530" s="26">
        <v>38960146</v>
      </c>
      <c r="D3530" s="26" t="s">
        <v>24</v>
      </c>
      <c r="E3530" s="26" t="s">
        <v>21473</v>
      </c>
      <c r="F3530" s="26" t="s">
        <v>21474</v>
      </c>
      <c r="G3530" s="26" t="s">
        <v>9586</v>
      </c>
      <c r="H3530" s="26" t="s">
        <v>103</v>
      </c>
      <c r="I3530" s="26" t="s">
        <v>19894</v>
      </c>
      <c r="J3530" s="26" t="s">
        <v>1977</v>
      </c>
      <c r="K3530" s="26" t="s">
        <v>9582</v>
      </c>
      <c r="L3530" s="26" t="s">
        <v>21475</v>
      </c>
      <c r="M3530" s="26">
        <v>761294609857</v>
      </c>
      <c r="N3530" s="26">
        <v>722482401</v>
      </c>
    </row>
    <row r="3531" spans="1:14">
      <c r="A3531" s="26" t="s">
        <v>7527</v>
      </c>
      <c r="B3531" s="26" t="s">
        <v>7528</v>
      </c>
      <c r="C3531" s="26">
        <v>41073845</v>
      </c>
      <c r="D3531" s="26" t="s">
        <v>24</v>
      </c>
      <c r="E3531" s="26" t="s">
        <v>21476</v>
      </c>
      <c r="F3531" s="26" t="s">
        <v>21477</v>
      </c>
      <c r="G3531" s="26" t="s">
        <v>9586</v>
      </c>
      <c r="H3531" s="26" t="s">
        <v>1025</v>
      </c>
      <c r="I3531" s="26" t="s">
        <v>11351</v>
      </c>
      <c r="J3531" s="26" t="s">
        <v>21478</v>
      </c>
      <c r="K3531" s="26" t="s">
        <v>9582</v>
      </c>
      <c r="L3531" s="26" t="s">
        <v>21479</v>
      </c>
      <c r="M3531" s="26">
        <v>380542697735</v>
      </c>
      <c r="N3531" s="26">
        <v>1225955113</v>
      </c>
    </row>
    <row r="3532" spans="1:14">
      <c r="A3532" s="26" t="s">
        <v>5464</v>
      </c>
      <c r="B3532" s="26" t="s">
        <v>5461</v>
      </c>
      <c r="C3532" s="26">
        <v>42310851</v>
      </c>
      <c r="D3532" s="26" t="s">
        <v>24</v>
      </c>
      <c r="E3532" s="26" t="s">
        <v>21480</v>
      </c>
      <c r="F3532" s="26" t="s">
        <v>21481</v>
      </c>
      <c r="G3532" s="26" t="s">
        <v>9579</v>
      </c>
      <c r="H3532" s="26" t="s">
        <v>735</v>
      </c>
      <c r="I3532" s="26" t="s">
        <v>9605</v>
      </c>
      <c r="J3532" s="26" t="s">
        <v>21482</v>
      </c>
      <c r="K3532" s="26" t="s">
        <v>9582</v>
      </c>
      <c r="L3532" s="26" t="s">
        <v>21483</v>
      </c>
      <c r="M3532" s="26">
        <v>380688155126</v>
      </c>
      <c r="N3532" s="26">
        <v>4621510502</v>
      </c>
    </row>
    <row r="3533" spans="1:14">
      <c r="A3533" s="26" t="s">
        <v>5808</v>
      </c>
      <c r="B3533" s="26" t="s">
        <v>5809</v>
      </c>
      <c r="C3533" s="26">
        <v>23379143</v>
      </c>
      <c r="D3533" s="26" t="s">
        <v>24</v>
      </c>
      <c r="E3533" s="26" t="s">
        <v>21484</v>
      </c>
      <c r="F3533" s="26" t="s">
        <v>21485</v>
      </c>
      <c r="G3533" s="26" t="s">
        <v>9591</v>
      </c>
      <c r="H3533" s="26" t="s">
        <v>799</v>
      </c>
      <c r="J3533" s="26" t="s">
        <v>800</v>
      </c>
      <c r="K3533" s="26" t="s">
        <v>9597</v>
      </c>
      <c r="L3533" s="26" t="s">
        <v>21486</v>
      </c>
      <c r="M3533" s="26">
        <v>380442297539</v>
      </c>
      <c r="N3533" s="26">
        <v>4822784009</v>
      </c>
    </row>
    <row r="3534" spans="1:14">
      <c r="A3534" s="26" t="s">
        <v>5896</v>
      </c>
      <c r="B3534" s="26" t="s">
        <v>5897</v>
      </c>
      <c r="C3534" s="26">
        <v>38313781</v>
      </c>
      <c r="D3534" s="26" t="s">
        <v>24</v>
      </c>
      <c r="E3534" s="26" t="s">
        <v>21487</v>
      </c>
      <c r="F3534" s="26" t="s">
        <v>21488</v>
      </c>
      <c r="G3534" s="26" t="s">
        <v>9586</v>
      </c>
      <c r="H3534" s="26" t="s">
        <v>835</v>
      </c>
      <c r="I3534" s="26" t="s">
        <v>17300</v>
      </c>
      <c r="J3534" s="26" t="s">
        <v>19422</v>
      </c>
      <c r="K3534" s="26" t="s">
        <v>9582</v>
      </c>
      <c r="L3534" s="26" t="s">
        <v>21489</v>
      </c>
      <c r="M3534" s="26">
        <v>380515897247</v>
      </c>
      <c r="N3534" s="26">
        <v>4820681201</v>
      </c>
    </row>
    <row r="3535" spans="1:14">
      <c r="A3535" s="26" t="s">
        <v>2608</v>
      </c>
      <c r="B3535" s="26" t="s">
        <v>2609</v>
      </c>
      <c r="C3535" s="26">
        <v>36721693</v>
      </c>
      <c r="D3535" s="26" t="s">
        <v>24</v>
      </c>
      <c r="E3535" s="26" t="s">
        <v>21490</v>
      </c>
      <c r="F3535" s="26" t="s">
        <v>21491</v>
      </c>
      <c r="G3535" s="26" t="s">
        <v>9586</v>
      </c>
      <c r="H3535" s="26" t="s">
        <v>133</v>
      </c>
      <c r="I3535" s="26" t="s">
        <v>12947</v>
      </c>
      <c r="J3535" s="26" t="s">
        <v>21492</v>
      </c>
      <c r="K3535" s="26" t="s">
        <v>9582</v>
      </c>
      <c r="L3535" s="26" t="s">
        <v>21493</v>
      </c>
      <c r="M3535" s="26">
        <v>761547986631</v>
      </c>
      <c r="N3535" s="26">
        <v>1221884501</v>
      </c>
    </row>
    <row r="3536" spans="1:14">
      <c r="A3536" s="26" t="s">
        <v>3013</v>
      </c>
      <c r="B3536" s="26" t="s">
        <v>3014</v>
      </c>
      <c r="C3536" s="26">
        <v>1991122</v>
      </c>
      <c r="D3536" s="26" t="s">
        <v>780</v>
      </c>
      <c r="E3536" s="26" t="s">
        <v>21494</v>
      </c>
      <c r="F3536" s="26" t="s">
        <v>21495</v>
      </c>
      <c r="G3536" s="26" t="s">
        <v>9601</v>
      </c>
      <c r="H3536" s="26" t="s">
        <v>258</v>
      </c>
      <c r="J3536" s="26" t="s">
        <v>367</v>
      </c>
      <c r="K3536" s="26" t="s">
        <v>9597</v>
      </c>
      <c r="L3536" s="26" t="s">
        <v>21496</v>
      </c>
      <c r="M3536" s="26">
        <v>380660432227</v>
      </c>
      <c r="N3536" s="26">
        <v>1414100000</v>
      </c>
    </row>
    <row r="3537" spans="1:14">
      <c r="A3537" s="26" t="s">
        <v>7165</v>
      </c>
      <c r="B3537" s="26" t="s">
        <v>7166</v>
      </c>
      <c r="C3537" s="26">
        <v>38374357</v>
      </c>
      <c r="D3537" s="26" t="s">
        <v>24</v>
      </c>
      <c r="E3537" s="26" t="s">
        <v>21497</v>
      </c>
      <c r="F3537" s="26" t="s">
        <v>10050</v>
      </c>
      <c r="G3537" s="26" t="s">
        <v>9586</v>
      </c>
      <c r="H3537" s="26" t="s">
        <v>987</v>
      </c>
      <c r="I3537" s="26" t="s">
        <v>10385</v>
      </c>
      <c r="J3537" s="26" t="s">
        <v>13592</v>
      </c>
      <c r="K3537" s="26" t="s">
        <v>9582</v>
      </c>
      <c r="L3537" s="26" t="s">
        <v>13593</v>
      </c>
      <c r="M3537" s="26">
        <v>380936478956</v>
      </c>
      <c r="N3537" s="26">
        <v>724585603</v>
      </c>
    </row>
    <row r="3538" spans="1:14">
      <c r="A3538" s="26" t="s">
        <v>4446</v>
      </c>
      <c r="B3538" s="26" t="s">
        <v>4447</v>
      </c>
      <c r="C3538" s="26">
        <v>38462249</v>
      </c>
      <c r="D3538" s="26" t="s">
        <v>24</v>
      </c>
      <c r="E3538" s="26" t="s">
        <v>21498</v>
      </c>
      <c r="F3538" s="26" t="s">
        <v>21499</v>
      </c>
      <c r="G3538" s="26" t="s">
        <v>9586</v>
      </c>
      <c r="H3538" s="26" t="s">
        <v>576</v>
      </c>
      <c r="I3538" s="26" t="s">
        <v>10867</v>
      </c>
      <c r="J3538" s="26" t="s">
        <v>21500</v>
      </c>
      <c r="K3538" s="26" t="s">
        <v>9582</v>
      </c>
      <c r="L3538" s="26" t="s">
        <v>21501</v>
      </c>
      <c r="M3538" s="26">
        <v>380457821137</v>
      </c>
      <c r="N3538" s="26">
        <v>2621281502</v>
      </c>
    </row>
    <row r="3539" spans="1:14">
      <c r="A3539" s="26" t="s">
        <v>9125</v>
      </c>
      <c r="B3539" s="26" t="s">
        <v>9126</v>
      </c>
      <c r="C3539" s="26">
        <v>38407889</v>
      </c>
      <c r="D3539" s="26" t="s">
        <v>24</v>
      </c>
      <c r="E3539" s="26" t="s">
        <v>21502</v>
      </c>
      <c r="F3539" s="26" t="s">
        <v>21503</v>
      </c>
      <c r="G3539" s="26" t="s">
        <v>9586</v>
      </c>
      <c r="H3539" s="26" t="s">
        <v>1490</v>
      </c>
      <c r="I3539" s="26" t="s">
        <v>9846</v>
      </c>
      <c r="J3539" s="26" t="s">
        <v>15836</v>
      </c>
      <c r="K3539" s="26" t="s">
        <v>9582</v>
      </c>
      <c r="L3539" s="26" t="s">
        <v>21504</v>
      </c>
      <c r="M3539" s="26">
        <v>380373375238</v>
      </c>
      <c r="N3539" s="26">
        <v>520285312</v>
      </c>
    </row>
    <row r="3540" spans="1:14">
      <c r="A3540" s="26" t="s">
        <v>2013</v>
      </c>
      <c r="B3540" s="26" t="s">
        <v>2014</v>
      </c>
      <c r="C3540" s="26">
        <v>38592741</v>
      </c>
      <c r="D3540" s="26" t="s">
        <v>24</v>
      </c>
      <c r="E3540" s="26" t="s">
        <v>21505</v>
      </c>
      <c r="F3540" s="26" t="s">
        <v>21506</v>
      </c>
      <c r="G3540" s="26" t="s">
        <v>9586</v>
      </c>
      <c r="H3540" s="26" t="s">
        <v>103</v>
      </c>
      <c r="I3540" s="26" t="s">
        <v>10208</v>
      </c>
      <c r="J3540" s="26" t="s">
        <v>2011</v>
      </c>
      <c r="K3540" s="26" t="s">
        <v>9582</v>
      </c>
      <c r="L3540" s="26" t="s">
        <v>10209</v>
      </c>
      <c r="M3540" s="26">
        <v>761005424509</v>
      </c>
      <c r="N3540" s="26">
        <v>722883401</v>
      </c>
    </row>
    <row r="3541" spans="1:14">
      <c r="A3541" s="26" t="s">
        <v>5291</v>
      </c>
      <c r="B3541" s="26" t="s">
        <v>5292</v>
      </c>
      <c r="C3541" s="26">
        <v>40241161</v>
      </c>
      <c r="D3541" s="26" t="s">
        <v>24</v>
      </c>
      <c r="E3541" s="26" t="s">
        <v>21507</v>
      </c>
      <c r="F3541" s="26" t="s">
        <v>21508</v>
      </c>
      <c r="G3541" s="26" t="s">
        <v>9586</v>
      </c>
      <c r="H3541" s="26" t="s">
        <v>735</v>
      </c>
      <c r="I3541" s="26" t="s">
        <v>10941</v>
      </c>
      <c r="J3541" s="26" t="s">
        <v>5293</v>
      </c>
      <c r="K3541" s="26" t="s">
        <v>9582</v>
      </c>
      <c r="L3541" s="26" t="s">
        <v>15999</v>
      </c>
      <c r="M3541" s="26">
        <v>761366546366</v>
      </c>
      <c r="N3541" s="26">
        <v>524584401</v>
      </c>
    </row>
    <row r="3542" spans="1:14">
      <c r="A3542" s="26" t="s">
        <v>3858</v>
      </c>
      <c r="B3542" s="26" t="s">
        <v>3859</v>
      </c>
      <c r="C3542" s="26">
        <v>38600757</v>
      </c>
      <c r="D3542" s="26" t="s">
        <v>24</v>
      </c>
      <c r="E3542" s="26" t="s">
        <v>21509</v>
      </c>
      <c r="F3542" s="26" t="s">
        <v>21510</v>
      </c>
      <c r="G3542" s="26" t="s">
        <v>9586</v>
      </c>
      <c r="H3542" s="26" t="s">
        <v>468</v>
      </c>
      <c r="I3542" s="26" t="s">
        <v>16386</v>
      </c>
      <c r="J3542" s="26" t="s">
        <v>3855</v>
      </c>
      <c r="K3542" s="26" t="s">
        <v>9606</v>
      </c>
      <c r="L3542" s="26" t="s">
        <v>20492</v>
      </c>
      <c r="M3542" s="26">
        <v>380966194595</v>
      </c>
      <c r="N3542" s="26">
        <v>122383703</v>
      </c>
    </row>
    <row r="3543" spans="1:14">
      <c r="A3543" s="26" t="s">
        <v>5733</v>
      </c>
      <c r="B3543" s="26" t="s">
        <v>5734</v>
      </c>
      <c r="C3543" s="26">
        <v>26188550</v>
      </c>
      <c r="D3543" s="26" t="s">
        <v>24</v>
      </c>
      <c r="E3543" s="26" t="s">
        <v>21511</v>
      </c>
      <c r="F3543" s="26" t="s">
        <v>21512</v>
      </c>
      <c r="G3543" s="26" t="s">
        <v>9586</v>
      </c>
      <c r="H3543" s="26" t="s">
        <v>799</v>
      </c>
      <c r="J3543" s="26" t="s">
        <v>800</v>
      </c>
      <c r="K3543" s="26" t="s">
        <v>9597</v>
      </c>
      <c r="L3543" s="26" t="s">
        <v>21513</v>
      </c>
      <c r="M3543" s="26">
        <v>380444966103</v>
      </c>
      <c r="N3543" s="26">
        <v>4822784009</v>
      </c>
    </row>
    <row r="3544" spans="1:14">
      <c r="A3544" s="26" t="s">
        <v>5339</v>
      </c>
      <c r="B3544" s="26" t="s">
        <v>5340</v>
      </c>
      <c r="C3544" s="26">
        <v>20763941</v>
      </c>
      <c r="D3544" s="26" t="s">
        <v>24</v>
      </c>
      <c r="E3544" s="26" t="s">
        <v>21514</v>
      </c>
      <c r="F3544" s="26" t="s">
        <v>21515</v>
      </c>
      <c r="G3544" s="26" t="s">
        <v>9586</v>
      </c>
      <c r="H3544" s="26" t="s">
        <v>735</v>
      </c>
      <c r="I3544" s="26" t="s">
        <v>9721</v>
      </c>
      <c r="J3544" s="26" t="s">
        <v>21516</v>
      </c>
      <c r="K3544" s="26" t="s">
        <v>9582</v>
      </c>
      <c r="L3544" s="26" t="s">
        <v>21517</v>
      </c>
      <c r="M3544" s="26">
        <v>380969576283</v>
      </c>
      <c r="N3544" s="26">
        <v>4622784801</v>
      </c>
    </row>
    <row r="3545" spans="1:14">
      <c r="A3545" s="26" t="s">
        <v>4365</v>
      </c>
      <c r="B3545" s="26" t="s">
        <v>4366</v>
      </c>
      <c r="C3545" s="26">
        <v>42081679</v>
      </c>
      <c r="D3545" s="26" t="s">
        <v>780</v>
      </c>
      <c r="E3545" s="26" t="s">
        <v>21518</v>
      </c>
      <c r="F3545" s="26" t="s">
        <v>21519</v>
      </c>
      <c r="G3545" s="26" t="s">
        <v>9601</v>
      </c>
      <c r="H3545" s="26" t="s">
        <v>576</v>
      </c>
      <c r="J3545" s="26" t="s">
        <v>11587</v>
      </c>
      <c r="K3545" s="26" t="s">
        <v>9597</v>
      </c>
      <c r="L3545" s="26" t="s">
        <v>21520</v>
      </c>
      <c r="M3545" s="26">
        <v>380662046367</v>
      </c>
      <c r="N3545" s="26">
        <v>3210800000</v>
      </c>
    </row>
    <row r="3546" spans="1:14">
      <c r="A3546" s="26" t="s">
        <v>6625</v>
      </c>
      <c r="B3546" s="26" t="s">
        <v>6626</v>
      </c>
      <c r="C3546" s="26">
        <v>38313933</v>
      </c>
      <c r="D3546" s="26" t="s">
        <v>24</v>
      </c>
      <c r="E3546" s="26" t="s">
        <v>21521</v>
      </c>
      <c r="F3546" s="26" t="s">
        <v>21522</v>
      </c>
      <c r="G3546" s="26" t="s">
        <v>9586</v>
      </c>
      <c r="H3546" s="26" t="s">
        <v>949</v>
      </c>
      <c r="J3546" s="26" t="s">
        <v>6629</v>
      </c>
      <c r="K3546" s="26" t="s">
        <v>9582</v>
      </c>
      <c r="L3546" s="26" t="s">
        <v>21523</v>
      </c>
      <c r="M3546" s="26">
        <v>761073460418</v>
      </c>
      <c r="N3546" s="26">
        <v>5322481701</v>
      </c>
    </row>
    <row r="3547" spans="1:14">
      <c r="A3547" s="26" t="s">
        <v>2802</v>
      </c>
      <c r="B3547" s="26" t="s">
        <v>2803</v>
      </c>
      <c r="C3547" s="26">
        <v>37339271</v>
      </c>
      <c r="D3547" s="26" t="s">
        <v>24</v>
      </c>
      <c r="E3547" s="26" t="s">
        <v>21524</v>
      </c>
      <c r="F3547" s="26" t="s">
        <v>21525</v>
      </c>
      <c r="G3547" s="26" t="s">
        <v>9586</v>
      </c>
      <c r="H3547" s="26" t="s">
        <v>258</v>
      </c>
      <c r="I3547" s="26" t="s">
        <v>9747</v>
      </c>
      <c r="J3547" s="26" t="s">
        <v>21526</v>
      </c>
      <c r="K3547" s="26" t="s">
        <v>9582</v>
      </c>
      <c r="L3547" s="26" t="s">
        <v>21527</v>
      </c>
      <c r="M3547" s="26">
        <v>380501098509</v>
      </c>
      <c r="N3547" s="26">
        <v>720881705</v>
      </c>
    </row>
    <row r="3548" spans="1:14">
      <c r="A3548" s="26" t="s">
        <v>1736</v>
      </c>
      <c r="B3548" s="26" t="s">
        <v>1737</v>
      </c>
      <c r="C3548" s="26">
        <v>41877446</v>
      </c>
      <c r="D3548" s="26" t="s">
        <v>780</v>
      </c>
      <c r="E3548" s="26" t="s">
        <v>21528</v>
      </c>
      <c r="F3548" s="26" t="s">
        <v>21529</v>
      </c>
      <c r="G3548" s="26" t="s">
        <v>9601</v>
      </c>
      <c r="H3548" s="26" t="s">
        <v>27</v>
      </c>
      <c r="I3548" s="26" t="s">
        <v>10389</v>
      </c>
      <c r="J3548" s="26" t="s">
        <v>1734</v>
      </c>
      <c r="K3548" s="26" t="s">
        <v>9597</v>
      </c>
      <c r="L3548" s="26" t="s">
        <v>20272</v>
      </c>
      <c r="M3548" s="26">
        <v>380435533649</v>
      </c>
      <c r="N3548" s="26">
        <v>524510500</v>
      </c>
    </row>
    <row r="3549" spans="1:14">
      <c r="A3549" s="26" t="s">
        <v>4336</v>
      </c>
      <c r="B3549" s="26" t="s">
        <v>4337</v>
      </c>
      <c r="C3549" s="26">
        <v>38304599</v>
      </c>
      <c r="D3549" s="26" t="s">
        <v>24</v>
      </c>
      <c r="E3549" s="26" t="s">
        <v>21530</v>
      </c>
      <c r="F3549" s="26" t="s">
        <v>21531</v>
      </c>
      <c r="G3549" s="26" t="s">
        <v>9586</v>
      </c>
      <c r="H3549" s="26" t="s">
        <v>576</v>
      </c>
      <c r="I3549" s="26" t="s">
        <v>13251</v>
      </c>
      <c r="J3549" s="26" t="s">
        <v>4438</v>
      </c>
      <c r="K3549" s="26" t="s">
        <v>9606</v>
      </c>
      <c r="L3549" s="26" t="s">
        <v>21532</v>
      </c>
      <c r="M3549" s="26">
        <v>380457726003</v>
      </c>
      <c r="N3549" s="26">
        <v>3221055500</v>
      </c>
    </row>
    <row r="3550" spans="1:14">
      <c r="A3550" s="26" t="s">
        <v>8980</v>
      </c>
      <c r="B3550" s="26" t="s">
        <v>8981</v>
      </c>
      <c r="C3550" s="26">
        <v>2004999</v>
      </c>
      <c r="D3550" s="26" t="s">
        <v>780</v>
      </c>
      <c r="E3550" s="26" t="s">
        <v>21533</v>
      </c>
      <c r="F3550" s="26" t="s">
        <v>21534</v>
      </c>
      <c r="G3550" s="26" t="s">
        <v>9601</v>
      </c>
      <c r="H3550" s="26" t="s">
        <v>1401</v>
      </c>
      <c r="J3550" s="26" t="s">
        <v>1474</v>
      </c>
      <c r="K3550" s="26" t="s">
        <v>9597</v>
      </c>
      <c r="L3550" s="26" t="s">
        <v>21535</v>
      </c>
      <c r="M3550" s="26">
        <v>380472664407</v>
      </c>
      <c r="N3550" s="26">
        <v>722155708</v>
      </c>
    </row>
    <row r="3551" spans="1:14">
      <c r="A3551" s="26" t="s">
        <v>4308</v>
      </c>
      <c r="B3551" s="26" t="s">
        <v>4309</v>
      </c>
      <c r="C3551" s="26">
        <v>1994600</v>
      </c>
      <c r="D3551" s="26" t="s">
        <v>24</v>
      </c>
      <c r="E3551" s="26" t="s">
        <v>21536</v>
      </c>
      <c r="F3551" s="26" t="s">
        <v>20647</v>
      </c>
      <c r="G3551" s="26" t="s">
        <v>9586</v>
      </c>
      <c r="H3551" s="26" t="s">
        <v>576</v>
      </c>
      <c r="J3551" s="26" t="s">
        <v>581</v>
      </c>
      <c r="K3551" s="26" t="s">
        <v>9597</v>
      </c>
      <c r="L3551" s="26" t="s">
        <v>18458</v>
      </c>
      <c r="M3551" s="26">
        <v>380963508802</v>
      </c>
      <c r="N3551" s="26">
        <v>2123681001</v>
      </c>
    </row>
    <row r="3552" spans="1:14">
      <c r="A3552" s="26" t="s">
        <v>8283</v>
      </c>
      <c r="B3552" s="26" t="s">
        <v>8284</v>
      </c>
      <c r="C3552" s="26">
        <v>14084199</v>
      </c>
      <c r="D3552" s="26" t="s">
        <v>780</v>
      </c>
      <c r="E3552" s="26" t="s">
        <v>21537</v>
      </c>
      <c r="F3552" s="26" t="s">
        <v>11136</v>
      </c>
      <c r="G3552" s="26" t="s">
        <v>9601</v>
      </c>
      <c r="H3552" s="26" t="s">
        <v>1122</v>
      </c>
      <c r="J3552" s="26" t="s">
        <v>8039</v>
      </c>
      <c r="K3552" s="26" t="s">
        <v>9597</v>
      </c>
      <c r="L3552" s="26" t="s">
        <v>11137</v>
      </c>
      <c r="M3552" s="26">
        <v>761307402280</v>
      </c>
      <c r="N3552" s="26">
        <v>6310100000</v>
      </c>
    </row>
    <row r="3553" spans="1:14">
      <c r="A3553" s="26" t="s">
        <v>1853</v>
      </c>
      <c r="B3553" s="26" t="s">
        <v>1854</v>
      </c>
      <c r="C3553" s="26">
        <v>37357372</v>
      </c>
      <c r="D3553" s="26" t="s">
        <v>24</v>
      </c>
      <c r="E3553" s="26" t="s">
        <v>21538</v>
      </c>
      <c r="F3553" s="26" t="s">
        <v>21539</v>
      </c>
      <c r="G3553" s="26" t="s">
        <v>9586</v>
      </c>
      <c r="H3553" s="26" t="s">
        <v>27</v>
      </c>
      <c r="I3553" s="26" t="s">
        <v>10581</v>
      </c>
      <c r="J3553" s="26" t="s">
        <v>21540</v>
      </c>
      <c r="K3553" s="26" t="s">
        <v>9582</v>
      </c>
      <c r="L3553" s="26" t="s">
        <v>21541</v>
      </c>
      <c r="M3553" s="26">
        <v>761408530151</v>
      </c>
      <c r="N3553" s="26">
        <v>523281401</v>
      </c>
    </row>
    <row r="3554" spans="1:14">
      <c r="A3554" s="26" t="s">
        <v>5094</v>
      </c>
      <c r="B3554" s="26" t="s">
        <v>5095</v>
      </c>
      <c r="C3554" s="26">
        <v>42274953</v>
      </c>
      <c r="D3554" s="26" t="s">
        <v>24</v>
      </c>
      <c r="E3554" s="26" t="s">
        <v>21542</v>
      </c>
      <c r="F3554" s="26" t="s">
        <v>21543</v>
      </c>
      <c r="G3554" s="26" t="s">
        <v>9586</v>
      </c>
      <c r="H3554" s="26" t="s">
        <v>735</v>
      </c>
      <c r="J3554" s="26" t="s">
        <v>5096</v>
      </c>
      <c r="K3554" s="26" t="s">
        <v>9582</v>
      </c>
      <c r="L3554" s="26" t="s">
        <v>21544</v>
      </c>
      <c r="M3554" s="26">
        <v>380973379899</v>
      </c>
      <c r="N3554" s="26">
        <v>4625380605</v>
      </c>
    </row>
    <row r="3555" spans="1:14">
      <c r="A3555" s="26" t="s">
        <v>8681</v>
      </c>
      <c r="B3555" s="26" t="s">
        <v>8682</v>
      </c>
      <c r="C3555" s="26">
        <v>38402043</v>
      </c>
      <c r="D3555" s="26" t="s">
        <v>24</v>
      </c>
      <c r="E3555" s="26" t="s">
        <v>21545</v>
      </c>
      <c r="F3555" s="26" t="s">
        <v>21546</v>
      </c>
      <c r="G3555" s="26" t="s">
        <v>9586</v>
      </c>
      <c r="H3555" s="26" t="s">
        <v>1308</v>
      </c>
      <c r="I3555" s="26" t="s">
        <v>13940</v>
      </c>
      <c r="J3555" s="26" t="s">
        <v>21547</v>
      </c>
      <c r="K3555" s="26" t="s">
        <v>9582</v>
      </c>
      <c r="L3555" s="26" t="s">
        <v>21548</v>
      </c>
      <c r="M3555" s="26">
        <v>380674169751</v>
      </c>
      <c r="N3555" s="26">
        <v>6825585101</v>
      </c>
    </row>
    <row r="3556" spans="1:14">
      <c r="A3556" s="26" t="s">
        <v>2318</v>
      </c>
      <c r="B3556" s="26" t="s">
        <v>2319</v>
      </c>
      <c r="C3556" s="26">
        <v>1983950</v>
      </c>
      <c r="D3556" s="26" t="s">
        <v>780</v>
      </c>
      <c r="E3556" s="26" t="s">
        <v>21549</v>
      </c>
      <c r="F3556" s="26" t="s">
        <v>21550</v>
      </c>
      <c r="G3556" s="26" t="s">
        <v>9601</v>
      </c>
      <c r="H3556" s="26" t="s">
        <v>133</v>
      </c>
      <c r="J3556" s="26" t="s">
        <v>146</v>
      </c>
      <c r="K3556" s="26" t="s">
        <v>9597</v>
      </c>
      <c r="L3556" s="26" t="s">
        <v>21551</v>
      </c>
      <c r="M3556" s="26">
        <v>380567663195</v>
      </c>
      <c r="N3556" s="26">
        <v>1210100000</v>
      </c>
    </row>
    <row r="3557" spans="1:14">
      <c r="A3557" s="26" t="s">
        <v>6840</v>
      </c>
      <c r="B3557" s="26" t="s">
        <v>6841</v>
      </c>
      <c r="C3557" s="26">
        <v>1999141</v>
      </c>
      <c r="D3557" s="26" t="s">
        <v>780</v>
      </c>
      <c r="E3557" s="26" t="s">
        <v>21552</v>
      </c>
      <c r="F3557" s="26" t="s">
        <v>14262</v>
      </c>
      <c r="G3557" s="26" t="s">
        <v>9601</v>
      </c>
      <c r="H3557" s="26" t="s">
        <v>949</v>
      </c>
      <c r="J3557" s="26" t="s">
        <v>977</v>
      </c>
      <c r="K3557" s="26" t="s">
        <v>9597</v>
      </c>
      <c r="L3557" s="26" t="s">
        <v>21553</v>
      </c>
      <c r="M3557" s="26">
        <v>380532608453</v>
      </c>
      <c r="N3557" s="26">
        <v>4424080504</v>
      </c>
    </row>
    <row r="3558" spans="1:14">
      <c r="A3558" s="26" t="s">
        <v>3313</v>
      </c>
      <c r="B3558" s="26" t="s">
        <v>3314</v>
      </c>
      <c r="C3558" s="26">
        <v>1991607</v>
      </c>
      <c r="D3558" s="26" t="s">
        <v>780</v>
      </c>
      <c r="E3558" s="26" t="s">
        <v>21554</v>
      </c>
      <c r="F3558" s="26" t="s">
        <v>21555</v>
      </c>
      <c r="G3558" s="26" t="s">
        <v>9601</v>
      </c>
      <c r="H3558" s="26" t="s">
        <v>375</v>
      </c>
      <c r="I3558" s="26" t="s">
        <v>17854</v>
      </c>
      <c r="J3558" s="26" t="s">
        <v>21556</v>
      </c>
      <c r="K3558" s="26" t="s">
        <v>9606</v>
      </c>
      <c r="L3558" s="26" t="s">
        <v>21557</v>
      </c>
      <c r="M3558" s="26">
        <v>380989978649</v>
      </c>
      <c r="N3558" s="26">
        <v>1821155100</v>
      </c>
    </row>
    <row r="3559" spans="1:14">
      <c r="A3559" s="26" t="s">
        <v>8869</v>
      </c>
      <c r="B3559" s="26" t="s">
        <v>8870</v>
      </c>
      <c r="C3559" s="26">
        <v>38884956</v>
      </c>
      <c r="D3559" s="26" t="s">
        <v>24</v>
      </c>
      <c r="E3559" s="26" t="s">
        <v>21558</v>
      </c>
      <c r="F3559" s="26" t="s">
        <v>21559</v>
      </c>
      <c r="G3559" s="26" t="s">
        <v>9586</v>
      </c>
      <c r="H3559" s="26" t="s">
        <v>1401</v>
      </c>
      <c r="I3559" s="26" t="s">
        <v>17783</v>
      </c>
      <c r="J3559" s="26" t="s">
        <v>21560</v>
      </c>
      <c r="K3559" s="26" t="s">
        <v>9582</v>
      </c>
      <c r="L3559" s="26" t="s">
        <v>21561</v>
      </c>
      <c r="M3559" s="26">
        <v>380474093545</v>
      </c>
      <c r="N3559" s="26">
        <v>523283009</v>
      </c>
    </row>
    <row r="3560" spans="1:14">
      <c r="A3560" s="26" t="s">
        <v>2080</v>
      </c>
      <c r="B3560" s="26" t="s">
        <v>2081</v>
      </c>
      <c r="C3560" s="26">
        <v>38485727</v>
      </c>
      <c r="D3560" s="26" t="s">
        <v>24</v>
      </c>
      <c r="E3560" s="26" t="s">
        <v>21562</v>
      </c>
      <c r="F3560" s="26" t="s">
        <v>21563</v>
      </c>
      <c r="G3560" s="26" t="s">
        <v>9579</v>
      </c>
      <c r="H3560" s="26" t="s">
        <v>103</v>
      </c>
      <c r="I3560" s="26" t="s">
        <v>9833</v>
      </c>
      <c r="J3560" s="26" t="s">
        <v>21564</v>
      </c>
      <c r="K3560" s="26" t="s">
        <v>9582</v>
      </c>
      <c r="L3560" s="26" t="s">
        <v>21565</v>
      </c>
      <c r="M3560" s="26">
        <v>380337723957</v>
      </c>
      <c r="N3560" s="26">
        <v>723380417</v>
      </c>
    </row>
    <row r="3561" spans="1:14">
      <c r="A3561" s="26" t="s">
        <v>5143</v>
      </c>
      <c r="B3561" s="26" t="s">
        <v>5144</v>
      </c>
      <c r="C3561" s="26">
        <v>20851349</v>
      </c>
      <c r="D3561" s="26" t="s">
        <v>24</v>
      </c>
      <c r="E3561" s="26" t="s">
        <v>21566</v>
      </c>
      <c r="F3561" s="26" t="s">
        <v>21567</v>
      </c>
      <c r="G3561" s="26" t="s">
        <v>9591</v>
      </c>
      <c r="H3561" s="26" t="s">
        <v>735</v>
      </c>
      <c r="J3561" s="26" t="s">
        <v>740</v>
      </c>
      <c r="K3561" s="26" t="s">
        <v>9597</v>
      </c>
      <c r="L3561" s="26" t="s">
        <v>21568</v>
      </c>
      <c r="M3561" s="26">
        <v>380322670612</v>
      </c>
      <c r="N3561" s="26">
        <v>1221881203</v>
      </c>
    </row>
    <row r="3562" spans="1:14">
      <c r="A3562" s="26" t="s">
        <v>4283</v>
      </c>
      <c r="B3562" s="26" t="s">
        <v>4284</v>
      </c>
      <c r="C3562" s="26">
        <v>38467886</v>
      </c>
      <c r="D3562" s="26" t="s">
        <v>24</v>
      </c>
      <c r="E3562" s="26" t="s">
        <v>21569</v>
      </c>
      <c r="F3562" s="26" t="s">
        <v>21570</v>
      </c>
      <c r="G3562" s="26" t="s">
        <v>9586</v>
      </c>
      <c r="H3562" s="26" t="s">
        <v>576</v>
      </c>
      <c r="I3562" s="26" t="s">
        <v>16098</v>
      </c>
      <c r="J3562" s="26" t="s">
        <v>21571</v>
      </c>
      <c r="K3562" s="26" t="s">
        <v>9582</v>
      </c>
      <c r="L3562" s="26" t="s">
        <v>21572</v>
      </c>
      <c r="M3562" s="26">
        <v>380457622691</v>
      </c>
      <c r="N3562" s="26">
        <v>3220282801</v>
      </c>
    </row>
    <row r="3563" spans="1:14">
      <c r="A3563" s="26" t="s">
        <v>3058</v>
      </c>
      <c r="B3563" s="26" t="s">
        <v>3059</v>
      </c>
      <c r="C3563" s="26">
        <v>38455891</v>
      </c>
      <c r="D3563" s="26" t="s">
        <v>24</v>
      </c>
      <c r="E3563" s="26" t="s">
        <v>21573</v>
      </c>
      <c r="F3563" s="26" t="s">
        <v>21574</v>
      </c>
      <c r="G3563" s="26" t="s">
        <v>9586</v>
      </c>
      <c r="H3563" s="26" t="s">
        <v>375</v>
      </c>
      <c r="I3563" s="26" t="s">
        <v>375</v>
      </c>
      <c r="J3563" s="26" t="s">
        <v>376</v>
      </c>
      <c r="K3563" s="26" t="s">
        <v>9597</v>
      </c>
      <c r="L3563" s="26" t="s">
        <v>21575</v>
      </c>
      <c r="M3563" s="26">
        <v>380414331026</v>
      </c>
      <c r="N3563" s="26">
        <v>1810400000</v>
      </c>
    </row>
    <row r="3564" spans="1:14">
      <c r="A3564" s="26" t="s">
        <v>7522</v>
      </c>
      <c r="B3564" s="26" t="s">
        <v>7523</v>
      </c>
      <c r="C3564" s="26">
        <v>42088653</v>
      </c>
      <c r="D3564" s="26" t="s">
        <v>24</v>
      </c>
      <c r="E3564" s="26" t="s">
        <v>21576</v>
      </c>
      <c r="F3564" s="26" t="s">
        <v>9596</v>
      </c>
      <c r="G3564" s="26" t="s">
        <v>9586</v>
      </c>
      <c r="H3564" s="26" t="s">
        <v>1025</v>
      </c>
      <c r="I3564" s="26" t="s">
        <v>11712</v>
      </c>
      <c r="J3564" s="26" t="s">
        <v>83</v>
      </c>
      <c r="K3564" s="26" t="s">
        <v>9597</v>
      </c>
      <c r="L3564" s="26" t="s">
        <v>21577</v>
      </c>
      <c r="M3564" s="26">
        <v>380955847698</v>
      </c>
      <c r="N3564" s="26">
        <v>524155100</v>
      </c>
    </row>
    <row r="3565" spans="1:14">
      <c r="A3565" s="26" t="s">
        <v>3151</v>
      </c>
      <c r="B3565" s="26" t="s">
        <v>3152</v>
      </c>
      <c r="C3565" s="26">
        <v>41382677</v>
      </c>
      <c r="D3565" s="26" t="s">
        <v>24</v>
      </c>
      <c r="E3565" s="26" t="s">
        <v>21578</v>
      </c>
      <c r="F3565" s="26" t="s">
        <v>10430</v>
      </c>
      <c r="G3565" s="26" t="s">
        <v>9579</v>
      </c>
      <c r="H3565" s="26" t="s">
        <v>375</v>
      </c>
      <c r="I3565" s="26" t="s">
        <v>12674</v>
      </c>
      <c r="J3565" s="26" t="s">
        <v>21579</v>
      </c>
      <c r="K3565" s="26" t="s">
        <v>9582</v>
      </c>
      <c r="L3565" s="26" t="s">
        <v>21580</v>
      </c>
      <c r="M3565" s="26">
        <v>380412447920</v>
      </c>
      <c r="N3565" s="26">
        <v>721184403</v>
      </c>
    </row>
    <row r="3566" spans="1:14">
      <c r="A3566" s="26" t="s">
        <v>5288</v>
      </c>
      <c r="B3566" s="26" t="s">
        <v>5289</v>
      </c>
      <c r="C3566" s="26">
        <v>22421239</v>
      </c>
      <c r="D3566" s="26" t="s">
        <v>24</v>
      </c>
      <c r="E3566" s="26" t="s">
        <v>21581</v>
      </c>
      <c r="F3566" s="26" t="s">
        <v>21582</v>
      </c>
      <c r="G3566" s="26" t="s">
        <v>9586</v>
      </c>
      <c r="H3566" s="26" t="s">
        <v>735</v>
      </c>
      <c r="I3566" s="26" t="s">
        <v>11461</v>
      </c>
      <c r="J3566" s="26" t="s">
        <v>21583</v>
      </c>
      <c r="K3566" s="26" t="s">
        <v>9582</v>
      </c>
      <c r="L3566" s="26" t="s">
        <v>21584</v>
      </c>
      <c r="M3566" s="26">
        <v>380672761467</v>
      </c>
      <c r="N3566" s="26">
        <v>4621281201</v>
      </c>
    </row>
    <row r="3567" spans="1:14">
      <c r="A3567" s="26" t="s">
        <v>3709</v>
      </c>
      <c r="B3567" s="26" t="s">
        <v>3710</v>
      </c>
      <c r="C3567" s="26">
        <v>38783657</v>
      </c>
      <c r="D3567" s="26" t="s">
        <v>24</v>
      </c>
      <c r="E3567" s="26" t="s">
        <v>21585</v>
      </c>
      <c r="F3567" s="26" t="s">
        <v>21586</v>
      </c>
      <c r="G3567" s="26" t="s">
        <v>9586</v>
      </c>
      <c r="H3567" s="26" t="s">
        <v>468</v>
      </c>
      <c r="J3567" s="26" t="s">
        <v>481</v>
      </c>
      <c r="K3567" s="26" t="s">
        <v>9597</v>
      </c>
      <c r="L3567" s="26" t="s">
        <v>21587</v>
      </c>
      <c r="M3567" s="26">
        <v>380617075775</v>
      </c>
      <c r="N3567" s="26">
        <v>1222380503</v>
      </c>
    </row>
    <row r="3568" spans="1:14">
      <c r="A3568" s="26" t="s">
        <v>4558</v>
      </c>
      <c r="B3568" s="26" t="s">
        <v>4559</v>
      </c>
      <c r="C3568" s="26">
        <v>38073489</v>
      </c>
      <c r="D3568" s="26" t="s">
        <v>24</v>
      </c>
      <c r="E3568" s="26" t="s">
        <v>21588</v>
      </c>
      <c r="F3568" s="26" t="s">
        <v>21589</v>
      </c>
      <c r="G3568" s="26" t="s">
        <v>9591</v>
      </c>
      <c r="H3568" s="26" t="s">
        <v>576</v>
      </c>
      <c r="I3568" s="26" t="s">
        <v>10808</v>
      </c>
      <c r="J3568" s="26" t="s">
        <v>21590</v>
      </c>
      <c r="K3568" s="26" t="s">
        <v>9582</v>
      </c>
      <c r="L3568" s="26" t="s">
        <v>21591</v>
      </c>
      <c r="M3568" s="26">
        <v>380684007628</v>
      </c>
      <c r="N3568" s="26">
        <v>3225587404</v>
      </c>
    </row>
    <row r="3569" spans="1:14">
      <c r="A3569" s="26" t="s">
        <v>2157</v>
      </c>
      <c r="B3569" s="26" t="s">
        <v>2158</v>
      </c>
      <c r="C3569" s="26">
        <v>1982778</v>
      </c>
      <c r="D3569" s="26" t="s">
        <v>24</v>
      </c>
      <c r="E3569" s="26" t="s">
        <v>21592</v>
      </c>
      <c r="F3569" s="26" t="s">
        <v>21593</v>
      </c>
      <c r="G3569" s="26" t="s">
        <v>9579</v>
      </c>
      <c r="H3569" s="26" t="s">
        <v>103</v>
      </c>
      <c r="I3569" s="26" t="s">
        <v>10569</v>
      </c>
      <c r="J3569" s="26" t="s">
        <v>21594</v>
      </c>
      <c r="K3569" s="26" t="s">
        <v>9582</v>
      </c>
      <c r="L3569" s="26" t="s">
        <v>21595</v>
      </c>
      <c r="M3569" s="26">
        <v>380967482792</v>
      </c>
      <c r="N3569" s="26">
        <v>120782902</v>
      </c>
    </row>
    <row r="3570" spans="1:14">
      <c r="A3570" s="26" t="s">
        <v>4275</v>
      </c>
      <c r="B3570" s="26" t="s">
        <v>4276</v>
      </c>
      <c r="C3570" s="26" t="s">
        <v>1604</v>
      </c>
      <c r="D3570" s="26" t="s">
        <v>24</v>
      </c>
      <c r="E3570" s="26" t="s">
        <v>21596</v>
      </c>
      <c r="F3570" s="26" t="s">
        <v>21597</v>
      </c>
      <c r="G3570" s="26" t="s">
        <v>9591</v>
      </c>
      <c r="H3570" s="26" t="s">
        <v>506</v>
      </c>
      <c r="I3570" s="26" t="s">
        <v>18195</v>
      </c>
      <c r="J3570" s="26" t="s">
        <v>21598</v>
      </c>
      <c r="K3570" s="26" t="s">
        <v>9582</v>
      </c>
      <c r="L3570" s="26" t="s">
        <v>21599</v>
      </c>
      <c r="M3570" s="26">
        <v>380680512028</v>
      </c>
      <c r="N3570" s="26">
        <v>2610690004</v>
      </c>
    </row>
    <row r="3571" spans="1:14">
      <c r="A3571" s="26" t="s">
        <v>6975</v>
      </c>
      <c r="B3571" s="26" t="s">
        <v>6976</v>
      </c>
      <c r="C3571" s="26">
        <v>38637071</v>
      </c>
      <c r="D3571" s="26" t="s">
        <v>24</v>
      </c>
      <c r="E3571" s="26" t="s">
        <v>21600</v>
      </c>
      <c r="F3571" s="26" t="s">
        <v>21601</v>
      </c>
      <c r="G3571" s="26" t="s">
        <v>9586</v>
      </c>
      <c r="H3571" s="26" t="s">
        <v>987</v>
      </c>
      <c r="I3571" s="26" t="s">
        <v>11004</v>
      </c>
      <c r="J3571" s="26" t="s">
        <v>992</v>
      </c>
      <c r="K3571" s="26" t="s">
        <v>9606</v>
      </c>
      <c r="L3571" s="26" t="s">
        <v>21602</v>
      </c>
      <c r="M3571" s="26">
        <v>380689334557</v>
      </c>
      <c r="N3571" s="26">
        <v>5621255100</v>
      </c>
    </row>
    <row r="3572" spans="1:14">
      <c r="A3572" s="26" t="s">
        <v>2520</v>
      </c>
      <c r="B3572" s="26" t="s">
        <v>2521</v>
      </c>
      <c r="C3572" s="26">
        <v>1986180</v>
      </c>
      <c r="D3572" s="26" t="s">
        <v>780</v>
      </c>
      <c r="E3572" s="26" t="s">
        <v>21603</v>
      </c>
      <c r="F3572" s="26" t="s">
        <v>21604</v>
      </c>
      <c r="G3572" s="26" t="s">
        <v>9601</v>
      </c>
      <c r="H3572" s="26" t="s">
        <v>133</v>
      </c>
      <c r="J3572" s="26" t="s">
        <v>183</v>
      </c>
      <c r="K3572" s="26" t="s">
        <v>9597</v>
      </c>
      <c r="L3572" s="26" t="s">
        <v>21605</v>
      </c>
      <c r="M3572" s="26">
        <v>380564923660</v>
      </c>
      <c r="N3572" s="26">
        <v>1211000000</v>
      </c>
    </row>
    <row r="3573" spans="1:14">
      <c r="A3573" s="26" t="s">
        <v>4194</v>
      </c>
      <c r="B3573" s="26" t="s">
        <v>4195</v>
      </c>
      <c r="C3573" s="26">
        <v>41999084</v>
      </c>
      <c r="D3573" s="26" t="s">
        <v>24</v>
      </c>
      <c r="E3573" s="26" t="s">
        <v>21606</v>
      </c>
      <c r="F3573" s="26" t="s">
        <v>21607</v>
      </c>
      <c r="G3573" s="26" t="s">
        <v>9586</v>
      </c>
      <c r="H3573" s="26" t="s">
        <v>506</v>
      </c>
      <c r="J3573" s="26" t="s">
        <v>21608</v>
      </c>
      <c r="K3573" s="26" t="s">
        <v>9582</v>
      </c>
      <c r="L3573" s="26" t="s">
        <v>21609</v>
      </c>
      <c r="M3573" s="26">
        <v>380968208736</v>
      </c>
      <c r="N3573" s="26">
        <v>2625686204</v>
      </c>
    </row>
    <row r="3574" spans="1:14">
      <c r="A3574" s="26" t="s">
        <v>4342</v>
      </c>
      <c r="B3574" s="26" t="s">
        <v>4343</v>
      </c>
      <c r="C3574" s="26">
        <v>1994669</v>
      </c>
      <c r="D3574" s="26" t="s">
        <v>780</v>
      </c>
      <c r="E3574" s="26" t="s">
        <v>21610</v>
      </c>
      <c r="F3574" s="26" t="s">
        <v>19537</v>
      </c>
      <c r="G3574" s="26" t="s">
        <v>9601</v>
      </c>
      <c r="H3574" s="26" t="s">
        <v>576</v>
      </c>
      <c r="I3574" s="26" t="s">
        <v>10292</v>
      </c>
      <c r="J3574" s="26" t="s">
        <v>21611</v>
      </c>
      <c r="K3574" s="26" t="s">
        <v>9606</v>
      </c>
      <c r="L3574" s="26" t="s">
        <v>21612</v>
      </c>
      <c r="M3574" s="26">
        <v>380443550125</v>
      </c>
      <c r="N3574" s="26">
        <v>3222457400</v>
      </c>
    </row>
    <row r="3575" spans="1:14">
      <c r="A3575" s="26" t="s">
        <v>3230</v>
      </c>
      <c r="B3575" s="26" t="s">
        <v>3231</v>
      </c>
      <c r="C3575" s="26">
        <v>38562298</v>
      </c>
      <c r="D3575" s="26" t="s">
        <v>24</v>
      </c>
      <c r="E3575" s="26" t="s">
        <v>21613</v>
      </c>
      <c r="F3575" s="26" t="s">
        <v>21614</v>
      </c>
      <c r="G3575" s="26" t="s">
        <v>9591</v>
      </c>
      <c r="H3575" s="26" t="s">
        <v>375</v>
      </c>
      <c r="I3575" s="26" t="s">
        <v>9592</v>
      </c>
      <c r="J3575" s="26" t="s">
        <v>21615</v>
      </c>
      <c r="K3575" s="26" t="s">
        <v>9582</v>
      </c>
      <c r="L3575" s="26" t="s">
        <v>21616</v>
      </c>
      <c r="M3575" s="26">
        <v>380979396750</v>
      </c>
      <c r="N3575" s="26">
        <v>1824410114</v>
      </c>
    </row>
    <row r="3576" spans="1:14">
      <c r="A3576" s="26" t="s">
        <v>7356</v>
      </c>
      <c r="B3576" s="26" t="s">
        <v>7357</v>
      </c>
      <c r="C3576" s="26">
        <v>40992732</v>
      </c>
      <c r="D3576" s="26" t="s">
        <v>24</v>
      </c>
      <c r="E3576" s="26" t="s">
        <v>21617</v>
      </c>
      <c r="F3576" s="26" t="s">
        <v>21618</v>
      </c>
      <c r="G3576" s="26" t="s">
        <v>9586</v>
      </c>
      <c r="H3576" s="26" t="s">
        <v>1025</v>
      </c>
      <c r="I3576" s="26" t="s">
        <v>10527</v>
      </c>
      <c r="J3576" s="26" t="s">
        <v>21619</v>
      </c>
      <c r="K3576" s="26" t="s">
        <v>9582</v>
      </c>
      <c r="L3576" s="26" t="s">
        <v>21620</v>
      </c>
      <c r="M3576" s="26">
        <v>380545362114</v>
      </c>
      <c r="N3576" s="26">
        <v>1223286501</v>
      </c>
    </row>
    <row r="3577" spans="1:14">
      <c r="A3577" s="26" t="s">
        <v>8008</v>
      </c>
      <c r="B3577" s="26" t="s">
        <v>8009</v>
      </c>
      <c r="C3577" s="26">
        <v>38892286</v>
      </c>
      <c r="D3577" s="26" t="s">
        <v>24</v>
      </c>
      <c r="E3577" s="26" t="s">
        <v>21621</v>
      </c>
      <c r="F3577" s="26" t="s">
        <v>21622</v>
      </c>
      <c r="G3577" s="26" t="s">
        <v>9579</v>
      </c>
      <c r="H3577" s="26" t="s">
        <v>1122</v>
      </c>
      <c r="I3577" s="26" t="s">
        <v>1230</v>
      </c>
      <c r="J3577" s="26" t="s">
        <v>20191</v>
      </c>
      <c r="K3577" s="26" t="s">
        <v>9582</v>
      </c>
      <c r="L3577" s="26" t="s">
        <v>21623</v>
      </c>
      <c r="M3577" s="26">
        <v>380574863259</v>
      </c>
      <c r="N3577" s="26">
        <v>1414447700</v>
      </c>
    </row>
    <row r="3578" spans="1:14">
      <c r="A3578" s="26" t="s">
        <v>7799</v>
      </c>
      <c r="B3578" s="26" t="s">
        <v>7800</v>
      </c>
      <c r="C3578" s="26">
        <v>14054198</v>
      </c>
      <c r="D3578" s="26" t="s">
        <v>1701</v>
      </c>
      <c r="E3578" s="26" t="s">
        <v>21624</v>
      </c>
      <c r="F3578" s="26" t="s">
        <v>21625</v>
      </c>
      <c r="G3578" s="26" t="s">
        <v>9601</v>
      </c>
      <c r="H3578" s="26" t="s">
        <v>1088</v>
      </c>
      <c r="J3578" s="26" t="s">
        <v>7750</v>
      </c>
      <c r="K3578" s="26" t="s">
        <v>9597</v>
      </c>
      <c r="L3578" s="26" t="s">
        <v>21626</v>
      </c>
      <c r="M3578" s="26">
        <v>380352246163</v>
      </c>
      <c r="N3578" s="26">
        <v>6123410500</v>
      </c>
    </row>
    <row r="3579" spans="1:14">
      <c r="A3579" s="26" t="s">
        <v>8928</v>
      </c>
      <c r="B3579" s="26" t="s">
        <v>8929</v>
      </c>
      <c r="C3579" s="26">
        <v>39028772</v>
      </c>
      <c r="D3579" s="26" t="s">
        <v>24</v>
      </c>
      <c r="E3579" s="26" t="s">
        <v>21627</v>
      </c>
      <c r="F3579" s="26" t="s">
        <v>21628</v>
      </c>
      <c r="G3579" s="26" t="s">
        <v>9579</v>
      </c>
      <c r="H3579" s="26" t="s">
        <v>1401</v>
      </c>
      <c r="I3579" s="26" t="s">
        <v>9777</v>
      </c>
      <c r="J3579" s="26" t="s">
        <v>3088</v>
      </c>
      <c r="K3579" s="26" t="s">
        <v>9582</v>
      </c>
      <c r="L3579" s="26" t="s">
        <v>21629</v>
      </c>
      <c r="M3579" s="26">
        <v>380474493317</v>
      </c>
      <c r="N3579" s="26">
        <v>523086404</v>
      </c>
    </row>
    <row r="3580" spans="1:14">
      <c r="A3580" s="26" t="s">
        <v>1657</v>
      </c>
      <c r="B3580" s="26" t="s">
        <v>1658</v>
      </c>
      <c r="C3580" s="26">
        <v>35527334</v>
      </c>
      <c r="D3580" s="26" t="s">
        <v>24</v>
      </c>
      <c r="E3580" s="26" t="s">
        <v>21630</v>
      </c>
      <c r="F3580" s="26" t="s">
        <v>21631</v>
      </c>
      <c r="G3580" s="26" t="s">
        <v>9586</v>
      </c>
      <c r="H3580" s="26" t="s">
        <v>27</v>
      </c>
      <c r="J3580" s="26" t="s">
        <v>36</v>
      </c>
      <c r="K3580" s="26" t="s">
        <v>9597</v>
      </c>
      <c r="L3580" s="26" t="s">
        <v>21632</v>
      </c>
      <c r="M3580" s="26">
        <v>761411862620</v>
      </c>
      <c r="N3580" s="26">
        <v>510100000</v>
      </c>
    </row>
    <row r="3581" spans="1:14">
      <c r="A3581" s="26" t="s">
        <v>6079</v>
      </c>
      <c r="B3581" s="26" t="s">
        <v>6077</v>
      </c>
      <c r="C3581" s="26">
        <v>38505313</v>
      </c>
      <c r="D3581" s="26" t="s">
        <v>24</v>
      </c>
      <c r="E3581" s="26" t="s">
        <v>21633</v>
      </c>
      <c r="F3581" s="26" t="s">
        <v>21634</v>
      </c>
      <c r="G3581" s="26" t="s">
        <v>9586</v>
      </c>
      <c r="H3581" s="26" t="s">
        <v>835</v>
      </c>
      <c r="J3581" s="26" t="s">
        <v>6071</v>
      </c>
      <c r="K3581" s="26" t="s">
        <v>9597</v>
      </c>
      <c r="L3581" s="26" t="s">
        <v>12614</v>
      </c>
      <c r="M3581" s="26">
        <v>380516144760</v>
      </c>
      <c r="N3581" s="26">
        <v>3523185202</v>
      </c>
    </row>
    <row r="3582" spans="1:14">
      <c r="A3582" s="26" t="s">
        <v>2788</v>
      </c>
      <c r="B3582" s="26" t="s">
        <v>2789</v>
      </c>
      <c r="C3582" s="26">
        <v>37691686</v>
      </c>
      <c r="D3582" s="26" t="s">
        <v>24</v>
      </c>
      <c r="E3582" s="26" t="s">
        <v>21635</v>
      </c>
      <c r="F3582" s="26" t="s">
        <v>21636</v>
      </c>
      <c r="G3582" s="26" t="s">
        <v>9579</v>
      </c>
      <c r="H3582" s="26" t="s">
        <v>258</v>
      </c>
      <c r="I3582" s="26" t="s">
        <v>10477</v>
      </c>
      <c r="J3582" s="26" t="s">
        <v>3647</v>
      </c>
      <c r="K3582" s="26" t="s">
        <v>9582</v>
      </c>
      <c r="L3582" s="26" t="s">
        <v>21637</v>
      </c>
      <c r="M3582" s="26">
        <v>380999866704</v>
      </c>
      <c r="N3582" s="26">
        <v>1421286604</v>
      </c>
    </row>
    <row r="3583" spans="1:14">
      <c r="A3583" s="26" t="s">
        <v>6822</v>
      </c>
      <c r="B3583" s="26" t="s">
        <v>6823</v>
      </c>
      <c r="C3583" s="26">
        <v>38503012</v>
      </c>
      <c r="D3583" s="26" t="s">
        <v>1701</v>
      </c>
      <c r="E3583" s="26" t="s">
        <v>21638</v>
      </c>
      <c r="F3583" s="26" t="s">
        <v>21639</v>
      </c>
      <c r="G3583" s="26" t="s">
        <v>9601</v>
      </c>
      <c r="H3583" s="26" t="s">
        <v>949</v>
      </c>
      <c r="I3583" s="26" t="s">
        <v>13044</v>
      </c>
      <c r="J3583" s="26" t="s">
        <v>6740</v>
      </c>
      <c r="K3583" s="26" t="s">
        <v>9606</v>
      </c>
      <c r="L3583" s="26" t="s">
        <v>21640</v>
      </c>
      <c r="M3583" s="26">
        <v>380503097190</v>
      </c>
      <c r="N3583" s="26">
        <v>5323055100</v>
      </c>
    </row>
    <row r="3584" spans="1:14">
      <c r="A3584" s="26" t="s">
        <v>5467</v>
      </c>
      <c r="B3584" s="26" t="s">
        <v>5468</v>
      </c>
      <c r="C3584" s="26">
        <v>1996869</v>
      </c>
      <c r="D3584" s="26" t="s">
        <v>780</v>
      </c>
      <c r="E3584" s="26" t="s">
        <v>21641</v>
      </c>
      <c r="F3584" s="26" t="s">
        <v>21642</v>
      </c>
      <c r="G3584" s="26" t="s">
        <v>9601</v>
      </c>
      <c r="H3584" s="26" t="s">
        <v>735</v>
      </c>
      <c r="J3584" s="26" t="s">
        <v>791</v>
      </c>
      <c r="K3584" s="26" t="s">
        <v>9597</v>
      </c>
      <c r="L3584" s="26" t="s">
        <v>21643</v>
      </c>
      <c r="M3584" s="26">
        <v>761299855397</v>
      </c>
      <c r="N3584" s="26">
        <v>4611800000</v>
      </c>
    </row>
    <row r="3585" spans="1:14">
      <c r="A3585" s="26" t="s">
        <v>2846</v>
      </c>
      <c r="B3585" s="26" t="s">
        <v>2847</v>
      </c>
      <c r="C3585" s="26">
        <v>37944301</v>
      </c>
      <c r="D3585" s="26" t="s">
        <v>24</v>
      </c>
      <c r="E3585" s="26" t="s">
        <v>21644</v>
      </c>
      <c r="F3585" s="26" t="s">
        <v>21645</v>
      </c>
      <c r="G3585" s="26" t="s">
        <v>9586</v>
      </c>
      <c r="H3585" s="26" t="s">
        <v>258</v>
      </c>
      <c r="J3585" s="26" t="s">
        <v>298</v>
      </c>
      <c r="K3585" s="26" t="s">
        <v>9597</v>
      </c>
      <c r="L3585" s="26" t="s">
        <v>21646</v>
      </c>
      <c r="M3585" s="26">
        <v>380503570491</v>
      </c>
      <c r="N3585" s="26">
        <v>1412900000</v>
      </c>
    </row>
    <row r="3586" spans="1:14">
      <c r="A3586" s="26" t="s">
        <v>4316</v>
      </c>
      <c r="B3586" s="26" t="s">
        <v>4317</v>
      </c>
      <c r="C3586" s="26">
        <v>38943382</v>
      </c>
      <c r="D3586" s="26" t="s">
        <v>24</v>
      </c>
      <c r="E3586" s="26" t="s">
        <v>21647</v>
      </c>
      <c r="F3586" s="26" t="s">
        <v>21648</v>
      </c>
      <c r="G3586" s="26" t="s">
        <v>9586</v>
      </c>
      <c r="H3586" s="26" t="s">
        <v>576</v>
      </c>
      <c r="I3586" s="26" t="s">
        <v>10292</v>
      </c>
      <c r="J3586" s="26" t="s">
        <v>21649</v>
      </c>
      <c r="K3586" s="26" t="s">
        <v>9582</v>
      </c>
      <c r="L3586" s="26" t="s">
        <v>21650</v>
      </c>
      <c r="M3586" s="26">
        <v>380449833338</v>
      </c>
      <c r="N3586" s="26">
        <v>3222485501</v>
      </c>
    </row>
    <row r="3587" spans="1:14">
      <c r="A3587" s="26" t="s">
        <v>8915</v>
      </c>
      <c r="B3587" s="26" t="s">
        <v>8916</v>
      </c>
      <c r="C3587" s="26">
        <v>41368558</v>
      </c>
      <c r="D3587" s="26" t="s">
        <v>24</v>
      </c>
      <c r="E3587" s="26" t="s">
        <v>21651</v>
      </c>
      <c r="F3587" s="26" t="s">
        <v>21652</v>
      </c>
      <c r="G3587" s="26" t="s">
        <v>9579</v>
      </c>
      <c r="H3587" s="26" t="s">
        <v>1401</v>
      </c>
      <c r="I3587" s="26" t="s">
        <v>11520</v>
      </c>
      <c r="J3587" s="26" t="s">
        <v>21653</v>
      </c>
      <c r="K3587" s="26" t="s">
        <v>9582</v>
      </c>
      <c r="L3587" s="26" t="s">
        <v>21654</v>
      </c>
      <c r="M3587" s="26">
        <v>380963315991</v>
      </c>
      <c r="N3587" s="26">
        <v>7123486801</v>
      </c>
    </row>
    <row r="3588" spans="1:14">
      <c r="A3588" s="26" t="s">
        <v>2346</v>
      </c>
      <c r="B3588" s="26" t="s">
        <v>2347</v>
      </c>
      <c r="C3588" s="26">
        <v>1985216</v>
      </c>
      <c r="D3588" s="26" t="s">
        <v>780</v>
      </c>
      <c r="E3588" s="26" t="s">
        <v>21655</v>
      </c>
      <c r="F3588" s="26" t="s">
        <v>21656</v>
      </c>
      <c r="G3588" s="26" t="s">
        <v>9601</v>
      </c>
      <c r="H3588" s="26" t="s">
        <v>133</v>
      </c>
      <c r="J3588" s="26" t="s">
        <v>146</v>
      </c>
      <c r="K3588" s="26" t="s">
        <v>9597</v>
      </c>
      <c r="L3588" s="26" t="s">
        <v>21657</v>
      </c>
      <c r="M3588" s="26">
        <v>380960320670</v>
      </c>
      <c r="N3588" s="26">
        <v>1210100000</v>
      </c>
    </row>
    <row r="3589" spans="1:14">
      <c r="A3589" s="26" t="s">
        <v>7965</v>
      </c>
      <c r="B3589" s="26" t="s">
        <v>7966</v>
      </c>
      <c r="C3589" s="26">
        <v>40199749</v>
      </c>
      <c r="D3589" s="26" t="s">
        <v>24</v>
      </c>
      <c r="E3589" s="26" t="s">
        <v>21658</v>
      </c>
      <c r="F3589" s="26" t="s">
        <v>13989</v>
      </c>
      <c r="G3589" s="26" t="s">
        <v>9591</v>
      </c>
      <c r="H3589" s="26" t="s">
        <v>1122</v>
      </c>
      <c r="J3589" s="26" t="s">
        <v>1210</v>
      </c>
      <c r="K3589" s="26" t="s">
        <v>9597</v>
      </c>
      <c r="L3589" s="26" t="s">
        <v>13983</v>
      </c>
      <c r="M3589" s="26">
        <v>380574522611</v>
      </c>
      <c r="N3589" s="26">
        <v>524884501</v>
      </c>
    </row>
    <row r="3590" spans="1:14">
      <c r="A3590" s="26" t="s">
        <v>5464</v>
      </c>
      <c r="B3590" s="26" t="s">
        <v>5461</v>
      </c>
      <c r="C3590" s="26">
        <v>42310851</v>
      </c>
      <c r="D3590" s="26" t="s">
        <v>24</v>
      </c>
      <c r="E3590" s="26" t="s">
        <v>21659</v>
      </c>
      <c r="F3590" s="26" t="s">
        <v>21660</v>
      </c>
      <c r="G3590" s="26" t="s">
        <v>9579</v>
      </c>
      <c r="H3590" s="26" t="s">
        <v>735</v>
      </c>
      <c r="I3590" s="26" t="s">
        <v>9605</v>
      </c>
      <c r="J3590" s="26" t="s">
        <v>21661</v>
      </c>
      <c r="K3590" s="26" t="s">
        <v>9582</v>
      </c>
      <c r="L3590" s="26" t="s">
        <v>21662</v>
      </c>
      <c r="M3590" s="26">
        <v>380632584472</v>
      </c>
      <c r="N3590" s="26">
        <v>4621510527</v>
      </c>
    </row>
    <row r="3591" spans="1:14">
      <c r="A3591" s="26" t="s">
        <v>6969</v>
      </c>
      <c r="B3591" s="26" t="s">
        <v>6970</v>
      </c>
      <c r="C3591" s="26">
        <v>38853852</v>
      </c>
      <c r="D3591" s="26" t="s">
        <v>24</v>
      </c>
      <c r="E3591" s="26" t="s">
        <v>21663</v>
      </c>
      <c r="F3591" s="26" t="s">
        <v>21664</v>
      </c>
      <c r="G3591" s="26" t="s">
        <v>9586</v>
      </c>
      <c r="H3591" s="26" t="s">
        <v>987</v>
      </c>
      <c r="J3591" s="26" t="s">
        <v>21665</v>
      </c>
      <c r="K3591" s="26" t="s">
        <v>9582</v>
      </c>
      <c r="L3591" s="26" t="s">
        <v>21666</v>
      </c>
      <c r="M3591" s="26">
        <v>380986113066</v>
      </c>
      <c r="N3591" s="26">
        <v>3520584001</v>
      </c>
    </row>
    <row r="3592" spans="1:14">
      <c r="A3592" s="26" t="s">
        <v>5290</v>
      </c>
      <c r="B3592" s="26" t="s">
        <v>5289</v>
      </c>
      <c r="C3592" s="26">
        <v>22421239</v>
      </c>
      <c r="D3592" s="26" t="s">
        <v>780</v>
      </c>
      <c r="E3592" s="26" t="s">
        <v>21667</v>
      </c>
      <c r="F3592" s="26" t="s">
        <v>21668</v>
      </c>
      <c r="G3592" s="26" t="s">
        <v>9601</v>
      </c>
      <c r="H3592" s="26" t="s">
        <v>735</v>
      </c>
      <c r="J3592" s="26" t="s">
        <v>21669</v>
      </c>
      <c r="K3592" s="26" t="s">
        <v>9582</v>
      </c>
      <c r="L3592" s="26" t="s">
        <v>21670</v>
      </c>
      <c r="M3592" s="26">
        <v>380676620479</v>
      </c>
      <c r="N3592" s="26">
        <v>721183804</v>
      </c>
    </row>
    <row r="3593" spans="1:14">
      <c r="A3593" s="26" t="s">
        <v>7767</v>
      </c>
      <c r="B3593" s="26" t="s">
        <v>7768</v>
      </c>
      <c r="C3593" s="26">
        <v>38543647</v>
      </c>
      <c r="D3593" s="26" t="s">
        <v>24</v>
      </c>
      <c r="E3593" s="26" t="s">
        <v>21671</v>
      </c>
      <c r="F3593" s="26" t="s">
        <v>21672</v>
      </c>
      <c r="G3593" s="26" t="s">
        <v>9586</v>
      </c>
      <c r="H3593" s="26" t="s">
        <v>1088</v>
      </c>
      <c r="J3593" s="26" t="s">
        <v>7316</v>
      </c>
      <c r="K3593" s="26" t="s">
        <v>9606</v>
      </c>
      <c r="L3593" s="26" t="s">
        <v>21673</v>
      </c>
      <c r="M3593" s="26">
        <v>760710323388</v>
      </c>
      <c r="N3593" s="26">
        <v>522885902</v>
      </c>
    </row>
    <row r="3594" spans="1:14">
      <c r="A3594" s="26" t="s">
        <v>7122</v>
      </c>
      <c r="B3594" s="26" t="s">
        <v>7123</v>
      </c>
      <c r="C3594" s="26">
        <v>42011926</v>
      </c>
      <c r="D3594" s="26" t="s">
        <v>24</v>
      </c>
      <c r="E3594" s="26" t="s">
        <v>21674</v>
      </c>
      <c r="F3594" s="26" t="s">
        <v>21675</v>
      </c>
      <c r="G3594" s="26" t="s">
        <v>9579</v>
      </c>
      <c r="H3594" s="26" t="s">
        <v>987</v>
      </c>
      <c r="I3594" s="26" t="s">
        <v>11035</v>
      </c>
      <c r="J3594" s="26" t="s">
        <v>21676</v>
      </c>
      <c r="K3594" s="26" t="s">
        <v>9582</v>
      </c>
      <c r="L3594" s="26" t="s">
        <v>21677</v>
      </c>
      <c r="M3594" s="26">
        <v>380676074300</v>
      </c>
      <c r="N3594" s="26">
        <v>5625485406</v>
      </c>
    </row>
    <row r="3595" spans="1:14">
      <c r="A3595" s="26" t="s">
        <v>7955</v>
      </c>
      <c r="B3595" s="26" t="s">
        <v>7956</v>
      </c>
      <c r="C3595" s="26">
        <v>40414351</v>
      </c>
      <c r="D3595" s="26" t="s">
        <v>24</v>
      </c>
      <c r="E3595" s="26" t="s">
        <v>21678</v>
      </c>
      <c r="F3595" s="26" t="s">
        <v>21679</v>
      </c>
      <c r="G3595" s="26" t="s">
        <v>9586</v>
      </c>
      <c r="H3595" s="26" t="s">
        <v>1122</v>
      </c>
      <c r="I3595" s="26" t="s">
        <v>10347</v>
      </c>
      <c r="J3595" s="26" t="s">
        <v>21680</v>
      </c>
      <c r="K3595" s="26" t="s">
        <v>9582</v>
      </c>
      <c r="L3595" s="26" t="s">
        <v>21681</v>
      </c>
      <c r="M3595" s="26">
        <v>380574235216</v>
      </c>
      <c r="N3595" s="26">
        <v>6323781501</v>
      </c>
    </row>
    <row r="3596" spans="1:14">
      <c r="A3596" s="26" t="s">
        <v>8972</v>
      </c>
      <c r="B3596" s="26" t="s">
        <v>8973</v>
      </c>
      <c r="C3596" s="26">
        <v>38981957</v>
      </c>
      <c r="D3596" s="26" t="s">
        <v>24</v>
      </c>
      <c r="E3596" s="26" t="s">
        <v>21682</v>
      </c>
      <c r="F3596" s="26" t="s">
        <v>21683</v>
      </c>
      <c r="G3596" s="26" t="s">
        <v>9579</v>
      </c>
      <c r="H3596" s="26" t="s">
        <v>1401</v>
      </c>
      <c r="J3596" s="26" t="s">
        <v>21684</v>
      </c>
      <c r="K3596" s="26" t="s">
        <v>9582</v>
      </c>
      <c r="L3596" s="26" t="s">
        <v>21685</v>
      </c>
      <c r="M3596" s="26">
        <v>380047345235</v>
      </c>
      <c r="N3596" s="26">
        <v>5324285002</v>
      </c>
    </row>
    <row r="3597" spans="1:14">
      <c r="A3597" s="26" t="s">
        <v>3994</v>
      </c>
      <c r="B3597" s="26" t="s">
        <v>3995</v>
      </c>
      <c r="C3597" s="26">
        <v>42043117</v>
      </c>
      <c r="D3597" s="26" t="s">
        <v>24</v>
      </c>
      <c r="E3597" s="26" t="s">
        <v>21686</v>
      </c>
      <c r="F3597" s="26" t="s">
        <v>21687</v>
      </c>
      <c r="G3597" s="26" t="s">
        <v>9579</v>
      </c>
      <c r="H3597" s="26" t="s">
        <v>506</v>
      </c>
      <c r="I3597" s="26" t="s">
        <v>10777</v>
      </c>
      <c r="J3597" s="26" t="s">
        <v>12442</v>
      </c>
      <c r="K3597" s="26" t="s">
        <v>9582</v>
      </c>
      <c r="L3597" s="26" t="s">
        <v>21688</v>
      </c>
      <c r="M3597" s="26">
        <v>380343034277</v>
      </c>
      <c r="N3597" s="26">
        <v>2621680101</v>
      </c>
    </row>
    <row r="3598" spans="1:14">
      <c r="A3598" s="26" t="s">
        <v>7263</v>
      </c>
      <c r="B3598" s="26" t="s">
        <v>7264</v>
      </c>
      <c r="C3598" s="26">
        <v>40269249</v>
      </c>
      <c r="D3598" s="26" t="s">
        <v>24</v>
      </c>
      <c r="E3598" s="26" t="s">
        <v>21689</v>
      </c>
      <c r="F3598" s="26" t="s">
        <v>21690</v>
      </c>
      <c r="G3598" s="26" t="s">
        <v>9591</v>
      </c>
      <c r="H3598" s="26" t="s">
        <v>1025</v>
      </c>
      <c r="I3598" s="26" t="s">
        <v>12916</v>
      </c>
      <c r="J3598" s="26" t="s">
        <v>21691</v>
      </c>
      <c r="K3598" s="26" t="s">
        <v>9582</v>
      </c>
      <c r="L3598" s="26" t="s">
        <v>21692</v>
      </c>
      <c r="M3598" s="26">
        <v>761338304032</v>
      </c>
      <c r="N3598" s="26">
        <v>5921581108</v>
      </c>
    </row>
    <row r="3599" spans="1:14">
      <c r="A3599" s="26" t="s">
        <v>2796</v>
      </c>
      <c r="B3599" s="26" t="s">
        <v>2797</v>
      </c>
      <c r="C3599" s="26">
        <v>37980245</v>
      </c>
      <c r="D3599" s="26" t="s">
        <v>24</v>
      </c>
      <c r="E3599" s="26" t="s">
        <v>21693</v>
      </c>
      <c r="F3599" s="26" t="s">
        <v>21694</v>
      </c>
      <c r="G3599" s="26" t="s">
        <v>9586</v>
      </c>
      <c r="H3599" s="26" t="s">
        <v>258</v>
      </c>
      <c r="I3599" s="26" t="s">
        <v>12995</v>
      </c>
      <c r="J3599" s="26" t="s">
        <v>271</v>
      </c>
      <c r="K3599" s="26" t="s">
        <v>9597</v>
      </c>
      <c r="L3599" s="26" t="s">
        <v>21695</v>
      </c>
      <c r="M3599" s="26">
        <v>380666030037</v>
      </c>
      <c r="N3599" s="26">
        <v>1421510100</v>
      </c>
    </row>
    <row r="3600" spans="1:14">
      <c r="A3600" s="26" t="s">
        <v>8928</v>
      </c>
      <c r="B3600" s="26" t="s">
        <v>8929</v>
      </c>
      <c r="C3600" s="26">
        <v>39028772</v>
      </c>
      <c r="D3600" s="26" t="s">
        <v>24</v>
      </c>
      <c r="E3600" s="26" t="s">
        <v>21696</v>
      </c>
      <c r="F3600" s="26" t="s">
        <v>21697</v>
      </c>
      <c r="G3600" s="26" t="s">
        <v>9579</v>
      </c>
      <c r="H3600" s="26" t="s">
        <v>1401</v>
      </c>
      <c r="I3600" s="26" t="s">
        <v>9777</v>
      </c>
      <c r="J3600" s="26" t="s">
        <v>7698</v>
      </c>
      <c r="K3600" s="26" t="s">
        <v>9582</v>
      </c>
      <c r="L3600" s="26" t="s">
        <v>21698</v>
      </c>
      <c r="M3600" s="26">
        <v>380963649981</v>
      </c>
      <c r="N3600" s="26">
        <v>123985905</v>
      </c>
    </row>
    <row r="3601" spans="1:14">
      <c r="A3601" s="26" t="s">
        <v>4886</v>
      </c>
      <c r="B3601" s="26" t="s">
        <v>4887</v>
      </c>
      <c r="C3601" s="26">
        <v>38325425</v>
      </c>
      <c r="D3601" s="26" t="s">
        <v>24</v>
      </c>
      <c r="E3601" s="26" t="s">
        <v>21699</v>
      </c>
      <c r="F3601" s="26" t="s">
        <v>21700</v>
      </c>
      <c r="G3601" s="26" t="s">
        <v>9579</v>
      </c>
      <c r="H3601" s="26" t="s">
        <v>711</v>
      </c>
      <c r="I3601" s="26" t="s">
        <v>14610</v>
      </c>
      <c r="J3601" s="26" t="s">
        <v>21701</v>
      </c>
      <c r="K3601" s="26" t="s">
        <v>9582</v>
      </c>
      <c r="L3601" s="26" t="s">
        <v>21702</v>
      </c>
      <c r="M3601" s="26">
        <v>380646123298</v>
      </c>
      <c r="N3601" s="26">
        <v>4425185501</v>
      </c>
    </row>
    <row r="3602" spans="1:14">
      <c r="A3602" s="26" t="s">
        <v>6788</v>
      </c>
      <c r="B3602" s="26" t="s">
        <v>6789</v>
      </c>
      <c r="C3602" s="26">
        <v>1999106</v>
      </c>
      <c r="D3602" s="26" t="s">
        <v>780</v>
      </c>
      <c r="E3602" s="26" t="s">
        <v>21703</v>
      </c>
      <c r="F3602" s="26" t="s">
        <v>21704</v>
      </c>
      <c r="G3602" s="26" t="s">
        <v>9601</v>
      </c>
      <c r="H3602" s="26" t="s">
        <v>949</v>
      </c>
      <c r="I3602" s="26" t="s">
        <v>977</v>
      </c>
      <c r="J3602" s="26" t="s">
        <v>977</v>
      </c>
      <c r="K3602" s="26" t="s">
        <v>9597</v>
      </c>
      <c r="L3602" s="26" t="s">
        <v>21705</v>
      </c>
      <c r="M3602" s="26">
        <v>380532630064</v>
      </c>
      <c r="N3602" s="26">
        <v>4424080504</v>
      </c>
    </row>
    <row r="3603" spans="1:14">
      <c r="A3603" s="26" t="s">
        <v>6434</v>
      </c>
      <c r="B3603" s="26" t="s">
        <v>6284</v>
      </c>
      <c r="C3603" s="26">
        <v>1998940</v>
      </c>
      <c r="D3603" s="26" t="s">
        <v>780</v>
      </c>
      <c r="E3603" s="26" t="s">
        <v>21706</v>
      </c>
      <c r="F3603" s="26" t="s">
        <v>21707</v>
      </c>
      <c r="G3603" s="26" t="s">
        <v>9601</v>
      </c>
      <c r="H3603" s="26" t="s">
        <v>885</v>
      </c>
      <c r="J3603" s="26" t="s">
        <v>910</v>
      </c>
      <c r="K3603" s="26" t="s">
        <v>9597</v>
      </c>
      <c r="L3603" s="26" t="s">
        <v>21708</v>
      </c>
      <c r="M3603" s="26">
        <v>380732594209</v>
      </c>
      <c r="N3603" s="26">
        <v>5110100000</v>
      </c>
    </row>
    <row r="3604" spans="1:14">
      <c r="A3604" s="26" t="s">
        <v>2876</v>
      </c>
      <c r="B3604" s="26" t="s">
        <v>2877</v>
      </c>
      <c r="C3604" s="26">
        <v>37894885</v>
      </c>
      <c r="D3604" s="26" t="s">
        <v>24</v>
      </c>
      <c r="E3604" s="26" t="s">
        <v>21709</v>
      </c>
      <c r="F3604" s="26" t="s">
        <v>21710</v>
      </c>
      <c r="G3604" s="26" t="s">
        <v>9586</v>
      </c>
      <c r="H3604" s="26" t="s">
        <v>258</v>
      </c>
      <c r="I3604" s="26" t="s">
        <v>10020</v>
      </c>
      <c r="J3604" s="26" t="s">
        <v>20995</v>
      </c>
      <c r="K3604" s="26" t="s">
        <v>9906</v>
      </c>
      <c r="L3604" s="26" t="s">
        <v>21711</v>
      </c>
      <c r="M3604" s="26">
        <v>380626131518</v>
      </c>
      <c r="N3604" s="26">
        <v>522280202</v>
      </c>
    </row>
    <row r="3605" spans="1:14">
      <c r="A3605" s="26" t="s">
        <v>5454</v>
      </c>
      <c r="B3605" s="26" t="s">
        <v>5455</v>
      </c>
      <c r="C3605" s="26">
        <v>42448068</v>
      </c>
      <c r="D3605" s="26" t="s">
        <v>24</v>
      </c>
      <c r="E3605" s="26" t="s">
        <v>21712</v>
      </c>
      <c r="F3605" s="26" t="s">
        <v>21713</v>
      </c>
      <c r="G3605" s="26" t="s">
        <v>9586</v>
      </c>
      <c r="H3605" s="26" t="s">
        <v>735</v>
      </c>
      <c r="I3605" s="26" t="s">
        <v>10914</v>
      </c>
      <c r="J3605" s="26" t="s">
        <v>21714</v>
      </c>
      <c r="K3605" s="26" t="s">
        <v>9582</v>
      </c>
      <c r="L3605" s="26" t="s">
        <v>21715</v>
      </c>
      <c r="M3605" s="26">
        <v>761913220365</v>
      </c>
      <c r="N3605" s="26">
        <v>4625580601</v>
      </c>
    </row>
    <row r="3606" spans="1:14">
      <c r="A3606" s="26" t="s">
        <v>4558</v>
      </c>
      <c r="B3606" s="26" t="s">
        <v>4559</v>
      </c>
      <c r="C3606" s="26">
        <v>38073489</v>
      </c>
      <c r="D3606" s="26" t="s">
        <v>24</v>
      </c>
      <c r="E3606" s="26" t="s">
        <v>21716</v>
      </c>
      <c r="F3606" s="26" t="s">
        <v>21717</v>
      </c>
      <c r="G3606" s="26" t="s">
        <v>9591</v>
      </c>
      <c r="H3606" s="26" t="s">
        <v>576</v>
      </c>
      <c r="I3606" s="26" t="s">
        <v>10808</v>
      </c>
      <c r="J3606" s="26" t="s">
        <v>21718</v>
      </c>
      <c r="K3606" s="26" t="s">
        <v>9582</v>
      </c>
      <c r="L3606" s="26" t="s">
        <v>21719</v>
      </c>
      <c r="M3606" s="26">
        <v>380993501412</v>
      </c>
      <c r="N3606" s="26">
        <v>3225583002</v>
      </c>
    </row>
    <row r="3607" spans="1:14">
      <c r="A3607" s="26" t="s">
        <v>5852</v>
      </c>
      <c r="B3607" s="26" t="s">
        <v>5853</v>
      </c>
      <c r="C3607" s="26" t="s">
        <v>1604</v>
      </c>
      <c r="D3607" s="26" t="s">
        <v>24</v>
      </c>
      <c r="E3607" s="26" t="s">
        <v>21720</v>
      </c>
      <c r="F3607" s="26" t="s">
        <v>21721</v>
      </c>
      <c r="G3607" s="26" t="s">
        <v>9586</v>
      </c>
      <c r="H3607" s="26" t="s">
        <v>576</v>
      </c>
      <c r="J3607" s="26" t="s">
        <v>21722</v>
      </c>
      <c r="K3607" s="26" t="s">
        <v>9606</v>
      </c>
      <c r="L3607" s="26" t="s">
        <v>21723</v>
      </c>
      <c r="M3607" s="26">
        <v>380671149087</v>
      </c>
      <c r="N3607" s="26">
        <v>3210945900</v>
      </c>
    </row>
    <row r="3608" spans="1:14">
      <c r="A3608" s="26" t="s">
        <v>7629</v>
      </c>
      <c r="B3608" s="26" t="s">
        <v>7630</v>
      </c>
      <c r="C3608" s="26">
        <v>39511438</v>
      </c>
      <c r="D3608" s="26" t="s">
        <v>24</v>
      </c>
      <c r="E3608" s="26" t="s">
        <v>21724</v>
      </c>
      <c r="F3608" s="26" t="s">
        <v>21725</v>
      </c>
      <c r="G3608" s="26" t="s">
        <v>9586</v>
      </c>
      <c r="H3608" s="26" t="s">
        <v>1088</v>
      </c>
      <c r="I3608" s="26" t="s">
        <v>10469</v>
      </c>
      <c r="J3608" s="26" t="s">
        <v>21726</v>
      </c>
      <c r="K3608" s="26" t="s">
        <v>9582</v>
      </c>
      <c r="L3608" s="26" t="s">
        <v>21727</v>
      </c>
      <c r="M3608" s="26">
        <v>380672080170</v>
      </c>
      <c r="N3608" s="26">
        <v>2124483001</v>
      </c>
    </row>
    <row r="3609" spans="1:14">
      <c r="A3609" s="26" t="s">
        <v>6107</v>
      </c>
      <c r="B3609" s="26" t="s">
        <v>6108</v>
      </c>
      <c r="C3609" s="26">
        <v>38407591</v>
      </c>
      <c r="D3609" s="26" t="s">
        <v>24</v>
      </c>
      <c r="E3609" s="26" t="s">
        <v>21728</v>
      </c>
      <c r="F3609" s="26" t="s">
        <v>21729</v>
      </c>
      <c r="G3609" s="26" t="s">
        <v>9586</v>
      </c>
      <c r="H3609" s="26" t="s">
        <v>885</v>
      </c>
      <c r="I3609" s="26" t="s">
        <v>11363</v>
      </c>
      <c r="J3609" s="26" t="s">
        <v>11735</v>
      </c>
      <c r="K3609" s="26" t="s">
        <v>9582</v>
      </c>
      <c r="L3609" s="26" t="s">
        <v>21730</v>
      </c>
      <c r="M3609" s="26">
        <v>380971154355</v>
      </c>
      <c r="N3609" s="26">
        <v>1221482002</v>
      </c>
    </row>
    <row r="3610" spans="1:14">
      <c r="A3610" s="26" t="s">
        <v>7859</v>
      </c>
      <c r="B3610" s="26" t="s">
        <v>7860</v>
      </c>
      <c r="C3610" s="26">
        <v>34174035</v>
      </c>
      <c r="D3610" s="26" t="s">
        <v>24</v>
      </c>
      <c r="E3610" s="26" t="s">
        <v>21731</v>
      </c>
      <c r="F3610" s="26" t="s">
        <v>21732</v>
      </c>
      <c r="G3610" s="26" t="s">
        <v>9586</v>
      </c>
      <c r="H3610" s="26" t="s">
        <v>1122</v>
      </c>
      <c r="I3610" s="26" t="s">
        <v>10748</v>
      </c>
      <c r="J3610" s="26" t="s">
        <v>345</v>
      </c>
      <c r="K3610" s="26" t="s">
        <v>9582</v>
      </c>
      <c r="L3610" s="26" t="s">
        <v>21733</v>
      </c>
      <c r="M3610" s="26">
        <v>380575464217</v>
      </c>
      <c r="N3610" s="26">
        <v>120782508</v>
      </c>
    </row>
    <row r="3611" spans="1:14">
      <c r="A3611" s="26" t="s">
        <v>6672</v>
      </c>
      <c r="B3611" s="26" t="s">
        <v>6673</v>
      </c>
      <c r="C3611" s="26">
        <v>38742851</v>
      </c>
      <c r="D3611" s="26" t="s">
        <v>24</v>
      </c>
      <c r="E3611" s="26" t="s">
        <v>21734</v>
      </c>
      <c r="F3611" s="26" t="s">
        <v>21735</v>
      </c>
      <c r="G3611" s="26" t="s">
        <v>9591</v>
      </c>
      <c r="H3611" s="26" t="s">
        <v>949</v>
      </c>
      <c r="J3611" s="26" t="s">
        <v>962</v>
      </c>
      <c r="K3611" s="26" t="s">
        <v>9597</v>
      </c>
      <c r="L3611" s="26" t="s">
        <v>19788</v>
      </c>
      <c r="M3611" s="26">
        <v>380675414186</v>
      </c>
      <c r="N3611" s="26">
        <v>5310400000</v>
      </c>
    </row>
    <row r="3612" spans="1:14">
      <c r="A3612" s="26" t="s">
        <v>6695</v>
      </c>
      <c r="B3612" s="26" t="s">
        <v>6680</v>
      </c>
      <c r="C3612" s="26">
        <v>1999342</v>
      </c>
      <c r="D3612" s="26" t="s">
        <v>780</v>
      </c>
      <c r="E3612" s="26" t="s">
        <v>21736</v>
      </c>
      <c r="F3612" s="26" t="s">
        <v>15789</v>
      </c>
      <c r="G3612" s="26" t="s">
        <v>9601</v>
      </c>
      <c r="H3612" s="26" t="s">
        <v>949</v>
      </c>
      <c r="I3612" s="26" t="s">
        <v>15790</v>
      </c>
      <c r="J3612" s="26" t="s">
        <v>21737</v>
      </c>
      <c r="K3612" s="26" t="s">
        <v>9582</v>
      </c>
      <c r="L3612" s="26" t="s">
        <v>21738</v>
      </c>
      <c r="M3612" s="26">
        <v>380675314514</v>
      </c>
      <c r="N3612" s="26">
        <v>3520385201</v>
      </c>
    </row>
    <row r="3613" spans="1:14">
      <c r="A3613" s="26" t="s">
        <v>2435</v>
      </c>
      <c r="B3613" s="26" t="s">
        <v>2436</v>
      </c>
      <c r="C3613" s="26">
        <v>1985860</v>
      </c>
      <c r="D3613" s="26" t="s">
        <v>780</v>
      </c>
      <c r="E3613" s="26" t="s">
        <v>21739</v>
      </c>
      <c r="F3613" s="26" t="s">
        <v>2436</v>
      </c>
      <c r="G3613" s="26" t="s">
        <v>9601</v>
      </c>
      <c r="H3613" s="26" t="s">
        <v>133</v>
      </c>
      <c r="J3613" s="26" t="s">
        <v>2401</v>
      </c>
      <c r="K3613" s="26" t="s">
        <v>9597</v>
      </c>
      <c r="L3613" s="26" t="s">
        <v>21740</v>
      </c>
      <c r="M3613" s="26">
        <v>380987034942</v>
      </c>
      <c r="N3613" s="26">
        <v>122787502</v>
      </c>
    </row>
    <row r="3614" spans="1:14">
      <c r="A3614" s="26" t="s">
        <v>8368</v>
      </c>
      <c r="B3614" s="26" t="s">
        <v>8073</v>
      </c>
      <c r="C3614" s="26">
        <v>2003698</v>
      </c>
      <c r="D3614" s="26" t="s">
        <v>780</v>
      </c>
      <c r="E3614" s="26" t="s">
        <v>21741</v>
      </c>
      <c r="F3614" s="26" t="s">
        <v>21742</v>
      </c>
      <c r="G3614" s="26" t="s">
        <v>9601</v>
      </c>
      <c r="H3614" s="26" t="s">
        <v>1122</v>
      </c>
      <c r="J3614" s="26" t="s">
        <v>8039</v>
      </c>
      <c r="K3614" s="26" t="s">
        <v>9597</v>
      </c>
      <c r="L3614" s="26" t="s">
        <v>21743</v>
      </c>
      <c r="M3614" s="26">
        <v>380577252411</v>
      </c>
      <c r="N3614" s="26">
        <v>6310100000</v>
      </c>
    </row>
    <row r="3615" spans="1:14">
      <c r="A3615" s="26" t="s">
        <v>8611</v>
      </c>
      <c r="B3615" s="26" t="s">
        <v>8612</v>
      </c>
      <c r="C3615" s="26">
        <v>38314078</v>
      </c>
      <c r="D3615" s="26" t="s">
        <v>24</v>
      </c>
      <c r="E3615" s="26" t="s">
        <v>21744</v>
      </c>
      <c r="F3615" s="26" t="s">
        <v>21745</v>
      </c>
      <c r="G3615" s="26" t="s">
        <v>9586</v>
      </c>
      <c r="H3615" s="26" t="s">
        <v>1308</v>
      </c>
      <c r="I3615" s="26" t="s">
        <v>13883</v>
      </c>
      <c r="J3615" s="26" t="s">
        <v>1636</v>
      </c>
      <c r="K3615" s="26" t="s">
        <v>9606</v>
      </c>
      <c r="L3615" s="26" t="s">
        <v>21746</v>
      </c>
      <c r="M3615" s="26">
        <v>380672568211</v>
      </c>
      <c r="N3615" s="26">
        <v>522281001</v>
      </c>
    </row>
    <row r="3616" spans="1:14">
      <c r="A3616" s="26" t="s">
        <v>5195</v>
      </c>
      <c r="B3616" s="26" t="s">
        <v>5175</v>
      </c>
      <c r="C3616" s="26">
        <v>1996668</v>
      </c>
      <c r="D3616" s="26" t="s">
        <v>24</v>
      </c>
      <c r="E3616" s="26" t="s">
        <v>21747</v>
      </c>
      <c r="F3616" s="26" t="s">
        <v>21748</v>
      </c>
      <c r="G3616" s="26" t="s">
        <v>9591</v>
      </c>
      <c r="H3616" s="26" t="s">
        <v>735</v>
      </c>
      <c r="J3616" s="26" t="s">
        <v>740</v>
      </c>
      <c r="K3616" s="26" t="s">
        <v>9597</v>
      </c>
      <c r="L3616" s="26" t="s">
        <v>21749</v>
      </c>
      <c r="M3616" s="26">
        <v>380322370387</v>
      </c>
      <c r="N3616" s="26">
        <v>1221881203</v>
      </c>
    </row>
    <row r="3617" spans="1:14">
      <c r="A3617" s="26" t="s">
        <v>8735</v>
      </c>
      <c r="B3617" s="26" t="s">
        <v>8736</v>
      </c>
      <c r="C3617" s="26">
        <v>38358026</v>
      </c>
      <c r="D3617" s="26" t="s">
        <v>24</v>
      </c>
      <c r="E3617" s="26" t="s">
        <v>21750</v>
      </c>
      <c r="F3617" s="26" t="s">
        <v>21751</v>
      </c>
      <c r="G3617" s="26" t="s">
        <v>9579</v>
      </c>
      <c r="H3617" s="26" t="s">
        <v>1308</v>
      </c>
      <c r="I3617" s="26" t="s">
        <v>11309</v>
      </c>
      <c r="J3617" s="26" t="s">
        <v>21752</v>
      </c>
      <c r="K3617" s="26" t="s">
        <v>9582</v>
      </c>
      <c r="L3617" s="26" t="s">
        <v>21753</v>
      </c>
      <c r="M3617" s="26">
        <v>380969899609</v>
      </c>
      <c r="N3617" s="26">
        <v>6823987706</v>
      </c>
    </row>
    <row r="3618" spans="1:14">
      <c r="A3618" s="26" t="s">
        <v>9228</v>
      </c>
      <c r="B3618" s="26" t="s">
        <v>9229</v>
      </c>
      <c r="C3618" s="26">
        <v>33628165</v>
      </c>
      <c r="D3618" s="26" t="s">
        <v>24</v>
      </c>
      <c r="E3618" s="26" t="s">
        <v>21754</v>
      </c>
      <c r="F3618" s="26" t="s">
        <v>14712</v>
      </c>
      <c r="G3618" s="26" t="s">
        <v>9586</v>
      </c>
      <c r="H3618" s="26" t="s">
        <v>1490</v>
      </c>
      <c r="J3618" s="26" t="s">
        <v>1553</v>
      </c>
      <c r="K3618" s="26" t="s">
        <v>9597</v>
      </c>
      <c r="L3618" s="26" t="s">
        <v>21755</v>
      </c>
      <c r="M3618" s="26">
        <v>380506775293</v>
      </c>
      <c r="N3618" s="26">
        <v>524955100</v>
      </c>
    </row>
    <row r="3619" spans="1:14">
      <c r="A3619" s="26" t="s">
        <v>4397</v>
      </c>
      <c r="B3619" s="26" t="s">
        <v>4398</v>
      </c>
      <c r="C3619" s="26">
        <v>1994793</v>
      </c>
      <c r="D3619" s="26" t="s">
        <v>780</v>
      </c>
      <c r="E3619" s="26" t="s">
        <v>21756</v>
      </c>
      <c r="F3619" s="26" t="s">
        <v>21757</v>
      </c>
      <c r="G3619" s="26" t="s">
        <v>9601</v>
      </c>
      <c r="H3619" s="26" t="s">
        <v>576</v>
      </c>
      <c r="I3619" s="26" t="s">
        <v>12872</v>
      </c>
      <c r="J3619" s="26" t="s">
        <v>4396</v>
      </c>
      <c r="K3619" s="26" t="s">
        <v>9606</v>
      </c>
      <c r="L3619" s="26" t="s">
        <v>21758</v>
      </c>
      <c r="M3619" s="26">
        <v>380457131166</v>
      </c>
      <c r="N3619" s="26">
        <v>3221455300</v>
      </c>
    </row>
    <row r="3620" spans="1:14">
      <c r="A3620" s="26" t="s">
        <v>5659</v>
      </c>
      <c r="B3620" s="26" t="s">
        <v>5660</v>
      </c>
      <c r="C3620" s="26">
        <v>22964365</v>
      </c>
      <c r="D3620" s="26" t="s">
        <v>780</v>
      </c>
      <c r="E3620" s="26" t="s">
        <v>21759</v>
      </c>
      <c r="F3620" s="26" t="s">
        <v>21760</v>
      </c>
      <c r="G3620" s="26" t="s">
        <v>9601</v>
      </c>
      <c r="H3620" s="26" t="s">
        <v>799</v>
      </c>
      <c r="I3620" s="26" t="s">
        <v>800</v>
      </c>
      <c r="J3620" s="26" t="s">
        <v>800</v>
      </c>
      <c r="K3620" s="26" t="s">
        <v>9597</v>
      </c>
      <c r="L3620" s="26" t="s">
        <v>21761</v>
      </c>
      <c r="M3620" s="26">
        <v>380445228745</v>
      </c>
      <c r="N3620" s="26">
        <v>4822784009</v>
      </c>
    </row>
    <row r="3621" spans="1:14">
      <c r="A3621" s="26" t="s">
        <v>7871</v>
      </c>
      <c r="B3621" s="26" t="s">
        <v>7872</v>
      </c>
      <c r="C3621" s="26" t="s">
        <v>1604</v>
      </c>
      <c r="D3621" s="26" t="s">
        <v>24</v>
      </c>
      <c r="E3621" s="26" t="s">
        <v>21762</v>
      </c>
      <c r="F3621" s="26" t="s">
        <v>7872</v>
      </c>
      <c r="G3621" s="26" t="s">
        <v>9586</v>
      </c>
      <c r="H3621" s="26" t="s">
        <v>1122</v>
      </c>
      <c r="I3621" s="26" t="s">
        <v>21763</v>
      </c>
      <c r="J3621" s="26" t="s">
        <v>7873</v>
      </c>
      <c r="K3621" s="26" t="s">
        <v>9582</v>
      </c>
      <c r="L3621" s="26" t="s">
        <v>21764</v>
      </c>
      <c r="M3621" s="26">
        <v>380961574353</v>
      </c>
      <c r="N3621" s="26">
        <v>523180203</v>
      </c>
    </row>
    <row r="3622" spans="1:14">
      <c r="A3622" s="26" t="s">
        <v>5565</v>
      </c>
      <c r="B3622" s="26" t="s">
        <v>5566</v>
      </c>
      <c r="C3622" s="26">
        <v>38266365</v>
      </c>
      <c r="D3622" s="26" t="s">
        <v>24</v>
      </c>
      <c r="E3622" s="26" t="s">
        <v>21765</v>
      </c>
      <c r="F3622" s="26" t="s">
        <v>13616</v>
      </c>
      <c r="G3622" s="26" t="s">
        <v>9586</v>
      </c>
      <c r="H3622" s="26" t="s">
        <v>799</v>
      </c>
      <c r="J3622" s="26" t="s">
        <v>800</v>
      </c>
      <c r="K3622" s="26" t="s">
        <v>9597</v>
      </c>
      <c r="L3622" s="26" t="s">
        <v>21766</v>
      </c>
      <c r="M3622" s="26">
        <v>380445625874</v>
      </c>
      <c r="N3622" s="26">
        <v>4822784009</v>
      </c>
    </row>
    <row r="3623" spans="1:14">
      <c r="A3623" s="26" t="s">
        <v>7823</v>
      </c>
      <c r="B3623" s="26" t="s">
        <v>7824</v>
      </c>
      <c r="C3623" s="26">
        <v>38427288</v>
      </c>
      <c r="D3623" s="26" t="s">
        <v>24</v>
      </c>
      <c r="E3623" s="26" t="s">
        <v>21767</v>
      </c>
      <c r="F3623" s="26" t="s">
        <v>21768</v>
      </c>
      <c r="G3623" s="26" t="s">
        <v>9586</v>
      </c>
      <c r="H3623" s="26" t="s">
        <v>1088</v>
      </c>
      <c r="I3623" s="26" t="s">
        <v>10796</v>
      </c>
      <c r="J3623" s="26" t="s">
        <v>21769</v>
      </c>
      <c r="K3623" s="26" t="s">
        <v>9582</v>
      </c>
      <c r="L3623" s="26" t="s">
        <v>21770</v>
      </c>
      <c r="M3623" s="26">
        <v>380355266719</v>
      </c>
      <c r="N3623" s="26">
        <v>6125585801</v>
      </c>
    </row>
    <row r="3624" spans="1:14">
      <c r="A3624" s="26" t="s">
        <v>6838</v>
      </c>
      <c r="B3624" s="26" t="s">
        <v>6839</v>
      </c>
      <c r="C3624" s="26">
        <v>2008968</v>
      </c>
      <c r="D3624" s="26" t="s">
        <v>780</v>
      </c>
      <c r="E3624" s="26" t="s">
        <v>21771</v>
      </c>
      <c r="F3624" s="26" t="s">
        <v>21772</v>
      </c>
      <c r="G3624" s="26" t="s">
        <v>9601</v>
      </c>
      <c r="H3624" s="26" t="s">
        <v>949</v>
      </c>
      <c r="J3624" s="26" t="s">
        <v>962</v>
      </c>
      <c r="K3624" s="26" t="s">
        <v>9597</v>
      </c>
      <c r="L3624" s="26" t="s">
        <v>21773</v>
      </c>
      <c r="M3624" s="26">
        <v>380536758374</v>
      </c>
      <c r="N3624" s="26">
        <v>5310400000</v>
      </c>
    </row>
    <row r="3625" spans="1:14">
      <c r="A3625" s="26" t="s">
        <v>3919</v>
      </c>
      <c r="B3625" s="26" t="s">
        <v>3920</v>
      </c>
      <c r="C3625" s="26">
        <v>38813822</v>
      </c>
      <c r="D3625" s="26" t="s">
        <v>24</v>
      </c>
      <c r="E3625" s="26" t="s">
        <v>21774</v>
      </c>
      <c r="F3625" s="26" t="s">
        <v>21775</v>
      </c>
      <c r="G3625" s="26" t="s">
        <v>9586</v>
      </c>
      <c r="H3625" s="26" t="s">
        <v>468</v>
      </c>
      <c r="J3625" s="26" t="s">
        <v>3923</v>
      </c>
      <c r="K3625" s="26" t="s">
        <v>9597</v>
      </c>
      <c r="L3625" s="26" t="s">
        <v>13051</v>
      </c>
      <c r="M3625" s="26">
        <v>380617843232</v>
      </c>
      <c r="N3625" s="26">
        <v>2311000000</v>
      </c>
    </row>
    <row r="3626" spans="1:14">
      <c r="A3626" s="26" t="s">
        <v>7128</v>
      </c>
      <c r="B3626" s="26" t="s">
        <v>7127</v>
      </c>
      <c r="C3626" s="26">
        <v>38492302</v>
      </c>
      <c r="D3626" s="26" t="s">
        <v>780</v>
      </c>
      <c r="E3626" s="26" t="s">
        <v>21776</v>
      </c>
      <c r="F3626" s="26" t="s">
        <v>13076</v>
      </c>
      <c r="G3626" s="26" t="s">
        <v>9601</v>
      </c>
      <c r="H3626" s="26" t="s">
        <v>987</v>
      </c>
      <c r="I3626" s="26" t="s">
        <v>9634</v>
      </c>
      <c r="J3626" s="26" t="s">
        <v>21777</v>
      </c>
      <c r="K3626" s="26" t="s">
        <v>9582</v>
      </c>
      <c r="L3626" s="26" t="s">
        <v>21778</v>
      </c>
      <c r="M3626" s="26">
        <v>380681357215</v>
      </c>
      <c r="N3626" s="26">
        <v>5624687401</v>
      </c>
    </row>
    <row r="3627" spans="1:14">
      <c r="A3627" s="26" t="s">
        <v>7859</v>
      </c>
      <c r="B3627" s="26" t="s">
        <v>7860</v>
      </c>
      <c r="C3627" s="26">
        <v>34174035</v>
      </c>
      <c r="D3627" s="26" t="s">
        <v>24</v>
      </c>
      <c r="E3627" s="26" t="s">
        <v>21779</v>
      </c>
      <c r="F3627" s="26" t="s">
        <v>21780</v>
      </c>
      <c r="G3627" s="26" t="s">
        <v>9586</v>
      </c>
      <c r="H3627" s="26" t="s">
        <v>1122</v>
      </c>
      <c r="I3627" s="26" t="s">
        <v>10748</v>
      </c>
      <c r="J3627" s="26" t="s">
        <v>21781</v>
      </c>
      <c r="K3627" s="26" t="s">
        <v>9582</v>
      </c>
      <c r="L3627" s="26" t="s">
        <v>21782</v>
      </c>
      <c r="M3627" s="26">
        <v>380575476382</v>
      </c>
      <c r="N3627" s="26">
        <v>1420387507</v>
      </c>
    </row>
    <row r="3628" spans="1:14">
      <c r="A3628" s="26" t="s">
        <v>4158</v>
      </c>
      <c r="B3628" s="26" t="s">
        <v>4155</v>
      </c>
      <c r="C3628" s="26">
        <v>1993546</v>
      </c>
      <c r="D3628" s="26" t="s">
        <v>24</v>
      </c>
      <c r="E3628" s="26" t="s">
        <v>21783</v>
      </c>
      <c r="F3628" s="26" t="s">
        <v>21784</v>
      </c>
      <c r="G3628" s="26" t="s">
        <v>9586</v>
      </c>
      <c r="H3628" s="26" t="s">
        <v>506</v>
      </c>
      <c r="J3628" s="26" t="s">
        <v>21785</v>
      </c>
      <c r="K3628" s="26" t="s">
        <v>9582</v>
      </c>
      <c r="L3628" s="26" t="s">
        <v>21786</v>
      </c>
      <c r="M3628" s="26">
        <v>380987090367</v>
      </c>
      <c r="N3628" s="26">
        <v>2122486401</v>
      </c>
    </row>
    <row r="3629" spans="1:14">
      <c r="A3629" s="26" t="s">
        <v>5344</v>
      </c>
      <c r="B3629" s="26" t="s">
        <v>5345</v>
      </c>
      <c r="C3629" s="26">
        <v>1998101</v>
      </c>
      <c r="D3629" s="26" t="s">
        <v>780</v>
      </c>
      <c r="E3629" s="26" t="s">
        <v>21787</v>
      </c>
      <c r="F3629" s="26" t="s">
        <v>21788</v>
      </c>
      <c r="G3629" s="26" t="s">
        <v>9601</v>
      </c>
      <c r="H3629" s="26" t="s">
        <v>735</v>
      </c>
      <c r="I3629" s="26" t="s">
        <v>10166</v>
      </c>
      <c r="J3629" s="26" t="s">
        <v>5348</v>
      </c>
      <c r="K3629" s="26" t="s">
        <v>9597</v>
      </c>
      <c r="L3629" s="26" t="s">
        <v>21789</v>
      </c>
      <c r="M3629" s="26">
        <v>380961538891</v>
      </c>
      <c r="N3629" s="26">
        <v>723380415</v>
      </c>
    </row>
    <row r="3630" spans="1:14">
      <c r="A3630" s="26" t="s">
        <v>3566</v>
      </c>
      <c r="B3630" s="26" t="s">
        <v>3567</v>
      </c>
      <c r="C3630" s="26">
        <v>22093580</v>
      </c>
      <c r="D3630" s="26" t="s">
        <v>24</v>
      </c>
      <c r="E3630" s="26" t="s">
        <v>21790</v>
      </c>
      <c r="F3630" s="26" t="s">
        <v>21791</v>
      </c>
      <c r="G3630" s="26" t="s">
        <v>9591</v>
      </c>
      <c r="H3630" s="26" t="s">
        <v>392</v>
      </c>
      <c r="J3630" s="26" t="s">
        <v>11762</v>
      </c>
      <c r="K3630" s="26" t="s">
        <v>9597</v>
      </c>
      <c r="L3630" s="26" t="s">
        <v>21792</v>
      </c>
      <c r="M3630" s="26">
        <v>380677856909</v>
      </c>
      <c r="N3630" s="26">
        <v>2110800000</v>
      </c>
    </row>
    <row r="3631" spans="1:14">
      <c r="A3631" s="26" t="s">
        <v>7530</v>
      </c>
      <c r="B3631" s="26" t="s">
        <v>7531</v>
      </c>
      <c r="C3631" s="26">
        <v>38637368</v>
      </c>
      <c r="D3631" s="26" t="s">
        <v>24</v>
      </c>
      <c r="E3631" s="26" t="s">
        <v>21793</v>
      </c>
      <c r="F3631" s="26" t="s">
        <v>21794</v>
      </c>
      <c r="G3631" s="26" t="s">
        <v>9579</v>
      </c>
      <c r="H3631" s="26" t="s">
        <v>1025</v>
      </c>
      <c r="I3631" s="26" t="s">
        <v>9657</v>
      </c>
      <c r="J3631" s="26" t="s">
        <v>17975</v>
      </c>
      <c r="K3631" s="26" t="s">
        <v>9582</v>
      </c>
      <c r="L3631" s="26" t="s">
        <v>21795</v>
      </c>
      <c r="M3631" s="26">
        <v>380544695403</v>
      </c>
      <c r="N3631" s="26">
        <v>1222387201</v>
      </c>
    </row>
    <row r="3632" spans="1:14">
      <c r="A3632" s="26" t="s">
        <v>3226</v>
      </c>
      <c r="B3632" s="26" t="s">
        <v>3227</v>
      </c>
      <c r="C3632" s="26">
        <v>1991599</v>
      </c>
      <c r="D3632" s="26" t="s">
        <v>780</v>
      </c>
      <c r="E3632" s="26" t="s">
        <v>21796</v>
      </c>
      <c r="F3632" s="26" t="s">
        <v>9692</v>
      </c>
      <c r="G3632" s="26" t="s">
        <v>9601</v>
      </c>
      <c r="H3632" s="26" t="s">
        <v>375</v>
      </c>
      <c r="J3632" s="26" t="s">
        <v>376</v>
      </c>
      <c r="K3632" s="26" t="s">
        <v>9597</v>
      </c>
      <c r="L3632" s="26" t="s">
        <v>21797</v>
      </c>
      <c r="M3632" s="26">
        <v>761380190833</v>
      </c>
      <c r="N3632" s="26">
        <v>1810400000</v>
      </c>
    </row>
    <row r="3633" spans="1:14">
      <c r="A3633" s="26" t="s">
        <v>5592</v>
      </c>
      <c r="B3633" s="26" t="s">
        <v>5593</v>
      </c>
      <c r="C3633" s="26">
        <v>40382938</v>
      </c>
      <c r="D3633" s="26" t="s">
        <v>24</v>
      </c>
      <c r="E3633" s="26" t="s">
        <v>21798</v>
      </c>
      <c r="F3633" s="26" t="s">
        <v>21799</v>
      </c>
      <c r="G3633" s="26" t="s">
        <v>9586</v>
      </c>
      <c r="H3633" s="26" t="s">
        <v>1573</v>
      </c>
      <c r="J3633" s="26" t="s">
        <v>1597</v>
      </c>
      <c r="K3633" s="26" t="s">
        <v>9597</v>
      </c>
      <c r="L3633" s="26" t="s">
        <v>21800</v>
      </c>
      <c r="M3633" s="26">
        <v>761095445187</v>
      </c>
      <c r="N3633" s="26">
        <v>7410100000</v>
      </c>
    </row>
    <row r="3634" spans="1:14">
      <c r="A3634" s="26" t="s">
        <v>9158</v>
      </c>
      <c r="B3634" s="26" t="s">
        <v>9159</v>
      </c>
      <c r="C3634" s="26">
        <v>38541220</v>
      </c>
      <c r="D3634" s="26" t="s">
        <v>24</v>
      </c>
      <c r="E3634" s="26" t="s">
        <v>21801</v>
      </c>
      <c r="F3634" s="26" t="s">
        <v>21802</v>
      </c>
      <c r="G3634" s="26" t="s">
        <v>9579</v>
      </c>
      <c r="H3634" s="26" t="s">
        <v>1490</v>
      </c>
      <c r="J3634" s="26" t="s">
        <v>21803</v>
      </c>
      <c r="K3634" s="26" t="s">
        <v>9582</v>
      </c>
      <c r="L3634" s="26" t="s">
        <v>21804</v>
      </c>
      <c r="M3634" s="26">
        <v>380969565919</v>
      </c>
      <c r="N3634" s="26">
        <v>7324555401</v>
      </c>
    </row>
    <row r="3635" spans="1:14">
      <c r="A3635" s="26" t="s">
        <v>7781</v>
      </c>
      <c r="B3635" s="26" t="s">
        <v>7782</v>
      </c>
      <c r="C3635" s="26">
        <v>38645610</v>
      </c>
      <c r="D3635" s="26" t="s">
        <v>24</v>
      </c>
      <c r="E3635" s="26" t="s">
        <v>21805</v>
      </c>
      <c r="F3635" s="26" t="s">
        <v>12269</v>
      </c>
      <c r="G3635" s="26" t="s">
        <v>9586</v>
      </c>
      <c r="H3635" s="26" t="s">
        <v>1088</v>
      </c>
      <c r="J3635" s="26" t="s">
        <v>1115</v>
      </c>
      <c r="K3635" s="26" t="s">
        <v>9597</v>
      </c>
      <c r="L3635" s="26" t="s">
        <v>21806</v>
      </c>
      <c r="M3635" s="26">
        <v>380352513577</v>
      </c>
      <c r="N3635" s="26">
        <v>6110100000</v>
      </c>
    </row>
    <row r="3636" spans="1:14">
      <c r="A3636" s="26" t="s">
        <v>3560</v>
      </c>
      <c r="B3636" s="26" t="s">
        <v>3561</v>
      </c>
      <c r="C3636" s="26">
        <v>39048956</v>
      </c>
      <c r="D3636" s="26" t="s">
        <v>24</v>
      </c>
      <c r="E3636" s="26" t="s">
        <v>21807</v>
      </c>
      <c r="F3636" s="26" t="s">
        <v>21808</v>
      </c>
      <c r="G3636" s="26" t="s">
        <v>9586</v>
      </c>
      <c r="H3636" s="26" t="s">
        <v>392</v>
      </c>
      <c r="I3636" s="26" t="s">
        <v>10620</v>
      </c>
      <c r="J3636" s="26" t="s">
        <v>21809</v>
      </c>
      <c r="K3636" s="26" t="s">
        <v>9582</v>
      </c>
      <c r="L3636" s="26" t="s">
        <v>21810</v>
      </c>
      <c r="M3636" s="26">
        <v>380673889665</v>
      </c>
      <c r="N3636" s="26">
        <v>2125382801</v>
      </c>
    </row>
    <row r="3637" spans="1:14">
      <c r="A3637" s="26" t="s">
        <v>6008</v>
      </c>
      <c r="B3637" s="26" t="s">
        <v>6009</v>
      </c>
      <c r="C3637" s="26">
        <v>25375178</v>
      </c>
      <c r="D3637" s="26" t="s">
        <v>24</v>
      </c>
      <c r="E3637" s="26" t="s">
        <v>21811</v>
      </c>
      <c r="F3637" s="26" t="s">
        <v>21812</v>
      </c>
      <c r="G3637" s="26" t="s">
        <v>9586</v>
      </c>
      <c r="H3637" s="26" t="s">
        <v>835</v>
      </c>
      <c r="J3637" s="26" t="s">
        <v>848</v>
      </c>
      <c r="K3637" s="26" t="s">
        <v>9597</v>
      </c>
      <c r="L3637" s="26" t="s">
        <v>21813</v>
      </c>
      <c r="M3637" s="26">
        <v>380512518260</v>
      </c>
      <c r="N3637" s="26">
        <v>4623010100</v>
      </c>
    </row>
    <row r="3638" spans="1:14">
      <c r="A3638" s="26" t="s">
        <v>6569</v>
      </c>
      <c r="B3638" s="26" t="s">
        <v>6570</v>
      </c>
      <c r="C3638" s="26">
        <v>38396564</v>
      </c>
      <c r="D3638" s="26" t="s">
        <v>24</v>
      </c>
      <c r="E3638" s="26" t="s">
        <v>21814</v>
      </c>
      <c r="F3638" s="26" t="s">
        <v>21815</v>
      </c>
      <c r="G3638" s="26" t="s">
        <v>9586</v>
      </c>
      <c r="H3638" s="26" t="s">
        <v>949</v>
      </c>
      <c r="I3638" s="26" t="s">
        <v>10130</v>
      </c>
      <c r="J3638" s="26" t="s">
        <v>21816</v>
      </c>
      <c r="K3638" s="26" t="s">
        <v>9582</v>
      </c>
      <c r="L3638" s="26" t="s">
        <v>21817</v>
      </c>
      <c r="M3638" s="26">
        <v>380667811609</v>
      </c>
      <c r="N3638" s="26">
        <v>2320355120</v>
      </c>
    </row>
    <row r="3639" spans="1:14">
      <c r="A3639" s="26" t="s">
        <v>9042</v>
      </c>
      <c r="B3639" s="26" t="s">
        <v>9043</v>
      </c>
      <c r="C3639" s="26">
        <v>38868830</v>
      </c>
      <c r="D3639" s="26" t="s">
        <v>24</v>
      </c>
      <c r="E3639" s="26" t="s">
        <v>21818</v>
      </c>
      <c r="F3639" s="26" t="s">
        <v>21819</v>
      </c>
      <c r="G3639" s="26" t="s">
        <v>9586</v>
      </c>
      <c r="H3639" s="26" t="s">
        <v>1401</v>
      </c>
      <c r="I3639" s="26" t="s">
        <v>21820</v>
      </c>
      <c r="J3639" s="26" t="s">
        <v>21821</v>
      </c>
      <c r="K3639" s="26" t="s">
        <v>9582</v>
      </c>
      <c r="L3639" s="26" t="s">
        <v>21822</v>
      </c>
      <c r="M3639" s="26">
        <v>380473956717</v>
      </c>
      <c r="N3639" s="26">
        <v>520282806</v>
      </c>
    </row>
    <row r="3640" spans="1:14">
      <c r="A3640" s="26" t="s">
        <v>7283</v>
      </c>
      <c r="B3640" s="26" t="s">
        <v>7284</v>
      </c>
      <c r="C3640" s="26">
        <v>2007503</v>
      </c>
      <c r="D3640" s="26" t="s">
        <v>780</v>
      </c>
      <c r="E3640" s="26" t="s">
        <v>21823</v>
      </c>
      <c r="F3640" s="26" t="s">
        <v>21824</v>
      </c>
      <c r="G3640" s="26" t="s">
        <v>9601</v>
      </c>
      <c r="H3640" s="26" t="s">
        <v>1025</v>
      </c>
      <c r="I3640" s="26" t="s">
        <v>15985</v>
      </c>
      <c r="J3640" s="26" t="s">
        <v>7289</v>
      </c>
      <c r="K3640" s="26" t="s">
        <v>9606</v>
      </c>
      <c r="L3640" s="26" t="s">
        <v>21825</v>
      </c>
      <c r="M3640" s="26">
        <v>380545751169</v>
      </c>
      <c r="N3640" s="26">
        <v>5921255100</v>
      </c>
    </row>
    <row r="3641" spans="1:14">
      <c r="A3641" s="26" t="s">
        <v>9381</v>
      </c>
      <c r="B3641" s="26" t="s">
        <v>9382</v>
      </c>
      <c r="C3641" s="26">
        <v>40314763</v>
      </c>
      <c r="D3641" s="26" t="s">
        <v>24</v>
      </c>
      <c r="E3641" s="26" t="s">
        <v>21826</v>
      </c>
      <c r="F3641" s="26" t="s">
        <v>21827</v>
      </c>
      <c r="G3641" s="26" t="s">
        <v>9586</v>
      </c>
      <c r="H3641" s="26" t="s">
        <v>1573</v>
      </c>
      <c r="I3641" s="26" t="s">
        <v>21828</v>
      </c>
      <c r="J3641" s="26" t="s">
        <v>21829</v>
      </c>
      <c r="K3641" s="26" t="s">
        <v>9606</v>
      </c>
      <c r="L3641" s="26" t="s">
        <v>21830</v>
      </c>
      <c r="M3641" s="26">
        <v>380666317914</v>
      </c>
      <c r="N3641" s="26">
        <v>7424155400</v>
      </c>
    </row>
    <row r="3642" spans="1:14">
      <c r="A3642" s="26" t="s">
        <v>1757</v>
      </c>
      <c r="B3642" s="26" t="s">
        <v>1758</v>
      </c>
      <c r="C3642" s="26">
        <v>41007217</v>
      </c>
      <c r="D3642" s="26" t="s">
        <v>24</v>
      </c>
      <c r="E3642" s="26" t="s">
        <v>21831</v>
      </c>
      <c r="F3642" s="26" t="s">
        <v>21832</v>
      </c>
      <c r="G3642" s="26" t="s">
        <v>9579</v>
      </c>
      <c r="H3642" s="26" t="s">
        <v>27</v>
      </c>
      <c r="I3642" s="26" t="s">
        <v>11743</v>
      </c>
      <c r="J3642" s="26" t="s">
        <v>21833</v>
      </c>
      <c r="K3642" s="26" t="s">
        <v>9582</v>
      </c>
      <c r="L3642" s="26" t="s">
        <v>21834</v>
      </c>
      <c r="M3642" s="26">
        <v>380434521947</v>
      </c>
      <c r="N3642" s="26">
        <v>521210105</v>
      </c>
    </row>
    <row r="3643" spans="1:14">
      <c r="A3643" s="26" t="s">
        <v>4045</v>
      </c>
      <c r="B3643" s="26" t="s">
        <v>4046</v>
      </c>
      <c r="C3643" s="26">
        <v>42352786</v>
      </c>
      <c r="D3643" s="26" t="s">
        <v>24</v>
      </c>
      <c r="E3643" s="26" t="s">
        <v>21835</v>
      </c>
      <c r="F3643" s="26" t="s">
        <v>21836</v>
      </c>
      <c r="G3643" s="26" t="s">
        <v>9591</v>
      </c>
      <c r="H3643" s="26" t="s">
        <v>506</v>
      </c>
      <c r="J3643" s="26" t="s">
        <v>526</v>
      </c>
      <c r="K3643" s="26" t="s">
        <v>9597</v>
      </c>
      <c r="L3643" s="26" t="s">
        <v>21837</v>
      </c>
      <c r="M3643" s="26">
        <v>380342565985</v>
      </c>
      <c r="N3643" s="26">
        <v>2610100000</v>
      </c>
    </row>
    <row r="3644" spans="1:14">
      <c r="A3644" s="26" t="s">
        <v>6193</v>
      </c>
      <c r="B3644" s="26" t="s">
        <v>6194</v>
      </c>
      <c r="C3644" s="26">
        <v>42489785</v>
      </c>
      <c r="D3644" s="26" t="s">
        <v>780</v>
      </c>
      <c r="E3644" s="26" t="s">
        <v>21838</v>
      </c>
      <c r="F3644" s="26" t="s">
        <v>21839</v>
      </c>
      <c r="G3644" s="26" t="s">
        <v>9601</v>
      </c>
      <c r="H3644" s="26" t="s">
        <v>885</v>
      </c>
      <c r="J3644" s="26" t="s">
        <v>902</v>
      </c>
      <c r="K3644" s="26" t="s">
        <v>9597</v>
      </c>
      <c r="L3644" s="26" t="s">
        <v>21840</v>
      </c>
      <c r="M3644" s="26">
        <v>380484175089</v>
      </c>
      <c r="N3644" s="26">
        <v>5110600000</v>
      </c>
    </row>
    <row r="3645" spans="1:14">
      <c r="A3645" s="26" t="s">
        <v>3411</v>
      </c>
      <c r="B3645" s="26" t="s">
        <v>3412</v>
      </c>
      <c r="C3645" s="26">
        <v>38456539</v>
      </c>
      <c r="D3645" s="26" t="s">
        <v>24</v>
      </c>
      <c r="E3645" s="26" t="s">
        <v>21841</v>
      </c>
      <c r="F3645" s="26" t="s">
        <v>21842</v>
      </c>
      <c r="G3645" s="26" t="s">
        <v>9586</v>
      </c>
      <c r="H3645" s="26" t="s">
        <v>392</v>
      </c>
      <c r="I3645" s="26" t="s">
        <v>9857</v>
      </c>
      <c r="J3645" s="26" t="s">
        <v>21843</v>
      </c>
      <c r="K3645" s="26" t="s">
        <v>9582</v>
      </c>
      <c r="L3645" s="26" t="s">
        <v>21844</v>
      </c>
      <c r="M3645" s="26">
        <v>380999772242</v>
      </c>
      <c r="N3645" s="26">
        <v>2121980402</v>
      </c>
    </row>
    <row r="3646" spans="1:14">
      <c r="A3646" s="26" t="s">
        <v>9406</v>
      </c>
      <c r="B3646" s="26" t="s">
        <v>9407</v>
      </c>
      <c r="C3646" s="26">
        <v>38423042</v>
      </c>
      <c r="D3646" s="26" t="s">
        <v>24</v>
      </c>
      <c r="E3646" s="26" t="s">
        <v>21845</v>
      </c>
      <c r="F3646" s="26" t="s">
        <v>21846</v>
      </c>
      <c r="G3646" s="26" t="s">
        <v>9586</v>
      </c>
      <c r="H3646" s="26" t="s">
        <v>1573</v>
      </c>
      <c r="I3646" s="26" t="s">
        <v>12172</v>
      </c>
      <c r="J3646" s="26" t="s">
        <v>21847</v>
      </c>
      <c r="K3646" s="26" t="s">
        <v>9582</v>
      </c>
      <c r="L3646" s="26" t="s">
        <v>21848</v>
      </c>
      <c r="M3646" s="26">
        <v>760931847040</v>
      </c>
      <c r="N3646" s="26">
        <v>7424781501</v>
      </c>
    </row>
    <row r="3647" spans="1:14">
      <c r="A3647" s="26" t="s">
        <v>2960</v>
      </c>
      <c r="B3647" s="26" t="s">
        <v>2961</v>
      </c>
      <c r="C3647" s="26">
        <v>37691796</v>
      </c>
      <c r="D3647" s="26" t="s">
        <v>24</v>
      </c>
      <c r="E3647" s="26" t="s">
        <v>21849</v>
      </c>
      <c r="F3647" s="26" t="s">
        <v>21850</v>
      </c>
      <c r="G3647" s="26" t="s">
        <v>9586</v>
      </c>
      <c r="H3647" s="26" t="s">
        <v>258</v>
      </c>
      <c r="I3647" s="26" t="s">
        <v>16316</v>
      </c>
      <c r="J3647" s="26" t="s">
        <v>7044</v>
      </c>
      <c r="K3647" s="26" t="s">
        <v>9582</v>
      </c>
      <c r="L3647" s="26" t="s">
        <v>21851</v>
      </c>
      <c r="M3647" s="26">
        <v>380965909879</v>
      </c>
      <c r="N3647" s="26">
        <v>122080804</v>
      </c>
    </row>
    <row r="3648" spans="1:14">
      <c r="A3648" s="26" t="s">
        <v>2580</v>
      </c>
      <c r="B3648" s="26" t="s">
        <v>2581</v>
      </c>
      <c r="C3648" s="26">
        <v>37908965</v>
      </c>
      <c r="D3648" s="26" t="s">
        <v>24</v>
      </c>
      <c r="E3648" s="26" t="s">
        <v>21852</v>
      </c>
      <c r="F3648" s="26" t="s">
        <v>21853</v>
      </c>
      <c r="G3648" s="26" t="s">
        <v>9586</v>
      </c>
      <c r="H3648" s="26" t="s">
        <v>133</v>
      </c>
      <c r="I3648" s="26" t="s">
        <v>12629</v>
      </c>
      <c r="J3648" s="26" t="s">
        <v>2578</v>
      </c>
      <c r="K3648" s="26" t="s">
        <v>9606</v>
      </c>
      <c r="L3648" s="26" t="s">
        <v>21854</v>
      </c>
      <c r="M3648" s="26">
        <v>380563060155</v>
      </c>
      <c r="N3648" s="26">
        <v>1222655100</v>
      </c>
    </row>
    <row r="3649" spans="1:14">
      <c r="A3649" s="26" t="s">
        <v>6811</v>
      </c>
      <c r="B3649" s="26" t="s">
        <v>6812</v>
      </c>
      <c r="C3649" s="26">
        <v>1204394</v>
      </c>
      <c r="D3649" s="26" t="s">
        <v>780</v>
      </c>
      <c r="E3649" s="26" t="s">
        <v>21855</v>
      </c>
      <c r="F3649" s="26" t="s">
        <v>21856</v>
      </c>
      <c r="G3649" s="26" t="s">
        <v>9601</v>
      </c>
      <c r="H3649" s="26" t="s">
        <v>949</v>
      </c>
      <c r="J3649" s="26" t="s">
        <v>977</v>
      </c>
      <c r="K3649" s="26" t="s">
        <v>9597</v>
      </c>
      <c r="L3649" s="26" t="s">
        <v>21857</v>
      </c>
      <c r="M3649" s="26">
        <v>380532609227</v>
      </c>
      <c r="N3649" s="26">
        <v>4424080504</v>
      </c>
    </row>
    <row r="3650" spans="1:14">
      <c r="A3650" s="26" t="s">
        <v>5278</v>
      </c>
      <c r="B3650" s="26" t="s">
        <v>5279</v>
      </c>
      <c r="C3650" s="26" t="s">
        <v>1604</v>
      </c>
      <c r="D3650" s="26" t="s">
        <v>24</v>
      </c>
      <c r="E3650" s="26" t="s">
        <v>21858</v>
      </c>
      <c r="F3650" s="26" t="s">
        <v>5280</v>
      </c>
      <c r="G3650" s="26" t="s">
        <v>9591</v>
      </c>
      <c r="H3650" s="26" t="s">
        <v>735</v>
      </c>
      <c r="J3650" s="26" t="s">
        <v>787</v>
      </c>
      <c r="K3650" s="26" t="s">
        <v>9597</v>
      </c>
      <c r="L3650" s="26" t="s">
        <v>16473</v>
      </c>
      <c r="M3650" s="26">
        <v>380995210423</v>
      </c>
      <c r="N3650" s="26">
        <v>4611200000</v>
      </c>
    </row>
    <row r="3651" spans="1:14">
      <c r="A3651" s="26" t="s">
        <v>3894</v>
      </c>
      <c r="B3651" s="26" t="s">
        <v>3895</v>
      </c>
      <c r="C3651" s="26">
        <v>38732974</v>
      </c>
      <c r="D3651" s="26" t="s">
        <v>24</v>
      </c>
      <c r="E3651" s="26" t="s">
        <v>21859</v>
      </c>
      <c r="F3651" s="26" t="s">
        <v>21860</v>
      </c>
      <c r="G3651" s="26" t="s">
        <v>9586</v>
      </c>
      <c r="H3651" s="26" t="s">
        <v>468</v>
      </c>
      <c r="I3651" s="26" t="s">
        <v>19759</v>
      </c>
      <c r="J3651" s="26" t="s">
        <v>21861</v>
      </c>
      <c r="K3651" s="26" t="s">
        <v>9582</v>
      </c>
      <c r="L3651" s="26" t="s">
        <v>21862</v>
      </c>
      <c r="M3651" s="26">
        <v>761575101124</v>
      </c>
      <c r="N3651" s="26">
        <v>2324582701</v>
      </c>
    </row>
    <row r="3652" spans="1:14">
      <c r="A3652" s="26" t="s">
        <v>4864</v>
      </c>
      <c r="B3652" s="26" t="s">
        <v>4865</v>
      </c>
      <c r="C3652" s="26">
        <v>1983789</v>
      </c>
      <c r="D3652" s="26" t="s">
        <v>780</v>
      </c>
      <c r="E3652" s="26" t="s">
        <v>21863</v>
      </c>
      <c r="F3652" s="26" t="s">
        <v>21864</v>
      </c>
      <c r="G3652" s="26" t="s">
        <v>9601</v>
      </c>
      <c r="H3652" s="26" t="s">
        <v>711</v>
      </c>
      <c r="J3652" s="26" t="s">
        <v>727</v>
      </c>
      <c r="K3652" s="26" t="s">
        <v>9597</v>
      </c>
      <c r="L3652" s="26" t="s">
        <v>21865</v>
      </c>
      <c r="M3652" s="26">
        <v>380661470701</v>
      </c>
      <c r="N3652" s="26">
        <v>4412900000</v>
      </c>
    </row>
    <row r="3653" spans="1:14">
      <c r="A3653" s="26" t="s">
        <v>2080</v>
      </c>
      <c r="B3653" s="26" t="s">
        <v>2081</v>
      </c>
      <c r="C3653" s="26">
        <v>38485727</v>
      </c>
      <c r="D3653" s="26" t="s">
        <v>24</v>
      </c>
      <c r="E3653" s="26" t="s">
        <v>21866</v>
      </c>
      <c r="F3653" s="26" t="s">
        <v>21867</v>
      </c>
      <c r="G3653" s="26" t="s">
        <v>9591</v>
      </c>
      <c r="H3653" s="26" t="s">
        <v>103</v>
      </c>
      <c r="I3653" s="26" t="s">
        <v>9833</v>
      </c>
      <c r="J3653" s="26" t="s">
        <v>11867</v>
      </c>
      <c r="K3653" s="26" t="s">
        <v>9582</v>
      </c>
      <c r="L3653" s="26" t="s">
        <v>21868</v>
      </c>
      <c r="M3653" s="26">
        <v>380337723957</v>
      </c>
      <c r="N3653" s="26">
        <v>524986001</v>
      </c>
    </row>
    <row r="3654" spans="1:14">
      <c r="A3654" s="26" t="s">
        <v>4167</v>
      </c>
      <c r="B3654" s="26" t="s">
        <v>4165</v>
      </c>
      <c r="C3654" s="26">
        <v>25064231</v>
      </c>
      <c r="D3654" s="26" t="s">
        <v>24</v>
      </c>
      <c r="E3654" s="26" t="s">
        <v>21869</v>
      </c>
      <c r="F3654" s="26" t="s">
        <v>21870</v>
      </c>
      <c r="G3654" s="26" t="s">
        <v>9579</v>
      </c>
      <c r="H3654" s="26" t="s">
        <v>506</v>
      </c>
      <c r="J3654" s="26" t="s">
        <v>21871</v>
      </c>
      <c r="K3654" s="26" t="s">
        <v>9582</v>
      </c>
      <c r="L3654" s="26" t="s">
        <v>21872</v>
      </c>
      <c r="M3654" s="26">
        <v>380678554246</v>
      </c>
      <c r="N3654" s="26">
        <v>2623684501</v>
      </c>
    </row>
    <row r="3655" spans="1:14">
      <c r="A3655" s="26" t="s">
        <v>8681</v>
      </c>
      <c r="B3655" s="26" t="s">
        <v>8682</v>
      </c>
      <c r="C3655" s="26">
        <v>38402043</v>
      </c>
      <c r="D3655" s="26" t="s">
        <v>24</v>
      </c>
      <c r="E3655" s="26" t="s">
        <v>21873</v>
      </c>
      <c r="F3655" s="26" t="s">
        <v>21874</v>
      </c>
      <c r="G3655" s="26" t="s">
        <v>9579</v>
      </c>
      <c r="H3655" s="26" t="s">
        <v>1308</v>
      </c>
      <c r="J3655" s="26" t="s">
        <v>21875</v>
      </c>
      <c r="K3655" s="26" t="s">
        <v>9582</v>
      </c>
      <c r="L3655" s="26" t="s">
        <v>21876</v>
      </c>
      <c r="M3655" s="26">
        <v>761931540456</v>
      </c>
      <c r="N3655" s="26">
        <v>6825583601</v>
      </c>
    </row>
    <row r="3656" spans="1:14">
      <c r="A3656" s="26" t="s">
        <v>9158</v>
      </c>
      <c r="B3656" s="26" t="s">
        <v>9159</v>
      </c>
      <c r="C3656" s="26">
        <v>38541220</v>
      </c>
      <c r="D3656" s="26" t="s">
        <v>24</v>
      </c>
      <c r="E3656" s="26" t="s">
        <v>21877</v>
      </c>
      <c r="F3656" s="26" t="s">
        <v>21878</v>
      </c>
      <c r="G3656" s="26" t="s">
        <v>9586</v>
      </c>
      <c r="H3656" s="26" t="s">
        <v>1490</v>
      </c>
      <c r="I3656" s="26" t="s">
        <v>11202</v>
      </c>
      <c r="J3656" s="26" t="s">
        <v>21879</v>
      </c>
      <c r="K3656" s="26" t="s">
        <v>9582</v>
      </c>
      <c r="L3656" s="26" t="s">
        <v>21880</v>
      </c>
      <c r="M3656" s="26">
        <v>380673377658</v>
      </c>
      <c r="N3656" s="26">
        <v>7324589001</v>
      </c>
    </row>
    <row r="3657" spans="1:14">
      <c r="A3657" s="26" t="s">
        <v>4370</v>
      </c>
      <c r="B3657" s="26" t="s">
        <v>4371</v>
      </c>
      <c r="C3657" s="26">
        <v>38312395</v>
      </c>
      <c r="D3657" s="26" t="s">
        <v>24</v>
      </c>
      <c r="E3657" s="26" t="s">
        <v>21881</v>
      </c>
      <c r="F3657" s="26" t="s">
        <v>21882</v>
      </c>
      <c r="G3657" s="26" t="s">
        <v>9586</v>
      </c>
      <c r="H3657" s="26" t="s">
        <v>576</v>
      </c>
      <c r="I3657" s="26" t="s">
        <v>12872</v>
      </c>
      <c r="J3657" s="26" t="s">
        <v>21883</v>
      </c>
      <c r="K3657" s="26" t="s">
        <v>9582</v>
      </c>
      <c r="L3657" s="26" t="s">
        <v>21884</v>
      </c>
      <c r="M3657" s="26">
        <v>380457147231</v>
      </c>
      <c r="N3657" s="26">
        <v>3221487801</v>
      </c>
    </row>
    <row r="3658" spans="1:14">
      <c r="A3658" s="26" t="s">
        <v>2375</v>
      </c>
      <c r="B3658" s="26" t="s">
        <v>2376</v>
      </c>
      <c r="C3658" s="26">
        <v>30011521</v>
      </c>
      <c r="D3658" s="26" t="s">
        <v>24</v>
      </c>
      <c r="E3658" s="26" t="s">
        <v>21885</v>
      </c>
      <c r="F3658" s="26" t="s">
        <v>21886</v>
      </c>
      <c r="G3658" s="26" t="s">
        <v>9591</v>
      </c>
      <c r="H3658" s="26" t="s">
        <v>133</v>
      </c>
      <c r="J3658" s="26" t="s">
        <v>146</v>
      </c>
      <c r="K3658" s="26" t="s">
        <v>9597</v>
      </c>
      <c r="L3658" s="26" t="s">
        <v>21887</v>
      </c>
      <c r="M3658" s="26">
        <v>380980073409</v>
      </c>
      <c r="N3658" s="26">
        <v>1210100000</v>
      </c>
    </row>
    <row r="3659" spans="1:14">
      <c r="A3659" s="26" t="s">
        <v>5502</v>
      </c>
      <c r="B3659" s="26" t="s">
        <v>5503</v>
      </c>
      <c r="C3659" s="26">
        <v>2125763</v>
      </c>
      <c r="D3659" s="26" t="s">
        <v>780</v>
      </c>
      <c r="E3659" s="26" t="s">
        <v>21888</v>
      </c>
      <c r="F3659" s="26" t="s">
        <v>9853</v>
      </c>
      <c r="G3659" s="26" t="s">
        <v>9601</v>
      </c>
      <c r="H3659" s="26" t="s">
        <v>799</v>
      </c>
      <c r="J3659" s="26" t="s">
        <v>800</v>
      </c>
      <c r="K3659" s="26" t="s">
        <v>9597</v>
      </c>
      <c r="L3659" s="26" t="s">
        <v>15755</v>
      </c>
      <c r="M3659" s="26">
        <v>380445500355</v>
      </c>
      <c r="N3659" s="26">
        <v>4822784009</v>
      </c>
    </row>
    <row r="3660" spans="1:14">
      <c r="A3660" s="26" t="s">
        <v>2335</v>
      </c>
      <c r="B3660" s="26" t="s">
        <v>2336</v>
      </c>
      <c r="C3660" s="26">
        <v>37899708</v>
      </c>
      <c r="D3660" s="26" t="s">
        <v>24</v>
      </c>
      <c r="E3660" s="26" t="s">
        <v>21889</v>
      </c>
      <c r="F3660" s="26" t="s">
        <v>10379</v>
      </c>
      <c r="G3660" s="26" t="s">
        <v>9586</v>
      </c>
      <c r="H3660" s="26" t="s">
        <v>133</v>
      </c>
      <c r="J3660" s="26" t="s">
        <v>146</v>
      </c>
      <c r="K3660" s="26" t="s">
        <v>9597</v>
      </c>
      <c r="L3660" s="26" t="s">
        <v>21890</v>
      </c>
      <c r="M3660" s="26">
        <v>380667001309</v>
      </c>
      <c r="N3660" s="26">
        <v>1210100000</v>
      </c>
    </row>
    <row r="3661" spans="1:14">
      <c r="A3661" s="26" t="s">
        <v>8696</v>
      </c>
      <c r="B3661" s="26" t="s">
        <v>8697</v>
      </c>
      <c r="C3661" s="26">
        <v>38447428</v>
      </c>
      <c r="D3661" s="26" t="s">
        <v>24</v>
      </c>
      <c r="E3661" s="26" t="s">
        <v>21891</v>
      </c>
      <c r="F3661" s="26" t="s">
        <v>21892</v>
      </c>
      <c r="G3661" s="26" t="s">
        <v>9586</v>
      </c>
      <c r="H3661" s="26" t="s">
        <v>1308</v>
      </c>
      <c r="J3661" s="26" t="s">
        <v>21893</v>
      </c>
      <c r="K3661" s="26" t="s">
        <v>9582</v>
      </c>
      <c r="L3661" s="26" t="s">
        <v>21894</v>
      </c>
      <c r="M3661" s="26">
        <v>380384995534</v>
      </c>
      <c r="N3661" s="26">
        <v>3221880805</v>
      </c>
    </row>
    <row r="3662" spans="1:14">
      <c r="A3662" s="26" t="s">
        <v>1655</v>
      </c>
      <c r="B3662" s="26" t="s">
        <v>1656</v>
      </c>
      <c r="C3662" s="26">
        <v>37489689</v>
      </c>
      <c r="D3662" s="26" t="s">
        <v>24</v>
      </c>
      <c r="E3662" s="26" t="s">
        <v>21895</v>
      </c>
      <c r="F3662" s="26" t="s">
        <v>21896</v>
      </c>
      <c r="G3662" s="26" t="s">
        <v>9579</v>
      </c>
      <c r="H3662" s="26" t="s">
        <v>27</v>
      </c>
      <c r="I3662" s="26" t="s">
        <v>10992</v>
      </c>
      <c r="J3662" s="26" t="s">
        <v>21897</v>
      </c>
      <c r="K3662" s="26" t="s">
        <v>9582</v>
      </c>
      <c r="L3662" s="26" t="s">
        <v>21898</v>
      </c>
      <c r="M3662" s="26">
        <v>380432589127</v>
      </c>
      <c r="N3662" s="26">
        <v>520685406</v>
      </c>
    </row>
    <row r="3663" spans="1:14">
      <c r="A3663" s="26" t="s">
        <v>4446</v>
      </c>
      <c r="B3663" s="26" t="s">
        <v>4447</v>
      </c>
      <c r="C3663" s="26">
        <v>38462249</v>
      </c>
      <c r="D3663" s="26" t="s">
        <v>24</v>
      </c>
      <c r="E3663" s="26" t="s">
        <v>21899</v>
      </c>
      <c r="F3663" s="26" t="s">
        <v>21900</v>
      </c>
      <c r="G3663" s="26" t="s">
        <v>9579</v>
      </c>
      <c r="H3663" s="26" t="s">
        <v>576</v>
      </c>
      <c r="I3663" s="26" t="s">
        <v>10867</v>
      </c>
      <c r="J3663" s="26" t="s">
        <v>21901</v>
      </c>
      <c r="K3663" s="26" t="s">
        <v>9582</v>
      </c>
      <c r="L3663" s="26" t="s">
        <v>21902</v>
      </c>
      <c r="M3663" s="26">
        <v>380457833438</v>
      </c>
      <c r="N3663" s="26">
        <v>3222787401</v>
      </c>
    </row>
    <row r="3664" spans="1:14">
      <c r="A3664" s="26" t="s">
        <v>2271</v>
      </c>
      <c r="B3664" s="26" t="s">
        <v>2272</v>
      </c>
      <c r="C3664" s="26">
        <v>43000082</v>
      </c>
      <c r="D3664" s="26" t="s">
        <v>24</v>
      </c>
      <c r="E3664" s="26" t="s">
        <v>21903</v>
      </c>
      <c r="F3664" s="26" t="s">
        <v>21904</v>
      </c>
      <c r="G3664" s="26" t="s">
        <v>9586</v>
      </c>
      <c r="H3664" s="26" t="s">
        <v>133</v>
      </c>
      <c r="J3664" s="26" t="s">
        <v>146</v>
      </c>
      <c r="K3664" s="26" t="s">
        <v>9597</v>
      </c>
      <c r="L3664" s="26" t="s">
        <v>21905</v>
      </c>
      <c r="M3664" s="26">
        <v>380932487490</v>
      </c>
      <c r="N3664" s="26">
        <v>1210100000</v>
      </c>
    </row>
    <row r="3665" spans="1:14">
      <c r="A3665" s="26" t="s">
        <v>9449</v>
      </c>
      <c r="B3665" s="26" t="s">
        <v>9450</v>
      </c>
      <c r="C3665" s="26">
        <v>2006076</v>
      </c>
      <c r="D3665" s="26" t="s">
        <v>780</v>
      </c>
      <c r="E3665" s="26" t="s">
        <v>21906</v>
      </c>
      <c r="F3665" s="26" t="s">
        <v>21907</v>
      </c>
      <c r="G3665" s="26" t="s">
        <v>9601</v>
      </c>
      <c r="H3665" s="26" t="s">
        <v>1573</v>
      </c>
      <c r="J3665" s="26" t="s">
        <v>1589</v>
      </c>
      <c r="K3665" s="26" t="s">
        <v>9597</v>
      </c>
      <c r="L3665" s="26" t="s">
        <v>17685</v>
      </c>
      <c r="M3665" s="26">
        <v>380631932521</v>
      </c>
      <c r="N3665" s="26">
        <v>1824286707</v>
      </c>
    </row>
    <row r="3666" spans="1:14">
      <c r="A3666" s="26" t="s">
        <v>6211</v>
      </c>
      <c r="B3666" s="26" t="s">
        <v>6212</v>
      </c>
      <c r="C3666" s="26">
        <v>38522082</v>
      </c>
      <c r="D3666" s="26" t="s">
        <v>24</v>
      </c>
      <c r="E3666" s="26" t="s">
        <v>21908</v>
      </c>
      <c r="F3666" s="26" t="s">
        <v>21909</v>
      </c>
      <c r="G3666" s="26" t="s">
        <v>9586</v>
      </c>
      <c r="H3666" s="26" t="s">
        <v>885</v>
      </c>
      <c r="I3666" s="26" t="s">
        <v>12123</v>
      </c>
      <c r="J3666" s="26" t="s">
        <v>21910</v>
      </c>
      <c r="K3666" s="26" t="s">
        <v>9582</v>
      </c>
      <c r="L3666" s="26" t="s">
        <v>21911</v>
      </c>
      <c r="M3666" s="26">
        <v>380985441550</v>
      </c>
      <c r="N3666" s="26">
        <v>5122583401</v>
      </c>
    </row>
    <row r="3667" spans="1:14">
      <c r="A3667" s="26" t="s">
        <v>7240</v>
      </c>
      <c r="B3667" s="26" t="s">
        <v>7241</v>
      </c>
      <c r="C3667" s="26">
        <v>38645384</v>
      </c>
      <c r="D3667" s="26" t="s">
        <v>24</v>
      </c>
      <c r="E3667" s="26" t="s">
        <v>21912</v>
      </c>
      <c r="F3667" s="26" t="s">
        <v>21913</v>
      </c>
      <c r="G3667" s="26" t="s">
        <v>9586</v>
      </c>
      <c r="H3667" s="26" t="s">
        <v>987</v>
      </c>
      <c r="I3667" s="26" t="s">
        <v>12684</v>
      </c>
      <c r="J3667" s="26" t="s">
        <v>21914</v>
      </c>
      <c r="K3667" s="26" t="s">
        <v>9582</v>
      </c>
      <c r="L3667" s="26" t="s">
        <v>21915</v>
      </c>
      <c r="M3667" s="26">
        <v>380967026237</v>
      </c>
      <c r="N3667" s="26">
        <v>1224283410</v>
      </c>
    </row>
    <row r="3668" spans="1:14">
      <c r="A3668" s="26" t="s">
        <v>3636</v>
      </c>
      <c r="B3668" s="26" t="s">
        <v>3637</v>
      </c>
      <c r="C3668" s="26">
        <v>38809093</v>
      </c>
      <c r="D3668" s="26" t="s">
        <v>24</v>
      </c>
      <c r="E3668" s="26" t="s">
        <v>21916</v>
      </c>
      <c r="F3668" s="26" t="s">
        <v>21917</v>
      </c>
      <c r="G3668" s="26" t="s">
        <v>9586</v>
      </c>
      <c r="H3668" s="26" t="s">
        <v>468</v>
      </c>
      <c r="I3668" s="26" t="s">
        <v>15268</v>
      </c>
      <c r="J3668" s="26" t="s">
        <v>21918</v>
      </c>
      <c r="K3668" s="26" t="s">
        <v>9582</v>
      </c>
      <c r="L3668" s="26" t="s">
        <v>21919</v>
      </c>
      <c r="M3668" s="26">
        <v>380614394169</v>
      </c>
      <c r="N3668" s="26">
        <v>123585903</v>
      </c>
    </row>
    <row r="3669" spans="1:14">
      <c r="A3669" s="26" t="s">
        <v>6076</v>
      </c>
      <c r="B3669" s="26" t="s">
        <v>6077</v>
      </c>
      <c r="C3669" s="26">
        <v>38505313</v>
      </c>
      <c r="D3669" s="26" t="s">
        <v>780</v>
      </c>
      <c r="E3669" s="26" t="s">
        <v>21920</v>
      </c>
      <c r="F3669" s="26" t="s">
        <v>9958</v>
      </c>
      <c r="G3669" s="26" t="s">
        <v>9601</v>
      </c>
      <c r="H3669" s="26" t="s">
        <v>835</v>
      </c>
      <c r="J3669" s="26" t="s">
        <v>6071</v>
      </c>
      <c r="K3669" s="26" t="s">
        <v>9597</v>
      </c>
      <c r="L3669" s="26" t="s">
        <v>21921</v>
      </c>
      <c r="M3669" s="26">
        <v>380982793488</v>
      </c>
      <c r="N3669" s="26">
        <v>3523185202</v>
      </c>
    </row>
    <row r="3670" spans="1:14">
      <c r="A3670" s="26" t="s">
        <v>3542</v>
      </c>
      <c r="B3670" s="26" t="s">
        <v>3543</v>
      </c>
      <c r="C3670" s="26">
        <v>40106366</v>
      </c>
      <c r="D3670" s="26" t="s">
        <v>24</v>
      </c>
      <c r="E3670" s="26" t="s">
        <v>21922</v>
      </c>
      <c r="F3670" s="26" t="s">
        <v>21923</v>
      </c>
      <c r="G3670" s="26" t="s">
        <v>9586</v>
      </c>
      <c r="H3670" s="26" t="s">
        <v>392</v>
      </c>
      <c r="J3670" s="26" t="s">
        <v>458</v>
      </c>
      <c r="K3670" s="26" t="s">
        <v>9597</v>
      </c>
      <c r="L3670" s="26" t="s">
        <v>21924</v>
      </c>
      <c r="M3670" s="26">
        <v>380503419464</v>
      </c>
      <c r="N3670" s="26">
        <v>2110100000</v>
      </c>
    </row>
    <row r="3671" spans="1:14">
      <c r="A3671" s="26" t="s">
        <v>8855</v>
      </c>
      <c r="B3671" s="26" t="s">
        <v>8856</v>
      </c>
      <c r="C3671" s="26">
        <v>39030603</v>
      </c>
      <c r="D3671" s="26" t="s">
        <v>24</v>
      </c>
      <c r="E3671" s="26" t="s">
        <v>21925</v>
      </c>
      <c r="F3671" s="26" t="s">
        <v>21926</v>
      </c>
      <c r="G3671" s="26" t="s">
        <v>9586</v>
      </c>
      <c r="H3671" s="26" t="s">
        <v>1401</v>
      </c>
      <c r="I3671" s="26" t="s">
        <v>9936</v>
      </c>
      <c r="J3671" s="26" t="s">
        <v>21927</v>
      </c>
      <c r="K3671" s="26" t="s">
        <v>9582</v>
      </c>
      <c r="L3671" s="26" t="s">
        <v>21928</v>
      </c>
      <c r="M3671" s="26">
        <v>380473893351</v>
      </c>
      <c r="N3671" s="26">
        <v>524380401</v>
      </c>
    </row>
    <row r="3672" spans="1:14">
      <c r="A3672" s="26" t="s">
        <v>3358</v>
      </c>
      <c r="B3672" s="26" t="s">
        <v>3359</v>
      </c>
      <c r="C3672" s="26">
        <v>33583287</v>
      </c>
      <c r="D3672" s="26" t="s">
        <v>780</v>
      </c>
      <c r="E3672" s="26" t="s">
        <v>21929</v>
      </c>
      <c r="F3672" s="26" t="s">
        <v>21930</v>
      </c>
      <c r="G3672" s="26" t="s">
        <v>9601</v>
      </c>
      <c r="H3672" s="26" t="s">
        <v>392</v>
      </c>
      <c r="J3672" s="26" t="s">
        <v>3360</v>
      </c>
      <c r="K3672" s="26" t="s">
        <v>9606</v>
      </c>
      <c r="L3672" s="26" t="s">
        <v>21931</v>
      </c>
      <c r="M3672" s="26">
        <v>380313233103</v>
      </c>
      <c r="N3672" s="26">
        <v>2123655500</v>
      </c>
    </row>
    <row r="3673" spans="1:14">
      <c r="A3673" s="26" t="s">
        <v>1806</v>
      </c>
      <c r="B3673" s="26" t="s">
        <v>1807</v>
      </c>
      <c r="C3673" s="26">
        <v>37472460</v>
      </c>
      <c r="D3673" s="26" t="s">
        <v>24</v>
      </c>
      <c r="E3673" s="26" t="s">
        <v>21932</v>
      </c>
      <c r="F3673" s="26" t="s">
        <v>21933</v>
      </c>
      <c r="G3673" s="26" t="s">
        <v>9579</v>
      </c>
      <c r="H3673" s="26" t="s">
        <v>27</v>
      </c>
      <c r="I3673" s="26" t="s">
        <v>10731</v>
      </c>
      <c r="J3673" s="26" t="s">
        <v>21934</v>
      </c>
      <c r="K3673" s="26" t="s">
        <v>9582</v>
      </c>
      <c r="L3673" s="26" t="s">
        <v>21935</v>
      </c>
      <c r="M3673" s="26">
        <v>761933648986</v>
      </c>
      <c r="N3673" s="26">
        <v>520281812</v>
      </c>
    </row>
    <row r="3674" spans="1:14">
      <c r="A3674" s="26" t="s">
        <v>6861</v>
      </c>
      <c r="B3674" s="26" t="s">
        <v>6862</v>
      </c>
      <c r="C3674" s="26">
        <v>38534915</v>
      </c>
      <c r="D3674" s="26" t="s">
        <v>24</v>
      </c>
      <c r="E3674" s="26" t="s">
        <v>21936</v>
      </c>
      <c r="F3674" s="26" t="s">
        <v>21937</v>
      </c>
      <c r="G3674" s="26" t="s">
        <v>9579</v>
      </c>
      <c r="H3674" s="26" t="s">
        <v>949</v>
      </c>
      <c r="I3674" s="26" t="s">
        <v>13665</v>
      </c>
      <c r="J3674" s="26" t="s">
        <v>21938</v>
      </c>
      <c r="K3674" s="26" t="s">
        <v>9582</v>
      </c>
      <c r="L3674" s="26" t="s">
        <v>21939</v>
      </c>
      <c r="M3674" s="26">
        <v>380536395452</v>
      </c>
      <c r="N3674" s="26">
        <v>3520887601</v>
      </c>
    </row>
    <row r="3675" spans="1:14">
      <c r="A3675" s="26" t="s">
        <v>3411</v>
      </c>
      <c r="B3675" s="26" t="s">
        <v>3412</v>
      </c>
      <c r="C3675" s="26">
        <v>38456539</v>
      </c>
      <c r="D3675" s="26" t="s">
        <v>24</v>
      </c>
      <c r="E3675" s="26" t="s">
        <v>21940</v>
      </c>
      <c r="F3675" s="26" t="s">
        <v>21941</v>
      </c>
      <c r="G3675" s="26" t="s">
        <v>9579</v>
      </c>
      <c r="H3675" s="26" t="s">
        <v>392</v>
      </c>
      <c r="I3675" s="26" t="s">
        <v>9857</v>
      </c>
      <c r="J3675" s="26" t="s">
        <v>21942</v>
      </c>
      <c r="K3675" s="26" t="s">
        <v>9582</v>
      </c>
      <c r="L3675" s="26" t="s">
        <v>21943</v>
      </c>
      <c r="M3675" s="26">
        <v>380962037687</v>
      </c>
      <c r="N3675" s="26">
        <v>2121983601</v>
      </c>
    </row>
    <row r="3676" spans="1:14">
      <c r="A3676" s="26" t="s">
        <v>5129</v>
      </c>
      <c r="B3676" s="26" t="s">
        <v>5130</v>
      </c>
      <c r="C3676" s="26">
        <v>1996651</v>
      </c>
      <c r="D3676" s="26" t="s">
        <v>780</v>
      </c>
      <c r="E3676" s="26" t="s">
        <v>21944</v>
      </c>
      <c r="F3676" s="26" t="s">
        <v>21945</v>
      </c>
      <c r="G3676" s="26" t="s">
        <v>9601</v>
      </c>
      <c r="H3676" s="26" t="s">
        <v>735</v>
      </c>
      <c r="J3676" s="26" t="s">
        <v>740</v>
      </c>
      <c r="K3676" s="26" t="s">
        <v>9597</v>
      </c>
      <c r="L3676" s="26" t="s">
        <v>21946</v>
      </c>
      <c r="M3676" s="26">
        <v>380322615738</v>
      </c>
      <c r="N3676" s="26">
        <v>1221881203</v>
      </c>
    </row>
    <row r="3677" spans="1:14">
      <c r="A3677" s="26" t="s">
        <v>2137</v>
      </c>
      <c r="B3677" s="26" t="s">
        <v>2138</v>
      </c>
      <c r="C3677" s="26">
        <v>38485879</v>
      </c>
      <c r="D3677" s="26" t="s">
        <v>24</v>
      </c>
      <c r="E3677" s="26" t="s">
        <v>21947</v>
      </c>
      <c r="F3677" s="26" t="s">
        <v>21948</v>
      </c>
      <c r="G3677" s="26" t="s">
        <v>9579</v>
      </c>
      <c r="H3677" s="26" t="s">
        <v>103</v>
      </c>
      <c r="I3677" s="26" t="s">
        <v>10489</v>
      </c>
      <c r="J3677" s="26" t="s">
        <v>21949</v>
      </c>
      <c r="K3677" s="26" t="s">
        <v>9582</v>
      </c>
      <c r="L3677" s="26" t="s">
        <v>21950</v>
      </c>
      <c r="M3677" s="26">
        <v>761957738954</v>
      </c>
      <c r="N3677" s="26">
        <v>725055107</v>
      </c>
    </row>
    <row r="3678" spans="1:14">
      <c r="A3678" s="26" t="s">
        <v>6716</v>
      </c>
      <c r="B3678" s="26" t="s">
        <v>6717</v>
      </c>
      <c r="C3678" s="26">
        <v>37953735</v>
      </c>
      <c r="D3678" s="26" t="s">
        <v>24</v>
      </c>
      <c r="E3678" s="26" t="s">
        <v>21951</v>
      </c>
      <c r="F3678" s="26" t="s">
        <v>21952</v>
      </c>
      <c r="G3678" s="26" t="s">
        <v>9579</v>
      </c>
      <c r="H3678" s="26" t="s">
        <v>949</v>
      </c>
      <c r="I3678" s="26" t="s">
        <v>10708</v>
      </c>
      <c r="J3678" s="26" t="s">
        <v>21953</v>
      </c>
      <c r="K3678" s="26" t="s">
        <v>9582</v>
      </c>
      <c r="L3678" s="26" t="s">
        <v>21954</v>
      </c>
      <c r="M3678" s="26">
        <v>380535693511</v>
      </c>
      <c r="N3678" s="26">
        <v>5320482602</v>
      </c>
    </row>
    <row r="3679" spans="1:14">
      <c r="A3679" s="26" t="s">
        <v>5309</v>
      </c>
      <c r="B3679" s="26" t="s">
        <v>5307</v>
      </c>
      <c r="C3679" s="26">
        <v>20764225</v>
      </c>
      <c r="D3679" s="26" t="s">
        <v>24</v>
      </c>
      <c r="E3679" s="26" t="s">
        <v>21955</v>
      </c>
      <c r="F3679" s="26" t="s">
        <v>21956</v>
      </c>
      <c r="G3679" s="26" t="s">
        <v>9591</v>
      </c>
      <c r="H3679" s="26" t="s">
        <v>735</v>
      </c>
      <c r="I3679" s="26" t="s">
        <v>10088</v>
      </c>
      <c r="J3679" s="26" t="s">
        <v>5308</v>
      </c>
      <c r="K3679" s="26" t="s">
        <v>9606</v>
      </c>
      <c r="L3679" s="26" t="s">
        <v>21957</v>
      </c>
      <c r="M3679" s="26">
        <v>380671090630</v>
      </c>
      <c r="N3679" s="26">
        <v>4622155600</v>
      </c>
    </row>
    <row r="3680" spans="1:14">
      <c r="A3680" s="26" t="s">
        <v>9147</v>
      </c>
      <c r="B3680" s="26" t="s">
        <v>9148</v>
      </c>
      <c r="C3680" s="26">
        <v>38462935</v>
      </c>
      <c r="D3680" s="26" t="s">
        <v>24</v>
      </c>
      <c r="E3680" s="26" t="s">
        <v>21958</v>
      </c>
      <c r="F3680" s="26" t="s">
        <v>21959</v>
      </c>
      <c r="G3680" s="26" t="s">
        <v>9586</v>
      </c>
      <c r="H3680" s="26" t="s">
        <v>1490</v>
      </c>
      <c r="I3680" s="26" t="s">
        <v>10369</v>
      </c>
      <c r="J3680" s="26" t="s">
        <v>21960</v>
      </c>
      <c r="K3680" s="26" t="s">
        <v>9582</v>
      </c>
      <c r="L3680" s="26" t="s">
        <v>21961</v>
      </c>
      <c r="M3680" s="26">
        <v>380680937190</v>
      </c>
      <c r="N3680" s="26">
        <v>1822588405</v>
      </c>
    </row>
    <row r="3681" spans="1:14">
      <c r="A3681" s="26" t="s">
        <v>5509</v>
      </c>
      <c r="B3681" s="26" t="s">
        <v>5510</v>
      </c>
      <c r="C3681" s="26">
        <v>3568132</v>
      </c>
      <c r="D3681" s="26" t="s">
        <v>24</v>
      </c>
      <c r="E3681" s="26" t="s">
        <v>21962</v>
      </c>
      <c r="F3681" s="26" t="s">
        <v>21963</v>
      </c>
      <c r="G3681" s="26" t="s">
        <v>9586</v>
      </c>
      <c r="H3681" s="26" t="s">
        <v>799</v>
      </c>
      <c r="J3681" s="26" t="s">
        <v>800</v>
      </c>
      <c r="K3681" s="26" t="s">
        <v>9597</v>
      </c>
      <c r="L3681" s="26" t="s">
        <v>13826</v>
      </c>
      <c r="M3681" s="26">
        <v>380445640332</v>
      </c>
      <c r="N3681" s="26">
        <v>4822784009</v>
      </c>
    </row>
    <row r="3682" spans="1:14">
      <c r="A3682" s="26" t="s">
        <v>5338</v>
      </c>
      <c r="B3682" s="26" t="s">
        <v>5337</v>
      </c>
      <c r="C3682" s="26">
        <v>1998035</v>
      </c>
      <c r="D3682" s="26" t="s">
        <v>24</v>
      </c>
      <c r="E3682" s="26" t="s">
        <v>21964</v>
      </c>
      <c r="F3682" s="26" t="s">
        <v>21965</v>
      </c>
      <c r="G3682" s="26" t="s">
        <v>9586</v>
      </c>
      <c r="H3682" s="26" t="s">
        <v>735</v>
      </c>
      <c r="I3682" s="26" t="s">
        <v>12249</v>
      </c>
      <c r="J3682" s="26" t="s">
        <v>12902</v>
      </c>
      <c r="K3682" s="26" t="s">
        <v>9582</v>
      </c>
      <c r="L3682" s="26" t="s">
        <v>21966</v>
      </c>
      <c r="M3682" s="26">
        <v>380679271507</v>
      </c>
      <c r="N3682" s="26">
        <v>4623687001</v>
      </c>
    </row>
    <row r="3683" spans="1:14">
      <c r="A3683" s="26" t="s">
        <v>3198</v>
      </c>
      <c r="B3683" s="26" t="s">
        <v>3199</v>
      </c>
      <c r="C3683" s="26">
        <v>38006590</v>
      </c>
      <c r="D3683" s="26" t="s">
        <v>24</v>
      </c>
      <c r="E3683" s="26" t="s">
        <v>21967</v>
      </c>
      <c r="F3683" s="26" t="s">
        <v>21968</v>
      </c>
      <c r="G3683" s="26" t="s">
        <v>9579</v>
      </c>
      <c r="H3683" s="26" t="s">
        <v>375</v>
      </c>
      <c r="I3683" s="26" t="s">
        <v>12317</v>
      </c>
      <c r="J3683" s="26" t="s">
        <v>21969</v>
      </c>
      <c r="K3683" s="26" t="s">
        <v>9582</v>
      </c>
      <c r="L3683" s="26" t="s">
        <v>21970</v>
      </c>
      <c r="M3683" s="26">
        <v>380414096145</v>
      </c>
      <c r="N3683" s="26">
        <v>124785404</v>
      </c>
    </row>
    <row r="3684" spans="1:14">
      <c r="A3684" s="26" t="s">
        <v>6581</v>
      </c>
      <c r="B3684" s="26" t="s">
        <v>6582</v>
      </c>
      <c r="C3684" s="26">
        <v>38381474</v>
      </c>
      <c r="D3684" s="26" t="s">
        <v>24</v>
      </c>
      <c r="E3684" s="26" t="s">
        <v>21971</v>
      </c>
      <c r="F3684" s="26" t="s">
        <v>21972</v>
      </c>
      <c r="G3684" s="26" t="s">
        <v>9579</v>
      </c>
      <c r="H3684" s="26" t="s">
        <v>949</v>
      </c>
      <c r="I3684" s="26" t="s">
        <v>10846</v>
      </c>
      <c r="J3684" s="26" t="s">
        <v>21973</v>
      </c>
      <c r="K3684" s="26" t="s">
        <v>9582</v>
      </c>
      <c r="L3684" s="26" t="s">
        <v>21974</v>
      </c>
      <c r="M3684" s="26">
        <v>380535534311</v>
      </c>
      <c r="N3684" s="26">
        <v>5323281807</v>
      </c>
    </row>
    <row r="3685" spans="1:14">
      <c r="A3685" s="26" t="s">
        <v>6691</v>
      </c>
      <c r="B3685" s="26" t="s">
        <v>6692</v>
      </c>
      <c r="C3685" s="26">
        <v>1999613</v>
      </c>
      <c r="D3685" s="26" t="s">
        <v>780</v>
      </c>
      <c r="E3685" s="26" t="s">
        <v>21975</v>
      </c>
      <c r="F3685" s="26" t="s">
        <v>21976</v>
      </c>
      <c r="G3685" s="26" t="s">
        <v>9601</v>
      </c>
      <c r="H3685" s="26" t="s">
        <v>949</v>
      </c>
      <c r="J3685" s="26" t="s">
        <v>962</v>
      </c>
      <c r="K3685" s="26" t="s">
        <v>9597</v>
      </c>
      <c r="L3685" s="26" t="s">
        <v>21977</v>
      </c>
      <c r="M3685" s="26">
        <v>380536756145</v>
      </c>
      <c r="N3685" s="26">
        <v>5310400000</v>
      </c>
    </row>
    <row r="3686" spans="1:14">
      <c r="A3686" s="26" t="s">
        <v>3105</v>
      </c>
      <c r="B3686" s="26" t="s">
        <v>3106</v>
      </c>
      <c r="C3686" s="26">
        <v>33128475</v>
      </c>
      <c r="D3686" s="26" t="s">
        <v>24</v>
      </c>
      <c r="E3686" s="26" t="s">
        <v>21978</v>
      </c>
      <c r="F3686" s="26" t="s">
        <v>21979</v>
      </c>
      <c r="G3686" s="26" t="s">
        <v>9591</v>
      </c>
      <c r="H3686" s="26" t="s">
        <v>375</v>
      </c>
      <c r="J3686" s="26" t="s">
        <v>380</v>
      </c>
      <c r="K3686" s="26" t="s">
        <v>9597</v>
      </c>
      <c r="L3686" s="26" t="s">
        <v>11243</v>
      </c>
      <c r="M3686" s="26">
        <v>761086552892</v>
      </c>
      <c r="N3686" s="26">
        <v>1810100000</v>
      </c>
    </row>
    <row r="3687" spans="1:14">
      <c r="A3687" s="26" t="s">
        <v>1757</v>
      </c>
      <c r="B3687" s="26" t="s">
        <v>1758</v>
      </c>
      <c r="C3687" s="26">
        <v>41007217</v>
      </c>
      <c r="D3687" s="26" t="s">
        <v>24</v>
      </c>
      <c r="E3687" s="26" t="s">
        <v>21980</v>
      </c>
      <c r="F3687" s="26" t="s">
        <v>21981</v>
      </c>
      <c r="G3687" s="26" t="s">
        <v>9579</v>
      </c>
      <c r="H3687" s="26" t="s">
        <v>27</v>
      </c>
      <c r="I3687" s="26" t="s">
        <v>11743</v>
      </c>
      <c r="J3687" s="26" t="s">
        <v>21982</v>
      </c>
      <c r="K3687" s="26" t="s">
        <v>9582</v>
      </c>
      <c r="L3687" s="26" t="s">
        <v>21983</v>
      </c>
      <c r="M3687" s="26">
        <v>380434522222</v>
      </c>
      <c r="N3687" s="26">
        <v>521282603</v>
      </c>
    </row>
    <row r="3688" spans="1:14">
      <c r="A3688" s="26" t="s">
        <v>1655</v>
      </c>
      <c r="B3688" s="26" t="s">
        <v>1656</v>
      </c>
      <c r="C3688" s="26">
        <v>37489689</v>
      </c>
      <c r="D3688" s="26" t="s">
        <v>24</v>
      </c>
      <c r="E3688" s="26" t="s">
        <v>21984</v>
      </c>
      <c r="F3688" s="26" t="s">
        <v>21985</v>
      </c>
      <c r="G3688" s="26" t="s">
        <v>9579</v>
      </c>
      <c r="H3688" s="26" t="s">
        <v>27</v>
      </c>
      <c r="I3688" s="26" t="s">
        <v>10992</v>
      </c>
      <c r="J3688" s="26" t="s">
        <v>21986</v>
      </c>
      <c r="K3688" s="26" t="s">
        <v>9582</v>
      </c>
      <c r="L3688" s="26" t="s">
        <v>21987</v>
      </c>
      <c r="M3688" s="26">
        <v>380432586517</v>
      </c>
      <c r="N3688" s="26">
        <v>520688203</v>
      </c>
    </row>
    <row r="3689" spans="1:14">
      <c r="A3689" s="26" t="s">
        <v>7437</v>
      </c>
      <c r="B3689" s="26" t="s">
        <v>7438</v>
      </c>
      <c r="C3689" s="26" t="s">
        <v>1604</v>
      </c>
      <c r="D3689" s="26" t="s">
        <v>24</v>
      </c>
      <c r="E3689" s="26" t="s">
        <v>21988</v>
      </c>
      <c r="F3689" s="26" t="s">
        <v>21989</v>
      </c>
      <c r="G3689" s="26" t="s">
        <v>9591</v>
      </c>
      <c r="H3689" s="26" t="s">
        <v>1025</v>
      </c>
      <c r="I3689" s="26" t="s">
        <v>11351</v>
      </c>
      <c r="J3689" s="26" t="s">
        <v>7436</v>
      </c>
      <c r="K3689" s="26" t="s">
        <v>9606</v>
      </c>
      <c r="L3689" s="26" t="s">
        <v>21990</v>
      </c>
      <c r="M3689" s="26">
        <v>380502241854</v>
      </c>
      <c r="N3689" s="26">
        <v>123187406</v>
      </c>
    </row>
    <row r="3690" spans="1:14">
      <c r="A3690" s="26" t="s">
        <v>6736</v>
      </c>
      <c r="B3690" s="26" t="s">
        <v>6737</v>
      </c>
      <c r="C3690" s="26">
        <v>1999388</v>
      </c>
      <c r="D3690" s="26" t="s">
        <v>780</v>
      </c>
      <c r="E3690" s="26" t="s">
        <v>21991</v>
      </c>
      <c r="F3690" s="26" t="s">
        <v>21992</v>
      </c>
      <c r="G3690" s="26" t="s">
        <v>9601</v>
      </c>
      <c r="H3690" s="26" t="s">
        <v>949</v>
      </c>
      <c r="J3690" s="26" t="s">
        <v>969</v>
      </c>
      <c r="K3690" s="26" t="s">
        <v>9597</v>
      </c>
      <c r="L3690" s="26" t="s">
        <v>21993</v>
      </c>
      <c r="M3690" s="26">
        <v>380536162229</v>
      </c>
      <c r="N3690" s="26">
        <v>5310700000</v>
      </c>
    </row>
    <row r="3691" spans="1:14">
      <c r="A3691" s="26" t="s">
        <v>4446</v>
      </c>
      <c r="B3691" s="26" t="s">
        <v>4447</v>
      </c>
      <c r="C3691" s="26">
        <v>38462249</v>
      </c>
      <c r="D3691" s="26" t="s">
        <v>24</v>
      </c>
      <c r="E3691" s="26" t="s">
        <v>21994</v>
      </c>
      <c r="F3691" s="26" t="s">
        <v>21995</v>
      </c>
      <c r="G3691" s="26" t="s">
        <v>9579</v>
      </c>
      <c r="H3691" s="26" t="s">
        <v>576</v>
      </c>
      <c r="I3691" s="26" t="s">
        <v>10867</v>
      </c>
      <c r="J3691" s="26" t="s">
        <v>21996</v>
      </c>
      <c r="K3691" s="26" t="s">
        <v>9582</v>
      </c>
      <c r="L3691" s="26" t="s">
        <v>21997</v>
      </c>
      <c r="M3691" s="26">
        <v>380457841117</v>
      </c>
      <c r="N3691" s="26">
        <v>3222785801</v>
      </c>
    </row>
    <row r="3692" spans="1:14">
      <c r="A3692" s="26" t="s">
        <v>8855</v>
      </c>
      <c r="B3692" s="26" t="s">
        <v>8856</v>
      </c>
      <c r="C3692" s="26">
        <v>39030603</v>
      </c>
      <c r="D3692" s="26" t="s">
        <v>24</v>
      </c>
      <c r="E3692" s="26" t="s">
        <v>21998</v>
      </c>
      <c r="F3692" s="26" t="s">
        <v>21999</v>
      </c>
      <c r="G3692" s="26" t="s">
        <v>9586</v>
      </c>
      <c r="H3692" s="26" t="s">
        <v>1401</v>
      </c>
      <c r="I3692" s="26" t="s">
        <v>9936</v>
      </c>
      <c r="J3692" s="26" t="s">
        <v>8854</v>
      </c>
      <c r="K3692" s="26" t="s">
        <v>9606</v>
      </c>
      <c r="L3692" s="26" t="s">
        <v>22000</v>
      </c>
      <c r="M3692" s="26">
        <v>380473830089</v>
      </c>
      <c r="N3692" s="26">
        <v>7120655100</v>
      </c>
    </row>
    <row r="3693" spans="1:14">
      <c r="A3693" s="26" t="s">
        <v>4316</v>
      </c>
      <c r="B3693" s="26" t="s">
        <v>4317</v>
      </c>
      <c r="C3693" s="26">
        <v>38943382</v>
      </c>
      <c r="D3693" s="26" t="s">
        <v>24</v>
      </c>
      <c r="E3693" s="26" t="s">
        <v>22001</v>
      </c>
      <c r="F3693" s="26" t="s">
        <v>22002</v>
      </c>
      <c r="G3693" s="26" t="s">
        <v>9586</v>
      </c>
      <c r="H3693" s="26" t="s">
        <v>576</v>
      </c>
      <c r="I3693" s="26" t="s">
        <v>10292</v>
      </c>
      <c r="J3693" s="26" t="s">
        <v>588</v>
      </c>
      <c r="K3693" s="26" t="s">
        <v>9582</v>
      </c>
      <c r="L3693" s="26" t="s">
        <v>22003</v>
      </c>
      <c r="M3693" s="26">
        <v>380442980068</v>
      </c>
      <c r="N3693" s="26">
        <v>3222480401</v>
      </c>
    </row>
    <row r="3694" spans="1:14">
      <c r="A3694" s="26" t="s">
        <v>3372</v>
      </c>
      <c r="B3694" s="26" t="s">
        <v>3373</v>
      </c>
      <c r="C3694" s="26">
        <v>41769166</v>
      </c>
      <c r="D3694" s="26" t="s">
        <v>24</v>
      </c>
      <c r="E3694" s="26" t="s">
        <v>22004</v>
      </c>
      <c r="F3694" s="26" t="s">
        <v>22005</v>
      </c>
      <c r="G3694" s="26" t="s">
        <v>9586</v>
      </c>
      <c r="H3694" s="26" t="s">
        <v>392</v>
      </c>
      <c r="I3694" s="26" t="s">
        <v>11040</v>
      </c>
      <c r="J3694" s="26" t="s">
        <v>22006</v>
      </c>
      <c r="K3694" s="26" t="s">
        <v>9582</v>
      </c>
      <c r="L3694" s="26" t="s">
        <v>22007</v>
      </c>
      <c r="M3694" s="26">
        <v>380314341125</v>
      </c>
      <c r="N3694" s="26">
        <v>2121281901</v>
      </c>
    </row>
    <row r="3695" spans="1:14">
      <c r="A3695" s="26" t="s">
        <v>9214</v>
      </c>
      <c r="B3695" s="26" t="s">
        <v>9215</v>
      </c>
      <c r="C3695" s="26">
        <v>43343797</v>
      </c>
      <c r="D3695" s="26" t="s">
        <v>1701</v>
      </c>
      <c r="E3695" s="26" t="s">
        <v>22008</v>
      </c>
      <c r="F3695" s="26" t="s">
        <v>22009</v>
      </c>
      <c r="G3695" s="26" t="s">
        <v>9601</v>
      </c>
      <c r="H3695" s="26" t="s">
        <v>1490</v>
      </c>
      <c r="I3695" s="26" t="s">
        <v>12848</v>
      </c>
      <c r="J3695" s="26" t="s">
        <v>9162</v>
      </c>
      <c r="K3695" s="26" t="s">
        <v>9597</v>
      </c>
      <c r="L3695" s="26" t="s">
        <v>22010</v>
      </c>
      <c r="M3695" s="26">
        <v>761046274913</v>
      </c>
      <c r="N3695" s="26">
        <v>5620488303</v>
      </c>
    </row>
    <row r="3696" spans="1:14">
      <c r="A3696" s="26" t="s">
        <v>3356</v>
      </c>
      <c r="B3696" s="26" t="s">
        <v>3357</v>
      </c>
      <c r="C3696" s="26">
        <v>38284599</v>
      </c>
      <c r="D3696" s="26" t="s">
        <v>24</v>
      </c>
      <c r="E3696" s="26" t="s">
        <v>22011</v>
      </c>
      <c r="F3696" s="26" t="s">
        <v>22012</v>
      </c>
      <c r="G3696" s="26" t="s">
        <v>9586</v>
      </c>
      <c r="H3696" s="26" t="s">
        <v>392</v>
      </c>
      <c r="I3696" s="26" t="s">
        <v>11117</v>
      </c>
      <c r="J3696" s="26" t="s">
        <v>22013</v>
      </c>
      <c r="K3696" s="26" t="s">
        <v>9582</v>
      </c>
      <c r="L3696" s="26" t="s">
        <v>22014</v>
      </c>
      <c r="M3696" s="26">
        <v>380313535243</v>
      </c>
      <c r="N3696" s="26">
        <v>2120886001</v>
      </c>
    </row>
    <row r="3697" spans="1:14">
      <c r="A3697" s="26" t="s">
        <v>7839</v>
      </c>
      <c r="B3697" s="26" t="s">
        <v>7840</v>
      </c>
      <c r="C3697" s="26">
        <v>38725548</v>
      </c>
      <c r="D3697" s="26" t="s">
        <v>24</v>
      </c>
      <c r="E3697" s="26" t="s">
        <v>22015</v>
      </c>
      <c r="F3697" s="26" t="s">
        <v>22016</v>
      </c>
      <c r="G3697" s="26" t="s">
        <v>9586</v>
      </c>
      <c r="H3697" s="26" t="s">
        <v>1088</v>
      </c>
      <c r="J3697" s="26" t="s">
        <v>22017</v>
      </c>
      <c r="K3697" s="26" t="s">
        <v>9582</v>
      </c>
      <c r="L3697" s="26" t="s">
        <v>22018</v>
      </c>
      <c r="M3697" s="26">
        <v>380355822574</v>
      </c>
      <c r="N3697" s="26">
        <v>6125810132</v>
      </c>
    </row>
    <row r="3698" spans="1:14">
      <c r="A3698" s="26" t="s">
        <v>7899</v>
      </c>
      <c r="B3698" s="26" t="s">
        <v>7900</v>
      </c>
      <c r="C3698" s="26">
        <v>38813974</v>
      </c>
      <c r="D3698" s="26" t="s">
        <v>24</v>
      </c>
      <c r="E3698" s="26" t="s">
        <v>22019</v>
      </c>
      <c r="F3698" s="26" t="s">
        <v>22020</v>
      </c>
      <c r="G3698" s="26" t="s">
        <v>9586</v>
      </c>
      <c r="H3698" s="26" t="s">
        <v>1122</v>
      </c>
      <c r="I3698" s="26" t="s">
        <v>11218</v>
      </c>
      <c r="J3698" s="26" t="s">
        <v>22021</v>
      </c>
      <c r="K3698" s="26" t="s">
        <v>9582</v>
      </c>
      <c r="L3698" s="26" t="s">
        <v>22022</v>
      </c>
      <c r="M3698" s="26">
        <v>380576361303</v>
      </c>
      <c r="N3698" s="26">
        <v>5321383602</v>
      </c>
    </row>
    <row r="3699" spans="1:14">
      <c r="A3699" s="26" t="s">
        <v>7263</v>
      </c>
      <c r="B3699" s="26" t="s">
        <v>7264</v>
      </c>
      <c r="C3699" s="26">
        <v>40269249</v>
      </c>
      <c r="D3699" s="26" t="s">
        <v>24</v>
      </c>
      <c r="E3699" s="26" t="s">
        <v>22023</v>
      </c>
      <c r="F3699" s="26" t="s">
        <v>22024</v>
      </c>
      <c r="G3699" s="26" t="s">
        <v>9591</v>
      </c>
      <c r="H3699" s="26" t="s">
        <v>1025</v>
      </c>
      <c r="I3699" s="26" t="s">
        <v>12916</v>
      </c>
      <c r="J3699" s="26" t="s">
        <v>22025</v>
      </c>
      <c r="K3699" s="26" t="s">
        <v>9582</v>
      </c>
      <c r="L3699" s="26" t="s">
        <v>22026</v>
      </c>
      <c r="M3699" s="26">
        <v>380974541382</v>
      </c>
      <c r="N3699" s="26">
        <v>5921581102</v>
      </c>
    </row>
    <row r="3700" spans="1:14">
      <c r="A3700" s="26" t="s">
        <v>5339</v>
      </c>
      <c r="B3700" s="26" t="s">
        <v>5340</v>
      </c>
      <c r="C3700" s="26">
        <v>20763941</v>
      </c>
      <c r="D3700" s="26" t="s">
        <v>24</v>
      </c>
      <c r="E3700" s="26" t="s">
        <v>22027</v>
      </c>
      <c r="F3700" s="26" t="s">
        <v>22028</v>
      </c>
      <c r="G3700" s="26" t="s">
        <v>9579</v>
      </c>
      <c r="H3700" s="26" t="s">
        <v>735</v>
      </c>
      <c r="I3700" s="26" t="s">
        <v>9721</v>
      </c>
      <c r="J3700" s="26" t="s">
        <v>22029</v>
      </c>
      <c r="K3700" s="26" t="s">
        <v>9582</v>
      </c>
      <c r="L3700" s="26" t="s">
        <v>22030</v>
      </c>
      <c r="M3700" s="26">
        <v>380680102895</v>
      </c>
      <c r="N3700" s="26">
        <v>4622787610</v>
      </c>
    </row>
    <row r="3701" spans="1:14">
      <c r="A3701" s="26" t="s">
        <v>5615</v>
      </c>
      <c r="B3701" s="26" t="s">
        <v>5616</v>
      </c>
      <c r="C3701" s="26">
        <v>5389534</v>
      </c>
      <c r="D3701" s="26" t="s">
        <v>780</v>
      </c>
      <c r="E3701" s="26" t="s">
        <v>22031</v>
      </c>
      <c r="F3701" s="26" t="s">
        <v>22032</v>
      </c>
      <c r="G3701" s="26" t="s">
        <v>9601</v>
      </c>
      <c r="H3701" s="26" t="s">
        <v>799</v>
      </c>
      <c r="J3701" s="26" t="s">
        <v>800</v>
      </c>
      <c r="K3701" s="26" t="s">
        <v>9597</v>
      </c>
      <c r="L3701" s="26" t="s">
        <v>22033</v>
      </c>
      <c r="M3701" s="26">
        <v>380444083873</v>
      </c>
      <c r="N3701" s="26">
        <v>4822784009</v>
      </c>
    </row>
    <row r="3702" spans="1:14">
      <c r="A3702" s="26" t="s">
        <v>9137</v>
      </c>
      <c r="B3702" s="26" t="s">
        <v>9138</v>
      </c>
      <c r="C3702" s="26">
        <v>36754912</v>
      </c>
      <c r="D3702" s="26" t="s">
        <v>24</v>
      </c>
      <c r="E3702" s="26" t="s">
        <v>22034</v>
      </c>
      <c r="F3702" s="26" t="s">
        <v>22035</v>
      </c>
      <c r="G3702" s="26" t="s">
        <v>9579</v>
      </c>
      <c r="H3702" s="26" t="s">
        <v>1490</v>
      </c>
      <c r="I3702" s="26" t="s">
        <v>13192</v>
      </c>
      <c r="J3702" s="26" t="s">
        <v>22036</v>
      </c>
      <c r="K3702" s="26" t="s">
        <v>9582</v>
      </c>
      <c r="L3702" s="26" t="s">
        <v>22037</v>
      </c>
      <c r="M3702" s="26">
        <v>380680770942</v>
      </c>
      <c r="N3702" s="26">
        <v>7323555101</v>
      </c>
    </row>
    <row r="3703" spans="1:14">
      <c r="A3703" s="26" t="s">
        <v>4399</v>
      </c>
      <c r="B3703" s="26" t="s">
        <v>4400</v>
      </c>
      <c r="C3703" s="26">
        <v>38462558</v>
      </c>
      <c r="D3703" s="26" t="s">
        <v>24</v>
      </c>
      <c r="E3703" s="26" t="s">
        <v>22038</v>
      </c>
      <c r="F3703" s="26" t="s">
        <v>22039</v>
      </c>
      <c r="G3703" s="26" t="s">
        <v>9586</v>
      </c>
      <c r="H3703" s="26" t="s">
        <v>576</v>
      </c>
      <c r="I3703" s="26" t="s">
        <v>11832</v>
      </c>
      <c r="J3703" s="26" t="s">
        <v>22040</v>
      </c>
      <c r="K3703" s="26" t="s">
        <v>9582</v>
      </c>
      <c r="L3703" s="26" t="s">
        <v>22041</v>
      </c>
      <c r="M3703" s="26">
        <v>380980136248</v>
      </c>
      <c r="N3703" s="26">
        <v>3220884801</v>
      </c>
    </row>
    <row r="3704" spans="1:14">
      <c r="A3704" s="26" t="s">
        <v>8735</v>
      </c>
      <c r="B3704" s="26" t="s">
        <v>8736</v>
      </c>
      <c r="C3704" s="26">
        <v>38358026</v>
      </c>
      <c r="D3704" s="26" t="s">
        <v>24</v>
      </c>
      <c r="E3704" s="26" t="s">
        <v>22042</v>
      </c>
      <c r="F3704" s="26" t="s">
        <v>22043</v>
      </c>
      <c r="G3704" s="26" t="s">
        <v>9579</v>
      </c>
      <c r="H3704" s="26" t="s">
        <v>1308</v>
      </c>
      <c r="I3704" s="26" t="s">
        <v>11309</v>
      </c>
      <c r="J3704" s="26" t="s">
        <v>22044</v>
      </c>
      <c r="K3704" s="26" t="s">
        <v>9582</v>
      </c>
      <c r="L3704" s="26" t="s">
        <v>22045</v>
      </c>
      <c r="M3704" s="26">
        <v>380965493677</v>
      </c>
      <c r="N3704" s="26">
        <v>6823984002</v>
      </c>
    </row>
    <row r="3705" spans="1:14">
      <c r="A3705" s="26" t="s">
        <v>1908</v>
      </c>
      <c r="B3705" s="26" t="s">
        <v>1909</v>
      </c>
      <c r="C3705" s="26">
        <v>36759418</v>
      </c>
      <c r="D3705" s="26" t="s">
        <v>24</v>
      </c>
      <c r="E3705" s="26" t="s">
        <v>22046</v>
      </c>
      <c r="F3705" s="26" t="s">
        <v>22047</v>
      </c>
      <c r="G3705" s="26" t="s">
        <v>9586</v>
      </c>
      <c r="H3705" s="26" t="s">
        <v>27</v>
      </c>
      <c r="I3705" s="26" t="s">
        <v>11730</v>
      </c>
      <c r="J3705" s="26" t="s">
        <v>22048</v>
      </c>
      <c r="K3705" s="26" t="s">
        <v>9582</v>
      </c>
      <c r="L3705" s="26" t="s">
        <v>22049</v>
      </c>
      <c r="M3705" s="26">
        <v>380433523513</v>
      </c>
      <c r="N3705" s="26">
        <v>524382905</v>
      </c>
    </row>
    <row r="3706" spans="1:14">
      <c r="A3706" s="26" t="s">
        <v>4880</v>
      </c>
      <c r="B3706" s="26" t="s">
        <v>4881</v>
      </c>
      <c r="C3706" s="26">
        <v>38380533</v>
      </c>
      <c r="D3706" s="26" t="s">
        <v>24</v>
      </c>
      <c r="E3706" s="26" t="s">
        <v>22050</v>
      </c>
      <c r="F3706" s="26" t="s">
        <v>22051</v>
      </c>
      <c r="G3706" s="26" t="s">
        <v>9586</v>
      </c>
      <c r="H3706" s="26" t="s">
        <v>711</v>
      </c>
      <c r="I3706" s="26" t="s">
        <v>10142</v>
      </c>
      <c r="J3706" s="26" t="s">
        <v>22052</v>
      </c>
      <c r="K3706" s="26" t="s">
        <v>9582</v>
      </c>
      <c r="L3706" s="26" t="s">
        <v>22053</v>
      </c>
      <c r="M3706" s="26">
        <v>380663196719</v>
      </c>
      <c r="N3706" s="26">
        <v>4424884501</v>
      </c>
    </row>
    <row r="3707" spans="1:14">
      <c r="A3707" s="26" t="s">
        <v>3473</v>
      </c>
      <c r="B3707" s="26" t="s">
        <v>3474</v>
      </c>
      <c r="C3707" s="26">
        <v>38466531</v>
      </c>
      <c r="D3707" s="26" t="s">
        <v>24</v>
      </c>
      <c r="E3707" s="26" t="s">
        <v>22054</v>
      </c>
      <c r="F3707" s="26" t="s">
        <v>22055</v>
      </c>
      <c r="G3707" s="26" t="s">
        <v>9579</v>
      </c>
      <c r="H3707" s="26" t="s">
        <v>392</v>
      </c>
      <c r="I3707" s="26" t="s">
        <v>11629</v>
      </c>
      <c r="J3707" s="26" t="s">
        <v>22056</v>
      </c>
      <c r="K3707" s="26" t="s">
        <v>9582</v>
      </c>
      <c r="L3707" s="26" t="s">
        <v>22057</v>
      </c>
      <c r="M3707" s="26">
        <v>760625440970</v>
      </c>
      <c r="N3707" s="26">
        <v>2124882701</v>
      </c>
    </row>
    <row r="3708" spans="1:14">
      <c r="A3708" s="26" t="s">
        <v>8639</v>
      </c>
      <c r="B3708" s="26" t="s">
        <v>8640</v>
      </c>
      <c r="C3708" s="26">
        <v>42579187</v>
      </c>
      <c r="D3708" s="26" t="s">
        <v>24</v>
      </c>
      <c r="E3708" s="26" t="s">
        <v>22058</v>
      </c>
      <c r="F3708" s="26" t="s">
        <v>22059</v>
      </c>
      <c r="G3708" s="26" t="s">
        <v>9586</v>
      </c>
      <c r="H3708" s="26" t="s">
        <v>1308</v>
      </c>
      <c r="J3708" s="26" t="s">
        <v>19227</v>
      </c>
      <c r="K3708" s="26" t="s">
        <v>9582</v>
      </c>
      <c r="L3708" s="26" t="s">
        <v>22060</v>
      </c>
      <c r="M3708" s="26">
        <v>380384992743</v>
      </c>
      <c r="N3708" s="26">
        <v>2623281401</v>
      </c>
    </row>
    <row r="3709" spans="1:14">
      <c r="A3709" s="26" t="s">
        <v>2878</v>
      </c>
      <c r="B3709" s="26" t="s">
        <v>2879</v>
      </c>
      <c r="C3709" s="26">
        <v>1989839</v>
      </c>
      <c r="D3709" s="26" t="s">
        <v>780</v>
      </c>
      <c r="E3709" s="26" t="s">
        <v>22061</v>
      </c>
      <c r="F3709" s="26" t="s">
        <v>13526</v>
      </c>
      <c r="G3709" s="26" t="s">
        <v>9601</v>
      </c>
      <c r="H3709" s="26" t="s">
        <v>258</v>
      </c>
      <c r="J3709" s="26" t="s">
        <v>305</v>
      </c>
      <c r="K3709" s="26" t="s">
        <v>9597</v>
      </c>
      <c r="L3709" s="26" t="s">
        <v>22062</v>
      </c>
      <c r="M3709" s="26">
        <v>761133707206</v>
      </c>
      <c r="N3709" s="26">
        <v>1413300000</v>
      </c>
    </row>
    <row r="3710" spans="1:14">
      <c r="A3710" s="26" t="s">
        <v>8030</v>
      </c>
      <c r="B3710" s="26" t="s">
        <v>8031</v>
      </c>
      <c r="C3710" s="26">
        <v>38602768</v>
      </c>
      <c r="D3710" s="26" t="s">
        <v>24</v>
      </c>
      <c r="E3710" s="26" t="s">
        <v>22063</v>
      </c>
      <c r="F3710" s="26" t="s">
        <v>22064</v>
      </c>
      <c r="G3710" s="26" t="s">
        <v>9586</v>
      </c>
      <c r="H3710" s="26" t="s">
        <v>1122</v>
      </c>
      <c r="I3710" s="26" t="s">
        <v>11395</v>
      </c>
      <c r="J3710" s="26" t="s">
        <v>22065</v>
      </c>
      <c r="K3710" s="26" t="s">
        <v>9582</v>
      </c>
      <c r="L3710" s="26" t="s">
        <v>22066</v>
      </c>
      <c r="M3710" s="26">
        <v>380574074236</v>
      </c>
      <c r="N3710" s="26">
        <v>5921280504</v>
      </c>
    </row>
    <row r="3711" spans="1:14">
      <c r="A3711" s="26" t="s">
        <v>5599</v>
      </c>
      <c r="B3711" s="26" t="s">
        <v>5600</v>
      </c>
      <c r="C3711" s="26">
        <v>1993828</v>
      </c>
      <c r="D3711" s="26" t="s">
        <v>780</v>
      </c>
      <c r="E3711" s="26" t="s">
        <v>22067</v>
      </c>
      <c r="F3711" s="26" t="s">
        <v>22068</v>
      </c>
      <c r="G3711" s="26" t="s">
        <v>9601</v>
      </c>
      <c r="H3711" s="26" t="s">
        <v>799</v>
      </c>
      <c r="J3711" s="26" t="s">
        <v>800</v>
      </c>
      <c r="K3711" s="26" t="s">
        <v>9597</v>
      </c>
      <c r="L3711" s="26" t="s">
        <v>22069</v>
      </c>
      <c r="M3711" s="26">
        <v>380444560276</v>
      </c>
      <c r="N3711" s="26">
        <v>4822784009</v>
      </c>
    </row>
    <row r="3712" spans="1:14">
      <c r="A3712" s="26" t="s">
        <v>8968</v>
      </c>
      <c r="B3712" s="26" t="s">
        <v>8969</v>
      </c>
      <c r="C3712" s="26">
        <v>39028882</v>
      </c>
      <c r="D3712" s="26" t="s">
        <v>24</v>
      </c>
      <c r="E3712" s="26" t="s">
        <v>22070</v>
      </c>
      <c r="F3712" s="26" t="s">
        <v>22071</v>
      </c>
      <c r="G3712" s="26" t="s">
        <v>9579</v>
      </c>
      <c r="H3712" s="26" t="s">
        <v>1401</v>
      </c>
      <c r="I3712" s="26" t="s">
        <v>12387</v>
      </c>
      <c r="J3712" s="26" t="s">
        <v>22072</v>
      </c>
      <c r="K3712" s="26" t="s">
        <v>9582</v>
      </c>
      <c r="L3712" s="26" t="s">
        <v>22073</v>
      </c>
      <c r="M3712" s="26">
        <v>380474561548</v>
      </c>
      <c r="N3712" s="26">
        <v>7124685501</v>
      </c>
    </row>
    <row r="3713" spans="1:14">
      <c r="A3713" s="26" t="s">
        <v>8928</v>
      </c>
      <c r="B3713" s="26" t="s">
        <v>8929</v>
      </c>
      <c r="C3713" s="26">
        <v>39028772</v>
      </c>
      <c r="D3713" s="26" t="s">
        <v>24</v>
      </c>
      <c r="E3713" s="26" t="s">
        <v>22074</v>
      </c>
      <c r="F3713" s="26" t="s">
        <v>22075</v>
      </c>
      <c r="G3713" s="26" t="s">
        <v>9579</v>
      </c>
      <c r="H3713" s="26" t="s">
        <v>1401</v>
      </c>
      <c r="I3713" s="26" t="s">
        <v>9777</v>
      </c>
      <c r="J3713" s="26" t="s">
        <v>22076</v>
      </c>
      <c r="K3713" s="26" t="s">
        <v>9582</v>
      </c>
      <c r="L3713" s="26" t="s">
        <v>22077</v>
      </c>
      <c r="M3713" s="26">
        <v>380474492623</v>
      </c>
      <c r="N3713" s="26">
        <v>7124383801</v>
      </c>
    </row>
    <row r="3714" spans="1:14">
      <c r="A3714" s="26" t="s">
        <v>8823</v>
      </c>
      <c r="B3714" s="26" t="s">
        <v>8822</v>
      </c>
      <c r="C3714" s="26">
        <v>35479197</v>
      </c>
      <c r="D3714" s="26" t="s">
        <v>780</v>
      </c>
      <c r="E3714" s="26" t="s">
        <v>22078</v>
      </c>
      <c r="F3714" s="26" t="s">
        <v>22079</v>
      </c>
      <c r="G3714" s="26" t="s">
        <v>9601</v>
      </c>
      <c r="H3714" s="26" t="s">
        <v>1308</v>
      </c>
      <c r="J3714" s="26" t="s">
        <v>8818</v>
      </c>
      <c r="K3714" s="26" t="s">
        <v>9597</v>
      </c>
      <c r="L3714" s="26" t="s">
        <v>22080</v>
      </c>
      <c r="M3714" s="26">
        <v>380983821166</v>
      </c>
      <c r="N3714" s="26">
        <v>6810700000</v>
      </c>
    </row>
    <row r="3715" spans="1:14">
      <c r="A3715" s="26" t="s">
        <v>5840</v>
      </c>
      <c r="B3715" s="26" t="s">
        <v>5841</v>
      </c>
      <c r="C3715" s="26">
        <v>38196712</v>
      </c>
      <c r="D3715" s="26" t="s">
        <v>24</v>
      </c>
      <c r="E3715" s="26" t="s">
        <v>22081</v>
      </c>
      <c r="F3715" s="26" t="s">
        <v>22082</v>
      </c>
      <c r="G3715" s="26" t="s">
        <v>9586</v>
      </c>
      <c r="H3715" s="26" t="s">
        <v>799</v>
      </c>
      <c r="J3715" s="26" t="s">
        <v>800</v>
      </c>
      <c r="K3715" s="26" t="s">
        <v>9597</v>
      </c>
      <c r="L3715" s="26" t="s">
        <v>22083</v>
      </c>
      <c r="M3715" s="26">
        <v>380443373471</v>
      </c>
      <c r="N3715" s="26">
        <v>4822784009</v>
      </c>
    </row>
    <row r="3716" spans="1:14">
      <c r="A3716" s="26" t="s">
        <v>4314</v>
      </c>
      <c r="B3716" s="26" t="s">
        <v>4315</v>
      </c>
      <c r="C3716" s="26" t="s">
        <v>1604</v>
      </c>
      <c r="D3716" s="26" t="s">
        <v>24</v>
      </c>
      <c r="E3716" s="26" t="s">
        <v>22084</v>
      </c>
      <c r="F3716" s="26" t="s">
        <v>22085</v>
      </c>
      <c r="G3716" s="26" t="s">
        <v>9586</v>
      </c>
      <c r="H3716" s="26" t="s">
        <v>576</v>
      </c>
      <c r="J3716" s="26" t="s">
        <v>581</v>
      </c>
      <c r="K3716" s="26" t="s">
        <v>9597</v>
      </c>
      <c r="L3716" s="26" t="s">
        <v>22086</v>
      </c>
      <c r="M3716" s="26">
        <v>380962565245</v>
      </c>
      <c r="N3716" s="26">
        <v>2123681001</v>
      </c>
    </row>
    <row r="3717" spans="1:14">
      <c r="A3717" s="26" t="s">
        <v>3560</v>
      </c>
      <c r="B3717" s="26" t="s">
        <v>3561</v>
      </c>
      <c r="C3717" s="26">
        <v>39048956</v>
      </c>
      <c r="D3717" s="26" t="s">
        <v>24</v>
      </c>
      <c r="E3717" s="26" t="s">
        <v>22087</v>
      </c>
      <c r="F3717" s="26" t="s">
        <v>22088</v>
      </c>
      <c r="G3717" s="26" t="s">
        <v>9586</v>
      </c>
      <c r="H3717" s="26" t="s">
        <v>392</v>
      </c>
      <c r="I3717" s="26" t="s">
        <v>10620</v>
      </c>
      <c r="J3717" s="26" t="s">
        <v>22089</v>
      </c>
      <c r="K3717" s="26" t="s">
        <v>9582</v>
      </c>
      <c r="L3717" s="26" t="s">
        <v>22090</v>
      </c>
      <c r="M3717" s="26">
        <v>380989660700</v>
      </c>
      <c r="N3717" s="26" t="e">
        <v>#N/A</v>
      </c>
    </row>
    <row r="3718" spans="1:14">
      <c r="A3718" s="26" t="s">
        <v>6164</v>
      </c>
      <c r="B3718" s="26" t="s">
        <v>6165</v>
      </c>
      <c r="C3718" s="26">
        <v>40259687</v>
      </c>
      <c r="D3718" s="26" t="s">
        <v>24</v>
      </c>
      <c r="E3718" s="26" t="s">
        <v>22091</v>
      </c>
      <c r="F3718" s="26" t="s">
        <v>22092</v>
      </c>
      <c r="G3718" s="26" t="s">
        <v>9586</v>
      </c>
      <c r="H3718" s="26" t="s">
        <v>885</v>
      </c>
      <c r="J3718" s="26" t="s">
        <v>22093</v>
      </c>
      <c r="K3718" s="26" t="s">
        <v>9582</v>
      </c>
      <c r="L3718" s="26" t="s">
        <v>22094</v>
      </c>
      <c r="M3718" s="26">
        <v>380680013730</v>
      </c>
      <c r="N3718" s="26">
        <v>5121283801</v>
      </c>
    </row>
    <row r="3719" spans="1:14">
      <c r="A3719" s="26" t="s">
        <v>7323</v>
      </c>
      <c r="B3719" s="26" t="s">
        <v>7324</v>
      </c>
      <c r="C3719" s="26">
        <v>36897937</v>
      </c>
      <c r="D3719" s="26" t="s">
        <v>780</v>
      </c>
      <c r="E3719" s="26" t="s">
        <v>22095</v>
      </c>
      <c r="F3719" s="26" t="s">
        <v>22096</v>
      </c>
      <c r="G3719" s="26" t="s">
        <v>9601</v>
      </c>
      <c r="H3719" s="26" t="s">
        <v>1025</v>
      </c>
      <c r="J3719" s="26" t="s">
        <v>1065</v>
      </c>
      <c r="K3719" s="26" t="s">
        <v>9597</v>
      </c>
      <c r="L3719" s="26" t="s">
        <v>22097</v>
      </c>
      <c r="M3719" s="26">
        <v>380542335077</v>
      </c>
      <c r="N3719" s="26">
        <v>5910100000</v>
      </c>
    </row>
    <row r="3720" spans="1:14">
      <c r="A3720" s="26" t="s">
        <v>1874</v>
      </c>
      <c r="B3720" s="26" t="s">
        <v>1875</v>
      </c>
      <c r="C3720" s="26">
        <v>35814781</v>
      </c>
      <c r="D3720" s="26" t="s">
        <v>24</v>
      </c>
      <c r="E3720" s="26" t="s">
        <v>22098</v>
      </c>
      <c r="F3720" s="26" t="s">
        <v>22099</v>
      </c>
      <c r="G3720" s="26" t="s">
        <v>9586</v>
      </c>
      <c r="H3720" s="26" t="s">
        <v>27</v>
      </c>
      <c r="I3720" s="26" t="s">
        <v>9814</v>
      </c>
      <c r="J3720" s="26" t="s">
        <v>22100</v>
      </c>
      <c r="K3720" s="26" t="s">
        <v>9582</v>
      </c>
      <c r="L3720" s="26" t="s">
        <v>22101</v>
      </c>
      <c r="M3720" s="26">
        <v>380434235588</v>
      </c>
      <c r="N3720" s="26">
        <v>521484803</v>
      </c>
    </row>
    <row r="3721" spans="1:14">
      <c r="A3721" s="26" t="s">
        <v>3483</v>
      </c>
      <c r="B3721" s="26" t="s">
        <v>3484</v>
      </c>
      <c r="C3721" s="26">
        <v>42043319</v>
      </c>
      <c r="D3721" s="26" t="s">
        <v>24</v>
      </c>
      <c r="E3721" s="26" t="s">
        <v>22102</v>
      </c>
      <c r="F3721" s="26" t="s">
        <v>22103</v>
      </c>
      <c r="G3721" s="26" t="s">
        <v>9586</v>
      </c>
      <c r="H3721" s="26" t="s">
        <v>392</v>
      </c>
      <c r="I3721" s="26" t="s">
        <v>10627</v>
      </c>
      <c r="J3721" s="26" t="s">
        <v>3478</v>
      </c>
      <c r="K3721" s="26" t="s">
        <v>9606</v>
      </c>
      <c r="L3721" s="26" t="s">
        <v>22104</v>
      </c>
      <c r="M3721" s="26">
        <v>380989129575</v>
      </c>
      <c r="N3721" s="26">
        <v>2124455900</v>
      </c>
    </row>
    <row r="3722" spans="1:14">
      <c r="A3722" s="26" t="s">
        <v>4135</v>
      </c>
      <c r="B3722" s="26" t="s">
        <v>4136</v>
      </c>
      <c r="C3722" s="26">
        <v>41410274</v>
      </c>
      <c r="D3722" s="26" t="s">
        <v>24</v>
      </c>
      <c r="E3722" s="26" t="s">
        <v>22105</v>
      </c>
      <c r="F3722" s="26" t="s">
        <v>22106</v>
      </c>
      <c r="G3722" s="26" t="s">
        <v>9586</v>
      </c>
      <c r="H3722" s="26" t="s">
        <v>506</v>
      </c>
      <c r="J3722" s="26" t="s">
        <v>4137</v>
      </c>
      <c r="K3722" s="26" t="s">
        <v>9582</v>
      </c>
      <c r="L3722" s="26" t="s">
        <v>22107</v>
      </c>
      <c r="M3722" s="26">
        <v>380347733343</v>
      </c>
      <c r="N3722" s="26">
        <v>2622080503</v>
      </c>
    </row>
    <row r="3723" spans="1:14">
      <c r="A3723" s="26" t="s">
        <v>2608</v>
      </c>
      <c r="B3723" s="26" t="s">
        <v>2609</v>
      </c>
      <c r="C3723" s="26">
        <v>36721693</v>
      </c>
      <c r="D3723" s="26" t="s">
        <v>24</v>
      </c>
      <c r="E3723" s="26" t="s">
        <v>22108</v>
      </c>
      <c r="F3723" s="26" t="s">
        <v>22109</v>
      </c>
      <c r="G3723" s="26" t="s">
        <v>9586</v>
      </c>
      <c r="H3723" s="26" t="s">
        <v>133</v>
      </c>
      <c r="I3723" s="26" t="s">
        <v>12947</v>
      </c>
      <c r="J3723" s="26" t="s">
        <v>22110</v>
      </c>
      <c r="K3723" s="26" t="s">
        <v>9582</v>
      </c>
      <c r="L3723" s="26" t="s">
        <v>22111</v>
      </c>
      <c r="M3723" s="26">
        <v>761541286877</v>
      </c>
      <c r="N3723" s="26">
        <v>1220755140</v>
      </c>
    </row>
    <row r="3724" spans="1:14">
      <c r="A3724" s="26" t="s">
        <v>7246</v>
      </c>
      <c r="B3724" s="26" t="s">
        <v>7247</v>
      </c>
      <c r="C3724" s="26">
        <v>1999796</v>
      </c>
      <c r="D3724" s="26" t="s">
        <v>780</v>
      </c>
      <c r="E3724" s="26" t="s">
        <v>22112</v>
      </c>
      <c r="F3724" s="26" t="s">
        <v>10114</v>
      </c>
      <c r="G3724" s="26" t="s">
        <v>9601</v>
      </c>
      <c r="H3724" s="26" t="s">
        <v>987</v>
      </c>
      <c r="I3724" s="26" t="s">
        <v>11035</v>
      </c>
      <c r="J3724" s="26" t="s">
        <v>1021</v>
      </c>
      <c r="K3724" s="26" t="s">
        <v>9597</v>
      </c>
      <c r="L3724" s="26" t="s">
        <v>22113</v>
      </c>
      <c r="M3724" s="26">
        <v>380939281807</v>
      </c>
      <c r="N3724" s="26">
        <v>4625887601</v>
      </c>
    </row>
    <row r="3725" spans="1:14">
      <c r="A3725" s="26" t="s">
        <v>7901</v>
      </c>
      <c r="B3725" s="26" t="s">
        <v>7902</v>
      </c>
      <c r="C3725" s="26">
        <v>2003095</v>
      </c>
      <c r="D3725" s="26" t="s">
        <v>780</v>
      </c>
      <c r="E3725" s="26" t="s">
        <v>22114</v>
      </c>
      <c r="F3725" s="26" t="s">
        <v>22115</v>
      </c>
      <c r="G3725" s="26" t="s">
        <v>9601</v>
      </c>
      <c r="H3725" s="26" t="s">
        <v>1122</v>
      </c>
      <c r="I3725" s="26" t="s">
        <v>11218</v>
      </c>
      <c r="J3725" s="26" t="s">
        <v>3384</v>
      </c>
      <c r="K3725" s="26" t="s">
        <v>9606</v>
      </c>
      <c r="L3725" s="26" t="s">
        <v>17276</v>
      </c>
      <c r="M3725" s="26">
        <v>761262355329</v>
      </c>
      <c r="N3725" s="26">
        <v>2125386901</v>
      </c>
    </row>
    <row r="3726" spans="1:14">
      <c r="A3726" s="26" t="s">
        <v>3028</v>
      </c>
      <c r="B3726" s="26" t="s">
        <v>3029</v>
      </c>
      <c r="C3726" s="26">
        <v>37522155</v>
      </c>
      <c r="D3726" s="26" t="s">
        <v>24</v>
      </c>
      <c r="E3726" s="26" t="s">
        <v>22116</v>
      </c>
      <c r="F3726" s="26" t="s">
        <v>10262</v>
      </c>
      <c r="G3726" s="26" t="s">
        <v>9586</v>
      </c>
      <c r="H3726" s="26" t="s">
        <v>258</v>
      </c>
      <c r="J3726" s="26" t="s">
        <v>22117</v>
      </c>
      <c r="K3726" s="26" t="s">
        <v>9606</v>
      </c>
      <c r="L3726" s="26" t="s">
        <v>22118</v>
      </c>
      <c r="M3726" s="26">
        <v>380624747332</v>
      </c>
      <c r="N3726" s="26">
        <v>1225682005</v>
      </c>
    </row>
    <row r="3727" spans="1:14">
      <c r="A3727" s="26" t="s">
        <v>5673</v>
      </c>
      <c r="B3727" s="26" t="s">
        <v>5674</v>
      </c>
      <c r="C3727" s="26">
        <v>26387019</v>
      </c>
      <c r="D3727" s="26" t="s">
        <v>780</v>
      </c>
      <c r="E3727" s="26" t="s">
        <v>22119</v>
      </c>
      <c r="F3727" s="26" t="s">
        <v>22120</v>
      </c>
      <c r="G3727" s="26" t="s">
        <v>9601</v>
      </c>
      <c r="H3727" s="26" t="s">
        <v>799</v>
      </c>
      <c r="J3727" s="26" t="s">
        <v>800</v>
      </c>
      <c r="K3727" s="26" t="s">
        <v>9597</v>
      </c>
      <c r="L3727" s="26" t="s">
        <v>22121</v>
      </c>
      <c r="M3727" s="26">
        <v>380442348559</v>
      </c>
      <c r="N3727" s="26">
        <v>4822784009</v>
      </c>
    </row>
    <row r="3728" spans="1:14">
      <c r="A3728" s="26" t="s">
        <v>8404</v>
      </c>
      <c r="B3728" s="26" t="s">
        <v>8405</v>
      </c>
      <c r="C3728" s="26">
        <v>38637457</v>
      </c>
      <c r="D3728" s="26" t="s">
        <v>24</v>
      </c>
      <c r="E3728" s="26" t="s">
        <v>22122</v>
      </c>
      <c r="F3728" s="26" t="s">
        <v>22123</v>
      </c>
      <c r="G3728" s="26" t="s">
        <v>9579</v>
      </c>
      <c r="H3728" s="26" t="s">
        <v>1269</v>
      </c>
      <c r="I3728" s="26" t="s">
        <v>15183</v>
      </c>
      <c r="J3728" s="26" t="s">
        <v>22124</v>
      </c>
      <c r="K3728" s="26" t="s">
        <v>9582</v>
      </c>
      <c r="L3728" s="26" t="s">
        <v>22125</v>
      </c>
      <c r="M3728" s="26">
        <v>380554742487</v>
      </c>
      <c r="N3728" s="26">
        <v>1225980517</v>
      </c>
    </row>
    <row r="3729" spans="1:14">
      <c r="A3729" s="26" t="s">
        <v>9399</v>
      </c>
      <c r="B3729" s="26" t="s">
        <v>9400</v>
      </c>
      <c r="C3729" s="26">
        <v>38955665</v>
      </c>
      <c r="D3729" s="26" t="s">
        <v>24</v>
      </c>
      <c r="E3729" s="26" t="s">
        <v>22126</v>
      </c>
      <c r="F3729" s="26" t="s">
        <v>22127</v>
      </c>
      <c r="G3729" s="26" t="s">
        <v>9579</v>
      </c>
      <c r="H3729" s="26" t="s">
        <v>1573</v>
      </c>
      <c r="I3729" s="26" t="s">
        <v>10158</v>
      </c>
      <c r="J3729" s="26" t="s">
        <v>3586</v>
      </c>
      <c r="K3729" s="26" t="s">
        <v>9582</v>
      </c>
      <c r="L3729" s="26" t="s">
        <v>22128</v>
      </c>
      <c r="M3729" s="26">
        <v>380462686138</v>
      </c>
      <c r="N3729" s="26">
        <v>525385502</v>
      </c>
    </row>
    <row r="3730" spans="1:14">
      <c r="A3730" s="26" t="s">
        <v>4797</v>
      </c>
      <c r="B3730" s="26" t="s">
        <v>4798</v>
      </c>
      <c r="C3730" s="26">
        <v>1986807</v>
      </c>
      <c r="D3730" s="26" t="s">
        <v>780</v>
      </c>
      <c r="E3730" s="26" t="s">
        <v>22129</v>
      </c>
      <c r="F3730" s="26" t="s">
        <v>22130</v>
      </c>
      <c r="G3730" s="26" t="s">
        <v>9601</v>
      </c>
      <c r="H3730" s="26" t="s">
        <v>711</v>
      </c>
      <c r="J3730" s="26" t="s">
        <v>716</v>
      </c>
      <c r="K3730" s="26" t="s">
        <v>9597</v>
      </c>
      <c r="L3730" s="26" t="s">
        <v>22131</v>
      </c>
      <c r="M3730" s="26">
        <v>761332744782</v>
      </c>
      <c r="N3730" s="26">
        <v>4411800000</v>
      </c>
    </row>
    <row r="3731" spans="1:14">
      <c r="A3731" s="26" t="s">
        <v>8574</v>
      </c>
      <c r="B3731" s="26" t="s">
        <v>8575</v>
      </c>
      <c r="C3731" s="26">
        <v>2004151</v>
      </c>
      <c r="D3731" s="26" t="s">
        <v>780</v>
      </c>
      <c r="E3731" s="26" t="s">
        <v>22132</v>
      </c>
      <c r="F3731" s="26" t="s">
        <v>10111</v>
      </c>
      <c r="G3731" s="26" t="s">
        <v>9601</v>
      </c>
      <c r="H3731" s="26" t="s">
        <v>1269</v>
      </c>
      <c r="J3731" s="26" t="s">
        <v>1298</v>
      </c>
      <c r="K3731" s="26" t="s">
        <v>9597</v>
      </c>
      <c r="L3731" s="26" t="s">
        <v>22133</v>
      </c>
      <c r="M3731" s="26">
        <v>380552224582</v>
      </c>
      <c r="N3731" s="26">
        <v>6510100000</v>
      </c>
    </row>
    <row r="3732" spans="1:14">
      <c r="A3732" s="26" t="s">
        <v>5917</v>
      </c>
      <c r="B3732" s="26" t="s">
        <v>5918</v>
      </c>
      <c r="C3732" s="26">
        <v>38341981</v>
      </c>
      <c r="D3732" s="26" t="s">
        <v>24</v>
      </c>
      <c r="E3732" s="26" t="s">
        <v>22134</v>
      </c>
      <c r="F3732" s="26" t="s">
        <v>22135</v>
      </c>
      <c r="G3732" s="26" t="s">
        <v>9586</v>
      </c>
      <c r="H3732" s="26" t="s">
        <v>835</v>
      </c>
      <c r="I3732" s="26" t="s">
        <v>16014</v>
      </c>
      <c r="J3732" s="26" t="s">
        <v>22136</v>
      </c>
      <c r="K3732" s="26" t="s">
        <v>9582</v>
      </c>
      <c r="L3732" s="26" t="s">
        <v>22137</v>
      </c>
      <c r="M3732" s="26">
        <v>380513495391</v>
      </c>
      <c r="N3732" s="26">
        <v>4822080802</v>
      </c>
    </row>
    <row r="3733" spans="1:14">
      <c r="A3733" s="26" t="s">
        <v>3544</v>
      </c>
      <c r="B3733" s="26" t="s">
        <v>3545</v>
      </c>
      <c r="C3733" s="26">
        <v>1992147</v>
      </c>
      <c r="D3733" s="26" t="s">
        <v>780</v>
      </c>
      <c r="E3733" s="26" t="s">
        <v>22138</v>
      </c>
      <c r="F3733" s="26" t="s">
        <v>22139</v>
      </c>
      <c r="G3733" s="26" t="s">
        <v>9601</v>
      </c>
      <c r="H3733" s="26" t="s">
        <v>392</v>
      </c>
      <c r="J3733" s="26" t="s">
        <v>458</v>
      </c>
      <c r="K3733" s="26" t="s">
        <v>9597</v>
      </c>
      <c r="L3733" s="26" t="s">
        <v>22140</v>
      </c>
      <c r="M3733" s="26">
        <v>380312639024</v>
      </c>
      <c r="N3733" s="26">
        <v>2110100000</v>
      </c>
    </row>
    <row r="3734" spans="1:14">
      <c r="A3734" s="26" t="s">
        <v>2157</v>
      </c>
      <c r="B3734" s="26" t="s">
        <v>2158</v>
      </c>
      <c r="C3734" s="26">
        <v>1982778</v>
      </c>
      <c r="D3734" s="26" t="s">
        <v>24</v>
      </c>
      <c r="E3734" s="26" t="s">
        <v>22141</v>
      </c>
      <c r="F3734" s="26" t="s">
        <v>22142</v>
      </c>
      <c r="G3734" s="26" t="s">
        <v>9579</v>
      </c>
      <c r="H3734" s="26" t="s">
        <v>103</v>
      </c>
      <c r="I3734" s="26" t="s">
        <v>10569</v>
      </c>
      <c r="J3734" s="26" t="s">
        <v>22143</v>
      </c>
      <c r="K3734" s="26" t="s">
        <v>9582</v>
      </c>
      <c r="L3734" s="26" t="s">
        <v>22144</v>
      </c>
      <c r="M3734" s="26">
        <v>380672754362</v>
      </c>
      <c r="N3734" s="26">
        <v>725755104</v>
      </c>
    </row>
    <row r="3735" spans="1:14">
      <c r="A3735" s="26" t="s">
        <v>7082</v>
      </c>
      <c r="B3735" s="26" t="s">
        <v>7083</v>
      </c>
      <c r="C3735" s="26">
        <v>38407717</v>
      </c>
      <c r="D3735" s="26" t="s">
        <v>24</v>
      </c>
      <c r="E3735" s="26" t="s">
        <v>22145</v>
      </c>
      <c r="F3735" s="26" t="s">
        <v>22146</v>
      </c>
      <c r="G3735" s="26" t="s">
        <v>9579</v>
      </c>
      <c r="H3735" s="26" t="s">
        <v>987</v>
      </c>
      <c r="I3735" s="26" t="s">
        <v>10311</v>
      </c>
      <c r="J3735" s="26" t="s">
        <v>22147</v>
      </c>
      <c r="K3735" s="26" t="s">
        <v>9582</v>
      </c>
      <c r="L3735" s="26" t="s">
        <v>22148</v>
      </c>
      <c r="M3735" s="26">
        <v>380971552213</v>
      </c>
      <c r="N3735" s="26">
        <v>5623487804</v>
      </c>
    </row>
    <row r="3736" spans="1:14">
      <c r="A3736" s="26" t="s">
        <v>7683</v>
      </c>
      <c r="B3736" s="26" t="s">
        <v>7684</v>
      </c>
      <c r="C3736" s="26">
        <v>41935832</v>
      </c>
      <c r="D3736" s="26" t="s">
        <v>24</v>
      </c>
      <c r="E3736" s="26" t="s">
        <v>22149</v>
      </c>
      <c r="F3736" s="26" t="s">
        <v>22150</v>
      </c>
      <c r="G3736" s="26" t="s">
        <v>9586</v>
      </c>
      <c r="H3736" s="26" t="s">
        <v>1088</v>
      </c>
      <c r="I3736" s="26" t="s">
        <v>9682</v>
      </c>
      <c r="J3736" s="26" t="s">
        <v>22151</v>
      </c>
      <c r="K3736" s="26" t="s">
        <v>9582</v>
      </c>
      <c r="L3736" s="26" t="s">
        <v>22152</v>
      </c>
      <c r="M3736" s="26">
        <v>380978517363</v>
      </c>
      <c r="N3736" s="26">
        <v>6123880301</v>
      </c>
    </row>
    <row r="3737" spans="1:14">
      <c r="A3737" s="26" t="s">
        <v>3372</v>
      </c>
      <c r="B3737" s="26" t="s">
        <v>3373</v>
      </c>
      <c r="C3737" s="26">
        <v>41769166</v>
      </c>
      <c r="D3737" s="26" t="s">
        <v>24</v>
      </c>
      <c r="E3737" s="26" t="s">
        <v>22153</v>
      </c>
      <c r="F3737" s="26" t="s">
        <v>22154</v>
      </c>
      <c r="G3737" s="26" t="s">
        <v>9586</v>
      </c>
      <c r="H3737" s="26" t="s">
        <v>392</v>
      </c>
      <c r="I3737" s="26" t="s">
        <v>11040</v>
      </c>
      <c r="J3737" s="26" t="s">
        <v>22155</v>
      </c>
      <c r="K3737" s="26" t="s">
        <v>9582</v>
      </c>
      <c r="L3737" s="26" t="s">
        <v>22156</v>
      </c>
      <c r="M3737" s="26">
        <v>380314334310</v>
      </c>
      <c r="N3737" s="26">
        <v>2121281501</v>
      </c>
    </row>
    <row r="3738" spans="1:14">
      <c r="A3738" s="26" t="s">
        <v>6494</v>
      </c>
      <c r="B3738" s="26" t="s">
        <v>6495</v>
      </c>
      <c r="C3738" s="26">
        <v>1998880</v>
      </c>
      <c r="D3738" s="26" t="s">
        <v>780</v>
      </c>
      <c r="E3738" s="26" t="s">
        <v>22157</v>
      </c>
      <c r="F3738" s="26" t="s">
        <v>16575</v>
      </c>
      <c r="G3738" s="26" t="s">
        <v>9601</v>
      </c>
      <c r="H3738" s="26" t="s">
        <v>885</v>
      </c>
      <c r="I3738" s="26" t="s">
        <v>11059</v>
      </c>
      <c r="J3738" s="26" t="s">
        <v>6496</v>
      </c>
      <c r="K3738" s="26" t="s">
        <v>9606</v>
      </c>
      <c r="L3738" s="26" t="s">
        <v>22158</v>
      </c>
      <c r="M3738" s="26">
        <v>380484821198</v>
      </c>
      <c r="N3738" s="26">
        <v>5124555100</v>
      </c>
    </row>
    <row r="3739" spans="1:14">
      <c r="A3739" s="26" t="s">
        <v>3432</v>
      </c>
      <c r="B3739" s="26" t="s">
        <v>3433</v>
      </c>
      <c r="C3739" s="26">
        <v>1992831</v>
      </c>
      <c r="D3739" s="26" t="s">
        <v>780</v>
      </c>
      <c r="E3739" s="26" t="s">
        <v>22159</v>
      </c>
      <c r="F3739" s="26" t="s">
        <v>10114</v>
      </c>
      <c r="G3739" s="26" t="s">
        <v>9601</v>
      </c>
      <c r="H3739" s="26" t="s">
        <v>392</v>
      </c>
      <c r="J3739" s="26" t="s">
        <v>11322</v>
      </c>
      <c r="K3739" s="26" t="s">
        <v>9597</v>
      </c>
      <c r="L3739" s="26" t="s">
        <v>22160</v>
      </c>
      <c r="M3739" s="26">
        <v>380313155028</v>
      </c>
      <c r="N3739" s="26" t="e">
        <v>#N/A</v>
      </c>
    </row>
    <row r="3740" spans="1:14">
      <c r="A3740" s="26" t="s">
        <v>6871</v>
      </c>
      <c r="B3740" s="26" t="s">
        <v>6872</v>
      </c>
      <c r="C3740" s="26">
        <v>38522213</v>
      </c>
      <c r="D3740" s="26" t="s">
        <v>24</v>
      </c>
      <c r="E3740" s="26" t="s">
        <v>22161</v>
      </c>
      <c r="F3740" s="26" t="s">
        <v>22162</v>
      </c>
      <c r="G3740" s="26" t="s">
        <v>9579</v>
      </c>
      <c r="H3740" s="26" t="s">
        <v>949</v>
      </c>
      <c r="I3740" s="26" t="s">
        <v>12172</v>
      </c>
      <c r="J3740" s="26" t="s">
        <v>22163</v>
      </c>
      <c r="K3740" s="26" t="s">
        <v>9582</v>
      </c>
      <c r="L3740" s="26" t="s">
        <v>22164</v>
      </c>
      <c r="M3740" s="26">
        <v>380534196228</v>
      </c>
      <c r="N3740" s="26">
        <v>3220285703</v>
      </c>
    </row>
    <row r="3741" spans="1:14">
      <c r="A3741" s="26" t="s">
        <v>7244</v>
      </c>
      <c r="B3741" s="26" t="s">
        <v>7245</v>
      </c>
      <c r="C3741" s="26">
        <v>38440010</v>
      </c>
      <c r="D3741" s="26" t="s">
        <v>24</v>
      </c>
      <c r="E3741" s="26" t="s">
        <v>22165</v>
      </c>
      <c r="F3741" s="26" t="s">
        <v>22166</v>
      </c>
      <c r="G3741" s="26" t="s">
        <v>9579</v>
      </c>
      <c r="H3741" s="26" t="s">
        <v>987</v>
      </c>
      <c r="I3741" s="26" t="s">
        <v>11035</v>
      </c>
      <c r="J3741" s="26" t="s">
        <v>22167</v>
      </c>
      <c r="K3741" s="26" t="s">
        <v>9582</v>
      </c>
      <c r="L3741" s="26" t="s">
        <v>22168</v>
      </c>
      <c r="M3741" s="26">
        <v>380974057353</v>
      </c>
      <c r="N3741" s="26">
        <v>5625480503</v>
      </c>
    </row>
    <row r="3742" spans="1:14">
      <c r="A3742" s="26" t="s">
        <v>7867</v>
      </c>
      <c r="B3742" s="26" t="s">
        <v>7868</v>
      </c>
      <c r="C3742" s="26">
        <v>38621625</v>
      </c>
      <c r="D3742" s="26" t="s">
        <v>24</v>
      </c>
      <c r="E3742" s="26" t="s">
        <v>22169</v>
      </c>
      <c r="F3742" s="26" t="s">
        <v>22170</v>
      </c>
      <c r="G3742" s="26" t="s">
        <v>9586</v>
      </c>
      <c r="H3742" s="26" t="s">
        <v>1122</v>
      </c>
      <c r="I3742" s="26" t="s">
        <v>10674</v>
      </c>
      <c r="J3742" s="26" t="s">
        <v>1139</v>
      </c>
      <c r="K3742" s="26" t="s">
        <v>9606</v>
      </c>
      <c r="L3742" s="26" t="s">
        <v>22171</v>
      </c>
      <c r="M3742" s="26">
        <v>380992992557</v>
      </c>
      <c r="N3742" s="26">
        <v>3224955300</v>
      </c>
    </row>
    <row r="3743" spans="1:14">
      <c r="A3743" s="26" t="s">
        <v>7851</v>
      </c>
      <c r="B3743" s="26" t="s">
        <v>7852</v>
      </c>
      <c r="C3743" s="26">
        <v>38248739</v>
      </c>
      <c r="D3743" s="26" t="s">
        <v>24</v>
      </c>
      <c r="E3743" s="26" t="s">
        <v>22172</v>
      </c>
      <c r="F3743" s="26" t="s">
        <v>22173</v>
      </c>
      <c r="G3743" s="26" t="s">
        <v>9591</v>
      </c>
      <c r="H3743" s="26" t="s">
        <v>1122</v>
      </c>
      <c r="I3743" s="26" t="s">
        <v>10331</v>
      </c>
      <c r="J3743" s="26" t="s">
        <v>22174</v>
      </c>
      <c r="K3743" s="26" t="s">
        <v>9582</v>
      </c>
      <c r="L3743" s="26" t="s">
        <v>22175</v>
      </c>
      <c r="M3743" s="26">
        <v>380992439249</v>
      </c>
      <c r="N3743" s="26">
        <v>1820355604</v>
      </c>
    </row>
    <row r="3744" spans="1:14">
      <c r="A3744" s="26" t="s">
        <v>2778</v>
      </c>
      <c r="B3744" s="26" t="s">
        <v>2779</v>
      </c>
      <c r="C3744" s="26">
        <v>5493065</v>
      </c>
      <c r="D3744" s="26" t="s">
        <v>780</v>
      </c>
      <c r="E3744" s="26" t="s">
        <v>22176</v>
      </c>
      <c r="F3744" s="26" t="s">
        <v>22177</v>
      </c>
      <c r="G3744" s="26" t="s">
        <v>9601</v>
      </c>
      <c r="H3744" s="26" t="s">
        <v>258</v>
      </c>
      <c r="J3744" s="26" t="s">
        <v>259</v>
      </c>
      <c r="K3744" s="26" t="s">
        <v>9597</v>
      </c>
      <c r="L3744" s="26" t="s">
        <v>22178</v>
      </c>
      <c r="M3744" s="26">
        <v>380623632144</v>
      </c>
      <c r="N3744" s="26">
        <v>1410200000</v>
      </c>
    </row>
    <row r="3745" spans="1:14">
      <c r="A3745" s="26" t="s">
        <v>4866</v>
      </c>
      <c r="B3745" s="26" t="s">
        <v>4867</v>
      </c>
      <c r="C3745" s="26">
        <v>37747995</v>
      </c>
      <c r="D3745" s="26" t="s">
        <v>780</v>
      </c>
      <c r="E3745" s="26" t="s">
        <v>22179</v>
      </c>
      <c r="F3745" s="26" t="s">
        <v>9787</v>
      </c>
      <c r="G3745" s="26" t="s">
        <v>9601</v>
      </c>
      <c r="H3745" s="26" t="s">
        <v>711</v>
      </c>
      <c r="J3745" s="26" t="s">
        <v>727</v>
      </c>
      <c r="K3745" s="26" t="s">
        <v>9597</v>
      </c>
      <c r="L3745" s="26" t="s">
        <v>22180</v>
      </c>
      <c r="M3745" s="26">
        <v>380645702911</v>
      </c>
      <c r="N3745" s="26">
        <v>4412900000</v>
      </c>
    </row>
    <row r="3746" spans="1:14">
      <c r="A3746" s="26" t="s">
        <v>2086</v>
      </c>
      <c r="B3746" s="26" t="s">
        <v>2087</v>
      </c>
      <c r="C3746" s="26">
        <v>37271416</v>
      </c>
      <c r="D3746" s="26" t="s">
        <v>780</v>
      </c>
      <c r="E3746" s="26" t="s">
        <v>22181</v>
      </c>
      <c r="F3746" s="26" t="s">
        <v>22182</v>
      </c>
      <c r="G3746" s="26" t="s">
        <v>9601</v>
      </c>
      <c r="H3746" s="26" t="s">
        <v>103</v>
      </c>
      <c r="I3746" s="26" t="s">
        <v>9833</v>
      </c>
      <c r="J3746" s="26" t="s">
        <v>1008</v>
      </c>
      <c r="K3746" s="26" t="s">
        <v>9582</v>
      </c>
      <c r="L3746" s="26" t="s">
        <v>22183</v>
      </c>
      <c r="M3746" s="26">
        <v>380660820993</v>
      </c>
      <c r="N3746" s="26">
        <v>122086501</v>
      </c>
    </row>
    <row r="3747" spans="1:14">
      <c r="A3747" s="26" t="s">
        <v>3473</v>
      </c>
      <c r="B3747" s="26" t="s">
        <v>3474</v>
      </c>
      <c r="C3747" s="26">
        <v>38466531</v>
      </c>
      <c r="D3747" s="26" t="s">
        <v>24</v>
      </c>
      <c r="E3747" s="26" t="s">
        <v>22184</v>
      </c>
      <c r="F3747" s="26" t="s">
        <v>22185</v>
      </c>
      <c r="G3747" s="26" t="s">
        <v>9586</v>
      </c>
      <c r="H3747" s="26" t="s">
        <v>392</v>
      </c>
      <c r="I3747" s="26" t="s">
        <v>11629</v>
      </c>
      <c r="J3747" s="26" t="s">
        <v>22186</v>
      </c>
      <c r="K3747" s="26" t="s">
        <v>9582</v>
      </c>
      <c r="L3747" s="26" t="s">
        <v>22187</v>
      </c>
      <c r="M3747" s="26">
        <v>761981498076</v>
      </c>
      <c r="N3747" s="26">
        <v>2124887401</v>
      </c>
    </row>
    <row r="3748" spans="1:14">
      <c r="A3748" s="26" t="s">
        <v>4320</v>
      </c>
      <c r="B3748" s="26" t="s">
        <v>4321</v>
      </c>
      <c r="C3748" s="26">
        <v>38435021</v>
      </c>
      <c r="D3748" s="26" t="s">
        <v>24</v>
      </c>
      <c r="E3748" s="26" t="s">
        <v>22188</v>
      </c>
      <c r="F3748" s="26" t="s">
        <v>22189</v>
      </c>
      <c r="G3748" s="26" t="s">
        <v>9579</v>
      </c>
      <c r="H3748" s="26" t="s">
        <v>576</v>
      </c>
      <c r="I3748" s="26" t="s">
        <v>9901</v>
      </c>
      <c r="J3748" s="26" t="s">
        <v>22190</v>
      </c>
      <c r="K3748" s="26" t="s">
        <v>9582</v>
      </c>
      <c r="L3748" s="26" t="s">
        <v>22191</v>
      </c>
      <c r="M3748" s="26">
        <v>380964128088</v>
      </c>
      <c r="N3748" s="26">
        <v>3220687302</v>
      </c>
    </row>
    <row r="3749" spans="1:14">
      <c r="A3749" s="26" t="s">
        <v>4518</v>
      </c>
      <c r="B3749" s="26" t="s">
        <v>4519</v>
      </c>
      <c r="C3749" s="26">
        <v>42349426</v>
      </c>
      <c r="D3749" s="26" t="s">
        <v>24</v>
      </c>
      <c r="E3749" s="26" t="s">
        <v>22192</v>
      </c>
      <c r="F3749" s="26" t="s">
        <v>22193</v>
      </c>
      <c r="G3749" s="26" t="s">
        <v>9586</v>
      </c>
      <c r="H3749" s="26" t="s">
        <v>576</v>
      </c>
      <c r="J3749" s="26" t="s">
        <v>22194</v>
      </c>
      <c r="K3749" s="26" t="s">
        <v>9582</v>
      </c>
      <c r="L3749" s="26" t="s">
        <v>22195</v>
      </c>
      <c r="M3749" s="26">
        <v>380971844162</v>
      </c>
      <c r="N3749" s="26">
        <v>3223386401</v>
      </c>
    </row>
    <row r="3750" spans="1:14">
      <c r="A3750" s="26" t="s">
        <v>9125</v>
      </c>
      <c r="B3750" s="26" t="s">
        <v>9126</v>
      </c>
      <c r="C3750" s="26">
        <v>38407889</v>
      </c>
      <c r="D3750" s="26" t="s">
        <v>24</v>
      </c>
      <c r="E3750" s="26" t="s">
        <v>22196</v>
      </c>
      <c r="F3750" s="26" t="s">
        <v>22197</v>
      </c>
      <c r="G3750" s="26" t="s">
        <v>9579</v>
      </c>
      <c r="H3750" s="26" t="s">
        <v>1490</v>
      </c>
      <c r="I3750" s="26" t="s">
        <v>9846</v>
      </c>
      <c r="J3750" s="26" t="s">
        <v>22198</v>
      </c>
      <c r="K3750" s="26" t="s">
        <v>9582</v>
      </c>
      <c r="L3750" s="26" t="s">
        <v>22199</v>
      </c>
      <c r="M3750" s="26">
        <v>761370642465</v>
      </c>
      <c r="N3750" s="26">
        <v>1224255114</v>
      </c>
    </row>
    <row r="3751" spans="1:14">
      <c r="A3751" s="26" t="s">
        <v>7527</v>
      </c>
      <c r="B3751" s="26" t="s">
        <v>7528</v>
      </c>
      <c r="C3751" s="26">
        <v>41073845</v>
      </c>
      <c r="D3751" s="26" t="s">
        <v>24</v>
      </c>
      <c r="E3751" s="26" t="s">
        <v>22200</v>
      </c>
      <c r="F3751" s="26" t="s">
        <v>22201</v>
      </c>
      <c r="G3751" s="26" t="s">
        <v>9579</v>
      </c>
      <c r="H3751" s="26" t="s">
        <v>1025</v>
      </c>
      <c r="J3751" s="26" t="s">
        <v>22202</v>
      </c>
      <c r="K3751" s="26" t="s">
        <v>9582</v>
      </c>
      <c r="L3751" s="26" t="s">
        <v>22203</v>
      </c>
      <c r="M3751" s="26">
        <v>380955596530</v>
      </c>
      <c r="N3751" s="26">
        <v>5924781101</v>
      </c>
    </row>
    <row r="3752" spans="1:14">
      <c r="A3752" s="26" t="s">
        <v>8408</v>
      </c>
      <c r="B3752" s="26" t="s">
        <v>8409</v>
      </c>
      <c r="C3752" s="26">
        <v>41597797</v>
      </c>
      <c r="D3752" s="26" t="s">
        <v>24</v>
      </c>
      <c r="E3752" s="26" t="s">
        <v>22204</v>
      </c>
      <c r="F3752" s="26" t="s">
        <v>22205</v>
      </c>
      <c r="G3752" s="26" t="s">
        <v>9586</v>
      </c>
      <c r="H3752" s="26" t="s">
        <v>1269</v>
      </c>
      <c r="I3752" s="26" t="s">
        <v>14793</v>
      </c>
      <c r="J3752" s="26" t="s">
        <v>22206</v>
      </c>
      <c r="K3752" s="26" t="s">
        <v>9582</v>
      </c>
      <c r="L3752" s="26" t="s">
        <v>22207</v>
      </c>
      <c r="M3752" s="26">
        <v>761061493320</v>
      </c>
      <c r="N3752" s="26">
        <v>124380801</v>
      </c>
    </row>
    <row r="3753" spans="1:14">
      <c r="A3753" s="26" t="s">
        <v>2828</v>
      </c>
      <c r="B3753" s="26" t="s">
        <v>2829</v>
      </c>
      <c r="C3753" s="26">
        <v>1990756</v>
      </c>
      <c r="D3753" s="26" t="s">
        <v>780</v>
      </c>
      <c r="E3753" s="26" t="s">
        <v>22208</v>
      </c>
      <c r="F3753" s="26" t="s">
        <v>22209</v>
      </c>
      <c r="G3753" s="26" t="s">
        <v>9601</v>
      </c>
      <c r="H3753" s="26" t="s">
        <v>258</v>
      </c>
      <c r="I3753" s="26" t="s">
        <v>294</v>
      </c>
      <c r="J3753" s="26" t="s">
        <v>294</v>
      </c>
      <c r="K3753" s="26" t="s">
        <v>9597</v>
      </c>
      <c r="L3753" s="26" t="s">
        <v>22210</v>
      </c>
      <c r="M3753" s="26">
        <v>380627227229</v>
      </c>
      <c r="N3753" s="26">
        <v>121183603</v>
      </c>
    </row>
    <row r="3754" spans="1:14">
      <c r="A3754" s="26" t="s">
        <v>5113</v>
      </c>
      <c r="B3754" s="26" t="s">
        <v>5114</v>
      </c>
      <c r="C3754" s="26">
        <v>23970286</v>
      </c>
      <c r="D3754" s="26" t="s">
        <v>24</v>
      </c>
      <c r="E3754" s="26" t="s">
        <v>22211</v>
      </c>
      <c r="F3754" s="26" t="s">
        <v>22212</v>
      </c>
      <c r="G3754" s="26" t="s">
        <v>9591</v>
      </c>
      <c r="H3754" s="26" t="s">
        <v>735</v>
      </c>
      <c r="J3754" s="26" t="s">
        <v>740</v>
      </c>
      <c r="K3754" s="26" t="s">
        <v>9597</v>
      </c>
      <c r="L3754" s="26" t="s">
        <v>11748</v>
      </c>
      <c r="M3754" s="26">
        <v>380322430350</v>
      </c>
      <c r="N3754" s="26">
        <v>1221881203</v>
      </c>
    </row>
    <row r="3755" spans="1:14">
      <c r="A3755" s="26" t="s">
        <v>4558</v>
      </c>
      <c r="B3755" s="26" t="s">
        <v>4559</v>
      </c>
      <c r="C3755" s="26">
        <v>38073489</v>
      </c>
      <c r="D3755" s="26" t="s">
        <v>24</v>
      </c>
      <c r="E3755" s="26" t="s">
        <v>22213</v>
      </c>
      <c r="F3755" s="26" t="s">
        <v>14245</v>
      </c>
      <c r="G3755" s="26" t="s">
        <v>9591</v>
      </c>
      <c r="H3755" s="26" t="s">
        <v>576</v>
      </c>
      <c r="I3755" s="26" t="s">
        <v>10808</v>
      </c>
      <c r="J3755" s="26" t="s">
        <v>14246</v>
      </c>
      <c r="K3755" s="26" t="s">
        <v>9582</v>
      </c>
      <c r="L3755" s="26" t="s">
        <v>22214</v>
      </c>
      <c r="M3755" s="26">
        <v>380633943569</v>
      </c>
      <c r="N3755" s="26">
        <v>522280303</v>
      </c>
    </row>
    <row r="3756" spans="1:14">
      <c r="A3756" s="26" t="s">
        <v>6299</v>
      </c>
      <c r="B3756" s="26" t="s">
        <v>6300</v>
      </c>
      <c r="C3756" s="26">
        <v>2774562</v>
      </c>
      <c r="D3756" s="26" t="s">
        <v>780</v>
      </c>
      <c r="E3756" s="26" t="s">
        <v>22215</v>
      </c>
      <c r="F3756" s="26" t="s">
        <v>22216</v>
      </c>
      <c r="G3756" s="26" t="s">
        <v>9601</v>
      </c>
      <c r="H3756" s="26" t="s">
        <v>885</v>
      </c>
      <c r="J3756" s="26" t="s">
        <v>910</v>
      </c>
      <c r="K3756" s="26" t="s">
        <v>9597</v>
      </c>
      <c r="L3756" s="26" t="s">
        <v>14673</v>
      </c>
      <c r="M3756" s="26">
        <v>380487058801</v>
      </c>
      <c r="N3756" s="26">
        <v>5110100000</v>
      </c>
    </row>
    <row r="3757" spans="1:14">
      <c r="A3757" s="26" t="s">
        <v>2348</v>
      </c>
      <c r="B3757" s="26" t="s">
        <v>2344</v>
      </c>
      <c r="C3757" s="26">
        <v>39336307</v>
      </c>
      <c r="D3757" s="26" t="s">
        <v>780</v>
      </c>
      <c r="E3757" s="26" t="s">
        <v>22217</v>
      </c>
      <c r="F3757" s="26" t="s">
        <v>22218</v>
      </c>
      <c r="G3757" s="26" t="s">
        <v>9601</v>
      </c>
      <c r="H3757" s="26" t="s">
        <v>133</v>
      </c>
      <c r="J3757" s="26" t="s">
        <v>146</v>
      </c>
      <c r="K3757" s="26" t="s">
        <v>9597</v>
      </c>
      <c r="L3757" s="26" t="s">
        <v>22219</v>
      </c>
      <c r="M3757" s="26">
        <v>380950000150</v>
      </c>
      <c r="N3757" s="26">
        <v>1210100000</v>
      </c>
    </row>
    <row r="3758" spans="1:14">
      <c r="A3758" s="26" t="s">
        <v>6133</v>
      </c>
      <c r="B3758" s="26" t="s">
        <v>6134</v>
      </c>
      <c r="C3758" s="26">
        <v>1998667</v>
      </c>
      <c r="D3758" s="26" t="s">
        <v>780</v>
      </c>
      <c r="E3758" s="26" t="s">
        <v>22220</v>
      </c>
      <c r="F3758" s="26" t="s">
        <v>13076</v>
      </c>
      <c r="G3758" s="26" t="s">
        <v>9601</v>
      </c>
      <c r="H3758" s="26" t="s">
        <v>885</v>
      </c>
      <c r="J3758" s="26" t="s">
        <v>894</v>
      </c>
      <c r="K3758" s="26" t="s">
        <v>9597</v>
      </c>
      <c r="L3758" s="26" t="s">
        <v>22221</v>
      </c>
      <c r="M3758" s="26">
        <v>380674811542</v>
      </c>
      <c r="N3758" s="26">
        <v>5110300000</v>
      </c>
    </row>
    <row r="3759" spans="1:14">
      <c r="A3759" s="26" t="s">
        <v>8972</v>
      </c>
      <c r="B3759" s="26" t="s">
        <v>8973</v>
      </c>
      <c r="C3759" s="26">
        <v>38981957</v>
      </c>
      <c r="D3759" s="26" t="s">
        <v>24</v>
      </c>
      <c r="E3759" s="26" t="s">
        <v>22222</v>
      </c>
      <c r="F3759" s="26" t="s">
        <v>22223</v>
      </c>
      <c r="G3759" s="26" t="s">
        <v>9579</v>
      </c>
      <c r="H3759" s="26" t="s">
        <v>1401</v>
      </c>
      <c r="J3759" s="26" t="s">
        <v>22224</v>
      </c>
      <c r="K3759" s="26" t="s">
        <v>9582</v>
      </c>
      <c r="L3759" s="26" t="s">
        <v>22225</v>
      </c>
      <c r="M3759" s="26">
        <v>380472308507</v>
      </c>
      <c r="N3759" s="26">
        <v>7124986507</v>
      </c>
    </row>
    <row r="3760" spans="1:14">
      <c r="A3760" s="26" t="s">
        <v>1946</v>
      </c>
      <c r="B3760" s="26" t="s">
        <v>1947</v>
      </c>
      <c r="C3760" s="26">
        <v>37636913</v>
      </c>
      <c r="D3760" s="26" t="s">
        <v>24</v>
      </c>
      <c r="E3760" s="26" t="s">
        <v>22226</v>
      </c>
      <c r="F3760" s="26" t="s">
        <v>22227</v>
      </c>
      <c r="G3760" s="26" t="s">
        <v>9586</v>
      </c>
      <c r="H3760" s="26" t="s">
        <v>27</v>
      </c>
      <c r="I3760" s="26" t="s">
        <v>10258</v>
      </c>
      <c r="J3760" s="26" t="s">
        <v>22228</v>
      </c>
      <c r="K3760" s="26" t="s">
        <v>9582</v>
      </c>
      <c r="L3760" s="26" t="s">
        <v>22229</v>
      </c>
      <c r="M3760" s="26">
        <v>380985362617</v>
      </c>
      <c r="N3760" s="26">
        <v>525687701</v>
      </c>
    </row>
    <row r="3761" spans="1:14">
      <c r="A3761" s="26" t="s">
        <v>6569</v>
      </c>
      <c r="B3761" s="26" t="s">
        <v>6570</v>
      </c>
      <c r="C3761" s="26">
        <v>38396564</v>
      </c>
      <c r="D3761" s="26" t="s">
        <v>24</v>
      </c>
      <c r="E3761" s="26" t="s">
        <v>22230</v>
      </c>
      <c r="F3761" s="26" t="s">
        <v>22231</v>
      </c>
      <c r="G3761" s="26" t="s">
        <v>9579</v>
      </c>
      <c r="H3761" s="26" t="s">
        <v>949</v>
      </c>
      <c r="I3761" s="26" t="s">
        <v>10130</v>
      </c>
      <c r="J3761" s="26" t="s">
        <v>22232</v>
      </c>
      <c r="K3761" s="26" t="s">
        <v>9582</v>
      </c>
      <c r="L3761" s="26" t="s">
        <v>22233</v>
      </c>
      <c r="M3761" s="26">
        <v>380981312193</v>
      </c>
      <c r="N3761" s="26">
        <v>5320281206</v>
      </c>
    </row>
    <row r="3762" spans="1:14">
      <c r="A3762" s="26" t="s">
        <v>5007</v>
      </c>
      <c r="B3762" s="26" t="s">
        <v>5008</v>
      </c>
      <c r="C3762" s="26">
        <v>23889789</v>
      </c>
      <c r="D3762" s="26" t="s">
        <v>780</v>
      </c>
      <c r="E3762" s="26" t="s">
        <v>22234</v>
      </c>
      <c r="F3762" s="26" t="s">
        <v>10114</v>
      </c>
      <c r="G3762" s="26" t="s">
        <v>9601</v>
      </c>
      <c r="H3762" s="26" t="s">
        <v>735</v>
      </c>
      <c r="J3762" s="26" t="s">
        <v>22235</v>
      </c>
      <c r="K3762" s="26" t="s">
        <v>9597</v>
      </c>
      <c r="L3762" s="26" t="s">
        <v>22236</v>
      </c>
      <c r="M3762" s="26">
        <v>380324420251</v>
      </c>
      <c r="N3762" s="26">
        <v>2625885901</v>
      </c>
    </row>
    <row r="3763" spans="1:14">
      <c r="A3763" s="26" t="s">
        <v>4370</v>
      </c>
      <c r="B3763" s="26" t="s">
        <v>4371</v>
      </c>
      <c r="C3763" s="26">
        <v>38312395</v>
      </c>
      <c r="D3763" s="26" t="s">
        <v>24</v>
      </c>
      <c r="E3763" s="26" t="s">
        <v>22237</v>
      </c>
      <c r="F3763" s="26" t="s">
        <v>22238</v>
      </c>
      <c r="G3763" s="26" t="s">
        <v>9586</v>
      </c>
      <c r="H3763" s="26" t="s">
        <v>576</v>
      </c>
      <c r="J3763" s="26" t="s">
        <v>607</v>
      </c>
      <c r="K3763" s="26" t="s">
        <v>9597</v>
      </c>
      <c r="L3763" s="26" t="s">
        <v>22239</v>
      </c>
      <c r="M3763" s="26">
        <v>380457125110</v>
      </c>
      <c r="N3763" s="26">
        <v>3210700000</v>
      </c>
    </row>
    <row r="3764" spans="1:14">
      <c r="A3764" s="26" t="s">
        <v>4253</v>
      </c>
      <c r="B3764" s="26" t="s">
        <v>4254</v>
      </c>
      <c r="C3764" s="26">
        <v>41394939</v>
      </c>
      <c r="D3764" s="26" t="s">
        <v>24</v>
      </c>
      <c r="E3764" s="26" t="s">
        <v>22240</v>
      </c>
      <c r="F3764" s="26" t="s">
        <v>22241</v>
      </c>
      <c r="G3764" s="26" t="s">
        <v>9586</v>
      </c>
      <c r="H3764" s="26" t="s">
        <v>506</v>
      </c>
      <c r="I3764" s="26" t="s">
        <v>9951</v>
      </c>
      <c r="J3764" s="26" t="s">
        <v>11383</v>
      </c>
      <c r="K3764" s="26" t="s">
        <v>9582</v>
      </c>
      <c r="L3764" s="26" t="s">
        <v>22242</v>
      </c>
      <c r="M3764" s="26">
        <v>380987712777</v>
      </c>
      <c r="N3764" s="26">
        <v>2625687601</v>
      </c>
    </row>
    <row r="3765" spans="1:14">
      <c r="A3765" s="26" t="s">
        <v>3058</v>
      </c>
      <c r="B3765" s="26" t="s">
        <v>3059</v>
      </c>
      <c r="C3765" s="26">
        <v>38455891</v>
      </c>
      <c r="D3765" s="26" t="s">
        <v>24</v>
      </c>
      <c r="E3765" s="26" t="s">
        <v>22243</v>
      </c>
      <c r="F3765" s="26" t="s">
        <v>22244</v>
      </c>
      <c r="G3765" s="26" t="s">
        <v>9586</v>
      </c>
      <c r="H3765" s="26" t="s">
        <v>375</v>
      </c>
      <c r="I3765" s="26" t="s">
        <v>375</v>
      </c>
      <c r="J3765" s="26" t="s">
        <v>376</v>
      </c>
      <c r="K3765" s="26" t="s">
        <v>9597</v>
      </c>
      <c r="L3765" s="26" t="s">
        <v>22245</v>
      </c>
      <c r="M3765" s="26">
        <v>380414345218</v>
      </c>
      <c r="N3765" s="26">
        <v>1810400000</v>
      </c>
    </row>
    <row r="3766" spans="1:14">
      <c r="A3766" s="26" t="s">
        <v>6769</v>
      </c>
      <c r="B3766" s="26" t="s">
        <v>6770</v>
      </c>
      <c r="C3766" s="26">
        <v>38276153</v>
      </c>
      <c r="D3766" s="26" t="s">
        <v>24</v>
      </c>
      <c r="E3766" s="26" t="s">
        <v>22246</v>
      </c>
      <c r="F3766" s="26" t="s">
        <v>22247</v>
      </c>
      <c r="G3766" s="26" t="s">
        <v>9579</v>
      </c>
      <c r="H3766" s="26" t="s">
        <v>949</v>
      </c>
      <c r="I3766" s="26" t="s">
        <v>10890</v>
      </c>
      <c r="J3766" s="26" t="s">
        <v>22248</v>
      </c>
      <c r="K3766" s="26" t="s">
        <v>9582</v>
      </c>
      <c r="L3766" s="26" t="s">
        <v>22249</v>
      </c>
      <c r="M3766" s="26">
        <v>380535867338</v>
      </c>
      <c r="N3766" s="26">
        <v>5323882601</v>
      </c>
    </row>
    <row r="3767" spans="1:14">
      <c r="A3767" s="26" t="s">
        <v>4384</v>
      </c>
      <c r="B3767" s="26" t="s">
        <v>4385</v>
      </c>
      <c r="C3767" s="26">
        <v>22201472</v>
      </c>
      <c r="D3767" s="26" t="s">
        <v>780</v>
      </c>
      <c r="E3767" s="26" t="s">
        <v>22250</v>
      </c>
      <c r="F3767" s="26" t="s">
        <v>22251</v>
      </c>
      <c r="G3767" s="26" t="s">
        <v>9601</v>
      </c>
      <c r="H3767" s="26" t="s">
        <v>576</v>
      </c>
      <c r="I3767" s="26" t="s">
        <v>10292</v>
      </c>
      <c r="J3767" s="26" t="s">
        <v>615</v>
      </c>
      <c r="K3767" s="26" t="s">
        <v>9597</v>
      </c>
      <c r="L3767" s="26" t="s">
        <v>22252</v>
      </c>
      <c r="M3767" s="26">
        <v>380459851349</v>
      </c>
      <c r="N3767" s="26">
        <v>120783603</v>
      </c>
    </row>
    <row r="3768" spans="1:14">
      <c r="A3768" s="26" t="s">
        <v>3446</v>
      </c>
      <c r="B3768" s="26" t="s">
        <v>3447</v>
      </c>
      <c r="C3768" s="26">
        <v>25438281</v>
      </c>
      <c r="D3768" s="26" t="s">
        <v>780</v>
      </c>
      <c r="E3768" s="26" t="s">
        <v>22253</v>
      </c>
      <c r="F3768" s="26" t="s">
        <v>22254</v>
      </c>
      <c r="G3768" s="26" t="s">
        <v>9601</v>
      </c>
      <c r="H3768" s="26" t="s">
        <v>392</v>
      </c>
      <c r="J3768" s="26" t="s">
        <v>3445</v>
      </c>
      <c r="K3768" s="26" t="s">
        <v>9582</v>
      </c>
      <c r="L3768" s="26" t="s">
        <v>22255</v>
      </c>
      <c r="M3768" s="26">
        <v>380976654199</v>
      </c>
      <c r="N3768" s="26">
        <v>2124482401</v>
      </c>
    </row>
    <row r="3769" spans="1:14">
      <c r="A3769" s="26" t="s">
        <v>7874</v>
      </c>
      <c r="B3769" s="26" t="s">
        <v>7875</v>
      </c>
      <c r="C3769" s="26">
        <v>38743499</v>
      </c>
      <c r="D3769" s="26" t="s">
        <v>24</v>
      </c>
      <c r="E3769" s="26" t="s">
        <v>22256</v>
      </c>
      <c r="F3769" s="26" t="s">
        <v>22257</v>
      </c>
      <c r="G3769" s="26" t="s">
        <v>9586</v>
      </c>
      <c r="H3769" s="26" t="s">
        <v>1122</v>
      </c>
      <c r="I3769" s="26" t="s">
        <v>11422</v>
      </c>
      <c r="J3769" s="26" t="s">
        <v>13755</v>
      </c>
      <c r="K3769" s="26" t="s">
        <v>9606</v>
      </c>
      <c r="L3769" s="26" t="s">
        <v>22258</v>
      </c>
      <c r="M3769" s="26">
        <v>380577464606</v>
      </c>
      <c r="N3769" s="26">
        <v>6325156700</v>
      </c>
    </row>
    <row r="3770" spans="1:14">
      <c r="A3770" s="26" t="s">
        <v>1899</v>
      </c>
      <c r="B3770" s="26" t="s">
        <v>1900</v>
      </c>
      <c r="C3770" s="26">
        <v>36892237</v>
      </c>
      <c r="D3770" s="26" t="s">
        <v>24</v>
      </c>
      <c r="E3770" s="26" t="s">
        <v>22259</v>
      </c>
      <c r="F3770" s="26" t="s">
        <v>22260</v>
      </c>
      <c r="G3770" s="26" t="s">
        <v>9586</v>
      </c>
      <c r="H3770" s="26" t="s">
        <v>27</v>
      </c>
      <c r="I3770" s="26" t="s">
        <v>11712</v>
      </c>
      <c r="J3770" s="26" t="s">
        <v>22261</v>
      </c>
      <c r="K3770" s="26" t="s">
        <v>9582</v>
      </c>
      <c r="L3770" s="26" t="s">
        <v>22262</v>
      </c>
      <c r="M3770" s="26">
        <v>761409856618</v>
      </c>
      <c r="N3770" s="26">
        <v>524183201</v>
      </c>
    </row>
    <row r="3771" spans="1:14">
      <c r="A3771" s="26" t="s">
        <v>8658</v>
      </c>
      <c r="B3771" s="26" t="s">
        <v>8659</v>
      </c>
      <c r="C3771" s="26">
        <v>38072569</v>
      </c>
      <c r="D3771" s="26" t="s">
        <v>24</v>
      </c>
      <c r="E3771" s="26" t="s">
        <v>22263</v>
      </c>
      <c r="F3771" s="26" t="s">
        <v>22264</v>
      </c>
      <c r="G3771" s="26" t="s">
        <v>9591</v>
      </c>
      <c r="H3771" s="26" t="s">
        <v>1308</v>
      </c>
      <c r="I3771" s="26" t="s">
        <v>11591</v>
      </c>
      <c r="J3771" s="26" t="s">
        <v>22265</v>
      </c>
      <c r="K3771" s="26" t="s">
        <v>9582</v>
      </c>
      <c r="L3771" s="26" t="s">
        <v>22266</v>
      </c>
      <c r="M3771" s="26">
        <v>380385241488</v>
      </c>
      <c r="N3771" s="26">
        <v>6822186901</v>
      </c>
    </row>
    <row r="3772" spans="1:14">
      <c r="A3772" s="26" t="s">
        <v>8522</v>
      </c>
      <c r="B3772" s="26" t="s">
        <v>8523</v>
      </c>
      <c r="C3772" s="26">
        <v>2004083</v>
      </c>
      <c r="D3772" s="26" t="s">
        <v>780</v>
      </c>
      <c r="E3772" s="26" t="s">
        <v>22267</v>
      </c>
      <c r="F3772" s="26" t="s">
        <v>22268</v>
      </c>
      <c r="G3772" s="26" t="s">
        <v>9601</v>
      </c>
      <c r="H3772" s="26" t="s">
        <v>1269</v>
      </c>
      <c r="I3772" s="26" t="s">
        <v>14793</v>
      </c>
      <c r="J3772" s="26" t="s">
        <v>1290</v>
      </c>
      <c r="K3772" s="26" t="s">
        <v>9597</v>
      </c>
      <c r="L3772" s="26" t="s">
        <v>22269</v>
      </c>
      <c r="M3772" s="26">
        <v>380554222250</v>
      </c>
      <c r="N3772" s="26">
        <v>6325157902</v>
      </c>
    </row>
    <row r="3773" spans="1:14">
      <c r="A3773" s="26" t="s">
        <v>7216</v>
      </c>
      <c r="B3773" s="26" t="s">
        <v>7217</v>
      </c>
      <c r="C3773" s="26">
        <v>43356680</v>
      </c>
      <c r="D3773" s="26" t="s">
        <v>24</v>
      </c>
      <c r="E3773" s="26" t="s">
        <v>22270</v>
      </c>
      <c r="F3773" s="26" t="s">
        <v>22271</v>
      </c>
      <c r="G3773" s="26" t="s">
        <v>9586</v>
      </c>
      <c r="H3773" s="26" t="s">
        <v>987</v>
      </c>
      <c r="J3773" s="26" t="s">
        <v>1008</v>
      </c>
      <c r="K3773" s="26" t="s">
        <v>9597</v>
      </c>
      <c r="L3773" s="26" t="s">
        <v>22272</v>
      </c>
      <c r="M3773" s="26">
        <v>380988018056</v>
      </c>
      <c r="N3773" s="26">
        <v>122086501</v>
      </c>
    </row>
    <row r="3774" spans="1:14">
      <c r="A3774" s="26" t="s">
        <v>4185</v>
      </c>
      <c r="B3774" s="26" t="s">
        <v>4186</v>
      </c>
      <c r="C3774" s="26">
        <v>41991609</v>
      </c>
      <c r="D3774" s="26" t="s">
        <v>24</v>
      </c>
      <c r="E3774" s="26" t="s">
        <v>22273</v>
      </c>
      <c r="F3774" s="26" t="s">
        <v>22274</v>
      </c>
      <c r="G3774" s="26" t="s">
        <v>9586</v>
      </c>
      <c r="H3774" s="26" t="s">
        <v>506</v>
      </c>
      <c r="J3774" s="26" t="s">
        <v>10228</v>
      </c>
      <c r="K3774" s="26" t="s">
        <v>9582</v>
      </c>
      <c r="L3774" s="26" t="s">
        <v>22275</v>
      </c>
      <c r="M3774" s="26">
        <v>761004520834</v>
      </c>
      <c r="N3774" s="26">
        <v>2623287001</v>
      </c>
    </row>
    <row r="3775" spans="1:14">
      <c r="A3775" s="26" t="s">
        <v>7244</v>
      </c>
      <c r="B3775" s="26" t="s">
        <v>7245</v>
      </c>
      <c r="C3775" s="26">
        <v>38440010</v>
      </c>
      <c r="D3775" s="26" t="s">
        <v>24</v>
      </c>
      <c r="E3775" s="26" t="s">
        <v>22276</v>
      </c>
      <c r="F3775" s="26" t="s">
        <v>22277</v>
      </c>
      <c r="G3775" s="26" t="s">
        <v>9579</v>
      </c>
      <c r="H3775" s="26" t="s">
        <v>987</v>
      </c>
      <c r="I3775" s="26" t="s">
        <v>11035</v>
      </c>
      <c r="J3775" s="26" t="s">
        <v>22278</v>
      </c>
      <c r="K3775" s="26" t="s">
        <v>9582</v>
      </c>
      <c r="L3775" s="26" t="s">
        <v>22279</v>
      </c>
      <c r="M3775" s="26">
        <v>380968088101</v>
      </c>
      <c r="N3775" s="26">
        <v>722181212</v>
      </c>
    </row>
    <row r="3776" spans="1:14">
      <c r="A3776" s="26" t="s">
        <v>4269</v>
      </c>
      <c r="B3776" s="26" t="s">
        <v>4270</v>
      </c>
      <c r="C3776" s="26">
        <v>1993210</v>
      </c>
      <c r="D3776" s="26" t="s">
        <v>780</v>
      </c>
      <c r="E3776" s="26" t="s">
        <v>22280</v>
      </c>
      <c r="F3776" s="26" t="s">
        <v>10114</v>
      </c>
      <c r="G3776" s="26" t="s">
        <v>9601</v>
      </c>
      <c r="H3776" s="26" t="s">
        <v>506</v>
      </c>
      <c r="J3776" s="26" t="s">
        <v>16499</v>
      </c>
      <c r="K3776" s="26" t="s">
        <v>9606</v>
      </c>
      <c r="L3776" s="26" t="s">
        <v>22281</v>
      </c>
      <c r="M3776" s="26">
        <v>380343441255</v>
      </c>
      <c r="N3776" s="26">
        <v>2611040300</v>
      </c>
    </row>
    <row r="3777" spans="1:14">
      <c r="A3777" s="26" t="s">
        <v>6748</v>
      </c>
      <c r="B3777" s="26" t="s">
        <v>6749</v>
      </c>
      <c r="C3777" s="26">
        <v>1999402</v>
      </c>
      <c r="D3777" s="26" t="s">
        <v>780</v>
      </c>
      <c r="E3777" s="26" t="s">
        <v>22282</v>
      </c>
      <c r="F3777" s="26" t="s">
        <v>22283</v>
      </c>
      <c r="G3777" s="26" t="s">
        <v>9601</v>
      </c>
      <c r="H3777" s="26" t="s">
        <v>949</v>
      </c>
      <c r="I3777" s="26" t="s">
        <v>10846</v>
      </c>
      <c r="J3777" s="26" t="s">
        <v>22284</v>
      </c>
      <c r="K3777" s="26" t="s">
        <v>9582</v>
      </c>
      <c r="L3777" s="26" t="s">
        <v>22285</v>
      </c>
      <c r="M3777" s="26">
        <v>380972721805</v>
      </c>
      <c r="N3777" s="26">
        <v>5323283401</v>
      </c>
    </row>
    <row r="3778" spans="1:14">
      <c r="A3778" s="26" t="s">
        <v>6828</v>
      </c>
      <c r="B3778" s="26" t="s">
        <v>6829</v>
      </c>
      <c r="C3778" s="26">
        <v>1204348</v>
      </c>
      <c r="D3778" s="26" t="s">
        <v>780</v>
      </c>
      <c r="E3778" s="26" t="s">
        <v>22286</v>
      </c>
      <c r="F3778" s="26" t="s">
        <v>20127</v>
      </c>
      <c r="G3778" s="26" t="s">
        <v>9601</v>
      </c>
      <c r="H3778" s="26" t="s">
        <v>949</v>
      </c>
      <c r="I3778" s="26" t="s">
        <v>977</v>
      </c>
      <c r="J3778" s="26" t="s">
        <v>977</v>
      </c>
      <c r="K3778" s="26" t="s">
        <v>9597</v>
      </c>
      <c r="L3778" s="26" t="s">
        <v>22287</v>
      </c>
      <c r="M3778" s="26">
        <v>380532608750</v>
      </c>
      <c r="N3778" s="26">
        <v>4424080504</v>
      </c>
    </row>
    <row r="3779" spans="1:14">
      <c r="A3779" s="26" t="s">
        <v>5487</v>
      </c>
      <c r="B3779" s="26" t="s">
        <v>5488</v>
      </c>
      <c r="C3779" s="26">
        <v>22398210</v>
      </c>
      <c r="D3779" s="26" t="s">
        <v>24</v>
      </c>
      <c r="E3779" s="26" t="s">
        <v>22288</v>
      </c>
      <c r="F3779" s="26" t="s">
        <v>22289</v>
      </c>
      <c r="G3779" s="26" t="s">
        <v>9586</v>
      </c>
      <c r="H3779" s="26" t="s">
        <v>735</v>
      </c>
      <c r="I3779" s="26" t="s">
        <v>9623</v>
      </c>
      <c r="J3779" s="26" t="s">
        <v>22290</v>
      </c>
      <c r="K3779" s="26" t="s">
        <v>9582</v>
      </c>
      <c r="L3779" s="26" t="s">
        <v>22291</v>
      </c>
      <c r="M3779" s="26">
        <v>380971557377</v>
      </c>
      <c r="N3779" s="26">
        <v>4625886001</v>
      </c>
    </row>
    <row r="3780" spans="1:14">
      <c r="A3780" s="26" t="s">
        <v>5601</v>
      </c>
      <c r="B3780" s="26" t="s">
        <v>5602</v>
      </c>
      <c r="C3780" s="26">
        <v>38948312</v>
      </c>
      <c r="D3780" s="26" t="s">
        <v>24</v>
      </c>
      <c r="E3780" s="26" t="s">
        <v>22292</v>
      </c>
      <c r="F3780" s="26" t="s">
        <v>22293</v>
      </c>
      <c r="G3780" s="26" t="s">
        <v>9586</v>
      </c>
      <c r="H3780" s="26" t="s">
        <v>799</v>
      </c>
      <c r="J3780" s="26" t="s">
        <v>800</v>
      </c>
      <c r="K3780" s="26" t="s">
        <v>9597</v>
      </c>
      <c r="L3780" s="26" t="s">
        <v>22294</v>
      </c>
      <c r="M3780" s="26">
        <v>380444840151</v>
      </c>
      <c r="N3780" s="26">
        <v>4822784009</v>
      </c>
    </row>
    <row r="3781" spans="1:14">
      <c r="A3781" s="26" t="s">
        <v>9018</v>
      </c>
      <c r="B3781" s="26" t="s">
        <v>9019</v>
      </c>
      <c r="C3781" s="26">
        <v>38469857</v>
      </c>
      <c r="D3781" s="26" t="s">
        <v>24</v>
      </c>
      <c r="E3781" s="26" t="s">
        <v>22295</v>
      </c>
      <c r="F3781" s="26" t="s">
        <v>22296</v>
      </c>
      <c r="G3781" s="26" t="s">
        <v>9591</v>
      </c>
      <c r="H3781" s="26" t="s">
        <v>1401</v>
      </c>
      <c r="J3781" s="26" t="s">
        <v>1474</v>
      </c>
      <c r="K3781" s="26" t="s">
        <v>9597</v>
      </c>
      <c r="L3781" s="26" t="s">
        <v>17625</v>
      </c>
      <c r="M3781" s="26">
        <v>380472641616</v>
      </c>
      <c r="N3781" s="26">
        <v>722155708</v>
      </c>
    </row>
    <row r="3782" spans="1:14">
      <c r="A3782" s="26" t="s">
        <v>5179</v>
      </c>
      <c r="B3782" s="26" t="s">
        <v>5180</v>
      </c>
      <c r="C3782" s="26">
        <v>20761149</v>
      </c>
      <c r="D3782" s="26" t="s">
        <v>24</v>
      </c>
      <c r="E3782" s="26" t="s">
        <v>22297</v>
      </c>
      <c r="F3782" s="26" t="s">
        <v>22298</v>
      </c>
      <c r="G3782" s="26" t="s">
        <v>9586</v>
      </c>
      <c r="H3782" s="26" t="s">
        <v>735</v>
      </c>
      <c r="J3782" s="26" t="s">
        <v>740</v>
      </c>
      <c r="K3782" s="26" t="s">
        <v>9597</v>
      </c>
      <c r="L3782" s="26" t="s">
        <v>15503</v>
      </c>
      <c r="M3782" s="26">
        <v>380322637192</v>
      </c>
      <c r="N3782" s="26">
        <v>1221881203</v>
      </c>
    </row>
    <row r="3783" spans="1:14">
      <c r="A3783" s="26" t="s">
        <v>7859</v>
      </c>
      <c r="B3783" s="26" t="s">
        <v>7860</v>
      </c>
      <c r="C3783" s="26">
        <v>34174035</v>
      </c>
      <c r="D3783" s="26" t="s">
        <v>24</v>
      </c>
      <c r="E3783" s="26" t="s">
        <v>22299</v>
      </c>
      <c r="F3783" s="26" t="s">
        <v>22300</v>
      </c>
      <c r="G3783" s="26" t="s">
        <v>9586</v>
      </c>
      <c r="H3783" s="26" t="s">
        <v>1122</v>
      </c>
      <c r="I3783" s="26" t="s">
        <v>10748</v>
      </c>
      <c r="J3783" s="26" t="s">
        <v>22301</v>
      </c>
      <c r="K3783" s="26" t="s">
        <v>9582</v>
      </c>
      <c r="L3783" s="26" t="s">
        <v>22302</v>
      </c>
      <c r="M3783" s="26">
        <v>380575497217</v>
      </c>
      <c r="N3783" s="26">
        <v>6320682001</v>
      </c>
    </row>
    <row r="3784" spans="1:14">
      <c r="A3784" s="26" t="s">
        <v>4370</v>
      </c>
      <c r="B3784" s="26" t="s">
        <v>4371</v>
      </c>
      <c r="C3784" s="26">
        <v>38312395</v>
      </c>
      <c r="D3784" s="26" t="s">
        <v>24</v>
      </c>
      <c r="E3784" s="26" t="s">
        <v>22303</v>
      </c>
      <c r="F3784" s="26" t="s">
        <v>22304</v>
      </c>
      <c r="G3784" s="26" t="s">
        <v>9586</v>
      </c>
      <c r="H3784" s="26" t="s">
        <v>576</v>
      </c>
      <c r="I3784" s="26" t="s">
        <v>12872</v>
      </c>
      <c r="J3784" s="26" t="s">
        <v>22305</v>
      </c>
      <c r="K3784" s="26" t="s">
        <v>9606</v>
      </c>
      <c r="L3784" s="26" t="s">
        <v>22306</v>
      </c>
      <c r="M3784" s="26">
        <v>380457133003</v>
      </c>
      <c r="N3784" s="26">
        <v>3221455600</v>
      </c>
    </row>
    <row r="3785" spans="1:14">
      <c r="A3785" s="26" t="s">
        <v>5242</v>
      </c>
      <c r="B3785" s="26" t="s">
        <v>5243</v>
      </c>
      <c r="C3785" s="26">
        <v>20764294</v>
      </c>
      <c r="D3785" s="26" t="s">
        <v>24</v>
      </c>
      <c r="E3785" s="26" t="s">
        <v>22307</v>
      </c>
      <c r="F3785" s="26" t="s">
        <v>22308</v>
      </c>
      <c r="G3785" s="26" t="s">
        <v>9579</v>
      </c>
      <c r="H3785" s="26" t="s">
        <v>735</v>
      </c>
      <c r="I3785" s="26" t="s">
        <v>9752</v>
      </c>
      <c r="J3785" s="26" t="s">
        <v>22309</v>
      </c>
      <c r="K3785" s="26" t="s">
        <v>9582</v>
      </c>
      <c r="L3785" s="26" t="s">
        <v>22310</v>
      </c>
      <c r="M3785" s="26">
        <v>380683275923</v>
      </c>
      <c r="N3785" s="26">
        <v>4623086601</v>
      </c>
    </row>
    <row r="3786" spans="1:14">
      <c r="A3786" s="26" t="s">
        <v>7564</v>
      </c>
      <c r="B3786" s="26" t="s">
        <v>7565</v>
      </c>
      <c r="C3786" s="26">
        <v>42099047</v>
      </c>
      <c r="D3786" s="26" t="s">
        <v>24</v>
      </c>
      <c r="E3786" s="26" t="s">
        <v>22311</v>
      </c>
      <c r="F3786" s="26" t="s">
        <v>22312</v>
      </c>
      <c r="G3786" s="26" t="s">
        <v>9591</v>
      </c>
      <c r="H3786" s="26" t="s">
        <v>1088</v>
      </c>
      <c r="I3786" s="26" t="s">
        <v>9682</v>
      </c>
      <c r="J3786" s="26" t="s">
        <v>22313</v>
      </c>
      <c r="K3786" s="26" t="s">
        <v>9582</v>
      </c>
      <c r="L3786" s="26" t="s">
        <v>22314</v>
      </c>
      <c r="M3786" s="26">
        <v>380975156227</v>
      </c>
      <c r="N3786" s="26">
        <v>722155308</v>
      </c>
    </row>
    <row r="3787" spans="1:14">
      <c r="A3787" s="26" t="s">
        <v>5231</v>
      </c>
      <c r="B3787" s="26" t="s">
        <v>5208</v>
      </c>
      <c r="C3787" s="26">
        <v>1996674</v>
      </c>
      <c r="D3787" s="26" t="s">
        <v>24</v>
      </c>
      <c r="E3787" s="26" t="s">
        <v>22315</v>
      </c>
      <c r="F3787" s="26" t="s">
        <v>22316</v>
      </c>
      <c r="G3787" s="26" t="s">
        <v>9591</v>
      </c>
      <c r="H3787" s="26" t="s">
        <v>735</v>
      </c>
      <c r="J3787" s="26" t="s">
        <v>740</v>
      </c>
      <c r="K3787" s="26" t="s">
        <v>9597</v>
      </c>
      <c r="L3787" s="26" t="s">
        <v>12077</v>
      </c>
      <c r="M3787" s="26">
        <v>380322514685</v>
      </c>
      <c r="N3787" s="26">
        <v>1221881203</v>
      </c>
    </row>
    <row r="3788" spans="1:14">
      <c r="A3788" s="26" t="s">
        <v>2968</v>
      </c>
      <c r="B3788" s="26" t="s">
        <v>2969</v>
      </c>
      <c r="C3788" s="26">
        <v>37980334</v>
      </c>
      <c r="D3788" s="26" t="s">
        <v>24</v>
      </c>
      <c r="E3788" s="26" t="s">
        <v>22317</v>
      </c>
      <c r="F3788" s="26" t="s">
        <v>22318</v>
      </c>
      <c r="G3788" s="26" t="s">
        <v>9586</v>
      </c>
      <c r="H3788" s="26" t="s">
        <v>258</v>
      </c>
      <c r="I3788" s="26" t="s">
        <v>11688</v>
      </c>
      <c r="J3788" s="26" t="s">
        <v>22319</v>
      </c>
      <c r="K3788" s="26" t="s">
        <v>9582</v>
      </c>
      <c r="L3788" s="26" t="s">
        <v>22320</v>
      </c>
      <c r="M3788" s="26">
        <v>380508104467</v>
      </c>
      <c r="N3788" s="26">
        <v>1420355124</v>
      </c>
    </row>
    <row r="3789" spans="1:14">
      <c r="A3789" s="26" t="s">
        <v>7439</v>
      </c>
      <c r="B3789" s="26" t="s">
        <v>7440</v>
      </c>
      <c r="C3789" s="26">
        <v>41828399</v>
      </c>
      <c r="D3789" s="26" t="s">
        <v>24</v>
      </c>
      <c r="E3789" s="26" t="s">
        <v>22321</v>
      </c>
      <c r="F3789" s="26" t="s">
        <v>22322</v>
      </c>
      <c r="G3789" s="26" t="s">
        <v>9586</v>
      </c>
      <c r="H3789" s="26" t="s">
        <v>1025</v>
      </c>
      <c r="I3789" s="26" t="s">
        <v>11351</v>
      </c>
      <c r="J3789" s="26" t="s">
        <v>7347</v>
      </c>
      <c r="K3789" s="26" t="s">
        <v>9582</v>
      </c>
      <c r="L3789" s="26" t="s">
        <v>22323</v>
      </c>
      <c r="M3789" s="26">
        <v>380542698241</v>
      </c>
      <c r="N3789" s="26">
        <v>5924783801</v>
      </c>
    </row>
    <row r="3790" spans="1:14">
      <c r="A3790" s="26" t="s">
        <v>4399</v>
      </c>
      <c r="B3790" s="26" t="s">
        <v>4400</v>
      </c>
      <c r="C3790" s="26">
        <v>38462558</v>
      </c>
      <c r="D3790" s="26" t="s">
        <v>24</v>
      </c>
      <c r="E3790" s="26" t="s">
        <v>22324</v>
      </c>
      <c r="F3790" s="26" t="s">
        <v>22325</v>
      </c>
      <c r="G3790" s="26" t="s">
        <v>9586</v>
      </c>
      <c r="H3790" s="26" t="s">
        <v>576</v>
      </c>
      <c r="I3790" s="26" t="s">
        <v>11832</v>
      </c>
      <c r="J3790" s="26" t="s">
        <v>22326</v>
      </c>
      <c r="K3790" s="26" t="s">
        <v>9582</v>
      </c>
      <c r="L3790" s="26" t="s">
        <v>22327</v>
      </c>
      <c r="M3790" s="26">
        <v>380459539538</v>
      </c>
      <c r="N3790" s="26">
        <v>3220883601</v>
      </c>
    </row>
    <row r="3791" spans="1:14">
      <c r="A3791" s="26" t="s">
        <v>7311</v>
      </c>
      <c r="B3791" s="26" t="s">
        <v>7312</v>
      </c>
      <c r="C3791" s="26">
        <v>41479671</v>
      </c>
      <c r="D3791" s="26" t="s">
        <v>24</v>
      </c>
      <c r="E3791" s="26" t="s">
        <v>22328</v>
      </c>
      <c r="F3791" s="26" t="s">
        <v>22329</v>
      </c>
      <c r="G3791" s="26" t="s">
        <v>9579</v>
      </c>
      <c r="H3791" s="26" t="s">
        <v>1025</v>
      </c>
      <c r="I3791" s="26" t="s">
        <v>9657</v>
      </c>
      <c r="J3791" s="26" t="s">
        <v>22330</v>
      </c>
      <c r="K3791" s="26" t="s">
        <v>9582</v>
      </c>
      <c r="L3791" s="26" t="s">
        <v>22331</v>
      </c>
      <c r="M3791" s="26">
        <v>380955433996</v>
      </c>
      <c r="N3791" s="26">
        <v>5920382406</v>
      </c>
    </row>
    <row r="3792" spans="1:14">
      <c r="A3792" s="26" t="s">
        <v>7550</v>
      </c>
      <c r="B3792" s="26" t="s">
        <v>7549</v>
      </c>
      <c r="C3792" s="26">
        <v>1981520</v>
      </c>
      <c r="D3792" s="26" t="s">
        <v>780</v>
      </c>
      <c r="E3792" s="26" t="s">
        <v>22332</v>
      </c>
      <c r="F3792" s="26" t="s">
        <v>22333</v>
      </c>
      <c r="G3792" s="26" t="s">
        <v>9601</v>
      </c>
      <c r="H3792" s="26" t="s">
        <v>1025</v>
      </c>
      <c r="J3792" s="26" t="s">
        <v>99</v>
      </c>
      <c r="K3792" s="26" t="s">
        <v>9606</v>
      </c>
      <c r="L3792" s="26" t="s">
        <v>22334</v>
      </c>
      <c r="M3792" s="26">
        <v>380967716719</v>
      </c>
      <c r="N3792" s="26">
        <v>525610100</v>
      </c>
    </row>
    <row r="3793" spans="1:14">
      <c r="A3793" s="26" t="s">
        <v>8968</v>
      </c>
      <c r="B3793" s="26" t="s">
        <v>8969</v>
      </c>
      <c r="C3793" s="26">
        <v>39028882</v>
      </c>
      <c r="D3793" s="26" t="s">
        <v>24</v>
      </c>
      <c r="E3793" s="26" t="s">
        <v>22335</v>
      </c>
      <c r="F3793" s="26" t="s">
        <v>22336</v>
      </c>
      <c r="G3793" s="26" t="s">
        <v>9579</v>
      </c>
      <c r="H3793" s="26" t="s">
        <v>1401</v>
      </c>
      <c r="I3793" s="26" t="s">
        <v>12387</v>
      </c>
      <c r="J3793" s="26" t="s">
        <v>22337</v>
      </c>
      <c r="K3793" s="26" t="s">
        <v>9582</v>
      </c>
      <c r="L3793" s="26" t="s">
        <v>22338</v>
      </c>
      <c r="M3793" s="26">
        <v>380474561548</v>
      </c>
      <c r="N3793" s="26">
        <v>1823481409</v>
      </c>
    </row>
    <row r="3794" spans="1:14">
      <c r="A3794" s="26" t="s">
        <v>2759</v>
      </c>
      <c r="B3794" s="26" t="s">
        <v>2760</v>
      </c>
      <c r="C3794" s="26">
        <v>37677525</v>
      </c>
      <c r="D3794" s="26" t="s">
        <v>24</v>
      </c>
      <c r="E3794" s="26" t="s">
        <v>22339</v>
      </c>
      <c r="F3794" s="26" t="s">
        <v>22340</v>
      </c>
      <c r="G3794" s="26" t="s">
        <v>9586</v>
      </c>
      <c r="H3794" s="26" t="s">
        <v>133</v>
      </c>
      <c r="I3794" s="26" t="s">
        <v>11507</v>
      </c>
      <c r="J3794" s="26" t="s">
        <v>22341</v>
      </c>
      <c r="K3794" s="26" t="s">
        <v>9582</v>
      </c>
      <c r="L3794" s="26" t="s">
        <v>22342</v>
      </c>
      <c r="M3794" s="26">
        <v>380667116757</v>
      </c>
      <c r="N3794" s="26">
        <v>1222985502</v>
      </c>
    </row>
    <row r="3795" spans="1:14">
      <c r="A3795" s="26" t="s">
        <v>4188</v>
      </c>
      <c r="B3795" s="26" t="s">
        <v>4189</v>
      </c>
      <c r="C3795" s="26">
        <v>42588563</v>
      </c>
      <c r="D3795" s="26" t="s">
        <v>24</v>
      </c>
      <c r="E3795" s="26" t="s">
        <v>22343</v>
      </c>
      <c r="F3795" s="26" t="s">
        <v>22344</v>
      </c>
      <c r="G3795" s="26" t="s">
        <v>9579</v>
      </c>
      <c r="H3795" s="26" t="s">
        <v>506</v>
      </c>
      <c r="I3795" s="26" t="s">
        <v>10881</v>
      </c>
      <c r="J3795" s="26" t="s">
        <v>4013</v>
      </c>
      <c r="K3795" s="26" t="s">
        <v>9582</v>
      </c>
      <c r="L3795" s="26" t="s">
        <v>22345</v>
      </c>
      <c r="M3795" s="26">
        <v>380347297272</v>
      </c>
      <c r="N3795" s="26">
        <v>2622884804</v>
      </c>
    </row>
    <row r="3796" spans="1:14">
      <c r="A3796" s="26" t="s">
        <v>9332</v>
      </c>
      <c r="B3796" s="26" t="s">
        <v>9333</v>
      </c>
      <c r="C3796" s="26">
        <v>40204397</v>
      </c>
      <c r="D3796" s="26" t="s">
        <v>24</v>
      </c>
      <c r="E3796" s="26" t="s">
        <v>22346</v>
      </c>
      <c r="F3796" s="26" t="s">
        <v>22347</v>
      </c>
      <c r="G3796" s="26" t="s">
        <v>9586</v>
      </c>
      <c r="H3796" s="26" t="s">
        <v>1573</v>
      </c>
      <c r="I3796" s="26" t="s">
        <v>10813</v>
      </c>
      <c r="J3796" s="26" t="s">
        <v>22348</v>
      </c>
      <c r="K3796" s="26" t="s">
        <v>9582</v>
      </c>
      <c r="L3796" s="26" t="s">
        <v>22349</v>
      </c>
      <c r="M3796" s="26">
        <v>380464323323</v>
      </c>
      <c r="N3796" s="26">
        <v>7422755108</v>
      </c>
    </row>
    <row r="3797" spans="1:14">
      <c r="A3797" s="26" t="s">
        <v>9399</v>
      </c>
      <c r="B3797" s="26" t="s">
        <v>9400</v>
      </c>
      <c r="C3797" s="26">
        <v>38955665</v>
      </c>
      <c r="D3797" s="26" t="s">
        <v>24</v>
      </c>
      <c r="E3797" s="26" t="s">
        <v>22350</v>
      </c>
      <c r="F3797" s="26" t="s">
        <v>22351</v>
      </c>
      <c r="G3797" s="26" t="s">
        <v>9579</v>
      </c>
      <c r="H3797" s="26" t="s">
        <v>1573</v>
      </c>
      <c r="I3797" s="26" t="s">
        <v>10158</v>
      </c>
      <c r="J3797" s="26" t="s">
        <v>22352</v>
      </c>
      <c r="K3797" s="26" t="s">
        <v>9582</v>
      </c>
      <c r="L3797" s="26" t="s">
        <v>22353</v>
      </c>
      <c r="M3797" s="26">
        <v>380462685266</v>
      </c>
      <c r="N3797" s="26">
        <v>7425555432</v>
      </c>
    </row>
    <row r="3798" spans="1:14">
      <c r="A3798" s="26" t="s">
        <v>4998</v>
      </c>
      <c r="B3798" s="26" t="s">
        <v>4995</v>
      </c>
      <c r="C3798" s="26">
        <v>20764231</v>
      </c>
      <c r="D3798" s="26" t="s">
        <v>24</v>
      </c>
      <c r="E3798" s="26" t="s">
        <v>22354</v>
      </c>
      <c r="F3798" s="26" t="s">
        <v>22355</v>
      </c>
      <c r="G3798" s="26" t="s">
        <v>9579</v>
      </c>
      <c r="H3798" s="26" t="s">
        <v>735</v>
      </c>
      <c r="J3798" s="26" t="s">
        <v>22356</v>
      </c>
      <c r="K3798" s="26" t="s">
        <v>9582</v>
      </c>
      <c r="L3798" s="26" t="s">
        <v>22357</v>
      </c>
      <c r="M3798" s="26">
        <v>761953607228</v>
      </c>
      <c r="N3798" s="26">
        <v>2625888603</v>
      </c>
    </row>
    <row r="3799" spans="1:14">
      <c r="A3799" s="26" t="s">
        <v>9364</v>
      </c>
      <c r="B3799" s="26" t="s">
        <v>9365</v>
      </c>
      <c r="C3799" s="26">
        <v>2006107</v>
      </c>
      <c r="D3799" s="26" t="s">
        <v>780</v>
      </c>
      <c r="E3799" s="26" t="s">
        <v>22358</v>
      </c>
      <c r="F3799" s="26" t="s">
        <v>22359</v>
      </c>
      <c r="G3799" s="26" t="s">
        <v>9601</v>
      </c>
      <c r="H3799" s="26" t="s">
        <v>1573</v>
      </c>
      <c r="I3799" s="26" t="s">
        <v>10158</v>
      </c>
      <c r="J3799" s="26" t="s">
        <v>9366</v>
      </c>
      <c r="K3799" s="26" t="s">
        <v>9582</v>
      </c>
      <c r="L3799" s="26" t="s">
        <v>22360</v>
      </c>
      <c r="M3799" s="26">
        <v>380462653333</v>
      </c>
      <c r="N3799" s="26">
        <v>7425585501</v>
      </c>
    </row>
    <row r="3800" spans="1:14">
      <c r="A3800" s="26" t="s">
        <v>4146</v>
      </c>
      <c r="B3800" s="26" t="s">
        <v>4147</v>
      </c>
      <c r="C3800" s="26">
        <v>39007143</v>
      </c>
      <c r="D3800" s="26" t="s">
        <v>24</v>
      </c>
      <c r="E3800" s="26" t="s">
        <v>22361</v>
      </c>
      <c r="F3800" s="26" t="s">
        <v>17178</v>
      </c>
      <c r="G3800" s="26" t="s">
        <v>9586</v>
      </c>
      <c r="H3800" s="26" t="s">
        <v>506</v>
      </c>
      <c r="J3800" s="26" t="s">
        <v>537</v>
      </c>
      <c r="K3800" s="26" t="s">
        <v>9597</v>
      </c>
      <c r="L3800" s="26" t="s">
        <v>22362</v>
      </c>
      <c r="M3800" s="26">
        <v>380343346365</v>
      </c>
      <c r="N3800" s="26">
        <v>2610600000</v>
      </c>
    </row>
    <row r="3801" spans="1:14">
      <c r="A3801" s="26" t="s">
        <v>2440</v>
      </c>
      <c r="B3801" s="26" t="s">
        <v>2441</v>
      </c>
      <c r="C3801" s="26">
        <v>1988120</v>
      </c>
      <c r="D3801" s="26" t="s">
        <v>780</v>
      </c>
      <c r="E3801" s="26" t="s">
        <v>22363</v>
      </c>
      <c r="F3801" s="26" t="s">
        <v>22364</v>
      </c>
      <c r="G3801" s="26" t="s">
        <v>9601</v>
      </c>
      <c r="H3801" s="26" t="s">
        <v>133</v>
      </c>
      <c r="I3801" s="26" t="s">
        <v>12947</v>
      </c>
      <c r="J3801" s="26" t="s">
        <v>2442</v>
      </c>
      <c r="K3801" s="26" t="s">
        <v>9582</v>
      </c>
      <c r="L3801" s="26" t="s">
        <v>22365</v>
      </c>
      <c r="M3801" s="26">
        <v>380564947198</v>
      </c>
      <c r="N3801" s="26">
        <v>1221881403</v>
      </c>
    </row>
    <row r="3802" spans="1:14">
      <c r="A3802" s="26" t="s">
        <v>6861</v>
      </c>
      <c r="B3802" s="26" t="s">
        <v>6862</v>
      </c>
      <c r="C3802" s="26">
        <v>38534915</v>
      </c>
      <c r="D3802" s="26" t="s">
        <v>24</v>
      </c>
      <c r="E3802" s="26" t="s">
        <v>22366</v>
      </c>
      <c r="F3802" s="26" t="s">
        <v>22367</v>
      </c>
      <c r="G3802" s="26" t="s">
        <v>9579</v>
      </c>
      <c r="H3802" s="26" t="s">
        <v>949</v>
      </c>
      <c r="I3802" s="26" t="s">
        <v>13665</v>
      </c>
      <c r="J3802" s="26" t="s">
        <v>22368</v>
      </c>
      <c r="K3802" s="26" t="s">
        <v>9582</v>
      </c>
      <c r="L3802" s="26" t="s">
        <v>22369</v>
      </c>
      <c r="M3802" s="26">
        <v>380536321668</v>
      </c>
      <c r="N3802" s="26">
        <v>3522282603</v>
      </c>
    </row>
    <row r="3803" spans="1:14">
      <c r="A3803" s="26" t="s">
        <v>9345</v>
      </c>
      <c r="B3803" s="26" t="s">
        <v>9346</v>
      </c>
      <c r="C3803" s="26">
        <v>38759540</v>
      </c>
      <c r="D3803" s="26" t="s">
        <v>24</v>
      </c>
      <c r="E3803" s="26" t="s">
        <v>22370</v>
      </c>
      <c r="F3803" s="26" t="s">
        <v>22371</v>
      </c>
      <c r="G3803" s="26" t="s">
        <v>9586</v>
      </c>
      <c r="H3803" s="26" t="s">
        <v>1573</v>
      </c>
      <c r="I3803" s="26" t="s">
        <v>12621</v>
      </c>
      <c r="J3803" s="26" t="s">
        <v>22372</v>
      </c>
      <c r="K3803" s="26" t="s">
        <v>9606</v>
      </c>
      <c r="L3803" s="26" t="s">
        <v>22373</v>
      </c>
      <c r="M3803" s="26">
        <v>380930231540</v>
      </c>
      <c r="N3803" s="26">
        <v>7423010101</v>
      </c>
    </row>
    <row r="3804" spans="1:14">
      <c r="A3804" s="26" t="s">
        <v>3833</v>
      </c>
      <c r="B3804" s="26" t="s">
        <v>3834</v>
      </c>
      <c r="C3804" s="26">
        <v>38761806</v>
      </c>
      <c r="D3804" s="26" t="s">
        <v>24</v>
      </c>
      <c r="E3804" s="26" t="s">
        <v>22374</v>
      </c>
      <c r="F3804" s="26" t="s">
        <v>13333</v>
      </c>
      <c r="G3804" s="26" t="s">
        <v>9586</v>
      </c>
      <c r="H3804" s="26" t="s">
        <v>468</v>
      </c>
      <c r="J3804" s="26" t="s">
        <v>494</v>
      </c>
      <c r="K3804" s="26" t="s">
        <v>9597</v>
      </c>
      <c r="L3804" s="26" t="s">
        <v>22375</v>
      </c>
      <c r="M3804" s="26">
        <v>380688237581</v>
      </c>
      <c r="N3804" s="26">
        <v>2310700000</v>
      </c>
    </row>
    <row r="3805" spans="1:14">
      <c r="A3805" s="26" t="s">
        <v>9137</v>
      </c>
      <c r="B3805" s="26" t="s">
        <v>9138</v>
      </c>
      <c r="C3805" s="26">
        <v>36754912</v>
      </c>
      <c r="D3805" s="26" t="s">
        <v>24</v>
      </c>
      <c r="E3805" s="26" t="s">
        <v>22376</v>
      </c>
      <c r="F3805" s="26" t="s">
        <v>22377</v>
      </c>
      <c r="G3805" s="26" t="s">
        <v>9586</v>
      </c>
      <c r="H3805" s="26" t="s">
        <v>1490</v>
      </c>
      <c r="I3805" s="26" t="s">
        <v>13192</v>
      </c>
      <c r="J3805" s="26" t="s">
        <v>22378</v>
      </c>
      <c r="K3805" s="26" t="s">
        <v>9582</v>
      </c>
      <c r="L3805" s="26" t="s">
        <v>22379</v>
      </c>
      <c r="M3805" s="26">
        <v>380969407039</v>
      </c>
      <c r="N3805" s="26">
        <v>7323585001</v>
      </c>
    </row>
    <row r="3806" spans="1:14">
      <c r="A3806" s="26" t="s">
        <v>7694</v>
      </c>
      <c r="B3806" s="26" t="s">
        <v>7695</v>
      </c>
      <c r="C3806" s="26">
        <v>38422871</v>
      </c>
      <c r="D3806" s="26" t="s">
        <v>24</v>
      </c>
      <c r="E3806" s="26" t="s">
        <v>22380</v>
      </c>
      <c r="F3806" s="26" t="s">
        <v>22381</v>
      </c>
      <c r="G3806" s="26" t="s">
        <v>9586</v>
      </c>
      <c r="H3806" s="26" t="s">
        <v>1088</v>
      </c>
      <c r="I3806" s="26" t="s">
        <v>9682</v>
      </c>
      <c r="J3806" s="26" t="s">
        <v>12383</v>
      </c>
      <c r="K3806" s="26" t="s">
        <v>9582</v>
      </c>
      <c r="L3806" s="26" t="s">
        <v>22382</v>
      </c>
      <c r="M3806" s="26">
        <v>380354944517</v>
      </c>
      <c r="N3806" s="26">
        <v>522880801</v>
      </c>
    </row>
    <row r="3807" spans="1:14">
      <c r="A3807" s="26" t="s">
        <v>3483</v>
      </c>
      <c r="B3807" s="26" t="s">
        <v>3484</v>
      </c>
      <c r="C3807" s="26">
        <v>42043319</v>
      </c>
      <c r="D3807" s="26" t="s">
        <v>24</v>
      </c>
      <c r="E3807" s="26" t="s">
        <v>22383</v>
      </c>
      <c r="F3807" s="26" t="s">
        <v>22384</v>
      </c>
      <c r="G3807" s="26" t="s">
        <v>9586</v>
      </c>
      <c r="H3807" s="26" t="s">
        <v>392</v>
      </c>
      <c r="I3807" s="26" t="s">
        <v>10627</v>
      </c>
      <c r="J3807" s="26" t="s">
        <v>22385</v>
      </c>
      <c r="K3807" s="26" t="s">
        <v>9582</v>
      </c>
      <c r="L3807" s="26" t="s">
        <v>22386</v>
      </c>
      <c r="M3807" s="26">
        <v>380975871007</v>
      </c>
      <c r="N3807" s="26">
        <v>2124482601</v>
      </c>
    </row>
    <row r="3808" spans="1:14">
      <c r="A3808" s="26" t="s">
        <v>6266</v>
      </c>
      <c r="B3808" s="26" t="s">
        <v>6267</v>
      </c>
      <c r="C3808" s="26" t="s">
        <v>1604</v>
      </c>
      <c r="D3808" s="26" t="s">
        <v>24</v>
      </c>
      <c r="E3808" s="26" t="s">
        <v>22387</v>
      </c>
      <c r="F3808" s="26" t="s">
        <v>22388</v>
      </c>
      <c r="G3808" s="26" t="s">
        <v>9591</v>
      </c>
      <c r="H3808" s="26" t="s">
        <v>885</v>
      </c>
      <c r="J3808" s="26" t="s">
        <v>910</v>
      </c>
      <c r="K3808" s="26" t="s">
        <v>9597</v>
      </c>
      <c r="L3808" s="26" t="s">
        <v>22389</v>
      </c>
      <c r="M3808" s="26">
        <v>380487504466</v>
      </c>
      <c r="N3808" s="26">
        <v>5110100000</v>
      </c>
    </row>
    <row r="3809" spans="1:14">
      <c r="A3809" s="26" t="s">
        <v>7878</v>
      </c>
      <c r="B3809" s="26" t="s">
        <v>7879</v>
      </c>
      <c r="C3809" s="26">
        <v>37948306</v>
      </c>
      <c r="D3809" s="26" t="s">
        <v>24</v>
      </c>
      <c r="E3809" s="26" t="s">
        <v>22390</v>
      </c>
      <c r="F3809" s="26" t="s">
        <v>22391</v>
      </c>
      <c r="G3809" s="26" t="s">
        <v>9579</v>
      </c>
      <c r="H3809" s="26" t="s">
        <v>1122</v>
      </c>
      <c r="I3809" s="26" t="s">
        <v>14471</v>
      </c>
      <c r="J3809" s="26" t="s">
        <v>19580</v>
      </c>
      <c r="K3809" s="26" t="s">
        <v>9582</v>
      </c>
      <c r="L3809" s="26" t="s">
        <v>22392</v>
      </c>
      <c r="M3809" s="26">
        <v>380575364710</v>
      </c>
      <c r="N3809" s="26">
        <v>5124755900</v>
      </c>
    </row>
    <row r="3810" spans="1:14">
      <c r="A3810" s="26" t="s">
        <v>7911</v>
      </c>
      <c r="B3810" s="26" t="s">
        <v>7912</v>
      </c>
      <c r="C3810" s="26">
        <v>2003178</v>
      </c>
      <c r="D3810" s="26" t="s">
        <v>780</v>
      </c>
      <c r="E3810" s="26" t="s">
        <v>22393</v>
      </c>
      <c r="F3810" s="26" t="s">
        <v>22394</v>
      </c>
      <c r="G3810" s="26" t="s">
        <v>9601</v>
      </c>
      <c r="H3810" s="26" t="s">
        <v>1122</v>
      </c>
      <c r="I3810" s="26" t="s">
        <v>9887</v>
      </c>
      <c r="J3810" s="26" t="s">
        <v>305</v>
      </c>
      <c r="K3810" s="26" t="s">
        <v>9582</v>
      </c>
      <c r="L3810" s="26" t="s">
        <v>22395</v>
      </c>
      <c r="M3810" s="26">
        <v>380574771277</v>
      </c>
      <c r="N3810" s="26">
        <v>1413300000</v>
      </c>
    </row>
    <row r="3811" spans="1:14">
      <c r="A3811" s="26" t="s">
        <v>4244</v>
      </c>
      <c r="B3811" s="26" t="s">
        <v>4245</v>
      </c>
      <c r="C3811" s="26">
        <v>1993486</v>
      </c>
      <c r="D3811" s="26" t="s">
        <v>780</v>
      </c>
      <c r="E3811" s="26" t="s">
        <v>22396</v>
      </c>
      <c r="F3811" s="26" t="s">
        <v>22397</v>
      </c>
      <c r="G3811" s="26" t="s">
        <v>9601</v>
      </c>
      <c r="H3811" s="26" t="s">
        <v>506</v>
      </c>
      <c r="I3811" s="26" t="s">
        <v>15242</v>
      </c>
      <c r="J3811" s="26" t="s">
        <v>4248</v>
      </c>
      <c r="K3811" s="26" t="s">
        <v>9597</v>
      </c>
      <c r="L3811" s="26" t="s">
        <v>22398</v>
      </c>
      <c r="M3811" s="26">
        <v>380343621058</v>
      </c>
      <c r="N3811" s="26">
        <v>2625810100</v>
      </c>
    </row>
    <row r="3812" spans="1:14">
      <c r="A3812" s="26" t="s">
        <v>8569</v>
      </c>
      <c r="B3812" s="26" t="s">
        <v>8570</v>
      </c>
      <c r="C3812" s="26">
        <v>42719341</v>
      </c>
      <c r="D3812" s="26" t="s">
        <v>24</v>
      </c>
      <c r="E3812" s="26" t="s">
        <v>22399</v>
      </c>
      <c r="F3812" s="26" t="s">
        <v>22400</v>
      </c>
      <c r="G3812" s="26" t="s">
        <v>9586</v>
      </c>
      <c r="H3812" s="26" t="s">
        <v>1269</v>
      </c>
      <c r="J3812" s="26" t="s">
        <v>1298</v>
      </c>
      <c r="K3812" s="26" t="s">
        <v>9597</v>
      </c>
      <c r="L3812" s="26" t="s">
        <v>12054</v>
      </c>
      <c r="M3812" s="26">
        <v>380994885070</v>
      </c>
      <c r="N3812" s="26">
        <v>6510100000</v>
      </c>
    </row>
    <row r="3813" spans="1:14">
      <c r="A3813" s="26" t="s">
        <v>5174</v>
      </c>
      <c r="B3813" s="26" t="s">
        <v>5175</v>
      </c>
      <c r="C3813" s="26">
        <v>1996668</v>
      </c>
      <c r="D3813" s="26" t="s">
        <v>780</v>
      </c>
      <c r="E3813" s="26" t="s">
        <v>22401</v>
      </c>
      <c r="F3813" s="26" t="s">
        <v>22402</v>
      </c>
      <c r="G3813" s="26" t="s">
        <v>9601</v>
      </c>
      <c r="H3813" s="26" t="s">
        <v>735</v>
      </c>
      <c r="J3813" s="26" t="s">
        <v>740</v>
      </c>
      <c r="K3813" s="26" t="s">
        <v>9597</v>
      </c>
      <c r="L3813" s="26" t="s">
        <v>22403</v>
      </c>
      <c r="M3813" s="26">
        <v>380322379400</v>
      </c>
      <c r="N3813" s="26">
        <v>1221881203</v>
      </c>
    </row>
    <row r="3814" spans="1:14">
      <c r="A3814" s="26" t="s">
        <v>4413</v>
      </c>
      <c r="B3814" s="26" t="s">
        <v>4414</v>
      </c>
      <c r="C3814" s="26">
        <v>38286423</v>
      </c>
      <c r="D3814" s="26" t="s">
        <v>24</v>
      </c>
      <c r="E3814" s="26" t="s">
        <v>22404</v>
      </c>
      <c r="F3814" s="26" t="s">
        <v>22405</v>
      </c>
      <c r="G3814" s="26" t="s">
        <v>9586</v>
      </c>
      <c r="H3814" s="26" t="s">
        <v>576</v>
      </c>
      <c r="I3814" s="26" t="s">
        <v>11281</v>
      </c>
      <c r="J3814" s="26" t="s">
        <v>22406</v>
      </c>
      <c r="K3814" s="26" t="s">
        <v>9582</v>
      </c>
      <c r="L3814" s="26" t="s">
        <v>22407</v>
      </c>
      <c r="M3814" s="26">
        <v>380637722027</v>
      </c>
      <c r="N3814" s="26">
        <v>3222084601</v>
      </c>
    </row>
    <row r="3815" spans="1:14">
      <c r="A3815" s="26" t="s">
        <v>3411</v>
      </c>
      <c r="B3815" s="26" t="s">
        <v>3412</v>
      </c>
      <c r="C3815" s="26">
        <v>38456539</v>
      </c>
      <c r="D3815" s="26" t="s">
        <v>24</v>
      </c>
      <c r="E3815" s="26" t="s">
        <v>22408</v>
      </c>
      <c r="F3815" s="26" t="s">
        <v>22409</v>
      </c>
      <c r="G3815" s="26" t="s">
        <v>9579</v>
      </c>
      <c r="H3815" s="26" t="s">
        <v>392</v>
      </c>
      <c r="I3815" s="26" t="s">
        <v>9857</v>
      </c>
      <c r="J3815" s="26" t="s">
        <v>22410</v>
      </c>
      <c r="K3815" s="26" t="s">
        <v>9582</v>
      </c>
      <c r="L3815" s="26" t="s">
        <v>22411</v>
      </c>
      <c r="M3815" s="26">
        <v>380999772242</v>
      </c>
      <c r="N3815" s="26">
        <v>2121980403</v>
      </c>
    </row>
    <row r="3816" spans="1:14">
      <c r="A3816" s="26" t="s">
        <v>4045</v>
      </c>
      <c r="B3816" s="26" t="s">
        <v>4046</v>
      </c>
      <c r="C3816" s="26">
        <v>42352786</v>
      </c>
      <c r="D3816" s="26" t="s">
        <v>24</v>
      </c>
      <c r="E3816" s="26" t="s">
        <v>22412</v>
      </c>
      <c r="F3816" s="26" t="s">
        <v>22413</v>
      </c>
      <c r="G3816" s="26" t="s">
        <v>9591</v>
      </c>
      <c r="H3816" s="26" t="s">
        <v>506</v>
      </c>
      <c r="J3816" s="26" t="s">
        <v>526</v>
      </c>
      <c r="K3816" s="26" t="s">
        <v>9597</v>
      </c>
      <c r="L3816" s="26" t="s">
        <v>22414</v>
      </c>
      <c r="M3816" s="26">
        <v>380342530030</v>
      </c>
      <c r="N3816" s="26">
        <v>2610100000</v>
      </c>
    </row>
    <row r="3817" spans="1:14">
      <c r="A3817" s="26" t="s">
        <v>4678</v>
      </c>
      <c r="B3817" s="26" t="s">
        <v>4679</v>
      </c>
      <c r="C3817" s="26">
        <v>38756010</v>
      </c>
      <c r="D3817" s="26" t="s">
        <v>24</v>
      </c>
      <c r="E3817" s="26" t="s">
        <v>22415</v>
      </c>
      <c r="F3817" s="26" t="s">
        <v>22416</v>
      </c>
      <c r="G3817" s="26" t="s">
        <v>9586</v>
      </c>
      <c r="H3817" s="26" t="s">
        <v>670</v>
      </c>
      <c r="I3817" s="26" t="s">
        <v>14066</v>
      </c>
      <c r="J3817" s="26" t="s">
        <v>22417</v>
      </c>
      <c r="K3817" s="26" t="s">
        <v>9582</v>
      </c>
      <c r="L3817" s="26" t="s">
        <v>22418</v>
      </c>
      <c r="M3817" s="26">
        <v>380954645466</v>
      </c>
      <c r="N3817" s="26">
        <v>125685604</v>
      </c>
    </row>
    <row r="3818" spans="1:14">
      <c r="A3818" s="26" t="s">
        <v>7437</v>
      </c>
      <c r="B3818" s="26" t="s">
        <v>7438</v>
      </c>
      <c r="C3818" s="26" t="s">
        <v>1604</v>
      </c>
      <c r="D3818" s="26" t="s">
        <v>24</v>
      </c>
      <c r="E3818" s="26" t="s">
        <v>22419</v>
      </c>
      <c r="F3818" s="26" t="s">
        <v>22420</v>
      </c>
      <c r="G3818" s="26" t="s">
        <v>9586</v>
      </c>
      <c r="H3818" s="26" t="s">
        <v>1025</v>
      </c>
      <c r="J3818" s="26" t="s">
        <v>1065</v>
      </c>
      <c r="K3818" s="26" t="s">
        <v>9597</v>
      </c>
      <c r="L3818" s="26" t="s">
        <v>22421</v>
      </c>
      <c r="M3818" s="26">
        <v>380502241854</v>
      </c>
      <c r="N3818" s="26">
        <v>5910100000</v>
      </c>
    </row>
    <row r="3819" spans="1:14">
      <c r="A3819" s="26" t="s">
        <v>3780</v>
      </c>
      <c r="B3819" s="26" t="s">
        <v>3781</v>
      </c>
      <c r="C3819" s="26">
        <v>5395724</v>
      </c>
      <c r="D3819" s="26" t="s">
        <v>780</v>
      </c>
      <c r="E3819" s="26" t="s">
        <v>22422</v>
      </c>
      <c r="F3819" s="26" t="s">
        <v>22423</v>
      </c>
      <c r="G3819" s="26" t="s">
        <v>9601</v>
      </c>
      <c r="H3819" s="26" t="s">
        <v>468</v>
      </c>
      <c r="J3819" s="26" t="s">
        <v>481</v>
      </c>
      <c r="K3819" s="26" t="s">
        <v>9597</v>
      </c>
      <c r="L3819" s="26" t="s">
        <v>22424</v>
      </c>
      <c r="M3819" s="26">
        <v>380676038082</v>
      </c>
      <c r="N3819" s="26">
        <v>1222380503</v>
      </c>
    </row>
    <row r="3820" spans="1:14">
      <c r="A3820" s="26" t="s">
        <v>3099</v>
      </c>
      <c r="B3820" s="26" t="s">
        <v>3100</v>
      </c>
      <c r="C3820" s="26">
        <v>1991659</v>
      </c>
      <c r="D3820" s="26" t="s">
        <v>780</v>
      </c>
      <c r="E3820" s="26" t="s">
        <v>22425</v>
      </c>
      <c r="F3820" s="26" t="s">
        <v>22426</v>
      </c>
      <c r="G3820" s="26" t="s">
        <v>9601</v>
      </c>
      <c r="H3820" s="26" t="s">
        <v>375</v>
      </c>
      <c r="I3820" s="26" t="s">
        <v>15161</v>
      </c>
      <c r="J3820" s="26" t="s">
        <v>3097</v>
      </c>
      <c r="K3820" s="26" t="s">
        <v>9606</v>
      </c>
      <c r="L3820" s="26" t="s">
        <v>22427</v>
      </c>
      <c r="M3820" s="26">
        <v>380977568459</v>
      </c>
      <c r="N3820" s="26">
        <v>1821755100</v>
      </c>
    </row>
    <row r="3821" spans="1:14">
      <c r="A3821" s="26" t="s">
        <v>8528</v>
      </c>
      <c r="B3821" s="26" t="s">
        <v>8529</v>
      </c>
      <c r="C3821" s="26">
        <v>38645871</v>
      </c>
      <c r="D3821" s="26" t="s">
        <v>24</v>
      </c>
      <c r="E3821" s="26" t="s">
        <v>22428</v>
      </c>
      <c r="F3821" s="26" t="s">
        <v>22429</v>
      </c>
      <c r="G3821" s="26" t="s">
        <v>9586</v>
      </c>
      <c r="H3821" s="26" t="s">
        <v>1269</v>
      </c>
      <c r="I3821" s="26" t="s">
        <v>14793</v>
      </c>
      <c r="J3821" s="26" t="s">
        <v>1290</v>
      </c>
      <c r="K3821" s="26" t="s">
        <v>9597</v>
      </c>
      <c r="L3821" s="26" t="s">
        <v>22269</v>
      </c>
      <c r="M3821" s="26">
        <v>380554222551</v>
      </c>
      <c r="N3821" s="26">
        <v>6325157902</v>
      </c>
    </row>
    <row r="3822" spans="1:14">
      <c r="A3822" s="26" t="s">
        <v>6346</v>
      </c>
      <c r="B3822" s="26" t="s">
        <v>6347</v>
      </c>
      <c r="C3822" s="26">
        <v>40339704</v>
      </c>
      <c r="D3822" s="26" t="s">
        <v>780</v>
      </c>
      <c r="E3822" s="26" t="s">
        <v>22430</v>
      </c>
      <c r="F3822" s="26" t="s">
        <v>22431</v>
      </c>
      <c r="G3822" s="26" t="s">
        <v>9601</v>
      </c>
      <c r="H3822" s="26" t="s">
        <v>885</v>
      </c>
      <c r="J3822" s="26" t="s">
        <v>910</v>
      </c>
      <c r="K3822" s="26" t="s">
        <v>9597</v>
      </c>
      <c r="L3822" s="26" t="s">
        <v>22432</v>
      </c>
      <c r="M3822" s="26">
        <v>380487287000</v>
      </c>
      <c r="N3822" s="26">
        <v>5110100000</v>
      </c>
    </row>
    <row r="3823" spans="1:14">
      <c r="A3823" s="26" t="s">
        <v>5344</v>
      </c>
      <c r="B3823" s="26" t="s">
        <v>5345</v>
      </c>
      <c r="C3823" s="26">
        <v>1998101</v>
      </c>
      <c r="D3823" s="26" t="s">
        <v>780</v>
      </c>
      <c r="E3823" s="26" t="s">
        <v>22433</v>
      </c>
      <c r="F3823" s="26" t="s">
        <v>13073</v>
      </c>
      <c r="G3823" s="26" t="s">
        <v>9601</v>
      </c>
      <c r="H3823" s="26" t="s">
        <v>735</v>
      </c>
      <c r="J3823" s="26" t="s">
        <v>22434</v>
      </c>
      <c r="K3823" s="26" t="s">
        <v>9582</v>
      </c>
      <c r="L3823" s="26" t="s">
        <v>22435</v>
      </c>
      <c r="M3823" s="26">
        <v>380979987205</v>
      </c>
      <c r="N3823" s="26">
        <v>4623985801</v>
      </c>
    </row>
    <row r="3824" spans="1:14">
      <c r="A3824" s="26" t="s">
        <v>7941</v>
      </c>
      <c r="B3824" s="26" t="s">
        <v>7942</v>
      </c>
      <c r="C3824" s="26">
        <v>25188186</v>
      </c>
      <c r="D3824" s="26" t="s">
        <v>780</v>
      </c>
      <c r="E3824" s="26" t="s">
        <v>22436</v>
      </c>
      <c r="F3824" s="26" t="s">
        <v>22437</v>
      </c>
      <c r="G3824" s="26" t="s">
        <v>9601</v>
      </c>
      <c r="H3824" s="26" t="s">
        <v>1122</v>
      </c>
      <c r="I3824" s="26" t="s">
        <v>14308</v>
      </c>
      <c r="J3824" s="26" t="s">
        <v>1190</v>
      </c>
      <c r="K3824" s="26" t="s">
        <v>9606</v>
      </c>
      <c r="L3824" s="26" t="s">
        <v>14309</v>
      </c>
      <c r="M3824" s="26">
        <v>761534092197</v>
      </c>
      <c r="N3824" s="26">
        <v>5324084022</v>
      </c>
    </row>
    <row r="3825" spans="1:14">
      <c r="A3825" s="26" t="s">
        <v>3560</v>
      </c>
      <c r="B3825" s="26" t="s">
        <v>3561</v>
      </c>
      <c r="C3825" s="26">
        <v>39048956</v>
      </c>
      <c r="D3825" s="26" t="s">
        <v>24</v>
      </c>
      <c r="E3825" s="26" t="s">
        <v>22438</v>
      </c>
      <c r="F3825" s="26" t="s">
        <v>22439</v>
      </c>
      <c r="G3825" s="26" t="s">
        <v>9586</v>
      </c>
      <c r="H3825" s="26" t="s">
        <v>392</v>
      </c>
      <c r="I3825" s="26" t="s">
        <v>10620</v>
      </c>
      <c r="J3825" s="26" t="s">
        <v>18773</v>
      </c>
      <c r="K3825" s="26" t="s">
        <v>9582</v>
      </c>
      <c r="L3825" s="26" t="s">
        <v>22440</v>
      </c>
      <c r="M3825" s="26">
        <v>380969981007</v>
      </c>
      <c r="N3825" s="26">
        <v>522484202</v>
      </c>
    </row>
    <row r="3826" spans="1:14">
      <c r="A3826" s="26" t="s">
        <v>4882</v>
      </c>
      <c r="B3826" s="26" t="s">
        <v>4883</v>
      </c>
      <c r="C3826" s="26">
        <v>1983714</v>
      </c>
      <c r="D3826" s="26" t="s">
        <v>780</v>
      </c>
      <c r="E3826" s="26" t="s">
        <v>22441</v>
      </c>
      <c r="F3826" s="26" t="s">
        <v>22442</v>
      </c>
      <c r="G3826" s="26" t="s">
        <v>9601</v>
      </c>
      <c r="H3826" s="26" t="s">
        <v>711</v>
      </c>
      <c r="I3826" s="26" t="s">
        <v>14610</v>
      </c>
      <c r="J3826" s="26" t="s">
        <v>731</v>
      </c>
      <c r="K3826" s="26" t="s">
        <v>9597</v>
      </c>
      <c r="L3826" s="26" t="s">
        <v>22443</v>
      </c>
      <c r="M3826" s="26">
        <v>380646133953</v>
      </c>
      <c r="N3826" s="26">
        <v>4425110100</v>
      </c>
    </row>
    <row r="3827" spans="1:14">
      <c r="A3827" s="26" t="s">
        <v>7147</v>
      </c>
      <c r="B3827" s="26" t="s">
        <v>7148</v>
      </c>
      <c r="C3827" s="26">
        <v>38543370</v>
      </c>
      <c r="D3827" s="26" t="s">
        <v>24</v>
      </c>
      <c r="E3827" s="26" t="s">
        <v>22444</v>
      </c>
      <c r="F3827" s="26" t="s">
        <v>22445</v>
      </c>
      <c r="G3827" s="26" t="s">
        <v>9579</v>
      </c>
      <c r="H3827" s="26" t="s">
        <v>987</v>
      </c>
      <c r="J3827" s="26" t="s">
        <v>22446</v>
      </c>
      <c r="K3827" s="26" t="s">
        <v>9582</v>
      </c>
      <c r="L3827" s="26" t="s">
        <v>22447</v>
      </c>
      <c r="M3827" s="26">
        <v>761942079080</v>
      </c>
      <c r="N3827" s="26">
        <v>4625856503</v>
      </c>
    </row>
    <row r="3828" spans="1:14">
      <c r="A3828" s="26" t="s">
        <v>6792</v>
      </c>
      <c r="B3828" s="26" t="s">
        <v>6793</v>
      </c>
      <c r="C3828" s="26">
        <v>38503185</v>
      </c>
      <c r="D3828" s="26" t="s">
        <v>24</v>
      </c>
      <c r="E3828" s="26" t="s">
        <v>22448</v>
      </c>
      <c r="F3828" s="26" t="s">
        <v>22449</v>
      </c>
      <c r="G3828" s="26" t="s">
        <v>9586</v>
      </c>
      <c r="H3828" s="26" t="s">
        <v>949</v>
      </c>
      <c r="J3828" s="26" t="s">
        <v>977</v>
      </c>
      <c r="K3828" s="26" t="s">
        <v>9597</v>
      </c>
      <c r="L3828" s="26" t="s">
        <v>22450</v>
      </c>
      <c r="M3828" s="26">
        <v>380500195184</v>
      </c>
      <c r="N3828" s="26">
        <v>4424080504</v>
      </c>
    </row>
    <row r="3829" spans="1:14">
      <c r="A3829" s="26" t="s">
        <v>7279</v>
      </c>
      <c r="B3829" s="26" t="s">
        <v>7280</v>
      </c>
      <c r="C3829" s="26">
        <v>39034372</v>
      </c>
      <c r="D3829" s="26" t="s">
        <v>24</v>
      </c>
      <c r="E3829" s="26" t="s">
        <v>22451</v>
      </c>
      <c r="F3829" s="26" t="s">
        <v>22452</v>
      </c>
      <c r="G3829" s="26" t="s">
        <v>9586</v>
      </c>
      <c r="H3829" s="26" t="s">
        <v>1025</v>
      </c>
      <c r="I3829" s="26" t="s">
        <v>15835</v>
      </c>
      <c r="J3829" s="26" t="s">
        <v>1030</v>
      </c>
      <c r="K3829" s="26" t="s">
        <v>9597</v>
      </c>
      <c r="L3829" s="26" t="s">
        <v>22453</v>
      </c>
      <c r="M3829" s="26">
        <v>380545422234</v>
      </c>
      <c r="N3829" s="26">
        <v>5920910100</v>
      </c>
    </row>
    <row r="3830" spans="1:14">
      <c r="A3830" s="26" t="s">
        <v>3418</v>
      </c>
      <c r="B3830" s="26" t="s">
        <v>3417</v>
      </c>
      <c r="C3830" s="26">
        <v>43218512</v>
      </c>
      <c r="D3830" s="26" t="s">
        <v>780</v>
      </c>
      <c r="E3830" s="26" t="s">
        <v>22454</v>
      </c>
      <c r="F3830" s="26" t="s">
        <v>22455</v>
      </c>
      <c r="G3830" s="26" t="s">
        <v>9601</v>
      </c>
      <c r="H3830" s="26" t="s">
        <v>392</v>
      </c>
      <c r="I3830" s="26" t="s">
        <v>10064</v>
      </c>
      <c r="J3830" s="26" t="s">
        <v>424</v>
      </c>
      <c r="K3830" s="26" t="s">
        <v>9606</v>
      </c>
      <c r="L3830" s="26" t="s">
        <v>22456</v>
      </c>
      <c r="M3830" s="26">
        <v>380314621047</v>
      </c>
      <c r="N3830" s="26">
        <v>120782503</v>
      </c>
    </row>
    <row r="3831" spans="1:14">
      <c r="A3831" s="26" t="s">
        <v>5757</v>
      </c>
      <c r="B3831" s="26" t="s">
        <v>5758</v>
      </c>
      <c r="C3831" s="26">
        <v>38945128</v>
      </c>
      <c r="D3831" s="26" t="s">
        <v>24</v>
      </c>
      <c r="E3831" s="26" t="s">
        <v>22457</v>
      </c>
      <c r="F3831" s="26" t="s">
        <v>22458</v>
      </c>
      <c r="G3831" s="26" t="s">
        <v>9586</v>
      </c>
      <c r="H3831" s="26" t="s">
        <v>799</v>
      </c>
      <c r="J3831" s="26" t="s">
        <v>800</v>
      </c>
      <c r="K3831" s="26" t="s">
        <v>9597</v>
      </c>
      <c r="L3831" s="26" t="s">
        <v>22459</v>
      </c>
      <c r="M3831" s="26">
        <v>380445243033</v>
      </c>
      <c r="N3831" s="26">
        <v>4822784009</v>
      </c>
    </row>
    <row r="3832" spans="1:14">
      <c r="A3832" s="26" t="s">
        <v>2818</v>
      </c>
      <c r="B3832" s="26" t="s">
        <v>2819</v>
      </c>
      <c r="C3832" s="26">
        <v>1990462</v>
      </c>
      <c r="D3832" s="26" t="s">
        <v>780</v>
      </c>
      <c r="E3832" s="26" t="s">
        <v>22460</v>
      </c>
      <c r="F3832" s="26" t="s">
        <v>10114</v>
      </c>
      <c r="G3832" s="26" t="s">
        <v>9601</v>
      </c>
      <c r="H3832" s="26" t="s">
        <v>258</v>
      </c>
      <c r="J3832" s="26" t="s">
        <v>286</v>
      </c>
      <c r="K3832" s="26" t="s">
        <v>9597</v>
      </c>
      <c r="L3832" s="26" t="s">
        <v>22461</v>
      </c>
      <c r="M3832" s="26">
        <v>761253486906</v>
      </c>
      <c r="N3832" s="26">
        <v>1411700000</v>
      </c>
    </row>
    <row r="3833" spans="1:14">
      <c r="A3833" s="26" t="s">
        <v>5174</v>
      </c>
      <c r="B3833" s="26" t="s">
        <v>5175</v>
      </c>
      <c r="C3833" s="26">
        <v>1996668</v>
      </c>
      <c r="D3833" s="26" t="s">
        <v>780</v>
      </c>
      <c r="E3833" s="26" t="s">
        <v>22462</v>
      </c>
      <c r="F3833" s="26" t="s">
        <v>22463</v>
      </c>
      <c r="G3833" s="26" t="s">
        <v>9601</v>
      </c>
      <c r="H3833" s="26" t="s">
        <v>735</v>
      </c>
      <c r="J3833" s="26" t="s">
        <v>740</v>
      </c>
      <c r="K3833" s="26" t="s">
        <v>9597</v>
      </c>
      <c r="L3833" s="26" t="s">
        <v>22464</v>
      </c>
      <c r="M3833" s="26">
        <v>380322376459</v>
      </c>
      <c r="N3833" s="26">
        <v>1221881203</v>
      </c>
    </row>
    <row r="3834" spans="1:14">
      <c r="A3834" s="26" t="s">
        <v>6884</v>
      </c>
      <c r="B3834" s="26" t="s">
        <v>6885</v>
      </c>
      <c r="C3834" s="26">
        <v>38525759</v>
      </c>
      <c r="D3834" s="26" t="s">
        <v>24</v>
      </c>
      <c r="E3834" s="26" t="s">
        <v>22465</v>
      </c>
      <c r="F3834" s="26" t="s">
        <v>22466</v>
      </c>
      <c r="G3834" s="26" t="s">
        <v>9586</v>
      </c>
      <c r="H3834" s="26" t="s">
        <v>949</v>
      </c>
      <c r="I3834" s="26" t="s">
        <v>14376</v>
      </c>
      <c r="J3834" s="26" t="s">
        <v>22467</v>
      </c>
      <c r="K3834" s="26" t="s">
        <v>9582</v>
      </c>
      <c r="L3834" s="26" t="s">
        <v>22468</v>
      </c>
      <c r="M3834" s="26">
        <v>380532555356</v>
      </c>
      <c r="N3834" s="26">
        <v>5324080101</v>
      </c>
    </row>
    <row r="3835" spans="1:14">
      <c r="A3835" s="26" t="s">
        <v>3717</v>
      </c>
      <c r="B3835" s="26" t="s">
        <v>3718</v>
      </c>
      <c r="C3835" s="26">
        <v>38969547</v>
      </c>
      <c r="D3835" s="26" t="s">
        <v>24</v>
      </c>
      <c r="E3835" s="26" t="s">
        <v>22469</v>
      </c>
      <c r="F3835" s="26" t="s">
        <v>13361</v>
      </c>
      <c r="G3835" s="26" t="s">
        <v>9591</v>
      </c>
      <c r="H3835" s="26" t="s">
        <v>468</v>
      </c>
      <c r="J3835" s="26" t="s">
        <v>481</v>
      </c>
      <c r="K3835" s="26" t="s">
        <v>9597</v>
      </c>
      <c r="L3835" s="26" t="s">
        <v>12891</v>
      </c>
      <c r="M3835" s="26">
        <v>380612862814</v>
      </c>
      <c r="N3835" s="26">
        <v>1222380503</v>
      </c>
    </row>
    <row r="3836" spans="1:14">
      <c r="A3836" s="26" t="s">
        <v>7767</v>
      </c>
      <c r="B3836" s="26" t="s">
        <v>7768</v>
      </c>
      <c r="C3836" s="26">
        <v>38543647</v>
      </c>
      <c r="D3836" s="26" t="s">
        <v>24</v>
      </c>
      <c r="E3836" s="26" t="s">
        <v>22470</v>
      </c>
      <c r="F3836" s="26" t="s">
        <v>22471</v>
      </c>
      <c r="G3836" s="26" t="s">
        <v>9579</v>
      </c>
      <c r="H3836" s="26" t="s">
        <v>1088</v>
      </c>
      <c r="J3836" s="26" t="s">
        <v>22472</v>
      </c>
      <c r="K3836" s="26" t="s">
        <v>9582</v>
      </c>
      <c r="L3836" s="26" t="s">
        <v>22473</v>
      </c>
      <c r="M3836" s="26">
        <v>380974274802</v>
      </c>
      <c r="N3836" s="26">
        <v>6125088302</v>
      </c>
    </row>
    <row r="3837" spans="1:14">
      <c r="A3837" s="26" t="s">
        <v>6969</v>
      </c>
      <c r="B3837" s="26" t="s">
        <v>6970</v>
      </c>
      <c r="C3837" s="26">
        <v>38853852</v>
      </c>
      <c r="D3837" s="26" t="s">
        <v>24</v>
      </c>
      <c r="E3837" s="26" t="s">
        <v>22474</v>
      </c>
      <c r="F3837" s="26" t="s">
        <v>22475</v>
      </c>
      <c r="G3837" s="26" t="s">
        <v>9586</v>
      </c>
      <c r="H3837" s="26" t="s">
        <v>987</v>
      </c>
      <c r="I3837" s="26" t="s">
        <v>20511</v>
      </c>
      <c r="J3837" s="26" t="s">
        <v>22476</v>
      </c>
      <c r="K3837" s="26" t="s">
        <v>9582</v>
      </c>
      <c r="L3837" s="26" t="s">
        <v>22477</v>
      </c>
      <c r="M3837" s="26">
        <v>380680129500</v>
      </c>
      <c r="N3837" s="26">
        <v>1824287310</v>
      </c>
    </row>
    <row r="3838" spans="1:14">
      <c r="A3838" s="26" t="s">
        <v>7250</v>
      </c>
      <c r="B3838" s="26" t="s">
        <v>7247</v>
      </c>
      <c r="C3838" s="26">
        <v>1999796</v>
      </c>
      <c r="D3838" s="26" t="s">
        <v>24</v>
      </c>
      <c r="E3838" s="26" t="s">
        <v>22478</v>
      </c>
      <c r="F3838" s="26" t="s">
        <v>12404</v>
      </c>
      <c r="G3838" s="26" t="s">
        <v>9586</v>
      </c>
      <c r="H3838" s="26" t="s">
        <v>987</v>
      </c>
      <c r="I3838" s="26" t="s">
        <v>11035</v>
      </c>
      <c r="J3838" s="26" t="s">
        <v>1021</v>
      </c>
      <c r="K3838" s="26" t="s">
        <v>9597</v>
      </c>
      <c r="L3838" s="26" t="s">
        <v>22113</v>
      </c>
      <c r="M3838" s="26">
        <v>380664576148</v>
      </c>
      <c r="N3838" s="26">
        <v>4625887601</v>
      </c>
    </row>
    <row r="3839" spans="1:14">
      <c r="A3839" s="26" t="s">
        <v>5017</v>
      </c>
      <c r="B3839" s="26" t="s">
        <v>5018</v>
      </c>
      <c r="C3839" s="26">
        <v>19163609</v>
      </c>
      <c r="D3839" s="26" t="s">
        <v>780</v>
      </c>
      <c r="E3839" s="26" t="s">
        <v>22479</v>
      </c>
      <c r="F3839" s="26" t="s">
        <v>10111</v>
      </c>
      <c r="G3839" s="26" t="s">
        <v>9601</v>
      </c>
      <c r="H3839" s="26" t="s">
        <v>735</v>
      </c>
      <c r="J3839" s="26" t="s">
        <v>5001</v>
      </c>
      <c r="K3839" s="26" t="s">
        <v>9597</v>
      </c>
      <c r="L3839" s="26" t="s">
        <v>22480</v>
      </c>
      <c r="M3839" s="26">
        <v>761285086397</v>
      </c>
      <c r="N3839" s="26">
        <v>4610600000</v>
      </c>
    </row>
    <row r="3840" spans="1:14">
      <c r="A3840" s="26" t="s">
        <v>4177</v>
      </c>
      <c r="B3840" s="26" t="s">
        <v>4178</v>
      </c>
      <c r="C3840" s="26">
        <v>42906383</v>
      </c>
      <c r="D3840" s="26" t="s">
        <v>780</v>
      </c>
      <c r="E3840" s="26" t="s">
        <v>22481</v>
      </c>
      <c r="F3840" s="26" t="s">
        <v>22482</v>
      </c>
      <c r="G3840" s="26" t="s">
        <v>9601</v>
      </c>
      <c r="H3840" s="26" t="s">
        <v>506</v>
      </c>
      <c r="J3840" s="26" t="s">
        <v>552</v>
      </c>
      <c r="K3840" s="26" t="s">
        <v>9597</v>
      </c>
      <c r="L3840" s="26" t="s">
        <v>19765</v>
      </c>
      <c r="M3840" s="26">
        <v>380951885373</v>
      </c>
      <c r="N3840" s="26">
        <v>2624010100</v>
      </c>
    </row>
    <row r="3841" spans="1:14">
      <c r="A3841" s="26" t="s">
        <v>9051</v>
      </c>
      <c r="B3841" s="26" t="s">
        <v>9052</v>
      </c>
      <c r="C3841" s="26">
        <v>36753285</v>
      </c>
      <c r="D3841" s="26" t="s">
        <v>24</v>
      </c>
      <c r="E3841" s="26" t="s">
        <v>22483</v>
      </c>
      <c r="F3841" s="26" t="s">
        <v>22484</v>
      </c>
      <c r="G3841" s="26" t="s">
        <v>9586</v>
      </c>
      <c r="H3841" s="26" t="s">
        <v>1490</v>
      </c>
      <c r="I3841" s="26" t="s">
        <v>13151</v>
      </c>
      <c r="J3841" s="26" t="s">
        <v>22485</v>
      </c>
      <c r="K3841" s="26" t="s">
        <v>9582</v>
      </c>
      <c r="L3841" s="26" t="s">
        <v>22486</v>
      </c>
      <c r="M3841" s="26">
        <v>380373038299</v>
      </c>
      <c r="N3841" s="26">
        <v>7320581501</v>
      </c>
    </row>
    <row r="3842" spans="1:14">
      <c r="A3842" s="26" t="s">
        <v>4479</v>
      </c>
      <c r="B3842" s="26" t="s">
        <v>4480</v>
      </c>
      <c r="C3842" s="26">
        <v>38486267</v>
      </c>
      <c r="D3842" s="26" t="s">
        <v>24</v>
      </c>
      <c r="E3842" s="26" t="s">
        <v>22487</v>
      </c>
      <c r="F3842" s="26" t="s">
        <v>22488</v>
      </c>
      <c r="G3842" s="26" t="s">
        <v>9586</v>
      </c>
      <c r="H3842" s="26" t="s">
        <v>576</v>
      </c>
      <c r="I3842" s="26" t="s">
        <v>19194</v>
      </c>
      <c r="J3842" s="26" t="s">
        <v>22489</v>
      </c>
      <c r="K3842" s="26" t="s">
        <v>9582</v>
      </c>
      <c r="L3842" s="26" t="s">
        <v>22490</v>
      </c>
      <c r="M3842" s="26">
        <v>380684738445</v>
      </c>
      <c r="N3842" s="26">
        <v>3223781501</v>
      </c>
    </row>
    <row r="3843" spans="1:14">
      <c r="A3843" s="26" t="s">
        <v>8883</v>
      </c>
      <c r="B3843" s="26" t="s">
        <v>8884</v>
      </c>
      <c r="C3843" s="26">
        <v>38682646</v>
      </c>
      <c r="D3843" s="26" t="s">
        <v>24</v>
      </c>
      <c r="E3843" s="26" t="s">
        <v>22491</v>
      </c>
      <c r="F3843" s="26" t="s">
        <v>22492</v>
      </c>
      <c r="G3843" s="26" t="s">
        <v>9579</v>
      </c>
      <c r="H3843" s="26" t="s">
        <v>1401</v>
      </c>
      <c r="I3843" s="26" t="s">
        <v>10182</v>
      </c>
      <c r="J3843" s="26" t="s">
        <v>22493</v>
      </c>
      <c r="K3843" s="26" t="s">
        <v>9582</v>
      </c>
      <c r="L3843" s="26" t="s">
        <v>22494</v>
      </c>
      <c r="M3843" s="26">
        <v>380959020531</v>
      </c>
      <c r="N3843" s="26">
        <v>2622055307</v>
      </c>
    </row>
    <row r="3844" spans="1:14">
      <c r="A3844" s="26" t="s">
        <v>8648</v>
      </c>
      <c r="B3844" s="26" t="s">
        <v>8649</v>
      </c>
      <c r="C3844" s="26">
        <v>38481743</v>
      </c>
      <c r="D3844" s="26" t="s">
        <v>24</v>
      </c>
      <c r="E3844" s="26" t="s">
        <v>22495</v>
      </c>
      <c r="F3844" s="26" t="s">
        <v>22496</v>
      </c>
      <c r="G3844" s="26" t="s">
        <v>9586</v>
      </c>
      <c r="H3844" s="26" t="s">
        <v>1308</v>
      </c>
      <c r="I3844" s="26" t="s">
        <v>10996</v>
      </c>
      <c r="J3844" s="26" t="s">
        <v>22497</v>
      </c>
      <c r="K3844" s="26" t="s">
        <v>9582</v>
      </c>
      <c r="L3844" s="26" t="s">
        <v>22498</v>
      </c>
      <c r="M3844" s="26">
        <v>380982524309</v>
      </c>
      <c r="N3844" s="26">
        <v>6821810105</v>
      </c>
    </row>
    <row r="3845" spans="1:14">
      <c r="A3845" s="26" t="s">
        <v>6811</v>
      </c>
      <c r="B3845" s="26" t="s">
        <v>6812</v>
      </c>
      <c r="C3845" s="26">
        <v>1204394</v>
      </c>
      <c r="D3845" s="26" t="s">
        <v>780</v>
      </c>
      <c r="E3845" s="26" t="s">
        <v>22499</v>
      </c>
      <c r="F3845" s="26" t="s">
        <v>22500</v>
      </c>
      <c r="G3845" s="26" t="s">
        <v>9601</v>
      </c>
      <c r="H3845" s="26" t="s">
        <v>949</v>
      </c>
      <c r="J3845" s="26" t="s">
        <v>977</v>
      </c>
      <c r="K3845" s="26" t="s">
        <v>9597</v>
      </c>
      <c r="L3845" s="26" t="s">
        <v>22501</v>
      </c>
      <c r="M3845" s="26">
        <v>380532609227</v>
      </c>
      <c r="N3845" s="26">
        <v>4424080504</v>
      </c>
    </row>
    <row r="3846" spans="1:14">
      <c r="A3846" s="26" t="s">
        <v>7478</v>
      </c>
      <c r="B3846" s="26" t="s">
        <v>7479</v>
      </c>
      <c r="C3846" s="26">
        <v>34933234</v>
      </c>
      <c r="D3846" s="26" t="s">
        <v>24</v>
      </c>
      <c r="E3846" s="26" t="s">
        <v>22502</v>
      </c>
      <c r="F3846" s="26" t="s">
        <v>22503</v>
      </c>
      <c r="G3846" s="26" t="s">
        <v>9591</v>
      </c>
      <c r="H3846" s="26" t="s">
        <v>1025</v>
      </c>
      <c r="J3846" s="26" t="s">
        <v>1065</v>
      </c>
      <c r="K3846" s="26" t="s">
        <v>9597</v>
      </c>
      <c r="L3846" s="26" t="s">
        <v>22504</v>
      </c>
      <c r="M3846" s="26">
        <v>380665327809</v>
      </c>
      <c r="N3846" s="26">
        <v>5910100000</v>
      </c>
    </row>
    <row r="3847" spans="1:14">
      <c r="A3847" s="26" t="s">
        <v>9413</v>
      </c>
      <c r="B3847" s="26" t="s">
        <v>9414</v>
      </c>
      <c r="C3847" s="26">
        <v>39095807</v>
      </c>
      <c r="D3847" s="26" t="s">
        <v>24</v>
      </c>
      <c r="E3847" s="26" t="s">
        <v>22505</v>
      </c>
      <c r="F3847" s="26" t="s">
        <v>22506</v>
      </c>
      <c r="G3847" s="26" t="s">
        <v>9586</v>
      </c>
      <c r="H3847" s="26" t="s">
        <v>1573</v>
      </c>
      <c r="I3847" s="26" t="s">
        <v>15895</v>
      </c>
      <c r="J3847" s="26" t="s">
        <v>22507</v>
      </c>
      <c r="K3847" s="26" t="s">
        <v>9582</v>
      </c>
      <c r="L3847" s="26" t="s">
        <v>22508</v>
      </c>
      <c r="M3847" s="26">
        <v>380465447170</v>
      </c>
      <c r="N3847" s="26">
        <v>7425810130</v>
      </c>
    </row>
    <row r="3848" spans="1:14">
      <c r="A3848" s="26" t="s">
        <v>9222</v>
      </c>
      <c r="B3848" s="26" t="s">
        <v>9219</v>
      </c>
      <c r="C3848" s="26">
        <v>30844172</v>
      </c>
      <c r="D3848" s="26" t="s">
        <v>24</v>
      </c>
      <c r="E3848" s="26" t="s">
        <v>22509</v>
      </c>
      <c r="F3848" s="26" t="s">
        <v>22510</v>
      </c>
      <c r="G3848" s="26" t="s">
        <v>9591</v>
      </c>
      <c r="H3848" s="26" t="s">
        <v>1490</v>
      </c>
      <c r="J3848" s="26" t="s">
        <v>1553</v>
      </c>
      <c r="K3848" s="26" t="s">
        <v>9597</v>
      </c>
      <c r="L3848" s="26" t="s">
        <v>22511</v>
      </c>
      <c r="M3848" s="26">
        <v>760744484420</v>
      </c>
      <c r="N3848" s="26">
        <v>524955100</v>
      </c>
    </row>
    <row r="3849" spans="1:14">
      <c r="A3849" s="26" t="s">
        <v>6716</v>
      </c>
      <c r="B3849" s="26" t="s">
        <v>6717</v>
      </c>
      <c r="C3849" s="26">
        <v>37953735</v>
      </c>
      <c r="D3849" s="26" t="s">
        <v>24</v>
      </c>
      <c r="E3849" s="26" t="s">
        <v>22512</v>
      </c>
      <c r="F3849" s="26" t="s">
        <v>22513</v>
      </c>
      <c r="G3849" s="26" t="s">
        <v>9586</v>
      </c>
      <c r="H3849" s="26" t="s">
        <v>949</v>
      </c>
      <c r="I3849" s="26" t="s">
        <v>10708</v>
      </c>
      <c r="J3849" s="26" t="s">
        <v>7612</v>
      </c>
      <c r="K3849" s="26" t="s">
        <v>9597</v>
      </c>
      <c r="L3849" s="26" t="s">
        <v>14690</v>
      </c>
      <c r="M3849" s="26">
        <v>380535635036</v>
      </c>
      <c r="N3849" s="26">
        <v>122785803</v>
      </c>
    </row>
    <row r="3850" spans="1:14">
      <c r="A3850" s="26" t="s">
        <v>4316</v>
      </c>
      <c r="B3850" s="26" t="s">
        <v>4317</v>
      </c>
      <c r="C3850" s="26">
        <v>38943382</v>
      </c>
      <c r="D3850" s="26" t="s">
        <v>24</v>
      </c>
      <c r="E3850" s="26" t="s">
        <v>22514</v>
      </c>
      <c r="F3850" s="26" t="s">
        <v>22515</v>
      </c>
      <c r="G3850" s="26" t="s">
        <v>9586</v>
      </c>
      <c r="H3850" s="26" t="s">
        <v>576</v>
      </c>
      <c r="I3850" s="26" t="s">
        <v>10292</v>
      </c>
      <c r="J3850" s="26" t="s">
        <v>22516</v>
      </c>
      <c r="K3850" s="26" t="s">
        <v>9582</v>
      </c>
      <c r="L3850" s="26" t="s">
        <v>22517</v>
      </c>
      <c r="M3850" s="26">
        <v>380459846190</v>
      </c>
      <c r="N3850" s="26">
        <v>3222485201</v>
      </c>
    </row>
    <row r="3851" spans="1:14">
      <c r="A3851" s="26" t="s">
        <v>4479</v>
      </c>
      <c r="B3851" s="26" t="s">
        <v>4480</v>
      </c>
      <c r="C3851" s="26">
        <v>38486267</v>
      </c>
      <c r="D3851" s="26" t="s">
        <v>24</v>
      </c>
      <c r="E3851" s="26" t="s">
        <v>22518</v>
      </c>
      <c r="F3851" s="26" t="s">
        <v>22519</v>
      </c>
      <c r="G3851" s="26" t="s">
        <v>9586</v>
      </c>
      <c r="H3851" s="26" t="s">
        <v>576</v>
      </c>
      <c r="I3851" s="26" t="s">
        <v>19194</v>
      </c>
      <c r="J3851" s="26" t="s">
        <v>14976</v>
      </c>
      <c r="K3851" s="26" t="s">
        <v>9582</v>
      </c>
      <c r="L3851" s="26" t="s">
        <v>22520</v>
      </c>
      <c r="M3851" s="26">
        <v>380685478139</v>
      </c>
      <c r="N3851" s="26">
        <v>721887204</v>
      </c>
    </row>
    <row r="3852" spans="1:14">
      <c r="A3852" s="26" t="s">
        <v>3757</v>
      </c>
      <c r="B3852" s="26" t="s">
        <v>3758</v>
      </c>
      <c r="C3852" s="26">
        <v>2006707</v>
      </c>
      <c r="D3852" s="26" t="s">
        <v>780</v>
      </c>
      <c r="E3852" s="26" t="s">
        <v>22521</v>
      </c>
      <c r="F3852" s="26" t="s">
        <v>22522</v>
      </c>
      <c r="G3852" s="26" t="s">
        <v>9601</v>
      </c>
      <c r="H3852" s="26" t="s">
        <v>468</v>
      </c>
      <c r="J3852" s="26" t="s">
        <v>481</v>
      </c>
      <c r="K3852" s="26" t="s">
        <v>9597</v>
      </c>
      <c r="L3852" s="26" t="s">
        <v>22523</v>
      </c>
      <c r="M3852" s="26">
        <v>380617171701</v>
      </c>
      <c r="N3852" s="26">
        <v>1222380503</v>
      </c>
    </row>
    <row r="3853" spans="1:14">
      <c r="A3853" s="26" t="s">
        <v>4413</v>
      </c>
      <c r="B3853" s="26" t="s">
        <v>4414</v>
      </c>
      <c r="C3853" s="26">
        <v>38286423</v>
      </c>
      <c r="D3853" s="26" t="s">
        <v>24</v>
      </c>
      <c r="E3853" s="26" t="s">
        <v>22524</v>
      </c>
      <c r="F3853" s="26" t="s">
        <v>22525</v>
      </c>
      <c r="G3853" s="26" t="s">
        <v>9586</v>
      </c>
      <c r="H3853" s="26" t="s">
        <v>576</v>
      </c>
      <c r="I3853" s="26" t="s">
        <v>11281</v>
      </c>
      <c r="J3853" s="26" t="s">
        <v>4415</v>
      </c>
      <c r="K3853" s="26" t="s">
        <v>9606</v>
      </c>
      <c r="L3853" s="26" t="s">
        <v>11282</v>
      </c>
      <c r="M3853" s="26">
        <v>760918303568</v>
      </c>
      <c r="N3853" s="26">
        <v>525684602</v>
      </c>
    </row>
    <row r="3854" spans="1:14">
      <c r="A3854" s="26" t="s">
        <v>7981</v>
      </c>
      <c r="B3854" s="26" t="s">
        <v>7966</v>
      </c>
      <c r="C3854" s="26">
        <v>40199749</v>
      </c>
      <c r="D3854" s="26" t="s">
        <v>780</v>
      </c>
      <c r="E3854" s="26" t="s">
        <v>22526</v>
      </c>
      <c r="F3854" s="26" t="s">
        <v>10762</v>
      </c>
      <c r="G3854" s="26" t="s">
        <v>9601</v>
      </c>
      <c r="H3854" s="26" t="s">
        <v>1122</v>
      </c>
      <c r="J3854" s="26" t="s">
        <v>1210</v>
      </c>
      <c r="K3854" s="26" t="s">
        <v>9597</v>
      </c>
      <c r="L3854" s="26" t="s">
        <v>22527</v>
      </c>
      <c r="M3854" s="26">
        <v>380574571752</v>
      </c>
      <c r="N3854" s="26">
        <v>524884501</v>
      </c>
    </row>
    <row r="3855" spans="1:14">
      <c r="A3855" s="26" t="s">
        <v>4452</v>
      </c>
      <c r="B3855" s="26" t="s">
        <v>4453</v>
      </c>
      <c r="C3855" s="26">
        <v>38164193</v>
      </c>
      <c r="D3855" s="26" t="s">
        <v>24</v>
      </c>
      <c r="E3855" s="26" t="s">
        <v>22528</v>
      </c>
      <c r="F3855" s="26" t="s">
        <v>22529</v>
      </c>
      <c r="G3855" s="26" t="s">
        <v>9586</v>
      </c>
      <c r="H3855" s="26" t="s">
        <v>576</v>
      </c>
      <c r="I3855" s="26" t="s">
        <v>10758</v>
      </c>
      <c r="J3855" s="26" t="s">
        <v>13592</v>
      </c>
      <c r="K3855" s="26" t="s">
        <v>9582</v>
      </c>
      <c r="L3855" s="26" t="s">
        <v>22530</v>
      </c>
      <c r="M3855" s="26">
        <v>380457433117</v>
      </c>
      <c r="N3855" s="26">
        <v>724585603</v>
      </c>
    </row>
    <row r="3856" spans="1:14">
      <c r="A3856" s="26" t="s">
        <v>2311</v>
      </c>
      <c r="B3856" s="26" t="s">
        <v>2312</v>
      </c>
      <c r="C3856" s="26">
        <v>1984613</v>
      </c>
      <c r="D3856" s="26" t="s">
        <v>780</v>
      </c>
      <c r="E3856" s="26" t="s">
        <v>22531</v>
      </c>
      <c r="F3856" s="26" t="s">
        <v>22532</v>
      </c>
      <c r="G3856" s="26" t="s">
        <v>9601</v>
      </c>
      <c r="H3856" s="26" t="s">
        <v>133</v>
      </c>
      <c r="J3856" s="26" t="s">
        <v>146</v>
      </c>
      <c r="K3856" s="26" t="s">
        <v>9597</v>
      </c>
      <c r="L3856" s="26" t="s">
        <v>22533</v>
      </c>
      <c r="M3856" s="26">
        <v>380056790600</v>
      </c>
      <c r="N3856" s="26">
        <v>1210100000</v>
      </c>
    </row>
    <row r="3857" spans="1:14">
      <c r="A3857" s="26" t="s">
        <v>7530</v>
      </c>
      <c r="B3857" s="26" t="s">
        <v>7531</v>
      </c>
      <c r="C3857" s="26">
        <v>38637368</v>
      </c>
      <c r="D3857" s="26" t="s">
        <v>24</v>
      </c>
      <c r="E3857" s="26" t="s">
        <v>22534</v>
      </c>
      <c r="F3857" s="26" t="s">
        <v>22535</v>
      </c>
      <c r="G3857" s="26" t="s">
        <v>9586</v>
      </c>
      <c r="H3857" s="26" t="s">
        <v>1025</v>
      </c>
      <c r="I3857" s="26" t="s">
        <v>9657</v>
      </c>
      <c r="J3857" s="26" t="s">
        <v>22536</v>
      </c>
      <c r="K3857" s="26" t="s">
        <v>9582</v>
      </c>
      <c r="L3857" s="26" t="s">
        <v>22537</v>
      </c>
      <c r="M3857" s="26">
        <v>380544696282</v>
      </c>
      <c r="N3857" s="26">
        <v>111692911</v>
      </c>
    </row>
    <row r="3858" spans="1:14">
      <c r="A3858" s="26" t="s">
        <v>9294</v>
      </c>
      <c r="B3858" s="26" t="s">
        <v>9295</v>
      </c>
      <c r="C3858" s="26">
        <v>2006225</v>
      </c>
      <c r="D3858" s="26" t="s">
        <v>780</v>
      </c>
      <c r="E3858" s="26" t="s">
        <v>22538</v>
      </c>
      <c r="F3858" s="26" t="s">
        <v>22539</v>
      </c>
      <c r="G3858" s="26" t="s">
        <v>9601</v>
      </c>
      <c r="H3858" s="26" t="s">
        <v>1573</v>
      </c>
      <c r="J3858" s="26" t="s">
        <v>9296</v>
      </c>
      <c r="K3858" s="26" t="s">
        <v>9597</v>
      </c>
      <c r="L3858" s="26" t="s">
        <v>22540</v>
      </c>
      <c r="M3858" s="26">
        <v>380464527464</v>
      </c>
      <c r="N3858" s="26">
        <v>7421410100</v>
      </c>
    </row>
    <row r="3859" spans="1:14">
      <c r="A3859" s="26" t="s">
        <v>6716</v>
      </c>
      <c r="B3859" s="26" t="s">
        <v>6717</v>
      </c>
      <c r="C3859" s="26">
        <v>37953735</v>
      </c>
      <c r="D3859" s="26" t="s">
        <v>24</v>
      </c>
      <c r="E3859" s="26" t="s">
        <v>22541</v>
      </c>
      <c r="F3859" s="26" t="s">
        <v>22542</v>
      </c>
      <c r="G3859" s="26" t="s">
        <v>9579</v>
      </c>
      <c r="H3859" s="26" t="s">
        <v>949</v>
      </c>
      <c r="I3859" s="26" t="s">
        <v>10708</v>
      </c>
      <c r="J3859" s="26" t="s">
        <v>22543</v>
      </c>
      <c r="K3859" s="26" t="s">
        <v>9582</v>
      </c>
      <c r="L3859" s="26" t="s">
        <v>22544</v>
      </c>
      <c r="M3859" s="26">
        <v>380664317819</v>
      </c>
      <c r="N3859" s="26">
        <v>5322683403</v>
      </c>
    </row>
    <row r="3860" spans="1:14">
      <c r="A3860" s="26" t="s">
        <v>3670</v>
      </c>
      <c r="B3860" s="26" t="s">
        <v>3671</v>
      </c>
      <c r="C3860" s="26">
        <v>2006691</v>
      </c>
      <c r="D3860" s="26" t="s">
        <v>780</v>
      </c>
      <c r="E3860" s="26" t="s">
        <v>22545</v>
      </c>
      <c r="F3860" s="26" t="s">
        <v>9787</v>
      </c>
      <c r="G3860" s="26" t="s">
        <v>9601</v>
      </c>
      <c r="H3860" s="26" t="s">
        <v>468</v>
      </c>
      <c r="J3860" s="26" t="s">
        <v>481</v>
      </c>
      <c r="K3860" s="26" t="s">
        <v>9597</v>
      </c>
      <c r="L3860" s="26" t="s">
        <v>22546</v>
      </c>
      <c r="M3860" s="26">
        <v>380987175320</v>
      </c>
      <c r="N3860" s="26">
        <v>1222380503</v>
      </c>
    </row>
    <row r="3861" spans="1:14">
      <c r="A3861" s="26" t="s">
        <v>8579</v>
      </c>
      <c r="B3861" s="26" t="s">
        <v>8580</v>
      </c>
      <c r="C3861" s="26">
        <v>1983814</v>
      </c>
      <c r="D3861" s="26" t="s">
        <v>24</v>
      </c>
      <c r="E3861" s="26" t="s">
        <v>22547</v>
      </c>
      <c r="F3861" s="26" t="s">
        <v>22548</v>
      </c>
      <c r="G3861" s="26" t="s">
        <v>9586</v>
      </c>
      <c r="H3861" s="26" t="s">
        <v>1269</v>
      </c>
      <c r="J3861" s="26" t="s">
        <v>1298</v>
      </c>
      <c r="K3861" s="26" t="s">
        <v>9597</v>
      </c>
      <c r="L3861" s="26" t="s">
        <v>22549</v>
      </c>
      <c r="M3861" s="26">
        <v>380552491176</v>
      </c>
      <c r="N3861" s="26">
        <v>6510100000</v>
      </c>
    </row>
    <row r="3862" spans="1:14">
      <c r="A3862" s="26" t="s">
        <v>5856</v>
      </c>
      <c r="B3862" s="26" t="s">
        <v>5857</v>
      </c>
      <c r="C3862" s="26">
        <v>38945657</v>
      </c>
      <c r="D3862" s="26" t="s">
        <v>24</v>
      </c>
      <c r="E3862" s="26" t="s">
        <v>22550</v>
      </c>
      <c r="F3862" s="26" t="s">
        <v>22551</v>
      </c>
      <c r="G3862" s="26" t="s">
        <v>9586</v>
      </c>
      <c r="H3862" s="26" t="s">
        <v>799</v>
      </c>
      <c r="J3862" s="26" t="s">
        <v>800</v>
      </c>
      <c r="K3862" s="26" t="s">
        <v>9597</v>
      </c>
      <c r="L3862" s="26" t="s">
        <v>14383</v>
      </c>
      <c r="M3862" s="26">
        <v>380442343250</v>
      </c>
      <c r="N3862" s="26">
        <v>4822784009</v>
      </c>
    </row>
    <row r="3863" spans="1:14">
      <c r="A3863" s="26" t="s">
        <v>1750</v>
      </c>
      <c r="B3863" s="26" t="s">
        <v>1751</v>
      </c>
      <c r="C3863" s="26">
        <v>37261811</v>
      </c>
      <c r="D3863" s="26" t="s">
        <v>24</v>
      </c>
      <c r="E3863" s="26" t="s">
        <v>22552</v>
      </c>
      <c r="F3863" s="26" t="s">
        <v>22553</v>
      </c>
      <c r="G3863" s="26" t="s">
        <v>9579</v>
      </c>
      <c r="H3863" s="26" t="s">
        <v>27</v>
      </c>
      <c r="I3863" s="26" t="s">
        <v>11695</v>
      </c>
      <c r="J3863" s="26" t="s">
        <v>22554</v>
      </c>
      <c r="K3863" s="26" t="s">
        <v>9582</v>
      </c>
      <c r="L3863" s="26" t="s">
        <v>22555</v>
      </c>
      <c r="M3863" s="26">
        <v>380433239516</v>
      </c>
      <c r="N3863" s="26">
        <v>510390001</v>
      </c>
    </row>
    <row r="3864" spans="1:14">
      <c r="A3864" s="26" t="s">
        <v>3419</v>
      </c>
      <c r="B3864" s="26" t="s">
        <v>3420</v>
      </c>
      <c r="C3864" s="26">
        <v>38466285</v>
      </c>
      <c r="D3864" s="26" t="s">
        <v>24</v>
      </c>
      <c r="E3864" s="26" t="s">
        <v>22556</v>
      </c>
      <c r="F3864" s="26" t="s">
        <v>22557</v>
      </c>
      <c r="G3864" s="26" t="s">
        <v>9591</v>
      </c>
      <c r="H3864" s="26" t="s">
        <v>392</v>
      </c>
      <c r="I3864" s="26" t="s">
        <v>10064</v>
      </c>
      <c r="J3864" s="26" t="s">
        <v>22558</v>
      </c>
      <c r="K3864" s="26" t="s">
        <v>9582</v>
      </c>
      <c r="L3864" s="26" t="s">
        <v>22559</v>
      </c>
      <c r="M3864" s="26">
        <v>380990010871</v>
      </c>
      <c r="N3864" s="26">
        <v>2122487901</v>
      </c>
    </row>
    <row r="3865" spans="1:14">
      <c r="A3865" s="26" t="s">
        <v>2887</v>
      </c>
      <c r="B3865" s="26" t="s">
        <v>2888</v>
      </c>
      <c r="C3865" s="26">
        <v>37862491</v>
      </c>
      <c r="D3865" s="26" t="s">
        <v>24</v>
      </c>
      <c r="E3865" s="26" t="s">
        <v>22560</v>
      </c>
      <c r="F3865" s="26" t="s">
        <v>22561</v>
      </c>
      <c r="G3865" s="26" t="s">
        <v>9586</v>
      </c>
      <c r="H3865" s="26" t="s">
        <v>258</v>
      </c>
      <c r="I3865" s="26" t="s">
        <v>13337</v>
      </c>
      <c r="J3865" s="26" t="s">
        <v>2870</v>
      </c>
      <c r="K3865" s="26" t="s">
        <v>9597</v>
      </c>
      <c r="L3865" s="26" t="s">
        <v>22562</v>
      </c>
      <c r="M3865" s="26">
        <v>380669029569</v>
      </c>
      <c r="N3865" s="26">
        <v>1222655118</v>
      </c>
    </row>
    <row r="3866" spans="1:14">
      <c r="A3866" s="26" t="s">
        <v>3645</v>
      </c>
      <c r="B3866" s="26" t="s">
        <v>3646</v>
      </c>
      <c r="C3866" s="26">
        <v>40338826</v>
      </c>
      <c r="D3866" s="26" t="s">
        <v>24</v>
      </c>
      <c r="E3866" s="26" t="s">
        <v>22563</v>
      </c>
      <c r="F3866" s="26" t="s">
        <v>10050</v>
      </c>
      <c r="G3866" s="26" t="s">
        <v>9591</v>
      </c>
      <c r="H3866" s="26" t="s">
        <v>468</v>
      </c>
      <c r="I3866" s="26" t="s">
        <v>15551</v>
      </c>
      <c r="J3866" s="26" t="s">
        <v>502</v>
      </c>
      <c r="K3866" s="26" t="s">
        <v>9597</v>
      </c>
      <c r="L3866" s="26" t="s">
        <v>22564</v>
      </c>
      <c r="M3866" s="26">
        <v>380616522484</v>
      </c>
      <c r="N3866" s="26">
        <v>122082205</v>
      </c>
    </row>
    <row r="3867" spans="1:14">
      <c r="A3867" s="26" t="s">
        <v>2431</v>
      </c>
      <c r="B3867" s="26" t="s">
        <v>2432</v>
      </c>
      <c r="C3867" s="26">
        <v>1985742</v>
      </c>
      <c r="D3867" s="26" t="s">
        <v>780</v>
      </c>
      <c r="E3867" s="26" t="s">
        <v>22565</v>
      </c>
      <c r="F3867" s="26" t="s">
        <v>22566</v>
      </c>
      <c r="G3867" s="26" t="s">
        <v>9601</v>
      </c>
      <c r="H3867" s="26" t="s">
        <v>133</v>
      </c>
      <c r="I3867" s="26" t="s">
        <v>2401</v>
      </c>
      <c r="J3867" s="26" t="s">
        <v>2401</v>
      </c>
      <c r="K3867" s="26" t="s">
        <v>9597</v>
      </c>
      <c r="L3867" s="26" t="s">
        <v>22567</v>
      </c>
      <c r="M3867" s="26">
        <v>380978301820</v>
      </c>
      <c r="N3867" s="26">
        <v>122787502</v>
      </c>
    </row>
    <row r="3868" spans="1:14">
      <c r="A3868" s="26" t="s">
        <v>1750</v>
      </c>
      <c r="B3868" s="26" t="s">
        <v>1751</v>
      </c>
      <c r="C3868" s="26">
        <v>37261811</v>
      </c>
      <c r="D3868" s="26" t="s">
        <v>24</v>
      </c>
      <c r="E3868" s="26" t="s">
        <v>22568</v>
      </c>
      <c r="F3868" s="26" t="s">
        <v>22569</v>
      </c>
      <c r="G3868" s="26" t="s">
        <v>9586</v>
      </c>
      <c r="H3868" s="26" t="s">
        <v>27</v>
      </c>
      <c r="I3868" s="26" t="s">
        <v>11695</v>
      </c>
      <c r="J3868" s="26" t="s">
        <v>18028</v>
      </c>
      <c r="K3868" s="26" t="s">
        <v>9582</v>
      </c>
      <c r="L3868" s="26" t="s">
        <v>22570</v>
      </c>
      <c r="M3868" s="26">
        <v>380433234281</v>
      </c>
      <c r="N3868" s="26">
        <v>521085803</v>
      </c>
    </row>
    <row r="3869" spans="1:14">
      <c r="A3869" s="26" t="s">
        <v>5040</v>
      </c>
      <c r="B3869" s="26" t="s">
        <v>5036</v>
      </c>
      <c r="C3869" s="26">
        <v>1996208</v>
      </c>
      <c r="D3869" s="26" t="s">
        <v>24</v>
      </c>
      <c r="E3869" s="26" t="s">
        <v>22571</v>
      </c>
      <c r="F3869" s="26" t="s">
        <v>22572</v>
      </c>
      <c r="G3869" s="26" t="s">
        <v>9579</v>
      </c>
      <c r="H3869" s="26" t="s">
        <v>735</v>
      </c>
      <c r="I3869" s="26" t="s">
        <v>9605</v>
      </c>
      <c r="J3869" s="26" t="s">
        <v>22573</v>
      </c>
      <c r="K3869" s="26" t="s">
        <v>9582</v>
      </c>
      <c r="L3869" s="26" t="s">
        <v>22574</v>
      </c>
      <c r="M3869" s="26">
        <v>380671437909</v>
      </c>
      <c r="N3869" s="26">
        <v>4621585913</v>
      </c>
    </row>
    <row r="3870" spans="1:14">
      <c r="A3870" s="26" t="s">
        <v>1673</v>
      </c>
      <c r="B3870" s="26" t="s">
        <v>1674</v>
      </c>
      <c r="C3870" s="26">
        <v>38055061</v>
      </c>
      <c r="D3870" s="26" t="s">
        <v>24</v>
      </c>
      <c r="E3870" s="26" t="s">
        <v>22575</v>
      </c>
      <c r="F3870" s="26" t="s">
        <v>22576</v>
      </c>
      <c r="G3870" s="26" t="s">
        <v>9586</v>
      </c>
      <c r="H3870" s="26" t="s">
        <v>27</v>
      </c>
      <c r="J3870" s="26" t="s">
        <v>36</v>
      </c>
      <c r="K3870" s="26" t="s">
        <v>9597</v>
      </c>
      <c r="L3870" s="26" t="s">
        <v>10535</v>
      </c>
      <c r="M3870" s="26">
        <v>380432671591</v>
      </c>
      <c r="N3870" s="26">
        <v>510100000</v>
      </c>
    </row>
    <row r="3871" spans="1:14">
      <c r="A3871" s="26" t="s">
        <v>6201</v>
      </c>
      <c r="B3871" s="26" t="s">
        <v>6200</v>
      </c>
      <c r="C3871" s="26">
        <v>26418688</v>
      </c>
      <c r="D3871" s="26" t="s">
        <v>780</v>
      </c>
      <c r="E3871" s="26" t="s">
        <v>22577</v>
      </c>
      <c r="F3871" s="26" t="s">
        <v>22578</v>
      </c>
      <c r="G3871" s="26" t="s">
        <v>9601</v>
      </c>
      <c r="H3871" s="26" t="s">
        <v>885</v>
      </c>
      <c r="J3871" s="26" t="s">
        <v>902</v>
      </c>
      <c r="K3871" s="26" t="s">
        <v>9597</v>
      </c>
      <c r="L3871" s="26" t="s">
        <v>22579</v>
      </c>
      <c r="M3871" s="26">
        <v>380484134677</v>
      </c>
      <c r="N3871" s="26">
        <v>5110600000</v>
      </c>
    </row>
    <row r="3872" spans="1:14">
      <c r="A3872" s="26" t="s">
        <v>4939</v>
      </c>
      <c r="B3872" s="26" t="s">
        <v>4940</v>
      </c>
      <c r="C3872" s="26">
        <v>41505308</v>
      </c>
      <c r="D3872" s="26" t="s">
        <v>24</v>
      </c>
      <c r="E3872" s="26" t="s">
        <v>22580</v>
      </c>
      <c r="F3872" s="26" t="s">
        <v>22581</v>
      </c>
      <c r="G3872" s="26" t="s">
        <v>9586</v>
      </c>
      <c r="H3872" s="26" t="s">
        <v>987</v>
      </c>
      <c r="J3872" s="26" t="s">
        <v>1008</v>
      </c>
      <c r="K3872" s="26" t="s">
        <v>9597</v>
      </c>
      <c r="L3872" s="26" t="s">
        <v>22582</v>
      </c>
      <c r="M3872" s="26">
        <v>380675519749</v>
      </c>
      <c r="N3872" s="26">
        <v>122086501</v>
      </c>
    </row>
    <row r="3873" spans="1:14">
      <c r="A3873" s="26" t="s">
        <v>4837</v>
      </c>
      <c r="B3873" s="26" t="s">
        <v>4838</v>
      </c>
      <c r="C3873" s="26">
        <v>37928735</v>
      </c>
      <c r="D3873" s="26" t="s">
        <v>24</v>
      </c>
      <c r="E3873" s="26" t="s">
        <v>22583</v>
      </c>
      <c r="F3873" s="26" t="s">
        <v>22584</v>
      </c>
      <c r="G3873" s="26" t="s">
        <v>9586</v>
      </c>
      <c r="H3873" s="26" t="s">
        <v>711</v>
      </c>
      <c r="I3873" s="26" t="s">
        <v>9997</v>
      </c>
      <c r="J3873" s="26" t="s">
        <v>12364</v>
      </c>
      <c r="K3873" s="26" t="s">
        <v>9597</v>
      </c>
      <c r="L3873" s="26" t="s">
        <v>12365</v>
      </c>
      <c r="M3873" s="26">
        <v>380660533093</v>
      </c>
      <c r="N3873" s="26">
        <v>4423810500</v>
      </c>
    </row>
    <row r="3874" spans="1:14">
      <c r="A3874" s="26" t="s">
        <v>3428</v>
      </c>
      <c r="B3874" s="26" t="s">
        <v>3429</v>
      </c>
      <c r="C3874" s="26" t="s">
        <v>1604</v>
      </c>
      <c r="D3874" s="26" t="s">
        <v>24</v>
      </c>
      <c r="E3874" s="26" t="s">
        <v>22585</v>
      </c>
      <c r="F3874" s="26" t="s">
        <v>22586</v>
      </c>
      <c r="G3874" s="26" t="s">
        <v>9591</v>
      </c>
      <c r="H3874" s="26" t="s">
        <v>392</v>
      </c>
      <c r="J3874" s="26" t="s">
        <v>11322</v>
      </c>
      <c r="K3874" s="26" t="s">
        <v>9597</v>
      </c>
      <c r="L3874" s="26" t="s">
        <v>22587</v>
      </c>
      <c r="M3874" s="26">
        <v>380500745747</v>
      </c>
      <c r="N3874" s="26" t="e">
        <v>#N/A</v>
      </c>
    </row>
    <row r="3875" spans="1:14">
      <c r="A3875" s="26" t="s">
        <v>2842</v>
      </c>
      <c r="B3875" s="26" t="s">
        <v>2843</v>
      </c>
      <c r="C3875" s="26">
        <v>1990766</v>
      </c>
      <c r="D3875" s="26" t="s">
        <v>780</v>
      </c>
      <c r="E3875" s="26" t="s">
        <v>22588</v>
      </c>
      <c r="F3875" s="26" t="s">
        <v>22589</v>
      </c>
      <c r="G3875" s="26" t="s">
        <v>9601</v>
      </c>
      <c r="H3875" s="26" t="s">
        <v>258</v>
      </c>
      <c r="J3875" s="26" t="s">
        <v>294</v>
      </c>
      <c r="K3875" s="26" t="s">
        <v>9597</v>
      </c>
      <c r="L3875" s="26" t="s">
        <v>22590</v>
      </c>
      <c r="M3875" s="26">
        <v>380627225654</v>
      </c>
      <c r="N3875" s="26">
        <v>121183603</v>
      </c>
    </row>
    <row r="3876" spans="1:14">
      <c r="A3876" s="26" t="s">
        <v>7082</v>
      </c>
      <c r="B3876" s="26" t="s">
        <v>7083</v>
      </c>
      <c r="C3876" s="26">
        <v>38407717</v>
      </c>
      <c r="D3876" s="26" t="s">
        <v>24</v>
      </c>
      <c r="E3876" s="26" t="s">
        <v>22591</v>
      </c>
      <c r="F3876" s="26" t="s">
        <v>22592</v>
      </c>
      <c r="G3876" s="26" t="s">
        <v>9579</v>
      </c>
      <c r="H3876" s="26" t="s">
        <v>987</v>
      </c>
      <c r="I3876" s="26" t="s">
        <v>10311</v>
      </c>
      <c r="J3876" s="26" t="s">
        <v>22593</v>
      </c>
      <c r="K3876" s="26" t="s">
        <v>9582</v>
      </c>
      <c r="L3876" s="26" t="s">
        <v>22594</v>
      </c>
      <c r="M3876" s="26">
        <v>380971552213</v>
      </c>
      <c r="N3876" s="26">
        <v>5623482604</v>
      </c>
    </row>
    <row r="3877" spans="1:14">
      <c r="A3877" s="26" t="s">
        <v>8441</v>
      </c>
      <c r="B3877" s="26" t="s">
        <v>8442</v>
      </c>
      <c r="C3877" s="26">
        <v>38212647</v>
      </c>
      <c r="D3877" s="26" t="s">
        <v>24</v>
      </c>
      <c r="E3877" s="26" t="s">
        <v>22595</v>
      </c>
      <c r="F3877" s="26" t="s">
        <v>22596</v>
      </c>
      <c r="G3877" s="26" t="s">
        <v>9586</v>
      </c>
      <c r="H3877" s="26" t="s">
        <v>1269</v>
      </c>
      <c r="I3877" s="26" t="s">
        <v>14968</v>
      </c>
      <c r="J3877" s="26" t="s">
        <v>13054</v>
      </c>
      <c r="K3877" s="26" t="s">
        <v>9606</v>
      </c>
      <c r="L3877" s="26" t="s">
        <v>22597</v>
      </c>
      <c r="M3877" s="26">
        <v>380553451203</v>
      </c>
      <c r="N3877" s="26">
        <v>122080605</v>
      </c>
    </row>
    <row r="3878" spans="1:14">
      <c r="A3878" s="26" t="s">
        <v>7949</v>
      </c>
      <c r="B3878" s="26" t="s">
        <v>7950</v>
      </c>
      <c r="C3878" s="26">
        <v>38289089</v>
      </c>
      <c r="D3878" s="26" t="s">
        <v>24</v>
      </c>
      <c r="E3878" s="26" t="s">
        <v>22598</v>
      </c>
      <c r="F3878" s="26" t="s">
        <v>22599</v>
      </c>
      <c r="G3878" s="26" t="s">
        <v>9586</v>
      </c>
      <c r="H3878" s="26" t="s">
        <v>1122</v>
      </c>
      <c r="I3878" s="26" t="s">
        <v>11418</v>
      </c>
      <c r="J3878" s="26" t="s">
        <v>13955</v>
      </c>
      <c r="K3878" s="26" t="s">
        <v>9582</v>
      </c>
      <c r="L3878" s="26" t="s">
        <v>22600</v>
      </c>
      <c r="M3878" s="26">
        <v>761256349911</v>
      </c>
      <c r="N3878" s="26">
        <v>521210113</v>
      </c>
    </row>
    <row r="3879" spans="1:14">
      <c r="A3879" s="26" t="s">
        <v>5215</v>
      </c>
      <c r="B3879" s="26" t="s">
        <v>5130</v>
      </c>
      <c r="C3879" s="26">
        <v>1996651</v>
      </c>
      <c r="D3879" s="26" t="s">
        <v>24</v>
      </c>
      <c r="E3879" s="26" t="s">
        <v>22601</v>
      </c>
      <c r="F3879" s="26" t="s">
        <v>22602</v>
      </c>
      <c r="G3879" s="26" t="s">
        <v>9586</v>
      </c>
      <c r="H3879" s="26" t="s">
        <v>735</v>
      </c>
      <c r="J3879" s="26" t="s">
        <v>740</v>
      </c>
      <c r="K3879" s="26" t="s">
        <v>9597</v>
      </c>
      <c r="L3879" s="26" t="s">
        <v>22603</v>
      </c>
      <c r="M3879" s="26">
        <v>380322700700</v>
      </c>
      <c r="N3879" s="26">
        <v>1221881203</v>
      </c>
    </row>
    <row r="3880" spans="1:14">
      <c r="A3880" s="26" t="s">
        <v>8630</v>
      </c>
      <c r="B3880" s="26" t="s">
        <v>8631</v>
      </c>
      <c r="C3880" s="26">
        <v>38566126</v>
      </c>
      <c r="D3880" s="26" t="s">
        <v>24</v>
      </c>
      <c r="E3880" s="26" t="s">
        <v>22604</v>
      </c>
      <c r="F3880" s="26" t="s">
        <v>22605</v>
      </c>
      <c r="G3880" s="26" t="s">
        <v>9586</v>
      </c>
      <c r="H3880" s="26" t="s">
        <v>1308</v>
      </c>
      <c r="I3880" s="26" t="s">
        <v>13448</v>
      </c>
      <c r="J3880" s="26" t="s">
        <v>22606</v>
      </c>
      <c r="K3880" s="26" t="s">
        <v>9582</v>
      </c>
      <c r="L3880" s="26" t="s">
        <v>22607</v>
      </c>
      <c r="M3880" s="26">
        <v>380989206017</v>
      </c>
      <c r="N3880" s="26">
        <v>6821210127</v>
      </c>
    </row>
    <row r="3881" spans="1:14">
      <c r="A3881" s="26" t="s">
        <v>3560</v>
      </c>
      <c r="B3881" s="26" t="s">
        <v>3561</v>
      </c>
      <c r="C3881" s="26">
        <v>39048956</v>
      </c>
      <c r="D3881" s="26" t="s">
        <v>24</v>
      </c>
      <c r="E3881" s="26" t="s">
        <v>22608</v>
      </c>
      <c r="F3881" s="26" t="s">
        <v>22609</v>
      </c>
      <c r="G3881" s="26" t="s">
        <v>9579</v>
      </c>
      <c r="H3881" s="26" t="s">
        <v>392</v>
      </c>
      <c r="I3881" s="26" t="s">
        <v>10620</v>
      </c>
      <c r="J3881" s="26" t="s">
        <v>22610</v>
      </c>
      <c r="K3881" s="26" t="s">
        <v>9582</v>
      </c>
      <c r="L3881" s="26" t="s">
        <v>22611</v>
      </c>
      <c r="M3881" s="26">
        <v>380975825190</v>
      </c>
      <c r="N3881" s="26">
        <v>2125385604</v>
      </c>
    </row>
    <row r="3882" spans="1:14">
      <c r="A3882" s="26" t="s">
        <v>5558</v>
      </c>
      <c r="B3882" s="26" t="s">
        <v>5559</v>
      </c>
      <c r="C3882" s="26">
        <v>38961113</v>
      </c>
      <c r="D3882" s="26" t="s">
        <v>24</v>
      </c>
      <c r="E3882" s="26" t="s">
        <v>22612</v>
      </c>
      <c r="F3882" s="26" t="s">
        <v>22613</v>
      </c>
      <c r="G3882" s="26" t="s">
        <v>9586</v>
      </c>
      <c r="H3882" s="26" t="s">
        <v>799</v>
      </c>
      <c r="J3882" s="26" t="s">
        <v>800</v>
      </c>
      <c r="K3882" s="26" t="s">
        <v>9597</v>
      </c>
      <c r="L3882" s="26" t="s">
        <v>22614</v>
      </c>
      <c r="M3882" s="26">
        <v>380442059801</v>
      </c>
      <c r="N3882" s="26">
        <v>4822784009</v>
      </c>
    </row>
    <row r="3883" spans="1:14">
      <c r="A3883" s="26" t="s">
        <v>7867</v>
      </c>
      <c r="B3883" s="26" t="s">
        <v>7868</v>
      </c>
      <c r="C3883" s="26">
        <v>38621625</v>
      </c>
      <c r="D3883" s="26" t="s">
        <v>24</v>
      </c>
      <c r="E3883" s="26" t="s">
        <v>22615</v>
      </c>
      <c r="F3883" s="26" t="s">
        <v>22616</v>
      </c>
      <c r="G3883" s="26" t="s">
        <v>9586</v>
      </c>
      <c r="H3883" s="26" t="s">
        <v>1122</v>
      </c>
      <c r="I3883" s="26" t="s">
        <v>10674</v>
      </c>
      <c r="J3883" s="26" t="s">
        <v>22617</v>
      </c>
      <c r="K3883" s="26" t="s">
        <v>9582</v>
      </c>
      <c r="L3883" s="26" t="s">
        <v>22618</v>
      </c>
      <c r="M3883" s="26">
        <v>380575963433</v>
      </c>
      <c r="N3883" s="26">
        <v>5321084208</v>
      </c>
    </row>
    <row r="3884" spans="1:14">
      <c r="A3884" s="26" t="s">
        <v>3211</v>
      </c>
      <c r="B3884" s="26" t="s">
        <v>3212</v>
      </c>
      <c r="C3884" s="26">
        <v>13549905</v>
      </c>
      <c r="D3884" s="26" t="s">
        <v>780</v>
      </c>
      <c r="E3884" s="26" t="s">
        <v>22619</v>
      </c>
      <c r="F3884" s="26" t="s">
        <v>13073</v>
      </c>
      <c r="G3884" s="26" t="s">
        <v>9601</v>
      </c>
      <c r="H3884" s="26" t="s">
        <v>375</v>
      </c>
      <c r="I3884" s="26" t="s">
        <v>388</v>
      </c>
      <c r="J3884" s="26" t="s">
        <v>22620</v>
      </c>
      <c r="K3884" s="26" t="s">
        <v>9582</v>
      </c>
      <c r="L3884" s="26" t="s">
        <v>22621</v>
      </c>
      <c r="M3884" s="26">
        <v>380983014581</v>
      </c>
      <c r="N3884" s="26">
        <v>1824086815</v>
      </c>
    </row>
    <row r="3885" spans="1:14">
      <c r="A3885" s="26" t="s">
        <v>2857</v>
      </c>
      <c r="B3885" s="26" t="s">
        <v>2858</v>
      </c>
      <c r="C3885" s="26">
        <v>2125042</v>
      </c>
      <c r="D3885" s="26" t="s">
        <v>780</v>
      </c>
      <c r="E3885" s="26" t="s">
        <v>22622</v>
      </c>
      <c r="F3885" s="26" t="s">
        <v>22623</v>
      </c>
      <c r="G3885" s="26" t="s">
        <v>9601</v>
      </c>
      <c r="H3885" s="26" t="s">
        <v>258</v>
      </c>
      <c r="J3885" s="26" t="s">
        <v>367</v>
      </c>
      <c r="K3885" s="26" t="s">
        <v>9597</v>
      </c>
      <c r="L3885" s="26" t="s">
        <v>22624</v>
      </c>
      <c r="M3885" s="26">
        <v>380626667180</v>
      </c>
      <c r="N3885" s="26">
        <v>1414100000</v>
      </c>
    </row>
    <row r="3886" spans="1:14">
      <c r="A3886" s="26" t="s">
        <v>6696</v>
      </c>
      <c r="B3886" s="26" t="s">
        <v>6697</v>
      </c>
      <c r="C3886" s="26">
        <v>42631629</v>
      </c>
      <c r="D3886" s="26" t="s">
        <v>780</v>
      </c>
      <c r="E3886" s="26" t="s">
        <v>22625</v>
      </c>
      <c r="F3886" s="26" t="s">
        <v>22626</v>
      </c>
      <c r="G3886" s="26" t="s">
        <v>9601</v>
      </c>
      <c r="H3886" s="26" t="s">
        <v>949</v>
      </c>
      <c r="J3886" s="26" t="s">
        <v>962</v>
      </c>
      <c r="K3886" s="26" t="s">
        <v>9597</v>
      </c>
      <c r="L3886" s="26" t="s">
        <v>12140</v>
      </c>
      <c r="M3886" s="26">
        <v>761209655345</v>
      </c>
      <c r="N3886" s="26">
        <v>5310400000</v>
      </c>
    </row>
    <row r="3887" spans="1:14">
      <c r="A3887" s="26" t="s">
        <v>6758</v>
      </c>
      <c r="B3887" s="26" t="s">
        <v>6759</v>
      </c>
      <c r="C3887" s="26">
        <v>38345331</v>
      </c>
      <c r="D3887" s="26" t="s">
        <v>24</v>
      </c>
      <c r="E3887" s="26" t="s">
        <v>22627</v>
      </c>
      <c r="F3887" s="26" t="s">
        <v>22628</v>
      </c>
      <c r="G3887" s="26" t="s">
        <v>9586</v>
      </c>
      <c r="H3887" s="26" t="s">
        <v>949</v>
      </c>
      <c r="I3887" s="26" t="s">
        <v>13966</v>
      </c>
      <c r="J3887" s="26" t="s">
        <v>22629</v>
      </c>
      <c r="K3887" s="26" t="s">
        <v>9582</v>
      </c>
      <c r="L3887" s="26" t="s">
        <v>22630</v>
      </c>
      <c r="M3887" s="26">
        <v>380535798338</v>
      </c>
      <c r="N3887" s="26">
        <v>5323680401</v>
      </c>
    </row>
    <row r="3888" spans="1:14">
      <c r="A3888" s="26" t="s">
        <v>3978</v>
      </c>
      <c r="B3888" s="26" t="s">
        <v>3979</v>
      </c>
      <c r="C3888" s="26">
        <v>38609428</v>
      </c>
      <c r="D3888" s="26" t="s">
        <v>24</v>
      </c>
      <c r="E3888" s="26" t="s">
        <v>22631</v>
      </c>
      <c r="F3888" s="26" t="s">
        <v>22632</v>
      </c>
      <c r="G3888" s="26" t="s">
        <v>9586</v>
      </c>
      <c r="H3888" s="26" t="s">
        <v>506</v>
      </c>
      <c r="I3888" s="26" t="s">
        <v>13222</v>
      </c>
      <c r="J3888" s="26" t="s">
        <v>22633</v>
      </c>
      <c r="K3888" s="26" t="s">
        <v>9582</v>
      </c>
      <c r="L3888" s="26" t="s">
        <v>22634</v>
      </c>
      <c r="M3888" s="26">
        <v>380343221007</v>
      </c>
      <c r="N3888" s="26">
        <v>2620881501</v>
      </c>
    </row>
    <row r="3889" spans="1:14">
      <c r="A3889" s="26" t="s">
        <v>3011</v>
      </c>
      <c r="B3889" s="26" t="s">
        <v>3012</v>
      </c>
      <c r="C3889" s="26">
        <v>36807073</v>
      </c>
      <c r="D3889" s="26" t="s">
        <v>780</v>
      </c>
      <c r="E3889" s="26" t="s">
        <v>22635</v>
      </c>
      <c r="F3889" s="26" t="s">
        <v>22636</v>
      </c>
      <c r="G3889" s="26" t="s">
        <v>9601</v>
      </c>
      <c r="H3889" s="26" t="s">
        <v>258</v>
      </c>
      <c r="J3889" s="26" t="s">
        <v>298</v>
      </c>
      <c r="K3889" s="26" t="s">
        <v>9597</v>
      </c>
      <c r="L3889" s="26" t="s">
        <v>22637</v>
      </c>
      <c r="M3889" s="26">
        <v>380952594844</v>
      </c>
      <c r="N3889" s="26">
        <v>1412900000</v>
      </c>
    </row>
    <row r="3890" spans="1:14">
      <c r="A3890" s="26" t="s">
        <v>6939</v>
      </c>
      <c r="B3890" s="26" t="s">
        <v>6940</v>
      </c>
      <c r="C3890" s="26">
        <v>37867877</v>
      </c>
      <c r="D3890" s="26" t="s">
        <v>24</v>
      </c>
      <c r="E3890" s="26" t="s">
        <v>22638</v>
      </c>
      <c r="F3890" s="26" t="s">
        <v>22639</v>
      </c>
      <c r="G3890" s="26" t="s">
        <v>9579</v>
      </c>
      <c r="H3890" s="26" t="s">
        <v>987</v>
      </c>
      <c r="I3890" s="26" t="s">
        <v>9921</v>
      </c>
      <c r="J3890" s="26" t="s">
        <v>22640</v>
      </c>
      <c r="K3890" s="26" t="s">
        <v>9582</v>
      </c>
      <c r="L3890" s="26" t="s">
        <v>22641</v>
      </c>
      <c r="M3890" s="26">
        <v>380679052333</v>
      </c>
      <c r="N3890" s="26">
        <v>5620480404</v>
      </c>
    </row>
    <row r="3891" spans="1:14">
      <c r="A3891" s="26" t="s">
        <v>2922</v>
      </c>
      <c r="B3891" s="26" t="s">
        <v>2923</v>
      </c>
      <c r="C3891" s="26">
        <v>38349184</v>
      </c>
      <c r="D3891" s="26" t="s">
        <v>780</v>
      </c>
      <c r="E3891" s="26" t="s">
        <v>22642</v>
      </c>
      <c r="F3891" s="26" t="s">
        <v>22643</v>
      </c>
      <c r="G3891" s="26" t="s">
        <v>9601</v>
      </c>
      <c r="H3891" s="26" t="s">
        <v>258</v>
      </c>
      <c r="J3891" s="26" t="s">
        <v>317</v>
      </c>
      <c r="K3891" s="26" t="s">
        <v>9597</v>
      </c>
      <c r="L3891" s="26" t="s">
        <v>22644</v>
      </c>
      <c r="M3891" s="26">
        <v>380629404674</v>
      </c>
      <c r="N3891" s="26">
        <v>1412300000</v>
      </c>
    </row>
    <row r="3892" spans="1:14">
      <c r="A3892" s="26" t="s">
        <v>7799</v>
      </c>
      <c r="B3892" s="26" t="s">
        <v>7800</v>
      </c>
      <c r="C3892" s="26">
        <v>14054198</v>
      </c>
      <c r="D3892" s="26" t="s">
        <v>1701</v>
      </c>
      <c r="E3892" s="26" t="s">
        <v>22645</v>
      </c>
      <c r="F3892" s="26" t="s">
        <v>22646</v>
      </c>
      <c r="G3892" s="26" t="s">
        <v>9601</v>
      </c>
      <c r="H3892" s="26" t="s">
        <v>1088</v>
      </c>
      <c r="J3892" s="26" t="s">
        <v>7561</v>
      </c>
      <c r="K3892" s="26" t="s">
        <v>9582</v>
      </c>
      <c r="L3892" s="26" t="s">
        <v>22647</v>
      </c>
      <c r="M3892" s="26">
        <v>380352246163</v>
      </c>
      <c r="N3892" s="26">
        <v>6120880901</v>
      </c>
    </row>
    <row r="3893" spans="1:14">
      <c r="A3893" s="26" t="s">
        <v>5242</v>
      </c>
      <c r="B3893" s="26" t="s">
        <v>5243</v>
      </c>
      <c r="C3893" s="26">
        <v>20764294</v>
      </c>
      <c r="D3893" s="26" t="s">
        <v>24</v>
      </c>
      <c r="E3893" s="26" t="s">
        <v>22648</v>
      </c>
      <c r="F3893" s="26" t="s">
        <v>22649</v>
      </c>
      <c r="G3893" s="26" t="s">
        <v>9579</v>
      </c>
      <c r="H3893" s="26" t="s">
        <v>735</v>
      </c>
      <c r="I3893" s="26" t="s">
        <v>9752</v>
      </c>
      <c r="J3893" s="26" t="s">
        <v>22650</v>
      </c>
      <c r="K3893" s="26" t="s">
        <v>9582</v>
      </c>
      <c r="L3893" s="26" t="s">
        <v>22651</v>
      </c>
      <c r="M3893" s="26">
        <v>380973173491</v>
      </c>
      <c r="N3893" s="26">
        <v>520485403</v>
      </c>
    </row>
    <row r="3894" spans="1:14">
      <c r="A3894" s="26" t="s">
        <v>5242</v>
      </c>
      <c r="B3894" s="26" t="s">
        <v>5243</v>
      </c>
      <c r="C3894" s="26">
        <v>20764294</v>
      </c>
      <c r="D3894" s="26" t="s">
        <v>24</v>
      </c>
      <c r="E3894" s="26" t="s">
        <v>22652</v>
      </c>
      <c r="F3894" s="26" t="s">
        <v>22653</v>
      </c>
      <c r="G3894" s="26" t="s">
        <v>9579</v>
      </c>
      <c r="H3894" s="26" t="s">
        <v>735</v>
      </c>
      <c r="I3894" s="26" t="s">
        <v>9752</v>
      </c>
      <c r="J3894" s="26" t="s">
        <v>22654</v>
      </c>
      <c r="K3894" s="26" t="s">
        <v>9582</v>
      </c>
      <c r="L3894" s="26" t="s">
        <v>22655</v>
      </c>
      <c r="M3894" s="26">
        <v>380965100929</v>
      </c>
      <c r="N3894" s="26">
        <v>4623082001</v>
      </c>
    </row>
    <row r="3895" spans="1:14">
      <c r="A3895" s="26" t="s">
        <v>5716</v>
      </c>
      <c r="B3895" s="26" t="s">
        <v>5717</v>
      </c>
      <c r="C3895" s="26">
        <v>31953897</v>
      </c>
      <c r="D3895" s="26" t="s">
        <v>24</v>
      </c>
      <c r="E3895" s="26" t="s">
        <v>22656</v>
      </c>
      <c r="F3895" s="26" t="s">
        <v>22657</v>
      </c>
      <c r="G3895" s="26" t="s">
        <v>9591</v>
      </c>
      <c r="H3895" s="26" t="s">
        <v>576</v>
      </c>
      <c r="J3895" s="26" t="s">
        <v>623</v>
      </c>
      <c r="K3895" s="26" t="s">
        <v>9597</v>
      </c>
      <c r="L3895" s="26" t="s">
        <v>22658</v>
      </c>
      <c r="M3895" s="26">
        <v>761421848668</v>
      </c>
      <c r="N3895" s="26">
        <v>3210900000</v>
      </c>
    </row>
    <row r="3896" spans="1:14">
      <c r="A3896" s="26" t="s">
        <v>7452</v>
      </c>
      <c r="B3896" s="26" t="s">
        <v>7453</v>
      </c>
      <c r="C3896" s="26">
        <v>3083133</v>
      </c>
      <c r="D3896" s="26" t="s">
        <v>24</v>
      </c>
      <c r="E3896" s="26" t="s">
        <v>22659</v>
      </c>
      <c r="F3896" s="26" t="s">
        <v>22660</v>
      </c>
      <c r="G3896" s="26" t="s">
        <v>9586</v>
      </c>
      <c r="H3896" s="26" t="s">
        <v>1025</v>
      </c>
      <c r="J3896" s="26" t="s">
        <v>1065</v>
      </c>
      <c r="K3896" s="26" t="s">
        <v>9597</v>
      </c>
      <c r="L3896" s="26" t="s">
        <v>11908</v>
      </c>
      <c r="M3896" s="26">
        <v>761047402663</v>
      </c>
      <c r="N3896" s="26">
        <v>5910100000</v>
      </c>
    </row>
    <row r="3897" spans="1:14">
      <c r="A3897" s="26" t="s">
        <v>9098</v>
      </c>
      <c r="B3897" s="26" t="s">
        <v>9099</v>
      </c>
      <c r="C3897" s="26">
        <v>38561624</v>
      </c>
      <c r="D3897" s="26" t="s">
        <v>24</v>
      </c>
      <c r="E3897" s="26" t="s">
        <v>22661</v>
      </c>
      <c r="F3897" s="26" t="s">
        <v>22662</v>
      </c>
      <c r="G3897" s="26" t="s">
        <v>9586</v>
      </c>
      <c r="H3897" s="26" t="s">
        <v>1490</v>
      </c>
      <c r="I3897" s="26" t="s">
        <v>9841</v>
      </c>
      <c r="J3897" s="26" t="s">
        <v>22663</v>
      </c>
      <c r="K3897" s="26" t="s">
        <v>9582</v>
      </c>
      <c r="L3897" s="26" t="s">
        <v>22664</v>
      </c>
      <c r="M3897" s="26">
        <v>761360229419</v>
      </c>
      <c r="N3897" s="26">
        <v>7322555704</v>
      </c>
    </row>
    <row r="3898" spans="1:14">
      <c r="A3898" s="26" t="s">
        <v>3473</v>
      </c>
      <c r="B3898" s="26" t="s">
        <v>3474</v>
      </c>
      <c r="C3898" s="26">
        <v>38466531</v>
      </c>
      <c r="D3898" s="26" t="s">
        <v>24</v>
      </c>
      <c r="E3898" s="26" t="s">
        <v>22665</v>
      </c>
      <c r="F3898" s="26" t="s">
        <v>22666</v>
      </c>
      <c r="G3898" s="26" t="s">
        <v>9586</v>
      </c>
      <c r="H3898" s="26" t="s">
        <v>392</v>
      </c>
      <c r="I3898" s="26" t="s">
        <v>11629</v>
      </c>
      <c r="J3898" s="26" t="s">
        <v>22667</v>
      </c>
      <c r="K3898" s="26" t="s">
        <v>9582</v>
      </c>
      <c r="L3898" s="26" t="s">
        <v>22668</v>
      </c>
      <c r="M3898" s="26">
        <v>761981498110</v>
      </c>
      <c r="N3898" s="26">
        <v>2124883003</v>
      </c>
    </row>
    <row r="3899" spans="1:14">
      <c r="A3899" s="26" t="s">
        <v>5040</v>
      </c>
      <c r="B3899" s="26" t="s">
        <v>5036</v>
      </c>
      <c r="C3899" s="26">
        <v>1996208</v>
      </c>
      <c r="D3899" s="26" t="s">
        <v>24</v>
      </c>
      <c r="E3899" s="26" t="s">
        <v>22669</v>
      </c>
      <c r="F3899" s="26" t="s">
        <v>22670</v>
      </c>
      <c r="G3899" s="26" t="s">
        <v>9579</v>
      </c>
      <c r="H3899" s="26" t="s">
        <v>735</v>
      </c>
      <c r="I3899" s="26" t="s">
        <v>9605</v>
      </c>
      <c r="J3899" s="26" t="s">
        <v>22671</v>
      </c>
      <c r="K3899" s="26" t="s">
        <v>9582</v>
      </c>
      <c r="L3899" s="26" t="s">
        <v>22672</v>
      </c>
      <c r="M3899" s="26">
        <v>380971462386</v>
      </c>
      <c r="N3899" s="26">
        <v>4621580605</v>
      </c>
    </row>
    <row r="3900" spans="1:14">
      <c r="A3900" s="26" t="s">
        <v>6746</v>
      </c>
      <c r="B3900" s="26" t="s">
        <v>6747</v>
      </c>
      <c r="C3900" s="26">
        <v>42075445</v>
      </c>
      <c r="D3900" s="26" t="s">
        <v>24</v>
      </c>
      <c r="E3900" s="26" t="s">
        <v>22673</v>
      </c>
      <c r="F3900" s="26" t="s">
        <v>22674</v>
      </c>
      <c r="G3900" s="26" t="s">
        <v>9586</v>
      </c>
      <c r="H3900" s="26" t="s">
        <v>949</v>
      </c>
      <c r="J3900" s="26" t="s">
        <v>973</v>
      </c>
      <c r="K3900" s="26" t="s">
        <v>9597</v>
      </c>
      <c r="L3900" s="26" t="s">
        <v>22675</v>
      </c>
      <c r="M3900" s="26">
        <v>380535541042</v>
      </c>
      <c r="N3900" s="26">
        <v>5310900000</v>
      </c>
    </row>
    <row r="3901" spans="1:14">
      <c r="A3901" s="26" t="s">
        <v>2072</v>
      </c>
      <c r="B3901" s="26" t="s">
        <v>2073</v>
      </c>
      <c r="C3901" s="26">
        <v>38373547</v>
      </c>
      <c r="D3901" s="26" t="s">
        <v>24</v>
      </c>
      <c r="E3901" s="26" t="s">
        <v>22676</v>
      </c>
      <c r="F3901" s="26" t="s">
        <v>22677</v>
      </c>
      <c r="G3901" s="26" t="s">
        <v>9579</v>
      </c>
      <c r="H3901" s="26" t="s">
        <v>103</v>
      </c>
      <c r="I3901" s="26" t="s">
        <v>11403</v>
      </c>
      <c r="J3901" s="26" t="s">
        <v>22678</v>
      </c>
      <c r="K3901" s="26" t="s">
        <v>9582</v>
      </c>
      <c r="L3901" s="26" t="s">
        <v>22679</v>
      </c>
      <c r="M3901" s="26">
        <v>760844478745</v>
      </c>
      <c r="N3901" s="26">
        <v>723155126</v>
      </c>
    </row>
    <row r="3902" spans="1:14">
      <c r="A3902" s="26" t="s">
        <v>7384</v>
      </c>
      <c r="B3902" s="26" t="s">
        <v>7385</v>
      </c>
      <c r="C3902" s="26">
        <v>2007555</v>
      </c>
      <c r="D3902" s="26" t="s">
        <v>24</v>
      </c>
      <c r="E3902" s="26" t="s">
        <v>22680</v>
      </c>
      <c r="F3902" s="26" t="s">
        <v>22681</v>
      </c>
      <c r="G3902" s="26" t="s">
        <v>9586</v>
      </c>
      <c r="H3902" s="26" t="s">
        <v>1025</v>
      </c>
      <c r="I3902" s="26" t="s">
        <v>22682</v>
      </c>
      <c r="J3902" s="26" t="s">
        <v>22683</v>
      </c>
      <c r="K3902" s="26" t="s">
        <v>9582</v>
      </c>
      <c r="L3902" s="26" t="s">
        <v>22684</v>
      </c>
      <c r="M3902" s="26">
        <v>380544531265</v>
      </c>
      <c r="N3902" s="26">
        <v>5922989601</v>
      </c>
    </row>
    <row r="3903" spans="1:14">
      <c r="A3903" s="26" t="s">
        <v>3711</v>
      </c>
      <c r="B3903" s="26" t="s">
        <v>3712</v>
      </c>
      <c r="C3903" s="26">
        <v>38783662</v>
      </c>
      <c r="D3903" s="26" t="s">
        <v>24</v>
      </c>
      <c r="E3903" s="26" t="s">
        <v>22685</v>
      </c>
      <c r="F3903" s="26" t="s">
        <v>22686</v>
      </c>
      <c r="G3903" s="26" t="s">
        <v>9586</v>
      </c>
      <c r="H3903" s="26" t="s">
        <v>468</v>
      </c>
      <c r="J3903" s="26" t="s">
        <v>481</v>
      </c>
      <c r="K3903" s="26" t="s">
        <v>9597</v>
      </c>
      <c r="L3903" s="26" t="s">
        <v>22687</v>
      </c>
      <c r="M3903" s="26">
        <v>380617079238</v>
      </c>
      <c r="N3903" s="26">
        <v>1222380503</v>
      </c>
    </row>
    <row r="3904" spans="1:14">
      <c r="A3904" s="26" t="s">
        <v>8125</v>
      </c>
      <c r="B3904" s="26" t="s">
        <v>8126</v>
      </c>
      <c r="C3904" s="26">
        <v>22658190</v>
      </c>
      <c r="D3904" s="26" t="s">
        <v>24</v>
      </c>
      <c r="E3904" s="26" t="s">
        <v>22688</v>
      </c>
      <c r="F3904" s="26" t="s">
        <v>22689</v>
      </c>
      <c r="G3904" s="26" t="s">
        <v>9586</v>
      </c>
      <c r="H3904" s="26" t="s">
        <v>1122</v>
      </c>
      <c r="J3904" s="26" t="s">
        <v>8039</v>
      </c>
      <c r="K3904" s="26" t="s">
        <v>9597</v>
      </c>
      <c r="L3904" s="26" t="s">
        <v>22690</v>
      </c>
      <c r="M3904" s="26">
        <v>380577255628</v>
      </c>
      <c r="N3904" s="26">
        <v>6310100000</v>
      </c>
    </row>
    <row r="3905" spans="1:14">
      <c r="A3905" s="26" t="s">
        <v>7781</v>
      </c>
      <c r="B3905" s="26" t="s">
        <v>7782</v>
      </c>
      <c r="C3905" s="26">
        <v>38645610</v>
      </c>
      <c r="D3905" s="26" t="s">
        <v>24</v>
      </c>
      <c r="E3905" s="26" t="s">
        <v>22691</v>
      </c>
      <c r="F3905" s="26" t="s">
        <v>12816</v>
      </c>
      <c r="G3905" s="26" t="s">
        <v>9586</v>
      </c>
      <c r="H3905" s="26" t="s">
        <v>1088</v>
      </c>
      <c r="J3905" s="26" t="s">
        <v>1115</v>
      </c>
      <c r="K3905" s="26" t="s">
        <v>9597</v>
      </c>
      <c r="L3905" s="26" t="s">
        <v>16021</v>
      </c>
      <c r="M3905" s="26">
        <v>380352265662</v>
      </c>
      <c r="N3905" s="26">
        <v>6110100000</v>
      </c>
    </row>
    <row r="3906" spans="1:14">
      <c r="A3906" s="26" t="s">
        <v>6631</v>
      </c>
      <c r="B3906" s="26" t="s">
        <v>6632</v>
      </c>
      <c r="C3906" s="26">
        <v>38396501</v>
      </c>
      <c r="D3906" s="26" t="s">
        <v>24</v>
      </c>
      <c r="E3906" s="26" t="s">
        <v>22692</v>
      </c>
      <c r="F3906" s="26" t="s">
        <v>22693</v>
      </c>
      <c r="G3906" s="26" t="s">
        <v>9579</v>
      </c>
      <c r="H3906" s="26" t="s">
        <v>949</v>
      </c>
      <c r="I3906" s="26" t="s">
        <v>13266</v>
      </c>
      <c r="J3906" s="26" t="s">
        <v>13126</v>
      </c>
      <c r="K3906" s="26" t="s">
        <v>9582</v>
      </c>
      <c r="L3906" s="26" t="s">
        <v>22694</v>
      </c>
      <c r="M3906" s="26">
        <v>380534697717</v>
      </c>
      <c r="N3906" s="26">
        <v>120755305</v>
      </c>
    </row>
    <row r="3907" spans="1:14">
      <c r="A3907" s="26" t="s">
        <v>2922</v>
      </c>
      <c r="B3907" s="26" t="s">
        <v>2923</v>
      </c>
      <c r="C3907" s="26">
        <v>38349184</v>
      </c>
      <c r="D3907" s="26" t="s">
        <v>780</v>
      </c>
      <c r="E3907" s="26" t="s">
        <v>22695</v>
      </c>
      <c r="F3907" s="26" t="s">
        <v>22696</v>
      </c>
      <c r="G3907" s="26" t="s">
        <v>9601</v>
      </c>
      <c r="H3907" s="26" t="s">
        <v>258</v>
      </c>
      <c r="J3907" s="26" t="s">
        <v>317</v>
      </c>
      <c r="K3907" s="26" t="s">
        <v>9597</v>
      </c>
      <c r="L3907" s="26" t="s">
        <v>22697</v>
      </c>
      <c r="M3907" s="26">
        <v>380973065213</v>
      </c>
      <c r="N3907" s="26">
        <v>1412300000</v>
      </c>
    </row>
    <row r="3908" spans="1:14">
      <c r="A3908" s="26" t="s">
        <v>4142</v>
      </c>
      <c r="B3908" s="26" t="s">
        <v>4143</v>
      </c>
      <c r="C3908" s="26">
        <v>39020574</v>
      </c>
      <c r="D3908" s="26" t="s">
        <v>24</v>
      </c>
      <c r="E3908" s="26" t="s">
        <v>22698</v>
      </c>
      <c r="F3908" s="26" t="s">
        <v>22699</v>
      </c>
      <c r="G3908" s="26" t="s">
        <v>9579</v>
      </c>
      <c r="H3908" s="26" t="s">
        <v>506</v>
      </c>
      <c r="I3908" s="26" t="s">
        <v>12368</v>
      </c>
      <c r="J3908" s="26" t="s">
        <v>22700</v>
      </c>
      <c r="K3908" s="26" t="s">
        <v>9582</v>
      </c>
      <c r="L3908" s="26" t="s">
        <v>22701</v>
      </c>
      <c r="M3908" s="26">
        <v>380343365283</v>
      </c>
      <c r="N3908" s="26">
        <v>2623282403</v>
      </c>
    </row>
    <row r="3909" spans="1:14">
      <c r="A3909" s="26" t="s">
        <v>3411</v>
      </c>
      <c r="B3909" s="26" t="s">
        <v>3412</v>
      </c>
      <c r="C3909" s="26">
        <v>38456539</v>
      </c>
      <c r="D3909" s="26" t="s">
        <v>24</v>
      </c>
      <c r="E3909" s="26" t="s">
        <v>22702</v>
      </c>
      <c r="F3909" s="26" t="s">
        <v>22703</v>
      </c>
      <c r="G3909" s="26" t="s">
        <v>9586</v>
      </c>
      <c r="H3909" s="26" t="s">
        <v>392</v>
      </c>
      <c r="I3909" s="26" t="s">
        <v>9857</v>
      </c>
      <c r="J3909" s="26" t="s">
        <v>22704</v>
      </c>
      <c r="K3909" s="26" t="s">
        <v>9582</v>
      </c>
      <c r="L3909" s="26" t="s">
        <v>22705</v>
      </c>
      <c r="M3909" s="26">
        <v>380675949152</v>
      </c>
      <c r="N3909" s="26">
        <v>2121985801</v>
      </c>
    </row>
    <row r="3910" spans="1:14">
      <c r="A3910" s="26" t="s">
        <v>6590</v>
      </c>
      <c r="B3910" s="26" t="s">
        <v>6589</v>
      </c>
      <c r="C3910" s="26">
        <v>26553305</v>
      </c>
      <c r="D3910" s="26" t="s">
        <v>24</v>
      </c>
      <c r="E3910" s="26" t="s">
        <v>22706</v>
      </c>
      <c r="F3910" s="26" t="s">
        <v>22707</v>
      </c>
      <c r="G3910" s="26" t="s">
        <v>9586</v>
      </c>
      <c r="H3910" s="26" t="s">
        <v>949</v>
      </c>
      <c r="J3910" s="26" t="s">
        <v>11439</v>
      </c>
      <c r="K3910" s="26" t="s">
        <v>9582</v>
      </c>
      <c r="L3910" s="26" t="s">
        <v>22708</v>
      </c>
      <c r="M3910" s="26">
        <v>380534841181</v>
      </c>
      <c r="N3910" s="26">
        <v>121181502</v>
      </c>
    </row>
    <row r="3911" spans="1:14">
      <c r="A3911" s="26" t="s">
        <v>5231</v>
      </c>
      <c r="B3911" s="26" t="s">
        <v>5208</v>
      </c>
      <c r="C3911" s="26">
        <v>1996674</v>
      </c>
      <c r="D3911" s="26" t="s">
        <v>24</v>
      </c>
      <c r="E3911" s="26" t="s">
        <v>22709</v>
      </c>
      <c r="F3911" s="26" t="s">
        <v>13989</v>
      </c>
      <c r="G3911" s="26" t="s">
        <v>9591</v>
      </c>
      <c r="H3911" s="26" t="s">
        <v>735</v>
      </c>
      <c r="J3911" s="26" t="s">
        <v>11466</v>
      </c>
      <c r="K3911" s="26" t="s">
        <v>9597</v>
      </c>
      <c r="L3911" s="26" t="s">
        <v>22710</v>
      </c>
      <c r="M3911" s="26">
        <v>380322960147</v>
      </c>
      <c r="N3911" s="26">
        <v>4610160300</v>
      </c>
    </row>
    <row r="3912" spans="1:14">
      <c r="A3912" s="26" t="s">
        <v>8683</v>
      </c>
      <c r="B3912" s="26" t="s">
        <v>8684</v>
      </c>
      <c r="C3912" s="26">
        <v>38418088</v>
      </c>
      <c r="D3912" s="26" t="s">
        <v>24</v>
      </c>
      <c r="E3912" s="26" t="s">
        <v>22711</v>
      </c>
      <c r="F3912" s="26" t="s">
        <v>22712</v>
      </c>
      <c r="G3912" s="26" t="s">
        <v>9586</v>
      </c>
      <c r="H3912" s="26" t="s">
        <v>1308</v>
      </c>
      <c r="J3912" s="26" t="s">
        <v>22713</v>
      </c>
      <c r="K3912" s="26" t="s">
        <v>9582</v>
      </c>
      <c r="L3912" s="26" t="s">
        <v>22714</v>
      </c>
      <c r="M3912" s="26">
        <v>380385599159</v>
      </c>
      <c r="N3912" s="26">
        <v>6822780801</v>
      </c>
    </row>
    <row r="3913" spans="1:14">
      <c r="A3913" s="26" t="s">
        <v>5759</v>
      </c>
      <c r="B3913" s="26" t="s">
        <v>5760</v>
      </c>
      <c r="C3913" s="26">
        <v>38960518</v>
      </c>
      <c r="D3913" s="26" t="s">
        <v>24</v>
      </c>
      <c r="E3913" s="26" t="s">
        <v>22715</v>
      </c>
      <c r="F3913" s="26" t="s">
        <v>22716</v>
      </c>
      <c r="G3913" s="26" t="s">
        <v>9586</v>
      </c>
      <c r="H3913" s="26" t="s">
        <v>799</v>
      </c>
      <c r="J3913" s="26" t="s">
        <v>800</v>
      </c>
      <c r="K3913" s="26" t="s">
        <v>9597</v>
      </c>
      <c r="L3913" s="26" t="s">
        <v>22717</v>
      </c>
      <c r="M3913" s="26">
        <v>380444183180</v>
      </c>
      <c r="N3913" s="26">
        <v>4822784009</v>
      </c>
    </row>
    <row r="3914" spans="1:14">
      <c r="A3914" s="26" t="s">
        <v>2562</v>
      </c>
      <c r="B3914" s="26" t="s">
        <v>2563</v>
      </c>
      <c r="C3914" s="26">
        <v>1988226</v>
      </c>
      <c r="D3914" s="26" t="s">
        <v>780</v>
      </c>
      <c r="E3914" s="26" t="s">
        <v>22718</v>
      </c>
      <c r="F3914" s="26" t="s">
        <v>22719</v>
      </c>
      <c r="G3914" s="26" t="s">
        <v>9601</v>
      </c>
      <c r="H3914" s="26" t="s">
        <v>133</v>
      </c>
      <c r="I3914" s="26" t="s">
        <v>11288</v>
      </c>
      <c r="J3914" s="26" t="s">
        <v>203</v>
      </c>
      <c r="K3914" s="26" t="s">
        <v>9606</v>
      </c>
      <c r="L3914" s="26" t="s">
        <v>22720</v>
      </c>
      <c r="M3914" s="26">
        <v>761244322585</v>
      </c>
      <c r="N3914" s="26">
        <v>121680103</v>
      </c>
    </row>
    <row r="3915" spans="1:14">
      <c r="A3915" s="26" t="s">
        <v>3427</v>
      </c>
      <c r="B3915" s="26" t="s">
        <v>3422</v>
      </c>
      <c r="C3915" s="26">
        <v>34563680</v>
      </c>
      <c r="D3915" s="26" t="s">
        <v>780</v>
      </c>
      <c r="E3915" s="26" t="s">
        <v>22721</v>
      </c>
      <c r="F3915" s="26" t="s">
        <v>22722</v>
      </c>
      <c r="G3915" s="26" t="s">
        <v>9601</v>
      </c>
      <c r="H3915" s="26" t="s">
        <v>392</v>
      </c>
      <c r="J3915" s="26" t="s">
        <v>458</v>
      </c>
      <c r="K3915" s="26" t="s">
        <v>9597</v>
      </c>
      <c r="L3915" s="26" t="s">
        <v>22723</v>
      </c>
      <c r="M3915" s="26">
        <v>380660330232</v>
      </c>
      <c r="N3915" s="26">
        <v>2110100000</v>
      </c>
    </row>
    <row r="3916" spans="1:14">
      <c r="A3916" s="26" t="s">
        <v>3188</v>
      </c>
      <c r="B3916" s="26" t="s">
        <v>3189</v>
      </c>
      <c r="C3916" s="26">
        <v>1991783</v>
      </c>
      <c r="D3916" s="26" t="s">
        <v>780</v>
      </c>
      <c r="E3916" s="26" t="s">
        <v>22724</v>
      </c>
      <c r="F3916" s="26" t="s">
        <v>22725</v>
      </c>
      <c r="G3916" s="26" t="s">
        <v>9601</v>
      </c>
      <c r="H3916" s="26" t="s">
        <v>375</v>
      </c>
      <c r="J3916" s="26" t="s">
        <v>16299</v>
      </c>
      <c r="K3916" s="26" t="s">
        <v>9597</v>
      </c>
      <c r="L3916" s="26" t="s">
        <v>22726</v>
      </c>
      <c r="M3916" s="26">
        <v>380413351138</v>
      </c>
      <c r="N3916" s="26">
        <v>1810900000</v>
      </c>
    </row>
    <row r="3917" spans="1:14">
      <c r="A3917" s="26" t="s">
        <v>8893</v>
      </c>
      <c r="B3917" s="26" t="s">
        <v>8894</v>
      </c>
      <c r="C3917" s="26">
        <v>41937159</v>
      </c>
      <c r="D3917" s="26" t="s">
        <v>24</v>
      </c>
      <c r="E3917" s="26" t="s">
        <v>22727</v>
      </c>
      <c r="F3917" s="26" t="s">
        <v>22728</v>
      </c>
      <c r="G3917" s="26" t="s">
        <v>9579</v>
      </c>
      <c r="H3917" s="26" t="s">
        <v>1401</v>
      </c>
      <c r="I3917" s="26" t="s">
        <v>9696</v>
      </c>
      <c r="J3917" s="26" t="s">
        <v>22729</v>
      </c>
      <c r="K3917" s="26" t="s">
        <v>9582</v>
      </c>
      <c r="L3917" s="26" t="s">
        <v>22730</v>
      </c>
      <c r="M3917" s="26">
        <v>761952968992</v>
      </c>
      <c r="N3917" s="26">
        <v>7122883601</v>
      </c>
    </row>
    <row r="3918" spans="1:14">
      <c r="A3918" s="26" t="s">
        <v>5525</v>
      </c>
      <c r="B3918" s="26" t="s">
        <v>5526</v>
      </c>
      <c r="C3918" s="26" t="s">
        <v>1604</v>
      </c>
      <c r="D3918" s="26" t="s">
        <v>24</v>
      </c>
      <c r="E3918" s="26" t="s">
        <v>22731</v>
      </c>
      <c r="F3918" s="26" t="s">
        <v>22732</v>
      </c>
      <c r="G3918" s="26" t="s">
        <v>9586</v>
      </c>
      <c r="H3918" s="26" t="s">
        <v>799</v>
      </c>
      <c r="J3918" s="26" t="s">
        <v>800</v>
      </c>
      <c r="K3918" s="26" t="s">
        <v>9597</v>
      </c>
      <c r="L3918" s="26" t="s">
        <v>22733</v>
      </c>
      <c r="M3918" s="26">
        <v>761903164020</v>
      </c>
      <c r="N3918" s="26">
        <v>4822784009</v>
      </c>
    </row>
    <row r="3919" spans="1:14">
      <c r="A3919" s="26" t="s">
        <v>8867</v>
      </c>
      <c r="B3919" s="26" t="s">
        <v>8868</v>
      </c>
      <c r="C3919" s="26">
        <v>2005384</v>
      </c>
      <c r="D3919" s="26" t="s">
        <v>780</v>
      </c>
      <c r="E3919" s="26" t="s">
        <v>22734</v>
      </c>
      <c r="F3919" s="26" t="s">
        <v>22735</v>
      </c>
      <c r="G3919" s="26" t="s">
        <v>9601</v>
      </c>
      <c r="H3919" s="26" t="s">
        <v>1401</v>
      </c>
      <c r="I3919" s="26" t="s">
        <v>17783</v>
      </c>
      <c r="J3919" s="26" t="s">
        <v>22736</v>
      </c>
      <c r="K3919" s="26" t="s">
        <v>9582</v>
      </c>
      <c r="L3919" s="26" t="s">
        <v>22737</v>
      </c>
      <c r="M3919" s="26">
        <v>380474096250</v>
      </c>
      <c r="N3919" s="26">
        <v>7121284001</v>
      </c>
    </row>
    <row r="3920" spans="1:14">
      <c r="A3920" s="26" t="s">
        <v>5288</v>
      </c>
      <c r="B3920" s="26" t="s">
        <v>5289</v>
      </c>
      <c r="C3920" s="26">
        <v>22421239</v>
      </c>
      <c r="D3920" s="26" t="s">
        <v>24</v>
      </c>
      <c r="E3920" s="26" t="s">
        <v>22738</v>
      </c>
      <c r="F3920" s="26" t="s">
        <v>22739</v>
      </c>
      <c r="G3920" s="26" t="s">
        <v>9591</v>
      </c>
      <c r="H3920" s="26" t="s">
        <v>735</v>
      </c>
      <c r="I3920" s="26" t="s">
        <v>11461</v>
      </c>
      <c r="J3920" s="26" t="s">
        <v>22740</v>
      </c>
      <c r="K3920" s="26" t="s">
        <v>9582</v>
      </c>
      <c r="L3920" s="26" t="s">
        <v>22741</v>
      </c>
      <c r="M3920" s="26">
        <v>380985865543</v>
      </c>
      <c r="N3920" s="26">
        <v>4621284801</v>
      </c>
    </row>
    <row r="3921" spans="1:14">
      <c r="A3921" s="26" t="s">
        <v>4135</v>
      </c>
      <c r="B3921" s="26" t="s">
        <v>4136</v>
      </c>
      <c r="C3921" s="26">
        <v>41410274</v>
      </c>
      <c r="D3921" s="26" t="s">
        <v>24</v>
      </c>
      <c r="E3921" s="26" t="s">
        <v>22742</v>
      </c>
      <c r="F3921" s="26" t="s">
        <v>22743</v>
      </c>
      <c r="G3921" s="26" t="s">
        <v>9586</v>
      </c>
      <c r="H3921" s="26" t="s">
        <v>506</v>
      </c>
      <c r="J3921" s="26" t="s">
        <v>22744</v>
      </c>
      <c r="K3921" s="26" t="s">
        <v>9582</v>
      </c>
      <c r="L3921" s="26" t="s">
        <v>22745</v>
      </c>
      <c r="M3921" s="26">
        <v>380347735334</v>
      </c>
      <c r="N3921" s="26">
        <v>2622080501</v>
      </c>
    </row>
    <row r="3922" spans="1:14">
      <c r="A3922" s="26" t="s">
        <v>7406</v>
      </c>
      <c r="B3922" s="26" t="s">
        <v>7407</v>
      </c>
      <c r="C3922" s="26">
        <v>41073068</v>
      </c>
      <c r="D3922" s="26" t="s">
        <v>24</v>
      </c>
      <c r="E3922" s="26" t="s">
        <v>22746</v>
      </c>
      <c r="F3922" s="26" t="s">
        <v>22747</v>
      </c>
      <c r="G3922" s="26" t="s">
        <v>9586</v>
      </c>
      <c r="H3922" s="26" t="s">
        <v>1025</v>
      </c>
      <c r="I3922" s="26" t="s">
        <v>11351</v>
      </c>
      <c r="J3922" s="26" t="s">
        <v>7408</v>
      </c>
      <c r="K3922" s="26" t="s">
        <v>9582</v>
      </c>
      <c r="L3922" s="26" t="s">
        <v>22748</v>
      </c>
      <c r="M3922" s="26">
        <v>380504215087</v>
      </c>
      <c r="N3922" s="26">
        <v>5924785415</v>
      </c>
    </row>
    <row r="3923" spans="1:14">
      <c r="A3923" s="26" t="s">
        <v>4253</v>
      </c>
      <c r="B3923" s="26" t="s">
        <v>4254</v>
      </c>
      <c r="C3923" s="26">
        <v>41394939</v>
      </c>
      <c r="D3923" s="26" t="s">
        <v>24</v>
      </c>
      <c r="E3923" s="26" t="s">
        <v>22749</v>
      </c>
      <c r="F3923" s="26" t="s">
        <v>22750</v>
      </c>
      <c r="G3923" s="26" t="s">
        <v>9579</v>
      </c>
      <c r="H3923" s="26" t="s">
        <v>506</v>
      </c>
      <c r="I3923" s="26" t="s">
        <v>9951</v>
      </c>
      <c r="J3923" s="26" t="s">
        <v>22751</v>
      </c>
      <c r="K3923" s="26" t="s">
        <v>9582</v>
      </c>
      <c r="L3923" s="26" t="s">
        <v>22752</v>
      </c>
      <c r="M3923" s="26">
        <v>380660102034</v>
      </c>
      <c r="N3923" s="26">
        <v>2625686903</v>
      </c>
    </row>
    <row r="3924" spans="1:14">
      <c r="A3924" s="26" t="s">
        <v>8648</v>
      </c>
      <c r="B3924" s="26" t="s">
        <v>8649</v>
      </c>
      <c r="C3924" s="26">
        <v>38481743</v>
      </c>
      <c r="D3924" s="26" t="s">
        <v>24</v>
      </c>
      <c r="E3924" s="26" t="s">
        <v>22753</v>
      </c>
      <c r="F3924" s="26" t="s">
        <v>22754</v>
      </c>
      <c r="G3924" s="26" t="s">
        <v>9586</v>
      </c>
      <c r="H3924" s="26" t="s">
        <v>1308</v>
      </c>
      <c r="I3924" s="26" t="s">
        <v>10996</v>
      </c>
      <c r="J3924" s="26" t="s">
        <v>22755</v>
      </c>
      <c r="K3924" s="26" t="s">
        <v>9582</v>
      </c>
      <c r="L3924" s="26" t="s">
        <v>22756</v>
      </c>
      <c r="M3924" s="26">
        <v>380686963007</v>
      </c>
      <c r="N3924" s="26">
        <v>6821855306</v>
      </c>
    </row>
    <row r="3925" spans="1:14">
      <c r="A3925" s="26" t="s">
        <v>4452</v>
      </c>
      <c r="B3925" s="26" t="s">
        <v>4453</v>
      </c>
      <c r="C3925" s="26">
        <v>38164193</v>
      </c>
      <c r="D3925" s="26" t="s">
        <v>24</v>
      </c>
      <c r="E3925" s="26" t="s">
        <v>22757</v>
      </c>
      <c r="F3925" s="26" t="s">
        <v>22758</v>
      </c>
      <c r="G3925" s="26" t="s">
        <v>9586</v>
      </c>
      <c r="H3925" s="26" t="s">
        <v>576</v>
      </c>
      <c r="I3925" s="26" t="s">
        <v>10758</v>
      </c>
      <c r="J3925" s="26" t="s">
        <v>22759</v>
      </c>
      <c r="K3925" s="26" t="s">
        <v>9582</v>
      </c>
      <c r="L3925" s="26" t="s">
        <v>22760</v>
      </c>
      <c r="M3925" s="26">
        <v>380457437381</v>
      </c>
      <c r="N3925" s="26">
        <v>3222982201</v>
      </c>
    </row>
    <row r="3926" spans="1:14">
      <c r="A3926" s="26" t="s">
        <v>7147</v>
      </c>
      <c r="B3926" s="26" t="s">
        <v>7148</v>
      </c>
      <c r="C3926" s="26">
        <v>38543370</v>
      </c>
      <c r="D3926" s="26" t="s">
        <v>24</v>
      </c>
      <c r="E3926" s="26" t="s">
        <v>22761</v>
      </c>
      <c r="F3926" s="26" t="s">
        <v>22762</v>
      </c>
      <c r="G3926" s="26" t="s">
        <v>9579</v>
      </c>
      <c r="H3926" s="26" t="s">
        <v>987</v>
      </c>
      <c r="J3926" s="26" t="s">
        <v>22763</v>
      </c>
      <c r="K3926" s="26" t="s">
        <v>9582</v>
      </c>
      <c r="L3926" s="26" t="s">
        <v>22764</v>
      </c>
      <c r="M3926" s="26">
        <v>761977778680</v>
      </c>
      <c r="N3926" s="26">
        <v>5624285602</v>
      </c>
    </row>
    <row r="3927" spans="1:14">
      <c r="A3927" s="26" t="s">
        <v>7147</v>
      </c>
      <c r="B3927" s="26" t="s">
        <v>7148</v>
      </c>
      <c r="C3927" s="26">
        <v>38543370</v>
      </c>
      <c r="D3927" s="26" t="s">
        <v>24</v>
      </c>
      <c r="E3927" s="26" t="s">
        <v>22765</v>
      </c>
      <c r="F3927" s="26" t="s">
        <v>22766</v>
      </c>
      <c r="G3927" s="26" t="s">
        <v>9579</v>
      </c>
      <c r="H3927" s="26" t="s">
        <v>987</v>
      </c>
      <c r="J3927" s="26" t="s">
        <v>22767</v>
      </c>
      <c r="K3927" s="26" t="s">
        <v>9582</v>
      </c>
      <c r="L3927" s="26" t="s">
        <v>22768</v>
      </c>
      <c r="M3927" s="26">
        <v>761936769288</v>
      </c>
      <c r="N3927" s="26">
        <v>5624280803</v>
      </c>
    </row>
    <row r="3928" spans="1:14">
      <c r="A3928" s="26" t="s">
        <v>7296</v>
      </c>
      <c r="B3928" s="26" t="s">
        <v>7297</v>
      </c>
      <c r="C3928" s="26">
        <v>37078161</v>
      </c>
      <c r="D3928" s="26" t="s">
        <v>24</v>
      </c>
      <c r="E3928" s="26" t="s">
        <v>22769</v>
      </c>
      <c r="F3928" s="26" t="s">
        <v>22770</v>
      </c>
      <c r="G3928" s="26" t="s">
        <v>9579</v>
      </c>
      <c r="H3928" s="26" t="s">
        <v>1025</v>
      </c>
      <c r="I3928" s="26" t="s">
        <v>14531</v>
      </c>
      <c r="J3928" s="26" t="s">
        <v>22771</v>
      </c>
      <c r="K3928" s="26" t="s">
        <v>9582</v>
      </c>
      <c r="L3928" s="26" t="s">
        <v>22772</v>
      </c>
      <c r="M3928" s="26">
        <v>380544931235</v>
      </c>
      <c r="N3928" s="26">
        <v>5925383004</v>
      </c>
    </row>
    <row r="3929" spans="1:14">
      <c r="A3929" s="26" t="s">
        <v>4283</v>
      </c>
      <c r="B3929" s="26" t="s">
        <v>4284</v>
      </c>
      <c r="C3929" s="26">
        <v>38467886</v>
      </c>
      <c r="D3929" s="26" t="s">
        <v>24</v>
      </c>
      <c r="E3929" s="26" t="s">
        <v>22773</v>
      </c>
      <c r="F3929" s="26" t="s">
        <v>22774</v>
      </c>
      <c r="G3929" s="26" t="s">
        <v>9586</v>
      </c>
      <c r="H3929" s="26" t="s">
        <v>576</v>
      </c>
      <c r="I3929" s="26" t="s">
        <v>16098</v>
      </c>
      <c r="J3929" s="26" t="s">
        <v>577</v>
      </c>
      <c r="K3929" s="26" t="s">
        <v>9606</v>
      </c>
      <c r="L3929" s="26" t="s">
        <v>17751</v>
      </c>
      <c r="M3929" s="26">
        <v>380457652472</v>
      </c>
      <c r="N3929" s="26">
        <v>3220255100</v>
      </c>
    </row>
    <row r="3930" spans="1:14">
      <c r="A3930" s="26" t="s">
        <v>8748</v>
      </c>
      <c r="B3930" s="26" t="s">
        <v>8749</v>
      </c>
      <c r="C3930" s="26">
        <v>38487677</v>
      </c>
      <c r="D3930" s="26" t="s">
        <v>24</v>
      </c>
      <c r="E3930" s="26" t="s">
        <v>22775</v>
      </c>
      <c r="F3930" s="26" t="s">
        <v>10379</v>
      </c>
      <c r="G3930" s="26" t="s">
        <v>9586</v>
      </c>
      <c r="H3930" s="26" t="s">
        <v>1308</v>
      </c>
      <c r="J3930" s="26" t="s">
        <v>14594</v>
      </c>
      <c r="K3930" s="26" t="s">
        <v>9597</v>
      </c>
      <c r="L3930" s="26" t="s">
        <v>22776</v>
      </c>
      <c r="M3930" s="26">
        <v>380385445918</v>
      </c>
      <c r="N3930" s="26">
        <v>6810800000</v>
      </c>
    </row>
    <row r="3931" spans="1:14">
      <c r="A3931" s="26" t="s">
        <v>4216</v>
      </c>
      <c r="B3931" s="26" t="s">
        <v>4217</v>
      </c>
      <c r="C3931" s="26">
        <v>41838805</v>
      </c>
      <c r="D3931" s="26" t="s">
        <v>24</v>
      </c>
      <c r="E3931" s="26" t="s">
        <v>22777</v>
      </c>
      <c r="F3931" s="26" t="s">
        <v>22778</v>
      </c>
      <c r="G3931" s="26" t="s">
        <v>9579</v>
      </c>
      <c r="H3931" s="26" t="s">
        <v>506</v>
      </c>
      <c r="I3931" s="26" t="s">
        <v>9709</v>
      </c>
      <c r="J3931" s="26" t="s">
        <v>22779</v>
      </c>
      <c r="K3931" s="26" t="s">
        <v>9582</v>
      </c>
      <c r="L3931" s="26" t="s">
        <v>22780</v>
      </c>
      <c r="M3931" s="26">
        <v>380343543120</v>
      </c>
      <c r="N3931" s="26">
        <v>2624486601</v>
      </c>
    </row>
    <row r="3932" spans="1:14">
      <c r="A3932" s="26" t="s">
        <v>3994</v>
      </c>
      <c r="B3932" s="26" t="s">
        <v>3995</v>
      </c>
      <c r="C3932" s="26">
        <v>42043117</v>
      </c>
      <c r="D3932" s="26" t="s">
        <v>24</v>
      </c>
      <c r="E3932" s="26" t="s">
        <v>22781</v>
      </c>
      <c r="F3932" s="26" t="s">
        <v>22782</v>
      </c>
      <c r="G3932" s="26" t="s">
        <v>9579</v>
      </c>
      <c r="H3932" s="26" t="s">
        <v>506</v>
      </c>
      <c r="I3932" s="26" t="s">
        <v>10777</v>
      </c>
      <c r="J3932" s="26" t="s">
        <v>22783</v>
      </c>
      <c r="K3932" s="26" t="s">
        <v>9582</v>
      </c>
      <c r="L3932" s="26" t="s">
        <v>22784</v>
      </c>
      <c r="M3932" s="26">
        <v>380343051213</v>
      </c>
      <c r="N3932" s="26">
        <v>2621683401</v>
      </c>
    </row>
    <row r="3933" spans="1:14">
      <c r="A3933" s="26" t="s">
        <v>3950</v>
      </c>
      <c r="B3933" s="26" t="s">
        <v>3951</v>
      </c>
      <c r="C3933" s="26">
        <v>42097233</v>
      </c>
      <c r="D3933" s="26" t="s">
        <v>24</v>
      </c>
      <c r="E3933" s="26" t="s">
        <v>22785</v>
      </c>
      <c r="F3933" s="26" t="s">
        <v>22786</v>
      </c>
      <c r="G3933" s="26" t="s">
        <v>9579</v>
      </c>
      <c r="H3933" s="26" t="s">
        <v>506</v>
      </c>
      <c r="I3933" s="26" t="s">
        <v>10352</v>
      </c>
      <c r="J3933" s="26" t="s">
        <v>22787</v>
      </c>
      <c r="K3933" s="26" t="s">
        <v>9582</v>
      </c>
      <c r="L3933" s="26" t="s">
        <v>22788</v>
      </c>
      <c r="M3933" s="26">
        <v>380672810764</v>
      </c>
      <c r="N3933" s="26">
        <v>2621255302</v>
      </c>
    </row>
    <row r="3934" spans="1:14">
      <c r="A3934" s="26" t="s">
        <v>7546</v>
      </c>
      <c r="B3934" s="26" t="s">
        <v>7547</v>
      </c>
      <c r="C3934" s="26">
        <v>1981514</v>
      </c>
      <c r="D3934" s="26" t="s">
        <v>780</v>
      </c>
      <c r="E3934" s="26" t="s">
        <v>22789</v>
      </c>
      <c r="F3934" s="26" t="s">
        <v>14847</v>
      </c>
      <c r="G3934" s="26" t="s">
        <v>9601</v>
      </c>
      <c r="H3934" s="26" t="s">
        <v>1025</v>
      </c>
      <c r="J3934" s="26" t="s">
        <v>1081</v>
      </c>
      <c r="K3934" s="26" t="s">
        <v>9597</v>
      </c>
      <c r="L3934" s="26" t="s">
        <v>22790</v>
      </c>
      <c r="M3934" s="26">
        <v>380544972267</v>
      </c>
      <c r="N3934" s="26">
        <v>5911000000</v>
      </c>
    </row>
    <row r="3935" spans="1:14">
      <c r="A3935" s="26" t="s">
        <v>4316</v>
      </c>
      <c r="B3935" s="26" t="s">
        <v>4317</v>
      </c>
      <c r="C3935" s="26">
        <v>38943382</v>
      </c>
      <c r="D3935" s="26" t="s">
        <v>24</v>
      </c>
      <c r="E3935" s="26" t="s">
        <v>22791</v>
      </c>
      <c r="F3935" s="26" t="s">
        <v>22792</v>
      </c>
      <c r="G3935" s="26" t="s">
        <v>9586</v>
      </c>
      <c r="H3935" s="26" t="s">
        <v>576</v>
      </c>
      <c r="I3935" s="26" t="s">
        <v>10292</v>
      </c>
      <c r="J3935" s="26" t="s">
        <v>22793</v>
      </c>
      <c r="K3935" s="26" t="s">
        <v>9582</v>
      </c>
      <c r="L3935" s="26" t="s">
        <v>22794</v>
      </c>
      <c r="M3935" s="26">
        <v>380459859683</v>
      </c>
      <c r="N3935" s="26">
        <v>3222482401</v>
      </c>
    </row>
    <row r="3936" spans="1:14">
      <c r="A3936" s="26" t="s">
        <v>8968</v>
      </c>
      <c r="B3936" s="26" t="s">
        <v>8969</v>
      </c>
      <c r="C3936" s="26">
        <v>39028882</v>
      </c>
      <c r="D3936" s="26" t="s">
        <v>24</v>
      </c>
      <c r="E3936" s="26" t="s">
        <v>22795</v>
      </c>
      <c r="F3936" s="26" t="s">
        <v>22796</v>
      </c>
      <c r="G3936" s="26" t="s">
        <v>9579</v>
      </c>
      <c r="H3936" s="26" t="s">
        <v>1401</v>
      </c>
      <c r="I3936" s="26" t="s">
        <v>12387</v>
      </c>
      <c r="J3936" s="26" t="s">
        <v>22797</v>
      </c>
      <c r="K3936" s="26" t="s">
        <v>9582</v>
      </c>
      <c r="L3936" s="26" t="s">
        <v>22798</v>
      </c>
      <c r="M3936" s="26">
        <v>380474561548</v>
      </c>
      <c r="N3936" s="26">
        <v>7124688501</v>
      </c>
    </row>
    <row r="3937" spans="1:14">
      <c r="A3937" s="26" t="s">
        <v>4291</v>
      </c>
      <c r="B3937" s="26" t="s">
        <v>4292</v>
      </c>
      <c r="C3937" s="26">
        <v>22208209</v>
      </c>
      <c r="D3937" s="26" t="s">
        <v>24</v>
      </c>
      <c r="E3937" s="26" t="s">
        <v>22799</v>
      </c>
      <c r="F3937" s="26" t="s">
        <v>22800</v>
      </c>
      <c r="G3937" s="26" t="s">
        <v>9591</v>
      </c>
      <c r="H3937" s="26" t="s">
        <v>576</v>
      </c>
      <c r="J3937" s="26" t="s">
        <v>581</v>
      </c>
      <c r="K3937" s="26" t="s">
        <v>9597</v>
      </c>
      <c r="L3937" s="26" t="s">
        <v>22801</v>
      </c>
      <c r="M3937" s="26">
        <v>380456336922</v>
      </c>
      <c r="N3937" s="26">
        <v>2123681001</v>
      </c>
    </row>
    <row r="3938" spans="1:14">
      <c r="A3938" s="26" t="s">
        <v>3676</v>
      </c>
      <c r="B3938" s="26" t="s">
        <v>3677</v>
      </c>
      <c r="C3938" s="26">
        <v>35183119</v>
      </c>
      <c r="D3938" s="26" t="s">
        <v>24</v>
      </c>
      <c r="E3938" s="26" t="s">
        <v>22802</v>
      </c>
      <c r="F3938" s="26" t="s">
        <v>22803</v>
      </c>
      <c r="G3938" s="26" t="s">
        <v>9591</v>
      </c>
      <c r="H3938" s="26" t="s">
        <v>468</v>
      </c>
      <c r="J3938" s="26" t="s">
        <v>481</v>
      </c>
      <c r="K3938" s="26" t="s">
        <v>9597</v>
      </c>
      <c r="L3938" s="26" t="s">
        <v>22804</v>
      </c>
      <c r="M3938" s="26">
        <v>380612890707</v>
      </c>
      <c r="N3938" s="26">
        <v>1222380503</v>
      </c>
    </row>
    <row r="3939" spans="1:14">
      <c r="A3939" s="26" t="s">
        <v>5063</v>
      </c>
      <c r="B3939" s="26" t="s">
        <v>5064</v>
      </c>
      <c r="C3939" s="26">
        <v>34167494</v>
      </c>
      <c r="D3939" s="26" t="s">
        <v>1701</v>
      </c>
      <c r="E3939" s="26" t="s">
        <v>22805</v>
      </c>
      <c r="F3939" s="26" t="s">
        <v>22806</v>
      </c>
      <c r="G3939" s="26" t="s">
        <v>9601</v>
      </c>
      <c r="H3939" s="26" t="s">
        <v>735</v>
      </c>
      <c r="J3939" s="26" t="s">
        <v>783</v>
      </c>
      <c r="K3939" s="26" t="s">
        <v>9597</v>
      </c>
      <c r="L3939" s="26" t="s">
        <v>22807</v>
      </c>
      <c r="M3939" s="26">
        <v>380972466755</v>
      </c>
      <c r="N3939" s="26">
        <v>4610900000</v>
      </c>
    </row>
    <row r="3940" spans="1:14">
      <c r="A3940" s="26" t="s">
        <v>7849</v>
      </c>
      <c r="B3940" s="26" t="s">
        <v>7850</v>
      </c>
      <c r="C3940" s="26">
        <v>2003793</v>
      </c>
      <c r="D3940" s="26" t="s">
        <v>780</v>
      </c>
      <c r="E3940" s="26" t="s">
        <v>22808</v>
      </c>
      <c r="F3940" s="26" t="s">
        <v>22809</v>
      </c>
      <c r="G3940" s="26" t="s">
        <v>9601</v>
      </c>
      <c r="H3940" s="26" t="s">
        <v>1122</v>
      </c>
      <c r="I3940" s="26" t="s">
        <v>13380</v>
      </c>
      <c r="J3940" s="26" t="s">
        <v>1123</v>
      </c>
      <c r="K3940" s="26" t="s">
        <v>9597</v>
      </c>
      <c r="L3940" s="26" t="s">
        <v>22810</v>
      </c>
      <c r="M3940" s="26">
        <v>380574951950</v>
      </c>
      <c r="N3940" s="26">
        <v>5320281202</v>
      </c>
    </row>
    <row r="3941" spans="1:14">
      <c r="A3941" s="26" t="s">
        <v>6416</v>
      </c>
      <c r="B3941" s="26" t="s">
        <v>6417</v>
      </c>
      <c r="C3941" s="26">
        <v>1998526</v>
      </c>
      <c r="D3941" s="26" t="s">
        <v>780</v>
      </c>
      <c r="E3941" s="26" t="s">
        <v>22811</v>
      </c>
      <c r="F3941" s="26" t="s">
        <v>22812</v>
      </c>
      <c r="G3941" s="26" t="s">
        <v>9601</v>
      </c>
      <c r="H3941" s="26" t="s">
        <v>885</v>
      </c>
      <c r="J3941" s="26" t="s">
        <v>910</v>
      </c>
      <c r="K3941" s="26" t="s">
        <v>9597</v>
      </c>
      <c r="L3941" s="26" t="s">
        <v>22813</v>
      </c>
      <c r="M3941" s="26">
        <v>760974583257</v>
      </c>
      <c r="N3941" s="26">
        <v>5110100000</v>
      </c>
    </row>
    <row r="3942" spans="1:14">
      <c r="A3942" s="26" t="s">
        <v>8972</v>
      </c>
      <c r="B3942" s="26" t="s">
        <v>8973</v>
      </c>
      <c r="C3942" s="26">
        <v>38981957</v>
      </c>
      <c r="D3942" s="26" t="s">
        <v>24</v>
      </c>
      <c r="E3942" s="26" t="s">
        <v>22814</v>
      </c>
      <c r="F3942" s="26" t="s">
        <v>22815</v>
      </c>
      <c r="G3942" s="26" t="s">
        <v>9586</v>
      </c>
      <c r="H3942" s="26" t="s">
        <v>1401</v>
      </c>
      <c r="J3942" s="26" t="s">
        <v>22816</v>
      </c>
      <c r="K3942" s="26" t="s">
        <v>9582</v>
      </c>
      <c r="L3942" s="26" t="s">
        <v>22817</v>
      </c>
      <c r="M3942" s="26">
        <v>760944680446</v>
      </c>
      <c r="N3942" s="26">
        <v>722183602</v>
      </c>
    </row>
    <row r="3943" spans="1:14">
      <c r="A3943" s="26" t="s">
        <v>8008</v>
      </c>
      <c r="B3943" s="26" t="s">
        <v>8009</v>
      </c>
      <c r="C3943" s="26">
        <v>38892286</v>
      </c>
      <c r="D3943" s="26" t="s">
        <v>24</v>
      </c>
      <c r="E3943" s="26" t="s">
        <v>22818</v>
      </c>
      <c r="F3943" s="26" t="s">
        <v>22819</v>
      </c>
      <c r="G3943" s="26" t="s">
        <v>9586</v>
      </c>
      <c r="H3943" s="26" t="s">
        <v>1122</v>
      </c>
      <c r="I3943" s="26" t="s">
        <v>1230</v>
      </c>
      <c r="J3943" s="26" t="s">
        <v>22820</v>
      </c>
      <c r="K3943" s="26" t="s">
        <v>9582</v>
      </c>
      <c r="L3943" s="26" t="s">
        <v>22821</v>
      </c>
      <c r="M3943" s="26">
        <v>380678439990</v>
      </c>
      <c r="N3943" s="26">
        <v>6324586801</v>
      </c>
    </row>
    <row r="3944" spans="1:14">
      <c r="A3944" s="26" t="s">
        <v>8397</v>
      </c>
      <c r="B3944" s="26" t="s">
        <v>8398</v>
      </c>
      <c r="C3944" s="26">
        <v>38366849</v>
      </c>
      <c r="D3944" s="26" t="s">
        <v>24</v>
      </c>
      <c r="E3944" s="26" t="s">
        <v>22822</v>
      </c>
      <c r="F3944" s="26" t="s">
        <v>22823</v>
      </c>
      <c r="G3944" s="26" t="s">
        <v>9586</v>
      </c>
      <c r="H3944" s="26" t="s">
        <v>1269</v>
      </c>
      <c r="I3944" s="26" t="s">
        <v>11815</v>
      </c>
      <c r="J3944" s="26" t="s">
        <v>22824</v>
      </c>
      <c r="K3944" s="26" t="s">
        <v>9582</v>
      </c>
      <c r="L3944" s="26" t="s">
        <v>22825</v>
      </c>
      <c r="M3944" s="26">
        <v>380554654271</v>
      </c>
      <c r="N3944" s="26">
        <v>6520685901</v>
      </c>
    </row>
    <row r="3945" spans="1:14">
      <c r="A3945" s="26" t="s">
        <v>6085</v>
      </c>
      <c r="B3945" s="26" t="s">
        <v>6086</v>
      </c>
      <c r="C3945" s="26">
        <v>38458892</v>
      </c>
      <c r="D3945" s="26" t="s">
        <v>24</v>
      </c>
      <c r="E3945" s="26" t="s">
        <v>22826</v>
      </c>
      <c r="F3945" s="26" t="s">
        <v>22827</v>
      </c>
      <c r="G3945" s="26" t="s">
        <v>9579</v>
      </c>
      <c r="H3945" s="26" t="s">
        <v>835</v>
      </c>
      <c r="I3945" s="26" t="s">
        <v>9944</v>
      </c>
      <c r="J3945" s="26" t="s">
        <v>22828</v>
      </c>
      <c r="K3945" s="26" t="s">
        <v>9582</v>
      </c>
      <c r="L3945" s="26" t="s">
        <v>22829</v>
      </c>
      <c r="M3945" s="26">
        <v>380516232476</v>
      </c>
      <c r="N3945" s="26">
        <v>4425484502</v>
      </c>
    </row>
    <row r="3946" spans="1:14">
      <c r="A3946" s="26" t="s">
        <v>4099</v>
      </c>
      <c r="B3946" s="26" t="s">
        <v>4100</v>
      </c>
      <c r="C3946" s="26">
        <v>43329217</v>
      </c>
      <c r="D3946" s="26" t="s">
        <v>24</v>
      </c>
      <c r="E3946" s="26" t="s">
        <v>22830</v>
      </c>
      <c r="F3946" s="26" t="s">
        <v>22831</v>
      </c>
      <c r="G3946" s="26" t="s">
        <v>9586</v>
      </c>
      <c r="H3946" s="26" t="s">
        <v>506</v>
      </c>
      <c r="J3946" s="26" t="s">
        <v>22832</v>
      </c>
      <c r="K3946" s="26" t="s">
        <v>9582</v>
      </c>
      <c r="L3946" s="26" t="s">
        <v>22833</v>
      </c>
      <c r="M3946" s="26">
        <v>380973817502</v>
      </c>
      <c r="N3946" s="26">
        <v>1221010103</v>
      </c>
    </row>
    <row r="3947" spans="1:14">
      <c r="A3947" s="26" t="s">
        <v>3690</v>
      </c>
      <c r="B3947" s="26" t="s">
        <v>3691</v>
      </c>
      <c r="C3947" s="26">
        <v>38969615</v>
      </c>
      <c r="D3947" s="26" t="s">
        <v>24</v>
      </c>
      <c r="E3947" s="26" t="s">
        <v>22834</v>
      </c>
      <c r="F3947" s="26" t="s">
        <v>17182</v>
      </c>
      <c r="G3947" s="26" t="s">
        <v>9586</v>
      </c>
      <c r="H3947" s="26" t="s">
        <v>468</v>
      </c>
      <c r="J3947" s="26" t="s">
        <v>481</v>
      </c>
      <c r="K3947" s="26" t="s">
        <v>9597</v>
      </c>
      <c r="L3947" s="26" t="s">
        <v>10263</v>
      </c>
      <c r="M3947" s="26">
        <v>380617023133</v>
      </c>
      <c r="N3947" s="26">
        <v>1222380503</v>
      </c>
    </row>
    <row r="3948" spans="1:14">
      <c r="A3948" s="26" t="s">
        <v>2050</v>
      </c>
      <c r="B3948" s="26" t="s">
        <v>2051</v>
      </c>
      <c r="C3948" s="26">
        <v>43020245</v>
      </c>
      <c r="D3948" s="26" t="s">
        <v>780</v>
      </c>
      <c r="E3948" s="26" t="s">
        <v>22835</v>
      </c>
      <c r="F3948" s="26" t="s">
        <v>22836</v>
      </c>
      <c r="G3948" s="26" t="s">
        <v>9601</v>
      </c>
      <c r="H3948" s="26" t="s">
        <v>103</v>
      </c>
      <c r="J3948" s="26" t="s">
        <v>116</v>
      </c>
      <c r="K3948" s="26" t="s">
        <v>9597</v>
      </c>
      <c r="L3948" s="26" t="s">
        <v>22837</v>
      </c>
      <c r="M3948" s="26">
        <v>761000225091</v>
      </c>
      <c r="N3948" s="26">
        <v>710100000</v>
      </c>
    </row>
    <row r="3949" spans="1:14">
      <c r="A3949" s="26" t="s">
        <v>6792</v>
      </c>
      <c r="B3949" s="26" t="s">
        <v>6793</v>
      </c>
      <c r="C3949" s="26">
        <v>38503185</v>
      </c>
      <c r="D3949" s="26" t="s">
        <v>24</v>
      </c>
      <c r="E3949" s="26" t="s">
        <v>22838</v>
      </c>
      <c r="F3949" s="26" t="s">
        <v>22839</v>
      </c>
      <c r="G3949" s="26" t="s">
        <v>9586</v>
      </c>
      <c r="H3949" s="26" t="s">
        <v>949</v>
      </c>
      <c r="J3949" s="26" t="s">
        <v>977</v>
      </c>
      <c r="K3949" s="26" t="s">
        <v>9597</v>
      </c>
      <c r="L3949" s="26" t="s">
        <v>22840</v>
      </c>
      <c r="M3949" s="26">
        <v>380532668044</v>
      </c>
      <c r="N3949" s="26">
        <v>4424080504</v>
      </c>
    </row>
    <row r="3950" spans="1:14">
      <c r="A3950" s="26" t="s">
        <v>6861</v>
      </c>
      <c r="B3950" s="26" t="s">
        <v>6862</v>
      </c>
      <c r="C3950" s="26">
        <v>38534915</v>
      </c>
      <c r="D3950" s="26" t="s">
        <v>24</v>
      </c>
      <c r="E3950" s="26" t="s">
        <v>22841</v>
      </c>
      <c r="F3950" s="26" t="s">
        <v>22842</v>
      </c>
      <c r="G3950" s="26" t="s">
        <v>9579</v>
      </c>
      <c r="H3950" s="26" t="s">
        <v>949</v>
      </c>
      <c r="I3950" s="26" t="s">
        <v>13665</v>
      </c>
      <c r="J3950" s="26" t="s">
        <v>22843</v>
      </c>
      <c r="K3950" s="26" t="s">
        <v>9582</v>
      </c>
      <c r="L3950" s="26" t="s">
        <v>22844</v>
      </c>
      <c r="M3950" s="26">
        <v>380536397646</v>
      </c>
      <c r="N3950" s="26">
        <v>5324283101</v>
      </c>
    </row>
    <row r="3951" spans="1:14">
      <c r="A3951" s="26" t="s">
        <v>3046</v>
      </c>
      <c r="B3951" s="26" t="s">
        <v>3047</v>
      </c>
      <c r="C3951" s="26">
        <v>38107156</v>
      </c>
      <c r="D3951" s="26" t="s">
        <v>24</v>
      </c>
      <c r="E3951" s="26" t="s">
        <v>22845</v>
      </c>
      <c r="F3951" s="26" t="s">
        <v>22846</v>
      </c>
      <c r="G3951" s="26" t="s">
        <v>9591</v>
      </c>
      <c r="H3951" s="26" t="s">
        <v>375</v>
      </c>
      <c r="I3951" s="26" t="s">
        <v>10696</v>
      </c>
      <c r="J3951" s="26" t="s">
        <v>22847</v>
      </c>
      <c r="K3951" s="26" t="s">
        <v>9582</v>
      </c>
      <c r="L3951" s="26" t="s">
        <v>22848</v>
      </c>
      <c r="M3951" s="26">
        <v>380966568938</v>
      </c>
      <c r="N3951" s="26">
        <v>522283602</v>
      </c>
    </row>
    <row r="3952" spans="1:14">
      <c r="A3952" s="26" t="s">
        <v>1855</v>
      </c>
      <c r="B3952" s="26" t="s">
        <v>1856</v>
      </c>
      <c r="C3952" s="26">
        <v>37179654</v>
      </c>
      <c r="D3952" s="26" t="s">
        <v>24</v>
      </c>
      <c r="E3952" s="26" t="s">
        <v>22849</v>
      </c>
      <c r="F3952" s="26" t="s">
        <v>22850</v>
      </c>
      <c r="G3952" s="26" t="s">
        <v>9586</v>
      </c>
      <c r="H3952" s="26" t="s">
        <v>27</v>
      </c>
      <c r="I3952" s="26" t="s">
        <v>14152</v>
      </c>
      <c r="J3952" s="26" t="s">
        <v>1859</v>
      </c>
      <c r="K3952" s="26" t="s">
        <v>9597</v>
      </c>
      <c r="L3952" s="26" t="s">
        <v>14153</v>
      </c>
      <c r="M3952" s="26">
        <v>380688247726</v>
      </c>
      <c r="N3952" s="26">
        <v>523410100</v>
      </c>
    </row>
    <row r="3953" spans="1:14">
      <c r="A3953" s="26" t="s">
        <v>6895</v>
      </c>
      <c r="B3953" s="26" t="s">
        <v>6896</v>
      </c>
      <c r="C3953" s="26">
        <v>1999514</v>
      </c>
      <c r="D3953" s="26" t="s">
        <v>780</v>
      </c>
      <c r="E3953" s="26" t="s">
        <v>22851</v>
      </c>
      <c r="F3953" s="26" t="s">
        <v>22852</v>
      </c>
      <c r="G3953" s="26" t="s">
        <v>9601</v>
      </c>
      <c r="H3953" s="26" t="s">
        <v>949</v>
      </c>
      <c r="I3953" s="26" t="s">
        <v>9669</v>
      </c>
      <c r="J3953" s="26" t="s">
        <v>6897</v>
      </c>
      <c r="K3953" s="26" t="s">
        <v>9597</v>
      </c>
      <c r="L3953" s="26" t="s">
        <v>22853</v>
      </c>
      <c r="M3953" s="26">
        <v>761072466912</v>
      </c>
      <c r="N3953" s="26">
        <v>5324810100</v>
      </c>
    </row>
    <row r="3954" spans="1:14">
      <c r="A3954" s="26" t="s">
        <v>2461</v>
      </c>
      <c r="B3954" s="26" t="s">
        <v>2462</v>
      </c>
      <c r="C3954" s="26">
        <v>37862114</v>
      </c>
      <c r="D3954" s="26" t="s">
        <v>24</v>
      </c>
      <c r="E3954" s="26" t="s">
        <v>22854</v>
      </c>
      <c r="F3954" s="26" t="s">
        <v>22855</v>
      </c>
      <c r="G3954" s="26" t="s">
        <v>9586</v>
      </c>
      <c r="H3954" s="26" t="s">
        <v>133</v>
      </c>
      <c r="J3954" s="26" t="s">
        <v>183</v>
      </c>
      <c r="K3954" s="26" t="s">
        <v>9597</v>
      </c>
      <c r="L3954" s="26" t="s">
        <v>22856</v>
      </c>
      <c r="M3954" s="26">
        <v>380963679094</v>
      </c>
      <c r="N3954" s="26">
        <v>1211000000</v>
      </c>
    </row>
    <row r="3955" spans="1:14">
      <c r="A3955" s="26" t="s">
        <v>2486</v>
      </c>
      <c r="B3955" s="26" t="s">
        <v>2487</v>
      </c>
      <c r="C3955" s="26">
        <v>1986256</v>
      </c>
      <c r="D3955" s="26" t="s">
        <v>780</v>
      </c>
      <c r="E3955" s="26" t="s">
        <v>22857</v>
      </c>
      <c r="F3955" s="26" t="s">
        <v>22858</v>
      </c>
      <c r="G3955" s="26" t="s">
        <v>9601</v>
      </c>
      <c r="H3955" s="26" t="s">
        <v>133</v>
      </c>
      <c r="J3955" s="26" t="s">
        <v>183</v>
      </c>
      <c r="K3955" s="26" t="s">
        <v>9597</v>
      </c>
      <c r="L3955" s="26" t="s">
        <v>22859</v>
      </c>
      <c r="M3955" s="26">
        <v>380564947210</v>
      </c>
      <c r="N3955" s="26">
        <v>1211000000</v>
      </c>
    </row>
    <row r="3956" spans="1:14">
      <c r="A3956" s="26" t="s">
        <v>3605</v>
      </c>
      <c r="B3956" s="26" t="s">
        <v>3606</v>
      </c>
      <c r="C3956" s="26">
        <v>38626445</v>
      </c>
      <c r="D3956" s="26" t="s">
        <v>24</v>
      </c>
      <c r="E3956" s="26" t="s">
        <v>22860</v>
      </c>
      <c r="F3956" s="26" t="s">
        <v>22861</v>
      </c>
      <c r="G3956" s="26" t="s">
        <v>9586</v>
      </c>
      <c r="H3956" s="26" t="s">
        <v>468</v>
      </c>
      <c r="I3956" s="26" t="s">
        <v>10601</v>
      </c>
      <c r="J3956" s="26" t="s">
        <v>695</v>
      </c>
      <c r="K3956" s="26" t="s">
        <v>9582</v>
      </c>
      <c r="L3956" s="26" t="s">
        <v>22862</v>
      </c>
      <c r="M3956" s="26">
        <v>380978299778</v>
      </c>
      <c r="N3956" s="26">
        <v>525087502</v>
      </c>
    </row>
    <row r="3957" spans="1:14">
      <c r="A3957" s="26" t="s">
        <v>8748</v>
      </c>
      <c r="B3957" s="26" t="s">
        <v>8749</v>
      </c>
      <c r="C3957" s="26">
        <v>38487677</v>
      </c>
      <c r="D3957" s="26" t="s">
        <v>24</v>
      </c>
      <c r="E3957" s="26" t="s">
        <v>22863</v>
      </c>
      <c r="F3957" s="26" t="s">
        <v>12687</v>
      </c>
      <c r="G3957" s="26" t="s">
        <v>9586</v>
      </c>
      <c r="H3957" s="26" t="s">
        <v>1308</v>
      </c>
      <c r="J3957" s="26" t="s">
        <v>14594</v>
      </c>
      <c r="K3957" s="26" t="s">
        <v>9597</v>
      </c>
      <c r="L3957" s="26" t="s">
        <v>22864</v>
      </c>
      <c r="M3957" s="26">
        <v>380676567487</v>
      </c>
      <c r="N3957" s="26">
        <v>6810800000</v>
      </c>
    </row>
    <row r="3958" spans="1:14">
      <c r="A3958" s="26" t="s">
        <v>4216</v>
      </c>
      <c r="B3958" s="26" t="s">
        <v>4217</v>
      </c>
      <c r="C3958" s="26">
        <v>41838805</v>
      </c>
      <c r="D3958" s="26" t="s">
        <v>24</v>
      </c>
      <c r="E3958" s="26" t="s">
        <v>22865</v>
      </c>
      <c r="F3958" s="26" t="s">
        <v>22866</v>
      </c>
      <c r="G3958" s="26" t="s">
        <v>9579</v>
      </c>
      <c r="H3958" s="26" t="s">
        <v>506</v>
      </c>
      <c r="I3958" s="26" t="s">
        <v>9709</v>
      </c>
      <c r="J3958" s="26" t="s">
        <v>22867</v>
      </c>
      <c r="K3958" s="26" t="s">
        <v>9582</v>
      </c>
      <c r="L3958" s="26" t="s">
        <v>22868</v>
      </c>
      <c r="M3958" s="26">
        <v>380343534484</v>
      </c>
      <c r="N3958" s="26">
        <v>2624483901</v>
      </c>
    </row>
    <row r="3959" spans="1:14">
      <c r="A3959" s="26" t="s">
        <v>8972</v>
      </c>
      <c r="B3959" s="26" t="s">
        <v>8973</v>
      </c>
      <c r="C3959" s="26">
        <v>38981957</v>
      </c>
      <c r="D3959" s="26" t="s">
        <v>24</v>
      </c>
      <c r="E3959" s="26" t="s">
        <v>22869</v>
      </c>
      <c r="F3959" s="26" t="s">
        <v>22870</v>
      </c>
      <c r="G3959" s="26" t="s">
        <v>9586</v>
      </c>
      <c r="H3959" s="26" t="s">
        <v>1401</v>
      </c>
      <c r="J3959" s="26" t="s">
        <v>242</v>
      </c>
      <c r="K3959" s="26" t="s">
        <v>9582</v>
      </c>
      <c r="L3959" s="26" t="s">
        <v>22871</v>
      </c>
      <c r="M3959" s="26">
        <v>760944617024</v>
      </c>
      <c r="N3959" s="26">
        <v>121686109</v>
      </c>
    </row>
    <row r="3960" spans="1:14">
      <c r="A3960" s="26" t="s">
        <v>3071</v>
      </c>
      <c r="B3960" s="26" t="s">
        <v>3072</v>
      </c>
      <c r="C3960" s="26">
        <v>3881478</v>
      </c>
      <c r="D3960" s="26" t="s">
        <v>780</v>
      </c>
      <c r="E3960" s="26" t="s">
        <v>22872</v>
      </c>
      <c r="F3960" s="26" t="s">
        <v>22873</v>
      </c>
      <c r="G3960" s="26" t="s">
        <v>9601</v>
      </c>
      <c r="H3960" s="26" t="s">
        <v>375</v>
      </c>
      <c r="I3960" s="26" t="s">
        <v>22874</v>
      </c>
      <c r="J3960" s="26" t="s">
        <v>3073</v>
      </c>
      <c r="K3960" s="26" t="s">
        <v>9606</v>
      </c>
      <c r="L3960" s="26" t="s">
        <v>22875</v>
      </c>
      <c r="M3960" s="26">
        <v>380416230410</v>
      </c>
      <c r="N3960" s="26">
        <v>1820955100</v>
      </c>
    </row>
    <row r="3961" spans="1:14">
      <c r="A3961" s="26" t="s">
        <v>4577</v>
      </c>
      <c r="B3961" s="26" t="s">
        <v>4578</v>
      </c>
      <c r="C3961" s="26">
        <v>38817188</v>
      </c>
      <c r="D3961" s="26" t="s">
        <v>24</v>
      </c>
      <c r="E3961" s="26" t="s">
        <v>22876</v>
      </c>
      <c r="F3961" s="26" t="s">
        <v>22877</v>
      </c>
      <c r="G3961" s="26" t="s">
        <v>9586</v>
      </c>
      <c r="H3961" s="26" t="s">
        <v>670</v>
      </c>
      <c r="I3961" s="26" t="s">
        <v>22878</v>
      </c>
      <c r="J3961" s="26" t="s">
        <v>22879</v>
      </c>
      <c r="K3961" s="26" t="s">
        <v>9582</v>
      </c>
      <c r="L3961" s="26" t="s">
        <v>22880</v>
      </c>
      <c r="M3961" s="26">
        <v>380525434124</v>
      </c>
      <c r="N3961" s="26">
        <v>3521186801</v>
      </c>
    </row>
    <row r="3962" spans="1:14">
      <c r="A3962" s="26" t="s">
        <v>6533</v>
      </c>
      <c r="B3962" s="26" t="s">
        <v>6140</v>
      </c>
      <c r="C3962" s="26">
        <v>38617509</v>
      </c>
      <c r="D3962" s="26" t="s">
        <v>24</v>
      </c>
      <c r="E3962" s="26" t="s">
        <v>22881</v>
      </c>
      <c r="F3962" s="26" t="s">
        <v>22882</v>
      </c>
      <c r="G3962" s="26" t="s">
        <v>9586</v>
      </c>
      <c r="H3962" s="26" t="s">
        <v>885</v>
      </c>
      <c r="I3962" s="26" t="s">
        <v>11807</v>
      </c>
      <c r="J3962" s="26" t="s">
        <v>937</v>
      </c>
      <c r="K3962" s="26" t="s">
        <v>9906</v>
      </c>
      <c r="L3962" s="26" t="s">
        <v>22883</v>
      </c>
      <c r="M3962" s="26">
        <v>380949217917</v>
      </c>
      <c r="N3962" s="26">
        <v>5121084203</v>
      </c>
    </row>
    <row r="3963" spans="1:14">
      <c r="A3963" s="26" t="s">
        <v>3036</v>
      </c>
      <c r="B3963" s="26" t="s">
        <v>3037</v>
      </c>
      <c r="C3963" s="26">
        <v>43163322</v>
      </c>
      <c r="D3963" s="26" t="s">
        <v>24</v>
      </c>
      <c r="E3963" s="26" t="s">
        <v>22884</v>
      </c>
      <c r="F3963" s="26" t="s">
        <v>22885</v>
      </c>
      <c r="G3963" s="26" t="s">
        <v>9579</v>
      </c>
      <c r="H3963" s="26" t="s">
        <v>258</v>
      </c>
      <c r="I3963" s="26" t="s">
        <v>10945</v>
      </c>
      <c r="J3963" s="26" t="s">
        <v>22886</v>
      </c>
      <c r="K3963" s="26" t="s">
        <v>9582</v>
      </c>
      <c r="L3963" s="26" t="s">
        <v>22887</v>
      </c>
      <c r="M3963" s="26">
        <v>380957235388</v>
      </c>
      <c r="N3963" s="26">
        <v>1422087710</v>
      </c>
    </row>
    <row r="3964" spans="1:14">
      <c r="A3964" s="26" t="s">
        <v>8257</v>
      </c>
      <c r="B3964" s="26" t="s">
        <v>8184</v>
      </c>
      <c r="C3964" s="26">
        <v>3293913</v>
      </c>
      <c r="D3964" s="26" t="s">
        <v>24</v>
      </c>
      <c r="E3964" s="26" t="s">
        <v>22888</v>
      </c>
      <c r="F3964" s="26" t="s">
        <v>12449</v>
      </c>
      <c r="G3964" s="26" t="s">
        <v>9586</v>
      </c>
      <c r="H3964" s="26" t="s">
        <v>1122</v>
      </c>
      <c r="J3964" s="26" t="s">
        <v>8039</v>
      </c>
      <c r="K3964" s="26" t="s">
        <v>9597</v>
      </c>
      <c r="L3964" s="26" t="s">
        <v>11568</v>
      </c>
      <c r="M3964" s="26">
        <v>380577251144</v>
      </c>
      <c r="N3964" s="26">
        <v>6310100000</v>
      </c>
    </row>
    <row r="3965" spans="1:14">
      <c r="A3965" s="26" t="s">
        <v>4981</v>
      </c>
      <c r="B3965" s="26" t="s">
        <v>4982</v>
      </c>
      <c r="C3965" s="26">
        <v>40626575</v>
      </c>
      <c r="D3965" s="26" t="s">
        <v>24</v>
      </c>
      <c r="E3965" s="26" t="s">
        <v>22889</v>
      </c>
      <c r="F3965" s="26" t="s">
        <v>22890</v>
      </c>
      <c r="G3965" s="26" t="s">
        <v>9586</v>
      </c>
      <c r="H3965" s="26" t="s">
        <v>735</v>
      </c>
      <c r="I3965" s="26" t="s">
        <v>13448</v>
      </c>
      <c r="J3965" s="26" t="s">
        <v>22891</v>
      </c>
      <c r="K3965" s="26" t="s">
        <v>9582</v>
      </c>
      <c r="L3965" s="26" t="s">
        <v>22892</v>
      </c>
      <c r="M3965" s="26">
        <v>380681759832</v>
      </c>
      <c r="N3965" s="26">
        <v>4620982201</v>
      </c>
    </row>
    <row r="3966" spans="1:14">
      <c r="A3966" s="26" t="s">
        <v>5035</v>
      </c>
      <c r="B3966" s="26" t="s">
        <v>5036</v>
      </c>
      <c r="C3966" s="26">
        <v>1996208</v>
      </c>
      <c r="D3966" s="26" t="s">
        <v>780</v>
      </c>
      <c r="E3966" s="26" t="s">
        <v>22893</v>
      </c>
      <c r="F3966" s="26" t="s">
        <v>9787</v>
      </c>
      <c r="G3966" s="26" t="s">
        <v>9601</v>
      </c>
      <c r="H3966" s="26" t="s">
        <v>735</v>
      </c>
      <c r="I3966" s="26" t="s">
        <v>9605</v>
      </c>
      <c r="J3966" s="26" t="s">
        <v>5038</v>
      </c>
      <c r="K3966" s="26" t="s">
        <v>9597</v>
      </c>
      <c r="L3966" s="26" t="s">
        <v>22894</v>
      </c>
      <c r="M3966" s="26">
        <v>761001757485</v>
      </c>
      <c r="N3966" s="26">
        <v>4621510100</v>
      </c>
    </row>
    <row r="3967" spans="1:14">
      <c r="A3967" s="26" t="s">
        <v>2313</v>
      </c>
      <c r="B3967" s="26" t="s">
        <v>2314</v>
      </c>
      <c r="C3967" s="26">
        <v>37899872</v>
      </c>
      <c r="D3967" s="26" t="s">
        <v>24</v>
      </c>
      <c r="E3967" s="26" t="s">
        <v>22895</v>
      </c>
      <c r="F3967" s="26" t="s">
        <v>22896</v>
      </c>
      <c r="G3967" s="26" t="s">
        <v>9586</v>
      </c>
      <c r="H3967" s="26" t="s">
        <v>133</v>
      </c>
      <c r="I3967" s="26" t="s">
        <v>146</v>
      </c>
      <c r="J3967" s="26" t="s">
        <v>146</v>
      </c>
      <c r="K3967" s="26" t="s">
        <v>9597</v>
      </c>
      <c r="L3967" s="26" t="s">
        <v>17838</v>
      </c>
      <c r="M3967" s="26">
        <v>380994190154</v>
      </c>
      <c r="N3967" s="26">
        <v>1210100000</v>
      </c>
    </row>
    <row r="3968" spans="1:14">
      <c r="A3968" s="26" t="s">
        <v>7580</v>
      </c>
      <c r="B3968" s="26" t="s">
        <v>7581</v>
      </c>
      <c r="C3968" s="26">
        <v>38509208</v>
      </c>
      <c r="D3968" s="26" t="s">
        <v>24</v>
      </c>
      <c r="E3968" s="26" t="s">
        <v>22897</v>
      </c>
      <c r="F3968" s="26" t="s">
        <v>22898</v>
      </c>
      <c r="G3968" s="26" t="s">
        <v>9579</v>
      </c>
      <c r="H3968" s="26" t="s">
        <v>1088</v>
      </c>
      <c r="I3968" s="26" t="s">
        <v>9818</v>
      </c>
      <c r="J3968" s="26" t="s">
        <v>22899</v>
      </c>
      <c r="K3968" s="26" t="s">
        <v>9582</v>
      </c>
      <c r="L3968" s="26" t="s">
        <v>22900</v>
      </c>
      <c r="M3968" s="26">
        <v>380978093793</v>
      </c>
      <c r="N3968" s="26">
        <v>6121281006</v>
      </c>
    </row>
    <row r="3969" spans="1:14">
      <c r="A3969" s="26" t="s">
        <v>6232</v>
      </c>
      <c r="B3969" s="26" t="s">
        <v>6233</v>
      </c>
      <c r="C3969" s="26">
        <v>38552185</v>
      </c>
      <c r="D3969" s="26" t="s">
        <v>24</v>
      </c>
      <c r="E3969" s="26" t="s">
        <v>22901</v>
      </c>
      <c r="F3969" s="26" t="s">
        <v>22902</v>
      </c>
      <c r="G3969" s="26" t="s">
        <v>9579</v>
      </c>
      <c r="H3969" s="26" t="s">
        <v>885</v>
      </c>
      <c r="I3969" s="26" t="s">
        <v>11207</v>
      </c>
      <c r="J3969" s="26" t="s">
        <v>22903</v>
      </c>
      <c r="K3969" s="26" t="s">
        <v>9582</v>
      </c>
      <c r="L3969" s="26" t="s">
        <v>22904</v>
      </c>
      <c r="M3969" s="26">
        <v>380978737213</v>
      </c>
      <c r="N3969" s="26">
        <v>5123380604</v>
      </c>
    </row>
    <row r="3970" spans="1:14">
      <c r="A3970" s="26" t="s">
        <v>2409</v>
      </c>
      <c r="B3970" s="26" t="s">
        <v>2410</v>
      </c>
      <c r="C3970" s="26">
        <v>1985854</v>
      </c>
      <c r="D3970" s="26" t="s">
        <v>780</v>
      </c>
      <c r="E3970" s="26" t="s">
        <v>22905</v>
      </c>
      <c r="F3970" s="26" t="s">
        <v>22906</v>
      </c>
      <c r="G3970" s="26" t="s">
        <v>9601</v>
      </c>
      <c r="H3970" s="26" t="s">
        <v>133</v>
      </c>
      <c r="J3970" s="26" t="s">
        <v>2401</v>
      </c>
      <c r="K3970" s="26" t="s">
        <v>9597</v>
      </c>
      <c r="L3970" s="26" t="s">
        <v>22907</v>
      </c>
      <c r="M3970" s="26">
        <v>380978494140</v>
      </c>
      <c r="N3970" s="26">
        <v>122787502</v>
      </c>
    </row>
    <row r="3971" spans="1:14">
      <c r="A3971" s="26" t="s">
        <v>6672</v>
      </c>
      <c r="B3971" s="26" t="s">
        <v>6673</v>
      </c>
      <c r="C3971" s="26">
        <v>38742851</v>
      </c>
      <c r="D3971" s="26" t="s">
        <v>24</v>
      </c>
      <c r="E3971" s="26" t="s">
        <v>22908</v>
      </c>
      <c r="F3971" s="26" t="s">
        <v>10307</v>
      </c>
      <c r="G3971" s="26" t="s">
        <v>9591</v>
      </c>
      <c r="H3971" s="26" t="s">
        <v>949</v>
      </c>
      <c r="J3971" s="26" t="s">
        <v>962</v>
      </c>
      <c r="K3971" s="26" t="s">
        <v>9597</v>
      </c>
      <c r="L3971" s="26" t="s">
        <v>19788</v>
      </c>
      <c r="M3971" s="26">
        <v>380675414186</v>
      </c>
      <c r="N3971" s="26">
        <v>5310400000</v>
      </c>
    </row>
    <row r="3972" spans="1:14">
      <c r="A3972" s="26" t="s">
        <v>4898</v>
      </c>
      <c r="B3972" s="26" t="s">
        <v>4899</v>
      </c>
      <c r="C3972" s="26">
        <v>39469046</v>
      </c>
      <c r="D3972" s="26" t="s">
        <v>780</v>
      </c>
      <c r="E3972" s="26" t="s">
        <v>22909</v>
      </c>
      <c r="F3972" s="26" t="s">
        <v>4899</v>
      </c>
      <c r="G3972" s="26" t="s">
        <v>9601</v>
      </c>
      <c r="H3972" s="26" t="s">
        <v>711</v>
      </c>
      <c r="I3972" s="26" t="s">
        <v>9649</v>
      </c>
      <c r="J3972" s="26" t="s">
        <v>4900</v>
      </c>
      <c r="K3972" s="26" t="s">
        <v>9597</v>
      </c>
      <c r="L3972" s="26" t="s">
        <v>10956</v>
      </c>
      <c r="M3972" s="26">
        <v>380064296046</v>
      </c>
      <c r="N3972" s="26">
        <v>4423110100</v>
      </c>
    </row>
    <row r="3973" spans="1:14">
      <c r="A3973" s="26" t="s">
        <v>4045</v>
      </c>
      <c r="B3973" s="26" t="s">
        <v>4046</v>
      </c>
      <c r="C3973" s="26">
        <v>42352786</v>
      </c>
      <c r="D3973" s="26" t="s">
        <v>24</v>
      </c>
      <c r="E3973" s="26" t="s">
        <v>22910</v>
      </c>
      <c r="F3973" s="26" t="s">
        <v>22911</v>
      </c>
      <c r="G3973" s="26" t="s">
        <v>9591</v>
      </c>
      <c r="H3973" s="26" t="s">
        <v>506</v>
      </c>
      <c r="J3973" s="26" t="s">
        <v>526</v>
      </c>
      <c r="K3973" s="26" t="s">
        <v>9597</v>
      </c>
      <c r="L3973" s="26" t="s">
        <v>19599</v>
      </c>
      <c r="M3973" s="26">
        <v>380995309419</v>
      </c>
      <c r="N3973" s="26">
        <v>2610100000</v>
      </c>
    </row>
    <row r="3974" spans="1:14">
      <c r="A3974" s="26" t="s">
        <v>2972</v>
      </c>
      <c r="B3974" s="26" t="s">
        <v>2973</v>
      </c>
      <c r="C3974" s="26">
        <v>1990861</v>
      </c>
      <c r="D3974" s="26" t="s">
        <v>780</v>
      </c>
      <c r="E3974" s="26" t="s">
        <v>22912</v>
      </c>
      <c r="F3974" s="26" t="s">
        <v>22913</v>
      </c>
      <c r="G3974" s="26" t="s">
        <v>9601</v>
      </c>
      <c r="H3974" s="26" t="s">
        <v>258</v>
      </c>
      <c r="J3974" s="26" t="s">
        <v>22914</v>
      </c>
      <c r="K3974" s="26" t="s">
        <v>9597</v>
      </c>
      <c r="L3974" s="26" t="s">
        <v>22915</v>
      </c>
      <c r="M3974" s="26">
        <v>380990437349</v>
      </c>
      <c r="N3974" s="26">
        <v>1413270600</v>
      </c>
    </row>
    <row r="3975" spans="1:14">
      <c r="A3975" s="26" t="s">
        <v>7060</v>
      </c>
      <c r="B3975" s="26" t="s">
        <v>7061</v>
      </c>
      <c r="C3975" s="26">
        <v>2000270</v>
      </c>
      <c r="D3975" s="26" t="s">
        <v>780</v>
      </c>
      <c r="E3975" s="26" t="s">
        <v>22916</v>
      </c>
      <c r="F3975" s="26" t="s">
        <v>17592</v>
      </c>
      <c r="G3975" s="26" t="s">
        <v>9601</v>
      </c>
      <c r="H3975" s="26" t="s">
        <v>987</v>
      </c>
      <c r="I3975" s="26" t="s">
        <v>9893</v>
      </c>
      <c r="J3975" s="26" t="s">
        <v>7062</v>
      </c>
      <c r="K3975" s="26" t="s">
        <v>9597</v>
      </c>
      <c r="L3975" s="26" t="s">
        <v>22917</v>
      </c>
      <c r="M3975" s="26">
        <v>380365120445</v>
      </c>
      <c r="N3975" s="26">
        <v>5623010100</v>
      </c>
    </row>
    <row r="3976" spans="1:14">
      <c r="A3976" s="26" t="s">
        <v>1643</v>
      </c>
      <c r="B3976" s="26" t="s">
        <v>1644</v>
      </c>
      <c r="C3976" s="26">
        <v>1982502</v>
      </c>
      <c r="D3976" s="26" t="s">
        <v>780</v>
      </c>
      <c r="E3976" s="26" t="s">
        <v>22918</v>
      </c>
      <c r="F3976" s="26" t="s">
        <v>22919</v>
      </c>
      <c r="G3976" s="26" t="s">
        <v>9601</v>
      </c>
      <c r="H3976" s="26" t="s">
        <v>27</v>
      </c>
      <c r="I3976" s="26" t="s">
        <v>10992</v>
      </c>
      <c r="J3976" s="26" t="s">
        <v>1816</v>
      </c>
      <c r="K3976" s="26" t="s">
        <v>9582</v>
      </c>
      <c r="L3976" s="26" t="s">
        <v>22920</v>
      </c>
      <c r="M3976" s="26">
        <v>761105200705</v>
      </c>
      <c r="N3976" s="26">
        <v>520682803</v>
      </c>
    </row>
    <row r="3977" spans="1:14">
      <c r="A3977" s="26" t="s">
        <v>8435</v>
      </c>
      <c r="B3977" s="26" t="s">
        <v>8436</v>
      </c>
      <c r="C3977" s="26">
        <v>38186479</v>
      </c>
      <c r="D3977" s="26" t="s">
        <v>24</v>
      </c>
      <c r="E3977" s="26" t="s">
        <v>22921</v>
      </c>
      <c r="F3977" s="26" t="s">
        <v>22922</v>
      </c>
      <c r="G3977" s="26" t="s">
        <v>9586</v>
      </c>
      <c r="H3977" s="26" t="s">
        <v>1269</v>
      </c>
      <c r="I3977" s="26" t="s">
        <v>11080</v>
      </c>
      <c r="J3977" s="26" t="s">
        <v>6189</v>
      </c>
      <c r="K3977" s="26" t="s">
        <v>9582</v>
      </c>
      <c r="L3977" s="26" t="s">
        <v>22923</v>
      </c>
      <c r="M3977" s="26">
        <v>380553534213</v>
      </c>
      <c r="N3977" s="26">
        <v>122755301</v>
      </c>
    </row>
    <row r="3978" spans="1:14">
      <c r="A3978" s="26" t="s">
        <v>7299</v>
      </c>
      <c r="B3978" s="26" t="s">
        <v>7300</v>
      </c>
      <c r="C3978" s="26" t="s">
        <v>1604</v>
      </c>
      <c r="D3978" s="26" t="s">
        <v>24</v>
      </c>
      <c r="E3978" s="26" t="s">
        <v>22924</v>
      </c>
      <c r="F3978" s="26" t="s">
        <v>22925</v>
      </c>
      <c r="G3978" s="26" t="s">
        <v>9591</v>
      </c>
      <c r="H3978" s="26" t="s">
        <v>1025</v>
      </c>
      <c r="J3978" s="26" t="s">
        <v>1061</v>
      </c>
      <c r="K3978" s="26" t="s">
        <v>9597</v>
      </c>
      <c r="L3978" s="26" t="s">
        <v>22926</v>
      </c>
      <c r="M3978" s="26">
        <v>380679128687</v>
      </c>
      <c r="N3978" s="26">
        <v>5910700000</v>
      </c>
    </row>
    <row r="3979" spans="1:14">
      <c r="A3979" s="26" t="s">
        <v>6283</v>
      </c>
      <c r="B3979" s="26" t="s">
        <v>6284</v>
      </c>
      <c r="C3979" s="26">
        <v>1998940</v>
      </c>
      <c r="D3979" s="26" t="s">
        <v>24</v>
      </c>
      <c r="E3979" s="26" t="s">
        <v>22927</v>
      </c>
      <c r="F3979" s="26" t="s">
        <v>22928</v>
      </c>
      <c r="G3979" s="26" t="s">
        <v>9586</v>
      </c>
      <c r="H3979" s="26" t="s">
        <v>885</v>
      </c>
      <c r="J3979" s="26" t="s">
        <v>910</v>
      </c>
      <c r="K3979" s="26" t="s">
        <v>9597</v>
      </c>
      <c r="L3979" s="26" t="s">
        <v>22929</v>
      </c>
      <c r="M3979" s="26">
        <v>380487788044</v>
      </c>
      <c r="N3979" s="26">
        <v>5110100000</v>
      </c>
    </row>
    <row r="3980" spans="1:14">
      <c r="A3980" s="26" t="s">
        <v>8563</v>
      </c>
      <c r="B3980" s="26" t="s">
        <v>8564</v>
      </c>
      <c r="C3980" s="26">
        <v>2009910</v>
      </c>
      <c r="D3980" s="26" t="s">
        <v>780</v>
      </c>
      <c r="E3980" s="26" t="s">
        <v>22930</v>
      </c>
      <c r="F3980" s="26" t="s">
        <v>22931</v>
      </c>
      <c r="G3980" s="26" t="s">
        <v>9601</v>
      </c>
      <c r="H3980" s="26" t="s">
        <v>1269</v>
      </c>
      <c r="J3980" s="26" t="s">
        <v>1298</v>
      </c>
      <c r="K3980" s="26" t="s">
        <v>9597</v>
      </c>
      <c r="L3980" s="26" t="s">
        <v>22932</v>
      </c>
      <c r="M3980" s="26">
        <v>380552262333</v>
      </c>
      <c r="N3980" s="26">
        <v>6510100000</v>
      </c>
    </row>
    <row r="3981" spans="1:14">
      <c r="A3981" s="26" t="s">
        <v>2200</v>
      </c>
      <c r="B3981" s="26" t="s">
        <v>2201</v>
      </c>
      <c r="C3981" s="26">
        <v>37677106</v>
      </c>
      <c r="D3981" s="26" t="s">
        <v>24</v>
      </c>
      <c r="E3981" s="26" t="s">
        <v>22933</v>
      </c>
      <c r="F3981" s="26" t="s">
        <v>22934</v>
      </c>
      <c r="G3981" s="26" t="s">
        <v>9586</v>
      </c>
      <c r="H3981" s="26" t="s">
        <v>133</v>
      </c>
      <c r="I3981" s="26" t="s">
        <v>9917</v>
      </c>
      <c r="J3981" s="26" t="s">
        <v>22935</v>
      </c>
      <c r="K3981" s="26" t="s">
        <v>9582</v>
      </c>
      <c r="L3981" s="26" t="s">
        <v>22936</v>
      </c>
      <c r="M3981" s="26">
        <v>761555070702</v>
      </c>
      <c r="N3981" s="26">
        <v>1221081801</v>
      </c>
    </row>
    <row r="3982" spans="1:14">
      <c r="A3982" s="26" t="s">
        <v>7500</v>
      </c>
      <c r="B3982" s="26" t="s">
        <v>7501</v>
      </c>
      <c r="C3982" s="26" t="s">
        <v>1604</v>
      </c>
      <c r="D3982" s="26" t="s">
        <v>24</v>
      </c>
      <c r="E3982" s="26" t="s">
        <v>22937</v>
      </c>
      <c r="F3982" s="26" t="s">
        <v>22938</v>
      </c>
      <c r="G3982" s="26" t="s">
        <v>9586</v>
      </c>
      <c r="H3982" s="26" t="s">
        <v>1025</v>
      </c>
      <c r="J3982" s="26" t="s">
        <v>1065</v>
      </c>
      <c r="K3982" s="26" t="s">
        <v>9597</v>
      </c>
      <c r="L3982" s="26" t="s">
        <v>22939</v>
      </c>
      <c r="M3982" s="26">
        <v>380503071288</v>
      </c>
      <c r="N3982" s="26">
        <v>5910100000</v>
      </c>
    </row>
    <row r="3983" spans="1:14">
      <c r="A3983" s="26" t="s">
        <v>7418</v>
      </c>
      <c r="B3983" s="26" t="s">
        <v>7419</v>
      </c>
      <c r="C3983" s="26">
        <v>1981477</v>
      </c>
      <c r="D3983" s="26" t="s">
        <v>780</v>
      </c>
      <c r="E3983" s="26" t="s">
        <v>22940</v>
      </c>
      <c r="F3983" s="26" t="s">
        <v>22941</v>
      </c>
      <c r="G3983" s="26" t="s">
        <v>9601</v>
      </c>
      <c r="H3983" s="26" t="s">
        <v>1025</v>
      </c>
      <c r="J3983" s="26" t="s">
        <v>1061</v>
      </c>
      <c r="K3983" s="26" t="s">
        <v>9597</v>
      </c>
      <c r="L3983" s="26" t="s">
        <v>22942</v>
      </c>
      <c r="M3983" s="26">
        <v>380985876071</v>
      </c>
      <c r="N3983" s="26">
        <v>5910700000</v>
      </c>
    </row>
    <row r="3984" spans="1:14">
      <c r="A3984" s="26" t="s">
        <v>3884</v>
      </c>
      <c r="B3984" s="26" t="s">
        <v>3885</v>
      </c>
      <c r="C3984" s="26">
        <v>38742343</v>
      </c>
      <c r="D3984" s="26" t="s">
        <v>24</v>
      </c>
      <c r="E3984" s="26" t="s">
        <v>22943</v>
      </c>
      <c r="F3984" s="26" t="s">
        <v>22944</v>
      </c>
      <c r="G3984" s="26" t="s">
        <v>9586</v>
      </c>
      <c r="H3984" s="26" t="s">
        <v>468</v>
      </c>
      <c r="I3984" s="26" t="s">
        <v>15551</v>
      </c>
      <c r="J3984" s="26" t="s">
        <v>15884</v>
      </c>
      <c r="K3984" s="26" t="s">
        <v>9582</v>
      </c>
      <c r="L3984" s="26" t="s">
        <v>22945</v>
      </c>
      <c r="M3984" s="26">
        <v>380616535917</v>
      </c>
      <c r="N3984" s="26">
        <v>2324281901</v>
      </c>
    </row>
    <row r="3985" spans="1:14">
      <c r="A3985" s="26" t="s">
        <v>3050</v>
      </c>
      <c r="B3985" s="26" t="s">
        <v>3051</v>
      </c>
      <c r="C3985" s="26">
        <v>1991576</v>
      </c>
      <c r="D3985" s="26" t="s">
        <v>780</v>
      </c>
      <c r="E3985" s="26" t="s">
        <v>22946</v>
      </c>
      <c r="F3985" s="26" t="s">
        <v>9692</v>
      </c>
      <c r="G3985" s="26" t="s">
        <v>9601</v>
      </c>
      <c r="H3985" s="26" t="s">
        <v>375</v>
      </c>
      <c r="I3985" s="26" t="s">
        <v>10696</v>
      </c>
      <c r="J3985" s="26" t="s">
        <v>3048</v>
      </c>
      <c r="K3985" s="26" t="s">
        <v>9597</v>
      </c>
      <c r="L3985" s="26" t="s">
        <v>22947</v>
      </c>
      <c r="M3985" s="26">
        <v>380970872992</v>
      </c>
      <c r="N3985" s="26">
        <v>1422783602</v>
      </c>
    </row>
    <row r="3986" spans="1:14">
      <c r="A3986" s="26" t="s">
        <v>1817</v>
      </c>
      <c r="B3986" s="26" t="s">
        <v>1818</v>
      </c>
      <c r="C3986" s="26">
        <v>5484405</v>
      </c>
      <c r="D3986" s="26" t="s">
        <v>780</v>
      </c>
      <c r="E3986" s="26" t="s">
        <v>22948</v>
      </c>
      <c r="F3986" s="26" t="s">
        <v>11391</v>
      </c>
      <c r="G3986" s="26" t="s">
        <v>9601</v>
      </c>
      <c r="H3986" s="26" t="s">
        <v>27</v>
      </c>
      <c r="J3986" s="26" t="s">
        <v>67</v>
      </c>
      <c r="K3986" s="26" t="s">
        <v>9597</v>
      </c>
      <c r="L3986" s="26" t="s">
        <v>22949</v>
      </c>
      <c r="M3986" s="26">
        <v>380433765628</v>
      </c>
      <c r="N3986" s="26">
        <v>510400000</v>
      </c>
    </row>
    <row r="3987" spans="1:14">
      <c r="A3987" s="26" t="s">
        <v>3211</v>
      </c>
      <c r="B3987" s="26" t="s">
        <v>3212</v>
      </c>
      <c r="C3987" s="26">
        <v>13549905</v>
      </c>
      <c r="D3987" s="26" t="s">
        <v>780</v>
      </c>
      <c r="E3987" s="26" t="s">
        <v>22950</v>
      </c>
      <c r="F3987" s="26" t="s">
        <v>22951</v>
      </c>
      <c r="G3987" s="26" t="s">
        <v>9601</v>
      </c>
      <c r="H3987" s="26" t="s">
        <v>375</v>
      </c>
      <c r="I3987" s="26" t="s">
        <v>388</v>
      </c>
      <c r="J3987" s="26" t="s">
        <v>16789</v>
      </c>
      <c r="K3987" s="26" t="s">
        <v>9582</v>
      </c>
      <c r="L3987" s="26" t="s">
        <v>22952</v>
      </c>
      <c r="M3987" s="26">
        <v>380963630860</v>
      </c>
      <c r="N3987" s="26">
        <v>1824081001</v>
      </c>
    </row>
    <row r="3988" spans="1:14">
      <c r="A3988" s="26" t="s">
        <v>2628</v>
      </c>
      <c r="B3988" s="26" t="s">
        <v>2629</v>
      </c>
      <c r="C3988" s="26">
        <v>36723287</v>
      </c>
      <c r="D3988" s="26" t="s">
        <v>24</v>
      </c>
      <c r="E3988" s="26" t="s">
        <v>22953</v>
      </c>
      <c r="F3988" s="26" t="s">
        <v>22954</v>
      </c>
      <c r="G3988" s="26" t="s">
        <v>9586</v>
      </c>
      <c r="H3988" s="26" t="s">
        <v>133</v>
      </c>
      <c r="I3988" s="26" t="s">
        <v>11674</v>
      </c>
      <c r="J3988" s="26" t="s">
        <v>22955</v>
      </c>
      <c r="K3988" s="26" t="s">
        <v>9582</v>
      </c>
      <c r="L3988" s="26" t="s">
        <v>22956</v>
      </c>
      <c r="M3988" s="26">
        <v>380565162148</v>
      </c>
      <c r="N3988" s="26">
        <v>1224587010</v>
      </c>
    </row>
    <row r="3989" spans="1:14">
      <c r="A3989" s="26" t="s">
        <v>2064</v>
      </c>
      <c r="B3989" s="26" t="s">
        <v>2065</v>
      </c>
      <c r="C3989" s="26">
        <v>38527798</v>
      </c>
      <c r="D3989" s="26" t="s">
        <v>1701</v>
      </c>
      <c r="E3989" s="26" t="s">
        <v>22957</v>
      </c>
      <c r="F3989" s="26" t="s">
        <v>22958</v>
      </c>
      <c r="G3989" s="26" t="s">
        <v>9601</v>
      </c>
      <c r="H3989" s="26" t="s">
        <v>103</v>
      </c>
      <c r="I3989" s="26" t="s">
        <v>20153</v>
      </c>
      <c r="J3989" s="26" t="s">
        <v>22959</v>
      </c>
      <c r="K3989" s="26" t="s">
        <v>9582</v>
      </c>
      <c r="L3989" s="26" t="s">
        <v>22960</v>
      </c>
      <c r="M3989" s="26">
        <v>380987955257</v>
      </c>
      <c r="N3989" s="26">
        <v>724581901</v>
      </c>
    </row>
    <row r="3990" spans="1:14">
      <c r="A3990" s="26" t="s">
        <v>6871</v>
      </c>
      <c r="B3990" s="26" t="s">
        <v>6872</v>
      </c>
      <c r="C3990" s="26">
        <v>38522213</v>
      </c>
      <c r="D3990" s="26" t="s">
        <v>24</v>
      </c>
      <c r="E3990" s="26" t="s">
        <v>22961</v>
      </c>
      <c r="F3990" s="26" t="s">
        <v>22962</v>
      </c>
      <c r="G3990" s="26" t="s">
        <v>9579</v>
      </c>
      <c r="H3990" s="26" t="s">
        <v>949</v>
      </c>
      <c r="I3990" s="26" t="s">
        <v>12172</v>
      </c>
      <c r="J3990" s="26" t="s">
        <v>1533</v>
      </c>
      <c r="K3990" s="26" t="s">
        <v>9582</v>
      </c>
      <c r="L3990" s="26" t="s">
        <v>22963</v>
      </c>
      <c r="M3990" s="26">
        <v>380534195260</v>
      </c>
      <c r="N3990" s="26">
        <v>521083409</v>
      </c>
    </row>
    <row r="3991" spans="1:14">
      <c r="A3991" s="26" t="s">
        <v>9090</v>
      </c>
      <c r="B3991" s="26" t="s">
        <v>9091</v>
      </c>
      <c r="C3991" s="26" t="s">
        <v>1604</v>
      </c>
      <c r="D3991" s="26" t="s">
        <v>24</v>
      </c>
      <c r="E3991" s="26" t="s">
        <v>22964</v>
      </c>
      <c r="F3991" s="26" t="s">
        <v>22965</v>
      </c>
      <c r="G3991" s="26" t="s">
        <v>9591</v>
      </c>
      <c r="H3991" s="26" t="s">
        <v>1490</v>
      </c>
      <c r="J3991" s="26" t="s">
        <v>1517</v>
      </c>
      <c r="K3991" s="26" t="s">
        <v>9606</v>
      </c>
      <c r="L3991" s="26" t="s">
        <v>22966</v>
      </c>
      <c r="M3991" s="26">
        <v>761013657816</v>
      </c>
      <c r="N3991" s="26">
        <v>7322055100</v>
      </c>
    </row>
    <row r="3992" spans="1:14">
      <c r="A3992" s="26" t="s">
        <v>8972</v>
      </c>
      <c r="B3992" s="26" t="s">
        <v>8973</v>
      </c>
      <c r="C3992" s="26">
        <v>38981957</v>
      </c>
      <c r="D3992" s="26" t="s">
        <v>24</v>
      </c>
      <c r="E3992" s="26" t="s">
        <v>22967</v>
      </c>
      <c r="F3992" s="26" t="s">
        <v>22968</v>
      </c>
      <c r="G3992" s="26" t="s">
        <v>9586</v>
      </c>
      <c r="H3992" s="26" t="s">
        <v>1401</v>
      </c>
      <c r="J3992" s="26" t="s">
        <v>8922</v>
      </c>
      <c r="K3992" s="26" t="s">
        <v>9582</v>
      </c>
      <c r="L3992" s="26" t="s">
        <v>22969</v>
      </c>
      <c r="M3992" s="26">
        <v>760944604422</v>
      </c>
      <c r="N3992" s="26">
        <v>7124985001</v>
      </c>
    </row>
    <row r="3993" spans="1:14">
      <c r="A3993" s="26" t="s">
        <v>2985</v>
      </c>
      <c r="B3993" s="26" t="s">
        <v>2986</v>
      </c>
      <c r="C3993" s="26">
        <v>37927092</v>
      </c>
      <c r="D3993" s="26" t="s">
        <v>24</v>
      </c>
      <c r="E3993" s="26" t="s">
        <v>22970</v>
      </c>
      <c r="F3993" s="26" t="s">
        <v>19637</v>
      </c>
      <c r="G3993" s="26" t="s">
        <v>9586</v>
      </c>
      <c r="H3993" s="26" t="s">
        <v>258</v>
      </c>
      <c r="I3993" s="26" t="s">
        <v>12739</v>
      </c>
      <c r="J3993" s="26" t="s">
        <v>635</v>
      </c>
      <c r="K3993" s="26" t="s">
        <v>9582</v>
      </c>
      <c r="L3993" s="26" t="s">
        <v>22971</v>
      </c>
      <c r="M3993" s="26">
        <v>380997282120</v>
      </c>
      <c r="N3993" s="26">
        <v>120781903</v>
      </c>
    </row>
    <row r="3994" spans="1:14">
      <c r="A3994" s="26" t="s">
        <v>4818</v>
      </c>
      <c r="B3994" s="26" t="s">
        <v>4819</v>
      </c>
      <c r="C3994" s="26">
        <v>1983571</v>
      </c>
      <c r="D3994" s="26" t="s">
        <v>780</v>
      </c>
      <c r="E3994" s="26" t="s">
        <v>22972</v>
      </c>
      <c r="F3994" s="26" t="s">
        <v>22973</v>
      </c>
      <c r="G3994" s="26" t="s">
        <v>9601</v>
      </c>
      <c r="H3994" s="26" t="s">
        <v>711</v>
      </c>
      <c r="I3994" s="26" t="s">
        <v>22974</v>
      </c>
      <c r="J3994" s="26" t="s">
        <v>4820</v>
      </c>
      <c r="K3994" s="26" t="s">
        <v>9606</v>
      </c>
      <c r="L3994" s="26" t="s">
        <v>22975</v>
      </c>
      <c r="M3994" s="26">
        <v>380646521542</v>
      </c>
      <c r="N3994" s="26">
        <v>4422855100</v>
      </c>
    </row>
    <row r="3995" spans="1:14">
      <c r="A3995" s="26" t="s">
        <v>5682</v>
      </c>
      <c r="B3995" s="26" t="s">
        <v>5683</v>
      </c>
      <c r="C3995" s="26">
        <v>185028</v>
      </c>
      <c r="D3995" s="26" t="s">
        <v>780</v>
      </c>
      <c r="E3995" s="26" t="s">
        <v>22976</v>
      </c>
      <c r="F3995" s="26" t="s">
        <v>22977</v>
      </c>
      <c r="G3995" s="26" t="s">
        <v>9601</v>
      </c>
      <c r="H3995" s="26" t="s">
        <v>799</v>
      </c>
      <c r="J3995" s="26" t="s">
        <v>800</v>
      </c>
      <c r="K3995" s="26" t="s">
        <v>9597</v>
      </c>
      <c r="L3995" s="26" t="s">
        <v>22978</v>
      </c>
      <c r="M3995" s="26">
        <v>380444508255</v>
      </c>
      <c r="N3995" s="26">
        <v>4822784009</v>
      </c>
    </row>
    <row r="3996" spans="1:14">
      <c r="A3996" s="26" t="s">
        <v>4829</v>
      </c>
      <c r="B3996" s="26" t="s">
        <v>4830</v>
      </c>
      <c r="C3996" s="26">
        <v>38135969</v>
      </c>
      <c r="D3996" s="26" t="s">
        <v>24</v>
      </c>
      <c r="E3996" s="26" t="s">
        <v>22979</v>
      </c>
      <c r="F3996" s="26" t="s">
        <v>22980</v>
      </c>
      <c r="G3996" s="26" t="s">
        <v>9586</v>
      </c>
      <c r="H3996" s="26" t="s">
        <v>711</v>
      </c>
      <c r="I3996" s="26" t="s">
        <v>9649</v>
      </c>
      <c r="J3996" s="26" t="s">
        <v>22981</v>
      </c>
      <c r="K3996" s="26" t="s">
        <v>9582</v>
      </c>
      <c r="L3996" s="26" t="s">
        <v>22982</v>
      </c>
      <c r="M3996" s="26">
        <v>380688116082</v>
      </c>
      <c r="N3996" s="26">
        <v>4423181601</v>
      </c>
    </row>
    <row r="3997" spans="1:14">
      <c r="A3997" s="26" t="s">
        <v>4989</v>
      </c>
      <c r="B3997" s="26" t="s">
        <v>4990</v>
      </c>
      <c r="C3997" s="26">
        <v>20765006</v>
      </c>
      <c r="D3997" s="26" t="s">
        <v>780</v>
      </c>
      <c r="E3997" s="26" t="s">
        <v>22983</v>
      </c>
      <c r="F3997" s="26" t="s">
        <v>22984</v>
      </c>
      <c r="G3997" s="26" t="s">
        <v>9601</v>
      </c>
      <c r="H3997" s="26" t="s">
        <v>735</v>
      </c>
      <c r="I3997" s="26" t="s">
        <v>10941</v>
      </c>
      <c r="J3997" s="26" t="s">
        <v>4991</v>
      </c>
      <c r="K3997" s="26" t="s">
        <v>9597</v>
      </c>
      <c r="L3997" s="26" t="s">
        <v>22985</v>
      </c>
      <c r="M3997" s="26">
        <v>380323824432</v>
      </c>
      <c r="N3997" s="26">
        <v>4625110300</v>
      </c>
    </row>
    <row r="3998" spans="1:14">
      <c r="A3998" s="26" t="s">
        <v>2137</v>
      </c>
      <c r="B3998" s="26" t="s">
        <v>2138</v>
      </c>
      <c r="C3998" s="26">
        <v>38485879</v>
      </c>
      <c r="D3998" s="26" t="s">
        <v>24</v>
      </c>
      <c r="E3998" s="26" t="s">
        <v>22986</v>
      </c>
      <c r="F3998" s="26" t="s">
        <v>22987</v>
      </c>
      <c r="G3998" s="26" t="s">
        <v>9579</v>
      </c>
      <c r="H3998" s="26" t="s">
        <v>103</v>
      </c>
      <c r="I3998" s="26" t="s">
        <v>10489</v>
      </c>
      <c r="J3998" s="26" t="s">
        <v>22988</v>
      </c>
      <c r="K3998" s="26" t="s">
        <v>9582</v>
      </c>
      <c r="L3998" s="26" t="s">
        <v>22989</v>
      </c>
      <c r="M3998" s="26">
        <v>761342835492</v>
      </c>
      <c r="N3998" s="26">
        <v>725055114</v>
      </c>
    </row>
    <row r="3999" spans="1:14">
      <c r="A3999" s="26" t="s">
        <v>2867</v>
      </c>
      <c r="B3999" s="26" t="s">
        <v>2847</v>
      </c>
      <c r="C3999" s="26">
        <v>37944301</v>
      </c>
      <c r="D3999" s="26" t="s">
        <v>780</v>
      </c>
      <c r="E3999" s="26" t="s">
        <v>22990</v>
      </c>
      <c r="F3999" s="26" t="s">
        <v>14672</v>
      </c>
      <c r="G3999" s="26" t="s">
        <v>9601</v>
      </c>
      <c r="H3999" s="26" t="s">
        <v>258</v>
      </c>
      <c r="J3999" s="26" t="s">
        <v>298</v>
      </c>
      <c r="K3999" s="26" t="s">
        <v>9597</v>
      </c>
      <c r="L3999" s="26" t="s">
        <v>22991</v>
      </c>
      <c r="M3999" s="26">
        <v>380503570419</v>
      </c>
      <c r="N3999" s="26">
        <v>1412900000</v>
      </c>
    </row>
    <row r="4000" spans="1:14">
      <c r="A4000" s="26" t="s">
        <v>3058</v>
      </c>
      <c r="B4000" s="26" t="s">
        <v>3059</v>
      </c>
      <c r="C4000" s="26">
        <v>38455891</v>
      </c>
      <c r="D4000" s="26" t="s">
        <v>24</v>
      </c>
      <c r="E4000" s="26" t="s">
        <v>22992</v>
      </c>
      <c r="F4000" s="26" t="s">
        <v>22993</v>
      </c>
      <c r="G4000" s="26" t="s">
        <v>9586</v>
      </c>
      <c r="H4000" s="26" t="s">
        <v>375</v>
      </c>
      <c r="I4000" s="26" t="s">
        <v>375</v>
      </c>
      <c r="J4000" s="26" t="s">
        <v>376</v>
      </c>
      <c r="K4000" s="26" t="s">
        <v>9597</v>
      </c>
      <c r="L4000" s="26" t="s">
        <v>22994</v>
      </c>
      <c r="M4000" s="26">
        <v>380414341133</v>
      </c>
      <c r="N4000" s="26">
        <v>1810400000</v>
      </c>
    </row>
    <row r="4001" spans="1:14">
      <c r="A4001" s="26" t="s">
        <v>5270</v>
      </c>
      <c r="B4001" s="26" t="s">
        <v>5271</v>
      </c>
      <c r="C4001" s="26">
        <v>1996606</v>
      </c>
      <c r="D4001" s="26" t="s">
        <v>780</v>
      </c>
      <c r="E4001" s="26" t="s">
        <v>22995</v>
      </c>
      <c r="F4001" s="26" t="s">
        <v>9787</v>
      </c>
      <c r="G4001" s="26" t="s">
        <v>9601</v>
      </c>
      <c r="H4001" s="26" t="s">
        <v>735</v>
      </c>
      <c r="I4001" s="26" t="s">
        <v>16403</v>
      </c>
      <c r="J4001" s="26" t="s">
        <v>5264</v>
      </c>
      <c r="K4001" s="26" t="s">
        <v>9597</v>
      </c>
      <c r="L4001" s="26" t="s">
        <v>22996</v>
      </c>
      <c r="M4001" s="26">
        <v>761658788944</v>
      </c>
      <c r="N4001" s="26">
        <v>4622410100</v>
      </c>
    </row>
    <row r="4002" spans="1:14">
      <c r="A4002" s="26" t="s">
        <v>6122</v>
      </c>
      <c r="B4002" s="26" t="s">
        <v>6123</v>
      </c>
      <c r="C4002" s="26">
        <v>38822156</v>
      </c>
      <c r="D4002" s="26" t="s">
        <v>24</v>
      </c>
      <c r="E4002" s="26" t="s">
        <v>22997</v>
      </c>
      <c r="F4002" s="26" t="s">
        <v>22998</v>
      </c>
      <c r="G4002" s="26" t="s">
        <v>9591</v>
      </c>
      <c r="H4002" s="26" t="s">
        <v>885</v>
      </c>
      <c r="I4002" s="26" t="s">
        <v>10801</v>
      </c>
      <c r="J4002" s="26" t="s">
        <v>22999</v>
      </c>
      <c r="K4002" s="26" t="s">
        <v>9582</v>
      </c>
      <c r="L4002" s="26" t="s">
        <v>23000</v>
      </c>
      <c r="M4002" s="26">
        <v>380485693535</v>
      </c>
      <c r="N4002" s="26">
        <v>5121282005</v>
      </c>
    </row>
    <row r="4003" spans="1:14">
      <c r="A4003" s="26" t="s">
        <v>7985</v>
      </c>
      <c r="B4003" s="26" t="s">
        <v>7986</v>
      </c>
      <c r="C4003" s="26">
        <v>38743462</v>
      </c>
      <c r="D4003" s="26" t="s">
        <v>24</v>
      </c>
      <c r="E4003" s="26" t="s">
        <v>23001</v>
      </c>
      <c r="F4003" s="26" t="s">
        <v>23002</v>
      </c>
      <c r="G4003" s="26" t="s">
        <v>9586</v>
      </c>
      <c r="H4003" s="26" t="s">
        <v>1122</v>
      </c>
      <c r="J4003" s="26" t="s">
        <v>1214</v>
      </c>
      <c r="K4003" s="26" t="s">
        <v>9597</v>
      </c>
      <c r="L4003" s="26" t="s">
        <v>23003</v>
      </c>
      <c r="M4003" s="26">
        <v>761577010864</v>
      </c>
      <c r="N4003" s="26">
        <v>723155122</v>
      </c>
    </row>
    <row r="4004" spans="1:14">
      <c r="A4004" s="26" t="s">
        <v>7625</v>
      </c>
      <c r="B4004" s="26" t="s">
        <v>7626</v>
      </c>
      <c r="C4004" s="26">
        <v>38044086</v>
      </c>
      <c r="D4004" s="26" t="s">
        <v>24</v>
      </c>
      <c r="E4004" s="26" t="s">
        <v>23004</v>
      </c>
      <c r="F4004" s="26" t="s">
        <v>23005</v>
      </c>
      <c r="G4004" s="26" t="s">
        <v>9591</v>
      </c>
      <c r="H4004" s="26" t="s">
        <v>1088</v>
      </c>
      <c r="J4004" s="26" t="s">
        <v>23006</v>
      </c>
      <c r="K4004" s="26" t="s">
        <v>9582</v>
      </c>
      <c r="L4004" s="26" t="s">
        <v>23007</v>
      </c>
      <c r="M4004" s="26">
        <v>760710852476</v>
      </c>
      <c r="N4004" s="26">
        <v>521482403</v>
      </c>
    </row>
    <row r="4005" spans="1:14">
      <c r="A4005" s="26" t="s">
        <v>7894</v>
      </c>
      <c r="B4005" s="26" t="s">
        <v>7895</v>
      </c>
      <c r="C4005" s="26">
        <v>38412685</v>
      </c>
      <c r="D4005" s="26" t="s">
        <v>24</v>
      </c>
      <c r="E4005" s="26" t="s">
        <v>23008</v>
      </c>
      <c r="F4005" s="26" t="s">
        <v>23009</v>
      </c>
      <c r="G4005" s="26" t="s">
        <v>9579</v>
      </c>
      <c r="H4005" s="26" t="s">
        <v>1122</v>
      </c>
      <c r="I4005" s="26" t="s">
        <v>10047</v>
      </c>
      <c r="J4005" s="26" t="s">
        <v>2586</v>
      </c>
      <c r="K4005" s="26" t="s">
        <v>9582</v>
      </c>
      <c r="L4005" s="26" t="s">
        <v>23010</v>
      </c>
      <c r="M4005" s="26">
        <v>761574947449</v>
      </c>
      <c r="N4005" s="26">
        <v>124755800</v>
      </c>
    </row>
    <row r="4006" spans="1:14">
      <c r="A4006" s="26" t="s">
        <v>2891</v>
      </c>
      <c r="B4006" s="26" t="s">
        <v>2892</v>
      </c>
      <c r="C4006" s="26">
        <v>3098229</v>
      </c>
      <c r="D4006" s="26" t="s">
        <v>780</v>
      </c>
      <c r="E4006" s="26" t="s">
        <v>23011</v>
      </c>
      <c r="F4006" s="26" t="s">
        <v>23012</v>
      </c>
      <c r="G4006" s="26" t="s">
        <v>9601</v>
      </c>
      <c r="H4006" s="26" t="s">
        <v>258</v>
      </c>
      <c r="J4006" s="26" t="s">
        <v>317</v>
      </c>
      <c r="K4006" s="26" t="s">
        <v>9597</v>
      </c>
      <c r="L4006" s="26" t="s">
        <v>23013</v>
      </c>
      <c r="M4006" s="26">
        <v>380629511016</v>
      </c>
      <c r="N4006" s="26">
        <v>1412300000</v>
      </c>
    </row>
    <row r="4007" spans="1:14">
      <c r="A4007" s="26" t="s">
        <v>4265</v>
      </c>
      <c r="B4007" s="26" t="s">
        <v>4263</v>
      </c>
      <c r="C4007" s="26">
        <v>1993534</v>
      </c>
      <c r="D4007" s="26" t="s">
        <v>24</v>
      </c>
      <c r="E4007" s="26" t="s">
        <v>23014</v>
      </c>
      <c r="F4007" s="26" t="s">
        <v>23015</v>
      </c>
      <c r="G4007" s="26" t="s">
        <v>9586</v>
      </c>
      <c r="H4007" s="26" t="s">
        <v>506</v>
      </c>
      <c r="I4007" s="26" t="s">
        <v>12382</v>
      </c>
      <c r="J4007" s="26" t="s">
        <v>4264</v>
      </c>
      <c r="K4007" s="26" t="s">
        <v>9606</v>
      </c>
      <c r="L4007" s="26" t="s">
        <v>23016</v>
      </c>
      <c r="M4007" s="26">
        <v>380347836172</v>
      </c>
      <c r="N4007" s="26">
        <v>2122788201</v>
      </c>
    </row>
    <row r="4008" spans="1:14">
      <c r="A4008" s="26" t="s">
        <v>1853</v>
      </c>
      <c r="B4008" s="26" t="s">
        <v>1854</v>
      </c>
      <c r="C4008" s="26">
        <v>37357372</v>
      </c>
      <c r="D4008" s="26" t="s">
        <v>24</v>
      </c>
      <c r="E4008" s="26" t="s">
        <v>23017</v>
      </c>
      <c r="F4008" s="26" t="s">
        <v>23018</v>
      </c>
      <c r="G4008" s="26" t="s">
        <v>9586</v>
      </c>
      <c r="H4008" s="26" t="s">
        <v>27</v>
      </c>
      <c r="I4008" s="26" t="s">
        <v>10581</v>
      </c>
      <c r="J4008" s="26" t="s">
        <v>1852</v>
      </c>
      <c r="K4008" s="26" t="s">
        <v>9606</v>
      </c>
      <c r="L4008" s="26" t="s">
        <v>23019</v>
      </c>
      <c r="M4008" s="26">
        <v>761110837910</v>
      </c>
      <c r="N4008" s="26">
        <v>523255100</v>
      </c>
    </row>
    <row r="4009" spans="1:14">
      <c r="A4009" s="26" t="s">
        <v>4872</v>
      </c>
      <c r="B4009" s="26" t="s">
        <v>4873</v>
      </c>
      <c r="C4009" s="26">
        <v>24846575</v>
      </c>
      <c r="D4009" s="26" t="s">
        <v>780</v>
      </c>
      <c r="E4009" s="26" t="s">
        <v>23020</v>
      </c>
      <c r="F4009" s="26" t="s">
        <v>10114</v>
      </c>
      <c r="G4009" s="26" t="s">
        <v>9601</v>
      </c>
      <c r="H4009" s="26" t="s">
        <v>711</v>
      </c>
      <c r="J4009" s="26" t="s">
        <v>716</v>
      </c>
      <c r="K4009" s="26" t="s">
        <v>9597</v>
      </c>
      <c r="L4009" s="26" t="s">
        <v>23021</v>
      </c>
      <c r="M4009" s="26">
        <v>761908262650</v>
      </c>
      <c r="N4009" s="26">
        <v>4411800000</v>
      </c>
    </row>
    <row r="4010" spans="1:14">
      <c r="A4010" s="26" t="s">
        <v>9238</v>
      </c>
      <c r="B4010" s="26" t="s">
        <v>9239</v>
      </c>
      <c r="C4010" s="26">
        <v>5481412</v>
      </c>
      <c r="D4010" s="26" t="s">
        <v>780</v>
      </c>
      <c r="E4010" s="26" t="s">
        <v>23022</v>
      </c>
      <c r="F4010" s="26" t="s">
        <v>23023</v>
      </c>
      <c r="G4010" s="26" t="s">
        <v>9601</v>
      </c>
      <c r="H4010" s="26" t="s">
        <v>1490</v>
      </c>
      <c r="J4010" s="26" t="s">
        <v>1553</v>
      </c>
      <c r="K4010" s="26" t="s">
        <v>9597</v>
      </c>
      <c r="L4010" s="26" t="s">
        <v>23024</v>
      </c>
      <c r="M4010" s="26">
        <v>761326702489</v>
      </c>
      <c r="N4010" s="26">
        <v>524955100</v>
      </c>
    </row>
    <row r="4011" spans="1:14">
      <c r="A4011" s="26" t="s">
        <v>6064</v>
      </c>
      <c r="B4011" s="26" t="s">
        <v>6065</v>
      </c>
      <c r="C4011" s="26">
        <v>38442712</v>
      </c>
      <c r="D4011" s="26" t="s">
        <v>24</v>
      </c>
      <c r="E4011" s="26" t="s">
        <v>23025</v>
      </c>
      <c r="F4011" s="26" t="s">
        <v>23026</v>
      </c>
      <c r="G4011" s="26" t="s">
        <v>9586</v>
      </c>
      <c r="H4011" s="26" t="s">
        <v>835</v>
      </c>
      <c r="I4011" s="26" t="s">
        <v>23027</v>
      </c>
      <c r="J4011" s="26" t="s">
        <v>1426</v>
      </c>
      <c r="K4011" s="26" t="s">
        <v>9582</v>
      </c>
      <c r="L4011" s="26" t="s">
        <v>23028</v>
      </c>
      <c r="M4011" s="26">
        <v>380515495271</v>
      </c>
      <c r="N4011" s="26">
        <v>123584702</v>
      </c>
    </row>
    <row r="4012" spans="1:14">
      <c r="A4012" s="26" t="s">
        <v>5806</v>
      </c>
      <c r="B4012" s="26" t="s">
        <v>5807</v>
      </c>
      <c r="C4012" s="26">
        <v>38946268</v>
      </c>
      <c r="D4012" s="26" t="s">
        <v>24</v>
      </c>
      <c r="E4012" s="26" t="s">
        <v>23029</v>
      </c>
      <c r="F4012" s="26" t="s">
        <v>23030</v>
      </c>
      <c r="G4012" s="26" t="s">
        <v>9591</v>
      </c>
      <c r="H4012" s="26" t="s">
        <v>799</v>
      </c>
      <c r="J4012" s="26" t="s">
        <v>800</v>
      </c>
      <c r="K4012" s="26" t="s">
        <v>9597</v>
      </c>
      <c r="L4012" s="26" t="s">
        <v>16189</v>
      </c>
      <c r="M4012" s="26">
        <v>380444824402</v>
      </c>
      <c r="N4012" s="26">
        <v>4822784009</v>
      </c>
    </row>
    <row r="4013" spans="1:14">
      <c r="A4013" s="26" t="s">
        <v>3015</v>
      </c>
      <c r="B4013" s="26" t="s">
        <v>3010</v>
      </c>
      <c r="C4013" s="26">
        <v>37803279</v>
      </c>
      <c r="D4013" s="26" t="s">
        <v>24</v>
      </c>
      <c r="E4013" s="26" t="s">
        <v>23031</v>
      </c>
      <c r="F4013" s="26" t="s">
        <v>23032</v>
      </c>
      <c r="G4013" s="26" t="s">
        <v>9591</v>
      </c>
      <c r="H4013" s="26" t="s">
        <v>258</v>
      </c>
      <c r="J4013" s="26" t="s">
        <v>17819</v>
      </c>
      <c r="K4013" s="26" t="s">
        <v>9597</v>
      </c>
      <c r="L4013" s="26" t="s">
        <v>23033</v>
      </c>
      <c r="M4013" s="26">
        <v>380661030009</v>
      </c>
      <c r="N4013" s="26">
        <v>1414170500</v>
      </c>
    </row>
    <row r="4014" spans="1:14">
      <c r="A4014" s="26" t="s">
        <v>7503</v>
      </c>
      <c r="B4014" s="26" t="s">
        <v>7504</v>
      </c>
      <c r="C4014" s="26" t="s">
        <v>1604</v>
      </c>
      <c r="D4014" s="26" t="s">
        <v>24</v>
      </c>
      <c r="E4014" s="26" t="s">
        <v>23034</v>
      </c>
      <c r="F4014" s="26" t="s">
        <v>23035</v>
      </c>
      <c r="G4014" s="26" t="s">
        <v>9591</v>
      </c>
      <c r="H4014" s="26" t="s">
        <v>1025</v>
      </c>
      <c r="J4014" s="26" t="s">
        <v>1065</v>
      </c>
      <c r="K4014" s="26" t="s">
        <v>9597</v>
      </c>
      <c r="L4014" s="26" t="s">
        <v>23036</v>
      </c>
      <c r="M4014" s="26">
        <v>380662270163</v>
      </c>
      <c r="N4014" s="26">
        <v>5910100000</v>
      </c>
    </row>
    <row r="4015" spans="1:14">
      <c r="A4015" s="26" t="s">
        <v>4583</v>
      </c>
      <c r="B4015" s="26" t="s">
        <v>4584</v>
      </c>
      <c r="C4015" s="26">
        <v>38869194</v>
      </c>
      <c r="D4015" s="26" t="s">
        <v>24</v>
      </c>
      <c r="E4015" s="26" t="s">
        <v>23037</v>
      </c>
      <c r="F4015" s="26" t="s">
        <v>23038</v>
      </c>
      <c r="G4015" s="26" t="s">
        <v>9586</v>
      </c>
      <c r="H4015" s="26" t="s">
        <v>670</v>
      </c>
      <c r="I4015" s="26" t="s">
        <v>20361</v>
      </c>
      <c r="J4015" s="26" t="s">
        <v>23039</v>
      </c>
      <c r="K4015" s="26" t="s">
        <v>9582</v>
      </c>
      <c r="L4015" s="26" t="s">
        <v>23040</v>
      </c>
      <c r="M4015" s="26">
        <v>380686348396</v>
      </c>
      <c r="N4015" s="26">
        <v>3525280701</v>
      </c>
    </row>
    <row r="4016" spans="1:14">
      <c r="A4016" s="26" t="s">
        <v>4771</v>
      </c>
      <c r="B4016" s="26" t="s">
        <v>4772</v>
      </c>
      <c r="C4016" s="26">
        <v>37336064</v>
      </c>
      <c r="D4016" s="26" t="s">
        <v>780</v>
      </c>
      <c r="E4016" s="26" t="s">
        <v>23041</v>
      </c>
      <c r="F4016" s="26" t="s">
        <v>9787</v>
      </c>
      <c r="G4016" s="26" t="s">
        <v>9601</v>
      </c>
      <c r="H4016" s="26" t="s">
        <v>711</v>
      </c>
      <c r="I4016" s="26" t="s">
        <v>15378</v>
      </c>
      <c r="J4016" s="26" t="s">
        <v>712</v>
      </c>
      <c r="K4016" s="26" t="s">
        <v>9606</v>
      </c>
      <c r="L4016" s="26" t="s">
        <v>23042</v>
      </c>
      <c r="M4016" s="26">
        <v>761307326406</v>
      </c>
      <c r="N4016" s="26">
        <v>4420655100</v>
      </c>
    </row>
    <row r="4017" spans="1:14">
      <c r="A4017" s="26" t="s">
        <v>6346</v>
      </c>
      <c r="B4017" s="26" t="s">
        <v>6347</v>
      </c>
      <c r="C4017" s="26">
        <v>40339704</v>
      </c>
      <c r="D4017" s="26" t="s">
        <v>780</v>
      </c>
      <c r="E4017" s="26" t="s">
        <v>23043</v>
      </c>
      <c r="F4017" s="26" t="s">
        <v>22431</v>
      </c>
      <c r="G4017" s="26" t="s">
        <v>9601</v>
      </c>
      <c r="H4017" s="26" t="s">
        <v>885</v>
      </c>
      <c r="J4017" s="26" t="s">
        <v>910</v>
      </c>
      <c r="K4017" s="26" t="s">
        <v>9597</v>
      </c>
      <c r="L4017" s="26" t="s">
        <v>23044</v>
      </c>
      <c r="M4017" s="26">
        <v>380487287000</v>
      </c>
      <c r="N4017" s="26">
        <v>5110100000</v>
      </c>
    </row>
    <row r="4018" spans="1:14">
      <c r="A4018" s="26" t="s">
        <v>2200</v>
      </c>
      <c r="B4018" s="26" t="s">
        <v>2201</v>
      </c>
      <c r="C4018" s="26">
        <v>37677106</v>
      </c>
      <c r="D4018" s="26" t="s">
        <v>24</v>
      </c>
      <c r="E4018" s="26" t="s">
        <v>23045</v>
      </c>
      <c r="F4018" s="26" t="s">
        <v>23046</v>
      </c>
      <c r="G4018" s="26" t="s">
        <v>9586</v>
      </c>
      <c r="H4018" s="26" t="s">
        <v>133</v>
      </c>
      <c r="I4018" s="26" t="s">
        <v>9917</v>
      </c>
      <c r="J4018" s="26" t="s">
        <v>138</v>
      </c>
      <c r="K4018" s="26" t="s">
        <v>9597</v>
      </c>
      <c r="L4018" s="26" t="s">
        <v>9918</v>
      </c>
      <c r="M4018" s="26">
        <v>380565832182</v>
      </c>
      <c r="N4018" s="26">
        <v>1221010100</v>
      </c>
    </row>
    <row r="4019" spans="1:14">
      <c r="A4019" s="26" t="s">
        <v>9399</v>
      </c>
      <c r="B4019" s="26" t="s">
        <v>9400</v>
      </c>
      <c r="C4019" s="26">
        <v>38955665</v>
      </c>
      <c r="D4019" s="26" t="s">
        <v>24</v>
      </c>
      <c r="E4019" s="26" t="s">
        <v>23047</v>
      </c>
      <c r="F4019" s="26" t="s">
        <v>23048</v>
      </c>
      <c r="G4019" s="26" t="s">
        <v>9579</v>
      </c>
      <c r="H4019" s="26" t="s">
        <v>1573</v>
      </c>
      <c r="I4019" s="26" t="s">
        <v>10158</v>
      </c>
      <c r="J4019" s="26" t="s">
        <v>23049</v>
      </c>
      <c r="K4019" s="26" t="s">
        <v>9582</v>
      </c>
      <c r="L4019" s="26" t="s">
        <v>23050</v>
      </c>
      <c r="M4019" s="26">
        <v>380462687957</v>
      </c>
      <c r="N4019" s="26">
        <v>7425583508</v>
      </c>
    </row>
    <row r="4020" spans="1:14">
      <c r="A4020" s="26" t="s">
        <v>7183</v>
      </c>
      <c r="B4020" s="26" t="s">
        <v>7184</v>
      </c>
      <c r="C4020" s="26">
        <v>1999939</v>
      </c>
      <c r="D4020" s="26" t="s">
        <v>780</v>
      </c>
      <c r="E4020" s="26" t="s">
        <v>23051</v>
      </c>
      <c r="F4020" s="26" t="s">
        <v>23052</v>
      </c>
      <c r="G4020" s="26" t="s">
        <v>9601</v>
      </c>
      <c r="H4020" s="26" t="s">
        <v>987</v>
      </c>
      <c r="J4020" s="26" t="s">
        <v>1008</v>
      </c>
      <c r="K4020" s="26" t="s">
        <v>9597</v>
      </c>
      <c r="L4020" s="26" t="s">
        <v>16570</v>
      </c>
      <c r="M4020" s="26">
        <v>380362433003</v>
      </c>
      <c r="N4020" s="26">
        <v>122086501</v>
      </c>
    </row>
    <row r="4021" spans="1:14">
      <c r="A4021" s="26" t="s">
        <v>7903</v>
      </c>
      <c r="B4021" s="26" t="s">
        <v>7904</v>
      </c>
      <c r="C4021" s="26">
        <v>38579825</v>
      </c>
      <c r="D4021" s="26" t="s">
        <v>24</v>
      </c>
      <c r="E4021" s="26" t="s">
        <v>23053</v>
      </c>
      <c r="F4021" s="26" t="s">
        <v>23054</v>
      </c>
      <c r="G4021" s="26" t="s">
        <v>9586</v>
      </c>
      <c r="H4021" s="26" t="s">
        <v>1122</v>
      </c>
      <c r="I4021" s="26" t="s">
        <v>16172</v>
      </c>
      <c r="J4021" s="26" t="s">
        <v>1171</v>
      </c>
      <c r="K4021" s="26" t="s">
        <v>9606</v>
      </c>
      <c r="L4021" s="26" t="s">
        <v>23055</v>
      </c>
      <c r="M4021" s="26">
        <v>380665946909</v>
      </c>
      <c r="N4021" s="26">
        <v>5323481201</v>
      </c>
    </row>
    <row r="4022" spans="1:14">
      <c r="A4022" s="26" t="s">
        <v>2989</v>
      </c>
      <c r="B4022" s="26" t="s">
        <v>2990</v>
      </c>
      <c r="C4022" s="26">
        <v>1991116</v>
      </c>
      <c r="D4022" s="26" t="s">
        <v>780</v>
      </c>
      <c r="E4022" s="26" t="s">
        <v>23056</v>
      </c>
      <c r="F4022" s="26" t="s">
        <v>2990</v>
      </c>
      <c r="G4022" s="26" t="s">
        <v>9601</v>
      </c>
      <c r="H4022" s="26" t="s">
        <v>258</v>
      </c>
      <c r="J4022" s="26" t="s">
        <v>363</v>
      </c>
      <c r="K4022" s="26" t="s">
        <v>9597</v>
      </c>
      <c r="L4022" s="26" t="s">
        <v>23057</v>
      </c>
      <c r="M4022" s="26">
        <v>380623772790</v>
      </c>
      <c r="N4022" s="26">
        <v>1413800000</v>
      </c>
    </row>
    <row r="4023" spans="1:14">
      <c r="A4023" s="26" t="s">
        <v>4216</v>
      </c>
      <c r="B4023" s="26" t="s">
        <v>4217</v>
      </c>
      <c r="C4023" s="26">
        <v>41838805</v>
      </c>
      <c r="D4023" s="26" t="s">
        <v>24</v>
      </c>
      <c r="E4023" s="26" t="s">
        <v>23058</v>
      </c>
      <c r="F4023" s="26" t="s">
        <v>23059</v>
      </c>
      <c r="G4023" s="26" t="s">
        <v>9579</v>
      </c>
      <c r="H4023" s="26" t="s">
        <v>506</v>
      </c>
      <c r="I4023" s="26" t="s">
        <v>9709</v>
      </c>
      <c r="J4023" s="26" t="s">
        <v>23060</v>
      </c>
      <c r="K4023" s="26" t="s">
        <v>9582</v>
      </c>
      <c r="L4023" s="26" t="s">
        <v>23061</v>
      </c>
      <c r="M4023" s="26">
        <v>380343534672</v>
      </c>
      <c r="N4023" s="26">
        <v>2624487501</v>
      </c>
    </row>
    <row r="4024" spans="1:14">
      <c r="A4024" s="26" t="s">
        <v>6577</v>
      </c>
      <c r="B4024" s="26" t="s">
        <v>6578</v>
      </c>
      <c r="C4024" s="26">
        <v>38319453</v>
      </c>
      <c r="D4024" s="26" t="s">
        <v>24</v>
      </c>
      <c r="E4024" s="26" t="s">
        <v>23062</v>
      </c>
      <c r="F4024" s="26" t="s">
        <v>23063</v>
      </c>
      <c r="G4024" s="26" t="s">
        <v>9579</v>
      </c>
      <c r="H4024" s="26" t="s">
        <v>949</v>
      </c>
      <c r="I4024" s="26" t="s">
        <v>11128</v>
      </c>
      <c r="J4024" s="26" t="s">
        <v>23064</v>
      </c>
      <c r="K4024" s="26" t="s">
        <v>9582</v>
      </c>
      <c r="L4024" s="26" t="s">
        <v>23065</v>
      </c>
      <c r="M4024" s="26">
        <v>380535455117</v>
      </c>
      <c r="N4024" s="26">
        <v>5320483003</v>
      </c>
    </row>
    <row r="4025" spans="1:14">
      <c r="A4025" s="26" t="s">
        <v>8114</v>
      </c>
      <c r="B4025" s="26" t="s">
        <v>8115</v>
      </c>
      <c r="C4025" s="26">
        <v>2003847</v>
      </c>
      <c r="D4025" s="26" t="s">
        <v>780</v>
      </c>
      <c r="E4025" s="26" t="s">
        <v>23066</v>
      </c>
      <c r="F4025" s="26" t="s">
        <v>23067</v>
      </c>
      <c r="G4025" s="26" t="s">
        <v>9601</v>
      </c>
      <c r="H4025" s="26" t="s">
        <v>1122</v>
      </c>
      <c r="J4025" s="26" t="s">
        <v>8039</v>
      </c>
      <c r="K4025" s="26" t="s">
        <v>9597</v>
      </c>
      <c r="L4025" s="26" t="s">
        <v>23068</v>
      </c>
      <c r="M4025" s="26">
        <v>380577255911</v>
      </c>
      <c r="N4025" s="26">
        <v>6310100000</v>
      </c>
    </row>
    <row r="4026" spans="1:14">
      <c r="A4026" s="26" t="s">
        <v>4541</v>
      </c>
      <c r="B4026" s="26" t="s">
        <v>4542</v>
      </c>
      <c r="C4026" s="26">
        <v>38036489</v>
      </c>
      <c r="D4026" s="26" t="s">
        <v>24</v>
      </c>
      <c r="E4026" s="26" t="s">
        <v>23069</v>
      </c>
      <c r="F4026" s="26" t="s">
        <v>23070</v>
      </c>
      <c r="G4026" s="26" t="s">
        <v>9586</v>
      </c>
      <c r="H4026" s="26" t="s">
        <v>576</v>
      </c>
      <c r="I4026" s="26" t="s">
        <v>19988</v>
      </c>
      <c r="J4026" s="26" t="s">
        <v>15324</v>
      </c>
      <c r="K4026" s="26" t="s">
        <v>9582</v>
      </c>
      <c r="L4026" s="26" t="s">
        <v>23071</v>
      </c>
      <c r="M4026" s="26">
        <v>380456545651</v>
      </c>
      <c r="N4026" s="26">
        <v>121187203</v>
      </c>
    </row>
    <row r="4027" spans="1:14">
      <c r="A4027" s="26" t="s">
        <v>2729</v>
      </c>
      <c r="B4027" s="26" t="s">
        <v>2730</v>
      </c>
      <c r="C4027" s="26">
        <v>37789087</v>
      </c>
      <c r="D4027" s="26" t="s">
        <v>24</v>
      </c>
      <c r="E4027" s="26" t="s">
        <v>23072</v>
      </c>
      <c r="F4027" s="26" t="s">
        <v>23073</v>
      </c>
      <c r="G4027" s="26" t="s">
        <v>9586</v>
      </c>
      <c r="H4027" s="26" t="s">
        <v>133</v>
      </c>
      <c r="I4027" s="26" t="s">
        <v>10969</v>
      </c>
      <c r="J4027" s="26" t="s">
        <v>2185</v>
      </c>
      <c r="K4027" s="26" t="s">
        <v>9582</v>
      </c>
      <c r="L4027" s="26" t="s">
        <v>23074</v>
      </c>
      <c r="M4027" s="26">
        <v>380985340997</v>
      </c>
      <c r="N4027" s="26">
        <v>1225283301</v>
      </c>
    </row>
    <row r="4028" spans="1:14">
      <c r="A4028" s="26" t="s">
        <v>4821</v>
      </c>
      <c r="B4028" s="26" t="s">
        <v>4822</v>
      </c>
      <c r="C4028" s="26">
        <v>38665243</v>
      </c>
      <c r="D4028" s="26" t="s">
        <v>24</v>
      </c>
      <c r="E4028" s="26" t="s">
        <v>23075</v>
      </c>
      <c r="F4028" s="26" t="s">
        <v>23076</v>
      </c>
      <c r="G4028" s="26" t="s">
        <v>9586</v>
      </c>
      <c r="H4028" s="26" t="s">
        <v>711</v>
      </c>
      <c r="I4028" s="26" t="s">
        <v>22974</v>
      </c>
      <c r="J4028" s="26" t="s">
        <v>4820</v>
      </c>
      <c r="K4028" s="26" t="s">
        <v>9606</v>
      </c>
      <c r="L4028" s="26" t="s">
        <v>23077</v>
      </c>
      <c r="M4028" s="26">
        <v>380665690512</v>
      </c>
      <c r="N4028" s="26">
        <v>4422855100</v>
      </c>
    </row>
    <row r="4029" spans="1:14">
      <c r="A4029" s="26" t="s">
        <v>4367</v>
      </c>
      <c r="B4029" s="26" t="s">
        <v>4368</v>
      </c>
      <c r="C4029" s="26">
        <v>1994385</v>
      </c>
      <c r="D4029" s="26" t="s">
        <v>780</v>
      </c>
      <c r="E4029" s="26" t="s">
        <v>23078</v>
      </c>
      <c r="F4029" s="26" t="s">
        <v>4368</v>
      </c>
      <c r="G4029" s="26" t="s">
        <v>9601</v>
      </c>
      <c r="H4029" s="26" t="s">
        <v>576</v>
      </c>
      <c r="J4029" s="26" t="s">
        <v>607</v>
      </c>
      <c r="K4029" s="26" t="s">
        <v>9597</v>
      </c>
      <c r="L4029" s="26" t="s">
        <v>22239</v>
      </c>
      <c r="M4029" s="26">
        <v>380457121114</v>
      </c>
      <c r="N4029" s="26">
        <v>3210700000</v>
      </c>
    </row>
    <row r="4030" spans="1:14">
      <c r="A4030" s="26" t="s">
        <v>2377</v>
      </c>
      <c r="B4030" s="26" t="s">
        <v>2378</v>
      </c>
      <c r="C4030" s="26">
        <v>14280960</v>
      </c>
      <c r="D4030" s="26" t="s">
        <v>780</v>
      </c>
      <c r="E4030" s="26" t="s">
        <v>23079</v>
      </c>
      <c r="F4030" s="26" t="s">
        <v>23080</v>
      </c>
      <c r="G4030" s="26" t="s">
        <v>9601</v>
      </c>
      <c r="H4030" s="26" t="s">
        <v>133</v>
      </c>
      <c r="I4030" s="26" t="s">
        <v>133</v>
      </c>
      <c r="J4030" s="26" t="s">
        <v>2379</v>
      </c>
      <c r="K4030" s="26" t="s">
        <v>9597</v>
      </c>
      <c r="L4030" s="26" t="s">
        <v>23081</v>
      </c>
      <c r="M4030" s="26">
        <v>380955988801</v>
      </c>
      <c r="N4030" s="26">
        <v>1210700000</v>
      </c>
    </row>
    <row r="4031" spans="1:14">
      <c r="A4031" s="26" t="s">
        <v>3498</v>
      </c>
      <c r="B4031" s="26" t="s">
        <v>3499</v>
      </c>
      <c r="C4031" s="26">
        <v>1992682</v>
      </c>
      <c r="D4031" s="26" t="s">
        <v>780</v>
      </c>
      <c r="E4031" s="26" t="s">
        <v>23082</v>
      </c>
      <c r="F4031" s="26" t="s">
        <v>13854</v>
      </c>
      <c r="G4031" s="26" t="s">
        <v>9601</v>
      </c>
      <c r="H4031" s="26" t="s">
        <v>392</v>
      </c>
      <c r="I4031" s="26" t="s">
        <v>10627</v>
      </c>
      <c r="J4031" s="26" t="s">
        <v>454</v>
      </c>
      <c r="K4031" s="26" t="s">
        <v>9597</v>
      </c>
      <c r="L4031" s="26" t="s">
        <v>23083</v>
      </c>
      <c r="M4031" s="26">
        <v>380313432057</v>
      </c>
      <c r="N4031" s="26">
        <v>2124410100</v>
      </c>
    </row>
    <row r="4032" spans="1:14">
      <c r="A4032" s="26" t="s">
        <v>9137</v>
      </c>
      <c r="B4032" s="26" t="s">
        <v>9138</v>
      </c>
      <c r="C4032" s="26">
        <v>36754912</v>
      </c>
      <c r="D4032" s="26" t="s">
        <v>24</v>
      </c>
      <c r="E4032" s="26" t="s">
        <v>23084</v>
      </c>
      <c r="F4032" s="26" t="s">
        <v>23085</v>
      </c>
      <c r="G4032" s="26" t="s">
        <v>9579</v>
      </c>
      <c r="H4032" s="26" t="s">
        <v>1490</v>
      </c>
      <c r="I4032" s="26" t="s">
        <v>13192</v>
      </c>
      <c r="J4032" s="26" t="s">
        <v>23086</v>
      </c>
      <c r="K4032" s="26" t="s">
        <v>9582</v>
      </c>
      <c r="L4032" s="26" t="s">
        <v>23087</v>
      </c>
      <c r="M4032" s="26">
        <v>380971821052</v>
      </c>
      <c r="N4032" s="26">
        <v>7323584002</v>
      </c>
    </row>
    <row r="4033" spans="1:14">
      <c r="A4033" s="26" t="s">
        <v>6871</v>
      </c>
      <c r="B4033" s="26" t="s">
        <v>6872</v>
      </c>
      <c r="C4033" s="26">
        <v>38522213</v>
      </c>
      <c r="D4033" s="26" t="s">
        <v>24</v>
      </c>
      <c r="E4033" s="26" t="s">
        <v>23088</v>
      </c>
      <c r="F4033" s="26" t="s">
        <v>23089</v>
      </c>
      <c r="G4033" s="26" t="s">
        <v>9579</v>
      </c>
      <c r="H4033" s="26" t="s">
        <v>949</v>
      </c>
      <c r="I4033" s="26" t="s">
        <v>12172</v>
      </c>
      <c r="J4033" s="26" t="s">
        <v>18854</v>
      </c>
      <c r="K4033" s="26" t="s">
        <v>9582</v>
      </c>
      <c r="L4033" s="26" t="s">
        <v>23090</v>
      </c>
      <c r="M4033" s="26">
        <v>380534191164</v>
      </c>
      <c r="N4033" s="26">
        <v>121155400</v>
      </c>
    </row>
    <row r="4034" spans="1:14">
      <c r="A4034" s="26" t="s">
        <v>4374</v>
      </c>
      <c r="B4034" s="26" t="s">
        <v>4375</v>
      </c>
      <c r="C4034" s="26" t="s">
        <v>1604</v>
      </c>
      <c r="D4034" s="26" t="s">
        <v>24</v>
      </c>
      <c r="E4034" s="26" t="s">
        <v>23091</v>
      </c>
      <c r="F4034" s="26" t="s">
        <v>23092</v>
      </c>
      <c r="G4034" s="26" t="s">
        <v>9586</v>
      </c>
      <c r="H4034" s="26" t="s">
        <v>576</v>
      </c>
      <c r="I4034" s="26" t="s">
        <v>14945</v>
      </c>
      <c r="J4034" s="26" t="s">
        <v>611</v>
      </c>
      <c r="K4034" s="26" t="s">
        <v>9597</v>
      </c>
      <c r="L4034" s="26" t="s">
        <v>23093</v>
      </c>
      <c r="M4034" s="26">
        <v>761133680734</v>
      </c>
      <c r="N4034" s="26">
        <v>3221810100</v>
      </c>
    </row>
    <row r="4035" spans="1:14">
      <c r="A4035" s="26" t="s">
        <v>7799</v>
      </c>
      <c r="B4035" s="26" t="s">
        <v>7800</v>
      </c>
      <c r="C4035" s="26">
        <v>14054198</v>
      </c>
      <c r="D4035" s="26" t="s">
        <v>1701</v>
      </c>
      <c r="E4035" s="26" t="s">
        <v>23094</v>
      </c>
      <c r="F4035" s="26" t="s">
        <v>23095</v>
      </c>
      <c r="G4035" s="26" t="s">
        <v>9601</v>
      </c>
      <c r="H4035" s="26" t="s">
        <v>1088</v>
      </c>
      <c r="J4035" s="26" t="s">
        <v>23096</v>
      </c>
      <c r="K4035" s="26" t="s">
        <v>9606</v>
      </c>
      <c r="L4035" s="26" t="s">
        <v>23097</v>
      </c>
      <c r="M4035" s="26">
        <v>380352246163</v>
      </c>
      <c r="N4035" s="26">
        <v>6121655400</v>
      </c>
    </row>
    <row r="4036" spans="1:14">
      <c r="A4036" s="26" t="s">
        <v>2991</v>
      </c>
      <c r="B4036" s="26" t="s">
        <v>2992</v>
      </c>
      <c r="C4036" s="26">
        <v>37791248</v>
      </c>
      <c r="D4036" s="26" t="s">
        <v>24</v>
      </c>
      <c r="E4036" s="26" t="s">
        <v>23098</v>
      </c>
      <c r="F4036" s="26" t="s">
        <v>23099</v>
      </c>
      <c r="G4036" s="26" t="s">
        <v>9586</v>
      </c>
      <c r="H4036" s="26" t="s">
        <v>258</v>
      </c>
      <c r="J4036" s="26" t="s">
        <v>23100</v>
      </c>
      <c r="K4036" s="26" t="s">
        <v>9606</v>
      </c>
      <c r="L4036" s="26" t="s">
        <v>23101</v>
      </c>
      <c r="M4036" s="26">
        <v>380997286975</v>
      </c>
      <c r="N4036" s="26">
        <v>1413846500</v>
      </c>
    </row>
    <row r="4037" spans="1:14">
      <c r="A4037" s="26" t="s">
        <v>5726</v>
      </c>
      <c r="B4037" s="26" t="s">
        <v>5727</v>
      </c>
      <c r="C4037" s="26">
        <v>5416231</v>
      </c>
      <c r="D4037" s="26" t="s">
        <v>780</v>
      </c>
      <c r="E4037" s="26" t="s">
        <v>23102</v>
      </c>
      <c r="F4037" s="26" t="s">
        <v>23103</v>
      </c>
      <c r="G4037" s="26" t="s">
        <v>9601</v>
      </c>
      <c r="H4037" s="26" t="s">
        <v>799</v>
      </c>
      <c r="J4037" s="26" t="s">
        <v>800</v>
      </c>
      <c r="K4037" s="26" t="s">
        <v>9597</v>
      </c>
      <c r="L4037" s="26" t="s">
        <v>23104</v>
      </c>
      <c r="M4037" s="26">
        <v>380443371750</v>
      </c>
      <c r="N4037" s="26">
        <v>4822784009</v>
      </c>
    </row>
    <row r="4038" spans="1:14">
      <c r="A4038" s="26" t="s">
        <v>4253</v>
      </c>
      <c r="B4038" s="26" t="s">
        <v>4254</v>
      </c>
      <c r="C4038" s="26">
        <v>41394939</v>
      </c>
      <c r="D4038" s="26" t="s">
        <v>24</v>
      </c>
      <c r="E4038" s="26" t="s">
        <v>23105</v>
      </c>
      <c r="F4038" s="26" t="s">
        <v>23106</v>
      </c>
      <c r="G4038" s="26" t="s">
        <v>9579</v>
      </c>
      <c r="H4038" s="26" t="s">
        <v>506</v>
      </c>
      <c r="I4038" s="26" t="s">
        <v>9951</v>
      </c>
      <c r="J4038" s="26" t="s">
        <v>23107</v>
      </c>
      <c r="K4038" s="26" t="s">
        <v>9582</v>
      </c>
      <c r="L4038" s="26" t="s">
        <v>23108</v>
      </c>
      <c r="M4038" s="26">
        <v>380660102041</v>
      </c>
      <c r="N4038" s="26">
        <v>2625687204</v>
      </c>
    </row>
    <row r="4039" spans="1:14">
      <c r="A4039" s="26" t="s">
        <v>1773</v>
      </c>
      <c r="B4039" s="26" t="s">
        <v>1774</v>
      </c>
      <c r="C4039" s="26">
        <v>37258835</v>
      </c>
      <c r="D4039" s="26" t="s">
        <v>24</v>
      </c>
      <c r="E4039" s="26" t="s">
        <v>23109</v>
      </c>
      <c r="F4039" s="26" t="s">
        <v>23110</v>
      </c>
      <c r="G4039" s="26" t="s">
        <v>9586</v>
      </c>
      <c r="H4039" s="26" t="s">
        <v>27</v>
      </c>
      <c r="I4039" s="26" t="s">
        <v>10108</v>
      </c>
      <c r="J4039" s="26" t="s">
        <v>4585</v>
      </c>
      <c r="K4039" s="26" t="s">
        <v>9582</v>
      </c>
      <c r="L4039" s="26" t="s">
        <v>23111</v>
      </c>
      <c r="M4039" s="26">
        <v>380969014520</v>
      </c>
      <c r="N4039" s="26">
        <v>521680603</v>
      </c>
    </row>
    <row r="4040" spans="1:14">
      <c r="A4040" s="26" t="s">
        <v>3363</v>
      </c>
      <c r="B4040" s="26" t="s">
        <v>3364</v>
      </c>
      <c r="C4040" s="26" t="s">
        <v>1604</v>
      </c>
      <c r="D4040" s="26" t="s">
        <v>24</v>
      </c>
      <c r="E4040" s="26" t="s">
        <v>23112</v>
      </c>
      <c r="F4040" s="26" t="s">
        <v>3365</v>
      </c>
      <c r="G4040" s="26" t="s">
        <v>9591</v>
      </c>
      <c r="H4040" s="26" t="s">
        <v>392</v>
      </c>
      <c r="J4040" s="26" t="s">
        <v>11762</v>
      </c>
      <c r="K4040" s="26" t="s">
        <v>9597</v>
      </c>
      <c r="L4040" s="26" t="s">
        <v>13168</v>
      </c>
      <c r="M4040" s="26">
        <v>761924865174</v>
      </c>
      <c r="N4040" s="26">
        <v>2110800000</v>
      </c>
    </row>
    <row r="4041" spans="1:14">
      <c r="A4041" s="26" t="s">
        <v>6861</v>
      </c>
      <c r="B4041" s="26" t="s">
        <v>6862</v>
      </c>
      <c r="C4041" s="26">
        <v>38534915</v>
      </c>
      <c r="D4041" s="26" t="s">
        <v>24</v>
      </c>
      <c r="E4041" s="26" t="s">
        <v>23113</v>
      </c>
      <c r="F4041" s="26" t="s">
        <v>23114</v>
      </c>
      <c r="G4041" s="26" t="s">
        <v>9579</v>
      </c>
      <c r="H4041" s="26" t="s">
        <v>949</v>
      </c>
      <c r="I4041" s="26" t="s">
        <v>13665</v>
      </c>
      <c r="J4041" s="26" t="s">
        <v>23115</v>
      </c>
      <c r="K4041" s="26" t="s">
        <v>9582</v>
      </c>
      <c r="L4041" s="26" t="s">
        <v>23116</v>
      </c>
      <c r="M4041" s="26">
        <v>380536397646</v>
      </c>
      <c r="N4041" s="26">
        <v>5324283107</v>
      </c>
    </row>
    <row r="4042" spans="1:14">
      <c r="A4042" s="26" t="s">
        <v>9094</v>
      </c>
      <c r="B4042" s="26" t="s">
        <v>9095</v>
      </c>
      <c r="C4042" s="26">
        <v>36750153</v>
      </c>
      <c r="D4042" s="26" t="s">
        <v>24</v>
      </c>
      <c r="E4042" s="26" t="s">
        <v>23117</v>
      </c>
      <c r="F4042" s="26" t="s">
        <v>23118</v>
      </c>
      <c r="G4042" s="26" t="s">
        <v>9586</v>
      </c>
      <c r="H4042" s="26" t="s">
        <v>1490</v>
      </c>
      <c r="I4042" s="26" t="s">
        <v>12360</v>
      </c>
      <c r="J4042" s="26" t="s">
        <v>23119</v>
      </c>
      <c r="K4042" s="26" t="s">
        <v>9582</v>
      </c>
      <c r="L4042" s="26" t="s">
        <v>23120</v>
      </c>
      <c r="M4042" s="26">
        <v>380660223172</v>
      </c>
      <c r="N4042" s="26">
        <v>7322088801</v>
      </c>
    </row>
    <row r="4043" spans="1:14">
      <c r="A4043" s="26" t="s">
        <v>8928</v>
      </c>
      <c r="B4043" s="26" t="s">
        <v>8929</v>
      </c>
      <c r="C4043" s="26">
        <v>39028772</v>
      </c>
      <c r="D4043" s="26" t="s">
        <v>24</v>
      </c>
      <c r="E4043" s="26" t="s">
        <v>23121</v>
      </c>
      <c r="F4043" s="26" t="s">
        <v>23122</v>
      </c>
      <c r="G4043" s="26" t="s">
        <v>9579</v>
      </c>
      <c r="H4043" s="26" t="s">
        <v>1401</v>
      </c>
      <c r="I4043" s="26" t="s">
        <v>9777</v>
      </c>
      <c r="J4043" s="26" t="s">
        <v>23123</v>
      </c>
      <c r="K4043" s="26" t="s">
        <v>9582</v>
      </c>
      <c r="L4043" s="26" t="s">
        <v>23124</v>
      </c>
      <c r="M4043" s="26">
        <v>760948994736</v>
      </c>
      <c r="N4043" s="26">
        <v>7124389001</v>
      </c>
    </row>
    <row r="4044" spans="1:14">
      <c r="A4044" s="26" t="s">
        <v>4893</v>
      </c>
      <c r="B4044" s="26" t="s">
        <v>4894</v>
      </c>
      <c r="C4044" s="26">
        <v>37981165</v>
      </c>
      <c r="D4044" s="26" t="s">
        <v>24</v>
      </c>
      <c r="E4044" s="26" t="s">
        <v>23125</v>
      </c>
      <c r="F4044" s="26" t="s">
        <v>23126</v>
      </c>
      <c r="G4044" s="26" t="s">
        <v>9586</v>
      </c>
      <c r="H4044" s="26" t="s">
        <v>711</v>
      </c>
      <c r="I4044" s="26" t="s">
        <v>10523</v>
      </c>
      <c r="J4044" s="26" t="s">
        <v>4523</v>
      </c>
      <c r="K4044" s="26" t="s">
        <v>9582</v>
      </c>
      <c r="L4044" s="26" t="s">
        <v>23127</v>
      </c>
      <c r="M4044" s="26">
        <v>380645699532</v>
      </c>
      <c r="N4044" s="26">
        <v>121184103</v>
      </c>
    </row>
    <row r="4045" spans="1:14">
      <c r="A4045" s="26" t="s">
        <v>3877</v>
      </c>
      <c r="B4045" s="26" t="s">
        <v>3870</v>
      </c>
      <c r="C4045" s="26">
        <v>1992953</v>
      </c>
      <c r="D4045" s="26" t="s">
        <v>780</v>
      </c>
      <c r="E4045" s="26" t="s">
        <v>23128</v>
      </c>
      <c r="F4045" s="26" t="s">
        <v>23129</v>
      </c>
      <c r="G4045" s="26" t="s">
        <v>9601</v>
      </c>
      <c r="H4045" s="26" t="s">
        <v>468</v>
      </c>
      <c r="J4045" s="26" t="s">
        <v>3871</v>
      </c>
      <c r="K4045" s="26" t="s">
        <v>9597</v>
      </c>
      <c r="L4045" s="26" t="s">
        <v>13263</v>
      </c>
      <c r="M4045" s="26">
        <v>380614143242</v>
      </c>
      <c r="N4045" s="26">
        <v>2323910100</v>
      </c>
    </row>
    <row r="4046" spans="1:14">
      <c r="A4046" s="26" t="s">
        <v>9280</v>
      </c>
      <c r="B4046" s="26" t="s">
        <v>9281</v>
      </c>
      <c r="C4046" s="26">
        <v>38487834</v>
      </c>
      <c r="D4046" s="26" t="s">
        <v>24</v>
      </c>
      <c r="E4046" s="26" t="s">
        <v>23130</v>
      </c>
      <c r="F4046" s="26" t="s">
        <v>23131</v>
      </c>
      <c r="G4046" s="26" t="s">
        <v>9586</v>
      </c>
      <c r="H4046" s="26" t="s">
        <v>1573</v>
      </c>
      <c r="I4046" s="26" t="s">
        <v>12929</v>
      </c>
      <c r="J4046" s="26" t="s">
        <v>23132</v>
      </c>
      <c r="K4046" s="26" t="s">
        <v>9582</v>
      </c>
      <c r="L4046" s="26" t="s">
        <v>23133</v>
      </c>
      <c r="M4046" s="26">
        <v>380963561276</v>
      </c>
      <c r="N4046" s="26">
        <v>7420684801</v>
      </c>
    </row>
    <row r="4047" spans="1:14">
      <c r="A4047" s="26" t="s">
        <v>4524</v>
      </c>
      <c r="B4047" s="26" t="s">
        <v>4525</v>
      </c>
      <c r="C4047" s="26">
        <v>1994215</v>
      </c>
      <c r="D4047" s="26" t="s">
        <v>780</v>
      </c>
      <c r="E4047" s="26" t="s">
        <v>23134</v>
      </c>
      <c r="F4047" s="26" t="s">
        <v>23135</v>
      </c>
      <c r="G4047" s="26" t="s">
        <v>9601</v>
      </c>
      <c r="H4047" s="26" t="s">
        <v>576</v>
      </c>
      <c r="I4047" s="26" t="s">
        <v>11612</v>
      </c>
      <c r="J4047" s="26" t="s">
        <v>4526</v>
      </c>
      <c r="K4047" s="26" t="s">
        <v>9597</v>
      </c>
      <c r="L4047" s="26" t="s">
        <v>23136</v>
      </c>
      <c r="M4047" s="26">
        <v>380456652305</v>
      </c>
      <c r="N4047" s="26">
        <v>3224410100</v>
      </c>
    </row>
    <row r="4048" spans="1:14">
      <c r="A4048" s="26" t="s">
        <v>7165</v>
      </c>
      <c r="B4048" s="26" t="s">
        <v>7166</v>
      </c>
      <c r="C4048" s="26">
        <v>38374357</v>
      </c>
      <c r="D4048" s="26" t="s">
        <v>24</v>
      </c>
      <c r="E4048" s="26" t="s">
        <v>23137</v>
      </c>
      <c r="F4048" s="26" t="s">
        <v>10050</v>
      </c>
      <c r="G4048" s="26" t="s">
        <v>9586</v>
      </c>
      <c r="H4048" s="26" t="s">
        <v>987</v>
      </c>
      <c r="I4048" s="26" t="s">
        <v>10385</v>
      </c>
      <c r="J4048" s="26" t="s">
        <v>15023</v>
      </c>
      <c r="K4048" s="26" t="s">
        <v>9582</v>
      </c>
      <c r="L4048" s="26" t="s">
        <v>15024</v>
      </c>
      <c r="M4048" s="26">
        <v>380936478956</v>
      </c>
      <c r="N4048" s="26">
        <v>5625888501</v>
      </c>
    </row>
    <row r="4049" spans="1:14">
      <c r="A4049" s="26" t="s">
        <v>6591</v>
      </c>
      <c r="B4049" s="26" t="s">
        <v>6592</v>
      </c>
      <c r="C4049" s="26">
        <v>24832478</v>
      </c>
      <c r="D4049" s="26" t="s">
        <v>780</v>
      </c>
      <c r="E4049" s="26" t="s">
        <v>23138</v>
      </c>
      <c r="F4049" s="26" t="s">
        <v>23139</v>
      </c>
      <c r="G4049" s="26" t="s">
        <v>9601</v>
      </c>
      <c r="H4049" s="26" t="s">
        <v>949</v>
      </c>
      <c r="J4049" s="26" t="s">
        <v>954</v>
      </c>
      <c r="K4049" s="26" t="s">
        <v>9597</v>
      </c>
      <c r="L4049" s="26" t="s">
        <v>23140</v>
      </c>
      <c r="M4049" s="26">
        <v>380534844561</v>
      </c>
      <c r="N4049" s="26">
        <v>5310200000</v>
      </c>
    </row>
    <row r="4050" spans="1:14">
      <c r="A4050" s="26" t="s">
        <v>3727</v>
      </c>
      <c r="B4050" s="26" t="s">
        <v>3728</v>
      </c>
      <c r="C4050" s="26" t="s">
        <v>1604</v>
      </c>
      <c r="D4050" s="26" t="s">
        <v>24</v>
      </c>
      <c r="E4050" s="26" t="s">
        <v>23141</v>
      </c>
      <c r="F4050" s="26" t="s">
        <v>23142</v>
      </c>
      <c r="G4050" s="26" t="s">
        <v>9579</v>
      </c>
      <c r="H4050" s="26" t="s">
        <v>468</v>
      </c>
      <c r="I4050" s="26" t="s">
        <v>13348</v>
      </c>
      <c r="J4050" s="26" t="s">
        <v>481</v>
      </c>
      <c r="K4050" s="26" t="s">
        <v>9597</v>
      </c>
      <c r="L4050" s="26" t="s">
        <v>23143</v>
      </c>
      <c r="M4050" s="26">
        <v>380975793394</v>
      </c>
      <c r="N4050" s="26">
        <v>1222380503</v>
      </c>
    </row>
    <row r="4051" spans="1:14">
      <c r="A4051" s="26" t="s">
        <v>9098</v>
      </c>
      <c r="B4051" s="26" t="s">
        <v>9099</v>
      </c>
      <c r="C4051" s="26">
        <v>38561624</v>
      </c>
      <c r="D4051" s="26" t="s">
        <v>24</v>
      </c>
      <c r="E4051" s="26" t="s">
        <v>23144</v>
      </c>
      <c r="F4051" s="26" t="s">
        <v>23145</v>
      </c>
      <c r="G4051" s="26" t="s">
        <v>9586</v>
      </c>
      <c r="H4051" s="26" t="s">
        <v>1490</v>
      </c>
      <c r="I4051" s="26" t="s">
        <v>9841</v>
      </c>
      <c r="J4051" s="26" t="s">
        <v>23146</v>
      </c>
      <c r="K4051" s="26" t="s">
        <v>9582</v>
      </c>
      <c r="L4051" s="26" t="s">
        <v>23147</v>
      </c>
      <c r="M4051" s="26">
        <v>761041425762</v>
      </c>
      <c r="N4051" s="26">
        <v>7322584001</v>
      </c>
    </row>
    <row r="4052" spans="1:14">
      <c r="A4052" s="26" t="s">
        <v>6492</v>
      </c>
      <c r="B4052" s="26" t="s">
        <v>6493</v>
      </c>
      <c r="C4052" s="26">
        <v>38147602</v>
      </c>
      <c r="D4052" s="26" t="s">
        <v>24</v>
      </c>
      <c r="E4052" s="26" t="s">
        <v>23148</v>
      </c>
      <c r="F4052" s="26" t="s">
        <v>23149</v>
      </c>
      <c r="G4052" s="26" t="s">
        <v>9586</v>
      </c>
      <c r="H4052" s="26" t="s">
        <v>885</v>
      </c>
      <c r="I4052" s="26" t="s">
        <v>16354</v>
      </c>
      <c r="J4052" s="26" t="s">
        <v>15888</v>
      </c>
      <c r="K4052" s="26" t="s">
        <v>9582</v>
      </c>
      <c r="L4052" s="26" t="s">
        <v>23150</v>
      </c>
      <c r="M4052" s="26">
        <v>380486538786</v>
      </c>
      <c r="N4052" s="26">
        <v>1825087401</v>
      </c>
    </row>
    <row r="4053" spans="1:14">
      <c r="A4053" s="26" t="s">
        <v>7544</v>
      </c>
      <c r="B4053" s="26" t="s">
        <v>7545</v>
      </c>
      <c r="C4053" s="26">
        <v>21103023</v>
      </c>
      <c r="D4053" s="26" t="s">
        <v>780</v>
      </c>
      <c r="E4053" s="26" t="s">
        <v>23151</v>
      </c>
      <c r="F4053" s="26" t="s">
        <v>23152</v>
      </c>
      <c r="G4053" s="26" t="s">
        <v>9601</v>
      </c>
      <c r="H4053" s="26" t="s">
        <v>1025</v>
      </c>
      <c r="J4053" s="26" t="s">
        <v>1081</v>
      </c>
      <c r="K4053" s="26" t="s">
        <v>9597</v>
      </c>
      <c r="L4053" s="26" t="s">
        <v>23153</v>
      </c>
      <c r="M4053" s="26">
        <v>380544961235</v>
      </c>
      <c r="N4053" s="26">
        <v>5911000000</v>
      </c>
    </row>
    <row r="4054" spans="1:14">
      <c r="A4054" s="26" t="s">
        <v>1889</v>
      </c>
      <c r="B4054" s="26" t="s">
        <v>1890</v>
      </c>
      <c r="C4054" s="26">
        <v>37294246</v>
      </c>
      <c r="D4054" s="26" t="s">
        <v>24</v>
      </c>
      <c r="E4054" s="26" t="s">
        <v>23154</v>
      </c>
      <c r="F4054" s="26" t="s">
        <v>23155</v>
      </c>
      <c r="G4054" s="26" t="s">
        <v>9586</v>
      </c>
      <c r="H4054" s="26" t="s">
        <v>27</v>
      </c>
      <c r="I4054" s="26" t="s">
        <v>10389</v>
      </c>
      <c r="J4054" s="26" t="s">
        <v>23156</v>
      </c>
      <c r="K4054" s="26" t="s">
        <v>9582</v>
      </c>
      <c r="L4054" s="26" t="s">
        <v>23157</v>
      </c>
      <c r="M4054" s="26">
        <v>380969943242</v>
      </c>
      <c r="N4054" s="26">
        <v>124785002</v>
      </c>
    </row>
    <row r="4055" spans="1:14">
      <c r="A4055" s="26" t="s">
        <v>4452</v>
      </c>
      <c r="B4055" s="26" t="s">
        <v>4453</v>
      </c>
      <c r="C4055" s="26">
        <v>38164193</v>
      </c>
      <c r="D4055" s="26" t="s">
        <v>24</v>
      </c>
      <c r="E4055" s="26" t="s">
        <v>23158</v>
      </c>
      <c r="F4055" s="26" t="s">
        <v>11313</v>
      </c>
      <c r="G4055" s="26" t="s">
        <v>9579</v>
      </c>
      <c r="H4055" s="26" t="s">
        <v>576</v>
      </c>
      <c r="I4055" s="26" t="s">
        <v>10758</v>
      </c>
      <c r="J4055" s="26" t="s">
        <v>23159</v>
      </c>
      <c r="K4055" s="26" t="s">
        <v>9582</v>
      </c>
      <c r="L4055" s="26" t="s">
        <v>23160</v>
      </c>
      <c r="M4055" s="26">
        <v>380457433596</v>
      </c>
      <c r="N4055" s="26">
        <v>3222981801</v>
      </c>
    </row>
    <row r="4056" spans="1:14">
      <c r="A4056" s="26" t="s">
        <v>5781</v>
      </c>
      <c r="B4056" s="26" t="s">
        <v>5782</v>
      </c>
      <c r="C4056" s="26">
        <v>5416248</v>
      </c>
      <c r="D4056" s="26" t="s">
        <v>780</v>
      </c>
      <c r="E4056" s="26" t="s">
        <v>23161</v>
      </c>
      <c r="F4056" s="26" t="s">
        <v>23162</v>
      </c>
      <c r="G4056" s="26" t="s">
        <v>9601</v>
      </c>
      <c r="H4056" s="26" t="s">
        <v>799</v>
      </c>
      <c r="J4056" s="26" t="s">
        <v>800</v>
      </c>
      <c r="K4056" s="26" t="s">
        <v>9597</v>
      </c>
      <c r="L4056" s="26" t="s">
        <v>23163</v>
      </c>
      <c r="M4056" s="26">
        <v>380442895427</v>
      </c>
      <c r="N4056" s="26">
        <v>4822784009</v>
      </c>
    </row>
    <row r="4057" spans="1:14">
      <c r="A4057" s="26" t="s">
        <v>2167</v>
      </c>
      <c r="B4057" s="26" t="s">
        <v>2168</v>
      </c>
      <c r="C4057" s="26">
        <v>37836978</v>
      </c>
      <c r="D4057" s="26" t="s">
        <v>24</v>
      </c>
      <c r="E4057" s="26" t="s">
        <v>23164</v>
      </c>
      <c r="F4057" s="26" t="s">
        <v>23165</v>
      </c>
      <c r="G4057" s="26" t="s">
        <v>9579</v>
      </c>
      <c r="H4057" s="26" t="s">
        <v>133</v>
      </c>
      <c r="I4057" s="26" t="s">
        <v>13125</v>
      </c>
      <c r="J4057" s="26" t="s">
        <v>18854</v>
      </c>
      <c r="K4057" s="26" t="s">
        <v>9582</v>
      </c>
      <c r="L4057" s="26" t="s">
        <v>23166</v>
      </c>
      <c r="M4057" s="26">
        <v>761925994806</v>
      </c>
      <c r="N4057" s="26">
        <v>121155400</v>
      </c>
    </row>
    <row r="4058" spans="1:14">
      <c r="A4058" s="26" t="s">
        <v>3473</v>
      </c>
      <c r="B4058" s="26" t="s">
        <v>3474</v>
      </c>
      <c r="C4058" s="26">
        <v>38466531</v>
      </c>
      <c r="D4058" s="26" t="s">
        <v>24</v>
      </c>
      <c r="E4058" s="26" t="s">
        <v>23167</v>
      </c>
      <c r="F4058" s="26" t="s">
        <v>23168</v>
      </c>
      <c r="G4058" s="26" t="s">
        <v>9586</v>
      </c>
      <c r="H4058" s="26" t="s">
        <v>392</v>
      </c>
      <c r="I4058" s="26" t="s">
        <v>11629</v>
      </c>
      <c r="J4058" s="26" t="s">
        <v>23169</v>
      </c>
      <c r="K4058" s="26" t="s">
        <v>9582</v>
      </c>
      <c r="L4058" s="26" t="s">
        <v>23170</v>
      </c>
      <c r="M4058" s="26">
        <v>761981497616</v>
      </c>
      <c r="N4058" s="26">
        <v>2124887402</v>
      </c>
    </row>
    <row r="4059" spans="1:14">
      <c r="A4059" s="26" t="s">
        <v>8915</v>
      </c>
      <c r="B4059" s="26" t="s">
        <v>8916</v>
      </c>
      <c r="C4059" s="26">
        <v>41368558</v>
      </c>
      <c r="D4059" s="26" t="s">
        <v>24</v>
      </c>
      <c r="E4059" s="26" t="s">
        <v>23171</v>
      </c>
      <c r="F4059" s="26" t="s">
        <v>23172</v>
      </c>
      <c r="G4059" s="26" t="s">
        <v>9586</v>
      </c>
      <c r="H4059" s="26" t="s">
        <v>1401</v>
      </c>
      <c r="I4059" s="26" t="s">
        <v>11520</v>
      </c>
      <c r="J4059" s="26" t="s">
        <v>23173</v>
      </c>
      <c r="K4059" s="26" t="s">
        <v>9582</v>
      </c>
      <c r="L4059" s="26" t="s">
        <v>23174</v>
      </c>
      <c r="M4059" s="26">
        <v>380984686537</v>
      </c>
      <c r="N4059" s="26">
        <v>7123480305</v>
      </c>
    </row>
    <row r="4060" spans="1:14">
      <c r="A4060" s="26" t="s">
        <v>6695</v>
      </c>
      <c r="B4060" s="26" t="s">
        <v>6680</v>
      </c>
      <c r="C4060" s="26">
        <v>1999342</v>
      </c>
      <c r="D4060" s="26" t="s">
        <v>780</v>
      </c>
      <c r="E4060" s="26" t="s">
        <v>23175</v>
      </c>
      <c r="F4060" s="26" t="s">
        <v>15789</v>
      </c>
      <c r="G4060" s="26" t="s">
        <v>9601</v>
      </c>
      <c r="H4060" s="26" t="s">
        <v>949</v>
      </c>
      <c r="I4060" s="26" t="s">
        <v>15790</v>
      </c>
      <c r="J4060" s="26" t="s">
        <v>13330</v>
      </c>
      <c r="K4060" s="26" t="s">
        <v>9582</v>
      </c>
      <c r="L4060" s="26" t="s">
        <v>23176</v>
      </c>
      <c r="M4060" s="26">
        <v>380675314514</v>
      </c>
      <c r="N4060" s="26">
        <v>522682603</v>
      </c>
    </row>
    <row r="4061" spans="1:14">
      <c r="A4061" s="26" t="s">
        <v>4608</v>
      </c>
      <c r="B4061" s="26" t="s">
        <v>4609</v>
      </c>
      <c r="C4061" s="26">
        <v>32504424</v>
      </c>
      <c r="D4061" s="26" t="s">
        <v>780</v>
      </c>
      <c r="E4061" s="26" t="s">
        <v>23177</v>
      </c>
      <c r="F4061" s="26" t="s">
        <v>23178</v>
      </c>
      <c r="G4061" s="26" t="s">
        <v>9601</v>
      </c>
      <c r="H4061" s="26" t="s">
        <v>670</v>
      </c>
      <c r="J4061" s="26" t="s">
        <v>687</v>
      </c>
      <c r="K4061" s="26" t="s">
        <v>9597</v>
      </c>
      <c r="L4061" s="26" t="s">
        <v>23179</v>
      </c>
      <c r="M4061" s="26">
        <v>380504875756</v>
      </c>
      <c r="N4061" s="26">
        <v>3510100000</v>
      </c>
    </row>
    <row r="4062" spans="1:14">
      <c r="A4062" s="26" t="s">
        <v>8490</v>
      </c>
      <c r="B4062" s="26" t="s">
        <v>8491</v>
      </c>
      <c r="C4062" s="26">
        <v>2004031</v>
      </c>
      <c r="D4062" s="26" t="s">
        <v>780</v>
      </c>
      <c r="E4062" s="26" t="s">
        <v>23180</v>
      </c>
      <c r="F4062" s="26" t="s">
        <v>23181</v>
      </c>
      <c r="G4062" s="26" t="s">
        <v>9601</v>
      </c>
      <c r="H4062" s="26" t="s">
        <v>1269</v>
      </c>
      <c r="I4062" s="26" t="s">
        <v>23182</v>
      </c>
      <c r="J4062" s="26" t="s">
        <v>8492</v>
      </c>
      <c r="K4062" s="26" t="s">
        <v>9606</v>
      </c>
      <c r="L4062" s="26" t="s">
        <v>23183</v>
      </c>
      <c r="M4062" s="26">
        <v>380954482553</v>
      </c>
      <c r="N4062" s="26">
        <v>6523855100</v>
      </c>
    </row>
    <row r="4063" spans="1:14">
      <c r="A4063" s="26" t="s">
        <v>5601</v>
      </c>
      <c r="B4063" s="26" t="s">
        <v>5602</v>
      </c>
      <c r="C4063" s="26">
        <v>38948312</v>
      </c>
      <c r="D4063" s="26" t="s">
        <v>24</v>
      </c>
      <c r="E4063" s="26" t="s">
        <v>23184</v>
      </c>
      <c r="F4063" s="26" t="s">
        <v>10050</v>
      </c>
      <c r="G4063" s="26" t="s">
        <v>9586</v>
      </c>
      <c r="H4063" s="26" t="s">
        <v>799</v>
      </c>
      <c r="J4063" s="26" t="s">
        <v>800</v>
      </c>
      <c r="K4063" s="26" t="s">
        <v>9597</v>
      </c>
      <c r="L4063" s="26" t="s">
        <v>23185</v>
      </c>
      <c r="M4063" s="26">
        <v>380444838018</v>
      </c>
      <c r="N4063" s="26">
        <v>4822784009</v>
      </c>
    </row>
    <row r="4064" spans="1:14">
      <c r="A4064" s="26" t="s">
        <v>8877</v>
      </c>
      <c r="B4064" s="26" t="s">
        <v>8878</v>
      </c>
      <c r="C4064" s="26">
        <v>42017886</v>
      </c>
      <c r="D4064" s="26" t="s">
        <v>24</v>
      </c>
      <c r="E4064" s="26" t="s">
        <v>23186</v>
      </c>
      <c r="F4064" s="26" t="s">
        <v>23187</v>
      </c>
      <c r="G4064" s="26" t="s">
        <v>9586</v>
      </c>
      <c r="H4064" s="26" t="s">
        <v>1401</v>
      </c>
      <c r="I4064" s="26" t="s">
        <v>14413</v>
      </c>
      <c r="J4064" s="26" t="s">
        <v>498</v>
      </c>
      <c r="K4064" s="26" t="s">
        <v>9582</v>
      </c>
      <c r="L4064" s="26" t="s">
        <v>23188</v>
      </c>
      <c r="M4064" s="26">
        <v>380473298417</v>
      </c>
      <c r="N4064" s="26">
        <v>123183401</v>
      </c>
    </row>
    <row r="4065" spans="1:14">
      <c r="A4065" s="26" t="s">
        <v>3349</v>
      </c>
      <c r="B4065" s="26" t="s">
        <v>3350</v>
      </c>
      <c r="C4065" s="26">
        <v>38068793</v>
      </c>
      <c r="D4065" s="26" t="s">
        <v>24</v>
      </c>
      <c r="E4065" s="26" t="s">
        <v>23189</v>
      </c>
      <c r="F4065" s="26" t="s">
        <v>23190</v>
      </c>
      <c r="G4065" s="26" t="s">
        <v>9586</v>
      </c>
      <c r="H4065" s="26" t="s">
        <v>392</v>
      </c>
      <c r="I4065" s="26" t="s">
        <v>10303</v>
      </c>
      <c r="J4065" s="26" t="s">
        <v>23191</v>
      </c>
      <c r="K4065" s="26" t="s">
        <v>9582</v>
      </c>
      <c r="L4065" s="26" t="s">
        <v>23192</v>
      </c>
      <c r="M4065" s="26">
        <v>380673502969</v>
      </c>
      <c r="N4065" s="26">
        <v>2120485608</v>
      </c>
    </row>
    <row r="4066" spans="1:14">
      <c r="A4066" s="26" t="s">
        <v>2072</v>
      </c>
      <c r="B4066" s="26" t="s">
        <v>2073</v>
      </c>
      <c r="C4066" s="26">
        <v>38373547</v>
      </c>
      <c r="D4066" s="26" t="s">
        <v>24</v>
      </c>
      <c r="E4066" s="26" t="s">
        <v>23193</v>
      </c>
      <c r="F4066" s="26" t="s">
        <v>23194</v>
      </c>
      <c r="G4066" s="26" t="s">
        <v>9579</v>
      </c>
      <c r="H4066" s="26" t="s">
        <v>103</v>
      </c>
      <c r="I4066" s="26" t="s">
        <v>11403</v>
      </c>
      <c r="J4066" s="26" t="s">
        <v>23195</v>
      </c>
      <c r="K4066" s="26" t="s">
        <v>9582</v>
      </c>
      <c r="L4066" s="26" t="s">
        <v>23196</v>
      </c>
      <c r="M4066" s="26">
        <v>761313876789</v>
      </c>
      <c r="N4066" s="26">
        <v>723155132</v>
      </c>
    </row>
    <row r="4067" spans="1:14">
      <c r="A4067" s="26" t="s">
        <v>7694</v>
      </c>
      <c r="B4067" s="26" t="s">
        <v>7695</v>
      </c>
      <c r="C4067" s="26">
        <v>38422871</v>
      </c>
      <c r="D4067" s="26" t="s">
        <v>24</v>
      </c>
      <c r="E4067" s="26" t="s">
        <v>23197</v>
      </c>
      <c r="F4067" s="26" t="s">
        <v>23198</v>
      </c>
      <c r="G4067" s="26" t="s">
        <v>9586</v>
      </c>
      <c r="H4067" s="26" t="s">
        <v>1088</v>
      </c>
      <c r="I4067" s="26" t="s">
        <v>9682</v>
      </c>
      <c r="J4067" s="26" t="s">
        <v>12383</v>
      </c>
      <c r="K4067" s="26" t="s">
        <v>9582</v>
      </c>
      <c r="L4067" s="26" t="s">
        <v>23199</v>
      </c>
      <c r="M4067" s="26">
        <v>380354944517</v>
      </c>
      <c r="N4067" s="26">
        <v>522880801</v>
      </c>
    </row>
    <row r="4068" spans="1:14">
      <c r="A4068" s="26" t="s">
        <v>8681</v>
      </c>
      <c r="B4068" s="26" t="s">
        <v>8682</v>
      </c>
      <c r="C4068" s="26">
        <v>38402043</v>
      </c>
      <c r="D4068" s="26" t="s">
        <v>24</v>
      </c>
      <c r="E4068" s="26" t="s">
        <v>23200</v>
      </c>
      <c r="F4068" s="26" t="s">
        <v>23201</v>
      </c>
      <c r="G4068" s="26" t="s">
        <v>9586</v>
      </c>
      <c r="H4068" s="26" t="s">
        <v>1308</v>
      </c>
      <c r="J4068" s="26" t="s">
        <v>8818</v>
      </c>
      <c r="K4068" s="26" t="s">
        <v>9597</v>
      </c>
      <c r="L4068" s="26" t="s">
        <v>23202</v>
      </c>
      <c r="M4068" s="26">
        <v>761957862432</v>
      </c>
      <c r="N4068" s="26">
        <v>6810700000</v>
      </c>
    </row>
    <row r="4069" spans="1:14">
      <c r="A4069" s="26" t="s">
        <v>2064</v>
      </c>
      <c r="B4069" s="26" t="s">
        <v>2065</v>
      </c>
      <c r="C4069" s="26">
        <v>38527798</v>
      </c>
      <c r="D4069" s="26" t="s">
        <v>1701</v>
      </c>
      <c r="E4069" s="26" t="s">
        <v>23203</v>
      </c>
      <c r="F4069" s="26" t="s">
        <v>23204</v>
      </c>
      <c r="G4069" s="26" t="s">
        <v>9601</v>
      </c>
      <c r="H4069" s="26" t="s">
        <v>103</v>
      </c>
      <c r="J4069" s="26" t="s">
        <v>116</v>
      </c>
      <c r="K4069" s="26" t="s">
        <v>9597</v>
      </c>
      <c r="L4069" s="26" t="s">
        <v>13459</v>
      </c>
      <c r="M4069" s="26">
        <v>380996002967</v>
      </c>
      <c r="N4069" s="26">
        <v>710100000</v>
      </c>
    </row>
    <row r="4070" spans="1:14">
      <c r="A4070" s="26" t="s">
        <v>4446</v>
      </c>
      <c r="B4070" s="26" t="s">
        <v>4447</v>
      </c>
      <c r="C4070" s="26">
        <v>38462249</v>
      </c>
      <c r="D4070" s="26" t="s">
        <v>24</v>
      </c>
      <c r="E4070" s="26" t="s">
        <v>23205</v>
      </c>
      <c r="F4070" s="26" t="s">
        <v>23206</v>
      </c>
      <c r="G4070" s="26" t="s">
        <v>9586</v>
      </c>
      <c r="H4070" s="26" t="s">
        <v>576</v>
      </c>
      <c r="I4070" s="26" t="s">
        <v>10867</v>
      </c>
      <c r="J4070" s="26" t="s">
        <v>23207</v>
      </c>
      <c r="K4070" s="26" t="s">
        <v>9582</v>
      </c>
      <c r="L4070" s="26" t="s">
        <v>23208</v>
      </c>
      <c r="M4070" s="26">
        <v>380457823717</v>
      </c>
      <c r="N4070" s="26">
        <v>520881003</v>
      </c>
    </row>
    <row r="4071" spans="1:14">
      <c r="A4071" s="26" t="s">
        <v>3722</v>
      </c>
      <c r="B4071" s="26" t="s">
        <v>3723</v>
      </c>
      <c r="C4071" s="26">
        <v>38969725</v>
      </c>
      <c r="D4071" s="26" t="s">
        <v>24</v>
      </c>
      <c r="E4071" s="26" t="s">
        <v>23209</v>
      </c>
      <c r="F4071" s="26" t="s">
        <v>23210</v>
      </c>
      <c r="G4071" s="26" t="s">
        <v>9586</v>
      </c>
      <c r="H4071" s="26" t="s">
        <v>468</v>
      </c>
      <c r="J4071" s="26" t="s">
        <v>481</v>
      </c>
      <c r="K4071" s="26" t="s">
        <v>9597</v>
      </c>
      <c r="L4071" s="26" t="s">
        <v>11911</v>
      </c>
      <c r="M4071" s="26">
        <v>380617641572</v>
      </c>
      <c r="N4071" s="26">
        <v>1222380503</v>
      </c>
    </row>
    <row r="4072" spans="1:14">
      <c r="A4072" s="26" t="s">
        <v>4864</v>
      </c>
      <c r="B4072" s="26" t="s">
        <v>4865</v>
      </c>
      <c r="C4072" s="26">
        <v>1983789</v>
      </c>
      <c r="D4072" s="26" t="s">
        <v>780</v>
      </c>
      <c r="E4072" s="26" t="s">
        <v>23211</v>
      </c>
      <c r="F4072" s="26" t="s">
        <v>23212</v>
      </c>
      <c r="G4072" s="26" t="s">
        <v>9601</v>
      </c>
      <c r="H4072" s="26" t="s">
        <v>711</v>
      </c>
      <c r="J4072" s="26" t="s">
        <v>4844</v>
      </c>
      <c r="K4072" s="26" t="s">
        <v>9597</v>
      </c>
      <c r="L4072" s="26" t="s">
        <v>23213</v>
      </c>
      <c r="M4072" s="26">
        <v>380950862979</v>
      </c>
      <c r="N4072" s="26">
        <v>523089202</v>
      </c>
    </row>
    <row r="4073" spans="1:14">
      <c r="A4073" s="26" t="s">
        <v>7301</v>
      </c>
      <c r="B4073" s="26" t="s">
        <v>7302</v>
      </c>
      <c r="C4073" s="26">
        <v>40898533</v>
      </c>
      <c r="D4073" s="26" t="s">
        <v>24</v>
      </c>
      <c r="E4073" s="26" t="s">
        <v>23214</v>
      </c>
      <c r="F4073" s="26" t="s">
        <v>14409</v>
      </c>
      <c r="G4073" s="26" t="s">
        <v>9586</v>
      </c>
      <c r="H4073" s="26" t="s">
        <v>1025</v>
      </c>
      <c r="J4073" s="26" t="s">
        <v>7308</v>
      </c>
      <c r="K4073" s="26" t="s">
        <v>9597</v>
      </c>
      <c r="L4073" s="26" t="s">
        <v>23215</v>
      </c>
      <c r="M4073" s="26">
        <v>380544422030</v>
      </c>
      <c r="N4073" s="26">
        <v>4624880902</v>
      </c>
    </row>
    <row r="4074" spans="1:14">
      <c r="A4074" s="26" t="s">
        <v>9038</v>
      </c>
      <c r="B4074" s="26" t="s">
        <v>9039</v>
      </c>
      <c r="C4074" s="26">
        <v>38977296</v>
      </c>
      <c r="D4074" s="26" t="s">
        <v>24</v>
      </c>
      <c r="E4074" s="26" t="s">
        <v>23216</v>
      </c>
      <c r="F4074" s="26" t="s">
        <v>23217</v>
      </c>
      <c r="G4074" s="26" t="s">
        <v>9586</v>
      </c>
      <c r="H4074" s="26" t="s">
        <v>1401</v>
      </c>
      <c r="I4074" s="26" t="s">
        <v>13992</v>
      </c>
      <c r="J4074" s="26" t="s">
        <v>23218</v>
      </c>
      <c r="K4074" s="26" t="s">
        <v>9582</v>
      </c>
      <c r="L4074" s="26" t="s">
        <v>23219</v>
      </c>
      <c r="M4074" s="26">
        <v>760946190520</v>
      </c>
      <c r="N4074" s="26">
        <v>121183401</v>
      </c>
    </row>
    <row r="4075" spans="1:14">
      <c r="A4075" s="26" t="s">
        <v>4694</v>
      </c>
      <c r="B4075" s="26" t="s">
        <v>4695</v>
      </c>
      <c r="C4075" s="26">
        <v>36734786</v>
      </c>
      <c r="D4075" s="26" t="s">
        <v>24</v>
      </c>
      <c r="E4075" s="26" t="s">
        <v>23220</v>
      </c>
      <c r="F4075" s="26" t="s">
        <v>23221</v>
      </c>
      <c r="G4075" s="26" t="s">
        <v>9586</v>
      </c>
      <c r="H4075" s="26" t="s">
        <v>670</v>
      </c>
      <c r="I4075" s="26" t="s">
        <v>23222</v>
      </c>
      <c r="J4075" s="26" t="s">
        <v>695</v>
      </c>
      <c r="K4075" s="26" t="s">
        <v>9597</v>
      </c>
      <c r="L4075" s="26" t="s">
        <v>23223</v>
      </c>
      <c r="M4075" s="26">
        <v>380664333138</v>
      </c>
      <c r="N4075" s="26">
        <v>525087502</v>
      </c>
    </row>
    <row r="4076" spans="1:14">
      <c r="A4076" s="26" t="s">
        <v>3956</v>
      </c>
      <c r="B4076" s="26" t="s">
        <v>3957</v>
      </c>
      <c r="C4076" s="26">
        <v>42513875</v>
      </c>
      <c r="D4076" s="26" t="s">
        <v>24</v>
      </c>
      <c r="E4076" s="26" t="s">
        <v>23224</v>
      </c>
      <c r="F4076" s="26" t="s">
        <v>23225</v>
      </c>
      <c r="G4076" s="26" t="s">
        <v>9591</v>
      </c>
      <c r="H4076" s="26" t="s">
        <v>506</v>
      </c>
      <c r="J4076" s="26" t="s">
        <v>23226</v>
      </c>
      <c r="K4076" s="26" t="s">
        <v>9582</v>
      </c>
      <c r="L4076" s="26" t="s">
        <v>23227</v>
      </c>
      <c r="M4076" s="26">
        <v>761910475274</v>
      </c>
      <c r="N4076" s="26">
        <v>523010106</v>
      </c>
    </row>
    <row r="4077" spans="1:14">
      <c r="A4077" s="26" t="s">
        <v>6933</v>
      </c>
      <c r="B4077" s="26" t="s">
        <v>6934</v>
      </c>
      <c r="C4077" s="26">
        <v>1999810</v>
      </c>
      <c r="D4077" s="26" t="s">
        <v>780</v>
      </c>
      <c r="E4077" s="26" t="s">
        <v>23228</v>
      </c>
      <c r="F4077" s="26" t="s">
        <v>9958</v>
      </c>
      <c r="G4077" s="26" t="s">
        <v>9601</v>
      </c>
      <c r="H4077" s="26" t="s">
        <v>987</v>
      </c>
      <c r="I4077" s="26" t="s">
        <v>9921</v>
      </c>
      <c r="J4077" s="26" t="s">
        <v>23229</v>
      </c>
      <c r="K4077" s="26" t="s">
        <v>9606</v>
      </c>
      <c r="L4077" s="26" t="s">
        <v>23230</v>
      </c>
      <c r="M4077" s="26">
        <v>380365353439</v>
      </c>
      <c r="N4077" s="26">
        <v>1413345902</v>
      </c>
    </row>
    <row r="4078" spans="1:14">
      <c r="A4078" s="26" t="s">
        <v>7767</v>
      </c>
      <c r="B4078" s="26" t="s">
        <v>7768</v>
      </c>
      <c r="C4078" s="26">
        <v>38543647</v>
      </c>
      <c r="D4078" s="26" t="s">
        <v>24</v>
      </c>
      <c r="E4078" s="26" t="s">
        <v>23231</v>
      </c>
      <c r="F4078" s="26" t="s">
        <v>23232</v>
      </c>
      <c r="G4078" s="26" t="s">
        <v>9579</v>
      </c>
      <c r="H4078" s="26" t="s">
        <v>1088</v>
      </c>
      <c r="J4078" s="26" t="s">
        <v>23233</v>
      </c>
      <c r="K4078" s="26" t="s">
        <v>9582</v>
      </c>
      <c r="L4078" s="26" t="s">
        <v>23234</v>
      </c>
      <c r="M4078" s="26">
        <v>380964089237</v>
      </c>
      <c r="N4078" s="26">
        <v>520483206</v>
      </c>
    </row>
    <row r="4079" spans="1:14">
      <c r="A4079" s="26" t="s">
        <v>6187</v>
      </c>
      <c r="B4079" s="26" t="s">
        <v>6188</v>
      </c>
      <c r="C4079" s="26">
        <v>38096553</v>
      </c>
      <c r="D4079" s="26" t="s">
        <v>24</v>
      </c>
      <c r="E4079" s="26" t="s">
        <v>23235</v>
      </c>
      <c r="F4079" s="26" t="s">
        <v>23236</v>
      </c>
      <c r="G4079" s="26" t="s">
        <v>9586</v>
      </c>
      <c r="H4079" s="26" t="s">
        <v>885</v>
      </c>
      <c r="J4079" s="26" t="s">
        <v>6475</v>
      </c>
      <c r="K4079" s="26" t="s">
        <v>9606</v>
      </c>
      <c r="L4079" s="26" t="s">
        <v>23237</v>
      </c>
      <c r="M4079" s="26">
        <v>760970863150</v>
      </c>
      <c r="N4079" s="26">
        <v>120782704</v>
      </c>
    </row>
    <row r="4080" spans="1:14">
      <c r="A4080" s="26" t="s">
        <v>5742</v>
      </c>
      <c r="B4080" s="26" t="s">
        <v>5743</v>
      </c>
      <c r="C4080" s="26">
        <v>26188248</v>
      </c>
      <c r="D4080" s="26" t="s">
        <v>780</v>
      </c>
      <c r="E4080" s="26" t="s">
        <v>23238</v>
      </c>
      <c r="F4080" s="26" t="s">
        <v>23239</v>
      </c>
      <c r="G4080" s="26" t="s">
        <v>9601</v>
      </c>
      <c r="H4080" s="26" t="s">
        <v>799</v>
      </c>
      <c r="J4080" s="26" t="s">
        <v>800</v>
      </c>
      <c r="K4080" s="26" t="s">
        <v>9597</v>
      </c>
      <c r="L4080" s="26" t="s">
        <v>23240</v>
      </c>
      <c r="M4080" s="26">
        <v>380445636151</v>
      </c>
      <c r="N4080" s="26">
        <v>4822784009</v>
      </c>
    </row>
    <row r="4081" spans="1:14">
      <c r="A4081" s="26" t="s">
        <v>9094</v>
      </c>
      <c r="B4081" s="26" t="s">
        <v>9095</v>
      </c>
      <c r="C4081" s="26">
        <v>36750153</v>
      </c>
      <c r="D4081" s="26" t="s">
        <v>24</v>
      </c>
      <c r="E4081" s="26" t="s">
        <v>23241</v>
      </c>
      <c r="F4081" s="26" t="s">
        <v>23242</v>
      </c>
      <c r="G4081" s="26" t="s">
        <v>9586</v>
      </c>
      <c r="H4081" s="26" t="s">
        <v>1490</v>
      </c>
      <c r="I4081" s="26" t="s">
        <v>12360</v>
      </c>
      <c r="J4081" s="26" t="s">
        <v>23243</v>
      </c>
      <c r="K4081" s="26" t="s">
        <v>9582</v>
      </c>
      <c r="L4081" s="26" t="s">
        <v>23244</v>
      </c>
      <c r="M4081" s="26">
        <v>380678530511</v>
      </c>
      <c r="N4081" s="26">
        <v>7322086801</v>
      </c>
    </row>
    <row r="4082" spans="1:14">
      <c r="A4082" s="26" t="s">
        <v>7677</v>
      </c>
      <c r="B4082" s="26" t="s">
        <v>7678</v>
      </c>
      <c r="C4082" s="26">
        <v>38440115</v>
      </c>
      <c r="D4082" s="26" t="s">
        <v>24</v>
      </c>
      <c r="E4082" s="26" t="s">
        <v>23245</v>
      </c>
      <c r="F4082" s="26" t="s">
        <v>23246</v>
      </c>
      <c r="G4082" s="26" t="s">
        <v>9586</v>
      </c>
      <c r="H4082" s="26" t="s">
        <v>1088</v>
      </c>
      <c r="I4082" s="26" t="s">
        <v>16873</v>
      </c>
      <c r="J4082" s="26" t="s">
        <v>23247</v>
      </c>
      <c r="K4082" s="26" t="s">
        <v>9582</v>
      </c>
      <c r="L4082" s="26" t="s">
        <v>23248</v>
      </c>
      <c r="M4082" s="26">
        <v>380354655533</v>
      </c>
      <c r="N4082" s="26">
        <v>6123482001</v>
      </c>
    </row>
    <row r="4083" spans="1:14">
      <c r="A4083" s="26" t="s">
        <v>3465</v>
      </c>
      <c r="B4083" s="26" t="s">
        <v>3466</v>
      </c>
      <c r="C4083" s="26">
        <v>38182296</v>
      </c>
      <c r="D4083" s="26" t="s">
        <v>24</v>
      </c>
      <c r="E4083" s="26" t="s">
        <v>23249</v>
      </c>
      <c r="F4083" s="26" t="s">
        <v>23250</v>
      </c>
      <c r="G4083" s="26" t="s">
        <v>9586</v>
      </c>
      <c r="H4083" s="26" t="s">
        <v>392</v>
      </c>
      <c r="I4083" s="26" t="s">
        <v>10280</v>
      </c>
      <c r="J4083" s="26" t="s">
        <v>3583</v>
      </c>
      <c r="K4083" s="26" t="s">
        <v>9606</v>
      </c>
      <c r="L4083" s="26" t="s">
        <v>23251</v>
      </c>
      <c r="M4083" s="26">
        <v>380972306214</v>
      </c>
      <c r="N4083" s="26">
        <v>2123656200</v>
      </c>
    </row>
    <row r="4084" spans="1:14">
      <c r="A4084" s="26" t="s">
        <v>6028</v>
      </c>
      <c r="B4084" s="26" t="s">
        <v>6029</v>
      </c>
      <c r="C4084" s="26">
        <v>5483121</v>
      </c>
      <c r="D4084" s="26" t="s">
        <v>780</v>
      </c>
      <c r="E4084" s="26" t="s">
        <v>23252</v>
      </c>
      <c r="F4084" s="26" t="s">
        <v>23253</v>
      </c>
      <c r="G4084" s="26" t="s">
        <v>9601</v>
      </c>
      <c r="H4084" s="26" t="s">
        <v>835</v>
      </c>
      <c r="J4084" s="26" t="s">
        <v>848</v>
      </c>
      <c r="K4084" s="26" t="s">
        <v>9597</v>
      </c>
      <c r="L4084" s="26" t="s">
        <v>23254</v>
      </c>
      <c r="M4084" s="26">
        <v>761014783136</v>
      </c>
      <c r="N4084" s="26">
        <v>4623010100</v>
      </c>
    </row>
    <row r="4085" spans="1:14">
      <c r="A4085" s="26" t="s">
        <v>2985</v>
      </c>
      <c r="B4085" s="26" t="s">
        <v>2986</v>
      </c>
      <c r="C4085" s="26">
        <v>37927092</v>
      </c>
      <c r="D4085" s="26" t="s">
        <v>24</v>
      </c>
      <c r="E4085" s="26" t="s">
        <v>23255</v>
      </c>
      <c r="F4085" s="26" t="s">
        <v>23256</v>
      </c>
      <c r="G4085" s="26" t="s">
        <v>9586</v>
      </c>
      <c r="H4085" s="26" t="s">
        <v>258</v>
      </c>
      <c r="I4085" s="26" t="s">
        <v>12739</v>
      </c>
      <c r="J4085" s="26" t="s">
        <v>23257</v>
      </c>
      <c r="K4085" s="26" t="s">
        <v>9906</v>
      </c>
      <c r="L4085" s="26" t="s">
        <v>23258</v>
      </c>
      <c r="M4085" s="26">
        <v>380502231526</v>
      </c>
      <c r="N4085" s="26">
        <v>1420986201</v>
      </c>
    </row>
    <row r="4086" spans="1:14">
      <c r="A4086" s="26" t="s">
        <v>2642</v>
      </c>
      <c r="B4086" s="26" t="s">
        <v>2635</v>
      </c>
      <c r="C4086" s="26">
        <v>37735655</v>
      </c>
      <c r="D4086" s="26" t="s">
        <v>24</v>
      </c>
      <c r="E4086" s="26" t="s">
        <v>23259</v>
      </c>
      <c r="F4086" s="26" t="s">
        <v>23260</v>
      </c>
      <c r="G4086" s="26" t="s">
        <v>9591</v>
      </c>
      <c r="H4086" s="26" t="s">
        <v>133</v>
      </c>
      <c r="I4086" s="26" t="s">
        <v>9968</v>
      </c>
      <c r="J4086" s="26" t="s">
        <v>23261</v>
      </c>
      <c r="K4086" s="26" t="s">
        <v>9582</v>
      </c>
      <c r="L4086" s="26" t="s">
        <v>23262</v>
      </c>
      <c r="M4086" s="26">
        <v>761329210240</v>
      </c>
      <c r="N4086" s="26">
        <v>1223584505</v>
      </c>
    </row>
    <row r="4087" spans="1:14">
      <c r="A4087" s="26" t="s">
        <v>7510</v>
      </c>
      <c r="B4087" s="26" t="s">
        <v>7511</v>
      </c>
      <c r="C4087" s="26">
        <v>5519480</v>
      </c>
      <c r="D4087" s="26" t="s">
        <v>780</v>
      </c>
      <c r="E4087" s="26" t="s">
        <v>23263</v>
      </c>
      <c r="F4087" s="26" t="s">
        <v>23264</v>
      </c>
      <c r="G4087" s="26" t="s">
        <v>9601</v>
      </c>
      <c r="H4087" s="26" t="s">
        <v>1025</v>
      </c>
      <c r="J4087" s="26" t="s">
        <v>1065</v>
      </c>
      <c r="K4087" s="26" t="s">
        <v>9597</v>
      </c>
      <c r="L4087" s="26" t="s">
        <v>23265</v>
      </c>
      <c r="M4087" s="26">
        <v>380542701301</v>
      </c>
      <c r="N4087" s="26">
        <v>5910100000</v>
      </c>
    </row>
    <row r="4088" spans="1:14">
      <c r="A4088" s="26" t="s">
        <v>6769</v>
      </c>
      <c r="B4088" s="26" t="s">
        <v>6770</v>
      </c>
      <c r="C4088" s="26">
        <v>38276153</v>
      </c>
      <c r="D4088" s="26" t="s">
        <v>24</v>
      </c>
      <c r="E4088" s="26" t="s">
        <v>23266</v>
      </c>
      <c r="F4088" s="26" t="s">
        <v>23267</v>
      </c>
      <c r="G4088" s="26" t="s">
        <v>9579</v>
      </c>
      <c r="H4088" s="26" t="s">
        <v>949</v>
      </c>
      <c r="I4088" s="26" t="s">
        <v>10890</v>
      </c>
      <c r="J4088" s="26" t="s">
        <v>23268</v>
      </c>
      <c r="K4088" s="26" t="s">
        <v>9582</v>
      </c>
      <c r="L4088" s="26" t="s">
        <v>23269</v>
      </c>
      <c r="M4088" s="26">
        <v>380535864065</v>
      </c>
      <c r="N4088" s="26">
        <v>5323882203</v>
      </c>
    </row>
    <row r="4089" spans="1:14">
      <c r="A4089" s="26" t="s">
        <v>5191</v>
      </c>
      <c r="B4089" s="26" t="s">
        <v>5138</v>
      </c>
      <c r="C4089" s="26">
        <v>1996622</v>
      </c>
      <c r="D4089" s="26" t="s">
        <v>24</v>
      </c>
      <c r="E4089" s="26" t="s">
        <v>23270</v>
      </c>
      <c r="F4089" s="26" t="s">
        <v>12778</v>
      </c>
      <c r="G4089" s="26" t="s">
        <v>9586</v>
      </c>
      <c r="H4089" s="26" t="s">
        <v>735</v>
      </c>
      <c r="J4089" s="26" t="s">
        <v>740</v>
      </c>
      <c r="K4089" s="26" t="s">
        <v>9597</v>
      </c>
      <c r="L4089" s="26" t="s">
        <v>23271</v>
      </c>
      <c r="M4089" s="26">
        <v>380987508621</v>
      </c>
      <c r="N4089" s="26">
        <v>1221881203</v>
      </c>
    </row>
    <row r="4090" spans="1:14">
      <c r="A4090" s="26" t="s">
        <v>6639</v>
      </c>
      <c r="B4090" s="26" t="s">
        <v>6640</v>
      </c>
      <c r="C4090" s="26">
        <v>38540960</v>
      </c>
      <c r="D4090" s="26" t="s">
        <v>24</v>
      </c>
      <c r="E4090" s="26" t="s">
        <v>23272</v>
      </c>
      <c r="F4090" s="26" t="s">
        <v>23273</v>
      </c>
      <c r="G4090" s="26" t="s">
        <v>9586</v>
      </c>
      <c r="H4090" s="26" t="s">
        <v>949</v>
      </c>
      <c r="I4090" s="26" t="s">
        <v>11921</v>
      </c>
      <c r="J4090" s="26" t="s">
        <v>11922</v>
      </c>
      <c r="K4090" s="26" t="s">
        <v>9582</v>
      </c>
      <c r="L4090" s="26" t="s">
        <v>11923</v>
      </c>
      <c r="M4090" s="26">
        <v>380997784550</v>
      </c>
      <c r="N4090" s="26">
        <v>5321885701</v>
      </c>
    </row>
    <row r="4091" spans="1:14">
      <c r="A4091" s="26" t="s">
        <v>4216</v>
      </c>
      <c r="B4091" s="26" t="s">
        <v>4217</v>
      </c>
      <c r="C4091" s="26">
        <v>41838805</v>
      </c>
      <c r="D4091" s="26" t="s">
        <v>24</v>
      </c>
      <c r="E4091" s="26" t="s">
        <v>23274</v>
      </c>
      <c r="F4091" s="26" t="s">
        <v>23275</v>
      </c>
      <c r="G4091" s="26" t="s">
        <v>9579</v>
      </c>
      <c r="H4091" s="26" t="s">
        <v>506</v>
      </c>
      <c r="I4091" s="26" t="s">
        <v>9709</v>
      </c>
      <c r="J4091" s="26" t="s">
        <v>23276</v>
      </c>
      <c r="K4091" s="26" t="s">
        <v>9582</v>
      </c>
      <c r="L4091" s="26" t="s">
        <v>23277</v>
      </c>
      <c r="M4091" s="26">
        <v>380343572449</v>
      </c>
      <c r="N4091" s="26">
        <v>122786401</v>
      </c>
    </row>
    <row r="4092" spans="1:14">
      <c r="A4092" s="26" t="s">
        <v>8891</v>
      </c>
      <c r="B4092" s="26" t="s">
        <v>8892</v>
      </c>
      <c r="C4092" s="26">
        <v>38950515</v>
      </c>
      <c r="D4092" s="26" t="s">
        <v>24</v>
      </c>
      <c r="E4092" s="26" t="s">
        <v>23278</v>
      </c>
      <c r="F4092" s="26" t="s">
        <v>23279</v>
      </c>
      <c r="G4092" s="26" t="s">
        <v>9586</v>
      </c>
      <c r="H4092" s="26" t="s">
        <v>1401</v>
      </c>
      <c r="J4092" s="26" t="s">
        <v>23280</v>
      </c>
      <c r="K4092" s="26" t="s">
        <v>9582</v>
      </c>
      <c r="L4092" s="26" t="s">
        <v>23281</v>
      </c>
      <c r="M4092" s="26">
        <v>761945998106</v>
      </c>
      <c r="N4092" s="26">
        <v>7122583205</v>
      </c>
    </row>
    <row r="4093" spans="1:14">
      <c r="A4093" s="26" t="s">
        <v>5366</v>
      </c>
      <c r="B4093" s="26" t="s">
        <v>5367</v>
      </c>
      <c r="C4093" s="26">
        <v>40193036</v>
      </c>
      <c r="D4093" s="26" t="s">
        <v>780</v>
      </c>
      <c r="E4093" s="26" t="s">
        <v>23282</v>
      </c>
      <c r="F4093" s="26" t="s">
        <v>9787</v>
      </c>
      <c r="G4093" s="26" t="s">
        <v>9601</v>
      </c>
      <c r="H4093" s="26" t="s">
        <v>735</v>
      </c>
      <c r="I4093" s="26" t="s">
        <v>12490</v>
      </c>
      <c r="J4093" s="26" t="s">
        <v>5368</v>
      </c>
      <c r="K4093" s="26" t="s">
        <v>9582</v>
      </c>
      <c r="L4093" s="26" t="s">
        <v>23283</v>
      </c>
      <c r="M4093" s="26">
        <v>761668391363</v>
      </c>
      <c r="N4093" s="26">
        <v>4624282804</v>
      </c>
    </row>
    <row r="4094" spans="1:14">
      <c r="A4094" s="26" t="s">
        <v>4713</v>
      </c>
      <c r="B4094" s="26" t="s">
        <v>4714</v>
      </c>
      <c r="C4094" s="26">
        <v>38201051</v>
      </c>
      <c r="D4094" s="26" t="s">
        <v>24</v>
      </c>
      <c r="E4094" s="26" t="s">
        <v>23284</v>
      </c>
      <c r="F4094" s="26" t="s">
        <v>23285</v>
      </c>
      <c r="G4094" s="26" t="s">
        <v>9586</v>
      </c>
      <c r="H4094" s="26" t="s">
        <v>670</v>
      </c>
      <c r="I4094" s="26" t="s">
        <v>11301</v>
      </c>
      <c r="J4094" s="26" t="s">
        <v>23286</v>
      </c>
      <c r="K4094" s="26" t="s">
        <v>9606</v>
      </c>
      <c r="L4094" s="26" t="s">
        <v>23287</v>
      </c>
      <c r="M4094" s="26">
        <v>380675212916</v>
      </c>
      <c r="N4094" s="26">
        <v>3520355800</v>
      </c>
    </row>
    <row r="4095" spans="1:14">
      <c r="A4095" s="26" t="s">
        <v>3007</v>
      </c>
      <c r="B4095" s="26" t="s">
        <v>3008</v>
      </c>
      <c r="C4095" s="26">
        <v>1991197</v>
      </c>
      <c r="D4095" s="26" t="s">
        <v>780</v>
      </c>
      <c r="E4095" s="26" t="s">
        <v>23288</v>
      </c>
      <c r="F4095" s="26" t="s">
        <v>23289</v>
      </c>
      <c r="G4095" s="26" t="s">
        <v>9601</v>
      </c>
      <c r="H4095" s="26" t="s">
        <v>258</v>
      </c>
      <c r="J4095" s="26" t="s">
        <v>367</v>
      </c>
      <c r="K4095" s="26" t="s">
        <v>9597</v>
      </c>
      <c r="L4095" s="26" t="s">
        <v>10364</v>
      </c>
      <c r="M4095" s="26">
        <v>380626225483</v>
      </c>
      <c r="N4095" s="26">
        <v>1414100000</v>
      </c>
    </row>
    <row r="4096" spans="1:14">
      <c r="A4096" s="26" t="s">
        <v>6818</v>
      </c>
      <c r="B4096" s="26" t="s">
        <v>6819</v>
      </c>
      <c r="C4096" s="26">
        <v>38503179</v>
      </c>
      <c r="D4096" s="26" t="s">
        <v>24</v>
      </c>
      <c r="E4096" s="26" t="s">
        <v>23290</v>
      </c>
      <c r="F4096" s="26" t="s">
        <v>12486</v>
      </c>
      <c r="G4096" s="26" t="s">
        <v>9586</v>
      </c>
      <c r="H4096" s="26" t="s">
        <v>949</v>
      </c>
      <c r="J4096" s="26" t="s">
        <v>977</v>
      </c>
      <c r="K4096" s="26" t="s">
        <v>9597</v>
      </c>
      <c r="L4096" s="26" t="s">
        <v>22501</v>
      </c>
      <c r="M4096" s="26">
        <v>761065179416</v>
      </c>
      <c r="N4096" s="26">
        <v>4424080504</v>
      </c>
    </row>
    <row r="4097" spans="1:14">
      <c r="A4097" s="26" t="s">
        <v>4858</v>
      </c>
      <c r="B4097" s="26" t="s">
        <v>4859</v>
      </c>
      <c r="C4097" s="26">
        <v>1983826</v>
      </c>
      <c r="D4097" s="26" t="s">
        <v>780</v>
      </c>
      <c r="E4097" s="26" t="s">
        <v>23291</v>
      </c>
      <c r="F4097" s="26" t="s">
        <v>23292</v>
      </c>
      <c r="G4097" s="26" t="s">
        <v>9601</v>
      </c>
      <c r="H4097" s="26" t="s">
        <v>711</v>
      </c>
      <c r="I4097" s="26" t="s">
        <v>15260</v>
      </c>
      <c r="J4097" s="26" t="s">
        <v>4791</v>
      </c>
      <c r="K4097" s="26" t="s">
        <v>9597</v>
      </c>
      <c r="L4097" s="26" t="s">
        <v>23293</v>
      </c>
      <c r="M4097" s="26">
        <v>380645422670</v>
      </c>
      <c r="N4097" s="26">
        <v>4421610100</v>
      </c>
    </row>
    <row r="4098" spans="1:14">
      <c r="A4098" s="26" t="s">
        <v>9406</v>
      </c>
      <c r="B4098" s="26" t="s">
        <v>9407</v>
      </c>
      <c r="C4098" s="26">
        <v>38423042</v>
      </c>
      <c r="D4098" s="26" t="s">
        <v>24</v>
      </c>
      <c r="E4098" s="26" t="s">
        <v>23294</v>
      </c>
      <c r="F4098" s="26" t="s">
        <v>23295</v>
      </c>
      <c r="G4098" s="26" t="s">
        <v>9586</v>
      </c>
      <c r="H4098" s="26" t="s">
        <v>1573</v>
      </c>
      <c r="I4098" s="26" t="s">
        <v>12172</v>
      </c>
      <c r="J4098" s="26" t="s">
        <v>23296</v>
      </c>
      <c r="K4098" s="26" t="s">
        <v>9582</v>
      </c>
      <c r="L4098" s="26" t="s">
        <v>23297</v>
      </c>
      <c r="M4098" s="26">
        <v>380465923156</v>
      </c>
      <c r="N4098" s="26">
        <v>4621884903</v>
      </c>
    </row>
    <row r="4099" spans="1:14">
      <c r="A4099" s="26" t="s">
        <v>3028</v>
      </c>
      <c r="B4099" s="26" t="s">
        <v>3029</v>
      </c>
      <c r="C4099" s="26">
        <v>37522155</v>
      </c>
      <c r="D4099" s="26" t="s">
        <v>24</v>
      </c>
      <c r="E4099" s="26" t="s">
        <v>23298</v>
      </c>
      <c r="F4099" s="26" t="s">
        <v>16959</v>
      </c>
      <c r="G4099" s="26" t="s">
        <v>9586</v>
      </c>
      <c r="H4099" s="26" t="s">
        <v>258</v>
      </c>
      <c r="J4099" s="26" t="s">
        <v>371</v>
      </c>
      <c r="K4099" s="26" t="s">
        <v>9597</v>
      </c>
      <c r="L4099" s="26" t="s">
        <v>23299</v>
      </c>
      <c r="M4099" s="26">
        <v>380624740513</v>
      </c>
      <c r="N4099" s="26">
        <v>1411200000</v>
      </c>
    </row>
    <row r="4100" spans="1:14">
      <c r="A4100" s="26" t="s">
        <v>5207</v>
      </c>
      <c r="B4100" s="26" t="s">
        <v>5208</v>
      </c>
      <c r="C4100" s="26">
        <v>1996674</v>
      </c>
      <c r="D4100" s="26" t="s">
        <v>780</v>
      </c>
      <c r="E4100" s="26" t="s">
        <v>23300</v>
      </c>
      <c r="F4100" s="26" t="s">
        <v>23301</v>
      </c>
      <c r="G4100" s="26" t="s">
        <v>9601</v>
      </c>
      <c r="H4100" s="26" t="s">
        <v>735</v>
      </c>
      <c r="J4100" s="26" t="s">
        <v>11466</v>
      </c>
      <c r="K4100" s="26" t="s">
        <v>9597</v>
      </c>
      <c r="L4100" s="26" t="s">
        <v>22710</v>
      </c>
      <c r="M4100" s="26">
        <v>380322960147</v>
      </c>
      <c r="N4100" s="26">
        <v>4610160300</v>
      </c>
    </row>
    <row r="4101" spans="1:14">
      <c r="A4101" s="26" t="s">
        <v>4253</v>
      </c>
      <c r="B4101" s="26" t="s">
        <v>4254</v>
      </c>
      <c r="C4101" s="26">
        <v>41394939</v>
      </c>
      <c r="D4101" s="26" t="s">
        <v>24</v>
      </c>
      <c r="E4101" s="26" t="s">
        <v>23302</v>
      </c>
      <c r="F4101" s="26" t="s">
        <v>23303</v>
      </c>
      <c r="G4101" s="26" t="s">
        <v>9579</v>
      </c>
      <c r="H4101" s="26" t="s">
        <v>506</v>
      </c>
      <c r="I4101" s="26" t="s">
        <v>9951</v>
      </c>
      <c r="J4101" s="26" t="s">
        <v>11858</v>
      </c>
      <c r="K4101" s="26" t="s">
        <v>9582</v>
      </c>
      <c r="L4101" s="26" t="s">
        <v>23304</v>
      </c>
      <c r="M4101" s="26">
        <v>380660102037</v>
      </c>
      <c r="N4101" s="26">
        <v>121184202</v>
      </c>
    </row>
    <row r="4102" spans="1:14">
      <c r="A4102" s="26" t="s">
        <v>7945</v>
      </c>
      <c r="B4102" s="26" t="s">
        <v>7946</v>
      </c>
      <c r="C4102" s="26">
        <v>2002701</v>
      </c>
      <c r="D4102" s="26" t="s">
        <v>780</v>
      </c>
      <c r="E4102" s="26" t="s">
        <v>23305</v>
      </c>
      <c r="F4102" s="26" t="s">
        <v>23306</v>
      </c>
      <c r="G4102" s="26" t="s">
        <v>9601</v>
      </c>
      <c r="H4102" s="26" t="s">
        <v>1122</v>
      </c>
      <c r="I4102" s="26" t="s">
        <v>10135</v>
      </c>
      <c r="J4102" s="26" t="s">
        <v>1194</v>
      </c>
      <c r="K4102" s="26" t="s">
        <v>9597</v>
      </c>
      <c r="L4102" s="26" t="s">
        <v>23307</v>
      </c>
      <c r="M4102" s="26">
        <v>380574435885</v>
      </c>
      <c r="N4102" s="26">
        <v>6323310100</v>
      </c>
    </row>
    <row r="4103" spans="1:14">
      <c r="A4103" s="26" t="s">
        <v>7502</v>
      </c>
      <c r="B4103" s="26" t="s">
        <v>7494</v>
      </c>
      <c r="C4103" s="26">
        <v>3083340</v>
      </c>
      <c r="D4103" s="26" t="s">
        <v>780</v>
      </c>
      <c r="E4103" s="26" t="s">
        <v>23308</v>
      </c>
      <c r="F4103" s="26" t="s">
        <v>23309</v>
      </c>
      <c r="G4103" s="26" t="s">
        <v>9601</v>
      </c>
      <c r="H4103" s="26" t="s">
        <v>1025</v>
      </c>
      <c r="J4103" s="26" t="s">
        <v>1065</v>
      </c>
      <c r="K4103" s="26" t="s">
        <v>9597</v>
      </c>
      <c r="L4103" s="26" t="s">
        <v>23310</v>
      </c>
      <c r="M4103" s="26">
        <v>380542701972</v>
      </c>
      <c r="N4103" s="26">
        <v>5910100000</v>
      </c>
    </row>
    <row r="4104" spans="1:14">
      <c r="A4104" s="26" t="s">
        <v>8660</v>
      </c>
      <c r="B4104" s="26" t="s">
        <v>8661</v>
      </c>
      <c r="C4104" s="26">
        <v>26381838</v>
      </c>
      <c r="D4104" s="26" t="s">
        <v>780</v>
      </c>
      <c r="E4104" s="26" t="s">
        <v>23311</v>
      </c>
      <c r="F4104" s="26" t="s">
        <v>23312</v>
      </c>
      <c r="G4104" s="26" t="s">
        <v>9601</v>
      </c>
      <c r="H4104" s="26" t="s">
        <v>1308</v>
      </c>
      <c r="J4104" s="26" t="s">
        <v>1337</v>
      </c>
      <c r="K4104" s="26" t="s">
        <v>9597</v>
      </c>
      <c r="L4104" s="26" t="s">
        <v>23313</v>
      </c>
      <c r="M4104" s="26">
        <v>380384976051</v>
      </c>
      <c r="N4104" s="26">
        <v>6810400000</v>
      </c>
    </row>
    <row r="4105" spans="1:14">
      <c r="A4105" s="26" t="s">
        <v>7147</v>
      </c>
      <c r="B4105" s="26" t="s">
        <v>7148</v>
      </c>
      <c r="C4105" s="26">
        <v>38543370</v>
      </c>
      <c r="D4105" s="26" t="s">
        <v>24</v>
      </c>
      <c r="E4105" s="26" t="s">
        <v>23314</v>
      </c>
      <c r="F4105" s="26" t="s">
        <v>23315</v>
      </c>
      <c r="G4105" s="26" t="s">
        <v>9579</v>
      </c>
      <c r="H4105" s="26" t="s">
        <v>987</v>
      </c>
      <c r="J4105" s="26" t="s">
        <v>23316</v>
      </c>
      <c r="K4105" s="26" t="s">
        <v>9582</v>
      </c>
      <c r="L4105" s="26" t="s">
        <v>23317</v>
      </c>
      <c r="M4105" s="26">
        <v>761346064262</v>
      </c>
      <c r="N4105" s="26">
        <v>721882003</v>
      </c>
    </row>
    <row r="4106" spans="1:14">
      <c r="A4106" s="26" t="s">
        <v>6890</v>
      </c>
      <c r="B4106" s="26" t="s">
        <v>6891</v>
      </c>
      <c r="C4106" s="26">
        <v>38459325</v>
      </c>
      <c r="D4106" s="26" t="s">
        <v>24</v>
      </c>
      <c r="E4106" s="26" t="s">
        <v>23318</v>
      </c>
      <c r="F4106" s="26" t="s">
        <v>23319</v>
      </c>
      <c r="G4106" s="26" t="s">
        <v>9579</v>
      </c>
      <c r="H4106" s="26" t="s">
        <v>949</v>
      </c>
      <c r="I4106" s="26" t="s">
        <v>9669</v>
      </c>
      <c r="J4106" s="26" t="s">
        <v>4406</v>
      </c>
      <c r="K4106" s="26" t="s">
        <v>9582</v>
      </c>
      <c r="L4106" s="26" t="s">
        <v>23320</v>
      </c>
      <c r="M4106" s="26">
        <v>380958123080</v>
      </c>
      <c r="N4106" s="26">
        <v>3223382004</v>
      </c>
    </row>
    <row r="4107" spans="1:14">
      <c r="A4107" s="26" t="s">
        <v>3560</v>
      </c>
      <c r="B4107" s="26" t="s">
        <v>3561</v>
      </c>
      <c r="C4107" s="26">
        <v>39048956</v>
      </c>
      <c r="D4107" s="26" t="s">
        <v>24</v>
      </c>
      <c r="E4107" s="26" t="s">
        <v>23321</v>
      </c>
      <c r="F4107" s="26" t="s">
        <v>23322</v>
      </c>
      <c r="G4107" s="26" t="s">
        <v>9586</v>
      </c>
      <c r="H4107" s="26" t="s">
        <v>392</v>
      </c>
      <c r="I4107" s="26" t="s">
        <v>10620</v>
      </c>
      <c r="J4107" s="26" t="s">
        <v>23323</v>
      </c>
      <c r="K4107" s="26" t="s">
        <v>9582</v>
      </c>
      <c r="L4107" s="26" t="s">
        <v>23324</v>
      </c>
      <c r="M4107" s="26">
        <v>380674057384</v>
      </c>
      <c r="N4107" s="26">
        <v>2125382601</v>
      </c>
    </row>
    <row r="4108" spans="1:14">
      <c r="A4108" s="26" t="s">
        <v>1893</v>
      </c>
      <c r="B4108" s="26" t="s">
        <v>1894</v>
      </c>
      <c r="C4108" s="26">
        <v>41454112</v>
      </c>
      <c r="D4108" s="26" t="s">
        <v>24</v>
      </c>
      <c r="E4108" s="26" t="s">
        <v>23325</v>
      </c>
      <c r="F4108" s="26" t="s">
        <v>23326</v>
      </c>
      <c r="G4108" s="26" t="s">
        <v>9579</v>
      </c>
      <c r="H4108" s="26" t="s">
        <v>27</v>
      </c>
      <c r="I4108" s="26" t="s">
        <v>9981</v>
      </c>
      <c r="J4108" s="26" t="s">
        <v>23327</v>
      </c>
      <c r="K4108" s="26" t="s">
        <v>9582</v>
      </c>
      <c r="L4108" s="26" t="s">
        <v>23328</v>
      </c>
      <c r="M4108" s="26">
        <v>761419639147</v>
      </c>
      <c r="N4108" s="26">
        <v>523955104</v>
      </c>
    </row>
    <row r="4109" spans="1:14">
      <c r="A4109" s="26" t="s">
        <v>2297</v>
      </c>
      <c r="B4109" s="26" t="s">
        <v>2298</v>
      </c>
      <c r="C4109" s="26">
        <v>1985222</v>
      </c>
      <c r="D4109" s="26" t="s">
        <v>780</v>
      </c>
      <c r="E4109" s="26" t="s">
        <v>23329</v>
      </c>
      <c r="F4109" s="26" t="s">
        <v>23330</v>
      </c>
      <c r="G4109" s="26" t="s">
        <v>9601</v>
      </c>
      <c r="H4109" s="26" t="s">
        <v>133</v>
      </c>
      <c r="J4109" s="26" t="s">
        <v>146</v>
      </c>
      <c r="K4109" s="26" t="s">
        <v>9597</v>
      </c>
      <c r="L4109" s="26" t="s">
        <v>23331</v>
      </c>
      <c r="M4109" s="26">
        <v>380682066093</v>
      </c>
      <c r="N4109" s="26">
        <v>1210100000</v>
      </c>
    </row>
    <row r="4110" spans="1:14">
      <c r="A4110" s="26" t="s">
        <v>2796</v>
      </c>
      <c r="B4110" s="26" t="s">
        <v>2797</v>
      </c>
      <c r="C4110" s="26">
        <v>37980245</v>
      </c>
      <c r="D4110" s="26" t="s">
        <v>24</v>
      </c>
      <c r="E4110" s="26" t="s">
        <v>23332</v>
      </c>
      <c r="F4110" s="26" t="s">
        <v>23333</v>
      </c>
      <c r="G4110" s="26" t="s">
        <v>9586</v>
      </c>
      <c r="H4110" s="26" t="s">
        <v>258</v>
      </c>
      <c r="I4110" s="26" t="s">
        <v>12995</v>
      </c>
      <c r="J4110" s="26" t="s">
        <v>23334</v>
      </c>
      <c r="K4110" s="26" t="s">
        <v>9582</v>
      </c>
      <c r="L4110" s="26" t="s">
        <v>23335</v>
      </c>
      <c r="M4110" s="26">
        <v>380666030037</v>
      </c>
      <c r="N4110" s="26">
        <v>724585902</v>
      </c>
    </row>
    <row r="4111" spans="1:14">
      <c r="A4111" s="26" t="s">
        <v>1960</v>
      </c>
      <c r="B4111" s="26" t="s">
        <v>1961</v>
      </c>
      <c r="C4111" s="26">
        <v>38558716</v>
      </c>
      <c r="D4111" s="26" t="s">
        <v>24</v>
      </c>
      <c r="E4111" s="26" t="s">
        <v>23336</v>
      </c>
      <c r="F4111" s="26" t="s">
        <v>23337</v>
      </c>
      <c r="G4111" s="26" t="s">
        <v>9586</v>
      </c>
      <c r="H4111" s="26" t="s">
        <v>103</v>
      </c>
      <c r="I4111" s="26" t="s">
        <v>10149</v>
      </c>
      <c r="J4111" s="26" t="s">
        <v>23338</v>
      </c>
      <c r="K4111" s="26" t="s">
        <v>9582</v>
      </c>
      <c r="L4111" s="26" t="s">
        <v>23339</v>
      </c>
      <c r="M4111" s="26">
        <v>761023258676</v>
      </c>
      <c r="N4111" s="26">
        <v>720855404</v>
      </c>
    </row>
    <row r="4112" spans="1:14">
      <c r="A4112" s="26" t="s">
        <v>6506</v>
      </c>
      <c r="B4112" s="26" t="s">
        <v>6507</v>
      </c>
      <c r="C4112" s="26" t="s">
        <v>1604</v>
      </c>
      <c r="D4112" s="26" t="s">
        <v>24</v>
      </c>
      <c r="E4112" s="26" t="s">
        <v>23340</v>
      </c>
      <c r="F4112" s="26" t="s">
        <v>23341</v>
      </c>
      <c r="G4112" s="26" t="s">
        <v>9586</v>
      </c>
      <c r="H4112" s="26" t="s">
        <v>885</v>
      </c>
      <c r="J4112" s="26" t="s">
        <v>910</v>
      </c>
      <c r="K4112" s="26" t="s">
        <v>9597</v>
      </c>
      <c r="L4112" s="26" t="s">
        <v>23342</v>
      </c>
      <c r="M4112" s="26">
        <v>761013318130</v>
      </c>
      <c r="N4112" s="26">
        <v>5110100000</v>
      </c>
    </row>
    <row r="4113" spans="1:14">
      <c r="A4113" s="26" t="s">
        <v>1653</v>
      </c>
      <c r="B4113" s="26" t="s">
        <v>1654</v>
      </c>
      <c r="C4113" s="26">
        <v>25500212</v>
      </c>
      <c r="D4113" s="26" t="s">
        <v>780</v>
      </c>
      <c r="E4113" s="26" t="s">
        <v>23343</v>
      </c>
      <c r="F4113" s="26" t="s">
        <v>23344</v>
      </c>
      <c r="G4113" s="26" t="s">
        <v>9601</v>
      </c>
      <c r="H4113" s="26" t="s">
        <v>27</v>
      </c>
      <c r="J4113" s="26" t="s">
        <v>36</v>
      </c>
      <c r="K4113" s="26" t="s">
        <v>9597</v>
      </c>
      <c r="L4113" s="26" t="s">
        <v>11158</v>
      </c>
      <c r="M4113" s="26">
        <v>761397903292</v>
      </c>
      <c r="N4113" s="26">
        <v>510100000</v>
      </c>
    </row>
    <row r="4114" spans="1:14">
      <c r="A4114" s="26" t="s">
        <v>9223</v>
      </c>
      <c r="B4114" s="26" t="s">
        <v>9224</v>
      </c>
      <c r="C4114" s="26">
        <v>43384807</v>
      </c>
      <c r="D4114" s="26" t="s">
        <v>780</v>
      </c>
      <c r="E4114" s="26" t="s">
        <v>23345</v>
      </c>
      <c r="F4114" s="26" t="s">
        <v>10114</v>
      </c>
      <c r="G4114" s="26" t="s">
        <v>9601</v>
      </c>
      <c r="H4114" s="26" t="s">
        <v>1490</v>
      </c>
      <c r="J4114" s="26" t="s">
        <v>1553</v>
      </c>
      <c r="K4114" s="26" t="s">
        <v>9597</v>
      </c>
      <c r="L4114" s="26" t="s">
        <v>23346</v>
      </c>
      <c r="M4114" s="26">
        <v>380372533017</v>
      </c>
      <c r="N4114" s="26">
        <v>524955100</v>
      </c>
    </row>
    <row r="4115" spans="1:14">
      <c r="A4115" s="26" t="s">
        <v>6695</v>
      </c>
      <c r="B4115" s="26" t="s">
        <v>6680</v>
      </c>
      <c r="C4115" s="26">
        <v>1999342</v>
      </c>
      <c r="D4115" s="26" t="s">
        <v>780</v>
      </c>
      <c r="E4115" s="26" t="s">
        <v>23347</v>
      </c>
      <c r="F4115" s="26" t="s">
        <v>15789</v>
      </c>
      <c r="G4115" s="26" t="s">
        <v>9601</v>
      </c>
      <c r="H4115" s="26" t="s">
        <v>949</v>
      </c>
      <c r="J4115" s="26" t="s">
        <v>962</v>
      </c>
      <c r="K4115" s="26" t="s">
        <v>9597</v>
      </c>
      <c r="L4115" s="26" t="s">
        <v>17153</v>
      </c>
      <c r="M4115" s="26">
        <v>761525620039</v>
      </c>
      <c r="N4115" s="26">
        <v>5310400000</v>
      </c>
    </row>
    <row r="4116" spans="1:14">
      <c r="A4116" s="26" t="s">
        <v>3411</v>
      </c>
      <c r="B4116" s="26" t="s">
        <v>3412</v>
      </c>
      <c r="C4116" s="26">
        <v>38456539</v>
      </c>
      <c r="D4116" s="26" t="s">
        <v>24</v>
      </c>
      <c r="E4116" s="26" t="s">
        <v>23348</v>
      </c>
      <c r="F4116" s="26" t="s">
        <v>23349</v>
      </c>
      <c r="G4116" s="26" t="s">
        <v>9586</v>
      </c>
      <c r="H4116" s="26" t="s">
        <v>392</v>
      </c>
      <c r="I4116" s="26" t="s">
        <v>9857</v>
      </c>
      <c r="J4116" s="26" t="s">
        <v>23350</v>
      </c>
      <c r="K4116" s="26" t="s">
        <v>9582</v>
      </c>
      <c r="L4116" s="26" t="s">
        <v>23351</v>
      </c>
      <c r="M4116" s="26">
        <v>380975759409</v>
      </c>
      <c r="N4116" s="26">
        <v>2121986801</v>
      </c>
    </row>
    <row r="4117" spans="1:14">
      <c r="A4117" s="26" t="s">
        <v>2628</v>
      </c>
      <c r="B4117" s="26" t="s">
        <v>2629</v>
      </c>
      <c r="C4117" s="26">
        <v>36723287</v>
      </c>
      <c r="D4117" s="26" t="s">
        <v>24</v>
      </c>
      <c r="E4117" s="26" t="s">
        <v>23352</v>
      </c>
      <c r="F4117" s="26" t="s">
        <v>23353</v>
      </c>
      <c r="G4117" s="26" t="s">
        <v>9586</v>
      </c>
      <c r="H4117" s="26" t="s">
        <v>133</v>
      </c>
      <c r="I4117" s="26" t="s">
        <v>11674</v>
      </c>
      <c r="J4117" s="26" t="s">
        <v>227</v>
      </c>
      <c r="K4117" s="26" t="s">
        <v>9597</v>
      </c>
      <c r="L4117" s="26" t="s">
        <v>23354</v>
      </c>
      <c r="M4117" s="26">
        <v>761526987475</v>
      </c>
      <c r="N4117" s="26">
        <v>1224510100</v>
      </c>
    </row>
    <row r="4118" spans="1:14">
      <c r="A4118" s="26" t="s">
        <v>4539</v>
      </c>
      <c r="B4118" s="26" t="s">
        <v>4540</v>
      </c>
      <c r="C4118" s="26">
        <v>37910005</v>
      </c>
      <c r="D4118" s="26" t="s">
        <v>24</v>
      </c>
      <c r="E4118" s="26" t="s">
        <v>23355</v>
      </c>
      <c r="F4118" s="26" t="s">
        <v>23356</v>
      </c>
      <c r="G4118" s="26" t="s">
        <v>9586</v>
      </c>
      <c r="H4118" s="26" t="s">
        <v>576</v>
      </c>
      <c r="I4118" s="26" t="s">
        <v>10212</v>
      </c>
      <c r="J4118" s="26" t="s">
        <v>662</v>
      </c>
      <c r="K4118" s="26" t="s">
        <v>9597</v>
      </c>
      <c r="L4118" s="26" t="s">
        <v>10213</v>
      </c>
      <c r="M4118" s="26">
        <v>380457221932</v>
      </c>
      <c r="N4118" s="26">
        <v>120755310</v>
      </c>
    </row>
    <row r="4119" spans="1:14">
      <c r="A4119" s="26" t="s">
        <v>6769</v>
      </c>
      <c r="B4119" s="26" t="s">
        <v>6770</v>
      </c>
      <c r="C4119" s="26">
        <v>38276153</v>
      </c>
      <c r="D4119" s="26" t="s">
        <v>24</v>
      </c>
      <c r="E4119" s="26" t="s">
        <v>23357</v>
      </c>
      <c r="F4119" s="26" t="s">
        <v>23358</v>
      </c>
      <c r="G4119" s="26" t="s">
        <v>9579</v>
      </c>
      <c r="H4119" s="26" t="s">
        <v>949</v>
      </c>
      <c r="I4119" s="26" t="s">
        <v>10890</v>
      </c>
      <c r="J4119" s="26" t="s">
        <v>23359</v>
      </c>
      <c r="K4119" s="26" t="s">
        <v>9582</v>
      </c>
      <c r="L4119" s="26" t="s">
        <v>23360</v>
      </c>
      <c r="M4119" s="26">
        <v>380535866527</v>
      </c>
      <c r="N4119" s="26">
        <v>5323882602</v>
      </c>
    </row>
    <row r="4120" spans="1:14">
      <c r="A4120" s="26" t="s">
        <v>1806</v>
      </c>
      <c r="B4120" s="26" t="s">
        <v>1807</v>
      </c>
      <c r="C4120" s="26">
        <v>37472460</v>
      </c>
      <c r="D4120" s="26" t="s">
        <v>24</v>
      </c>
      <c r="E4120" s="26" t="s">
        <v>23361</v>
      </c>
      <c r="F4120" s="26" t="s">
        <v>23362</v>
      </c>
      <c r="G4120" s="26" t="s">
        <v>9579</v>
      </c>
      <c r="H4120" s="26" t="s">
        <v>27</v>
      </c>
      <c r="I4120" s="26" t="s">
        <v>10731</v>
      </c>
      <c r="J4120" s="26" t="s">
        <v>23363</v>
      </c>
      <c r="K4120" s="26" t="s">
        <v>9582</v>
      </c>
      <c r="L4120" s="26" t="s">
        <v>23364</v>
      </c>
      <c r="M4120" s="26">
        <v>761415603391</v>
      </c>
      <c r="N4120" s="26">
        <v>522485402</v>
      </c>
    </row>
    <row r="4121" spans="1:14">
      <c r="A4121" s="26" t="s">
        <v>6117</v>
      </c>
      <c r="B4121" s="26" t="s">
        <v>6118</v>
      </c>
      <c r="C4121" s="26">
        <v>40196816</v>
      </c>
      <c r="D4121" s="26" t="s">
        <v>24</v>
      </c>
      <c r="E4121" s="26" t="s">
        <v>23365</v>
      </c>
      <c r="F4121" s="26" t="s">
        <v>23366</v>
      </c>
      <c r="G4121" s="26" t="s">
        <v>9579</v>
      </c>
      <c r="H4121" s="26" t="s">
        <v>885</v>
      </c>
      <c r="I4121" s="26" t="s">
        <v>10171</v>
      </c>
      <c r="J4121" s="26" t="s">
        <v>23367</v>
      </c>
      <c r="K4121" s="26" t="s">
        <v>9582</v>
      </c>
      <c r="L4121" s="26" t="s">
        <v>23368</v>
      </c>
      <c r="M4121" s="26">
        <v>380486624222</v>
      </c>
      <c r="N4121" s="26">
        <v>1222055107</v>
      </c>
    </row>
    <row r="4122" spans="1:14">
      <c r="A4122" s="26" t="s">
        <v>6704</v>
      </c>
      <c r="B4122" s="26" t="s">
        <v>6705</v>
      </c>
      <c r="C4122" s="26">
        <v>38742830</v>
      </c>
      <c r="D4122" s="26" t="s">
        <v>24</v>
      </c>
      <c r="E4122" s="26" t="s">
        <v>23369</v>
      </c>
      <c r="F4122" s="26" t="s">
        <v>23370</v>
      </c>
      <c r="G4122" s="26" t="s">
        <v>9586</v>
      </c>
      <c r="H4122" s="26" t="s">
        <v>949</v>
      </c>
      <c r="J4122" s="26" t="s">
        <v>962</v>
      </c>
      <c r="K4122" s="26" t="s">
        <v>9597</v>
      </c>
      <c r="L4122" s="26" t="s">
        <v>23371</v>
      </c>
      <c r="M4122" s="26">
        <v>380536758405</v>
      </c>
      <c r="N4122" s="26">
        <v>5310400000</v>
      </c>
    </row>
    <row r="4123" spans="1:14">
      <c r="A4123" s="26" t="s">
        <v>6122</v>
      </c>
      <c r="B4123" s="26" t="s">
        <v>6123</v>
      </c>
      <c r="C4123" s="26">
        <v>38822156</v>
      </c>
      <c r="D4123" s="26" t="s">
        <v>24</v>
      </c>
      <c r="E4123" s="26" t="s">
        <v>23372</v>
      </c>
      <c r="F4123" s="26" t="s">
        <v>23373</v>
      </c>
      <c r="G4123" s="26" t="s">
        <v>9591</v>
      </c>
      <c r="H4123" s="26" t="s">
        <v>885</v>
      </c>
      <c r="I4123" s="26" t="s">
        <v>10801</v>
      </c>
      <c r="J4123" s="26" t="s">
        <v>23374</v>
      </c>
      <c r="K4123" s="26" t="s">
        <v>9582</v>
      </c>
      <c r="L4123" s="26" t="s">
        <v>23375</v>
      </c>
      <c r="M4123" s="26">
        <v>380485691121</v>
      </c>
      <c r="N4123" s="26">
        <v>5121283101</v>
      </c>
    </row>
    <row r="4124" spans="1:14">
      <c r="A4124" s="26" t="s">
        <v>1653</v>
      </c>
      <c r="B4124" s="26" t="s">
        <v>1654</v>
      </c>
      <c r="C4124" s="26">
        <v>25500212</v>
      </c>
      <c r="D4124" s="26" t="s">
        <v>780</v>
      </c>
      <c r="E4124" s="26" t="s">
        <v>23376</v>
      </c>
      <c r="F4124" s="26" t="s">
        <v>23377</v>
      </c>
      <c r="G4124" s="26" t="s">
        <v>9601</v>
      </c>
      <c r="H4124" s="26" t="s">
        <v>27</v>
      </c>
      <c r="J4124" s="26" t="s">
        <v>36</v>
      </c>
      <c r="K4124" s="26" t="s">
        <v>9597</v>
      </c>
      <c r="L4124" s="26" t="s">
        <v>23378</v>
      </c>
      <c r="M4124" s="26">
        <v>761109305606</v>
      </c>
      <c r="N4124" s="26">
        <v>510100000</v>
      </c>
    </row>
    <row r="4125" spans="1:14">
      <c r="A4125" s="26" t="s">
        <v>2035</v>
      </c>
      <c r="B4125" s="26" t="s">
        <v>2036</v>
      </c>
      <c r="C4125" s="26">
        <v>1983163</v>
      </c>
      <c r="D4125" s="26" t="s">
        <v>780</v>
      </c>
      <c r="E4125" s="26" t="s">
        <v>23379</v>
      </c>
      <c r="F4125" s="26" t="s">
        <v>23380</v>
      </c>
      <c r="G4125" s="26" t="s">
        <v>9601</v>
      </c>
      <c r="H4125" s="26" t="s">
        <v>103</v>
      </c>
      <c r="J4125" s="26" t="s">
        <v>116</v>
      </c>
      <c r="K4125" s="26" t="s">
        <v>9597</v>
      </c>
      <c r="L4125" s="26" t="s">
        <v>23381</v>
      </c>
      <c r="M4125" s="26">
        <v>760837939980</v>
      </c>
      <c r="N4125" s="26">
        <v>710100000</v>
      </c>
    </row>
    <row r="4126" spans="1:14">
      <c r="A4126" s="26" t="s">
        <v>8915</v>
      </c>
      <c r="B4126" s="26" t="s">
        <v>8916</v>
      </c>
      <c r="C4126" s="26">
        <v>41368558</v>
      </c>
      <c r="D4126" s="26" t="s">
        <v>24</v>
      </c>
      <c r="E4126" s="26" t="s">
        <v>23382</v>
      </c>
      <c r="F4126" s="26" t="s">
        <v>23383</v>
      </c>
      <c r="G4126" s="26" t="s">
        <v>9579</v>
      </c>
      <c r="H4126" s="26" t="s">
        <v>1401</v>
      </c>
      <c r="I4126" s="26" t="s">
        <v>11520</v>
      </c>
      <c r="J4126" s="26" t="s">
        <v>23384</v>
      </c>
      <c r="K4126" s="26" t="s">
        <v>9582</v>
      </c>
      <c r="L4126" s="26" t="s">
        <v>23385</v>
      </c>
      <c r="M4126" s="26">
        <v>380963315991</v>
      </c>
      <c r="N4126" s="26">
        <v>3520885803</v>
      </c>
    </row>
    <row r="4127" spans="1:14">
      <c r="A4127" s="26" t="s">
        <v>5127</v>
      </c>
      <c r="B4127" s="26" t="s">
        <v>5128</v>
      </c>
      <c r="C4127" s="26">
        <v>1998130</v>
      </c>
      <c r="D4127" s="26" t="s">
        <v>780</v>
      </c>
      <c r="E4127" s="26" t="s">
        <v>23386</v>
      </c>
      <c r="F4127" s="26" t="s">
        <v>23387</v>
      </c>
      <c r="G4127" s="26" t="s">
        <v>9601</v>
      </c>
      <c r="H4127" s="26" t="s">
        <v>735</v>
      </c>
      <c r="J4127" s="26" t="s">
        <v>740</v>
      </c>
      <c r="K4127" s="26" t="s">
        <v>9597</v>
      </c>
      <c r="L4127" s="26" t="s">
        <v>23388</v>
      </c>
      <c r="M4127" s="26">
        <v>380679676578</v>
      </c>
      <c r="N4127" s="26">
        <v>1221881203</v>
      </c>
    </row>
    <row r="4128" spans="1:14">
      <c r="A4128" s="26" t="s">
        <v>7082</v>
      </c>
      <c r="B4128" s="26" t="s">
        <v>7083</v>
      </c>
      <c r="C4128" s="26">
        <v>38407717</v>
      </c>
      <c r="D4128" s="26" t="s">
        <v>24</v>
      </c>
      <c r="E4128" s="26" t="s">
        <v>23389</v>
      </c>
      <c r="F4128" s="26" t="s">
        <v>23390</v>
      </c>
      <c r="G4128" s="26" t="s">
        <v>9579</v>
      </c>
      <c r="H4128" s="26" t="s">
        <v>987</v>
      </c>
      <c r="I4128" s="26" t="s">
        <v>10311</v>
      </c>
      <c r="J4128" s="26" t="s">
        <v>23391</v>
      </c>
      <c r="K4128" s="26" t="s">
        <v>9582</v>
      </c>
      <c r="L4128" s="26" t="s">
        <v>23392</v>
      </c>
      <c r="M4128" s="26">
        <v>380971552213</v>
      </c>
      <c r="N4128" s="26">
        <v>5623487803</v>
      </c>
    </row>
    <row r="4129" spans="1:14">
      <c r="A4129" s="26" t="s">
        <v>5052</v>
      </c>
      <c r="B4129" s="26" t="s">
        <v>5053</v>
      </c>
      <c r="C4129" s="26">
        <v>20763852</v>
      </c>
      <c r="D4129" s="26" t="s">
        <v>24</v>
      </c>
      <c r="E4129" s="26" t="s">
        <v>23393</v>
      </c>
      <c r="F4129" s="26" t="s">
        <v>23394</v>
      </c>
      <c r="G4129" s="26" t="s">
        <v>9579</v>
      </c>
      <c r="H4129" s="26" t="s">
        <v>735</v>
      </c>
      <c r="I4129" s="26" t="s">
        <v>9605</v>
      </c>
      <c r="J4129" s="26" t="s">
        <v>21005</v>
      </c>
      <c r="K4129" s="26" t="s">
        <v>9582</v>
      </c>
      <c r="L4129" s="26" t="s">
        <v>23395</v>
      </c>
      <c r="M4129" s="26">
        <v>380966854171</v>
      </c>
      <c r="N4129" s="26">
        <v>2125385601</v>
      </c>
    </row>
    <row r="4130" spans="1:14">
      <c r="A4130" s="26" t="s">
        <v>5156</v>
      </c>
      <c r="B4130" s="26" t="s">
        <v>5157</v>
      </c>
      <c r="C4130" s="26" t="s">
        <v>1604</v>
      </c>
      <c r="D4130" s="26" t="s">
        <v>24</v>
      </c>
      <c r="E4130" s="26" t="s">
        <v>23396</v>
      </c>
      <c r="F4130" s="26" t="s">
        <v>5158</v>
      </c>
      <c r="G4130" s="26" t="s">
        <v>9586</v>
      </c>
      <c r="H4130" s="26" t="s">
        <v>735</v>
      </c>
      <c r="J4130" s="26" t="s">
        <v>740</v>
      </c>
      <c r="K4130" s="26" t="s">
        <v>9597</v>
      </c>
      <c r="L4130" s="26" t="s">
        <v>23397</v>
      </c>
      <c r="M4130" s="26">
        <v>380962817338</v>
      </c>
      <c r="N4130" s="26">
        <v>1221881203</v>
      </c>
    </row>
    <row r="4131" spans="1:14">
      <c r="A4131" s="26" t="s">
        <v>3654</v>
      </c>
      <c r="B4131" s="26" t="s">
        <v>3655</v>
      </c>
      <c r="C4131" s="26">
        <v>38416260</v>
      </c>
      <c r="D4131" s="26" t="s">
        <v>24</v>
      </c>
      <c r="E4131" s="26" t="s">
        <v>23398</v>
      </c>
      <c r="F4131" s="26" t="s">
        <v>23399</v>
      </c>
      <c r="G4131" s="26" t="s">
        <v>9586</v>
      </c>
      <c r="H4131" s="26" t="s">
        <v>468</v>
      </c>
      <c r="J4131" s="26" t="s">
        <v>23400</v>
      </c>
      <c r="K4131" s="26" t="s">
        <v>9582</v>
      </c>
      <c r="L4131" s="26" t="s">
        <v>23401</v>
      </c>
      <c r="M4131" s="26">
        <v>761229190374</v>
      </c>
      <c r="N4131" s="26">
        <v>2321881004</v>
      </c>
    </row>
    <row r="4132" spans="1:14">
      <c r="A4132" s="26" t="s">
        <v>5747</v>
      </c>
      <c r="B4132" s="26" t="s">
        <v>5748</v>
      </c>
      <c r="C4132" s="26">
        <v>38960481</v>
      </c>
      <c r="D4132" s="26" t="s">
        <v>24</v>
      </c>
      <c r="E4132" s="26" t="s">
        <v>23402</v>
      </c>
      <c r="F4132" s="26" t="s">
        <v>10231</v>
      </c>
      <c r="G4132" s="26" t="s">
        <v>9586</v>
      </c>
      <c r="H4132" s="26" t="s">
        <v>799</v>
      </c>
      <c r="J4132" s="26" t="s">
        <v>800</v>
      </c>
      <c r="K4132" s="26" t="s">
        <v>9597</v>
      </c>
      <c r="L4132" s="26" t="s">
        <v>23403</v>
      </c>
      <c r="M4132" s="26">
        <v>380442462003</v>
      </c>
      <c r="N4132" s="26">
        <v>4822784009</v>
      </c>
    </row>
    <row r="4133" spans="1:14">
      <c r="A4133" s="26" t="s">
        <v>9345</v>
      </c>
      <c r="B4133" s="26" t="s">
        <v>9346</v>
      </c>
      <c r="C4133" s="26">
        <v>38759540</v>
      </c>
      <c r="D4133" s="26" t="s">
        <v>24</v>
      </c>
      <c r="E4133" s="26" t="s">
        <v>23404</v>
      </c>
      <c r="F4133" s="26" t="s">
        <v>23405</v>
      </c>
      <c r="G4133" s="26" t="s">
        <v>9586</v>
      </c>
      <c r="H4133" s="26" t="s">
        <v>1573</v>
      </c>
      <c r="I4133" s="26" t="s">
        <v>12621</v>
      </c>
      <c r="J4133" s="26" t="s">
        <v>23406</v>
      </c>
      <c r="K4133" s="26" t="s">
        <v>9606</v>
      </c>
      <c r="L4133" s="26" t="s">
        <v>23407</v>
      </c>
      <c r="M4133" s="26">
        <v>380464429407</v>
      </c>
      <c r="N4133" s="26">
        <v>524880301</v>
      </c>
    </row>
    <row r="4134" spans="1:14">
      <c r="A4134" s="26" t="s">
        <v>3307</v>
      </c>
      <c r="B4134" s="26" t="s">
        <v>3308</v>
      </c>
      <c r="C4134" s="26">
        <v>40208847</v>
      </c>
      <c r="D4134" s="26" t="s">
        <v>24</v>
      </c>
      <c r="E4134" s="26" t="s">
        <v>23408</v>
      </c>
      <c r="F4134" s="26" t="s">
        <v>23409</v>
      </c>
      <c r="G4134" s="26" t="s">
        <v>9586</v>
      </c>
      <c r="H4134" s="26" t="s">
        <v>375</v>
      </c>
      <c r="I4134" s="26" t="s">
        <v>18665</v>
      </c>
      <c r="J4134" s="26" t="s">
        <v>23410</v>
      </c>
      <c r="K4134" s="26" t="s">
        <v>9582</v>
      </c>
      <c r="L4134" s="26" t="s">
        <v>23411</v>
      </c>
      <c r="M4134" s="26">
        <v>380974449279</v>
      </c>
      <c r="N4134" s="26">
        <v>1822385801</v>
      </c>
    </row>
    <row r="4135" spans="1:14">
      <c r="A4135" s="26" t="s">
        <v>3589</v>
      </c>
      <c r="B4135" s="26" t="s">
        <v>3590</v>
      </c>
      <c r="C4135" s="26">
        <v>39851963</v>
      </c>
      <c r="D4135" s="26" t="s">
        <v>24</v>
      </c>
      <c r="E4135" s="26" t="s">
        <v>23412</v>
      </c>
      <c r="F4135" s="26" t="s">
        <v>23413</v>
      </c>
      <c r="G4135" s="26" t="s">
        <v>9586</v>
      </c>
      <c r="H4135" s="26" t="s">
        <v>468</v>
      </c>
      <c r="I4135" s="26" t="s">
        <v>19343</v>
      </c>
      <c r="J4135" s="26" t="s">
        <v>23414</v>
      </c>
      <c r="K4135" s="26" t="s">
        <v>9582</v>
      </c>
      <c r="L4135" s="26" t="s">
        <v>23415</v>
      </c>
      <c r="M4135" s="26">
        <v>380950782720</v>
      </c>
      <c r="N4135" s="26">
        <v>2320680501</v>
      </c>
    </row>
    <row r="4136" spans="1:14">
      <c r="A4136" s="26" t="s">
        <v>7311</v>
      </c>
      <c r="B4136" s="26" t="s">
        <v>7312</v>
      </c>
      <c r="C4136" s="26">
        <v>41479671</v>
      </c>
      <c r="D4136" s="26" t="s">
        <v>24</v>
      </c>
      <c r="E4136" s="26" t="s">
        <v>23416</v>
      </c>
      <c r="F4136" s="26" t="s">
        <v>23417</v>
      </c>
      <c r="G4136" s="26" t="s">
        <v>9586</v>
      </c>
      <c r="H4136" s="26" t="s">
        <v>1025</v>
      </c>
      <c r="I4136" s="26" t="s">
        <v>9657</v>
      </c>
      <c r="J4136" s="26" t="s">
        <v>23418</v>
      </c>
      <c r="K4136" s="26" t="s">
        <v>9582</v>
      </c>
      <c r="L4136" s="26" t="s">
        <v>23419</v>
      </c>
      <c r="M4136" s="26">
        <v>380999804102</v>
      </c>
      <c r="N4136" s="26">
        <v>2323681305</v>
      </c>
    </row>
    <row r="4137" spans="1:14">
      <c r="A4137" s="26" t="s">
        <v>8681</v>
      </c>
      <c r="B4137" s="26" t="s">
        <v>8682</v>
      </c>
      <c r="C4137" s="26">
        <v>38402043</v>
      </c>
      <c r="D4137" s="26" t="s">
        <v>24</v>
      </c>
      <c r="E4137" s="26" t="s">
        <v>23420</v>
      </c>
      <c r="F4137" s="26" t="s">
        <v>23421</v>
      </c>
      <c r="G4137" s="26" t="s">
        <v>9579</v>
      </c>
      <c r="H4137" s="26" t="s">
        <v>1308</v>
      </c>
      <c r="J4137" s="26" t="s">
        <v>23422</v>
      </c>
      <c r="K4137" s="26" t="s">
        <v>9582</v>
      </c>
      <c r="L4137" s="26" t="s">
        <v>23423</v>
      </c>
      <c r="M4137" s="26">
        <v>761931540456</v>
      </c>
      <c r="N4137" s="26">
        <v>6825586502</v>
      </c>
    </row>
    <row r="4138" spans="1:14">
      <c r="A4138" s="26" t="s">
        <v>5063</v>
      </c>
      <c r="B4138" s="26" t="s">
        <v>5064</v>
      </c>
      <c r="C4138" s="26">
        <v>34167494</v>
      </c>
      <c r="D4138" s="26" t="s">
        <v>1701</v>
      </c>
      <c r="E4138" s="26" t="s">
        <v>23424</v>
      </c>
      <c r="F4138" s="26" t="s">
        <v>23425</v>
      </c>
      <c r="G4138" s="26" t="s">
        <v>9601</v>
      </c>
      <c r="H4138" s="26" t="s">
        <v>735</v>
      </c>
      <c r="J4138" s="26" t="s">
        <v>4920</v>
      </c>
      <c r="K4138" s="26" t="s">
        <v>9597</v>
      </c>
      <c r="L4138" s="26" t="s">
        <v>23426</v>
      </c>
      <c r="M4138" s="26">
        <v>380972431592</v>
      </c>
      <c r="N4138" s="26">
        <v>4610300000</v>
      </c>
    </row>
    <row r="4139" spans="1:14">
      <c r="A4139" s="26" t="s">
        <v>3228</v>
      </c>
      <c r="B4139" s="26" t="s">
        <v>3229</v>
      </c>
      <c r="C4139" s="26">
        <v>38742097</v>
      </c>
      <c r="D4139" s="26" t="s">
        <v>24</v>
      </c>
      <c r="E4139" s="26" t="s">
        <v>23427</v>
      </c>
      <c r="F4139" s="26" t="s">
        <v>23428</v>
      </c>
      <c r="G4139" s="26" t="s">
        <v>9586</v>
      </c>
      <c r="H4139" s="26" t="s">
        <v>375</v>
      </c>
      <c r="J4139" s="26" t="s">
        <v>376</v>
      </c>
      <c r="K4139" s="26" t="s">
        <v>9597</v>
      </c>
      <c r="L4139" s="26" t="s">
        <v>23429</v>
      </c>
      <c r="M4139" s="26">
        <v>380982218774</v>
      </c>
      <c r="N4139" s="26">
        <v>1810400000</v>
      </c>
    </row>
    <row r="4140" spans="1:14">
      <c r="A4140" s="26" t="s">
        <v>8928</v>
      </c>
      <c r="B4140" s="26" t="s">
        <v>8929</v>
      </c>
      <c r="C4140" s="26">
        <v>39028772</v>
      </c>
      <c r="D4140" s="26" t="s">
        <v>24</v>
      </c>
      <c r="E4140" s="26" t="s">
        <v>23430</v>
      </c>
      <c r="F4140" s="26" t="s">
        <v>23431</v>
      </c>
      <c r="G4140" s="26" t="s">
        <v>9579</v>
      </c>
      <c r="H4140" s="26" t="s">
        <v>1401</v>
      </c>
      <c r="I4140" s="26" t="s">
        <v>9777</v>
      </c>
      <c r="J4140" s="26" t="s">
        <v>23432</v>
      </c>
      <c r="K4140" s="26" t="s">
        <v>9906</v>
      </c>
      <c r="L4140" s="26" t="s">
        <v>23433</v>
      </c>
      <c r="M4140" s="26">
        <v>380674241819</v>
      </c>
      <c r="N4140" s="26">
        <v>7124385103</v>
      </c>
    </row>
    <row r="4141" spans="1:14">
      <c r="A4141" s="26" t="s">
        <v>2311</v>
      </c>
      <c r="B4141" s="26" t="s">
        <v>2312</v>
      </c>
      <c r="C4141" s="26">
        <v>1984613</v>
      </c>
      <c r="D4141" s="26" t="s">
        <v>780</v>
      </c>
      <c r="E4141" s="26" t="s">
        <v>23434</v>
      </c>
      <c r="F4141" s="26" t="s">
        <v>23435</v>
      </c>
      <c r="G4141" s="26" t="s">
        <v>9601</v>
      </c>
      <c r="H4141" s="26" t="s">
        <v>133</v>
      </c>
      <c r="J4141" s="26" t="s">
        <v>146</v>
      </c>
      <c r="K4141" s="26" t="s">
        <v>9597</v>
      </c>
      <c r="L4141" s="26" t="s">
        <v>23436</v>
      </c>
      <c r="M4141" s="26">
        <v>380567900500</v>
      </c>
      <c r="N4141" s="26">
        <v>1210100000</v>
      </c>
    </row>
    <row r="4142" spans="1:14">
      <c r="A4142" s="26" t="s">
        <v>2212</v>
      </c>
      <c r="B4142" s="26" t="s">
        <v>2213</v>
      </c>
      <c r="C4142" s="26">
        <v>37834197</v>
      </c>
      <c r="D4142" s="26" t="s">
        <v>24</v>
      </c>
      <c r="E4142" s="26" t="s">
        <v>23437</v>
      </c>
      <c r="F4142" s="26" t="s">
        <v>23438</v>
      </c>
      <c r="G4142" s="26" t="s">
        <v>9586</v>
      </c>
      <c r="H4142" s="26" t="s">
        <v>133</v>
      </c>
      <c r="I4142" s="26" t="s">
        <v>16462</v>
      </c>
      <c r="J4142" s="26" t="s">
        <v>23439</v>
      </c>
      <c r="K4142" s="26" t="s">
        <v>9582</v>
      </c>
      <c r="L4142" s="26" t="s">
        <v>23440</v>
      </c>
      <c r="M4142" s="26">
        <v>380569354235</v>
      </c>
      <c r="N4142" s="26">
        <v>1223286001</v>
      </c>
    </row>
    <row r="4143" spans="1:14">
      <c r="A4143" s="26" t="s">
        <v>6149</v>
      </c>
      <c r="B4143" s="26" t="s">
        <v>6150</v>
      </c>
      <c r="C4143" s="26">
        <v>38184885</v>
      </c>
      <c r="D4143" s="26" t="s">
        <v>24</v>
      </c>
      <c r="E4143" s="26" t="s">
        <v>23441</v>
      </c>
      <c r="F4143" s="26" t="s">
        <v>23442</v>
      </c>
      <c r="G4143" s="26" t="s">
        <v>9586</v>
      </c>
      <c r="H4143" s="26" t="s">
        <v>885</v>
      </c>
      <c r="I4143" s="26" t="s">
        <v>9664</v>
      </c>
      <c r="J4143" s="26" t="s">
        <v>3613</v>
      </c>
      <c r="K4143" s="26" t="s">
        <v>9582</v>
      </c>
      <c r="L4143" s="26" t="s">
        <v>23443</v>
      </c>
      <c r="M4143" s="26">
        <v>380484634257</v>
      </c>
      <c r="N4143" s="26">
        <v>120781301</v>
      </c>
    </row>
    <row r="4144" spans="1:14">
      <c r="A4144" s="26" t="s">
        <v>8671</v>
      </c>
      <c r="B4144" s="26" t="s">
        <v>8672</v>
      </c>
      <c r="C4144" s="26">
        <v>2004806</v>
      </c>
      <c r="D4144" s="26" t="s">
        <v>780</v>
      </c>
      <c r="E4144" s="26" t="s">
        <v>23444</v>
      </c>
      <c r="F4144" s="26" t="s">
        <v>23445</v>
      </c>
      <c r="G4144" s="26" t="s">
        <v>9601</v>
      </c>
      <c r="H4144" s="26" t="s">
        <v>1308</v>
      </c>
      <c r="J4144" s="26" t="s">
        <v>1337</v>
      </c>
      <c r="K4144" s="26" t="s">
        <v>9597</v>
      </c>
      <c r="L4144" s="26" t="s">
        <v>12712</v>
      </c>
      <c r="M4144" s="26">
        <v>380384996298</v>
      </c>
      <c r="N4144" s="26">
        <v>6810400000</v>
      </c>
    </row>
    <row r="4145" spans="1:14">
      <c r="A4145" s="26" t="s">
        <v>8843</v>
      </c>
      <c r="B4145" s="26" t="s">
        <v>8844</v>
      </c>
      <c r="C4145" s="26">
        <v>39068066</v>
      </c>
      <c r="D4145" s="26" t="s">
        <v>24</v>
      </c>
      <c r="E4145" s="26" t="s">
        <v>23446</v>
      </c>
      <c r="F4145" s="26" t="s">
        <v>23447</v>
      </c>
      <c r="G4145" s="26" t="s">
        <v>9586</v>
      </c>
      <c r="H4145" s="26" t="s">
        <v>1401</v>
      </c>
      <c r="I4145" s="26" t="s">
        <v>11333</v>
      </c>
      <c r="J4145" s="26" t="s">
        <v>23448</v>
      </c>
      <c r="K4145" s="26" t="s">
        <v>9582</v>
      </c>
      <c r="L4145" s="26" t="s">
        <v>23449</v>
      </c>
      <c r="M4145" s="26">
        <v>380974936833</v>
      </c>
      <c r="N4145" s="26">
        <v>6320483704</v>
      </c>
    </row>
    <row r="4146" spans="1:14">
      <c r="A4146" s="26" t="s">
        <v>1721</v>
      </c>
      <c r="B4146" s="26" t="s">
        <v>1722</v>
      </c>
      <c r="C4146" s="26">
        <v>34004453</v>
      </c>
      <c r="D4146" s="26" t="s">
        <v>780</v>
      </c>
      <c r="E4146" s="26" t="s">
        <v>23450</v>
      </c>
      <c r="F4146" s="26" t="s">
        <v>23451</v>
      </c>
      <c r="G4146" s="26" t="s">
        <v>9601</v>
      </c>
      <c r="H4146" s="26" t="s">
        <v>27</v>
      </c>
      <c r="J4146" s="26" t="s">
        <v>36</v>
      </c>
      <c r="K4146" s="26" t="s">
        <v>9597</v>
      </c>
      <c r="L4146" s="26" t="s">
        <v>18131</v>
      </c>
      <c r="M4146" s="26">
        <v>380432664128</v>
      </c>
      <c r="N4146" s="26">
        <v>510100000</v>
      </c>
    </row>
    <row r="4147" spans="1:14">
      <c r="A4147" s="26" t="s">
        <v>6758</v>
      </c>
      <c r="B4147" s="26" t="s">
        <v>6759</v>
      </c>
      <c r="C4147" s="26">
        <v>38345331</v>
      </c>
      <c r="D4147" s="26" t="s">
        <v>24</v>
      </c>
      <c r="E4147" s="26" t="s">
        <v>23452</v>
      </c>
      <c r="F4147" s="26" t="s">
        <v>23453</v>
      </c>
      <c r="G4147" s="26" t="s">
        <v>9579</v>
      </c>
      <c r="H4147" s="26" t="s">
        <v>949</v>
      </c>
      <c r="I4147" s="26" t="s">
        <v>13966</v>
      </c>
      <c r="J4147" s="26" t="s">
        <v>23454</v>
      </c>
      <c r="K4147" s="26" t="s">
        <v>9582</v>
      </c>
      <c r="L4147" s="26" t="s">
        <v>23455</v>
      </c>
      <c r="M4147" s="26">
        <v>380535796517</v>
      </c>
      <c r="N4147" s="26">
        <v>521682211</v>
      </c>
    </row>
    <row r="4148" spans="1:14">
      <c r="A4148" s="26" t="s">
        <v>2188</v>
      </c>
      <c r="B4148" s="26" t="s">
        <v>2189</v>
      </c>
      <c r="C4148" s="26">
        <v>1987758</v>
      </c>
      <c r="D4148" s="26" t="s">
        <v>780</v>
      </c>
      <c r="E4148" s="26" t="s">
        <v>23456</v>
      </c>
      <c r="F4148" s="26" t="s">
        <v>9787</v>
      </c>
      <c r="G4148" s="26" t="s">
        <v>9601</v>
      </c>
      <c r="H4148" s="26" t="s">
        <v>133</v>
      </c>
      <c r="I4148" s="26" t="s">
        <v>12872</v>
      </c>
      <c r="J4148" s="26" t="s">
        <v>134</v>
      </c>
      <c r="K4148" s="26" t="s">
        <v>9606</v>
      </c>
      <c r="L4148" s="26" t="s">
        <v>23457</v>
      </c>
      <c r="M4148" s="26">
        <v>380563995371</v>
      </c>
      <c r="N4148" s="26">
        <v>1220755100</v>
      </c>
    </row>
    <row r="4149" spans="1:14">
      <c r="A4149" s="26" t="s">
        <v>8170</v>
      </c>
      <c r="B4149" s="26" t="s">
        <v>8171</v>
      </c>
      <c r="C4149" s="26">
        <v>2003540</v>
      </c>
      <c r="D4149" s="26" t="s">
        <v>780</v>
      </c>
      <c r="E4149" s="26" t="s">
        <v>23458</v>
      </c>
      <c r="F4149" s="26" t="s">
        <v>11567</v>
      </c>
      <c r="G4149" s="26" t="s">
        <v>9601</v>
      </c>
      <c r="H4149" s="26" t="s">
        <v>1122</v>
      </c>
      <c r="J4149" s="26" t="s">
        <v>8039</v>
      </c>
      <c r="K4149" s="26" t="s">
        <v>9597</v>
      </c>
      <c r="L4149" s="26" t="s">
        <v>23459</v>
      </c>
      <c r="M4149" s="26">
        <v>380577255720</v>
      </c>
      <c r="N4149" s="26">
        <v>6310100000</v>
      </c>
    </row>
    <row r="4150" spans="1:14">
      <c r="A4150" s="26" t="s">
        <v>8658</v>
      </c>
      <c r="B4150" s="26" t="s">
        <v>8659</v>
      </c>
      <c r="C4150" s="26">
        <v>38072569</v>
      </c>
      <c r="D4150" s="26" t="s">
        <v>24</v>
      </c>
      <c r="E4150" s="26" t="s">
        <v>23460</v>
      </c>
      <c r="F4150" s="26" t="s">
        <v>23461</v>
      </c>
      <c r="G4150" s="26" t="s">
        <v>9591</v>
      </c>
      <c r="H4150" s="26" t="s">
        <v>1308</v>
      </c>
      <c r="I4150" s="26" t="s">
        <v>11591</v>
      </c>
      <c r="J4150" s="26" t="s">
        <v>23462</v>
      </c>
      <c r="K4150" s="26" t="s">
        <v>9582</v>
      </c>
      <c r="L4150" s="26" t="s">
        <v>23463</v>
      </c>
      <c r="M4150" s="26">
        <v>380979092117</v>
      </c>
      <c r="N4150" s="26">
        <v>6822184802</v>
      </c>
    </row>
    <row r="4151" spans="1:14">
      <c r="A4151" s="26" t="s">
        <v>7356</v>
      </c>
      <c r="B4151" s="26" t="s">
        <v>7357</v>
      </c>
      <c r="C4151" s="26">
        <v>40992732</v>
      </c>
      <c r="D4151" s="26" t="s">
        <v>24</v>
      </c>
      <c r="E4151" s="26" t="s">
        <v>23464</v>
      </c>
      <c r="F4151" s="26" t="s">
        <v>23465</v>
      </c>
      <c r="G4151" s="26" t="s">
        <v>9586</v>
      </c>
      <c r="H4151" s="26" t="s">
        <v>1025</v>
      </c>
      <c r="I4151" s="26" t="s">
        <v>10527</v>
      </c>
      <c r="J4151" s="26" t="s">
        <v>23466</v>
      </c>
      <c r="K4151" s="26" t="s">
        <v>9582</v>
      </c>
      <c r="L4151" s="26" t="s">
        <v>23467</v>
      </c>
      <c r="M4151" s="26">
        <v>380545363448</v>
      </c>
      <c r="N4151" s="26">
        <v>523480802</v>
      </c>
    </row>
    <row r="4152" spans="1:14">
      <c r="A4152" s="26" t="s">
        <v>2650</v>
      </c>
      <c r="B4152" s="26" t="s">
        <v>2651</v>
      </c>
      <c r="C4152" s="26">
        <v>37804885</v>
      </c>
      <c r="D4152" s="26" t="s">
        <v>24</v>
      </c>
      <c r="E4152" s="26" t="s">
        <v>23468</v>
      </c>
      <c r="F4152" s="26" t="s">
        <v>23469</v>
      </c>
      <c r="G4152" s="26" t="s">
        <v>9586</v>
      </c>
      <c r="H4152" s="26" t="s">
        <v>133</v>
      </c>
      <c r="J4152" s="26" t="s">
        <v>235</v>
      </c>
      <c r="K4152" s="26" t="s">
        <v>9597</v>
      </c>
      <c r="L4152" s="26" t="s">
        <v>20473</v>
      </c>
      <c r="M4152" s="26">
        <v>380563351241</v>
      </c>
      <c r="N4152" s="26">
        <v>1212600000</v>
      </c>
    </row>
    <row r="4153" spans="1:14">
      <c r="A4153" s="26" t="s">
        <v>9147</v>
      </c>
      <c r="B4153" s="26" t="s">
        <v>9148</v>
      </c>
      <c r="C4153" s="26">
        <v>38462935</v>
      </c>
      <c r="D4153" s="26" t="s">
        <v>24</v>
      </c>
      <c r="E4153" s="26" t="s">
        <v>23470</v>
      </c>
      <c r="F4153" s="26" t="s">
        <v>23471</v>
      </c>
      <c r="G4153" s="26" t="s">
        <v>9586</v>
      </c>
      <c r="H4153" s="26" t="s">
        <v>1490</v>
      </c>
      <c r="I4153" s="26" t="s">
        <v>10369</v>
      </c>
      <c r="J4153" s="26" t="s">
        <v>23472</v>
      </c>
      <c r="K4153" s="26" t="s">
        <v>9582</v>
      </c>
      <c r="L4153" s="26" t="s">
        <v>23473</v>
      </c>
      <c r="M4153" s="26">
        <v>380987912653</v>
      </c>
      <c r="N4153" s="26">
        <v>7324083501</v>
      </c>
    </row>
    <row r="4154" spans="1:14">
      <c r="A4154" s="26" t="s">
        <v>5454</v>
      </c>
      <c r="B4154" s="26" t="s">
        <v>5455</v>
      </c>
      <c r="C4154" s="26">
        <v>42448068</v>
      </c>
      <c r="D4154" s="26" t="s">
        <v>24</v>
      </c>
      <c r="E4154" s="26" t="s">
        <v>23474</v>
      </c>
      <c r="F4154" s="26" t="s">
        <v>23475</v>
      </c>
      <c r="G4154" s="26" t="s">
        <v>9586</v>
      </c>
      <c r="H4154" s="26" t="s">
        <v>735</v>
      </c>
      <c r="I4154" s="26" t="s">
        <v>10914</v>
      </c>
      <c r="J4154" s="26" t="s">
        <v>23476</v>
      </c>
      <c r="K4154" s="26" t="s">
        <v>9582</v>
      </c>
      <c r="L4154" s="26" t="s">
        <v>23477</v>
      </c>
      <c r="M4154" s="26">
        <v>761935205639</v>
      </c>
      <c r="N4154" s="26">
        <v>4625585101</v>
      </c>
    </row>
    <row r="4155" spans="1:14">
      <c r="A4155" s="26" t="s">
        <v>2354</v>
      </c>
      <c r="B4155" s="26" t="s">
        <v>2355</v>
      </c>
      <c r="C4155" s="26">
        <v>40420407</v>
      </c>
      <c r="D4155" s="26" t="s">
        <v>24</v>
      </c>
      <c r="E4155" s="26" t="s">
        <v>23478</v>
      </c>
      <c r="F4155" s="26" t="s">
        <v>23479</v>
      </c>
      <c r="G4155" s="26" t="s">
        <v>9591</v>
      </c>
      <c r="H4155" s="26" t="s">
        <v>133</v>
      </c>
      <c r="J4155" s="26" t="s">
        <v>146</v>
      </c>
      <c r="K4155" s="26" t="s">
        <v>9597</v>
      </c>
      <c r="L4155" s="26" t="s">
        <v>23480</v>
      </c>
      <c r="M4155" s="26">
        <v>380982323400</v>
      </c>
      <c r="N4155" s="26">
        <v>1210100000</v>
      </c>
    </row>
    <row r="4156" spans="1:14">
      <c r="A4156" s="26" t="s">
        <v>6577</v>
      </c>
      <c r="B4156" s="26" t="s">
        <v>6578</v>
      </c>
      <c r="C4156" s="26">
        <v>38319453</v>
      </c>
      <c r="D4156" s="26" t="s">
        <v>24</v>
      </c>
      <c r="E4156" s="26" t="s">
        <v>23481</v>
      </c>
      <c r="F4156" s="26" t="s">
        <v>23482</v>
      </c>
      <c r="G4156" s="26" t="s">
        <v>9586</v>
      </c>
      <c r="H4156" s="26" t="s">
        <v>949</v>
      </c>
      <c r="J4156" s="26" t="s">
        <v>23483</v>
      </c>
      <c r="K4156" s="26" t="s">
        <v>9582</v>
      </c>
      <c r="L4156" s="26" t="s">
        <v>23484</v>
      </c>
      <c r="M4156" s="26">
        <v>761488205616</v>
      </c>
      <c r="N4156" s="26">
        <v>5123183401</v>
      </c>
    </row>
    <row r="4157" spans="1:14">
      <c r="A4157" s="26" t="s">
        <v>3046</v>
      </c>
      <c r="B4157" s="26" t="s">
        <v>3047</v>
      </c>
      <c r="C4157" s="26">
        <v>38107156</v>
      </c>
      <c r="D4157" s="26" t="s">
        <v>24</v>
      </c>
      <c r="E4157" s="26" t="s">
        <v>23485</v>
      </c>
      <c r="F4157" s="26" t="s">
        <v>23486</v>
      </c>
      <c r="G4157" s="26" t="s">
        <v>9591</v>
      </c>
      <c r="H4157" s="26" t="s">
        <v>375</v>
      </c>
      <c r="I4157" s="26" t="s">
        <v>10696</v>
      </c>
      <c r="J4157" s="26" t="s">
        <v>13840</v>
      </c>
      <c r="K4157" s="26" t="s">
        <v>9582</v>
      </c>
      <c r="L4157" s="26" t="s">
        <v>23487</v>
      </c>
      <c r="M4157" s="26">
        <v>380988899644</v>
      </c>
      <c r="N4157" s="26">
        <v>521482603</v>
      </c>
    </row>
    <row r="4158" spans="1:14">
      <c r="A4158" s="26" t="s">
        <v>1956</v>
      </c>
      <c r="B4158" s="26" t="s">
        <v>1957</v>
      </c>
      <c r="C4158" s="26">
        <v>42855067</v>
      </c>
      <c r="D4158" s="26" t="s">
        <v>780</v>
      </c>
      <c r="E4158" s="26" t="s">
        <v>23488</v>
      </c>
      <c r="F4158" s="26" t="s">
        <v>23489</v>
      </c>
      <c r="G4158" s="26" t="s">
        <v>9601</v>
      </c>
      <c r="H4158" s="26" t="s">
        <v>103</v>
      </c>
      <c r="J4158" s="26" t="s">
        <v>104</v>
      </c>
      <c r="K4158" s="26" t="s">
        <v>9597</v>
      </c>
      <c r="L4158" s="26" t="s">
        <v>23490</v>
      </c>
      <c r="M4158" s="26">
        <v>761007613511</v>
      </c>
      <c r="N4158" s="26">
        <v>710200000</v>
      </c>
    </row>
    <row r="4159" spans="1:14">
      <c r="A4159" s="26" t="s">
        <v>7911</v>
      </c>
      <c r="B4159" s="26" t="s">
        <v>7912</v>
      </c>
      <c r="C4159" s="26">
        <v>2003178</v>
      </c>
      <c r="D4159" s="26" t="s">
        <v>780</v>
      </c>
      <c r="E4159" s="26" t="s">
        <v>23491</v>
      </c>
      <c r="F4159" s="26" t="s">
        <v>23492</v>
      </c>
      <c r="G4159" s="26" t="s">
        <v>9601</v>
      </c>
      <c r="H4159" s="26" t="s">
        <v>1122</v>
      </c>
      <c r="I4159" s="26" t="s">
        <v>9887</v>
      </c>
      <c r="J4159" s="26" t="s">
        <v>23493</v>
      </c>
      <c r="K4159" s="26" t="s">
        <v>9582</v>
      </c>
      <c r="L4159" s="26" t="s">
        <v>23494</v>
      </c>
      <c r="M4159" s="26">
        <v>380574777158</v>
      </c>
      <c r="N4159" s="26">
        <v>5321385307</v>
      </c>
    </row>
    <row r="4160" spans="1:14">
      <c r="A4160" s="26" t="s">
        <v>6363</v>
      </c>
      <c r="B4160" s="26" t="s">
        <v>6364</v>
      </c>
      <c r="C4160" s="26">
        <v>2774473</v>
      </c>
      <c r="D4160" s="26" t="s">
        <v>780</v>
      </c>
      <c r="E4160" s="26" t="s">
        <v>23495</v>
      </c>
      <c r="F4160" s="26" t="s">
        <v>23496</v>
      </c>
      <c r="G4160" s="26" t="s">
        <v>9601</v>
      </c>
      <c r="H4160" s="26" t="s">
        <v>885</v>
      </c>
      <c r="J4160" s="26" t="s">
        <v>910</v>
      </c>
      <c r="K4160" s="26" t="s">
        <v>9597</v>
      </c>
      <c r="L4160" s="26" t="s">
        <v>23497</v>
      </c>
      <c r="M4160" s="26">
        <v>380482638700</v>
      </c>
      <c r="N4160" s="26">
        <v>5110100000</v>
      </c>
    </row>
    <row r="4161" spans="1:14">
      <c r="A4161" s="26" t="s">
        <v>2311</v>
      </c>
      <c r="B4161" s="26" t="s">
        <v>2312</v>
      </c>
      <c r="C4161" s="26">
        <v>1984613</v>
      </c>
      <c r="D4161" s="26" t="s">
        <v>780</v>
      </c>
      <c r="E4161" s="26" t="s">
        <v>23498</v>
      </c>
      <c r="F4161" s="26" t="s">
        <v>23499</v>
      </c>
      <c r="G4161" s="26" t="s">
        <v>9601</v>
      </c>
      <c r="H4161" s="26" t="s">
        <v>133</v>
      </c>
      <c r="J4161" s="26" t="s">
        <v>146</v>
      </c>
      <c r="K4161" s="26" t="s">
        <v>9597</v>
      </c>
      <c r="L4161" s="26" t="s">
        <v>23500</v>
      </c>
      <c r="M4161" s="26">
        <v>380567900500</v>
      </c>
      <c r="N4161" s="26">
        <v>1210100000</v>
      </c>
    </row>
    <row r="4162" spans="1:14">
      <c r="A4162" s="26" t="s">
        <v>5313</v>
      </c>
      <c r="B4162" s="26" t="s">
        <v>5314</v>
      </c>
      <c r="C4162" s="26">
        <v>20763289</v>
      </c>
      <c r="D4162" s="26" t="s">
        <v>24</v>
      </c>
      <c r="E4162" s="26" t="s">
        <v>23501</v>
      </c>
      <c r="F4162" s="26" t="s">
        <v>23502</v>
      </c>
      <c r="G4162" s="26" t="s">
        <v>9586</v>
      </c>
      <c r="H4162" s="26" t="s">
        <v>735</v>
      </c>
      <c r="I4162" s="26" t="s">
        <v>9623</v>
      </c>
      <c r="J4162" s="26" t="s">
        <v>23503</v>
      </c>
      <c r="K4162" s="26" t="s">
        <v>9582</v>
      </c>
      <c r="L4162" s="26" t="s">
        <v>23504</v>
      </c>
      <c r="M4162" s="26">
        <v>380968264890</v>
      </c>
      <c r="N4162" s="26">
        <v>4625888501</v>
      </c>
    </row>
    <row r="4163" spans="1:14">
      <c r="A4163" s="26" t="s">
        <v>8799</v>
      </c>
      <c r="B4163" s="26" t="s">
        <v>8800</v>
      </c>
      <c r="C4163" s="26">
        <v>40887956</v>
      </c>
      <c r="D4163" s="26" t="s">
        <v>24</v>
      </c>
      <c r="E4163" s="26" t="s">
        <v>23505</v>
      </c>
      <c r="F4163" s="26" t="s">
        <v>23506</v>
      </c>
      <c r="G4163" s="26" t="s">
        <v>9586</v>
      </c>
      <c r="H4163" s="26" t="s">
        <v>1308</v>
      </c>
      <c r="J4163" s="26" t="s">
        <v>1387</v>
      </c>
      <c r="K4163" s="26" t="s">
        <v>9597</v>
      </c>
      <c r="L4163" s="26" t="s">
        <v>23507</v>
      </c>
      <c r="M4163" s="26">
        <v>761065987209</v>
      </c>
      <c r="N4163" s="26">
        <v>4412745702</v>
      </c>
    </row>
    <row r="4164" spans="1:14">
      <c r="A4164" s="26" t="s">
        <v>2490</v>
      </c>
      <c r="B4164" s="26" t="s">
        <v>2491</v>
      </c>
      <c r="C4164" s="26">
        <v>1986397</v>
      </c>
      <c r="D4164" s="26" t="s">
        <v>780</v>
      </c>
      <c r="E4164" s="26" t="s">
        <v>23508</v>
      </c>
      <c r="F4164" s="26" t="s">
        <v>2491</v>
      </c>
      <c r="G4164" s="26" t="s">
        <v>9601</v>
      </c>
      <c r="H4164" s="26" t="s">
        <v>133</v>
      </c>
      <c r="J4164" s="26" t="s">
        <v>183</v>
      </c>
      <c r="K4164" s="26" t="s">
        <v>9597</v>
      </c>
      <c r="L4164" s="26" t="s">
        <v>23509</v>
      </c>
      <c r="M4164" s="26">
        <v>761240578178</v>
      </c>
      <c r="N4164" s="26">
        <v>1211000000</v>
      </c>
    </row>
    <row r="4165" spans="1:14">
      <c r="A4165" s="26" t="s">
        <v>4142</v>
      </c>
      <c r="B4165" s="26" t="s">
        <v>4143</v>
      </c>
      <c r="C4165" s="26">
        <v>39020574</v>
      </c>
      <c r="D4165" s="26" t="s">
        <v>24</v>
      </c>
      <c r="E4165" s="26" t="s">
        <v>23510</v>
      </c>
      <c r="F4165" s="26" t="s">
        <v>23511</v>
      </c>
      <c r="G4165" s="26" t="s">
        <v>9579</v>
      </c>
      <c r="H4165" s="26" t="s">
        <v>506</v>
      </c>
      <c r="I4165" s="26" t="s">
        <v>12368</v>
      </c>
      <c r="J4165" s="26" t="s">
        <v>23512</v>
      </c>
      <c r="K4165" s="26" t="s">
        <v>9582</v>
      </c>
      <c r="L4165" s="26" t="s">
        <v>23513</v>
      </c>
      <c r="M4165" s="26">
        <v>380343365723</v>
      </c>
      <c r="N4165" s="26">
        <v>2623288201</v>
      </c>
    </row>
    <row r="4166" spans="1:14">
      <c r="A4166" s="26" t="s">
        <v>3560</v>
      </c>
      <c r="B4166" s="26" t="s">
        <v>3561</v>
      </c>
      <c r="C4166" s="26">
        <v>39048956</v>
      </c>
      <c r="D4166" s="26" t="s">
        <v>24</v>
      </c>
      <c r="E4166" s="26" t="s">
        <v>23514</v>
      </c>
      <c r="F4166" s="26" t="s">
        <v>23515</v>
      </c>
      <c r="G4166" s="26" t="s">
        <v>9579</v>
      </c>
      <c r="H4166" s="26" t="s">
        <v>392</v>
      </c>
      <c r="I4166" s="26" t="s">
        <v>10620</v>
      </c>
      <c r="J4166" s="26" t="s">
        <v>23516</v>
      </c>
      <c r="K4166" s="26" t="s">
        <v>9582</v>
      </c>
      <c r="L4166" s="26" t="s">
        <v>23517</v>
      </c>
      <c r="M4166" s="26">
        <v>380969070905</v>
      </c>
      <c r="N4166" s="26">
        <v>2125355302</v>
      </c>
    </row>
    <row r="4167" spans="1:14">
      <c r="A4167" s="26" t="s">
        <v>3729</v>
      </c>
      <c r="B4167" s="26" t="s">
        <v>3730</v>
      </c>
      <c r="C4167" s="26">
        <v>5498909</v>
      </c>
      <c r="D4167" s="26" t="s">
        <v>780</v>
      </c>
      <c r="E4167" s="26" t="s">
        <v>23518</v>
      </c>
      <c r="F4167" s="26" t="s">
        <v>23519</v>
      </c>
      <c r="G4167" s="26" t="s">
        <v>9601</v>
      </c>
      <c r="H4167" s="26" t="s">
        <v>468</v>
      </c>
      <c r="J4167" s="26" t="s">
        <v>3651</v>
      </c>
      <c r="K4167" s="26" t="s">
        <v>9597</v>
      </c>
      <c r="L4167" s="26" t="s">
        <v>23520</v>
      </c>
      <c r="M4167" s="26">
        <v>380612967808</v>
      </c>
      <c r="N4167" s="26">
        <v>1222082001</v>
      </c>
    </row>
    <row r="4168" spans="1:14">
      <c r="A4168" s="26" t="s">
        <v>5924</v>
      </c>
      <c r="B4168" s="26" t="s">
        <v>5925</v>
      </c>
      <c r="C4168" s="26">
        <v>38094247</v>
      </c>
      <c r="D4168" s="26" t="s">
        <v>24</v>
      </c>
      <c r="E4168" s="26" t="s">
        <v>23521</v>
      </c>
      <c r="F4168" s="26" t="s">
        <v>23522</v>
      </c>
      <c r="G4168" s="26" t="s">
        <v>9586</v>
      </c>
      <c r="H4168" s="26" t="s">
        <v>835</v>
      </c>
      <c r="I4168" s="26" t="s">
        <v>11355</v>
      </c>
      <c r="J4168" s="26" t="s">
        <v>23523</v>
      </c>
      <c r="K4168" s="26" t="s">
        <v>9582</v>
      </c>
      <c r="L4168" s="26" t="s">
        <v>23524</v>
      </c>
      <c r="M4168" s="26">
        <v>380516321254</v>
      </c>
      <c r="N4168" s="26">
        <v>4821785601</v>
      </c>
    </row>
    <row r="4169" spans="1:14">
      <c r="A4169" s="26" t="s">
        <v>6716</v>
      </c>
      <c r="B4169" s="26" t="s">
        <v>6717</v>
      </c>
      <c r="C4169" s="26">
        <v>37953735</v>
      </c>
      <c r="D4169" s="26" t="s">
        <v>24</v>
      </c>
      <c r="E4169" s="26" t="s">
        <v>23525</v>
      </c>
      <c r="F4169" s="26" t="s">
        <v>23526</v>
      </c>
      <c r="G4169" s="26" t="s">
        <v>9586</v>
      </c>
      <c r="H4169" s="26" t="s">
        <v>949</v>
      </c>
      <c r="I4169" s="26" t="s">
        <v>10708</v>
      </c>
      <c r="J4169" s="26" t="s">
        <v>23527</v>
      </c>
      <c r="K4169" s="26" t="s">
        <v>9582</v>
      </c>
      <c r="L4169" s="26" t="s">
        <v>23528</v>
      </c>
      <c r="M4169" s="26">
        <v>380978784188</v>
      </c>
      <c r="N4169" s="26">
        <v>5322688401</v>
      </c>
    </row>
    <row r="4170" spans="1:14">
      <c r="A4170" s="26" t="s">
        <v>8924</v>
      </c>
      <c r="B4170" s="26" t="s">
        <v>8925</v>
      </c>
      <c r="C4170" s="26">
        <v>39011491</v>
      </c>
      <c r="D4170" s="26" t="s">
        <v>24</v>
      </c>
      <c r="E4170" s="26" t="s">
        <v>23529</v>
      </c>
      <c r="F4170" s="26" t="s">
        <v>23530</v>
      </c>
      <c r="G4170" s="26" t="s">
        <v>9586</v>
      </c>
      <c r="H4170" s="26" t="s">
        <v>1401</v>
      </c>
      <c r="I4170" s="26" t="s">
        <v>9726</v>
      </c>
      <c r="J4170" s="26" t="s">
        <v>23531</v>
      </c>
      <c r="K4170" s="26" t="s">
        <v>9582</v>
      </c>
      <c r="L4170" s="26" t="s">
        <v>23532</v>
      </c>
      <c r="M4170" s="26">
        <v>380473398738</v>
      </c>
      <c r="N4170" s="26">
        <v>1413500000</v>
      </c>
    </row>
    <row r="4171" spans="1:14">
      <c r="A4171" s="26" t="s">
        <v>7851</v>
      </c>
      <c r="B4171" s="26" t="s">
        <v>7852</v>
      </c>
      <c r="C4171" s="26">
        <v>38248739</v>
      </c>
      <c r="D4171" s="26" t="s">
        <v>24</v>
      </c>
      <c r="E4171" s="26" t="s">
        <v>23533</v>
      </c>
      <c r="F4171" s="26" t="s">
        <v>23534</v>
      </c>
      <c r="G4171" s="26" t="s">
        <v>9591</v>
      </c>
      <c r="H4171" s="26" t="s">
        <v>1122</v>
      </c>
      <c r="I4171" s="26" t="s">
        <v>10331</v>
      </c>
      <c r="J4171" s="26" t="s">
        <v>19335</v>
      </c>
      <c r="K4171" s="26" t="s">
        <v>9582</v>
      </c>
      <c r="L4171" s="26" t="s">
        <v>23535</v>
      </c>
      <c r="M4171" s="26">
        <v>380500138307</v>
      </c>
      <c r="N4171" s="26">
        <v>1221884301</v>
      </c>
    </row>
    <row r="4172" spans="1:14">
      <c r="A4172" s="26" t="s">
        <v>6939</v>
      </c>
      <c r="B4172" s="26" t="s">
        <v>6940</v>
      </c>
      <c r="C4172" s="26">
        <v>37867877</v>
      </c>
      <c r="D4172" s="26" t="s">
        <v>24</v>
      </c>
      <c r="E4172" s="26" t="s">
        <v>23536</v>
      </c>
      <c r="F4172" s="26" t="s">
        <v>23537</v>
      </c>
      <c r="G4172" s="26" t="s">
        <v>9579</v>
      </c>
      <c r="H4172" s="26" t="s">
        <v>987</v>
      </c>
      <c r="I4172" s="26" t="s">
        <v>9921</v>
      </c>
      <c r="J4172" s="26" t="s">
        <v>23538</v>
      </c>
      <c r="K4172" s="26" t="s">
        <v>9582</v>
      </c>
      <c r="L4172" s="26" t="s">
        <v>23539</v>
      </c>
      <c r="M4172" s="26">
        <v>380365333175</v>
      </c>
      <c r="N4172" s="26">
        <v>4621885501</v>
      </c>
    </row>
    <row r="4173" spans="1:14">
      <c r="A4173" s="26" t="s">
        <v>4399</v>
      </c>
      <c r="B4173" s="26" t="s">
        <v>4400</v>
      </c>
      <c r="C4173" s="26">
        <v>38462558</v>
      </c>
      <c r="D4173" s="26" t="s">
        <v>24</v>
      </c>
      <c r="E4173" s="26" t="s">
        <v>23540</v>
      </c>
      <c r="F4173" s="26" t="s">
        <v>23541</v>
      </c>
      <c r="G4173" s="26" t="s">
        <v>9579</v>
      </c>
      <c r="H4173" s="26" t="s">
        <v>576</v>
      </c>
      <c r="I4173" s="26" t="s">
        <v>11832</v>
      </c>
      <c r="J4173" s="26" t="s">
        <v>23542</v>
      </c>
      <c r="K4173" s="26" t="s">
        <v>9582</v>
      </c>
      <c r="L4173" s="26" t="s">
        <v>23543</v>
      </c>
      <c r="M4173" s="26">
        <v>380459531325</v>
      </c>
      <c r="N4173" s="26">
        <v>3220885702</v>
      </c>
    </row>
    <row r="4174" spans="1:14">
      <c r="A4174" s="26" t="s">
        <v>3123</v>
      </c>
      <c r="B4174" s="26" t="s">
        <v>3124</v>
      </c>
      <c r="C4174" s="26">
        <v>42779217</v>
      </c>
      <c r="D4174" s="26" t="s">
        <v>780</v>
      </c>
      <c r="E4174" s="26" t="s">
        <v>23544</v>
      </c>
      <c r="F4174" s="26" t="s">
        <v>23545</v>
      </c>
      <c r="G4174" s="26" t="s">
        <v>9601</v>
      </c>
      <c r="H4174" s="26" t="s">
        <v>375</v>
      </c>
      <c r="J4174" s="26" t="s">
        <v>380</v>
      </c>
      <c r="K4174" s="26" t="s">
        <v>9597</v>
      </c>
      <c r="L4174" s="26" t="s">
        <v>23546</v>
      </c>
      <c r="M4174" s="26">
        <v>761390842463</v>
      </c>
      <c r="N4174" s="26">
        <v>1810100000</v>
      </c>
    </row>
    <row r="4175" spans="1:14">
      <c r="A4175" s="26" t="s">
        <v>6199</v>
      </c>
      <c r="B4175" s="26" t="s">
        <v>6200</v>
      </c>
      <c r="C4175" s="26">
        <v>26418688</v>
      </c>
      <c r="D4175" s="26" t="s">
        <v>24</v>
      </c>
      <c r="E4175" s="26" t="s">
        <v>23547</v>
      </c>
      <c r="F4175" s="26" t="s">
        <v>23548</v>
      </c>
      <c r="G4175" s="26" t="s">
        <v>9586</v>
      </c>
      <c r="H4175" s="26" t="s">
        <v>885</v>
      </c>
      <c r="I4175" s="26" t="s">
        <v>12312</v>
      </c>
      <c r="J4175" s="26" t="s">
        <v>23549</v>
      </c>
      <c r="K4175" s="26" t="s">
        <v>9582</v>
      </c>
      <c r="L4175" s="26" t="s">
        <v>23550</v>
      </c>
      <c r="M4175" s="26">
        <v>380484176329</v>
      </c>
      <c r="N4175" s="26">
        <v>121185604</v>
      </c>
    </row>
    <row r="4176" spans="1:14">
      <c r="A4176" s="26" t="s">
        <v>2196</v>
      </c>
      <c r="B4176" s="26" t="s">
        <v>2197</v>
      </c>
      <c r="C4176" s="26">
        <v>1111753</v>
      </c>
      <c r="D4176" s="26" t="s">
        <v>24</v>
      </c>
      <c r="E4176" s="26" t="s">
        <v>23551</v>
      </c>
      <c r="F4176" s="26" t="s">
        <v>23552</v>
      </c>
      <c r="G4176" s="26" t="s">
        <v>9591</v>
      </c>
      <c r="H4176" s="26" t="s">
        <v>133</v>
      </c>
      <c r="I4176" s="26" t="s">
        <v>9917</v>
      </c>
      <c r="J4176" s="26" t="s">
        <v>2198</v>
      </c>
      <c r="K4176" s="26" t="s">
        <v>9597</v>
      </c>
      <c r="L4176" s="26" t="s">
        <v>23553</v>
      </c>
      <c r="M4176" s="26">
        <v>380672158045</v>
      </c>
      <c r="N4176" s="26">
        <v>1221010300</v>
      </c>
    </row>
    <row r="4177" spans="1:14">
      <c r="A4177" s="26" t="s">
        <v>6754</v>
      </c>
      <c r="B4177" s="26" t="s">
        <v>6755</v>
      </c>
      <c r="C4177" s="26">
        <v>37464470</v>
      </c>
      <c r="D4177" s="26" t="s">
        <v>24</v>
      </c>
      <c r="E4177" s="26" t="s">
        <v>23554</v>
      </c>
      <c r="F4177" s="26" t="s">
        <v>23555</v>
      </c>
      <c r="G4177" s="26" t="s">
        <v>9586</v>
      </c>
      <c r="H4177" s="26" t="s">
        <v>949</v>
      </c>
      <c r="I4177" s="26" t="s">
        <v>11064</v>
      </c>
      <c r="J4177" s="26" t="s">
        <v>6752</v>
      </c>
      <c r="K4177" s="26" t="s">
        <v>9606</v>
      </c>
      <c r="L4177" s="26" t="s">
        <v>23556</v>
      </c>
      <c r="M4177" s="26">
        <v>380534432980</v>
      </c>
      <c r="N4177" s="26">
        <v>5323455100</v>
      </c>
    </row>
    <row r="4178" spans="1:14">
      <c r="A4178" s="26" t="s">
        <v>7270</v>
      </c>
      <c r="B4178" s="26" t="s">
        <v>7271</v>
      </c>
      <c r="C4178" s="26">
        <v>26376820</v>
      </c>
      <c r="D4178" s="26" t="s">
        <v>24</v>
      </c>
      <c r="E4178" s="26" t="s">
        <v>23557</v>
      </c>
      <c r="F4178" s="26" t="s">
        <v>23558</v>
      </c>
      <c r="G4178" s="26" t="s">
        <v>9586</v>
      </c>
      <c r="H4178" s="26" t="s">
        <v>1025</v>
      </c>
      <c r="I4178" s="26" t="s">
        <v>11246</v>
      </c>
      <c r="J4178" s="26" t="s">
        <v>23559</v>
      </c>
      <c r="K4178" s="26" t="s">
        <v>9582</v>
      </c>
      <c r="L4178" s="26" t="s">
        <v>23560</v>
      </c>
      <c r="M4178" s="26">
        <v>761976496276</v>
      </c>
      <c r="N4178" s="26">
        <v>2322785407</v>
      </c>
    </row>
    <row r="4179" spans="1:14">
      <c r="A4179" s="26" t="s">
        <v>6593</v>
      </c>
      <c r="B4179" s="26" t="s">
        <v>6594</v>
      </c>
      <c r="C4179" s="26">
        <v>38412444</v>
      </c>
      <c r="D4179" s="26" t="s">
        <v>24</v>
      </c>
      <c r="E4179" s="26" t="s">
        <v>23561</v>
      </c>
      <c r="F4179" s="26" t="s">
        <v>23562</v>
      </c>
      <c r="G4179" s="26" t="s">
        <v>9586</v>
      </c>
      <c r="H4179" s="26" t="s">
        <v>949</v>
      </c>
      <c r="I4179" s="26" t="s">
        <v>10987</v>
      </c>
      <c r="J4179" s="26" t="s">
        <v>23563</v>
      </c>
      <c r="K4179" s="26" t="s">
        <v>9582</v>
      </c>
      <c r="L4179" s="26" t="s">
        <v>23564</v>
      </c>
      <c r="M4179" s="26">
        <v>380503238146</v>
      </c>
      <c r="N4179" s="26">
        <v>5320684601</v>
      </c>
    </row>
    <row r="4180" spans="1:14">
      <c r="A4180" s="26" t="s">
        <v>4747</v>
      </c>
      <c r="B4180" s="26" t="s">
        <v>4748</v>
      </c>
      <c r="C4180" s="26">
        <v>38475656</v>
      </c>
      <c r="D4180" s="26" t="s">
        <v>24</v>
      </c>
      <c r="E4180" s="26" t="s">
        <v>23565</v>
      </c>
      <c r="F4180" s="26" t="s">
        <v>23566</v>
      </c>
      <c r="G4180" s="26" t="s">
        <v>9586</v>
      </c>
      <c r="H4180" s="26" t="s">
        <v>670</v>
      </c>
      <c r="J4180" s="26" t="s">
        <v>4749</v>
      </c>
      <c r="K4180" s="26" t="s">
        <v>9597</v>
      </c>
      <c r="L4180" s="26" t="s">
        <v>23567</v>
      </c>
      <c r="M4180" s="26">
        <v>761350441464</v>
      </c>
      <c r="N4180" s="26">
        <v>3510900000</v>
      </c>
    </row>
    <row r="4181" spans="1:14">
      <c r="A4181" s="26" t="s">
        <v>5733</v>
      </c>
      <c r="B4181" s="26" t="s">
        <v>5734</v>
      </c>
      <c r="C4181" s="26">
        <v>26188550</v>
      </c>
      <c r="D4181" s="26" t="s">
        <v>24</v>
      </c>
      <c r="E4181" s="26" t="s">
        <v>23568</v>
      </c>
      <c r="F4181" s="26" t="s">
        <v>23569</v>
      </c>
      <c r="G4181" s="26" t="s">
        <v>9586</v>
      </c>
      <c r="H4181" s="26" t="s">
        <v>799</v>
      </c>
      <c r="J4181" s="26" t="s">
        <v>800</v>
      </c>
      <c r="K4181" s="26" t="s">
        <v>9597</v>
      </c>
      <c r="L4181" s="26" t="s">
        <v>23570</v>
      </c>
      <c r="M4181" s="26">
        <v>380444966103</v>
      </c>
      <c r="N4181" s="26">
        <v>4822784009</v>
      </c>
    </row>
    <row r="4182" spans="1:14">
      <c r="A4182" s="26" t="s">
        <v>7268</v>
      </c>
      <c r="B4182" s="26" t="s">
        <v>7269</v>
      </c>
      <c r="C4182" s="26">
        <v>2007489</v>
      </c>
      <c r="D4182" s="26" t="s">
        <v>780</v>
      </c>
      <c r="E4182" s="26" t="s">
        <v>23571</v>
      </c>
      <c r="F4182" s="26" t="s">
        <v>23572</v>
      </c>
      <c r="G4182" s="26" t="s">
        <v>9601</v>
      </c>
      <c r="H4182" s="26" t="s">
        <v>1025</v>
      </c>
      <c r="I4182" s="26" t="s">
        <v>12104</v>
      </c>
      <c r="J4182" s="26" t="s">
        <v>1026</v>
      </c>
      <c r="K4182" s="26" t="s">
        <v>9597</v>
      </c>
      <c r="L4182" s="26" t="s">
        <v>23573</v>
      </c>
      <c r="M4182" s="26">
        <v>761050390631</v>
      </c>
      <c r="N4182" s="26">
        <v>521480403</v>
      </c>
    </row>
    <row r="4183" spans="1:14">
      <c r="A4183" s="26" t="s">
        <v>3992</v>
      </c>
      <c r="B4183" s="26" t="s">
        <v>3993</v>
      </c>
      <c r="C4183" s="26">
        <v>1993428</v>
      </c>
      <c r="D4183" s="26" t="s">
        <v>780</v>
      </c>
      <c r="E4183" s="26" t="s">
        <v>23574</v>
      </c>
      <c r="F4183" s="26" t="s">
        <v>23575</v>
      </c>
      <c r="G4183" s="26" t="s">
        <v>9601</v>
      </c>
      <c r="H4183" s="26" t="s">
        <v>506</v>
      </c>
      <c r="J4183" s="26" t="s">
        <v>518</v>
      </c>
      <c r="K4183" s="26" t="s">
        <v>9597</v>
      </c>
      <c r="L4183" s="26" t="s">
        <v>23576</v>
      </c>
      <c r="M4183" s="26">
        <v>380673441130</v>
      </c>
      <c r="N4183" s="26">
        <v>1822587303</v>
      </c>
    </row>
    <row r="4184" spans="1:14">
      <c r="A4184" s="26" t="s">
        <v>2257</v>
      </c>
      <c r="B4184" s="26" t="s">
        <v>2258</v>
      </c>
      <c r="C4184" s="26">
        <v>37899715</v>
      </c>
      <c r="D4184" s="26" t="s">
        <v>24</v>
      </c>
      <c r="E4184" s="26" t="s">
        <v>23577</v>
      </c>
      <c r="F4184" s="26" t="s">
        <v>23578</v>
      </c>
      <c r="G4184" s="26" t="s">
        <v>9586</v>
      </c>
      <c r="H4184" s="26" t="s">
        <v>133</v>
      </c>
      <c r="J4184" s="26" t="s">
        <v>146</v>
      </c>
      <c r="K4184" s="26" t="s">
        <v>9597</v>
      </c>
      <c r="L4184" s="26" t="s">
        <v>23579</v>
      </c>
      <c r="M4184" s="26">
        <v>380967413168</v>
      </c>
      <c r="N4184" s="26">
        <v>1210100000</v>
      </c>
    </row>
    <row r="4185" spans="1:14">
      <c r="A4185" s="26" t="s">
        <v>5548</v>
      </c>
      <c r="B4185" s="26" t="s">
        <v>5549</v>
      </c>
      <c r="C4185" s="26">
        <v>38960345</v>
      </c>
      <c r="D4185" s="26" t="s">
        <v>24</v>
      </c>
      <c r="E4185" s="26" t="s">
        <v>23580</v>
      </c>
      <c r="F4185" s="26" t="s">
        <v>23581</v>
      </c>
      <c r="G4185" s="26" t="s">
        <v>9586</v>
      </c>
      <c r="H4185" s="26" t="s">
        <v>799</v>
      </c>
      <c r="J4185" s="26" t="s">
        <v>800</v>
      </c>
      <c r="K4185" s="26" t="s">
        <v>9597</v>
      </c>
      <c r="L4185" s="26" t="s">
        <v>21184</v>
      </c>
      <c r="M4185" s="26">
        <v>380445306647</v>
      </c>
      <c r="N4185" s="26">
        <v>4822784009</v>
      </c>
    </row>
    <row r="4186" spans="1:14">
      <c r="A4186" s="26" t="s">
        <v>1829</v>
      </c>
      <c r="B4186" s="26" t="s">
        <v>1830</v>
      </c>
      <c r="C4186" s="26">
        <v>37048032</v>
      </c>
      <c r="D4186" s="26" t="s">
        <v>24</v>
      </c>
      <c r="E4186" s="26" t="s">
        <v>23582</v>
      </c>
      <c r="F4186" s="26" t="s">
        <v>23583</v>
      </c>
      <c r="G4186" s="26" t="s">
        <v>9579</v>
      </c>
      <c r="H4186" s="26" t="s">
        <v>27</v>
      </c>
      <c r="I4186" s="26" t="s">
        <v>12860</v>
      </c>
      <c r="J4186" s="26" t="s">
        <v>6166</v>
      </c>
      <c r="K4186" s="26" t="s">
        <v>9582</v>
      </c>
      <c r="L4186" s="26" t="s">
        <v>23584</v>
      </c>
      <c r="M4186" s="26">
        <v>761425303491</v>
      </c>
      <c r="N4186" s="26">
        <v>111692905</v>
      </c>
    </row>
    <row r="4187" spans="1:14">
      <c r="A4187" s="26" t="s">
        <v>9051</v>
      </c>
      <c r="B4187" s="26" t="s">
        <v>9052</v>
      </c>
      <c r="C4187" s="26">
        <v>36753285</v>
      </c>
      <c r="D4187" s="26" t="s">
        <v>24</v>
      </c>
      <c r="E4187" s="26" t="s">
        <v>23585</v>
      </c>
      <c r="F4187" s="26" t="s">
        <v>23586</v>
      </c>
      <c r="G4187" s="26" t="s">
        <v>9586</v>
      </c>
      <c r="H4187" s="26" t="s">
        <v>1490</v>
      </c>
      <c r="I4187" s="26" t="s">
        <v>13151</v>
      </c>
      <c r="J4187" s="26" t="s">
        <v>23587</v>
      </c>
      <c r="K4187" s="26" t="s">
        <v>9582</v>
      </c>
      <c r="L4187" s="26" t="s">
        <v>23588</v>
      </c>
      <c r="M4187" s="26">
        <v>380373057125</v>
      </c>
      <c r="N4187" s="26">
        <v>7320584001</v>
      </c>
    </row>
    <row r="4188" spans="1:14">
      <c r="A4188" s="26" t="s">
        <v>6577</v>
      </c>
      <c r="B4188" s="26" t="s">
        <v>6578</v>
      </c>
      <c r="C4188" s="26">
        <v>38319453</v>
      </c>
      <c r="D4188" s="26" t="s">
        <v>24</v>
      </c>
      <c r="E4188" s="26" t="s">
        <v>23589</v>
      </c>
      <c r="F4188" s="26" t="s">
        <v>23590</v>
      </c>
      <c r="G4188" s="26" t="s">
        <v>9579</v>
      </c>
      <c r="H4188" s="26" t="s">
        <v>949</v>
      </c>
      <c r="I4188" s="26" t="s">
        <v>11128</v>
      </c>
      <c r="J4188" s="26" t="s">
        <v>11183</v>
      </c>
      <c r="K4188" s="26" t="s">
        <v>9582</v>
      </c>
      <c r="L4188" s="26" t="s">
        <v>23591</v>
      </c>
      <c r="M4188" s="26">
        <v>380535453640</v>
      </c>
      <c r="N4188" s="26">
        <v>523488203</v>
      </c>
    </row>
    <row r="4189" spans="1:14">
      <c r="A4189" s="26" t="s">
        <v>3046</v>
      </c>
      <c r="B4189" s="26" t="s">
        <v>3047</v>
      </c>
      <c r="C4189" s="26">
        <v>38107156</v>
      </c>
      <c r="D4189" s="26" t="s">
        <v>24</v>
      </c>
      <c r="E4189" s="26" t="s">
        <v>23592</v>
      </c>
      <c r="F4189" s="26" t="s">
        <v>23593</v>
      </c>
      <c r="G4189" s="26" t="s">
        <v>9591</v>
      </c>
      <c r="H4189" s="26" t="s">
        <v>375</v>
      </c>
      <c r="I4189" s="26" t="s">
        <v>10696</v>
      </c>
      <c r="J4189" s="26" t="s">
        <v>23594</v>
      </c>
      <c r="K4189" s="26" t="s">
        <v>9582</v>
      </c>
      <c r="L4189" s="26" t="s">
        <v>23595</v>
      </c>
      <c r="M4189" s="26">
        <v>380976180010</v>
      </c>
      <c r="N4189" s="26">
        <v>1820610119</v>
      </c>
    </row>
    <row r="4190" spans="1:14">
      <c r="A4190" s="26" t="s">
        <v>8883</v>
      </c>
      <c r="B4190" s="26" t="s">
        <v>8884</v>
      </c>
      <c r="C4190" s="26">
        <v>38682646</v>
      </c>
      <c r="D4190" s="26" t="s">
        <v>24</v>
      </c>
      <c r="E4190" s="26" t="s">
        <v>23596</v>
      </c>
      <c r="F4190" s="26" t="s">
        <v>23597</v>
      </c>
      <c r="G4190" s="26" t="s">
        <v>9586</v>
      </c>
      <c r="H4190" s="26" t="s">
        <v>1401</v>
      </c>
      <c r="I4190" s="26" t="s">
        <v>10182</v>
      </c>
      <c r="J4190" s="26" t="s">
        <v>11198</v>
      </c>
      <c r="K4190" s="26" t="s">
        <v>9582</v>
      </c>
      <c r="L4190" s="26" t="s">
        <v>23598</v>
      </c>
      <c r="M4190" s="26">
        <v>761985500254</v>
      </c>
      <c r="N4190" s="26">
        <v>1223584501</v>
      </c>
    </row>
    <row r="4191" spans="1:14">
      <c r="A4191" s="26" t="s">
        <v>5971</v>
      </c>
      <c r="B4191" s="26" t="s">
        <v>5972</v>
      </c>
      <c r="C4191" s="26">
        <v>40947501</v>
      </c>
      <c r="D4191" s="26" t="s">
        <v>24</v>
      </c>
      <c r="E4191" s="26" t="s">
        <v>23599</v>
      </c>
      <c r="F4191" s="26" t="s">
        <v>23600</v>
      </c>
      <c r="G4191" s="26" t="s">
        <v>9579</v>
      </c>
      <c r="H4191" s="26" t="s">
        <v>835</v>
      </c>
      <c r="I4191" s="26" t="s">
        <v>23027</v>
      </c>
      <c r="J4191" s="26" t="s">
        <v>11439</v>
      </c>
      <c r="K4191" s="26" t="s">
        <v>9582</v>
      </c>
      <c r="L4191" s="26" t="s">
        <v>23601</v>
      </c>
      <c r="M4191" s="26">
        <v>380689935059</v>
      </c>
      <c r="N4191" s="26">
        <v>121181502</v>
      </c>
    </row>
    <row r="4192" spans="1:14">
      <c r="A4192" s="26" t="s">
        <v>2292</v>
      </c>
      <c r="B4192" s="26" t="s">
        <v>2293</v>
      </c>
      <c r="C4192" s="26" t="s">
        <v>1604</v>
      </c>
      <c r="D4192" s="26" t="s">
        <v>24</v>
      </c>
      <c r="E4192" s="26" t="s">
        <v>23602</v>
      </c>
      <c r="F4192" s="26" t="s">
        <v>23603</v>
      </c>
      <c r="G4192" s="26" t="s">
        <v>9591</v>
      </c>
      <c r="H4192" s="26" t="s">
        <v>576</v>
      </c>
      <c r="I4192" s="26" t="s">
        <v>10292</v>
      </c>
      <c r="J4192" s="26" t="s">
        <v>615</v>
      </c>
      <c r="K4192" s="26" t="s">
        <v>9597</v>
      </c>
      <c r="L4192" s="26" t="s">
        <v>23604</v>
      </c>
      <c r="M4192" s="26">
        <v>380990861171</v>
      </c>
      <c r="N4192" s="26">
        <v>120783603</v>
      </c>
    </row>
    <row r="4193" spans="1:14">
      <c r="A4193" s="26" t="s">
        <v>5786</v>
      </c>
      <c r="B4193" s="26" t="s">
        <v>5787</v>
      </c>
      <c r="C4193" s="26">
        <v>25680355</v>
      </c>
      <c r="D4193" s="26" t="s">
        <v>780</v>
      </c>
      <c r="E4193" s="26" t="s">
        <v>23605</v>
      </c>
      <c r="F4193" s="26" t="s">
        <v>23606</v>
      </c>
      <c r="G4193" s="26" t="s">
        <v>9601</v>
      </c>
      <c r="H4193" s="26" t="s">
        <v>799</v>
      </c>
      <c r="J4193" s="26" t="s">
        <v>800</v>
      </c>
      <c r="K4193" s="26" t="s">
        <v>9597</v>
      </c>
      <c r="L4193" s="26" t="s">
        <v>23607</v>
      </c>
      <c r="M4193" s="26">
        <v>380444971077</v>
      </c>
      <c r="N4193" s="26">
        <v>4822784009</v>
      </c>
    </row>
    <row r="4194" spans="1:14">
      <c r="A4194" s="26" t="s">
        <v>6117</v>
      </c>
      <c r="B4194" s="26" t="s">
        <v>6118</v>
      </c>
      <c r="C4194" s="26">
        <v>40196816</v>
      </c>
      <c r="D4194" s="26" t="s">
        <v>24</v>
      </c>
      <c r="E4194" s="26" t="s">
        <v>23608</v>
      </c>
      <c r="F4194" s="26" t="s">
        <v>23609</v>
      </c>
      <c r="G4194" s="26" t="s">
        <v>9579</v>
      </c>
      <c r="H4194" s="26" t="s">
        <v>885</v>
      </c>
      <c r="I4194" s="26" t="s">
        <v>10171</v>
      </c>
      <c r="J4194" s="26" t="s">
        <v>21560</v>
      </c>
      <c r="K4194" s="26" t="s">
        <v>9582</v>
      </c>
      <c r="L4194" s="26" t="s">
        <v>23610</v>
      </c>
      <c r="M4194" s="26">
        <v>380486624222</v>
      </c>
      <c r="N4194" s="26">
        <v>523283009</v>
      </c>
    </row>
    <row r="4195" spans="1:14">
      <c r="A4195" s="26" t="s">
        <v>5902</v>
      </c>
      <c r="B4195" s="26" t="s">
        <v>5903</v>
      </c>
      <c r="C4195" s="26">
        <v>38407172</v>
      </c>
      <c r="D4195" s="26" t="s">
        <v>24</v>
      </c>
      <c r="E4195" s="26" t="s">
        <v>23611</v>
      </c>
      <c r="F4195" s="26" t="s">
        <v>23612</v>
      </c>
      <c r="G4195" s="26" t="s">
        <v>9579</v>
      </c>
      <c r="H4195" s="26" t="s">
        <v>835</v>
      </c>
      <c r="I4195" s="26" t="s">
        <v>13032</v>
      </c>
      <c r="J4195" s="26" t="s">
        <v>15562</v>
      </c>
      <c r="K4195" s="26" t="s">
        <v>9582</v>
      </c>
      <c r="L4195" s="26" t="s">
        <v>23613</v>
      </c>
      <c r="M4195" s="26">
        <v>380669549208</v>
      </c>
      <c r="N4195" s="26">
        <v>4820955112</v>
      </c>
    </row>
    <row r="4196" spans="1:14">
      <c r="A4196" s="26" t="s">
        <v>7197</v>
      </c>
      <c r="B4196" s="26" t="s">
        <v>7186</v>
      </c>
      <c r="C4196" s="26">
        <v>41517219</v>
      </c>
      <c r="D4196" s="26" t="s">
        <v>780</v>
      </c>
      <c r="E4196" s="26" t="s">
        <v>23614</v>
      </c>
      <c r="F4196" s="26" t="s">
        <v>23615</v>
      </c>
      <c r="G4196" s="26" t="s">
        <v>9601</v>
      </c>
      <c r="H4196" s="26" t="s">
        <v>987</v>
      </c>
      <c r="J4196" s="26" t="s">
        <v>1008</v>
      </c>
      <c r="K4196" s="26" t="s">
        <v>9597</v>
      </c>
      <c r="L4196" s="26" t="s">
        <v>18867</v>
      </c>
      <c r="M4196" s="26">
        <v>380677771124</v>
      </c>
      <c r="N4196" s="26">
        <v>122086501</v>
      </c>
    </row>
    <row r="4197" spans="1:14">
      <c r="A4197" s="26" t="s">
        <v>1927</v>
      </c>
      <c r="B4197" s="26" t="s">
        <v>1928</v>
      </c>
      <c r="C4197" s="26">
        <v>37248104</v>
      </c>
      <c r="D4197" s="26" t="s">
        <v>24</v>
      </c>
      <c r="E4197" s="26" t="s">
        <v>23616</v>
      </c>
      <c r="F4197" s="26" t="s">
        <v>23617</v>
      </c>
      <c r="G4197" s="26" t="s">
        <v>9586</v>
      </c>
      <c r="H4197" s="26" t="s">
        <v>27</v>
      </c>
      <c r="I4197" s="26" t="s">
        <v>11866</v>
      </c>
      <c r="J4197" s="26" t="s">
        <v>16765</v>
      </c>
      <c r="K4197" s="26" t="s">
        <v>9582</v>
      </c>
      <c r="L4197" s="26" t="s">
        <v>23618</v>
      </c>
      <c r="M4197" s="26">
        <v>380435730338</v>
      </c>
      <c r="N4197" s="26">
        <v>524981501</v>
      </c>
    </row>
    <row r="4198" spans="1:14">
      <c r="A4198" s="26" t="s">
        <v>4599</v>
      </c>
      <c r="B4198" s="26" t="s">
        <v>4600</v>
      </c>
      <c r="C4198" s="26">
        <v>38797880</v>
      </c>
      <c r="D4198" s="26" t="s">
        <v>24</v>
      </c>
      <c r="E4198" s="26" t="s">
        <v>23619</v>
      </c>
      <c r="F4198" s="26" t="s">
        <v>23620</v>
      </c>
      <c r="G4198" s="26" t="s">
        <v>9579</v>
      </c>
      <c r="H4198" s="26" t="s">
        <v>670</v>
      </c>
      <c r="I4198" s="26" t="s">
        <v>10789</v>
      </c>
      <c r="J4198" s="26" t="s">
        <v>10482</v>
      </c>
      <c r="K4198" s="26" t="s">
        <v>9582</v>
      </c>
      <c r="L4198" s="26" t="s">
        <v>23621</v>
      </c>
      <c r="M4198" s="26">
        <v>380678755016</v>
      </c>
      <c r="N4198" s="26">
        <v>120785803</v>
      </c>
    </row>
    <row r="4199" spans="1:14">
      <c r="A4199" s="26" t="s">
        <v>2163</v>
      </c>
      <c r="B4199" s="26" t="s">
        <v>2158</v>
      </c>
      <c r="C4199" s="26">
        <v>1982778</v>
      </c>
      <c r="D4199" s="26" t="s">
        <v>780</v>
      </c>
      <c r="E4199" s="26" t="s">
        <v>23622</v>
      </c>
      <c r="F4199" s="26" t="s">
        <v>23623</v>
      </c>
      <c r="G4199" s="26" t="s">
        <v>9601</v>
      </c>
      <c r="H4199" s="26" t="s">
        <v>103</v>
      </c>
      <c r="I4199" s="26" t="s">
        <v>10569</v>
      </c>
      <c r="J4199" s="26" t="s">
        <v>2161</v>
      </c>
      <c r="K4199" s="26" t="s">
        <v>9606</v>
      </c>
      <c r="L4199" s="26" t="s">
        <v>23624</v>
      </c>
      <c r="M4199" s="26">
        <v>380335520444</v>
      </c>
      <c r="N4199" s="26">
        <v>725755100</v>
      </c>
    </row>
    <row r="4200" spans="1:14">
      <c r="A4200" s="26" t="s">
        <v>1806</v>
      </c>
      <c r="B4200" s="26" t="s">
        <v>1807</v>
      </c>
      <c r="C4200" s="26">
        <v>37472460</v>
      </c>
      <c r="D4200" s="26" t="s">
        <v>24</v>
      </c>
      <c r="E4200" s="26" t="s">
        <v>23625</v>
      </c>
      <c r="F4200" s="26" t="s">
        <v>23626</v>
      </c>
      <c r="G4200" s="26" t="s">
        <v>9586</v>
      </c>
      <c r="H4200" s="26" t="s">
        <v>27</v>
      </c>
      <c r="I4200" s="26" t="s">
        <v>10731</v>
      </c>
      <c r="J4200" s="26" t="s">
        <v>23627</v>
      </c>
      <c r="K4200" s="26" t="s">
        <v>9582</v>
      </c>
      <c r="L4200" s="26" t="s">
        <v>23628</v>
      </c>
      <c r="M4200" s="26">
        <v>380434734643</v>
      </c>
      <c r="N4200" s="26">
        <v>522483401</v>
      </c>
    </row>
    <row r="4201" spans="1:14">
      <c r="A4201" s="26" t="s">
        <v>7629</v>
      </c>
      <c r="B4201" s="26" t="s">
        <v>7630</v>
      </c>
      <c r="C4201" s="26">
        <v>39511438</v>
      </c>
      <c r="D4201" s="26" t="s">
        <v>24</v>
      </c>
      <c r="E4201" s="26" t="s">
        <v>23629</v>
      </c>
      <c r="F4201" s="26" t="s">
        <v>23630</v>
      </c>
      <c r="G4201" s="26" t="s">
        <v>9579</v>
      </c>
      <c r="H4201" s="26" t="s">
        <v>1088</v>
      </c>
      <c r="J4201" s="26" t="s">
        <v>23631</v>
      </c>
      <c r="K4201" s="26" t="s">
        <v>9582</v>
      </c>
      <c r="L4201" s="26" t="s">
        <v>23632</v>
      </c>
      <c r="M4201" s="26">
        <v>761959639472</v>
      </c>
      <c r="N4201" s="26">
        <v>6122487802</v>
      </c>
    </row>
    <row r="4202" spans="1:14">
      <c r="A4202" s="26" t="s">
        <v>1613</v>
      </c>
      <c r="B4202" s="26" t="s">
        <v>1614</v>
      </c>
      <c r="C4202" s="26">
        <v>35599262</v>
      </c>
      <c r="D4202" s="26" t="s">
        <v>24</v>
      </c>
      <c r="E4202" s="26" t="s">
        <v>23633</v>
      </c>
      <c r="F4202" s="26" t="s">
        <v>23634</v>
      </c>
      <c r="G4202" s="26" t="s">
        <v>9586</v>
      </c>
      <c r="H4202" s="26" t="s">
        <v>27</v>
      </c>
      <c r="I4202" s="26" t="s">
        <v>11977</v>
      </c>
      <c r="J4202" s="26" t="s">
        <v>23635</v>
      </c>
      <c r="K4202" s="26" t="s">
        <v>9582</v>
      </c>
      <c r="L4202" s="26" t="s">
        <v>23636</v>
      </c>
      <c r="M4202" s="26">
        <v>761394591462</v>
      </c>
      <c r="N4202" s="26">
        <v>520282803</v>
      </c>
    </row>
    <row r="4203" spans="1:14">
      <c r="A4203" s="26" t="s">
        <v>3411</v>
      </c>
      <c r="B4203" s="26" t="s">
        <v>3412</v>
      </c>
      <c r="C4203" s="26">
        <v>38456539</v>
      </c>
      <c r="D4203" s="26" t="s">
        <v>24</v>
      </c>
      <c r="E4203" s="26" t="s">
        <v>23637</v>
      </c>
      <c r="F4203" s="26" t="s">
        <v>23638</v>
      </c>
      <c r="G4203" s="26" t="s">
        <v>9586</v>
      </c>
      <c r="H4203" s="26" t="s">
        <v>392</v>
      </c>
      <c r="I4203" s="26" t="s">
        <v>9857</v>
      </c>
      <c r="J4203" s="26" t="s">
        <v>10962</v>
      </c>
      <c r="K4203" s="26" t="s">
        <v>9582</v>
      </c>
      <c r="L4203" s="26" t="s">
        <v>23639</v>
      </c>
      <c r="M4203" s="26">
        <v>380966639655</v>
      </c>
      <c r="N4203" s="26">
        <v>1220786610</v>
      </c>
    </row>
    <row r="4204" spans="1:14">
      <c r="A4204" s="26" t="s">
        <v>5584</v>
      </c>
      <c r="B4204" s="26" t="s">
        <v>5585</v>
      </c>
      <c r="C4204" s="26">
        <v>25201395</v>
      </c>
      <c r="D4204" s="26" t="s">
        <v>24</v>
      </c>
      <c r="E4204" s="26" t="s">
        <v>23640</v>
      </c>
      <c r="F4204" s="26" t="s">
        <v>23641</v>
      </c>
      <c r="G4204" s="26" t="s">
        <v>9591</v>
      </c>
      <c r="H4204" s="26" t="s">
        <v>799</v>
      </c>
      <c r="J4204" s="26" t="s">
        <v>800</v>
      </c>
      <c r="K4204" s="26" t="s">
        <v>9597</v>
      </c>
      <c r="L4204" s="26" t="s">
        <v>23642</v>
      </c>
      <c r="M4204" s="26">
        <v>380680067193</v>
      </c>
      <c r="N4204" s="26">
        <v>4822784009</v>
      </c>
    </row>
    <row r="4205" spans="1:14">
      <c r="A4205" s="26" t="s">
        <v>1757</v>
      </c>
      <c r="B4205" s="26" t="s">
        <v>1758</v>
      </c>
      <c r="C4205" s="26">
        <v>41007217</v>
      </c>
      <c r="D4205" s="26" t="s">
        <v>24</v>
      </c>
      <c r="E4205" s="26" t="s">
        <v>23643</v>
      </c>
      <c r="F4205" s="26" t="s">
        <v>23644</v>
      </c>
      <c r="G4205" s="26" t="s">
        <v>9579</v>
      </c>
      <c r="H4205" s="26" t="s">
        <v>27</v>
      </c>
      <c r="I4205" s="26" t="s">
        <v>11743</v>
      </c>
      <c r="J4205" s="26" t="s">
        <v>23645</v>
      </c>
      <c r="K4205" s="26" t="s">
        <v>9582</v>
      </c>
      <c r="L4205" s="26" t="s">
        <v>23646</v>
      </c>
      <c r="M4205" s="26">
        <v>380671378264</v>
      </c>
      <c r="N4205" s="26">
        <v>122785402</v>
      </c>
    </row>
    <row r="4206" spans="1:14">
      <c r="A4206" s="26" t="s">
        <v>4308</v>
      </c>
      <c r="B4206" s="26" t="s">
        <v>4309</v>
      </c>
      <c r="C4206" s="26">
        <v>1994600</v>
      </c>
      <c r="D4206" s="26" t="s">
        <v>24</v>
      </c>
      <c r="E4206" s="26" t="s">
        <v>23647</v>
      </c>
      <c r="F4206" s="26" t="s">
        <v>23648</v>
      </c>
      <c r="G4206" s="26" t="s">
        <v>9586</v>
      </c>
      <c r="H4206" s="26" t="s">
        <v>576</v>
      </c>
      <c r="J4206" s="26" t="s">
        <v>23649</v>
      </c>
      <c r="K4206" s="26" t="s">
        <v>9582</v>
      </c>
      <c r="L4206" s="26" t="s">
        <v>23650</v>
      </c>
      <c r="M4206" s="26">
        <v>380984555460</v>
      </c>
      <c r="N4206" s="26">
        <v>3220489501</v>
      </c>
    </row>
    <row r="4207" spans="1:14">
      <c r="A4207" s="26" t="s">
        <v>8577</v>
      </c>
      <c r="B4207" s="26" t="s">
        <v>8578</v>
      </c>
      <c r="C4207" s="26">
        <v>1983878</v>
      </c>
      <c r="D4207" s="26" t="s">
        <v>780</v>
      </c>
      <c r="E4207" s="26" t="s">
        <v>23651</v>
      </c>
      <c r="F4207" s="26" t="s">
        <v>23652</v>
      </c>
      <c r="G4207" s="26" t="s">
        <v>9601</v>
      </c>
      <c r="H4207" s="26" t="s">
        <v>1269</v>
      </c>
      <c r="J4207" s="26" t="s">
        <v>1298</v>
      </c>
      <c r="K4207" s="26" t="s">
        <v>9597</v>
      </c>
      <c r="L4207" s="26" t="s">
        <v>23653</v>
      </c>
      <c r="M4207" s="26">
        <v>761058977451</v>
      </c>
      <c r="N4207" s="26">
        <v>6510100000</v>
      </c>
    </row>
    <row r="4208" spans="1:14">
      <c r="A4208" s="26" t="s">
        <v>2200</v>
      </c>
      <c r="B4208" s="26" t="s">
        <v>2201</v>
      </c>
      <c r="C4208" s="26">
        <v>37677106</v>
      </c>
      <c r="D4208" s="26" t="s">
        <v>24</v>
      </c>
      <c r="E4208" s="26" t="s">
        <v>23654</v>
      </c>
      <c r="F4208" s="26" t="s">
        <v>23655</v>
      </c>
      <c r="G4208" s="26" t="s">
        <v>9579</v>
      </c>
      <c r="H4208" s="26" t="s">
        <v>133</v>
      </c>
      <c r="I4208" s="26" t="s">
        <v>9917</v>
      </c>
      <c r="J4208" s="26" t="s">
        <v>23656</v>
      </c>
      <c r="K4208" s="26" t="s">
        <v>9582</v>
      </c>
      <c r="L4208" s="26" t="s">
        <v>23657</v>
      </c>
      <c r="M4208" s="26">
        <v>761338712736</v>
      </c>
      <c r="N4208" s="26">
        <v>1221086608</v>
      </c>
    </row>
    <row r="4209" spans="1:14">
      <c r="A4209" s="26" t="s">
        <v>8658</v>
      </c>
      <c r="B4209" s="26" t="s">
        <v>8659</v>
      </c>
      <c r="C4209" s="26">
        <v>38072569</v>
      </c>
      <c r="D4209" s="26" t="s">
        <v>24</v>
      </c>
      <c r="E4209" s="26" t="s">
        <v>23658</v>
      </c>
      <c r="F4209" s="26" t="s">
        <v>23659</v>
      </c>
      <c r="G4209" s="26" t="s">
        <v>9586</v>
      </c>
      <c r="H4209" s="26" t="s">
        <v>1308</v>
      </c>
      <c r="I4209" s="26" t="s">
        <v>11591</v>
      </c>
      <c r="J4209" s="26" t="s">
        <v>23660</v>
      </c>
      <c r="K4209" s="26" t="s">
        <v>9582</v>
      </c>
      <c r="L4209" s="26" t="s">
        <v>23661</v>
      </c>
      <c r="M4209" s="26">
        <v>380673832994</v>
      </c>
      <c r="N4209" s="26">
        <v>6822183901</v>
      </c>
    </row>
    <row r="4210" spans="1:14">
      <c r="A4210" s="26" t="s">
        <v>3166</v>
      </c>
      <c r="B4210" s="26" t="s">
        <v>3167</v>
      </c>
      <c r="C4210" s="26">
        <v>41844941</v>
      </c>
      <c r="D4210" s="26" t="s">
        <v>24</v>
      </c>
      <c r="E4210" s="26" t="s">
        <v>23662</v>
      </c>
      <c r="F4210" s="26" t="s">
        <v>14712</v>
      </c>
      <c r="G4210" s="26" t="s">
        <v>9586</v>
      </c>
      <c r="H4210" s="26" t="s">
        <v>375</v>
      </c>
      <c r="J4210" s="26" t="s">
        <v>384</v>
      </c>
      <c r="K4210" s="26" t="s">
        <v>9597</v>
      </c>
      <c r="L4210" s="26" t="s">
        <v>23663</v>
      </c>
      <c r="M4210" s="26">
        <v>380414225283</v>
      </c>
      <c r="N4210" s="26">
        <v>1810700000</v>
      </c>
    </row>
    <row r="4211" spans="1:14">
      <c r="A4211" s="26" t="s">
        <v>1655</v>
      </c>
      <c r="B4211" s="26" t="s">
        <v>1656</v>
      </c>
      <c r="C4211" s="26">
        <v>37489689</v>
      </c>
      <c r="D4211" s="26" t="s">
        <v>24</v>
      </c>
      <c r="E4211" s="26" t="s">
        <v>23664</v>
      </c>
      <c r="F4211" s="26" t="s">
        <v>23665</v>
      </c>
      <c r="G4211" s="26" t="s">
        <v>9586</v>
      </c>
      <c r="H4211" s="26" t="s">
        <v>27</v>
      </c>
      <c r="I4211" s="26" t="s">
        <v>10992</v>
      </c>
      <c r="J4211" s="26" t="s">
        <v>23666</v>
      </c>
      <c r="K4211" s="26" t="s">
        <v>9582</v>
      </c>
      <c r="L4211" s="26" t="s">
        <v>23667</v>
      </c>
      <c r="M4211" s="26">
        <v>761920150252</v>
      </c>
      <c r="N4211" s="26">
        <v>520285006</v>
      </c>
    </row>
    <row r="4212" spans="1:14">
      <c r="A4212" s="26" t="s">
        <v>3746</v>
      </c>
      <c r="B4212" s="26" t="s">
        <v>3747</v>
      </c>
      <c r="C4212" s="26">
        <v>5498849</v>
      </c>
      <c r="D4212" s="26" t="s">
        <v>780</v>
      </c>
      <c r="E4212" s="26" t="s">
        <v>23668</v>
      </c>
      <c r="F4212" s="26" t="s">
        <v>23669</v>
      </c>
      <c r="G4212" s="26" t="s">
        <v>9601</v>
      </c>
      <c r="H4212" s="26" t="s">
        <v>468</v>
      </c>
      <c r="J4212" s="26" t="s">
        <v>481</v>
      </c>
      <c r="K4212" s="26" t="s">
        <v>9597</v>
      </c>
      <c r="L4212" s="26" t="s">
        <v>23670</v>
      </c>
      <c r="M4212" s="26">
        <v>761225608334</v>
      </c>
      <c r="N4212" s="26">
        <v>1222380503</v>
      </c>
    </row>
    <row r="4213" spans="1:14">
      <c r="A4213" s="26" t="s">
        <v>7878</v>
      </c>
      <c r="B4213" s="26" t="s">
        <v>7879</v>
      </c>
      <c r="C4213" s="26">
        <v>37948306</v>
      </c>
      <c r="D4213" s="26" t="s">
        <v>24</v>
      </c>
      <c r="E4213" s="26" t="s">
        <v>23671</v>
      </c>
      <c r="F4213" s="26" t="s">
        <v>23672</v>
      </c>
      <c r="G4213" s="26" t="s">
        <v>9591</v>
      </c>
      <c r="H4213" s="26" t="s">
        <v>1122</v>
      </c>
      <c r="I4213" s="26" t="s">
        <v>14471</v>
      </c>
      <c r="J4213" s="26" t="s">
        <v>23673</v>
      </c>
      <c r="K4213" s="26" t="s">
        <v>9582</v>
      </c>
      <c r="L4213" s="26" t="s">
        <v>23674</v>
      </c>
      <c r="M4213" s="26">
        <v>380575369336</v>
      </c>
      <c r="N4213" s="26">
        <v>4410345303</v>
      </c>
    </row>
    <row r="4214" spans="1:14">
      <c r="A4214" s="26" t="s">
        <v>8877</v>
      </c>
      <c r="B4214" s="26" t="s">
        <v>8878</v>
      </c>
      <c r="C4214" s="26">
        <v>42017886</v>
      </c>
      <c r="D4214" s="26" t="s">
        <v>24</v>
      </c>
      <c r="E4214" s="26" t="s">
        <v>23675</v>
      </c>
      <c r="F4214" s="26" t="s">
        <v>23676</v>
      </c>
      <c r="G4214" s="26" t="s">
        <v>9586</v>
      </c>
      <c r="H4214" s="26" t="s">
        <v>1401</v>
      </c>
      <c r="I4214" s="26" t="s">
        <v>14413</v>
      </c>
      <c r="J4214" s="26" t="s">
        <v>1426</v>
      </c>
      <c r="K4214" s="26" t="s">
        <v>9597</v>
      </c>
      <c r="L4214" s="26" t="s">
        <v>23677</v>
      </c>
      <c r="M4214" s="26">
        <v>380473263161</v>
      </c>
      <c r="N4214" s="26">
        <v>123584702</v>
      </c>
    </row>
    <row r="4215" spans="1:14">
      <c r="A4215" s="26" t="s">
        <v>7961</v>
      </c>
      <c r="B4215" s="26" t="s">
        <v>7962</v>
      </c>
      <c r="C4215" s="26">
        <v>38008907</v>
      </c>
      <c r="D4215" s="26" t="s">
        <v>24</v>
      </c>
      <c r="E4215" s="26" t="s">
        <v>23678</v>
      </c>
      <c r="F4215" s="26" t="s">
        <v>23679</v>
      </c>
      <c r="G4215" s="26" t="s">
        <v>9586</v>
      </c>
      <c r="H4215" s="26" t="s">
        <v>1122</v>
      </c>
      <c r="I4215" s="26" t="s">
        <v>11422</v>
      </c>
      <c r="J4215" s="26" t="s">
        <v>1206</v>
      </c>
      <c r="K4215" s="26" t="s">
        <v>9582</v>
      </c>
      <c r="L4215" s="26" t="s">
        <v>23680</v>
      </c>
      <c r="M4215" s="26">
        <v>380577471203</v>
      </c>
      <c r="N4215" s="26">
        <v>6325182001</v>
      </c>
    </row>
    <row r="4216" spans="1:14">
      <c r="A4216" s="26" t="s">
        <v>7666</v>
      </c>
      <c r="B4216" s="26" t="s">
        <v>7667</v>
      </c>
      <c r="C4216" s="26">
        <v>38332322</v>
      </c>
      <c r="D4216" s="26" t="s">
        <v>24</v>
      </c>
      <c r="E4216" s="26" t="s">
        <v>23681</v>
      </c>
      <c r="F4216" s="26" t="s">
        <v>23682</v>
      </c>
      <c r="G4216" s="26" t="s">
        <v>9586</v>
      </c>
      <c r="H4216" s="26" t="s">
        <v>1088</v>
      </c>
      <c r="I4216" s="26" t="s">
        <v>17485</v>
      </c>
      <c r="J4216" s="26" t="s">
        <v>7664</v>
      </c>
      <c r="K4216" s="26" t="s">
        <v>9606</v>
      </c>
      <c r="L4216" s="26" t="s">
        <v>20571</v>
      </c>
      <c r="M4216" s="26">
        <v>380673033009</v>
      </c>
      <c r="N4216" s="26">
        <v>6123055100</v>
      </c>
    </row>
    <row r="4217" spans="1:14">
      <c r="A4217" s="26" t="s">
        <v>6742</v>
      </c>
      <c r="B4217" s="26" t="s">
        <v>6743</v>
      </c>
      <c r="C4217" s="26">
        <v>38487180</v>
      </c>
      <c r="D4217" s="26" t="s">
        <v>24</v>
      </c>
      <c r="E4217" s="26" t="s">
        <v>23683</v>
      </c>
      <c r="F4217" s="26" t="s">
        <v>23684</v>
      </c>
      <c r="G4217" s="26" t="s">
        <v>9586</v>
      </c>
      <c r="H4217" s="26" t="s">
        <v>949</v>
      </c>
      <c r="I4217" s="26" t="s">
        <v>13044</v>
      </c>
      <c r="J4217" s="26" t="s">
        <v>23685</v>
      </c>
      <c r="K4217" s="26" t="s">
        <v>9582</v>
      </c>
      <c r="L4217" s="26" t="s">
        <v>23686</v>
      </c>
      <c r="M4217" s="26">
        <v>380536496216</v>
      </c>
      <c r="N4217" s="26">
        <v>5323086201</v>
      </c>
    </row>
    <row r="4218" spans="1:14">
      <c r="A4218" s="26" t="s">
        <v>2435</v>
      </c>
      <c r="B4218" s="26" t="s">
        <v>2436</v>
      </c>
      <c r="C4218" s="26">
        <v>1985860</v>
      </c>
      <c r="D4218" s="26" t="s">
        <v>780</v>
      </c>
      <c r="E4218" s="26" t="s">
        <v>23687</v>
      </c>
      <c r="F4218" s="26" t="s">
        <v>23688</v>
      </c>
      <c r="G4218" s="26" t="s">
        <v>9601</v>
      </c>
      <c r="H4218" s="26" t="s">
        <v>133</v>
      </c>
      <c r="J4218" s="26" t="s">
        <v>2401</v>
      </c>
      <c r="K4218" s="26" t="s">
        <v>9597</v>
      </c>
      <c r="L4218" s="26" t="s">
        <v>10500</v>
      </c>
      <c r="M4218" s="26">
        <v>380987034942</v>
      </c>
      <c r="N4218" s="26">
        <v>122787502</v>
      </c>
    </row>
    <row r="4219" spans="1:14">
      <c r="A4219" s="26" t="s">
        <v>7743</v>
      </c>
      <c r="B4219" s="26" t="s">
        <v>7744</v>
      </c>
      <c r="C4219" s="26">
        <v>2000441</v>
      </c>
      <c r="D4219" s="26" t="s">
        <v>780</v>
      </c>
      <c r="E4219" s="26" t="s">
        <v>23689</v>
      </c>
      <c r="F4219" s="26" t="s">
        <v>13076</v>
      </c>
      <c r="G4219" s="26" t="s">
        <v>9601</v>
      </c>
      <c r="H4219" s="26" t="s">
        <v>1088</v>
      </c>
      <c r="I4219" s="26" t="s">
        <v>14222</v>
      </c>
      <c r="J4219" s="26" t="s">
        <v>2111</v>
      </c>
      <c r="K4219" s="26" t="s">
        <v>9597</v>
      </c>
      <c r="L4219" s="26" t="s">
        <v>23690</v>
      </c>
      <c r="M4219" s="26">
        <v>380354222383</v>
      </c>
      <c r="N4219" s="26">
        <v>720582016</v>
      </c>
    </row>
    <row r="4220" spans="1:14">
      <c r="A4220" s="26" t="s">
        <v>6884</v>
      </c>
      <c r="B4220" s="26" t="s">
        <v>6885</v>
      </c>
      <c r="C4220" s="26">
        <v>38525759</v>
      </c>
      <c r="D4220" s="26" t="s">
        <v>24</v>
      </c>
      <c r="E4220" s="26" t="s">
        <v>23691</v>
      </c>
      <c r="F4220" s="26" t="s">
        <v>23692</v>
      </c>
      <c r="G4220" s="26" t="s">
        <v>9586</v>
      </c>
      <c r="H4220" s="26" t="s">
        <v>949</v>
      </c>
      <c r="I4220" s="26" t="s">
        <v>14376</v>
      </c>
      <c r="J4220" s="26" t="s">
        <v>23693</v>
      </c>
      <c r="K4220" s="26" t="s">
        <v>9582</v>
      </c>
      <c r="L4220" s="26" t="s">
        <v>23694</v>
      </c>
      <c r="M4220" s="26">
        <v>380532647685</v>
      </c>
      <c r="N4220" s="26">
        <v>5324081401</v>
      </c>
    </row>
    <row r="4221" spans="1:14">
      <c r="A4221" s="26" t="s">
        <v>1899</v>
      </c>
      <c r="B4221" s="26" t="s">
        <v>1900</v>
      </c>
      <c r="C4221" s="26">
        <v>36892237</v>
      </c>
      <c r="D4221" s="26" t="s">
        <v>24</v>
      </c>
      <c r="E4221" s="26" t="s">
        <v>23695</v>
      </c>
      <c r="F4221" s="26" t="s">
        <v>23696</v>
      </c>
      <c r="G4221" s="26" t="s">
        <v>9586</v>
      </c>
      <c r="H4221" s="26" t="s">
        <v>27</v>
      </c>
      <c r="I4221" s="26" t="s">
        <v>11712</v>
      </c>
      <c r="J4221" s="26" t="s">
        <v>23697</v>
      </c>
      <c r="K4221" s="26" t="s">
        <v>9582</v>
      </c>
      <c r="L4221" s="26" t="s">
        <v>23698</v>
      </c>
      <c r="M4221" s="26">
        <v>761115930785</v>
      </c>
      <c r="N4221" s="26">
        <v>524181801</v>
      </c>
    </row>
    <row r="4222" spans="1:14">
      <c r="A4222" s="26" t="s">
        <v>8324</v>
      </c>
      <c r="B4222" s="26" t="s">
        <v>8325</v>
      </c>
      <c r="C4222" s="26">
        <v>2001742</v>
      </c>
      <c r="D4222" s="26" t="s">
        <v>780</v>
      </c>
      <c r="E4222" s="26" t="s">
        <v>23699</v>
      </c>
      <c r="F4222" s="26" t="s">
        <v>23700</v>
      </c>
      <c r="G4222" s="26" t="s">
        <v>9601</v>
      </c>
      <c r="H4222" s="26" t="s">
        <v>1122</v>
      </c>
      <c r="J4222" s="26" t="s">
        <v>8039</v>
      </c>
      <c r="K4222" s="26" t="s">
        <v>9597</v>
      </c>
      <c r="L4222" s="26" t="s">
        <v>23701</v>
      </c>
      <c r="M4222" s="26">
        <v>380577251793</v>
      </c>
      <c r="N4222" s="26">
        <v>6310100000</v>
      </c>
    </row>
    <row r="4223" spans="1:14">
      <c r="A4223" s="26" t="s">
        <v>8502</v>
      </c>
      <c r="B4223" s="26" t="s">
        <v>8503</v>
      </c>
      <c r="C4223" s="26">
        <v>38869718</v>
      </c>
      <c r="D4223" s="26" t="s">
        <v>24</v>
      </c>
      <c r="E4223" s="26" t="s">
        <v>23702</v>
      </c>
      <c r="F4223" s="26" t="s">
        <v>18640</v>
      </c>
      <c r="G4223" s="26" t="s">
        <v>9586</v>
      </c>
      <c r="H4223" s="26" t="s">
        <v>1269</v>
      </c>
      <c r="J4223" s="26" t="s">
        <v>1282</v>
      </c>
      <c r="K4223" s="26" t="s">
        <v>9597</v>
      </c>
      <c r="L4223" s="26" t="s">
        <v>23703</v>
      </c>
      <c r="M4223" s="26">
        <v>761551365253</v>
      </c>
      <c r="N4223" s="26">
        <v>6510700000</v>
      </c>
    </row>
    <row r="4224" spans="1:14">
      <c r="A4224" s="26" t="s">
        <v>8972</v>
      </c>
      <c r="B4224" s="26" t="s">
        <v>8973</v>
      </c>
      <c r="C4224" s="26">
        <v>38981957</v>
      </c>
      <c r="D4224" s="26" t="s">
        <v>24</v>
      </c>
      <c r="E4224" s="26" t="s">
        <v>23704</v>
      </c>
      <c r="F4224" s="26" t="s">
        <v>23705</v>
      </c>
      <c r="G4224" s="26" t="s">
        <v>9586</v>
      </c>
      <c r="H4224" s="26" t="s">
        <v>1401</v>
      </c>
      <c r="J4224" s="26" t="s">
        <v>23706</v>
      </c>
      <c r="K4224" s="26" t="s">
        <v>9582</v>
      </c>
      <c r="L4224" s="26" t="s">
        <v>23707</v>
      </c>
      <c r="M4224" s="26">
        <v>760944684676</v>
      </c>
      <c r="N4224" s="26">
        <v>7124985501</v>
      </c>
    </row>
    <row r="4225" spans="1:14">
      <c r="A4225" s="26" t="s">
        <v>6754</v>
      </c>
      <c r="B4225" s="26" t="s">
        <v>6755</v>
      </c>
      <c r="C4225" s="26">
        <v>37464470</v>
      </c>
      <c r="D4225" s="26" t="s">
        <v>24</v>
      </c>
      <c r="E4225" s="26" t="s">
        <v>23708</v>
      </c>
      <c r="F4225" s="26" t="s">
        <v>23709</v>
      </c>
      <c r="G4225" s="26" t="s">
        <v>9579</v>
      </c>
      <c r="H4225" s="26" t="s">
        <v>949</v>
      </c>
      <c r="I4225" s="26" t="s">
        <v>11064</v>
      </c>
      <c r="J4225" s="26" t="s">
        <v>23710</v>
      </c>
      <c r="K4225" s="26" t="s">
        <v>9582</v>
      </c>
      <c r="L4225" s="26" t="s">
        <v>23711</v>
      </c>
      <c r="M4225" s="26">
        <v>380534433630</v>
      </c>
      <c r="N4225" s="26">
        <v>5323481401</v>
      </c>
    </row>
    <row r="4226" spans="1:14">
      <c r="A4226" s="26" t="s">
        <v>2642</v>
      </c>
      <c r="B4226" s="26" t="s">
        <v>2635</v>
      </c>
      <c r="C4226" s="26">
        <v>37735655</v>
      </c>
      <c r="D4226" s="26" t="s">
        <v>24</v>
      </c>
      <c r="E4226" s="26" t="s">
        <v>23712</v>
      </c>
      <c r="F4226" s="26" t="s">
        <v>23713</v>
      </c>
      <c r="G4226" s="26" t="s">
        <v>9591</v>
      </c>
      <c r="H4226" s="26" t="s">
        <v>133</v>
      </c>
      <c r="I4226" s="26" t="s">
        <v>9968</v>
      </c>
      <c r="J4226" s="26" t="s">
        <v>18873</v>
      </c>
      <c r="K4226" s="26" t="s">
        <v>9582</v>
      </c>
      <c r="L4226" s="26" t="s">
        <v>23714</v>
      </c>
      <c r="M4226" s="26">
        <v>761004110006</v>
      </c>
      <c r="N4226" s="26">
        <v>120482901</v>
      </c>
    </row>
    <row r="4227" spans="1:14">
      <c r="A4227" s="26" t="s">
        <v>8152</v>
      </c>
      <c r="B4227" s="26" t="s">
        <v>8153</v>
      </c>
      <c r="C4227" s="26">
        <v>3293480</v>
      </c>
      <c r="D4227" s="26" t="s">
        <v>24</v>
      </c>
      <c r="E4227" s="26" t="s">
        <v>23715</v>
      </c>
      <c r="F4227" s="26" t="s">
        <v>12449</v>
      </c>
      <c r="G4227" s="26" t="s">
        <v>9586</v>
      </c>
      <c r="H4227" s="26" t="s">
        <v>1122</v>
      </c>
      <c r="J4227" s="26" t="s">
        <v>8039</v>
      </c>
      <c r="K4227" s="26" t="s">
        <v>9597</v>
      </c>
      <c r="L4227" s="26" t="s">
        <v>23716</v>
      </c>
      <c r="M4227" s="26">
        <v>761154511496</v>
      </c>
      <c r="N4227" s="26">
        <v>6310100000</v>
      </c>
    </row>
    <row r="4228" spans="1:14">
      <c r="A4228" s="26" t="s">
        <v>4599</v>
      </c>
      <c r="B4228" s="26" t="s">
        <v>4600</v>
      </c>
      <c r="C4228" s="26">
        <v>38797880</v>
      </c>
      <c r="D4228" s="26" t="s">
        <v>24</v>
      </c>
      <c r="E4228" s="26" t="s">
        <v>23717</v>
      </c>
      <c r="F4228" s="26" t="s">
        <v>23718</v>
      </c>
      <c r="G4228" s="26" t="s">
        <v>9579</v>
      </c>
      <c r="H4228" s="26" t="s">
        <v>670</v>
      </c>
      <c r="I4228" s="26" t="s">
        <v>10789</v>
      </c>
      <c r="J4228" s="26" t="s">
        <v>18946</v>
      </c>
      <c r="K4228" s="26" t="s">
        <v>9582</v>
      </c>
      <c r="L4228" s="26" t="s">
        <v>23719</v>
      </c>
      <c r="M4228" s="26">
        <v>380963652657</v>
      </c>
      <c r="N4228" s="26">
        <v>522286402</v>
      </c>
    </row>
    <row r="4229" spans="1:14">
      <c r="A4229" s="26" t="s">
        <v>9399</v>
      </c>
      <c r="B4229" s="26" t="s">
        <v>9400</v>
      </c>
      <c r="C4229" s="26">
        <v>38955665</v>
      </c>
      <c r="D4229" s="26" t="s">
        <v>24</v>
      </c>
      <c r="E4229" s="26" t="s">
        <v>23720</v>
      </c>
      <c r="F4229" s="26" t="s">
        <v>23721</v>
      </c>
      <c r="G4229" s="26" t="s">
        <v>9579</v>
      </c>
      <c r="H4229" s="26" t="s">
        <v>1573</v>
      </c>
      <c r="I4229" s="26" t="s">
        <v>10158</v>
      </c>
      <c r="J4229" s="26" t="s">
        <v>10490</v>
      </c>
      <c r="K4229" s="26" t="s">
        <v>9582</v>
      </c>
      <c r="L4229" s="26" t="s">
        <v>23722</v>
      </c>
      <c r="M4229" s="26">
        <v>380462684117</v>
      </c>
      <c r="N4229" s="26">
        <v>723155105</v>
      </c>
    </row>
    <row r="4230" spans="1:14">
      <c r="A4230" s="26" t="s">
        <v>2991</v>
      </c>
      <c r="B4230" s="26" t="s">
        <v>2992</v>
      </c>
      <c r="C4230" s="26">
        <v>37791248</v>
      </c>
      <c r="D4230" s="26" t="s">
        <v>24</v>
      </c>
      <c r="E4230" s="26" t="s">
        <v>23723</v>
      </c>
      <c r="F4230" s="26" t="s">
        <v>23724</v>
      </c>
      <c r="G4230" s="26" t="s">
        <v>9586</v>
      </c>
      <c r="H4230" s="26" t="s">
        <v>258</v>
      </c>
      <c r="J4230" s="26" t="s">
        <v>23725</v>
      </c>
      <c r="K4230" s="26" t="s">
        <v>9597</v>
      </c>
      <c r="L4230" s="26" t="s">
        <v>23726</v>
      </c>
      <c r="M4230" s="26">
        <v>380997287047</v>
      </c>
      <c r="N4230" s="26">
        <v>1413870300</v>
      </c>
    </row>
    <row r="4231" spans="1:14">
      <c r="A4231" s="26" t="s">
        <v>3389</v>
      </c>
      <c r="B4231" s="26" t="s">
        <v>3390</v>
      </c>
      <c r="C4231" s="26">
        <v>22092126</v>
      </c>
      <c r="D4231" s="26" t="s">
        <v>780</v>
      </c>
      <c r="E4231" s="26" t="s">
        <v>23727</v>
      </c>
      <c r="F4231" s="26" t="s">
        <v>23728</v>
      </c>
      <c r="G4231" s="26" t="s">
        <v>9601</v>
      </c>
      <c r="H4231" s="26" t="s">
        <v>392</v>
      </c>
      <c r="I4231" s="26" t="s">
        <v>10627</v>
      </c>
      <c r="J4231" s="26" t="s">
        <v>3391</v>
      </c>
      <c r="K4231" s="26" t="s">
        <v>9606</v>
      </c>
      <c r="L4231" s="26" t="s">
        <v>23729</v>
      </c>
      <c r="M4231" s="26">
        <v>761299255167</v>
      </c>
      <c r="N4231" s="26">
        <v>722182401</v>
      </c>
    </row>
    <row r="4232" spans="1:14">
      <c r="A4232" s="26" t="s">
        <v>6822</v>
      </c>
      <c r="B4232" s="26" t="s">
        <v>6823</v>
      </c>
      <c r="C4232" s="26">
        <v>38503012</v>
      </c>
      <c r="D4232" s="26" t="s">
        <v>1701</v>
      </c>
      <c r="E4232" s="26" t="s">
        <v>23730</v>
      </c>
      <c r="F4232" s="26" t="s">
        <v>23731</v>
      </c>
      <c r="G4232" s="26" t="s">
        <v>9601</v>
      </c>
      <c r="H4232" s="26" t="s">
        <v>949</v>
      </c>
      <c r="I4232" s="26" t="s">
        <v>11387</v>
      </c>
      <c r="J4232" s="26" t="s">
        <v>6900</v>
      </c>
      <c r="K4232" s="26" t="s">
        <v>9606</v>
      </c>
      <c r="L4232" s="26" t="s">
        <v>23732</v>
      </c>
      <c r="M4232" s="26">
        <v>380503097256</v>
      </c>
      <c r="N4232" s="26">
        <v>5325155100</v>
      </c>
    </row>
    <row r="4233" spans="1:14">
      <c r="A4233" s="26" t="s">
        <v>2701</v>
      </c>
      <c r="B4233" s="26" t="s">
        <v>2702</v>
      </c>
      <c r="C4233" s="26">
        <v>37741878</v>
      </c>
      <c r="D4233" s="26" t="s">
        <v>24</v>
      </c>
      <c r="E4233" s="26" t="s">
        <v>23733</v>
      </c>
      <c r="F4233" s="26" t="s">
        <v>23734</v>
      </c>
      <c r="G4233" s="26" t="s">
        <v>9586</v>
      </c>
      <c r="H4233" s="26" t="s">
        <v>133</v>
      </c>
      <c r="I4233" s="26" t="s">
        <v>16294</v>
      </c>
      <c r="J4233" s="26" t="s">
        <v>20964</v>
      </c>
      <c r="K4233" s="26" t="s">
        <v>9582</v>
      </c>
      <c r="L4233" s="26" t="s">
        <v>23735</v>
      </c>
      <c r="M4233" s="26">
        <v>380978804328</v>
      </c>
      <c r="N4233" s="26">
        <v>1224887125</v>
      </c>
    </row>
    <row r="4234" spans="1:14">
      <c r="A4234" s="26" t="s">
        <v>4146</v>
      </c>
      <c r="B4234" s="26" t="s">
        <v>4147</v>
      </c>
      <c r="C4234" s="26">
        <v>39007143</v>
      </c>
      <c r="D4234" s="26" t="s">
        <v>24</v>
      </c>
      <c r="E4234" s="26" t="s">
        <v>23736</v>
      </c>
      <c r="F4234" s="26" t="s">
        <v>10734</v>
      </c>
      <c r="G4234" s="26" t="s">
        <v>9586</v>
      </c>
      <c r="H4234" s="26" t="s">
        <v>506</v>
      </c>
      <c r="J4234" s="26" t="s">
        <v>537</v>
      </c>
      <c r="K4234" s="26" t="s">
        <v>9597</v>
      </c>
      <c r="L4234" s="26" t="s">
        <v>23737</v>
      </c>
      <c r="M4234" s="26">
        <v>380343320436</v>
      </c>
      <c r="N4234" s="26">
        <v>2610600000</v>
      </c>
    </row>
    <row r="4235" spans="1:14">
      <c r="A4235" s="26" t="s">
        <v>2402</v>
      </c>
      <c r="B4235" s="26" t="s">
        <v>2403</v>
      </c>
      <c r="C4235" s="26">
        <v>37906491</v>
      </c>
      <c r="D4235" s="26" t="s">
        <v>780</v>
      </c>
      <c r="E4235" s="26" t="s">
        <v>23738</v>
      </c>
      <c r="F4235" s="26" t="s">
        <v>23739</v>
      </c>
      <c r="G4235" s="26" t="s">
        <v>9601</v>
      </c>
      <c r="H4235" s="26" t="s">
        <v>133</v>
      </c>
      <c r="J4235" s="26" t="s">
        <v>2401</v>
      </c>
      <c r="K4235" s="26" t="s">
        <v>9597</v>
      </c>
      <c r="L4235" s="26" t="s">
        <v>23740</v>
      </c>
      <c r="M4235" s="26">
        <v>380962549843</v>
      </c>
      <c r="N4235" s="26">
        <v>122787502</v>
      </c>
    </row>
    <row r="4236" spans="1:14">
      <c r="A4236" s="26" t="s">
        <v>5049</v>
      </c>
      <c r="B4236" s="26" t="s">
        <v>5050</v>
      </c>
      <c r="C4236" s="26">
        <v>41209595</v>
      </c>
      <c r="D4236" s="26" t="s">
        <v>24</v>
      </c>
      <c r="E4236" s="26" t="s">
        <v>23741</v>
      </c>
      <c r="F4236" s="26" t="s">
        <v>23742</v>
      </c>
      <c r="G4236" s="26" t="s">
        <v>9586</v>
      </c>
      <c r="H4236" s="26" t="s">
        <v>735</v>
      </c>
      <c r="I4236" s="26" t="s">
        <v>10088</v>
      </c>
      <c r="J4236" s="26" t="s">
        <v>23743</v>
      </c>
      <c r="K4236" s="26" t="s">
        <v>9582</v>
      </c>
      <c r="L4236" s="26" t="s">
        <v>23744</v>
      </c>
      <c r="M4236" s="26">
        <v>380325453321</v>
      </c>
      <c r="N4236" s="26">
        <v>4622181201</v>
      </c>
    </row>
    <row r="4237" spans="1:14">
      <c r="A4237" s="26" t="s">
        <v>6658</v>
      </c>
      <c r="B4237" s="26" t="s">
        <v>6659</v>
      </c>
      <c r="C4237" s="26">
        <v>37343988</v>
      </c>
      <c r="D4237" s="26" t="s">
        <v>24</v>
      </c>
      <c r="E4237" s="26" t="s">
        <v>23745</v>
      </c>
      <c r="F4237" s="26" t="s">
        <v>23746</v>
      </c>
      <c r="G4237" s="26" t="s">
        <v>9586</v>
      </c>
      <c r="H4237" s="26" t="s">
        <v>949</v>
      </c>
      <c r="I4237" s="26" t="s">
        <v>10244</v>
      </c>
      <c r="J4237" s="26" t="s">
        <v>23747</v>
      </c>
      <c r="K4237" s="26" t="s">
        <v>9582</v>
      </c>
      <c r="L4237" s="26" t="s">
        <v>23748</v>
      </c>
      <c r="M4237" s="26">
        <v>380535094238</v>
      </c>
      <c r="N4237" s="26">
        <v>5322280801</v>
      </c>
    </row>
    <row r="4238" spans="1:14">
      <c r="A4238" s="26" t="s">
        <v>6645</v>
      </c>
      <c r="B4238" s="26" t="s">
        <v>6646</v>
      </c>
      <c r="C4238" s="26">
        <v>1999307</v>
      </c>
      <c r="D4238" s="26" t="s">
        <v>780</v>
      </c>
      <c r="E4238" s="26" t="s">
        <v>23749</v>
      </c>
      <c r="F4238" s="26" t="s">
        <v>23750</v>
      </c>
      <c r="G4238" s="26" t="s">
        <v>9601</v>
      </c>
      <c r="H4238" s="26" t="s">
        <v>949</v>
      </c>
      <c r="I4238" s="26" t="s">
        <v>11921</v>
      </c>
      <c r="J4238" s="26" t="s">
        <v>6643</v>
      </c>
      <c r="K4238" s="26" t="s">
        <v>9597</v>
      </c>
      <c r="L4238" s="26" t="s">
        <v>13498</v>
      </c>
      <c r="M4238" s="26">
        <v>380534331168</v>
      </c>
      <c r="N4238" s="26">
        <v>5321810100</v>
      </c>
    </row>
    <row r="4239" spans="1:14">
      <c r="A4239" s="26" t="s">
        <v>5393</v>
      </c>
      <c r="B4239" s="26" t="s">
        <v>5388</v>
      </c>
      <c r="C4239" s="26">
        <v>1997248</v>
      </c>
      <c r="D4239" s="26" t="s">
        <v>780</v>
      </c>
      <c r="E4239" s="26" t="s">
        <v>23751</v>
      </c>
      <c r="F4239" s="26" t="s">
        <v>11561</v>
      </c>
      <c r="G4239" s="26" t="s">
        <v>9601</v>
      </c>
      <c r="H4239" s="26" t="s">
        <v>735</v>
      </c>
      <c r="J4239" s="26" t="s">
        <v>12602</v>
      </c>
      <c r="K4239" s="26" t="s">
        <v>9597</v>
      </c>
      <c r="L4239" s="26" t="s">
        <v>23752</v>
      </c>
      <c r="M4239" s="26">
        <v>380325726001</v>
      </c>
      <c r="N4239" s="26">
        <v>4624810900</v>
      </c>
    </row>
    <row r="4240" spans="1:14">
      <c r="A4240" s="26" t="s">
        <v>7422</v>
      </c>
      <c r="B4240" s="26" t="s">
        <v>7423</v>
      </c>
      <c r="C4240" s="26">
        <v>38575731</v>
      </c>
      <c r="D4240" s="26" t="s">
        <v>24</v>
      </c>
      <c r="E4240" s="26" t="s">
        <v>23753</v>
      </c>
      <c r="F4240" s="26" t="s">
        <v>23754</v>
      </c>
      <c r="G4240" s="26" t="s">
        <v>9586</v>
      </c>
      <c r="H4240" s="26" t="s">
        <v>1025</v>
      </c>
      <c r="I4240" s="26" t="s">
        <v>11351</v>
      </c>
      <c r="J4240" s="26" t="s">
        <v>23755</v>
      </c>
      <c r="K4240" s="26" t="s">
        <v>9906</v>
      </c>
      <c r="L4240" s="26" t="s">
        <v>23756</v>
      </c>
      <c r="M4240" s="26">
        <v>380542691845</v>
      </c>
      <c r="N4240" s="26">
        <v>5924785901</v>
      </c>
    </row>
    <row r="4241" spans="1:14">
      <c r="A4241" s="26" t="s">
        <v>7799</v>
      </c>
      <c r="B4241" s="26" t="s">
        <v>7800</v>
      </c>
      <c r="C4241" s="26">
        <v>14054198</v>
      </c>
      <c r="D4241" s="26" t="s">
        <v>1701</v>
      </c>
      <c r="E4241" s="26" t="s">
        <v>23757</v>
      </c>
      <c r="F4241" s="26" t="s">
        <v>23758</v>
      </c>
      <c r="G4241" s="26" t="s">
        <v>9601</v>
      </c>
      <c r="H4241" s="26" t="s">
        <v>1088</v>
      </c>
      <c r="J4241" s="26" t="s">
        <v>18494</v>
      </c>
      <c r="K4241" s="26" t="s">
        <v>9606</v>
      </c>
      <c r="L4241" s="26" t="s">
        <v>23759</v>
      </c>
      <c r="M4241" s="26">
        <v>380352246163</v>
      </c>
      <c r="N4241" s="26">
        <v>4621883701</v>
      </c>
    </row>
    <row r="4242" spans="1:14">
      <c r="A4242" s="26" t="s">
        <v>6100</v>
      </c>
      <c r="B4242" s="26" t="s">
        <v>6101</v>
      </c>
      <c r="C4242" s="26">
        <v>39067895</v>
      </c>
      <c r="D4242" s="26" t="s">
        <v>24</v>
      </c>
      <c r="E4242" s="26" t="s">
        <v>23760</v>
      </c>
      <c r="F4242" s="26" t="s">
        <v>23761</v>
      </c>
      <c r="G4242" s="26" t="s">
        <v>9586</v>
      </c>
      <c r="H4242" s="26" t="s">
        <v>885</v>
      </c>
      <c r="J4242" s="26" t="s">
        <v>14563</v>
      </c>
      <c r="K4242" s="26" t="s">
        <v>9606</v>
      </c>
      <c r="L4242" s="26" t="s">
        <v>23762</v>
      </c>
      <c r="M4242" s="26">
        <v>380675694349</v>
      </c>
      <c r="N4242" s="26">
        <v>5121056800</v>
      </c>
    </row>
    <row r="4243" spans="1:14">
      <c r="A4243" s="26" t="s">
        <v>6199</v>
      </c>
      <c r="B4243" s="26" t="s">
        <v>6200</v>
      </c>
      <c r="C4243" s="26">
        <v>26418688</v>
      </c>
      <c r="D4243" s="26" t="s">
        <v>24</v>
      </c>
      <c r="E4243" s="26" t="s">
        <v>23763</v>
      </c>
      <c r="F4243" s="26" t="s">
        <v>23764</v>
      </c>
      <c r="G4243" s="26" t="s">
        <v>9586</v>
      </c>
      <c r="H4243" s="26" t="s">
        <v>885</v>
      </c>
      <c r="I4243" s="26" t="s">
        <v>12312</v>
      </c>
      <c r="J4243" s="26" t="s">
        <v>23765</v>
      </c>
      <c r="K4243" s="26" t="s">
        <v>9582</v>
      </c>
      <c r="L4243" s="26" t="s">
        <v>23766</v>
      </c>
      <c r="M4243" s="26">
        <v>380484149117</v>
      </c>
      <c r="N4243" s="26">
        <v>5122086901</v>
      </c>
    </row>
    <row r="4244" spans="1:14">
      <c r="A4244" s="26" t="s">
        <v>4880</v>
      </c>
      <c r="B4244" s="26" t="s">
        <v>4881</v>
      </c>
      <c r="C4244" s="26">
        <v>38380533</v>
      </c>
      <c r="D4244" s="26" t="s">
        <v>24</v>
      </c>
      <c r="E4244" s="26" t="s">
        <v>23767</v>
      </c>
      <c r="F4244" s="26" t="s">
        <v>23768</v>
      </c>
      <c r="G4244" s="26" t="s">
        <v>9586</v>
      </c>
      <c r="H4244" s="26" t="s">
        <v>711</v>
      </c>
      <c r="I4244" s="26" t="s">
        <v>10142</v>
      </c>
      <c r="J4244" s="26" t="s">
        <v>4785</v>
      </c>
      <c r="K4244" s="26" t="s">
        <v>9582</v>
      </c>
      <c r="L4244" s="26" t="s">
        <v>23769</v>
      </c>
      <c r="M4244" s="26">
        <v>380997975751</v>
      </c>
      <c r="N4244" s="26">
        <v>4424880501</v>
      </c>
    </row>
    <row r="4245" spans="1:14">
      <c r="A4245" s="26" t="s">
        <v>5242</v>
      </c>
      <c r="B4245" s="26" t="s">
        <v>5243</v>
      </c>
      <c r="C4245" s="26">
        <v>20764294</v>
      </c>
      <c r="D4245" s="26" t="s">
        <v>24</v>
      </c>
      <c r="E4245" s="26" t="s">
        <v>23770</v>
      </c>
      <c r="F4245" s="26" t="s">
        <v>23771</v>
      </c>
      <c r="G4245" s="26" t="s">
        <v>9586</v>
      </c>
      <c r="H4245" s="26" t="s">
        <v>735</v>
      </c>
      <c r="I4245" s="26" t="s">
        <v>9752</v>
      </c>
      <c r="J4245" s="26" t="s">
        <v>23772</v>
      </c>
      <c r="K4245" s="26" t="s">
        <v>9582</v>
      </c>
      <c r="L4245" s="26" t="s">
        <v>23773</v>
      </c>
      <c r="M4245" s="26">
        <v>761300284811</v>
      </c>
      <c r="N4245" s="26">
        <v>4623080801</v>
      </c>
    </row>
    <row r="4246" spans="1:14">
      <c r="A4246" s="26" t="s">
        <v>9214</v>
      </c>
      <c r="B4246" s="26" t="s">
        <v>9215</v>
      </c>
      <c r="C4246" s="26">
        <v>43343797</v>
      </c>
      <c r="D4246" s="26" t="s">
        <v>1701</v>
      </c>
      <c r="E4246" s="26" t="s">
        <v>23774</v>
      </c>
      <c r="F4246" s="26" t="s">
        <v>23775</v>
      </c>
      <c r="G4246" s="26" t="s">
        <v>9601</v>
      </c>
      <c r="H4246" s="26" t="s">
        <v>1490</v>
      </c>
      <c r="I4246" s="26" t="s">
        <v>12848</v>
      </c>
      <c r="J4246" s="26" t="s">
        <v>23776</v>
      </c>
      <c r="K4246" s="26" t="s">
        <v>9582</v>
      </c>
      <c r="L4246" s="26" t="s">
        <v>23777</v>
      </c>
      <c r="M4246" s="26">
        <v>761046274234</v>
      </c>
      <c r="N4246" s="26">
        <v>7325086401</v>
      </c>
    </row>
    <row r="4247" spans="1:14">
      <c r="A4247" s="26" t="s">
        <v>6704</v>
      </c>
      <c r="B4247" s="26" t="s">
        <v>6705</v>
      </c>
      <c r="C4247" s="26">
        <v>38742830</v>
      </c>
      <c r="D4247" s="26" t="s">
        <v>24</v>
      </c>
      <c r="E4247" s="26" t="s">
        <v>23778</v>
      </c>
      <c r="F4247" s="26" t="s">
        <v>23779</v>
      </c>
      <c r="G4247" s="26" t="s">
        <v>9586</v>
      </c>
      <c r="H4247" s="26" t="s">
        <v>949</v>
      </c>
      <c r="J4247" s="26" t="s">
        <v>962</v>
      </c>
      <c r="K4247" s="26" t="s">
        <v>9597</v>
      </c>
      <c r="L4247" s="26" t="s">
        <v>23371</v>
      </c>
      <c r="M4247" s="26">
        <v>380536758405</v>
      </c>
      <c r="N4247" s="26">
        <v>5310400000</v>
      </c>
    </row>
    <row r="4248" spans="1:14">
      <c r="A4248" s="26" t="s">
        <v>2678</v>
      </c>
      <c r="B4248" s="26" t="s">
        <v>2674</v>
      </c>
      <c r="C4248" s="26">
        <v>37865549</v>
      </c>
      <c r="D4248" s="26" t="s">
        <v>780</v>
      </c>
      <c r="E4248" s="26" t="s">
        <v>23780</v>
      </c>
      <c r="F4248" s="26" t="s">
        <v>23781</v>
      </c>
      <c r="G4248" s="26" t="s">
        <v>9601</v>
      </c>
      <c r="H4248" s="26" t="s">
        <v>133</v>
      </c>
      <c r="I4248" s="26" t="s">
        <v>9498</v>
      </c>
      <c r="J4248" s="26" t="s">
        <v>15012</v>
      </c>
      <c r="K4248" s="26" t="s">
        <v>9606</v>
      </c>
      <c r="L4248" s="26" t="s">
        <v>15013</v>
      </c>
      <c r="M4248" s="26">
        <v>380963795378</v>
      </c>
      <c r="N4248" s="26">
        <v>1221455400</v>
      </c>
    </row>
    <row r="4249" spans="1:14">
      <c r="A4249" s="26" t="s">
        <v>9168</v>
      </c>
      <c r="B4249" s="26" t="s">
        <v>9169</v>
      </c>
      <c r="C4249" s="26">
        <v>30311923</v>
      </c>
      <c r="D4249" s="26" t="s">
        <v>24</v>
      </c>
      <c r="E4249" s="26" t="s">
        <v>23782</v>
      </c>
      <c r="F4249" s="26" t="s">
        <v>23783</v>
      </c>
      <c r="G4249" s="26" t="s">
        <v>9591</v>
      </c>
      <c r="H4249" s="26" t="s">
        <v>1490</v>
      </c>
      <c r="J4249" s="26" t="s">
        <v>1553</v>
      </c>
      <c r="K4249" s="26" t="s">
        <v>9597</v>
      </c>
      <c r="L4249" s="26" t="s">
        <v>23784</v>
      </c>
      <c r="M4249" s="26">
        <v>761986484344</v>
      </c>
      <c r="N4249" s="26">
        <v>524955100</v>
      </c>
    </row>
    <row r="4250" spans="1:14">
      <c r="A4250" s="26" t="s">
        <v>3935</v>
      </c>
      <c r="B4250" s="26" t="s">
        <v>3936</v>
      </c>
      <c r="C4250" s="26">
        <v>1993032</v>
      </c>
      <c r="D4250" s="26" t="s">
        <v>24</v>
      </c>
      <c r="E4250" s="26" t="s">
        <v>23785</v>
      </c>
      <c r="F4250" s="26" t="s">
        <v>3936</v>
      </c>
      <c r="G4250" s="26" t="s">
        <v>9586</v>
      </c>
      <c r="H4250" s="26" t="s">
        <v>468</v>
      </c>
      <c r="I4250" s="26" t="s">
        <v>16628</v>
      </c>
      <c r="J4250" s="26" t="s">
        <v>3937</v>
      </c>
      <c r="K4250" s="26" t="s">
        <v>9606</v>
      </c>
      <c r="L4250" s="26" t="s">
        <v>23786</v>
      </c>
      <c r="M4250" s="26">
        <v>380613161380</v>
      </c>
      <c r="N4250" s="26">
        <v>123180401</v>
      </c>
    </row>
    <row r="4251" spans="1:14">
      <c r="A4251" s="26" t="s">
        <v>1653</v>
      </c>
      <c r="B4251" s="26" t="s">
        <v>1654</v>
      </c>
      <c r="C4251" s="26">
        <v>25500212</v>
      </c>
      <c r="D4251" s="26" t="s">
        <v>780</v>
      </c>
      <c r="E4251" s="26" t="s">
        <v>23787</v>
      </c>
      <c r="F4251" s="26" t="s">
        <v>23377</v>
      </c>
      <c r="G4251" s="26" t="s">
        <v>9601</v>
      </c>
      <c r="H4251" s="26" t="s">
        <v>27</v>
      </c>
      <c r="J4251" s="26" t="s">
        <v>36</v>
      </c>
      <c r="K4251" s="26" t="s">
        <v>9597</v>
      </c>
      <c r="L4251" s="26" t="s">
        <v>10535</v>
      </c>
      <c r="M4251" s="26">
        <v>761397903292</v>
      </c>
      <c r="N4251" s="26">
        <v>510100000</v>
      </c>
    </row>
    <row r="4252" spans="1:14">
      <c r="A4252" s="26" t="s">
        <v>9042</v>
      </c>
      <c r="B4252" s="26" t="s">
        <v>9043</v>
      </c>
      <c r="C4252" s="26">
        <v>38868830</v>
      </c>
      <c r="D4252" s="26" t="s">
        <v>24</v>
      </c>
      <c r="E4252" s="26" t="s">
        <v>23788</v>
      </c>
      <c r="F4252" s="26" t="s">
        <v>23789</v>
      </c>
      <c r="G4252" s="26" t="s">
        <v>9586</v>
      </c>
      <c r="H4252" s="26" t="s">
        <v>1401</v>
      </c>
      <c r="I4252" s="26" t="s">
        <v>21820</v>
      </c>
      <c r="J4252" s="26" t="s">
        <v>21594</v>
      </c>
      <c r="K4252" s="26" t="s">
        <v>9582</v>
      </c>
      <c r="L4252" s="26" t="s">
        <v>23790</v>
      </c>
      <c r="M4252" s="26">
        <v>380473935417</v>
      </c>
      <c r="N4252" s="26">
        <v>120782902</v>
      </c>
    </row>
    <row r="4253" spans="1:14">
      <c r="A4253" s="26" t="s">
        <v>7629</v>
      </c>
      <c r="B4253" s="26" t="s">
        <v>7630</v>
      </c>
      <c r="C4253" s="26">
        <v>39511438</v>
      </c>
      <c r="D4253" s="26" t="s">
        <v>24</v>
      </c>
      <c r="E4253" s="26" t="s">
        <v>23791</v>
      </c>
      <c r="F4253" s="26" t="s">
        <v>23792</v>
      </c>
      <c r="G4253" s="26" t="s">
        <v>9579</v>
      </c>
      <c r="H4253" s="26" t="s">
        <v>1088</v>
      </c>
      <c r="J4253" s="26" t="s">
        <v>23793</v>
      </c>
      <c r="K4253" s="26" t="s">
        <v>9582</v>
      </c>
      <c r="L4253" s="26" t="s">
        <v>23794</v>
      </c>
      <c r="M4253" s="26">
        <v>761959639472</v>
      </c>
      <c r="N4253" s="26">
        <v>722881505</v>
      </c>
    </row>
    <row r="4254" spans="1:14">
      <c r="A4254" s="26" t="s">
        <v>4818</v>
      </c>
      <c r="B4254" s="26" t="s">
        <v>4819</v>
      </c>
      <c r="C4254" s="26">
        <v>1983571</v>
      </c>
      <c r="D4254" s="26" t="s">
        <v>780</v>
      </c>
      <c r="E4254" s="26" t="s">
        <v>23795</v>
      </c>
      <c r="F4254" s="26" t="s">
        <v>23796</v>
      </c>
      <c r="G4254" s="26" t="s">
        <v>9601</v>
      </c>
      <c r="H4254" s="26" t="s">
        <v>711</v>
      </c>
      <c r="I4254" s="26" t="s">
        <v>22974</v>
      </c>
      <c r="J4254" s="26" t="s">
        <v>4820</v>
      </c>
      <c r="K4254" s="26" t="s">
        <v>9606</v>
      </c>
      <c r="L4254" s="26" t="s">
        <v>23797</v>
      </c>
      <c r="M4254" s="26">
        <v>380646521142</v>
      </c>
      <c r="N4254" s="26">
        <v>4422855100</v>
      </c>
    </row>
    <row r="4255" spans="1:14">
      <c r="A4255" s="26" t="s">
        <v>6704</v>
      </c>
      <c r="B4255" s="26" t="s">
        <v>6705</v>
      </c>
      <c r="C4255" s="26">
        <v>38742830</v>
      </c>
      <c r="D4255" s="26" t="s">
        <v>24</v>
      </c>
      <c r="E4255" s="26" t="s">
        <v>23798</v>
      </c>
      <c r="F4255" s="26" t="s">
        <v>23799</v>
      </c>
      <c r="G4255" s="26" t="s">
        <v>9586</v>
      </c>
      <c r="H4255" s="26" t="s">
        <v>949</v>
      </c>
      <c r="J4255" s="26" t="s">
        <v>962</v>
      </c>
      <c r="K4255" s="26" t="s">
        <v>9597</v>
      </c>
      <c r="L4255" s="26" t="s">
        <v>23371</v>
      </c>
      <c r="M4255" s="26">
        <v>380536758405</v>
      </c>
      <c r="N4255" s="26">
        <v>5310400000</v>
      </c>
    </row>
    <row r="4256" spans="1:14">
      <c r="A4256" s="26" t="s">
        <v>7279</v>
      </c>
      <c r="B4256" s="26" t="s">
        <v>7280</v>
      </c>
      <c r="C4256" s="26">
        <v>39034372</v>
      </c>
      <c r="D4256" s="26" t="s">
        <v>24</v>
      </c>
      <c r="E4256" s="26" t="s">
        <v>23800</v>
      </c>
      <c r="F4256" s="26" t="s">
        <v>23801</v>
      </c>
      <c r="G4256" s="26" t="s">
        <v>9586</v>
      </c>
      <c r="H4256" s="26" t="s">
        <v>1025</v>
      </c>
      <c r="I4256" s="26" t="s">
        <v>15835</v>
      </c>
      <c r="J4256" s="26" t="s">
        <v>23802</v>
      </c>
      <c r="K4256" s="26" t="s">
        <v>9582</v>
      </c>
      <c r="L4256" s="26" t="s">
        <v>23803</v>
      </c>
      <c r="M4256" s="26">
        <v>380545467425</v>
      </c>
      <c r="N4256" s="26">
        <v>1420688201</v>
      </c>
    </row>
    <row r="4257" spans="1:14">
      <c r="A4257" s="26" t="s">
        <v>8875</v>
      </c>
      <c r="B4257" s="26" t="s">
        <v>8876</v>
      </c>
      <c r="C4257" s="26">
        <v>40256031</v>
      </c>
      <c r="D4257" s="26" t="s">
        <v>24</v>
      </c>
      <c r="E4257" s="26" t="s">
        <v>23804</v>
      </c>
      <c r="F4257" s="26" t="s">
        <v>23805</v>
      </c>
      <c r="G4257" s="26" t="s">
        <v>9586</v>
      </c>
      <c r="H4257" s="26" t="s">
        <v>1401</v>
      </c>
      <c r="J4257" s="26" t="s">
        <v>1422</v>
      </c>
      <c r="K4257" s="26" t="s">
        <v>9597</v>
      </c>
      <c r="L4257" s="26" t="s">
        <v>23806</v>
      </c>
      <c r="M4257" s="26">
        <v>380473723335</v>
      </c>
      <c r="N4257" s="26">
        <v>7110400000</v>
      </c>
    </row>
    <row r="4258" spans="1:14">
      <c r="A4258" s="26" t="s">
        <v>9078</v>
      </c>
      <c r="B4258" s="26" t="s">
        <v>9079</v>
      </c>
      <c r="C4258" s="26">
        <v>36751712</v>
      </c>
      <c r="D4258" s="26" t="s">
        <v>24</v>
      </c>
      <c r="E4258" s="26" t="s">
        <v>23807</v>
      </c>
      <c r="F4258" s="26" t="s">
        <v>23808</v>
      </c>
      <c r="G4258" s="26" t="s">
        <v>9586</v>
      </c>
      <c r="H4258" s="26" t="s">
        <v>1490</v>
      </c>
      <c r="I4258" s="26" t="s">
        <v>13138</v>
      </c>
      <c r="J4258" s="26" t="s">
        <v>19283</v>
      </c>
      <c r="K4258" s="26" t="s">
        <v>9582</v>
      </c>
      <c r="L4258" s="26" t="s">
        <v>23809</v>
      </c>
      <c r="M4258" s="26">
        <v>380373447124</v>
      </c>
      <c r="N4258" s="26">
        <v>7321081801</v>
      </c>
    </row>
    <row r="4259" spans="1:14">
      <c r="A4259" s="26" t="s">
        <v>8993</v>
      </c>
      <c r="B4259" s="26" t="s">
        <v>8994</v>
      </c>
      <c r="C4259" s="26">
        <v>2005645</v>
      </c>
      <c r="D4259" s="26" t="s">
        <v>780</v>
      </c>
      <c r="E4259" s="26" t="s">
        <v>23810</v>
      </c>
      <c r="F4259" s="26" t="s">
        <v>23811</v>
      </c>
      <c r="G4259" s="26" t="s">
        <v>9601</v>
      </c>
      <c r="H4259" s="26" t="s">
        <v>1401</v>
      </c>
      <c r="J4259" s="26" t="s">
        <v>1474</v>
      </c>
      <c r="K4259" s="26" t="s">
        <v>9597</v>
      </c>
      <c r="L4259" s="26" t="s">
        <v>23812</v>
      </c>
      <c r="M4259" s="26">
        <v>761450133224</v>
      </c>
      <c r="N4259" s="26">
        <v>722155708</v>
      </c>
    </row>
    <row r="4260" spans="1:14">
      <c r="A4260" s="26" t="s">
        <v>9214</v>
      </c>
      <c r="B4260" s="26" t="s">
        <v>9215</v>
      </c>
      <c r="C4260" s="26">
        <v>43343797</v>
      </c>
      <c r="D4260" s="26" t="s">
        <v>1701</v>
      </c>
      <c r="E4260" s="26" t="s">
        <v>23813</v>
      </c>
      <c r="F4260" s="26" t="s">
        <v>23814</v>
      </c>
      <c r="G4260" s="26" t="s">
        <v>9601</v>
      </c>
      <c r="H4260" s="26" t="s">
        <v>1490</v>
      </c>
      <c r="I4260" s="26" t="s">
        <v>12848</v>
      </c>
      <c r="J4260" s="26" t="s">
        <v>23815</v>
      </c>
      <c r="K4260" s="26" t="s">
        <v>9582</v>
      </c>
      <c r="L4260" s="26" t="s">
        <v>23816</v>
      </c>
      <c r="M4260" s="26">
        <v>761046274938</v>
      </c>
      <c r="N4260" s="26">
        <v>1425285604</v>
      </c>
    </row>
    <row r="4261" spans="1:14">
      <c r="A4261" s="26" t="s">
        <v>4888</v>
      </c>
      <c r="B4261" s="26" t="s">
        <v>4889</v>
      </c>
      <c r="C4261" s="26">
        <v>1983720</v>
      </c>
      <c r="D4261" s="26" t="s">
        <v>24</v>
      </c>
      <c r="E4261" s="26" t="s">
        <v>23817</v>
      </c>
      <c r="F4261" s="26" t="s">
        <v>10307</v>
      </c>
      <c r="G4261" s="26" t="s">
        <v>9591</v>
      </c>
      <c r="H4261" s="26" t="s">
        <v>711</v>
      </c>
      <c r="I4261" s="26" t="s">
        <v>10523</v>
      </c>
      <c r="J4261" s="26" t="s">
        <v>4890</v>
      </c>
      <c r="K4261" s="26" t="s">
        <v>9606</v>
      </c>
      <c r="L4261" s="26" t="s">
        <v>18098</v>
      </c>
      <c r="M4261" s="26">
        <v>380065621134</v>
      </c>
      <c r="N4261" s="26">
        <v>1223282005</v>
      </c>
    </row>
    <row r="4262" spans="1:14">
      <c r="A4262" s="26" t="s">
        <v>5260</v>
      </c>
      <c r="B4262" s="26" t="s">
        <v>5261</v>
      </c>
      <c r="C4262" s="26">
        <v>41064034</v>
      </c>
      <c r="D4262" s="26" t="s">
        <v>24</v>
      </c>
      <c r="E4262" s="26" t="s">
        <v>23818</v>
      </c>
      <c r="F4262" s="26" t="s">
        <v>23819</v>
      </c>
      <c r="G4262" s="26" t="s">
        <v>9586</v>
      </c>
      <c r="H4262" s="26" t="s">
        <v>735</v>
      </c>
      <c r="I4262" s="26" t="s">
        <v>16403</v>
      </c>
      <c r="J4262" s="26" t="s">
        <v>23820</v>
      </c>
      <c r="K4262" s="26" t="s">
        <v>9582</v>
      </c>
      <c r="L4262" s="26" t="s">
        <v>23821</v>
      </c>
      <c r="M4262" s="26">
        <v>380961303894</v>
      </c>
      <c r="N4262" s="26">
        <v>4622482801</v>
      </c>
    </row>
    <row r="4263" spans="1:14">
      <c r="A4263" s="26" t="s">
        <v>4446</v>
      </c>
      <c r="B4263" s="26" t="s">
        <v>4447</v>
      </c>
      <c r="C4263" s="26">
        <v>38462249</v>
      </c>
      <c r="D4263" s="26" t="s">
        <v>24</v>
      </c>
      <c r="E4263" s="26" t="s">
        <v>23822</v>
      </c>
      <c r="F4263" s="26" t="s">
        <v>23823</v>
      </c>
      <c r="G4263" s="26" t="s">
        <v>9579</v>
      </c>
      <c r="H4263" s="26" t="s">
        <v>576</v>
      </c>
      <c r="I4263" s="26" t="s">
        <v>10867</v>
      </c>
      <c r="J4263" s="26" t="s">
        <v>12161</v>
      </c>
      <c r="K4263" s="26" t="s">
        <v>9582</v>
      </c>
      <c r="L4263" s="26" t="s">
        <v>23824</v>
      </c>
      <c r="M4263" s="26">
        <v>380457831217</v>
      </c>
      <c r="N4263" s="26">
        <v>521483406</v>
      </c>
    </row>
    <row r="4264" spans="1:14">
      <c r="A4264" s="26" t="s">
        <v>4273</v>
      </c>
      <c r="B4264" s="26" t="s">
        <v>4274</v>
      </c>
      <c r="C4264" s="26">
        <v>42080790</v>
      </c>
      <c r="D4264" s="26" t="s">
        <v>24</v>
      </c>
      <c r="E4264" s="26" t="s">
        <v>23825</v>
      </c>
      <c r="F4264" s="26" t="s">
        <v>23826</v>
      </c>
      <c r="G4264" s="26" t="s">
        <v>9586</v>
      </c>
      <c r="H4264" s="26" t="s">
        <v>506</v>
      </c>
      <c r="J4264" s="26" t="s">
        <v>23827</v>
      </c>
      <c r="K4264" s="26" t="s">
        <v>9582</v>
      </c>
      <c r="L4264" s="26" t="s">
        <v>23828</v>
      </c>
      <c r="M4264" s="26">
        <v>380680512028</v>
      </c>
      <c r="N4264" s="26">
        <v>2611091201</v>
      </c>
    </row>
    <row r="4265" spans="1:14">
      <c r="A4265" s="26" t="s">
        <v>5410</v>
      </c>
      <c r="B4265" s="26" t="s">
        <v>5411</v>
      </c>
      <c r="C4265" s="26">
        <v>42428764</v>
      </c>
      <c r="D4265" s="26" t="s">
        <v>24</v>
      </c>
      <c r="E4265" s="26" t="s">
        <v>23829</v>
      </c>
      <c r="F4265" s="26" t="s">
        <v>23830</v>
      </c>
      <c r="G4265" s="26" t="s">
        <v>9586</v>
      </c>
      <c r="H4265" s="26" t="s">
        <v>735</v>
      </c>
      <c r="I4265" s="26" t="s">
        <v>10941</v>
      </c>
      <c r="J4265" s="26" t="s">
        <v>23831</v>
      </c>
      <c r="K4265" s="26" t="s">
        <v>9582</v>
      </c>
      <c r="L4265" s="26" t="s">
        <v>23832</v>
      </c>
      <c r="M4265" s="26">
        <v>380966069563</v>
      </c>
      <c r="N4265" s="26">
        <v>4625187801</v>
      </c>
    </row>
    <row r="4266" spans="1:14">
      <c r="A4266" s="26" t="s">
        <v>7299</v>
      </c>
      <c r="B4266" s="26" t="s">
        <v>7300</v>
      </c>
      <c r="C4266" s="26" t="s">
        <v>1604</v>
      </c>
      <c r="D4266" s="26" t="s">
        <v>24</v>
      </c>
      <c r="E4266" s="26" t="s">
        <v>23833</v>
      </c>
      <c r="F4266" s="26" t="s">
        <v>23834</v>
      </c>
      <c r="G4266" s="26" t="s">
        <v>9586</v>
      </c>
      <c r="H4266" s="26" t="s">
        <v>1025</v>
      </c>
      <c r="J4266" s="26" t="s">
        <v>1061</v>
      </c>
      <c r="K4266" s="26" t="s">
        <v>9597</v>
      </c>
      <c r="L4266" s="26" t="s">
        <v>22926</v>
      </c>
      <c r="M4266" s="26">
        <v>380679128687</v>
      </c>
      <c r="N4266" s="26">
        <v>5910700000</v>
      </c>
    </row>
    <row r="4267" spans="1:14">
      <c r="A4267" s="26" t="s">
        <v>7767</v>
      </c>
      <c r="B4267" s="26" t="s">
        <v>7768</v>
      </c>
      <c r="C4267" s="26">
        <v>38543647</v>
      </c>
      <c r="D4267" s="26" t="s">
        <v>24</v>
      </c>
      <c r="E4267" s="26" t="s">
        <v>23835</v>
      </c>
      <c r="F4267" s="26" t="s">
        <v>23836</v>
      </c>
      <c r="G4267" s="26" t="s">
        <v>9579</v>
      </c>
      <c r="H4267" s="26" t="s">
        <v>1088</v>
      </c>
      <c r="J4267" s="26" t="s">
        <v>23837</v>
      </c>
      <c r="K4267" s="26" t="s">
        <v>9582</v>
      </c>
      <c r="L4267" s="26" t="s">
        <v>23838</v>
      </c>
      <c r="M4267" s="26">
        <v>380961594310</v>
      </c>
      <c r="N4267" s="26">
        <v>6125010104</v>
      </c>
    </row>
    <row r="4268" spans="1:14">
      <c r="A4268" s="26" t="s">
        <v>9211</v>
      </c>
      <c r="B4268" s="26" t="s">
        <v>9212</v>
      </c>
      <c r="C4268" s="26">
        <v>40361415</v>
      </c>
      <c r="D4268" s="26" t="s">
        <v>24</v>
      </c>
      <c r="E4268" s="26" t="s">
        <v>23839</v>
      </c>
      <c r="F4268" s="26" t="s">
        <v>21230</v>
      </c>
      <c r="G4268" s="26" t="s">
        <v>9591</v>
      </c>
      <c r="H4268" s="26" t="s">
        <v>1490</v>
      </c>
      <c r="J4268" s="26" t="s">
        <v>1553</v>
      </c>
      <c r="K4268" s="26" t="s">
        <v>9597</v>
      </c>
      <c r="L4268" s="26" t="s">
        <v>23840</v>
      </c>
      <c r="M4268" s="26">
        <v>761002106040</v>
      </c>
      <c r="N4268" s="26">
        <v>524955100</v>
      </c>
    </row>
    <row r="4269" spans="1:14">
      <c r="A4269" s="26" t="s">
        <v>2329</v>
      </c>
      <c r="B4269" s="26" t="s">
        <v>2330</v>
      </c>
      <c r="C4269" s="26" t="s">
        <v>1604</v>
      </c>
      <c r="D4269" s="26" t="s">
        <v>24</v>
      </c>
      <c r="E4269" s="26" t="s">
        <v>23841</v>
      </c>
      <c r="F4269" s="26" t="s">
        <v>23842</v>
      </c>
      <c r="G4269" s="26" t="s">
        <v>9586</v>
      </c>
      <c r="H4269" s="26" t="s">
        <v>133</v>
      </c>
      <c r="J4269" s="26" t="s">
        <v>146</v>
      </c>
      <c r="K4269" s="26" t="s">
        <v>9597</v>
      </c>
      <c r="L4269" s="26" t="s">
        <v>23843</v>
      </c>
      <c r="M4269" s="26">
        <v>380676339927</v>
      </c>
      <c r="N4269" s="26">
        <v>1210100000</v>
      </c>
    </row>
    <row r="4270" spans="1:14">
      <c r="A4270" s="26" t="s">
        <v>3833</v>
      </c>
      <c r="B4270" s="26" t="s">
        <v>3834</v>
      </c>
      <c r="C4270" s="26">
        <v>38761806</v>
      </c>
      <c r="D4270" s="26" t="s">
        <v>24</v>
      </c>
      <c r="E4270" s="26" t="s">
        <v>23844</v>
      </c>
      <c r="F4270" s="26" t="s">
        <v>23845</v>
      </c>
      <c r="G4270" s="26" t="s">
        <v>9586</v>
      </c>
      <c r="H4270" s="26" t="s">
        <v>468</v>
      </c>
      <c r="J4270" s="26" t="s">
        <v>494</v>
      </c>
      <c r="K4270" s="26" t="s">
        <v>9597</v>
      </c>
      <c r="L4270" s="26" t="s">
        <v>23846</v>
      </c>
      <c r="M4270" s="26">
        <v>380978385765</v>
      </c>
      <c r="N4270" s="26">
        <v>2310700000</v>
      </c>
    </row>
    <row r="4271" spans="1:14">
      <c r="A4271" s="26" t="s">
        <v>6454</v>
      </c>
      <c r="B4271" s="26" t="s">
        <v>6254</v>
      </c>
      <c r="C4271" s="26">
        <v>39027648</v>
      </c>
      <c r="D4271" s="26" t="s">
        <v>24</v>
      </c>
      <c r="E4271" s="26" t="s">
        <v>23847</v>
      </c>
      <c r="F4271" s="26" t="s">
        <v>17568</v>
      </c>
      <c r="G4271" s="26" t="s">
        <v>9586</v>
      </c>
      <c r="H4271" s="26" t="s">
        <v>885</v>
      </c>
      <c r="J4271" s="26" t="s">
        <v>910</v>
      </c>
      <c r="K4271" s="26" t="s">
        <v>9597</v>
      </c>
      <c r="L4271" s="26" t="s">
        <v>23848</v>
      </c>
      <c r="M4271" s="26">
        <v>380487889704</v>
      </c>
      <c r="N4271" s="26">
        <v>5110100000</v>
      </c>
    </row>
    <row r="4272" spans="1:14">
      <c r="A4272" s="26" t="s">
        <v>4445</v>
      </c>
      <c r="B4272" s="26" t="s">
        <v>4443</v>
      </c>
      <c r="C4272" s="26">
        <v>1994178</v>
      </c>
      <c r="D4272" s="26" t="s">
        <v>780</v>
      </c>
      <c r="E4272" s="26" t="s">
        <v>23849</v>
      </c>
      <c r="F4272" s="26" t="s">
        <v>23850</v>
      </c>
      <c r="G4272" s="26" t="s">
        <v>9601</v>
      </c>
      <c r="H4272" s="26" t="s">
        <v>576</v>
      </c>
      <c r="J4272" s="26" t="s">
        <v>4444</v>
      </c>
      <c r="K4272" s="26" t="s">
        <v>9606</v>
      </c>
      <c r="L4272" s="26" t="s">
        <v>20094</v>
      </c>
      <c r="M4272" s="26">
        <v>380674965799</v>
      </c>
      <c r="N4272" s="26">
        <v>3223556100</v>
      </c>
    </row>
    <row r="4273" spans="1:14">
      <c r="A4273" s="26" t="s">
        <v>8481</v>
      </c>
      <c r="B4273" s="26" t="s">
        <v>8482</v>
      </c>
      <c r="C4273" s="26">
        <v>40204198</v>
      </c>
      <c r="D4273" s="26" t="s">
        <v>24</v>
      </c>
      <c r="E4273" s="26" t="s">
        <v>23851</v>
      </c>
      <c r="F4273" s="26" t="s">
        <v>23852</v>
      </c>
      <c r="G4273" s="26" t="s">
        <v>9579</v>
      </c>
      <c r="H4273" s="26" t="s">
        <v>1269</v>
      </c>
      <c r="I4273" s="26" t="s">
        <v>11080</v>
      </c>
      <c r="J4273" s="26" t="s">
        <v>23853</v>
      </c>
      <c r="K4273" s="26" t="s">
        <v>9582</v>
      </c>
      <c r="L4273" s="26" t="s">
        <v>23854</v>
      </c>
      <c r="M4273" s="26">
        <v>380984874522</v>
      </c>
      <c r="N4273" s="26">
        <v>1420684509</v>
      </c>
    </row>
    <row r="4274" spans="1:14">
      <c r="A4274" s="26" t="s">
        <v>6615</v>
      </c>
      <c r="B4274" s="26" t="s">
        <v>6616</v>
      </c>
      <c r="C4274" s="26">
        <v>41348856</v>
      </c>
      <c r="D4274" s="26" t="s">
        <v>24</v>
      </c>
      <c r="E4274" s="26" t="s">
        <v>23855</v>
      </c>
      <c r="F4274" s="26" t="s">
        <v>23856</v>
      </c>
      <c r="G4274" s="26" t="s">
        <v>9591</v>
      </c>
      <c r="H4274" s="26" t="s">
        <v>949</v>
      </c>
      <c r="J4274" s="26" t="s">
        <v>23857</v>
      </c>
      <c r="K4274" s="26" t="s">
        <v>9582</v>
      </c>
      <c r="L4274" s="26" t="s">
        <v>23858</v>
      </c>
      <c r="M4274" s="26">
        <v>380957757503</v>
      </c>
      <c r="N4274" s="26">
        <v>5322885401</v>
      </c>
    </row>
    <row r="4275" spans="1:14">
      <c r="A4275" s="26" t="s">
        <v>9147</v>
      </c>
      <c r="B4275" s="26" t="s">
        <v>9148</v>
      </c>
      <c r="C4275" s="26">
        <v>38462935</v>
      </c>
      <c r="D4275" s="26" t="s">
        <v>24</v>
      </c>
      <c r="E4275" s="26" t="s">
        <v>23859</v>
      </c>
      <c r="F4275" s="26" t="s">
        <v>23860</v>
      </c>
      <c r="G4275" s="26" t="s">
        <v>9586</v>
      </c>
      <c r="H4275" s="26" t="s">
        <v>1490</v>
      </c>
      <c r="I4275" s="26" t="s">
        <v>10369</v>
      </c>
      <c r="J4275" s="26" t="s">
        <v>23861</v>
      </c>
      <c r="K4275" s="26" t="s">
        <v>9582</v>
      </c>
      <c r="L4275" s="26" t="s">
        <v>23862</v>
      </c>
      <c r="M4275" s="26">
        <v>380960370774</v>
      </c>
      <c r="N4275" s="26">
        <v>7324087501</v>
      </c>
    </row>
    <row r="4276" spans="1:14">
      <c r="A4276" s="26" t="s">
        <v>6187</v>
      </c>
      <c r="B4276" s="26" t="s">
        <v>6188</v>
      </c>
      <c r="C4276" s="26">
        <v>38096553</v>
      </c>
      <c r="D4276" s="26" t="s">
        <v>24</v>
      </c>
      <c r="E4276" s="26" t="s">
        <v>23863</v>
      </c>
      <c r="F4276" s="26" t="s">
        <v>23864</v>
      </c>
      <c r="G4276" s="26" t="s">
        <v>9586</v>
      </c>
      <c r="H4276" s="26" t="s">
        <v>885</v>
      </c>
      <c r="I4276" s="26" t="s">
        <v>19303</v>
      </c>
      <c r="J4276" s="26" t="s">
        <v>13585</v>
      </c>
      <c r="K4276" s="26" t="s">
        <v>9606</v>
      </c>
      <c r="L4276" s="26" t="s">
        <v>23865</v>
      </c>
      <c r="M4276" s="26">
        <v>380485448224</v>
      </c>
      <c r="N4276" s="26">
        <v>122084801</v>
      </c>
    </row>
    <row r="4277" spans="1:14">
      <c r="A4277" s="26" t="s">
        <v>8479</v>
      </c>
      <c r="B4277" s="26" t="s">
        <v>8480</v>
      </c>
      <c r="C4277" s="26">
        <v>2004025</v>
      </c>
      <c r="D4277" s="26" t="s">
        <v>780</v>
      </c>
      <c r="E4277" s="26" t="s">
        <v>23866</v>
      </c>
      <c r="F4277" s="26" t="s">
        <v>23867</v>
      </c>
      <c r="G4277" s="26" t="s">
        <v>9601</v>
      </c>
      <c r="H4277" s="26" t="s">
        <v>1269</v>
      </c>
      <c r="J4277" s="26" t="s">
        <v>8477</v>
      </c>
      <c r="K4277" s="26" t="s">
        <v>9597</v>
      </c>
      <c r="L4277" s="26" t="s">
        <v>12484</v>
      </c>
      <c r="M4277" s="26">
        <v>761062330955</v>
      </c>
      <c r="N4277" s="26">
        <v>5123582203</v>
      </c>
    </row>
    <row r="4278" spans="1:14">
      <c r="A4278" s="26" t="s">
        <v>2013</v>
      </c>
      <c r="B4278" s="26" t="s">
        <v>2014</v>
      </c>
      <c r="C4278" s="26">
        <v>38592741</v>
      </c>
      <c r="D4278" s="26" t="s">
        <v>24</v>
      </c>
      <c r="E4278" s="26" t="s">
        <v>23868</v>
      </c>
      <c r="F4278" s="26" t="s">
        <v>23869</v>
      </c>
      <c r="G4278" s="26" t="s">
        <v>9586</v>
      </c>
      <c r="H4278" s="26" t="s">
        <v>103</v>
      </c>
      <c r="I4278" s="26" t="s">
        <v>10208</v>
      </c>
      <c r="J4278" s="26" t="s">
        <v>23870</v>
      </c>
      <c r="K4278" s="26" t="s">
        <v>9582</v>
      </c>
      <c r="L4278" s="26" t="s">
        <v>23871</v>
      </c>
      <c r="M4278" s="26">
        <v>761005423488</v>
      </c>
      <c r="N4278" s="26">
        <v>722881601</v>
      </c>
    </row>
    <row r="4279" spans="1:14">
      <c r="A4279" s="26" t="s">
        <v>7147</v>
      </c>
      <c r="B4279" s="26" t="s">
        <v>7148</v>
      </c>
      <c r="C4279" s="26">
        <v>38543370</v>
      </c>
      <c r="D4279" s="26" t="s">
        <v>24</v>
      </c>
      <c r="E4279" s="26" t="s">
        <v>23872</v>
      </c>
      <c r="F4279" s="26" t="s">
        <v>23873</v>
      </c>
      <c r="G4279" s="26" t="s">
        <v>9579</v>
      </c>
      <c r="H4279" s="26" t="s">
        <v>987</v>
      </c>
      <c r="J4279" s="26" t="s">
        <v>23874</v>
      </c>
      <c r="K4279" s="26" t="s">
        <v>9582</v>
      </c>
      <c r="L4279" s="26" t="s">
        <v>23875</v>
      </c>
      <c r="M4279" s="26">
        <v>761370783986</v>
      </c>
      <c r="N4279" s="26">
        <v>5624286403</v>
      </c>
    </row>
    <row r="4280" spans="1:14">
      <c r="A4280" s="26" t="s">
        <v>6685</v>
      </c>
      <c r="B4280" s="26" t="s">
        <v>6686</v>
      </c>
      <c r="C4280" s="26">
        <v>1204294</v>
      </c>
      <c r="D4280" s="26" t="s">
        <v>780</v>
      </c>
      <c r="E4280" s="26" t="s">
        <v>23876</v>
      </c>
      <c r="F4280" s="26" t="s">
        <v>23877</v>
      </c>
      <c r="G4280" s="26" t="s">
        <v>9601</v>
      </c>
      <c r="H4280" s="26" t="s">
        <v>949</v>
      </c>
      <c r="J4280" s="26" t="s">
        <v>962</v>
      </c>
      <c r="K4280" s="26" t="s">
        <v>9597</v>
      </c>
      <c r="L4280" s="26" t="s">
        <v>23878</v>
      </c>
      <c r="M4280" s="26">
        <v>380536758156</v>
      </c>
      <c r="N4280" s="26">
        <v>5310400000</v>
      </c>
    </row>
    <row r="4281" spans="1:14">
      <c r="A4281" s="26" t="s">
        <v>6931</v>
      </c>
      <c r="B4281" s="26" t="s">
        <v>6932</v>
      </c>
      <c r="C4281" s="26" t="s">
        <v>1604</v>
      </c>
      <c r="D4281" s="26" t="s">
        <v>24</v>
      </c>
      <c r="E4281" s="26" t="s">
        <v>23879</v>
      </c>
      <c r="F4281" s="26" t="s">
        <v>23880</v>
      </c>
      <c r="G4281" s="26" t="s">
        <v>9586</v>
      </c>
      <c r="H4281" s="26" t="s">
        <v>987</v>
      </c>
      <c r="I4281" s="26" t="s">
        <v>9921</v>
      </c>
      <c r="J4281" s="26" t="s">
        <v>6930</v>
      </c>
      <c r="K4281" s="26" t="s">
        <v>9597</v>
      </c>
      <c r="L4281" s="26" t="s">
        <v>12544</v>
      </c>
      <c r="M4281" s="26">
        <v>380680780400</v>
      </c>
      <c r="N4281" s="26">
        <v>5620410100</v>
      </c>
    </row>
    <row r="4282" spans="1:14">
      <c r="A4282" s="26" t="s">
        <v>3230</v>
      </c>
      <c r="B4282" s="26" t="s">
        <v>3231</v>
      </c>
      <c r="C4282" s="26">
        <v>38562298</v>
      </c>
      <c r="D4282" s="26" t="s">
        <v>24</v>
      </c>
      <c r="E4282" s="26" t="s">
        <v>23881</v>
      </c>
      <c r="F4282" s="26" t="s">
        <v>23882</v>
      </c>
      <c r="G4282" s="26" t="s">
        <v>9591</v>
      </c>
      <c r="H4282" s="26" t="s">
        <v>375</v>
      </c>
      <c r="I4282" s="26" t="s">
        <v>9592</v>
      </c>
      <c r="J4282" s="26" t="s">
        <v>3586</v>
      </c>
      <c r="K4282" s="26" t="s">
        <v>9582</v>
      </c>
      <c r="L4282" s="26" t="s">
        <v>23883</v>
      </c>
      <c r="M4282" s="26">
        <v>380977320189</v>
      </c>
      <c r="N4282" s="26">
        <v>525385502</v>
      </c>
    </row>
    <row r="4283" spans="1:14">
      <c r="A4283" s="26" t="s">
        <v>5040</v>
      </c>
      <c r="B4283" s="26" t="s">
        <v>5036</v>
      </c>
      <c r="C4283" s="26">
        <v>1996208</v>
      </c>
      <c r="D4283" s="26" t="s">
        <v>24</v>
      </c>
      <c r="E4283" s="26" t="s">
        <v>23884</v>
      </c>
      <c r="F4283" s="26" t="s">
        <v>23885</v>
      </c>
      <c r="G4283" s="26" t="s">
        <v>9586</v>
      </c>
      <c r="H4283" s="26" t="s">
        <v>735</v>
      </c>
      <c r="I4283" s="26" t="s">
        <v>9605</v>
      </c>
      <c r="J4283" s="26" t="s">
        <v>5038</v>
      </c>
      <c r="K4283" s="26" t="s">
        <v>9597</v>
      </c>
      <c r="L4283" s="26" t="s">
        <v>23886</v>
      </c>
      <c r="M4283" s="26">
        <v>380323931203</v>
      </c>
      <c r="N4283" s="26">
        <v>4621510100</v>
      </c>
    </row>
    <row r="4284" spans="1:14">
      <c r="A4284" s="26" t="s">
        <v>5961</v>
      </c>
      <c r="B4284" s="26" t="s">
        <v>5962</v>
      </c>
      <c r="C4284" s="26">
        <v>38462626</v>
      </c>
      <c r="D4284" s="26" t="s">
        <v>24</v>
      </c>
      <c r="E4284" s="26" t="s">
        <v>23887</v>
      </c>
      <c r="F4284" s="26" t="s">
        <v>23888</v>
      </c>
      <c r="G4284" s="26" t="s">
        <v>9586</v>
      </c>
      <c r="H4284" s="26" t="s">
        <v>835</v>
      </c>
      <c r="I4284" s="26" t="s">
        <v>23889</v>
      </c>
      <c r="J4284" s="26" t="s">
        <v>23890</v>
      </c>
      <c r="K4284" s="26" t="s">
        <v>9582</v>
      </c>
      <c r="L4284" s="26" t="s">
        <v>23891</v>
      </c>
      <c r="M4284" s="26">
        <v>380516494317</v>
      </c>
      <c r="N4284" s="26">
        <v>4823684201</v>
      </c>
    </row>
    <row r="4285" spans="1:14">
      <c r="A4285" s="26" t="s">
        <v>6754</v>
      </c>
      <c r="B4285" s="26" t="s">
        <v>6755</v>
      </c>
      <c r="C4285" s="26">
        <v>37464470</v>
      </c>
      <c r="D4285" s="26" t="s">
        <v>24</v>
      </c>
      <c r="E4285" s="26" t="s">
        <v>23892</v>
      </c>
      <c r="F4285" s="26" t="s">
        <v>23893</v>
      </c>
      <c r="G4285" s="26" t="s">
        <v>9579</v>
      </c>
      <c r="H4285" s="26" t="s">
        <v>949</v>
      </c>
      <c r="I4285" s="26" t="s">
        <v>11064</v>
      </c>
      <c r="J4285" s="26" t="s">
        <v>23894</v>
      </c>
      <c r="K4285" s="26" t="s">
        <v>9582</v>
      </c>
      <c r="L4285" s="26" t="s">
        <v>23895</v>
      </c>
      <c r="M4285" s="26">
        <v>380534494446</v>
      </c>
      <c r="N4285" s="26">
        <v>5323481803</v>
      </c>
    </row>
    <row r="4286" spans="1:14">
      <c r="A4286" s="26" t="s">
        <v>3166</v>
      </c>
      <c r="B4286" s="26" t="s">
        <v>3167</v>
      </c>
      <c r="C4286" s="26">
        <v>41844941</v>
      </c>
      <c r="D4286" s="26" t="s">
        <v>24</v>
      </c>
      <c r="E4286" s="26" t="s">
        <v>23896</v>
      </c>
      <c r="F4286" s="26" t="s">
        <v>23897</v>
      </c>
      <c r="G4286" s="26" t="s">
        <v>9586</v>
      </c>
      <c r="H4286" s="26" t="s">
        <v>375</v>
      </c>
      <c r="J4286" s="26" t="s">
        <v>384</v>
      </c>
      <c r="K4286" s="26" t="s">
        <v>9597</v>
      </c>
      <c r="L4286" s="26" t="s">
        <v>23898</v>
      </c>
      <c r="M4286" s="26">
        <v>380414296314</v>
      </c>
      <c r="N4286" s="26">
        <v>1810700000</v>
      </c>
    </row>
    <row r="4287" spans="1:14">
      <c r="A4287" s="26" t="s">
        <v>5094</v>
      </c>
      <c r="B4287" s="26" t="s">
        <v>5095</v>
      </c>
      <c r="C4287" s="26">
        <v>42274953</v>
      </c>
      <c r="D4287" s="26" t="s">
        <v>24</v>
      </c>
      <c r="E4287" s="26" t="s">
        <v>23899</v>
      </c>
      <c r="F4287" s="26" t="s">
        <v>23900</v>
      </c>
      <c r="G4287" s="26" t="s">
        <v>9586</v>
      </c>
      <c r="H4287" s="26" t="s">
        <v>735</v>
      </c>
      <c r="J4287" s="26" t="s">
        <v>23901</v>
      </c>
      <c r="K4287" s="26" t="s">
        <v>9582</v>
      </c>
      <c r="L4287" s="26" t="s">
        <v>23902</v>
      </c>
      <c r="M4287" s="26">
        <v>380933224730</v>
      </c>
      <c r="N4287" s="26">
        <v>523055301</v>
      </c>
    </row>
    <row r="4288" spans="1:14">
      <c r="A4288" s="26" t="s">
        <v>2830</v>
      </c>
      <c r="B4288" s="26" t="s">
        <v>2831</v>
      </c>
      <c r="C4288" s="26">
        <v>37890822</v>
      </c>
      <c r="D4288" s="26" t="s">
        <v>24</v>
      </c>
      <c r="E4288" s="26" t="s">
        <v>23903</v>
      </c>
      <c r="F4288" s="26" t="s">
        <v>12761</v>
      </c>
      <c r="G4288" s="26" t="s">
        <v>9586</v>
      </c>
      <c r="H4288" s="26" t="s">
        <v>258</v>
      </c>
      <c r="J4288" s="26" t="s">
        <v>294</v>
      </c>
      <c r="K4288" s="26" t="s">
        <v>9597</v>
      </c>
      <c r="L4288" s="26" t="s">
        <v>23904</v>
      </c>
      <c r="M4288" s="26">
        <v>761583184644</v>
      </c>
      <c r="N4288" s="26">
        <v>121183603</v>
      </c>
    </row>
    <row r="4289" spans="1:14">
      <c r="A4289" s="26" t="s">
        <v>2157</v>
      </c>
      <c r="B4289" s="26" t="s">
        <v>2158</v>
      </c>
      <c r="C4289" s="26">
        <v>1982778</v>
      </c>
      <c r="D4289" s="26" t="s">
        <v>24</v>
      </c>
      <c r="E4289" s="26" t="s">
        <v>23905</v>
      </c>
      <c r="F4289" s="26" t="s">
        <v>23906</v>
      </c>
      <c r="G4289" s="26" t="s">
        <v>9579</v>
      </c>
      <c r="H4289" s="26" t="s">
        <v>103</v>
      </c>
      <c r="I4289" s="26" t="s">
        <v>10569</v>
      </c>
      <c r="J4289" s="26" t="s">
        <v>23907</v>
      </c>
      <c r="K4289" s="26" t="s">
        <v>9582</v>
      </c>
      <c r="L4289" s="26" t="s">
        <v>23908</v>
      </c>
      <c r="M4289" s="26">
        <v>380686231178</v>
      </c>
      <c r="N4289" s="26">
        <v>725785003</v>
      </c>
    </row>
    <row r="4290" spans="1:14">
      <c r="A4290" s="26" t="s">
        <v>9067</v>
      </c>
      <c r="B4290" s="26" t="s">
        <v>9068</v>
      </c>
      <c r="C4290" s="26">
        <v>36752522</v>
      </c>
      <c r="D4290" s="26" t="s">
        <v>24</v>
      </c>
      <c r="E4290" s="26" t="s">
        <v>23909</v>
      </c>
      <c r="F4290" s="26" t="s">
        <v>23910</v>
      </c>
      <c r="G4290" s="26" t="s">
        <v>9586</v>
      </c>
      <c r="H4290" s="26" t="s">
        <v>1490</v>
      </c>
      <c r="I4290" s="26" t="s">
        <v>12333</v>
      </c>
      <c r="J4290" s="26" t="s">
        <v>1503</v>
      </c>
      <c r="K4290" s="26" t="s">
        <v>9582</v>
      </c>
      <c r="L4290" s="26" t="s">
        <v>23911</v>
      </c>
      <c r="M4290" s="26">
        <v>380502585458</v>
      </c>
      <c r="N4290" s="26">
        <v>2621682601</v>
      </c>
    </row>
    <row r="4291" spans="1:14">
      <c r="A4291" s="26" t="s">
        <v>6385</v>
      </c>
      <c r="B4291" s="26" t="s">
        <v>6386</v>
      </c>
      <c r="C4291" s="26">
        <v>26472082</v>
      </c>
      <c r="D4291" s="26" t="s">
        <v>24</v>
      </c>
      <c r="E4291" s="26" t="s">
        <v>23912</v>
      </c>
      <c r="F4291" s="26" t="s">
        <v>23913</v>
      </c>
      <c r="G4291" s="26" t="s">
        <v>9586</v>
      </c>
      <c r="H4291" s="26" t="s">
        <v>885</v>
      </c>
      <c r="J4291" s="26" t="s">
        <v>910</v>
      </c>
      <c r="K4291" s="26" t="s">
        <v>9597</v>
      </c>
      <c r="L4291" s="26" t="s">
        <v>18059</v>
      </c>
      <c r="M4291" s="26">
        <v>380487053430</v>
      </c>
      <c r="N4291" s="26">
        <v>5110100000</v>
      </c>
    </row>
    <row r="4292" spans="1:14">
      <c r="A4292" s="26" t="s">
        <v>7949</v>
      </c>
      <c r="B4292" s="26" t="s">
        <v>7950</v>
      </c>
      <c r="C4292" s="26">
        <v>38289089</v>
      </c>
      <c r="D4292" s="26" t="s">
        <v>24</v>
      </c>
      <c r="E4292" s="26" t="s">
        <v>23914</v>
      </c>
      <c r="F4292" s="26" t="s">
        <v>23915</v>
      </c>
      <c r="G4292" s="26" t="s">
        <v>9586</v>
      </c>
      <c r="H4292" s="26" t="s">
        <v>1122</v>
      </c>
      <c r="I4292" s="26" t="s">
        <v>11418</v>
      </c>
      <c r="J4292" s="26" t="s">
        <v>7939</v>
      </c>
      <c r="K4292" s="26" t="s">
        <v>9582</v>
      </c>
      <c r="L4292" s="26" t="s">
        <v>23916</v>
      </c>
      <c r="M4292" s="26">
        <v>380575694279</v>
      </c>
      <c r="N4292" s="26">
        <v>1822583301</v>
      </c>
    </row>
    <row r="4293" spans="1:14">
      <c r="A4293" s="26" t="s">
        <v>4216</v>
      </c>
      <c r="B4293" s="26" t="s">
        <v>4217</v>
      </c>
      <c r="C4293" s="26">
        <v>41838805</v>
      </c>
      <c r="D4293" s="26" t="s">
        <v>24</v>
      </c>
      <c r="E4293" s="26" t="s">
        <v>23917</v>
      </c>
      <c r="F4293" s="26" t="s">
        <v>23918</v>
      </c>
      <c r="G4293" s="26" t="s">
        <v>9579</v>
      </c>
      <c r="H4293" s="26" t="s">
        <v>506</v>
      </c>
      <c r="I4293" s="26" t="s">
        <v>9709</v>
      </c>
      <c r="J4293" s="26" t="s">
        <v>23919</v>
      </c>
      <c r="K4293" s="26" t="s">
        <v>9582</v>
      </c>
      <c r="L4293" s="26" t="s">
        <v>23920</v>
      </c>
      <c r="M4293" s="26">
        <v>380343543115</v>
      </c>
      <c r="N4293" s="26">
        <v>2624455308</v>
      </c>
    </row>
    <row r="4294" spans="1:14">
      <c r="A4294" s="26" t="s">
        <v>3411</v>
      </c>
      <c r="B4294" s="26" t="s">
        <v>3412</v>
      </c>
      <c r="C4294" s="26">
        <v>38456539</v>
      </c>
      <c r="D4294" s="26" t="s">
        <v>24</v>
      </c>
      <c r="E4294" s="26" t="s">
        <v>23921</v>
      </c>
      <c r="F4294" s="26" t="s">
        <v>23922</v>
      </c>
      <c r="G4294" s="26" t="s">
        <v>9579</v>
      </c>
      <c r="H4294" s="26" t="s">
        <v>392</v>
      </c>
      <c r="I4294" s="26" t="s">
        <v>9857</v>
      </c>
      <c r="J4294" s="26" t="s">
        <v>23923</v>
      </c>
      <c r="K4294" s="26" t="s">
        <v>9582</v>
      </c>
      <c r="L4294" s="26" t="s">
        <v>23924</v>
      </c>
      <c r="M4294" s="26">
        <v>380962037687</v>
      </c>
      <c r="N4294" s="26">
        <v>2121983604</v>
      </c>
    </row>
    <row r="4295" spans="1:14">
      <c r="A4295" s="26" t="s">
        <v>6047</v>
      </c>
      <c r="B4295" s="26" t="s">
        <v>6048</v>
      </c>
      <c r="C4295" s="26">
        <v>38436470</v>
      </c>
      <c r="D4295" s="26" t="s">
        <v>24</v>
      </c>
      <c r="E4295" s="26" t="s">
        <v>23925</v>
      </c>
      <c r="F4295" s="26" t="s">
        <v>23926</v>
      </c>
      <c r="G4295" s="26" t="s">
        <v>9586</v>
      </c>
      <c r="H4295" s="26" t="s">
        <v>835</v>
      </c>
      <c r="I4295" s="26" t="s">
        <v>9752</v>
      </c>
      <c r="J4295" s="26" t="s">
        <v>23927</v>
      </c>
      <c r="K4295" s="26" t="s">
        <v>9582</v>
      </c>
      <c r="L4295" s="26" t="s">
        <v>23928</v>
      </c>
      <c r="M4295" s="26">
        <v>380512515718</v>
      </c>
      <c r="N4295" s="26">
        <v>4824280901</v>
      </c>
    </row>
    <row r="4296" spans="1:14">
      <c r="A4296" s="26" t="s">
        <v>6599</v>
      </c>
      <c r="B4296" s="26" t="s">
        <v>6600</v>
      </c>
      <c r="C4296" s="26">
        <v>38540913</v>
      </c>
      <c r="D4296" s="26" t="s">
        <v>24</v>
      </c>
      <c r="E4296" s="26" t="s">
        <v>23929</v>
      </c>
      <c r="F4296" s="26" t="s">
        <v>23930</v>
      </c>
      <c r="G4296" s="26" t="s">
        <v>9579</v>
      </c>
      <c r="H4296" s="26" t="s">
        <v>949</v>
      </c>
      <c r="I4296" s="26" t="s">
        <v>9580</v>
      </c>
      <c r="J4296" s="26" t="s">
        <v>23931</v>
      </c>
      <c r="K4296" s="26" t="s">
        <v>9582</v>
      </c>
      <c r="L4296" s="26" t="s">
        <v>23932</v>
      </c>
      <c r="M4296" s="26">
        <v>380663091220</v>
      </c>
      <c r="N4296" s="26">
        <v>5320882502</v>
      </c>
    </row>
    <row r="4297" spans="1:14">
      <c r="A4297" s="26" t="s">
        <v>3950</v>
      </c>
      <c r="B4297" s="26" t="s">
        <v>3951</v>
      </c>
      <c r="C4297" s="26">
        <v>42097233</v>
      </c>
      <c r="D4297" s="26" t="s">
        <v>24</v>
      </c>
      <c r="E4297" s="26" t="s">
        <v>23933</v>
      </c>
      <c r="F4297" s="26" t="s">
        <v>13244</v>
      </c>
      <c r="G4297" s="26" t="s">
        <v>9579</v>
      </c>
      <c r="H4297" s="26" t="s">
        <v>506</v>
      </c>
      <c r="I4297" s="26" t="s">
        <v>10352</v>
      </c>
      <c r="J4297" s="26" t="s">
        <v>13245</v>
      </c>
      <c r="K4297" s="26" t="s">
        <v>9582</v>
      </c>
      <c r="L4297" s="26" t="s">
        <v>23934</v>
      </c>
      <c r="M4297" s="26">
        <v>380672810764</v>
      </c>
      <c r="N4297" s="26">
        <v>2621255308</v>
      </c>
    </row>
    <row r="4298" spans="1:14">
      <c r="A4298" s="26" t="s">
        <v>1855</v>
      </c>
      <c r="B4298" s="26" t="s">
        <v>1856</v>
      </c>
      <c r="C4298" s="26">
        <v>37179654</v>
      </c>
      <c r="D4298" s="26" t="s">
        <v>24</v>
      </c>
      <c r="E4298" s="26" t="s">
        <v>23935</v>
      </c>
      <c r="F4298" s="26" t="s">
        <v>23936</v>
      </c>
      <c r="G4298" s="26" t="s">
        <v>9586</v>
      </c>
      <c r="H4298" s="26" t="s">
        <v>27</v>
      </c>
      <c r="I4298" s="26" t="s">
        <v>14152</v>
      </c>
      <c r="J4298" s="26" t="s">
        <v>1859</v>
      </c>
      <c r="K4298" s="26" t="s">
        <v>9597</v>
      </c>
      <c r="L4298" s="26" t="s">
        <v>23937</v>
      </c>
      <c r="M4298" s="26">
        <v>380970388442</v>
      </c>
      <c r="N4298" s="26">
        <v>523410100</v>
      </c>
    </row>
    <row r="4299" spans="1:14">
      <c r="A4299" s="26" t="s">
        <v>3272</v>
      </c>
      <c r="B4299" s="26" t="s">
        <v>3273</v>
      </c>
      <c r="C4299" s="26">
        <v>36928740</v>
      </c>
      <c r="D4299" s="26" t="s">
        <v>24</v>
      </c>
      <c r="E4299" s="26" t="s">
        <v>23938</v>
      </c>
      <c r="F4299" s="26" t="s">
        <v>23939</v>
      </c>
      <c r="G4299" s="26" t="s">
        <v>9586</v>
      </c>
      <c r="H4299" s="26" t="s">
        <v>375</v>
      </c>
      <c r="I4299" s="26" t="s">
        <v>16134</v>
      </c>
      <c r="J4299" s="26" t="s">
        <v>23940</v>
      </c>
      <c r="K4299" s="26" t="s">
        <v>9582</v>
      </c>
      <c r="L4299" s="26" t="s">
        <v>23941</v>
      </c>
      <c r="M4299" s="26">
        <v>380978495558</v>
      </c>
      <c r="N4299" s="26">
        <v>1825280401</v>
      </c>
    </row>
    <row r="4300" spans="1:14">
      <c r="A4300" s="26" t="s">
        <v>8883</v>
      </c>
      <c r="B4300" s="26" t="s">
        <v>8884</v>
      </c>
      <c r="C4300" s="26">
        <v>38682646</v>
      </c>
      <c r="D4300" s="26" t="s">
        <v>24</v>
      </c>
      <c r="E4300" s="26" t="s">
        <v>23942</v>
      </c>
      <c r="F4300" s="26" t="s">
        <v>23943</v>
      </c>
      <c r="G4300" s="26" t="s">
        <v>9579</v>
      </c>
      <c r="H4300" s="26" t="s">
        <v>1401</v>
      </c>
      <c r="I4300" s="26" t="s">
        <v>10182</v>
      </c>
      <c r="J4300" s="26" t="s">
        <v>15213</v>
      </c>
      <c r="K4300" s="26" t="s">
        <v>9582</v>
      </c>
      <c r="L4300" s="26" t="s">
        <v>23944</v>
      </c>
      <c r="M4300" s="26">
        <v>380683346296</v>
      </c>
      <c r="N4300" s="26">
        <v>5922086401</v>
      </c>
    </row>
    <row r="4301" spans="1:14">
      <c r="A4301" s="26" t="s">
        <v>6704</v>
      </c>
      <c r="B4301" s="26" t="s">
        <v>6705</v>
      </c>
      <c r="C4301" s="26">
        <v>38742830</v>
      </c>
      <c r="D4301" s="26" t="s">
        <v>24</v>
      </c>
      <c r="E4301" s="26" t="s">
        <v>23945</v>
      </c>
      <c r="F4301" s="26" t="s">
        <v>23946</v>
      </c>
      <c r="G4301" s="26" t="s">
        <v>9586</v>
      </c>
      <c r="H4301" s="26" t="s">
        <v>949</v>
      </c>
      <c r="J4301" s="26" t="s">
        <v>962</v>
      </c>
      <c r="K4301" s="26" t="s">
        <v>9597</v>
      </c>
      <c r="L4301" s="26" t="s">
        <v>23947</v>
      </c>
      <c r="M4301" s="26">
        <v>380536758427</v>
      </c>
      <c r="N4301" s="26">
        <v>5310400000</v>
      </c>
    </row>
    <row r="4302" spans="1:14">
      <c r="A4302" s="26" t="s">
        <v>3829</v>
      </c>
      <c r="B4302" s="26" t="s">
        <v>3830</v>
      </c>
      <c r="C4302" s="26">
        <v>5499062</v>
      </c>
      <c r="D4302" s="26" t="s">
        <v>780</v>
      </c>
      <c r="E4302" s="26" t="s">
        <v>23948</v>
      </c>
      <c r="F4302" s="26" t="s">
        <v>23949</v>
      </c>
      <c r="G4302" s="26" t="s">
        <v>9601</v>
      </c>
      <c r="H4302" s="26" t="s">
        <v>468</v>
      </c>
      <c r="I4302" s="26" t="s">
        <v>468</v>
      </c>
      <c r="J4302" s="26" t="s">
        <v>494</v>
      </c>
      <c r="K4302" s="26" t="s">
        <v>9597</v>
      </c>
      <c r="L4302" s="26" t="s">
        <v>23950</v>
      </c>
      <c r="M4302" s="26">
        <v>380619261001</v>
      </c>
      <c r="N4302" s="26">
        <v>2310700000</v>
      </c>
    </row>
    <row r="4303" spans="1:14">
      <c r="A4303" s="26" t="s">
        <v>7945</v>
      </c>
      <c r="B4303" s="26" t="s">
        <v>7946</v>
      </c>
      <c r="C4303" s="26">
        <v>2002701</v>
      </c>
      <c r="D4303" s="26" t="s">
        <v>780</v>
      </c>
      <c r="E4303" s="26" t="s">
        <v>23951</v>
      </c>
      <c r="F4303" s="26" t="s">
        <v>23952</v>
      </c>
      <c r="G4303" s="26" t="s">
        <v>9601</v>
      </c>
      <c r="H4303" s="26" t="s">
        <v>1122</v>
      </c>
      <c r="I4303" s="26" t="s">
        <v>10135</v>
      </c>
      <c r="J4303" s="26" t="s">
        <v>23953</v>
      </c>
      <c r="K4303" s="26" t="s">
        <v>9582</v>
      </c>
      <c r="L4303" s="26" t="s">
        <v>23954</v>
      </c>
      <c r="M4303" s="26">
        <v>380574485258</v>
      </c>
      <c r="N4303" s="26">
        <v>1424282401</v>
      </c>
    </row>
    <row r="4304" spans="1:14">
      <c r="A4304" s="26" t="s">
        <v>9455</v>
      </c>
      <c r="B4304" s="26" t="s">
        <v>9456</v>
      </c>
      <c r="C4304" s="26">
        <v>5480619</v>
      </c>
      <c r="D4304" s="26" t="s">
        <v>780</v>
      </c>
      <c r="E4304" s="26" t="s">
        <v>23955</v>
      </c>
      <c r="F4304" s="26" t="s">
        <v>17358</v>
      </c>
      <c r="G4304" s="26" t="s">
        <v>9601</v>
      </c>
      <c r="H4304" s="26" t="s">
        <v>1573</v>
      </c>
      <c r="J4304" s="26" t="s">
        <v>1597</v>
      </c>
      <c r="K4304" s="26" t="s">
        <v>9597</v>
      </c>
      <c r="L4304" s="26" t="s">
        <v>23956</v>
      </c>
      <c r="M4304" s="26">
        <v>380462676201</v>
      </c>
      <c r="N4304" s="26">
        <v>7410100000</v>
      </c>
    </row>
    <row r="4305" spans="1:14">
      <c r="A4305" s="26" t="s">
        <v>5637</v>
      </c>
      <c r="B4305" s="26" t="s">
        <v>5638</v>
      </c>
      <c r="C4305" s="26">
        <v>5416202</v>
      </c>
      <c r="D4305" s="26" t="s">
        <v>780</v>
      </c>
      <c r="E4305" s="26" t="s">
        <v>23957</v>
      </c>
      <c r="F4305" s="26" t="s">
        <v>23958</v>
      </c>
      <c r="G4305" s="26" t="s">
        <v>9601</v>
      </c>
      <c r="H4305" s="26" t="s">
        <v>799</v>
      </c>
      <c r="J4305" s="26" t="s">
        <v>800</v>
      </c>
      <c r="K4305" s="26" t="s">
        <v>9597</v>
      </c>
      <c r="L4305" s="26" t="s">
        <v>23959</v>
      </c>
      <c r="M4305" s="26">
        <v>380444638156</v>
      </c>
      <c r="N4305" s="26">
        <v>4822784009</v>
      </c>
    </row>
    <row r="4306" spans="1:14">
      <c r="A4306" s="26" t="s">
        <v>2564</v>
      </c>
      <c r="B4306" s="26" t="s">
        <v>2565</v>
      </c>
      <c r="C4306" s="26">
        <v>37516942</v>
      </c>
      <c r="D4306" s="26" t="s">
        <v>24</v>
      </c>
      <c r="E4306" s="26" t="s">
        <v>23960</v>
      </c>
      <c r="F4306" s="26" t="s">
        <v>23961</v>
      </c>
      <c r="G4306" s="26" t="s">
        <v>9579</v>
      </c>
      <c r="H4306" s="26" t="s">
        <v>133</v>
      </c>
      <c r="I4306" s="26" t="s">
        <v>11288</v>
      </c>
      <c r="J4306" s="26" t="s">
        <v>23962</v>
      </c>
      <c r="K4306" s="26" t="s">
        <v>9582</v>
      </c>
      <c r="L4306" s="26" t="s">
        <v>23963</v>
      </c>
      <c r="M4306" s="26">
        <v>380987166849</v>
      </c>
      <c r="N4306" s="26">
        <v>722880711</v>
      </c>
    </row>
    <row r="4307" spans="1:14">
      <c r="A4307" s="26" t="s">
        <v>3211</v>
      </c>
      <c r="B4307" s="26" t="s">
        <v>3212</v>
      </c>
      <c r="C4307" s="26">
        <v>13549905</v>
      </c>
      <c r="D4307" s="26" t="s">
        <v>780</v>
      </c>
      <c r="E4307" s="26" t="s">
        <v>23964</v>
      </c>
      <c r="F4307" s="26" t="s">
        <v>23965</v>
      </c>
      <c r="G4307" s="26" t="s">
        <v>9601</v>
      </c>
      <c r="H4307" s="26" t="s">
        <v>375</v>
      </c>
      <c r="I4307" s="26" t="s">
        <v>388</v>
      </c>
      <c r="J4307" s="26" t="s">
        <v>23966</v>
      </c>
      <c r="K4307" s="26" t="s">
        <v>9582</v>
      </c>
      <c r="L4307" s="26" t="s">
        <v>23967</v>
      </c>
      <c r="M4307" s="26">
        <v>380973447564</v>
      </c>
      <c r="N4307" s="26">
        <v>1824080801</v>
      </c>
    </row>
    <row r="4308" spans="1:14">
      <c r="A4308" s="26" t="s">
        <v>8494</v>
      </c>
      <c r="B4308" s="26" t="s">
        <v>8495</v>
      </c>
      <c r="C4308" s="26">
        <v>37949226</v>
      </c>
      <c r="D4308" s="26" t="s">
        <v>24</v>
      </c>
      <c r="E4308" s="26" t="s">
        <v>23968</v>
      </c>
      <c r="F4308" s="26" t="s">
        <v>23969</v>
      </c>
      <c r="G4308" s="26" t="s">
        <v>9586</v>
      </c>
      <c r="H4308" s="26" t="s">
        <v>1269</v>
      </c>
      <c r="I4308" s="26" t="s">
        <v>23182</v>
      </c>
      <c r="J4308" s="26" t="s">
        <v>23970</v>
      </c>
      <c r="K4308" s="26" t="s">
        <v>9582</v>
      </c>
      <c r="L4308" s="26" t="s">
        <v>23971</v>
      </c>
      <c r="M4308" s="26">
        <v>761506322645</v>
      </c>
      <c r="N4308" s="26">
        <v>6523883001</v>
      </c>
    </row>
    <row r="4309" spans="1:14">
      <c r="A4309" s="26" t="s">
        <v>3074</v>
      </c>
      <c r="B4309" s="26" t="s">
        <v>3075</v>
      </c>
      <c r="C4309" s="26">
        <v>38395246</v>
      </c>
      <c r="D4309" s="26" t="s">
        <v>24</v>
      </c>
      <c r="E4309" s="26" t="s">
        <v>23972</v>
      </c>
      <c r="F4309" s="26" t="s">
        <v>23973</v>
      </c>
      <c r="G4309" s="26" t="s">
        <v>9586</v>
      </c>
      <c r="H4309" s="26" t="s">
        <v>375</v>
      </c>
      <c r="I4309" s="26" t="s">
        <v>22874</v>
      </c>
      <c r="J4309" s="26" t="s">
        <v>3073</v>
      </c>
      <c r="K4309" s="26" t="s">
        <v>9606</v>
      </c>
      <c r="L4309" s="26" t="s">
        <v>22875</v>
      </c>
      <c r="M4309" s="26">
        <v>380416430235</v>
      </c>
      <c r="N4309" s="26">
        <v>1820955100</v>
      </c>
    </row>
    <row r="4310" spans="1:14">
      <c r="A4310" s="26" t="s">
        <v>9222</v>
      </c>
      <c r="B4310" s="26" t="s">
        <v>9219</v>
      </c>
      <c r="C4310" s="26">
        <v>30844172</v>
      </c>
      <c r="D4310" s="26" t="s">
        <v>24</v>
      </c>
      <c r="E4310" s="26" t="s">
        <v>23974</v>
      </c>
      <c r="F4310" s="26" t="s">
        <v>23975</v>
      </c>
      <c r="G4310" s="26" t="s">
        <v>9591</v>
      </c>
      <c r="H4310" s="26" t="s">
        <v>1490</v>
      </c>
      <c r="J4310" s="26" t="s">
        <v>1553</v>
      </c>
      <c r="K4310" s="26" t="s">
        <v>9597</v>
      </c>
      <c r="L4310" s="26" t="s">
        <v>10728</v>
      </c>
      <c r="M4310" s="26">
        <v>380372527518</v>
      </c>
      <c r="N4310" s="26">
        <v>524955100</v>
      </c>
    </row>
    <row r="4311" spans="1:14">
      <c r="A4311" s="26" t="s">
        <v>4599</v>
      </c>
      <c r="B4311" s="26" t="s">
        <v>4600</v>
      </c>
      <c r="C4311" s="26">
        <v>38797880</v>
      </c>
      <c r="D4311" s="26" t="s">
        <v>24</v>
      </c>
      <c r="E4311" s="26" t="s">
        <v>23976</v>
      </c>
      <c r="F4311" s="26" t="s">
        <v>23977</v>
      </c>
      <c r="G4311" s="26" t="s">
        <v>9586</v>
      </c>
      <c r="H4311" s="26" t="s">
        <v>670</v>
      </c>
      <c r="I4311" s="26" t="s">
        <v>10789</v>
      </c>
      <c r="J4311" s="26" t="s">
        <v>679</v>
      </c>
      <c r="K4311" s="26" t="s">
        <v>9597</v>
      </c>
      <c r="L4311" s="26" t="s">
        <v>23978</v>
      </c>
      <c r="M4311" s="26">
        <v>380523450157</v>
      </c>
      <c r="N4311" s="26">
        <v>3521910100</v>
      </c>
    </row>
    <row r="4312" spans="1:14">
      <c r="A4312" s="26" t="s">
        <v>2796</v>
      </c>
      <c r="B4312" s="26" t="s">
        <v>2797</v>
      </c>
      <c r="C4312" s="26">
        <v>37980245</v>
      </c>
      <c r="D4312" s="26" t="s">
        <v>24</v>
      </c>
      <c r="E4312" s="26" t="s">
        <v>23979</v>
      </c>
      <c r="F4312" s="26" t="s">
        <v>23980</v>
      </c>
      <c r="G4312" s="26" t="s">
        <v>9586</v>
      </c>
      <c r="H4312" s="26" t="s">
        <v>258</v>
      </c>
      <c r="I4312" s="26" t="s">
        <v>12995</v>
      </c>
      <c r="J4312" s="26" t="s">
        <v>23981</v>
      </c>
      <c r="K4312" s="26" t="s">
        <v>9582</v>
      </c>
      <c r="L4312" s="26" t="s">
        <v>23982</v>
      </c>
      <c r="M4312" s="26">
        <v>380666030037</v>
      </c>
      <c r="N4312" s="26">
        <v>1421583601</v>
      </c>
    </row>
    <row r="4313" spans="1:14">
      <c r="A4313" s="26" t="s">
        <v>8709</v>
      </c>
      <c r="B4313" s="26" t="s">
        <v>8710</v>
      </c>
      <c r="C4313" s="26">
        <v>38072476</v>
      </c>
      <c r="D4313" s="26" t="s">
        <v>24</v>
      </c>
      <c r="E4313" s="26" t="s">
        <v>23983</v>
      </c>
      <c r="F4313" s="26" t="s">
        <v>23984</v>
      </c>
      <c r="G4313" s="26" t="s">
        <v>9586</v>
      </c>
      <c r="H4313" s="26" t="s">
        <v>1308</v>
      </c>
      <c r="J4313" s="26" t="s">
        <v>23985</v>
      </c>
      <c r="K4313" s="26" t="s">
        <v>9582</v>
      </c>
      <c r="L4313" s="26" t="s">
        <v>23986</v>
      </c>
      <c r="M4313" s="26">
        <v>380686822556</v>
      </c>
      <c r="N4313" s="26">
        <v>6121680701</v>
      </c>
    </row>
    <row r="4314" spans="1:14">
      <c r="A4314" s="26" t="s">
        <v>8683</v>
      </c>
      <c r="B4314" s="26" t="s">
        <v>8684</v>
      </c>
      <c r="C4314" s="26">
        <v>38418088</v>
      </c>
      <c r="D4314" s="26" t="s">
        <v>24</v>
      </c>
      <c r="E4314" s="26" t="s">
        <v>23987</v>
      </c>
      <c r="F4314" s="26" t="s">
        <v>23988</v>
      </c>
      <c r="G4314" s="26" t="s">
        <v>9586</v>
      </c>
      <c r="H4314" s="26" t="s">
        <v>1308</v>
      </c>
      <c r="J4314" s="26" t="s">
        <v>23989</v>
      </c>
      <c r="K4314" s="26" t="s">
        <v>9582</v>
      </c>
      <c r="L4314" s="26" t="s">
        <v>23990</v>
      </c>
      <c r="M4314" s="26">
        <v>380385591364</v>
      </c>
      <c r="N4314" s="26">
        <v>6822784801</v>
      </c>
    </row>
    <row r="4315" spans="1:14">
      <c r="A4315" s="26" t="s">
        <v>3694</v>
      </c>
      <c r="B4315" s="26" t="s">
        <v>3695</v>
      </c>
      <c r="C4315" s="26">
        <v>5498677</v>
      </c>
      <c r="D4315" s="26" t="s">
        <v>780</v>
      </c>
      <c r="E4315" s="26" t="s">
        <v>23991</v>
      </c>
      <c r="F4315" s="26" t="s">
        <v>23992</v>
      </c>
      <c r="G4315" s="26" t="s">
        <v>9601</v>
      </c>
      <c r="H4315" s="26" t="s">
        <v>468</v>
      </c>
      <c r="J4315" s="26" t="s">
        <v>481</v>
      </c>
      <c r="K4315" s="26" t="s">
        <v>9597</v>
      </c>
      <c r="L4315" s="26" t="s">
        <v>23993</v>
      </c>
      <c r="M4315" s="26">
        <v>380612805701</v>
      </c>
      <c r="N4315" s="26">
        <v>1222380503</v>
      </c>
    </row>
    <row r="4316" spans="1:14">
      <c r="A4316" s="26" t="s">
        <v>2788</v>
      </c>
      <c r="B4316" s="26" t="s">
        <v>2789</v>
      </c>
      <c r="C4316" s="26">
        <v>37691686</v>
      </c>
      <c r="D4316" s="26" t="s">
        <v>24</v>
      </c>
      <c r="E4316" s="26" t="s">
        <v>23994</v>
      </c>
      <c r="F4316" s="26" t="s">
        <v>23995</v>
      </c>
      <c r="G4316" s="26" t="s">
        <v>9586</v>
      </c>
      <c r="H4316" s="26" t="s">
        <v>258</v>
      </c>
      <c r="I4316" s="26" t="s">
        <v>10477</v>
      </c>
      <c r="J4316" s="26" t="s">
        <v>19017</v>
      </c>
      <c r="K4316" s="26" t="s">
        <v>9906</v>
      </c>
      <c r="L4316" s="26" t="s">
        <v>23996</v>
      </c>
      <c r="M4316" s="26">
        <v>380667262017</v>
      </c>
      <c r="N4316" s="26">
        <v>1220755122</v>
      </c>
    </row>
    <row r="4317" spans="1:14">
      <c r="A4317" s="26" t="s">
        <v>4941</v>
      </c>
      <c r="B4317" s="26" t="s">
        <v>4942</v>
      </c>
      <c r="C4317" s="26">
        <v>1997633</v>
      </c>
      <c r="D4317" s="26" t="s">
        <v>780</v>
      </c>
      <c r="E4317" s="26" t="s">
        <v>23997</v>
      </c>
      <c r="F4317" s="26" t="s">
        <v>9958</v>
      </c>
      <c r="G4317" s="26" t="s">
        <v>9601</v>
      </c>
      <c r="H4317" s="26" t="s">
        <v>735</v>
      </c>
      <c r="J4317" s="26" t="s">
        <v>23998</v>
      </c>
      <c r="K4317" s="26" t="s">
        <v>9582</v>
      </c>
      <c r="L4317" s="26" t="s">
        <v>23999</v>
      </c>
      <c r="M4317" s="26">
        <v>380322902802</v>
      </c>
      <c r="N4317" s="26">
        <v>4620683603</v>
      </c>
    </row>
    <row r="4318" spans="1:14">
      <c r="A4318" s="26" t="s">
        <v>2421</v>
      </c>
      <c r="B4318" s="26" t="s">
        <v>2422</v>
      </c>
      <c r="C4318" s="26">
        <v>1985794</v>
      </c>
      <c r="D4318" s="26" t="s">
        <v>780</v>
      </c>
      <c r="E4318" s="26" t="s">
        <v>24000</v>
      </c>
      <c r="F4318" s="26" t="s">
        <v>24001</v>
      </c>
      <c r="G4318" s="26" t="s">
        <v>9601</v>
      </c>
      <c r="H4318" s="26" t="s">
        <v>133</v>
      </c>
      <c r="J4318" s="26" t="s">
        <v>2401</v>
      </c>
      <c r="K4318" s="26" t="s">
        <v>9597</v>
      </c>
      <c r="L4318" s="26" t="s">
        <v>24002</v>
      </c>
      <c r="M4318" s="26">
        <v>380677658540</v>
      </c>
      <c r="N4318" s="26">
        <v>122787502</v>
      </c>
    </row>
    <row r="4319" spans="1:14">
      <c r="A4319" s="26" t="s">
        <v>8883</v>
      </c>
      <c r="B4319" s="26" t="s">
        <v>8884</v>
      </c>
      <c r="C4319" s="26">
        <v>38682646</v>
      </c>
      <c r="D4319" s="26" t="s">
        <v>24</v>
      </c>
      <c r="E4319" s="26" t="s">
        <v>24003</v>
      </c>
      <c r="F4319" s="26" t="s">
        <v>24004</v>
      </c>
      <c r="G4319" s="26" t="s">
        <v>9579</v>
      </c>
      <c r="H4319" s="26" t="s">
        <v>1401</v>
      </c>
      <c r="I4319" s="26" t="s">
        <v>10182</v>
      </c>
      <c r="J4319" s="26" t="s">
        <v>24005</v>
      </c>
      <c r="K4319" s="26" t="s">
        <v>9582</v>
      </c>
      <c r="L4319" s="26" t="s">
        <v>24006</v>
      </c>
      <c r="M4319" s="26">
        <v>380978320179</v>
      </c>
      <c r="N4319" s="26">
        <v>722155310</v>
      </c>
    </row>
    <row r="4320" spans="1:14">
      <c r="A4320" s="26" t="s">
        <v>2265</v>
      </c>
      <c r="B4320" s="26" t="s">
        <v>2266</v>
      </c>
      <c r="C4320" s="26">
        <v>38599658</v>
      </c>
      <c r="D4320" s="26" t="s">
        <v>24</v>
      </c>
      <c r="E4320" s="26" t="s">
        <v>24007</v>
      </c>
      <c r="F4320" s="26" t="s">
        <v>9586</v>
      </c>
      <c r="G4320" s="26" t="s">
        <v>9586</v>
      </c>
      <c r="H4320" s="26" t="s">
        <v>133</v>
      </c>
      <c r="J4320" s="26" t="s">
        <v>146</v>
      </c>
      <c r="K4320" s="26" t="s">
        <v>9597</v>
      </c>
      <c r="L4320" s="26" t="s">
        <v>24008</v>
      </c>
      <c r="M4320" s="26">
        <v>380683002309</v>
      </c>
      <c r="N4320" s="26">
        <v>1210100000</v>
      </c>
    </row>
    <row r="4321" spans="1:14">
      <c r="A4321" s="26" t="s">
        <v>7580</v>
      </c>
      <c r="B4321" s="26" t="s">
        <v>7581</v>
      </c>
      <c r="C4321" s="26">
        <v>38509208</v>
      </c>
      <c r="D4321" s="26" t="s">
        <v>24</v>
      </c>
      <c r="E4321" s="26" t="s">
        <v>24009</v>
      </c>
      <c r="F4321" s="26" t="s">
        <v>24010</v>
      </c>
      <c r="G4321" s="26" t="s">
        <v>9579</v>
      </c>
      <c r="H4321" s="26" t="s">
        <v>1088</v>
      </c>
      <c r="I4321" s="26" t="s">
        <v>9818</v>
      </c>
      <c r="J4321" s="26" t="s">
        <v>24011</v>
      </c>
      <c r="K4321" s="26" t="s">
        <v>9582</v>
      </c>
      <c r="L4321" s="26" t="s">
        <v>24012</v>
      </c>
      <c r="M4321" s="26">
        <v>380672516807</v>
      </c>
      <c r="N4321" s="26">
        <v>6121285601</v>
      </c>
    </row>
    <row r="4322" spans="1:14">
      <c r="A4322" s="26" t="s">
        <v>8848</v>
      </c>
      <c r="B4322" s="26" t="s">
        <v>8849</v>
      </c>
      <c r="C4322" s="26">
        <v>42081160</v>
      </c>
      <c r="D4322" s="26" t="s">
        <v>24</v>
      </c>
      <c r="E4322" s="26" t="s">
        <v>24013</v>
      </c>
      <c r="F4322" s="26" t="s">
        <v>24014</v>
      </c>
      <c r="G4322" s="26" t="s">
        <v>9586</v>
      </c>
      <c r="H4322" s="26" t="s">
        <v>1401</v>
      </c>
      <c r="J4322" s="26" t="s">
        <v>24015</v>
      </c>
      <c r="K4322" s="26" t="s">
        <v>9582</v>
      </c>
      <c r="L4322" s="26" t="s">
        <v>24016</v>
      </c>
      <c r="M4322" s="26">
        <v>761946037218</v>
      </c>
      <c r="N4322" s="26">
        <v>1223582804</v>
      </c>
    </row>
    <row r="4323" spans="1:14">
      <c r="A4323" s="26" t="s">
        <v>6526</v>
      </c>
      <c r="B4323" s="26" t="s">
        <v>6525</v>
      </c>
      <c r="C4323" s="26">
        <v>2063387</v>
      </c>
      <c r="D4323" s="26" t="s">
        <v>780</v>
      </c>
      <c r="E4323" s="26" t="s">
        <v>24017</v>
      </c>
      <c r="F4323" s="26" t="s">
        <v>6525</v>
      </c>
      <c r="G4323" s="26" t="s">
        <v>9601</v>
      </c>
      <c r="H4323" s="26" t="s">
        <v>885</v>
      </c>
      <c r="J4323" s="26" t="s">
        <v>13607</v>
      </c>
      <c r="K4323" s="26" t="s">
        <v>9597</v>
      </c>
      <c r="L4323" s="26" t="s">
        <v>13608</v>
      </c>
      <c r="M4323" s="26">
        <v>380487053495</v>
      </c>
      <c r="N4323" s="26">
        <v>5111500000</v>
      </c>
    </row>
    <row r="4324" spans="1:14">
      <c r="A4324" s="26" t="s">
        <v>4218</v>
      </c>
      <c r="B4324" s="26" t="s">
        <v>4219</v>
      </c>
      <c r="C4324" s="26">
        <v>42077903</v>
      </c>
      <c r="D4324" s="26" t="s">
        <v>24</v>
      </c>
      <c r="E4324" s="26" t="s">
        <v>24018</v>
      </c>
      <c r="F4324" s="26" t="s">
        <v>24019</v>
      </c>
      <c r="G4324" s="26" t="s">
        <v>9586</v>
      </c>
      <c r="H4324" s="26" t="s">
        <v>506</v>
      </c>
      <c r="I4324" s="26" t="s">
        <v>12382</v>
      </c>
      <c r="J4324" s="26" t="s">
        <v>4220</v>
      </c>
      <c r="K4324" s="26" t="s">
        <v>9582</v>
      </c>
      <c r="L4324" s="26" t="s">
        <v>24020</v>
      </c>
      <c r="M4324" s="26">
        <v>380671006297</v>
      </c>
      <c r="N4324" s="26">
        <v>2623685201</v>
      </c>
    </row>
    <row r="4325" spans="1:14">
      <c r="A4325" s="26" t="s">
        <v>2968</v>
      </c>
      <c r="B4325" s="26" t="s">
        <v>2969</v>
      </c>
      <c r="C4325" s="26">
        <v>37980334</v>
      </c>
      <c r="D4325" s="26" t="s">
        <v>24</v>
      </c>
      <c r="E4325" s="26" t="s">
        <v>24021</v>
      </c>
      <c r="F4325" s="26" t="s">
        <v>24022</v>
      </c>
      <c r="G4325" s="26" t="s">
        <v>9586</v>
      </c>
      <c r="H4325" s="26" t="s">
        <v>258</v>
      </c>
      <c r="I4325" s="26" t="s">
        <v>11688</v>
      </c>
      <c r="J4325" s="26" t="s">
        <v>498</v>
      </c>
      <c r="K4325" s="26" t="s">
        <v>9582</v>
      </c>
      <c r="L4325" s="26" t="s">
        <v>24023</v>
      </c>
      <c r="M4325" s="26">
        <v>380626923546</v>
      </c>
      <c r="N4325" s="26">
        <v>123183401</v>
      </c>
    </row>
    <row r="4326" spans="1:14">
      <c r="A4326" s="26" t="s">
        <v>2522</v>
      </c>
      <c r="B4326" s="26" t="s">
        <v>2523</v>
      </c>
      <c r="C4326" s="26">
        <v>37861828</v>
      </c>
      <c r="D4326" s="26" t="s">
        <v>24</v>
      </c>
      <c r="E4326" s="26" t="s">
        <v>24024</v>
      </c>
      <c r="F4326" s="26" t="s">
        <v>24025</v>
      </c>
      <c r="G4326" s="26" t="s">
        <v>9586</v>
      </c>
      <c r="H4326" s="26" t="s">
        <v>133</v>
      </c>
      <c r="J4326" s="26" t="s">
        <v>183</v>
      </c>
      <c r="K4326" s="26" t="s">
        <v>9597</v>
      </c>
      <c r="L4326" s="26" t="s">
        <v>18001</v>
      </c>
      <c r="M4326" s="26">
        <v>761241232471</v>
      </c>
      <c r="N4326" s="26">
        <v>1211000000</v>
      </c>
    </row>
    <row r="4327" spans="1:14">
      <c r="A4327" s="26" t="s">
        <v>4715</v>
      </c>
      <c r="B4327" s="26" t="s">
        <v>4716</v>
      </c>
      <c r="C4327" s="26">
        <v>38972429</v>
      </c>
      <c r="D4327" s="26" t="s">
        <v>24</v>
      </c>
      <c r="E4327" s="26" t="s">
        <v>24026</v>
      </c>
      <c r="F4327" s="26" t="s">
        <v>24027</v>
      </c>
      <c r="G4327" s="26" t="s">
        <v>9586</v>
      </c>
      <c r="H4327" s="26" t="s">
        <v>670</v>
      </c>
      <c r="J4327" s="26" t="s">
        <v>4702</v>
      </c>
      <c r="K4327" s="26" t="s">
        <v>9597</v>
      </c>
      <c r="L4327" s="26" t="s">
        <v>24028</v>
      </c>
      <c r="M4327" s="26">
        <v>380523570478</v>
      </c>
      <c r="N4327" s="26">
        <v>721484605</v>
      </c>
    </row>
    <row r="4328" spans="1:14">
      <c r="A4328" s="26" t="s">
        <v>4769</v>
      </c>
      <c r="B4328" s="26" t="s">
        <v>4770</v>
      </c>
      <c r="C4328" s="26">
        <v>42126735</v>
      </c>
      <c r="D4328" s="26" t="s">
        <v>24</v>
      </c>
      <c r="E4328" s="26" t="s">
        <v>24029</v>
      </c>
      <c r="F4328" s="26" t="s">
        <v>24030</v>
      </c>
      <c r="G4328" s="26" t="s">
        <v>9579</v>
      </c>
      <c r="H4328" s="26" t="s">
        <v>670</v>
      </c>
      <c r="I4328" s="26" t="s">
        <v>11751</v>
      </c>
      <c r="J4328" s="26" t="s">
        <v>345</v>
      </c>
      <c r="K4328" s="26" t="s">
        <v>9582</v>
      </c>
      <c r="L4328" s="26" t="s">
        <v>24031</v>
      </c>
      <c r="M4328" s="26">
        <v>380523941217</v>
      </c>
      <c r="N4328" s="26">
        <v>120782508</v>
      </c>
    </row>
    <row r="4329" spans="1:14">
      <c r="A4329" s="26" t="s">
        <v>8662</v>
      </c>
      <c r="B4329" s="26" t="s">
        <v>8663</v>
      </c>
      <c r="C4329" s="26">
        <v>26381844</v>
      </c>
      <c r="D4329" s="26" t="s">
        <v>780</v>
      </c>
      <c r="E4329" s="26" t="s">
        <v>24032</v>
      </c>
      <c r="F4329" s="26" t="s">
        <v>24033</v>
      </c>
      <c r="G4329" s="26" t="s">
        <v>9601</v>
      </c>
      <c r="H4329" s="26" t="s">
        <v>1308</v>
      </c>
      <c r="J4329" s="26" t="s">
        <v>1337</v>
      </c>
      <c r="K4329" s="26" t="s">
        <v>9597</v>
      </c>
      <c r="L4329" s="26" t="s">
        <v>24034</v>
      </c>
      <c r="M4329" s="26">
        <v>380384976280</v>
      </c>
      <c r="N4329" s="26">
        <v>6810400000</v>
      </c>
    </row>
    <row r="4330" spans="1:14">
      <c r="A4330" s="26" t="s">
        <v>5009</v>
      </c>
      <c r="B4330" s="26" t="s">
        <v>5010</v>
      </c>
      <c r="C4330" s="26" t="s">
        <v>1604</v>
      </c>
      <c r="D4330" s="26" t="s">
        <v>24</v>
      </c>
      <c r="E4330" s="26" t="s">
        <v>24035</v>
      </c>
      <c r="F4330" s="26" t="s">
        <v>24036</v>
      </c>
      <c r="G4330" s="26" t="s">
        <v>9586</v>
      </c>
      <c r="H4330" s="26" t="s">
        <v>735</v>
      </c>
      <c r="I4330" s="26" t="s">
        <v>11461</v>
      </c>
      <c r="J4330" s="26" t="s">
        <v>5001</v>
      </c>
      <c r="K4330" s="26" t="s">
        <v>9597</v>
      </c>
      <c r="L4330" s="26" t="s">
        <v>24037</v>
      </c>
      <c r="M4330" s="26">
        <v>380978988010</v>
      </c>
      <c r="N4330" s="26">
        <v>4610600000</v>
      </c>
    </row>
    <row r="4331" spans="1:14">
      <c r="A4331" s="26" t="s">
        <v>9406</v>
      </c>
      <c r="B4331" s="26" t="s">
        <v>9407</v>
      </c>
      <c r="C4331" s="26">
        <v>38423042</v>
      </c>
      <c r="D4331" s="26" t="s">
        <v>24</v>
      </c>
      <c r="E4331" s="26" t="s">
        <v>24038</v>
      </c>
      <c r="F4331" s="26" t="s">
        <v>24039</v>
      </c>
      <c r="G4331" s="26" t="s">
        <v>9586</v>
      </c>
      <c r="H4331" s="26" t="s">
        <v>1573</v>
      </c>
      <c r="I4331" s="26" t="s">
        <v>12172</v>
      </c>
      <c r="J4331" s="26" t="s">
        <v>24040</v>
      </c>
      <c r="K4331" s="26" t="s">
        <v>9582</v>
      </c>
      <c r="L4331" s="26" t="s">
        <v>24041</v>
      </c>
      <c r="M4331" s="26">
        <v>760931849052</v>
      </c>
      <c r="N4331" s="26">
        <v>7424710131</v>
      </c>
    </row>
    <row r="4332" spans="1:14">
      <c r="A4332" s="26" t="s">
        <v>3036</v>
      </c>
      <c r="B4332" s="26" t="s">
        <v>3037</v>
      </c>
      <c r="C4332" s="26">
        <v>43163322</v>
      </c>
      <c r="D4332" s="26" t="s">
        <v>24</v>
      </c>
      <c r="E4332" s="26" t="s">
        <v>24042</v>
      </c>
      <c r="F4332" s="26" t="s">
        <v>24043</v>
      </c>
      <c r="G4332" s="26" t="s">
        <v>9586</v>
      </c>
      <c r="H4332" s="26" t="s">
        <v>258</v>
      </c>
      <c r="I4332" s="26" t="s">
        <v>10945</v>
      </c>
      <c r="J4332" s="26" t="s">
        <v>3038</v>
      </c>
      <c r="K4332" s="26" t="s">
        <v>9582</v>
      </c>
      <c r="L4332" s="26" t="s">
        <v>24044</v>
      </c>
      <c r="M4332" s="26">
        <v>380508109559</v>
      </c>
      <c r="N4332" s="26">
        <v>1422087701</v>
      </c>
    </row>
    <row r="4333" spans="1:14">
      <c r="A4333" s="26" t="s">
        <v>7381</v>
      </c>
      <c r="B4333" s="26" t="s">
        <v>7382</v>
      </c>
      <c r="C4333" s="26">
        <v>41089462</v>
      </c>
      <c r="D4333" s="26" t="s">
        <v>24</v>
      </c>
      <c r="E4333" s="26" t="s">
        <v>24045</v>
      </c>
      <c r="F4333" s="26" t="s">
        <v>10430</v>
      </c>
      <c r="G4333" s="26" t="s">
        <v>9579</v>
      </c>
      <c r="H4333" s="26" t="s">
        <v>1025</v>
      </c>
      <c r="I4333" s="26" t="s">
        <v>9760</v>
      </c>
      <c r="J4333" s="26" t="s">
        <v>24046</v>
      </c>
      <c r="K4333" s="26" t="s">
        <v>9582</v>
      </c>
      <c r="L4333" s="26" t="s">
        <v>24047</v>
      </c>
      <c r="M4333" s="26">
        <v>380955372304</v>
      </c>
      <c r="N4333" s="26">
        <v>120785005</v>
      </c>
    </row>
    <row r="4334" spans="1:14">
      <c r="A4334" s="26" t="s">
        <v>3209</v>
      </c>
      <c r="B4334" s="26" t="s">
        <v>3210</v>
      </c>
      <c r="C4334" s="26">
        <v>38341562</v>
      </c>
      <c r="D4334" s="26" t="s">
        <v>24</v>
      </c>
      <c r="E4334" s="26" t="s">
        <v>24048</v>
      </c>
      <c r="F4334" s="26" t="s">
        <v>24049</v>
      </c>
      <c r="G4334" s="26" t="s">
        <v>9586</v>
      </c>
      <c r="H4334" s="26" t="s">
        <v>375</v>
      </c>
      <c r="J4334" s="26" t="s">
        <v>388</v>
      </c>
      <c r="K4334" s="26" t="s">
        <v>9597</v>
      </c>
      <c r="L4334" s="26" t="s">
        <v>24050</v>
      </c>
      <c r="M4334" s="26">
        <v>380414139803</v>
      </c>
      <c r="N4334" s="26">
        <v>1811000000</v>
      </c>
    </row>
    <row r="4335" spans="1:14">
      <c r="A4335" s="26" t="s">
        <v>7865</v>
      </c>
      <c r="B4335" s="26" t="s">
        <v>7866</v>
      </c>
      <c r="C4335" s="26">
        <v>38916537</v>
      </c>
      <c r="D4335" s="26" t="s">
        <v>24</v>
      </c>
      <c r="E4335" s="26" t="s">
        <v>24051</v>
      </c>
      <c r="F4335" s="26" t="s">
        <v>24052</v>
      </c>
      <c r="G4335" s="26" t="s">
        <v>9586</v>
      </c>
      <c r="H4335" s="26" t="s">
        <v>1122</v>
      </c>
      <c r="I4335" s="26" t="s">
        <v>10639</v>
      </c>
      <c r="J4335" s="26" t="s">
        <v>24053</v>
      </c>
      <c r="K4335" s="26" t="s">
        <v>9582</v>
      </c>
      <c r="L4335" s="26" t="s">
        <v>24054</v>
      </c>
      <c r="M4335" s="26">
        <v>380575864289</v>
      </c>
      <c r="N4335" s="26">
        <v>6320887001</v>
      </c>
    </row>
    <row r="4336" spans="1:14">
      <c r="A4336" s="26" t="s">
        <v>8087</v>
      </c>
      <c r="B4336" s="26" t="s">
        <v>8088</v>
      </c>
      <c r="C4336" s="26">
        <v>2003474</v>
      </c>
      <c r="D4336" s="26" t="s">
        <v>780</v>
      </c>
      <c r="E4336" s="26" t="s">
        <v>24055</v>
      </c>
      <c r="F4336" s="26" t="s">
        <v>24056</v>
      </c>
      <c r="G4336" s="26" t="s">
        <v>9601</v>
      </c>
      <c r="H4336" s="26" t="s">
        <v>1122</v>
      </c>
      <c r="J4336" s="26" t="s">
        <v>8039</v>
      </c>
      <c r="K4336" s="26" t="s">
        <v>9597</v>
      </c>
      <c r="L4336" s="26" t="s">
        <v>24057</v>
      </c>
      <c r="M4336" s="26">
        <v>380577252010</v>
      </c>
      <c r="N4336" s="26">
        <v>6310100000</v>
      </c>
    </row>
    <row r="4337" spans="1:14">
      <c r="A4337" s="26" t="s">
        <v>8687</v>
      </c>
      <c r="B4337" s="26" t="s">
        <v>8688</v>
      </c>
      <c r="C4337" s="26">
        <v>38270455</v>
      </c>
      <c r="D4337" s="26" t="s">
        <v>24</v>
      </c>
      <c r="E4337" s="26" t="s">
        <v>24058</v>
      </c>
      <c r="F4337" s="26" t="s">
        <v>24059</v>
      </c>
      <c r="G4337" s="26" t="s">
        <v>9586</v>
      </c>
      <c r="H4337" s="26" t="s">
        <v>1308</v>
      </c>
      <c r="J4337" s="26" t="s">
        <v>24060</v>
      </c>
      <c r="K4337" s="26" t="s">
        <v>9582</v>
      </c>
      <c r="L4337" s="26" t="s">
        <v>24061</v>
      </c>
      <c r="M4337" s="26">
        <v>380385720367</v>
      </c>
      <c r="N4337" s="26">
        <v>6823055108</v>
      </c>
    </row>
    <row r="4338" spans="1:14">
      <c r="A4338" s="26" t="s">
        <v>3361</v>
      </c>
      <c r="B4338" s="26" t="s">
        <v>3362</v>
      </c>
      <c r="C4338" s="26">
        <v>38236420</v>
      </c>
      <c r="D4338" s="26" t="s">
        <v>24</v>
      </c>
      <c r="E4338" s="26" t="s">
        <v>24062</v>
      </c>
      <c r="F4338" s="26" t="s">
        <v>24063</v>
      </c>
      <c r="G4338" s="26" t="s">
        <v>9586</v>
      </c>
      <c r="H4338" s="26" t="s">
        <v>392</v>
      </c>
      <c r="I4338" s="26" t="s">
        <v>12978</v>
      </c>
      <c r="J4338" s="26" t="s">
        <v>24064</v>
      </c>
      <c r="K4338" s="26" t="s">
        <v>9582</v>
      </c>
      <c r="L4338" s="26" t="s">
        <v>24065</v>
      </c>
      <c r="M4338" s="26">
        <v>380313178123</v>
      </c>
      <c r="N4338" s="26">
        <v>2122787801</v>
      </c>
    </row>
    <row r="4339" spans="1:14">
      <c r="A4339" s="26" t="s">
        <v>5294</v>
      </c>
      <c r="B4339" s="26" t="s">
        <v>5295</v>
      </c>
      <c r="C4339" s="26">
        <v>40236036</v>
      </c>
      <c r="D4339" s="26" t="s">
        <v>780</v>
      </c>
      <c r="E4339" s="26" t="s">
        <v>24066</v>
      </c>
      <c r="F4339" s="26" t="s">
        <v>24067</v>
      </c>
      <c r="G4339" s="26" t="s">
        <v>9601</v>
      </c>
      <c r="H4339" s="26" t="s">
        <v>735</v>
      </c>
      <c r="J4339" s="26" t="s">
        <v>5296</v>
      </c>
      <c r="K4339" s="26" t="s">
        <v>9597</v>
      </c>
      <c r="L4339" s="26" t="s">
        <v>24068</v>
      </c>
      <c r="M4339" s="26">
        <v>380677076417</v>
      </c>
      <c r="N4339" s="26">
        <v>4624210300</v>
      </c>
    </row>
    <row r="4340" spans="1:14">
      <c r="A4340" s="26" t="s">
        <v>9397</v>
      </c>
      <c r="B4340" s="26" t="s">
        <v>9398</v>
      </c>
      <c r="C4340" s="26">
        <v>34549336</v>
      </c>
      <c r="D4340" s="26" t="s">
        <v>780</v>
      </c>
      <c r="E4340" s="26" t="s">
        <v>24069</v>
      </c>
      <c r="F4340" s="26" t="s">
        <v>24070</v>
      </c>
      <c r="G4340" s="26" t="s">
        <v>9601</v>
      </c>
      <c r="H4340" s="26" t="s">
        <v>1573</v>
      </c>
      <c r="J4340" s="26" t="s">
        <v>1589</v>
      </c>
      <c r="K4340" s="26" t="s">
        <v>9597</v>
      </c>
      <c r="L4340" s="26" t="s">
        <v>24071</v>
      </c>
      <c r="M4340" s="26">
        <v>380463771179</v>
      </c>
      <c r="N4340" s="26">
        <v>1824286707</v>
      </c>
    </row>
    <row r="4341" spans="1:14">
      <c r="A4341" s="26" t="s">
        <v>8379</v>
      </c>
      <c r="B4341" s="26" t="s">
        <v>8380</v>
      </c>
      <c r="C4341" s="26">
        <v>2002380</v>
      </c>
      <c r="D4341" s="26" t="s">
        <v>780</v>
      </c>
      <c r="E4341" s="26" t="s">
        <v>24072</v>
      </c>
      <c r="F4341" s="26" t="s">
        <v>24073</v>
      </c>
      <c r="G4341" s="26" t="s">
        <v>9601</v>
      </c>
      <c r="H4341" s="26" t="s">
        <v>1122</v>
      </c>
      <c r="J4341" s="26" t="s">
        <v>1258</v>
      </c>
      <c r="K4341" s="26" t="s">
        <v>9597</v>
      </c>
      <c r="L4341" s="26" t="s">
        <v>24074</v>
      </c>
      <c r="M4341" s="26">
        <v>761149245104</v>
      </c>
      <c r="N4341" s="26">
        <v>6312000000</v>
      </c>
    </row>
    <row r="4342" spans="1:14">
      <c r="A4342" s="26" t="s">
        <v>8735</v>
      </c>
      <c r="B4342" s="26" t="s">
        <v>8736</v>
      </c>
      <c r="C4342" s="26">
        <v>38358026</v>
      </c>
      <c r="D4342" s="26" t="s">
        <v>24</v>
      </c>
      <c r="E4342" s="26" t="s">
        <v>24075</v>
      </c>
      <c r="F4342" s="26" t="s">
        <v>24076</v>
      </c>
      <c r="G4342" s="26" t="s">
        <v>9586</v>
      </c>
      <c r="H4342" s="26" t="s">
        <v>1308</v>
      </c>
      <c r="J4342" s="26" t="s">
        <v>24077</v>
      </c>
      <c r="K4342" s="26" t="s">
        <v>9582</v>
      </c>
      <c r="L4342" s="26" t="s">
        <v>24078</v>
      </c>
      <c r="M4342" s="26">
        <v>761368282844</v>
      </c>
      <c r="N4342" s="26">
        <v>720582201</v>
      </c>
    </row>
    <row r="4343" spans="1:14">
      <c r="A4343" s="26" t="s">
        <v>4998</v>
      </c>
      <c r="B4343" s="26" t="s">
        <v>4995</v>
      </c>
      <c r="C4343" s="26">
        <v>20764231</v>
      </c>
      <c r="D4343" s="26" t="s">
        <v>24</v>
      </c>
      <c r="E4343" s="26" t="s">
        <v>24079</v>
      </c>
      <c r="F4343" s="26" t="s">
        <v>24080</v>
      </c>
      <c r="G4343" s="26" t="s">
        <v>9579</v>
      </c>
      <c r="H4343" s="26" t="s">
        <v>735</v>
      </c>
      <c r="I4343" s="26" t="s">
        <v>10088</v>
      </c>
      <c r="J4343" s="26" t="s">
        <v>24081</v>
      </c>
      <c r="K4343" s="26" t="s">
        <v>9582</v>
      </c>
      <c r="L4343" s="26" t="s">
        <v>24082</v>
      </c>
      <c r="M4343" s="26">
        <v>380501886850</v>
      </c>
      <c r="N4343" s="26">
        <v>4622185923</v>
      </c>
    </row>
    <row r="4344" spans="1:14">
      <c r="A4344" s="26" t="s">
        <v>6124</v>
      </c>
      <c r="B4344" s="26" t="s">
        <v>6125</v>
      </c>
      <c r="C4344" s="26">
        <v>41886843</v>
      </c>
      <c r="D4344" s="26" t="s">
        <v>24</v>
      </c>
      <c r="E4344" s="26" t="s">
        <v>24083</v>
      </c>
      <c r="F4344" s="26" t="s">
        <v>24084</v>
      </c>
      <c r="G4344" s="26" t="s">
        <v>9586</v>
      </c>
      <c r="H4344" s="26" t="s">
        <v>885</v>
      </c>
      <c r="I4344" s="26" t="s">
        <v>894</v>
      </c>
      <c r="J4344" s="26" t="s">
        <v>6543</v>
      </c>
      <c r="K4344" s="26" t="s">
        <v>9582</v>
      </c>
      <c r="L4344" s="26" t="s">
        <v>24085</v>
      </c>
      <c r="M4344" s="26">
        <v>380977228997</v>
      </c>
      <c r="N4344" s="26">
        <v>5120887701</v>
      </c>
    </row>
    <row r="4345" spans="1:14">
      <c r="A4345" s="26" t="s">
        <v>8593</v>
      </c>
      <c r="B4345" s="26" t="s">
        <v>8580</v>
      </c>
      <c r="C4345" s="26">
        <v>1983814</v>
      </c>
      <c r="D4345" s="26" t="s">
        <v>780</v>
      </c>
      <c r="E4345" s="26" t="s">
        <v>24086</v>
      </c>
      <c r="F4345" s="26" t="s">
        <v>24087</v>
      </c>
      <c r="G4345" s="26" t="s">
        <v>9601</v>
      </c>
      <c r="H4345" s="26" t="s">
        <v>1269</v>
      </c>
      <c r="J4345" s="26" t="s">
        <v>1298</v>
      </c>
      <c r="K4345" s="26" t="s">
        <v>9597</v>
      </c>
      <c r="L4345" s="26" t="s">
        <v>22549</v>
      </c>
      <c r="M4345" s="26">
        <v>380552490403</v>
      </c>
      <c r="N4345" s="26">
        <v>6510100000</v>
      </c>
    </row>
    <row r="4346" spans="1:14">
      <c r="A4346" s="26" t="s">
        <v>5057</v>
      </c>
      <c r="B4346" s="26" t="s">
        <v>5058</v>
      </c>
      <c r="C4346" s="26">
        <v>41055077</v>
      </c>
      <c r="D4346" s="26" t="s">
        <v>24</v>
      </c>
      <c r="E4346" s="26" t="s">
        <v>24088</v>
      </c>
      <c r="F4346" s="26" t="s">
        <v>24089</v>
      </c>
      <c r="G4346" s="26" t="s">
        <v>9591</v>
      </c>
      <c r="H4346" s="26" t="s">
        <v>735</v>
      </c>
      <c r="I4346" s="26" t="s">
        <v>15124</v>
      </c>
      <c r="J4346" s="26" t="s">
        <v>5059</v>
      </c>
      <c r="K4346" s="26" t="s">
        <v>9582</v>
      </c>
      <c r="L4346" s="26" t="s">
        <v>24090</v>
      </c>
      <c r="M4346" s="26">
        <v>380678117638</v>
      </c>
      <c r="N4346" s="26">
        <v>721182403</v>
      </c>
    </row>
    <row r="4347" spans="1:14">
      <c r="A4347" s="26" t="s">
        <v>2294</v>
      </c>
      <c r="B4347" s="26" t="s">
        <v>2295</v>
      </c>
      <c r="C4347" s="26" t="s">
        <v>1604</v>
      </c>
      <c r="D4347" s="26" t="s">
        <v>24</v>
      </c>
      <c r="E4347" s="26" t="s">
        <v>24091</v>
      </c>
      <c r="F4347" s="26" t="s">
        <v>24092</v>
      </c>
      <c r="G4347" s="26" t="s">
        <v>9586</v>
      </c>
      <c r="H4347" s="26" t="s">
        <v>133</v>
      </c>
      <c r="J4347" s="26" t="s">
        <v>146</v>
      </c>
      <c r="K4347" s="26" t="s">
        <v>9597</v>
      </c>
      <c r="L4347" s="26" t="s">
        <v>24093</v>
      </c>
      <c r="M4347" s="26">
        <v>380676368838</v>
      </c>
      <c r="N4347" s="26">
        <v>1210100000</v>
      </c>
    </row>
    <row r="4348" spans="1:14">
      <c r="A4348" s="26" t="s">
        <v>3021</v>
      </c>
      <c r="B4348" s="26" t="s">
        <v>3022</v>
      </c>
      <c r="C4348" s="26">
        <v>41276572</v>
      </c>
      <c r="D4348" s="26" t="s">
        <v>24</v>
      </c>
      <c r="E4348" s="26" t="s">
        <v>24094</v>
      </c>
      <c r="F4348" s="26" t="s">
        <v>24095</v>
      </c>
      <c r="G4348" s="26" t="s">
        <v>9586</v>
      </c>
      <c r="H4348" s="26" t="s">
        <v>258</v>
      </c>
      <c r="I4348" s="26" t="s">
        <v>12739</v>
      </c>
      <c r="J4348" s="26" t="s">
        <v>24096</v>
      </c>
      <c r="K4348" s="26" t="s">
        <v>9582</v>
      </c>
      <c r="L4348" s="26" t="s">
        <v>24097</v>
      </c>
      <c r="M4348" s="26">
        <v>380976953979</v>
      </c>
      <c r="N4348" s="26">
        <v>1420910824</v>
      </c>
    </row>
    <row r="4349" spans="1:14">
      <c r="A4349" s="26" t="s">
        <v>1855</v>
      </c>
      <c r="B4349" s="26" t="s">
        <v>1856</v>
      </c>
      <c r="C4349" s="26">
        <v>37179654</v>
      </c>
      <c r="D4349" s="26" t="s">
        <v>24</v>
      </c>
      <c r="E4349" s="26" t="s">
        <v>24098</v>
      </c>
      <c r="F4349" s="26" t="s">
        <v>24099</v>
      </c>
      <c r="G4349" s="26" t="s">
        <v>9586</v>
      </c>
      <c r="H4349" s="26" t="s">
        <v>27</v>
      </c>
      <c r="I4349" s="26" t="s">
        <v>14152</v>
      </c>
      <c r="J4349" s="26" t="s">
        <v>24100</v>
      </c>
      <c r="K4349" s="26" t="s">
        <v>9582</v>
      </c>
      <c r="L4349" s="26" t="s">
        <v>24101</v>
      </c>
      <c r="M4349" s="26">
        <v>380972856643</v>
      </c>
      <c r="N4349" s="26">
        <v>523488201</v>
      </c>
    </row>
    <row r="4350" spans="1:14">
      <c r="A4350" s="26" t="s">
        <v>8960</v>
      </c>
      <c r="B4350" s="26" t="s">
        <v>8961</v>
      </c>
      <c r="C4350" s="26">
        <v>5540652</v>
      </c>
      <c r="D4350" s="26" t="s">
        <v>780</v>
      </c>
      <c r="E4350" s="26" t="s">
        <v>24102</v>
      </c>
      <c r="F4350" s="26" t="s">
        <v>24103</v>
      </c>
      <c r="G4350" s="26" t="s">
        <v>9601</v>
      </c>
      <c r="H4350" s="26" t="s">
        <v>1401</v>
      </c>
      <c r="J4350" s="26" t="s">
        <v>1462</v>
      </c>
      <c r="K4350" s="26" t="s">
        <v>9597</v>
      </c>
      <c r="L4350" s="26" t="s">
        <v>24104</v>
      </c>
      <c r="M4350" s="26">
        <v>380474437008</v>
      </c>
      <c r="N4350" s="26">
        <v>7110800000</v>
      </c>
    </row>
    <row r="4351" spans="1:14">
      <c r="A4351" s="26" t="s">
        <v>3328</v>
      </c>
      <c r="B4351" s="26" t="s">
        <v>3329</v>
      </c>
      <c r="C4351" s="26">
        <v>38006758</v>
      </c>
      <c r="D4351" s="26" t="s">
        <v>24</v>
      </c>
      <c r="E4351" s="26" t="s">
        <v>24105</v>
      </c>
      <c r="F4351" s="26" t="s">
        <v>24106</v>
      </c>
      <c r="G4351" s="26" t="s">
        <v>9586</v>
      </c>
      <c r="H4351" s="26" t="s">
        <v>375</v>
      </c>
      <c r="I4351" s="26" t="s">
        <v>388</v>
      </c>
      <c r="J4351" s="26" t="s">
        <v>11161</v>
      </c>
      <c r="K4351" s="26" t="s">
        <v>9582</v>
      </c>
      <c r="L4351" s="26" t="s">
        <v>24107</v>
      </c>
      <c r="M4351" s="26">
        <v>380414161482</v>
      </c>
      <c r="N4351" s="26">
        <v>1824084005</v>
      </c>
    </row>
    <row r="4352" spans="1:14">
      <c r="A4352" s="26" t="s">
        <v>7542</v>
      </c>
      <c r="B4352" s="26" t="s">
        <v>7543</v>
      </c>
      <c r="C4352" s="26">
        <v>42264820</v>
      </c>
      <c r="D4352" s="26" t="s">
        <v>24</v>
      </c>
      <c r="E4352" s="26" t="s">
        <v>24108</v>
      </c>
      <c r="F4352" s="26" t="s">
        <v>14409</v>
      </c>
      <c r="G4352" s="26" t="s">
        <v>9586</v>
      </c>
      <c r="H4352" s="26" t="s">
        <v>1025</v>
      </c>
      <c r="J4352" s="26" t="s">
        <v>1081</v>
      </c>
      <c r="K4352" s="26" t="s">
        <v>9597</v>
      </c>
      <c r="L4352" s="26" t="s">
        <v>24109</v>
      </c>
      <c r="M4352" s="26">
        <v>380966995982</v>
      </c>
      <c r="N4352" s="26">
        <v>5911000000</v>
      </c>
    </row>
    <row r="4353" spans="1:14">
      <c r="A4353" s="26" t="s">
        <v>9044</v>
      </c>
      <c r="B4353" s="26" t="s">
        <v>9045</v>
      </c>
      <c r="C4353" s="26">
        <v>38990598</v>
      </c>
      <c r="D4353" s="26" t="s">
        <v>24</v>
      </c>
      <c r="E4353" s="26" t="s">
        <v>24110</v>
      </c>
      <c r="F4353" s="26" t="s">
        <v>24111</v>
      </c>
      <c r="G4353" s="26" t="s">
        <v>9586</v>
      </c>
      <c r="H4353" s="26" t="s">
        <v>1401</v>
      </c>
      <c r="I4353" s="26" t="s">
        <v>10821</v>
      </c>
      <c r="J4353" s="26" t="s">
        <v>24112</v>
      </c>
      <c r="K4353" s="26" t="s">
        <v>9582</v>
      </c>
      <c r="L4353" s="26" t="s">
        <v>24113</v>
      </c>
      <c r="M4353" s="26">
        <v>380671424754</v>
      </c>
      <c r="N4353" s="26">
        <v>7125710107</v>
      </c>
    </row>
    <row r="4354" spans="1:14">
      <c r="A4354" s="26" t="s">
        <v>3985</v>
      </c>
      <c r="B4354" s="26" t="s">
        <v>3986</v>
      </c>
      <c r="C4354" s="26">
        <v>41901934</v>
      </c>
      <c r="D4354" s="26" t="s">
        <v>24</v>
      </c>
      <c r="E4354" s="26" t="s">
        <v>24114</v>
      </c>
      <c r="F4354" s="26" t="s">
        <v>24115</v>
      </c>
      <c r="G4354" s="26" t="s">
        <v>9579</v>
      </c>
      <c r="H4354" s="26" t="s">
        <v>506</v>
      </c>
      <c r="J4354" s="26" t="s">
        <v>24116</v>
      </c>
      <c r="K4354" s="26" t="s">
        <v>9582</v>
      </c>
      <c r="L4354" s="26" t="s">
        <v>24117</v>
      </c>
      <c r="M4354" s="26">
        <v>380689183285</v>
      </c>
      <c r="N4354" s="26">
        <v>2622887801</v>
      </c>
    </row>
    <row r="4355" spans="1:14">
      <c r="A4355" s="26" t="s">
        <v>4027</v>
      </c>
      <c r="B4355" s="26" t="s">
        <v>4028</v>
      </c>
      <c r="C4355" s="26">
        <v>42326482</v>
      </c>
      <c r="D4355" s="26" t="s">
        <v>24</v>
      </c>
      <c r="E4355" s="26" t="s">
        <v>24118</v>
      </c>
      <c r="F4355" s="26" t="s">
        <v>24119</v>
      </c>
      <c r="G4355" s="26" t="s">
        <v>9586</v>
      </c>
      <c r="H4355" s="26" t="s">
        <v>506</v>
      </c>
      <c r="I4355" s="26" t="s">
        <v>10789</v>
      </c>
      <c r="J4355" s="26" t="s">
        <v>24120</v>
      </c>
      <c r="K4355" s="26" t="s">
        <v>9582</v>
      </c>
      <c r="L4355" s="26" t="s">
        <v>24121</v>
      </c>
      <c r="M4355" s="26">
        <v>380347755203</v>
      </c>
      <c r="N4355" s="26">
        <v>2622082401</v>
      </c>
    </row>
    <row r="4356" spans="1:14">
      <c r="A4356" s="26" t="s">
        <v>9147</v>
      </c>
      <c r="B4356" s="26" t="s">
        <v>9148</v>
      </c>
      <c r="C4356" s="26">
        <v>38462935</v>
      </c>
      <c r="D4356" s="26" t="s">
        <v>24</v>
      </c>
      <c r="E4356" s="26" t="s">
        <v>24122</v>
      </c>
      <c r="F4356" s="26" t="s">
        <v>24123</v>
      </c>
      <c r="G4356" s="26" t="s">
        <v>9579</v>
      </c>
      <c r="H4356" s="26" t="s">
        <v>1490</v>
      </c>
      <c r="I4356" s="26" t="s">
        <v>10369</v>
      </c>
      <c r="J4356" s="26" t="s">
        <v>24124</v>
      </c>
      <c r="K4356" s="26" t="s">
        <v>9582</v>
      </c>
      <c r="L4356" s="26" t="s">
        <v>24125</v>
      </c>
      <c r="M4356" s="26">
        <v>380960897536</v>
      </c>
      <c r="N4356" s="26">
        <v>521255402</v>
      </c>
    </row>
    <row r="4357" spans="1:14">
      <c r="A4357" s="26" t="s">
        <v>9375</v>
      </c>
      <c r="B4357" s="26" t="s">
        <v>9376</v>
      </c>
      <c r="C4357" s="26">
        <v>2006283</v>
      </c>
      <c r="D4357" s="26" t="s">
        <v>780</v>
      </c>
      <c r="E4357" s="26" t="s">
        <v>24126</v>
      </c>
      <c r="F4357" s="26" t="s">
        <v>24127</v>
      </c>
      <c r="G4357" s="26" t="s">
        <v>9601</v>
      </c>
      <c r="H4357" s="26" t="s">
        <v>1573</v>
      </c>
      <c r="I4357" s="26" t="s">
        <v>13784</v>
      </c>
      <c r="J4357" s="26" t="s">
        <v>9377</v>
      </c>
      <c r="K4357" s="26" t="s">
        <v>9597</v>
      </c>
      <c r="L4357" s="26" t="s">
        <v>24128</v>
      </c>
      <c r="M4357" s="26">
        <v>761404515102</v>
      </c>
      <c r="N4357" s="26">
        <v>7420888803</v>
      </c>
    </row>
    <row r="4358" spans="1:14">
      <c r="A4358" s="26" t="s">
        <v>8875</v>
      </c>
      <c r="B4358" s="26" t="s">
        <v>8876</v>
      </c>
      <c r="C4358" s="26">
        <v>40256031</v>
      </c>
      <c r="D4358" s="26" t="s">
        <v>24</v>
      </c>
      <c r="E4358" s="26" t="s">
        <v>24129</v>
      </c>
      <c r="F4358" s="26" t="s">
        <v>24130</v>
      </c>
      <c r="G4358" s="26" t="s">
        <v>9586</v>
      </c>
      <c r="H4358" s="26" t="s">
        <v>1401</v>
      </c>
      <c r="J4358" s="26" t="s">
        <v>1422</v>
      </c>
      <c r="K4358" s="26" t="s">
        <v>9597</v>
      </c>
      <c r="L4358" s="26" t="s">
        <v>24131</v>
      </c>
      <c r="M4358" s="26">
        <v>380473752709</v>
      </c>
      <c r="N4358" s="26">
        <v>7110400000</v>
      </c>
    </row>
    <row r="4359" spans="1:14">
      <c r="A4359" s="26" t="s">
        <v>6381</v>
      </c>
      <c r="B4359" s="26" t="s">
        <v>6382</v>
      </c>
      <c r="C4359" s="26" t="s">
        <v>1604</v>
      </c>
      <c r="D4359" s="26" t="s">
        <v>24</v>
      </c>
      <c r="E4359" s="26" t="s">
        <v>24132</v>
      </c>
      <c r="F4359" s="26" t="s">
        <v>17736</v>
      </c>
      <c r="G4359" s="26" t="s">
        <v>9586</v>
      </c>
      <c r="H4359" s="26" t="s">
        <v>885</v>
      </c>
      <c r="J4359" s="26" t="s">
        <v>910</v>
      </c>
      <c r="K4359" s="26" t="s">
        <v>9597</v>
      </c>
      <c r="L4359" s="26" t="s">
        <v>17737</v>
      </c>
      <c r="M4359" s="26">
        <v>380501477957</v>
      </c>
      <c r="N4359" s="26">
        <v>5110100000</v>
      </c>
    </row>
    <row r="4360" spans="1:14">
      <c r="A4360" s="26" t="s">
        <v>3574</v>
      </c>
      <c r="B4360" s="26" t="s">
        <v>3575</v>
      </c>
      <c r="C4360" s="26">
        <v>41830701</v>
      </c>
      <c r="D4360" s="26" t="s">
        <v>24</v>
      </c>
      <c r="E4360" s="26" t="s">
        <v>24133</v>
      </c>
      <c r="F4360" s="26" t="s">
        <v>24134</v>
      </c>
      <c r="G4360" s="26" t="s">
        <v>9586</v>
      </c>
      <c r="H4360" s="26" t="s">
        <v>392</v>
      </c>
      <c r="J4360" s="26" t="s">
        <v>13653</v>
      </c>
      <c r="K4360" s="26" t="s">
        <v>9597</v>
      </c>
      <c r="L4360" s="26" t="s">
        <v>24135</v>
      </c>
      <c r="M4360" s="26">
        <v>380952547890</v>
      </c>
      <c r="N4360" s="26">
        <v>2111000000</v>
      </c>
    </row>
    <row r="4361" spans="1:14">
      <c r="A4361" s="26" t="s">
        <v>8397</v>
      </c>
      <c r="B4361" s="26" t="s">
        <v>8398</v>
      </c>
      <c r="C4361" s="26">
        <v>38366849</v>
      </c>
      <c r="D4361" s="26" t="s">
        <v>24</v>
      </c>
      <c r="E4361" s="26" t="s">
        <v>24136</v>
      </c>
      <c r="F4361" s="26" t="s">
        <v>24137</v>
      </c>
      <c r="G4361" s="26" t="s">
        <v>9586</v>
      </c>
      <c r="H4361" s="26" t="s">
        <v>1269</v>
      </c>
      <c r="I4361" s="26" t="s">
        <v>11815</v>
      </c>
      <c r="J4361" s="26" t="s">
        <v>21560</v>
      </c>
      <c r="K4361" s="26" t="s">
        <v>9606</v>
      </c>
      <c r="L4361" s="26" t="s">
        <v>24138</v>
      </c>
      <c r="M4361" s="26">
        <v>761505572051</v>
      </c>
      <c r="N4361" s="26">
        <v>523283009</v>
      </c>
    </row>
    <row r="4362" spans="1:14">
      <c r="A4362" s="26" t="s">
        <v>3927</v>
      </c>
      <c r="B4362" s="26" t="s">
        <v>3928</v>
      </c>
      <c r="C4362" s="26">
        <v>38542239</v>
      </c>
      <c r="D4362" s="26" t="s">
        <v>24</v>
      </c>
      <c r="E4362" s="26" t="s">
        <v>24139</v>
      </c>
      <c r="F4362" s="26" t="s">
        <v>24140</v>
      </c>
      <c r="G4362" s="26" t="s">
        <v>9586</v>
      </c>
      <c r="H4362" s="26" t="s">
        <v>468</v>
      </c>
      <c r="I4362" s="26" t="s">
        <v>10158</v>
      </c>
      <c r="J4362" s="26" t="s">
        <v>24141</v>
      </c>
      <c r="K4362" s="26" t="s">
        <v>9582</v>
      </c>
      <c r="L4362" s="26" t="s">
        <v>24142</v>
      </c>
      <c r="M4362" s="26">
        <v>380984790338</v>
      </c>
      <c r="N4362" s="26">
        <v>2325555111</v>
      </c>
    </row>
    <row r="4363" spans="1:14">
      <c r="A4363" s="26" t="s">
        <v>3145</v>
      </c>
      <c r="B4363" s="26" t="s">
        <v>3142</v>
      </c>
      <c r="C4363" s="26">
        <v>41931754</v>
      </c>
      <c r="D4363" s="26" t="s">
        <v>24</v>
      </c>
      <c r="E4363" s="26" t="s">
        <v>24143</v>
      </c>
      <c r="F4363" s="26" t="s">
        <v>24144</v>
      </c>
      <c r="G4363" s="26" t="s">
        <v>9586</v>
      </c>
      <c r="H4363" s="26" t="s">
        <v>375</v>
      </c>
      <c r="J4363" s="26" t="s">
        <v>380</v>
      </c>
      <c r="K4363" s="26" t="s">
        <v>9597</v>
      </c>
      <c r="L4363" s="26" t="s">
        <v>24145</v>
      </c>
      <c r="M4363" s="26">
        <v>380412432000</v>
      </c>
      <c r="N4363" s="26">
        <v>1810100000</v>
      </c>
    </row>
    <row r="4364" spans="1:14">
      <c r="A4364" s="26" t="s">
        <v>3123</v>
      </c>
      <c r="B4364" s="26" t="s">
        <v>3124</v>
      </c>
      <c r="C4364" s="26">
        <v>42779217</v>
      </c>
      <c r="D4364" s="26" t="s">
        <v>780</v>
      </c>
      <c r="E4364" s="26" t="s">
        <v>24146</v>
      </c>
      <c r="F4364" s="26" t="s">
        <v>24147</v>
      </c>
      <c r="G4364" s="26" t="s">
        <v>9601</v>
      </c>
      <c r="H4364" s="26" t="s">
        <v>375</v>
      </c>
      <c r="J4364" s="26" t="s">
        <v>380</v>
      </c>
      <c r="K4364" s="26" t="s">
        <v>9597</v>
      </c>
      <c r="L4364" s="26" t="s">
        <v>24148</v>
      </c>
      <c r="M4364" s="26">
        <v>761391946714</v>
      </c>
      <c r="N4364" s="26">
        <v>1810100000</v>
      </c>
    </row>
    <row r="4365" spans="1:14">
      <c r="A4365" s="26" t="s">
        <v>9214</v>
      </c>
      <c r="B4365" s="26" t="s">
        <v>9215</v>
      </c>
      <c r="C4365" s="26">
        <v>43343797</v>
      </c>
      <c r="D4365" s="26" t="s">
        <v>1701</v>
      </c>
      <c r="E4365" s="26" t="s">
        <v>24149</v>
      </c>
      <c r="F4365" s="26" t="s">
        <v>24150</v>
      </c>
      <c r="G4365" s="26" t="s">
        <v>9601</v>
      </c>
      <c r="H4365" s="26" t="s">
        <v>1490</v>
      </c>
      <c r="I4365" s="26" t="s">
        <v>11202</v>
      </c>
      <c r="J4365" s="26" t="s">
        <v>24151</v>
      </c>
      <c r="K4365" s="26" t="s">
        <v>9582</v>
      </c>
      <c r="L4365" s="26" t="s">
        <v>24152</v>
      </c>
      <c r="M4365" s="26">
        <v>761046274989</v>
      </c>
      <c r="N4365" s="26">
        <v>7324586501</v>
      </c>
    </row>
    <row r="4366" spans="1:14">
      <c r="A4366" s="26" t="s">
        <v>2416</v>
      </c>
      <c r="B4366" s="26" t="s">
        <v>2403</v>
      </c>
      <c r="C4366" s="26">
        <v>37906491</v>
      </c>
      <c r="D4366" s="26" t="s">
        <v>24</v>
      </c>
      <c r="E4366" s="26" t="s">
        <v>24153</v>
      </c>
      <c r="F4366" s="26" t="s">
        <v>10734</v>
      </c>
      <c r="G4366" s="26" t="s">
        <v>9586</v>
      </c>
      <c r="H4366" s="26" t="s">
        <v>133</v>
      </c>
      <c r="J4366" s="26" t="s">
        <v>2401</v>
      </c>
      <c r="K4366" s="26" t="s">
        <v>9597</v>
      </c>
      <c r="L4366" s="26" t="s">
        <v>24154</v>
      </c>
      <c r="M4366" s="26">
        <v>380674613047</v>
      </c>
      <c r="N4366" s="26">
        <v>122787502</v>
      </c>
    </row>
    <row r="4367" spans="1:14">
      <c r="A4367" s="26" t="s">
        <v>3411</v>
      </c>
      <c r="B4367" s="26" t="s">
        <v>3412</v>
      </c>
      <c r="C4367" s="26">
        <v>38456539</v>
      </c>
      <c r="D4367" s="26" t="s">
        <v>24</v>
      </c>
      <c r="E4367" s="26" t="s">
        <v>24155</v>
      </c>
      <c r="F4367" s="26" t="s">
        <v>24156</v>
      </c>
      <c r="G4367" s="26" t="s">
        <v>9586</v>
      </c>
      <c r="H4367" s="26" t="s">
        <v>392</v>
      </c>
      <c r="I4367" s="26" t="s">
        <v>9857</v>
      </c>
      <c r="J4367" s="26" t="s">
        <v>24157</v>
      </c>
      <c r="K4367" s="26" t="s">
        <v>9582</v>
      </c>
      <c r="L4367" s="26" t="s">
        <v>24158</v>
      </c>
      <c r="M4367" s="26">
        <v>380971956135</v>
      </c>
      <c r="N4367" s="26">
        <v>1825084402</v>
      </c>
    </row>
    <row r="4368" spans="1:14">
      <c r="A4368" s="26" t="s">
        <v>8709</v>
      </c>
      <c r="B4368" s="26" t="s">
        <v>8710</v>
      </c>
      <c r="C4368" s="26">
        <v>38072476</v>
      </c>
      <c r="D4368" s="26" t="s">
        <v>24</v>
      </c>
      <c r="E4368" s="26" t="s">
        <v>24159</v>
      </c>
      <c r="F4368" s="26" t="s">
        <v>24160</v>
      </c>
      <c r="G4368" s="26" t="s">
        <v>9586</v>
      </c>
      <c r="H4368" s="26" t="s">
        <v>1308</v>
      </c>
      <c r="J4368" s="26" t="s">
        <v>24161</v>
      </c>
      <c r="K4368" s="26" t="s">
        <v>9582</v>
      </c>
      <c r="L4368" s="26" t="s">
        <v>24162</v>
      </c>
      <c r="M4368" s="26">
        <v>380973255974</v>
      </c>
      <c r="N4368" s="26">
        <v>6823355145</v>
      </c>
    </row>
    <row r="4369" spans="1:14">
      <c r="A4369" s="26" t="s">
        <v>7447</v>
      </c>
      <c r="B4369" s="26" t="s">
        <v>7448</v>
      </c>
      <c r="C4369" s="26">
        <v>42204729</v>
      </c>
      <c r="D4369" s="26" t="s">
        <v>24</v>
      </c>
      <c r="E4369" s="26" t="s">
        <v>24163</v>
      </c>
      <c r="F4369" s="26" t="s">
        <v>10050</v>
      </c>
      <c r="G4369" s="26" t="s">
        <v>9591</v>
      </c>
      <c r="H4369" s="26" t="s">
        <v>1025</v>
      </c>
      <c r="J4369" s="26" t="s">
        <v>1065</v>
      </c>
      <c r="K4369" s="26" t="s">
        <v>9597</v>
      </c>
      <c r="L4369" s="26" t="s">
        <v>24164</v>
      </c>
      <c r="M4369" s="26">
        <v>380542788013</v>
      </c>
      <c r="N4369" s="26">
        <v>5910100000</v>
      </c>
    </row>
    <row r="4370" spans="1:14">
      <c r="A4370" s="26" t="s">
        <v>5810</v>
      </c>
      <c r="B4370" s="26" t="s">
        <v>5811</v>
      </c>
      <c r="C4370" s="26">
        <v>42751893</v>
      </c>
      <c r="D4370" s="26" t="s">
        <v>780</v>
      </c>
      <c r="E4370" s="26" t="s">
        <v>24165</v>
      </c>
      <c r="F4370" s="26" t="s">
        <v>24166</v>
      </c>
      <c r="G4370" s="26" t="s">
        <v>9601</v>
      </c>
      <c r="H4370" s="26" t="s">
        <v>799</v>
      </c>
      <c r="J4370" s="26" t="s">
        <v>800</v>
      </c>
      <c r="K4370" s="26" t="s">
        <v>9597</v>
      </c>
      <c r="L4370" s="26" t="s">
        <v>24167</v>
      </c>
      <c r="M4370" s="26">
        <v>380679419883</v>
      </c>
      <c r="N4370" s="26">
        <v>4822784009</v>
      </c>
    </row>
    <row r="4371" spans="1:14">
      <c r="A4371" s="26" t="s">
        <v>8058</v>
      </c>
      <c r="B4371" s="26" t="s">
        <v>8059</v>
      </c>
      <c r="C4371" s="26">
        <v>25463416</v>
      </c>
      <c r="D4371" s="26" t="s">
        <v>24</v>
      </c>
      <c r="E4371" s="26" t="s">
        <v>24168</v>
      </c>
      <c r="F4371" s="26" t="s">
        <v>24169</v>
      </c>
      <c r="G4371" s="26" t="s">
        <v>9586</v>
      </c>
      <c r="H4371" s="26" t="s">
        <v>1122</v>
      </c>
      <c r="J4371" s="26" t="s">
        <v>8039</v>
      </c>
      <c r="K4371" s="26" t="s">
        <v>9597</v>
      </c>
      <c r="L4371" s="26" t="s">
        <v>14034</v>
      </c>
      <c r="M4371" s="26">
        <v>380577255273</v>
      </c>
      <c r="N4371" s="26">
        <v>6310100000</v>
      </c>
    </row>
    <row r="4372" spans="1:14">
      <c r="A4372" s="26" t="s">
        <v>3159</v>
      </c>
      <c r="B4372" s="26" t="s">
        <v>3160</v>
      </c>
      <c r="C4372" s="26">
        <v>41221225</v>
      </c>
      <c r="D4372" s="26" t="s">
        <v>24</v>
      </c>
      <c r="E4372" s="26" t="s">
        <v>24170</v>
      </c>
      <c r="F4372" s="26" t="s">
        <v>9604</v>
      </c>
      <c r="G4372" s="26" t="s">
        <v>9586</v>
      </c>
      <c r="H4372" s="26" t="s">
        <v>375</v>
      </c>
      <c r="I4372" s="26" t="s">
        <v>11343</v>
      </c>
      <c r="J4372" s="26" t="s">
        <v>3161</v>
      </c>
      <c r="K4372" s="26" t="s">
        <v>9606</v>
      </c>
      <c r="L4372" s="26" t="s">
        <v>24171</v>
      </c>
      <c r="M4372" s="26">
        <v>380961594414</v>
      </c>
      <c r="N4372" s="26">
        <v>1824755400</v>
      </c>
    </row>
    <row r="4373" spans="1:14">
      <c r="A4373" s="26" t="s">
        <v>5695</v>
      </c>
      <c r="B4373" s="26" t="s">
        <v>5519</v>
      </c>
      <c r="C4373" s="26">
        <v>40075815</v>
      </c>
      <c r="D4373" s="26" t="s">
        <v>780</v>
      </c>
      <c r="E4373" s="26" t="s">
        <v>24172</v>
      </c>
      <c r="F4373" s="26" t="s">
        <v>24173</v>
      </c>
      <c r="G4373" s="26" t="s">
        <v>9601</v>
      </c>
      <c r="H4373" s="26" t="s">
        <v>133</v>
      </c>
      <c r="J4373" s="26" t="s">
        <v>146</v>
      </c>
      <c r="K4373" s="26" t="s">
        <v>9597</v>
      </c>
      <c r="L4373" s="26" t="s">
        <v>24174</v>
      </c>
      <c r="M4373" s="26">
        <v>380567931701</v>
      </c>
      <c r="N4373" s="26">
        <v>1210100000</v>
      </c>
    </row>
    <row r="4374" spans="1:14">
      <c r="A4374" s="26" t="s">
        <v>5896</v>
      </c>
      <c r="B4374" s="26" t="s">
        <v>5897</v>
      </c>
      <c r="C4374" s="26">
        <v>38313781</v>
      </c>
      <c r="D4374" s="26" t="s">
        <v>24</v>
      </c>
      <c r="E4374" s="26" t="s">
        <v>24175</v>
      </c>
      <c r="F4374" s="26" t="s">
        <v>24176</v>
      </c>
      <c r="G4374" s="26" t="s">
        <v>9586</v>
      </c>
      <c r="H4374" s="26" t="s">
        <v>835</v>
      </c>
      <c r="I4374" s="26" t="s">
        <v>17300</v>
      </c>
      <c r="J4374" s="26" t="s">
        <v>24177</v>
      </c>
      <c r="K4374" s="26" t="s">
        <v>9582</v>
      </c>
      <c r="L4374" s="26" t="s">
        <v>24178</v>
      </c>
      <c r="M4374" s="26">
        <v>380515895143</v>
      </c>
      <c r="N4374" s="26">
        <v>1222385002</v>
      </c>
    </row>
    <row r="4375" spans="1:14">
      <c r="A4375" s="26" t="s">
        <v>8012</v>
      </c>
      <c r="B4375" s="26" t="s">
        <v>8013</v>
      </c>
      <c r="C4375" s="26">
        <v>2002397</v>
      </c>
      <c r="D4375" s="26" t="s">
        <v>24</v>
      </c>
      <c r="E4375" s="26" t="s">
        <v>24179</v>
      </c>
      <c r="F4375" s="26" t="s">
        <v>24180</v>
      </c>
      <c r="G4375" s="26" t="s">
        <v>9579</v>
      </c>
      <c r="H4375" s="26" t="s">
        <v>1122</v>
      </c>
      <c r="I4375" s="26" t="s">
        <v>17316</v>
      </c>
      <c r="J4375" s="26" t="s">
        <v>24181</v>
      </c>
      <c r="K4375" s="26" t="s">
        <v>9582</v>
      </c>
      <c r="L4375" s="26" t="s">
        <v>24182</v>
      </c>
      <c r="M4375" s="26">
        <v>380969962807</v>
      </c>
      <c r="N4375" s="26">
        <v>6324684001</v>
      </c>
    </row>
    <row r="4376" spans="1:14">
      <c r="A4376" s="26" t="s">
        <v>2851</v>
      </c>
      <c r="B4376" s="26" t="s">
        <v>2852</v>
      </c>
      <c r="C4376" s="26">
        <v>13491258</v>
      </c>
      <c r="D4376" s="26" t="s">
        <v>1701</v>
      </c>
      <c r="E4376" s="26" t="s">
        <v>24183</v>
      </c>
      <c r="F4376" s="26" t="s">
        <v>24184</v>
      </c>
      <c r="G4376" s="26" t="s">
        <v>9601</v>
      </c>
      <c r="H4376" s="26" t="s">
        <v>258</v>
      </c>
      <c r="J4376" s="26" t="s">
        <v>294</v>
      </c>
      <c r="K4376" s="26" t="s">
        <v>9597</v>
      </c>
      <c r="L4376" s="26" t="s">
        <v>24185</v>
      </c>
      <c r="M4376" s="26">
        <v>380955819684</v>
      </c>
      <c r="N4376" s="26">
        <v>121183603</v>
      </c>
    </row>
    <row r="4377" spans="1:14">
      <c r="A4377" s="26" t="s">
        <v>3211</v>
      </c>
      <c r="B4377" s="26" t="s">
        <v>3212</v>
      </c>
      <c r="C4377" s="26">
        <v>13549905</v>
      </c>
      <c r="D4377" s="26" t="s">
        <v>780</v>
      </c>
      <c r="E4377" s="26" t="s">
        <v>24186</v>
      </c>
      <c r="F4377" s="26" t="s">
        <v>24187</v>
      </c>
      <c r="G4377" s="26" t="s">
        <v>9601</v>
      </c>
      <c r="H4377" s="26" t="s">
        <v>375</v>
      </c>
      <c r="I4377" s="26" t="s">
        <v>388</v>
      </c>
      <c r="J4377" s="26" t="s">
        <v>20216</v>
      </c>
      <c r="K4377" s="26" t="s">
        <v>9582</v>
      </c>
      <c r="L4377" s="26" t="s">
        <v>24188</v>
      </c>
      <c r="M4377" s="26">
        <v>380414124330</v>
      </c>
      <c r="N4377" s="26">
        <v>1824084401</v>
      </c>
    </row>
    <row r="4378" spans="1:14">
      <c r="A4378" s="26" t="s">
        <v>5917</v>
      </c>
      <c r="B4378" s="26" t="s">
        <v>5918</v>
      </c>
      <c r="C4378" s="26">
        <v>38341981</v>
      </c>
      <c r="D4378" s="26" t="s">
        <v>24</v>
      </c>
      <c r="E4378" s="26" t="s">
        <v>24189</v>
      </c>
      <c r="F4378" s="26" t="s">
        <v>24190</v>
      </c>
      <c r="G4378" s="26" t="s">
        <v>9586</v>
      </c>
      <c r="H4378" s="26" t="s">
        <v>835</v>
      </c>
      <c r="I4378" s="26" t="s">
        <v>16014</v>
      </c>
      <c r="J4378" s="26" t="s">
        <v>24191</v>
      </c>
      <c r="K4378" s="26" t="s">
        <v>9582</v>
      </c>
      <c r="L4378" s="26" t="s">
        <v>24192</v>
      </c>
      <c r="M4378" s="26">
        <v>380513493128</v>
      </c>
      <c r="N4378" s="26">
        <v>4822085401</v>
      </c>
    </row>
    <row r="4379" spans="1:14">
      <c r="A4379" s="26" t="s">
        <v>3349</v>
      </c>
      <c r="B4379" s="26" t="s">
        <v>3350</v>
      </c>
      <c r="C4379" s="26">
        <v>38068793</v>
      </c>
      <c r="D4379" s="26" t="s">
        <v>24</v>
      </c>
      <c r="E4379" s="26" t="s">
        <v>24193</v>
      </c>
      <c r="F4379" s="26" t="s">
        <v>24194</v>
      </c>
      <c r="G4379" s="26" t="s">
        <v>9591</v>
      </c>
      <c r="H4379" s="26" t="s">
        <v>392</v>
      </c>
      <c r="I4379" s="26" t="s">
        <v>10303</v>
      </c>
      <c r="J4379" s="26" t="s">
        <v>24195</v>
      </c>
      <c r="K4379" s="26" t="s">
        <v>9582</v>
      </c>
      <c r="L4379" s="26" t="s">
        <v>24196</v>
      </c>
      <c r="M4379" s="26">
        <v>380673513056</v>
      </c>
      <c r="N4379" s="26">
        <v>2120485604</v>
      </c>
    </row>
    <row r="4380" spans="1:14">
      <c r="A4380" s="26" t="s">
        <v>7799</v>
      </c>
      <c r="B4380" s="26" t="s">
        <v>7800</v>
      </c>
      <c r="C4380" s="26">
        <v>14054198</v>
      </c>
      <c r="D4380" s="26" t="s">
        <v>1701</v>
      </c>
      <c r="E4380" s="26" t="s">
        <v>24197</v>
      </c>
      <c r="F4380" s="26" t="s">
        <v>24198</v>
      </c>
      <c r="G4380" s="26" t="s">
        <v>9601</v>
      </c>
      <c r="H4380" s="26" t="s">
        <v>1088</v>
      </c>
      <c r="J4380" s="26" t="s">
        <v>7553</v>
      </c>
      <c r="K4380" s="26" t="s">
        <v>9582</v>
      </c>
      <c r="L4380" s="26" t="s">
        <v>24199</v>
      </c>
      <c r="M4380" s="26">
        <v>380352246163</v>
      </c>
      <c r="N4380" s="26">
        <v>6125281702</v>
      </c>
    </row>
    <row r="4381" spans="1:14">
      <c r="A4381" s="26" t="s">
        <v>5880</v>
      </c>
      <c r="B4381" s="26" t="s">
        <v>5881</v>
      </c>
      <c r="C4381" s="26">
        <v>39457821</v>
      </c>
      <c r="D4381" s="26" t="s">
        <v>24</v>
      </c>
      <c r="E4381" s="26" t="s">
        <v>24200</v>
      </c>
      <c r="F4381" s="26" t="s">
        <v>24201</v>
      </c>
      <c r="G4381" s="26" t="s">
        <v>9586</v>
      </c>
      <c r="H4381" s="26" t="s">
        <v>799</v>
      </c>
      <c r="J4381" s="26" t="s">
        <v>800</v>
      </c>
      <c r="K4381" s="26" t="s">
        <v>9597</v>
      </c>
      <c r="L4381" s="26" t="s">
        <v>24202</v>
      </c>
      <c r="M4381" s="26">
        <v>380442229112</v>
      </c>
      <c r="N4381" s="26">
        <v>4822784009</v>
      </c>
    </row>
    <row r="4382" spans="1:14">
      <c r="A4382" s="26" t="s">
        <v>8823</v>
      </c>
      <c r="B4382" s="26" t="s">
        <v>8822</v>
      </c>
      <c r="C4382" s="26">
        <v>35479197</v>
      </c>
      <c r="D4382" s="26" t="s">
        <v>780</v>
      </c>
      <c r="E4382" s="26" t="s">
        <v>24203</v>
      </c>
      <c r="F4382" s="26" t="s">
        <v>24204</v>
      </c>
      <c r="G4382" s="26" t="s">
        <v>9601</v>
      </c>
      <c r="H4382" s="26" t="s">
        <v>1308</v>
      </c>
      <c r="J4382" s="26" t="s">
        <v>1333</v>
      </c>
      <c r="K4382" s="26" t="s">
        <v>9597</v>
      </c>
      <c r="L4382" s="26" t="s">
        <v>24205</v>
      </c>
      <c r="M4382" s="26">
        <v>380960820870</v>
      </c>
      <c r="N4382" s="26">
        <v>6822110100</v>
      </c>
    </row>
    <row r="4383" spans="1:14">
      <c r="A4383" s="26" t="s">
        <v>2064</v>
      </c>
      <c r="B4383" s="26" t="s">
        <v>2065</v>
      </c>
      <c r="C4383" s="26">
        <v>38527798</v>
      </c>
      <c r="D4383" s="26" t="s">
        <v>1701</v>
      </c>
      <c r="E4383" s="26" t="s">
        <v>24206</v>
      </c>
      <c r="F4383" s="26" t="s">
        <v>24207</v>
      </c>
      <c r="G4383" s="26" t="s">
        <v>9601</v>
      </c>
      <c r="H4383" s="26" t="s">
        <v>103</v>
      </c>
      <c r="I4383" s="26" t="s">
        <v>9833</v>
      </c>
      <c r="J4383" s="26" t="s">
        <v>1008</v>
      </c>
      <c r="K4383" s="26" t="s">
        <v>9582</v>
      </c>
      <c r="L4383" s="26" t="s">
        <v>24208</v>
      </c>
      <c r="M4383" s="26">
        <v>380978951302</v>
      </c>
      <c r="N4383" s="26">
        <v>122086501</v>
      </c>
    </row>
    <row r="4384" spans="1:14">
      <c r="A4384" s="26" t="s">
        <v>3372</v>
      </c>
      <c r="B4384" s="26" t="s">
        <v>3373</v>
      </c>
      <c r="C4384" s="26">
        <v>41769166</v>
      </c>
      <c r="D4384" s="26" t="s">
        <v>24</v>
      </c>
      <c r="E4384" s="26" t="s">
        <v>24209</v>
      </c>
      <c r="F4384" s="26" t="s">
        <v>24210</v>
      </c>
      <c r="G4384" s="26" t="s">
        <v>9586</v>
      </c>
      <c r="H4384" s="26" t="s">
        <v>392</v>
      </c>
      <c r="I4384" s="26" t="s">
        <v>11040</v>
      </c>
      <c r="J4384" s="26" t="s">
        <v>24211</v>
      </c>
      <c r="K4384" s="26" t="s">
        <v>9582</v>
      </c>
      <c r="L4384" s="26" t="s">
        <v>24212</v>
      </c>
      <c r="M4384" s="26">
        <v>380314346710</v>
      </c>
      <c r="N4384" s="26">
        <v>2121282401</v>
      </c>
    </row>
    <row r="4385" spans="1:14">
      <c r="A4385" s="26" t="s">
        <v>3465</v>
      </c>
      <c r="B4385" s="26" t="s">
        <v>3466</v>
      </c>
      <c r="C4385" s="26">
        <v>38182296</v>
      </c>
      <c r="D4385" s="26" t="s">
        <v>24</v>
      </c>
      <c r="E4385" s="26" t="s">
        <v>24213</v>
      </c>
      <c r="F4385" s="26" t="s">
        <v>24214</v>
      </c>
      <c r="G4385" s="26" t="s">
        <v>9586</v>
      </c>
      <c r="H4385" s="26" t="s">
        <v>392</v>
      </c>
      <c r="I4385" s="26" t="s">
        <v>10280</v>
      </c>
      <c r="J4385" s="26" t="s">
        <v>24215</v>
      </c>
      <c r="K4385" s="26" t="s">
        <v>9582</v>
      </c>
      <c r="L4385" s="26" t="s">
        <v>24216</v>
      </c>
      <c r="M4385" s="26">
        <v>380971604503</v>
      </c>
      <c r="N4385" s="26">
        <v>2123684001</v>
      </c>
    </row>
    <row r="4386" spans="1:14">
      <c r="A4386" s="26" t="s">
        <v>6085</v>
      </c>
      <c r="B4386" s="26" t="s">
        <v>6086</v>
      </c>
      <c r="C4386" s="26">
        <v>38458892</v>
      </c>
      <c r="D4386" s="26" t="s">
        <v>24</v>
      </c>
      <c r="E4386" s="26" t="s">
        <v>24217</v>
      </c>
      <c r="F4386" s="26" t="s">
        <v>24218</v>
      </c>
      <c r="G4386" s="26" t="s">
        <v>9579</v>
      </c>
      <c r="H4386" s="26" t="s">
        <v>835</v>
      </c>
      <c r="I4386" s="26" t="s">
        <v>9944</v>
      </c>
      <c r="J4386" s="26" t="s">
        <v>24219</v>
      </c>
      <c r="K4386" s="26" t="s">
        <v>9582</v>
      </c>
      <c r="L4386" s="26" t="s">
        <v>24220</v>
      </c>
      <c r="M4386" s="26">
        <v>380516232476</v>
      </c>
      <c r="N4386" s="26">
        <v>4825784702</v>
      </c>
    </row>
    <row r="4387" spans="1:14">
      <c r="A4387" s="26" t="s">
        <v>7580</v>
      </c>
      <c r="B4387" s="26" t="s">
        <v>7581</v>
      </c>
      <c r="C4387" s="26">
        <v>38509208</v>
      </c>
      <c r="D4387" s="26" t="s">
        <v>24</v>
      </c>
      <c r="E4387" s="26" t="s">
        <v>24221</v>
      </c>
      <c r="F4387" s="26" t="s">
        <v>24222</v>
      </c>
      <c r="G4387" s="26" t="s">
        <v>9579</v>
      </c>
      <c r="H4387" s="26" t="s">
        <v>1088</v>
      </c>
      <c r="I4387" s="26" t="s">
        <v>9818</v>
      </c>
      <c r="J4387" s="26" t="s">
        <v>24223</v>
      </c>
      <c r="K4387" s="26" t="s">
        <v>9582</v>
      </c>
      <c r="L4387" s="26" t="s">
        <v>24224</v>
      </c>
      <c r="M4387" s="26">
        <v>380354435165</v>
      </c>
      <c r="N4387" s="26">
        <v>6121283001</v>
      </c>
    </row>
    <row r="4388" spans="1:14">
      <c r="A4388" s="26" t="s">
        <v>2341</v>
      </c>
      <c r="B4388" s="26" t="s">
        <v>2342</v>
      </c>
      <c r="C4388" s="26">
        <v>4543536</v>
      </c>
      <c r="D4388" s="26" t="s">
        <v>780</v>
      </c>
      <c r="E4388" s="26" t="s">
        <v>24225</v>
      </c>
      <c r="F4388" s="26" t="s">
        <v>24226</v>
      </c>
      <c r="G4388" s="26" t="s">
        <v>9601</v>
      </c>
      <c r="H4388" s="26" t="s">
        <v>133</v>
      </c>
      <c r="J4388" s="26" t="s">
        <v>146</v>
      </c>
      <c r="K4388" s="26" t="s">
        <v>9597</v>
      </c>
      <c r="L4388" s="26" t="s">
        <v>24227</v>
      </c>
      <c r="M4388" s="26">
        <v>380567137100</v>
      </c>
      <c r="N4388" s="26">
        <v>1210100000</v>
      </c>
    </row>
    <row r="4389" spans="1:14">
      <c r="A4389" s="26" t="s">
        <v>3940</v>
      </c>
      <c r="B4389" s="26" t="s">
        <v>3941</v>
      </c>
      <c r="C4389" s="26">
        <v>38559154</v>
      </c>
      <c r="D4389" s="26" t="s">
        <v>24</v>
      </c>
      <c r="E4389" s="26" t="s">
        <v>24228</v>
      </c>
      <c r="F4389" s="26" t="s">
        <v>24229</v>
      </c>
      <c r="G4389" s="26" t="s">
        <v>9586</v>
      </c>
      <c r="H4389" s="26" t="s">
        <v>468</v>
      </c>
      <c r="I4389" s="26" t="s">
        <v>16628</v>
      </c>
      <c r="J4389" s="26" t="s">
        <v>3908</v>
      </c>
      <c r="K4389" s="26" t="s">
        <v>9582</v>
      </c>
      <c r="L4389" s="26" t="s">
        <v>24230</v>
      </c>
      <c r="M4389" s="26">
        <v>380961694539</v>
      </c>
      <c r="N4389" s="26">
        <v>520882006</v>
      </c>
    </row>
    <row r="4390" spans="1:14">
      <c r="A4390" s="26" t="s">
        <v>7049</v>
      </c>
      <c r="B4390" s="26" t="s">
        <v>7050</v>
      </c>
      <c r="C4390" s="26">
        <v>5506690</v>
      </c>
      <c r="D4390" s="26" t="s">
        <v>780</v>
      </c>
      <c r="E4390" s="26" t="s">
        <v>24231</v>
      </c>
      <c r="F4390" s="26" t="s">
        <v>24232</v>
      </c>
      <c r="G4390" s="26" t="s">
        <v>9601</v>
      </c>
      <c r="H4390" s="26" t="s">
        <v>987</v>
      </c>
      <c r="I4390" s="26" t="s">
        <v>9634</v>
      </c>
      <c r="J4390" s="26" t="s">
        <v>7051</v>
      </c>
      <c r="K4390" s="26" t="s">
        <v>9606</v>
      </c>
      <c r="L4390" s="26" t="s">
        <v>24233</v>
      </c>
      <c r="M4390" s="26">
        <v>761323389755</v>
      </c>
      <c r="N4390" s="26">
        <v>5624655400</v>
      </c>
    </row>
    <row r="4391" spans="1:14">
      <c r="A4391" s="26" t="s">
        <v>5063</v>
      </c>
      <c r="B4391" s="26" t="s">
        <v>5064</v>
      </c>
      <c r="C4391" s="26">
        <v>34167494</v>
      </c>
      <c r="D4391" s="26" t="s">
        <v>1701</v>
      </c>
      <c r="E4391" s="26" t="s">
        <v>24234</v>
      </c>
      <c r="F4391" s="26" t="s">
        <v>24235</v>
      </c>
      <c r="G4391" s="26" t="s">
        <v>9601</v>
      </c>
      <c r="H4391" s="26" t="s">
        <v>735</v>
      </c>
      <c r="J4391" s="26" t="s">
        <v>4996</v>
      </c>
      <c r="K4391" s="26" t="s">
        <v>9606</v>
      </c>
      <c r="L4391" s="26" t="s">
        <v>21111</v>
      </c>
      <c r="M4391" s="26">
        <v>380506191175</v>
      </c>
      <c r="N4391" s="26">
        <v>4622155300</v>
      </c>
    </row>
    <row r="4392" spans="1:14">
      <c r="A4392" s="26" t="s">
        <v>9042</v>
      </c>
      <c r="B4392" s="26" t="s">
        <v>9043</v>
      </c>
      <c r="C4392" s="26">
        <v>38868830</v>
      </c>
      <c r="D4392" s="26" t="s">
        <v>24</v>
      </c>
      <c r="E4392" s="26" t="s">
        <v>24236</v>
      </c>
      <c r="F4392" s="26" t="s">
        <v>24237</v>
      </c>
      <c r="G4392" s="26" t="s">
        <v>9586</v>
      </c>
      <c r="H4392" s="26" t="s">
        <v>1401</v>
      </c>
      <c r="I4392" s="26" t="s">
        <v>21820</v>
      </c>
      <c r="J4392" s="26" t="s">
        <v>24238</v>
      </c>
      <c r="K4392" s="26" t="s">
        <v>9582</v>
      </c>
      <c r="L4392" s="26" t="s">
        <v>24239</v>
      </c>
      <c r="M4392" s="26">
        <v>380473936183</v>
      </c>
      <c r="N4392" s="26">
        <v>7125180401</v>
      </c>
    </row>
    <row r="4393" spans="1:14">
      <c r="A4393" s="26" t="s">
        <v>2064</v>
      </c>
      <c r="B4393" s="26" t="s">
        <v>2065</v>
      </c>
      <c r="C4393" s="26">
        <v>38527798</v>
      </c>
      <c r="D4393" s="26" t="s">
        <v>1701</v>
      </c>
      <c r="E4393" s="26" t="s">
        <v>24240</v>
      </c>
      <c r="F4393" s="26" t="s">
        <v>24241</v>
      </c>
      <c r="G4393" s="26" t="s">
        <v>9601</v>
      </c>
      <c r="H4393" s="26" t="s">
        <v>103</v>
      </c>
      <c r="I4393" s="26" t="s">
        <v>11165</v>
      </c>
      <c r="J4393" s="26" t="s">
        <v>11970</v>
      </c>
      <c r="K4393" s="26" t="s">
        <v>9606</v>
      </c>
      <c r="L4393" s="26" t="s">
        <v>11971</v>
      </c>
      <c r="M4393" s="26">
        <v>380667946358</v>
      </c>
      <c r="N4393" s="26">
        <v>722155300</v>
      </c>
    </row>
    <row r="4394" spans="1:14">
      <c r="A4394" s="26" t="s">
        <v>4179</v>
      </c>
      <c r="B4394" s="26" t="s">
        <v>4180</v>
      </c>
      <c r="C4394" s="26">
        <v>1993575</v>
      </c>
      <c r="D4394" s="26" t="s">
        <v>780</v>
      </c>
      <c r="E4394" s="26" t="s">
        <v>24242</v>
      </c>
      <c r="F4394" s="26" t="s">
        <v>24243</v>
      </c>
      <c r="G4394" s="26" t="s">
        <v>9601</v>
      </c>
      <c r="H4394" s="26" t="s">
        <v>506</v>
      </c>
      <c r="J4394" s="26" t="s">
        <v>552</v>
      </c>
      <c r="K4394" s="26" t="s">
        <v>9597</v>
      </c>
      <c r="L4394" s="26" t="s">
        <v>24244</v>
      </c>
      <c r="M4394" s="26">
        <v>380973351204</v>
      </c>
      <c r="N4394" s="26">
        <v>2624010100</v>
      </c>
    </row>
    <row r="4395" spans="1:14">
      <c r="A4395" s="26" t="s">
        <v>3894</v>
      </c>
      <c r="B4395" s="26" t="s">
        <v>3895</v>
      </c>
      <c r="C4395" s="26">
        <v>38732974</v>
      </c>
      <c r="D4395" s="26" t="s">
        <v>24</v>
      </c>
      <c r="E4395" s="26" t="s">
        <v>24245</v>
      </c>
      <c r="F4395" s="26" t="s">
        <v>24246</v>
      </c>
      <c r="G4395" s="26" t="s">
        <v>9586</v>
      </c>
      <c r="H4395" s="26" t="s">
        <v>468</v>
      </c>
      <c r="I4395" s="26" t="s">
        <v>19759</v>
      </c>
      <c r="J4395" s="26" t="s">
        <v>24247</v>
      </c>
      <c r="K4395" s="26" t="s">
        <v>9582</v>
      </c>
      <c r="L4395" s="26" t="s">
        <v>24248</v>
      </c>
      <c r="M4395" s="26">
        <v>380613392199</v>
      </c>
      <c r="N4395" s="26">
        <v>2324586201</v>
      </c>
    </row>
    <row r="4396" spans="1:14">
      <c r="A4396" s="26" t="s">
        <v>3927</v>
      </c>
      <c r="B4396" s="26" t="s">
        <v>3928</v>
      </c>
      <c r="C4396" s="26">
        <v>38542239</v>
      </c>
      <c r="D4396" s="26" t="s">
        <v>24</v>
      </c>
      <c r="E4396" s="26" t="s">
        <v>24249</v>
      </c>
      <c r="F4396" s="26" t="s">
        <v>24250</v>
      </c>
      <c r="G4396" s="26" t="s">
        <v>9591</v>
      </c>
      <c r="H4396" s="26" t="s">
        <v>468</v>
      </c>
      <c r="I4396" s="26" t="s">
        <v>10158</v>
      </c>
      <c r="J4396" s="26" t="s">
        <v>24251</v>
      </c>
      <c r="K4396" s="26" t="s">
        <v>9582</v>
      </c>
      <c r="L4396" s="26" t="s">
        <v>24252</v>
      </c>
      <c r="M4396" s="26">
        <v>380991961497</v>
      </c>
      <c r="N4396" s="26">
        <v>2325555132</v>
      </c>
    </row>
    <row r="4397" spans="1:14">
      <c r="A4397" s="26" t="s">
        <v>8668</v>
      </c>
      <c r="B4397" s="26" t="s">
        <v>8661</v>
      </c>
      <c r="C4397" s="26">
        <v>26381838</v>
      </c>
      <c r="D4397" s="26" t="s">
        <v>24</v>
      </c>
      <c r="E4397" s="26" t="s">
        <v>24253</v>
      </c>
      <c r="F4397" s="26" t="s">
        <v>24254</v>
      </c>
      <c r="G4397" s="26" t="s">
        <v>9586</v>
      </c>
      <c r="H4397" s="26" t="s">
        <v>1308</v>
      </c>
      <c r="J4397" s="26" t="s">
        <v>1337</v>
      </c>
      <c r="K4397" s="26" t="s">
        <v>9597</v>
      </c>
      <c r="L4397" s="26" t="s">
        <v>24255</v>
      </c>
      <c r="M4397" s="26">
        <v>380976726186</v>
      </c>
      <c r="N4397" s="26">
        <v>6810400000</v>
      </c>
    </row>
    <row r="4398" spans="1:14">
      <c r="A4398" s="26" t="s">
        <v>2137</v>
      </c>
      <c r="B4398" s="26" t="s">
        <v>2138</v>
      </c>
      <c r="C4398" s="26">
        <v>38485879</v>
      </c>
      <c r="D4398" s="26" t="s">
        <v>24</v>
      </c>
      <c r="E4398" s="26" t="s">
        <v>24256</v>
      </c>
      <c r="F4398" s="26" t="s">
        <v>24257</v>
      </c>
      <c r="G4398" s="26" t="s">
        <v>9579</v>
      </c>
      <c r="H4398" s="26" t="s">
        <v>103</v>
      </c>
      <c r="I4398" s="26" t="s">
        <v>10489</v>
      </c>
      <c r="J4398" s="26" t="s">
        <v>24258</v>
      </c>
      <c r="K4398" s="26" t="s">
        <v>9582</v>
      </c>
      <c r="L4398" s="26" t="s">
        <v>24259</v>
      </c>
      <c r="M4398" s="26">
        <v>761948228030</v>
      </c>
      <c r="N4398" s="26">
        <v>725084807</v>
      </c>
    </row>
    <row r="4399" spans="1:14">
      <c r="A4399" s="26" t="s">
        <v>5133</v>
      </c>
      <c r="B4399" s="26" t="s">
        <v>5134</v>
      </c>
      <c r="C4399" s="26">
        <v>1998124</v>
      </c>
      <c r="D4399" s="26" t="s">
        <v>780</v>
      </c>
      <c r="E4399" s="26" t="s">
        <v>24260</v>
      </c>
      <c r="F4399" s="26" t="s">
        <v>24261</v>
      </c>
      <c r="G4399" s="26" t="s">
        <v>9601</v>
      </c>
      <c r="H4399" s="26" t="s">
        <v>735</v>
      </c>
      <c r="J4399" s="26" t="s">
        <v>740</v>
      </c>
      <c r="K4399" s="26" t="s">
        <v>9597</v>
      </c>
      <c r="L4399" s="26" t="s">
        <v>24262</v>
      </c>
      <c r="M4399" s="26">
        <v>380322766393</v>
      </c>
      <c r="N4399" s="26">
        <v>1221881203</v>
      </c>
    </row>
    <row r="4400" spans="1:14">
      <c r="A4400" s="26" t="s">
        <v>3211</v>
      </c>
      <c r="B4400" s="26" t="s">
        <v>3212</v>
      </c>
      <c r="C4400" s="26">
        <v>13549905</v>
      </c>
      <c r="D4400" s="26" t="s">
        <v>780</v>
      </c>
      <c r="E4400" s="26" t="s">
        <v>24263</v>
      </c>
      <c r="F4400" s="26" t="s">
        <v>24264</v>
      </c>
      <c r="G4400" s="26" t="s">
        <v>9601</v>
      </c>
      <c r="H4400" s="26" t="s">
        <v>375</v>
      </c>
      <c r="I4400" s="26" t="s">
        <v>388</v>
      </c>
      <c r="J4400" s="26" t="s">
        <v>24265</v>
      </c>
      <c r="K4400" s="26" t="s">
        <v>9582</v>
      </c>
      <c r="L4400" s="26" t="s">
        <v>24266</v>
      </c>
      <c r="M4400" s="26">
        <v>380976827955</v>
      </c>
      <c r="N4400" s="26">
        <v>1824086001</v>
      </c>
    </row>
    <row r="4401" spans="1:14">
      <c r="A4401" s="26" t="s">
        <v>3490</v>
      </c>
      <c r="B4401" s="26" t="s">
        <v>3491</v>
      </c>
      <c r="C4401" s="26">
        <v>37916782</v>
      </c>
      <c r="D4401" s="26" t="s">
        <v>24</v>
      </c>
      <c r="E4401" s="26" t="s">
        <v>24267</v>
      </c>
      <c r="F4401" s="26" t="s">
        <v>24268</v>
      </c>
      <c r="G4401" s="26" t="s">
        <v>9586</v>
      </c>
      <c r="H4401" s="26" t="s">
        <v>392</v>
      </c>
      <c r="I4401" s="26" t="s">
        <v>17899</v>
      </c>
      <c r="J4401" s="26" t="s">
        <v>24269</v>
      </c>
      <c r="K4401" s="26" t="s">
        <v>9582</v>
      </c>
      <c r="L4401" s="26" t="s">
        <v>24270</v>
      </c>
      <c r="M4401" s="26">
        <v>380668658918</v>
      </c>
      <c r="N4401" s="26">
        <v>2123283001</v>
      </c>
    </row>
    <row r="4402" spans="1:14">
      <c r="A4402" s="26" t="s">
        <v>3591</v>
      </c>
      <c r="B4402" s="26" t="s">
        <v>3592</v>
      </c>
      <c r="C4402" s="26">
        <v>38699838</v>
      </c>
      <c r="D4402" s="26" t="s">
        <v>24</v>
      </c>
      <c r="E4402" s="26" t="s">
        <v>24271</v>
      </c>
      <c r="F4402" s="26" t="s">
        <v>24049</v>
      </c>
      <c r="G4402" s="26" t="s">
        <v>9586</v>
      </c>
      <c r="H4402" s="26" t="s">
        <v>468</v>
      </c>
      <c r="J4402" s="26" t="s">
        <v>469</v>
      </c>
      <c r="K4402" s="26" t="s">
        <v>9597</v>
      </c>
      <c r="L4402" s="26" t="s">
        <v>24272</v>
      </c>
      <c r="M4402" s="26">
        <v>380615372215</v>
      </c>
      <c r="N4402" s="26">
        <v>2310400000</v>
      </c>
    </row>
    <row r="4403" spans="1:14">
      <c r="A4403" s="26" t="s">
        <v>3668</v>
      </c>
      <c r="B4403" s="26" t="s">
        <v>3669</v>
      </c>
      <c r="C4403" s="26">
        <v>42596380</v>
      </c>
      <c r="D4403" s="26" t="s">
        <v>24</v>
      </c>
      <c r="E4403" s="26" t="s">
        <v>24273</v>
      </c>
      <c r="F4403" s="26" t="s">
        <v>24274</v>
      </c>
      <c r="G4403" s="26" t="s">
        <v>9586</v>
      </c>
      <c r="H4403" s="26" t="s">
        <v>468</v>
      </c>
      <c r="J4403" s="26" t="s">
        <v>481</v>
      </c>
      <c r="K4403" s="26" t="s">
        <v>9597</v>
      </c>
      <c r="L4403" s="26" t="s">
        <v>24275</v>
      </c>
      <c r="M4403" s="26">
        <v>761610739292</v>
      </c>
      <c r="N4403" s="26">
        <v>1222380503</v>
      </c>
    </row>
    <row r="4404" spans="1:14">
      <c r="A4404" s="26" t="s">
        <v>3434</v>
      </c>
      <c r="B4404" s="26" t="s">
        <v>3435</v>
      </c>
      <c r="C4404" s="26">
        <v>40390032</v>
      </c>
      <c r="D4404" s="26" t="s">
        <v>24</v>
      </c>
      <c r="E4404" s="26" t="s">
        <v>24276</v>
      </c>
      <c r="F4404" s="26" t="s">
        <v>24277</v>
      </c>
      <c r="G4404" s="26" t="s">
        <v>9586</v>
      </c>
      <c r="H4404" s="26" t="s">
        <v>392</v>
      </c>
      <c r="I4404" s="26" t="s">
        <v>12978</v>
      </c>
      <c r="J4404" s="26" t="s">
        <v>24278</v>
      </c>
      <c r="K4404" s="26" t="s">
        <v>9582</v>
      </c>
      <c r="L4404" s="26" t="s">
        <v>24279</v>
      </c>
      <c r="M4404" s="26">
        <v>380800503118</v>
      </c>
      <c r="N4404" s="26">
        <v>2122782401</v>
      </c>
    </row>
    <row r="4405" spans="1:14">
      <c r="A4405" s="26" t="s">
        <v>2782</v>
      </c>
      <c r="B4405" s="26" t="s">
        <v>2783</v>
      </c>
      <c r="C4405" s="26">
        <v>37868949</v>
      </c>
      <c r="D4405" s="26" t="s">
        <v>24</v>
      </c>
      <c r="E4405" s="26" t="s">
        <v>24280</v>
      </c>
      <c r="F4405" s="26" t="s">
        <v>24281</v>
      </c>
      <c r="G4405" s="26" t="s">
        <v>9586</v>
      </c>
      <c r="H4405" s="26" t="s">
        <v>258</v>
      </c>
      <c r="I4405" s="26" t="s">
        <v>12739</v>
      </c>
      <c r="J4405" s="26" t="s">
        <v>24282</v>
      </c>
      <c r="K4405" s="26" t="s">
        <v>9582</v>
      </c>
      <c r="L4405" s="26" t="s">
        <v>24283</v>
      </c>
      <c r="M4405" s="26">
        <v>761580412405</v>
      </c>
      <c r="N4405" s="26">
        <v>125684803</v>
      </c>
    </row>
    <row r="4406" spans="1:14">
      <c r="A4406" s="26" t="s">
        <v>7886</v>
      </c>
      <c r="B4406" s="26" t="s">
        <v>7887</v>
      </c>
      <c r="C4406" s="26" t="s">
        <v>1604</v>
      </c>
      <c r="D4406" s="26" t="s">
        <v>24</v>
      </c>
      <c r="E4406" s="26" t="s">
        <v>24284</v>
      </c>
      <c r="F4406" s="26" t="s">
        <v>24285</v>
      </c>
      <c r="G4406" s="26" t="s">
        <v>9591</v>
      </c>
      <c r="H4406" s="26" t="s">
        <v>1122</v>
      </c>
      <c r="I4406" s="26" t="s">
        <v>10431</v>
      </c>
      <c r="J4406" s="26" t="s">
        <v>1159</v>
      </c>
      <c r="K4406" s="26" t="s">
        <v>9597</v>
      </c>
      <c r="L4406" s="26" t="s">
        <v>24286</v>
      </c>
      <c r="M4406" s="26">
        <v>380988031371</v>
      </c>
      <c r="N4406" s="26">
        <v>6321610100</v>
      </c>
    </row>
    <row r="4407" spans="1:14">
      <c r="A4407" s="26" t="s">
        <v>1669</v>
      </c>
      <c r="B4407" s="26" t="s">
        <v>1670</v>
      </c>
      <c r="C4407" s="26">
        <v>1982270</v>
      </c>
      <c r="D4407" s="26" t="s">
        <v>780</v>
      </c>
      <c r="E4407" s="26" t="s">
        <v>24287</v>
      </c>
      <c r="F4407" s="26" t="s">
        <v>24288</v>
      </c>
      <c r="G4407" s="26" t="s">
        <v>9601</v>
      </c>
      <c r="H4407" s="26" t="s">
        <v>27</v>
      </c>
      <c r="J4407" s="26" t="s">
        <v>36</v>
      </c>
      <c r="K4407" s="26" t="s">
        <v>9597</v>
      </c>
      <c r="L4407" s="26" t="s">
        <v>24289</v>
      </c>
      <c r="M4407" s="26">
        <v>380432673289</v>
      </c>
      <c r="N4407" s="26">
        <v>510100000</v>
      </c>
    </row>
    <row r="4408" spans="1:14">
      <c r="A4408" s="26" t="s">
        <v>6890</v>
      </c>
      <c r="B4408" s="26" t="s">
        <v>6891</v>
      </c>
      <c r="C4408" s="26">
        <v>38459325</v>
      </c>
      <c r="D4408" s="26" t="s">
        <v>24</v>
      </c>
      <c r="E4408" s="26" t="s">
        <v>24290</v>
      </c>
      <c r="F4408" s="26" t="s">
        <v>24291</v>
      </c>
      <c r="G4408" s="26" t="s">
        <v>9586</v>
      </c>
      <c r="H4408" s="26" t="s">
        <v>949</v>
      </c>
      <c r="I4408" s="26" t="s">
        <v>9669</v>
      </c>
      <c r="J4408" s="26" t="s">
        <v>24292</v>
      </c>
      <c r="K4408" s="26" t="s">
        <v>9582</v>
      </c>
      <c r="L4408" s="26" t="s">
        <v>24293</v>
      </c>
      <c r="M4408" s="26">
        <v>380991750127</v>
      </c>
      <c r="N4408" s="26">
        <v>5322083702</v>
      </c>
    </row>
    <row r="4409" spans="1:14">
      <c r="A4409" s="26" t="s">
        <v>3985</v>
      </c>
      <c r="B4409" s="26" t="s">
        <v>3986</v>
      </c>
      <c r="C4409" s="26">
        <v>41901934</v>
      </c>
      <c r="D4409" s="26" t="s">
        <v>24</v>
      </c>
      <c r="E4409" s="26" t="s">
        <v>24294</v>
      </c>
      <c r="F4409" s="26" t="s">
        <v>24295</v>
      </c>
      <c r="G4409" s="26" t="s">
        <v>9579</v>
      </c>
      <c r="H4409" s="26" t="s">
        <v>506</v>
      </c>
      <c r="J4409" s="26" t="s">
        <v>24296</v>
      </c>
      <c r="K4409" s="26" t="s">
        <v>9582</v>
      </c>
      <c r="L4409" s="26" t="s">
        <v>24297</v>
      </c>
      <c r="M4409" s="26">
        <v>380961857778</v>
      </c>
      <c r="N4409" s="26">
        <v>2622855302</v>
      </c>
    </row>
    <row r="4410" spans="1:14">
      <c r="A4410" s="26" t="s">
        <v>3717</v>
      </c>
      <c r="B4410" s="26" t="s">
        <v>3718</v>
      </c>
      <c r="C4410" s="26">
        <v>38969547</v>
      </c>
      <c r="D4410" s="26" t="s">
        <v>24</v>
      </c>
      <c r="E4410" s="26" t="s">
        <v>24298</v>
      </c>
      <c r="F4410" s="26" t="s">
        <v>24299</v>
      </c>
      <c r="G4410" s="26" t="s">
        <v>9586</v>
      </c>
      <c r="H4410" s="26" t="s">
        <v>468</v>
      </c>
      <c r="J4410" s="26" t="s">
        <v>481</v>
      </c>
      <c r="K4410" s="26" t="s">
        <v>9597</v>
      </c>
      <c r="L4410" s="26" t="s">
        <v>24300</v>
      </c>
      <c r="M4410" s="26">
        <v>761224560700</v>
      </c>
      <c r="N4410" s="26">
        <v>1222380503</v>
      </c>
    </row>
    <row r="4411" spans="1:14">
      <c r="A4411" s="26" t="s">
        <v>6639</v>
      </c>
      <c r="B4411" s="26" t="s">
        <v>6640</v>
      </c>
      <c r="C4411" s="26">
        <v>38540960</v>
      </c>
      <c r="D4411" s="26" t="s">
        <v>24</v>
      </c>
      <c r="E4411" s="26" t="s">
        <v>24301</v>
      </c>
      <c r="F4411" s="26" t="s">
        <v>24302</v>
      </c>
      <c r="G4411" s="26" t="s">
        <v>9586</v>
      </c>
      <c r="H4411" s="26" t="s">
        <v>949</v>
      </c>
      <c r="I4411" s="26" t="s">
        <v>11921</v>
      </c>
      <c r="J4411" s="26" t="s">
        <v>20362</v>
      </c>
      <c r="K4411" s="26" t="s">
        <v>9582</v>
      </c>
      <c r="L4411" s="26" t="s">
        <v>24303</v>
      </c>
      <c r="M4411" s="26">
        <v>380960827255</v>
      </c>
      <c r="N4411" s="26">
        <v>1820955118</v>
      </c>
    </row>
    <row r="4412" spans="1:14">
      <c r="A4412" s="26" t="s">
        <v>8615</v>
      </c>
      <c r="B4412" s="26" t="s">
        <v>8616</v>
      </c>
      <c r="C4412" s="26">
        <v>38550036</v>
      </c>
      <c r="D4412" s="26" t="s">
        <v>24</v>
      </c>
      <c r="E4412" s="26" t="s">
        <v>24304</v>
      </c>
      <c r="F4412" s="26" t="s">
        <v>24305</v>
      </c>
      <c r="G4412" s="26" t="s">
        <v>9579</v>
      </c>
      <c r="H4412" s="26" t="s">
        <v>1308</v>
      </c>
      <c r="J4412" s="26" t="s">
        <v>24306</v>
      </c>
      <c r="K4412" s="26" t="s">
        <v>9582</v>
      </c>
      <c r="L4412" s="26" t="s">
        <v>24307</v>
      </c>
      <c r="M4412" s="26">
        <v>761937976042</v>
      </c>
      <c r="N4412" s="26">
        <v>6820684001</v>
      </c>
    </row>
    <row r="4413" spans="1:14">
      <c r="A4413" s="26" t="s">
        <v>4125</v>
      </c>
      <c r="B4413" s="26" t="s">
        <v>4124</v>
      </c>
      <c r="C4413" s="26">
        <v>33271905</v>
      </c>
      <c r="D4413" s="26" t="s">
        <v>24</v>
      </c>
      <c r="E4413" s="26" t="s">
        <v>24308</v>
      </c>
      <c r="F4413" s="26" t="s">
        <v>24309</v>
      </c>
      <c r="G4413" s="26" t="s">
        <v>9586</v>
      </c>
      <c r="H4413" s="26" t="s">
        <v>506</v>
      </c>
      <c r="I4413" s="26" t="s">
        <v>10881</v>
      </c>
      <c r="J4413" s="26" t="s">
        <v>24310</v>
      </c>
      <c r="K4413" s="26" t="s">
        <v>9582</v>
      </c>
      <c r="L4413" s="26" t="s">
        <v>24311</v>
      </c>
      <c r="M4413" s="26">
        <v>380347291175</v>
      </c>
      <c r="N4413" s="26">
        <v>2622883601</v>
      </c>
    </row>
    <row r="4414" spans="1:14">
      <c r="A4414" s="26" t="s">
        <v>7422</v>
      </c>
      <c r="B4414" s="26" t="s">
        <v>7423</v>
      </c>
      <c r="C4414" s="26">
        <v>38575731</v>
      </c>
      <c r="D4414" s="26" t="s">
        <v>24</v>
      </c>
      <c r="E4414" s="26" t="s">
        <v>24312</v>
      </c>
      <c r="F4414" s="26" t="s">
        <v>10050</v>
      </c>
      <c r="G4414" s="26" t="s">
        <v>9591</v>
      </c>
      <c r="H4414" s="26" t="s">
        <v>1025</v>
      </c>
      <c r="J4414" s="26" t="s">
        <v>1065</v>
      </c>
      <c r="K4414" s="26" t="s">
        <v>9597</v>
      </c>
      <c r="L4414" s="26" t="s">
        <v>24313</v>
      </c>
      <c r="M4414" s="26">
        <v>380542665712</v>
      </c>
      <c r="N4414" s="26">
        <v>5910100000</v>
      </c>
    </row>
    <row r="4415" spans="1:14">
      <c r="A4415" s="26" t="s">
        <v>3335</v>
      </c>
      <c r="B4415" s="26" t="s">
        <v>3336</v>
      </c>
      <c r="C4415" s="26" t="s">
        <v>1604</v>
      </c>
      <c r="D4415" s="26" t="s">
        <v>24</v>
      </c>
      <c r="E4415" s="26" t="s">
        <v>24314</v>
      </c>
      <c r="F4415" s="26" t="s">
        <v>24315</v>
      </c>
      <c r="G4415" s="26" t="s">
        <v>9591</v>
      </c>
      <c r="H4415" s="26" t="s">
        <v>375</v>
      </c>
      <c r="I4415" s="26" t="s">
        <v>18803</v>
      </c>
      <c r="J4415" s="26" t="s">
        <v>3337</v>
      </c>
      <c r="K4415" s="26" t="s">
        <v>9597</v>
      </c>
      <c r="L4415" s="26" t="s">
        <v>24316</v>
      </c>
      <c r="M4415" s="26">
        <v>380975556003</v>
      </c>
      <c r="N4415" s="26">
        <v>1825810100</v>
      </c>
    </row>
    <row r="4416" spans="1:14">
      <c r="A4416" s="26" t="s">
        <v>3508</v>
      </c>
      <c r="B4416" s="26" t="s">
        <v>3509</v>
      </c>
      <c r="C4416" s="26">
        <v>38839154</v>
      </c>
      <c r="D4416" s="26" t="s">
        <v>24</v>
      </c>
      <c r="E4416" s="26" t="s">
        <v>24317</v>
      </c>
      <c r="F4416" s="26" t="s">
        <v>24318</v>
      </c>
      <c r="G4416" s="26" t="s">
        <v>9586</v>
      </c>
      <c r="H4416" s="26" t="s">
        <v>392</v>
      </c>
      <c r="J4416" s="26" t="s">
        <v>458</v>
      </c>
      <c r="K4416" s="26" t="s">
        <v>9597</v>
      </c>
      <c r="L4416" s="26" t="s">
        <v>24319</v>
      </c>
      <c r="M4416" s="26">
        <v>380312615939</v>
      </c>
      <c r="N4416" s="26">
        <v>2110100000</v>
      </c>
    </row>
    <row r="4417" spans="1:14">
      <c r="A4417" s="26" t="s">
        <v>3473</v>
      </c>
      <c r="B4417" s="26" t="s">
        <v>3474</v>
      </c>
      <c r="C4417" s="26">
        <v>38466531</v>
      </c>
      <c r="D4417" s="26" t="s">
        <v>24</v>
      </c>
      <c r="E4417" s="26" t="s">
        <v>24320</v>
      </c>
      <c r="F4417" s="26" t="s">
        <v>24321</v>
      </c>
      <c r="G4417" s="26" t="s">
        <v>9579</v>
      </c>
      <c r="H4417" s="26" t="s">
        <v>392</v>
      </c>
      <c r="I4417" s="26" t="s">
        <v>11629</v>
      </c>
      <c r="J4417" s="26" t="s">
        <v>24322</v>
      </c>
      <c r="K4417" s="26" t="s">
        <v>9582</v>
      </c>
      <c r="L4417" s="26" t="s">
        <v>24323</v>
      </c>
      <c r="M4417" s="26">
        <v>760624900660</v>
      </c>
      <c r="N4417" s="26">
        <v>2124880602</v>
      </c>
    </row>
    <row r="4418" spans="1:14">
      <c r="A4418" s="26" t="s">
        <v>7387</v>
      </c>
      <c r="B4418" s="26" t="s">
        <v>7388</v>
      </c>
      <c r="C4418" s="26">
        <v>38019903</v>
      </c>
      <c r="D4418" s="26" t="s">
        <v>24</v>
      </c>
      <c r="E4418" s="26" t="s">
        <v>24324</v>
      </c>
      <c r="F4418" s="26" t="s">
        <v>24325</v>
      </c>
      <c r="G4418" s="26" t="s">
        <v>9586</v>
      </c>
      <c r="H4418" s="26" t="s">
        <v>1025</v>
      </c>
      <c r="I4418" s="26" t="s">
        <v>12214</v>
      </c>
      <c r="J4418" s="26" t="s">
        <v>1049</v>
      </c>
      <c r="K4418" s="26" t="s">
        <v>9606</v>
      </c>
      <c r="L4418" s="26" t="s">
        <v>24326</v>
      </c>
      <c r="M4418" s="26">
        <v>380545552401</v>
      </c>
      <c r="N4418" s="26">
        <v>5923555100</v>
      </c>
    </row>
    <row r="4419" spans="1:14">
      <c r="A4419" s="26" t="s">
        <v>4172</v>
      </c>
      <c r="B4419" s="26" t="s">
        <v>4173</v>
      </c>
      <c r="C4419" s="26">
        <v>1993470</v>
      </c>
      <c r="D4419" s="26" t="s">
        <v>24</v>
      </c>
      <c r="E4419" s="26" t="s">
        <v>24327</v>
      </c>
      <c r="F4419" s="26" t="s">
        <v>24328</v>
      </c>
      <c r="G4419" s="26" t="s">
        <v>9586</v>
      </c>
      <c r="H4419" s="26" t="s">
        <v>506</v>
      </c>
      <c r="J4419" s="26" t="s">
        <v>548</v>
      </c>
      <c r="K4419" s="26" t="s">
        <v>9606</v>
      </c>
      <c r="L4419" s="26" t="s">
        <v>24329</v>
      </c>
      <c r="M4419" s="26">
        <v>380343641184</v>
      </c>
      <c r="N4419" s="26">
        <v>2625855600</v>
      </c>
    </row>
    <row r="4420" spans="1:14">
      <c r="A4420" s="26" t="s">
        <v>8999</v>
      </c>
      <c r="B4420" s="26" t="s">
        <v>9000</v>
      </c>
      <c r="C4420" s="26">
        <v>2005585</v>
      </c>
      <c r="D4420" s="26" t="s">
        <v>780</v>
      </c>
      <c r="E4420" s="26" t="s">
        <v>24330</v>
      </c>
      <c r="F4420" s="26" t="s">
        <v>24331</v>
      </c>
      <c r="G4420" s="26" t="s">
        <v>9601</v>
      </c>
      <c r="H4420" s="26" t="s">
        <v>1401</v>
      </c>
      <c r="I4420" s="26" t="s">
        <v>17783</v>
      </c>
      <c r="J4420" s="26" t="s">
        <v>1418</v>
      </c>
      <c r="K4420" s="26" t="s">
        <v>9597</v>
      </c>
      <c r="L4420" s="26" t="s">
        <v>24332</v>
      </c>
      <c r="M4420" s="26">
        <v>380474025480</v>
      </c>
      <c r="N4420" s="26">
        <v>3510390401</v>
      </c>
    </row>
    <row r="4421" spans="1:14">
      <c r="A4421" s="26" t="s">
        <v>7955</v>
      </c>
      <c r="B4421" s="26" t="s">
        <v>7956</v>
      </c>
      <c r="C4421" s="26">
        <v>40414351</v>
      </c>
      <c r="D4421" s="26" t="s">
        <v>24</v>
      </c>
      <c r="E4421" s="26" t="s">
        <v>24333</v>
      </c>
      <c r="F4421" s="26" t="s">
        <v>24334</v>
      </c>
      <c r="G4421" s="26" t="s">
        <v>9586</v>
      </c>
      <c r="H4421" s="26" t="s">
        <v>1122</v>
      </c>
      <c r="I4421" s="26" t="s">
        <v>10347</v>
      </c>
      <c r="J4421" s="26" t="s">
        <v>24335</v>
      </c>
      <c r="K4421" s="26" t="s">
        <v>9582</v>
      </c>
      <c r="L4421" s="26" t="s">
        <v>24336</v>
      </c>
      <c r="M4421" s="26">
        <v>380574236217</v>
      </c>
      <c r="N4421" s="26">
        <v>6323781001</v>
      </c>
    </row>
    <row r="4422" spans="1:14">
      <c r="A4422" s="26" t="s">
        <v>2809</v>
      </c>
      <c r="B4422" s="26" t="s">
        <v>2810</v>
      </c>
      <c r="C4422" s="26">
        <v>39017488</v>
      </c>
      <c r="D4422" s="26" t="s">
        <v>780</v>
      </c>
      <c r="E4422" s="26" t="s">
        <v>24337</v>
      </c>
      <c r="F4422" s="26" t="s">
        <v>24338</v>
      </c>
      <c r="G4422" s="26" t="s">
        <v>9601</v>
      </c>
      <c r="H4422" s="26" t="s">
        <v>258</v>
      </c>
      <c r="J4422" s="26" t="s">
        <v>279</v>
      </c>
      <c r="K4422" s="26" t="s">
        <v>9597</v>
      </c>
      <c r="L4422" s="26" t="s">
        <v>24339</v>
      </c>
      <c r="M4422" s="26">
        <v>380508551052</v>
      </c>
      <c r="N4422" s="26">
        <v>1411500000</v>
      </c>
    </row>
    <row r="4423" spans="1:14">
      <c r="A4423" s="26" t="s">
        <v>6533</v>
      </c>
      <c r="B4423" s="26" t="s">
        <v>6140</v>
      </c>
      <c r="C4423" s="26">
        <v>38617509</v>
      </c>
      <c r="D4423" s="26" t="s">
        <v>24</v>
      </c>
      <c r="E4423" s="26" t="s">
        <v>24340</v>
      </c>
      <c r="F4423" s="26" t="s">
        <v>24341</v>
      </c>
      <c r="G4423" s="26" t="s">
        <v>9586</v>
      </c>
      <c r="H4423" s="26" t="s">
        <v>885</v>
      </c>
      <c r="I4423" s="26" t="s">
        <v>11807</v>
      </c>
      <c r="J4423" s="26" t="s">
        <v>1426</v>
      </c>
      <c r="K4423" s="26" t="s">
        <v>9582</v>
      </c>
      <c r="L4423" s="26" t="s">
        <v>24342</v>
      </c>
      <c r="M4423" s="26">
        <v>380677376860</v>
      </c>
      <c r="N4423" s="26">
        <v>123584702</v>
      </c>
    </row>
    <row r="4424" spans="1:14">
      <c r="A4424" s="26" t="s">
        <v>3996</v>
      </c>
      <c r="B4424" s="26" t="s">
        <v>3997</v>
      </c>
      <c r="C4424" s="26">
        <v>25952003</v>
      </c>
      <c r="D4424" s="26" t="s">
        <v>780</v>
      </c>
      <c r="E4424" s="26" t="s">
        <v>24343</v>
      </c>
      <c r="F4424" s="26" t="s">
        <v>24344</v>
      </c>
      <c r="G4424" s="26" t="s">
        <v>9601</v>
      </c>
      <c r="H4424" s="26" t="s">
        <v>506</v>
      </c>
      <c r="J4424" s="26" t="s">
        <v>518</v>
      </c>
      <c r="K4424" s="26" t="s">
        <v>9597</v>
      </c>
      <c r="L4424" s="26" t="s">
        <v>24345</v>
      </c>
      <c r="M4424" s="26">
        <v>380343025237</v>
      </c>
      <c r="N4424" s="26">
        <v>1822587303</v>
      </c>
    </row>
    <row r="4425" spans="1:14">
      <c r="A4425" s="26" t="s">
        <v>2558</v>
      </c>
      <c r="B4425" s="26" t="s">
        <v>2559</v>
      </c>
      <c r="C4425" s="26">
        <v>41698415</v>
      </c>
      <c r="D4425" s="26" t="s">
        <v>24</v>
      </c>
      <c r="E4425" s="26" t="s">
        <v>24346</v>
      </c>
      <c r="F4425" s="26" t="s">
        <v>24347</v>
      </c>
      <c r="G4425" s="26" t="s">
        <v>9586</v>
      </c>
      <c r="H4425" s="26" t="s">
        <v>133</v>
      </c>
      <c r="I4425" s="26" t="s">
        <v>11288</v>
      </c>
      <c r="J4425" s="26" t="s">
        <v>203</v>
      </c>
      <c r="K4425" s="26" t="s">
        <v>9606</v>
      </c>
      <c r="L4425" s="26" t="s">
        <v>22720</v>
      </c>
      <c r="M4425" s="26">
        <v>380565491556</v>
      </c>
      <c r="N4425" s="26">
        <v>121680103</v>
      </c>
    </row>
    <row r="4426" spans="1:14">
      <c r="A4426" s="26" t="s">
        <v>6969</v>
      </c>
      <c r="B4426" s="26" t="s">
        <v>6970</v>
      </c>
      <c r="C4426" s="26">
        <v>38853852</v>
      </c>
      <c r="D4426" s="26" t="s">
        <v>24</v>
      </c>
      <c r="E4426" s="26" t="s">
        <v>24348</v>
      </c>
      <c r="F4426" s="26" t="s">
        <v>24349</v>
      </c>
      <c r="G4426" s="26" t="s">
        <v>9586</v>
      </c>
      <c r="H4426" s="26" t="s">
        <v>987</v>
      </c>
      <c r="I4426" s="26" t="s">
        <v>20511</v>
      </c>
      <c r="J4426" s="26" t="s">
        <v>24350</v>
      </c>
      <c r="K4426" s="26" t="s">
        <v>9582</v>
      </c>
      <c r="L4426" s="26" t="s">
        <v>24351</v>
      </c>
      <c r="M4426" s="26">
        <v>380973067936</v>
      </c>
      <c r="N4426" s="26">
        <v>5620883801</v>
      </c>
    </row>
    <row r="4427" spans="1:14">
      <c r="A4427" s="26" t="s">
        <v>8024</v>
      </c>
      <c r="B4427" s="26" t="s">
        <v>8025</v>
      </c>
      <c r="C4427" s="26">
        <v>2003184</v>
      </c>
      <c r="D4427" s="26" t="s">
        <v>780</v>
      </c>
      <c r="E4427" s="26" t="s">
        <v>24352</v>
      </c>
      <c r="F4427" s="26" t="s">
        <v>24353</v>
      </c>
      <c r="G4427" s="26" t="s">
        <v>9601</v>
      </c>
      <c r="H4427" s="26" t="s">
        <v>1122</v>
      </c>
      <c r="I4427" s="26" t="s">
        <v>9887</v>
      </c>
      <c r="J4427" s="26" t="s">
        <v>2717</v>
      </c>
      <c r="K4427" s="26" t="s">
        <v>9606</v>
      </c>
      <c r="L4427" s="26" t="s">
        <v>24354</v>
      </c>
      <c r="M4427" s="26">
        <v>380574752563</v>
      </c>
      <c r="N4427" s="26">
        <v>1221455800</v>
      </c>
    </row>
    <row r="4428" spans="1:14">
      <c r="A4428" s="26" t="s">
        <v>3211</v>
      </c>
      <c r="B4428" s="26" t="s">
        <v>3212</v>
      </c>
      <c r="C4428" s="26">
        <v>13549905</v>
      </c>
      <c r="D4428" s="26" t="s">
        <v>780</v>
      </c>
      <c r="E4428" s="26" t="s">
        <v>24355</v>
      </c>
      <c r="F4428" s="26" t="s">
        <v>17592</v>
      </c>
      <c r="G4428" s="26" t="s">
        <v>9601</v>
      </c>
      <c r="H4428" s="26" t="s">
        <v>375</v>
      </c>
      <c r="J4428" s="26" t="s">
        <v>388</v>
      </c>
      <c r="K4428" s="26" t="s">
        <v>9597</v>
      </c>
      <c r="L4428" s="26" t="s">
        <v>10705</v>
      </c>
      <c r="M4428" s="26">
        <v>380414121641</v>
      </c>
      <c r="N4428" s="26">
        <v>1811000000</v>
      </c>
    </row>
    <row r="4429" spans="1:14">
      <c r="A4429" s="26" t="s">
        <v>5227</v>
      </c>
      <c r="B4429" s="26" t="s">
        <v>5228</v>
      </c>
      <c r="C4429" s="26">
        <v>1997768</v>
      </c>
      <c r="D4429" s="26" t="s">
        <v>780</v>
      </c>
      <c r="E4429" s="26" t="s">
        <v>24356</v>
      </c>
      <c r="F4429" s="26" t="s">
        <v>23052</v>
      </c>
      <c r="G4429" s="26" t="s">
        <v>9601</v>
      </c>
      <c r="H4429" s="26" t="s">
        <v>735</v>
      </c>
      <c r="I4429" s="26" t="s">
        <v>12298</v>
      </c>
      <c r="J4429" s="26" t="s">
        <v>12299</v>
      </c>
      <c r="K4429" s="26" t="s">
        <v>9582</v>
      </c>
      <c r="L4429" s="26" t="s">
        <v>12300</v>
      </c>
      <c r="M4429" s="26">
        <v>380676714157</v>
      </c>
      <c r="N4429" s="26">
        <v>4620683601</v>
      </c>
    </row>
    <row r="4430" spans="1:14">
      <c r="A4430" s="26" t="s">
        <v>9125</v>
      </c>
      <c r="B4430" s="26" t="s">
        <v>9126</v>
      </c>
      <c r="C4430" s="26">
        <v>38407889</v>
      </c>
      <c r="D4430" s="26" t="s">
        <v>24</v>
      </c>
      <c r="E4430" s="26" t="s">
        <v>24357</v>
      </c>
      <c r="F4430" s="26" t="s">
        <v>24358</v>
      </c>
      <c r="G4430" s="26" t="s">
        <v>9579</v>
      </c>
      <c r="H4430" s="26" t="s">
        <v>1490</v>
      </c>
      <c r="I4430" s="26" t="s">
        <v>9846</v>
      </c>
      <c r="J4430" s="26" t="s">
        <v>24359</v>
      </c>
      <c r="K4430" s="26" t="s">
        <v>9582</v>
      </c>
      <c r="L4430" s="26" t="s">
        <v>24360</v>
      </c>
      <c r="M4430" s="26">
        <v>760880882172</v>
      </c>
      <c r="N4430" s="26">
        <v>7323085701</v>
      </c>
    </row>
    <row r="4431" spans="1:14">
      <c r="A4431" s="26" t="s">
        <v>6122</v>
      </c>
      <c r="B4431" s="26" t="s">
        <v>6123</v>
      </c>
      <c r="C4431" s="26">
        <v>38822156</v>
      </c>
      <c r="D4431" s="26" t="s">
        <v>24</v>
      </c>
      <c r="E4431" s="26" t="s">
        <v>24361</v>
      </c>
      <c r="F4431" s="26" t="s">
        <v>24362</v>
      </c>
      <c r="G4431" s="26" t="s">
        <v>9591</v>
      </c>
      <c r="H4431" s="26" t="s">
        <v>885</v>
      </c>
      <c r="I4431" s="26" t="s">
        <v>10801</v>
      </c>
      <c r="J4431" s="26" t="s">
        <v>24363</v>
      </c>
      <c r="K4431" s="26" t="s">
        <v>9582</v>
      </c>
      <c r="L4431" s="26" t="s">
        <v>24364</v>
      </c>
      <c r="M4431" s="26">
        <v>380485692152</v>
      </c>
      <c r="N4431" s="26">
        <v>5121283611</v>
      </c>
    </row>
    <row r="4432" spans="1:14">
      <c r="A4432" s="26" t="s">
        <v>8546</v>
      </c>
      <c r="B4432" s="26" t="s">
        <v>8547</v>
      </c>
      <c r="C4432" s="26" t="s">
        <v>1604</v>
      </c>
      <c r="D4432" s="26" t="s">
        <v>24</v>
      </c>
      <c r="E4432" s="26" t="s">
        <v>24365</v>
      </c>
      <c r="F4432" s="26" t="s">
        <v>24366</v>
      </c>
      <c r="G4432" s="26" t="s">
        <v>9591</v>
      </c>
      <c r="H4432" s="26" t="s">
        <v>1122</v>
      </c>
      <c r="J4432" s="26" t="s">
        <v>8039</v>
      </c>
      <c r="K4432" s="26" t="s">
        <v>9597</v>
      </c>
      <c r="L4432" s="26" t="s">
        <v>24367</v>
      </c>
      <c r="M4432" s="26">
        <v>761002000354</v>
      </c>
      <c r="N4432" s="26">
        <v>6310100000</v>
      </c>
    </row>
    <row r="4433" spans="1:14">
      <c r="A4433" s="26" t="s">
        <v>6424</v>
      </c>
      <c r="B4433" s="26" t="s">
        <v>6425</v>
      </c>
      <c r="C4433" s="26">
        <v>20992297</v>
      </c>
      <c r="D4433" s="26" t="s">
        <v>780</v>
      </c>
      <c r="E4433" s="26" t="s">
        <v>24368</v>
      </c>
      <c r="F4433" s="26" t="s">
        <v>9787</v>
      </c>
      <c r="G4433" s="26" t="s">
        <v>9601</v>
      </c>
      <c r="H4433" s="26" t="s">
        <v>885</v>
      </c>
      <c r="J4433" s="26" t="s">
        <v>910</v>
      </c>
      <c r="K4433" s="26" t="s">
        <v>9597</v>
      </c>
      <c r="L4433" s="26" t="s">
        <v>24369</v>
      </c>
      <c r="M4433" s="26">
        <v>380672802767</v>
      </c>
      <c r="N4433" s="26">
        <v>5110100000</v>
      </c>
    </row>
    <row r="4434" spans="1:14">
      <c r="A4434" s="26" t="s">
        <v>6139</v>
      </c>
      <c r="B4434" s="26" t="s">
        <v>13403</v>
      </c>
      <c r="C4434" s="26">
        <v>1998704</v>
      </c>
      <c r="D4434" s="26" t="s">
        <v>780</v>
      </c>
      <c r="E4434" s="26" t="s">
        <v>24370</v>
      </c>
      <c r="F4434" s="26" t="s">
        <v>24371</v>
      </c>
      <c r="G4434" s="26" t="s">
        <v>9601</v>
      </c>
      <c r="H4434" s="26" t="s">
        <v>885</v>
      </c>
      <c r="J4434" s="26" t="s">
        <v>6160</v>
      </c>
      <c r="K4434" s="26" t="s">
        <v>9582</v>
      </c>
      <c r="L4434" s="26" t="s">
        <v>24372</v>
      </c>
      <c r="M4434" s="26">
        <v>380976868903</v>
      </c>
      <c r="N4434" s="26">
        <v>5121081401</v>
      </c>
    </row>
    <row r="4435" spans="1:14">
      <c r="A4435" s="26" t="s">
        <v>7387</v>
      </c>
      <c r="B4435" s="26" t="s">
        <v>7388</v>
      </c>
      <c r="C4435" s="26">
        <v>38019903</v>
      </c>
      <c r="D4435" s="26" t="s">
        <v>24</v>
      </c>
      <c r="E4435" s="26" t="s">
        <v>24373</v>
      </c>
      <c r="F4435" s="26" t="s">
        <v>24374</v>
      </c>
      <c r="G4435" s="26" t="s">
        <v>9586</v>
      </c>
      <c r="H4435" s="26" t="s">
        <v>1025</v>
      </c>
      <c r="I4435" s="26" t="s">
        <v>12214</v>
      </c>
      <c r="J4435" s="26" t="s">
        <v>24375</v>
      </c>
      <c r="K4435" s="26" t="s">
        <v>9582</v>
      </c>
      <c r="L4435" s="26" t="s">
        <v>24376</v>
      </c>
      <c r="M4435" s="26">
        <v>380545558420</v>
      </c>
      <c r="N4435" s="26">
        <v>5923583401</v>
      </c>
    </row>
    <row r="4436" spans="1:14">
      <c r="A4436" s="26" t="s">
        <v>2377</v>
      </c>
      <c r="B4436" s="26" t="s">
        <v>2378</v>
      </c>
      <c r="C4436" s="26">
        <v>14280960</v>
      </c>
      <c r="D4436" s="26" t="s">
        <v>780</v>
      </c>
      <c r="E4436" s="26" t="s">
        <v>24377</v>
      </c>
      <c r="F4436" s="26" t="s">
        <v>24378</v>
      </c>
      <c r="G4436" s="26" t="s">
        <v>9601</v>
      </c>
      <c r="H4436" s="26" t="s">
        <v>133</v>
      </c>
      <c r="J4436" s="26" t="s">
        <v>2379</v>
      </c>
      <c r="K4436" s="26" t="s">
        <v>9597</v>
      </c>
      <c r="L4436" s="26" t="s">
        <v>24379</v>
      </c>
      <c r="M4436" s="26">
        <v>380955988801</v>
      </c>
      <c r="N4436" s="26">
        <v>1210700000</v>
      </c>
    </row>
    <row r="4437" spans="1:14">
      <c r="A4437" s="26" t="s">
        <v>2275</v>
      </c>
      <c r="B4437" s="26" t="s">
        <v>2276</v>
      </c>
      <c r="C4437" s="26">
        <v>37899741</v>
      </c>
      <c r="D4437" s="26" t="s">
        <v>24</v>
      </c>
      <c r="E4437" s="26" t="s">
        <v>24380</v>
      </c>
      <c r="F4437" s="26" t="s">
        <v>12560</v>
      </c>
      <c r="G4437" s="26" t="s">
        <v>9586</v>
      </c>
      <c r="H4437" s="26" t="s">
        <v>133</v>
      </c>
      <c r="J4437" s="26" t="s">
        <v>146</v>
      </c>
      <c r="K4437" s="26" t="s">
        <v>9597</v>
      </c>
      <c r="L4437" s="26" t="s">
        <v>24381</v>
      </c>
      <c r="M4437" s="26">
        <v>380567671445</v>
      </c>
      <c r="N4437" s="26">
        <v>1210100000</v>
      </c>
    </row>
    <row r="4438" spans="1:14">
      <c r="A4438" s="26" t="s">
        <v>6042</v>
      </c>
      <c r="B4438" s="26" t="s">
        <v>6043</v>
      </c>
      <c r="C4438" s="26">
        <v>38476906</v>
      </c>
      <c r="D4438" s="26" t="s">
        <v>24</v>
      </c>
      <c r="E4438" s="26" t="s">
        <v>24382</v>
      </c>
      <c r="F4438" s="26" t="s">
        <v>24383</v>
      </c>
      <c r="G4438" s="26" t="s">
        <v>9586</v>
      </c>
      <c r="H4438" s="26" t="s">
        <v>835</v>
      </c>
      <c r="I4438" s="26" t="s">
        <v>13321</v>
      </c>
      <c r="J4438" s="26" t="s">
        <v>16295</v>
      </c>
      <c r="K4438" s="26" t="s">
        <v>9606</v>
      </c>
      <c r="L4438" s="26" t="s">
        <v>24384</v>
      </c>
      <c r="M4438" s="26">
        <v>380997815159</v>
      </c>
      <c r="N4438" s="26">
        <v>121683001</v>
      </c>
    </row>
    <row r="4439" spans="1:14">
      <c r="A4439" s="26" t="s">
        <v>8660</v>
      </c>
      <c r="B4439" s="26" t="s">
        <v>8661</v>
      </c>
      <c r="C4439" s="26">
        <v>26381838</v>
      </c>
      <c r="D4439" s="26" t="s">
        <v>780</v>
      </c>
      <c r="E4439" s="26" t="s">
        <v>24385</v>
      </c>
      <c r="F4439" s="26" t="s">
        <v>24386</v>
      </c>
      <c r="G4439" s="26" t="s">
        <v>9601</v>
      </c>
      <c r="H4439" s="26" t="s">
        <v>1308</v>
      </c>
      <c r="J4439" s="26" t="s">
        <v>1337</v>
      </c>
      <c r="K4439" s="26" t="s">
        <v>9597</v>
      </c>
      <c r="L4439" s="26" t="s">
        <v>24255</v>
      </c>
      <c r="M4439" s="26">
        <v>380384976051</v>
      </c>
      <c r="N4439" s="26">
        <v>6810400000</v>
      </c>
    </row>
    <row r="4440" spans="1:14">
      <c r="A4440" s="26" t="s">
        <v>2118</v>
      </c>
      <c r="B4440" s="26" t="s">
        <v>2119</v>
      </c>
      <c r="C4440" s="26">
        <v>38485788</v>
      </c>
      <c r="D4440" s="26" t="s">
        <v>24</v>
      </c>
      <c r="E4440" s="26" t="s">
        <v>24387</v>
      </c>
      <c r="F4440" s="26" t="s">
        <v>24388</v>
      </c>
      <c r="G4440" s="26" t="s">
        <v>9586</v>
      </c>
      <c r="H4440" s="26" t="s">
        <v>103</v>
      </c>
      <c r="I4440" s="26" t="s">
        <v>9897</v>
      </c>
      <c r="J4440" s="26" t="s">
        <v>2117</v>
      </c>
      <c r="K4440" s="26" t="s">
        <v>9606</v>
      </c>
      <c r="L4440" s="26" t="s">
        <v>13462</v>
      </c>
      <c r="M4440" s="26">
        <v>761016904419</v>
      </c>
      <c r="N4440" s="26">
        <v>724255100</v>
      </c>
    </row>
    <row r="4441" spans="1:14">
      <c r="A4441" s="26" t="s">
        <v>8924</v>
      </c>
      <c r="B4441" s="26" t="s">
        <v>8925</v>
      </c>
      <c r="C4441" s="26">
        <v>39011491</v>
      </c>
      <c r="D4441" s="26" t="s">
        <v>24</v>
      </c>
      <c r="E4441" s="26" t="s">
        <v>24389</v>
      </c>
      <c r="F4441" s="26" t="s">
        <v>24390</v>
      </c>
      <c r="G4441" s="26" t="s">
        <v>9579</v>
      </c>
      <c r="H4441" s="26" t="s">
        <v>1401</v>
      </c>
      <c r="I4441" s="26" t="s">
        <v>9726</v>
      </c>
      <c r="J4441" s="26" t="s">
        <v>24391</v>
      </c>
      <c r="K4441" s="26" t="s">
        <v>9582</v>
      </c>
      <c r="L4441" s="26" t="s">
        <v>24392</v>
      </c>
      <c r="M4441" s="26">
        <v>380962135764</v>
      </c>
      <c r="N4441" s="26">
        <v>7123782003</v>
      </c>
    </row>
    <row r="4442" spans="1:14">
      <c r="A4442" s="26" t="s">
        <v>3230</v>
      </c>
      <c r="B4442" s="26" t="s">
        <v>3231</v>
      </c>
      <c r="C4442" s="26">
        <v>38562298</v>
      </c>
      <c r="D4442" s="26" t="s">
        <v>24</v>
      </c>
      <c r="E4442" s="26" t="s">
        <v>24393</v>
      </c>
      <c r="F4442" s="26" t="s">
        <v>24394</v>
      </c>
      <c r="G4442" s="26" t="s">
        <v>9591</v>
      </c>
      <c r="H4442" s="26" t="s">
        <v>375</v>
      </c>
      <c r="I4442" s="26" t="s">
        <v>9592</v>
      </c>
      <c r="J4442" s="26" t="s">
        <v>24395</v>
      </c>
      <c r="K4442" s="26" t="s">
        <v>9582</v>
      </c>
      <c r="L4442" s="26" t="s">
        <v>24396</v>
      </c>
      <c r="M4442" s="26">
        <v>380966966926</v>
      </c>
      <c r="N4442" s="26">
        <v>1821782005</v>
      </c>
    </row>
    <row r="4443" spans="1:14">
      <c r="A4443" s="26" t="s">
        <v>3349</v>
      </c>
      <c r="B4443" s="26" t="s">
        <v>3350</v>
      </c>
      <c r="C4443" s="26">
        <v>38068793</v>
      </c>
      <c r="D4443" s="26" t="s">
        <v>24</v>
      </c>
      <c r="E4443" s="26" t="s">
        <v>24397</v>
      </c>
      <c r="F4443" s="26" t="s">
        <v>24398</v>
      </c>
      <c r="G4443" s="26" t="s">
        <v>9579</v>
      </c>
      <c r="H4443" s="26" t="s">
        <v>392</v>
      </c>
      <c r="I4443" s="26" t="s">
        <v>10303</v>
      </c>
      <c r="J4443" s="26" t="s">
        <v>24399</v>
      </c>
      <c r="K4443" s="26" t="s">
        <v>9582</v>
      </c>
      <c r="L4443" s="26" t="s">
        <v>24400</v>
      </c>
      <c r="M4443" s="26">
        <v>380673512936</v>
      </c>
      <c r="N4443" s="26">
        <v>2120486005</v>
      </c>
    </row>
    <row r="4444" spans="1:14">
      <c r="A4444" s="26" t="s">
        <v>4661</v>
      </c>
      <c r="B4444" s="26" t="s">
        <v>4662</v>
      </c>
      <c r="C4444" s="26">
        <v>33797005</v>
      </c>
      <c r="D4444" s="26" t="s">
        <v>24</v>
      </c>
      <c r="E4444" s="26" t="s">
        <v>24401</v>
      </c>
      <c r="F4444" s="26" t="s">
        <v>24402</v>
      </c>
      <c r="G4444" s="26" t="s">
        <v>9586</v>
      </c>
      <c r="H4444" s="26" t="s">
        <v>670</v>
      </c>
      <c r="J4444" s="26" t="s">
        <v>687</v>
      </c>
      <c r="K4444" s="26" t="s">
        <v>9597</v>
      </c>
      <c r="L4444" s="26" t="s">
        <v>24403</v>
      </c>
      <c r="M4444" s="26">
        <v>380522271074</v>
      </c>
      <c r="N4444" s="26">
        <v>3510100000</v>
      </c>
    </row>
    <row r="4445" spans="1:14">
      <c r="A4445" s="26" t="s">
        <v>6503</v>
      </c>
      <c r="B4445" s="26" t="s">
        <v>6504</v>
      </c>
      <c r="C4445" s="26">
        <v>2007650</v>
      </c>
      <c r="D4445" s="26" t="s">
        <v>780</v>
      </c>
      <c r="E4445" s="26" t="s">
        <v>24404</v>
      </c>
      <c r="F4445" s="26" t="s">
        <v>24405</v>
      </c>
      <c r="G4445" s="26" t="s">
        <v>9601</v>
      </c>
      <c r="H4445" s="26" t="s">
        <v>885</v>
      </c>
      <c r="J4445" s="26" t="s">
        <v>6505</v>
      </c>
      <c r="K4445" s="26" t="s">
        <v>9582</v>
      </c>
      <c r="L4445" s="26" t="s">
        <v>24406</v>
      </c>
      <c r="M4445" s="26">
        <v>380974520358</v>
      </c>
      <c r="N4445" s="26">
        <v>5120886801</v>
      </c>
    </row>
    <row r="4446" spans="1:14">
      <c r="A4446" s="26" t="s">
        <v>8070</v>
      </c>
      <c r="B4446" s="26" t="s">
        <v>8071</v>
      </c>
      <c r="C4446" s="26">
        <v>2010184</v>
      </c>
      <c r="D4446" s="26" t="s">
        <v>780</v>
      </c>
      <c r="E4446" s="26" t="s">
        <v>24407</v>
      </c>
      <c r="F4446" s="26" t="s">
        <v>8071</v>
      </c>
      <c r="G4446" s="26" t="s">
        <v>9601</v>
      </c>
      <c r="H4446" s="26" t="s">
        <v>1122</v>
      </c>
      <c r="J4446" s="26" t="s">
        <v>8039</v>
      </c>
      <c r="K4446" s="26" t="s">
        <v>9597</v>
      </c>
      <c r="L4446" s="26" t="s">
        <v>24408</v>
      </c>
      <c r="M4446" s="26">
        <v>380577117945</v>
      </c>
      <c r="N4446" s="26">
        <v>6310100000</v>
      </c>
    </row>
    <row r="4447" spans="1:14">
      <c r="A4447" s="26" t="s">
        <v>7985</v>
      </c>
      <c r="B4447" s="26" t="s">
        <v>7986</v>
      </c>
      <c r="C4447" s="26">
        <v>38743462</v>
      </c>
      <c r="D4447" s="26" t="s">
        <v>24</v>
      </c>
      <c r="E4447" s="26" t="s">
        <v>24409</v>
      </c>
      <c r="F4447" s="26" t="s">
        <v>24410</v>
      </c>
      <c r="G4447" s="26" t="s">
        <v>9586</v>
      </c>
      <c r="H4447" s="26" t="s">
        <v>1122</v>
      </c>
      <c r="J4447" s="26" t="s">
        <v>1214</v>
      </c>
      <c r="K4447" s="26" t="s">
        <v>9597</v>
      </c>
      <c r="L4447" s="26" t="s">
        <v>14923</v>
      </c>
      <c r="M4447" s="26">
        <v>380577412881</v>
      </c>
      <c r="N4447" s="26">
        <v>723155122</v>
      </c>
    </row>
    <row r="4448" spans="1:14">
      <c r="A4448" s="26" t="s">
        <v>8579</v>
      </c>
      <c r="B4448" s="26" t="s">
        <v>8580</v>
      </c>
      <c r="C4448" s="26">
        <v>1983814</v>
      </c>
      <c r="D4448" s="26" t="s">
        <v>24</v>
      </c>
      <c r="E4448" s="26" t="s">
        <v>24411</v>
      </c>
      <c r="F4448" s="26" t="s">
        <v>24412</v>
      </c>
      <c r="G4448" s="26" t="s">
        <v>9586</v>
      </c>
      <c r="H4448" s="26" t="s">
        <v>1269</v>
      </c>
      <c r="J4448" s="26" t="s">
        <v>1298</v>
      </c>
      <c r="K4448" s="26" t="s">
        <v>9597</v>
      </c>
      <c r="L4448" s="26" t="s">
        <v>24413</v>
      </c>
      <c r="M4448" s="26">
        <v>380552326724</v>
      </c>
      <c r="N4448" s="26">
        <v>6510100000</v>
      </c>
    </row>
    <row r="4449" spans="1:14">
      <c r="A4449" s="26" t="s">
        <v>1796</v>
      </c>
      <c r="B4449" s="26" t="s">
        <v>1797</v>
      </c>
      <c r="C4449" s="26">
        <v>5484505</v>
      </c>
      <c r="D4449" s="26" t="s">
        <v>780</v>
      </c>
      <c r="E4449" s="26" t="s">
        <v>24414</v>
      </c>
      <c r="F4449" s="26" t="s">
        <v>24415</v>
      </c>
      <c r="G4449" s="26" t="s">
        <v>9601</v>
      </c>
      <c r="H4449" s="26" t="s">
        <v>27</v>
      </c>
      <c r="J4449" s="26" t="s">
        <v>1798</v>
      </c>
      <c r="K4449" s="26" t="s">
        <v>9597</v>
      </c>
      <c r="L4449" s="26" t="s">
        <v>24416</v>
      </c>
      <c r="M4449" s="26">
        <v>380677773604</v>
      </c>
      <c r="N4449" s="26">
        <v>522210100</v>
      </c>
    </row>
    <row r="4450" spans="1:14">
      <c r="A4450" s="26" t="s">
        <v>3570</v>
      </c>
      <c r="B4450" s="26" t="s">
        <v>3571</v>
      </c>
      <c r="C4450" s="26" t="s">
        <v>1604</v>
      </c>
      <c r="D4450" s="26" t="s">
        <v>24</v>
      </c>
      <c r="E4450" s="26" t="s">
        <v>24417</v>
      </c>
      <c r="F4450" s="26" t="s">
        <v>24418</v>
      </c>
      <c r="G4450" s="26" t="s">
        <v>9586</v>
      </c>
      <c r="H4450" s="26" t="s">
        <v>392</v>
      </c>
      <c r="J4450" s="26" t="s">
        <v>11762</v>
      </c>
      <c r="K4450" s="26" t="s">
        <v>9597</v>
      </c>
      <c r="L4450" s="26" t="s">
        <v>13168</v>
      </c>
      <c r="M4450" s="26">
        <v>761346085222</v>
      </c>
      <c r="N4450" s="26">
        <v>2110800000</v>
      </c>
    </row>
    <row r="4451" spans="1:14">
      <c r="A4451" s="26" t="s">
        <v>5904</v>
      </c>
      <c r="B4451" s="26" t="s">
        <v>5905</v>
      </c>
      <c r="C4451" s="26">
        <v>38412046</v>
      </c>
      <c r="D4451" s="26" t="s">
        <v>24</v>
      </c>
      <c r="E4451" s="26" t="s">
        <v>24419</v>
      </c>
      <c r="F4451" s="26" t="s">
        <v>24420</v>
      </c>
      <c r="G4451" s="26" t="s">
        <v>9586</v>
      </c>
      <c r="H4451" s="26" t="s">
        <v>835</v>
      </c>
      <c r="I4451" s="26" t="s">
        <v>11338</v>
      </c>
      <c r="J4451" s="26" t="s">
        <v>24421</v>
      </c>
      <c r="K4451" s="26" t="s">
        <v>9582</v>
      </c>
      <c r="L4451" s="26" t="s">
        <v>24422</v>
      </c>
      <c r="M4451" s="26">
        <v>380516894647</v>
      </c>
      <c r="N4451" s="26">
        <v>4821155108</v>
      </c>
    </row>
    <row r="4452" spans="1:14">
      <c r="A4452" s="26" t="s">
        <v>4590</v>
      </c>
      <c r="B4452" s="26" t="s">
        <v>4591</v>
      </c>
      <c r="C4452" s="26">
        <v>38401359</v>
      </c>
      <c r="D4452" s="26" t="s">
        <v>24</v>
      </c>
      <c r="E4452" s="26" t="s">
        <v>24423</v>
      </c>
      <c r="F4452" s="26" t="s">
        <v>24424</v>
      </c>
      <c r="G4452" s="26" t="s">
        <v>9586</v>
      </c>
      <c r="H4452" s="26" t="s">
        <v>670</v>
      </c>
      <c r="I4452" s="26" t="s">
        <v>14017</v>
      </c>
      <c r="J4452" s="26" t="s">
        <v>24425</v>
      </c>
      <c r="K4452" s="26" t="s">
        <v>9582</v>
      </c>
      <c r="L4452" s="26" t="s">
        <v>24426</v>
      </c>
      <c r="M4452" s="26">
        <v>380525244138</v>
      </c>
      <c r="N4452" s="26">
        <v>3521485601</v>
      </c>
    </row>
    <row r="4453" spans="1:14">
      <c r="A4453" s="26" t="s">
        <v>5394</v>
      </c>
      <c r="B4453" s="26" t="s">
        <v>5395</v>
      </c>
      <c r="C4453" s="26">
        <v>41851009</v>
      </c>
      <c r="D4453" s="26" t="s">
        <v>24</v>
      </c>
      <c r="E4453" s="26" t="s">
        <v>24427</v>
      </c>
      <c r="F4453" s="26" t="s">
        <v>24428</v>
      </c>
      <c r="G4453" s="26" t="s">
        <v>9586</v>
      </c>
      <c r="H4453" s="26" t="s">
        <v>735</v>
      </c>
      <c r="I4453" s="26" t="s">
        <v>12249</v>
      </c>
      <c r="J4453" s="26" t="s">
        <v>5396</v>
      </c>
      <c r="K4453" s="26" t="s">
        <v>9582</v>
      </c>
      <c r="L4453" s="26" t="s">
        <v>24429</v>
      </c>
      <c r="M4453" s="26">
        <v>380985446899</v>
      </c>
      <c r="N4453" s="26">
        <v>4623686601</v>
      </c>
    </row>
    <row r="4454" spans="1:14">
      <c r="A4454" s="26" t="s">
        <v>8565</v>
      </c>
      <c r="B4454" s="26" t="s">
        <v>8566</v>
      </c>
      <c r="C4454" s="26">
        <v>5396876</v>
      </c>
      <c r="D4454" s="26" t="s">
        <v>24</v>
      </c>
      <c r="E4454" s="26" t="s">
        <v>24430</v>
      </c>
      <c r="F4454" s="26" t="s">
        <v>24431</v>
      </c>
      <c r="G4454" s="26" t="s">
        <v>9586</v>
      </c>
      <c r="H4454" s="26" t="s">
        <v>1269</v>
      </c>
      <c r="J4454" s="26" t="s">
        <v>13556</v>
      </c>
      <c r="K4454" s="26" t="s">
        <v>9606</v>
      </c>
      <c r="L4454" s="26" t="s">
        <v>24432</v>
      </c>
      <c r="M4454" s="26">
        <v>380552392731</v>
      </c>
      <c r="N4454" s="26">
        <v>1423381504</v>
      </c>
    </row>
    <row r="4455" spans="1:14">
      <c r="A4455" s="26" t="s">
        <v>3046</v>
      </c>
      <c r="B4455" s="26" t="s">
        <v>3047</v>
      </c>
      <c r="C4455" s="26">
        <v>38107156</v>
      </c>
      <c r="D4455" s="26" t="s">
        <v>24</v>
      </c>
      <c r="E4455" s="26" t="s">
        <v>24433</v>
      </c>
      <c r="F4455" s="26" t="s">
        <v>24434</v>
      </c>
      <c r="G4455" s="26" t="s">
        <v>9586</v>
      </c>
      <c r="H4455" s="26" t="s">
        <v>375</v>
      </c>
      <c r="I4455" s="26" t="s">
        <v>10696</v>
      </c>
      <c r="J4455" s="26" t="s">
        <v>24435</v>
      </c>
      <c r="K4455" s="26" t="s">
        <v>9606</v>
      </c>
      <c r="L4455" s="26" t="s">
        <v>24436</v>
      </c>
      <c r="M4455" s="26">
        <v>380962262865</v>
      </c>
      <c r="N4455" s="26">
        <v>1820610101</v>
      </c>
    </row>
    <row r="4456" spans="1:14">
      <c r="A4456" s="26" t="s">
        <v>5052</v>
      </c>
      <c r="B4456" s="26" t="s">
        <v>5053</v>
      </c>
      <c r="C4456" s="26">
        <v>20763852</v>
      </c>
      <c r="D4456" s="26" t="s">
        <v>24</v>
      </c>
      <c r="E4456" s="26" t="s">
        <v>24437</v>
      </c>
      <c r="F4456" s="26" t="s">
        <v>24438</v>
      </c>
      <c r="G4456" s="26" t="s">
        <v>9579</v>
      </c>
      <c r="H4456" s="26" t="s">
        <v>735</v>
      </c>
      <c r="I4456" s="26" t="s">
        <v>9605</v>
      </c>
      <c r="J4456" s="26" t="s">
        <v>24439</v>
      </c>
      <c r="K4456" s="26" t="s">
        <v>9582</v>
      </c>
      <c r="L4456" s="26" t="s">
        <v>24440</v>
      </c>
      <c r="M4456" s="26">
        <v>380680113598</v>
      </c>
      <c r="N4456" s="26">
        <v>4621585302</v>
      </c>
    </row>
    <row r="4457" spans="1:14">
      <c r="A4457" s="26" t="s">
        <v>3154</v>
      </c>
      <c r="B4457" s="26" t="s">
        <v>3155</v>
      </c>
      <c r="C4457" s="26">
        <v>1991487</v>
      </c>
      <c r="D4457" s="26" t="s">
        <v>780</v>
      </c>
      <c r="E4457" s="26" t="s">
        <v>24441</v>
      </c>
      <c r="F4457" s="26" t="s">
        <v>10114</v>
      </c>
      <c r="G4457" s="26" t="s">
        <v>9601</v>
      </c>
      <c r="H4457" s="26" t="s">
        <v>375</v>
      </c>
      <c r="J4457" s="26" t="s">
        <v>380</v>
      </c>
      <c r="K4457" s="26" t="s">
        <v>9597</v>
      </c>
      <c r="L4457" s="26" t="s">
        <v>24442</v>
      </c>
      <c r="M4457" s="26">
        <v>380412260935</v>
      </c>
      <c r="N4457" s="26">
        <v>1810100000</v>
      </c>
    </row>
    <row r="4458" spans="1:14">
      <c r="A4458" s="26" t="s">
        <v>8883</v>
      </c>
      <c r="B4458" s="26" t="s">
        <v>8884</v>
      </c>
      <c r="C4458" s="26">
        <v>38682646</v>
      </c>
      <c r="D4458" s="26" t="s">
        <v>24</v>
      </c>
      <c r="E4458" s="26" t="s">
        <v>24443</v>
      </c>
      <c r="F4458" s="26" t="s">
        <v>24444</v>
      </c>
      <c r="G4458" s="26" t="s">
        <v>9579</v>
      </c>
      <c r="H4458" s="26" t="s">
        <v>1401</v>
      </c>
      <c r="I4458" s="26" t="s">
        <v>10182</v>
      </c>
      <c r="J4458" s="26" t="s">
        <v>24445</v>
      </c>
      <c r="K4458" s="26" t="s">
        <v>9582</v>
      </c>
      <c r="L4458" s="26" t="s">
        <v>24446</v>
      </c>
      <c r="M4458" s="26">
        <v>380978011391</v>
      </c>
      <c r="N4458" s="26">
        <v>7122081106</v>
      </c>
    </row>
    <row r="4459" spans="1:14">
      <c r="A4459" s="26" t="s">
        <v>3940</v>
      </c>
      <c r="B4459" s="26" t="s">
        <v>3941</v>
      </c>
      <c r="C4459" s="26">
        <v>38559154</v>
      </c>
      <c r="D4459" s="26" t="s">
        <v>24</v>
      </c>
      <c r="E4459" s="26" t="s">
        <v>24447</v>
      </c>
      <c r="F4459" s="26" t="s">
        <v>24448</v>
      </c>
      <c r="G4459" s="26" t="s">
        <v>9586</v>
      </c>
      <c r="H4459" s="26" t="s">
        <v>468</v>
      </c>
      <c r="I4459" s="26" t="s">
        <v>16628</v>
      </c>
      <c r="J4459" s="26" t="s">
        <v>21816</v>
      </c>
      <c r="K4459" s="26" t="s">
        <v>9582</v>
      </c>
      <c r="L4459" s="26" t="s">
        <v>24449</v>
      </c>
      <c r="M4459" s="26">
        <v>380613193532</v>
      </c>
      <c r="N4459" s="26">
        <v>2320355120</v>
      </c>
    </row>
    <row r="4460" spans="1:14">
      <c r="A4460" s="26" t="s">
        <v>9439</v>
      </c>
      <c r="B4460" s="26" t="s">
        <v>9440</v>
      </c>
      <c r="C4460" s="26">
        <v>2006065</v>
      </c>
      <c r="D4460" s="26" t="s">
        <v>780</v>
      </c>
      <c r="E4460" s="26" t="s">
        <v>24450</v>
      </c>
      <c r="F4460" s="26" t="s">
        <v>24451</v>
      </c>
      <c r="G4460" s="26" t="s">
        <v>9601</v>
      </c>
      <c r="H4460" s="26" t="s">
        <v>1573</v>
      </c>
      <c r="J4460" s="26" t="s">
        <v>1597</v>
      </c>
      <c r="K4460" s="26" t="s">
        <v>9597</v>
      </c>
      <c r="L4460" s="26" t="s">
        <v>24452</v>
      </c>
      <c r="M4460" s="26">
        <v>380462253007</v>
      </c>
      <c r="N4460" s="26">
        <v>7410100000</v>
      </c>
    </row>
    <row r="4461" spans="1:14">
      <c r="A4461" s="26" t="s">
        <v>6092</v>
      </c>
      <c r="B4461" s="26" t="s">
        <v>6093</v>
      </c>
      <c r="C4461" s="26" t="s">
        <v>1604</v>
      </c>
      <c r="D4461" s="26" t="s">
        <v>24</v>
      </c>
      <c r="E4461" s="26" t="s">
        <v>24453</v>
      </c>
      <c r="F4461" s="26" t="s">
        <v>20321</v>
      </c>
      <c r="G4461" s="26" t="s">
        <v>9586</v>
      </c>
      <c r="H4461" s="26" t="s">
        <v>835</v>
      </c>
      <c r="J4461" s="26" t="s">
        <v>6094</v>
      </c>
      <c r="K4461" s="26" t="s">
        <v>9597</v>
      </c>
      <c r="L4461" s="26" t="s">
        <v>24454</v>
      </c>
      <c r="M4461" s="26">
        <v>380683136103</v>
      </c>
      <c r="N4461" s="26">
        <v>4810800000</v>
      </c>
    </row>
    <row r="4462" spans="1:14">
      <c r="A4462" s="26" t="s">
        <v>6154</v>
      </c>
      <c r="B4462" s="26" t="s">
        <v>6155</v>
      </c>
      <c r="C4462" s="26">
        <v>37838741</v>
      </c>
      <c r="D4462" s="26" t="s">
        <v>24</v>
      </c>
      <c r="E4462" s="26" t="s">
        <v>24455</v>
      </c>
      <c r="F4462" s="26" t="s">
        <v>24456</v>
      </c>
      <c r="G4462" s="26" t="s">
        <v>9586</v>
      </c>
      <c r="H4462" s="26" t="s">
        <v>885</v>
      </c>
      <c r="I4462" s="26" t="s">
        <v>9829</v>
      </c>
      <c r="J4462" s="26" t="s">
        <v>24457</v>
      </c>
      <c r="K4462" s="26" t="s">
        <v>9582</v>
      </c>
      <c r="L4462" s="26" t="s">
        <v>24458</v>
      </c>
      <c r="M4462" s="26">
        <v>380485924185</v>
      </c>
      <c r="N4462" s="26">
        <v>5121683001</v>
      </c>
    </row>
    <row r="4463" spans="1:14">
      <c r="A4463" s="26" t="s">
        <v>5994</v>
      </c>
      <c r="B4463" s="26" t="s">
        <v>5995</v>
      </c>
      <c r="C4463" s="26">
        <v>31822150</v>
      </c>
      <c r="D4463" s="26" t="s">
        <v>1701</v>
      </c>
      <c r="E4463" s="26" t="s">
        <v>24459</v>
      </c>
      <c r="F4463" s="26" t="s">
        <v>24460</v>
      </c>
      <c r="G4463" s="26" t="s">
        <v>9601</v>
      </c>
      <c r="H4463" s="26" t="s">
        <v>835</v>
      </c>
      <c r="J4463" s="26" t="s">
        <v>5968</v>
      </c>
      <c r="K4463" s="26" t="s">
        <v>9606</v>
      </c>
      <c r="L4463" s="26" t="s">
        <v>24461</v>
      </c>
      <c r="M4463" s="26">
        <v>380516144610</v>
      </c>
      <c r="N4463" s="26">
        <v>4823955100</v>
      </c>
    </row>
    <row r="4464" spans="1:14">
      <c r="A4464" s="26" t="s">
        <v>5174</v>
      </c>
      <c r="B4464" s="26" t="s">
        <v>5175</v>
      </c>
      <c r="C4464" s="26">
        <v>1996668</v>
      </c>
      <c r="D4464" s="26" t="s">
        <v>780</v>
      </c>
      <c r="E4464" s="26" t="s">
        <v>24462</v>
      </c>
      <c r="F4464" s="26" t="s">
        <v>9793</v>
      </c>
      <c r="G4464" s="26" t="s">
        <v>9601</v>
      </c>
      <c r="H4464" s="26" t="s">
        <v>735</v>
      </c>
      <c r="J4464" s="26" t="s">
        <v>740</v>
      </c>
      <c r="K4464" s="26" t="s">
        <v>9597</v>
      </c>
      <c r="L4464" s="26" t="s">
        <v>24463</v>
      </c>
      <c r="M4464" s="26">
        <v>380322378732</v>
      </c>
      <c r="N4464" s="26">
        <v>1221881203</v>
      </c>
    </row>
    <row r="4465" spans="1:14">
      <c r="A4465" s="26" t="s">
        <v>3206</v>
      </c>
      <c r="B4465" s="26" t="s">
        <v>3207</v>
      </c>
      <c r="C4465" s="26">
        <v>43527894</v>
      </c>
      <c r="D4465" s="26" t="s">
        <v>24</v>
      </c>
      <c r="E4465" s="26" t="s">
        <v>24464</v>
      </c>
      <c r="F4465" s="26" t="s">
        <v>3207</v>
      </c>
      <c r="G4465" s="26" t="s">
        <v>9586</v>
      </c>
      <c r="H4465" s="26" t="s">
        <v>375</v>
      </c>
      <c r="J4465" s="26" t="s">
        <v>3208</v>
      </c>
      <c r="K4465" s="26" t="s">
        <v>9582</v>
      </c>
      <c r="L4465" s="26" t="s">
        <v>24465</v>
      </c>
      <c r="M4465" s="26">
        <v>380683078813</v>
      </c>
      <c r="N4465" s="26">
        <v>1825483601</v>
      </c>
    </row>
    <row r="4466" spans="1:14">
      <c r="A4466" s="26" t="s">
        <v>6012</v>
      </c>
      <c r="B4466" s="26" t="s">
        <v>6013</v>
      </c>
      <c r="C4466" s="26">
        <v>2774349</v>
      </c>
      <c r="D4466" s="26" t="s">
        <v>780</v>
      </c>
      <c r="E4466" s="26" t="s">
        <v>24466</v>
      </c>
      <c r="F4466" s="26" t="s">
        <v>9787</v>
      </c>
      <c r="G4466" s="26" t="s">
        <v>9601</v>
      </c>
      <c r="H4466" s="26" t="s">
        <v>835</v>
      </c>
      <c r="J4466" s="26" t="s">
        <v>848</v>
      </c>
      <c r="K4466" s="26" t="s">
        <v>9597</v>
      </c>
      <c r="L4466" s="26" t="s">
        <v>24467</v>
      </c>
      <c r="M4466" s="26">
        <v>380512413554</v>
      </c>
      <c r="N4466" s="26">
        <v>4623010100</v>
      </c>
    </row>
    <row r="4467" spans="1:14">
      <c r="A4467" s="26" t="s">
        <v>9370</v>
      </c>
      <c r="B4467" s="26" t="s">
        <v>9371</v>
      </c>
      <c r="C4467" s="26">
        <v>38073028</v>
      </c>
      <c r="D4467" s="26" t="s">
        <v>24</v>
      </c>
      <c r="E4467" s="26" t="s">
        <v>24468</v>
      </c>
      <c r="F4467" s="26" t="s">
        <v>24469</v>
      </c>
      <c r="G4467" s="26" t="s">
        <v>9586</v>
      </c>
      <c r="H4467" s="26" t="s">
        <v>1573</v>
      </c>
      <c r="I4467" s="26" t="s">
        <v>13509</v>
      </c>
      <c r="J4467" s="26" t="s">
        <v>21065</v>
      </c>
      <c r="K4467" s="26" t="s">
        <v>9582</v>
      </c>
      <c r="L4467" s="26" t="s">
        <v>24470</v>
      </c>
      <c r="M4467" s="26">
        <v>380672395107</v>
      </c>
      <c r="N4467" s="26">
        <v>7423810106</v>
      </c>
    </row>
    <row r="4468" spans="1:14">
      <c r="A4468" s="26" t="s">
        <v>8230</v>
      </c>
      <c r="B4468" s="26" t="s">
        <v>8088</v>
      </c>
      <c r="C4468" s="26">
        <v>2003474</v>
      </c>
      <c r="D4468" s="26" t="s">
        <v>24</v>
      </c>
      <c r="E4468" s="26" t="s">
        <v>24471</v>
      </c>
      <c r="F4468" s="26" t="s">
        <v>24472</v>
      </c>
      <c r="G4468" s="26" t="s">
        <v>9586</v>
      </c>
      <c r="H4468" s="26" t="s">
        <v>1122</v>
      </c>
      <c r="J4468" s="26" t="s">
        <v>8039</v>
      </c>
      <c r="K4468" s="26" t="s">
        <v>9597</v>
      </c>
      <c r="L4468" s="26" t="s">
        <v>24473</v>
      </c>
      <c r="M4468" s="26">
        <v>380577252709</v>
      </c>
      <c r="N4468" s="26">
        <v>6310100000</v>
      </c>
    </row>
    <row r="4469" spans="1:14">
      <c r="A4469" s="26" t="s">
        <v>2938</v>
      </c>
      <c r="B4469" s="26" t="s">
        <v>2906</v>
      </c>
      <c r="C4469" s="26">
        <v>37793580</v>
      </c>
      <c r="D4469" s="26" t="s">
        <v>780</v>
      </c>
      <c r="E4469" s="26" t="s">
        <v>24474</v>
      </c>
      <c r="F4469" s="26" t="s">
        <v>13610</v>
      </c>
      <c r="G4469" s="26" t="s">
        <v>9601</v>
      </c>
      <c r="H4469" s="26" t="s">
        <v>258</v>
      </c>
      <c r="J4469" s="26" t="s">
        <v>317</v>
      </c>
      <c r="K4469" s="26" t="s">
        <v>9597</v>
      </c>
      <c r="L4469" s="26" t="s">
        <v>24475</v>
      </c>
      <c r="M4469" s="26">
        <v>380970730744</v>
      </c>
      <c r="N4469" s="26">
        <v>1412300000</v>
      </c>
    </row>
    <row r="4470" spans="1:14">
      <c r="A4470" s="26" t="s">
        <v>5783</v>
      </c>
      <c r="B4470" s="26" t="s">
        <v>5710</v>
      </c>
      <c r="C4470" s="26">
        <v>38946192</v>
      </c>
      <c r="D4470" s="26" t="s">
        <v>24</v>
      </c>
      <c r="E4470" s="26" t="s">
        <v>24476</v>
      </c>
      <c r="F4470" s="26" t="s">
        <v>24477</v>
      </c>
      <c r="G4470" s="26" t="s">
        <v>9586</v>
      </c>
      <c r="H4470" s="26" t="s">
        <v>799</v>
      </c>
      <c r="J4470" s="26" t="s">
        <v>800</v>
      </c>
      <c r="K4470" s="26" t="s">
        <v>9597</v>
      </c>
      <c r="L4470" s="26" t="s">
        <v>24478</v>
      </c>
      <c r="M4470" s="26">
        <v>380444631212</v>
      </c>
      <c r="N4470" s="26">
        <v>4822784009</v>
      </c>
    </row>
    <row r="4471" spans="1:14">
      <c r="A4471" s="26" t="s">
        <v>2937</v>
      </c>
      <c r="B4471" s="26" t="s">
        <v>2921</v>
      </c>
      <c r="C4471" s="26">
        <v>42278319</v>
      </c>
      <c r="D4471" s="26" t="s">
        <v>24</v>
      </c>
      <c r="E4471" s="26" t="s">
        <v>24479</v>
      </c>
      <c r="F4471" s="26" t="s">
        <v>24480</v>
      </c>
      <c r="G4471" s="26" t="s">
        <v>9586</v>
      </c>
      <c r="H4471" s="26" t="s">
        <v>258</v>
      </c>
      <c r="J4471" s="26" t="s">
        <v>317</v>
      </c>
      <c r="K4471" s="26" t="s">
        <v>9597</v>
      </c>
      <c r="L4471" s="26" t="s">
        <v>24481</v>
      </c>
      <c r="M4471" s="26">
        <v>761591713602</v>
      </c>
      <c r="N4471" s="26">
        <v>1412300000</v>
      </c>
    </row>
    <row r="4472" spans="1:14">
      <c r="A4472" s="26" t="s">
        <v>6295</v>
      </c>
      <c r="B4472" s="26" t="s">
        <v>6296</v>
      </c>
      <c r="C4472" s="26" t="s">
        <v>1604</v>
      </c>
      <c r="D4472" s="26" t="s">
        <v>24</v>
      </c>
      <c r="E4472" s="26" t="s">
        <v>24482</v>
      </c>
      <c r="F4472" s="26" t="s">
        <v>24483</v>
      </c>
      <c r="G4472" s="26" t="s">
        <v>9586</v>
      </c>
      <c r="H4472" s="26" t="s">
        <v>885</v>
      </c>
      <c r="J4472" s="26" t="s">
        <v>910</v>
      </c>
      <c r="K4472" s="26" t="s">
        <v>9597</v>
      </c>
      <c r="L4472" s="26" t="s">
        <v>22389</v>
      </c>
      <c r="M4472" s="26">
        <v>380955584466</v>
      </c>
      <c r="N4472" s="26">
        <v>5110100000</v>
      </c>
    </row>
    <row r="4473" spans="1:14">
      <c r="A4473" s="26" t="s">
        <v>4829</v>
      </c>
      <c r="B4473" s="26" t="s">
        <v>4830</v>
      </c>
      <c r="C4473" s="26">
        <v>38135969</v>
      </c>
      <c r="D4473" s="26" t="s">
        <v>24</v>
      </c>
      <c r="E4473" s="26" t="s">
        <v>24484</v>
      </c>
      <c r="F4473" s="26" t="s">
        <v>24485</v>
      </c>
      <c r="G4473" s="26" t="s">
        <v>9586</v>
      </c>
      <c r="H4473" s="26" t="s">
        <v>711</v>
      </c>
      <c r="I4473" s="26" t="s">
        <v>9649</v>
      </c>
      <c r="J4473" s="26" t="s">
        <v>24486</v>
      </c>
      <c r="K4473" s="26" t="s">
        <v>9582</v>
      </c>
      <c r="L4473" s="26" t="s">
        <v>24487</v>
      </c>
      <c r="M4473" s="26">
        <v>380688116082</v>
      </c>
      <c r="N4473" s="26">
        <v>4423187701</v>
      </c>
    </row>
    <row r="4474" spans="1:14">
      <c r="A4474" s="26" t="s">
        <v>8877</v>
      </c>
      <c r="B4474" s="26" t="s">
        <v>8878</v>
      </c>
      <c r="C4474" s="26">
        <v>42017886</v>
      </c>
      <c r="D4474" s="26" t="s">
        <v>24</v>
      </c>
      <c r="E4474" s="26" t="s">
        <v>24488</v>
      </c>
      <c r="F4474" s="26" t="s">
        <v>24489</v>
      </c>
      <c r="G4474" s="26" t="s">
        <v>9579</v>
      </c>
      <c r="H4474" s="26" t="s">
        <v>1401</v>
      </c>
      <c r="I4474" s="26" t="s">
        <v>14413</v>
      </c>
      <c r="J4474" s="26" t="s">
        <v>24490</v>
      </c>
      <c r="K4474" s="26" t="s">
        <v>9582</v>
      </c>
      <c r="L4474" s="26" t="s">
        <v>24491</v>
      </c>
      <c r="M4474" s="26">
        <v>380473297165</v>
      </c>
      <c r="N4474" s="26">
        <v>7121882003</v>
      </c>
    </row>
    <row r="4475" spans="1:14">
      <c r="A4475" s="26" t="s">
        <v>8946</v>
      </c>
      <c r="B4475" s="26" t="s">
        <v>8947</v>
      </c>
      <c r="C4475" s="26">
        <v>41773113</v>
      </c>
      <c r="D4475" s="26" t="s">
        <v>24</v>
      </c>
      <c r="E4475" s="26" t="s">
        <v>24492</v>
      </c>
      <c r="F4475" s="26" t="s">
        <v>24493</v>
      </c>
      <c r="G4475" s="26" t="s">
        <v>9579</v>
      </c>
      <c r="H4475" s="26" t="s">
        <v>1401</v>
      </c>
      <c r="I4475" s="26" t="s">
        <v>14400</v>
      </c>
      <c r="J4475" s="26" t="s">
        <v>24494</v>
      </c>
      <c r="K4475" s="26" t="s">
        <v>9582</v>
      </c>
      <c r="L4475" s="26" t="s">
        <v>24495</v>
      </c>
      <c r="M4475" s="26">
        <v>380967354603</v>
      </c>
      <c r="N4475" s="26">
        <v>7124088201</v>
      </c>
    </row>
    <row r="4476" spans="1:14">
      <c r="A4476" s="26" t="s">
        <v>7717</v>
      </c>
      <c r="B4476" s="26" t="s">
        <v>7718</v>
      </c>
      <c r="C4476" s="26">
        <v>38288860</v>
      </c>
      <c r="D4476" s="26" t="s">
        <v>24</v>
      </c>
      <c r="E4476" s="26" t="s">
        <v>24496</v>
      </c>
      <c r="F4476" s="26" t="s">
        <v>24497</v>
      </c>
      <c r="G4476" s="26" t="s">
        <v>9586</v>
      </c>
      <c r="H4476" s="26" t="s">
        <v>1088</v>
      </c>
      <c r="I4476" s="26" t="s">
        <v>11562</v>
      </c>
      <c r="J4476" s="26" t="s">
        <v>3079</v>
      </c>
      <c r="K4476" s="26" t="s">
        <v>9582</v>
      </c>
      <c r="L4476" s="26" t="s">
        <v>24498</v>
      </c>
      <c r="M4476" s="26">
        <v>380988030581</v>
      </c>
      <c r="N4476" s="26">
        <v>120455302</v>
      </c>
    </row>
    <row r="4477" spans="1:14">
      <c r="A4477" s="26" t="s">
        <v>9399</v>
      </c>
      <c r="B4477" s="26" t="s">
        <v>9400</v>
      </c>
      <c r="C4477" s="26">
        <v>38955665</v>
      </c>
      <c r="D4477" s="26" t="s">
        <v>24</v>
      </c>
      <c r="E4477" s="26" t="s">
        <v>24499</v>
      </c>
      <c r="F4477" s="26" t="s">
        <v>24500</v>
      </c>
      <c r="G4477" s="26" t="s">
        <v>9579</v>
      </c>
      <c r="H4477" s="26" t="s">
        <v>1573</v>
      </c>
      <c r="I4477" s="26" t="s">
        <v>10158</v>
      </c>
      <c r="J4477" s="26" t="s">
        <v>19624</v>
      </c>
      <c r="K4477" s="26" t="s">
        <v>9582</v>
      </c>
      <c r="L4477" s="26" t="s">
        <v>24501</v>
      </c>
      <c r="M4477" s="26">
        <v>380462687753</v>
      </c>
      <c r="N4477" s="26">
        <v>522883003</v>
      </c>
    </row>
    <row r="4478" spans="1:14">
      <c r="A4478" s="26" t="s">
        <v>5698</v>
      </c>
      <c r="B4478" s="26" t="s">
        <v>5699</v>
      </c>
      <c r="C4478" s="26">
        <v>26199200</v>
      </c>
      <c r="D4478" s="26" t="s">
        <v>780</v>
      </c>
      <c r="E4478" s="26" t="s">
        <v>24502</v>
      </c>
      <c r="F4478" s="26" t="s">
        <v>24503</v>
      </c>
      <c r="G4478" s="26" t="s">
        <v>9601</v>
      </c>
      <c r="H4478" s="26" t="s">
        <v>799</v>
      </c>
      <c r="J4478" s="26" t="s">
        <v>800</v>
      </c>
      <c r="K4478" s="26" t="s">
        <v>9597</v>
      </c>
      <c r="L4478" s="26" t="s">
        <v>24504</v>
      </c>
      <c r="M4478" s="26">
        <v>380444824441</v>
      </c>
      <c r="N4478" s="26">
        <v>4822784009</v>
      </c>
    </row>
    <row r="4479" spans="1:14">
      <c r="A4479" s="26" t="s">
        <v>5494</v>
      </c>
      <c r="B4479" s="26" t="s">
        <v>5495</v>
      </c>
      <c r="C4479" s="26">
        <v>26199418</v>
      </c>
      <c r="D4479" s="26" t="s">
        <v>24</v>
      </c>
      <c r="E4479" s="26" t="s">
        <v>24505</v>
      </c>
      <c r="F4479" s="26" t="s">
        <v>24506</v>
      </c>
      <c r="G4479" s="26" t="s">
        <v>9586</v>
      </c>
      <c r="H4479" s="26" t="s">
        <v>799</v>
      </c>
      <c r="J4479" s="26" t="s">
        <v>800</v>
      </c>
      <c r="K4479" s="26" t="s">
        <v>9597</v>
      </c>
      <c r="L4479" s="26" t="s">
        <v>24507</v>
      </c>
      <c r="M4479" s="26">
        <v>760887051662</v>
      </c>
      <c r="N4479" s="26">
        <v>4822784009</v>
      </c>
    </row>
    <row r="4480" spans="1:14">
      <c r="A4480" s="26" t="s">
        <v>4083</v>
      </c>
      <c r="B4480" s="26" t="s">
        <v>4084</v>
      </c>
      <c r="C4480" s="26">
        <v>1993256</v>
      </c>
      <c r="D4480" s="26" t="s">
        <v>780</v>
      </c>
      <c r="E4480" s="26" t="s">
        <v>24508</v>
      </c>
      <c r="F4480" s="26" t="s">
        <v>24509</v>
      </c>
      <c r="G4480" s="26" t="s">
        <v>9601</v>
      </c>
      <c r="H4480" s="26" t="s">
        <v>506</v>
      </c>
      <c r="J4480" s="26" t="s">
        <v>526</v>
      </c>
      <c r="K4480" s="26" t="s">
        <v>9597</v>
      </c>
      <c r="L4480" s="26" t="s">
        <v>24510</v>
      </c>
      <c r="M4480" s="26">
        <v>380342530655</v>
      </c>
      <c r="N4480" s="26">
        <v>2610100000</v>
      </c>
    </row>
    <row r="4481" spans="1:14">
      <c r="A4481" s="26" t="s">
        <v>6085</v>
      </c>
      <c r="B4481" s="26" t="s">
        <v>6086</v>
      </c>
      <c r="C4481" s="26">
        <v>38458892</v>
      </c>
      <c r="D4481" s="26" t="s">
        <v>24</v>
      </c>
      <c r="E4481" s="26" t="s">
        <v>24511</v>
      </c>
      <c r="F4481" s="26" t="s">
        <v>24512</v>
      </c>
      <c r="G4481" s="26" t="s">
        <v>9579</v>
      </c>
      <c r="H4481" s="26" t="s">
        <v>835</v>
      </c>
      <c r="I4481" s="26" t="s">
        <v>9944</v>
      </c>
      <c r="J4481" s="26" t="s">
        <v>24513</v>
      </c>
      <c r="K4481" s="26" t="s">
        <v>9582</v>
      </c>
      <c r="L4481" s="26" t="s">
        <v>24514</v>
      </c>
      <c r="M4481" s="26">
        <v>380516232476</v>
      </c>
      <c r="N4481" s="26">
        <v>2323386620</v>
      </c>
    </row>
    <row r="4482" spans="1:14">
      <c r="A4482" s="26" t="s">
        <v>7785</v>
      </c>
      <c r="B4482" s="26" t="s">
        <v>7786</v>
      </c>
      <c r="C4482" s="26">
        <v>2001311</v>
      </c>
      <c r="D4482" s="26" t="s">
        <v>780</v>
      </c>
      <c r="E4482" s="26" t="s">
        <v>24515</v>
      </c>
      <c r="F4482" s="26" t="s">
        <v>10114</v>
      </c>
      <c r="G4482" s="26" t="s">
        <v>9601</v>
      </c>
      <c r="H4482" s="26" t="s">
        <v>1088</v>
      </c>
      <c r="J4482" s="26" t="s">
        <v>1115</v>
      </c>
      <c r="K4482" s="26" t="s">
        <v>9597</v>
      </c>
      <c r="L4482" s="26" t="s">
        <v>24516</v>
      </c>
      <c r="M4482" s="26">
        <v>380352524422</v>
      </c>
      <c r="N4482" s="26">
        <v>6110100000</v>
      </c>
    </row>
    <row r="4483" spans="1:14">
      <c r="A4483" s="26" t="s">
        <v>3007</v>
      </c>
      <c r="B4483" s="26" t="s">
        <v>3008</v>
      </c>
      <c r="C4483" s="26">
        <v>1991197</v>
      </c>
      <c r="D4483" s="26" t="s">
        <v>780</v>
      </c>
      <c r="E4483" s="26" t="s">
        <v>24517</v>
      </c>
      <c r="F4483" s="26" t="s">
        <v>24518</v>
      </c>
      <c r="G4483" s="26" t="s">
        <v>9601</v>
      </c>
      <c r="H4483" s="26" t="s">
        <v>258</v>
      </c>
      <c r="J4483" s="26" t="s">
        <v>367</v>
      </c>
      <c r="K4483" s="26" t="s">
        <v>9597</v>
      </c>
      <c r="L4483" s="26" t="s">
        <v>24519</v>
      </c>
      <c r="M4483" s="26">
        <v>380626222103</v>
      </c>
      <c r="N4483" s="26">
        <v>1414100000</v>
      </c>
    </row>
    <row r="4484" spans="1:14">
      <c r="A4484" s="26" t="s">
        <v>6631</v>
      </c>
      <c r="B4484" s="26" t="s">
        <v>6632</v>
      </c>
      <c r="C4484" s="26">
        <v>38396501</v>
      </c>
      <c r="D4484" s="26" t="s">
        <v>24</v>
      </c>
      <c r="E4484" s="26" t="s">
        <v>24520</v>
      </c>
      <c r="F4484" s="26" t="s">
        <v>24521</v>
      </c>
      <c r="G4484" s="26" t="s">
        <v>9586</v>
      </c>
      <c r="H4484" s="26" t="s">
        <v>949</v>
      </c>
      <c r="I4484" s="26" t="s">
        <v>13266</v>
      </c>
      <c r="J4484" s="26" t="s">
        <v>16887</v>
      </c>
      <c r="K4484" s="26" t="s">
        <v>9582</v>
      </c>
      <c r="L4484" s="26" t="s">
        <v>24522</v>
      </c>
      <c r="M4484" s="26">
        <v>380508543651</v>
      </c>
      <c r="N4484" s="26">
        <v>125283902</v>
      </c>
    </row>
    <row r="4485" spans="1:14">
      <c r="A4485" s="26" t="s">
        <v>4524</v>
      </c>
      <c r="B4485" s="26" t="s">
        <v>4525</v>
      </c>
      <c r="C4485" s="26">
        <v>1994215</v>
      </c>
      <c r="D4485" s="26" t="s">
        <v>780</v>
      </c>
      <c r="E4485" s="26" t="s">
        <v>24523</v>
      </c>
      <c r="F4485" s="26" t="s">
        <v>24524</v>
      </c>
      <c r="G4485" s="26" t="s">
        <v>9601</v>
      </c>
      <c r="H4485" s="26" t="s">
        <v>576</v>
      </c>
      <c r="I4485" s="26" t="s">
        <v>11612</v>
      </c>
      <c r="J4485" s="26" t="s">
        <v>4526</v>
      </c>
      <c r="K4485" s="26" t="s">
        <v>9597</v>
      </c>
      <c r="L4485" s="26" t="s">
        <v>24525</v>
      </c>
      <c r="M4485" s="26">
        <v>380456651039</v>
      </c>
      <c r="N4485" s="26">
        <v>3224410100</v>
      </c>
    </row>
    <row r="4486" spans="1:14">
      <c r="A4486" s="26" t="s">
        <v>5902</v>
      </c>
      <c r="B4486" s="26" t="s">
        <v>5903</v>
      </c>
      <c r="C4486" s="26">
        <v>38407172</v>
      </c>
      <c r="D4486" s="26" t="s">
        <v>24</v>
      </c>
      <c r="E4486" s="26" t="s">
        <v>24526</v>
      </c>
      <c r="F4486" s="26" t="s">
        <v>24527</v>
      </c>
      <c r="G4486" s="26" t="s">
        <v>9586</v>
      </c>
      <c r="H4486" s="26" t="s">
        <v>835</v>
      </c>
      <c r="I4486" s="26" t="s">
        <v>13032</v>
      </c>
      <c r="J4486" s="26" t="s">
        <v>1038</v>
      </c>
      <c r="K4486" s="26" t="s">
        <v>9582</v>
      </c>
      <c r="L4486" s="26" t="s">
        <v>24528</v>
      </c>
      <c r="M4486" s="26">
        <v>380515393401</v>
      </c>
      <c r="N4486" s="26">
        <v>1222383002</v>
      </c>
    </row>
    <row r="4487" spans="1:14">
      <c r="A4487" s="26" t="s">
        <v>6939</v>
      </c>
      <c r="B4487" s="26" t="s">
        <v>6940</v>
      </c>
      <c r="C4487" s="26">
        <v>37867877</v>
      </c>
      <c r="D4487" s="26" t="s">
        <v>24</v>
      </c>
      <c r="E4487" s="26" t="s">
        <v>24529</v>
      </c>
      <c r="F4487" s="26" t="s">
        <v>24530</v>
      </c>
      <c r="G4487" s="26" t="s">
        <v>9579</v>
      </c>
      <c r="H4487" s="26" t="s">
        <v>987</v>
      </c>
      <c r="I4487" s="26" t="s">
        <v>9921</v>
      </c>
      <c r="J4487" s="26" t="s">
        <v>15558</v>
      </c>
      <c r="K4487" s="26" t="s">
        <v>9582</v>
      </c>
      <c r="L4487" s="26" t="s">
        <v>24531</v>
      </c>
      <c r="M4487" s="26">
        <v>380973992357</v>
      </c>
      <c r="N4487" s="26">
        <v>520280203</v>
      </c>
    </row>
    <row r="4488" spans="1:14">
      <c r="A4488" s="26" t="s">
        <v>8901</v>
      </c>
      <c r="B4488" s="26" t="s">
        <v>8902</v>
      </c>
      <c r="C4488" s="26">
        <v>41777601</v>
      </c>
      <c r="D4488" s="26" t="s">
        <v>24</v>
      </c>
      <c r="E4488" s="26" t="s">
        <v>24532</v>
      </c>
      <c r="F4488" s="26" t="s">
        <v>24533</v>
      </c>
      <c r="G4488" s="26" t="s">
        <v>9579</v>
      </c>
      <c r="H4488" s="26" t="s">
        <v>1401</v>
      </c>
      <c r="I4488" s="26" t="s">
        <v>12999</v>
      </c>
      <c r="J4488" s="26" t="s">
        <v>24534</v>
      </c>
      <c r="K4488" s="26" t="s">
        <v>9582</v>
      </c>
      <c r="L4488" s="26" t="s">
        <v>24535</v>
      </c>
      <c r="M4488" s="26">
        <v>380474870536</v>
      </c>
      <c r="N4488" s="26">
        <v>7123182504</v>
      </c>
    </row>
    <row r="4489" spans="1:14">
      <c r="A4489" s="26" t="s">
        <v>1853</v>
      </c>
      <c r="B4489" s="26" t="s">
        <v>1854</v>
      </c>
      <c r="C4489" s="26">
        <v>37357372</v>
      </c>
      <c r="D4489" s="26" t="s">
        <v>24</v>
      </c>
      <c r="E4489" s="26" t="s">
        <v>24536</v>
      </c>
      <c r="F4489" s="26" t="s">
        <v>24537</v>
      </c>
      <c r="G4489" s="26" t="s">
        <v>9586</v>
      </c>
      <c r="H4489" s="26" t="s">
        <v>27</v>
      </c>
      <c r="I4489" s="26" t="s">
        <v>10581</v>
      </c>
      <c r="J4489" s="26" t="s">
        <v>24538</v>
      </c>
      <c r="K4489" s="26" t="s">
        <v>9582</v>
      </c>
      <c r="L4489" s="26" t="s">
        <v>24539</v>
      </c>
      <c r="M4489" s="26">
        <v>761401120512</v>
      </c>
      <c r="N4489" s="26">
        <v>523283401</v>
      </c>
    </row>
    <row r="4490" spans="1:14">
      <c r="A4490" s="26" t="s">
        <v>7288</v>
      </c>
      <c r="B4490" s="26" t="s">
        <v>7284</v>
      </c>
      <c r="C4490" s="26">
        <v>2007503</v>
      </c>
      <c r="D4490" s="26" t="s">
        <v>24</v>
      </c>
      <c r="E4490" s="26" t="s">
        <v>24540</v>
      </c>
      <c r="F4490" s="26" t="s">
        <v>24541</v>
      </c>
      <c r="G4490" s="26" t="s">
        <v>9586</v>
      </c>
      <c r="H4490" s="26" t="s">
        <v>1025</v>
      </c>
      <c r="I4490" s="26" t="s">
        <v>15985</v>
      </c>
      <c r="J4490" s="26" t="s">
        <v>24542</v>
      </c>
      <c r="K4490" s="26" t="s">
        <v>9582</v>
      </c>
      <c r="L4490" s="26" t="s">
        <v>24543</v>
      </c>
      <c r="M4490" s="26">
        <v>380962370707</v>
      </c>
      <c r="N4490" s="26">
        <v>4622186604</v>
      </c>
    </row>
    <row r="4491" spans="1:14">
      <c r="A4491" s="26" t="s">
        <v>4399</v>
      </c>
      <c r="B4491" s="26" t="s">
        <v>4400</v>
      </c>
      <c r="C4491" s="26">
        <v>38462558</v>
      </c>
      <c r="D4491" s="26" t="s">
        <v>24</v>
      </c>
      <c r="E4491" s="26" t="s">
        <v>24544</v>
      </c>
      <c r="F4491" s="26" t="s">
        <v>24545</v>
      </c>
      <c r="G4491" s="26" t="s">
        <v>9579</v>
      </c>
      <c r="H4491" s="26" t="s">
        <v>576</v>
      </c>
      <c r="I4491" s="26" t="s">
        <v>11832</v>
      </c>
      <c r="J4491" s="26" t="s">
        <v>24546</v>
      </c>
      <c r="K4491" s="26" t="s">
        <v>9582</v>
      </c>
      <c r="L4491" s="26" t="s">
        <v>24547</v>
      </c>
      <c r="M4491" s="26">
        <v>380636323167</v>
      </c>
      <c r="N4491" s="26">
        <v>3220886001</v>
      </c>
    </row>
    <row r="4492" spans="1:14">
      <c r="A4492" s="26" t="s">
        <v>5924</v>
      </c>
      <c r="B4492" s="26" t="s">
        <v>5925</v>
      </c>
      <c r="C4492" s="26">
        <v>38094247</v>
      </c>
      <c r="D4492" s="26" t="s">
        <v>24</v>
      </c>
      <c r="E4492" s="26" t="s">
        <v>24548</v>
      </c>
      <c r="F4492" s="26" t="s">
        <v>24549</v>
      </c>
      <c r="G4492" s="26" t="s">
        <v>9579</v>
      </c>
      <c r="H4492" s="26" t="s">
        <v>835</v>
      </c>
      <c r="I4492" s="26" t="s">
        <v>11355</v>
      </c>
      <c r="J4492" s="26" t="s">
        <v>24550</v>
      </c>
      <c r="K4492" s="26" t="s">
        <v>9582</v>
      </c>
      <c r="L4492" s="26" t="s">
        <v>24551</v>
      </c>
      <c r="M4492" s="26">
        <v>380516321254</v>
      </c>
      <c r="N4492" s="26">
        <v>4821785005</v>
      </c>
    </row>
    <row r="4493" spans="1:14">
      <c r="A4493" s="26" t="s">
        <v>5464</v>
      </c>
      <c r="B4493" s="26" t="s">
        <v>5461</v>
      </c>
      <c r="C4493" s="26">
        <v>42310851</v>
      </c>
      <c r="D4493" s="26" t="s">
        <v>24</v>
      </c>
      <c r="E4493" s="26" t="s">
        <v>24552</v>
      </c>
      <c r="F4493" s="26" t="s">
        <v>24553</v>
      </c>
      <c r="G4493" s="26" t="s">
        <v>9586</v>
      </c>
      <c r="H4493" s="26" t="s">
        <v>735</v>
      </c>
      <c r="I4493" s="26" t="s">
        <v>9605</v>
      </c>
      <c r="J4493" s="26" t="s">
        <v>5462</v>
      </c>
      <c r="K4493" s="26" t="s">
        <v>9597</v>
      </c>
      <c r="L4493" s="26" t="s">
        <v>24554</v>
      </c>
      <c r="M4493" s="26">
        <v>380976116058</v>
      </c>
      <c r="N4493" s="26">
        <v>3222981504</v>
      </c>
    </row>
    <row r="4494" spans="1:14">
      <c r="A4494" s="26" t="s">
        <v>3811</v>
      </c>
      <c r="B4494" s="26" t="s">
        <v>3812</v>
      </c>
      <c r="C4494" s="26">
        <v>41775887</v>
      </c>
      <c r="D4494" s="26" t="s">
        <v>24</v>
      </c>
      <c r="E4494" s="26" t="s">
        <v>24555</v>
      </c>
      <c r="F4494" s="26" t="s">
        <v>10050</v>
      </c>
      <c r="G4494" s="26" t="s">
        <v>9586</v>
      </c>
      <c r="H4494" s="26" t="s">
        <v>468</v>
      </c>
      <c r="J4494" s="26" t="s">
        <v>481</v>
      </c>
      <c r="K4494" s="26" t="s">
        <v>9597</v>
      </c>
      <c r="L4494" s="26" t="s">
        <v>19262</v>
      </c>
      <c r="M4494" s="26">
        <v>380612396307</v>
      </c>
      <c r="N4494" s="26">
        <v>1222380503</v>
      </c>
    </row>
    <row r="4495" spans="1:14">
      <c r="A4495" s="26" t="s">
        <v>8297</v>
      </c>
      <c r="B4495" s="26" t="s">
        <v>8153</v>
      </c>
      <c r="C4495" s="26">
        <v>3293480</v>
      </c>
      <c r="D4495" s="26" t="s">
        <v>780</v>
      </c>
      <c r="E4495" s="26" t="s">
        <v>24556</v>
      </c>
      <c r="F4495" s="26" t="s">
        <v>24557</v>
      </c>
      <c r="G4495" s="26" t="s">
        <v>9601</v>
      </c>
      <c r="H4495" s="26" t="s">
        <v>1122</v>
      </c>
      <c r="J4495" s="26" t="s">
        <v>8039</v>
      </c>
      <c r="K4495" s="26" t="s">
        <v>9597</v>
      </c>
      <c r="L4495" s="26" t="s">
        <v>23716</v>
      </c>
      <c r="M4495" s="26">
        <v>380577255734</v>
      </c>
      <c r="N4495" s="26">
        <v>6310100000</v>
      </c>
    </row>
    <row r="4496" spans="1:14">
      <c r="A4496" s="26" t="s">
        <v>8924</v>
      </c>
      <c r="B4496" s="26" t="s">
        <v>8925</v>
      </c>
      <c r="C4496" s="26">
        <v>39011491</v>
      </c>
      <c r="D4496" s="26" t="s">
        <v>24</v>
      </c>
      <c r="E4496" s="26" t="s">
        <v>24558</v>
      </c>
      <c r="F4496" s="26" t="s">
        <v>24559</v>
      </c>
      <c r="G4496" s="26" t="s">
        <v>9579</v>
      </c>
      <c r="H4496" s="26" t="s">
        <v>1401</v>
      </c>
      <c r="J4496" s="26" t="s">
        <v>24560</v>
      </c>
      <c r="K4496" s="26" t="s">
        <v>9582</v>
      </c>
      <c r="L4496" s="26" t="s">
        <v>24561</v>
      </c>
      <c r="M4496" s="26">
        <v>760946793220</v>
      </c>
      <c r="N4496" s="26">
        <v>6321885005</v>
      </c>
    </row>
    <row r="4497" spans="1:14">
      <c r="A4497" s="26" t="s">
        <v>3589</v>
      </c>
      <c r="B4497" s="26" t="s">
        <v>3590</v>
      </c>
      <c r="C4497" s="26">
        <v>39851963</v>
      </c>
      <c r="D4497" s="26" t="s">
        <v>24</v>
      </c>
      <c r="E4497" s="26" t="s">
        <v>24562</v>
      </c>
      <c r="F4497" s="26" t="s">
        <v>24563</v>
      </c>
      <c r="G4497" s="26" t="s">
        <v>9586</v>
      </c>
      <c r="H4497" s="26" t="s">
        <v>468</v>
      </c>
      <c r="J4497" s="26" t="s">
        <v>469</v>
      </c>
      <c r="K4497" s="26" t="s">
        <v>9597</v>
      </c>
      <c r="L4497" s="26" t="s">
        <v>24564</v>
      </c>
      <c r="M4497" s="26">
        <v>761344145370</v>
      </c>
      <c r="N4497" s="26">
        <v>2310400000</v>
      </c>
    </row>
    <row r="4498" spans="1:14">
      <c r="A4498" s="26" t="s">
        <v>3121</v>
      </c>
      <c r="B4498" s="26" t="s">
        <v>3122</v>
      </c>
      <c r="C4498" s="26">
        <v>39660225</v>
      </c>
      <c r="D4498" s="26" t="s">
        <v>24</v>
      </c>
      <c r="E4498" s="26" t="s">
        <v>24565</v>
      </c>
      <c r="F4498" s="26" t="s">
        <v>24566</v>
      </c>
      <c r="G4498" s="26" t="s">
        <v>9586</v>
      </c>
      <c r="H4498" s="26" t="s">
        <v>375</v>
      </c>
      <c r="J4498" s="26" t="s">
        <v>380</v>
      </c>
      <c r="K4498" s="26" t="s">
        <v>9597</v>
      </c>
      <c r="L4498" s="26" t="s">
        <v>24567</v>
      </c>
      <c r="M4498" s="26">
        <v>380973593286</v>
      </c>
      <c r="N4498" s="26">
        <v>1810100000</v>
      </c>
    </row>
    <row r="4499" spans="1:14">
      <c r="A4499" s="26" t="s">
        <v>2064</v>
      </c>
      <c r="B4499" s="26" t="s">
        <v>2065</v>
      </c>
      <c r="C4499" s="26">
        <v>38527798</v>
      </c>
      <c r="D4499" s="26" t="s">
        <v>1701</v>
      </c>
      <c r="E4499" s="26" t="s">
        <v>24568</v>
      </c>
      <c r="F4499" s="26" t="s">
        <v>24569</v>
      </c>
      <c r="G4499" s="26" t="s">
        <v>9601</v>
      </c>
      <c r="H4499" s="26" t="s">
        <v>103</v>
      </c>
      <c r="I4499" s="26" t="s">
        <v>20153</v>
      </c>
      <c r="J4499" s="26" t="s">
        <v>2128</v>
      </c>
      <c r="K4499" s="26" t="s">
        <v>9597</v>
      </c>
      <c r="L4499" s="26" t="s">
        <v>24570</v>
      </c>
      <c r="M4499" s="26">
        <v>380682328211</v>
      </c>
      <c r="N4499" s="26">
        <v>724510100</v>
      </c>
    </row>
    <row r="4500" spans="1:14">
      <c r="A4500" s="26" t="s">
        <v>3469</v>
      </c>
      <c r="B4500" s="26" t="s">
        <v>3470</v>
      </c>
      <c r="C4500" s="26">
        <v>1992653</v>
      </c>
      <c r="D4500" s="26" t="s">
        <v>780</v>
      </c>
      <c r="E4500" s="26" t="s">
        <v>24571</v>
      </c>
      <c r="F4500" s="26" t="s">
        <v>10111</v>
      </c>
      <c r="G4500" s="26" t="s">
        <v>9601</v>
      </c>
      <c r="H4500" s="26" t="s">
        <v>392</v>
      </c>
      <c r="I4500" s="26" t="s">
        <v>9768</v>
      </c>
      <c r="J4500" s="26" t="s">
        <v>439</v>
      </c>
      <c r="K4500" s="26" t="s">
        <v>9597</v>
      </c>
      <c r="L4500" s="26" t="s">
        <v>24572</v>
      </c>
      <c r="M4500" s="26">
        <v>380501354800</v>
      </c>
      <c r="N4500" s="26">
        <v>2124010100</v>
      </c>
    </row>
    <row r="4501" spans="1:14">
      <c r="A4501" s="26" t="s">
        <v>7559</v>
      </c>
      <c r="B4501" s="26" t="s">
        <v>7560</v>
      </c>
      <c r="C4501" s="26">
        <v>21132409</v>
      </c>
      <c r="D4501" s="26" t="s">
        <v>780</v>
      </c>
      <c r="E4501" s="26" t="s">
        <v>24573</v>
      </c>
      <c r="F4501" s="26" t="s">
        <v>9787</v>
      </c>
      <c r="G4501" s="26" t="s">
        <v>9601</v>
      </c>
      <c r="H4501" s="26" t="s">
        <v>1088</v>
      </c>
      <c r="I4501" s="26" t="s">
        <v>9743</v>
      </c>
      <c r="J4501" s="26" t="s">
        <v>7561</v>
      </c>
      <c r="K4501" s="26" t="s">
        <v>9582</v>
      </c>
      <c r="L4501" s="26" t="s">
        <v>12092</v>
      </c>
      <c r="M4501" s="26">
        <v>380354133081</v>
      </c>
      <c r="N4501" s="26">
        <v>6120880901</v>
      </c>
    </row>
    <row r="4502" spans="1:14">
      <c r="A4502" s="26" t="s">
        <v>2884</v>
      </c>
      <c r="B4502" s="26" t="s">
        <v>2885</v>
      </c>
      <c r="C4502" s="26">
        <v>1989881</v>
      </c>
      <c r="D4502" s="26" t="s">
        <v>780</v>
      </c>
      <c r="E4502" s="26" t="s">
        <v>24574</v>
      </c>
      <c r="F4502" s="26" t="s">
        <v>24575</v>
      </c>
      <c r="G4502" s="26" t="s">
        <v>9601</v>
      </c>
      <c r="H4502" s="26" t="s">
        <v>258</v>
      </c>
      <c r="J4502" s="26" t="s">
        <v>309</v>
      </c>
      <c r="K4502" s="26" t="s">
        <v>9606</v>
      </c>
      <c r="L4502" s="26" t="s">
        <v>24576</v>
      </c>
      <c r="M4502" s="26">
        <v>380629723585</v>
      </c>
      <c r="N4502" s="26">
        <v>1423955100</v>
      </c>
    </row>
    <row r="4503" spans="1:14">
      <c r="A4503" s="26" t="s">
        <v>8968</v>
      </c>
      <c r="B4503" s="26" t="s">
        <v>8969</v>
      </c>
      <c r="C4503" s="26">
        <v>39028882</v>
      </c>
      <c r="D4503" s="26" t="s">
        <v>24</v>
      </c>
      <c r="E4503" s="26" t="s">
        <v>24577</v>
      </c>
      <c r="F4503" s="26" t="s">
        <v>24578</v>
      </c>
      <c r="G4503" s="26" t="s">
        <v>9579</v>
      </c>
      <c r="H4503" s="26" t="s">
        <v>1401</v>
      </c>
      <c r="I4503" s="26" t="s">
        <v>12387</v>
      </c>
      <c r="J4503" s="26" t="s">
        <v>9432</v>
      </c>
      <c r="K4503" s="26" t="s">
        <v>9582</v>
      </c>
      <c r="L4503" s="26" t="s">
        <v>24579</v>
      </c>
      <c r="M4503" s="26">
        <v>380474561548</v>
      </c>
      <c r="N4503" s="26">
        <v>7124686601</v>
      </c>
    </row>
    <row r="4504" spans="1:14">
      <c r="A4504" s="26" t="s">
        <v>1699</v>
      </c>
      <c r="B4504" s="26" t="s">
        <v>1700</v>
      </c>
      <c r="C4504" s="26">
        <v>36364624</v>
      </c>
      <c r="D4504" s="26" t="s">
        <v>1701</v>
      </c>
      <c r="E4504" s="26" t="s">
        <v>24580</v>
      </c>
      <c r="F4504" s="26" t="s">
        <v>24581</v>
      </c>
      <c r="G4504" s="26" t="s">
        <v>9601</v>
      </c>
      <c r="H4504" s="26" t="s">
        <v>27</v>
      </c>
      <c r="J4504" s="26" t="s">
        <v>36</v>
      </c>
      <c r="K4504" s="26" t="s">
        <v>9597</v>
      </c>
      <c r="L4504" s="26" t="s">
        <v>24582</v>
      </c>
      <c r="M4504" s="26">
        <v>380432329301</v>
      </c>
      <c r="N4504" s="26">
        <v>510100000</v>
      </c>
    </row>
    <row r="4505" spans="1:14">
      <c r="A4505" s="26" t="s">
        <v>6329</v>
      </c>
      <c r="B4505" s="26" t="s">
        <v>6330</v>
      </c>
      <c r="C4505" s="26" t="s">
        <v>1604</v>
      </c>
      <c r="D4505" s="26" t="s">
        <v>24</v>
      </c>
      <c r="E4505" s="26" t="s">
        <v>24583</v>
      </c>
      <c r="F4505" s="26" t="s">
        <v>18960</v>
      </c>
      <c r="G4505" s="26" t="s">
        <v>9586</v>
      </c>
      <c r="H4505" s="26" t="s">
        <v>885</v>
      </c>
      <c r="J4505" s="26" t="s">
        <v>910</v>
      </c>
      <c r="K4505" s="26" t="s">
        <v>9597</v>
      </c>
      <c r="L4505" s="26" t="s">
        <v>18961</v>
      </c>
      <c r="M4505" s="26">
        <v>380487504466</v>
      </c>
      <c r="N4505" s="26">
        <v>5110100000</v>
      </c>
    </row>
    <row r="4506" spans="1:14">
      <c r="A4506" s="26" t="s">
        <v>4786</v>
      </c>
      <c r="B4506" s="26" t="s">
        <v>4787</v>
      </c>
      <c r="C4506" s="26">
        <v>43357679</v>
      </c>
      <c r="D4506" s="26" t="s">
        <v>24</v>
      </c>
      <c r="E4506" s="26" t="s">
        <v>24584</v>
      </c>
      <c r="F4506" s="26" t="s">
        <v>4787</v>
      </c>
      <c r="G4506" s="26" t="s">
        <v>9586</v>
      </c>
      <c r="H4506" s="26" t="s">
        <v>711</v>
      </c>
      <c r="I4506" s="26" t="s">
        <v>15260</v>
      </c>
      <c r="J4506" s="26" t="s">
        <v>4788</v>
      </c>
      <c r="K4506" s="26" t="s">
        <v>9606</v>
      </c>
      <c r="L4506" s="26" t="s">
        <v>24585</v>
      </c>
      <c r="M4506" s="26">
        <v>380508199284</v>
      </c>
      <c r="N4506" s="26">
        <v>4421655400</v>
      </c>
    </row>
    <row r="4507" spans="1:14">
      <c r="A4507" s="26" t="s">
        <v>4882</v>
      </c>
      <c r="B4507" s="26" t="s">
        <v>4883</v>
      </c>
      <c r="C4507" s="26">
        <v>1983714</v>
      </c>
      <c r="D4507" s="26" t="s">
        <v>780</v>
      </c>
      <c r="E4507" s="26" t="s">
        <v>24586</v>
      </c>
      <c r="F4507" s="26" t="s">
        <v>24587</v>
      </c>
      <c r="G4507" s="26" t="s">
        <v>9601</v>
      </c>
      <c r="H4507" s="26" t="s">
        <v>711</v>
      </c>
      <c r="I4507" s="26" t="s">
        <v>14610</v>
      </c>
      <c r="J4507" s="26" t="s">
        <v>731</v>
      </c>
      <c r="K4507" s="26" t="s">
        <v>9597</v>
      </c>
      <c r="L4507" s="26" t="s">
        <v>24588</v>
      </c>
      <c r="M4507" s="26">
        <v>380506448976</v>
      </c>
      <c r="N4507" s="26">
        <v>4425110100</v>
      </c>
    </row>
    <row r="4508" spans="1:14">
      <c r="A4508" s="26" t="s">
        <v>5509</v>
      </c>
      <c r="B4508" s="26" t="s">
        <v>5510</v>
      </c>
      <c r="C4508" s="26">
        <v>3568132</v>
      </c>
      <c r="D4508" s="26" t="s">
        <v>24</v>
      </c>
      <c r="E4508" s="26" t="s">
        <v>24589</v>
      </c>
      <c r="F4508" s="26" t="s">
        <v>24590</v>
      </c>
      <c r="G4508" s="26" t="s">
        <v>9586</v>
      </c>
      <c r="H4508" s="26" t="s">
        <v>799</v>
      </c>
      <c r="J4508" s="26" t="s">
        <v>800</v>
      </c>
      <c r="K4508" s="26" t="s">
        <v>9597</v>
      </c>
      <c r="L4508" s="26" t="s">
        <v>24591</v>
      </c>
      <c r="M4508" s="26">
        <v>380445678323</v>
      </c>
      <c r="N4508" s="26">
        <v>4822784009</v>
      </c>
    </row>
    <row r="4509" spans="1:14">
      <c r="A4509" s="26" t="s">
        <v>7931</v>
      </c>
      <c r="B4509" s="26" t="s">
        <v>7932</v>
      </c>
      <c r="C4509" s="26">
        <v>2002693</v>
      </c>
      <c r="D4509" s="26" t="s">
        <v>780</v>
      </c>
      <c r="E4509" s="26" t="s">
        <v>24592</v>
      </c>
      <c r="F4509" s="26" t="s">
        <v>24593</v>
      </c>
      <c r="G4509" s="26" t="s">
        <v>9601</v>
      </c>
      <c r="H4509" s="26" t="s">
        <v>1122</v>
      </c>
      <c r="I4509" s="26" t="s">
        <v>10216</v>
      </c>
      <c r="J4509" s="26" t="s">
        <v>1186</v>
      </c>
      <c r="K4509" s="26" t="s">
        <v>9606</v>
      </c>
      <c r="L4509" s="26" t="s">
        <v>24594</v>
      </c>
      <c r="M4509" s="26">
        <v>380575531454</v>
      </c>
      <c r="N4509" s="26">
        <v>6323155100</v>
      </c>
    </row>
    <row r="4510" spans="1:14">
      <c r="A4510" s="26" t="s">
        <v>5071</v>
      </c>
      <c r="B4510" s="26" t="s">
        <v>5072</v>
      </c>
      <c r="C4510" s="26">
        <v>1996272</v>
      </c>
      <c r="D4510" s="26" t="s">
        <v>24</v>
      </c>
      <c r="E4510" s="26" t="s">
        <v>24595</v>
      </c>
      <c r="F4510" s="26" t="s">
        <v>24596</v>
      </c>
      <c r="G4510" s="26" t="s">
        <v>9586</v>
      </c>
      <c r="H4510" s="26" t="s">
        <v>735</v>
      </c>
      <c r="I4510" s="26" t="s">
        <v>11379</v>
      </c>
      <c r="J4510" s="26" t="s">
        <v>24597</v>
      </c>
      <c r="K4510" s="26" t="s">
        <v>9582</v>
      </c>
      <c r="L4510" s="26" t="s">
        <v>24598</v>
      </c>
      <c r="M4510" s="26">
        <v>380326552332</v>
      </c>
      <c r="N4510" s="26">
        <v>4621886401</v>
      </c>
    </row>
    <row r="4511" spans="1:14">
      <c r="A4511" s="26" t="s">
        <v>8537</v>
      </c>
      <c r="B4511" s="26" t="s">
        <v>8538</v>
      </c>
      <c r="C4511" s="26">
        <v>41420607</v>
      </c>
      <c r="D4511" s="26" t="s">
        <v>24</v>
      </c>
      <c r="E4511" s="26" t="s">
        <v>24599</v>
      </c>
      <c r="F4511" s="26" t="s">
        <v>24600</v>
      </c>
      <c r="G4511" s="26" t="s">
        <v>9579</v>
      </c>
      <c r="H4511" s="26" t="s">
        <v>1269</v>
      </c>
      <c r="I4511" s="26" t="s">
        <v>16345</v>
      </c>
      <c r="J4511" s="26" t="s">
        <v>24601</v>
      </c>
      <c r="K4511" s="26" t="s">
        <v>9582</v>
      </c>
      <c r="L4511" s="26" t="s">
        <v>24602</v>
      </c>
      <c r="M4511" s="26">
        <v>380666948504</v>
      </c>
      <c r="N4511" s="26">
        <v>110945300</v>
      </c>
    </row>
    <row r="4512" spans="1:14">
      <c r="A4512" s="26" t="s">
        <v>8245</v>
      </c>
      <c r="B4512" s="26" t="s">
        <v>8246</v>
      </c>
      <c r="C4512" s="26">
        <v>2003669</v>
      </c>
      <c r="D4512" s="26" t="s">
        <v>780</v>
      </c>
      <c r="E4512" s="26" t="s">
        <v>24603</v>
      </c>
      <c r="F4512" s="26" t="s">
        <v>24604</v>
      </c>
      <c r="G4512" s="26" t="s">
        <v>9601</v>
      </c>
      <c r="H4512" s="26" t="s">
        <v>1122</v>
      </c>
      <c r="J4512" s="26" t="s">
        <v>8039</v>
      </c>
      <c r="K4512" s="26" t="s">
        <v>9597</v>
      </c>
      <c r="L4512" s="26" t="s">
        <v>24605</v>
      </c>
      <c r="M4512" s="26">
        <v>380577250890</v>
      </c>
      <c r="N4512" s="26">
        <v>6310100000</v>
      </c>
    </row>
    <row r="4513" spans="1:14">
      <c r="A4513" s="26" t="s">
        <v>3356</v>
      </c>
      <c r="B4513" s="26" t="s">
        <v>3357</v>
      </c>
      <c r="C4513" s="26">
        <v>38284599</v>
      </c>
      <c r="D4513" s="26" t="s">
        <v>24</v>
      </c>
      <c r="E4513" s="26" t="s">
        <v>24606</v>
      </c>
      <c r="F4513" s="26" t="s">
        <v>24607</v>
      </c>
      <c r="G4513" s="26" t="s">
        <v>9579</v>
      </c>
      <c r="H4513" s="26" t="s">
        <v>392</v>
      </c>
      <c r="I4513" s="26" t="s">
        <v>11117</v>
      </c>
      <c r="J4513" s="26" t="s">
        <v>24608</v>
      </c>
      <c r="K4513" s="26" t="s">
        <v>9582</v>
      </c>
      <c r="L4513" s="26" t="s">
        <v>24609</v>
      </c>
      <c r="M4513" s="26">
        <v>380313537257</v>
      </c>
      <c r="N4513" s="26">
        <v>2120884802</v>
      </c>
    </row>
    <row r="4514" spans="1:14">
      <c r="A4514" s="26" t="s">
        <v>6020</v>
      </c>
      <c r="B4514" s="26" t="s">
        <v>6021</v>
      </c>
      <c r="C4514" s="26">
        <v>1998489</v>
      </c>
      <c r="D4514" s="26" t="s">
        <v>780</v>
      </c>
      <c r="E4514" s="26" t="s">
        <v>24610</v>
      </c>
      <c r="F4514" s="26" t="s">
        <v>10614</v>
      </c>
      <c r="G4514" s="26" t="s">
        <v>9601</v>
      </c>
      <c r="H4514" s="26" t="s">
        <v>835</v>
      </c>
      <c r="J4514" s="26" t="s">
        <v>848</v>
      </c>
      <c r="K4514" s="26" t="s">
        <v>9597</v>
      </c>
      <c r="L4514" s="26" t="s">
        <v>24611</v>
      </c>
      <c r="M4514" s="26">
        <v>380512640038</v>
      </c>
      <c r="N4514" s="26">
        <v>4623010100</v>
      </c>
    </row>
    <row r="4515" spans="1:14">
      <c r="A4515" s="26" t="s">
        <v>9227</v>
      </c>
      <c r="B4515" s="26" t="s">
        <v>9182</v>
      </c>
      <c r="C4515" s="26">
        <v>5481369</v>
      </c>
      <c r="D4515" s="26" t="s">
        <v>24</v>
      </c>
      <c r="E4515" s="26" t="s">
        <v>24612</v>
      </c>
      <c r="F4515" s="26" t="s">
        <v>24613</v>
      </c>
      <c r="G4515" s="26" t="s">
        <v>9591</v>
      </c>
      <c r="H4515" s="26" t="s">
        <v>1490</v>
      </c>
      <c r="J4515" s="26" t="s">
        <v>1553</v>
      </c>
      <c r="K4515" s="26" t="s">
        <v>9597</v>
      </c>
      <c r="L4515" s="26" t="s">
        <v>24614</v>
      </c>
      <c r="M4515" s="26">
        <v>380951153935</v>
      </c>
      <c r="N4515" s="26">
        <v>524955100</v>
      </c>
    </row>
    <row r="4516" spans="1:14">
      <c r="A4516" s="26" t="s">
        <v>2474</v>
      </c>
      <c r="B4516" s="26" t="s">
        <v>2475</v>
      </c>
      <c r="C4516" s="26">
        <v>37861791</v>
      </c>
      <c r="D4516" s="26" t="s">
        <v>24</v>
      </c>
      <c r="E4516" s="26" t="s">
        <v>24615</v>
      </c>
      <c r="F4516" s="26" t="s">
        <v>24616</v>
      </c>
      <c r="G4516" s="26" t="s">
        <v>9586</v>
      </c>
      <c r="H4516" s="26" t="s">
        <v>133</v>
      </c>
      <c r="J4516" s="26" t="s">
        <v>183</v>
      </c>
      <c r="K4516" s="26" t="s">
        <v>9597</v>
      </c>
      <c r="L4516" s="26" t="s">
        <v>24617</v>
      </c>
      <c r="M4516" s="26">
        <v>761240905877</v>
      </c>
      <c r="N4516" s="26">
        <v>1211000000</v>
      </c>
    </row>
    <row r="4517" spans="1:14">
      <c r="A4517" s="26" t="s">
        <v>6861</v>
      </c>
      <c r="B4517" s="26" t="s">
        <v>6862</v>
      </c>
      <c r="C4517" s="26">
        <v>38534915</v>
      </c>
      <c r="D4517" s="26" t="s">
        <v>24</v>
      </c>
      <c r="E4517" s="26" t="s">
        <v>24618</v>
      </c>
      <c r="F4517" s="26" t="s">
        <v>24619</v>
      </c>
      <c r="G4517" s="26" t="s">
        <v>9579</v>
      </c>
      <c r="H4517" s="26" t="s">
        <v>949</v>
      </c>
      <c r="I4517" s="26" t="s">
        <v>13665</v>
      </c>
      <c r="J4517" s="26" t="s">
        <v>24620</v>
      </c>
      <c r="K4517" s="26" t="s">
        <v>9582</v>
      </c>
      <c r="L4517" s="26" t="s">
        <v>24621</v>
      </c>
      <c r="M4517" s="26">
        <v>380536393325</v>
      </c>
      <c r="N4517" s="26">
        <v>5324282602</v>
      </c>
    </row>
    <row r="4518" spans="1:14">
      <c r="A4518" s="26" t="s">
        <v>1787</v>
      </c>
      <c r="B4518" s="26" t="s">
        <v>1788</v>
      </c>
      <c r="C4518" s="26">
        <v>37084458</v>
      </c>
      <c r="D4518" s="26" t="s">
        <v>24</v>
      </c>
      <c r="E4518" s="26" t="s">
        <v>24622</v>
      </c>
      <c r="F4518" s="26" t="s">
        <v>24623</v>
      </c>
      <c r="G4518" s="26" t="s">
        <v>9579</v>
      </c>
      <c r="H4518" s="26" t="s">
        <v>27</v>
      </c>
      <c r="I4518" s="26" t="s">
        <v>12789</v>
      </c>
      <c r="J4518" s="26" t="s">
        <v>14082</v>
      </c>
      <c r="K4518" s="26" t="s">
        <v>9582</v>
      </c>
      <c r="L4518" s="26" t="s">
        <v>24624</v>
      </c>
      <c r="M4518" s="26">
        <v>380434027217</v>
      </c>
      <c r="N4518" s="26">
        <v>521986202</v>
      </c>
    </row>
    <row r="4519" spans="1:14">
      <c r="A4519" s="26" t="s">
        <v>4269</v>
      </c>
      <c r="B4519" s="26" t="s">
        <v>4270</v>
      </c>
      <c r="C4519" s="26">
        <v>1993210</v>
      </c>
      <c r="D4519" s="26" t="s">
        <v>780</v>
      </c>
      <c r="E4519" s="26" t="s">
        <v>24625</v>
      </c>
      <c r="F4519" s="26" t="s">
        <v>24626</v>
      </c>
      <c r="G4519" s="26" t="s">
        <v>9601</v>
      </c>
      <c r="H4519" s="26" t="s">
        <v>506</v>
      </c>
      <c r="J4519" s="26" t="s">
        <v>16499</v>
      </c>
      <c r="K4519" s="26" t="s">
        <v>9606</v>
      </c>
      <c r="L4519" s="26" t="s">
        <v>22281</v>
      </c>
      <c r="M4519" s="26">
        <v>380343441255</v>
      </c>
      <c r="N4519" s="26">
        <v>2611040300</v>
      </c>
    </row>
    <row r="4520" spans="1:14">
      <c r="A4520" s="26" t="s">
        <v>4527</v>
      </c>
      <c r="B4520" s="26" t="s">
        <v>4528</v>
      </c>
      <c r="C4520" s="26">
        <v>38230449</v>
      </c>
      <c r="D4520" s="26" t="s">
        <v>24</v>
      </c>
      <c r="E4520" s="26" t="s">
        <v>24627</v>
      </c>
      <c r="F4520" s="26" t="s">
        <v>24628</v>
      </c>
      <c r="G4520" s="26" t="s">
        <v>9586</v>
      </c>
      <c r="H4520" s="26" t="s">
        <v>576</v>
      </c>
      <c r="I4520" s="26" t="s">
        <v>11612</v>
      </c>
      <c r="J4520" s="26" t="s">
        <v>12940</v>
      </c>
      <c r="K4520" s="26" t="s">
        <v>9582</v>
      </c>
      <c r="L4520" s="26" t="s">
        <v>24629</v>
      </c>
      <c r="M4520" s="26">
        <v>380674082051</v>
      </c>
      <c r="N4520" s="26">
        <v>522486803</v>
      </c>
    </row>
    <row r="4521" spans="1:14">
      <c r="A4521" s="26" t="s">
        <v>8506</v>
      </c>
      <c r="B4521" s="26" t="s">
        <v>8507</v>
      </c>
      <c r="C4521" s="26">
        <v>2004108</v>
      </c>
      <c r="D4521" s="26" t="s">
        <v>780</v>
      </c>
      <c r="E4521" s="26" t="s">
        <v>24630</v>
      </c>
      <c r="F4521" s="26" t="s">
        <v>24631</v>
      </c>
      <c r="G4521" s="26" t="s">
        <v>9601</v>
      </c>
      <c r="H4521" s="26" t="s">
        <v>1269</v>
      </c>
      <c r="J4521" s="26" t="s">
        <v>1282</v>
      </c>
      <c r="K4521" s="26" t="s">
        <v>9597</v>
      </c>
      <c r="L4521" s="26" t="s">
        <v>24632</v>
      </c>
      <c r="M4521" s="26">
        <v>380554942287</v>
      </c>
      <c r="N4521" s="26">
        <v>6510700000</v>
      </c>
    </row>
    <row r="4522" spans="1:14">
      <c r="A4522" s="26" t="s">
        <v>7033</v>
      </c>
      <c r="B4522" s="26" t="s">
        <v>7034</v>
      </c>
      <c r="C4522" s="26">
        <v>38230873</v>
      </c>
      <c r="D4522" s="26" t="s">
        <v>24</v>
      </c>
      <c r="E4522" s="26" t="s">
        <v>24633</v>
      </c>
      <c r="F4522" s="26" t="s">
        <v>24634</v>
      </c>
      <c r="G4522" s="26" t="s">
        <v>9586</v>
      </c>
      <c r="H4522" s="26" t="s">
        <v>987</v>
      </c>
      <c r="I4522" s="26" t="s">
        <v>16079</v>
      </c>
      <c r="J4522" s="26" t="s">
        <v>24635</v>
      </c>
      <c r="K4522" s="26" t="s">
        <v>9582</v>
      </c>
      <c r="L4522" s="26" t="s">
        <v>24636</v>
      </c>
      <c r="M4522" s="26">
        <v>380962636698</v>
      </c>
      <c r="N4522" s="26">
        <v>5621685403</v>
      </c>
    </row>
    <row r="4523" spans="1:14">
      <c r="A4523" s="26" t="s">
        <v>4316</v>
      </c>
      <c r="B4523" s="26" t="s">
        <v>4317</v>
      </c>
      <c r="C4523" s="26">
        <v>38943382</v>
      </c>
      <c r="D4523" s="26" t="s">
        <v>24</v>
      </c>
      <c r="E4523" s="26" t="s">
        <v>24637</v>
      </c>
      <c r="F4523" s="26" t="s">
        <v>24638</v>
      </c>
      <c r="G4523" s="26" t="s">
        <v>9586</v>
      </c>
      <c r="H4523" s="26" t="s">
        <v>576</v>
      </c>
      <c r="I4523" s="26" t="s">
        <v>10292</v>
      </c>
      <c r="J4523" s="26" t="s">
        <v>9559</v>
      </c>
      <c r="K4523" s="26" t="s">
        <v>9582</v>
      </c>
      <c r="L4523" s="26" t="s">
        <v>24639</v>
      </c>
      <c r="M4523" s="26">
        <v>380459879038</v>
      </c>
      <c r="N4523" s="26">
        <v>3222485901</v>
      </c>
    </row>
    <row r="4524" spans="1:14">
      <c r="A4524" s="26" t="s">
        <v>8307</v>
      </c>
      <c r="B4524" s="26" t="s">
        <v>8296</v>
      </c>
      <c r="C4524" s="26">
        <v>214534</v>
      </c>
      <c r="D4524" s="26" t="s">
        <v>24</v>
      </c>
      <c r="E4524" s="26" t="s">
        <v>24640</v>
      </c>
      <c r="F4524" s="26" t="s">
        <v>24641</v>
      </c>
      <c r="G4524" s="26" t="s">
        <v>9586</v>
      </c>
      <c r="H4524" s="26" t="s">
        <v>1122</v>
      </c>
      <c r="J4524" s="26" t="s">
        <v>8039</v>
      </c>
      <c r="K4524" s="26" t="s">
        <v>9597</v>
      </c>
      <c r="L4524" s="26" t="s">
        <v>14062</v>
      </c>
      <c r="M4524" s="26">
        <v>380577281252</v>
      </c>
      <c r="N4524" s="26">
        <v>6310100000</v>
      </c>
    </row>
    <row r="4525" spans="1:14">
      <c r="A4525" s="26" t="s">
        <v>8008</v>
      </c>
      <c r="B4525" s="26" t="s">
        <v>8009</v>
      </c>
      <c r="C4525" s="26">
        <v>38892286</v>
      </c>
      <c r="D4525" s="26" t="s">
        <v>24</v>
      </c>
      <c r="E4525" s="26" t="s">
        <v>24642</v>
      </c>
      <c r="F4525" s="26" t="s">
        <v>24643</v>
      </c>
      <c r="G4525" s="26" t="s">
        <v>9579</v>
      </c>
      <c r="H4525" s="26" t="s">
        <v>1122</v>
      </c>
      <c r="I4525" s="26" t="s">
        <v>1230</v>
      </c>
      <c r="J4525" s="26" t="s">
        <v>12262</v>
      </c>
      <c r="K4525" s="26" t="s">
        <v>9906</v>
      </c>
      <c r="L4525" s="26" t="s">
        <v>24644</v>
      </c>
      <c r="M4525" s="26">
        <v>380574870217</v>
      </c>
      <c r="N4525" s="26">
        <v>6324580512</v>
      </c>
    </row>
    <row r="4526" spans="1:14">
      <c r="A4526" s="26" t="s">
        <v>7033</v>
      </c>
      <c r="B4526" s="26" t="s">
        <v>7034</v>
      </c>
      <c r="C4526" s="26">
        <v>38230873</v>
      </c>
      <c r="D4526" s="26" t="s">
        <v>24</v>
      </c>
      <c r="E4526" s="26" t="s">
        <v>24645</v>
      </c>
      <c r="F4526" s="26" t="s">
        <v>24646</v>
      </c>
      <c r="G4526" s="26" t="s">
        <v>9586</v>
      </c>
      <c r="H4526" s="26" t="s">
        <v>987</v>
      </c>
      <c r="I4526" s="26" t="s">
        <v>16079</v>
      </c>
      <c r="J4526" s="26" t="s">
        <v>1000</v>
      </c>
      <c r="K4526" s="26" t="s">
        <v>9597</v>
      </c>
      <c r="L4526" s="26" t="s">
        <v>24647</v>
      </c>
      <c r="M4526" s="26">
        <v>380969212735</v>
      </c>
      <c r="N4526" s="26">
        <v>5622610100</v>
      </c>
    </row>
    <row r="4527" spans="1:14">
      <c r="A4527" s="26" t="s">
        <v>9252</v>
      </c>
      <c r="B4527" s="26" t="s">
        <v>9253</v>
      </c>
      <c r="C4527" s="26">
        <v>2005711</v>
      </c>
      <c r="D4527" s="26" t="s">
        <v>780</v>
      </c>
      <c r="E4527" s="26" t="s">
        <v>24648</v>
      </c>
      <c r="F4527" s="26" t="s">
        <v>24649</v>
      </c>
      <c r="G4527" s="26" t="s">
        <v>9601</v>
      </c>
      <c r="H4527" s="26" t="s">
        <v>1490</v>
      </c>
      <c r="J4527" s="26" t="s">
        <v>9087</v>
      </c>
      <c r="K4527" s="26" t="s">
        <v>9597</v>
      </c>
      <c r="L4527" s="26" t="s">
        <v>24650</v>
      </c>
      <c r="M4527" s="26">
        <v>380373731107</v>
      </c>
      <c r="N4527" s="26">
        <v>7321510100</v>
      </c>
    </row>
    <row r="4528" spans="1:14">
      <c r="A4528" s="26" t="s">
        <v>2610</v>
      </c>
      <c r="B4528" s="26" t="s">
        <v>2611</v>
      </c>
      <c r="C4528" s="26">
        <v>37734221</v>
      </c>
      <c r="D4528" s="26" t="s">
        <v>780</v>
      </c>
      <c r="E4528" s="26" t="s">
        <v>24651</v>
      </c>
      <c r="F4528" s="26" t="s">
        <v>24652</v>
      </c>
      <c r="G4528" s="26" t="s">
        <v>9601</v>
      </c>
      <c r="H4528" s="26" t="s">
        <v>133</v>
      </c>
      <c r="J4528" s="26" t="s">
        <v>223</v>
      </c>
      <c r="K4528" s="26" t="s">
        <v>9597</v>
      </c>
      <c r="L4528" s="26" t="s">
        <v>24653</v>
      </c>
      <c r="M4528" s="26">
        <v>761247986246</v>
      </c>
      <c r="N4528" s="26">
        <v>1211900000</v>
      </c>
    </row>
    <row r="4529" spans="1:14">
      <c r="A4529" s="26" t="s">
        <v>1941</v>
      </c>
      <c r="B4529" s="26" t="s">
        <v>1942</v>
      </c>
      <c r="C4529" s="26">
        <v>42177140</v>
      </c>
      <c r="D4529" s="26" t="s">
        <v>24</v>
      </c>
      <c r="E4529" s="26" t="s">
        <v>24654</v>
      </c>
      <c r="F4529" s="26" t="s">
        <v>24655</v>
      </c>
      <c r="G4529" s="26" t="s">
        <v>9586</v>
      </c>
      <c r="H4529" s="26" t="s">
        <v>27</v>
      </c>
      <c r="I4529" s="26" t="s">
        <v>11730</v>
      </c>
      <c r="J4529" s="26" t="s">
        <v>14125</v>
      </c>
      <c r="K4529" s="26" t="s">
        <v>9582</v>
      </c>
      <c r="L4529" s="26" t="s">
        <v>24656</v>
      </c>
      <c r="M4529" s="26">
        <v>380965564317</v>
      </c>
      <c r="N4529" s="26">
        <v>524387201</v>
      </c>
    </row>
    <row r="4530" spans="1:14">
      <c r="A4530" s="26" t="s">
        <v>6861</v>
      </c>
      <c r="B4530" s="26" t="s">
        <v>6862</v>
      </c>
      <c r="C4530" s="26">
        <v>38534915</v>
      </c>
      <c r="D4530" s="26" t="s">
        <v>24</v>
      </c>
      <c r="E4530" s="26" t="s">
        <v>24657</v>
      </c>
      <c r="F4530" s="26" t="s">
        <v>24658</v>
      </c>
      <c r="G4530" s="26" t="s">
        <v>9579</v>
      </c>
      <c r="H4530" s="26" t="s">
        <v>949</v>
      </c>
      <c r="I4530" s="26" t="s">
        <v>13665</v>
      </c>
      <c r="J4530" s="26" t="s">
        <v>24659</v>
      </c>
      <c r="K4530" s="26" t="s">
        <v>9582</v>
      </c>
      <c r="L4530" s="26" t="s">
        <v>24660</v>
      </c>
      <c r="M4530" s="26">
        <v>380536395439</v>
      </c>
      <c r="N4530" s="26">
        <v>5324281401</v>
      </c>
    </row>
    <row r="4531" spans="1:14">
      <c r="A4531" s="26" t="s">
        <v>5436</v>
      </c>
      <c r="B4531" s="26" t="s">
        <v>5437</v>
      </c>
      <c r="C4531" s="26" t="s">
        <v>1604</v>
      </c>
      <c r="D4531" s="26" t="s">
        <v>24</v>
      </c>
      <c r="E4531" s="26" t="s">
        <v>24661</v>
      </c>
      <c r="F4531" s="26" t="s">
        <v>5438</v>
      </c>
      <c r="G4531" s="26" t="s">
        <v>9591</v>
      </c>
      <c r="H4531" s="26" t="s">
        <v>735</v>
      </c>
      <c r="J4531" s="26" t="s">
        <v>787</v>
      </c>
      <c r="K4531" s="26" t="s">
        <v>9597</v>
      </c>
      <c r="L4531" s="26" t="s">
        <v>16473</v>
      </c>
      <c r="M4531" s="26">
        <v>380673730680</v>
      </c>
      <c r="N4531" s="26">
        <v>4611200000</v>
      </c>
    </row>
    <row r="4532" spans="1:14">
      <c r="A4532" s="26" t="s">
        <v>5663</v>
      </c>
      <c r="B4532" s="26" t="s">
        <v>5664</v>
      </c>
      <c r="C4532" s="26">
        <v>33244368</v>
      </c>
      <c r="D4532" s="26" t="s">
        <v>780</v>
      </c>
      <c r="E4532" s="26" t="s">
        <v>24662</v>
      </c>
      <c r="F4532" s="26" t="s">
        <v>13572</v>
      </c>
      <c r="G4532" s="26" t="s">
        <v>9601</v>
      </c>
      <c r="H4532" s="26" t="s">
        <v>258</v>
      </c>
      <c r="J4532" s="26" t="s">
        <v>317</v>
      </c>
      <c r="K4532" s="26" t="s">
        <v>9597</v>
      </c>
      <c r="L4532" s="26" t="s">
        <v>24663</v>
      </c>
      <c r="M4532" s="26">
        <v>380970099001</v>
      </c>
      <c r="N4532" s="26">
        <v>1412300000</v>
      </c>
    </row>
    <row r="4533" spans="1:14">
      <c r="A4533" s="26" t="s">
        <v>7082</v>
      </c>
      <c r="B4533" s="26" t="s">
        <v>7083</v>
      </c>
      <c r="C4533" s="26">
        <v>38407717</v>
      </c>
      <c r="D4533" s="26" t="s">
        <v>24</v>
      </c>
      <c r="E4533" s="26" t="s">
        <v>24664</v>
      </c>
      <c r="F4533" s="26" t="s">
        <v>24665</v>
      </c>
      <c r="G4533" s="26" t="s">
        <v>9579</v>
      </c>
      <c r="H4533" s="26" t="s">
        <v>987</v>
      </c>
      <c r="I4533" s="26" t="s">
        <v>10311</v>
      </c>
      <c r="J4533" s="26" t="s">
        <v>24666</v>
      </c>
      <c r="K4533" s="26" t="s">
        <v>9582</v>
      </c>
      <c r="L4533" s="26" t="s">
        <v>24667</v>
      </c>
      <c r="M4533" s="26">
        <v>380971552213</v>
      </c>
      <c r="N4533" s="26">
        <v>5623480401</v>
      </c>
    </row>
    <row r="4534" spans="1:14">
      <c r="A4534" s="26" t="s">
        <v>6914</v>
      </c>
      <c r="B4534" s="26" t="s">
        <v>6915</v>
      </c>
      <c r="C4534" s="26">
        <v>38257649</v>
      </c>
      <c r="D4534" s="26" t="s">
        <v>24</v>
      </c>
      <c r="E4534" s="26" t="s">
        <v>24668</v>
      </c>
      <c r="F4534" s="26" t="s">
        <v>24669</v>
      </c>
      <c r="G4534" s="26" t="s">
        <v>9579</v>
      </c>
      <c r="H4534" s="26" t="s">
        <v>949</v>
      </c>
      <c r="I4534" s="26" t="s">
        <v>10561</v>
      </c>
      <c r="J4534" s="26" t="s">
        <v>6859</v>
      </c>
      <c r="K4534" s="26" t="s">
        <v>9582</v>
      </c>
      <c r="L4534" s="26" t="s">
        <v>24670</v>
      </c>
      <c r="M4534" s="26">
        <v>380535294217</v>
      </c>
      <c r="N4534" s="26">
        <v>1220755136</v>
      </c>
    </row>
    <row r="4535" spans="1:14">
      <c r="A4535" s="26" t="s">
        <v>4599</v>
      </c>
      <c r="B4535" s="26" t="s">
        <v>4600</v>
      </c>
      <c r="C4535" s="26">
        <v>38797880</v>
      </c>
      <c r="D4535" s="26" t="s">
        <v>24</v>
      </c>
      <c r="E4535" s="26" t="s">
        <v>24671</v>
      </c>
      <c r="F4535" s="26" t="s">
        <v>24672</v>
      </c>
      <c r="G4535" s="26" t="s">
        <v>9579</v>
      </c>
      <c r="H4535" s="26" t="s">
        <v>670</v>
      </c>
      <c r="I4535" s="26" t="s">
        <v>10789</v>
      </c>
      <c r="J4535" s="26" t="s">
        <v>24673</v>
      </c>
      <c r="K4535" s="26" t="s">
        <v>9582</v>
      </c>
      <c r="L4535" s="26" t="s">
        <v>24674</v>
      </c>
      <c r="M4535" s="26">
        <v>380523462445</v>
      </c>
      <c r="N4535" s="26">
        <v>3521987501</v>
      </c>
    </row>
    <row r="4536" spans="1:14">
      <c r="A4536" s="26" t="s">
        <v>1743</v>
      </c>
      <c r="B4536" s="26" t="s">
        <v>1744</v>
      </c>
      <c r="C4536" s="26">
        <v>41579448</v>
      </c>
      <c r="D4536" s="26" t="s">
        <v>24</v>
      </c>
      <c r="E4536" s="26" t="s">
        <v>24675</v>
      </c>
      <c r="F4536" s="26" t="s">
        <v>24676</v>
      </c>
      <c r="G4536" s="26" t="s">
        <v>9579</v>
      </c>
      <c r="H4536" s="26" t="s">
        <v>27</v>
      </c>
      <c r="I4536" s="26" t="s">
        <v>14386</v>
      </c>
      <c r="J4536" s="26" t="s">
        <v>24677</v>
      </c>
      <c r="K4536" s="26" t="s">
        <v>9582</v>
      </c>
      <c r="L4536" s="26" t="s">
        <v>24678</v>
      </c>
      <c r="M4536" s="26">
        <v>380678107040</v>
      </c>
      <c r="N4536" s="26">
        <v>520481606</v>
      </c>
    </row>
    <row r="4537" spans="1:14">
      <c r="A4537" s="26" t="s">
        <v>8972</v>
      </c>
      <c r="B4537" s="26" t="s">
        <v>8973</v>
      </c>
      <c r="C4537" s="26">
        <v>38981957</v>
      </c>
      <c r="D4537" s="26" t="s">
        <v>24</v>
      </c>
      <c r="E4537" s="26" t="s">
        <v>24679</v>
      </c>
      <c r="F4537" s="26" t="s">
        <v>24680</v>
      </c>
      <c r="G4537" s="26" t="s">
        <v>9586</v>
      </c>
      <c r="H4537" s="26" t="s">
        <v>1401</v>
      </c>
      <c r="J4537" s="26" t="s">
        <v>24681</v>
      </c>
      <c r="K4537" s="26" t="s">
        <v>9582</v>
      </c>
      <c r="L4537" s="26" t="s">
        <v>24682</v>
      </c>
      <c r="M4537" s="26">
        <v>760944698676</v>
      </c>
      <c r="N4537" s="26">
        <v>7124984502</v>
      </c>
    </row>
    <row r="4538" spans="1:14">
      <c r="A4538" s="26" t="s">
        <v>5209</v>
      </c>
      <c r="B4538" s="26" t="s">
        <v>5180</v>
      </c>
      <c r="C4538" s="26">
        <v>20761149</v>
      </c>
      <c r="D4538" s="26" t="s">
        <v>780</v>
      </c>
      <c r="E4538" s="26" t="s">
        <v>24683</v>
      </c>
      <c r="F4538" s="26" t="s">
        <v>24684</v>
      </c>
      <c r="G4538" s="26" t="s">
        <v>9601</v>
      </c>
      <c r="H4538" s="26" t="s">
        <v>735</v>
      </c>
      <c r="J4538" s="26" t="s">
        <v>740</v>
      </c>
      <c r="K4538" s="26" t="s">
        <v>9597</v>
      </c>
      <c r="L4538" s="26" t="s">
        <v>24685</v>
      </c>
      <c r="M4538" s="26">
        <v>380322635185</v>
      </c>
      <c r="N4538" s="26">
        <v>1221881203</v>
      </c>
    </row>
    <row r="4539" spans="1:14">
      <c r="A4539" s="26" t="s">
        <v>4858</v>
      </c>
      <c r="B4539" s="26" t="s">
        <v>4859</v>
      </c>
      <c r="C4539" s="26">
        <v>1983826</v>
      </c>
      <c r="D4539" s="26" t="s">
        <v>780</v>
      </c>
      <c r="E4539" s="26" t="s">
        <v>24686</v>
      </c>
      <c r="F4539" s="26" t="s">
        <v>24687</v>
      </c>
      <c r="G4539" s="26" t="s">
        <v>9601</v>
      </c>
      <c r="H4539" s="26" t="s">
        <v>711</v>
      </c>
      <c r="J4539" s="26" t="s">
        <v>4844</v>
      </c>
      <c r="K4539" s="26" t="s">
        <v>9597</v>
      </c>
      <c r="L4539" s="26" t="s">
        <v>24688</v>
      </c>
      <c r="M4539" s="26">
        <v>380663242151</v>
      </c>
      <c r="N4539" s="26">
        <v>523089202</v>
      </c>
    </row>
    <row r="4540" spans="1:14">
      <c r="A4540" s="26" t="s">
        <v>4320</v>
      </c>
      <c r="B4540" s="26" t="s">
        <v>4321</v>
      </c>
      <c r="C4540" s="26">
        <v>38435021</v>
      </c>
      <c r="D4540" s="26" t="s">
        <v>24</v>
      </c>
      <c r="E4540" s="26" t="s">
        <v>24689</v>
      </c>
      <c r="F4540" s="26" t="s">
        <v>24690</v>
      </c>
      <c r="G4540" s="26" t="s">
        <v>9579</v>
      </c>
      <c r="H4540" s="26" t="s">
        <v>576</v>
      </c>
      <c r="I4540" s="26" t="s">
        <v>9901</v>
      </c>
      <c r="J4540" s="26" t="s">
        <v>24691</v>
      </c>
      <c r="K4540" s="26" t="s">
        <v>9582</v>
      </c>
      <c r="L4540" s="26" t="s">
        <v>24692</v>
      </c>
      <c r="M4540" s="26">
        <v>380937519039</v>
      </c>
      <c r="N4540" s="26">
        <v>3220688002</v>
      </c>
    </row>
    <row r="4541" spans="1:14">
      <c r="A4541" s="26" t="s">
        <v>8915</v>
      </c>
      <c r="B4541" s="26" t="s">
        <v>8916</v>
      </c>
      <c r="C4541" s="26">
        <v>41368558</v>
      </c>
      <c r="D4541" s="26" t="s">
        <v>24</v>
      </c>
      <c r="E4541" s="26" t="s">
        <v>24693</v>
      </c>
      <c r="F4541" s="26" t="s">
        <v>24694</v>
      </c>
      <c r="G4541" s="26" t="s">
        <v>9579</v>
      </c>
      <c r="H4541" s="26" t="s">
        <v>1401</v>
      </c>
      <c r="I4541" s="26" t="s">
        <v>11520</v>
      </c>
      <c r="J4541" s="26" t="s">
        <v>24695</v>
      </c>
      <c r="K4541" s="26" t="s">
        <v>9582</v>
      </c>
      <c r="L4541" s="26" t="s">
        <v>24696</v>
      </c>
      <c r="M4541" s="26">
        <v>380963315991</v>
      </c>
      <c r="N4541" s="26">
        <v>7123481701</v>
      </c>
    </row>
    <row r="4542" spans="1:14">
      <c r="A4542" s="26" t="s">
        <v>8105</v>
      </c>
      <c r="B4542" s="26" t="s">
        <v>8106</v>
      </c>
      <c r="C4542" s="26">
        <v>2003764</v>
      </c>
      <c r="D4542" s="26" t="s">
        <v>780</v>
      </c>
      <c r="E4542" s="26" t="s">
        <v>24697</v>
      </c>
      <c r="F4542" s="26" t="s">
        <v>24698</v>
      </c>
      <c r="G4542" s="26" t="s">
        <v>9601</v>
      </c>
      <c r="H4542" s="26" t="s">
        <v>1122</v>
      </c>
      <c r="J4542" s="26" t="s">
        <v>8039</v>
      </c>
      <c r="K4542" s="26" t="s">
        <v>9597</v>
      </c>
      <c r="L4542" s="26" t="s">
        <v>24699</v>
      </c>
      <c r="M4542" s="26">
        <v>380577255652</v>
      </c>
      <c r="N4542" s="26">
        <v>6310100000</v>
      </c>
    </row>
    <row r="4543" spans="1:14">
      <c r="A4543" s="26" t="s">
        <v>1757</v>
      </c>
      <c r="B4543" s="26" t="s">
        <v>1758</v>
      </c>
      <c r="C4543" s="26">
        <v>41007217</v>
      </c>
      <c r="D4543" s="26" t="s">
        <v>24</v>
      </c>
      <c r="E4543" s="26" t="s">
        <v>24700</v>
      </c>
      <c r="F4543" s="26" t="s">
        <v>24701</v>
      </c>
      <c r="G4543" s="26" t="s">
        <v>9579</v>
      </c>
      <c r="H4543" s="26" t="s">
        <v>27</v>
      </c>
      <c r="I4543" s="26" t="s">
        <v>11743</v>
      </c>
      <c r="J4543" s="26" t="s">
        <v>24702</v>
      </c>
      <c r="K4543" s="26" t="s">
        <v>9582</v>
      </c>
      <c r="L4543" s="26" t="s">
        <v>24703</v>
      </c>
      <c r="M4543" s="26">
        <v>380434521947</v>
      </c>
      <c r="N4543" s="26">
        <v>521210117</v>
      </c>
    </row>
    <row r="4544" spans="1:14">
      <c r="A4544" s="26" t="s">
        <v>8236</v>
      </c>
      <c r="B4544" s="26" t="s">
        <v>8066</v>
      </c>
      <c r="C4544" s="26">
        <v>31766242</v>
      </c>
      <c r="D4544" s="26" t="s">
        <v>780</v>
      </c>
      <c r="E4544" s="26" t="s">
        <v>24704</v>
      </c>
      <c r="F4544" s="26" t="s">
        <v>24705</v>
      </c>
      <c r="G4544" s="26" t="s">
        <v>9601</v>
      </c>
      <c r="H4544" s="26" t="s">
        <v>1122</v>
      </c>
      <c r="J4544" s="26" t="s">
        <v>8039</v>
      </c>
      <c r="K4544" s="26" t="s">
        <v>9597</v>
      </c>
      <c r="L4544" s="26" t="s">
        <v>18932</v>
      </c>
      <c r="M4544" s="26">
        <v>761154511426</v>
      </c>
      <c r="N4544" s="26">
        <v>6310100000</v>
      </c>
    </row>
    <row r="4545" spans="1:14">
      <c r="A4545" s="26" t="s">
        <v>8658</v>
      </c>
      <c r="B4545" s="26" t="s">
        <v>8659</v>
      </c>
      <c r="C4545" s="26">
        <v>38072569</v>
      </c>
      <c r="D4545" s="26" t="s">
        <v>24</v>
      </c>
      <c r="E4545" s="26" t="s">
        <v>24706</v>
      </c>
      <c r="F4545" s="26" t="s">
        <v>24707</v>
      </c>
      <c r="G4545" s="26" t="s">
        <v>9591</v>
      </c>
      <c r="H4545" s="26" t="s">
        <v>1308</v>
      </c>
      <c r="I4545" s="26" t="s">
        <v>11591</v>
      </c>
      <c r="J4545" s="26" t="s">
        <v>24708</v>
      </c>
      <c r="K4545" s="26" t="s">
        <v>9582</v>
      </c>
      <c r="L4545" s="26" t="s">
        <v>24709</v>
      </c>
      <c r="M4545" s="26">
        <v>380385234324</v>
      </c>
      <c r="N4545" s="26">
        <v>6822183003</v>
      </c>
    </row>
    <row r="4546" spans="1:14">
      <c r="A4546" s="26" t="s">
        <v>6201</v>
      </c>
      <c r="B4546" s="26" t="s">
        <v>6200</v>
      </c>
      <c r="C4546" s="26">
        <v>26418688</v>
      </c>
      <c r="D4546" s="26" t="s">
        <v>780</v>
      </c>
      <c r="E4546" s="26" t="s">
        <v>24710</v>
      </c>
      <c r="F4546" s="26" t="s">
        <v>24711</v>
      </c>
      <c r="G4546" s="26" t="s">
        <v>9601</v>
      </c>
      <c r="H4546" s="26" t="s">
        <v>885</v>
      </c>
      <c r="J4546" s="26" t="s">
        <v>902</v>
      </c>
      <c r="K4546" s="26" t="s">
        <v>9597</v>
      </c>
      <c r="L4546" s="26" t="s">
        <v>24712</v>
      </c>
      <c r="M4546" s="26">
        <v>380484197364</v>
      </c>
      <c r="N4546" s="26">
        <v>5110600000</v>
      </c>
    </row>
    <row r="4547" spans="1:14">
      <c r="A4547" s="26" t="s">
        <v>2480</v>
      </c>
      <c r="B4547" s="26" t="s">
        <v>2481</v>
      </c>
      <c r="C4547" s="26" t="s">
        <v>1604</v>
      </c>
      <c r="D4547" s="26" t="s">
        <v>24</v>
      </c>
      <c r="E4547" s="26" t="s">
        <v>24713</v>
      </c>
      <c r="F4547" s="26" t="s">
        <v>24714</v>
      </c>
      <c r="G4547" s="26" t="s">
        <v>9591</v>
      </c>
      <c r="H4547" s="26" t="s">
        <v>133</v>
      </c>
      <c r="J4547" s="26" t="s">
        <v>183</v>
      </c>
      <c r="K4547" s="26" t="s">
        <v>9597</v>
      </c>
      <c r="L4547" s="26" t="s">
        <v>24715</v>
      </c>
      <c r="M4547" s="26">
        <v>380976450267</v>
      </c>
      <c r="N4547" s="26">
        <v>1211000000</v>
      </c>
    </row>
    <row r="4548" spans="1:14">
      <c r="A4548" s="26" t="s">
        <v>2809</v>
      </c>
      <c r="B4548" s="26" t="s">
        <v>2810</v>
      </c>
      <c r="C4548" s="26">
        <v>39017488</v>
      </c>
      <c r="D4548" s="26" t="s">
        <v>780</v>
      </c>
      <c r="E4548" s="26" t="s">
        <v>24716</v>
      </c>
      <c r="F4548" s="26" t="s">
        <v>24717</v>
      </c>
      <c r="G4548" s="26" t="s">
        <v>9601</v>
      </c>
      <c r="H4548" s="26" t="s">
        <v>258</v>
      </c>
      <c r="J4548" s="26" t="s">
        <v>279</v>
      </c>
      <c r="K4548" s="26" t="s">
        <v>9597</v>
      </c>
      <c r="L4548" s="26" t="s">
        <v>18579</v>
      </c>
      <c r="M4548" s="26">
        <v>380509636915</v>
      </c>
      <c r="N4548" s="26">
        <v>1411500000</v>
      </c>
    </row>
    <row r="4549" spans="1:14">
      <c r="A4549" s="26" t="s">
        <v>7899</v>
      </c>
      <c r="B4549" s="26" t="s">
        <v>7900</v>
      </c>
      <c r="C4549" s="26">
        <v>38813974</v>
      </c>
      <c r="D4549" s="26" t="s">
        <v>24</v>
      </c>
      <c r="E4549" s="26" t="s">
        <v>24718</v>
      </c>
      <c r="F4549" s="26" t="s">
        <v>24719</v>
      </c>
      <c r="G4549" s="26" t="s">
        <v>9586</v>
      </c>
      <c r="H4549" s="26" t="s">
        <v>1122</v>
      </c>
      <c r="I4549" s="26" t="s">
        <v>11218</v>
      </c>
      <c r="J4549" s="26" t="s">
        <v>24720</v>
      </c>
      <c r="K4549" s="26" t="s">
        <v>9582</v>
      </c>
      <c r="L4549" s="26" t="s">
        <v>24721</v>
      </c>
      <c r="M4549" s="26">
        <v>380576362129</v>
      </c>
      <c r="N4549" s="26">
        <v>524185302</v>
      </c>
    </row>
    <row r="4550" spans="1:14">
      <c r="A4550" s="26" t="s">
        <v>8112</v>
      </c>
      <c r="B4550" s="26" t="s">
        <v>8113</v>
      </c>
      <c r="C4550" s="26">
        <v>30290487</v>
      </c>
      <c r="D4550" s="26" t="s">
        <v>780</v>
      </c>
      <c r="E4550" s="26" t="s">
        <v>24722</v>
      </c>
      <c r="F4550" s="26" t="s">
        <v>24723</v>
      </c>
      <c r="G4550" s="26" t="s">
        <v>9601</v>
      </c>
      <c r="H4550" s="26" t="s">
        <v>1122</v>
      </c>
      <c r="J4550" s="26" t="s">
        <v>8039</v>
      </c>
      <c r="K4550" s="26" t="s">
        <v>9597</v>
      </c>
      <c r="L4550" s="26" t="s">
        <v>24724</v>
      </c>
      <c r="M4550" s="26">
        <v>380577255900</v>
      </c>
      <c r="N4550" s="26">
        <v>6310100000</v>
      </c>
    </row>
    <row r="4551" spans="1:14">
      <c r="A4551" s="26" t="s">
        <v>9044</v>
      </c>
      <c r="B4551" s="26" t="s">
        <v>9045</v>
      </c>
      <c r="C4551" s="26">
        <v>38990598</v>
      </c>
      <c r="D4551" s="26" t="s">
        <v>24</v>
      </c>
      <c r="E4551" s="26" t="s">
        <v>24725</v>
      </c>
      <c r="F4551" s="26" t="s">
        <v>24726</v>
      </c>
      <c r="G4551" s="26" t="s">
        <v>9579</v>
      </c>
      <c r="H4551" s="26" t="s">
        <v>1401</v>
      </c>
      <c r="I4551" s="26" t="s">
        <v>10821</v>
      </c>
      <c r="J4551" s="26" t="s">
        <v>24727</v>
      </c>
      <c r="K4551" s="26" t="s">
        <v>9582</v>
      </c>
      <c r="L4551" s="26" t="s">
        <v>24728</v>
      </c>
      <c r="M4551" s="26">
        <v>380677141574</v>
      </c>
      <c r="N4551" s="26">
        <v>4823383005</v>
      </c>
    </row>
    <row r="4552" spans="1:14">
      <c r="A4552" s="26" t="s">
        <v>7122</v>
      </c>
      <c r="B4552" s="26" t="s">
        <v>7123</v>
      </c>
      <c r="C4552" s="26">
        <v>42011926</v>
      </c>
      <c r="D4552" s="26" t="s">
        <v>24</v>
      </c>
      <c r="E4552" s="26" t="s">
        <v>24729</v>
      </c>
      <c r="F4552" s="26" t="s">
        <v>24730</v>
      </c>
      <c r="G4552" s="26" t="s">
        <v>9586</v>
      </c>
      <c r="H4552" s="26" t="s">
        <v>987</v>
      </c>
      <c r="I4552" s="26" t="s">
        <v>11035</v>
      </c>
      <c r="J4552" s="26" t="s">
        <v>21676</v>
      </c>
      <c r="K4552" s="26" t="s">
        <v>9582</v>
      </c>
      <c r="L4552" s="26" t="s">
        <v>24731</v>
      </c>
      <c r="M4552" s="26">
        <v>380676074300</v>
      </c>
      <c r="N4552" s="26">
        <v>5625485406</v>
      </c>
    </row>
    <row r="4553" spans="1:14">
      <c r="A4553" s="26" t="s">
        <v>6581</v>
      </c>
      <c r="B4553" s="26" t="s">
        <v>6582</v>
      </c>
      <c r="C4553" s="26">
        <v>38381474</v>
      </c>
      <c r="D4553" s="26" t="s">
        <v>24</v>
      </c>
      <c r="E4553" s="26" t="s">
        <v>24732</v>
      </c>
      <c r="F4553" s="26" t="s">
        <v>24733</v>
      </c>
      <c r="G4553" s="26" t="s">
        <v>9579</v>
      </c>
      <c r="H4553" s="26" t="s">
        <v>949</v>
      </c>
      <c r="I4553" s="26" t="s">
        <v>10846</v>
      </c>
      <c r="J4553" s="26" t="s">
        <v>24734</v>
      </c>
      <c r="K4553" s="26" t="s">
        <v>9582</v>
      </c>
      <c r="L4553" s="26" t="s">
        <v>24735</v>
      </c>
      <c r="M4553" s="26">
        <v>380535531276</v>
      </c>
      <c r="N4553" s="26">
        <v>1222084503</v>
      </c>
    </row>
    <row r="4554" spans="1:14">
      <c r="A4554" s="26" t="s">
        <v>5676</v>
      </c>
      <c r="B4554" s="26" t="s">
        <v>5677</v>
      </c>
      <c r="C4554" s="26">
        <v>26064374</v>
      </c>
      <c r="D4554" s="26" t="s">
        <v>780</v>
      </c>
      <c r="E4554" s="26" t="s">
        <v>24736</v>
      </c>
      <c r="F4554" s="26" t="s">
        <v>24737</v>
      </c>
      <c r="G4554" s="26" t="s">
        <v>9601</v>
      </c>
      <c r="H4554" s="26" t="s">
        <v>799</v>
      </c>
      <c r="J4554" s="26" t="s">
        <v>800</v>
      </c>
      <c r="K4554" s="26" t="s">
        <v>9597</v>
      </c>
      <c r="L4554" s="26" t="s">
        <v>24738</v>
      </c>
      <c r="M4554" s="26">
        <v>380445605735</v>
      </c>
      <c r="N4554" s="26">
        <v>4822784009</v>
      </c>
    </row>
    <row r="4555" spans="1:14">
      <c r="A4555" s="26" t="s">
        <v>7823</v>
      </c>
      <c r="B4555" s="26" t="s">
        <v>7824</v>
      </c>
      <c r="C4555" s="26">
        <v>38427288</v>
      </c>
      <c r="D4555" s="26" t="s">
        <v>24</v>
      </c>
      <c r="E4555" s="26" t="s">
        <v>24739</v>
      </c>
      <c r="F4555" s="26" t="s">
        <v>24740</v>
      </c>
      <c r="G4555" s="26" t="s">
        <v>9586</v>
      </c>
      <c r="H4555" s="26" t="s">
        <v>1088</v>
      </c>
      <c r="I4555" s="26" t="s">
        <v>10796</v>
      </c>
      <c r="J4555" s="26" t="s">
        <v>15299</v>
      </c>
      <c r="K4555" s="26" t="s">
        <v>9582</v>
      </c>
      <c r="L4555" s="26" t="s">
        <v>24741</v>
      </c>
      <c r="M4555" s="26">
        <v>380355251508</v>
      </c>
      <c r="N4555" s="26">
        <v>6125580701</v>
      </c>
    </row>
    <row r="4556" spans="1:14">
      <c r="A4556" s="26" t="s">
        <v>4342</v>
      </c>
      <c r="B4556" s="26" t="s">
        <v>4343</v>
      </c>
      <c r="C4556" s="26">
        <v>1994669</v>
      </c>
      <c r="D4556" s="26" t="s">
        <v>780</v>
      </c>
      <c r="E4556" s="26" t="s">
        <v>24742</v>
      </c>
      <c r="F4556" s="26" t="s">
        <v>19537</v>
      </c>
      <c r="G4556" s="26" t="s">
        <v>9601</v>
      </c>
      <c r="H4556" s="26" t="s">
        <v>576</v>
      </c>
      <c r="I4556" s="26" t="s">
        <v>10292</v>
      </c>
      <c r="J4556" s="26" t="s">
        <v>4344</v>
      </c>
      <c r="K4556" s="26" t="s">
        <v>9597</v>
      </c>
      <c r="L4556" s="26" t="s">
        <v>20395</v>
      </c>
      <c r="M4556" s="26">
        <v>380459841554</v>
      </c>
      <c r="N4556" s="26">
        <v>3222410300</v>
      </c>
    </row>
    <row r="4557" spans="1:14">
      <c r="A4557" s="26" t="s">
        <v>3553</v>
      </c>
      <c r="B4557" s="26" t="s">
        <v>3554</v>
      </c>
      <c r="C4557" s="26">
        <v>3294574</v>
      </c>
      <c r="D4557" s="26" t="s">
        <v>780</v>
      </c>
      <c r="E4557" s="26" t="s">
        <v>24743</v>
      </c>
      <c r="F4557" s="26" t="s">
        <v>24744</v>
      </c>
      <c r="G4557" s="26" t="s">
        <v>9601</v>
      </c>
      <c r="H4557" s="26" t="s">
        <v>392</v>
      </c>
      <c r="J4557" s="26" t="s">
        <v>458</v>
      </c>
      <c r="K4557" s="26" t="s">
        <v>9597</v>
      </c>
      <c r="L4557" s="26" t="s">
        <v>24745</v>
      </c>
      <c r="M4557" s="26">
        <v>380312660705</v>
      </c>
      <c r="N4557" s="26">
        <v>2110100000</v>
      </c>
    </row>
    <row r="4558" spans="1:14">
      <c r="A4558" s="26" t="s">
        <v>8494</v>
      </c>
      <c r="B4558" s="26" t="s">
        <v>8495</v>
      </c>
      <c r="C4558" s="26">
        <v>37949226</v>
      </c>
      <c r="D4558" s="26" t="s">
        <v>24</v>
      </c>
      <c r="E4558" s="26" t="s">
        <v>24746</v>
      </c>
      <c r="F4558" s="26" t="s">
        <v>24747</v>
      </c>
      <c r="G4558" s="26" t="s">
        <v>9586</v>
      </c>
      <c r="H4558" s="26" t="s">
        <v>1269</v>
      </c>
      <c r="I4558" s="26" t="s">
        <v>23182</v>
      </c>
      <c r="J4558" s="26" t="s">
        <v>8492</v>
      </c>
      <c r="K4558" s="26" t="s">
        <v>9606</v>
      </c>
      <c r="L4558" s="26" t="s">
        <v>23183</v>
      </c>
      <c r="M4558" s="26">
        <v>761511738000</v>
      </c>
      <c r="N4558" s="26">
        <v>6523855100</v>
      </c>
    </row>
    <row r="4559" spans="1:14">
      <c r="A4559" s="26" t="s">
        <v>5464</v>
      </c>
      <c r="B4559" s="26" t="s">
        <v>5461</v>
      </c>
      <c r="C4559" s="26">
        <v>42310851</v>
      </c>
      <c r="D4559" s="26" t="s">
        <v>24</v>
      </c>
      <c r="E4559" s="26" t="s">
        <v>24748</v>
      </c>
      <c r="F4559" s="26" t="s">
        <v>24749</v>
      </c>
      <c r="G4559" s="26" t="s">
        <v>9579</v>
      </c>
      <c r="H4559" s="26" t="s">
        <v>735</v>
      </c>
      <c r="I4559" s="26" t="s">
        <v>9605</v>
      </c>
      <c r="J4559" s="26" t="s">
        <v>24750</v>
      </c>
      <c r="K4559" s="26" t="s">
        <v>9582</v>
      </c>
      <c r="L4559" s="26" t="s">
        <v>24751</v>
      </c>
      <c r="M4559" s="26">
        <v>380673478981</v>
      </c>
      <c r="N4559" s="26">
        <v>4621510528</v>
      </c>
    </row>
    <row r="4560" spans="1:14">
      <c r="A4560" s="26" t="s">
        <v>3372</v>
      </c>
      <c r="B4560" s="26" t="s">
        <v>3373</v>
      </c>
      <c r="C4560" s="26">
        <v>41769166</v>
      </c>
      <c r="D4560" s="26" t="s">
        <v>24</v>
      </c>
      <c r="E4560" s="26" t="s">
        <v>24752</v>
      </c>
      <c r="F4560" s="26" t="s">
        <v>24753</v>
      </c>
      <c r="G4560" s="26" t="s">
        <v>9586</v>
      </c>
      <c r="H4560" s="26" t="s">
        <v>392</v>
      </c>
      <c r="I4560" s="26" t="s">
        <v>11040</v>
      </c>
      <c r="J4560" s="26" t="s">
        <v>24754</v>
      </c>
      <c r="K4560" s="26" t="s">
        <v>9582</v>
      </c>
      <c r="L4560" s="26" t="s">
        <v>24755</v>
      </c>
      <c r="M4560" s="26">
        <v>380314330359</v>
      </c>
      <c r="N4560" s="26">
        <v>2121285303</v>
      </c>
    </row>
    <row r="4561" spans="1:14">
      <c r="A4561" s="26" t="s">
        <v>5309</v>
      </c>
      <c r="B4561" s="26" t="s">
        <v>5307</v>
      </c>
      <c r="C4561" s="26">
        <v>20764225</v>
      </c>
      <c r="D4561" s="26" t="s">
        <v>24</v>
      </c>
      <c r="E4561" s="26" t="s">
        <v>24756</v>
      </c>
      <c r="F4561" s="26" t="s">
        <v>10050</v>
      </c>
      <c r="G4561" s="26" t="s">
        <v>9591</v>
      </c>
      <c r="H4561" s="26" t="s">
        <v>735</v>
      </c>
      <c r="I4561" s="26" t="s">
        <v>10088</v>
      </c>
      <c r="J4561" s="26" t="s">
        <v>5308</v>
      </c>
      <c r="K4561" s="26" t="s">
        <v>9606</v>
      </c>
      <c r="L4561" s="26" t="s">
        <v>24757</v>
      </c>
      <c r="M4561" s="26">
        <v>380325464303</v>
      </c>
      <c r="N4561" s="26">
        <v>4622155600</v>
      </c>
    </row>
    <row r="4562" spans="1:14">
      <c r="A4562" s="26" t="s">
        <v>5047</v>
      </c>
      <c r="B4562" s="26" t="s">
        <v>5043</v>
      </c>
      <c r="C4562" s="26">
        <v>1996409</v>
      </c>
      <c r="D4562" s="26" t="s">
        <v>24</v>
      </c>
      <c r="E4562" s="26" t="s">
        <v>24758</v>
      </c>
      <c r="F4562" s="26" t="s">
        <v>24759</v>
      </c>
      <c r="G4562" s="26" t="s">
        <v>9579</v>
      </c>
      <c r="H4562" s="26" t="s">
        <v>735</v>
      </c>
      <c r="I4562" s="26" t="s">
        <v>9721</v>
      </c>
      <c r="J4562" s="26" t="s">
        <v>24760</v>
      </c>
      <c r="K4562" s="26" t="s">
        <v>9582</v>
      </c>
      <c r="L4562" s="26" t="s">
        <v>24761</v>
      </c>
      <c r="M4562" s="26">
        <v>380673875655</v>
      </c>
      <c r="N4562" s="26">
        <v>4622710203</v>
      </c>
    </row>
    <row r="4563" spans="1:14">
      <c r="A4563" s="26" t="s">
        <v>4293</v>
      </c>
      <c r="B4563" s="26" t="s">
        <v>4294</v>
      </c>
      <c r="C4563" s="26">
        <v>1994592</v>
      </c>
      <c r="D4563" s="26" t="s">
        <v>780</v>
      </c>
      <c r="E4563" s="26" t="s">
        <v>24762</v>
      </c>
      <c r="F4563" s="26" t="s">
        <v>24763</v>
      </c>
      <c r="G4563" s="26" t="s">
        <v>9601</v>
      </c>
      <c r="H4563" s="26" t="s">
        <v>576</v>
      </c>
      <c r="J4563" s="26" t="s">
        <v>581</v>
      </c>
      <c r="K4563" s="26" t="s">
        <v>9597</v>
      </c>
      <c r="L4563" s="26" t="s">
        <v>24764</v>
      </c>
      <c r="M4563" s="26">
        <v>380456360200</v>
      </c>
      <c r="N4563" s="26">
        <v>2123681001</v>
      </c>
    </row>
    <row r="4564" spans="1:14">
      <c r="A4564" s="26" t="s">
        <v>8893</v>
      </c>
      <c r="B4564" s="26" t="s">
        <v>8894</v>
      </c>
      <c r="C4564" s="26">
        <v>41937159</v>
      </c>
      <c r="D4564" s="26" t="s">
        <v>24</v>
      </c>
      <c r="E4564" s="26" t="s">
        <v>24765</v>
      </c>
      <c r="F4564" s="26" t="s">
        <v>24766</v>
      </c>
      <c r="G4564" s="26" t="s">
        <v>9579</v>
      </c>
      <c r="H4564" s="26" t="s">
        <v>1401</v>
      </c>
      <c r="I4564" s="26" t="s">
        <v>9696</v>
      </c>
      <c r="J4564" s="26" t="s">
        <v>24767</v>
      </c>
      <c r="K4564" s="26" t="s">
        <v>9582</v>
      </c>
      <c r="L4564" s="26" t="s">
        <v>24768</v>
      </c>
      <c r="M4564" s="26">
        <v>761955153610</v>
      </c>
      <c r="N4564" s="26">
        <v>7122883401</v>
      </c>
    </row>
    <row r="4565" spans="1:14">
      <c r="A4565" s="26" t="s">
        <v>8500</v>
      </c>
      <c r="B4565" s="26" t="s">
        <v>8501</v>
      </c>
      <c r="C4565" s="26" t="s">
        <v>1604</v>
      </c>
      <c r="D4565" s="26" t="s">
        <v>24</v>
      </c>
      <c r="E4565" s="26" t="s">
        <v>24769</v>
      </c>
      <c r="F4565" s="26" t="s">
        <v>24770</v>
      </c>
      <c r="G4565" s="26" t="s">
        <v>9586</v>
      </c>
      <c r="H4565" s="26" t="s">
        <v>1269</v>
      </c>
      <c r="J4565" s="26" t="s">
        <v>1282</v>
      </c>
      <c r="K4565" s="26" t="s">
        <v>9597</v>
      </c>
      <c r="L4565" s="26" t="s">
        <v>24771</v>
      </c>
      <c r="M4565" s="26">
        <v>380663773536</v>
      </c>
      <c r="N4565" s="26">
        <v>6510700000</v>
      </c>
    </row>
    <row r="4566" spans="1:14">
      <c r="A4566" s="26" t="s">
        <v>4631</v>
      </c>
      <c r="B4566" s="26" t="s">
        <v>4632</v>
      </c>
      <c r="C4566" s="26">
        <v>38540447</v>
      </c>
      <c r="D4566" s="26" t="s">
        <v>1701</v>
      </c>
      <c r="E4566" s="26" t="s">
        <v>24772</v>
      </c>
      <c r="F4566" s="26" t="s">
        <v>24773</v>
      </c>
      <c r="G4566" s="26" t="s">
        <v>9601</v>
      </c>
      <c r="H4566" s="26" t="s">
        <v>670</v>
      </c>
      <c r="J4566" s="26" t="s">
        <v>687</v>
      </c>
      <c r="K4566" s="26" t="s">
        <v>9597</v>
      </c>
      <c r="L4566" s="26" t="s">
        <v>24774</v>
      </c>
      <c r="M4566" s="26">
        <v>761191361863</v>
      </c>
      <c r="N4566" s="26">
        <v>3510100000</v>
      </c>
    </row>
    <row r="4567" spans="1:14">
      <c r="A4567" s="26" t="s">
        <v>8799</v>
      </c>
      <c r="B4567" s="26" t="s">
        <v>8800</v>
      </c>
      <c r="C4567" s="26">
        <v>40887956</v>
      </c>
      <c r="D4567" s="26" t="s">
        <v>24</v>
      </c>
      <c r="E4567" s="26" t="s">
        <v>24775</v>
      </c>
      <c r="F4567" s="26" t="s">
        <v>24776</v>
      </c>
      <c r="G4567" s="26" t="s">
        <v>9586</v>
      </c>
      <c r="H4567" s="26" t="s">
        <v>1308</v>
      </c>
      <c r="J4567" s="26" t="s">
        <v>1387</v>
      </c>
      <c r="K4567" s="26" t="s">
        <v>9597</v>
      </c>
      <c r="L4567" s="26" t="s">
        <v>24777</v>
      </c>
      <c r="M4567" s="26">
        <v>761065981287</v>
      </c>
      <c r="N4567" s="26">
        <v>4412745702</v>
      </c>
    </row>
    <row r="4568" spans="1:14">
      <c r="A4568" s="26" t="s">
        <v>6969</v>
      </c>
      <c r="B4568" s="26" t="s">
        <v>6970</v>
      </c>
      <c r="C4568" s="26">
        <v>38853852</v>
      </c>
      <c r="D4568" s="26" t="s">
        <v>24</v>
      </c>
      <c r="E4568" s="26" t="s">
        <v>24778</v>
      </c>
      <c r="F4568" s="26" t="s">
        <v>24779</v>
      </c>
      <c r="G4568" s="26" t="s">
        <v>9586</v>
      </c>
      <c r="H4568" s="26" t="s">
        <v>987</v>
      </c>
      <c r="I4568" s="26" t="s">
        <v>20511</v>
      </c>
      <c r="J4568" s="26" t="s">
        <v>24780</v>
      </c>
      <c r="K4568" s="26" t="s">
        <v>9582</v>
      </c>
      <c r="L4568" s="26" t="s">
        <v>24781</v>
      </c>
      <c r="M4568" s="26">
        <v>380681361311</v>
      </c>
      <c r="N4568" s="26">
        <v>5620889101</v>
      </c>
    </row>
    <row r="4569" spans="1:14">
      <c r="A4569" s="26" t="s">
        <v>8658</v>
      </c>
      <c r="B4569" s="26" t="s">
        <v>8659</v>
      </c>
      <c r="C4569" s="26">
        <v>38072569</v>
      </c>
      <c r="D4569" s="26" t="s">
        <v>24</v>
      </c>
      <c r="E4569" s="26" t="s">
        <v>24782</v>
      </c>
      <c r="F4569" s="26" t="s">
        <v>24783</v>
      </c>
      <c r="G4569" s="26" t="s">
        <v>9591</v>
      </c>
      <c r="H4569" s="26" t="s">
        <v>1308</v>
      </c>
      <c r="I4569" s="26" t="s">
        <v>11591</v>
      </c>
      <c r="J4569" s="26" t="s">
        <v>24784</v>
      </c>
      <c r="K4569" s="26" t="s">
        <v>9582</v>
      </c>
      <c r="L4569" s="26" t="s">
        <v>24785</v>
      </c>
      <c r="M4569" s="26">
        <v>380979629146</v>
      </c>
      <c r="N4569" s="26">
        <v>6822184503</v>
      </c>
    </row>
    <row r="4570" spans="1:14">
      <c r="A4570" s="26" t="s">
        <v>1998</v>
      </c>
      <c r="B4570" s="26" t="s">
        <v>1999</v>
      </c>
      <c r="C4570" s="26">
        <v>1982940</v>
      </c>
      <c r="D4570" s="26" t="s">
        <v>24</v>
      </c>
      <c r="E4570" s="26" t="s">
        <v>24786</v>
      </c>
      <c r="F4570" s="26" t="s">
        <v>24787</v>
      </c>
      <c r="G4570" s="26" t="s">
        <v>9586</v>
      </c>
      <c r="H4570" s="26" t="s">
        <v>103</v>
      </c>
      <c r="I4570" s="26" t="s">
        <v>11165</v>
      </c>
      <c r="J4570" s="26" t="s">
        <v>24788</v>
      </c>
      <c r="K4570" s="26" t="s">
        <v>9582</v>
      </c>
      <c r="L4570" s="26" t="s">
        <v>24789</v>
      </c>
      <c r="M4570" s="26">
        <v>380335271515</v>
      </c>
      <c r="N4570" s="26">
        <v>720580401</v>
      </c>
    </row>
    <row r="4571" spans="1:14">
      <c r="A4571" s="26" t="s">
        <v>6939</v>
      </c>
      <c r="B4571" s="26" t="s">
        <v>6940</v>
      </c>
      <c r="C4571" s="26">
        <v>37867877</v>
      </c>
      <c r="D4571" s="26" t="s">
        <v>24</v>
      </c>
      <c r="E4571" s="26" t="s">
        <v>24790</v>
      </c>
      <c r="F4571" s="26" t="s">
        <v>24791</v>
      </c>
      <c r="G4571" s="26" t="s">
        <v>9579</v>
      </c>
      <c r="H4571" s="26" t="s">
        <v>987</v>
      </c>
      <c r="I4571" s="26" t="s">
        <v>9921</v>
      </c>
      <c r="J4571" s="26" t="s">
        <v>24792</v>
      </c>
      <c r="K4571" s="26" t="s">
        <v>9582</v>
      </c>
      <c r="L4571" s="26" t="s">
        <v>24793</v>
      </c>
      <c r="M4571" s="26">
        <v>380365334862</v>
      </c>
      <c r="N4571" s="26">
        <v>5620480403</v>
      </c>
    </row>
    <row r="4572" spans="1:14">
      <c r="A4572" s="26" t="s">
        <v>9100</v>
      </c>
      <c r="B4572" s="26" t="s">
        <v>9101</v>
      </c>
      <c r="C4572" s="26">
        <v>41732618</v>
      </c>
      <c r="D4572" s="26" t="s">
        <v>24</v>
      </c>
      <c r="E4572" s="26" t="s">
        <v>24794</v>
      </c>
      <c r="F4572" s="26" t="s">
        <v>24795</v>
      </c>
      <c r="G4572" s="26" t="s">
        <v>9586</v>
      </c>
      <c r="H4572" s="26" t="s">
        <v>1490</v>
      </c>
      <c r="J4572" s="26" t="s">
        <v>23776</v>
      </c>
      <c r="K4572" s="26" t="s">
        <v>9582</v>
      </c>
      <c r="L4572" s="26" t="s">
        <v>24796</v>
      </c>
      <c r="M4572" s="26">
        <v>380968450498</v>
      </c>
      <c r="N4572" s="26">
        <v>7325086401</v>
      </c>
    </row>
    <row r="4573" spans="1:14">
      <c r="A4573" s="26" t="s">
        <v>4167</v>
      </c>
      <c r="B4573" s="26" t="s">
        <v>4165</v>
      </c>
      <c r="C4573" s="26">
        <v>25064231</v>
      </c>
      <c r="D4573" s="26" t="s">
        <v>24</v>
      </c>
      <c r="E4573" s="26" t="s">
        <v>24797</v>
      </c>
      <c r="F4573" s="26" t="s">
        <v>24798</v>
      </c>
      <c r="G4573" s="26" t="s">
        <v>9579</v>
      </c>
      <c r="H4573" s="26" t="s">
        <v>506</v>
      </c>
      <c r="I4573" s="26" t="s">
        <v>12382</v>
      </c>
      <c r="J4573" s="26" t="s">
        <v>24799</v>
      </c>
      <c r="K4573" s="26" t="s">
        <v>9582</v>
      </c>
      <c r="L4573" s="26" t="s">
        <v>24800</v>
      </c>
      <c r="M4573" s="26">
        <v>761978940282</v>
      </c>
      <c r="N4573" s="26">
        <v>2123686001</v>
      </c>
    </row>
    <row r="4574" spans="1:14">
      <c r="A4574" s="26" t="s">
        <v>8008</v>
      </c>
      <c r="B4574" s="26" t="s">
        <v>8009</v>
      </c>
      <c r="C4574" s="26">
        <v>38892286</v>
      </c>
      <c r="D4574" s="26" t="s">
        <v>24</v>
      </c>
      <c r="E4574" s="26" t="s">
        <v>24801</v>
      </c>
      <c r="F4574" s="26" t="s">
        <v>16236</v>
      </c>
      <c r="G4574" s="26" t="s">
        <v>9586</v>
      </c>
      <c r="H4574" s="26" t="s">
        <v>1122</v>
      </c>
      <c r="J4574" s="26" t="s">
        <v>1230</v>
      </c>
      <c r="K4574" s="26" t="s">
        <v>9597</v>
      </c>
      <c r="L4574" s="26" t="s">
        <v>24802</v>
      </c>
      <c r="M4574" s="26">
        <v>380508406724</v>
      </c>
      <c r="N4574" s="26">
        <v>1414447100</v>
      </c>
    </row>
    <row r="4575" spans="1:14">
      <c r="A4575" s="26" t="s">
        <v>2046</v>
      </c>
      <c r="B4575" s="26" t="s">
        <v>2047</v>
      </c>
      <c r="C4575" s="26">
        <v>25787627</v>
      </c>
      <c r="D4575" s="26" t="s">
        <v>24</v>
      </c>
      <c r="E4575" s="26" t="s">
        <v>24803</v>
      </c>
      <c r="F4575" s="26" t="s">
        <v>24804</v>
      </c>
      <c r="G4575" s="26" t="s">
        <v>9591</v>
      </c>
      <c r="H4575" s="26" t="s">
        <v>103</v>
      </c>
      <c r="J4575" s="26" t="s">
        <v>116</v>
      </c>
      <c r="K4575" s="26" t="s">
        <v>9597</v>
      </c>
      <c r="L4575" s="26" t="s">
        <v>14899</v>
      </c>
      <c r="M4575" s="26">
        <v>380332251301</v>
      </c>
      <c r="N4575" s="26">
        <v>710100000</v>
      </c>
    </row>
    <row r="4576" spans="1:14">
      <c r="A4576" s="26" t="s">
        <v>3722</v>
      </c>
      <c r="B4576" s="26" t="s">
        <v>3723</v>
      </c>
      <c r="C4576" s="26">
        <v>38969725</v>
      </c>
      <c r="D4576" s="26" t="s">
        <v>24</v>
      </c>
      <c r="E4576" s="26" t="s">
        <v>24805</v>
      </c>
      <c r="F4576" s="26" t="s">
        <v>24806</v>
      </c>
      <c r="G4576" s="26" t="s">
        <v>9586</v>
      </c>
      <c r="H4576" s="26" t="s">
        <v>468</v>
      </c>
      <c r="J4576" s="26" t="s">
        <v>481</v>
      </c>
      <c r="K4576" s="26" t="s">
        <v>9597</v>
      </c>
      <c r="L4576" s="26" t="s">
        <v>11911</v>
      </c>
      <c r="M4576" s="26">
        <v>380617641572</v>
      </c>
      <c r="N4576" s="26">
        <v>1222380503</v>
      </c>
    </row>
    <row r="4577" spans="1:14">
      <c r="A4577" s="26" t="s">
        <v>7225</v>
      </c>
      <c r="B4577" s="26" t="s">
        <v>7177</v>
      </c>
      <c r="C4577" s="26">
        <v>33982673</v>
      </c>
      <c r="D4577" s="26" t="s">
        <v>24</v>
      </c>
      <c r="E4577" s="26" t="s">
        <v>24807</v>
      </c>
      <c r="F4577" s="26" t="s">
        <v>24808</v>
      </c>
      <c r="G4577" s="26" t="s">
        <v>9586</v>
      </c>
      <c r="H4577" s="26" t="s">
        <v>987</v>
      </c>
      <c r="J4577" s="26" t="s">
        <v>1008</v>
      </c>
      <c r="K4577" s="26" t="s">
        <v>9597</v>
      </c>
      <c r="L4577" s="26" t="s">
        <v>15770</v>
      </c>
      <c r="M4577" s="26">
        <v>380362261805</v>
      </c>
      <c r="N4577" s="26">
        <v>122086501</v>
      </c>
    </row>
    <row r="4578" spans="1:14">
      <c r="A4578" s="26" t="s">
        <v>1927</v>
      </c>
      <c r="B4578" s="26" t="s">
        <v>1928</v>
      </c>
      <c r="C4578" s="26">
        <v>37248104</v>
      </c>
      <c r="D4578" s="26" t="s">
        <v>24</v>
      </c>
      <c r="E4578" s="26" t="s">
        <v>24809</v>
      </c>
      <c r="F4578" s="26" t="s">
        <v>24810</v>
      </c>
      <c r="G4578" s="26" t="s">
        <v>9579</v>
      </c>
      <c r="H4578" s="26" t="s">
        <v>27</v>
      </c>
      <c r="I4578" s="26" t="s">
        <v>11866</v>
      </c>
      <c r="J4578" s="26" t="s">
        <v>24811</v>
      </c>
      <c r="K4578" s="26" t="s">
        <v>9582</v>
      </c>
      <c r="L4578" s="26" t="s">
        <v>24812</v>
      </c>
      <c r="M4578" s="26">
        <v>380435738217</v>
      </c>
      <c r="N4578" s="26">
        <v>522885602</v>
      </c>
    </row>
    <row r="4579" spans="1:14">
      <c r="A4579" s="26" t="s">
        <v>6000</v>
      </c>
      <c r="B4579" s="26" t="s">
        <v>6001</v>
      </c>
      <c r="C4579" s="26">
        <v>5483138</v>
      </c>
      <c r="D4579" s="26" t="s">
        <v>780</v>
      </c>
      <c r="E4579" s="26" t="s">
        <v>24813</v>
      </c>
      <c r="F4579" s="26" t="s">
        <v>24814</v>
      </c>
      <c r="G4579" s="26" t="s">
        <v>9601</v>
      </c>
      <c r="H4579" s="26" t="s">
        <v>835</v>
      </c>
      <c r="J4579" s="26" t="s">
        <v>848</v>
      </c>
      <c r="K4579" s="26" t="s">
        <v>9597</v>
      </c>
      <c r="L4579" s="26" t="s">
        <v>24815</v>
      </c>
      <c r="M4579" s="26">
        <v>380512374355</v>
      </c>
      <c r="N4579" s="26">
        <v>4623010100</v>
      </c>
    </row>
    <row r="4580" spans="1:14">
      <c r="A4580" s="26" t="s">
        <v>8532</v>
      </c>
      <c r="B4580" s="26" t="s">
        <v>8533</v>
      </c>
      <c r="C4580" s="26">
        <v>38743829</v>
      </c>
      <c r="D4580" s="26" t="s">
        <v>24</v>
      </c>
      <c r="E4580" s="26" t="s">
        <v>24816</v>
      </c>
      <c r="F4580" s="26" t="s">
        <v>24817</v>
      </c>
      <c r="G4580" s="26" t="s">
        <v>9586</v>
      </c>
      <c r="H4580" s="26" t="s">
        <v>1269</v>
      </c>
      <c r="I4580" s="26" t="s">
        <v>10265</v>
      </c>
      <c r="J4580" s="26" t="s">
        <v>24818</v>
      </c>
      <c r="K4580" s="26" t="s">
        <v>9606</v>
      </c>
      <c r="L4580" s="26" t="s">
        <v>24819</v>
      </c>
      <c r="M4580" s="26">
        <v>380553730836</v>
      </c>
      <c r="N4580" s="26">
        <v>110391811</v>
      </c>
    </row>
    <row r="4581" spans="1:14">
      <c r="A4581" s="26" t="s">
        <v>3151</v>
      </c>
      <c r="B4581" s="26" t="s">
        <v>3152</v>
      </c>
      <c r="C4581" s="26">
        <v>41382677</v>
      </c>
      <c r="D4581" s="26" t="s">
        <v>24</v>
      </c>
      <c r="E4581" s="26" t="s">
        <v>24820</v>
      </c>
      <c r="F4581" s="26" t="s">
        <v>24821</v>
      </c>
      <c r="G4581" s="26" t="s">
        <v>9591</v>
      </c>
      <c r="H4581" s="26" t="s">
        <v>375</v>
      </c>
      <c r="I4581" s="26" t="s">
        <v>12674</v>
      </c>
      <c r="J4581" s="26" t="s">
        <v>3150</v>
      </c>
      <c r="K4581" s="26" t="s">
        <v>9582</v>
      </c>
      <c r="L4581" s="26" t="s">
        <v>24822</v>
      </c>
      <c r="M4581" s="26">
        <v>380412446114</v>
      </c>
      <c r="N4581" s="26">
        <v>1822086806</v>
      </c>
    </row>
    <row r="4582" spans="1:14">
      <c r="A4582" s="26" t="s">
        <v>8915</v>
      </c>
      <c r="B4582" s="26" t="s">
        <v>8916</v>
      </c>
      <c r="C4582" s="26">
        <v>41368558</v>
      </c>
      <c r="D4582" s="26" t="s">
        <v>24</v>
      </c>
      <c r="E4582" s="26" t="s">
        <v>24823</v>
      </c>
      <c r="F4582" s="26" t="s">
        <v>24824</v>
      </c>
      <c r="G4582" s="26" t="s">
        <v>9579</v>
      </c>
      <c r="H4582" s="26" t="s">
        <v>1401</v>
      </c>
      <c r="I4582" s="26" t="s">
        <v>11520</v>
      </c>
      <c r="J4582" s="26" t="s">
        <v>24825</v>
      </c>
      <c r="K4582" s="26" t="s">
        <v>9582</v>
      </c>
      <c r="L4582" s="26" t="s">
        <v>24826</v>
      </c>
      <c r="M4582" s="26">
        <v>380963315991</v>
      </c>
      <c r="N4582" s="26">
        <v>7123484001</v>
      </c>
    </row>
    <row r="4583" spans="1:14">
      <c r="A4583" s="26" t="s">
        <v>5520</v>
      </c>
      <c r="B4583" s="26" t="s">
        <v>5521</v>
      </c>
      <c r="C4583" s="26">
        <v>2064116</v>
      </c>
      <c r="D4583" s="26" t="s">
        <v>24</v>
      </c>
      <c r="E4583" s="26" t="s">
        <v>24827</v>
      </c>
      <c r="F4583" s="26" t="s">
        <v>24828</v>
      </c>
      <c r="G4583" s="26" t="s">
        <v>9586</v>
      </c>
      <c r="H4583" s="26" t="s">
        <v>799</v>
      </c>
      <c r="J4583" s="26" t="s">
        <v>800</v>
      </c>
      <c r="K4583" s="26" t="s">
        <v>9597</v>
      </c>
      <c r="L4583" s="26" t="s">
        <v>24829</v>
      </c>
      <c r="M4583" s="26">
        <v>380445155815</v>
      </c>
      <c r="N4583" s="26">
        <v>4822784009</v>
      </c>
    </row>
    <row r="4584" spans="1:14">
      <c r="A4584" s="26" t="s">
        <v>5917</v>
      </c>
      <c r="B4584" s="26" t="s">
        <v>5918</v>
      </c>
      <c r="C4584" s="26">
        <v>38341981</v>
      </c>
      <c r="D4584" s="26" t="s">
        <v>24</v>
      </c>
      <c r="E4584" s="26" t="s">
        <v>24830</v>
      </c>
      <c r="F4584" s="26" t="s">
        <v>24831</v>
      </c>
      <c r="G4584" s="26" t="s">
        <v>9586</v>
      </c>
      <c r="H4584" s="26" t="s">
        <v>835</v>
      </c>
      <c r="I4584" s="26" t="s">
        <v>16014</v>
      </c>
      <c r="J4584" s="26" t="s">
        <v>5919</v>
      </c>
      <c r="K4584" s="26" t="s">
        <v>9582</v>
      </c>
      <c r="L4584" s="26" t="s">
        <v>24832</v>
      </c>
      <c r="M4584" s="26">
        <v>380513494681</v>
      </c>
      <c r="N4584" s="26">
        <v>4820355701</v>
      </c>
    </row>
    <row r="4585" spans="1:14">
      <c r="A4585" s="26" t="s">
        <v>7244</v>
      </c>
      <c r="B4585" s="26" t="s">
        <v>7245</v>
      </c>
      <c r="C4585" s="26">
        <v>38440010</v>
      </c>
      <c r="D4585" s="26" t="s">
        <v>24</v>
      </c>
      <c r="E4585" s="26" t="s">
        <v>24833</v>
      </c>
      <c r="F4585" s="26" t="s">
        <v>24834</v>
      </c>
      <c r="G4585" s="26" t="s">
        <v>9579</v>
      </c>
      <c r="H4585" s="26" t="s">
        <v>987</v>
      </c>
      <c r="I4585" s="26" t="s">
        <v>11035</v>
      </c>
      <c r="J4585" s="26" t="s">
        <v>10962</v>
      </c>
      <c r="K4585" s="26" t="s">
        <v>9582</v>
      </c>
      <c r="L4585" s="26" t="s">
        <v>24835</v>
      </c>
      <c r="M4585" s="26">
        <v>380979271235</v>
      </c>
      <c r="N4585" s="26">
        <v>1220786610</v>
      </c>
    </row>
    <row r="4586" spans="1:14">
      <c r="A4586" s="26" t="s">
        <v>2788</v>
      </c>
      <c r="B4586" s="26" t="s">
        <v>2789</v>
      </c>
      <c r="C4586" s="26">
        <v>37691686</v>
      </c>
      <c r="D4586" s="26" t="s">
        <v>24</v>
      </c>
      <c r="E4586" s="26" t="s">
        <v>24836</v>
      </c>
      <c r="F4586" s="26" t="s">
        <v>24837</v>
      </c>
      <c r="G4586" s="26" t="s">
        <v>9579</v>
      </c>
      <c r="H4586" s="26" t="s">
        <v>258</v>
      </c>
      <c r="I4586" s="26" t="s">
        <v>10477</v>
      </c>
      <c r="J4586" s="26" t="s">
        <v>24838</v>
      </c>
      <c r="K4586" s="26" t="s">
        <v>9906</v>
      </c>
      <c r="L4586" s="26" t="s">
        <v>24839</v>
      </c>
      <c r="M4586" s="26">
        <v>380506912774</v>
      </c>
      <c r="N4586" s="26">
        <v>1421286402</v>
      </c>
    </row>
    <row r="4587" spans="1:14">
      <c r="A4587" s="26" t="s">
        <v>6716</v>
      </c>
      <c r="B4587" s="26" t="s">
        <v>6717</v>
      </c>
      <c r="C4587" s="26">
        <v>37953735</v>
      </c>
      <c r="D4587" s="26" t="s">
        <v>24</v>
      </c>
      <c r="E4587" s="26" t="s">
        <v>24840</v>
      </c>
      <c r="F4587" s="26" t="s">
        <v>24841</v>
      </c>
      <c r="G4587" s="26" t="s">
        <v>9586</v>
      </c>
      <c r="H4587" s="26" t="s">
        <v>949</v>
      </c>
      <c r="I4587" s="26" t="s">
        <v>10708</v>
      </c>
      <c r="J4587" s="26" t="s">
        <v>24842</v>
      </c>
      <c r="K4587" s="26" t="s">
        <v>9582</v>
      </c>
      <c r="L4587" s="26" t="s">
        <v>24843</v>
      </c>
      <c r="M4587" s="26">
        <v>380508708128</v>
      </c>
      <c r="N4587" s="26">
        <v>5322686601</v>
      </c>
    </row>
    <row r="4588" spans="1:14">
      <c r="A4588" s="26" t="s">
        <v>3748</v>
      </c>
      <c r="B4588" s="26" t="s">
        <v>3749</v>
      </c>
      <c r="C4588" s="26">
        <v>30850322</v>
      </c>
      <c r="D4588" s="26" t="s">
        <v>24</v>
      </c>
      <c r="E4588" s="26" t="s">
        <v>24844</v>
      </c>
      <c r="F4588" s="26" t="s">
        <v>9586</v>
      </c>
      <c r="G4588" s="26" t="s">
        <v>9586</v>
      </c>
      <c r="H4588" s="26" t="s">
        <v>468</v>
      </c>
      <c r="J4588" s="26" t="s">
        <v>481</v>
      </c>
      <c r="K4588" s="26" t="s">
        <v>9597</v>
      </c>
      <c r="L4588" s="26" t="s">
        <v>24845</v>
      </c>
      <c r="M4588" s="26">
        <v>380503223377</v>
      </c>
      <c r="N4588" s="26">
        <v>1222380503</v>
      </c>
    </row>
    <row r="4589" spans="1:14">
      <c r="A4589" s="26" t="s">
        <v>7851</v>
      </c>
      <c r="B4589" s="26" t="s">
        <v>7852</v>
      </c>
      <c r="C4589" s="26">
        <v>38248739</v>
      </c>
      <c r="D4589" s="26" t="s">
        <v>24</v>
      </c>
      <c r="E4589" s="26" t="s">
        <v>24846</v>
      </c>
      <c r="F4589" s="26" t="s">
        <v>24847</v>
      </c>
      <c r="G4589" s="26" t="s">
        <v>9591</v>
      </c>
      <c r="H4589" s="26" t="s">
        <v>1122</v>
      </c>
      <c r="I4589" s="26" t="s">
        <v>10331</v>
      </c>
      <c r="J4589" s="26" t="s">
        <v>24848</v>
      </c>
      <c r="K4589" s="26" t="s">
        <v>9582</v>
      </c>
      <c r="L4589" s="26" t="s">
        <v>24849</v>
      </c>
      <c r="M4589" s="26">
        <v>380508450324</v>
      </c>
      <c r="N4589" s="26">
        <v>523081402</v>
      </c>
    </row>
    <row r="4590" spans="1:14">
      <c r="A4590" s="26" t="s">
        <v>5757</v>
      </c>
      <c r="B4590" s="26" t="s">
        <v>5758</v>
      </c>
      <c r="C4590" s="26">
        <v>38945128</v>
      </c>
      <c r="D4590" s="26" t="s">
        <v>24</v>
      </c>
      <c r="E4590" s="26" t="s">
        <v>24850</v>
      </c>
      <c r="F4590" s="26" t="s">
        <v>24851</v>
      </c>
      <c r="G4590" s="26" t="s">
        <v>9586</v>
      </c>
      <c r="H4590" s="26" t="s">
        <v>799</v>
      </c>
      <c r="J4590" s="26" t="s">
        <v>800</v>
      </c>
      <c r="K4590" s="26" t="s">
        <v>9597</v>
      </c>
      <c r="L4590" s="26" t="s">
        <v>24852</v>
      </c>
      <c r="M4590" s="26">
        <v>380445296987</v>
      </c>
      <c r="N4590" s="26">
        <v>4822784009</v>
      </c>
    </row>
    <row r="4591" spans="1:14">
      <c r="A4591" s="26" t="s">
        <v>5747</v>
      </c>
      <c r="B4591" s="26" t="s">
        <v>5748</v>
      </c>
      <c r="C4591" s="26">
        <v>38960481</v>
      </c>
      <c r="D4591" s="26" t="s">
        <v>24</v>
      </c>
      <c r="E4591" s="26" t="s">
        <v>24853</v>
      </c>
      <c r="F4591" s="26" t="s">
        <v>17182</v>
      </c>
      <c r="G4591" s="26" t="s">
        <v>9586</v>
      </c>
      <c r="H4591" s="26" t="s">
        <v>799</v>
      </c>
      <c r="J4591" s="26" t="s">
        <v>800</v>
      </c>
      <c r="K4591" s="26" t="s">
        <v>9597</v>
      </c>
      <c r="L4591" s="26" t="s">
        <v>10532</v>
      </c>
      <c r="M4591" s="26">
        <v>380442424975</v>
      </c>
      <c r="N4591" s="26">
        <v>4822784009</v>
      </c>
    </row>
    <row r="4592" spans="1:14">
      <c r="A4592" s="26" t="s">
        <v>8698</v>
      </c>
      <c r="B4592" s="26" t="s">
        <v>8699</v>
      </c>
      <c r="C4592" s="26">
        <v>2004829</v>
      </c>
      <c r="D4592" s="26" t="s">
        <v>780</v>
      </c>
      <c r="E4592" s="26" t="s">
        <v>24854</v>
      </c>
      <c r="F4592" s="26" t="s">
        <v>24855</v>
      </c>
      <c r="G4592" s="26" t="s">
        <v>9601</v>
      </c>
      <c r="H4592" s="26" t="s">
        <v>1308</v>
      </c>
      <c r="J4592" s="26" t="s">
        <v>1356</v>
      </c>
      <c r="K4592" s="26" t="s">
        <v>9582</v>
      </c>
      <c r="L4592" s="26" t="s">
        <v>14780</v>
      </c>
      <c r="M4592" s="26">
        <v>380384997361</v>
      </c>
      <c r="N4592" s="26">
        <v>6822487403</v>
      </c>
    </row>
    <row r="4593" spans="1:14">
      <c r="A4593" s="26" t="s">
        <v>2802</v>
      </c>
      <c r="B4593" s="26" t="s">
        <v>2803</v>
      </c>
      <c r="C4593" s="26">
        <v>37339271</v>
      </c>
      <c r="D4593" s="26" t="s">
        <v>24</v>
      </c>
      <c r="E4593" s="26" t="s">
        <v>24856</v>
      </c>
      <c r="F4593" s="26" t="s">
        <v>24857</v>
      </c>
      <c r="G4593" s="26" t="s">
        <v>9586</v>
      </c>
      <c r="H4593" s="26" t="s">
        <v>258</v>
      </c>
      <c r="I4593" s="26" t="s">
        <v>9747</v>
      </c>
      <c r="J4593" s="26" t="s">
        <v>24858</v>
      </c>
      <c r="K4593" s="26" t="s">
        <v>9606</v>
      </c>
      <c r="L4593" s="26" t="s">
        <v>24859</v>
      </c>
      <c r="M4593" s="26">
        <v>380994748272</v>
      </c>
      <c r="N4593" s="26">
        <v>122088704</v>
      </c>
    </row>
    <row r="4594" spans="1:14">
      <c r="A4594" s="26" t="s">
        <v>7112</v>
      </c>
      <c r="B4594" s="26" t="s">
        <v>7113</v>
      </c>
      <c r="C4594" s="26">
        <v>38668003</v>
      </c>
      <c r="D4594" s="26" t="s">
        <v>24</v>
      </c>
      <c r="E4594" s="26" t="s">
        <v>24860</v>
      </c>
      <c r="F4594" s="26" t="s">
        <v>24861</v>
      </c>
      <c r="G4594" s="26" t="s">
        <v>9586</v>
      </c>
      <c r="H4594" s="26" t="s">
        <v>987</v>
      </c>
      <c r="I4594" s="26" t="s">
        <v>14235</v>
      </c>
      <c r="J4594" s="26" t="s">
        <v>7119</v>
      </c>
      <c r="K4594" s="26" t="s">
        <v>9606</v>
      </c>
      <c r="L4594" s="26" t="s">
        <v>24862</v>
      </c>
      <c r="M4594" s="26">
        <v>380666914321</v>
      </c>
      <c r="N4594" s="26">
        <v>5623855100</v>
      </c>
    </row>
    <row r="4595" spans="1:14">
      <c r="A4595" s="26" t="s">
        <v>2788</v>
      </c>
      <c r="B4595" s="26" t="s">
        <v>2789</v>
      </c>
      <c r="C4595" s="26">
        <v>37691686</v>
      </c>
      <c r="D4595" s="26" t="s">
        <v>24</v>
      </c>
      <c r="E4595" s="26" t="s">
        <v>24863</v>
      </c>
      <c r="F4595" s="26" t="s">
        <v>24864</v>
      </c>
      <c r="G4595" s="26" t="s">
        <v>9586</v>
      </c>
      <c r="H4595" s="26" t="s">
        <v>258</v>
      </c>
      <c r="I4595" s="26" t="s">
        <v>10477</v>
      </c>
      <c r="J4595" s="26" t="s">
        <v>17989</v>
      </c>
      <c r="K4595" s="26" t="s">
        <v>9582</v>
      </c>
      <c r="L4595" s="26" t="s">
        <v>24865</v>
      </c>
      <c r="M4595" s="26">
        <v>380667262125</v>
      </c>
      <c r="N4595" s="26">
        <v>721184418</v>
      </c>
    </row>
    <row r="4596" spans="1:14">
      <c r="A4596" s="26" t="s">
        <v>4384</v>
      </c>
      <c r="B4596" s="26" t="s">
        <v>4385</v>
      </c>
      <c r="C4596" s="26">
        <v>22201472</v>
      </c>
      <c r="D4596" s="26" t="s">
        <v>780</v>
      </c>
      <c r="E4596" s="26" t="s">
        <v>24866</v>
      </c>
      <c r="F4596" s="26" t="s">
        <v>24867</v>
      </c>
      <c r="G4596" s="26" t="s">
        <v>9601</v>
      </c>
      <c r="H4596" s="26" t="s">
        <v>576</v>
      </c>
      <c r="I4596" s="26" t="s">
        <v>10292</v>
      </c>
      <c r="J4596" s="26" t="s">
        <v>615</v>
      </c>
      <c r="K4596" s="26" t="s">
        <v>9597</v>
      </c>
      <c r="L4596" s="26" t="s">
        <v>24868</v>
      </c>
      <c r="M4596" s="26">
        <v>380459850770</v>
      </c>
      <c r="N4596" s="26">
        <v>120783603</v>
      </c>
    </row>
    <row r="4597" spans="1:14">
      <c r="A4597" s="26" t="s">
        <v>8681</v>
      </c>
      <c r="B4597" s="26" t="s">
        <v>8682</v>
      </c>
      <c r="C4597" s="26">
        <v>38402043</v>
      </c>
      <c r="D4597" s="26" t="s">
        <v>24</v>
      </c>
      <c r="E4597" s="26" t="s">
        <v>24869</v>
      </c>
      <c r="F4597" s="26" t="s">
        <v>24870</v>
      </c>
      <c r="G4597" s="26" t="s">
        <v>9586</v>
      </c>
      <c r="H4597" s="26" t="s">
        <v>1308</v>
      </c>
      <c r="I4597" s="26" t="s">
        <v>13940</v>
      </c>
      <c r="J4597" s="26" t="s">
        <v>24871</v>
      </c>
      <c r="K4597" s="26" t="s">
        <v>9582</v>
      </c>
      <c r="L4597" s="26" t="s">
        <v>24872</v>
      </c>
      <c r="M4597" s="26">
        <v>380672089029</v>
      </c>
      <c r="N4597" s="26">
        <v>6825589501</v>
      </c>
    </row>
    <row r="4598" spans="1:14">
      <c r="A4598" s="26" t="s">
        <v>8748</v>
      </c>
      <c r="B4598" s="26" t="s">
        <v>8749</v>
      </c>
      <c r="C4598" s="26">
        <v>38487677</v>
      </c>
      <c r="D4598" s="26" t="s">
        <v>24</v>
      </c>
      <c r="E4598" s="26" t="s">
        <v>24873</v>
      </c>
      <c r="F4598" s="26" t="s">
        <v>24874</v>
      </c>
      <c r="G4598" s="26" t="s">
        <v>9586</v>
      </c>
      <c r="H4598" s="26" t="s">
        <v>1308</v>
      </c>
      <c r="I4598" s="26" t="s">
        <v>18727</v>
      </c>
      <c r="J4598" s="26" t="s">
        <v>24875</v>
      </c>
      <c r="K4598" s="26" t="s">
        <v>9582</v>
      </c>
      <c r="L4598" s="26" t="s">
        <v>24876</v>
      </c>
      <c r="M4598" s="26">
        <v>380385461184</v>
      </c>
      <c r="N4598" s="26">
        <v>6824288601</v>
      </c>
    </row>
    <row r="4599" spans="1:14">
      <c r="A4599" s="26" t="s">
        <v>6315</v>
      </c>
      <c r="B4599" s="26" t="s">
        <v>6316</v>
      </c>
      <c r="C4599" s="26" t="s">
        <v>1604</v>
      </c>
      <c r="D4599" s="26" t="s">
        <v>24</v>
      </c>
      <c r="E4599" s="26" t="s">
        <v>24877</v>
      </c>
      <c r="F4599" s="26" t="s">
        <v>24878</v>
      </c>
      <c r="G4599" s="26" t="s">
        <v>9586</v>
      </c>
      <c r="H4599" s="26" t="s">
        <v>885</v>
      </c>
      <c r="J4599" s="26" t="s">
        <v>910</v>
      </c>
      <c r="K4599" s="26" t="s">
        <v>9597</v>
      </c>
      <c r="L4599" s="26" t="s">
        <v>11416</v>
      </c>
      <c r="M4599" s="26">
        <v>380637271286</v>
      </c>
      <c r="N4599" s="26">
        <v>5110100000</v>
      </c>
    </row>
    <row r="4600" spans="1:14">
      <c r="A4600" s="26" t="s">
        <v>7859</v>
      </c>
      <c r="B4600" s="26" t="s">
        <v>7860</v>
      </c>
      <c r="C4600" s="26">
        <v>34174035</v>
      </c>
      <c r="D4600" s="26" t="s">
        <v>24</v>
      </c>
      <c r="E4600" s="26" t="s">
        <v>24879</v>
      </c>
      <c r="F4600" s="26" t="s">
        <v>24880</v>
      </c>
      <c r="G4600" s="26" t="s">
        <v>9586</v>
      </c>
      <c r="H4600" s="26" t="s">
        <v>1122</v>
      </c>
      <c r="I4600" s="26" t="s">
        <v>10748</v>
      </c>
      <c r="J4600" s="26" t="s">
        <v>24881</v>
      </c>
      <c r="K4600" s="26" t="s">
        <v>9582</v>
      </c>
      <c r="L4600" s="26" t="s">
        <v>24882</v>
      </c>
      <c r="M4600" s="26">
        <v>380575494217</v>
      </c>
      <c r="N4600" s="26">
        <v>521284003</v>
      </c>
    </row>
    <row r="4601" spans="1:14">
      <c r="A4601" s="26" t="s">
        <v>8972</v>
      </c>
      <c r="B4601" s="26" t="s">
        <v>8973</v>
      </c>
      <c r="C4601" s="26">
        <v>38981957</v>
      </c>
      <c r="D4601" s="26" t="s">
        <v>24</v>
      </c>
      <c r="E4601" s="26" t="s">
        <v>24883</v>
      </c>
      <c r="F4601" s="26" t="s">
        <v>24884</v>
      </c>
      <c r="G4601" s="26" t="s">
        <v>9586</v>
      </c>
      <c r="H4601" s="26" t="s">
        <v>1401</v>
      </c>
      <c r="J4601" s="26" t="s">
        <v>24885</v>
      </c>
      <c r="K4601" s="26" t="s">
        <v>9582</v>
      </c>
      <c r="L4601" s="26" t="s">
        <v>24886</v>
      </c>
      <c r="M4601" s="26">
        <v>760944686876</v>
      </c>
      <c r="N4601" s="26">
        <v>7124984501</v>
      </c>
    </row>
    <row r="4602" spans="1:14">
      <c r="A4602" s="26" t="s">
        <v>8738</v>
      </c>
      <c r="B4602" s="26" t="s">
        <v>8739</v>
      </c>
      <c r="C4602" s="26">
        <v>42828300</v>
      </c>
      <c r="D4602" s="26" t="s">
        <v>24</v>
      </c>
      <c r="E4602" s="26" t="s">
        <v>24887</v>
      </c>
      <c r="F4602" s="26" t="s">
        <v>24888</v>
      </c>
      <c r="G4602" s="26" t="s">
        <v>9579</v>
      </c>
      <c r="H4602" s="26" t="s">
        <v>1308</v>
      </c>
      <c r="I4602" s="26" t="s">
        <v>10996</v>
      </c>
      <c r="J4602" s="26" t="s">
        <v>24889</v>
      </c>
      <c r="K4602" s="26" t="s">
        <v>9582</v>
      </c>
      <c r="L4602" s="26" t="s">
        <v>24890</v>
      </c>
      <c r="M4602" s="26">
        <v>380984998717</v>
      </c>
      <c r="N4602" s="26">
        <v>521083701</v>
      </c>
    </row>
    <row r="4603" spans="1:14">
      <c r="A4603" s="26" t="s">
        <v>1954</v>
      </c>
      <c r="B4603" s="26" t="s">
        <v>1955</v>
      </c>
      <c r="C4603" s="26">
        <v>42305352</v>
      </c>
      <c r="D4603" s="26" t="s">
        <v>24</v>
      </c>
      <c r="E4603" s="26" t="s">
        <v>24891</v>
      </c>
      <c r="F4603" s="26" t="s">
        <v>24892</v>
      </c>
      <c r="G4603" s="26" t="s">
        <v>9586</v>
      </c>
      <c r="H4603" s="26" t="s">
        <v>103</v>
      </c>
      <c r="J4603" s="26" t="s">
        <v>104</v>
      </c>
      <c r="K4603" s="26" t="s">
        <v>9597</v>
      </c>
      <c r="L4603" s="26" t="s">
        <v>24893</v>
      </c>
      <c r="M4603" s="26">
        <v>761269592555</v>
      </c>
      <c r="N4603" s="26">
        <v>710200000</v>
      </c>
    </row>
    <row r="4604" spans="1:14">
      <c r="A4604" s="26" t="s">
        <v>3218</v>
      </c>
      <c r="B4604" s="26" t="s">
        <v>3219</v>
      </c>
      <c r="C4604" s="26">
        <v>38796636</v>
      </c>
      <c r="D4604" s="26" t="s">
        <v>24</v>
      </c>
      <c r="E4604" s="26" t="s">
        <v>24894</v>
      </c>
      <c r="F4604" s="26" t="s">
        <v>24895</v>
      </c>
      <c r="G4604" s="26" t="s">
        <v>9586</v>
      </c>
      <c r="H4604" s="26" t="s">
        <v>375</v>
      </c>
      <c r="I4604" s="26" t="s">
        <v>11784</v>
      </c>
      <c r="J4604" s="26" t="s">
        <v>16367</v>
      </c>
      <c r="K4604" s="26" t="s">
        <v>9582</v>
      </c>
      <c r="L4604" s="26" t="s">
        <v>24896</v>
      </c>
      <c r="M4604" s="26">
        <v>380979933671</v>
      </c>
      <c r="N4604" s="26">
        <v>1824210104</v>
      </c>
    </row>
    <row r="4605" spans="1:14">
      <c r="A4605" s="26" t="s">
        <v>4308</v>
      </c>
      <c r="B4605" s="26" t="s">
        <v>4309</v>
      </c>
      <c r="C4605" s="26">
        <v>1994600</v>
      </c>
      <c r="D4605" s="26" t="s">
        <v>24</v>
      </c>
      <c r="E4605" s="26" t="s">
        <v>24897</v>
      </c>
      <c r="F4605" s="26" t="s">
        <v>24898</v>
      </c>
      <c r="G4605" s="26" t="s">
        <v>9586</v>
      </c>
      <c r="H4605" s="26" t="s">
        <v>576</v>
      </c>
      <c r="J4605" s="26" t="s">
        <v>581</v>
      </c>
      <c r="K4605" s="26" t="s">
        <v>9597</v>
      </c>
      <c r="L4605" s="26" t="s">
        <v>24899</v>
      </c>
      <c r="M4605" s="26">
        <v>380456395115</v>
      </c>
      <c r="N4605" s="26">
        <v>2123681001</v>
      </c>
    </row>
    <row r="4606" spans="1:14">
      <c r="A4606" s="26" t="s">
        <v>4539</v>
      </c>
      <c r="B4606" s="26" t="s">
        <v>4540</v>
      </c>
      <c r="C4606" s="26">
        <v>37910005</v>
      </c>
      <c r="D4606" s="26" t="s">
        <v>24</v>
      </c>
      <c r="E4606" s="26" t="s">
        <v>24900</v>
      </c>
      <c r="F4606" s="26" t="s">
        <v>24901</v>
      </c>
      <c r="G4606" s="26" t="s">
        <v>9586</v>
      </c>
      <c r="H4606" s="26" t="s">
        <v>576</v>
      </c>
      <c r="I4606" s="26" t="s">
        <v>10212</v>
      </c>
      <c r="J4606" s="26" t="s">
        <v>11094</v>
      </c>
      <c r="K4606" s="26" t="s">
        <v>9582</v>
      </c>
      <c r="L4606" s="26" t="s">
        <v>24902</v>
      </c>
      <c r="M4606" s="26">
        <v>380457238238</v>
      </c>
      <c r="N4606" s="26">
        <v>122088702</v>
      </c>
    </row>
    <row r="4607" spans="1:14">
      <c r="A4607" s="26" t="s">
        <v>6557</v>
      </c>
      <c r="B4607" s="26" t="s">
        <v>6558</v>
      </c>
      <c r="C4607" s="26" t="s">
        <v>1604</v>
      </c>
      <c r="D4607" s="26" t="s">
        <v>24</v>
      </c>
      <c r="E4607" s="26" t="s">
        <v>24903</v>
      </c>
      <c r="F4607" s="26" t="s">
        <v>13640</v>
      </c>
      <c r="G4607" s="26" t="s">
        <v>9591</v>
      </c>
      <c r="H4607" s="26" t="s">
        <v>885</v>
      </c>
      <c r="J4607" s="26" t="s">
        <v>910</v>
      </c>
      <c r="K4607" s="26" t="s">
        <v>9597</v>
      </c>
      <c r="L4607" s="26" t="s">
        <v>13641</v>
      </c>
      <c r="M4607" s="26">
        <v>380934939536</v>
      </c>
      <c r="N4607" s="26">
        <v>5110100000</v>
      </c>
    </row>
    <row r="4608" spans="1:14">
      <c r="A4608" s="26" t="s">
        <v>7851</v>
      </c>
      <c r="B4608" s="26" t="s">
        <v>7852</v>
      </c>
      <c r="C4608" s="26">
        <v>38248739</v>
      </c>
      <c r="D4608" s="26" t="s">
        <v>24</v>
      </c>
      <c r="E4608" s="26" t="s">
        <v>24904</v>
      </c>
      <c r="F4608" s="26" t="s">
        <v>24905</v>
      </c>
      <c r="G4608" s="26" t="s">
        <v>9591</v>
      </c>
      <c r="H4608" s="26" t="s">
        <v>1122</v>
      </c>
      <c r="I4608" s="26" t="s">
        <v>10331</v>
      </c>
      <c r="J4608" s="26" t="s">
        <v>24906</v>
      </c>
      <c r="K4608" s="26" t="s">
        <v>9582</v>
      </c>
      <c r="L4608" s="26" t="s">
        <v>24907</v>
      </c>
      <c r="M4608" s="26">
        <v>380666090421</v>
      </c>
      <c r="N4608" s="26">
        <v>6320481509</v>
      </c>
    </row>
    <row r="4609" spans="1:14">
      <c r="A4609" s="26" t="s">
        <v>6569</v>
      </c>
      <c r="B4609" s="26" t="s">
        <v>6570</v>
      </c>
      <c r="C4609" s="26">
        <v>38396564</v>
      </c>
      <c r="D4609" s="26" t="s">
        <v>24</v>
      </c>
      <c r="E4609" s="26" t="s">
        <v>24908</v>
      </c>
      <c r="F4609" s="26" t="s">
        <v>24909</v>
      </c>
      <c r="G4609" s="26" t="s">
        <v>9586</v>
      </c>
      <c r="H4609" s="26" t="s">
        <v>949</v>
      </c>
      <c r="I4609" s="26" t="s">
        <v>10130</v>
      </c>
      <c r="J4609" s="26" t="s">
        <v>6573</v>
      </c>
      <c r="K4609" s="26" t="s">
        <v>9606</v>
      </c>
      <c r="L4609" s="26" t="s">
        <v>24910</v>
      </c>
      <c r="M4609" s="26">
        <v>380534591321</v>
      </c>
      <c r="N4609" s="26">
        <v>5320255100</v>
      </c>
    </row>
    <row r="4610" spans="1:14">
      <c r="A4610" s="26" t="s">
        <v>4767</v>
      </c>
      <c r="B4610" s="26" t="s">
        <v>4768</v>
      </c>
      <c r="C4610" s="26">
        <v>1995315</v>
      </c>
      <c r="D4610" s="26" t="s">
        <v>780</v>
      </c>
      <c r="E4610" s="26" t="s">
        <v>24911</v>
      </c>
      <c r="F4610" s="26" t="s">
        <v>4768</v>
      </c>
      <c r="G4610" s="26" t="s">
        <v>9601</v>
      </c>
      <c r="H4610" s="26" t="s">
        <v>670</v>
      </c>
      <c r="I4610" s="26" t="s">
        <v>11751</v>
      </c>
      <c r="J4610" s="26" t="s">
        <v>707</v>
      </c>
      <c r="K4610" s="26" t="s">
        <v>9606</v>
      </c>
      <c r="L4610" s="26" t="s">
        <v>24912</v>
      </c>
      <c r="M4610" s="26">
        <v>380523941217</v>
      </c>
      <c r="N4610" s="26">
        <v>1823488201</v>
      </c>
    </row>
    <row r="4611" spans="1:14">
      <c r="A4611" s="26" t="s">
        <v>4131</v>
      </c>
      <c r="B4611" s="26" t="s">
        <v>4132</v>
      </c>
      <c r="C4611" s="26">
        <v>26482723</v>
      </c>
      <c r="D4611" s="26" t="s">
        <v>780</v>
      </c>
      <c r="E4611" s="26" t="s">
        <v>24913</v>
      </c>
      <c r="F4611" s="26" t="s">
        <v>24914</v>
      </c>
      <c r="G4611" s="26" t="s">
        <v>9601</v>
      </c>
      <c r="H4611" s="26" t="s">
        <v>506</v>
      </c>
      <c r="J4611" s="26" t="s">
        <v>533</v>
      </c>
      <c r="K4611" s="26" t="s">
        <v>9597</v>
      </c>
      <c r="L4611" s="26" t="s">
        <v>24915</v>
      </c>
      <c r="M4611" s="26">
        <v>380347266731</v>
      </c>
      <c r="N4611" s="26">
        <v>2610400000</v>
      </c>
    </row>
    <row r="4612" spans="1:14">
      <c r="A4612" s="26" t="s">
        <v>6348</v>
      </c>
      <c r="B4612" s="26" t="s">
        <v>6347</v>
      </c>
      <c r="C4612" s="26">
        <v>40339704</v>
      </c>
      <c r="D4612" s="26" t="s">
        <v>24</v>
      </c>
      <c r="E4612" s="26" t="s">
        <v>24916</v>
      </c>
      <c r="F4612" s="26" t="s">
        <v>22431</v>
      </c>
      <c r="G4612" s="26" t="s">
        <v>9591</v>
      </c>
      <c r="H4612" s="26" t="s">
        <v>885</v>
      </c>
      <c r="J4612" s="26" t="s">
        <v>910</v>
      </c>
      <c r="K4612" s="26" t="s">
        <v>9597</v>
      </c>
      <c r="L4612" s="26" t="s">
        <v>23044</v>
      </c>
      <c r="M4612" s="26">
        <v>380487287000</v>
      </c>
      <c r="N4612" s="26">
        <v>5110100000</v>
      </c>
    </row>
    <row r="4613" spans="1:14">
      <c r="A4613" s="26" t="s">
        <v>5500</v>
      </c>
      <c r="B4613" s="26" t="s">
        <v>5501</v>
      </c>
      <c r="C4613" s="26">
        <v>31629151</v>
      </c>
      <c r="D4613" s="26" t="s">
        <v>24</v>
      </c>
      <c r="E4613" s="26" t="s">
        <v>24917</v>
      </c>
      <c r="F4613" s="26" t="s">
        <v>24918</v>
      </c>
      <c r="G4613" s="26" t="s">
        <v>9591</v>
      </c>
      <c r="H4613" s="26" t="s">
        <v>799</v>
      </c>
      <c r="J4613" s="26" t="s">
        <v>800</v>
      </c>
      <c r="K4613" s="26" t="s">
        <v>9597</v>
      </c>
      <c r="L4613" s="26" t="s">
        <v>24919</v>
      </c>
      <c r="M4613" s="26">
        <v>380687612021</v>
      </c>
      <c r="N4613" s="26">
        <v>4822784009</v>
      </c>
    </row>
    <row r="4614" spans="1:14">
      <c r="A4614" s="26" t="s">
        <v>4271</v>
      </c>
      <c r="B4614" s="26" t="s">
        <v>4272</v>
      </c>
      <c r="C4614" s="26" t="s">
        <v>1604</v>
      </c>
      <c r="D4614" s="26" t="s">
        <v>24</v>
      </c>
      <c r="E4614" s="26" t="s">
        <v>24920</v>
      </c>
      <c r="F4614" s="26" t="s">
        <v>24921</v>
      </c>
      <c r="G4614" s="26" t="s">
        <v>9591</v>
      </c>
      <c r="H4614" s="26" t="s">
        <v>506</v>
      </c>
      <c r="J4614" s="26" t="s">
        <v>572</v>
      </c>
      <c r="K4614" s="26" t="s">
        <v>9597</v>
      </c>
      <c r="L4614" s="26" t="s">
        <v>24922</v>
      </c>
      <c r="M4614" s="26">
        <v>380973574080</v>
      </c>
      <c r="N4614" s="26">
        <v>2611000000</v>
      </c>
    </row>
    <row r="4615" spans="1:14">
      <c r="A4615" s="26" t="s">
        <v>3266</v>
      </c>
      <c r="B4615" s="26" t="s">
        <v>3267</v>
      </c>
      <c r="C4615" s="26">
        <v>38455645</v>
      </c>
      <c r="D4615" s="26" t="s">
        <v>24</v>
      </c>
      <c r="E4615" s="26" t="s">
        <v>24923</v>
      </c>
      <c r="F4615" s="26" t="s">
        <v>24924</v>
      </c>
      <c r="G4615" s="26" t="s">
        <v>9591</v>
      </c>
      <c r="H4615" s="26" t="s">
        <v>375</v>
      </c>
      <c r="I4615" s="26" t="s">
        <v>10187</v>
      </c>
      <c r="J4615" s="26" t="s">
        <v>24925</v>
      </c>
      <c r="K4615" s="26" t="s">
        <v>9582</v>
      </c>
      <c r="L4615" s="26" t="s">
        <v>24926</v>
      </c>
      <c r="M4615" s="26">
        <v>380414622105</v>
      </c>
      <c r="N4615" s="26">
        <v>1821480801</v>
      </c>
    </row>
    <row r="4616" spans="1:14">
      <c r="A4616" s="26" t="s">
        <v>3018</v>
      </c>
      <c r="B4616" s="26" t="s">
        <v>3019</v>
      </c>
      <c r="C4616" s="26" t="s">
        <v>1604</v>
      </c>
      <c r="D4616" s="26" t="s">
        <v>24</v>
      </c>
      <c r="E4616" s="26" t="s">
        <v>24927</v>
      </c>
      <c r="F4616" s="26" t="s">
        <v>24928</v>
      </c>
      <c r="G4616" s="26" t="s">
        <v>9586</v>
      </c>
      <c r="H4616" s="26" t="s">
        <v>258</v>
      </c>
      <c r="I4616" s="26" t="s">
        <v>12739</v>
      </c>
      <c r="J4616" s="26" t="s">
        <v>13680</v>
      </c>
      <c r="K4616" s="26" t="s">
        <v>9597</v>
      </c>
      <c r="L4616" s="26" t="s">
        <v>24929</v>
      </c>
      <c r="M4616" s="26">
        <v>380506007900</v>
      </c>
      <c r="N4616" s="26">
        <v>1420910800</v>
      </c>
    </row>
    <row r="4617" spans="1:14">
      <c r="A4617" s="26" t="s">
        <v>4216</v>
      </c>
      <c r="B4617" s="26" t="s">
        <v>4217</v>
      </c>
      <c r="C4617" s="26">
        <v>41838805</v>
      </c>
      <c r="D4617" s="26" t="s">
        <v>24</v>
      </c>
      <c r="E4617" s="26" t="s">
        <v>24930</v>
      </c>
      <c r="F4617" s="26" t="s">
        <v>24931</v>
      </c>
      <c r="G4617" s="26" t="s">
        <v>9586</v>
      </c>
      <c r="H4617" s="26" t="s">
        <v>506</v>
      </c>
      <c r="I4617" s="26" t="s">
        <v>9709</v>
      </c>
      <c r="J4617" s="26" t="s">
        <v>24932</v>
      </c>
      <c r="K4617" s="26" t="s">
        <v>9582</v>
      </c>
      <c r="L4617" s="26" t="s">
        <v>24933</v>
      </c>
      <c r="M4617" s="26">
        <v>380343579342</v>
      </c>
      <c r="N4617" s="26">
        <v>2624481701</v>
      </c>
    </row>
    <row r="4618" spans="1:14">
      <c r="A4618" s="26" t="s">
        <v>3125</v>
      </c>
      <c r="B4618" s="26" t="s">
        <v>3126</v>
      </c>
      <c r="C4618" s="26">
        <v>42789136</v>
      </c>
      <c r="D4618" s="26" t="s">
        <v>780</v>
      </c>
      <c r="E4618" s="26" t="s">
        <v>24934</v>
      </c>
      <c r="F4618" s="26" t="s">
        <v>24935</v>
      </c>
      <c r="G4618" s="26" t="s">
        <v>9601</v>
      </c>
      <c r="H4618" s="26" t="s">
        <v>375</v>
      </c>
      <c r="J4618" s="26" t="s">
        <v>380</v>
      </c>
      <c r="K4618" s="26" t="s">
        <v>9597</v>
      </c>
      <c r="L4618" s="26" t="s">
        <v>24936</v>
      </c>
      <c r="M4618" s="26">
        <v>761089135704</v>
      </c>
      <c r="N4618" s="26">
        <v>1810100000</v>
      </c>
    </row>
    <row r="4619" spans="1:14">
      <c r="A4619" s="26" t="s">
        <v>7165</v>
      </c>
      <c r="B4619" s="26" t="s">
        <v>7166</v>
      </c>
      <c r="C4619" s="26">
        <v>38374357</v>
      </c>
      <c r="D4619" s="26" t="s">
        <v>24</v>
      </c>
      <c r="E4619" s="26" t="s">
        <v>24937</v>
      </c>
      <c r="F4619" s="26" t="s">
        <v>10050</v>
      </c>
      <c r="G4619" s="26" t="s">
        <v>9586</v>
      </c>
      <c r="H4619" s="26" t="s">
        <v>987</v>
      </c>
      <c r="I4619" s="26" t="s">
        <v>10385</v>
      </c>
      <c r="J4619" s="26" t="s">
        <v>9162</v>
      </c>
      <c r="K4619" s="26" t="s">
        <v>9582</v>
      </c>
      <c r="L4619" s="26" t="s">
        <v>24938</v>
      </c>
      <c r="M4619" s="26">
        <v>380936478956</v>
      </c>
      <c r="N4619" s="26">
        <v>5620488303</v>
      </c>
    </row>
    <row r="4620" spans="1:14">
      <c r="A4620" s="26" t="s">
        <v>4336</v>
      </c>
      <c r="B4620" s="26" t="s">
        <v>4337</v>
      </c>
      <c r="C4620" s="26">
        <v>38304599</v>
      </c>
      <c r="D4620" s="26" t="s">
        <v>24</v>
      </c>
      <c r="E4620" s="26" t="s">
        <v>24939</v>
      </c>
      <c r="F4620" s="26" t="s">
        <v>24940</v>
      </c>
      <c r="G4620" s="26" t="s">
        <v>9586</v>
      </c>
      <c r="H4620" s="26" t="s">
        <v>576</v>
      </c>
      <c r="I4620" s="26" t="s">
        <v>13251</v>
      </c>
      <c r="J4620" s="26" t="s">
        <v>24941</v>
      </c>
      <c r="K4620" s="26" t="s">
        <v>9582</v>
      </c>
      <c r="L4620" s="26" t="s">
        <v>24942</v>
      </c>
      <c r="M4620" s="26">
        <v>380635742188</v>
      </c>
      <c r="N4620" s="26">
        <v>522282601</v>
      </c>
    </row>
    <row r="4621" spans="1:14">
      <c r="A4621" s="26" t="s">
        <v>7892</v>
      </c>
      <c r="B4621" s="26" t="s">
        <v>7893</v>
      </c>
      <c r="C4621" s="26">
        <v>38565550</v>
      </c>
      <c r="D4621" s="26" t="s">
        <v>24</v>
      </c>
      <c r="E4621" s="26" t="s">
        <v>24943</v>
      </c>
      <c r="F4621" s="26" t="s">
        <v>24944</v>
      </c>
      <c r="G4621" s="26" t="s">
        <v>9586</v>
      </c>
      <c r="H4621" s="26" t="s">
        <v>1122</v>
      </c>
      <c r="I4621" s="26" t="s">
        <v>10431</v>
      </c>
      <c r="J4621" s="26" t="s">
        <v>7873</v>
      </c>
      <c r="K4621" s="26" t="s">
        <v>9582</v>
      </c>
      <c r="L4621" s="26" t="s">
        <v>24945</v>
      </c>
      <c r="M4621" s="26">
        <v>380574198300</v>
      </c>
      <c r="N4621" s="26">
        <v>523180203</v>
      </c>
    </row>
    <row r="4622" spans="1:14">
      <c r="A4622" s="26" t="s">
        <v>5232</v>
      </c>
      <c r="B4622" s="26" t="s">
        <v>5233</v>
      </c>
      <c r="C4622" s="26" t="s">
        <v>1604</v>
      </c>
      <c r="D4622" s="26" t="s">
        <v>24</v>
      </c>
      <c r="E4622" s="26" t="s">
        <v>24946</v>
      </c>
      <c r="F4622" s="26" t="s">
        <v>5234</v>
      </c>
      <c r="G4622" s="26" t="s">
        <v>9591</v>
      </c>
      <c r="H4622" s="26" t="s">
        <v>735</v>
      </c>
      <c r="J4622" s="26" t="s">
        <v>11466</v>
      </c>
      <c r="K4622" s="26" t="s">
        <v>9597</v>
      </c>
      <c r="L4622" s="26" t="s">
        <v>24947</v>
      </c>
      <c r="M4622" s="26">
        <v>380980640264</v>
      </c>
      <c r="N4622" s="26">
        <v>4610160300</v>
      </c>
    </row>
    <row r="4623" spans="1:14">
      <c r="A4623" s="26" t="s">
        <v>5113</v>
      </c>
      <c r="B4623" s="26" t="s">
        <v>5114</v>
      </c>
      <c r="C4623" s="26">
        <v>23970286</v>
      </c>
      <c r="D4623" s="26" t="s">
        <v>24</v>
      </c>
      <c r="E4623" s="26" t="s">
        <v>24948</v>
      </c>
      <c r="F4623" s="26" t="s">
        <v>24949</v>
      </c>
      <c r="G4623" s="26" t="s">
        <v>9591</v>
      </c>
      <c r="H4623" s="26" t="s">
        <v>735</v>
      </c>
      <c r="J4623" s="26" t="s">
        <v>740</v>
      </c>
      <c r="K4623" s="26" t="s">
        <v>9597</v>
      </c>
      <c r="L4623" s="26" t="s">
        <v>10205</v>
      </c>
      <c r="M4623" s="26">
        <v>380322430350</v>
      </c>
      <c r="N4623" s="26">
        <v>1221881203</v>
      </c>
    </row>
    <row r="4624" spans="1:14">
      <c r="A4624" s="26" t="s">
        <v>5274</v>
      </c>
      <c r="B4624" s="26" t="s">
        <v>5275</v>
      </c>
      <c r="C4624" s="26">
        <v>41902533</v>
      </c>
      <c r="D4624" s="26" t="s">
        <v>24</v>
      </c>
      <c r="E4624" s="26" t="s">
        <v>24950</v>
      </c>
      <c r="F4624" s="26" t="s">
        <v>24951</v>
      </c>
      <c r="G4624" s="26" t="s">
        <v>9591</v>
      </c>
      <c r="H4624" s="26" t="s">
        <v>735</v>
      </c>
      <c r="I4624" s="26" t="s">
        <v>12249</v>
      </c>
      <c r="J4624" s="26" t="s">
        <v>99</v>
      </c>
      <c r="K4624" s="26" t="s">
        <v>9582</v>
      </c>
      <c r="L4624" s="26" t="s">
        <v>24952</v>
      </c>
      <c r="M4624" s="26">
        <v>380679454031</v>
      </c>
      <c r="N4624" s="26">
        <v>525610100</v>
      </c>
    </row>
    <row r="4625" spans="1:14">
      <c r="A4625" s="26" t="s">
        <v>5538</v>
      </c>
      <c r="B4625" s="26" t="s">
        <v>5539</v>
      </c>
      <c r="C4625" s="26">
        <v>26315089</v>
      </c>
      <c r="D4625" s="26" t="s">
        <v>780</v>
      </c>
      <c r="E4625" s="26" t="s">
        <v>24953</v>
      </c>
      <c r="F4625" s="26" t="s">
        <v>24954</v>
      </c>
      <c r="G4625" s="26" t="s">
        <v>9601</v>
      </c>
      <c r="H4625" s="26" t="s">
        <v>799</v>
      </c>
      <c r="J4625" s="26" t="s">
        <v>800</v>
      </c>
      <c r="K4625" s="26" t="s">
        <v>9597</v>
      </c>
      <c r="L4625" s="26" t="s">
        <v>24955</v>
      </c>
      <c r="M4625" s="26">
        <v>380444002383</v>
      </c>
      <c r="N4625" s="26">
        <v>4822784009</v>
      </c>
    </row>
    <row r="4626" spans="1:14">
      <c r="A4626" s="26" t="s">
        <v>7082</v>
      </c>
      <c r="B4626" s="26" t="s">
        <v>7083</v>
      </c>
      <c r="C4626" s="26">
        <v>38407717</v>
      </c>
      <c r="D4626" s="26" t="s">
        <v>24</v>
      </c>
      <c r="E4626" s="26" t="s">
        <v>24956</v>
      </c>
      <c r="F4626" s="26" t="s">
        <v>24957</v>
      </c>
      <c r="G4626" s="26" t="s">
        <v>9579</v>
      </c>
      <c r="H4626" s="26" t="s">
        <v>987</v>
      </c>
      <c r="I4626" s="26" t="s">
        <v>10311</v>
      </c>
      <c r="J4626" s="26" t="s">
        <v>24958</v>
      </c>
      <c r="K4626" s="26" t="s">
        <v>9582</v>
      </c>
      <c r="L4626" s="26" t="s">
        <v>24959</v>
      </c>
      <c r="M4626" s="26">
        <v>380971552213</v>
      </c>
      <c r="N4626" s="26">
        <v>5623486901</v>
      </c>
    </row>
    <row r="4627" spans="1:14">
      <c r="A4627" s="26" t="s">
        <v>2616</v>
      </c>
      <c r="B4627" s="26" t="s">
        <v>2611</v>
      </c>
      <c r="C4627" s="26">
        <v>37734221</v>
      </c>
      <c r="D4627" s="26" t="s">
        <v>24</v>
      </c>
      <c r="E4627" s="26" t="s">
        <v>24960</v>
      </c>
      <c r="F4627" s="26" t="s">
        <v>24961</v>
      </c>
      <c r="G4627" s="26" t="s">
        <v>9586</v>
      </c>
      <c r="H4627" s="26" t="s">
        <v>133</v>
      </c>
      <c r="J4627" s="26" t="s">
        <v>223</v>
      </c>
      <c r="K4627" s="26" t="s">
        <v>9597</v>
      </c>
      <c r="L4627" s="26" t="s">
        <v>24962</v>
      </c>
      <c r="M4627" s="26">
        <v>380977973627</v>
      </c>
      <c r="N4627" s="26">
        <v>1211900000</v>
      </c>
    </row>
    <row r="4628" spans="1:14">
      <c r="A4628" s="26" t="s">
        <v>3560</v>
      </c>
      <c r="B4628" s="26" t="s">
        <v>3561</v>
      </c>
      <c r="C4628" s="26">
        <v>39048956</v>
      </c>
      <c r="D4628" s="26" t="s">
        <v>24</v>
      </c>
      <c r="E4628" s="26" t="s">
        <v>24963</v>
      </c>
      <c r="F4628" s="26" t="s">
        <v>24964</v>
      </c>
      <c r="G4628" s="26" t="s">
        <v>9586</v>
      </c>
      <c r="H4628" s="26" t="s">
        <v>392</v>
      </c>
      <c r="J4628" s="26" t="s">
        <v>11762</v>
      </c>
      <c r="K4628" s="26" t="s">
        <v>9597</v>
      </c>
      <c r="L4628" s="26" t="s">
        <v>13887</v>
      </c>
      <c r="M4628" s="26">
        <v>380679988387</v>
      </c>
      <c r="N4628" s="26">
        <v>2110800000</v>
      </c>
    </row>
    <row r="4629" spans="1:14">
      <c r="A4629" s="26" t="s">
        <v>6232</v>
      </c>
      <c r="B4629" s="26" t="s">
        <v>6233</v>
      </c>
      <c r="C4629" s="26">
        <v>38552185</v>
      </c>
      <c r="D4629" s="26" t="s">
        <v>24</v>
      </c>
      <c r="E4629" s="26" t="s">
        <v>24965</v>
      </c>
      <c r="F4629" s="26" t="s">
        <v>24966</v>
      </c>
      <c r="G4629" s="26" t="s">
        <v>9579</v>
      </c>
      <c r="H4629" s="26" t="s">
        <v>885</v>
      </c>
      <c r="I4629" s="26" t="s">
        <v>11207</v>
      </c>
      <c r="J4629" s="26" t="s">
        <v>24967</v>
      </c>
      <c r="K4629" s="26" t="s">
        <v>9582</v>
      </c>
      <c r="L4629" s="26" t="s">
        <v>24968</v>
      </c>
      <c r="M4629" s="26">
        <v>380984815105</v>
      </c>
      <c r="N4629" s="26">
        <v>5123382902</v>
      </c>
    </row>
    <row r="4630" spans="1:14">
      <c r="A4630" s="26" t="s">
        <v>6133</v>
      </c>
      <c r="B4630" s="26" t="s">
        <v>6134</v>
      </c>
      <c r="C4630" s="26">
        <v>1998667</v>
      </c>
      <c r="D4630" s="26" t="s">
        <v>780</v>
      </c>
      <c r="E4630" s="26" t="s">
        <v>24969</v>
      </c>
      <c r="F4630" s="26" t="s">
        <v>24970</v>
      </c>
      <c r="G4630" s="26" t="s">
        <v>9601</v>
      </c>
      <c r="H4630" s="26" t="s">
        <v>885</v>
      </c>
      <c r="J4630" s="26" t="s">
        <v>894</v>
      </c>
      <c r="K4630" s="26" t="s">
        <v>9597</v>
      </c>
      <c r="L4630" s="26" t="s">
        <v>24971</v>
      </c>
      <c r="M4630" s="26">
        <v>380509051473</v>
      </c>
      <c r="N4630" s="26">
        <v>5110300000</v>
      </c>
    </row>
    <row r="4631" spans="1:14">
      <c r="A4631" s="26" t="s">
        <v>6054</v>
      </c>
      <c r="B4631" s="26" t="s">
        <v>6055</v>
      </c>
      <c r="C4631" s="26" t="s">
        <v>1604</v>
      </c>
      <c r="D4631" s="26" t="s">
        <v>24</v>
      </c>
      <c r="E4631" s="26" t="s">
        <v>24972</v>
      </c>
      <c r="F4631" s="26" t="s">
        <v>18960</v>
      </c>
      <c r="G4631" s="26" t="s">
        <v>9586</v>
      </c>
      <c r="H4631" s="26" t="s">
        <v>885</v>
      </c>
      <c r="J4631" s="26" t="s">
        <v>910</v>
      </c>
      <c r="K4631" s="26" t="s">
        <v>9597</v>
      </c>
      <c r="L4631" s="26" t="s">
        <v>18961</v>
      </c>
      <c r="M4631" s="26">
        <v>380975126875</v>
      </c>
      <c r="N4631" s="26">
        <v>5110100000</v>
      </c>
    </row>
    <row r="4632" spans="1:14">
      <c r="A4632" s="26" t="s">
        <v>4880</v>
      </c>
      <c r="B4632" s="26" t="s">
        <v>4881</v>
      </c>
      <c r="C4632" s="26">
        <v>38380533</v>
      </c>
      <c r="D4632" s="26" t="s">
        <v>24</v>
      </c>
      <c r="E4632" s="26" t="s">
        <v>24973</v>
      </c>
      <c r="F4632" s="26" t="s">
        <v>24974</v>
      </c>
      <c r="G4632" s="26" t="s">
        <v>9586</v>
      </c>
      <c r="H4632" s="26" t="s">
        <v>711</v>
      </c>
      <c r="I4632" s="26" t="s">
        <v>10142</v>
      </c>
      <c r="J4632" s="26" t="s">
        <v>24975</v>
      </c>
      <c r="K4632" s="26" t="s">
        <v>9582</v>
      </c>
      <c r="L4632" s="26" t="s">
        <v>24976</v>
      </c>
      <c r="M4632" s="26">
        <v>380955302965</v>
      </c>
      <c r="N4632" s="26">
        <v>4424886501</v>
      </c>
    </row>
    <row r="4633" spans="1:14">
      <c r="A4633" s="26" t="s">
        <v>5982</v>
      </c>
      <c r="B4633" s="26" t="s">
        <v>5983</v>
      </c>
      <c r="C4633" s="26">
        <v>5483291</v>
      </c>
      <c r="D4633" s="26" t="s">
        <v>780</v>
      </c>
      <c r="E4633" s="26" t="s">
        <v>24977</v>
      </c>
      <c r="F4633" s="26" t="s">
        <v>24978</v>
      </c>
      <c r="G4633" s="26" t="s">
        <v>9601</v>
      </c>
      <c r="H4633" s="26" t="s">
        <v>835</v>
      </c>
      <c r="J4633" s="26" t="s">
        <v>848</v>
      </c>
      <c r="K4633" s="26" t="s">
        <v>9597</v>
      </c>
      <c r="L4633" s="26" t="s">
        <v>24979</v>
      </c>
      <c r="M4633" s="26">
        <v>380512647515</v>
      </c>
      <c r="N4633" s="26">
        <v>4623010100</v>
      </c>
    </row>
    <row r="4634" spans="1:14">
      <c r="A4634" s="26" t="s">
        <v>5532</v>
      </c>
      <c r="B4634" s="26" t="s">
        <v>5533</v>
      </c>
      <c r="C4634" s="26">
        <v>32377420</v>
      </c>
      <c r="D4634" s="26" t="s">
        <v>24</v>
      </c>
      <c r="E4634" s="26" t="s">
        <v>24980</v>
      </c>
      <c r="F4634" s="26" t="s">
        <v>24981</v>
      </c>
      <c r="G4634" s="26" t="s">
        <v>9591</v>
      </c>
      <c r="H4634" s="26" t="s">
        <v>799</v>
      </c>
      <c r="J4634" s="26" t="s">
        <v>800</v>
      </c>
      <c r="K4634" s="26" t="s">
        <v>9597</v>
      </c>
      <c r="L4634" s="26" t="s">
        <v>24982</v>
      </c>
      <c r="M4634" s="26">
        <v>380442078000</v>
      </c>
      <c r="N4634" s="26">
        <v>4822784009</v>
      </c>
    </row>
    <row r="4635" spans="1:14">
      <c r="A4635" s="26" t="s">
        <v>4599</v>
      </c>
      <c r="B4635" s="26" t="s">
        <v>4600</v>
      </c>
      <c r="C4635" s="26">
        <v>38797880</v>
      </c>
      <c r="D4635" s="26" t="s">
        <v>24</v>
      </c>
      <c r="E4635" s="26" t="s">
        <v>24983</v>
      </c>
      <c r="F4635" s="26" t="s">
        <v>24984</v>
      </c>
      <c r="G4635" s="26" t="s">
        <v>9579</v>
      </c>
      <c r="H4635" s="26" t="s">
        <v>670</v>
      </c>
      <c r="I4635" s="26" t="s">
        <v>10789</v>
      </c>
      <c r="J4635" s="26" t="s">
        <v>22124</v>
      </c>
      <c r="K4635" s="26" t="s">
        <v>9582</v>
      </c>
      <c r="L4635" s="26" t="s">
        <v>24985</v>
      </c>
      <c r="M4635" s="26">
        <v>380957037054</v>
      </c>
      <c r="N4635" s="26">
        <v>1225980517</v>
      </c>
    </row>
    <row r="4636" spans="1:14">
      <c r="A4636" s="26" t="s">
        <v>2157</v>
      </c>
      <c r="B4636" s="26" t="s">
        <v>2158</v>
      </c>
      <c r="C4636" s="26">
        <v>1982778</v>
      </c>
      <c r="D4636" s="26" t="s">
        <v>24</v>
      </c>
      <c r="E4636" s="26" t="s">
        <v>24986</v>
      </c>
      <c r="F4636" s="26" t="s">
        <v>24987</v>
      </c>
      <c r="G4636" s="26" t="s">
        <v>9579</v>
      </c>
      <c r="H4636" s="26" t="s">
        <v>103</v>
      </c>
      <c r="I4636" s="26" t="s">
        <v>10569</v>
      </c>
      <c r="J4636" s="26" t="s">
        <v>24988</v>
      </c>
      <c r="K4636" s="26" t="s">
        <v>9582</v>
      </c>
      <c r="L4636" s="26" t="s">
        <v>24989</v>
      </c>
      <c r="M4636" s="26">
        <v>380988286959</v>
      </c>
      <c r="N4636" s="26">
        <v>725755107</v>
      </c>
    </row>
    <row r="4637" spans="1:14">
      <c r="A4637" s="26" t="s">
        <v>5718</v>
      </c>
      <c r="B4637" s="26" t="s">
        <v>5719</v>
      </c>
      <c r="C4637" s="26">
        <v>26188952</v>
      </c>
      <c r="D4637" s="26" t="s">
        <v>780</v>
      </c>
      <c r="E4637" s="26" t="s">
        <v>24990</v>
      </c>
      <c r="F4637" s="26" t="s">
        <v>24991</v>
      </c>
      <c r="G4637" s="26" t="s">
        <v>9601</v>
      </c>
      <c r="H4637" s="26" t="s">
        <v>799</v>
      </c>
      <c r="J4637" s="26" t="s">
        <v>800</v>
      </c>
      <c r="K4637" s="26" t="s">
        <v>9597</v>
      </c>
      <c r="L4637" s="26" t="s">
        <v>14219</v>
      </c>
      <c r="M4637" s="26">
        <v>380445178860</v>
      </c>
      <c r="N4637" s="26">
        <v>4822784009</v>
      </c>
    </row>
    <row r="4638" spans="1:14">
      <c r="A4638" s="26" t="s">
        <v>1655</v>
      </c>
      <c r="B4638" s="26" t="s">
        <v>1656</v>
      </c>
      <c r="C4638" s="26">
        <v>37489689</v>
      </c>
      <c r="D4638" s="26" t="s">
        <v>24</v>
      </c>
      <c r="E4638" s="26" t="s">
        <v>24992</v>
      </c>
      <c r="F4638" s="26" t="s">
        <v>24993</v>
      </c>
      <c r="G4638" s="26" t="s">
        <v>9579</v>
      </c>
      <c r="H4638" s="26" t="s">
        <v>27</v>
      </c>
      <c r="I4638" s="26" t="s">
        <v>10992</v>
      </c>
      <c r="J4638" s="26" t="s">
        <v>24994</v>
      </c>
      <c r="K4638" s="26" t="s">
        <v>9582</v>
      </c>
      <c r="L4638" s="26" t="s">
        <v>24995</v>
      </c>
      <c r="M4638" s="26">
        <v>380432589514</v>
      </c>
      <c r="N4638" s="26">
        <v>520681803</v>
      </c>
    </row>
    <row r="4639" spans="1:14">
      <c r="A4639" s="26" t="s">
        <v>7343</v>
      </c>
      <c r="B4639" s="26" t="s">
        <v>7342</v>
      </c>
      <c r="C4639" s="26">
        <v>1110854</v>
      </c>
      <c r="D4639" s="26" t="s">
        <v>780</v>
      </c>
      <c r="E4639" s="26" t="s">
        <v>24996</v>
      </c>
      <c r="F4639" s="26" t="s">
        <v>24997</v>
      </c>
      <c r="G4639" s="26" t="s">
        <v>9601</v>
      </c>
      <c r="H4639" s="26" t="s">
        <v>1025</v>
      </c>
      <c r="J4639" s="26" t="s">
        <v>1034</v>
      </c>
      <c r="K4639" s="26" t="s">
        <v>9597</v>
      </c>
      <c r="L4639" s="26" t="s">
        <v>24998</v>
      </c>
      <c r="M4639" s="26">
        <v>380544792227</v>
      </c>
      <c r="N4639" s="26">
        <v>5910400000</v>
      </c>
    </row>
    <row r="4640" spans="1:14">
      <c r="A4640" s="26" t="s">
        <v>6577</v>
      </c>
      <c r="B4640" s="26" t="s">
        <v>6578</v>
      </c>
      <c r="C4640" s="26">
        <v>38319453</v>
      </c>
      <c r="D4640" s="26" t="s">
        <v>24</v>
      </c>
      <c r="E4640" s="26" t="s">
        <v>24999</v>
      </c>
      <c r="F4640" s="26" t="s">
        <v>25000</v>
      </c>
      <c r="G4640" s="26" t="s">
        <v>9586</v>
      </c>
      <c r="H4640" s="26" t="s">
        <v>949</v>
      </c>
      <c r="J4640" s="26" t="s">
        <v>25001</v>
      </c>
      <c r="K4640" s="26" t="s">
        <v>9582</v>
      </c>
      <c r="L4640" s="26" t="s">
        <v>25002</v>
      </c>
      <c r="M4640" s="26">
        <v>761035879036</v>
      </c>
      <c r="N4640" s="26">
        <v>5320485901</v>
      </c>
    </row>
    <row r="4641" spans="1:14">
      <c r="A4641" s="26" t="s">
        <v>6117</v>
      </c>
      <c r="B4641" s="26" t="s">
        <v>6118</v>
      </c>
      <c r="C4641" s="26">
        <v>40196816</v>
      </c>
      <c r="D4641" s="26" t="s">
        <v>24</v>
      </c>
      <c r="E4641" s="26" t="s">
        <v>25003</v>
      </c>
      <c r="F4641" s="26" t="s">
        <v>25004</v>
      </c>
      <c r="G4641" s="26" t="s">
        <v>9579</v>
      </c>
      <c r="H4641" s="26" t="s">
        <v>885</v>
      </c>
      <c r="I4641" s="26" t="s">
        <v>10171</v>
      </c>
      <c r="J4641" s="26" t="s">
        <v>25005</v>
      </c>
      <c r="K4641" s="26" t="s">
        <v>9582</v>
      </c>
      <c r="L4641" s="26" t="s">
        <v>25006</v>
      </c>
      <c r="M4641" s="26">
        <v>380486624222</v>
      </c>
      <c r="N4641" s="26">
        <v>5110290025</v>
      </c>
    </row>
    <row r="4642" spans="1:14">
      <c r="A4642" s="26" t="s">
        <v>6890</v>
      </c>
      <c r="B4642" s="26" t="s">
        <v>6891</v>
      </c>
      <c r="C4642" s="26">
        <v>38459325</v>
      </c>
      <c r="D4642" s="26" t="s">
        <v>24</v>
      </c>
      <c r="E4642" s="26" t="s">
        <v>25007</v>
      </c>
      <c r="F4642" s="26" t="s">
        <v>25008</v>
      </c>
      <c r="G4642" s="26" t="s">
        <v>9579</v>
      </c>
      <c r="H4642" s="26" t="s">
        <v>949</v>
      </c>
      <c r="I4642" s="26" t="s">
        <v>9669</v>
      </c>
      <c r="J4642" s="26" t="s">
        <v>6918</v>
      </c>
      <c r="K4642" s="26" t="s">
        <v>9582</v>
      </c>
      <c r="L4642" s="26" t="s">
        <v>25009</v>
      </c>
      <c r="M4642" s="26">
        <v>380984182810</v>
      </c>
      <c r="N4642" s="26">
        <v>4624810611</v>
      </c>
    </row>
    <row r="4643" spans="1:14">
      <c r="A4643" s="26" t="s">
        <v>4320</v>
      </c>
      <c r="B4643" s="26" t="s">
        <v>4321</v>
      </c>
      <c r="C4643" s="26">
        <v>38435021</v>
      </c>
      <c r="D4643" s="26" t="s">
        <v>24</v>
      </c>
      <c r="E4643" s="26" t="s">
        <v>25010</v>
      </c>
      <c r="F4643" s="26" t="s">
        <v>25011</v>
      </c>
      <c r="G4643" s="26" t="s">
        <v>9579</v>
      </c>
      <c r="H4643" s="26" t="s">
        <v>576</v>
      </c>
      <c r="I4643" s="26" t="s">
        <v>9901</v>
      </c>
      <c r="J4643" s="26" t="s">
        <v>25012</v>
      </c>
      <c r="K4643" s="26" t="s">
        <v>9582</v>
      </c>
      <c r="L4643" s="26" t="s">
        <v>25013</v>
      </c>
      <c r="M4643" s="26">
        <v>380967405624</v>
      </c>
      <c r="N4643" s="26">
        <v>3220684001</v>
      </c>
    </row>
    <row r="4644" spans="1:14">
      <c r="A4644" s="26" t="s">
        <v>6681</v>
      </c>
      <c r="B4644" s="26" t="s">
        <v>6682</v>
      </c>
      <c r="C4644" s="26">
        <v>38742846</v>
      </c>
      <c r="D4644" s="26" t="s">
        <v>24</v>
      </c>
      <c r="E4644" s="26" t="s">
        <v>25014</v>
      </c>
      <c r="F4644" s="26" t="s">
        <v>25015</v>
      </c>
      <c r="G4644" s="26" t="s">
        <v>9586</v>
      </c>
      <c r="H4644" s="26" t="s">
        <v>949</v>
      </c>
      <c r="J4644" s="26" t="s">
        <v>962</v>
      </c>
      <c r="K4644" s="26" t="s">
        <v>9597</v>
      </c>
      <c r="L4644" s="26" t="s">
        <v>14805</v>
      </c>
      <c r="M4644" s="26">
        <v>380067507918</v>
      </c>
      <c r="N4644" s="26">
        <v>5310400000</v>
      </c>
    </row>
    <row r="4645" spans="1:14">
      <c r="A4645" s="26" t="s">
        <v>3731</v>
      </c>
      <c r="B4645" s="26" t="s">
        <v>3732</v>
      </c>
      <c r="C4645" s="26">
        <v>38969531</v>
      </c>
      <c r="D4645" s="26" t="s">
        <v>24</v>
      </c>
      <c r="E4645" s="26" t="s">
        <v>25016</v>
      </c>
      <c r="F4645" s="26" t="s">
        <v>25017</v>
      </c>
      <c r="G4645" s="26" t="s">
        <v>9591</v>
      </c>
      <c r="H4645" s="26" t="s">
        <v>468</v>
      </c>
      <c r="J4645" s="26" t="s">
        <v>481</v>
      </c>
      <c r="K4645" s="26" t="s">
        <v>9597</v>
      </c>
      <c r="L4645" s="26" t="s">
        <v>25018</v>
      </c>
      <c r="M4645" s="26">
        <v>380612865443</v>
      </c>
      <c r="N4645" s="26">
        <v>1222380503</v>
      </c>
    </row>
    <row r="4646" spans="1:14">
      <c r="A4646" s="26" t="s">
        <v>2853</v>
      </c>
      <c r="B4646" s="26" t="s">
        <v>2854</v>
      </c>
      <c r="C4646" s="26">
        <v>42170577</v>
      </c>
      <c r="D4646" s="26" t="s">
        <v>780</v>
      </c>
      <c r="E4646" s="26" t="s">
        <v>25019</v>
      </c>
      <c r="F4646" s="26" t="s">
        <v>25020</v>
      </c>
      <c r="G4646" s="26" t="s">
        <v>9601</v>
      </c>
      <c r="H4646" s="26" t="s">
        <v>258</v>
      </c>
      <c r="J4646" s="26" t="s">
        <v>298</v>
      </c>
      <c r="K4646" s="26" t="s">
        <v>9597</v>
      </c>
      <c r="L4646" s="26" t="s">
        <v>25021</v>
      </c>
      <c r="M4646" s="26">
        <v>380626416399</v>
      </c>
      <c r="N4646" s="26">
        <v>1412900000</v>
      </c>
    </row>
    <row r="4647" spans="1:14">
      <c r="A4647" s="26" t="s">
        <v>6623</v>
      </c>
      <c r="B4647" s="26" t="s">
        <v>6624</v>
      </c>
      <c r="C4647" s="26">
        <v>1999276</v>
      </c>
      <c r="D4647" s="26" t="s">
        <v>780</v>
      </c>
      <c r="E4647" s="26" t="s">
        <v>25022</v>
      </c>
      <c r="F4647" s="26" t="s">
        <v>25023</v>
      </c>
      <c r="G4647" s="26" t="s">
        <v>9601</v>
      </c>
      <c r="H4647" s="26" t="s">
        <v>949</v>
      </c>
      <c r="I4647" s="26" t="s">
        <v>14709</v>
      </c>
      <c r="J4647" s="26" t="s">
        <v>9504</v>
      </c>
      <c r="K4647" s="26" t="s">
        <v>9606</v>
      </c>
      <c r="L4647" s="26" t="s">
        <v>25024</v>
      </c>
      <c r="M4647" s="26">
        <v>380535331356</v>
      </c>
      <c r="N4647" s="26">
        <v>5321355400</v>
      </c>
    </row>
    <row r="4648" spans="1:14">
      <c r="A4648" s="26" t="s">
        <v>5779</v>
      </c>
      <c r="B4648" s="26" t="s">
        <v>5780</v>
      </c>
      <c r="C4648" s="26">
        <v>21467676</v>
      </c>
      <c r="D4648" s="26" t="s">
        <v>24</v>
      </c>
      <c r="E4648" s="26" t="s">
        <v>25025</v>
      </c>
      <c r="F4648" s="26" t="s">
        <v>17182</v>
      </c>
      <c r="G4648" s="26" t="s">
        <v>9586</v>
      </c>
      <c r="H4648" s="26" t="s">
        <v>799</v>
      </c>
      <c r="J4648" s="26" t="s">
        <v>800</v>
      </c>
      <c r="K4648" s="26" t="s">
        <v>9597</v>
      </c>
      <c r="L4648" s="26" t="s">
        <v>25026</v>
      </c>
      <c r="M4648" s="26">
        <v>760890743120</v>
      </c>
      <c r="N4648" s="26">
        <v>4822784009</v>
      </c>
    </row>
    <row r="4649" spans="1:14">
      <c r="A4649" s="26" t="s">
        <v>2419</v>
      </c>
      <c r="B4649" s="26" t="s">
        <v>2420</v>
      </c>
      <c r="C4649" s="26">
        <v>26510572</v>
      </c>
      <c r="D4649" s="26" t="s">
        <v>780</v>
      </c>
      <c r="E4649" s="26" t="s">
        <v>25027</v>
      </c>
      <c r="F4649" s="26" t="s">
        <v>25028</v>
      </c>
      <c r="G4649" s="26" t="s">
        <v>9601</v>
      </c>
      <c r="H4649" s="26" t="s">
        <v>133</v>
      </c>
      <c r="J4649" s="26" t="s">
        <v>2401</v>
      </c>
      <c r="K4649" s="26" t="s">
        <v>9597</v>
      </c>
      <c r="L4649" s="26" t="s">
        <v>25029</v>
      </c>
      <c r="M4649" s="26">
        <v>380671614824</v>
      </c>
      <c r="N4649" s="26">
        <v>122787502</v>
      </c>
    </row>
    <row r="4650" spans="1:14">
      <c r="A4650" s="26" t="s">
        <v>4541</v>
      </c>
      <c r="B4650" s="26" t="s">
        <v>4542</v>
      </c>
      <c r="C4650" s="26">
        <v>38036489</v>
      </c>
      <c r="D4650" s="26" t="s">
        <v>24</v>
      </c>
      <c r="E4650" s="26" t="s">
        <v>25030</v>
      </c>
      <c r="F4650" s="26" t="s">
        <v>10050</v>
      </c>
      <c r="G4650" s="26" t="s">
        <v>9586</v>
      </c>
      <c r="H4650" s="26" t="s">
        <v>576</v>
      </c>
      <c r="J4650" s="26" t="s">
        <v>4543</v>
      </c>
      <c r="K4650" s="26" t="s">
        <v>9597</v>
      </c>
      <c r="L4650" s="26" t="s">
        <v>25031</v>
      </c>
      <c r="M4650" s="26">
        <v>380456554392</v>
      </c>
      <c r="N4650" s="26">
        <v>3211200000</v>
      </c>
    </row>
    <row r="4651" spans="1:14">
      <c r="A4651" s="26" t="s">
        <v>7597</v>
      </c>
      <c r="B4651" s="26" t="s">
        <v>7598</v>
      </c>
      <c r="C4651" s="26">
        <v>41996785</v>
      </c>
      <c r="D4651" s="26" t="s">
        <v>24</v>
      </c>
      <c r="E4651" s="26" t="s">
        <v>25032</v>
      </c>
      <c r="F4651" s="26" t="s">
        <v>25033</v>
      </c>
      <c r="G4651" s="26" t="s">
        <v>9586</v>
      </c>
      <c r="H4651" s="26" t="s">
        <v>1088</v>
      </c>
      <c r="J4651" s="26" t="s">
        <v>7596</v>
      </c>
      <c r="K4651" s="26" t="s">
        <v>9606</v>
      </c>
      <c r="L4651" s="26" t="s">
        <v>25034</v>
      </c>
      <c r="M4651" s="26">
        <v>760710062998</v>
      </c>
      <c r="N4651" s="26">
        <v>6122455300</v>
      </c>
    </row>
    <row r="4652" spans="1:14">
      <c r="A4652" s="26" t="s">
        <v>3021</v>
      </c>
      <c r="B4652" s="26" t="s">
        <v>3022</v>
      </c>
      <c r="C4652" s="26">
        <v>41276572</v>
      </c>
      <c r="D4652" s="26" t="s">
        <v>24</v>
      </c>
      <c r="E4652" s="26" t="s">
        <v>25035</v>
      </c>
      <c r="F4652" s="26" t="s">
        <v>25036</v>
      </c>
      <c r="G4652" s="26" t="s">
        <v>9579</v>
      </c>
      <c r="H4652" s="26" t="s">
        <v>258</v>
      </c>
      <c r="I4652" s="26" t="s">
        <v>12739</v>
      </c>
      <c r="J4652" s="26" t="s">
        <v>13126</v>
      </c>
      <c r="K4652" s="26" t="s">
        <v>9582</v>
      </c>
      <c r="L4652" s="26" t="s">
        <v>25037</v>
      </c>
      <c r="M4652" s="26">
        <v>380099017624</v>
      </c>
      <c r="N4652" s="26">
        <v>120755305</v>
      </c>
    </row>
    <row r="4653" spans="1:14">
      <c r="A4653" s="26" t="s">
        <v>7679</v>
      </c>
      <c r="B4653" s="26" t="s">
        <v>7680</v>
      </c>
      <c r="C4653" s="26">
        <v>43188153</v>
      </c>
      <c r="D4653" s="26" t="s">
        <v>780</v>
      </c>
      <c r="E4653" s="26" t="s">
        <v>25038</v>
      </c>
      <c r="F4653" s="26" t="s">
        <v>10114</v>
      </c>
      <c r="G4653" s="26" t="s">
        <v>9601</v>
      </c>
      <c r="H4653" s="26" t="s">
        <v>1088</v>
      </c>
      <c r="J4653" s="26" t="s">
        <v>10663</v>
      </c>
      <c r="K4653" s="26" t="s">
        <v>9597</v>
      </c>
      <c r="L4653" s="26" t="s">
        <v>25039</v>
      </c>
      <c r="M4653" s="26">
        <v>380354626981</v>
      </c>
      <c r="N4653" s="26">
        <v>724582908</v>
      </c>
    </row>
    <row r="4654" spans="1:14">
      <c r="A4654" s="26" t="s">
        <v>4541</v>
      </c>
      <c r="B4654" s="26" t="s">
        <v>4542</v>
      </c>
      <c r="C4654" s="26">
        <v>38036489</v>
      </c>
      <c r="D4654" s="26" t="s">
        <v>24</v>
      </c>
      <c r="E4654" s="26" t="s">
        <v>25040</v>
      </c>
      <c r="F4654" s="26" t="s">
        <v>25041</v>
      </c>
      <c r="G4654" s="26" t="s">
        <v>9586</v>
      </c>
      <c r="H4654" s="26" t="s">
        <v>576</v>
      </c>
      <c r="I4654" s="26" t="s">
        <v>19988</v>
      </c>
      <c r="J4654" s="26" t="s">
        <v>1139</v>
      </c>
      <c r="K4654" s="26" t="s">
        <v>9606</v>
      </c>
      <c r="L4654" s="26" t="s">
        <v>25042</v>
      </c>
      <c r="M4654" s="26">
        <v>380456541245</v>
      </c>
      <c r="N4654" s="26">
        <v>3224955300</v>
      </c>
    </row>
    <row r="4655" spans="1:14">
      <c r="A4655" s="26" t="s">
        <v>4694</v>
      </c>
      <c r="B4655" s="26" t="s">
        <v>4695</v>
      </c>
      <c r="C4655" s="26">
        <v>36734786</v>
      </c>
      <c r="D4655" s="26" t="s">
        <v>24</v>
      </c>
      <c r="E4655" s="26" t="s">
        <v>25043</v>
      </c>
      <c r="F4655" s="26" t="s">
        <v>25044</v>
      </c>
      <c r="G4655" s="26" t="s">
        <v>9586</v>
      </c>
      <c r="H4655" s="26" t="s">
        <v>670</v>
      </c>
      <c r="I4655" s="26" t="s">
        <v>23222</v>
      </c>
      <c r="J4655" s="26" t="s">
        <v>18946</v>
      </c>
      <c r="K4655" s="26" t="s">
        <v>9582</v>
      </c>
      <c r="L4655" s="26" t="s">
        <v>25045</v>
      </c>
      <c r="M4655" s="26">
        <v>380686788738</v>
      </c>
      <c r="N4655" s="26">
        <v>522286402</v>
      </c>
    </row>
    <row r="4656" spans="1:14">
      <c r="A4656" s="26" t="s">
        <v>8877</v>
      </c>
      <c r="B4656" s="26" t="s">
        <v>8878</v>
      </c>
      <c r="C4656" s="26">
        <v>42017886</v>
      </c>
      <c r="D4656" s="26" t="s">
        <v>24</v>
      </c>
      <c r="E4656" s="26" t="s">
        <v>25046</v>
      </c>
      <c r="F4656" s="26" t="s">
        <v>25047</v>
      </c>
      <c r="G4656" s="26" t="s">
        <v>9579</v>
      </c>
      <c r="H4656" s="26" t="s">
        <v>1401</v>
      </c>
      <c r="I4656" s="26" t="s">
        <v>14413</v>
      </c>
      <c r="J4656" s="26" t="s">
        <v>6959</v>
      </c>
      <c r="K4656" s="26" t="s">
        <v>9582</v>
      </c>
      <c r="L4656" s="26" t="s">
        <v>25048</v>
      </c>
      <c r="M4656" s="26">
        <v>380473299634</v>
      </c>
      <c r="N4656" s="26">
        <v>521284006</v>
      </c>
    </row>
    <row r="4657" spans="1:14">
      <c r="A4657" s="26" t="s">
        <v>9311</v>
      </c>
      <c r="B4657" s="26" t="s">
        <v>9312</v>
      </c>
      <c r="C4657" s="26">
        <v>2006231</v>
      </c>
      <c r="D4657" s="26" t="s">
        <v>780</v>
      </c>
      <c r="E4657" s="26" t="s">
        <v>25049</v>
      </c>
      <c r="F4657" s="26" t="s">
        <v>25050</v>
      </c>
      <c r="G4657" s="26" t="s">
        <v>9601</v>
      </c>
      <c r="H4657" s="26" t="s">
        <v>1573</v>
      </c>
      <c r="I4657" s="26" t="s">
        <v>12338</v>
      </c>
      <c r="J4657" s="26" t="s">
        <v>9313</v>
      </c>
      <c r="K4657" s="26" t="s">
        <v>9597</v>
      </c>
      <c r="L4657" s="26" t="s">
        <v>12339</v>
      </c>
      <c r="M4657" s="26">
        <v>380463321409</v>
      </c>
      <c r="N4657" s="26">
        <v>7421710100</v>
      </c>
    </row>
    <row r="4658" spans="1:14">
      <c r="A4658" s="26" t="s">
        <v>3343</v>
      </c>
      <c r="B4658" s="26" t="s">
        <v>3344</v>
      </c>
      <c r="C4658" s="26">
        <v>42019223</v>
      </c>
      <c r="D4658" s="26" t="s">
        <v>24</v>
      </c>
      <c r="E4658" s="26" t="s">
        <v>25051</v>
      </c>
      <c r="F4658" s="26" t="s">
        <v>25052</v>
      </c>
      <c r="G4658" s="26" t="s">
        <v>9586</v>
      </c>
      <c r="H4658" s="26" t="s">
        <v>392</v>
      </c>
      <c r="I4658" s="26" t="s">
        <v>11629</v>
      </c>
      <c r="J4658" s="26" t="s">
        <v>25053</v>
      </c>
      <c r="K4658" s="26" t="s">
        <v>9582</v>
      </c>
      <c r="L4658" s="26" t="s">
        <v>25054</v>
      </c>
      <c r="M4658" s="26">
        <v>380667013482</v>
      </c>
      <c r="N4658" s="26">
        <v>2124880305</v>
      </c>
    </row>
    <row r="4659" spans="1:14">
      <c r="A4659" s="26" t="s">
        <v>2805</v>
      </c>
      <c r="B4659" s="26" t="s">
        <v>2806</v>
      </c>
      <c r="C4659" s="26">
        <v>41740173</v>
      </c>
      <c r="D4659" s="26" t="s">
        <v>780</v>
      </c>
      <c r="E4659" s="26" t="s">
        <v>25055</v>
      </c>
      <c r="F4659" s="26" t="s">
        <v>25056</v>
      </c>
      <c r="G4659" s="26" t="s">
        <v>9601</v>
      </c>
      <c r="H4659" s="26" t="s">
        <v>258</v>
      </c>
      <c r="J4659" s="26" t="s">
        <v>279</v>
      </c>
      <c r="K4659" s="26" t="s">
        <v>9597</v>
      </c>
      <c r="L4659" s="26" t="s">
        <v>25057</v>
      </c>
      <c r="M4659" s="26">
        <v>761293769496</v>
      </c>
      <c r="N4659" s="26">
        <v>1411500000</v>
      </c>
    </row>
    <row r="4660" spans="1:14">
      <c r="A4660" s="26" t="s">
        <v>6716</v>
      </c>
      <c r="B4660" s="26" t="s">
        <v>6717</v>
      </c>
      <c r="C4660" s="26">
        <v>37953735</v>
      </c>
      <c r="D4660" s="26" t="s">
        <v>24</v>
      </c>
      <c r="E4660" s="26" t="s">
        <v>25058</v>
      </c>
      <c r="F4660" s="26" t="s">
        <v>25059</v>
      </c>
      <c r="G4660" s="26" t="s">
        <v>9579</v>
      </c>
      <c r="H4660" s="26" t="s">
        <v>949</v>
      </c>
      <c r="I4660" s="26" t="s">
        <v>10708</v>
      </c>
      <c r="J4660" s="26" t="s">
        <v>25060</v>
      </c>
      <c r="K4660" s="26" t="s">
        <v>9582</v>
      </c>
      <c r="L4660" s="26" t="s">
        <v>25061</v>
      </c>
      <c r="M4660" s="26">
        <v>380535692386</v>
      </c>
      <c r="N4660" s="26">
        <v>5322681106</v>
      </c>
    </row>
    <row r="4661" spans="1:14">
      <c r="A4661" s="26" t="s">
        <v>2109</v>
      </c>
      <c r="B4661" s="26" t="s">
        <v>2110</v>
      </c>
      <c r="C4661" s="26">
        <v>43002954</v>
      </c>
      <c r="D4661" s="26" t="s">
        <v>24</v>
      </c>
      <c r="E4661" s="26" t="s">
        <v>25062</v>
      </c>
      <c r="F4661" s="26" t="s">
        <v>25063</v>
      </c>
      <c r="G4661" s="26" t="s">
        <v>9586</v>
      </c>
      <c r="H4661" s="26" t="s">
        <v>103</v>
      </c>
      <c r="I4661" s="26" t="s">
        <v>10208</v>
      </c>
      <c r="J4661" s="26" t="s">
        <v>25064</v>
      </c>
      <c r="K4661" s="26" t="s">
        <v>9582</v>
      </c>
      <c r="L4661" s="26" t="s">
        <v>25065</v>
      </c>
      <c r="M4661" s="26">
        <v>761288678720</v>
      </c>
      <c r="N4661" s="26">
        <v>722884805</v>
      </c>
    </row>
    <row r="4662" spans="1:14">
      <c r="A4662" s="26" t="s">
        <v>5040</v>
      </c>
      <c r="B4662" s="26" t="s">
        <v>5036</v>
      </c>
      <c r="C4662" s="26">
        <v>1996208</v>
      </c>
      <c r="D4662" s="26" t="s">
        <v>24</v>
      </c>
      <c r="E4662" s="26" t="s">
        <v>25066</v>
      </c>
      <c r="F4662" s="26" t="s">
        <v>25067</v>
      </c>
      <c r="G4662" s="26" t="s">
        <v>9579</v>
      </c>
      <c r="H4662" s="26" t="s">
        <v>735</v>
      </c>
      <c r="I4662" s="26" t="s">
        <v>9605</v>
      </c>
      <c r="J4662" s="26" t="s">
        <v>25068</v>
      </c>
      <c r="K4662" s="26" t="s">
        <v>9582</v>
      </c>
      <c r="L4662" s="26" t="s">
        <v>25069</v>
      </c>
      <c r="M4662" s="26">
        <v>380962468568</v>
      </c>
      <c r="N4662" s="26">
        <v>4621585904</v>
      </c>
    </row>
    <row r="4663" spans="1:14">
      <c r="A4663" s="26" t="s">
        <v>3841</v>
      </c>
      <c r="B4663" s="26" t="s">
        <v>3842</v>
      </c>
      <c r="C4663" s="26">
        <v>38732885</v>
      </c>
      <c r="D4663" s="26" t="s">
        <v>24</v>
      </c>
      <c r="E4663" s="26" t="s">
        <v>25070</v>
      </c>
      <c r="F4663" s="26" t="s">
        <v>25071</v>
      </c>
      <c r="G4663" s="26" t="s">
        <v>9586</v>
      </c>
      <c r="H4663" s="26" t="s">
        <v>468</v>
      </c>
      <c r="I4663" s="26" t="s">
        <v>11228</v>
      </c>
      <c r="J4663" s="26" t="s">
        <v>6859</v>
      </c>
      <c r="K4663" s="26" t="s">
        <v>9606</v>
      </c>
      <c r="L4663" s="26" t="s">
        <v>25072</v>
      </c>
      <c r="M4663" s="26">
        <v>380613293332</v>
      </c>
      <c r="N4663" s="26">
        <v>1220755136</v>
      </c>
    </row>
    <row r="4664" spans="1:14">
      <c r="A4664" s="26" t="s">
        <v>4623</v>
      </c>
      <c r="B4664" s="26" t="s">
        <v>4624</v>
      </c>
      <c r="C4664" s="26">
        <v>13749863</v>
      </c>
      <c r="D4664" s="26" t="s">
        <v>24</v>
      </c>
      <c r="E4664" s="26" t="s">
        <v>25073</v>
      </c>
      <c r="F4664" s="26" t="s">
        <v>18715</v>
      </c>
      <c r="G4664" s="26" t="s">
        <v>9586</v>
      </c>
      <c r="H4664" s="26" t="s">
        <v>670</v>
      </c>
      <c r="J4664" s="26" t="s">
        <v>687</v>
      </c>
      <c r="K4664" s="26" t="s">
        <v>9597</v>
      </c>
      <c r="L4664" s="26" t="s">
        <v>25074</v>
      </c>
      <c r="M4664" s="26">
        <v>380522374996</v>
      </c>
      <c r="N4664" s="26">
        <v>3510100000</v>
      </c>
    </row>
    <row r="4665" spans="1:14">
      <c r="A4665" s="26" t="s">
        <v>6758</v>
      </c>
      <c r="B4665" s="26" t="s">
        <v>6759</v>
      </c>
      <c r="C4665" s="26">
        <v>38345331</v>
      </c>
      <c r="D4665" s="26" t="s">
        <v>24</v>
      </c>
      <c r="E4665" s="26" t="s">
        <v>25075</v>
      </c>
      <c r="F4665" s="26" t="s">
        <v>25076</v>
      </c>
      <c r="G4665" s="26" t="s">
        <v>9579</v>
      </c>
      <c r="H4665" s="26" t="s">
        <v>949</v>
      </c>
      <c r="I4665" s="26" t="s">
        <v>13966</v>
      </c>
      <c r="J4665" s="26" t="s">
        <v>25077</v>
      </c>
      <c r="K4665" s="26" t="s">
        <v>9582</v>
      </c>
      <c r="L4665" s="26" t="s">
        <v>25078</v>
      </c>
      <c r="M4665" s="26">
        <v>380535796417</v>
      </c>
      <c r="N4665" s="26">
        <v>1825684803</v>
      </c>
    </row>
    <row r="4666" spans="1:14">
      <c r="A4666" s="26" t="s">
        <v>9067</v>
      </c>
      <c r="B4666" s="26" t="s">
        <v>9068</v>
      </c>
      <c r="C4666" s="26">
        <v>36752522</v>
      </c>
      <c r="D4666" s="26" t="s">
        <v>24</v>
      </c>
      <c r="E4666" s="26" t="s">
        <v>25079</v>
      </c>
      <c r="F4666" s="26" t="s">
        <v>25080</v>
      </c>
      <c r="G4666" s="26" t="s">
        <v>9586</v>
      </c>
      <c r="H4666" s="26" t="s">
        <v>1490</v>
      </c>
      <c r="I4666" s="26" t="s">
        <v>12333</v>
      </c>
      <c r="J4666" s="26" t="s">
        <v>25081</v>
      </c>
      <c r="K4666" s="26" t="s">
        <v>9582</v>
      </c>
      <c r="L4666" s="26" t="s">
        <v>25082</v>
      </c>
      <c r="M4666" s="26">
        <v>380956824049</v>
      </c>
      <c r="N4666" s="26">
        <v>7321588801</v>
      </c>
    </row>
    <row r="4667" spans="1:14">
      <c r="A4667" s="26" t="s">
        <v>8385</v>
      </c>
      <c r="B4667" s="26" t="s">
        <v>8386</v>
      </c>
      <c r="C4667" s="26">
        <v>2002753</v>
      </c>
      <c r="D4667" s="26" t="s">
        <v>780</v>
      </c>
      <c r="E4667" s="26" t="s">
        <v>25083</v>
      </c>
      <c r="F4667" s="26" t="s">
        <v>25084</v>
      </c>
      <c r="G4667" s="26" t="s">
        <v>9601</v>
      </c>
      <c r="H4667" s="26" t="s">
        <v>1122</v>
      </c>
      <c r="I4667" s="26" t="s">
        <v>16554</v>
      </c>
      <c r="J4667" s="26" t="s">
        <v>1265</v>
      </c>
      <c r="K4667" s="26" t="s">
        <v>9606</v>
      </c>
      <c r="L4667" s="26" t="s">
        <v>25085</v>
      </c>
      <c r="M4667" s="26">
        <v>761256029976</v>
      </c>
      <c r="N4667" s="26">
        <v>120483604</v>
      </c>
    </row>
    <row r="4668" spans="1:14">
      <c r="A4668" s="26" t="s">
        <v>1613</v>
      </c>
      <c r="B4668" s="26" t="s">
        <v>1614</v>
      </c>
      <c r="C4668" s="26">
        <v>35599262</v>
      </c>
      <c r="D4668" s="26" t="s">
        <v>24</v>
      </c>
      <c r="E4668" s="26" t="s">
        <v>25086</v>
      </c>
      <c r="F4668" s="26" t="s">
        <v>25087</v>
      </c>
      <c r="G4668" s="26" t="s">
        <v>9586</v>
      </c>
      <c r="H4668" s="26" t="s">
        <v>27</v>
      </c>
      <c r="I4668" s="26" t="s">
        <v>11977</v>
      </c>
      <c r="J4668" s="26" t="s">
        <v>28</v>
      </c>
      <c r="K4668" s="26" t="s">
        <v>9906</v>
      </c>
      <c r="L4668" s="26" t="s">
        <v>25088</v>
      </c>
      <c r="M4668" s="26">
        <v>761407186905</v>
      </c>
      <c r="N4668" s="26">
        <v>520210100</v>
      </c>
    </row>
    <row r="4669" spans="1:14">
      <c r="A4669" s="26" t="s">
        <v>6143</v>
      </c>
      <c r="B4669" s="26" t="s">
        <v>6144</v>
      </c>
      <c r="C4669" s="26">
        <v>42224326</v>
      </c>
      <c r="D4669" s="26" t="s">
        <v>24</v>
      </c>
      <c r="E4669" s="26" t="s">
        <v>25089</v>
      </c>
      <c r="F4669" s="26" t="s">
        <v>25090</v>
      </c>
      <c r="G4669" s="26" t="s">
        <v>9591</v>
      </c>
      <c r="H4669" s="26" t="s">
        <v>885</v>
      </c>
      <c r="J4669" s="26" t="s">
        <v>18533</v>
      </c>
      <c r="K4669" s="26" t="s">
        <v>9582</v>
      </c>
      <c r="L4669" s="26" t="s">
        <v>25091</v>
      </c>
      <c r="M4669" s="26">
        <v>761938830954</v>
      </c>
      <c r="N4669" s="26">
        <v>521984202</v>
      </c>
    </row>
    <row r="4670" spans="1:14">
      <c r="A4670" s="26" t="s">
        <v>2985</v>
      </c>
      <c r="B4670" s="26" t="s">
        <v>2986</v>
      </c>
      <c r="C4670" s="26">
        <v>37927092</v>
      </c>
      <c r="D4670" s="26" t="s">
        <v>24</v>
      </c>
      <c r="E4670" s="26" t="s">
        <v>25092</v>
      </c>
      <c r="F4670" s="26" t="s">
        <v>25093</v>
      </c>
      <c r="G4670" s="26" t="s">
        <v>9586</v>
      </c>
      <c r="H4670" s="26" t="s">
        <v>258</v>
      </c>
      <c r="I4670" s="26" t="s">
        <v>12739</v>
      </c>
      <c r="J4670" s="26" t="s">
        <v>25094</v>
      </c>
      <c r="K4670" s="26" t="s">
        <v>9582</v>
      </c>
      <c r="L4670" s="26" t="s">
        <v>25095</v>
      </c>
      <c r="M4670" s="26">
        <v>380951180366</v>
      </c>
      <c r="N4670" s="26">
        <v>1420983501</v>
      </c>
    </row>
    <row r="4671" spans="1:14">
      <c r="A4671" s="26" t="s">
        <v>2759</v>
      </c>
      <c r="B4671" s="26" t="s">
        <v>2760</v>
      </c>
      <c r="C4671" s="26">
        <v>37677525</v>
      </c>
      <c r="D4671" s="26" t="s">
        <v>24</v>
      </c>
      <c r="E4671" s="26" t="s">
        <v>25096</v>
      </c>
      <c r="F4671" s="26" t="s">
        <v>25097</v>
      </c>
      <c r="G4671" s="26" t="s">
        <v>9586</v>
      </c>
      <c r="H4671" s="26" t="s">
        <v>133</v>
      </c>
      <c r="I4671" s="26" t="s">
        <v>11507</v>
      </c>
      <c r="J4671" s="26" t="s">
        <v>25098</v>
      </c>
      <c r="K4671" s="26" t="s">
        <v>9582</v>
      </c>
      <c r="L4671" s="26" t="s">
        <v>25099</v>
      </c>
      <c r="M4671" s="26">
        <v>380978343735</v>
      </c>
      <c r="N4671" s="26">
        <v>1222983401</v>
      </c>
    </row>
    <row r="4672" spans="1:14">
      <c r="A4672" s="26" t="s">
        <v>4370</v>
      </c>
      <c r="B4672" s="26" t="s">
        <v>4371</v>
      </c>
      <c r="C4672" s="26">
        <v>38312395</v>
      </c>
      <c r="D4672" s="26" t="s">
        <v>24</v>
      </c>
      <c r="E4672" s="26" t="s">
        <v>25100</v>
      </c>
      <c r="F4672" s="26" t="s">
        <v>25101</v>
      </c>
      <c r="G4672" s="26" t="s">
        <v>9586</v>
      </c>
      <c r="H4672" s="26" t="s">
        <v>576</v>
      </c>
      <c r="I4672" s="26" t="s">
        <v>12872</v>
      </c>
      <c r="J4672" s="26" t="s">
        <v>25102</v>
      </c>
      <c r="K4672" s="26" t="s">
        <v>9582</v>
      </c>
      <c r="L4672" s="26" t="s">
        <v>25103</v>
      </c>
      <c r="M4672" s="26">
        <v>380457140344</v>
      </c>
      <c r="N4672" s="26">
        <v>3221480901</v>
      </c>
    </row>
    <row r="4673" spans="1:14">
      <c r="A4673" s="26" t="s">
        <v>8326</v>
      </c>
      <c r="B4673" s="26" t="s">
        <v>8327</v>
      </c>
      <c r="C4673" s="26">
        <v>30412578</v>
      </c>
      <c r="D4673" s="26" t="s">
        <v>780</v>
      </c>
      <c r="E4673" s="26" t="s">
        <v>25104</v>
      </c>
      <c r="F4673" s="26" t="s">
        <v>25105</v>
      </c>
      <c r="G4673" s="26" t="s">
        <v>9601</v>
      </c>
      <c r="H4673" s="26" t="s">
        <v>1122</v>
      </c>
      <c r="J4673" s="26" t="s">
        <v>8039</v>
      </c>
      <c r="K4673" s="26" t="s">
        <v>9597</v>
      </c>
      <c r="L4673" s="26" t="s">
        <v>14465</v>
      </c>
      <c r="M4673" s="26">
        <v>761154054891</v>
      </c>
      <c r="N4673" s="26">
        <v>6310100000</v>
      </c>
    </row>
    <row r="4674" spans="1:14">
      <c r="A4674" s="26" t="s">
        <v>4320</v>
      </c>
      <c r="B4674" s="26" t="s">
        <v>4321</v>
      </c>
      <c r="C4674" s="26">
        <v>38435021</v>
      </c>
      <c r="D4674" s="26" t="s">
        <v>24</v>
      </c>
      <c r="E4674" s="26" t="s">
        <v>25106</v>
      </c>
      <c r="F4674" s="26" t="s">
        <v>25107</v>
      </c>
      <c r="G4674" s="26" t="s">
        <v>9591</v>
      </c>
      <c r="H4674" s="26" t="s">
        <v>576</v>
      </c>
      <c r="I4674" s="26" t="s">
        <v>9901</v>
      </c>
      <c r="J4674" s="26" t="s">
        <v>25108</v>
      </c>
      <c r="K4674" s="26" t="s">
        <v>9582</v>
      </c>
      <c r="L4674" s="26" t="s">
        <v>25109</v>
      </c>
      <c r="M4674" s="26">
        <v>380688641939</v>
      </c>
      <c r="N4674" s="26">
        <v>3220687602</v>
      </c>
    </row>
    <row r="4675" spans="1:14">
      <c r="A4675" s="26" t="s">
        <v>1868</v>
      </c>
      <c r="B4675" s="26" t="s">
        <v>1869</v>
      </c>
      <c r="C4675" s="26">
        <v>41833194</v>
      </c>
      <c r="D4675" s="26" t="s">
        <v>24</v>
      </c>
      <c r="E4675" s="26" t="s">
        <v>25110</v>
      </c>
      <c r="F4675" s="26" t="s">
        <v>1869</v>
      </c>
      <c r="G4675" s="26" t="s">
        <v>9586</v>
      </c>
      <c r="H4675" s="26" t="s">
        <v>27</v>
      </c>
      <c r="I4675" s="26" t="s">
        <v>16303</v>
      </c>
      <c r="J4675" s="26" t="s">
        <v>1870</v>
      </c>
      <c r="K4675" s="26" t="s">
        <v>9582</v>
      </c>
      <c r="L4675" s="26" t="s">
        <v>25111</v>
      </c>
      <c r="M4675" s="26">
        <v>380689518755</v>
      </c>
      <c r="N4675" s="26">
        <v>522285601</v>
      </c>
    </row>
    <row r="4676" spans="1:14">
      <c r="A4676" s="26" t="s">
        <v>7356</v>
      </c>
      <c r="B4676" s="26" t="s">
        <v>7357</v>
      </c>
      <c r="C4676" s="26">
        <v>40992732</v>
      </c>
      <c r="D4676" s="26" t="s">
        <v>24</v>
      </c>
      <c r="E4676" s="26" t="s">
        <v>25112</v>
      </c>
      <c r="F4676" s="26" t="s">
        <v>25113</v>
      </c>
      <c r="G4676" s="26" t="s">
        <v>9586</v>
      </c>
      <c r="H4676" s="26" t="s">
        <v>1025</v>
      </c>
      <c r="I4676" s="26" t="s">
        <v>10527</v>
      </c>
      <c r="J4676" s="26" t="s">
        <v>25114</v>
      </c>
      <c r="K4676" s="26" t="s">
        <v>9582</v>
      </c>
      <c r="L4676" s="26" t="s">
        <v>25115</v>
      </c>
      <c r="M4676" s="26">
        <v>380680645441</v>
      </c>
      <c r="N4676" s="26">
        <v>5922686301</v>
      </c>
    </row>
    <row r="4677" spans="1:14">
      <c r="A4677" s="26" t="s">
        <v>8928</v>
      </c>
      <c r="B4677" s="26" t="s">
        <v>8929</v>
      </c>
      <c r="C4677" s="26">
        <v>39028772</v>
      </c>
      <c r="D4677" s="26" t="s">
        <v>24</v>
      </c>
      <c r="E4677" s="26" t="s">
        <v>25116</v>
      </c>
      <c r="F4677" s="26" t="s">
        <v>25117</v>
      </c>
      <c r="G4677" s="26" t="s">
        <v>9586</v>
      </c>
      <c r="H4677" s="26" t="s">
        <v>1401</v>
      </c>
      <c r="I4677" s="26" t="s">
        <v>9777</v>
      </c>
      <c r="J4677" s="26" t="s">
        <v>15671</v>
      </c>
      <c r="K4677" s="26" t="s">
        <v>9582</v>
      </c>
      <c r="L4677" s="26" t="s">
        <v>25118</v>
      </c>
      <c r="M4677" s="26">
        <v>761453099609</v>
      </c>
      <c r="N4677" s="26">
        <v>7124084001</v>
      </c>
    </row>
    <row r="4678" spans="1:14">
      <c r="A4678" s="26" t="s">
        <v>6631</v>
      </c>
      <c r="B4678" s="26" t="s">
        <v>6632</v>
      </c>
      <c r="C4678" s="26">
        <v>38396501</v>
      </c>
      <c r="D4678" s="26" t="s">
        <v>24</v>
      </c>
      <c r="E4678" s="26" t="s">
        <v>25119</v>
      </c>
      <c r="F4678" s="26" t="s">
        <v>25120</v>
      </c>
      <c r="G4678" s="26" t="s">
        <v>9586</v>
      </c>
      <c r="H4678" s="26" t="s">
        <v>949</v>
      </c>
      <c r="I4678" s="26" t="s">
        <v>13266</v>
      </c>
      <c r="J4678" s="26" t="s">
        <v>7698</v>
      </c>
      <c r="K4678" s="26" t="s">
        <v>9582</v>
      </c>
      <c r="L4678" s="26" t="s">
        <v>25121</v>
      </c>
      <c r="M4678" s="26">
        <v>380994867664</v>
      </c>
      <c r="N4678" s="26">
        <v>123985905</v>
      </c>
    </row>
    <row r="4679" spans="1:14">
      <c r="A4679" s="26" t="s">
        <v>8948</v>
      </c>
      <c r="B4679" s="26" t="s">
        <v>8949</v>
      </c>
      <c r="C4679" s="26">
        <v>42994553</v>
      </c>
      <c r="D4679" s="26" t="s">
        <v>24</v>
      </c>
      <c r="E4679" s="26" t="s">
        <v>25122</v>
      </c>
      <c r="F4679" s="26" t="s">
        <v>20048</v>
      </c>
      <c r="G4679" s="26" t="s">
        <v>9586</v>
      </c>
      <c r="H4679" s="26" t="s">
        <v>1401</v>
      </c>
      <c r="J4679" s="26" t="s">
        <v>1462</v>
      </c>
      <c r="K4679" s="26" t="s">
        <v>9597</v>
      </c>
      <c r="L4679" s="26" t="s">
        <v>25123</v>
      </c>
      <c r="M4679" s="26">
        <v>761444922217</v>
      </c>
      <c r="N4679" s="26">
        <v>7110800000</v>
      </c>
    </row>
    <row r="4680" spans="1:14">
      <c r="A4680" s="26" t="s">
        <v>3560</v>
      </c>
      <c r="B4680" s="26" t="s">
        <v>3561</v>
      </c>
      <c r="C4680" s="26">
        <v>39048956</v>
      </c>
      <c r="D4680" s="26" t="s">
        <v>24</v>
      </c>
      <c r="E4680" s="26" t="s">
        <v>25124</v>
      </c>
      <c r="F4680" s="26" t="s">
        <v>25125</v>
      </c>
      <c r="G4680" s="26" t="s">
        <v>9586</v>
      </c>
      <c r="H4680" s="26" t="s">
        <v>392</v>
      </c>
      <c r="I4680" s="26" t="s">
        <v>10620</v>
      </c>
      <c r="J4680" s="26" t="s">
        <v>25126</v>
      </c>
      <c r="K4680" s="26" t="s">
        <v>9582</v>
      </c>
      <c r="L4680" s="26" t="s">
        <v>25127</v>
      </c>
      <c r="M4680" s="26">
        <v>380675866820</v>
      </c>
      <c r="N4680" s="26">
        <v>2125384202</v>
      </c>
    </row>
    <row r="4681" spans="1:14">
      <c r="A4681" s="26" t="s">
        <v>3021</v>
      </c>
      <c r="B4681" s="26" t="s">
        <v>3022</v>
      </c>
      <c r="C4681" s="26">
        <v>41276572</v>
      </c>
      <c r="D4681" s="26" t="s">
        <v>24</v>
      </c>
      <c r="E4681" s="26" t="s">
        <v>25128</v>
      </c>
      <c r="F4681" s="26" t="s">
        <v>25129</v>
      </c>
      <c r="G4681" s="26" t="s">
        <v>9579</v>
      </c>
      <c r="H4681" s="26" t="s">
        <v>258</v>
      </c>
      <c r="I4681" s="26" t="s">
        <v>12739</v>
      </c>
      <c r="J4681" s="26" t="s">
        <v>25130</v>
      </c>
      <c r="K4681" s="26" t="s">
        <v>9582</v>
      </c>
      <c r="L4681" s="26" t="s">
        <v>25131</v>
      </c>
      <c r="M4681" s="26">
        <v>380991794626</v>
      </c>
      <c r="N4681" s="26">
        <v>1223884802</v>
      </c>
    </row>
    <row r="4682" spans="1:14">
      <c r="A4682" s="26" t="s">
        <v>5191</v>
      </c>
      <c r="B4682" s="26" t="s">
        <v>5138</v>
      </c>
      <c r="C4682" s="26">
        <v>1996622</v>
      </c>
      <c r="D4682" s="26" t="s">
        <v>24</v>
      </c>
      <c r="E4682" s="26" t="s">
        <v>25132</v>
      </c>
      <c r="F4682" s="26" t="s">
        <v>25133</v>
      </c>
      <c r="G4682" s="26" t="s">
        <v>9591</v>
      </c>
      <c r="H4682" s="26" t="s">
        <v>735</v>
      </c>
      <c r="J4682" s="26" t="s">
        <v>740</v>
      </c>
      <c r="K4682" s="26" t="s">
        <v>9597</v>
      </c>
      <c r="L4682" s="26" t="s">
        <v>25134</v>
      </c>
      <c r="M4682" s="26">
        <v>380987508621</v>
      </c>
      <c r="N4682" s="26">
        <v>1221881203</v>
      </c>
    </row>
    <row r="4683" spans="1:14">
      <c r="A4683" s="26" t="s">
        <v>2753</v>
      </c>
      <c r="B4683" s="26" t="s">
        <v>2754</v>
      </c>
      <c r="C4683" s="26">
        <v>36730425</v>
      </c>
      <c r="D4683" s="26" t="s">
        <v>24</v>
      </c>
      <c r="E4683" s="26" t="s">
        <v>25135</v>
      </c>
      <c r="F4683" s="26" t="s">
        <v>25136</v>
      </c>
      <c r="G4683" s="26" t="s">
        <v>9586</v>
      </c>
      <c r="H4683" s="26" t="s">
        <v>133</v>
      </c>
      <c r="I4683" s="26" t="s">
        <v>19513</v>
      </c>
      <c r="J4683" s="26" t="s">
        <v>19569</v>
      </c>
      <c r="K4683" s="26" t="s">
        <v>9582</v>
      </c>
      <c r="L4683" s="26" t="s">
        <v>25137</v>
      </c>
      <c r="M4683" s="26">
        <v>380961996277</v>
      </c>
      <c r="N4683" s="26">
        <v>1221488001</v>
      </c>
    </row>
    <row r="4684" spans="1:14">
      <c r="A4684" s="26" t="s">
        <v>4678</v>
      </c>
      <c r="B4684" s="26" t="s">
        <v>4679</v>
      </c>
      <c r="C4684" s="26">
        <v>38756010</v>
      </c>
      <c r="D4684" s="26" t="s">
        <v>24</v>
      </c>
      <c r="E4684" s="26" t="s">
        <v>25138</v>
      </c>
      <c r="F4684" s="26" t="s">
        <v>25139</v>
      </c>
      <c r="G4684" s="26" t="s">
        <v>9586</v>
      </c>
      <c r="H4684" s="26" t="s">
        <v>670</v>
      </c>
      <c r="I4684" s="26" t="s">
        <v>14066</v>
      </c>
      <c r="J4684" s="26" t="s">
        <v>15926</v>
      </c>
      <c r="K4684" s="26" t="s">
        <v>9582</v>
      </c>
      <c r="L4684" s="26" t="s">
        <v>25140</v>
      </c>
      <c r="M4684" s="26">
        <v>380525843273</v>
      </c>
      <c r="N4684" s="26">
        <v>3523181201</v>
      </c>
    </row>
    <row r="4685" spans="1:14">
      <c r="A4685" s="26" t="s">
        <v>5143</v>
      </c>
      <c r="B4685" s="26" t="s">
        <v>5144</v>
      </c>
      <c r="C4685" s="26">
        <v>20851349</v>
      </c>
      <c r="D4685" s="26" t="s">
        <v>24</v>
      </c>
      <c r="E4685" s="26" t="s">
        <v>25141</v>
      </c>
      <c r="F4685" s="26" t="s">
        <v>25142</v>
      </c>
      <c r="G4685" s="26" t="s">
        <v>9591</v>
      </c>
      <c r="H4685" s="26" t="s">
        <v>735</v>
      </c>
      <c r="J4685" s="26" t="s">
        <v>740</v>
      </c>
      <c r="K4685" s="26" t="s">
        <v>9597</v>
      </c>
      <c r="L4685" s="26" t="s">
        <v>21568</v>
      </c>
      <c r="M4685" s="26">
        <v>380322670612</v>
      </c>
      <c r="N4685" s="26">
        <v>1221881203</v>
      </c>
    </row>
    <row r="4686" spans="1:14">
      <c r="A4686" s="26" t="s">
        <v>2802</v>
      </c>
      <c r="B4686" s="26" t="s">
        <v>2803</v>
      </c>
      <c r="C4686" s="26">
        <v>37339271</v>
      </c>
      <c r="D4686" s="26" t="s">
        <v>24</v>
      </c>
      <c r="E4686" s="26" t="s">
        <v>25143</v>
      </c>
      <c r="F4686" s="26" t="s">
        <v>25144</v>
      </c>
      <c r="G4686" s="26" t="s">
        <v>9579</v>
      </c>
      <c r="H4686" s="26" t="s">
        <v>258</v>
      </c>
      <c r="I4686" s="26" t="s">
        <v>9747</v>
      </c>
      <c r="J4686" s="26" t="s">
        <v>25145</v>
      </c>
      <c r="K4686" s="26" t="s">
        <v>9906</v>
      </c>
      <c r="L4686" s="26" t="s">
        <v>25146</v>
      </c>
      <c r="M4686" s="26">
        <v>380508209582</v>
      </c>
      <c r="N4686" s="26">
        <v>1422784703</v>
      </c>
    </row>
    <row r="4687" spans="1:14">
      <c r="A4687" s="26" t="s">
        <v>9209</v>
      </c>
      <c r="B4687" s="26" t="s">
        <v>9210</v>
      </c>
      <c r="C4687" s="26">
        <v>39075068</v>
      </c>
      <c r="D4687" s="26" t="s">
        <v>24</v>
      </c>
      <c r="E4687" s="26" t="s">
        <v>25147</v>
      </c>
      <c r="F4687" s="26" t="s">
        <v>25148</v>
      </c>
      <c r="G4687" s="26" t="s">
        <v>9586</v>
      </c>
      <c r="H4687" s="26" t="s">
        <v>1490</v>
      </c>
      <c r="J4687" s="26" t="s">
        <v>1553</v>
      </c>
      <c r="K4687" s="26" t="s">
        <v>9597</v>
      </c>
      <c r="L4687" s="26" t="s">
        <v>25149</v>
      </c>
      <c r="M4687" s="26">
        <v>380507893464</v>
      </c>
      <c r="N4687" s="26">
        <v>524955100</v>
      </c>
    </row>
    <row r="4688" spans="1:14">
      <c r="A4688" s="26" t="s">
        <v>6668</v>
      </c>
      <c r="B4688" s="26" t="s">
        <v>6669</v>
      </c>
      <c r="C4688" s="26">
        <v>1999559</v>
      </c>
      <c r="D4688" s="26" t="s">
        <v>780</v>
      </c>
      <c r="E4688" s="26" t="s">
        <v>25150</v>
      </c>
      <c r="F4688" s="26" t="s">
        <v>6669</v>
      </c>
      <c r="G4688" s="26" t="s">
        <v>9601</v>
      </c>
      <c r="H4688" s="26" t="s">
        <v>949</v>
      </c>
      <c r="J4688" s="26" t="s">
        <v>962</v>
      </c>
      <c r="K4688" s="26" t="s">
        <v>9597</v>
      </c>
      <c r="L4688" s="26" t="s">
        <v>25151</v>
      </c>
      <c r="M4688" s="26">
        <v>380536756235</v>
      </c>
      <c r="N4688" s="26">
        <v>5310400000</v>
      </c>
    </row>
    <row r="4689" spans="1:14">
      <c r="A4689" s="26" t="s">
        <v>6533</v>
      </c>
      <c r="B4689" s="26" t="s">
        <v>6140</v>
      </c>
      <c r="C4689" s="26">
        <v>38617509</v>
      </c>
      <c r="D4689" s="26" t="s">
        <v>24</v>
      </c>
      <c r="E4689" s="26" t="s">
        <v>25152</v>
      </c>
      <c r="F4689" s="26" t="s">
        <v>25153</v>
      </c>
      <c r="G4689" s="26" t="s">
        <v>9586</v>
      </c>
      <c r="H4689" s="26" t="s">
        <v>885</v>
      </c>
      <c r="I4689" s="26" t="s">
        <v>11807</v>
      </c>
      <c r="J4689" s="26" t="s">
        <v>25154</v>
      </c>
      <c r="K4689" s="26" t="s">
        <v>9582</v>
      </c>
      <c r="L4689" s="26" t="s">
        <v>25155</v>
      </c>
      <c r="M4689" s="26">
        <v>380679811805</v>
      </c>
      <c r="N4689" s="26">
        <v>111790701</v>
      </c>
    </row>
    <row r="4690" spans="1:14">
      <c r="A4690" s="26" t="s">
        <v>7955</v>
      </c>
      <c r="B4690" s="26" t="s">
        <v>7956</v>
      </c>
      <c r="C4690" s="26">
        <v>40414351</v>
      </c>
      <c r="D4690" s="26" t="s">
        <v>24</v>
      </c>
      <c r="E4690" s="26" t="s">
        <v>25156</v>
      </c>
      <c r="F4690" s="26" t="s">
        <v>25157</v>
      </c>
      <c r="G4690" s="26" t="s">
        <v>9586</v>
      </c>
      <c r="H4690" s="26" t="s">
        <v>1122</v>
      </c>
      <c r="J4690" s="26" t="s">
        <v>1202</v>
      </c>
      <c r="K4690" s="26" t="s">
        <v>9597</v>
      </c>
      <c r="L4690" s="26" t="s">
        <v>25158</v>
      </c>
      <c r="M4690" s="26">
        <v>380574253170</v>
      </c>
      <c r="N4690" s="26">
        <v>6310700000</v>
      </c>
    </row>
    <row r="4691" spans="1:14">
      <c r="A4691" s="26" t="s">
        <v>8915</v>
      </c>
      <c r="B4691" s="26" t="s">
        <v>8916</v>
      </c>
      <c r="C4691" s="26">
        <v>41368558</v>
      </c>
      <c r="D4691" s="26" t="s">
        <v>24</v>
      </c>
      <c r="E4691" s="26" t="s">
        <v>25159</v>
      </c>
      <c r="F4691" s="26" t="s">
        <v>25160</v>
      </c>
      <c r="G4691" s="26" t="s">
        <v>9579</v>
      </c>
      <c r="H4691" s="26" t="s">
        <v>1401</v>
      </c>
      <c r="I4691" s="26" t="s">
        <v>11520</v>
      </c>
      <c r="J4691" s="26" t="s">
        <v>25161</v>
      </c>
      <c r="K4691" s="26" t="s">
        <v>9582</v>
      </c>
      <c r="L4691" s="26" t="s">
        <v>25162</v>
      </c>
      <c r="M4691" s="26">
        <v>380963315991</v>
      </c>
      <c r="N4691" s="26">
        <v>1825284001</v>
      </c>
    </row>
    <row r="4692" spans="1:14">
      <c r="A4692" s="26" t="s">
        <v>2685</v>
      </c>
      <c r="B4692" s="26" t="s">
        <v>2686</v>
      </c>
      <c r="C4692" s="26">
        <v>37691403</v>
      </c>
      <c r="D4692" s="26" t="s">
        <v>24</v>
      </c>
      <c r="E4692" s="26" t="s">
        <v>25163</v>
      </c>
      <c r="F4692" s="26" t="s">
        <v>10435</v>
      </c>
      <c r="G4692" s="26" t="s">
        <v>9586</v>
      </c>
      <c r="H4692" s="26" t="s">
        <v>133</v>
      </c>
      <c r="J4692" s="26" t="s">
        <v>2681</v>
      </c>
      <c r="K4692" s="26" t="s">
        <v>9597</v>
      </c>
      <c r="L4692" s="26" t="s">
        <v>25164</v>
      </c>
      <c r="M4692" s="26">
        <v>380960724661</v>
      </c>
      <c r="N4692" s="26">
        <v>1212100000</v>
      </c>
    </row>
    <row r="4693" spans="1:14">
      <c r="A4693" s="26" t="s">
        <v>4872</v>
      </c>
      <c r="B4693" s="26" t="s">
        <v>4873</v>
      </c>
      <c r="C4693" s="26">
        <v>24846575</v>
      </c>
      <c r="D4693" s="26" t="s">
        <v>780</v>
      </c>
      <c r="E4693" s="26" t="s">
        <v>25165</v>
      </c>
      <c r="F4693" s="26" t="s">
        <v>9787</v>
      </c>
      <c r="G4693" s="26" t="s">
        <v>9601</v>
      </c>
      <c r="H4693" s="26" t="s">
        <v>711</v>
      </c>
      <c r="J4693" s="26" t="s">
        <v>4844</v>
      </c>
      <c r="K4693" s="26" t="s">
        <v>9597</v>
      </c>
      <c r="L4693" s="26" t="s">
        <v>25166</v>
      </c>
      <c r="M4693" s="26">
        <v>761323800740</v>
      </c>
      <c r="N4693" s="26">
        <v>523089202</v>
      </c>
    </row>
    <row r="4694" spans="1:14">
      <c r="A4694" s="26" t="s">
        <v>7637</v>
      </c>
      <c r="B4694" s="26" t="s">
        <v>7638</v>
      </c>
      <c r="C4694" s="26">
        <v>39153580</v>
      </c>
      <c r="D4694" s="26" t="s">
        <v>24</v>
      </c>
      <c r="E4694" s="26" t="s">
        <v>25167</v>
      </c>
      <c r="F4694" s="26" t="s">
        <v>25168</v>
      </c>
      <c r="G4694" s="26" t="s">
        <v>9586</v>
      </c>
      <c r="H4694" s="26" t="s">
        <v>1088</v>
      </c>
      <c r="J4694" s="26" t="s">
        <v>25169</v>
      </c>
      <c r="K4694" s="26" t="s">
        <v>9582</v>
      </c>
      <c r="L4694" s="26" t="s">
        <v>25170</v>
      </c>
      <c r="M4694" s="26">
        <v>380354727735</v>
      </c>
      <c r="N4694" s="26">
        <v>5121080301</v>
      </c>
    </row>
    <row r="4695" spans="1:14">
      <c r="A4695" s="26" t="s">
        <v>7847</v>
      </c>
      <c r="B4695" s="26" t="s">
        <v>7848</v>
      </c>
      <c r="C4695" s="26">
        <v>38610896</v>
      </c>
      <c r="D4695" s="26" t="s">
        <v>24</v>
      </c>
      <c r="E4695" s="26" t="s">
        <v>25171</v>
      </c>
      <c r="F4695" s="26" t="s">
        <v>25172</v>
      </c>
      <c r="G4695" s="26" t="s">
        <v>9586</v>
      </c>
      <c r="H4695" s="26" t="s">
        <v>1122</v>
      </c>
      <c r="I4695" s="26" t="s">
        <v>13380</v>
      </c>
      <c r="J4695" s="26" t="s">
        <v>1123</v>
      </c>
      <c r="K4695" s="26" t="s">
        <v>9597</v>
      </c>
      <c r="L4695" s="26" t="s">
        <v>25173</v>
      </c>
      <c r="M4695" s="26">
        <v>380574952003</v>
      </c>
      <c r="N4695" s="26">
        <v>5320281202</v>
      </c>
    </row>
    <row r="4696" spans="1:14">
      <c r="A4696" s="26" t="s">
        <v>4947</v>
      </c>
      <c r="B4696" s="26" t="s">
        <v>4942</v>
      </c>
      <c r="C4696" s="26">
        <v>1997633</v>
      </c>
      <c r="D4696" s="26" t="s">
        <v>24</v>
      </c>
      <c r="E4696" s="26" t="s">
        <v>25174</v>
      </c>
      <c r="F4696" s="26" t="s">
        <v>25175</v>
      </c>
      <c r="G4696" s="26" t="s">
        <v>9586</v>
      </c>
      <c r="H4696" s="26" t="s">
        <v>735</v>
      </c>
      <c r="J4696" s="26" t="s">
        <v>14231</v>
      </c>
      <c r="K4696" s="26" t="s">
        <v>9582</v>
      </c>
      <c r="L4696" s="26" t="s">
        <v>25176</v>
      </c>
      <c r="M4696" s="26">
        <v>380326436434</v>
      </c>
      <c r="N4696" s="26">
        <v>521986201</v>
      </c>
    </row>
    <row r="4697" spans="1:14">
      <c r="A4697" s="26" t="s">
        <v>9381</v>
      </c>
      <c r="B4697" s="26" t="s">
        <v>9382</v>
      </c>
      <c r="C4697" s="26">
        <v>40314763</v>
      </c>
      <c r="D4697" s="26" t="s">
        <v>24</v>
      </c>
      <c r="E4697" s="26" t="s">
        <v>25177</v>
      </c>
      <c r="F4697" s="26" t="s">
        <v>25178</v>
      </c>
      <c r="G4697" s="26" t="s">
        <v>9586</v>
      </c>
      <c r="H4697" s="26" t="s">
        <v>1573</v>
      </c>
      <c r="I4697" s="26" t="s">
        <v>21828</v>
      </c>
      <c r="J4697" s="26" t="s">
        <v>25179</v>
      </c>
      <c r="K4697" s="26" t="s">
        <v>9606</v>
      </c>
      <c r="L4697" s="26" t="s">
        <v>25180</v>
      </c>
      <c r="M4697" s="26">
        <v>380996781746</v>
      </c>
      <c r="N4697" s="26">
        <v>7424155900</v>
      </c>
    </row>
    <row r="4698" spans="1:14">
      <c r="A4698" s="26" t="s">
        <v>3021</v>
      </c>
      <c r="B4698" s="26" t="s">
        <v>3022</v>
      </c>
      <c r="C4698" s="26">
        <v>41276572</v>
      </c>
      <c r="D4698" s="26" t="s">
        <v>24</v>
      </c>
      <c r="E4698" s="26" t="s">
        <v>25181</v>
      </c>
      <c r="F4698" s="26" t="s">
        <v>25182</v>
      </c>
      <c r="G4698" s="26" t="s">
        <v>9579</v>
      </c>
      <c r="H4698" s="26" t="s">
        <v>258</v>
      </c>
      <c r="I4698" s="26" t="s">
        <v>12739</v>
      </c>
      <c r="J4698" s="26" t="s">
        <v>25183</v>
      </c>
      <c r="K4698" s="26" t="s">
        <v>9582</v>
      </c>
      <c r="L4698" s="26" t="s">
        <v>25184</v>
      </c>
      <c r="M4698" s="26">
        <v>380985755012</v>
      </c>
      <c r="N4698" s="26">
        <v>1420910832</v>
      </c>
    </row>
    <row r="4699" spans="1:14">
      <c r="A4699" s="26" t="s">
        <v>4829</v>
      </c>
      <c r="B4699" s="26" t="s">
        <v>4830</v>
      </c>
      <c r="C4699" s="26">
        <v>38135969</v>
      </c>
      <c r="D4699" s="26" t="s">
        <v>24</v>
      </c>
      <c r="E4699" s="26" t="s">
        <v>25185</v>
      </c>
      <c r="F4699" s="26" t="s">
        <v>25186</v>
      </c>
      <c r="G4699" s="26" t="s">
        <v>9579</v>
      </c>
      <c r="H4699" s="26" t="s">
        <v>711</v>
      </c>
      <c r="I4699" s="26" t="s">
        <v>9649</v>
      </c>
      <c r="J4699" s="26" t="s">
        <v>11439</v>
      </c>
      <c r="K4699" s="26" t="s">
        <v>9582</v>
      </c>
      <c r="L4699" s="26" t="s">
        <v>25187</v>
      </c>
      <c r="M4699" s="26">
        <v>380688116082</v>
      </c>
      <c r="N4699" s="26">
        <v>121181502</v>
      </c>
    </row>
    <row r="4700" spans="1:14">
      <c r="A4700" s="26" t="s">
        <v>7949</v>
      </c>
      <c r="B4700" s="26" t="s">
        <v>7950</v>
      </c>
      <c r="C4700" s="26">
        <v>38289089</v>
      </c>
      <c r="D4700" s="26" t="s">
        <v>24</v>
      </c>
      <c r="E4700" s="26" t="s">
        <v>25188</v>
      </c>
      <c r="F4700" s="26" t="s">
        <v>25189</v>
      </c>
      <c r="G4700" s="26" t="s">
        <v>9586</v>
      </c>
      <c r="H4700" s="26" t="s">
        <v>1122</v>
      </c>
      <c r="I4700" s="26" t="s">
        <v>11418</v>
      </c>
      <c r="J4700" s="26" t="s">
        <v>25190</v>
      </c>
      <c r="K4700" s="26" t="s">
        <v>9582</v>
      </c>
      <c r="L4700" s="26" t="s">
        <v>25191</v>
      </c>
      <c r="M4700" s="26">
        <v>380575697518</v>
      </c>
      <c r="N4700" s="26">
        <v>6323581701</v>
      </c>
    </row>
    <row r="4701" spans="1:14">
      <c r="A4701" s="26" t="s">
        <v>3572</v>
      </c>
      <c r="B4701" s="26" t="s">
        <v>3573</v>
      </c>
      <c r="C4701" s="26">
        <v>43221703</v>
      </c>
      <c r="D4701" s="26" t="s">
        <v>780</v>
      </c>
      <c r="E4701" s="26" t="s">
        <v>25192</v>
      </c>
      <c r="F4701" s="26" t="s">
        <v>25193</v>
      </c>
      <c r="G4701" s="26" t="s">
        <v>9601</v>
      </c>
      <c r="H4701" s="26" t="s">
        <v>392</v>
      </c>
      <c r="J4701" s="26" t="s">
        <v>11762</v>
      </c>
      <c r="K4701" s="26" t="s">
        <v>9597</v>
      </c>
      <c r="L4701" s="26" t="s">
        <v>25194</v>
      </c>
      <c r="M4701" s="26">
        <v>380979676400</v>
      </c>
      <c r="N4701" s="26">
        <v>2110800000</v>
      </c>
    </row>
    <row r="4702" spans="1:14">
      <c r="A4702" s="26" t="s">
        <v>1885</v>
      </c>
      <c r="B4702" s="26" t="s">
        <v>1886</v>
      </c>
      <c r="C4702" s="26">
        <v>37337644</v>
      </c>
      <c r="D4702" s="26" t="s">
        <v>24</v>
      </c>
      <c r="E4702" s="26" t="s">
        <v>25195</v>
      </c>
      <c r="F4702" s="26" t="s">
        <v>25196</v>
      </c>
      <c r="G4702" s="26" t="s">
        <v>9586</v>
      </c>
      <c r="H4702" s="26" t="s">
        <v>27</v>
      </c>
      <c r="I4702" s="26" t="s">
        <v>19492</v>
      </c>
      <c r="J4702" s="26" t="s">
        <v>1884</v>
      </c>
      <c r="K4702" s="26" t="s">
        <v>9606</v>
      </c>
      <c r="L4702" s="26" t="s">
        <v>25197</v>
      </c>
      <c r="M4702" s="26">
        <v>380685193102</v>
      </c>
      <c r="N4702" s="26">
        <v>523755100</v>
      </c>
    </row>
    <row r="4703" spans="1:14">
      <c r="A4703" s="26" t="s">
        <v>7725</v>
      </c>
      <c r="B4703" s="26" t="s">
        <v>7726</v>
      </c>
      <c r="C4703" s="26">
        <v>40305172</v>
      </c>
      <c r="D4703" s="26" t="s">
        <v>24</v>
      </c>
      <c r="E4703" s="26" t="s">
        <v>25198</v>
      </c>
      <c r="F4703" s="26" t="s">
        <v>25199</v>
      </c>
      <c r="G4703" s="26" t="s">
        <v>9586</v>
      </c>
      <c r="H4703" s="26" t="s">
        <v>1088</v>
      </c>
      <c r="I4703" s="26" t="s">
        <v>9743</v>
      </c>
      <c r="J4703" s="26" t="s">
        <v>19518</v>
      </c>
      <c r="K4703" s="26" t="s">
        <v>9582</v>
      </c>
      <c r="L4703" s="26" t="s">
        <v>25200</v>
      </c>
      <c r="M4703" s="26">
        <v>380986086458</v>
      </c>
      <c r="N4703" s="26">
        <v>6120885504</v>
      </c>
    </row>
    <row r="4704" spans="1:14">
      <c r="A4704" s="26" t="s">
        <v>3328</v>
      </c>
      <c r="B4704" s="26" t="s">
        <v>3329</v>
      </c>
      <c r="C4704" s="26">
        <v>38006758</v>
      </c>
      <c r="D4704" s="26" t="s">
        <v>24</v>
      </c>
      <c r="E4704" s="26" t="s">
        <v>25201</v>
      </c>
      <c r="F4704" s="26" t="s">
        <v>15911</v>
      </c>
      <c r="G4704" s="26" t="s">
        <v>9586</v>
      </c>
      <c r="H4704" s="26" t="s">
        <v>375</v>
      </c>
      <c r="I4704" s="26" t="s">
        <v>388</v>
      </c>
      <c r="J4704" s="26" t="s">
        <v>24265</v>
      </c>
      <c r="K4704" s="26" t="s">
        <v>9582</v>
      </c>
      <c r="L4704" s="26" t="s">
        <v>24266</v>
      </c>
      <c r="M4704" s="26">
        <v>380988591390</v>
      </c>
      <c r="N4704" s="26">
        <v>1824086001</v>
      </c>
    </row>
    <row r="4705" spans="1:14">
      <c r="A4705" s="26" t="s">
        <v>7764</v>
      </c>
      <c r="B4705" s="26" t="s">
        <v>7765</v>
      </c>
      <c r="C4705" s="26">
        <v>41980178</v>
      </c>
      <c r="D4705" s="26" t="s">
        <v>24</v>
      </c>
      <c r="E4705" s="26" t="s">
        <v>25202</v>
      </c>
      <c r="F4705" s="26" t="s">
        <v>25203</v>
      </c>
      <c r="G4705" s="26" t="s">
        <v>9586</v>
      </c>
      <c r="H4705" s="26" t="s">
        <v>1088</v>
      </c>
      <c r="I4705" s="26" t="s">
        <v>10691</v>
      </c>
      <c r="J4705" s="26" t="s">
        <v>25204</v>
      </c>
      <c r="K4705" s="26" t="s">
        <v>9582</v>
      </c>
      <c r="L4705" s="26" t="s">
        <v>25205</v>
      </c>
      <c r="M4705" s="26">
        <v>380982945808</v>
      </c>
      <c r="N4705" s="26">
        <v>522880404</v>
      </c>
    </row>
    <row r="4706" spans="1:14">
      <c r="A4706" s="26" t="s">
        <v>6903</v>
      </c>
      <c r="B4706" s="26" t="s">
        <v>6904</v>
      </c>
      <c r="C4706" s="26">
        <v>38492195</v>
      </c>
      <c r="D4706" s="26" t="s">
        <v>24</v>
      </c>
      <c r="E4706" s="26" t="s">
        <v>25206</v>
      </c>
      <c r="F4706" s="26" t="s">
        <v>25207</v>
      </c>
      <c r="G4706" s="26" t="s">
        <v>9591</v>
      </c>
      <c r="H4706" s="26" t="s">
        <v>949</v>
      </c>
      <c r="I4706" s="26" t="s">
        <v>13534</v>
      </c>
      <c r="J4706" s="26" t="s">
        <v>25208</v>
      </c>
      <c r="K4706" s="26" t="s">
        <v>9582</v>
      </c>
      <c r="L4706" s="26" t="s">
        <v>25209</v>
      </c>
      <c r="M4706" s="26">
        <v>380534791295</v>
      </c>
      <c r="N4706" s="26">
        <v>5325480403</v>
      </c>
    </row>
    <row r="4707" spans="1:14">
      <c r="A4707" s="26" t="s">
        <v>7422</v>
      </c>
      <c r="B4707" s="26" t="s">
        <v>7423</v>
      </c>
      <c r="C4707" s="26">
        <v>38575731</v>
      </c>
      <c r="D4707" s="26" t="s">
        <v>24</v>
      </c>
      <c r="E4707" s="26" t="s">
        <v>25210</v>
      </c>
      <c r="F4707" s="26" t="s">
        <v>25211</v>
      </c>
      <c r="G4707" s="26" t="s">
        <v>9591</v>
      </c>
      <c r="H4707" s="26" t="s">
        <v>1025</v>
      </c>
      <c r="J4707" s="26" t="s">
        <v>1065</v>
      </c>
      <c r="K4707" s="26" t="s">
        <v>9597</v>
      </c>
      <c r="L4707" s="26" t="s">
        <v>24313</v>
      </c>
      <c r="M4707" s="26">
        <v>380542665702</v>
      </c>
      <c r="N4707" s="26">
        <v>5910100000</v>
      </c>
    </row>
    <row r="4708" spans="1:14">
      <c r="A4708" s="26" t="s">
        <v>1899</v>
      </c>
      <c r="B4708" s="26" t="s">
        <v>1900</v>
      </c>
      <c r="C4708" s="26">
        <v>36892237</v>
      </c>
      <c r="D4708" s="26" t="s">
        <v>24</v>
      </c>
      <c r="E4708" s="26" t="s">
        <v>25212</v>
      </c>
      <c r="F4708" s="26" t="s">
        <v>25213</v>
      </c>
      <c r="G4708" s="26" t="s">
        <v>9586</v>
      </c>
      <c r="H4708" s="26" t="s">
        <v>27</v>
      </c>
      <c r="I4708" s="26" t="s">
        <v>11712</v>
      </c>
      <c r="J4708" s="26" t="s">
        <v>25214</v>
      </c>
      <c r="K4708" s="26" t="s">
        <v>9582</v>
      </c>
      <c r="L4708" s="26" t="s">
        <v>25215</v>
      </c>
      <c r="M4708" s="26">
        <v>761122047741</v>
      </c>
      <c r="N4708" s="26">
        <v>520280401</v>
      </c>
    </row>
    <row r="4709" spans="1:14">
      <c r="A4709" s="26" t="s">
        <v>6599</v>
      </c>
      <c r="B4709" s="26" t="s">
        <v>6600</v>
      </c>
      <c r="C4709" s="26">
        <v>38540913</v>
      </c>
      <c r="D4709" s="26" t="s">
        <v>24</v>
      </c>
      <c r="E4709" s="26" t="s">
        <v>25216</v>
      </c>
      <c r="F4709" s="26" t="s">
        <v>25217</v>
      </c>
      <c r="G4709" s="26" t="s">
        <v>9579</v>
      </c>
      <c r="H4709" s="26" t="s">
        <v>949</v>
      </c>
      <c r="I4709" s="26" t="s">
        <v>9580</v>
      </c>
      <c r="J4709" s="26" t="s">
        <v>13017</v>
      </c>
      <c r="K4709" s="26" t="s">
        <v>9582</v>
      </c>
      <c r="L4709" s="26" t="s">
        <v>25218</v>
      </c>
      <c r="M4709" s="26">
        <v>380954195996</v>
      </c>
      <c r="N4709" s="26">
        <v>123580101</v>
      </c>
    </row>
    <row r="4710" spans="1:14">
      <c r="A4710" s="26" t="s">
        <v>3083</v>
      </c>
      <c r="B4710" s="26" t="s">
        <v>3084</v>
      </c>
      <c r="C4710" s="26">
        <v>42427933</v>
      </c>
      <c r="D4710" s="26" t="s">
        <v>24</v>
      </c>
      <c r="E4710" s="26" t="s">
        <v>25219</v>
      </c>
      <c r="F4710" s="26" t="s">
        <v>25220</v>
      </c>
      <c r="G4710" s="26" t="s">
        <v>9586</v>
      </c>
      <c r="H4710" s="26" t="s">
        <v>375</v>
      </c>
      <c r="I4710" s="26" t="s">
        <v>18116</v>
      </c>
      <c r="J4710" s="26" t="s">
        <v>17543</v>
      </c>
      <c r="K4710" s="26" t="s">
        <v>9582</v>
      </c>
      <c r="L4710" s="26" t="s">
        <v>25221</v>
      </c>
      <c r="M4710" s="26">
        <v>380978850116</v>
      </c>
      <c r="N4710" s="26">
        <v>520688902</v>
      </c>
    </row>
    <row r="4711" spans="1:14">
      <c r="A4711" s="26" t="s">
        <v>8735</v>
      </c>
      <c r="B4711" s="26" t="s">
        <v>8736</v>
      </c>
      <c r="C4711" s="26">
        <v>38358026</v>
      </c>
      <c r="D4711" s="26" t="s">
        <v>24</v>
      </c>
      <c r="E4711" s="26" t="s">
        <v>25222</v>
      </c>
      <c r="F4711" s="26" t="s">
        <v>25223</v>
      </c>
      <c r="G4711" s="26" t="s">
        <v>9586</v>
      </c>
      <c r="H4711" s="26" t="s">
        <v>1308</v>
      </c>
      <c r="I4711" s="26" t="s">
        <v>11309</v>
      </c>
      <c r="J4711" s="26" t="s">
        <v>25224</v>
      </c>
      <c r="K4711" s="26" t="s">
        <v>9582</v>
      </c>
      <c r="L4711" s="26" t="s">
        <v>25225</v>
      </c>
      <c r="M4711" s="26">
        <v>380684141397</v>
      </c>
      <c r="N4711" s="26">
        <v>1825480203</v>
      </c>
    </row>
    <row r="4712" spans="1:14">
      <c r="A4712" s="26" t="s">
        <v>7819</v>
      </c>
      <c r="B4712" s="26" t="s">
        <v>7820</v>
      </c>
      <c r="C4712" s="26">
        <v>2009502</v>
      </c>
      <c r="D4712" s="26" t="s">
        <v>780</v>
      </c>
      <c r="E4712" s="26" t="s">
        <v>25226</v>
      </c>
      <c r="F4712" s="26" t="s">
        <v>25227</v>
      </c>
      <c r="G4712" s="26" t="s">
        <v>9601</v>
      </c>
      <c r="H4712" s="26" t="s">
        <v>1088</v>
      </c>
      <c r="J4712" s="26" t="s">
        <v>12416</v>
      </c>
      <c r="K4712" s="26" t="s">
        <v>9597</v>
      </c>
      <c r="L4712" s="26" t="s">
        <v>25228</v>
      </c>
      <c r="M4712" s="26">
        <v>380355223917</v>
      </c>
      <c r="N4712" s="26">
        <v>6110300000</v>
      </c>
    </row>
    <row r="4713" spans="1:14">
      <c r="A4713" s="26" t="s">
        <v>4541</v>
      </c>
      <c r="B4713" s="26" t="s">
        <v>4542</v>
      </c>
      <c r="C4713" s="26">
        <v>38036489</v>
      </c>
      <c r="D4713" s="26" t="s">
        <v>24</v>
      </c>
      <c r="E4713" s="26" t="s">
        <v>25229</v>
      </c>
      <c r="F4713" s="26" t="s">
        <v>25230</v>
      </c>
      <c r="G4713" s="26" t="s">
        <v>9586</v>
      </c>
      <c r="H4713" s="26" t="s">
        <v>576</v>
      </c>
      <c r="I4713" s="26" t="s">
        <v>19988</v>
      </c>
      <c r="J4713" s="26" t="s">
        <v>25231</v>
      </c>
      <c r="K4713" s="26" t="s">
        <v>9582</v>
      </c>
      <c r="L4713" s="26" t="s">
        <v>25232</v>
      </c>
      <c r="M4713" s="26">
        <v>380456546454</v>
      </c>
      <c r="N4713" s="26">
        <v>3224982802</v>
      </c>
    </row>
    <row r="4714" spans="1:14">
      <c r="A4714" s="26" t="s">
        <v>3015</v>
      </c>
      <c r="B4714" s="26" t="s">
        <v>3010</v>
      </c>
      <c r="C4714" s="26">
        <v>37803279</v>
      </c>
      <c r="D4714" s="26" t="s">
        <v>24</v>
      </c>
      <c r="E4714" s="26" t="s">
        <v>25233</v>
      </c>
      <c r="F4714" s="26" t="s">
        <v>25234</v>
      </c>
      <c r="G4714" s="26" t="s">
        <v>9586</v>
      </c>
      <c r="H4714" s="26" t="s">
        <v>258</v>
      </c>
      <c r="J4714" s="26" t="s">
        <v>367</v>
      </c>
      <c r="K4714" s="26" t="s">
        <v>9597</v>
      </c>
      <c r="L4714" s="26" t="s">
        <v>25235</v>
      </c>
      <c r="M4714" s="26">
        <v>380661036009</v>
      </c>
      <c r="N4714" s="26">
        <v>1414100000</v>
      </c>
    </row>
    <row r="4715" spans="1:14">
      <c r="A4715" s="26" t="s">
        <v>5338</v>
      </c>
      <c r="B4715" s="26" t="s">
        <v>5337</v>
      </c>
      <c r="C4715" s="26">
        <v>1998035</v>
      </c>
      <c r="D4715" s="26" t="s">
        <v>24</v>
      </c>
      <c r="E4715" s="26" t="s">
        <v>25236</v>
      </c>
      <c r="F4715" s="26" t="s">
        <v>17296</v>
      </c>
      <c r="G4715" s="26" t="s">
        <v>9586</v>
      </c>
      <c r="H4715" s="26" t="s">
        <v>735</v>
      </c>
      <c r="I4715" s="26" t="s">
        <v>12249</v>
      </c>
      <c r="J4715" s="26" t="s">
        <v>7256</v>
      </c>
      <c r="K4715" s="26" t="s">
        <v>9582</v>
      </c>
      <c r="L4715" s="26" t="s">
        <v>17297</v>
      </c>
      <c r="M4715" s="26">
        <v>380960284825</v>
      </c>
      <c r="N4715" s="26">
        <v>4621286805</v>
      </c>
    </row>
    <row r="4716" spans="1:14">
      <c r="A4716" s="26" t="s">
        <v>4720</v>
      </c>
      <c r="B4716" s="26" t="s">
        <v>4721</v>
      </c>
      <c r="C4716" s="26">
        <v>5493838</v>
      </c>
      <c r="D4716" s="26" t="s">
        <v>780</v>
      </c>
      <c r="E4716" s="26" t="s">
        <v>25237</v>
      </c>
      <c r="F4716" s="26" t="s">
        <v>25238</v>
      </c>
      <c r="G4716" s="26" t="s">
        <v>9601</v>
      </c>
      <c r="H4716" s="26" t="s">
        <v>670</v>
      </c>
      <c r="J4716" s="26" t="s">
        <v>4702</v>
      </c>
      <c r="K4716" s="26" t="s">
        <v>9597</v>
      </c>
      <c r="L4716" s="26" t="s">
        <v>24028</v>
      </c>
      <c r="M4716" s="26">
        <v>380523573273</v>
      </c>
      <c r="N4716" s="26">
        <v>721484605</v>
      </c>
    </row>
    <row r="4717" spans="1:14">
      <c r="A4717" s="26" t="s">
        <v>8630</v>
      </c>
      <c r="B4717" s="26" t="s">
        <v>8631</v>
      </c>
      <c r="C4717" s="26">
        <v>38566126</v>
      </c>
      <c r="D4717" s="26" t="s">
        <v>24</v>
      </c>
      <c r="E4717" s="26" t="s">
        <v>25239</v>
      </c>
      <c r="F4717" s="26" t="s">
        <v>25240</v>
      </c>
      <c r="G4717" s="26" t="s">
        <v>9586</v>
      </c>
      <c r="H4717" s="26" t="s">
        <v>1308</v>
      </c>
      <c r="I4717" s="26" t="s">
        <v>13448</v>
      </c>
      <c r="J4717" s="26" t="s">
        <v>25241</v>
      </c>
      <c r="K4717" s="26" t="s">
        <v>9582</v>
      </c>
      <c r="L4717" s="26" t="s">
        <v>25242</v>
      </c>
      <c r="M4717" s="26">
        <v>380673989475</v>
      </c>
      <c r="N4717" s="26">
        <v>6821210115</v>
      </c>
    </row>
    <row r="4718" spans="1:14">
      <c r="A4718" s="26" t="s">
        <v>3266</v>
      </c>
      <c r="B4718" s="26" t="s">
        <v>3267</v>
      </c>
      <c r="C4718" s="26">
        <v>38455645</v>
      </c>
      <c r="D4718" s="26" t="s">
        <v>24</v>
      </c>
      <c r="E4718" s="26" t="s">
        <v>25243</v>
      </c>
      <c r="F4718" s="26" t="s">
        <v>25244</v>
      </c>
      <c r="G4718" s="26" t="s">
        <v>9591</v>
      </c>
      <c r="H4718" s="26" t="s">
        <v>375</v>
      </c>
      <c r="I4718" s="26" t="s">
        <v>10187</v>
      </c>
      <c r="J4718" s="26" t="s">
        <v>25245</v>
      </c>
      <c r="K4718" s="26" t="s">
        <v>9582</v>
      </c>
      <c r="L4718" s="26" t="s">
        <v>25246</v>
      </c>
      <c r="M4718" s="26">
        <v>380687055652</v>
      </c>
      <c r="N4718" s="26">
        <v>1821483002</v>
      </c>
    </row>
    <row r="4719" spans="1:14">
      <c r="A4719" s="26" t="s">
        <v>5189</v>
      </c>
      <c r="B4719" s="26" t="s">
        <v>5190</v>
      </c>
      <c r="C4719" s="26">
        <v>33617546</v>
      </c>
      <c r="D4719" s="26" t="s">
        <v>780</v>
      </c>
      <c r="E4719" s="26" t="s">
        <v>25247</v>
      </c>
      <c r="F4719" s="26" t="s">
        <v>25248</v>
      </c>
      <c r="G4719" s="26" t="s">
        <v>9601</v>
      </c>
      <c r="H4719" s="26" t="s">
        <v>735</v>
      </c>
      <c r="J4719" s="26" t="s">
        <v>740</v>
      </c>
      <c r="K4719" s="26" t="s">
        <v>9597</v>
      </c>
      <c r="L4719" s="26" t="s">
        <v>25249</v>
      </c>
      <c r="M4719" s="26">
        <v>380322752596</v>
      </c>
      <c r="N4719" s="26">
        <v>1221881203</v>
      </c>
    </row>
    <row r="4720" spans="1:14">
      <c r="A4720" s="26" t="s">
        <v>8372</v>
      </c>
      <c r="B4720" s="26" t="s">
        <v>8373</v>
      </c>
      <c r="C4720" s="26">
        <v>2002569</v>
      </c>
      <c r="D4720" s="26" t="s">
        <v>780</v>
      </c>
      <c r="E4720" s="26" t="s">
        <v>25250</v>
      </c>
      <c r="F4720" s="26" t="s">
        <v>25251</v>
      </c>
      <c r="G4720" s="26" t="s">
        <v>9601</v>
      </c>
      <c r="H4720" s="26" t="s">
        <v>1122</v>
      </c>
      <c r="J4720" s="26" t="s">
        <v>8039</v>
      </c>
      <c r="K4720" s="26" t="s">
        <v>9597</v>
      </c>
      <c r="L4720" s="26" t="s">
        <v>25252</v>
      </c>
      <c r="M4720" s="26">
        <v>761154501320</v>
      </c>
      <c r="N4720" s="26">
        <v>6310100000</v>
      </c>
    </row>
    <row r="4721" spans="1:14">
      <c r="A4721" s="26" t="s">
        <v>3891</v>
      </c>
      <c r="B4721" s="26" t="s">
        <v>3892</v>
      </c>
      <c r="C4721" s="26">
        <v>1992943</v>
      </c>
      <c r="D4721" s="26" t="s">
        <v>780</v>
      </c>
      <c r="E4721" s="26" t="s">
        <v>25253</v>
      </c>
      <c r="F4721" s="26" t="s">
        <v>25254</v>
      </c>
      <c r="G4721" s="26" t="s">
        <v>9601</v>
      </c>
      <c r="H4721" s="26" t="s">
        <v>468</v>
      </c>
      <c r="I4721" s="26" t="s">
        <v>19759</v>
      </c>
      <c r="J4721" s="26" t="s">
        <v>3893</v>
      </c>
      <c r="K4721" s="26" t="s">
        <v>9606</v>
      </c>
      <c r="L4721" s="26" t="s">
        <v>20701</v>
      </c>
      <c r="M4721" s="26">
        <v>380613323392</v>
      </c>
      <c r="N4721" s="26">
        <v>1423981103</v>
      </c>
    </row>
    <row r="4722" spans="1:14">
      <c r="A4722" s="26" t="s">
        <v>4142</v>
      </c>
      <c r="B4722" s="26" t="s">
        <v>4143</v>
      </c>
      <c r="C4722" s="26">
        <v>39020574</v>
      </c>
      <c r="D4722" s="26" t="s">
        <v>24</v>
      </c>
      <c r="E4722" s="26" t="s">
        <v>25255</v>
      </c>
      <c r="F4722" s="26" t="s">
        <v>25256</v>
      </c>
      <c r="G4722" s="26" t="s">
        <v>9579</v>
      </c>
      <c r="H4722" s="26" t="s">
        <v>506</v>
      </c>
      <c r="I4722" s="26" t="s">
        <v>12368</v>
      </c>
      <c r="J4722" s="26" t="s">
        <v>25257</v>
      </c>
      <c r="K4722" s="26" t="s">
        <v>9582</v>
      </c>
      <c r="L4722" s="26" t="s">
        <v>25258</v>
      </c>
      <c r="M4722" s="26">
        <v>380343395291</v>
      </c>
      <c r="N4722" s="26">
        <v>2623282001</v>
      </c>
    </row>
    <row r="4723" spans="1:14">
      <c r="A4723" s="26" t="s">
        <v>6818</v>
      </c>
      <c r="B4723" s="26" t="s">
        <v>6819</v>
      </c>
      <c r="C4723" s="26">
        <v>38503179</v>
      </c>
      <c r="D4723" s="26" t="s">
        <v>24</v>
      </c>
      <c r="E4723" s="26" t="s">
        <v>25259</v>
      </c>
      <c r="F4723" s="26" t="s">
        <v>18428</v>
      </c>
      <c r="G4723" s="26" t="s">
        <v>9586</v>
      </c>
      <c r="H4723" s="26" t="s">
        <v>949</v>
      </c>
      <c r="J4723" s="26" t="s">
        <v>977</v>
      </c>
      <c r="K4723" s="26" t="s">
        <v>9597</v>
      </c>
      <c r="L4723" s="26" t="s">
        <v>25260</v>
      </c>
      <c r="M4723" s="26">
        <v>380532637460</v>
      </c>
      <c r="N4723" s="26">
        <v>4424080504</v>
      </c>
    </row>
    <row r="4724" spans="1:14">
      <c r="A4724" s="26" t="s">
        <v>6202</v>
      </c>
      <c r="B4724" s="26" t="s">
        <v>6203</v>
      </c>
      <c r="C4724" s="26">
        <v>1998762</v>
      </c>
      <c r="D4724" s="26" t="s">
        <v>780</v>
      </c>
      <c r="E4724" s="26" t="s">
        <v>25261</v>
      </c>
      <c r="F4724" s="26" t="s">
        <v>10111</v>
      </c>
      <c r="G4724" s="26" t="s">
        <v>9601</v>
      </c>
      <c r="H4724" s="26" t="s">
        <v>885</v>
      </c>
      <c r="I4724" s="26" t="s">
        <v>11190</v>
      </c>
      <c r="J4724" s="26" t="s">
        <v>6204</v>
      </c>
      <c r="K4724" s="26" t="s">
        <v>9597</v>
      </c>
      <c r="L4724" s="26" t="s">
        <v>25262</v>
      </c>
      <c r="M4724" s="26">
        <v>380484342072</v>
      </c>
      <c r="N4724" s="26">
        <v>5122310100</v>
      </c>
    </row>
    <row r="4725" spans="1:14">
      <c r="A4725" s="26" t="s">
        <v>7799</v>
      </c>
      <c r="B4725" s="26" t="s">
        <v>7800</v>
      </c>
      <c r="C4725" s="26">
        <v>14054198</v>
      </c>
      <c r="D4725" s="26" t="s">
        <v>1701</v>
      </c>
      <c r="E4725" s="26" t="s">
        <v>25263</v>
      </c>
      <c r="F4725" s="26" t="s">
        <v>25264</v>
      </c>
      <c r="G4725" s="26" t="s">
        <v>9601</v>
      </c>
      <c r="H4725" s="26" t="s">
        <v>1088</v>
      </c>
      <c r="J4725" s="26" t="s">
        <v>1092</v>
      </c>
      <c r="K4725" s="26" t="s">
        <v>9597</v>
      </c>
      <c r="L4725" s="26" t="s">
        <v>25265</v>
      </c>
      <c r="M4725" s="26">
        <v>380352246163</v>
      </c>
      <c r="N4725" s="26">
        <v>1825080601</v>
      </c>
    </row>
    <row r="4726" spans="1:14">
      <c r="A4726" s="26" t="s">
        <v>4175</v>
      </c>
      <c r="B4726" s="26" t="s">
        <v>4176</v>
      </c>
      <c r="C4726" s="26">
        <v>41553351</v>
      </c>
      <c r="D4726" s="26" t="s">
        <v>24</v>
      </c>
      <c r="E4726" s="26" t="s">
        <v>25266</v>
      </c>
      <c r="F4726" s="26" t="s">
        <v>25267</v>
      </c>
      <c r="G4726" s="26" t="s">
        <v>9586</v>
      </c>
      <c r="H4726" s="26" t="s">
        <v>506</v>
      </c>
      <c r="J4726" s="26" t="s">
        <v>25268</v>
      </c>
      <c r="K4726" s="26" t="s">
        <v>9582</v>
      </c>
      <c r="L4726" s="26" t="s">
        <v>25269</v>
      </c>
      <c r="M4726" s="26">
        <v>380674929457</v>
      </c>
      <c r="N4726" s="26">
        <v>2623687601</v>
      </c>
    </row>
    <row r="4727" spans="1:14">
      <c r="A4727" s="26" t="s">
        <v>2938</v>
      </c>
      <c r="B4727" s="26" t="s">
        <v>2906</v>
      </c>
      <c r="C4727" s="26">
        <v>37793580</v>
      </c>
      <c r="D4727" s="26" t="s">
        <v>780</v>
      </c>
      <c r="E4727" s="26" t="s">
        <v>25270</v>
      </c>
      <c r="F4727" s="26" t="s">
        <v>25271</v>
      </c>
      <c r="G4727" s="26" t="s">
        <v>9601</v>
      </c>
      <c r="H4727" s="26" t="s">
        <v>258</v>
      </c>
      <c r="J4727" s="26" t="s">
        <v>317</v>
      </c>
      <c r="K4727" s="26" t="s">
        <v>9597</v>
      </c>
      <c r="L4727" s="26" t="s">
        <v>25272</v>
      </c>
      <c r="M4727" s="26">
        <v>380983650930</v>
      </c>
      <c r="N4727" s="26">
        <v>1412300000</v>
      </c>
    </row>
    <row r="4728" spans="1:14">
      <c r="A4728" s="26" t="s">
        <v>7867</v>
      </c>
      <c r="B4728" s="26" t="s">
        <v>7868</v>
      </c>
      <c r="C4728" s="26">
        <v>38621625</v>
      </c>
      <c r="D4728" s="26" t="s">
        <v>24</v>
      </c>
      <c r="E4728" s="26" t="s">
        <v>25273</v>
      </c>
      <c r="F4728" s="26" t="s">
        <v>25274</v>
      </c>
      <c r="G4728" s="26" t="s">
        <v>9579</v>
      </c>
      <c r="H4728" s="26" t="s">
        <v>1122</v>
      </c>
      <c r="I4728" s="26" t="s">
        <v>10674</v>
      </c>
      <c r="J4728" s="26" t="s">
        <v>25275</v>
      </c>
      <c r="K4728" s="26" t="s">
        <v>9582</v>
      </c>
      <c r="L4728" s="26" t="s">
        <v>25276</v>
      </c>
      <c r="M4728" s="26">
        <v>380664512648</v>
      </c>
      <c r="N4728" s="26">
        <v>6321055102</v>
      </c>
    </row>
    <row r="4729" spans="1:14">
      <c r="A4729" s="26" t="s">
        <v>7629</v>
      </c>
      <c r="B4729" s="26" t="s">
        <v>7630</v>
      </c>
      <c r="C4729" s="26">
        <v>39511438</v>
      </c>
      <c r="D4729" s="26" t="s">
        <v>24</v>
      </c>
      <c r="E4729" s="26" t="s">
        <v>25277</v>
      </c>
      <c r="F4729" s="26" t="s">
        <v>25278</v>
      </c>
      <c r="G4729" s="26" t="s">
        <v>9586</v>
      </c>
      <c r="H4729" s="26" t="s">
        <v>1088</v>
      </c>
      <c r="J4729" s="26" t="s">
        <v>25279</v>
      </c>
      <c r="K4729" s="26" t="s">
        <v>9582</v>
      </c>
      <c r="L4729" s="26" t="s">
        <v>25280</v>
      </c>
      <c r="M4729" s="26">
        <v>761930467376</v>
      </c>
      <c r="N4729" s="26">
        <v>6122482401</v>
      </c>
    </row>
    <row r="4730" spans="1:14">
      <c r="A4730" s="26" t="s">
        <v>1727</v>
      </c>
      <c r="B4730" s="26" t="s">
        <v>1728</v>
      </c>
      <c r="C4730" s="26">
        <v>42346446</v>
      </c>
      <c r="D4730" s="26" t="s">
        <v>24</v>
      </c>
      <c r="E4730" s="26" t="s">
        <v>25281</v>
      </c>
      <c r="F4730" s="26" t="s">
        <v>25282</v>
      </c>
      <c r="G4730" s="26" t="s">
        <v>9586</v>
      </c>
      <c r="H4730" s="26" t="s">
        <v>27</v>
      </c>
      <c r="I4730" s="26" t="s">
        <v>9814</v>
      </c>
      <c r="J4730" s="26" t="s">
        <v>25283</v>
      </c>
      <c r="K4730" s="26" t="s">
        <v>9606</v>
      </c>
      <c r="L4730" s="26" t="s">
        <v>25284</v>
      </c>
      <c r="M4730" s="26">
        <v>380434236324</v>
      </c>
      <c r="N4730" s="26">
        <v>521455502</v>
      </c>
    </row>
    <row r="4731" spans="1:14">
      <c r="A4731" s="26" t="s">
        <v>1771</v>
      </c>
      <c r="B4731" s="26" t="s">
        <v>1772</v>
      </c>
      <c r="C4731" s="26">
        <v>41021561</v>
      </c>
      <c r="D4731" s="26" t="s">
        <v>24</v>
      </c>
      <c r="E4731" s="26" t="s">
        <v>25285</v>
      </c>
      <c r="F4731" s="26" t="s">
        <v>25286</v>
      </c>
      <c r="G4731" s="26" t="s">
        <v>9586</v>
      </c>
      <c r="H4731" s="26" t="s">
        <v>27</v>
      </c>
      <c r="I4731" s="26" t="s">
        <v>10108</v>
      </c>
      <c r="J4731" s="26" t="s">
        <v>10675</v>
      </c>
      <c r="K4731" s="26" t="s">
        <v>9582</v>
      </c>
      <c r="L4731" s="26" t="s">
        <v>25287</v>
      </c>
      <c r="M4731" s="26">
        <v>380967519163</v>
      </c>
      <c r="N4731" s="26">
        <v>521610101</v>
      </c>
    </row>
    <row r="4732" spans="1:14">
      <c r="A4732" s="26" t="s">
        <v>2080</v>
      </c>
      <c r="B4732" s="26" t="s">
        <v>2081</v>
      </c>
      <c r="C4732" s="26">
        <v>38485727</v>
      </c>
      <c r="D4732" s="26" t="s">
        <v>24</v>
      </c>
      <c r="E4732" s="26" t="s">
        <v>25288</v>
      </c>
      <c r="F4732" s="26" t="s">
        <v>25289</v>
      </c>
      <c r="G4732" s="26" t="s">
        <v>9579</v>
      </c>
      <c r="H4732" s="26" t="s">
        <v>103</v>
      </c>
      <c r="I4732" s="26" t="s">
        <v>9833</v>
      </c>
      <c r="J4732" s="26" t="s">
        <v>25290</v>
      </c>
      <c r="K4732" s="26" t="s">
        <v>9582</v>
      </c>
      <c r="L4732" s="26" t="s">
        <v>25291</v>
      </c>
      <c r="M4732" s="26">
        <v>380337723957</v>
      </c>
      <c r="N4732" s="26">
        <v>121181906</v>
      </c>
    </row>
    <row r="4733" spans="1:14">
      <c r="A4733" s="26" t="s">
        <v>3203</v>
      </c>
      <c r="B4733" s="26" t="s">
        <v>3204</v>
      </c>
      <c r="C4733" s="26">
        <v>40453432</v>
      </c>
      <c r="D4733" s="26" t="s">
        <v>24</v>
      </c>
      <c r="E4733" s="26" t="s">
        <v>25292</v>
      </c>
      <c r="F4733" s="26" t="s">
        <v>25293</v>
      </c>
      <c r="G4733" s="26" t="s">
        <v>9586</v>
      </c>
      <c r="H4733" s="26" t="s">
        <v>375</v>
      </c>
      <c r="I4733" s="26" t="s">
        <v>17854</v>
      </c>
      <c r="J4733" s="26" t="s">
        <v>3205</v>
      </c>
      <c r="K4733" s="26" t="s">
        <v>9606</v>
      </c>
      <c r="L4733" s="26" t="s">
        <v>25294</v>
      </c>
      <c r="M4733" s="26">
        <v>380684889418</v>
      </c>
      <c r="N4733" s="26">
        <v>1821155700</v>
      </c>
    </row>
    <row r="4734" spans="1:14">
      <c r="A4734" s="26" t="s">
        <v>6871</v>
      </c>
      <c r="B4734" s="26" t="s">
        <v>6872</v>
      </c>
      <c r="C4734" s="26">
        <v>38522213</v>
      </c>
      <c r="D4734" s="26" t="s">
        <v>24</v>
      </c>
      <c r="E4734" s="26" t="s">
        <v>25295</v>
      </c>
      <c r="F4734" s="26" t="s">
        <v>25296</v>
      </c>
      <c r="G4734" s="26" t="s">
        <v>9579</v>
      </c>
      <c r="H4734" s="26" t="s">
        <v>949</v>
      </c>
      <c r="I4734" s="26" t="s">
        <v>12172</v>
      </c>
      <c r="J4734" s="26" t="s">
        <v>25297</v>
      </c>
      <c r="K4734" s="26" t="s">
        <v>9582</v>
      </c>
      <c r="L4734" s="26" t="s">
        <v>25298</v>
      </c>
      <c r="M4734" s="26">
        <v>380534195260</v>
      </c>
      <c r="N4734" s="26">
        <v>5324586701</v>
      </c>
    </row>
    <row r="4735" spans="1:14">
      <c r="A4735" s="26" t="s">
        <v>8006</v>
      </c>
      <c r="B4735" s="26" t="s">
        <v>8007</v>
      </c>
      <c r="C4735" s="26">
        <v>42698128</v>
      </c>
      <c r="D4735" s="26" t="s">
        <v>24</v>
      </c>
      <c r="E4735" s="26" t="s">
        <v>25299</v>
      </c>
      <c r="F4735" s="26" t="s">
        <v>25300</v>
      </c>
      <c r="G4735" s="26" t="s">
        <v>9586</v>
      </c>
      <c r="H4735" s="26" t="s">
        <v>1122</v>
      </c>
      <c r="I4735" s="26" t="s">
        <v>21763</v>
      </c>
      <c r="J4735" s="26" t="s">
        <v>1226</v>
      </c>
      <c r="K4735" s="26" t="s">
        <v>9582</v>
      </c>
      <c r="L4735" s="26" t="s">
        <v>25301</v>
      </c>
      <c r="M4735" s="26">
        <v>380954014316</v>
      </c>
      <c r="N4735" s="26">
        <v>6322888001</v>
      </c>
    </row>
    <row r="4736" spans="1:14">
      <c r="A4736" s="26" t="s">
        <v>5558</v>
      </c>
      <c r="B4736" s="26" t="s">
        <v>5559</v>
      </c>
      <c r="C4736" s="26">
        <v>38961113</v>
      </c>
      <c r="D4736" s="26" t="s">
        <v>24</v>
      </c>
      <c r="E4736" s="26" t="s">
        <v>25302</v>
      </c>
      <c r="F4736" s="26" t="s">
        <v>10050</v>
      </c>
      <c r="G4736" s="26" t="s">
        <v>9591</v>
      </c>
      <c r="H4736" s="26" t="s">
        <v>799</v>
      </c>
      <c r="J4736" s="26" t="s">
        <v>800</v>
      </c>
      <c r="K4736" s="26" t="s">
        <v>9597</v>
      </c>
      <c r="L4736" s="26" t="s">
        <v>25303</v>
      </c>
      <c r="M4736" s="26">
        <v>380442766922</v>
      </c>
      <c r="N4736" s="26">
        <v>4822784009</v>
      </c>
    </row>
    <row r="4737" spans="1:14">
      <c r="A4737" s="26" t="s">
        <v>8924</v>
      </c>
      <c r="B4737" s="26" t="s">
        <v>8925</v>
      </c>
      <c r="C4737" s="26">
        <v>39011491</v>
      </c>
      <c r="D4737" s="26" t="s">
        <v>24</v>
      </c>
      <c r="E4737" s="26" t="s">
        <v>25304</v>
      </c>
      <c r="F4737" s="26" t="s">
        <v>25305</v>
      </c>
      <c r="G4737" s="26" t="s">
        <v>9579</v>
      </c>
      <c r="H4737" s="26" t="s">
        <v>1401</v>
      </c>
      <c r="I4737" s="26" t="s">
        <v>9726</v>
      </c>
      <c r="J4737" s="26" t="s">
        <v>25306</v>
      </c>
      <c r="K4737" s="26" t="s">
        <v>9582</v>
      </c>
      <c r="L4737" s="26" t="s">
        <v>25307</v>
      </c>
      <c r="M4737" s="26">
        <v>380473398516</v>
      </c>
      <c r="N4737" s="26">
        <v>7123786001</v>
      </c>
    </row>
    <row r="4738" spans="1:14">
      <c r="A4738" s="26" t="s">
        <v>8065</v>
      </c>
      <c r="B4738" s="26" t="s">
        <v>8066</v>
      </c>
      <c r="C4738" s="26">
        <v>31766242</v>
      </c>
      <c r="D4738" s="26" t="s">
        <v>24</v>
      </c>
      <c r="E4738" s="26" t="s">
        <v>25308</v>
      </c>
      <c r="F4738" s="26" t="s">
        <v>25309</v>
      </c>
      <c r="G4738" s="26" t="s">
        <v>9586</v>
      </c>
      <c r="H4738" s="26" t="s">
        <v>1122</v>
      </c>
      <c r="J4738" s="26" t="s">
        <v>8039</v>
      </c>
      <c r="K4738" s="26" t="s">
        <v>9597</v>
      </c>
      <c r="L4738" s="26" t="s">
        <v>25310</v>
      </c>
      <c r="M4738" s="26">
        <v>380577255707</v>
      </c>
      <c r="N4738" s="26">
        <v>6310100000</v>
      </c>
    </row>
    <row r="4739" spans="1:14">
      <c r="A4739" s="26" t="s">
        <v>7126</v>
      </c>
      <c r="B4739" s="26" t="s">
        <v>7127</v>
      </c>
      <c r="C4739" s="26">
        <v>38492302</v>
      </c>
      <c r="D4739" s="26" t="s">
        <v>24</v>
      </c>
      <c r="E4739" s="26" t="s">
        <v>25311</v>
      </c>
      <c r="F4739" s="26" t="s">
        <v>25312</v>
      </c>
      <c r="G4739" s="26" t="s">
        <v>9586</v>
      </c>
      <c r="H4739" s="26" t="s">
        <v>987</v>
      </c>
      <c r="I4739" s="26" t="s">
        <v>9634</v>
      </c>
      <c r="J4739" s="26" t="s">
        <v>20664</v>
      </c>
      <c r="K4739" s="26" t="s">
        <v>9582</v>
      </c>
      <c r="L4739" s="26" t="s">
        <v>25313</v>
      </c>
      <c r="M4739" s="26">
        <v>761322702827</v>
      </c>
      <c r="N4739" s="26">
        <v>722880703</v>
      </c>
    </row>
    <row r="4740" spans="1:14">
      <c r="A4740" s="26" t="s">
        <v>8725</v>
      </c>
      <c r="B4740" s="26" t="s">
        <v>8726</v>
      </c>
      <c r="C4740" s="26">
        <v>40992563</v>
      </c>
      <c r="D4740" s="26" t="s">
        <v>24</v>
      </c>
      <c r="E4740" s="26" t="s">
        <v>25314</v>
      </c>
      <c r="F4740" s="26" t="s">
        <v>25315</v>
      </c>
      <c r="G4740" s="26" t="s">
        <v>9586</v>
      </c>
      <c r="H4740" s="26" t="s">
        <v>1308</v>
      </c>
      <c r="J4740" s="26" t="s">
        <v>8727</v>
      </c>
      <c r="K4740" s="26" t="s">
        <v>9606</v>
      </c>
      <c r="L4740" s="26" t="s">
        <v>25316</v>
      </c>
      <c r="M4740" s="26">
        <v>380968059541</v>
      </c>
      <c r="N4740" s="26">
        <v>6821255500</v>
      </c>
    </row>
    <row r="4741" spans="1:14">
      <c r="A4741" s="26" t="s">
        <v>2920</v>
      </c>
      <c r="B4741" s="26" t="s">
        <v>2921</v>
      </c>
      <c r="C4741" s="26">
        <v>42278319</v>
      </c>
      <c r="D4741" s="26" t="s">
        <v>780</v>
      </c>
      <c r="E4741" s="26" t="s">
        <v>25317</v>
      </c>
      <c r="F4741" s="26" t="s">
        <v>10111</v>
      </c>
      <c r="G4741" s="26" t="s">
        <v>9601</v>
      </c>
      <c r="H4741" s="26" t="s">
        <v>258</v>
      </c>
      <c r="J4741" s="26" t="s">
        <v>317</v>
      </c>
      <c r="K4741" s="26" t="s">
        <v>9597</v>
      </c>
      <c r="L4741" s="26" t="s">
        <v>25318</v>
      </c>
      <c r="M4741" s="26">
        <v>761607305265</v>
      </c>
      <c r="N4741" s="26">
        <v>1412300000</v>
      </c>
    </row>
    <row r="4742" spans="1:14">
      <c r="A4742" s="26" t="s">
        <v>5419</v>
      </c>
      <c r="B4742" s="26" t="s">
        <v>5420</v>
      </c>
      <c r="C4742" s="26">
        <v>26308630</v>
      </c>
      <c r="D4742" s="26" t="s">
        <v>780</v>
      </c>
      <c r="E4742" s="26" t="s">
        <v>25319</v>
      </c>
      <c r="F4742" s="26" t="s">
        <v>25320</v>
      </c>
      <c r="G4742" s="26" t="s">
        <v>9601</v>
      </c>
      <c r="H4742" s="26" t="s">
        <v>735</v>
      </c>
      <c r="J4742" s="26" t="s">
        <v>787</v>
      </c>
      <c r="K4742" s="26" t="s">
        <v>9597</v>
      </c>
      <c r="L4742" s="26" t="s">
        <v>25321</v>
      </c>
      <c r="M4742" s="26">
        <v>761277681096</v>
      </c>
      <c r="N4742" s="26">
        <v>4611200000</v>
      </c>
    </row>
    <row r="4743" spans="1:14">
      <c r="A4743" s="26" t="s">
        <v>7807</v>
      </c>
      <c r="B4743" s="26" t="s">
        <v>7808</v>
      </c>
      <c r="C4743" s="26">
        <v>40242851</v>
      </c>
      <c r="D4743" s="26" t="s">
        <v>780</v>
      </c>
      <c r="E4743" s="26" t="s">
        <v>25322</v>
      </c>
      <c r="F4743" s="26" t="s">
        <v>9787</v>
      </c>
      <c r="G4743" s="26" t="s">
        <v>9601</v>
      </c>
      <c r="H4743" s="26" t="s">
        <v>1088</v>
      </c>
      <c r="J4743" s="26" t="s">
        <v>1115</v>
      </c>
      <c r="K4743" s="26" t="s">
        <v>9597</v>
      </c>
      <c r="L4743" s="26" t="s">
        <v>25323</v>
      </c>
      <c r="M4743" s="26">
        <v>380352522368</v>
      </c>
      <c r="N4743" s="26">
        <v>6110100000</v>
      </c>
    </row>
    <row r="4744" spans="1:14">
      <c r="A4744" s="26" t="s">
        <v>7306</v>
      </c>
      <c r="B4744" s="26" t="s">
        <v>7307</v>
      </c>
      <c r="C4744" s="26">
        <v>2007517</v>
      </c>
      <c r="D4744" s="26" t="s">
        <v>780</v>
      </c>
      <c r="E4744" s="26" t="s">
        <v>25324</v>
      </c>
      <c r="F4744" s="26" t="s">
        <v>10114</v>
      </c>
      <c r="G4744" s="26" t="s">
        <v>9601</v>
      </c>
      <c r="H4744" s="26" t="s">
        <v>1025</v>
      </c>
      <c r="J4744" s="26" t="s">
        <v>7308</v>
      </c>
      <c r="K4744" s="26" t="s">
        <v>9597</v>
      </c>
      <c r="L4744" s="26" t="s">
        <v>23215</v>
      </c>
      <c r="M4744" s="26">
        <v>761208938057</v>
      </c>
      <c r="N4744" s="26">
        <v>4624880902</v>
      </c>
    </row>
    <row r="4745" spans="1:14">
      <c r="A4745" s="26" t="s">
        <v>3372</v>
      </c>
      <c r="B4745" s="26" t="s">
        <v>3373</v>
      </c>
      <c r="C4745" s="26">
        <v>41769166</v>
      </c>
      <c r="D4745" s="26" t="s">
        <v>24</v>
      </c>
      <c r="E4745" s="26" t="s">
        <v>25325</v>
      </c>
      <c r="F4745" s="26" t="s">
        <v>25326</v>
      </c>
      <c r="G4745" s="26" t="s">
        <v>9586</v>
      </c>
      <c r="H4745" s="26" t="s">
        <v>392</v>
      </c>
      <c r="I4745" s="26" t="s">
        <v>11040</v>
      </c>
      <c r="J4745" s="26" t="s">
        <v>25327</v>
      </c>
      <c r="K4745" s="26" t="s">
        <v>9606</v>
      </c>
      <c r="L4745" s="26" t="s">
        <v>25328</v>
      </c>
      <c r="M4745" s="26">
        <v>380314341349</v>
      </c>
      <c r="N4745" s="26">
        <v>2121255600</v>
      </c>
    </row>
    <row r="4746" spans="1:14">
      <c r="A4746" s="26" t="s">
        <v>9100</v>
      </c>
      <c r="B4746" s="26" t="s">
        <v>9101</v>
      </c>
      <c r="C4746" s="26">
        <v>41732618</v>
      </c>
      <c r="D4746" s="26" t="s">
        <v>24</v>
      </c>
      <c r="E4746" s="26" t="s">
        <v>25329</v>
      </c>
      <c r="F4746" s="26" t="s">
        <v>25330</v>
      </c>
      <c r="G4746" s="26" t="s">
        <v>9586</v>
      </c>
      <c r="H4746" s="26" t="s">
        <v>1490</v>
      </c>
      <c r="J4746" s="26" t="s">
        <v>25331</v>
      </c>
      <c r="K4746" s="26" t="s">
        <v>9582</v>
      </c>
      <c r="L4746" s="26" t="s">
        <v>25332</v>
      </c>
      <c r="M4746" s="26">
        <v>380507607738</v>
      </c>
      <c r="N4746" s="26">
        <v>7325089101</v>
      </c>
    </row>
    <row r="4747" spans="1:14">
      <c r="A4747" s="26" t="s">
        <v>8972</v>
      </c>
      <c r="B4747" s="26" t="s">
        <v>8973</v>
      </c>
      <c r="C4747" s="26">
        <v>38981957</v>
      </c>
      <c r="D4747" s="26" t="s">
        <v>24</v>
      </c>
      <c r="E4747" s="26" t="s">
        <v>25333</v>
      </c>
      <c r="F4747" s="26" t="s">
        <v>25334</v>
      </c>
      <c r="G4747" s="26" t="s">
        <v>9579</v>
      </c>
      <c r="H4747" s="26" t="s">
        <v>1401</v>
      </c>
      <c r="J4747" s="26" t="s">
        <v>25335</v>
      </c>
      <c r="K4747" s="26" t="s">
        <v>9582</v>
      </c>
      <c r="L4747" s="26" t="s">
        <v>25336</v>
      </c>
      <c r="M4747" s="26">
        <v>380472346417</v>
      </c>
      <c r="N4747" s="26">
        <v>7124989201</v>
      </c>
    </row>
    <row r="4748" spans="1:14">
      <c r="A4748" s="26" t="s">
        <v>2811</v>
      </c>
      <c r="B4748" s="26" t="s">
        <v>2812</v>
      </c>
      <c r="C4748" s="26">
        <v>37802778</v>
      </c>
      <c r="D4748" s="26" t="s">
        <v>24</v>
      </c>
      <c r="E4748" s="26" t="s">
        <v>25337</v>
      </c>
      <c r="F4748" s="26" t="s">
        <v>25338</v>
      </c>
      <c r="G4748" s="26" t="s">
        <v>9586</v>
      </c>
      <c r="H4748" s="26" t="s">
        <v>258</v>
      </c>
      <c r="I4748" s="26" t="s">
        <v>10945</v>
      </c>
      <c r="J4748" s="26" t="s">
        <v>25339</v>
      </c>
      <c r="K4748" s="26" t="s">
        <v>9582</v>
      </c>
      <c r="L4748" s="26" t="s">
        <v>25340</v>
      </c>
      <c r="M4748" s="26">
        <v>380506854786</v>
      </c>
      <c r="N4748" s="26">
        <v>1422084401</v>
      </c>
    </row>
    <row r="4749" spans="1:14">
      <c r="A4749" s="26" t="s">
        <v>7379</v>
      </c>
      <c r="B4749" s="26" t="s">
        <v>7380</v>
      </c>
      <c r="C4749" s="26">
        <v>42275983</v>
      </c>
      <c r="D4749" s="26" t="s">
        <v>24</v>
      </c>
      <c r="E4749" s="26" t="s">
        <v>25341</v>
      </c>
      <c r="F4749" s="26" t="s">
        <v>25342</v>
      </c>
      <c r="G4749" s="26" t="s">
        <v>9586</v>
      </c>
      <c r="H4749" s="26" t="s">
        <v>1025</v>
      </c>
      <c r="I4749" s="26" t="s">
        <v>12104</v>
      </c>
      <c r="J4749" s="26" t="s">
        <v>2586</v>
      </c>
      <c r="K4749" s="26" t="s">
        <v>9606</v>
      </c>
      <c r="L4749" s="26" t="s">
        <v>25343</v>
      </c>
      <c r="M4749" s="26">
        <v>761540750827</v>
      </c>
      <c r="N4749" s="26">
        <v>124755800</v>
      </c>
    </row>
    <row r="4750" spans="1:14">
      <c r="A4750" s="26" t="s">
        <v>5047</v>
      </c>
      <c r="B4750" s="26" t="s">
        <v>5043</v>
      </c>
      <c r="C4750" s="26">
        <v>1996409</v>
      </c>
      <c r="D4750" s="26" t="s">
        <v>24</v>
      </c>
      <c r="E4750" s="26" t="s">
        <v>25344</v>
      </c>
      <c r="F4750" s="26" t="s">
        <v>25345</v>
      </c>
      <c r="G4750" s="26" t="s">
        <v>9579</v>
      </c>
      <c r="H4750" s="26" t="s">
        <v>1088</v>
      </c>
      <c r="I4750" s="26" t="s">
        <v>10691</v>
      </c>
      <c r="J4750" s="26" t="s">
        <v>7724</v>
      </c>
      <c r="K4750" s="26" t="s">
        <v>9582</v>
      </c>
      <c r="L4750" s="26" t="s">
        <v>25346</v>
      </c>
      <c r="M4750" s="26">
        <v>380968213718</v>
      </c>
      <c r="N4750" s="26">
        <v>2121283001</v>
      </c>
    </row>
    <row r="4751" spans="1:14">
      <c r="A4751" s="26" t="s">
        <v>8014</v>
      </c>
      <c r="B4751" s="26" t="s">
        <v>8015</v>
      </c>
      <c r="C4751" s="26">
        <v>38743588</v>
      </c>
      <c r="D4751" s="26" t="s">
        <v>24</v>
      </c>
      <c r="E4751" s="26" t="s">
        <v>25347</v>
      </c>
      <c r="F4751" s="26" t="s">
        <v>25348</v>
      </c>
      <c r="G4751" s="26" t="s">
        <v>9586</v>
      </c>
      <c r="H4751" s="26" t="s">
        <v>1122</v>
      </c>
      <c r="I4751" s="26" t="s">
        <v>11422</v>
      </c>
      <c r="J4751" s="26" t="s">
        <v>1238</v>
      </c>
      <c r="K4751" s="26" t="s">
        <v>9606</v>
      </c>
      <c r="L4751" s="26" t="s">
        <v>25349</v>
      </c>
      <c r="M4751" s="26">
        <v>380675795328</v>
      </c>
      <c r="N4751" s="26">
        <v>522282002</v>
      </c>
    </row>
    <row r="4752" spans="1:14">
      <c r="A4752" s="26" t="s">
        <v>4550</v>
      </c>
      <c r="B4752" s="26" t="s">
        <v>4551</v>
      </c>
      <c r="C4752" s="26">
        <v>42408329</v>
      </c>
      <c r="D4752" s="26" t="s">
        <v>24</v>
      </c>
      <c r="E4752" s="26" t="s">
        <v>25350</v>
      </c>
      <c r="F4752" s="26" t="s">
        <v>25351</v>
      </c>
      <c r="G4752" s="26" t="s">
        <v>9591</v>
      </c>
      <c r="H4752" s="26" t="s">
        <v>576</v>
      </c>
      <c r="J4752" s="26" t="s">
        <v>4552</v>
      </c>
      <c r="K4752" s="26" t="s">
        <v>9582</v>
      </c>
      <c r="L4752" s="26" t="s">
        <v>25352</v>
      </c>
      <c r="M4752" s="26">
        <v>761946775586</v>
      </c>
      <c r="N4752" s="26">
        <v>3220488301</v>
      </c>
    </row>
    <row r="4753" spans="1:14">
      <c r="A4753" s="26" t="s">
        <v>2224</v>
      </c>
      <c r="B4753" s="26" t="s">
        <v>2225</v>
      </c>
      <c r="C4753" s="26" t="s">
        <v>1604</v>
      </c>
      <c r="D4753" s="26" t="s">
        <v>24</v>
      </c>
      <c r="E4753" s="26" t="s">
        <v>25353</v>
      </c>
      <c r="F4753" s="26" t="s">
        <v>25354</v>
      </c>
      <c r="G4753" s="26" t="s">
        <v>9586</v>
      </c>
      <c r="H4753" s="26" t="s">
        <v>133</v>
      </c>
      <c r="J4753" s="26" t="s">
        <v>146</v>
      </c>
      <c r="K4753" s="26" t="s">
        <v>9597</v>
      </c>
      <c r="L4753" s="26" t="s">
        <v>25355</v>
      </c>
      <c r="M4753" s="26">
        <v>380954190937</v>
      </c>
      <c r="N4753" s="26">
        <v>1210100000</v>
      </c>
    </row>
    <row r="4754" spans="1:14">
      <c r="A4754" s="26" t="s">
        <v>5779</v>
      </c>
      <c r="B4754" s="26" t="s">
        <v>5780</v>
      </c>
      <c r="C4754" s="26">
        <v>21467676</v>
      </c>
      <c r="D4754" s="26" t="s">
        <v>24</v>
      </c>
      <c r="E4754" s="26" t="s">
        <v>25356</v>
      </c>
      <c r="F4754" s="26" t="s">
        <v>12560</v>
      </c>
      <c r="G4754" s="26" t="s">
        <v>9586</v>
      </c>
      <c r="H4754" s="26" t="s">
        <v>799</v>
      </c>
      <c r="J4754" s="26" t="s">
        <v>800</v>
      </c>
      <c r="K4754" s="26" t="s">
        <v>9597</v>
      </c>
      <c r="L4754" s="26" t="s">
        <v>25357</v>
      </c>
      <c r="M4754" s="26">
        <v>760890742038</v>
      </c>
      <c r="N4754" s="26">
        <v>4822784009</v>
      </c>
    </row>
    <row r="4755" spans="1:14">
      <c r="A4755" s="26" t="s">
        <v>7510</v>
      </c>
      <c r="B4755" s="26" t="s">
        <v>7511</v>
      </c>
      <c r="C4755" s="26">
        <v>5519480</v>
      </c>
      <c r="D4755" s="26" t="s">
        <v>780</v>
      </c>
      <c r="E4755" s="26" t="s">
        <v>25358</v>
      </c>
      <c r="F4755" s="26" t="s">
        <v>25359</v>
      </c>
      <c r="G4755" s="26" t="s">
        <v>9601</v>
      </c>
      <c r="H4755" s="26" t="s">
        <v>1025</v>
      </c>
      <c r="J4755" s="26" t="s">
        <v>1065</v>
      </c>
      <c r="K4755" s="26" t="s">
        <v>9597</v>
      </c>
      <c r="L4755" s="26" t="s">
        <v>25360</v>
      </c>
      <c r="M4755" s="26">
        <v>380542701301</v>
      </c>
      <c r="N4755" s="26">
        <v>5910100000</v>
      </c>
    </row>
    <row r="4756" spans="1:14">
      <c r="A4756" s="26" t="s">
        <v>2701</v>
      </c>
      <c r="B4756" s="26" t="s">
        <v>2702</v>
      </c>
      <c r="C4756" s="26">
        <v>37741878</v>
      </c>
      <c r="D4756" s="26" t="s">
        <v>24</v>
      </c>
      <c r="E4756" s="26" t="s">
        <v>25361</v>
      </c>
      <c r="F4756" s="26" t="s">
        <v>25362</v>
      </c>
      <c r="G4756" s="26" t="s">
        <v>9586</v>
      </c>
      <c r="H4756" s="26" t="s">
        <v>133</v>
      </c>
      <c r="I4756" s="26" t="s">
        <v>16294</v>
      </c>
      <c r="J4756" s="26" t="s">
        <v>25363</v>
      </c>
      <c r="K4756" s="26" t="s">
        <v>9606</v>
      </c>
      <c r="L4756" s="26" t="s">
        <v>25364</v>
      </c>
      <c r="M4756" s="26">
        <v>380671984801</v>
      </c>
      <c r="N4756" s="26">
        <v>1224856200</v>
      </c>
    </row>
    <row r="4757" spans="1:14">
      <c r="A4757" s="26" t="s">
        <v>3411</v>
      </c>
      <c r="B4757" s="26" t="s">
        <v>3412</v>
      </c>
      <c r="C4757" s="26">
        <v>38456539</v>
      </c>
      <c r="D4757" s="26" t="s">
        <v>24</v>
      </c>
      <c r="E4757" s="26" t="s">
        <v>25365</v>
      </c>
      <c r="F4757" s="26" t="s">
        <v>25366</v>
      </c>
      <c r="G4757" s="26" t="s">
        <v>9586</v>
      </c>
      <c r="H4757" s="26" t="s">
        <v>392</v>
      </c>
      <c r="I4757" s="26" t="s">
        <v>9857</v>
      </c>
      <c r="J4757" s="26" t="s">
        <v>25367</v>
      </c>
      <c r="K4757" s="26" t="s">
        <v>9582</v>
      </c>
      <c r="L4757" s="26" t="s">
        <v>25368</v>
      </c>
      <c r="M4757" s="26">
        <v>380673563808</v>
      </c>
      <c r="N4757" s="26">
        <v>2121985201</v>
      </c>
    </row>
    <row r="4758" spans="1:14">
      <c r="A4758" s="26" t="s">
        <v>7878</v>
      </c>
      <c r="B4758" s="26" t="s">
        <v>7879</v>
      </c>
      <c r="C4758" s="26">
        <v>37948306</v>
      </c>
      <c r="D4758" s="26" t="s">
        <v>24</v>
      </c>
      <c r="E4758" s="26" t="s">
        <v>25369</v>
      </c>
      <c r="F4758" s="26" t="s">
        <v>25370</v>
      </c>
      <c r="G4758" s="26" t="s">
        <v>9591</v>
      </c>
      <c r="H4758" s="26" t="s">
        <v>1122</v>
      </c>
      <c r="I4758" s="26" t="s">
        <v>14471</v>
      </c>
      <c r="J4758" s="26" t="s">
        <v>25371</v>
      </c>
      <c r="K4758" s="26" t="s">
        <v>9582</v>
      </c>
      <c r="L4758" s="26" t="s">
        <v>25372</v>
      </c>
      <c r="M4758" s="26">
        <v>380575364343</v>
      </c>
      <c r="N4758" s="26">
        <v>6321284501</v>
      </c>
    </row>
    <row r="4759" spans="1:14">
      <c r="A4759" s="26" t="s">
        <v>9469</v>
      </c>
      <c r="B4759" s="26" t="s">
        <v>9470</v>
      </c>
      <c r="C4759" s="26">
        <v>2006596</v>
      </c>
      <c r="D4759" s="26" t="s">
        <v>780</v>
      </c>
      <c r="E4759" s="26" t="s">
        <v>25373</v>
      </c>
      <c r="F4759" s="26" t="s">
        <v>25374</v>
      </c>
      <c r="G4759" s="26" t="s">
        <v>9601</v>
      </c>
      <c r="H4759" s="26" t="s">
        <v>1573</v>
      </c>
      <c r="J4759" s="26" t="s">
        <v>1597</v>
      </c>
      <c r="K4759" s="26" t="s">
        <v>9597</v>
      </c>
      <c r="L4759" s="26" t="s">
        <v>25375</v>
      </c>
      <c r="M4759" s="26">
        <v>380462941727</v>
      </c>
      <c r="N4759" s="26">
        <v>7410100000</v>
      </c>
    </row>
    <row r="4760" spans="1:14">
      <c r="A4760" s="26" t="s">
        <v>6811</v>
      </c>
      <c r="B4760" s="26" t="s">
        <v>6812</v>
      </c>
      <c r="C4760" s="26">
        <v>1204394</v>
      </c>
      <c r="D4760" s="26" t="s">
        <v>780</v>
      </c>
      <c r="E4760" s="26" t="s">
        <v>25376</v>
      </c>
      <c r="F4760" s="26" t="s">
        <v>21856</v>
      </c>
      <c r="G4760" s="26" t="s">
        <v>9601</v>
      </c>
      <c r="H4760" s="26" t="s">
        <v>949</v>
      </c>
      <c r="J4760" s="26" t="s">
        <v>977</v>
      </c>
      <c r="K4760" s="26" t="s">
        <v>9597</v>
      </c>
      <c r="L4760" s="26" t="s">
        <v>25377</v>
      </c>
      <c r="M4760" s="26">
        <v>380532609227</v>
      </c>
      <c r="N4760" s="26">
        <v>4424080504</v>
      </c>
    </row>
    <row r="4761" spans="1:14">
      <c r="A4761" s="26" t="s">
        <v>8658</v>
      </c>
      <c r="B4761" s="26" t="s">
        <v>8659</v>
      </c>
      <c r="C4761" s="26">
        <v>38072569</v>
      </c>
      <c r="D4761" s="26" t="s">
        <v>24</v>
      </c>
      <c r="E4761" s="26" t="s">
        <v>25378</v>
      </c>
      <c r="F4761" s="26" t="s">
        <v>25379</v>
      </c>
      <c r="G4761" s="26" t="s">
        <v>9579</v>
      </c>
      <c r="H4761" s="26" t="s">
        <v>1308</v>
      </c>
      <c r="I4761" s="26" t="s">
        <v>11591</v>
      </c>
      <c r="J4761" s="26" t="s">
        <v>25380</v>
      </c>
      <c r="K4761" s="26" t="s">
        <v>9582</v>
      </c>
      <c r="L4761" s="26" t="s">
        <v>25381</v>
      </c>
      <c r="M4761" s="26">
        <v>380385235538</v>
      </c>
      <c r="N4761" s="26">
        <v>6822183602</v>
      </c>
    </row>
    <row r="4762" spans="1:14">
      <c r="A4762" s="26" t="s">
        <v>4253</v>
      </c>
      <c r="B4762" s="26" t="s">
        <v>4254</v>
      </c>
      <c r="C4762" s="26">
        <v>41394939</v>
      </c>
      <c r="D4762" s="26" t="s">
        <v>24</v>
      </c>
      <c r="E4762" s="26" t="s">
        <v>25382</v>
      </c>
      <c r="F4762" s="26" t="s">
        <v>25383</v>
      </c>
      <c r="G4762" s="26" t="s">
        <v>9586</v>
      </c>
      <c r="H4762" s="26" t="s">
        <v>506</v>
      </c>
      <c r="I4762" s="26" t="s">
        <v>9951</v>
      </c>
      <c r="J4762" s="26" t="s">
        <v>25384</v>
      </c>
      <c r="K4762" s="26" t="s">
        <v>9582</v>
      </c>
      <c r="L4762" s="26" t="s">
        <v>25385</v>
      </c>
      <c r="M4762" s="26">
        <v>380347954228</v>
      </c>
      <c r="N4762" s="26">
        <v>2625610109</v>
      </c>
    </row>
    <row r="4763" spans="1:14">
      <c r="A4763" s="26" t="s">
        <v>2311</v>
      </c>
      <c r="B4763" s="26" t="s">
        <v>2312</v>
      </c>
      <c r="C4763" s="26">
        <v>1984613</v>
      </c>
      <c r="D4763" s="26" t="s">
        <v>780</v>
      </c>
      <c r="E4763" s="26" t="s">
        <v>25386</v>
      </c>
      <c r="F4763" s="26" t="s">
        <v>25387</v>
      </c>
      <c r="G4763" s="26" t="s">
        <v>9601</v>
      </c>
      <c r="H4763" s="26" t="s">
        <v>133</v>
      </c>
      <c r="J4763" s="26" t="s">
        <v>146</v>
      </c>
      <c r="K4763" s="26" t="s">
        <v>9597</v>
      </c>
      <c r="L4763" s="26" t="s">
        <v>25388</v>
      </c>
      <c r="M4763" s="26">
        <v>380567900602</v>
      </c>
      <c r="N4763" s="26">
        <v>1210100000</v>
      </c>
    </row>
    <row r="4764" spans="1:14">
      <c r="A4764" s="26" t="s">
        <v>9164</v>
      </c>
      <c r="B4764" s="26" t="s">
        <v>9165</v>
      </c>
      <c r="C4764" s="26">
        <v>38231128</v>
      </c>
      <c r="D4764" s="26" t="s">
        <v>24</v>
      </c>
      <c r="E4764" s="26" t="s">
        <v>25389</v>
      </c>
      <c r="F4764" s="26" t="s">
        <v>25390</v>
      </c>
      <c r="G4764" s="26" t="s">
        <v>9579</v>
      </c>
      <c r="H4764" s="26" t="s">
        <v>1490</v>
      </c>
      <c r="J4764" s="26" t="s">
        <v>25391</v>
      </c>
      <c r="K4764" s="26" t="s">
        <v>9582</v>
      </c>
      <c r="L4764" s="26" t="s">
        <v>25392</v>
      </c>
      <c r="M4764" s="26">
        <v>380958877669</v>
      </c>
      <c r="N4764" s="26">
        <v>7325080801</v>
      </c>
    </row>
    <row r="4765" spans="1:14">
      <c r="A4765" s="26" t="s">
        <v>9449</v>
      </c>
      <c r="B4765" s="26" t="s">
        <v>9450</v>
      </c>
      <c r="C4765" s="26">
        <v>2006076</v>
      </c>
      <c r="D4765" s="26" t="s">
        <v>780</v>
      </c>
      <c r="E4765" s="26" t="s">
        <v>25393</v>
      </c>
      <c r="F4765" s="26" t="s">
        <v>25394</v>
      </c>
      <c r="G4765" s="26" t="s">
        <v>9601</v>
      </c>
      <c r="H4765" s="26" t="s">
        <v>1573</v>
      </c>
      <c r="J4765" s="26" t="s">
        <v>16566</v>
      </c>
      <c r="K4765" s="26" t="s">
        <v>9597</v>
      </c>
      <c r="L4765" s="26" t="s">
        <v>18235</v>
      </c>
      <c r="M4765" s="26">
        <v>380669080906</v>
      </c>
      <c r="N4765" s="26">
        <v>7410500000</v>
      </c>
    </row>
    <row r="4766" spans="1:14">
      <c r="A4766" s="26" t="s">
        <v>4617</v>
      </c>
      <c r="B4766" s="26" t="s">
        <v>4618</v>
      </c>
      <c r="C4766" s="26">
        <v>38589283</v>
      </c>
      <c r="D4766" s="26" t="s">
        <v>24</v>
      </c>
      <c r="E4766" s="26" t="s">
        <v>25395</v>
      </c>
      <c r="F4766" s="26" t="s">
        <v>25396</v>
      </c>
      <c r="G4766" s="26" t="s">
        <v>9586</v>
      </c>
      <c r="H4766" s="26" t="s">
        <v>670</v>
      </c>
      <c r="I4766" s="26" t="s">
        <v>11133</v>
      </c>
      <c r="J4766" s="26" t="s">
        <v>25397</v>
      </c>
      <c r="K4766" s="26" t="s">
        <v>9582</v>
      </c>
      <c r="L4766" s="26" t="s">
        <v>25398</v>
      </c>
      <c r="M4766" s="26">
        <v>380970032262</v>
      </c>
      <c r="N4766" s="26">
        <v>3522885901</v>
      </c>
    </row>
    <row r="4767" spans="1:14">
      <c r="A4767" s="26" t="s">
        <v>6581</v>
      </c>
      <c r="B4767" s="26" t="s">
        <v>6582</v>
      </c>
      <c r="C4767" s="26">
        <v>38381474</v>
      </c>
      <c r="D4767" s="26" t="s">
        <v>24</v>
      </c>
      <c r="E4767" s="26" t="s">
        <v>25399</v>
      </c>
      <c r="F4767" s="26" t="s">
        <v>25400</v>
      </c>
      <c r="G4767" s="26" t="s">
        <v>9579</v>
      </c>
      <c r="H4767" s="26" t="s">
        <v>949</v>
      </c>
      <c r="I4767" s="26" t="s">
        <v>10846</v>
      </c>
      <c r="J4767" s="26" t="s">
        <v>25401</v>
      </c>
      <c r="K4767" s="26" t="s">
        <v>9582</v>
      </c>
      <c r="L4767" s="26" t="s">
        <v>25402</v>
      </c>
      <c r="M4767" s="26">
        <v>380535537317</v>
      </c>
      <c r="N4767" s="26">
        <v>4820380408</v>
      </c>
    </row>
    <row r="4768" spans="1:14">
      <c r="A4768" s="26" t="s">
        <v>3629</v>
      </c>
      <c r="B4768" s="26" t="s">
        <v>3630</v>
      </c>
      <c r="C4768" s="26">
        <v>40214913</v>
      </c>
      <c r="D4768" s="26" t="s">
        <v>24</v>
      </c>
      <c r="E4768" s="26" t="s">
        <v>25403</v>
      </c>
      <c r="F4768" s="26" t="s">
        <v>25404</v>
      </c>
      <c r="G4768" s="26" t="s">
        <v>9591</v>
      </c>
      <c r="H4768" s="26" t="s">
        <v>468</v>
      </c>
      <c r="I4768" s="26" t="s">
        <v>9850</v>
      </c>
      <c r="J4768" s="26" t="s">
        <v>10478</v>
      </c>
      <c r="K4768" s="26" t="s">
        <v>9582</v>
      </c>
      <c r="L4768" s="26" t="s">
        <v>25405</v>
      </c>
      <c r="M4768" s="26">
        <v>380613621644</v>
      </c>
      <c r="N4768" s="26">
        <v>1412947400</v>
      </c>
    </row>
    <row r="4769" spans="1:14">
      <c r="A4769" s="26" t="s">
        <v>6716</v>
      </c>
      <c r="B4769" s="26" t="s">
        <v>6717</v>
      </c>
      <c r="C4769" s="26">
        <v>37953735</v>
      </c>
      <c r="D4769" s="26" t="s">
        <v>24</v>
      </c>
      <c r="E4769" s="26" t="s">
        <v>25406</v>
      </c>
      <c r="F4769" s="26" t="s">
        <v>25407</v>
      </c>
      <c r="G4769" s="26" t="s">
        <v>9579</v>
      </c>
      <c r="H4769" s="26" t="s">
        <v>949</v>
      </c>
      <c r="I4769" s="26" t="s">
        <v>10708</v>
      </c>
      <c r="J4769" s="26" t="s">
        <v>25408</v>
      </c>
      <c r="K4769" s="26" t="s">
        <v>9582</v>
      </c>
      <c r="L4769" s="26" t="s">
        <v>25409</v>
      </c>
      <c r="M4769" s="26">
        <v>380663095006</v>
      </c>
      <c r="N4769" s="26">
        <v>1820610120</v>
      </c>
    </row>
    <row r="4770" spans="1:14">
      <c r="A4770" s="26" t="s">
        <v>6903</v>
      </c>
      <c r="B4770" s="26" t="s">
        <v>6904</v>
      </c>
      <c r="C4770" s="26">
        <v>38492195</v>
      </c>
      <c r="D4770" s="26" t="s">
        <v>24</v>
      </c>
      <c r="E4770" s="26" t="s">
        <v>25410</v>
      </c>
      <c r="F4770" s="26" t="s">
        <v>25411</v>
      </c>
      <c r="G4770" s="26" t="s">
        <v>9591</v>
      </c>
      <c r="H4770" s="26" t="s">
        <v>949</v>
      </c>
      <c r="I4770" s="26" t="s">
        <v>13534</v>
      </c>
      <c r="J4770" s="26" t="s">
        <v>25412</v>
      </c>
      <c r="K4770" s="26" t="s">
        <v>9582</v>
      </c>
      <c r="L4770" s="26" t="s">
        <v>25413</v>
      </c>
      <c r="M4770" s="26">
        <v>380534791295</v>
      </c>
      <c r="N4770" s="26">
        <v>523783007</v>
      </c>
    </row>
    <row r="4771" spans="1:14">
      <c r="A4771" s="26" t="s">
        <v>7955</v>
      </c>
      <c r="B4771" s="26" t="s">
        <v>7956</v>
      </c>
      <c r="C4771" s="26">
        <v>40414351</v>
      </c>
      <c r="D4771" s="26" t="s">
        <v>24</v>
      </c>
      <c r="E4771" s="26" t="s">
        <v>25414</v>
      </c>
      <c r="F4771" s="26" t="s">
        <v>25415</v>
      </c>
      <c r="G4771" s="26" t="s">
        <v>9591</v>
      </c>
      <c r="H4771" s="26" t="s">
        <v>1122</v>
      </c>
      <c r="J4771" s="26" t="s">
        <v>25416</v>
      </c>
      <c r="K4771" s="26" t="s">
        <v>9606</v>
      </c>
      <c r="L4771" s="26" t="s">
        <v>25417</v>
      </c>
      <c r="M4771" s="26">
        <v>380574242222</v>
      </c>
      <c r="N4771" s="26">
        <v>6310745700</v>
      </c>
    </row>
    <row r="4772" spans="1:14">
      <c r="A4772" s="26" t="s">
        <v>3372</v>
      </c>
      <c r="B4772" s="26" t="s">
        <v>3373</v>
      </c>
      <c r="C4772" s="26">
        <v>41769166</v>
      </c>
      <c r="D4772" s="26" t="s">
        <v>24</v>
      </c>
      <c r="E4772" s="26" t="s">
        <v>25418</v>
      </c>
      <c r="F4772" s="26" t="s">
        <v>25419</v>
      </c>
      <c r="G4772" s="26" t="s">
        <v>9586</v>
      </c>
      <c r="H4772" s="26" t="s">
        <v>392</v>
      </c>
      <c r="I4772" s="26" t="s">
        <v>11040</v>
      </c>
      <c r="J4772" s="26" t="s">
        <v>25420</v>
      </c>
      <c r="K4772" s="26" t="s">
        <v>9582</v>
      </c>
      <c r="L4772" s="26" t="s">
        <v>25421</v>
      </c>
      <c r="M4772" s="26">
        <v>380314331303</v>
      </c>
      <c r="N4772" s="26">
        <v>2121285601</v>
      </c>
    </row>
    <row r="4773" spans="1:14">
      <c r="A4773" s="26" t="s">
        <v>9352</v>
      </c>
      <c r="B4773" s="26" t="s">
        <v>9353</v>
      </c>
      <c r="C4773" s="26">
        <v>2774125</v>
      </c>
      <c r="D4773" s="26" t="s">
        <v>780</v>
      </c>
      <c r="E4773" s="26" t="s">
        <v>25422</v>
      </c>
      <c r="F4773" s="26" t="s">
        <v>10614</v>
      </c>
      <c r="G4773" s="26" t="s">
        <v>9601</v>
      </c>
      <c r="H4773" s="26" t="s">
        <v>1573</v>
      </c>
      <c r="J4773" s="26" t="s">
        <v>1582</v>
      </c>
      <c r="K4773" s="26" t="s">
        <v>9597</v>
      </c>
      <c r="L4773" s="26" t="s">
        <v>25423</v>
      </c>
      <c r="M4773" s="26">
        <v>380463141285</v>
      </c>
      <c r="N4773" s="26">
        <v>7410400000</v>
      </c>
    </row>
    <row r="4774" spans="1:14">
      <c r="A4774" s="26" t="s">
        <v>4581</v>
      </c>
      <c r="B4774" s="26" t="s">
        <v>4582</v>
      </c>
      <c r="C4774" s="26">
        <v>38817151</v>
      </c>
      <c r="D4774" s="26" t="s">
        <v>780</v>
      </c>
      <c r="E4774" s="26" t="s">
        <v>25424</v>
      </c>
      <c r="F4774" s="26" t="s">
        <v>25425</v>
      </c>
      <c r="G4774" s="26" t="s">
        <v>9601</v>
      </c>
      <c r="H4774" s="26" t="s">
        <v>670</v>
      </c>
      <c r="I4774" s="26" t="s">
        <v>22878</v>
      </c>
      <c r="J4774" s="26" t="s">
        <v>671</v>
      </c>
      <c r="K4774" s="26" t="s">
        <v>9597</v>
      </c>
      <c r="L4774" s="26" t="s">
        <v>25426</v>
      </c>
      <c r="M4774" s="26">
        <v>380969440169</v>
      </c>
      <c r="N4774" s="26">
        <v>3221681201</v>
      </c>
    </row>
    <row r="4775" spans="1:14">
      <c r="A4775" s="26" t="s">
        <v>7128</v>
      </c>
      <c r="B4775" s="26" t="s">
        <v>7127</v>
      </c>
      <c r="C4775" s="26">
        <v>38492302</v>
      </c>
      <c r="D4775" s="26" t="s">
        <v>780</v>
      </c>
      <c r="E4775" s="26" t="s">
        <v>25427</v>
      </c>
      <c r="F4775" s="26" t="s">
        <v>9787</v>
      </c>
      <c r="G4775" s="26" t="s">
        <v>9601</v>
      </c>
      <c r="H4775" s="26" t="s">
        <v>987</v>
      </c>
      <c r="J4775" s="26" t="s">
        <v>1008</v>
      </c>
      <c r="K4775" s="26" t="s">
        <v>9597</v>
      </c>
      <c r="L4775" s="26" t="s">
        <v>25428</v>
      </c>
      <c r="M4775" s="26">
        <v>380362620334</v>
      </c>
      <c r="N4775" s="26">
        <v>122086501</v>
      </c>
    </row>
    <row r="4776" spans="1:14">
      <c r="A4776" s="26" t="s">
        <v>4880</v>
      </c>
      <c r="B4776" s="26" t="s">
        <v>4881</v>
      </c>
      <c r="C4776" s="26">
        <v>38380533</v>
      </c>
      <c r="D4776" s="26" t="s">
        <v>24</v>
      </c>
      <c r="E4776" s="26" t="s">
        <v>25429</v>
      </c>
      <c r="F4776" s="26" t="s">
        <v>25430</v>
      </c>
      <c r="G4776" s="26" t="s">
        <v>9579</v>
      </c>
      <c r="H4776" s="26" t="s">
        <v>711</v>
      </c>
      <c r="J4776" s="26" t="s">
        <v>25431</v>
      </c>
      <c r="K4776" s="26" t="s">
        <v>9582</v>
      </c>
      <c r="L4776" s="26" t="s">
        <v>25432</v>
      </c>
      <c r="M4776" s="26">
        <v>380666707822</v>
      </c>
      <c r="N4776" s="26">
        <v>4424884504</v>
      </c>
    </row>
    <row r="4777" spans="1:14">
      <c r="A4777" s="26" t="s">
        <v>2137</v>
      </c>
      <c r="B4777" s="26" t="s">
        <v>2138</v>
      </c>
      <c r="C4777" s="26">
        <v>38485879</v>
      </c>
      <c r="D4777" s="26" t="s">
        <v>24</v>
      </c>
      <c r="E4777" s="26" t="s">
        <v>25433</v>
      </c>
      <c r="F4777" s="26" t="s">
        <v>25434</v>
      </c>
      <c r="G4777" s="26" t="s">
        <v>9579</v>
      </c>
      <c r="H4777" s="26" t="s">
        <v>103</v>
      </c>
      <c r="I4777" s="26" t="s">
        <v>10489</v>
      </c>
      <c r="J4777" s="26" t="s">
        <v>25435</v>
      </c>
      <c r="K4777" s="26" t="s">
        <v>9582</v>
      </c>
      <c r="L4777" s="26" t="s">
        <v>25436</v>
      </c>
      <c r="M4777" s="26">
        <v>761975678630</v>
      </c>
      <c r="N4777" s="26">
        <v>725055104</v>
      </c>
    </row>
    <row r="4778" spans="1:14">
      <c r="A4778" s="26" t="s">
        <v>6541</v>
      </c>
      <c r="B4778" s="26" t="s">
        <v>6542</v>
      </c>
      <c r="C4778" s="26">
        <v>1998696</v>
      </c>
      <c r="D4778" s="26" t="s">
        <v>780</v>
      </c>
      <c r="E4778" s="26" t="s">
        <v>25437</v>
      </c>
      <c r="F4778" s="26" t="s">
        <v>25438</v>
      </c>
      <c r="G4778" s="26" t="s">
        <v>9601</v>
      </c>
      <c r="H4778" s="26" t="s">
        <v>885</v>
      </c>
      <c r="I4778" s="26" t="s">
        <v>894</v>
      </c>
      <c r="J4778" s="26" t="s">
        <v>6543</v>
      </c>
      <c r="K4778" s="26" t="s">
        <v>9582</v>
      </c>
      <c r="L4778" s="26" t="s">
        <v>24085</v>
      </c>
      <c r="M4778" s="26">
        <v>380484927312</v>
      </c>
      <c r="N4778" s="26">
        <v>5120887701</v>
      </c>
    </row>
    <row r="4779" spans="1:14">
      <c r="A4779" s="26" t="s">
        <v>3230</v>
      </c>
      <c r="B4779" s="26" t="s">
        <v>3231</v>
      </c>
      <c r="C4779" s="26">
        <v>38562298</v>
      </c>
      <c r="D4779" s="26" t="s">
        <v>24</v>
      </c>
      <c r="E4779" s="26" t="s">
        <v>25439</v>
      </c>
      <c r="F4779" s="26" t="s">
        <v>25440</v>
      </c>
      <c r="G4779" s="26" t="s">
        <v>9591</v>
      </c>
      <c r="H4779" s="26" t="s">
        <v>375</v>
      </c>
      <c r="I4779" s="26" t="s">
        <v>9592</v>
      </c>
      <c r="J4779" s="26" t="s">
        <v>25441</v>
      </c>
      <c r="K4779" s="26" t="s">
        <v>9582</v>
      </c>
      <c r="L4779" s="26" t="s">
        <v>25442</v>
      </c>
      <c r="M4779" s="26">
        <v>380978065371</v>
      </c>
      <c r="N4779" s="26">
        <v>1824410137</v>
      </c>
    </row>
    <row r="4780" spans="1:14">
      <c r="A4780" s="26" t="s">
        <v>3709</v>
      </c>
      <c r="B4780" s="26" t="s">
        <v>3710</v>
      </c>
      <c r="C4780" s="26">
        <v>38783657</v>
      </c>
      <c r="D4780" s="26" t="s">
        <v>24</v>
      </c>
      <c r="E4780" s="26" t="s">
        <v>25443</v>
      </c>
      <c r="F4780" s="26" t="s">
        <v>13361</v>
      </c>
      <c r="G4780" s="26" t="s">
        <v>9591</v>
      </c>
      <c r="H4780" s="26" t="s">
        <v>468</v>
      </c>
      <c r="J4780" s="26" t="s">
        <v>481</v>
      </c>
      <c r="K4780" s="26" t="s">
        <v>9597</v>
      </c>
      <c r="L4780" s="26" t="s">
        <v>15201</v>
      </c>
      <c r="M4780" s="26">
        <v>380617072597</v>
      </c>
      <c r="N4780" s="26">
        <v>1222380503</v>
      </c>
    </row>
    <row r="4781" spans="1:14">
      <c r="A4781" s="26" t="s">
        <v>6639</v>
      </c>
      <c r="B4781" s="26" t="s">
        <v>6640</v>
      </c>
      <c r="C4781" s="26">
        <v>38540960</v>
      </c>
      <c r="D4781" s="26" t="s">
        <v>24</v>
      </c>
      <c r="E4781" s="26" t="s">
        <v>25444</v>
      </c>
      <c r="F4781" s="26" t="s">
        <v>25445</v>
      </c>
      <c r="G4781" s="26" t="s">
        <v>9586</v>
      </c>
      <c r="H4781" s="26" t="s">
        <v>949</v>
      </c>
      <c r="I4781" s="26" t="s">
        <v>11921</v>
      </c>
      <c r="J4781" s="26" t="s">
        <v>9532</v>
      </c>
      <c r="K4781" s="26" t="s">
        <v>9606</v>
      </c>
      <c r="L4781" s="26" t="s">
        <v>25446</v>
      </c>
      <c r="M4781" s="26">
        <v>380664221326</v>
      </c>
      <c r="N4781" s="26">
        <v>5321855300</v>
      </c>
    </row>
    <row r="4782" spans="1:14">
      <c r="A4782" s="26" t="s">
        <v>1781</v>
      </c>
      <c r="B4782" s="26" t="s">
        <v>1782</v>
      </c>
      <c r="C4782" s="26" t="s">
        <v>1604</v>
      </c>
      <c r="D4782" s="26" t="s">
        <v>24</v>
      </c>
      <c r="E4782" s="26" t="s">
        <v>25447</v>
      </c>
      <c r="F4782" s="26" t="s">
        <v>25448</v>
      </c>
      <c r="G4782" s="26" t="s">
        <v>9591</v>
      </c>
      <c r="H4782" s="26" t="s">
        <v>799</v>
      </c>
      <c r="J4782" s="26" t="s">
        <v>800</v>
      </c>
      <c r="K4782" s="26" t="s">
        <v>9597</v>
      </c>
      <c r="L4782" s="26" t="s">
        <v>25449</v>
      </c>
      <c r="M4782" s="26">
        <v>380673538696</v>
      </c>
      <c r="N4782" s="26">
        <v>4822784009</v>
      </c>
    </row>
    <row r="4783" spans="1:14">
      <c r="A4783" s="26" t="s">
        <v>2200</v>
      </c>
      <c r="B4783" s="26" t="s">
        <v>2201</v>
      </c>
      <c r="C4783" s="26">
        <v>37677106</v>
      </c>
      <c r="D4783" s="26" t="s">
        <v>24</v>
      </c>
      <c r="E4783" s="26" t="s">
        <v>25450</v>
      </c>
      <c r="F4783" s="26" t="s">
        <v>25451</v>
      </c>
      <c r="G4783" s="26" t="s">
        <v>9579</v>
      </c>
      <c r="H4783" s="26" t="s">
        <v>133</v>
      </c>
      <c r="I4783" s="26" t="s">
        <v>9917</v>
      </c>
      <c r="J4783" s="26" t="s">
        <v>10924</v>
      </c>
      <c r="K4783" s="26" t="s">
        <v>9582</v>
      </c>
      <c r="L4783" s="26" t="s">
        <v>25452</v>
      </c>
      <c r="M4783" s="26">
        <v>761967034240</v>
      </c>
      <c r="N4783" s="26">
        <v>123182202</v>
      </c>
    </row>
    <row r="4784" spans="1:14">
      <c r="A4784" s="26" t="s">
        <v>6287</v>
      </c>
      <c r="B4784" s="26" t="s">
        <v>6288</v>
      </c>
      <c r="C4784" s="26">
        <v>5446384</v>
      </c>
      <c r="D4784" s="26" t="s">
        <v>780</v>
      </c>
      <c r="E4784" s="26" t="s">
        <v>25453</v>
      </c>
      <c r="F4784" s="26" t="s">
        <v>25454</v>
      </c>
      <c r="G4784" s="26" t="s">
        <v>9601</v>
      </c>
      <c r="H4784" s="26" t="s">
        <v>885</v>
      </c>
      <c r="J4784" s="26" t="s">
        <v>910</v>
      </c>
      <c r="K4784" s="26" t="s">
        <v>9597</v>
      </c>
      <c r="L4784" s="26" t="s">
        <v>25455</v>
      </c>
      <c r="M4784" s="26">
        <v>380482630480</v>
      </c>
      <c r="N4784" s="26">
        <v>5110100000</v>
      </c>
    </row>
    <row r="4785" spans="1:14">
      <c r="A4785" s="26" t="s">
        <v>7499</v>
      </c>
      <c r="B4785" s="26" t="s">
        <v>7461</v>
      </c>
      <c r="C4785" s="26">
        <v>1981498</v>
      </c>
      <c r="D4785" s="26" t="s">
        <v>24</v>
      </c>
      <c r="E4785" s="26" t="s">
        <v>25456</v>
      </c>
      <c r="F4785" s="26" t="s">
        <v>25457</v>
      </c>
      <c r="G4785" s="26" t="s">
        <v>9586</v>
      </c>
      <c r="H4785" s="26" t="s">
        <v>1025</v>
      </c>
      <c r="J4785" s="26" t="s">
        <v>1065</v>
      </c>
      <c r="K4785" s="26" t="s">
        <v>9597</v>
      </c>
      <c r="L4785" s="26" t="s">
        <v>24313</v>
      </c>
      <c r="M4785" s="26">
        <v>380542665720</v>
      </c>
      <c r="N4785" s="26">
        <v>5910100000</v>
      </c>
    </row>
    <row r="4786" spans="1:14">
      <c r="A4786" s="26" t="s">
        <v>4781</v>
      </c>
      <c r="B4786" s="26" t="s">
        <v>4782</v>
      </c>
      <c r="C4786" s="26">
        <v>38016132</v>
      </c>
      <c r="D4786" s="26" t="s">
        <v>24</v>
      </c>
      <c r="E4786" s="26" t="s">
        <v>25458</v>
      </c>
      <c r="F4786" s="26" t="s">
        <v>25459</v>
      </c>
      <c r="G4786" s="26" t="s">
        <v>9586</v>
      </c>
      <c r="H4786" s="26" t="s">
        <v>711</v>
      </c>
      <c r="I4786" s="26" t="s">
        <v>15824</v>
      </c>
      <c r="J4786" s="26" t="s">
        <v>25460</v>
      </c>
      <c r="K4786" s="26" t="s">
        <v>9606</v>
      </c>
      <c r="L4786" s="26" t="s">
        <v>25461</v>
      </c>
      <c r="M4786" s="26">
        <v>380959212675</v>
      </c>
      <c r="N4786" s="26">
        <v>4420955700</v>
      </c>
    </row>
    <row r="4787" spans="1:14">
      <c r="A4787" s="26" t="s">
        <v>3784</v>
      </c>
      <c r="B4787" s="26" t="s">
        <v>3785</v>
      </c>
      <c r="C4787" s="26">
        <v>5498660</v>
      </c>
      <c r="D4787" s="26" t="s">
        <v>780</v>
      </c>
      <c r="E4787" s="26" t="s">
        <v>25462</v>
      </c>
      <c r="F4787" s="26" t="s">
        <v>9787</v>
      </c>
      <c r="G4787" s="26" t="s">
        <v>9601</v>
      </c>
      <c r="H4787" s="26" t="s">
        <v>468</v>
      </c>
      <c r="J4787" s="26" t="s">
        <v>481</v>
      </c>
      <c r="K4787" s="26" t="s">
        <v>9597</v>
      </c>
      <c r="L4787" s="26" t="s">
        <v>25463</v>
      </c>
      <c r="M4787" s="26">
        <v>380612224900</v>
      </c>
      <c r="N4787" s="26">
        <v>1222380503</v>
      </c>
    </row>
    <row r="4788" spans="1:14">
      <c r="A4788" s="26" t="s">
        <v>8464</v>
      </c>
      <c r="B4788" s="26" t="s">
        <v>8465</v>
      </c>
      <c r="C4788" s="26">
        <v>2004002</v>
      </c>
      <c r="D4788" s="26" t="s">
        <v>780</v>
      </c>
      <c r="E4788" s="26" t="s">
        <v>25464</v>
      </c>
      <c r="F4788" s="26" t="s">
        <v>25465</v>
      </c>
      <c r="G4788" s="26" t="s">
        <v>9601</v>
      </c>
      <c r="H4788" s="26" t="s">
        <v>1269</v>
      </c>
      <c r="I4788" s="26" t="s">
        <v>19303</v>
      </c>
      <c r="J4788" s="26" t="s">
        <v>6189</v>
      </c>
      <c r="K4788" s="26" t="s">
        <v>9606</v>
      </c>
      <c r="L4788" s="26" t="s">
        <v>19304</v>
      </c>
      <c r="M4788" s="26">
        <v>380553131333</v>
      </c>
      <c r="N4788" s="26">
        <v>122755301</v>
      </c>
    </row>
    <row r="4789" spans="1:14">
      <c r="A4789" s="26" t="s">
        <v>1921</v>
      </c>
      <c r="B4789" s="26" t="s">
        <v>1922</v>
      </c>
      <c r="C4789" s="26">
        <v>1982442</v>
      </c>
      <c r="D4789" s="26" t="s">
        <v>780</v>
      </c>
      <c r="E4789" s="26" t="s">
        <v>25466</v>
      </c>
      <c r="F4789" s="26" t="s">
        <v>13572</v>
      </c>
      <c r="G4789" s="26" t="s">
        <v>9601</v>
      </c>
      <c r="H4789" s="26" t="s">
        <v>27</v>
      </c>
      <c r="J4789" s="26" t="s">
        <v>91</v>
      </c>
      <c r="K4789" s="26" t="s">
        <v>9597</v>
      </c>
      <c r="L4789" s="26" t="s">
        <v>25467</v>
      </c>
      <c r="M4789" s="26">
        <v>380433823043</v>
      </c>
      <c r="N4789" s="26">
        <v>510900000</v>
      </c>
    </row>
    <row r="4790" spans="1:14">
      <c r="A4790" s="26" t="s">
        <v>8885</v>
      </c>
      <c r="B4790" s="26" t="s">
        <v>8886</v>
      </c>
      <c r="C4790" s="26">
        <v>41745061</v>
      </c>
      <c r="D4790" s="26" t="s">
        <v>24</v>
      </c>
      <c r="E4790" s="26" t="s">
        <v>25468</v>
      </c>
      <c r="F4790" s="26" t="s">
        <v>25469</v>
      </c>
      <c r="G4790" s="26" t="s">
        <v>9579</v>
      </c>
      <c r="H4790" s="26" t="s">
        <v>1401</v>
      </c>
      <c r="J4790" s="26" t="s">
        <v>25470</v>
      </c>
      <c r="K4790" s="26" t="s">
        <v>9582</v>
      </c>
      <c r="L4790" s="26" t="s">
        <v>25471</v>
      </c>
      <c r="M4790" s="26">
        <v>380966980436</v>
      </c>
      <c r="N4790" s="26">
        <v>1825087603</v>
      </c>
    </row>
    <row r="4791" spans="1:14">
      <c r="A4791" s="26" t="s">
        <v>3467</v>
      </c>
      <c r="B4791" s="26" t="s">
        <v>3468</v>
      </c>
      <c r="C4791" s="26">
        <v>38330435</v>
      </c>
      <c r="D4791" s="26" t="s">
        <v>24</v>
      </c>
      <c r="E4791" s="26" t="s">
        <v>25472</v>
      </c>
      <c r="F4791" s="26" t="s">
        <v>25473</v>
      </c>
      <c r="G4791" s="26" t="s">
        <v>9586</v>
      </c>
      <c r="H4791" s="26" t="s">
        <v>392</v>
      </c>
      <c r="I4791" s="26" t="s">
        <v>9768</v>
      </c>
      <c r="J4791" s="26" t="s">
        <v>25474</v>
      </c>
      <c r="K4791" s="26" t="s">
        <v>9582</v>
      </c>
      <c r="L4791" s="26" t="s">
        <v>25475</v>
      </c>
      <c r="M4791" s="26">
        <v>380505515309</v>
      </c>
      <c r="N4791" s="26">
        <v>2124086902</v>
      </c>
    </row>
    <row r="4792" spans="1:14">
      <c r="A4792" s="26" t="s">
        <v>3054</v>
      </c>
      <c r="B4792" s="26" t="s">
        <v>3055</v>
      </c>
      <c r="C4792" s="26">
        <v>1992015</v>
      </c>
      <c r="D4792" s="26" t="s">
        <v>780</v>
      </c>
      <c r="E4792" s="26" t="s">
        <v>25476</v>
      </c>
      <c r="F4792" s="26" t="s">
        <v>10114</v>
      </c>
      <c r="G4792" s="26" t="s">
        <v>9601</v>
      </c>
      <c r="H4792" s="26" t="s">
        <v>375</v>
      </c>
      <c r="J4792" s="26" t="s">
        <v>376</v>
      </c>
      <c r="K4792" s="26" t="s">
        <v>9597</v>
      </c>
      <c r="L4792" s="26" t="s">
        <v>25477</v>
      </c>
      <c r="M4792" s="26">
        <v>760828654020</v>
      </c>
      <c r="N4792" s="26">
        <v>1810400000</v>
      </c>
    </row>
    <row r="4793" spans="1:14">
      <c r="A4793" s="26" t="s">
        <v>6653</v>
      </c>
      <c r="B4793" s="26" t="s">
        <v>6654</v>
      </c>
      <c r="C4793" s="26">
        <v>38498521</v>
      </c>
      <c r="D4793" s="26" t="s">
        <v>24</v>
      </c>
      <c r="E4793" s="26" t="s">
        <v>25478</v>
      </c>
      <c r="F4793" s="26" t="s">
        <v>25479</v>
      </c>
      <c r="G4793" s="26" t="s">
        <v>9586</v>
      </c>
      <c r="H4793" s="26" t="s">
        <v>949</v>
      </c>
      <c r="I4793" s="26" t="s">
        <v>20090</v>
      </c>
      <c r="J4793" s="26" t="s">
        <v>25480</v>
      </c>
      <c r="K4793" s="26" t="s">
        <v>9582</v>
      </c>
      <c r="L4793" s="26" t="s">
        <v>25481</v>
      </c>
      <c r="M4793" s="26">
        <v>380534299117</v>
      </c>
      <c r="N4793" s="26">
        <v>5322081601</v>
      </c>
    </row>
    <row r="4794" spans="1:14">
      <c r="A4794" s="26" t="s">
        <v>8397</v>
      </c>
      <c r="B4794" s="26" t="s">
        <v>8398</v>
      </c>
      <c r="C4794" s="26">
        <v>38366849</v>
      </c>
      <c r="D4794" s="26" t="s">
        <v>24</v>
      </c>
      <c r="E4794" s="26" t="s">
        <v>25482</v>
      </c>
      <c r="F4794" s="26" t="s">
        <v>25483</v>
      </c>
      <c r="G4794" s="26" t="s">
        <v>9586</v>
      </c>
      <c r="H4794" s="26" t="s">
        <v>1269</v>
      </c>
      <c r="I4794" s="26" t="s">
        <v>11815</v>
      </c>
      <c r="J4794" s="26" t="s">
        <v>3623</v>
      </c>
      <c r="K4794" s="26" t="s">
        <v>9906</v>
      </c>
      <c r="L4794" s="26" t="s">
        <v>25484</v>
      </c>
      <c r="M4794" s="26">
        <v>761545713374</v>
      </c>
      <c r="N4794" s="26">
        <v>111790201</v>
      </c>
    </row>
    <row r="4795" spans="1:14">
      <c r="A4795" s="26" t="s">
        <v>3913</v>
      </c>
      <c r="B4795" s="26" t="s">
        <v>3914</v>
      </c>
      <c r="C4795" s="26">
        <v>37997217</v>
      </c>
      <c r="D4795" s="26" t="s">
        <v>24</v>
      </c>
      <c r="E4795" s="26" t="s">
        <v>25485</v>
      </c>
      <c r="F4795" s="26" t="s">
        <v>14113</v>
      </c>
      <c r="G4795" s="26" t="s">
        <v>9586</v>
      </c>
      <c r="H4795" s="26" t="s">
        <v>468</v>
      </c>
      <c r="I4795" s="26" t="s">
        <v>14114</v>
      </c>
      <c r="J4795" s="26" t="s">
        <v>25486</v>
      </c>
      <c r="K4795" s="26" t="s">
        <v>9582</v>
      </c>
      <c r="L4795" s="26" t="s">
        <v>25487</v>
      </c>
      <c r="M4795" s="26">
        <v>380619497132</v>
      </c>
      <c r="N4795" s="26">
        <v>2323081601</v>
      </c>
    </row>
    <row r="4796" spans="1:14">
      <c r="A4796" s="26" t="s">
        <v>5073</v>
      </c>
      <c r="B4796" s="26" t="s">
        <v>5072</v>
      </c>
      <c r="C4796" s="26">
        <v>1996272</v>
      </c>
      <c r="D4796" s="26" t="s">
        <v>780</v>
      </c>
      <c r="E4796" s="26" t="s">
        <v>25488</v>
      </c>
      <c r="F4796" s="26" t="s">
        <v>10111</v>
      </c>
      <c r="G4796" s="26" t="s">
        <v>9601</v>
      </c>
      <c r="H4796" s="26" t="s">
        <v>735</v>
      </c>
      <c r="I4796" s="26" t="s">
        <v>11379</v>
      </c>
      <c r="J4796" s="26" t="s">
        <v>736</v>
      </c>
      <c r="K4796" s="26" t="s">
        <v>9597</v>
      </c>
      <c r="L4796" s="26" t="s">
        <v>25489</v>
      </c>
      <c r="M4796" s="26">
        <v>380979096992</v>
      </c>
      <c r="N4796" s="26">
        <v>4621810100</v>
      </c>
    </row>
    <row r="4797" spans="1:14">
      <c r="A4797" s="26" t="s">
        <v>2309</v>
      </c>
      <c r="B4797" s="26" t="s">
        <v>2310</v>
      </c>
      <c r="C4797" s="26">
        <v>37899888</v>
      </c>
      <c r="D4797" s="26" t="s">
        <v>24</v>
      </c>
      <c r="E4797" s="26" t="s">
        <v>25490</v>
      </c>
      <c r="F4797" s="26" t="s">
        <v>25491</v>
      </c>
      <c r="G4797" s="26" t="s">
        <v>9586</v>
      </c>
      <c r="H4797" s="26" t="s">
        <v>133</v>
      </c>
      <c r="I4797" s="26" t="s">
        <v>146</v>
      </c>
      <c r="J4797" s="26" t="s">
        <v>146</v>
      </c>
      <c r="K4797" s="26" t="s">
        <v>9597</v>
      </c>
      <c r="L4797" s="26" t="s">
        <v>25492</v>
      </c>
      <c r="M4797" s="26">
        <v>380671730866</v>
      </c>
      <c r="N4797" s="26">
        <v>1210100000</v>
      </c>
    </row>
    <row r="4798" spans="1:14">
      <c r="A4798" s="26" t="s">
        <v>2417</v>
      </c>
      <c r="B4798" s="26" t="s">
        <v>2418</v>
      </c>
      <c r="C4798" s="26">
        <v>5411245</v>
      </c>
      <c r="D4798" s="26" t="s">
        <v>780</v>
      </c>
      <c r="E4798" s="26" t="s">
        <v>25493</v>
      </c>
      <c r="F4798" s="26" t="s">
        <v>2418</v>
      </c>
      <c r="G4798" s="26" t="s">
        <v>9601</v>
      </c>
      <c r="H4798" s="26" t="s">
        <v>133</v>
      </c>
      <c r="J4798" s="26" t="s">
        <v>2401</v>
      </c>
      <c r="K4798" s="26" t="s">
        <v>9597</v>
      </c>
      <c r="L4798" s="26" t="s">
        <v>25494</v>
      </c>
      <c r="M4798" s="26">
        <v>380985042678</v>
      </c>
      <c r="N4798" s="26">
        <v>122787502</v>
      </c>
    </row>
    <row r="4799" spans="1:14">
      <c r="A4799" s="26" t="s">
        <v>7582</v>
      </c>
      <c r="B4799" s="26" t="s">
        <v>7583</v>
      </c>
      <c r="C4799" s="26">
        <v>42588170</v>
      </c>
      <c r="D4799" s="26" t="s">
        <v>780</v>
      </c>
      <c r="E4799" s="26" t="s">
        <v>25495</v>
      </c>
      <c r="F4799" s="26" t="s">
        <v>9958</v>
      </c>
      <c r="G4799" s="26" t="s">
        <v>9601</v>
      </c>
      <c r="H4799" s="26" t="s">
        <v>1088</v>
      </c>
      <c r="I4799" s="26" t="s">
        <v>10069</v>
      </c>
      <c r="J4799" s="26" t="s">
        <v>10670</v>
      </c>
      <c r="K4799" s="26" t="s">
        <v>9582</v>
      </c>
      <c r="L4799" s="26" t="s">
        <v>25496</v>
      </c>
      <c r="M4799" s="26">
        <v>380352295152</v>
      </c>
      <c r="N4799" s="26">
        <v>6125281901</v>
      </c>
    </row>
    <row r="4800" spans="1:14">
      <c r="A4800" s="26" t="s">
        <v>7947</v>
      </c>
      <c r="B4800" s="26" t="s">
        <v>7948</v>
      </c>
      <c r="C4800" s="26">
        <v>38440356</v>
      </c>
      <c r="D4800" s="26" t="s">
        <v>24</v>
      </c>
      <c r="E4800" s="26" t="s">
        <v>25497</v>
      </c>
      <c r="F4800" s="26" t="s">
        <v>25498</v>
      </c>
      <c r="G4800" s="26" t="s">
        <v>9586</v>
      </c>
      <c r="H4800" s="26" t="s">
        <v>1122</v>
      </c>
      <c r="I4800" s="26" t="s">
        <v>10135</v>
      </c>
      <c r="J4800" s="26" t="s">
        <v>13126</v>
      </c>
      <c r="K4800" s="26" t="s">
        <v>9582</v>
      </c>
      <c r="L4800" s="26" t="s">
        <v>25499</v>
      </c>
      <c r="M4800" s="26">
        <v>380574497138</v>
      </c>
      <c r="N4800" s="26">
        <v>120755305</v>
      </c>
    </row>
    <row r="4801" spans="1:14">
      <c r="A4801" s="26" t="s">
        <v>9078</v>
      </c>
      <c r="B4801" s="26" t="s">
        <v>9079</v>
      </c>
      <c r="C4801" s="26">
        <v>36751712</v>
      </c>
      <c r="D4801" s="26" t="s">
        <v>24</v>
      </c>
      <c r="E4801" s="26" t="s">
        <v>25500</v>
      </c>
      <c r="F4801" s="26" t="s">
        <v>25501</v>
      </c>
      <c r="G4801" s="26" t="s">
        <v>9586</v>
      </c>
      <c r="H4801" s="26" t="s">
        <v>1490</v>
      </c>
      <c r="I4801" s="26" t="s">
        <v>13138</v>
      </c>
      <c r="J4801" s="26" t="s">
        <v>25502</v>
      </c>
      <c r="K4801" s="26" t="s">
        <v>9582</v>
      </c>
      <c r="L4801" s="26" t="s">
        <v>25503</v>
      </c>
      <c r="M4801" s="26">
        <v>380507586880</v>
      </c>
      <c r="N4801" s="26">
        <v>7321080101</v>
      </c>
    </row>
    <row r="4802" spans="1:14">
      <c r="A4802" s="26" t="s">
        <v>6818</v>
      </c>
      <c r="B4802" s="26" t="s">
        <v>6819</v>
      </c>
      <c r="C4802" s="26">
        <v>38503179</v>
      </c>
      <c r="D4802" s="26" t="s">
        <v>24</v>
      </c>
      <c r="E4802" s="26" t="s">
        <v>25504</v>
      </c>
      <c r="F4802" s="26" t="s">
        <v>12269</v>
      </c>
      <c r="G4802" s="26" t="s">
        <v>9586</v>
      </c>
      <c r="H4802" s="26" t="s">
        <v>949</v>
      </c>
      <c r="J4802" s="26" t="s">
        <v>977</v>
      </c>
      <c r="K4802" s="26" t="s">
        <v>9597</v>
      </c>
      <c r="L4802" s="26" t="s">
        <v>25505</v>
      </c>
      <c r="M4802" s="26">
        <v>380532679100</v>
      </c>
      <c r="N4802" s="26">
        <v>4424080504</v>
      </c>
    </row>
    <row r="4803" spans="1:14">
      <c r="A4803" s="26" t="s">
        <v>8694</v>
      </c>
      <c r="B4803" s="26" t="s">
        <v>8695</v>
      </c>
      <c r="C4803" s="26">
        <v>38469307</v>
      </c>
      <c r="D4803" s="26" t="s">
        <v>24</v>
      </c>
      <c r="E4803" s="26" t="s">
        <v>25506</v>
      </c>
      <c r="F4803" s="26" t="s">
        <v>25507</v>
      </c>
      <c r="G4803" s="26" t="s">
        <v>9586</v>
      </c>
      <c r="H4803" s="26" t="s">
        <v>1308</v>
      </c>
      <c r="J4803" s="26" t="s">
        <v>25508</v>
      </c>
      <c r="K4803" s="26" t="s">
        <v>9582</v>
      </c>
      <c r="L4803" s="26" t="s">
        <v>25509</v>
      </c>
      <c r="M4803" s="26">
        <v>380984448982</v>
      </c>
      <c r="N4803" s="26">
        <v>6825083604</v>
      </c>
    </row>
    <row r="4804" spans="1:14">
      <c r="A4804" s="26" t="s">
        <v>1613</v>
      </c>
      <c r="B4804" s="26" t="s">
        <v>1614</v>
      </c>
      <c r="C4804" s="26">
        <v>35599262</v>
      </c>
      <c r="D4804" s="26" t="s">
        <v>24</v>
      </c>
      <c r="E4804" s="26" t="s">
        <v>25510</v>
      </c>
      <c r="F4804" s="26" t="s">
        <v>25511</v>
      </c>
      <c r="G4804" s="26" t="s">
        <v>9586</v>
      </c>
      <c r="H4804" s="26" t="s">
        <v>27</v>
      </c>
      <c r="I4804" s="26" t="s">
        <v>11977</v>
      </c>
      <c r="J4804" s="26" t="s">
        <v>25512</v>
      </c>
      <c r="K4804" s="26" t="s">
        <v>9582</v>
      </c>
      <c r="L4804" s="26" t="s">
        <v>25513</v>
      </c>
      <c r="M4804" s="26">
        <v>761416737718</v>
      </c>
      <c r="N4804" s="26">
        <v>520282403</v>
      </c>
    </row>
    <row r="4805" spans="1:14">
      <c r="A4805" s="26" t="s">
        <v>2064</v>
      </c>
      <c r="B4805" s="26" t="s">
        <v>2065</v>
      </c>
      <c r="C4805" s="26">
        <v>38527798</v>
      </c>
      <c r="D4805" s="26" t="s">
        <v>1701</v>
      </c>
      <c r="E4805" s="26" t="s">
        <v>25514</v>
      </c>
      <c r="F4805" s="26" t="s">
        <v>25515</v>
      </c>
      <c r="G4805" s="26" t="s">
        <v>9601</v>
      </c>
      <c r="H4805" s="26" t="s">
        <v>103</v>
      </c>
      <c r="I4805" s="26" t="s">
        <v>13187</v>
      </c>
      <c r="J4805" s="26" t="s">
        <v>2145</v>
      </c>
      <c r="K4805" s="26" t="s">
        <v>9606</v>
      </c>
      <c r="L4805" s="26" t="s">
        <v>25516</v>
      </c>
      <c r="M4805" s="26">
        <v>380972698145</v>
      </c>
      <c r="N4805" s="26">
        <v>725555100</v>
      </c>
    </row>
    <row r="4806" spans="1:14">
      <c r="A4806" s="26" t="s">
        <v>6890</v>
      </c>
      <c r="B4806" s="26" t="s">
        <v>6891</v>
      </c>
      <c r="C4806" s="26">
        <v>38459325</v>
      </c>
      <c r="D4806" s="26" t="s">
        <v>24</v>
      </c>
      <c r="E4806" s="26" t="s">
        <v>25517</v>
      </c>
      <c r="F4806" s="26" t="s">
        <v>25518</v>
      </c>
      <c r="G4806" s="26" t="s">
        <v>9586</v>
      </c>
      <c r="H4806" s="26" t="s">
        <v>949</v>
      </c>
      <c r="I4806" s="26" t="s">
        <v>9669</v>
      </c>
      <c r="J4806" s="26" t="s">
        <v>25519</v>
      </c>
      <c r="K4806" s="26" t="s">
        <v>9582</v>
      </c>
      <c r="L4806" s="26" t="s">
        <v>25520</v>
      </c>
      <c r="M4806" s="26">
        <v>380050739953</v>
      </c>
      <c r="N4806" s="26">
        <v>5324885001</v>
      </c>
    </row>
    <row r="4807" spans="1:14">
      <c r="A4807" s="26" t="s">
        <v>3490</v>
      </c>
      <c r="B4807" s="26" t="s">
        <v>3491</v>
      </c>
      <c r="C4807" s="26">
        <v>37916782</v>
      </c>
      <c r="D4807" s="26" t="s">
        <v>24</v>
      </c>
      <c r="E4807" s="26" t="s">
        <v>25521</v>
      </c>
      <c r="F4807" s="26" t="s">
        <v>25522</v>
      </c>
      <c r="G4807" s="26" t="s">
        <v>9586</v>
      </c>
      <c r="H4807" s="26" t="s">
        <v>392</v>
      </c>
      <c r="I4807" s="26" t="s">
        <v>17899</v>
      </c>
      <c r="J4807" s="26" t="s">
        <v>25523</v>
      </c>
      <c r="K4807" s="26" t="s">
        <v>9582</v>
      </c>
      <c r="L4807" s="26" t="s">
        <v>25524</v>
      </c>
      <c r="M4807" s="26">
        <v>380958504015</v>
      </c>
      <c r="N4807" s="26">
        <v>2123284501</v>
      </c>
    </row>
    <row r="4808" spans="1:14">
      <c r="A4808" s="26" t="s">
        <v>9298</v>
      </c>
      <c r="B4808" s="26" t="s">
        <v>9299</v>
      </c>
      <c r="C4808" s="26">
        <v>38232556</v>
      </c>
      <c r="D4808" s="26" t="s">
        <v>24</v>
      </c>
      <c r="E4808" s="26" t="s">
        <v>25525</v>
      </c>
      <c r="F4808" s="26" t="s">
        <v>25526</v>
      </c>
      <c r="G4808" s="26" t="s">
        <v>9591</v>
      </c>
      <c r="H4808" s="26" t="s">
        <v>1573</v>
      </c>
      <c r="I4808" s="26" t="s">
        <v>12131</v>
      </c>
      <c r="J4808" s="26" t="s">
        <v>25527</v>
      </c>
      <c r="K4808" s="26" t="s">
        <v>9582</v>
      </c>
      <c r="L4808" s="26" t="s">
        <v>25528</v>
      </c>
      <c r="M4808" s="26">
        <v>380464515113</v>
      </c>
      <c r="N4808" s="26">
        <v>7421484801</v>
      </c>
    </row>
    <row r="4809" spans="1:14">
      <c r="A4809" s="26" t="s">
        <v>7696</v>
      </c>
      <c r="B4809" s="26" t="s">
        <v>7697</v>
      </c>
      <c r="C4809" s="26">
        <v>34037740</v>
      </c>
      <c r="D4809" s="26" t="s">
        <v>780</v>
      </c>
      <c r="E4809" s="26" t="s">
        <v>25529</v>
      </c>
      <c r="F4809" s="26" t="s">
        <v>25530</v>
      </c>
      <c r="G4809" s="26" t="s">
        <v>9601</v>
      </c>
      <c r="H4809" s="26" t="s">
        <v>1088</v>
      </c>
      <c r="J4809" s="26" t="s">
        <v>7698</v>
      </c>
      <c r="K4809" s="26" t="s">
        <v>9582</v>
      </c>
      <c r="L4809" s="26" t="s">
        <v>25531</v>
      </c>
      <c r="M4809" s="26">
        <v>380962185623</v>
      </c>
      <c r="N4809" s="26">
        <v>123985905</v>
      </c>
    </row>
    <row r="4810" spans="1:14">
      <c r="A4810" s="26" t="s">
        <v>6197</v>
      </c>
      <c r="B4810" s="26" t="s">
        <v>6198</v>
      </c>
      <c r="C4810" s="26">
        <v>42483376</v>
      </c>
      <c r="D4810" s="26" t="s">
        <v>24</v>
      </c>
      <c r="E4810" s="26" t="s">
        <v>25532</v>
      </c>
      <c r="F4810" s="26" t="s">
        <v>25533</v>
      </c>
      <c r="G4810" s="26" t="s">
        <v>9586</v>
      </c>
      <c r="H4810" s="26" t="s">
        <v>885</v>
      </c>
      <c r="J4810" s="26" t="s">
        <v>902</v>
      </c>
      <c r="K4810" s="26" t="s">
        <v>9597</v>
      </c>
      <c r="L4810" s="26" t="s">
        <v>25534</v>
      </c>
      <c r="M4810" s="26">
        <v>380973229868</v>
      </c>
      <c r="N4810" s="26">
        <v>5110600000</v>
      </c>
    </row>
    <row r="4811" spans="1:14">
      <c r="A4811" s="26" t="s">
        <v>2435</v>
      </c>
      <c r="B4811" s="26" t="s">
        <v>2436</v>
      </c>
      <c r="C4811" s="26">
        <v>1985860</v>
      </c>
      <c r="D4811" s="26" t="s">
        <v>780</v>
      </c>
      <c r="E4811" s="26" t="s">
        <v>25535</v>
      </c>
      <c r="F4811" s="26" t="s">
        <v>25536</v>
      </c>
      <c r="G4811" s="26" t="s">
        <v>9601</v>
      </c>
      <c r="H4811" s="26" t="s">
        <v>133</v>
      </c>
      <c r="J4811" s="26" t="s">
        <v>2401</v>
      </c>
      <c r="K4811" s="26" t="s">
        <v>9597</v>
      </c>
      <c r="L4811" s="26" t="s">
        <v>10500</v>
      </c>
      <c r="M4811" s="26">
        <v>380987034942</v>
      </c>
      <c r="N4811" s="26">
        <v>122787502</v>
      </c>
    </row>
    <row r="4812" spans="1:14">
      <c r="A4812" s="26" t="s">
        <v>3636</v>
      </c>
      <c r="B4812" s="26" t="s">
        <v>3637</v>
      </c>
      <c r="C4812" s="26">
        <v>38809093</v>
      </c>
      <c r="D4812" s="26" t="s">
        <v>24</v>
      </c>
      <c r="E4812" s="26" t="s">
        <v>25537</v>
      </c>
      <c r="F4812" s="26" t="s">
        <v>25538</v>
      </c>
      <c r="G4812" s="26" t="s">
        <v>9586</v>
      </c>
      <c r="H4812" s="26" t="s">
        <v>468</v>
      </c>
      <c r="I4812" s="26" t="s">
        <v>15268</v>
      </c>
      <c r="J4812" s="26" t="s">
        <v>2728</v>
      </c>
      <c r="K4812" s="26" t="s">
        <v>9582</v>
      </c>
      <c r="L4812" s="26" t="s">
        <v>25539</v>
      </c>
      <c r="M4812" s="26">
        <v>380614399388</v>
      </c>
      <c r="N4812" s="26">
        <v>1222685508</v>
      </c>
    </row>
    <row r="4813" spans="1:14">
      <c r="A4813" s="26" t="s">
        <v>2982</v>
      </c>
      <c r="B4813" s="26" t="s">
        <v>2983</v>
      </c>
      <c r="C4813" s="26">
        <v>37643758</v>
      </c>
      <c r="D4813" s="26" t="s">
        <v>24</v>
      </c>
      <c r="E4813" s="26" t="s">
        <v>25540</v>
      </c>
      <c r="F4813" s="26" t="s">
        <v>25541</v>
      </c>
      <c r="G4813" s="26" t="s">
        <v>9579</v>
      </c>
      <c r="H4813" s="26" t="s">
        <v>258</v>
      </c>
      <c r="I4813" s="26" t="s">
        <v>14964</v>
      </c>
      <c r="J4813" s="26" t="s">
        <v>2439</v>
      </c>
      <c r="K4813" s="26" t="s">
        <v>9582</v>
      </c>
      <c r="L4813" s="26" t="s">
        <v>25542</v>
      </c>
      <c r="M4813" s="26">
        <v>380626631922</v>
      </c>
      <c r="N4813" s="26">
        <v>122081802</v>
      </c>
    </row>
    <row r="4814" spans="1:14">
      <c r="A4814" s="26" t="s">
        <v>4456</v>
      </c>
      <c r="B4814" s="26" t="s">
        <v>4457</v>
      </c>
      <c r="C4814" s="26">
        <v>41012405</v>
      </c>
      <c r="D4814" s="26" t="s">
        <v>24</v>
      </c>
      <c r="E4814" s="26" t="s">
        <v>25543</v>
      </c>
      <c r="F4814" s="26" t="s">
        <v>25544</v>
      </c>
      <c r="G4814" s="26" t="s">
        <v>9586</v>
      </c>
      <c r="H4814" s="26" t="s">
        <v>576</v>
      </c>
      <c r="J4814" s="26" t="s">
        <v>20940</v>
      </c>
      <c r="K4814" s="26" t="s">
        <v>9597</v>
      </c>
      <c r="L4814" s="26" t="s">
        <v>25545</v>
      </c>
      <c r="M4814" s="26">
        <v>380457264490</v>
      </c>
      <c r="N4814" s="26">
        <v>522884801</v>
      </c>
    </row>
    <row r="4815" spans="1:14">
      <c r="A4815" s="26" t="s">
        <v>1787</v>
      </c>
      <c r="B4815" s="26" t="s">
        <v>1788</v>
      </c>
      <c r="C4815" s="26">
        <v>37084458</v>
      </c>
      <c r="D4815" s="26" t="s">
        <v>24</v>
      </c>
      <c r="E4815" s="26" t="s">
        <v>25546</v>
      </c>
      <c r="F4815" s="26" t="s">
        <v>25547</v>
      </c>
      <c r="G4815" s="26" t="s">
        <v>9579</v>
      </c>
      <c r="H4815" s="26" t="s">
        <v>27</v>
      </c>
      <c r="I4815" s="26" t="s">
        <v>12789</v>
      </c>
      <c r="J4815" s="26" t="s">
        <v>25548</v>
      </c>
      <c r="K4815" s="26" t="s">
        <v>9582</v>
      </c>
      <c r="L4815" s="26" t="s">
        <v>25549</v>
      </c>
      <c r="M4815" s="26">
        <v>380434024527</v>
      </c>
      <c r="N4815" s="26">
        <v>521981801</v>
      </c>
    </row>
    <row r="4816" spans="1:14">
      <c r="A4816" s="26" t="s">
        <v>5588</v>
      </c>
      <c r="B4816" s="26" t="s">
        <v>5589</v>
      </c>
      <c r="C4816" s="26">
        <v>4593340</v>
      </c>
      <c r="D4816" s="26" t="s">
        <v>780</v>
      </c>
      <c r="E4816" s="26" t="s">
        <v>25550</v>
      </c>
      <c r="F4816" s="26" t="s">
        <v>25551</v>
      </c>
      <c r="G4816" s="26" t="s">
        <v>9601</v>
      </c>
      <c r="H4816" s="26" t="s">
        <v>799</v>
      </c>
      <c r="J4816" s="26" t="s">
        <v>800</v>
      </c>
      <c r="K4816" s="26" t="s">
        <v>9597</v>
      </c>
      <c r="L4816" s="26" t="s">
        <v>23607</v>
      </c>
      <c r="M4816" s="26">
        <v>380444973117</v>
      </c>
      <c r="N4816" s="26">
        <v>4822784009</v>
      </c>
    </row>
    <row r="4817" spans="1:14">
      <c r="A4817" s="26" t="s">
        <v>6232</v>
      </c>
      <c r="B4817" s="26" t="s">
        <v>6233</v>
      </c>
      <c r="C4817" s="26">
        <v>38552185</v>
      </c>
      <c r="D4817" s="26" t="s">
        <v>24</v>
      </c>
      <c r="E4817" s="26" t="s">
        <v>25552</v>
      </c>
      <c r="F4817" s="26" t="s">
        <v>25553</v>
      </c>
      <c r="G4817" s="26" t="s">
        <v>9586</v>
      </c>
      <c r="H4817" s="26" t="s">
        <v>885</v>
      </c>
      <c r="I4817" s="26" t="s">
        <v>11207</v>
      </c>
      <c r="J4817" s="26" t="s">
        <v>25554</v>
      </c>
      <c r="K4817" s="26" t="s">
        <v>9582</v>
      </c>
      <c r="L4817" s="26" t="s">
        <v>25555</v>
      </c>
      <c r="M4817" s="26">
        <v>380972484914</v>
      </c>
      <c r="N4817" s="26">
        <v>5123355303</v>
      </c>
    </row>
    <row r="4818" spans="1:14">
      <c r="A4818" s="26" t="s">
        <v>7452</v>
      </c>
      <c r="B4818" s="26" t="s">
        <v>7453</v>
      </c>
      <c r="C4818" s="26">
        <v>3083133</v>
      </c>
      <c r="D4818" s="26" t="s">
        <v>24</v>
      </c>
      <c r="E4818" s="26" t="s">
        <v>25556</v>
      </c>
      <c r="F4818" s="26" t="s">
        <v>20948</v>
      </c>
      <c r="G4818" s="26" t="s">
        <v>9586</v>
      </c>
      <c r="H4818" s="26" t="s">
        <v>1025</v>
      </c>
      <c r="J4818" s="26" t="s">
        <v>1065</v>
      </c>
      <c r="K4818" s="26" t="s">
        <v>9597</v>
      </c>
      <c r="L4818" s="26" t="s">
        <v>25557</v>
      </c>
      <c r="M4818" s="26">
        <v>761047352508</v>
      </c>
      <c r="N4818" s="26">
        <v>5910100000</v>
      </c>
    </row>
    <row r="4819" spans="1:14">
      <c r="A4819" s="26" t="s">
        <v>2909</v>
      </c>
      <c r="B4819" s="26" t="s">
        <v>2910</v>
      </c>
      <c r="C4819" s="26">
        <v>37885262</v>
      </c>
      <c r="D4819" s="26" t="s">
        <v>24</v>
      </c>
      <c r="E4819" s="26" t="s">
        <v>25558</v>
      </c>
      <c r="F4819" s="26" t="s">
        <v>25559</v>
      </c>
      <c r="G4819" s="26" t="s">
        <v>9586</v>
      </c>
      <c r="H4819" s="26" t="s">
        <v>258</v>
      </c>
      <c r="J4819" s="26" t="s">
        <v>317</v>
      </c>
      <c r="K4819" s="26" t="s">
        <v>9597</v>
      </c>
      <c r="L4819" s="26" t="s">
        <v>20764</v>
      </c>
      <c r="M4819" s="26">
        <v>761318895929</v>
      </c>
      <c r="N4819" s="26">
        <v>1412300000</v>
      </c>
    </row>
    <row r="4820" spans="1:14">
      <c r="A4820" s="26" t="s">
        <v>7955</v>
      </c>
      <c r="B4820" s="26" t="s">
        <v>7956</v>
      </c>
      <c r="C4820" s="26">
        <v>40414351</v>
      </c>
      <c r="D4820" s="26" t="s">
        <v>24</v>
      </c>
      <c r="E4820" s="26" t="s">
        <v>25560</v>
      </c>
      <c r="F4820" s="26" t="s">
        <v>25561</v>
      </c>
      <c r="G4820" s="26" t="s">
        <v>9586</v>
      </c>
      <c r="H4820" s="26" t="s">
        <v>1122</v>
      </c>
      <c r="J4820" s="26" t="s">
        <v>1202</v>
      </c>
      <c r="K4820" s="26" t="s">
        <v>9597</v>
      </c>
      <c r="L4820" s="26" t="s">
        <v>25562</v>
      </c>
      <c r="M4820" s="26">
        <v>380574251670</v>
      </c>
      <c r="N4820" s="26">
        <v>6310700000</v>
      </c>
    </row>
    <row r="4821" spans="1:14">
      <c r="A4821" s="26" t="s">
        <v>7594</v>
      </c>
      <c r="B4821" s="26" t="s">
        <v>7595</v>
      </c>
      <c r="C4821" s="26">
        <v>2000719</v>
      </c>
      <c r="D4821" s="26" t="s">
        <v>780</v>
      </c>
      <c r="E4821" s="26" t="s">
        <v>25563</v>
      </c>
      <c r="F4821" s="26" t="s">
        <v>25564</v>
      </c>
      <c r="G4821" s="26" t="s">
        <v>9601</v>
      </c>
      <c r="H4821" s="26" t="s">
        <v>1088</v>
      </c>
      <c r="J4821" s="26" t="s">
        <v>7596</v>
      </c>
      <c r="K4821" s="26" t="s">
        <v>9606</v>
      </c>
      <c r="L4821" s="26" t="s">
        <v>25034</v>
      </c>
      <c r="M4821" s="26">
        <v>380355031163</v>
      </c>
      <c r="N4821" s="26">
        <v>6122455300</v>
      </c>
    </row>
    <row r="4822" spans="1:14">
      <c r="A4822" s="26" t="s">
        <v>4732</v>
      </c>
      <c r="B4822" s="26" t="s">
        <v>4733</v>
      </c>
      <c r="C4822" s="26">
        <v>1995284</v>
      </c>
      <c r="D4822" s="26" t="s">
        <v>780</v>
      </c>
      <c r="E4822" s="26" t="s">
        <v>25565</v>
      </c>
      <c r="F4822" s="26" t="s">
        <v>25566</v>
      </c>
      <c r="G4822" s="26" t="s">
        <v>9601</v>
      </c>
      <c r="H4822" s="26" t="s">
        <v>670</v>
      </c>
      <c r="I4822" s="26" t="s">
        <v>11008</v>
      </c>
      <c r="J4822" s="26" t="s">
        <v>699</v>
      </c>
      <c r="K4822" s="26" t="s">
        <v>9606</v>
      </c>
      <c r="L4822" s="26" t="s">
        <v>25567</v>
      </c>
      <c r="M4822" s="26">
        <v>380523820533</v>
      </c>
      <c r="N4822" s="26">
        <v>3524655100</v>
      </c>
    </row>
    <row r="4823" spans="1:14">
      <c r="A4823" s="26" t="s">
        <v>3490</v>
      </c>
      <c r="B4823" s="26" t="s">
        <v>3491</v>
      </c>
      <c r="C4823" s="26">
        <v>37916782</v>
      </c>
      <c r="D4823" s="26" t="s">
        <v>24</v>
      </c>
      <c r="E4823" s="26" t="s">
        <v>25568</v>
      </c>
      <c r="F4823" s="26" t="s">
        <v>25569</v>
      </c>
      <c r="G4823" s="26" t="s">
        <v>9586</v>
      </c>
      <c r="H4823" s="26" t="s">
        <v>392</v>
      </c>
      <c r="I4823" s="26" t="s">
        <v>17899</v>
      </c>
      <c r="J4823" s="26" t="s">
        <v>25570</v>
      </c>
      <c r="K4823" s="26" t="s">
        <v>9582</v>
      </c>
      <c r="L4823" s="26" t="s">
        <v>25571</v>
      </c>
      <c r="M4823" s="26">
        <v>380501328675</v>
      </c>
      <c r="N4823" s="26" t="e">
        <v>#N/A</v>
      </c>
    </row>
    <row r="4824" spans="1:14">
      <c r="A4824" s="26" t="s">
        <v>6890</v>
      </c>
      <c r="B4824" s="26" t="s">
        <v>6891</v>
      </c>
      <c r="C4824" s="26">
        <v>38459325</v>
      </c>
      <c r="D4824" s="26" t="s">
        <v>24</v>
      </c>
      <c r="E4824" s="26" t="s">
        <v>25572</v>
      </c>
      <c r="F4824" s="26" t="s">
        <v>25573</v>
      </c>
      <c r="G4824" s="26" t="s">
        <v>9579</v>
      </c>
      <c r="H4824" s="26" t="s">
        <v>949</v>
      </c>
      <c r="I4824" s="26" t="s">
        <v>9669</v>
      </c>
      <c r="J4824" s="26" t="s">
        <v>25574</v>
      </c>
      <c r="K4824" s="26" t="s">
        <v>9582</v>
      </c>
      <c r="L4824" s="26" t="s">
        <v>25575</v>
      </c>
      <c r="M4824" s="26">
        <v>380958123080</v>
      </c>
      <c r="N4824" s="26">
        <v>5324886501</v>
      </c>
    </row>
    <row r="4825" spans="1:14">
      <c r="A4825" s="26" t="s">
        <v>7165</v>
      </c>
      <c r="B4825" s="26" t="s">
        <v>7166</v>
      </c>
      <c r="C4825" s="26">
        <v>38374357</v>
      </c>
      <c r="D4825" s="26" t="s">
        <v>24</v>
      </c>
      <c r="E4825" s="26" t="s">
        <v>25576</v>
      </c>
      <c r="F4825" s="26" t="s">
        <v>25577</v>
      </c>
      <c r="G4825" s="26" t="s">
        <v>9586</v>
      </c>
      <c r="H4825" s="26" t="s">
        <v>987</v>
      </c>
      <c r="I4825" s="26" t="s">
        <v>10385</v>
      </c>
      <c r="J4825" s="26" t="s">
        <v>25578</v>
      </c>
      <c r="K4825" s="26" t="s">
        <v>9582</v>
      </c>
      <c r="L4825" s="26" t="s">
        <v>25579</v>
      </c>
      <c r="M4825" s="26">
        <v>380363328653</v>
      </c>
      <c r="N4825" s="26">
        <v>5625810103</v>
      </c>
    </row>
    <row r="4826" spans="1:14">
      <c r="A4826" s="26" t="s">
        <v>4953</v>
      </c>
      <c r="B4826" s="26" t="s">
        <v>4954</v>
      </c>
      <c r="C4826" s="26">
        <v>1996711</v>
      </c>
      <c r="D4826" s="26" t="s">
        <v>780</v>
      </c>
      <c r="E4826" s="26" t="s">
        <v>25580</v>
      </c>
      <c r="F4826" s="26" t="s">
        <v>14221</v>
      </c>
      <c r="G4826" s="26" t="s">
        <v>9601</v>
      </c>
      <c r="H4826" s="26" t="s">
        <v>735</v>
      </c>
      <c r="J4826" s="26" t="s">
        <v>740</v>
      </c>
      <c r="K4826" s="26" t="s">
        <v>9597</v>
      </c>
      <c r="L4826" s="26" t="s">
        <v>25581</v>
      </c>
      <c r="M4826" s="26">
        <v>760996491327</v>
      </c>
      <c r="N4826" s="26">
        <v>1221881203</v>
      </c>
    </row>
    <row r="4827" spans="1:14">
      <c r="A4827" s="26" t="s">
        <v>9042</v>
      </c>
      <c r="B4827" s="26" t="s">
        <v>9043</v>
      </c>
      <c r="C4827" s="26">
        <v>38868830</v>
      </c>
      <c r="D4827" s="26" t="s">
        <v>24</v>
      </c>
      <c r="E4827" s="26" t="s">
        <v>25582</v>
      </c>
      <c r="F4827" s="26" t="s">
        <v>25583</v>
      </c>
      <c r="G4827" s="26" t="s">
        <v>9586</v>
      </c>
      <c r="H4827" s="26" t="s">
        <v>1401</v>
      </c>
      <c r="I4827" s="26" t="s">
        <v>21820</v>
      </c>
      <c r="J4827" s="26" t="s">
        <v>1482</v>
      </c>
      <c r="K4827" s="26" t="s">
        <v>9606</v>
      </c>
      <c r="L4827" s="26" t="s">
        <v>25584</v>
      </c>
      <c r="M4827" s="26">
        <v>380473922479</v>
      </c>
      <c r="N4827" s="26">
        <v>7125155100</v>
      </c>
    </row>
    <row r="4828" spans="1:14">
      <c r="A4828" s="26" t="s">
        <v>7847</v>
      </c>
      <c r="B4828" s="26" t="s">
        <v>7848</v>
      </c>
      <c r="C4828" s="26">
        <v>38610896</v>
      </c>
      <c r="D4828" s="26" t="s">
        <v>24</v>
      </c>
      <c r="E4828" s="26" t="s">
        <v>25585</v>
      </c>
      <c r="F4828" s="26" t="s">
        <v>25586</v>
      </c>
      <c r="G4828" s="26" t="s">
        <v>9586</v>
      </c>
      <c r="H4828" s="26" t="s">
        <v>1122</v>
      </c>
      <c r="I4828" s="26" t="s">
        <v>13380</v>
      </c>
      <c r="J4828" s="26" t="s">
        <v>1123</v>
      </c>
      <c r="K4828" s="26" t="s">
        <v>9597</v>
      </c>
      <c r="L4828" s="26" t="s">
        <v>22810</v>
      </c>
      <c r="M4828" s="26">
        <v>380574952003</v>
      </c>
      <c r="N4828" s="26">
        <v>5320281202</v>
      </c>
    </row>
    <row r="4829" spans="1:14">
      <c r="A4829" s="26" t="s">
        <v>8607</v>
      </c>
      <c r="B4829" s="26" t="s">
        <v>8608</v>
      </c>
      <c r="C4829" s="26">
        <v>38297440</v>
      </c>
      <c r="D4829" s="26" t="s">
        <v>24</v>
      </c>
      <c r="E4829" s="26" t="s">
        <v>25587</v>
      </c>
      <c r="F4829" s="26" t="s">
        <v>25588</v>
      </c>
      <c r="G4829" s="26" t="s">
        <v>9586</v>
      </c>
      <c r="H4829" s="26" t="s">
        <v>1308</v>
      </c>
      <c r="I4829" s="26" t="s">
        <v>12798</v>
      </c>
      <c r="J4829" s="26" t="s">
        <v>25589</v>
      </c>
      <c r="K4829" s="26" t="s">
        <v>9582</v>
      </c>
      <c r="L4829" s="26" t="s">
        <v>25590</v>
      </c>
      <c r="M4829" s="26">
        <v>380672736680</v>
      </c>
      <c r="N4829" s="26">
        <v>521487803</v>
      </c>
    </row>
    <row r="4830" spans="1:14">
      <c r="A4830" s="26" t="s">
        <v>9179</v>
      </c>
      <c r="B4830" s="26" t="s">
        <v>9180</v>
      </c>
      <c r="C4830" s="26">
        <v>34803130</v>
      </c>
      <c r="D4830" s="26" t="s">
        <v>780</v>
      </c>
      <c r="E4830" s="26" t="s">
        <v>25591</v>
      </c>
      <c r="F4830" s="26" t="s">
        <v>25592</v>
      </c>
      <c r="G4830" s="26" t="s">
        <v>9601</v>
      </c>
      <c r="H4830" s="26" t="s">
        <v>1088</v>
      </c>
      <c r="J4830" s="26" t="s">
        <v>1115</v>
      </c>
      <c r="K4830" s="26" t="s">
        <v>9597</v>
      </c>
      <c r="L4830" s="26" t="s">
        <v>25593</v>
      </c>
      <c r="M4830" s="26">
        <v>761791380230</v>
      </c>
      <c r="N4830" s="26">
        <v>6110100000</v>
      </c>
    </row>
    <row r="4831" spans="1:14">
      <c r="A4831" s="26" t="s">
        <v>8968</v>
      </c>
      <c r="B4831" s="26" t="s">
        <v>8969</v>
      </c>
      <c r="C4831" s="26">
        <v>39028882</v>
      </c>
      <c r="D4831" s="26" t="s">
        <v>24</v>
      </c>
      <c r="E4831" s="26" t="s">
        <v>25594</v>
      </c>
      <c r="F4831" s="26" t="s">
        <v>25595</v>
      </c>
      <c r="G4831" s="26" t="s">
        <v>9586</v>
      </c>
      <c r="H4831" s="26" t="s">
        <v>1401</v>
      </c>
      <c r="I4831" s="26" t="s">
        <v>12387</v>
      </c>
      <c r="J4831" s="26" t="s">
        <v>25596</v>
      </c>
      <c r="K4831" s="26" t="s">
        <v>9606</v>
      </c>
      <c r="L4831" s="26" t="s">
        <v>25597</v>
      </c>
      <c r="M4831" s="26">
        <v>380474594441</v>
      </c>
      <c r="N4831" s="26">
        <v>4624580401</v>
      </c>
    </row>
    <row r="4832" spans="1:14">
      <c r="A4832" s="26" t="s">
        <v>2790</v>
      </c>
      <c r="B4832" s="26" t="s">
        <v>2791</v>
      </c>
      <c r="C4832" s="26">
        <v>30355211</v>
      </c>
      <c r="D4832" s="26" t="s">
        <v>780</v>
      </c>
      <c r="E4832" s="26" t="s">
        <v>25598</v>
      </c>
      <c r="F4832" s="26" t="s">
        <v>2791</v>
      </c>
      <c r="G4832" s="26" t="s">
        <v>9601</v>
      </c>
      <c r="H4832" s="26" t="s">
        <v>258</v>
      </c>
      <c r="I4832" s="26" t="s">
        <v>12995</v>
      </c>
      <c r="J4832" s="26" t="s">
        <v>271</v>
      </c>
      <c r="K4832" s="26" t="s">
        <v>9597</v>
      </c>
      <c r="L4832" s="26" t="s">
        <v>25599</v>
      </c>
      <c r="M4832" s="26">
        <v>380624445084</v>
      </c>
      <c r="N4832" s="26">
        <v>1421510100</v>
      </c>
    </row>
    <row r="4833" spans="1:14">
      <c r="A4833" s="26" t="s">
        <v>3560</v>
      </c>
      <c r="B4833" s="26" t="s">
        <v>3561</v>
      </c>
      <c r="C4833" s="26">
        <v>39048956</v>
      </c>
      <c r="D4833" s="26" t="s">
        <v>24</v>
      </c>
      <c r="E4833" s="26" t="s">
        <v>25600</v>
      </c>
      <c r="F4833" s="26" t="s">
        <v>25601</v>
      </c>
      <c r="G4833" s="26" t="s">
        <v>9579</v>
      </c>
      <c r="H4833" s="26" t="s">
        <v>392</v>
      </c>
      <c r="I4833" s="26" t="s">
        <v>10620</v>
      </c>
      <c r="J4833" s="26" t="s">
        <v>25602</v>
      </c>
      <c r="K4833" s="26" t="s">
        <v>9582</v>
      </c>
      <c r="L4833" s="26" t="s">
        <v>25603</v>
      </c>
      <c r="M4833" s="26">
        <v>380973254957</v>
      </c>
      <c r="N4833" s="26">
        <v>2125382803</v>
      </c>
    </row>
    <row r="4834" spans="1:14">
      <c r="A4834" s="26" t="s">
        <v>7599</v>
      </c>
      <c r="B4834" s="26" t="s">
        <v>7600</v>
      </c>
      <c r="C4834" s="26">
        <v>38194961</v>
      </c>
      <c r="D4834" s="26" t="s">
        <v>24</v>
      </c>
      <c r="E4834" s="26" t="s">
        <v>25604</v>
      </c>
      <c r="F4834" s="26" t="s">
        <v>25605</v>
      </c>
      <c r="G4834" s="26" t="s">
        <v>9586</v>
      </c>
      <c r="H4834" s="26" t="s">
        <v>1088</v>
      </c>
      <c r="I4834" s="26" t="s">
        <v>9882</v>
      </c>
      <c r="J4834" s="26" t="s">
        <v>25606</v>
      </c>
      <c r="K4834" s="26" t="s">
        <v>9582</v>
      </c>
      <c r="L4834" s="26" t="s">
        <v>25607</v>
      </c>
      <c r="M4834" s="26">
        <v>380355763135</v>
      </c>
      <c r="N4834" s="26">
        <v>523486402</v>
      </c>
    </row>
    <row r="4835" spans="1:14">
      <c r="A4835" s="26" t="s">
        <v>1771</v>
      </c>
      <c r="B4835" s="26" t="s">
        <v>1772</v>
      </c>
      <c r="C4835" s="26">
        <v>41021561</v>
      </c>
      <c r="D4835" s="26" t="s">
        <v>24</v>
      </c>
      <c r="E4835" s="26" t="s">
        <v>25608</v>
      </c>
      <c r="F4835" s="26" t="s">
        <v>25609</v>
      </c>
      <c r="G4835" s="26" t="s">
        <v>9586</v>
      </c>
      <c r="H4835" s="26" t="s">
        <v>27</v>
      </c>
      <c r="I4835" s="26" t="s">
        <v>10108</v>
      </c>
      <c r="J4835" s="26" t="s">
        <v>54</v>
      </c>
      <c r="K4835" s="26" t="s">
        <v>9597</v>
      </c>
      <c r="L4835" s="26" t="s">
        <v>25610</v>
      </c>
      <c r="M4835" s="26">
        <v>380433322439</v>
      </c>
      <c r="N4835" s="26">
        <v>121181503</v>
      </c>
    </row>
    <row r="4836" spans="1:14">
      <c r="A4836" s="26" t="s">
        <v>8968</v>
      </c>
      <c r="B4836" s="26" t="s">
        <v>8969</v>
      </c>
      <c r="C4836" s="26">
        <v>39028882</v>
      </c>
      <c r="D4836" s="26" t="s">
        <v>24</v>
      </c>
      <c r="E4836" s="26" t="s">
        <v>25611</v>
      </c>
      <c r="F4836" s="26" t="s">
        <v>25612</v>
      </c>
      <c r="G4836" s="26" t="s">
        <v>9579</v>
      </c>
      <c r="H4836" s="26" t="s">
        <v>1401</v>
      </c>
      <c r="I4836" s="26" t="s">
        <v>12387</v>
      </c>
      <c r="J4836" s="26" t="s">
        <v>1466</v>
      </c>
      <c r="K4836" s="26" t="s">
        <v>9582</v>
      </c>
      <c r="L4836" s="26" t="s">
        <v>25613</v>
      </c>
      <c r="M4836" s="26">
        <v>380474561548</v>
      </c>
      <c r="N4836" s="26">
        <v>1823755162</v>
      </c>
    </row>
    <row r="4837" spans="1:14">
      <c r="A4837" s="26" t="s">
        <v>5685</v>
      </c>
      <c r="B4837" s="26" t="s">
        <v>5686</v>
      </c>
      <c r="C4837" s="26">
        <v>38947811</v>
      </c>
      <c r="D4837" s="26" t="s">
        <v>780</v>
      </c>
      <c r="E4837" s="26" t="s">
        <v>25614</v>
      </c>
      <c r="F4837" s="26" t="s">
        <v>25615</v>
      </c>
      <c r="G4837" s="26" t="s">
        <v>9601</v>
      </c>
      <c r="H4837" s="26" t="s">
        <v>799</v>
      </c>
      <c r="J4837" s="26" t="s">
        <v>800</v>
      </c>
      <c r="K4837" s="26" t="s">
        <v>9597</v>
      </c>
      <c r="L4837" s="26" t="s">
        <v>13130</v>
      </c>
      <c r="M4837" s="26">
        <v>380444000035</v>
      </c>
      <c r="N4837" s="26">
        <v>4822784009</v>
      </c>
    </row>
    <row r="4838" spans="1:14">
      <c r="A4838" s="26" t="s">
        <v>7903</v>
      </c>
      <c r="B4838" s="26" t="s">
        <v>7904</v>
      </c>
      <c r="C4838" s="26">
        <v>38579825</v>
      </c>
      <c r="D4838" s="26" t="s">
        <v>24</v>
      </c>
      <c r="E4838" s="26" t="s">
        <v>25616</v>
      </c>
      <c r="F4838" s="26" t="s">
        <v>25617</v>
      </c>
      <c r="G4838" s="26" t="s">
        <v>9586</v>
      </c>
      <c r="H4838" s="26" t="s">
        <v>1122</v>
      </c>
      <c r="I4838" s="26" t="s">
        <v>16172</v>
      </c>
      <c r="J4838" s="26" t="s">
        <v>25618</v>
      </c>
      <c r="K4838" s="26" t="s">
        <v>9582</v>
      </c>
      <c r="L4838" s="26" t="s">
        <v>25619</v>
      </c>
      <c r="M4838" s="26">
        <v>380505585459</v>
      </c>
      <c r="N4838" s="26">
        <v>4424581402</v>
      </c>
    </row>
    <row r="4839" spans="1:14">
      <c r="A4839" s="26" t="s">
        <v>8006</v>
      </c>
      <c r="B4839" s="26" t="s">
        <v>8007</v>
      </c>
      <c r="C4839" s="26">
        <v>42698128</v>
      </c>
      <c r="D4839" s="26" t="s">
        <v>24</v>
      </c>
      <c r="E4839" s="26" t="s">
        <v>25620</v>
      </c>
      <c r="F4839" s="26" t="s">
        <v>25621</v>
      </c>
      <c r="G4839" s="26" t="s">
        <v>9586</v>
      </c>
      <c r="H4839" s="26" t="s">
        <v>1122</v>
      </c>
      <c r="I4839" s="26" t="s">
        <v>21763</v>
      </c>
      <c r="J4839" s="26" t="s">
        <v>25622</v>
      </c>
      <c r="K4839" s="26" t="s">
        <v>9582</v>
      </c>
      <c r="L4839" s="26" t="s">
        <v>25623</v>
      </c>
      <c r="M4839" s="26">
        <v>380957225802</v>
      </c>
      <c r="N4839" s="26">
        <v>6321484007</v>
      </c>
    </row>
    <row r="4840" spans="1:14">
      <c r="A4840" s="26" t="s">
        <v>8681</v>
      </c>
      <c r="B4840" s="26" t="s">
        <v>8682</v>
      </c>
      <c r="C4840" s="26">
        <v>38402043</v>
      </c>
      <c r="D4840" s="26" t="s">
        <v>24</v>
      </c>
      <c r="E4840" s="26" t="s">
        <v>25624</v>
      </c>
      <c r="F4840" s="26" t="s">
        <v>25625</v>
      </c>
      <c r="G4840" s="26" t="s">
        <v>9579</v>
      </c>
      <c r="H4840" s="26" t="s">
        <v>1308</v>
      </c>
      <c r="I4840" s="26" t="s">
        <v>15727</v>
      </c>
      <c r="J4840" s="26" t="s">
        <v>25626</v>
      </c>
      <c r="K4840" s="26" t="s">
        <v>9582</v>
      </c>
      <c r="L4840" s="26" t="s">
        <v>25627</v>
      </c>
      <c r="M4840" s="26">
        <v>380965770228</v>
      </c>
      <c r="N4840" s="26">
        <v>6823687001</v>
      </c>
    </row>
    <row r="4841" spans="1:14">
      <c r="A4841" s="26" t="s">
        <v>9218</v>
      </c>
      <c r="B4841" s="26" t="s">
        <v>9219</v>
      </c>
      <c r="C4841" s="26">
        <v>30844172</v>
      </c>
      <c r="D4841" s="26" t="s">
        <v>780</v>
      </c>
      <c r="E4841" s="26" t="s">
        <v>25628</v>
      </c>
      <c r="F4841" s="26" t="s">
        <v>25629</v>
      </c>
      <c r="G4841" s="26" t="s">
        <v>9601</v>
      </c>
      <c r="H4841" s="26" t="s">
        <v>1490</v>
      </c>
      <c r="J4841" s="26" t="s">
        <v>1553</v>
      </c>
      <c r="K4841" s="26" t="s">
        <v>9597</v>
      </c>
      <c r="L4841" s="26" t="s">
        <v>25630</v>
      </c>
      <c r="M4841" s="26">
        <v>380372506606</v>
      </c>
      <c r="N4841" s="26">
        <v>524955100</v>
      </c>
    </row>
    <row r="4842" spans="1:14">
      <c r="A4842" s="26" t="s">
        <v>8781</v>
      </c>
      <c r="B4842" s="26" t="s">
        <v>8782</v>
      </c>
      <c r="C4842" s="26">
        <v>42980032</v>
      </c>
      <c r="D4842" s="26" t="s">
        <v>780</v>
      </c>
      <c r="E4842" s="26" t="s">
        <v>25631</v>
      </c>
      <c r="F4842" s="26" t="s">
        <v>9793</v>
      </c>
      <c r="G4842" s="26" t="s">
        <v>9601</v>
      </c>
      <c r="H4842" s="26" t="s">
        <v>1308</v>
      </c>
      <c r="J4842" s="26" t="s">
        <v>1387</v>
      </c>
      <c r="K4842" s="26" t="s">
        <v>9597</v>
      </c>
      <c r="L4842" s="26" t="s">
        <v>12487</v>
      </c>
      <c r="M4842" s="26">
        <v>380949811742</v>
      </c>
      <c r="N4842" s="26">
        <v>4412745702</v>
      </c>
    </row>
    <row r="4843" spans="1:14">
      <c r="A4843" s="26" t="s">
        <v>6052</v>
      </c>
      <c r="B4843" s="26" t="s">
        <v>6053</v>
      </c>
      <c r="C4843" s="26">
        <v>38412224</v>
      </c>
      <c r="D4843" s="26" t="s">
        <v>24</v>
      </c>
      <c r="E4843" s="26" t="s">
        <v>25632</v>
      </c>
      <c r="F4843" s="26" t="s">
        <v>25633</v>
      </c>
      <c r="G4843" s="26" t="s">
        <v>9586</v>
      </c>
      <c r="H4843" s="26" t="s">
        <v>835</v>
      </c>
      <c r="I4843" s="26" t="s">
        <v>13143</v>
      </c>
      <c r="J4843" s="26" t="s">
        <v>23549</v>
      </c>
      <c r="K4843" s="26" t="s">
        <v>9582</v>
      </c>
      <c r="L4843" s="26" t="s">
        <v>25634</v>
      </c>
      <c r="M4843" s="26">
        <v>380516725517</v>
      </c>
      <c r="N4843" s="26">
        <v>121185604</v>
      </c>
    </row>
    <row r="4844" spans="1:14">
      <c r="A4844" s="26" t="s">
        <v>8863</v>
      </c>
      <c r="B4844" s="26" t="s">
        <v>8864</v>
      </c>
      <c r="C4844" s="26">
        <v>38646750</v>
      </c>
      <c r="D4844" s="26" t="s">
        <v>24</v>
      </c>
      <c r="E4844" s="26" t="s">
        <v>25635</v>
      </c>
      <c r="F4844" s="26" t="s">
        <v>25636</v>
      </c>
      <c r="G4844" s="26" t="s">
        <v>9586</v>
      </c>
      <c r="H4844" s="26" t="s">
        <v>1401</v>
      </c>
      <c r="I4844" s="26" t="s">
        <v>12022</v>
      </c>
      <c r="J4844" s="26" t="s">
        <v>13162</v>
      </c>
      <c r="K4844" s="26" t="s">
        <v>9582</v>
      </c>
      <c r="L4844" s="26" t="s">
        <v>25637</v>
      </c>
      <c r="M4844" s="26">
        <v>380474793238</v>
      </c>
      <c r="N4844" s="26">
        <v>1822386005</v>
      </c>
    </row>
    <row r="4845" spans="1:14">
      <c r="A4845" s="26" t="s">
        <v>2701</v>
      </c>
      <c r="B4845" s="26" t="s">
        <v>2702</v>
      </c>
      <c r="C4845" s="26">
        <v>37741878</v>
      </c>
      <c r="D4845" s="26" t="s">
        <v>24</v>
      </c>
      <c r="E4845" s="26" t="s">
        <v>25638</v>
      </c>
      <c r="F4845" s="26" t="s">
        <v>25639</v>
      </c>
      <c r="G4845" s="26" t="s">
        <v>9586</v>
      </c>
      <c r="H4845" s="26" t="s">
        <v>133</v>
      </c>
      <c r="J4845" s="26" t="s">
        <v>239</v>
      </c>
      <c r="K4845" s="26" t="s">
        <v>9597</v>
      </c>
      <c r="L4845" s="26" t="s">
        <v>25640</v>
      </c>
      <c r="M4845" s="26">
        <v>380669158595</v>
      </c>
      <c r="N4845" s="26">
        <v>1213000000</v>
      </c>
    </row>
    <row r="4846" spans="1:14">
      <c r="A4846" s="26" t="s">
        <v>1970</v>
      </c>
      <c r="B4846" s="26" t="s">
        <v>1971</v>
      </c>
      <c r="C4846" s="26">
        <v>42621851</v>
      </c>
      <c r="D4846" s="26" t="s">
        <v>24</v>
      </c>
      <c r="E4846" s="26" t="s">
        <v>25641</v>
      </c>
      <c r="F4846" s="26" t="s">
        <v>25642</v>
      </c>
      <c r="G4846" s="26" t="s">
        <v>9586</v>
      </c>
      <c r="H4846" s="26" t="s">
        <v>103</v>
      </c>
      <c r="I4846" s="26" t="s">
        <v>9897</v>
      </c>
      <c r="J4846" s="26" t="s">
        <v>25643</v>
      </c>
      <c r="K4846" s="26" t="s">
        <v>9582</v>
      </c>
      <c r="L4846" s="26" t="s">
        <v>25644</v>
      </c>
      <c r="M4846" s="26">
        <v>761297953576</v>
      </c>
      <c r="N4846" s="26">
        <v>724255303</v>
      </c>
    </row>
    <row r="4847" spans="1:14">
      <c r="A4847" s="26" t="s">
        <v>4989</v>
      </c>
      <c r="B4847" s="26" t="s">
        <v>4990</v>
      </c>
      <c r="C4847" s="26">
        <v>20765006</v>
      </c>
      <c r="D4847" s="26" t="s">
        <v>780</v>
      </c>
      <c r="E4847" s="26" t="s">
        <v>25645</v>
      </c>
      <c r="F4847" s="26" t="s">
        <v>25646</v>
      </c>
      <c r="G4847" s="26" t="s">
        <v>9601</v>
      </c>
      <c r="H4847" s="26" t="s">
        <v>735</v>
      </c>
      <c r="I4847" s="26" t="s">
        <v>10941</v>
      </c>
      <c r="J4847" s="26" t="s">
        <v>4991</v>
      </c>
      <c r="K4847" s="26" t="s">
        <v>9597</v>
      </c>
      <c r="L4847" s="26" t="s">
        <v>25647</v>
      </c>
      <c r="M4847" s="26">
        <v>380323833495</v>
      </c>
      <c r="N4847" s="26">
        <v>4625110300</v>
      </c>
    </row>
    <row r="4848" spans="1:14">
      <c r="A4848" s="26" t="s">
        <v>6213</v>
      </c>
      <c r="B4848" s="26" t="s">
        <v>6214</v>
      </c>
      <c r="C4848" s="26">
        <v>1998785</v>
      </c>
      <c r="D4848" s="26" t="s">
        <v>780</v>
      </c>
      <c r="E4848" s="26" t="s">
        <v>25648</v>
      </c>
      <c r="F4848" s="26" t="s">
        <v>25649</v>
      </c>
      <c r="G4848" s="26" t="s">
        <v>9601</v>
      </c>
      <c r="H4848" s="26" t="s">
        <v>885</v>
      </c>
      <c r="J4848" s="26" t="s">
        <v>906</v>
      </c>
      <c r="K4848" s="26" t="s">
        <v>9597</v>
      </c>
      <c r="L4848" s="26" t="s">
        <v>25650</v>
      </c>
      <c r="M4848" s="26">
        <v>380486721068</v>
      </c>
      <c r="N4848" s="26">
        <v>5122510100</v>
      </c>
    </row>
    <row r="4849" spans="1:14">
      <c r="A4849" s="26" t="s">
        <v>1998</v>
      </c>
      <c r="B4849" s="26" t="s">
        <v>1999</v>
      </c>
      <c r="C4849" s="26">
        <v>1982940</v>
      </c>
      <c r="D4849" s="26" t="s">
        <v>24</v>
      </c>
      <c r="E4849" s="26" t="s">
        <v>25651</v>
      </c>
      <c r="F4849" s="26" t="s">
        <v>25652</v>
      </c>
      <c r="G4849" s="26" t="s">
        <v>9586</v>
      </c>
      <c r="H4849" s="26" t="s">
        <v>103</v>
      </c>
      <c r="I4849" s="26" t="s">
        <v>11165</v>
      </c>
      <c r="J4849" s="26" t="s">
        <v>25653</v>
      </c>
      <c r="K4849" s="26" t="s">
        <v>9582</v>
      </c>
      <c r="L4849" s="26" t="s">
        <v>25654</v>
      </c>
      <c r="M4849" s="26">
        <v>380335271515</v>
      </c>
      <c r="N4849" s="26">
        <v>722183606</v>
      </c>
    </row>
    <row r="4850" spans="1:14">
      <c r="A4850" s="26" t="s">
        <v>9001</v>
      </c>
      <c r="B4850" s="26" t="s">
        <v>9002</v>
      </c>
      <c r="C4850" s="26">
        <v>3077871</v>
      </c>
      <c r="D4850" s="26" t="s">
        <v>780</v>
      </c>
      <c r="E4850" s="26" t="s">
        <v>25655</v>
      </c>
      <c r="F4850" s="26" t="s">
        <v>25656</v>
      </c>
      <c r="G4850" s="26" t="s">
        <v>9601</v>
      </c>
      <c r="H4850" s="26" t="s">
        <v>1401</v>
      </c>
      <c r="J4850" s="26" t="s">
        <v>1474</v>
      </c>
      <c r="K4850" s="26" t="s">
        <v>9597</v>
      </c>
      <c r="L4850" s="26" t="s">
        <v>25657</v>
      </c>
      <c r="M4850" s="26">
        <v>761147070862</v>
      </c>
      <c r="N4850" s="26">
        <v>722155708</v>
      </c>
    </row>
    <row r="4851" spans="1:14">
      <c r="A4851" s="26" t="s">
        <v>1757</v>
      </c>
      <c r="B4851" s="26" t="s">
        <v>1758</v>
      </c>
      <c r="C4851" s="26">
        <v>41007217</v>
      </c>
      <c r="D4851" s="26" t="s">
        <v>24</v>
      </c>
      <c r="E4851" s="26" t="s">
        <v>25658</v>
      </c>
      <c r="F4851" s="26" t="s">
        <v>25659</v>
      </c>
      <c r="G4851" s="26" t="s">
        <v>9579</v>
      </c>
      <c r="H4851" s="26" t="s">
        <v>27</v>
      </c>
      <c r="I4851" s="26" t="s">
        <v>11743</v>
      </c>
      <c r="J4851" s="26" t="s">
        <v>25660</v>
      </c>
      <c r="K4851" s="26" t="s">
        <v>9582</v>
      </c>
      <c r="L4851" s="26" t="s">
        <v>25661</v>
      </c>
      <c r="M4851" s="26">
        <v>380434521947</v>
      </c>
      <c r="N4851" s="26">
        <v>521210118</v>
      </c>
    </row>
    <row r="4852" spans="1:14">
      <c r="A4852" s="26" t="s">
        <v>5880</v>
      </c>
      <c r="B4852" s="26" t="s">
        <v>5881</v>
      </c>
      <c r="C4852" s="26">
        <v>39457821</v>
      </c>
      <c r="D4852" s="26" t="s">
        <v>24</v>
      </c>
      <c r="E4852" s="26" t="s">
        <v>25662</v>
      </c>
      <c r="F4852" s="26" t="s">
        <v>10050</v>
      </c>
      <c r="G4852" s="26" t="s">
        <v>9586</v>
      </c>
      <c r="H4852" s="26" t="s">
        <v>799</v>
      </c>
      <c r="J4852" s="26" t="s">
        <v>800</v>
      </c>
      <c r="K4852" s="26" t="s">
        <v>9597</v>
      </c>
      <c r="L4852" s="26" t="s">
        <v>24202</v>
      </c>
      <c r="M4852" s="26">
        <v>380442229112</v>
      </c>
      <c r="N4852" s="26">
        <v>4822784009</v>
      </c>
    </row>
    <row r="4853" spans="1:14">
      <c r="A4853" s="26" t="s">
        <v>5443</v>
      </c>
      <c r="B4853" s="26" t="s">
        <v>5444</v>
      </c>
      <c r="C4853" s="26">
        <v>41136480</v>
      </c>
      <c r="D4853" s="26" t="s">
        <v>24</v>
      </c>
      <c r="E4853" s="26" t="s">
        <v>25663</v>
      </c>
      <c r="F4853" s="26" t="s">
        <v>25664</v>
      </c>
      <c r="G4853" s="26" t="s">
        <v>9586</v>
      </c>
      <c r="H4853" s="26" t="s">
        <v>735</v>
      </c>
      <c r="J4853" s="26" t="s">
        <v>25665</v>
      </c>
      <c r="K4853" s="26" t="s">
        <v>9582</v>
      </c>
      <c r="L4853" s="26" t="s">
        <v>25666</v>
      </c>
      <c r="M4853" s="26">
        <v>380672576815</v>
      </c>
      <c r="N4853" s="26">
        <v>4622410502</v>
      </c>
    </row>
    <row r="4854" spans="1:14">
      <c r="A4854" s="26" t="s">
        <v>5546</v>
      </c>
      <c r="B4854" s="26" t="s">
        <v>5547</v>
      </c>
      <c r="C4854" s="26">
        <v>5496862</v>
      </c>
      <c r="D4854" s="26" t="s">
        <v>780</v>
      </c>
      <c r="E4854" s="26" t="s">
        <v>25667</v>
      </c>
      <c r="F4854" s="26" t="s">
        <v>25668</v>
      </c>
      <c r="G4854" s="26" t="s">
        <v>9601</v>
      </c>
      <c r="H4854" s="26" t="s">
        <v>799</v>
      </c>
      <c r="J4854" s="26" t="s">
        <v>800</v>
      </c>
      <c r="K4854" s="26" t="s">
        <v>9597</v>
      </c>
      <c r="L4854" s="26" t="s">
        <v>25669</v>
      </c>
      <c r="M4854" s="26">
        <v>380443375497</v>
      </c>
      <c r="N4854" s="26">
        <v>4822784009</v>
      </c>
    </row>
    <row r="4855" spans="1:14">
      <c r="A4855" s="26" t="s">
        <v>4769</v>
      </c>
      <c r="B4855" s="26" t="s">
        <v>4770</v>
      </c>
      <c r="C4855" s="26">
        <v>42126735</v>
      </c>
      <c r="D4855" s="26" t="s">
        <v>24</v>
      </c>
      <c r="E4855" s="26" t="s">
        <v>25670</v>
      </c>
      <c r="F4855" s="26" t="s">
        <v>25671</v>
      </c>
      <c r="G4855" s="26" t="s">
        <v>9579</v>
      </c>
      <c r="H4855" s="26" t="s">
        <v>670</v>
      </c>
      <c r="I4855" s="26" t="s">
        <v>11751</v>
      </c>
      <c r="J4855" s="26" t="s">
        <v>15379</v>
      </c>
      <c r="K4855" s="26" t="s">
        <v>9582</v>
      </c>
      <c r="L4855" s="26" t="s">
        <v>25672</v>
      </c>
      <c r="M4855" s="26">
        <v>380523941217</v>
      </c>
      <c r="N4855" s="26">
        <v>1413390001</v>
      </c>
    </row>
    <row r="4856" spans="1:14">
      <c r="A4856" s="26" t="s">
        <v>7799</v>
      </c>
      <c r="B4856" s="26" t="s">
        <v>7800</v>
      </c>
      <c r="C4856" s="26">
        <v>14054198</v>
      </c>
      <c r="D4856" s="26" t="s">
        <v>1701</v>
      </c>
      <c r="E4856" s="26" t="s">
        <v>25673</v>
      </c>
      <c r="F4856" s="26" t="s">
        <v>25674</v>
      </c>
      <c r="G4856" s="26" t="s">
        <v>9601</v>
      </c>
      <c r="H4856" s="26" t="s">
        <v>1088</v>
      </c>
      <c r="J4856" s="26" t="s">
        <v>1096</v>
      </c>
      <c r="K4856" s="26" t="s">
        <v>9597</v>
      </c>
      <c r="L4856" s="26" t="s">
        <v>25675</v>
      </c>
      <c r="M4856" s="26">
        <v>380352246163</v>
      </c>
      <c r="N4856" s="26">
        <v>6121210100</v>
      </c>
    </row>
    <row r="4857" spans="1:14">
      <c r="A4857" s="26" t="s">
        <v>6577</v>
      </c>
      <c r="B4857" s="26" t="s">
        <v>6578</v>
      </c>
      <c r="C4857" s="26">
        <v>38319453</v>
      </c>
      <c r="D4857" s="26" t="s">
        <v>24</v>
      </c>
      <c r="E4857" s="26" t="s">
        <v>25676</v>
      </c>
      <c r="F4857" s="26" t="s">
        <v>25677</v>
      </c>
      <c r="G4857" s="26" t="s">
        <v>9579</v>
      </c>
      <c r="H4857" s="26" t="s">
        <v>949</v>
      </c>
      <c r="I4857" s="26" t="s">
        <v>11128</v>
      </c>
      <c r="J4857" s="26" t="s">
        <v>11149</v>
      </c>
      <c r="K4857" s="26" t="s">
        <v>9582</v>
      </c>
      <c r="L4857" s="26" t="s">
        <v>25678</v>
      </c>
      <c r="M4857" s="26">
        <v>380535455593</v>
      </c>
      <c r="N4857" s="26">
        <v>723155106</v>
      </c>
    </row>
    <row r="4858" spans="1:14">
      <c r="A4858" s="26" t="s">
        <v>7147</v>
      </c>
      <c r="B4858" s="26" t="s">
        <v>7148</v>
      </c>
      <c r="C4858" s="26">
        <v>38543370</v>
      </c>
      <c r="D4858" s="26" t="s">
        <v>24</v>
      </c>
      <c r="E4858" s="26" t="s">
        <v>25679</v>
      </c>
      <c r="F4858" s="26" t="s">
        <v>25680</v>
      </c>
      <c r="G4858" s="26" t="s">
        <v>9579</v>
      </c>
      <c r="H4858" s="26" t="s">
        <v>987</v>
      </c>
      <c r="J4858" s="26" t="s">
        <v>25681</v>
      </c>
      <c r="K4858" s="26" t="s">
        <v>9582</v>
      </c>
      <c r="L4858" s="26" t="s">
        <v>25682</v>
      </c>
      <c r="M4858" s="26">
        <v>761366659232</v>
      </c>
      <c r="N4858" s="26">
        <v>5624282001</v>
      </c>
    </row>
    <row r="4859" spans="1:14">
      <c r="A4859" s="26" t="s">
        <v>2157</v>
      </c>
      <c r="B4859" s="26" t="s">
        <v>2158</v>
      </c>
      <c r="C4859" s="26">
        <v>1982778</v>
      </c>
      <c r="D4859" s="26" t="s">
        <v>24</v>
      </c>
      <c r="E4859" s="26" t="s">
        <v>25683</v>
      </c>
      <c r="F4859" s="26" t="s">
        <v>25684</v>
      </c>
      <c r="G4859" s="26" t="s">
        <v>9579</v>
      </c>
      <c r="H4859" s="26" t="s">
        <v>103</v>
      </c>
      <c r="I4859" s="26" t="s">
        <v>10569</v>
      </c>
      <c r="J4859" s="26" t="s">
        <v>25685</v>
      </c>
      <c r="K4859" s="26" t="s">
        <v>9582</v>
      </c>
      <c r="L4859" s="26" t="s">
        <v>25686</v>
      </c>
      <c r="M4859" s="26">
        <v>380684507410</v>
      </c>
      <c r="N4859" s="26">
        <v>725780904</v>
      </c>
    </row>
    <row r="4860" spans="1:14">
      <c r="A4860" s="26" t="s">
        <v>7827</v>
      </c>
      <c r="B4860" s="26" t="s">
        <v>7832</v>
      </c>
      <c r="C4860" s="26">
        <v>40247577</v>
      </c>
      <c r="D4860" s="26" t="s">
        <v>24</v>
      </c>
      <c r="E4860" s="26" t="s">
        <v>25687</v>
      </c>
      <c r="F4860" s="26" t="s">
        <v>25688</v>
      </c>
      <c r="G4860" s="26" t="s">
        <v>9579</v>
      </c>
      <c r="H4860" s="26" t="s">
        <v>1088</v>
      </c>
      <c r="I4860" s="26" t="s">
        <v>10069</v>
      </c>
      <c r="J4860" s="26" t="s">
        <v>10070</v>
      </c>
      <c r="K4860" s="26" t="s">
        <v>9582</v>
      </c>
      <c r="L4860" s="26" t="s">
        <v>25689</v>
      </c>
      <c r="M4860" s="26">
        <v>380981236714</v>
      </c>
      <c r="N4860" s="26">
        <v>722155306</v>
      </c>
    </row>
    <row r="4861" spans="1:14">
      <c r="A4861" s="26" t="s">
        <v>1690</v>
      </c>
      <c r="B4861" s="26" t="s">
        <v>1691</v>
      </c>
      <c r="C4861" s="26">
        <v>5484126</v>
      </c>
      <c r="D4861" s="26" t="s">
        <v>780</v>
      </c>
      <c r="E4861" s="26" t="s">
        <v>25690</v>
      </c>
      <c r="F4861" s="26" t="s">
        <v>10114</v>
      </c>
      <c r="G4861" s="26" t="s">
        <v>9601</v>
      </c>
      <c r="H4861" s="26" t="s">
        <v>27</v>
      </c>
      <c r="J4861" s="26" t="s">
        <v>36</v>
      </c>
      <c r="K4861" s="26" t="s">
        <v>9597</v>
      </c>
      <c r="L4861" s="26" t="s">
        <v>25691</v>
      </c>
      <c r="M4861" s="26">
        <v>380432675503</v>
      </c>
      <c r="N4861" s="26">
        <v>510100000</v>
      </c>
    </row>
    <row r="4862" spans="1:14">
      <c r="A4862" s="26" t="s">
        <v>6232</v>
      </c>
      <c r="B4862" s="26" t="s">
        <v>6233</v>
      </c>
      <c r="C4862" s="26">
        <v>38552185</v>
      </c>
      <c r="D4862" s="26" t="s">
        <v>24</v>
      </c>
      <c r="E4862" s="26" t="s">
        <v>25692</v>
      </c>
      <c r="F4862" s="26" t="s">
        <v>25693</v>
      </c>
      <c r="G4862" s="26" t="s">
        <v>9579</v>
      </c>
      <c r="H4862" s="26" t="s">
        <v>885</v>
      </c>
      <c r="I4862" s="26" t="s">
        <v>11207</v>
      </c>
      <c r="J4862" s="26" t="s">
        <v>3613</v>
      </c>
      <c r="K4862" s="26" t="s">
        <v>9582</v>
      </c>
      <c r="L4862" s="26" t="s">
        <v>25694</v>
      </c>
      <c r="M4862" s="26">
        <v>380502498713</v>
      </c>
      <c r="N4862" s="26">
        <v>120781301</v>
      </c>
    </row>
    <row r="4863" spans="1:14">
      <c r="A4863" s="26" t="s">
        <v>1829</v>
      </c>
      <c r="B4863" s="26" t="s">
        <v>1830</v>
      </c>
      <c r="C4863" s="26">
        <v>37048032</v>
      </c>
      <c r="D4863" s="26" t="s">
        <v>24</v>
      </c>
      <c r="E4863" s="26" t="s">
        <v>25695</v>
      </c>
      <c r="F4863" s="26" t="s">
        <v>25696</v>
      </c>
      <c r="G4863" s="26" t="s">
        <v>9579</v>
      </c>
      <c r="H4863" s="26" t="s">
        <v>27</v>
      </c>
      <c r="I4863" s="26" t="s">
        <v>12860</v>
      </c>
      <c r="J4863" s="26" t="s">
        <v>25697</v>
      </c>
      <c r="K4863" s="26" t="s">
        <v>9582</v>
      </c>
      <c r="L4863" s="26" t="s">
        <v>25698</v>
      </c>
      <c r="M4863" s="26">
        <v>380435635460</v>
      </c>
      <c r="N4863" s="26">
        <v>522884201</v>
      </c>
    </row>
    <row r="4864" spans="1:14">
      <c r="A4864" s="26" t="s">
        <v>2118</v>
      </c>
      <c r="B4864" s="26" t="s">
        <v>2119</v>
      </c>
      <c r="C4864" s="26">
        <v>38485788</v>
      </c>
      <c r="D4864" s="26" t="s">
        <v>24</v>
      </c>
      <c r="E4864" s="26" t="s">
        <v>25699</v>
      </c>
      <c r="F4864" s="26" t="s">
        <v>25700</v>
      </c>
      <c r="G4864" s="26" t="s">
        <v>9586</v>
      </c>
      <c r="H4864" s="26" t="s">
        <v>103</v>
      </c>
      <c r="I4864" s="26" t="s">
        <v>9897</v>
      </c>
      <c r="J4864" s="26" t="s">
        <v>2133</v>
      </c>
      <c r="K4864" s="26" t="s">
        <v>9582</v>
      </c>
      <c r="L4864" s="26" t="s">
        <v>25701</v>
      </c>
      <c r="M4864" s="26">
        <v>761017155452</v>
      </c>
      <c r="N4864" s="26">
        <v>724286901</v>
      </c>
    </row>
    <row r="4865" spans="1:14">
      <c r="A4865" s="26" t="s">
        <v>8997</v>
      </c>
      <c r="B4865" s="26" t="s">
        <v>8998</v>
      </c>
      <c r="C4865" s="26">
        <v>38469862</v>
      </c>
      <c r="D4865" s="26" t="s">
        <v>24</v>
      </c>
      <c r="E4865" s="26" t="s">
        <v>25702</v>
      </c>
      <c r="F4865" s="26" t="s">
        <v>25703</v>
      </c>
      <c r="G4865" s="26" t="s">
        <v>9586</v>
      </c>
      <c r="H4865" s="26" t="s">
        <v>1401</v>
      </c>
      <c r="J4865" s="26" t="s">
        <v>1474</v>
      </c>
      <c r="K4865" s="26" t="s">
        <v>9597</v>
      </c>
      <c r="L4865" s="26" t="s">
        <v>25704</v>
      </c>
      <c r="M4865" s="26">
        <v>380472319847</v>
      </c>
      <c r="N4865" s="26">
        <v>722155708</v>
      </c>
    </row>
    <row r="4866" spans="1:14">
      <c r="A4866" s="26" t="s">
        <v>2186</v>
      </c>
      <c r="B4866" s="26" t="s">
        <v>2187</v>
      </c>
      <c r="C4866" s="26">
        <v>37870916</v>
      </c>
      <c r="D4866" s="26" t="s">
        <v>24</v>
      </c>
      <c r="E4866" s="26" t="s">
        <v>25705</v>
      </c>
      <c r="F4866" s="26" t="s">
        <v>25706</v>
      </c>
      <c r="G4866" s="26" t="s">
        <v>9586</v>
      </c>
      <c r="H4866" s="26" t="s">
        <v>133</v>
      </c>
      <c r="I4866" s="26" t="s">
        <v>12872</v>
      </c>
      <c r="J4866" s="26" t="s">
        <v>10097</v>
      </c>
      <c r="K4866" s="26" t="s">
        <v>9582</v>
      </c>
      <c r="L4866" s="26" t="s">
        <v>25707</v>
      </c>
      <c r="M4866" s="26">
        <v>761201845765</v>
      </c>
      <c r="N4866" s="26">
        <v>120781305</v>
      </c>
    </row>
    <row r="4867" spans="1:14">
      <c r="A4867" s="26" t="s">
        <v>7949</v>
      </c>
      <c r="B4867" s="26" t="s">
        <v>7950</v>
      </c>
      <c r="C4867" s="26">
        <v>38289089</v>
      </c>
      <c r="D4867" s="26" t="s">
        <v>24</v>
      </c>
      <c r="E4867" s="26" t="s">
        <v>25708</v>
      </c>
      <c r="F4867" s="26" t="s">
        <v>25709</v>
      </c>
      <c r="G4867" s="26" t="s">
        <v>9586</v>
      </c>
      <c r="H4867" s="26" t="s">
        <v>1122</v>
      </c>
      <c r="I4867" s="26" t="s">
        <v>11418</v>
      </c>
      <c r="J4867" s="26" t="s">
        <v>294</v>
      </c>
      <c r="K4867" s="26" t="s">
        <v>9606</v>
      </c>
      <c r="L4867" s="26" t="s">
        <v>25710</v>
      </c>
      <c r="M4867" s="26">
        <v>380575699462</v>
      </c>
      <c r="N4867" s="26">
        <v>121183603</v>
      </c>
    </row>
    <row r="4868" spans="1:14">
      <c r="A4868" s="26" t="s">
        <v>6042</v>
      </c>
      <c r="B4868" s="26" t="s">
        <v>6043</v>
      </c>
      <c r="C4868" s="26">
        <v>38476906</v>
      </c>
      <c r="D4868" s="26" t="s">
        <v>24</v>
      </c>
      <c r="E4868" s="26" t="s">
        <v>25711</v>
      </c>
      <c r="F4868" s="26" t="s">
        <v>25712</v>
      </c>
      <c r="G4868" s="26" t="s">
        <v>9586</v>
      </c>
      <c r="H4868" s="26" t="s">
        <v>835</v>
      </c>
      <c r="I4868" s="26" t="s">
        <v>13321</v>
      </c>
      <c r="J4868" s="26" t="s">
        <v>54</v>
      </c>
      <c r="K4868" s="26" t="s">
        <v>9582</v>
      </c>
      <c r="L4868" s="26" t="s">
        <v>25713</v>
      </c>
      <c r="M4868" s="26">
        <v>380512688459</v>
      </c>
      <c r="N4868" s="26">
        <v>121181503</v>
      </c>
    </row>
    <row r="4869" spans="1:14">
      <c r="A4869" s="26" t="s">
        <v>4159</v>
      </c>
      <c r="B4869" s="26" t="s">
        <v>4160</v>
      </c>
      <c r="C4869" s="26">
        <v>36879567</v>
      </c>
      <c r="D4869" s="26" t="s">
        <v>780</v>
      </c>
      <c r="E4869" s="26" t="s">
        <v>25714</v>
      </c>
      <c r="F4869" s="26" t="s">
        <v>25715</v>
      </c>
      <c r="G4869" s="26" t="s">
        <v>9601</v>
      </c>
      <c r="H4869" s="26" t="s">
        <v>506</v>
      </c>
      <c r="J4869" s="26" t="s">
        <v>4161</v>
      </c>
      <c r="K4869" s="26" t="s">
        <v>9582</v>
      </c>
      <c r="L4869" s="26" t="s">
        <v>25716</v>
      </c>
      <c r="M4869" s="26">
        <v>380674557564</v>
      </c>
      <c r="N4869" s="26">
        <v>2620482402</v>
      </c>
    </row>
    <row r="4870" spans="1:14">
      <c r="A4870" s="26" t="s">
        <v>2960</v>
      </c>
      <c r="B4870" s="26" t="s">
        <v>2961</v>
      </c>
      <c r="C4870" s="26">
        <v>37691796</v>
      </c>
      <c r="D4870" s="26" t="s">
        <v>24</v>
      </c>
      <c r="E4870" s="26" t="s">
        <v>25717</v>
      </c>
      <c r="F4870" s="26" t="s">
        <v>10430</v>
      </c>
      <c r="G4870" s="26" t="s">
        <v>9579</v>
      </c>
      <c r="H4870" s="26" t="s">
        <v>258</v>
      </c>
      <c r="I4870" s="26" t="s">
        <v>16316</v>
      </c>
      <c r="J4870" s="26" t="s">
        <v>25718</v>
      </c>
      <c r="K4870" s="26" t="s">
        <v>9582</v>
      </c>
      <c r="L4870" s="26" t="s">
        <v>25719</v>
      </c>
      <c r="M4870" s="26">
        <v>380624620572</v>
      </c>
      <c r="N4870" s="26">
        <v>1421785501</v>
      </c>
    </row>
    <row r="4871" spans="1:14">
      <c r="A4871" s="26" t="s">
        <v>7945</v>
      </c>
      <c r="B4871" s="26" t="s">
        <v>7946</v>
      </c>
      <c r="C4871" s="26">
        <v>2002701</v>
      </c>
      <c r="D4871" s="26" t="s">
        <v>780</v>
      </c>
      <c r="E4871" s="26" t="s">
        <v>25720</v>
      </c>
      <c r="F4871" s="26" t="s">
        <v>25721</v>
      </c>
      <c r="G4871" s="26" t="s">
        <v>9601</v>
      </c>
      <c r="H4871" s="26" t="s">
        <v>1122</v>
      </c>
      <c r="I4871" s="26" t="s">
        <v>10135</v>
      </c>
      <c r="J4871" s="26" t="s">
        <v>13585</v>
      </c>
      <c r="K4871" s="26" t="s">
        <v>9582</v>
      </c>
      <c r="L4871" s="26" t="s">
        <v>13586</v>
      </c>
      <c r="M4871" s="26">
        <v>380574423655</v>
      </c>
      <c r="N4871" s="26">
        <v>122084801</v>
      </c>
    </row>
    <row r="4872" spans="1:14">
      <c r="A4872" s="26" t="s">
        <v>3349</v>
      </c>
      <c r="B4872" s="26" t="s">
        <v>3350</v>
      </c>
      <c r="C4872" s="26">
        <v>38068793</v>
      </c>
      <c r="D4872" s="26" t="s">
        <v>24</v>
      </c>
      <c r="E4872" s="26" t="s">
        <v>25722</v>
      </c>
      <c r="F4872" s="26" t="s">
        <v>25723</v>
      </c>
      <c r="G4872" s="26" t="s">
        <v>9586</v>
      </c>
      <c r="H4872" s="26" t="s">
        <v>392</v>
      </c>
      <c r="I4872" s="26" t="s">
        <v>10303</v>
      </c>
      <c r="J4872" s="26" t="s">
        <v>25724</v>
      </c>
      <c r="K4872" s="26" t="s">
        <v>9582</v>
      </c>
      <c r="L4872" s="26" t="s">
        <v>25725</v>
      </c>
      <c r="M4872" s="26">
        <v>380673467428</v>
      </c>
      <c r="N4872" s="26">
        <v>2120484401</v>
      </c>
    </row>
    <row r="4873" spans="1:14">
      <c r="A4873" s="26" t="s">
        <v>3988</v>
      </c>
      <c r="B4873" s="26" t="s">
        <v>3989</v>
      </c>
      <c r="C4873" s="26">
        <v>38816603</v>
      </c>
      <c r="D4873" s="26" t="s">
        <v>24</v>
      </c>
      <c r="E4873" s="26" t="s">
        <v>25726</v>
      </c>
      <c r="F4873" s="26" t="s">
        <v>25727</v>
      </c>
      <c r="G4873" s="26" t="s">
        <v>9586</v>
      </c>
      <c r="H4873" s="26" t="s">
        <v>506</v>
      </c>
      <c r="I4873" s="26" t="s">
        <v>10352</v>
      </c>
      <c r="J4873" s="26" t="s">
        <v>25728</v>
      </c>
      <c r="K4873" s="26" t="s">
        <v>9582</v>
      </c>
      <c r="L4873" s="26" t="s">
        <v>25729</v>
      </c>
      <c r="M4873" s="26">
        <v>380978667285</v>
      </c>
      <c r="N4873" s="26">
        <v>2621280301</v>
      </c>
    </row>
    <row r="4874" spans="1:14">
      <c r="A4874" s="26" t="s">
        <v>7767</v>
      </c>
      <c r="B4874" s="26" t="s">
        <v>7768</v>
      </c>
      <c r="C4874" s="26">
        <v>38543647</v>
      </c>
      <c r="D4874" s="26" t="s">
        <v>24</v>
      </c>
      <c r="E4874" s="26" t="s">
        <v>25730</v>
      </c>
      <c r="F4874" s="26" t="s">
        <v>25731</v>
      </c>
      <c r="G4874" s="26" t="s">
        <v>9586</v>
      </c>
      <c r="H4874" s="26" t="s">
        <v>1088</v>
      </c>
      <c r="I4874" s="26" t="s">
        <v>10659</v>
      </c>
      <c r="J4874" s="26" t="s">
        <v>25732</v>
      </c>
      <c r="K4874" s="26" t="s">
        <v>9582</v>
      </c>
      <c r="L4874" s="26" t="s">
        <v>25733</v>
      </c>
      <c r="M4874" s="26">
        <v>380355140517</v>
      </c>
      <c r="N4874" s="26">
        <v>6125083201</v>
      </c>
    </row>
    <row r="4875" spans="1:14">
      <c r="A4875" s="26" t="s">
        <v>7625</v>
      </c>
      <c r="B4875" s="26" t="s">
        <v>7626</v>
      </c>
      <c r="C4875" s="26">
        <v>38044086</v>
      </c>
      <c r="D4875" s="26" t="s">
        <v>24</v>
      </c>
      <c r="E4875" s="26" t="s">
        <v>25734</v>
      </c>
      <c r="F4875" s="26" t="s">
        <v>25735</v>
      </c>
      <c r="G4875" s="26" t="s">
        <v>9591</v>
      </c>
      <c r="H4875" s="26" t="s">
        <v>1088</v>
      </c>
      <c r="I4875" s="26" t="s">
        <v>10519</v>
      </c>
      <c r="J4875" s="26" t="s">
        <v>25736</v>
      </c>
      <c r="K4875" s="26" t="s">
        <v>9582</v>
      </c>
      <c r="L4875" s="26" t="s">
        <v>25737</v>
      </c>
      <c r="M4875" s="26">
        <v>380355437217</v>
      </c>
      <c r="N4875" s="26">
        <v>6122085801</v>
      </c>
    </row>
    <row r="4876" spans="1:14">
      <c r="A4876" s="26" t="s">
        <v>3247</v>
      </c>
      <c r="B4876" s="26" t="s">
        <v>3248</v>
      </c>
      <c r="C4876" s="26">
        <v>38863187</v>
      </c>
      <c r="D4876" s="26" t="s">
        <v>24</v>
      </c>
      <c r="E4876" s="26" t="s">
        <v>25738</v>
      </c>
      <c r="F4876" s="26" t="s">
        <v>25739</v>
      </c>
      <c r="G4876" s="26" t="s">
        <v>9586</v>
      </c>
      <c r="H4876" s="26" t="s">
        <v>375</v>
      </c>
      <c r="I4876" s="26" t="s">
        <v>25740</v>
      </c>
      <c r="J4876" s="26" t="s">
        <v>25741</v>
      </c>
      <c r="K4876" s="26" t="s">
        <v>9582</v>
      </c>
      <c r="L4876" s="26" t="s">
        <v>25742</v>
      </c>
      <c r="M4876" s="26">
        <v>380413168227</v>
      </c>
      <c r="N4876" s="26">
        <v>1825485701</v>
      </c>
    </row>
    <row r="4877" spans="1:14">
      <c r="A4877" s="26" t="s">
        <v>3347</v>
      </c>
      <c r="B4877" s="26" t="s">
        <v>3348</v>
      </c>
      <c r="C4877" s="26">
        <v>1992251</v>
      </c>
      <c r="D4877" s="26" t="s">
        <v>780</v>
      </c>
      <c r="E4877" s="26" t="s">
        <v>25743</v>
      </c>
      <c r="F4877" s="26" t="s">
        <v>25744</v>
      </c>
      <c r="G4877" s="26" t="s">
        <v>9601</v>
      </c>
      <c r="H4877" s="26" t="s">
        <v>392</v>
      </c>
      <c r="I4877" s="26" t="s">
        <v>10303</v>
      </c>
      <c r="J4877" s="26" t="s">
        <v>25745</v>
      </c>
      <c r="K4877" s="26" t="s">
        <v>9582</v>
      </c>
      <c r="L4877" s="26" t="s">
        <v>25746</v>
      </c>
      <c r="M4877" s="26">
        <v>760822325087</v>
      </c>
      <c r="N4877" s="26">
        <v>2120485201</v>
      </c>
    </row>
    <row r="4878" spans="1:14">
      <c r="A4878" s="26" t="s">
        <v>8735</v>
      </c>
      <c r="B4878" s="26" t="s">
        <v>8736</v>
      </c>
      <c r="C4878" s="26">
        <v>38358026</v>
      </c>
      <c r="D4878" s="26" t="s">
        <v>24</v>
      </c>
      <c r="E4878" s="26" t="s">
        <v>25747</v>
      </c>
      <c r="F4878" s="26" t="s">
        <v>25748</v>
      </c>
      <c r="G4878" s="26" t="s">
        <v>9591</v>
      </c>
      <c r="H4878" s="26" t="s">
        <v>1308</v>
      </c>
      <c r="I4878" s="26" t="s">
        <v>11309</v>
      </c>
      <c r="J4878" s="26" t="s">
        <v>25749</v>
      </c>
      <c r="K4878" s="26" t="s">
        <v>9582</v>
      </c>
      <c r="L4878" s="26" t="s">
        <v>25750</v>
      </c>
      <c r="M4878" s="26">
        <v>380965271012</v>
      </c>
      <c r="N4878" s="26">
        <v>6823987702</v>
      </c>
    </row>
    <row r="4879" spans="1:14">
      <c r="A4879" s="26" t="s">
        <v>4308</v>
      </c>
      <c r="B4879" s="26" t="s">
        <v>4309</v>
      </c>
      <c r="C4879" s="26">
        <v>1994600</v>
      </c>
      <c r="D4879" s="26" t="s">
        <v>24</v>
      </c>
      <c r="E4879" s="26" t="s">
        <v>25751</v>
      </c>
      <c r="F4879" s="26" t="s">
        <v>25752</v>
      </c>
      <c r="G4879" s="26" t="s">
        <v>9586</v>
      </c>
      <c r="H4879" s="26" t="s">
        <v>576</v>
      </c>
      <c r="J4879" s="26" t="s">
        <v>581</v>
      </c>
      <c r="K4879" s="26" t="s">
        <v>9597</v>
      </c>
      <c r="L4879" s="26" t="s">
        <v>25753</v>
      </c>
      <c r="M4879" s="26">
        <v>380976155375</v>
      </c>
      <c r="N4879" s="26">
        <v>2123681001</v>
      </c>
    </row>
    <row r="4880" spans="1:14">
      <c r="A4880" s="26" t="s">
        <v>2880</v>
      </c>
      <c r="B4880" s="26" t="s">
        <v>2881</v>
      </c>
      <c r="C4880" s="26">
        <v>37870963</v>
      </c>
      <c r="D4880" s="26" t="s">
        <v>24</v>
      </c>
      <c r="E4880" s="26" t="s">
        <v>25754</v>
      </c>
      <c r="F4880" s="26" t="s">
        <v>25755</v>
      </c>
      <c r="G4880" s="26" t="s">
        <v>9586</v>
      </c>
      <c r="H4880" s="26" t="s">
        <v>258</v>
      </c>
      <c r="I4880" s="26" t="s">
        <v>17754</v>
      </c>
      <c r="J4880" s="26" t="s">
        <v>25756</v>
      </c>
      <c r="K4880" s="26" t="s">
        <v>9606</v>
      </c>
      <c r="L4880" s="26" t="s">
        <v>25757</v>
      </c>
      <c r="M4880" s="26">
        <v>380985020900</v>
      </c>
      <c r="N4880" s="26">
        <v>111900000</v>
      </c>
    </row>
    <row r="4881" spans="1:14">
      <c r="A4881" s="26" t="s">
        <v>2802</v>
      </c>
      <c r="B4881" s="26" t="s">
        <v>2803</v>
      </c>
      <c r="C4881" s="26">
        <v>37339271</v>
      </c>
      <c r="D4881" s="26" t="s">
        <v>24</v>
      </c>
      <c r="E4881" s="26" t="s">
        <v>25758</v>
      </c>
      <c r="F4881" s="26" t="s">
        <v>25759</v>
      </c>
      <c r="G4881" s="26" t="s">
        <v>9579</v>
      </c>
      <c r="H4881" s="26" t="s">
        <v>258</v>
      </c>
      <c r="I4881" s="26" t="s">
        <v>9747</v>
      </c>
      <c r="J4881" s="26" t="s">
        <v>7044</v>
      </c>
      <c r="K4881" s="26" t="s">
        <v>9582</v>
      </c>
      <c r="L4881" s="26" t="s">
        <v>25760</v>
      </c>
      <c r="M4881" s="26">
        <v>380663763204</v>
      </c>
      <c r="N4881" s="26">
        <v>122080804</v>
      </c>
    </row>
    <row r="4882" spans="1:14">
      <c r="A4882" s="26" t="s">
        <v>2060</v>
      </c>
      <c r="B4882" s="26" t="s">
        <v>2061</v>
      </c>
      <c r="C4882" s="26">
        <v>20122722</v>
      </c>
      <c r="D4882" s="26" t="s">
        <v>24</v>
      </c>
      <c r="E4882" s="26" t="s">
        <v>25761</v>
      </c>
      <c r="F4882" s="26" t="s">
        <v>25762</v>
      </c>
      <c r="G4882" s="26" t="s">
        <v>9586</v>
      </c>
      <c r="H4882" s="26" t="s">
        <v>103</v>
      </c>
      <c r="I4882" s="26" t="s">
        <v>10208</v>
      </c>
      <c r="J4882" s="26" t="s">
        <v>25763</v>
      </c>
      <c r="K4882" s="26" t="s">
        <v>9582</v>
      </c>
      <c r="L4882" s="26" t="s">
        <v>25764</v>
      </c>
      <c r="M4882" s="26">
        <v>380332729349</v>
      </c>
      <c r="N4882" s="26">
        <v>722883703</v>
      </c>
    </row>
    <row r="4883" spans="1:14">
      <c r="A4883" s="26" t="s">
        <v>1613</v>
      </c>
      <c r="B4883" s="26" t="s">
        <v>1614</v>
      </c>
      <c r="C4883" s="26">
        <v>35599262</v>
      </c>
      <c r="D4883" s="26" t="s">
        <v>24</v>
      </c>
      <c r="E4883" s="26" t="s">
        <v>25765</v>
      </c>
      <c r="F4883" s="26" t="s">
        <v>25766</v>
      </c>
      <c r="G4883" s="26" t="s">
        <v>9586</v>
      </c>
      <c r="H4883" s="26" t="s">
        <v>27</v>
      </c>
      <c r="I4883" s="26" t="s">
        <v>11977</v>
      </c>
      <c r="J4883" s="26" t="s">
        <v>25767</v>
      </c>
      <c r="K4883" s="26" t="s">
        <v>9606</v>
      </c>
      <c r="L4883" s="26" t="s">
        <v>25768</v>
      </c>
      <c r="M4883" s="26">
        <v>761403363916</v>
      </c>
      <c r="N4883" s="26">
        <v>520255300</v>
      </c>
    </row>
    <row r="4884" spans="1:14">
      <c r="A4884" s="26" t="s">
        <v>1988</v>
      </c>
      <c r="B4884" s="26" t="s">
        <v>1989</v>
      </c>
      <c r="C4884" s="26">
        <v>38672910</v>
      </c>
      <c r="D4884" s="26" t="s">
        <v>24</v>
      </c>
      <c r="E4884" s="26" t="s">
        <v>25769</v>
      </c>
      <c r="F4884" s="26" t="s">
        <v>25770</v>
      </c>
      <c r="G4884" s="26" t="s">
        <v>9579</v>
      </c>
      <c r="H4884" s="26" t="s">
        <v>103</v>
      </c>
      <c r="I4884" s="26" t="s">
        <v>1986</v>
      </c>
      <c r="J4884" s="26" t="s">
        <v>25771</v>
      </c>
      <c r="K4884" s="26" t="s">
        <v>9582</v>
      </c>
      <c r="L4884" s="26" t="s">
        <v>25772</v>
      </c>
      <c r="M4884" s="26">
        <v>380335723429</v>
      </c>
      <c r="N4884" s="26">
        <v>721481801</v>
      </c>
    </row>
    <row r="4885" spans="1:14">
      <c r="A4885" s="26" t="s">
        <v>6541</v>
      </c>
      <c r="B4885" s="26" t="s">
        <v>6542</v>
      </c>
      <c r="C4885" s="26">
        <v>1998696</v>
      </c>
      <c r="D4885" s="26" t="s">
        <v>780</v>
      </c>
      <c r="E4885" s="26" t="s">
        <v>25773</v>
      </c>
      <c r="F4885" s="26" t="s">
        <v>25774</v>
      </c>
      <c r="G4885" s="26" t="s">
        <v>9601</v>
      </c>
      <c r="H4885" s="26" t="s">
        <v>885</v>
      </c>
      <c r="I4885" s="26" t="s">
        <v>894</v>
      </c>
      <c r="J4885" s="26" t="s">
        <v>6543</v>
      </c>
      <c r="K4885" s="26" t="s">
        <v>9582</v>
      </c>
      <c r="L4885" s="26" t="s">
        <v>25775</v>
      </c>
      <c r="M4885" s="26">
        <v>380484927312</v>
      </c>
      <c r="N4885" s="26">
        <v>5120887701</v>
      </c>
    </row>
    <row r="4886" spans="1:14">
      <c r="A4886" s="26" t="s">
        <v>4783</v>
      </c>
      <c r="B4886" s="26" t="s">
        <v>4784</v>
      </c>
      <c r="C4886" s="26" t="s">
        <v>1604</v>
      </c>
      <c r="D4886" s="26" t="s">
        <v>24</v>
      </c>
      <c r="E4886" s="26" t="s">
        <v>25776</v>
      </c>
      <c r="F4886" s="26" t="s">
        <v>11003</v>
      </c>
      <c r="G4886" s="26" t="s">
        <v>9591</v>
      </c>
      <c r="H4886" s="26" t="s">
        <v>711</v>
      </c>
      <c r="I4886" s="26" t="s">
        <v>10142</v>
      </c>
      <c r="J4886" s="26" t="s">
        <v>4879</v>
      </c>
      <c r="K4886" s="26" t="s">
        <v>9606</v>
      </c>
      <c r="L4886" s="26" t="s">
        <v>25777</v>
      </c>
      <c r="M4886" s="26">
        <v>380502945896</v>
      </c>
      <c r="N4886" s="26">
        <v>4424855100</v>
      </c>
    </row>
    <row r="4887" spans="1:14">
      <c r="A4887" s="26" t="s">
        <v>7082</v>
      </c>
      <c r="B4887" s="26" t="s">
        <v>7083</v>
      </c>
      <c r="C4887" s="26">
        <v>38407717</v>
      </c>
      <c r="D4887" s="26" t="s">
        <v>24</v>
      </c>
      <c r="E4887" s="26" t="s">
        <v>25778</v>
      </c>
      <c r="F4887" s="26" t="s">
        <v>25779</v>
      </c>
      <c r="G4887" s="26" t="s">
        <v>9579</v>
      </c>
      <c r="H4887" s="26" t="s">
        <v>987</v>
      </c>
      <c r="I4887" s="26" t="s">
        <v>10311</v>
      </c>
      <c r="J4887" s="26" t="s">
        <v>25780</v>
      </c>
      <c r="K4887" s="26" t="s">
        <v>9582</v>
      </c>
      <c r="L4887" s="26" t="s">
        <v>25781</v>
      </c>
      <c r="M4887" s="26">
        <v>380971552213</v>
      </c>
      <c r="N4887" s="26">
        <v>5623484601</v>
      </c>
    </row>
    <row r="4888" spans="1:14">
      <c r="A4888" s="26" t="s">
        <v>4599</v>
      </c>
      <c r="B4888" s="26" t="s">
        <v>4600</v>
      </c>
      <c r="C4888" s="26">
        <v>38797880</v>
      </c>
      <c r="D4888" s="26" t="s">
        <v>24</v>
      </c>
      <c r="E4888" s="26" t="s">
        <v>25782</v>
      </c>
      <c r="F4888" s="26" t="s">
        <v>25783</v>
      </c>
      <c r="G4888" s="26" t="s">
        <v>9579</v>
      </c>
      <c r="H4888" s="26" t="s">
        <v>670</v>
      </c>
      <c r="I4888" s="26" t="s">
        <v>10789</v>
      </c>
      <c r="J4888" s="26" t="s">
        <v>13204</v>
      </c>
      <c r="K4888" s="26" t="s">
        <v>9582</v>
      </c>
      <c r="L4888" s="26" t="s">
        <v>25784</v>
      </c>
      <c r="M4888" s="26">
        <v>380523450157</v>
      </c>
      <c r="N4888" s="26">
        <v>1225286608</v>
      </c>
    </row>
    <row r="4889" spans="1:14">
      <c r="A4889" s="26" t="s">
        <v>7955</v>
      </c>
      <c r="B4889" s="26" t="s">
        <v>7956</v>
      </c>
      <c r="C4889" s="26">
        <v>40414351</v>
      </c>
      <c r="D4889" s="26" t="s">
        <v>24</v>
      </c>
      <c r="E4889" s="26" t="s">
        <v>25785</v>
      </c>
      <c r="F4889" s="26" t="s">
        <v>25786</v>
      </c>
      <c r="G4889" s="26" t="s">
        <v>9586</v>
      </c>
      <c r="H4889" s="26" t="s">
        <v>1122</v>
      </c>
      <c r="J4889" s="26" t="s">
        <v>1202</v>
      </c>
      <c r="K4889" s="26" t="s">
        <v>9597</v>
      </c>
      <c r="L4889" s="26" t="s">
        <v>25787</v>
      </c>
      <c r="M4889" s="26">
        <v>380669667710</v>
      </c>
      <c r="N4889" s="26">
        <v>6310700000</v>
      </c>
    </row>
    <row r="4890" spans="1:14">
      <c r="A4890" s="26" t="s">
        <v>8240</v>
      </c>
      <c r="B4890" s="26" t="s">
        <v>8241</v>
      </c>
      <c r="C4890" s="26">
        <v>2003853</v>
      </c>
      <c r="D4890" s="26" t="s">
        <v>780</v>
      </c>
      <c r="E4890" s="26" t="s">
        <v>25788</v>
      </c>
      <c r="F4890" s="26" t="s">
        <v>11567</v>
      </c>
      <c r="G4890" s="26" t="s">
        <v>9601</v>
      </c>
      <c r="H4890" s="26" t="s">
        <v>1122</v>
      </c>
      <c r="J4890" s="26" t="s">
        <v>8039</v>
      </c>
      <c r="K4890" s="26" t="s">
        <v>9597</v>
      </c>
      <c r="L4890" s="26" t="s">
        <v>25789</v>
      </c>
      <c r="M4890" s="26">
        <v>380577251301</v>
      </c>
      <c r="N4890" s="26">
        <v>6310100000</v>
      </c>
    </row>
    <row r="4891" spans="1:14">
      <c r="A4891" s="26" t="s">
        <v>4880</v>
      </c>
      <c r="B4891" s="26" t="s">
        <v>4881</v>
      </c>
      <c r="C4891" s="26">
        <v>38380533</v>
      </c>
      <c r="D4891" s="26" t="s">
        <v>24</v>
      </c>
      <c r="E4891" s="26" t="s">
        <v>25790</v>
      </c>
      <c r="F4891" s="26" t="s">
        <v>25791</v>
      </c>
      <c r="G4891" s="26" t="s">
        <v>9579</v>
      </c>
      <c r="H4891" s="26" t="s">
        <v>711</v>
      </c>
      <c r="J4891" s="26" t="s">
        <v>25792</v>
      </c>
      <c r="K4891" s="26" t="s">
        <v>9906</v>
      </c>
      <c r="L4891" s="26" t="s">
        <v>25793</v>
      </c>
      <c r="M4891" s="26">
        <v>380506286384</v>
      </c>
      <c r="N4891" s="26">
        <v>4424885101</v>
      </c>
    </row>
    <row r="4892" spans="1:14">
      <c r="A4892" s="26" t="s">
        <v>3940</v>
      </c>
      <c r="B4892" s="26" t="s">
        <v>3941</v>
      </c>
      <c r="C4892" s="26">
        <v>38559154</v>
      </c>
      <c r="D4892" s="26" t="s">
        <v>24</v>
      </c>
      <c r="E4892" s="26" t="s">
        <v>25794</v>
      </c>
      <c r="F4892" s="26" t="s">
        <v>25795</v>
      </c>
      <c r="G4892" s="26" t="s">
        <v>9586</v>
      </c>
      <c r="H4892" s="26" t="s">
        <v>468</v>
      </c>
      <c r="I4892" s="26" t="s">
        <v>16628</v>
      </c>
      <c r="J4892" s="26" t="s">
        <v>10721</v>
      </c>
      <c r="K4892" s="26" t="s">
        <v>9582</v>
      </c>
      <c r="L4892" s="26" t="s">
        <v>25796</v>
      </c>
      <c r="M4892" s="26">
        <v>380613191368</v>
      </c>
      <c r="N4892" s="26">
        <v>1821181201</v>
      </c>
    </row>
    <row r="4893" spans="1:14">
      <c r="A4893" s="26" t="s">
        <v>4617</v>
      </c>
      <c r="B4893" s="26" t="s">
        <v>4618</v>
      </c>
      <c r="C4893" s="26">
        <v>38589283</v>
      </c>
      <c r="D4893" s="26" t="s">
        <v>24</v>
      </c>
      <c r="E4893" s="26" t="s">
        <v>25797</v>
      </c>
      <c r="F4893" s="26" t="s">
        <v>25798</v>
      </c>
      <c r="G4893" s="26" t="s">
        <v>9586</v>
      </c>
      <c r="H4893" s="26" t="s">
        <v>670</v>
      </c>
      <c r="I4893" s="26" t="s">
        <v>11133</v>
      </c>
      <c r="J4893" s="26" t="s">
        <v>25799</v>
      </c>
      <c r="K4893" s="26" t="s">
        <v>9582</v>
      </c>
      <c r="L4893" s="26" t="s">
        <v>25800</v>
      </c>
      <c r="M4893" s="26">
        <v>380984201302</v>
      </c>
      <c r="N4893" s="26">
        <v>1823755121</v>
      </c>
    </row>
    <row r="4894" spans="1:14">
      <c r="A4894" s="26" t="s">
        <v>3850</v>
      </c>
      <c r="B4894" s="26" t="s">
        <v>3851</v>
      </c>
      <c r="C4894" s="26">
        <v>24908721</v>
      </c>
      <c r="D4894" s="26" t="s">
        <v>780</v>
      </c>
      <c r="E4894" s="26" t="s">
        <v>25801</v>
      </c>
      <c r="F4894" s="26" t="s">
        <v>3851</v>
      </c>
      <c r="G4894" s="26" t="s">
        <v>9601</v>
      </c>
      <c r="H4894" s="26" t="s">
        <v>468</v>
      </c>
      <c r="I4894" s="26" t="s">
        <v>19759</v>
      </c>
      <c r="J4894" s="26" t="s">
        <v>3852</v>
      </c>
      <c r="K4894" s="26" t="s">
        <v>9606</v>
      </c>
      <c r="L4894" s="26" t="s">
        <v>25802</v>
      </c>
      <c r="M4894" s="26">
        <v>761602203857</v>
      </c>
      <c r="N4894" s="26">
        <v>120455605</v>
      </c>
    </row>
    <row r="4895" spans="1:14">
      <c r="A4895" s="26" t="s">
        <v>2207</v>
      </c>
      <c r="B4895" s="26" t="s">
        <v>2208</v>
      </c>
      <c r="C4895" s="26">
        <v>37871459</v>
      </c>
      <c r="D4895" s="26" t="s">
        <v>24</v>
      </c>
      <c r="E4895" s="26" t="s">
        <v>25803</v>
      </c>
      <c r="F4895" s="26" t="s">
        <v>25804</v>
      </c>
      <c r="G4895" s="26" t="s">
        <v>9586</v>
      </c>
      <c r="H4895" s="26" t="s">
        <v>133</v>
      </c>
      <c r="J4895" s="26" t="s">
        <v>2206</v>
      </c>
      <c r="K4895" s="26" t="s">
        <v>9597</v>
      </c>
      <c r="L4895" s="26" t="s">
        <v>25805</v>
      </c>
      <c r="M4895" s="26">
        <v>761531746519</v>
      </c>
      <c r="N4895" s="26">
        <v>1210200000</v>
      </c>
    </row>
    <row r="4896" spans="1:14">
      <c r="A4896" s="26" t="s">
        <v>9287</v>
      </c>
      <c r="B4896" s="26" t="s">
        <v>9288</v>
      </c>
      <c r="C4896" s="26">
        <v>38453281</v>
      </c>
      <c r="D4896" s="26" t="s">
        <v>24</v>
      </c>
      <c r="E4896" s="26" t="s">
        <v>25806</v>
      </c>
      <c r="F4896" s="26" t="s">
        <v>25807</v>
      </c>
      <c r="G4896" s="26" t="s">
        <v>9586</v>
      </c>
      <c r="H4896" s="26" t="s">
        <v>1573</v>
      </c>
      <c r="I4896" s="26" t="s">
        <v>25808</v>
      </c>
      <c r="J4896" s="26" t="s">
        <v>9286</v>
      </c>
      <c r="K4896" s="26" t="s">
        <v>9597</v>
      </c>
      <c r="L4896" s="26" t="s">
        <v>25809</v>
      </c>
      <c r="M4896" s="26">
        <v>380465339961</v>
      </c>
      <c r="N4896" s="26">
        <v>7420810100</v>
      </c>
    </row>
    <row r="4897" spans="1:14">
      <c r="A4897" s="26" t="s">
        <v>1988</v>
      </c>
      <c r="B4897" s="26" t="s">
        <v>1989</v>
      </c>
      <c r="C4897" s="26">
        <v>38672910</v>
      </c>
      <c r="D4897" s="26" t="s">
        <v>24</v>
      </c>
      <c r="E4897" s="26" t="s">
        <v>25810</v>
      </c>
      <c r="F4897" s="26" t="s">
        <v>25811</v>
      </c>
      <c r="G4897" s="26" t="s">
        <v>9586</v>
      </c>
      <c r="H4897" s="26" t="s">
        <v>103</v>
      </c>
      <c r="I4897" s="26" t="s">
        <v>1986</v>
      </c>
      <c r="J4897" s="26" t="s">
        <v>25812</v>
      </c>
      <c r="K4897" s="26" t="s">
        <v>9582</v>
      </c>
      <c r="L4897" s="26" t="s">
        <v>25813</v>
      </c>
      <c r="M4897" s="26">
        <v>380335793117</v>
      </c>
      <c r="N4897" s="26">
        <v>721482001</v>
      </c>
    </row>
    <row r="4898" spans="1:14">
      <c r="A4898" s="26" t="s">
        <v>6577</v>
      </c>
      <c r="B4898" s="26" t="s">
        <v>6578</v>
      </c>
      <c r="C4898" s="26">
        <v>38319453</v>
      </c>
      <c r="D4898" s="26" t="s">
        <v>24</v>
      </c>
      <c r="E4898" s="26" t="s">
        <v>25814</v>
      </c>
      <c r="F4898" s="26" t="s">
        <v>25815</v>
      </c>
      <c r="G4898" s="26" t="s">
        <v>9579</v>
      </c>
      <c r="H4898" s="26" t="s">
        <v>949</v>
      </c>
      <c r="I4898" s="26" t="s">
        <v>11128</v>
      </c>
      <c r="J4898" s="26" t="s">
        <v>25816</v>
      </c>
      <c r="K4898" s="26" t="s">
        <v>9582</v>
      </c>
      <c r="L4898" s="26" t="s">
        <v>25817</v>
      </c>
      <c r="M4898" s="26">
        <v>380535458135</v>
      </c>
      <c r="N4898" s="26">
        <v>5320487501</v>
      </c>
    </row>
    <row r="4899" spans="1:14">
      <c r="A4899" s="26" t="s">
        <v>9413</v>
      </c>
      <c r="B4899" s="26" t="s">
        <v>9414</v>
      </c>
      <c r="C4899" s="26">
        <v>39095807</v>
      </c>
      <c r="D4899" s="26" t="s">
        <v>24</v>
      </c>
      <c r="E4899" s="26" t="s">
        <v>25818</v>
      </c>
      <c r="F4899" s="26" t="s">
        <v>25819</v>
      </c>
      <c r="G4899" s="26" t="s">
        <v>9586</v>
      </c>
      <c r="H4899" s="26" t="s">
        <v>1573</v>
      </c>
      <c r="I4899" s="26" t="s">
        <v>15895</v>
      </c>
      <c r="J4899" s="26" t="s">
        <v>11028</v>
      </c>
      <c r="K4899" s="26" t="s">
        <v>9582</v>
      </c>
      <c r="L4899" s="26" t="s">
        <v>25820</v>
      </c>
      <c r="M4899" s="26">
        <v>380465445731</v>
      </c>
      <c r="N4899" s="26">
        <v>4620686601</v>
      </c>
    </row>
    <row r="4900" spans="1:14">
      <c r="A4900" s="26" t="s">
        <v>2506</v>
      </c>
      <c r="B4900" s="26" t="s">
        <v>2507</v>
      </c>
      <c r="C4900" s="26" t="s">
        <v>1604</v>
      </c>
      <c r="D4900" s="26" t="s">
        <v>24</v>
      </c>
      <c r="E4900" s="26" t="s">
        <v>25821</v>
      </c>
      <c r="F4900" s="26" t="s">
        <v>14379</v>
      </c>
      <c r="G4900" s="26" t="s">
        <v>9586</v>
      </c>
      <c r="H4900" s="26" t="s">
        <v>133</v>
      </c>
      <c r="J4900" s="26" t="s">
        <v>183</v>
      </c>
      <c r="K4900" s="26" t="s">
        <v>9597</v>
      </c>
      <c r="L4900" s="26" t="s">
        <v>25822</v>
      </c>
      <c r="M4900" s="26">
        <v>380971428846</v>
      </c>
      <c r="N4900" s="26">
        <v>1211000000</v>
      </c>
    </row>
    <row r="4901" spans="1:14">
      <c r="A4901" s="26" t="s">
        <v>2840</v>
      </c>
      <c r="B4901" s="26" t="s">
        <v>2841</v>
      </c>
      <c r="C4901" s="26">
        <v>37944296</v>
      </c>
      <c r="D4901" s="26" t="s">
        <v>780</v>
      </c>
      <c r="E4901" s="26" t="s">
        <v>25823</v>
      </c>
      <c r="F4901" s="26" t="s">
        <v>25824</v>
      </c>
      <c r="G4901" s="26" t="s">
        <v>9601</v>
      </c>
      <c r="H4901" s="26" t="s">
        <v>258</v>
      </c>
      <c r="J4901" s="26" t="s">
        <v>298</v>
      </c>
      <c r="K4901" s="26" t="s">
        <v>9597</v>
      </c>
      <c r="L4901" s="26" t="s">
        <v>20169</v>
      </c>
      <c r="M4901" s="26">
        <v>380626450226</v>
      </c>
      <c r="N4901" s="26">
        <v>1412900000</v>
      </c>
    </row>
    <row r="4902" spans="1:14">
      <c r="A4902" s="26" t="s">
        <v>6028</v>
      </c>
      <c r="B4902" s="26" t="s">
        <v>6029</v>
      </c>
      <c r="C4902" s="26">
        <v>5483121</v>
      </c>
      <c r="D4902" s="26" t="s">
        <v>780</v>
      </c>
      <c r="E4902" s="26" t="s">
        <v>25825</v>
      </c>
      <c r="F4902" s="26" t="s">
        <v>25826</v>
      </c>
      <c r="G4902" s="26" t="s">
        <v>9601</v>
      </c>
      <c r="H4902" s="26" t="s">
        <v>835</v>
      </c>
      <c r="J4902" s="26" t="s">
        <v>848</v>
      </c>
      <c r="K4902" s="26" t="s">
        <v>9597</v>
      </c>
      <c r="L4902" s="26" t="s">
        <v>25827</v>
      </c>
      <c r="M4902" s="26">
        <v>380512228142</v>
      </c>
      <c r="N4902" s="26">
        <v>4623010100</v>
      </c>
    </row>
    <row r="4903" spans="1:14">
      <c r="A4903" s="26" t="s">
        <v>3438</v>
      </c>
      <c r="B4903" s="26" t="s">
        <v>3439</v>
      </c>
      <c r="C4903" s="26" t="s">
        <v>1604</v>
      </c>
      <c r="D4903" s="26" t="s">
        <v>24</v>
      </c>
      <c r="E4903" s="26" t="s">
        <v>25828</v>
      </c>
      <c r="F4903" s="26" t="s">
        <v>25829</v>
      </c>
      <c r="G4903" s="26" t="s">
        <v>9586</v>
      </c>
      <c r="H4903" s="26" t="s">
        <v>392</v>
      </c>
      <c r="J4903" s="26" t="s">
        <v>24064</v>
      </c>
      <c r="K4903" s="26" t="s">
        <v>9582</v>
      </c>
      <c r="L4903" s="26" t="s">
        <v>25830</v>
      </c>
      <c r="M4903" s="26">
        <v>761325075372</v>
      </c>
      <c r="N4903" s="26">
        <v>2122787801</v>
      </c>
    </row>
    <row r="4904" spans="1:14">
      <c r="A4904" s="26" t="s">
        <v>5195</v>
      </c>
      <c r="B4904" s="26" t="s">
        <v>5175</v>
      </c>
      <c r="C4904" s="26">
        <v>1996668</v>
      </c>
      <c r="D4904" s="26" t="s">
        <v>24</v>
      </c>
      <c r="E4904" s="26" t="s">
        <v>25831</v>
      </c>
      <c r="F4904" s="26" t="s">
        <v>25832</v>
      </c>
      <c r="G4904" s="26" t="s">
        <v>9591</v>
      </c>
      <c r="H4904" s="26" t="s">
        <v>735</v>
      </c>
      <c r="J4904" s="26" t="s">
        <v>740</v>
      </c>
      <c r="K4904" s="26" t="s">
        <v>9597</v>
      </c>
      <c r="L4904" s="26" t="s">
        <v>12501</v>
      </c>
      <c r="M4904" s="26">
        <v>380322370723</v>
      </c>
      <c r="N4904" s="26">
        <v>1221881203</v>
      </c>
    </row>
    <row r="4905" spans="1:14">
      <c r="A4905" s="26" t="s">
        <v>6117</v>
      </c>
      <c r="B4905" s="26" t="s">
        <v>6118</v>
      </c>
      <c r="C4905" s="26">
        <v>40196816</v>
      </c>
      <c r="D4905" s="26" t="s">
        <v>24</v>
      </c>
      <c r="E4905" s="26" t="s">
        <v>25833</v>
      </c>
      <c r="F4905" s="26" t="s">
        <v>25834</v>
      </c>
      <c r="G4905" s="26" t="s">
        <v>9586</v>
      </c>
      <c r="H4905" s="26" t="s">
        <v>885</v>
      </c>
      <c r="J4905" s="26" t="s">
        <v>20928</v>
      </c>
      <c r="K4905" s="26" t="s">
        <v>9597</v>
      </c>
      <c r="L4905" s="26" t="s">
        <v>25835</v>
      </c>
      <c r="M4905" s="26">
        <v>380486624222</v>
      </c>
      <c r="N4905" s="26">
        <v>5110200000</v>
      </c>
    </row>
    <row r="4906" spans="1:14">
      <c r="A4906" s="26" t="s">
        <v>3419</v>
      </c>
      <c r="B4906" s="26" t="s">
        <v>3420</v>
      </c>
      <c r="C4906" s="26">
        <v>38466285</v>
      </c>
      <c r="D4906" s="26" t="s">
        <v>24</v>
      </c>
      <c r="E4906" s="26" t="s">
        <v>25836</v>
      </c>
      <c r="F4906" s="26" t="s">
        <v>25837</v>
      </c>
      <c r="G4906" s="26" t="s">
        <v>9579</v>
      </c>
      <c r="H4906" s="26" t="s">
        <v>392</v>
      </c>
      <c r="I4906" s="26" t="s">
        <v>10064</v>
      </c>
      <c r="J4906" s="26" t="s">
        <v>25838</v>
      </c>
      <c r="K4906" s="26" t="s">
        <v>9582</v>
      </c>
      <c r="L4906" s="26" t="s">
        <v>25839</v>
      </c>
      <c r="M4906" s="26">
        <v>380660419843</v>
      </c>
      <c r="N4906" s="26">
        <v>2122487401</v>
      </c>
    </row>
    <row r="4907" spans="1:14">
      <c r="A4907" s="26" t="s">
        <v>7767</v>
      </c>
      <c r="B4907" s="26" t="s">
        <v>7768</v>
      </c>
      <c r="C4907" s="26">
        <v>38543647</v>
      </c>
      <c r="D4907" s="26" t="s">
        <v>24</v>
      </c>
      <c r="E4907" s="26" t="s">
        <v>25840</v>
      </c>
      <c r="F4907" s="26" t="s">
        <v>25841</v>
      </c>
      <c r="G4907" s="26" t="s">
        <v>9579</v>
      </c>
      <c r="H4907" s="26" t="s">
        <v>1088</v>
      </c>
      <c r="I4907" s="26" t="s">
        <v>10659</v>
      </c>
      <c r="J4907" s="26" t="s">
        <v>25842</v>
      </c>
      <c r="K4907" s="26" t="s">
        <v>9582</v>
      </c>
      <c r="L4907" s="26" t="s">
        <v>25843</v>
      </c>
      <c r="M4907" s="26">
        <v>380984015993</v>
      </c>
      <c r="N4907" s="26">
        <v>6125084105</v>
      </c>
    </row>
    <row r="4908" spans="1:14">
      <c r="A4908" s="26" t="s">
        <v>4886</v>
      </c>
      <c r="B4908" s="26" t="s">
        <v>4887</v>
      </c>
      <c r="C4908" s="26">
        <v>38325425</v>
      </c>
      <c r="D4908" s="26" t="s">
        <v>24</v>
      </c>
      <c r="E4908" s="26" t="s">
        <v>25844</v>
      </c>
      <c r="F4908" s="26" t="s">
        <v>25845</v>
      </c>
      <c r="G4908" s="26" t="s">
        <v>9579</v>
      </c>
      <c r="H4908" s="26" t="s">
        <v>711</v>
      </c>
      <c r="I4908" s="26" t="s">
        <v>14610</v>
      </c>
      <c r="J4908" s="26" t="s">
        <v>25846</v>
      </c>
      <c r="K4908" s="26" t="s">
        <v>9582</v>
      </c>
      <c r="L4908" s="26" t="s">
        <v>25847</v>
      </c>
      <c r="M4908" s="26">
        <v>380646196839</v>
      </c>
      <c r="N4908" s="26">
        <v>4420955108</v>
      </c>
    </row>
    <row r="4909" spans="1:14">
      <c r="A4909" s="26" t="s">
        <v>2748</v>
      </c>
      <c r="B4909" s="26" t="s">
        <v>2749</v>
      </c>
      <c r="C4909" s="26">
        <v>40676055</v>
      </c>
      <c r="D4909" s="26" t="s">
        <v>24</v>
      </c>
      <c r="E4909" s="26" t="s">
        <v>25848</v>
      </c>
      <c r="F4909" s="26" t="s">
        <v>25849</v>
      </c>
      <c r="G4909" s="26" t="s">
        <v>9586</v>
      </c>
      <c r="H4909" s="26" t="s">
        <v>133</v>
      </c>
      <c r="I4909" s="26" t="s">
        <v>13125</v>
      </c>
      <c r="J4909" s="26" t="s">
        <v>2750</v>
      </c>
      <c r="K4909" s="26" t="s">
        <v>9906</v>
      </c>
      <c r="L4909" s="26" t="s">
        <v>25850</v>
      </c>
      <c r="M4909" s="26">
        <v>761237541175</v>
      </c>
      <c r="N4909" s="26">
        <v>1220384405</v>
      </c>
    </row>
    <row r="4910" spans="1:14">
      <c r="A4910" s="26" t="s">
        <v>7876</v>
      </c>
      <c r="B4910" s="26" t="s">
        <v>7877</v>
      </c>
      <c r="C4910" s="26">
        <v>2002859</v>
      </c>
      <c r="D4910" s="26" t="s">
        <v>780</v>
      </c>
      <c r="E4910" s="26" t="s">
        <v>25851</v>
      </c>
      <c r="F4910" s="26" t="s">
        <v>7877</v>
      </c>
      <c r="G4910" s="26" t="s">
        <v>9601</v>
      </c>
      <c r="H4910" s="26" t="s">
        <v>1122</v>
      </c>
      <c r="I4910" s="26" t="s">
        <v>14471</v>
      </c>
      <c r="J4910" s="26" t="s">
        <v>1147</v>
      </c>
      <c r="K4910" s="26" t="s">
        <v>9597</v>
      </c>
      <c r="L4910" s="26" t="s">
        <v>25852</v>
      </c>
      <c r="M4910" s="26">
        <v>761252896027</v>
      </c>
      <c r="N4910" s="26">
        <v>1821155701</v>
      </c>
    </row>
    <row r="4911" spans="1:14">
      <c r="A4911" s="26" t="s">
        <v>4253</v>
      </c>
      <c r="B4911" s="26" t="s">
        <v>4254</v>
      </c>
      <c r="C4911" s="26">
        <v>41394939</v>
      </c>
      <c r="D4911" s="26" t="s">
        <v>24</v>
      </c>
      <c r="E4911" s="26" t="s">
        <v>25853</v>
      </c>
      <c r="F4911" s="26" t="s">
        <v>25854</v>
      </c>
      <c r="G4911" s="26" t="s">
        <v>9586</v>
      </c>
      <c r="H4911" s="26" t="s">
        <v>506</v>
      </c>
      <c r="I4911" s="26" t="s">
        <v>9951</v>
      </c>
      <c r="J4911" s="26" t="s">
        <v>25855</v>
      </c>
      <c r="K4911" s="26" t="s">
        <v>9582</v>
      </c>
      <c r="L4911" s="26" t="s">
        <v>25856</v>
      </c>
      <c r="M4911" s="26">
        <v>380347961249</v>
      </c>
      <c r="N4911" s="26">
        <v>2625610113</v>
      </c>
    </row>
    <row r="4912" spans="1:14">
      <c r="A4912" s="26" t="s">
        <v>6133</v>
      </c>
      <c r="B4912" s="26" t="s">
        <v>6134</v>
      </c>
      <c r="C4912" s="26">
        <v>1998667</v>
      </c>
      <c r="D4912" s="26" t="s">
        <v>780</v>
      </c>
      <c r="E4912" s="26" t="s">
        <v>25857</v>
      </c>
      <c r="F4912" s="26" t="s">
        <v>25858</v>
      </c>
      <c r="G4912" s="26" t="s">
        <v>9601</v>
      </c>
      <c r="H4912" s="26" t="s">
        <v>885</v>
      </c>
      <c r="J4912" s="26" t="s">
        <v>894</v>
      </c>
      <c r="K4912" s="26" t="s">
        <v>9597</v>
      </c>
      <c r="L4912" s="26" t="s">
        <v>25859</v>
      </c>
      <c r="M4912" s="26">
        <v>380965519806</v>
      </c>
      <c r="N4912" s="26">
        <v>5110300000</v>
      </c>
    </row>
    <row r="4913" spans="1:14">
      <c r="A4913" s="26" t="s">
        <v>4376</v>
      </c>
      <c r="B4913" s="26" t="s">
        <v>4377</v>
      </c>
      <c r="C4913" s="26">
        <v>38423901</v>
      </c>
      <c r="D4913" s="26" t="s">
        <v>24</v>
      </c>
      <c r="E4913" s="26" t="s">
        <v>25860</v>
      </c>
      <c r="F4913" s="26" t="s">
        <v>25861</v>
      </c>
      <c r="G4913" s="26" t="s">
        <v>9586</v>
      </c>
      <c r="H4913" s="26" t="s">
        <v>576</v>
      </c>
      <c r="I4913" s="26" t="s">
        <v>14945</v>
      </c>
      <c r="J4913" s="26" t="s">
        <v>25862</v>
      </c>
      <c r="K4913" s="26" t="s">
        <v>9582</v>
      </c>
      <c r="L4913" s="26" t="s">
        <v>25863</v>
      </c>
      <c r="M4913" s="26">
        <v>380459636329</v>
      </c>
      <c r="N4913" s="26">
        <v>3221883601</v>
      </c>
    </row>
    <row r="4914" spans="1:14">
      <c r="A4914" s="26" t="s">
        <v>4715</v>
      </c>
      <c r="B4914" s="26" t="s">
        <v>4716</v>
      </c>
      <c r="C4914" s="26">
        <v>38972429</v>
      </c>
      <c r="D4914" s="26" t="s">
        <v>24</v>
      </c>
      <c r="E4914" s="26" t="s">
        <v>25864</v>
      </c>
      <c r="F4914" s="26" t="s">
        <v>25865</v>
      </c>
      <c r="G4914" s="26" t="s">
        <v>9586</v>
      </c>
      <c r="H4914" s="26" t="s">
        <v>670</v>
      </c>
      <c r="J4914" s="26" t="s">
        <v>4702</v>
      </c>
      <c r="K4914" s="26" t="s">
        <v>9597</v>
      </c>
      <c r="L4914" s="26" t="s">
        <v>24028</v>
      </c>
      <c r="M4914" s="26">
        <v>380523575258</v>
      </c>
      <c r="N4914" s="26">
        <v>721484605</v>
      </c>
    </row>
    <row r="4915" spans="1:14">
      <c r="A4915" s="26" t="s">
        <v>7599</v>
      </c>
      <c r="B4915" s="26" t="s">
        <v>7600</v>
      </c>
      <c r="C4915" s="26">
        <v>38194961</v>
      </c>
      <c r="D4915" s="26" t="s">
        <v>24</v>
      </c>
      <c r="E4915" s="26" t="s">
        <v>25866</v>
      </c>
      <c r="F4915" s="26" t="s">
        <v>25867</v>
      </c>
      <c r="G4915" s="26" t="s">
        <v>9586</v>
      </c>
      <c r="H4915" s="26" t="s">
        <v>1088</v>
      </c>
      <c r="I4915" s="26" t="s">
        <v>9882</v>
      </c>
      <c r="J4915" s="26" t="s">
        <v>25868</v>
      </c>
      <c r="K4915" s="26" t="s">
        <v>9597</v>
      </c>
      <c r="L4915" s="26" t="s">
        <v>25869</v>
      </c>
      <c r="M4915" s="26">
        <v>380355751397</v>
      </c>
      <c r="N4915" s="26">
        <v>6121611000</v>
      </c>
    </row>
    <row r="4916" spans="1:14">
      <c r="A4916" s="26" t="s">
        <v>3247</v>
      </c>
      <c r="B4916" s="26" t="s">
        <v>3248</v>
      </c>
      <c r="C4916" s="26">
        <v>38863187</v>
      </c>
      <c r="D4916" s="26" t="s">
        <v>24</v>
      </c>
      <c r="E4916" s="26" t="s">
        <v>25870</v>
      </c>
      <c r="F4916" s="26" t="s">
        <v>25871</v>
      </c>
      <c r="G4916" s="26" t="s">
        <v>9586</v>
      </c>
      <c r="H4916" s="26" t="s">
        <v>375</v>
      </c>
      <c r="I4916" s="26" t="s">
        <v>25740</v>
      </c>
      <c r="J4916" s="26" t="s">
        <v>3249</v>
      </c>
      <c r="K4916" s="26" t="s">
        <v>9606</v>
      </c>
      <c r="L4916" s="26" t="s">
        <v>25872</v>
      </c>
      <c r="M4916" s="26">
        <v>380413131650</v>
      </c>
      <c r="N4916" s="26">
        <v>1825455100</v>
      </c>
    </row>
    <row r="4917" spans="1:14">
      <c r="A4917" s="26" t="s">
        <v>2257</v>
      </c>
      <c r="B4917" s="26" t="s">
        <v>2258</v>
      </c>
      <c r="C4917" s="26">
        <v>37899715</v>
      </c>
      <c r="D4917" s="26" t="s">
        <v>24</v>
      </c>
      <c r="E4917" s="26" t="s">
        <v>25873</v>
      </c>
      <c r="F4917" s="26" t="s">
        <v>25874</v>
      </c>
      <c r="G4917" s="26" t="s">
        <v>9586</v>
      </c>
      <c r="H4917" s="26" t="s">
        <v>133</v>
      </c>
      <c r="J4917" s="26" t="s">
        <v>146</v>
      </c>
      <c r="K4917" s="26" t="s">
        <v>9597</v>
      </c>
      <c r="L4917" s="26" t="s">
        <v>25875</v>
      </c>
      <c r="M4917" s="26">
        <v>380962692602</v>
      </c>
      <c r="N4917" s="26">
        <v>1210100000</v>
      </c>
    </row>
    <row r="4918" spans="1:14">
      <c r="A4918" s="26" t="s">
        <v>1998</v>
      </c>
      <c r="B4918" s="26" t="s">
        <v>1999</v>
      </c>
      <c r="C4918" s="26">
        <v>1982940</v>
      </c>
      <c r="D4918" s="26" t="s">
        <v>24</v>
      </c>
      <c r="E4918" s="26" t="s">
        <v>25876</v>
      </c>
      <c r="F4918" s="26" t="s">
        <v>25877</v>
      </c>
      <c r="G4918" s="26" t="s">
        <v>9586</v>
      </c>
      <c r="H4918" s="26" t="s">
        <v>103</v>
      </c>
      <c r="I4918" s="26" t="s">
        <v>11165</v>
      </c>
      <c r="J4918" s="26" t="s">
        <v>25878</v>
      </c>
      <c r="K4918" s="26" t="s">
        <v>9582</v>
      </c>
      <c r="L4918" s="26" t="s">
        <v>25879</v>
      </c>
      <c r="M4918" s="26">
        <v>380335271515</v>
      </c>
      <c r="N4918" s="26">
        <v>722183608</v>
      </c>
    </row>
    <row r="4919" spans="1:14">
      <c r="A4919" s="26" t="s">
        <v>8735</v>
      </c>
      <c r="B4919" s="26" t="s">
        <v>8736</v>
      </c>
      <c r="C4919" s="26">
        <v>38358026</v>
      </c>
      <c r="D4919" s="26" t="s">
        <v>24</v>
      </c>
      <c r="E4919" s="26" t="s">
        <v>25880</v>
      </c>
      <c r="F4919" s="26" t="s">
        <v>25881</v>
      </c>
      <c r="G4919" s="26" t="s">
        <v>9579</v>
      </c>
      <c r="H4919" s="26" t="s">
        <v>1308</v>
      </c>
      <c r="J4919" s="26" t="s">
        <v>1372</v>
      </c>
      <c r="K4919" s="26" t="s">
        <v>9597</v>
      </c>
      <c r="L4919" s="26" t="s">
        <v>25882</v>
      </c>
      <c r="M4919" s="26">
        <v>380975828273</v>
      </c>
      <c r="N4919" s="26">
        <v>6810600000</v>
      </c>
    </row>
    <row r="4920" spans="1:14">
      <c r="A4920" s="26" t="s">
        <v>7412</v>
      </c>
      <c r="B4920" s="26" t="s">
        <v>7413</v>
      </c>
      <c r="C4920" s="26">
        <v>40210861</v>
      </c>
      <c r="D4920" s="26" t="s">
        <v>24</v>
      </c>
      <c r="E4920" s="26" t="s">
        <v>25883</v>
      </c>
      <c r="F4920" s="26" t="s">
        <v>25884</v>
      </c>
      <c r="G4920" s="26" t="s">
        <v>9586</v>
      </c>
      <c r="H4920" s="26" t="s">
        <v>1025</v>
      </c>
      <c r="I4920" s="26" t="s">
        <v>13177</v>
      </c>
      <c r="J4920" s="26" t="s">
        <v>1057</v>
      </c>
      <c r="K4920" s="26" t="s">
        <v>9597</v>
      </c>
      <c r="L4920" s="26" t="s">
        <v>13178</v>
      </c>
      <c r="M4920" s="26">
        <v>380544251774</v>
      </c>
      <c r="N4920" s="26">
        <v>5923810100</v>
      </c>
    </row>
    <row r="4921" spans="1:14">
      <c r="A4921" s="26" t="s">
        <v>2901</v>
      </c>
      <c r="B4921" s="26" t="s">
        <v>2902</v>
      </c>
      <c r="C4921" s="26">
        <v>3097856</v>
      </c>
      <c r="D4921" s="26" t="s">
        <v>780</v>
      </c>
      <c r="E4921" s="26" t="s">
        <v>25885</v>
      </c>
      <c r="F4921" s="26" t="s">
        <v>25886</v>
      </c>
      <c r="G4921" s="26" t="s">
        <v>9601</v>
      </c>
      <c r="H4921" s="26" t="s">
        <v>258</v>
      </c>
      <c r="J4921" s="26" t="s">
        <v>317</v>
      </c>
      <c r="K4921" s="26" t="s">
        <v>9597</v>
      </c>
      <c r="L4921" s="26" t="s">
        <v>25887</v>
      </c>
      <c r="M4921" s="26">
        <v>761593102789</v>
      </c>
      <c r="N4921" s="26">
        <v>1412300000</v>
      </c>
    </row>
    <row r="4922" spans="1:14">
      <c r="A4922" s="26" t="s">
        <v>6170</v>
      </c>
      <c r="B4922" s="26" t="s">
        <v>6171</v>
      </c>
      <c r="C4922" s="26">
        <v>38534407</v>
      </c>
      <c r="D4922" s="26" t="s">
        <v>24</v>
      </c>
      <c r="E4922" s="26" t="s">
        <v>25888</v>
      </c>
      <c r="F4922" s="26" t="s">
        <v>25889</v>
      </c>
      <c r="G4922" s="26" t="s">
        <v>9586</v>
      </c>
      <c r="H4922" s="26" t="s">
        <v>885</v>
      </c>
      <c r="I4922" s="26" t="s">
        <v>10020</v>
      </c>
      <c r="J4922" s="26" t="s">
        <v>25890</v>
      </c>
      <c r="K4922" s="26" t="s">
        <v>9582</v>
      </c>
      <c r="L4922" s="26" t="s">
        <v>25891</v>
      </c>
      <c r="M4922" s="26">
        <v>380639380418</v>
      </c>
      <c r="N4922" s="26">
        <v>5122785101</v>
      </c>
    </row>
    <row r="4923" spans="1:14">
      <c r="A4923" s="26" t="s">
        <v>8936</v>
      </c>
      <c r="B4923" s="26" t="s">
        <v>8937</v>
      </c>
      <c r="C4923" s="26">
        <v>41055229</v>
      </c>
      <c r="D4923" s="26" t="s">
        <v>24</v>
      </c>
      <c r="E4923" s="26" t="s">
        <v>25892</v>
      </c>
      <c r="F4923" s="26" t="s">
        <v>9890</v>
      </c>
      <c r="G4923" s="26" t="s">
        <v>9586</v>
      </c>
      <c r="H4923" s="26" t="s">
        <v>1401</v>
      </c>
      <c r="J4923" s="26" t="s">
        <v>1454</v>
      </c>
      <c r="K4923" s="26" t="s">
        <v>9597</v>
      </c>
      <c r="L4923" s="26" t="s">
        <v>17226</v>
      </c>
      <c r="M4923" s="26">
        <v>380473351609</v>
      </c>
      <c r="N4923" s="26">
        <v>524885203</v>
      </c>
    </row>
    <row r="4924" spans="1:14">
      <c r="A4924" s="26" t="s">
        <v>6085</v>
      </c>
      <c r="B4924" s="26" t="s">
        <v>6086</v>
      </c>
      <c r="C4924" s="26">
        <v>38458892</v>
      </c>
      <c r="D4924" s="26" t="s">
        <v>24</v>
      </c>
      <c r="E4924" s="26" t="s">
        <v>25893</v>
      </c>
      <c r="F4924" s="26" t="s">
        <v>25894</v>
      </c>
      <c r="G4924" s="26" t="s">
        <v>9579</v>
      </c>
      <c r="H4924" s="26" t="s">
        <v>835</v>
      </c>
      <c r="I4924" s="26" t="s">
        <v>9944</v>
      </c>
      <c r="J4924" s="26" t="s">
        <v>25895</v>
      </c>
      <c r="K4924" s="26" t="s">
        <v>9582</v>
      </c>
      <c r="L4924" s="26" t="s">
        <v>25896</v>
      </c>
      <c r="M4924" s="26">
        <v>380516232476</v>
      </c>
      <c r="N4924" s="26">
        <v>4825710101</v>
      </c>
    </row>
    <row r="4925" spans="1:14">
      <c r="A4925" s="26" t="s">
        <v>4567</v>
      </c>
      <c r="B4925" s="26" t="s">
        <v>4568</v>
      </c>
      <c r="C4925" s="26">
        <v>37944783</v>
      </c>
      <c r="D4925" s="26" t="s">
        <v>24</v>
      </c>
      <c r="E4925" s="26" t="s">
        <v>25897</v>
      </c>
      <c r="F4925" s="26" t="s">
        <v>25898</v>
      </c>
      <c r="G4925" s="26" t="s">
        <v>9586</v>
      </c>
      <c r="H4925" s="26" t="s">
        <v>670</v>
      </c>
      <c r="I4925" s="26" t="s">
        <v>12606</v>
      </c>
      <c r="J4925" s="26" t="s">
        <v>4566</v>
      </c>
      <c r="K4925" s="26" t="s">
        <v>9597</v>
      </c>
      <c r="L4925" s="26" t="s">
        <v>25899</v>
      </c>
      <c r="M4925" s="26">
        <v>380525921464</v>
      </c>
      <c r="N4925" s="26">
        <v>2321585002</v>
      </c>
    </row>
    <row r="4926" spans="1:14">
      <c r="A4926" s="26" t="s">
        <v>3467</v>
      </c>
      <c r="B4926" s="26" t="s">
        <v>3468</v>
      </c>
      <c r="C4926" s="26">
        <v>38330435</v>
      </c>
      <c r="D4926" s="26" t="s">
        <v>24</v>
      </c>
      <c r="E4926" s="26" t="s">
        <v>25900</v>
      </c>
      <c r="F4926" s="26" t="s">
        <v>25901</v>
      </c>
      <c r="G4926" s="26" t="s">
        <v>9579</v>
      </c>
      <c r="H4926" s="26" t="s">
        <v>392</v>
      </c>
      <c r="I4926" s="26" t="s">
        <v>9768</v>
      </c>
      <c r="J4926" s="26" t="s">
        <v>25902</v>
      </c>
      <c r="K4926" s="26" t="s">
        <v>9582</v>
      </c>
      <c r="L4926" s="26" t="s">
        <v>25903</v>
      </c>
      <c r="M4926" s="26">
        <v>380984389611</v>
      </c>
      <c r="N4926" s="26">
        <v>2124087201</v>
      </c>
    </row>
    <row r="4927" spans="1:14">
      <c r="A4927" s="26" t="s">
        <v>2552</v>
      </c>
      <c r="B4927" s="26" t="s">
        <v>2553</v>
      </c>
      <c r="C4927" s="26">
        <v>37862109</v>
      </c>
      <c r="D4927" s="26" t="s">
        <v>24</v>
      </c>
      <c r="E4927" s="26" t="s">
        <v>25904</v>
      </c>
      <c r="F4927" s="26" t="s">
        <v>18428</v>
      </c>
      <c r="G4927" s="26" t="s">
        <v>9586</v>
      </c>
      <c r="H4927" s="26" t="s">
        <v>133</v>
      </c>
      <c r="J4927" s="26" t="s">
        <v>183</v>
      </c>
      <c r="K4927" s="26" t="s">
        <v>9597</v>
      </c>
      <c r="L4927" s="26" t="s">
        <v>25905</v>
      </c>
      <c r="M4927" s="26">
        <v>380564103267</v>
      </c>
      <c r="N4927" s="26">
        <v>1211000000</v>
      </c>
    </row>
    <row r="4928" spans="1:14">
      <c r="A4928" s="26" t="s">
        <v>3508</v>
      </c>
      <c r="B4928" s="26" t="s">
        <v>3509</v>
      </c>
      <c r="C4928" s="26">
        <v>38839154</v>
      </c>
      <c r="D4928" s="26" t="s">
        <v>24</v>
      </c>
      <c r="E4928" s="26" t="s">
        <v>25906</v>
      </c>
      <c r="F4928" s="26" t="s">
        <v>25907</v>
      </c>
      <c r="G4928" s="26" t="s">
        <v>9586</v>
      </c>
      <c r="H4928" s="26" t="s">
        <v>392</v>
      </c>
      <c r="J4928" s="26" t="s">
        <v>458</v>
      </c>
      <c r="K4928" s="26" t="s">
        <v>9597</v>
      </c>
      <c r="L4928" s="26" t="s">
        <v>25908</v>
      </c>
      <c r="M4928" s="26">
        <v>380312668623</v>
      </c>
      <c r="N4928" s="26">
        <v>2110100000</v>
      </c>
    </row>
    <row r="4929" spans="1:14">
      <c r="A4929" s="26" t="s">
        <v>6549</v>
      </c>
      <c r="B4929" s="26" t="s">
        <v>6550</v>
      </c>
      <c r="C4929" s="26">
        <v>38477077</v>
      </c>
      <c r="D4929" s="26" t="s">
        <v>24</v>
      </c>
      <c r="E4929" s="26" t="s">
        <v>25909</v>
      </c>
      <c r="F4929" s="26" t="s">
        <v>25910</v>
      </c>
      <c r="G4929" s="26" t="s">
        <v>9586</v>
      </c>
      <c r="H4929" s="26" t="s">
        <v>885</v>
      </c>
      <c r="I4929" s="26" t="s">
        <v>11894</v>
      </c>
      <c r="J4929" s="26" t="s">
        <v>2586</v>
      </c>
      <c r="K4929" s="26" t="s">
        <v>9582</v>
      </c>
      <c r="L4929" s="26" t="s">
        <v>25911</v>
      </c>
      <c r="M4929" s="26">
        <v>380993478676</v>
      </c>
      <c r="N4929" s="26">
        <v>124755800</v>
      </c>
    </row>
    <row r="4930" spans="1:14">
      <c r="A4930" s="26" t="s">
        <v>3356</v>
      </c>
      <c r="B4930" s="26" t="s">
        <v>3357</v>
      </c>
      <c r="C4930" s="26">
        <v>38284599</v>
      </c>
      <c r="D4930" s="26" t="s">
        <v>24</v>
      </c>
      <c r="E4930" s="26" t="s">
        <v>25912</v>
      </c>
      <c r="F4930" s="26" t="s">
        <v>25913</v>
      </c>
      <c r="G4930" s="26" t="s">
        <v>9579</v>
      </c>
      <c r="H4930" s="26" t="s">
        <v>392</v>
      </c>
      <c r="I4930" s="26" t="s">
        <v>11117</v>
      </c>
      <c r="J4930" s="26" t="s">
        <v>25914</v>
      </c>
      <c r="K4930" s="26" t="s">
        <v>9582</v>
      </c>
      <c r="L4930" s="26" t="s">
        <v>25915</v>
      </c>
      <c r="M4930" s="26">
        <v>380950477471</v>
      </c>
      <c r="N4930" s="26">
        <v>2120886402</v>
      </c>
    </row>
    <row r="4931" spans="1:14">
      <c r="A4931" s="26" t="s">
        <v>7542</v>
      </c>
      <c r="B4931" s="26" t="s">
        <v>7543</v>
      </c>
      <c r="C4931" s="26">
        <v>42264820</v>
      </c>
      <c r="D4931" s="26" t="s">
        <v>24</v>
      </c>
      <c r="E4931" s="26" t="s">
        <v>25916</v>
      </c>
      <c r="F4931" s="26" t="s">
        <v>14045</v>
      </c>
      <c r="G4931" s="26" t="s">
        <v>9586</v>
      </c>
      <c r="H4931" s="26" t="s">
        <v>1025</v>
      </c>
      <c r="J4931" s="26" t="s">
        <v>1081</v>
      </c>
      <c r="K4931" s="26" t="s">
        <v>9597</v>
      </c>
      <c r="L4931" s="26" t="s">
        <v>25917</v>
      </c>
      <c r="M4931" s="26">
        <v>380950546428</v>
      </c>
      <c r="N4931" s="26">
        <v>5911000000</v>
      </c>
    </row>
    <row r="4932" spans="1:14">
      <c r="A4932" s="26" t="s">
        <v>8012</v>
      </c>
      <c r="B4932" s="26" t="s">
        <v>8013</v>
      </c>
      <c r="C4932" s="26">
        <v>2002397</v>
      </c>
      <c r="D4932" s="26" t="s">
        <v>24</v>
      </c>
      <c r="E4932" s="26" t="s">
        <v>25918</v>
      </c>
      <c r="F4932" s="26" t="s">
        <v>25919</v>
      </c>
      <c r="G4932" s="26" t="s">
        <v>9579</v>
      </c>
      <c r="H4932" s="26" t="s">
        <v>1122</v>
      </c>
      <c r="I4932" s="26" t="s">
        <v>17316</v>
      </c>
      <c r="J4932" s="26" t="s">
        <v>11890</v>
      </c>
      <c r="K4932" s="26" t="s">
        <v>9582</v>
      </c>
      <c r="L4932" s="26" t="s">
        <v>25920</v>
      </c>
      <c r="M4932" s="26">
        <v>380969962807</v>
      </c>
      <c r="N4932" s="26">
        <v>1423685501</v>
      </c>
    </row>
    <row r="4933" spans="1:14">
      <c r="A4933" s="26" t="s">
        <v>9480</v>
      </c>
      <c r="B4933" s="26" t="s">
        <v>9479</v>
      </c>
      <c r="C4933" s="26">
        <v>14233274</v>
      </c>
      <c r="D4933" s="26" t="s">
        <v>24</v>
      </c>
      <c r="E4933" s="26" t="s">
        <v>25921</v>
      </c>
      <c r="F4933" s="26" t="s">
        <v>25922</v>
      </c>
      <c r="G4933" s="26" t="s">
        <v>9586</v>
      </c>
      <c r="H4933" s="26" t="s">
        <v>1573</v>
      </c>
      <c r="J4933" s="26" t="s">
        <v>1597</v>
      </c>
      <c r="K4933" s="26" t="s">
        <v>9597</v>
      </c>
      <c r="L4933" s="26" t="s">
        <v>25923</v>
      </c>
      <c r="M4933" s="26">
        <v>380462915045</v>
      </c>
      <c r="N4933" s="26">
        <v>7410100000</v>
      </c>
    </row>
    <row r="4934" spans="1:14">
      <c r="A4934" s="26" t="s">
        <v>4266</v>
      </c>
      <c r="B4934" s="26" t="s">
        <v>4267</v>
      </c>
      <c r="C4934" s="26">
        <v>41995294</v>
      </c>
      <c r="D4934" s="26" t="s">
        <v>24</v>
      </c>
      <c r="E4934" s="26" t="s">
        <v>25924</v>
      </c>
      <c r="F4934" s="26" t="s">
        <v>25925</v>
      </c>
      <c r="G4934" s="26" t="s">
        <v>9586</v>
      </c>
      <c r="H4934" s="26" t="s">
        <v>506</v>
      </c>
      <c r="J4934" s="26" t="s">
        <v>4268</v>
      </c>
      <c r="K4934" s="26" t="s">
        <v>9582</v>
      </c>
      <c r="L4934" s="26" t="s">
        <v>25926</v>
      </c>
      <c r="M4934" s="26">
        <v>380506743499</v>
      </c>
      <c r="N4934" s="26">
        <v>2625888601</v>
      </c>
    </row>
    <row r="4935" spans="1:14">
      <c r="A4935" s="26" t="s">
        <v>6344</v>
      </c>
      <c r="B4935" s="26" t="s">
        <v>6345</v>
      </c>
      <c r="C4935" s="26">
        <v>2774645</v>
      </c>
      <c r="D4935" s="26" t="s">
        <v>780</v>
      </c>
      <c r="E4935" s="26" t="s">
        <v>25927</v>
      </c>
      <c r="F4935" s="26" t="s">
        <v>25928</v>
      </c>
      <c r="G4935" s="26" t="s">
        <v>9601</v>
      </c>
      <c r="H4935" s="26" t="s">
        <v>885</v>
      </c>
      <c r="J4935" s="26" t="s">
        <v>910</v>
      </c>
      <c r="K4935" s="26" t="s">
        <v>9597</v>
      </c>
      <c r="L4935" s="26" t="s">
        <v>25929</v>
      </c>
      <c r="M4935" s="26">
        <v>380487550365</v>
      </c>
      <c r="N4935" s="26">
        <v>5110100000</v>
      </c>
    </row>
    <row r="4936" spans="1:14">
      <c r="A4936" s="26" t="s">
        <v>4639</v>
      </c>
      <c r="B4936" s="26" t="s">
        <v>4640</v>
      </c>
      <c r="C4936" s="26">
        <v>5493846</v>
      </c>
      <c r="D4936" s="26" t="s">
        <v>780</v>
      </c>
      <c r="E4936" s="26" t="s">
        <v>25930</v>
      </c>
      <c r="F4936" s="26" t="s">
        <v>25931</v>
      </c>
      <c r="G4936" s="26" t="s">
        <v>9601</v>
      </c>
      <c r="H4936" s="26" t="s">
        <v>670</v>
      </c>
      <c r="J4936" s="26" t="s">
        <v>687</v>
      </c>
      <c r="K4936" s="26" t="s">
        <v>9597</v>
      </c>
      <c r="L4936" s="26" t="s">
        <v>25932</v>
      </c>
      <c r="M4936" s="26">
        <v>380522232317</v>
      </c>
      <c r="N4936" s="26">
        <v>3510100000</v>
      </c>
    </row>
    <row r="4937" spans="1:14">
      <c r="A4937" s="26" t="s">
        <v>6581</v>
      </c>
      <c r="B4937" s="26" t="s">
        <v>6582</v>
      </c>
      <c r="C4937" s="26">
        <v>38381474</v>
      </c>
      <c r="D4937" s="26" t="s">
        <v>24</v>
      </c>
      <c r="E4937" s="26" t="s">
        <v>25933</v>
      </c>
      <c r="F4937" s="26" t="s">
        <v>25934</v>
      </c>
      <c r="G4937" s="26" t="s">
        <v>9579</v>
      </c>
      <c r="H4937" s="26" t="s">
        <v>949</v>
      </c>
      <c r="I4937" s="26" t="s">
        <v>10846</v>
      </c>
      <c r="J4937" s="26" t="s">
        <v>25935</v>
      </c>
      <c r="K4937" s="26" t="s">
        <v>9582</v>
      </c>
      <c r="L4937" s="26" t="s">
        <v>25936</v>
      </c>
      <c r="M4937" s="26">
        <v>380535532259</v>
      </c>
      <c r="N4937" s="26">
        <v>5322085501</v>
      </c>
    </row>
    <row r="4938" spans="1:14">
      <c r="A4938" s="26" t="s">
        <v>1757</v>
      </c>
      <c r="B4938" s="26" t="s">
        <v>1758</v>
      </c>
      <c r="C4938" s="26">
        <v>41007217</v>
      </c>
      <c r="D4938" s="26" t="s">
        <v>24</v>
      </c>
      <c r="E4938" s="26" t="s">
        <v>25937</v>
      </c>
      <c r="F4938" s="26" t="s">
        <v>25938</v>
      </c>
      <c r="G4938" s="26" t="s">
        <v>9579</v>
      </c>
      <c r="H4938" s="26" t="s">
        <v>27</v>
      </c>
      <c r="I4938" s="26" t="s">
        <v>11743</v>
      </c>
      <c r="J4938" s="26" t="s">
        <v>25939</v>
      </c>
      <c r="K4938" s="26" t="s">
        <v>9582</v>
      </c>
      <c r="L4938" s="26" t="s">
        <v>25940</v>
      </c>
      <c r="M4938" s="26">
        <v>380434522222</v>
      </c>
      <c r="N4938" s="26">
        <v>521282606</v>
      </c>
    </row>
    <row r="4939" spans="1:14">
      <c r="A4939" s="26" t="s">
        <v>1655</v>
      </c>
      <c r="B4939" s="26" t="s">
        <v>1656</v>
      </c>
      <c r="C4939" s="26">
        <v>37489689</v>
      </c>
      <c r="D4939" s="26" t="s">
        <v>24</v>
      </c>
      <c r="E4939" s="26" t="s">
        <v>25941</v>
      </c>
      <c r="F4939" s="26" t="s">
        <v>25942</v>
      </c>
      <c r="G4939" s="26" t="s">
        <v>9579</v>
      </c>
      <c r="H4939" s="26" t="s">
        <v>27</v>
      </c>
      <c r="I4939" s="26" t="s">
        <v>10992</v>
      </c>
      <c r="J4939" s="26" t="s">
        <v>25943</v>
      </c>
      <c r="K4939" s="26" t="s">
        <v>9582</v>
      </c>
      <c r="L4939" s="26" t="s">
        <v>25944</v>
      </c>
      <c r="M4939" s="26">
        <v>380432569451</v>
      </c>
      <c r="N4939" s="26">
        <v>520685206</v>
      </c>
    </row>
    <row r="4940" spans="1:14">
      <c r="A4940" s="26" t="s">
        <v>7899</v>
      </c>
      <c r="B4940" s="26" t="s">
        <v>7900</v>
      </c>
      <c r="C4940" s="26">
        <v>38813974</v>
      </c>
      <c r="D4940" s="26" t="s">
        <v>24</v>
      </c>
      <c r="E4940" s="26" t="s">
        <v>25945</v>
      </c>
      <c r="F4940" s="26" t="s">
        <v>25946</v>
      </c>
      <c r="G4940" s="26" t="s">
        <v>9586</v>
      </c>
      <c r="H4940" s="26" t="s">
        <v>1122</v>
      </c>
      <c r="I4940" s="26" t="s">
        <v>11218</v>
      </c>
      <c r="J4940" s="26" t="s">
        <v>25947</v>
      </c>
      <c r="K4940" s="26" t="s">
        <v>9606</v>
      </c>
      <c r="L4940" s="26" t="s">
        <v>25948</v>
      </c>
      <c r="M4940" s="26">
        <v>380992427028</v>
      </c>
      <c r="N4940" s="26">
        <v>6322055600</v>
      </c>
    </row>
    <row r="4941" spans="1:14">
      <c r="A4941" s="26" t="s">
        <v>3145</v>
      </c>
      <c r="B4941" s="26" t="s">
        <v>3142</v>
      </c>
      <c r="C4941" s="26">
        <v>41931754</v>
      </c>
      <c r="D4941" s="26" t="s">
        <v>24</v>
      </c>
      <c r="E4941" s="26" t="s">
        <v>25949</v>
      </c>
      <c r="F4941" s="26" t="s">
        <v>25950</v>
      </c>
      <c r="G4941" s="26" t="s">
        <v>9586</v>
      </c>
      <c r="H4941" s="26" t="s">
        <v>375</v>
      </c>
      <c r="J4941" s="26" t="s">
        <v>380</v>
      </c>
      <c r="K4941" s="26" t="s">
        <v>9597</v>
      </c>
      <c r="L4941" s="26" t="s">
        <v>25951</v>
      </c>
      <c r="M4941" s="26">
        <v>380412432000</v>
      </c>
      <c r="N4941" s="26">
        <v>1810100000</v>
      </c>
    </row>
    <row r="4942" spans="1:14">
      <c r="A4942" s="26" t="s">
        <v>7711</v>
      </c>
      <c r="B4942" s="26" t="s">
        <v>7712</v>
      </c>
      <c r="C4942" s="26">
        <v>36338715</v>
      </c>
      <c r="D4942" s="26" t="s">
        <v>780</v>
      </c>
      <c r="E4942" s="26" t="s">
        <v>25952</v>
      </c>
      <c r="F4942" s="26" t="s">
        <v>13076</v>
      </c>
      <c r="G4942" s="26" t="s">
        <v>9601</v>
      </c>
      <c r="H4942" s="26" t="s">
        <v>1088</v>
      </c>
      <c r="I4942" s="26" t="s">
        <v>11562</v>
      </c>
      <c r="J4942" s="26" t="s">
        <v>7715</v>
      </c>
      <c r="K4942" s="26" t="s">
        <v>9597</v>
      </c>
      <c r="L4942" s="26" t="s">
        <v>25953</v>
      </c>
      <c r="M4942" s="26">
        <v>380982066572</v>
      </c>
      <c r="N4942" s="26">
        <v>6124210100</v>
      </c>
    </row>
    <row r="4943" spans="1:14">
      <c r="A4943" s="26" t="s">
        <v>2137</v>
      </c>
      <c r="B4943" s="26" t="s">
        <v>2138</v>
      </c>
      <c r="C4943" s="26">
        <v>38485879</v>
      </c>
      <c r="D4943" s="26" t="s">
        <v>24</v>
      </c>
      <c r="E4943" s="26" t="s">
        <v>25954</v>
      </c>
      <c r="F4943" s="26" t="s">
        <v>25955</v>
      </c>
      <c r="G4943" s="26" t="s">
        <v>9579</v>
      </c>
      <c r="H4943" s="26" t="s">
        <v>103</v>
      </c>
      <c r="I4943" s="26" t="s">
        <v>10489</v>
      </c>
      <c r="J4943" s="26" t="s">
        <v>25956</v>
      </c>
      <c r="K4943" s="26" t="s">
        <v>9582</v>
      </c>
      <c r="L4943" s="26" t="s">
        <v>25957</v>
      </c>
      <c r="M4943" s="26">
        <v>761004097890</v>
      </c>
      <c r="N4943" s="26">
        <v>725084803</v>
      </c>
    </row>
    <row r="4944" spans="1:14">
      <c r="A4944" s="26" t="s">
        <v>6766</v>
      </c>
      <c r="B4944" s="26" t="s">
        <v>6767</v>
      </c>
      <c r="C4944" s="26">
        <v>1999460</v>
      </c>
      <c r="D4944" s="26" t="s">
        <v>780</v>
      </c>
      <c r="E4944" s="26" t="s">
        <v>25958</v>
      </c>
      <c r="F4944" s="26" t="s">
        <v>25959</v>
      </c>
      <c r="G4944" s="26" t="s">
        <v>9601</v>
      </c>
      <c r="H4944" s="26" t="s">
        <v>949</v>
      </c>
      <c r="I4944" s="26" t="s">
        <v>10890</v>
      </c>
      <c r="J4944" s="26" t="s">
        <v>6768</v>
      </c>
      <c r="K4944" s="26" t="s">
        <v>9597</v>
      </c>
      <c r="L4944" s="26" t="s">
        <v>25960</v>
      </c>
      <c r="M4944" s="26">
        <v>380535822228</v>
      </c>
      <c r="N4944" s="26">
        <v>4622780807</v>
      </c>
    </row>
    <row r="4945" spans="1:14">
      <c r="A4945" s="26" t="s">
        <v>3805</v>
      </c>
      <c r="B4945" s="26" t="s">
        <v>3806</v>
      </c>
      <c r="C4945" s="26">
        <v>41083586</v>
      </c>
      <c r="D4945" s="26" t="s">
        <v>24</v>
      </c>
      <c r="E4945" s="26" t="s">
        <v>25961</v>
      </c>
      <c r="F4945" s="26" t="s">
        <v>25962</v>
      </c>
      <c r="G4945" s="26" t="s">
        <v>9579</v>
      </c>
      <c r="H4945" s="26" t="s">
        <v>468</v>
      </c>
      <c r="I4945" s="26" t="s">
        <v>9977</v>
      </c>
      <c r="J4945" s="26" t="s">
        <v>12401</v>
      </c>
      <c r="K4945" s="26" t="s">
        <v>9582</v>
      </c>
      <c r="L4945" s="26" t="s">
        <v>25963</v>
      </c>
      <c r="M4945" s="26">
        <v>380992080596</v>
      </c>
      <c r="N4945" s="26">
        <v>120482906</v>
      </c>
    </row>
    <row r="4946" spans="1:14">
      <c r="A4946" s="26" t="s">
        <v>6032</v>
      </c>
      <c r="B4946" s="26" t="s">
        <v>6033</v>
      </c>
      <c r="C4946" s="26">
        <v>30083840</v>
      </c>
      <c r="D4946" s="26" t="s">
        <v>24</v>
      </c>
      <c r="E4946" s="26" t="s">
        <v>25964</v>
      </c>
      <c r="F4946" s="26" t="s">
        <v>25965</v>
      </c>
      <c r="G4946" s="26" t="s">
        <v>9586</v>
      </c>
      <c r="H4946" s="26" t="s">
        <v>835</v>
      </c>
      <c r="J4946" s="26" t="s">
        <v>848</v>
      </c>
      <c r="K4946" s="26" t="s">
        <v>9597</v>
      </c>
      <c r="L4946" s="26" t="s">
        <v>25966</v>
      </c>
      <c r="M4946" s="26">
        <v>380512551515</v>
      </c>
      <c r="N4946" s="26">
        <v>4623010100</v>
      </c>
    </row>
    <row r="4947" spans="1:14">
      <c r="A4947" s="26" t="s">
        <v>4603</v>
      </c>
      <c r="B4947" s="26" t="s">
        <v>4604</v>
      </c>
      <c r="C4947" s="26">
        <v>38844190</v>
      </c>
      <c r="D4947" s="26" t="s">
        <v>24</v>
      </c>
      <c r="E4947" s="26" t="s">
        <v>25967</v>
      </c>
      <c r="F4947" s="26" t="s">
        <v>25968</v>
      </c>
      <c r="G4947" s="26" t="s">
        <v>9586</v>
      </c>
      <c r="H4947" s="26" t="s">
        <v>670</v>
      </c>
      <c r="I4947" s="26" t="s">
        <v>20079</v>
      </c>
      <c r="J4947" s="26" t="s">
        <v>25969</v>
      </c>
      <c r="K4947" s="26" t="s">
        <v>9582</v>
      </c>
      <c r="L4947" s="26" t="s">
        <v>25970</v>
      </c>
      <c r="M4947" s="26">
        <v>380503298446</v>
      </c>
      <c r="N4947" s="26">
        <v>3522287401</v>
      </c>
    </row>
    <row r="4948" spans="1:14">
      <c r="A4948" s="26" t="s">
        <v>5696</v>
      </c>
      <c r="B4948" s="26" t="s">
        <v>5697</v>
      </c>
      <c r="C4948" s="26">
        <v>39482989</v>
      </c>
      <c r="D4948" s="26" t="s">
        <v>24</v>
      </c>
      <c r="E4948" s="26" t="s">
        <v>25971</v>
      </c>
      <c r="F4948" s="26" t="s">
        <v>25972</v>
      </c>
      <c r="G4948" s="26" t="s">
        <v>9586</v>
      </c>
      <c r="H4948" s="26" t="s">
        <v>576</v>
      </c>
      <c r="I4948" s="26" t="s">
        <v>10292</v>
      </c>
      <c r="J4948" s="26" t="s">
        <v>4511</v>
      </c>
      <c r="K4948" s="26" t="s">
        <v>9582</v>
      </c>
      <c r="L4948" s="26" t="s">
        <v>25973</v>
      </c>
      <c r="M4948" s="26">
        <v>380442229112</v>
      </c>
      <c r="N4948" s="26">
        <v>3222486201</v>
      </c>
    </row>
    <row r="4949" spans="1:14">
      <c r="A4949" s="26" t="s">
        <v>6199</v>
      </c>
      <c r="B4949" s="26" t="s">
        <v>6200</v>
      </c>
      <c r="C4949" s="26">
        <v>26418688</v>
      </c>
      <c r="D4949" s="26" t="s">
        <v>24</v>
      </c>
      <c r="E4949" s="26" t="s">
        <v>25974</v>
      </c>
      <c r="F4949" s="26" t="s">
        <v>25975</v>
      </c>
      <c r="G4949" s="26" t="s">
        <v>9586</v>
      </c>
      <c r="H4949" s="26" t="s">
        <v>885</v>
      </c>
      <c r="I4949" s="26" t="s">
        <v>12312</v>
      </c>
      <c r="J4949" s="26" t="s">
        <v>25976</v>
      </c>
      <c r="K4949" s="26" t="s">
        <v>9606</v>
      </c>
      <c r="L4949" s="26" t="s">
        <v>25977</v>
      </c>
      <c r="M4949" s="26">
        <v>380484144138</v>
      </c>
      <c r="N4949" s="26">
        <v>111590101</v>
      </c>
    </row>
    <row r="4950" spans="1:14">
      <c r="A4950" s="26" t="s">
        <v>2759</v>
      </c>
      <c r="B4950" s="26" t="s">
        <v>2760</v>
      </c>
      <c r="C4950" s="26">
        <v>37677525</v>
      </c>
      <c r="D4950" s="26" t="s">
        <v>24</v>
      </c>
      <c r="E4950" s="26" t="s">
        <v>25978</v>
      </c>
      <c r="F4950" s="26" t="s">
        <v>25979</v>
      </c>
      <c r="G4950" s="26" t="s">
        <v>9586</v>
      </c>
      <c r="H4950" s="26" t="s">
        <v>133</v>
      </c>
      <c r="I4950" s="26" t="s">
        <v>11507</v>
      </c>
      <c r="J4950" s="26" t="s">
        <v>2696</v>
      </c>
      <c r="K4950" s="26" t="s">
        <v>9582</v>
      </c>
      <c r="L4950" s="26" t="s">
        <v>25980</v>
      </c>
      <c r="M4950" s="26">
        <v>380955261652</v>
      </c>
      <c r="N4950" s="26">
        <v>1222985501</v>
      </c>
    </row>
    <row r="4951" spans="1:14">
      <c r="A4951" s="26" t="s">
        <v>2842</v>
      </c>
      <c r="B4951" s="26" t="s">
        <v>2843</v>
      </c>
      <c r="C4951" s="26">
        <v>1990766</v>
      </c>
      <c r="D4951" s="26" t="s">
        <v>780</v>
      </c>
      <c r="E4951" s="26" t="s">
        <v>25981</v>
      </c>
      <c r="F4951" s="26" t="s">
        <v>25982</v>
      </c>
      <c r="G4951" s="26" t="s">
        <v>9601</v>
      </c>
      <c r="H4951" s="26" t="s">
        <v>258</v>
      </c>
      <c r="J4951" s="26" t="s">
        <v>263</v>
      </c>
      <c r="K4951" s="26" t="s">
        <v>9597</v>
      </c>
      <c r="L4951" s="26" t="s">
        <v>25983</v>
      </c>
      <c r="M4951" s="26">
        <v>380627423379</v>
      </c>
      <c r="N4951" s="26">
        <v>1410300000</v>
      </c>
    </row>
    <row r="4952" spans="1:14">
      <c r="A4952" s="26" t="s">
        <v>7977</v>
      </c>
      <c r="B4952" s="26" t="s">
        <v>7978</v>
      </c>
      <c r="C4952" s="26">
        <v>37984543</v>
      </c>
      <c r="D4952" s="26" t="s">
        <v>24</v>
      </c>
      <c r="E4952" s="26" t="s">
        <v>25984</v>
      </c>
      <c r="F4952" s="26" t="s">
        <v>25985</v>
      </c>
      <c r="G4952" s="26" t="s">
        <v>9586</v>
      </c>
      <c r="H4952" s="26" t="s">
        <v>799</v>
      </c>
      <c r="J4952" s="26" t="s">
        <v>800</v>
      </c>
      <c r="K4952" s="26" t="s">
        <v>9597</v>
      </c>
      <c r="L4952" s="26" t="s">
        <v>11426</v>
      </c>
      <c r="M4952" s="26">
        <v>380443557703</v>
      </c>
      <c r="N4952" s="26">
        <v>4822784009</v>
      </c>
    </row>
    <row r="4953" spans="1:14">
      <c r="A4953" s="26" t="s">
        <v>7629</v>
      </c>
      <c r="B4953" s="26" t="s">
        <v>7630</v>
      </c>
      <c r="C4953" s="26">
        <v>39511438</v>
      </c>
      <c r="D4953" s="26" t="s">
        <v>24</v>
      </c>
      <c r="E4953" s="26" t="s">
        <v>25986</v>
      </c>
      <c r="F4953" s="26" t="s">
        <v>25987</v>
      </c>
      <c r="G4953" s="26" t="s">
        <v>9579</v>
      </c>
      <c r="H4953" s="26" t="s">
        <v>1088</v>
      </c>
      <c r="I4953" s="26" t="s">
        <v>10469</v>
      </c>
      <c r="J4953" s="26" t="s">
        <v>25988</v>
      </c>
      <c r="K4953" s="26" t="s">
        <v>9582</v>
      </c>
      <c r="L4953" s="26" t="s">
        <v>25989</v>
      </c>
      <c r="M4953" s="26">
        <v>380979819736</v>
      </c>
      <c r="N4953" s="26">
        <v>525382201</v>
      </c>
    </row>
    <row r="4954" spans="1:14">
      <c r="A4954" s="26" t="s">
        <v>4365</v>
      </c>
      <c r="B4954" s="26" t="s">
        <v>4366</v>
      </c>
      <c r="C4954" s="26">
        <v>42081679</v>
      </c>
      <c r="D4954" s="26" t="s">
        <v>780</v>
      </c>
      <c r="E4954" s="26" t="s">
        <v>25990</v>
      </c>
      <c r="F4954" s="26" t="s">
        <v>25991</v>
      </c>
      <c r="G4954" s="26" t="s">
        <v>9601</v>
      </c>
      <c r="H4954" s="26" t="s">
        <v>576</v>
      </c>
      <c r="J4954" s="26" t="s">
        <v>11587</v>
      </c>
      <c r="K4954" s="26" t="s">
        <v>9597</v>
      </c>
      <c r="L4954" s="26" t="s">
        <v>25992</v>
      </c>
      <c r="M4954" s="26">
        <v>380662046367</v>
      </c>
      <c r="N4954" s="26">
        <v>3210800000</v>
      </c>
    </row>
    <row r="4955" spans="1:14">
      <c r="A4955" s="26" t="s">
        <v>3657</v>
      </c>
      <c r="B4955" s="26" t="s">
        <v>3658</v>
      </c>
      <c r="C4955" s="26">
        <v>2005131</v>
      </c>
      <c r="D4955" s="26" t="s">
        <v>780</v>
      </c>
      <c r="E4955" s="26" t="s">
        <v>25993</v>
      </c>
      <c r="F4955" s="26" t="s">
        <v>25994</v>
      </c>
      <c r="G4955" s="26" t="s">
        <v>9601</v>
      </c>
      <c r="H4955" s="26" t="s">
        <v>468</v>
      </c>
      <c r="I4955" s="26" t="s">
        <v>11187</v>
      </c>
      <c r="J4955" s="26" t="s">
        <v>3659</v>
      </c>
      <c r="K4955" s="26" t="s">
        <v>9597</v>
      </c>
      <c r="L4955" s="26" t="s">
        <v>25995</v>
      </c>
      <c r="M4955" s="26">
        <v>380617576046</v>
      </c>
      <c r="N4955" s="26">
        <v>2320910400</v>
      </c>
    </row>
    <row r="4956" spans="1:14">
      <c r="A4956" s="26" t="s">
        <v>3309</v>
      </c>
      <c r="B4956" s="26" t="s">
        <v>3310</v>
      </c>
      <c r="C4956" s="26">
        <v>38215258</v>
      </c>
      <c r="D4956" s="26" t="s">
        <v>24</v>
      </c>
      <c r="E4956" s="26" t="s">
        <v>25996</v>
      </c>
      <c r="F4956" s="26" t="s">
        <v>25997</v>
      </c>
      <c r="G4956" s="26" t="s">
        <v>9586</v>
      </c>
      <c r="H4956" s="26" t="s">
        <v>375</v>
      </c>
      <c r="I4956" s="26" t="s">
        <v>17854</v>
      </c>
      <c r="J4956" s="26" t="s">
        <v>19962</v>
      </c>
      <c r="K4956" s="26" t="s">
        <v>9582</v>
      </c>
      <c r="L4956" s="26" t="s">
        <v>25998</v>
      </c>
      <c r="M4956" s="26">
        <v>380414577253</v>
      </c>
      <c r="N4956" s="26">
        <v>520484803</v>
      </c>
    </row>
    <row r="4957" spans="1:14">
      <c r="A4957" s="26" t="s">
        <v>6569</v>
      </c>
      <c r="B4957" s="26" t="s">
        <v>6570</v>
      </c>
      <c r="C4957" s="26">
        <v>38396564</v>
      </c>
      <c r="D4957" s="26" t="s">
        <v>24</v>
      </c>
      <c r="E4957" s="26" t="s">
        <v>25999</v>
      </c>
      <c r="F4957" s="26" t="s">
        <v>26000</v>
      </c>
      <c r="G4957" s="26" t="s">
        <v>9579</v>
      </c>
      <c r="H4957" s="26" t="s">
        <v>949</v>
      </c>
      <c r="I4957" s="26" t="s">
        <v>10130</v>
      </c>
      <c r="J4957" s="26" t="s">
        <v>498</v>
      </c>
      <c r="K4957" s="26" t="s">
        <v>9582</v>
      </c>
      <c r="L4957" s="26" t="s">
        <v>26001</v>
      </c>
      <c r="M4957" s="26">
        <v>380660488685</v>
      </c>
      <c r="N4957" s="26">
        <v>123183401</v>
      </c>
    </row>
    <row r="4958" spans="1:14">
      <c r="A4958" s="26" t="s">
        <v>8397</v>
      </c>
      <c r="B4958" s="26" t="s">
        <v>8398</v>
      </c>
      <c r="C4958" s="26">
        <v>38366849</v>
      </c>
      <c r="D4958" s="26" t="s">
        <v>24</v>
      </c>
      <c r="E4958" s="26" t="s">
        <v>26002</v>
      </c>
      <c r="F4958" s="26" t="s">
        <v>26003</v>
      </c>
      <c r="G4958" s="26" t="s">
        <v>9586</v>
      </c>
      <c r="H4958" s="26" t="s">
        <v>1269</v>
      </c>
      <c r="I4958" s="26" t="s">
        <v>11815</v>
      </c>
      <c r="J4958" s="26" t="s">
        <v>1270</v>
      </c>
      <c r="K4958" s="26" t="s">
        <v>9597</v>
      </c>
      <c r="L4958" s="26" t="s">
        <v>26004</v>
      </c>
      <c r="M4958" s="26">
        <v>380554676052</v>
      </c>
      <c r="N4958" s="26">
        <v>6520610100</v>
      </c>
    </row>
    <row r="4959" spans="1:14">
      <c r="A4959" s="26" t="s">
        <v>4774</v>
      </c>
      <c r="B4959" s="26" t="s">
        <v>4775</v>
      </c>
      <c r="C4959" s="26">
        <v>37336085</v>
      </c>
      <c r="D4959" s="26" t="s">
        <v>24</v>
      </c>
      <c r="E4959" s="26" t="s">
        <v>26005</v>
      </c>
      <c r="F4959" s="26" t="s">
        <v>26006</v>
      </c>
      <c r="G4959" s="26" t="s">
        <v>9579</v>
      </c>
      <c r="H4959" s="26" t="s">
        <v>711</v>
      </c>
      <c r="I4959" s="26" t="s">
        <v>15378</v>
      </c>
      <c r="J4959" s="26" t="s">
        <v>14861</v>
      </c>
      <c r="K4959" s="26" t="s">
        <v>9582</v>
      </c>
      <c r="L4959" s="26" t="s">
        <v>26007</v>
      </c>
      <c r="M4959" s="26">
        <v>380646693499</v>
      </c>
      <c r="N4959" s="26">
        <v>123985902</v>
      </c>
    </row>
    <row r="4960" spans="1:14">
      <c r="A4960" s="26" t="s">
        <v>9098</v>
      </c>
      <c r="B4960" s="26" t="s">
        <v>9099</v>
      </c>
      <c r="C4960" s="26">
        <v>38561624</v>
      </c>
      <c r="D4960" s="26" t="s">
        <v>24</v>
      </c>
      <c r="E4960" s="26" t="s">
        <v>26008</v>
      </c>
      <c r="F4960" s="26" t="s">
        <v>26009</v>
      </c>
      <c r="G4960" s="26" t="s">
        <v>9586</v>
      </c>
      <c r="H4960" s="26" t="s">
        <v>1490</v>
      </c>
      <c r="I4960" s="26" t="s">
        <v>9841</v>
      </c>
      <c r="J4960" s="26" t="s">
        <v>26010</v>
      </c>
      <c r="K4960" s="26" t="s">
        <v>9582</v>
      </c>
      <c r="L4960" s="26" t="s">
        <v>26011</v>
      </c>
      <c r="M4960" s="26">
        <v>761330406989</v>
      </c>
      <c r="N4960" s="26">
        <v>7322583001</v>
      </c>
    </row>
    <row r="4961" spans="1:14">
      <c r="A4961" s="26" t="s">
        <v>6754</v>
      </c>
      <c r="B4961" s="26" t="s">
        <v>6755</v>
      </c>
      <c r="C4961" s="26">
        <v>37464470</v>
      </c>
      <c r="D4961" s="26" t="s">
        <v>24</v>
      </c>
      <c r="E4961" s="26" t="s">
        <v>26012</v>
      </c>
      <c r="F4961" s="26" t="s">
        <v>26013</v>
      </c>
      <c r="G4961" s="26" t="s">
        <v>9579</v>
      </c>
      <c r="H4961" s="26" t="s">
        <v>949</v>
      </c>
      <c r="I4961" s="26" t="s">
        <v>11064</v>
      </c>
      <c r="J4961" s="26" t="s">
        <v>26014</v>
      </c>
      <c r="K4961" s="26" t="s">
        <v>9582</v>
      </c>
      <c r="L4961" s="26" t="s">
        <v>26015</v>
      </c>
      <c r="M4961" s="26">
        <v>380534493117</v>
      </c>
      <c r="N4961" s="26">
        <v>5323480403</v>
      </c>
    </row>
    <row r="4962" spans="1:14">
      <c r="A4962" s="26" t="s">
        <v>2868</v>
      </c>
      <c r="B4962" s="26" t="s">
        <v>2869</v>
      </c>
      <c r="C4962" s="26">
        <v>1989852</v>
      </c>
      <c r="D4962" s="26" t="s">
        <v>780</v>
      </c>
      <c r="E4962" s="26" t="s">
        <v>26016</v>
      </c>
      <c r="F4962" s="26" t="s">
        <v>26017</v>
      </c>
      <c r="G4962" s="26" t="s">
        <v>9601</v>
      </c>
      <c r="H4962" s="26" t="s">
        <v>258</v>
      </c>
      <c r="I4962" s="26" t="s">
        <v>13337</v>
      </c>
      <c r="J4962" s="26" t="s">
        <v>26018</v>
      </c>
      <c r="K4962" s="26" t="s">
        <v>9582</v>
      </c>
      <c r="L4962" s="26" t="s">
        <v>26019</v>
      </c>
      <c r="M4962" s="26">
        <v>380997618907</v>
      </c>
      <c r="N4962" s="26">
        <v>123586501</v>
      </c>
    </row>
    <row r="4963" spans="1:14">
      <c r="A4963" s="26" t="s">
        <v>2913</v>
      </c>
      <c r="B4963" s="26" t="s">
        <v>2894</v>
      </c>
      <c r="C4963" s="26">
        <v>37885283</v>
      </c>
      <c r="D4963" s="26" t="s">
        <v>24</v>
      </c>
      <c r="E4963" s="26" t="s">
        <v>26020</v>
      </c>
      <c r="F4963" s="26" t="s">
        <v>26021</v>
      </c>
      <c r="G4963" s="26" t="s">
        <v>9586</v>
      </c>
      <c r="H4963" s="26" t="s">
        <v>258</v>
      </c>
      <c r="J4963" s="26" t="s">
        <v>317</v>
      </c>
      <c r="K4963" s="26" t="s">
        <v>9597</v>
      </c>
      <c r="L4963" s="26" t="s">
        <v>10058</v>
      </c>
      <c r="M4963" s="26">
        <v>380629338424</v>
      </c>
      <c r="N4963" s="26">
        <v>1412300000</v>
      </c>
    </row>
    <row r="4964" spans="1:14">
      <c r="A4964" s="26" t="s">
        <v>5189</v>
      </c>
      <c r="B4964" s="26" t="s">
        <v>5190</v>
      </c>
      <c r="C4964" s="26">
        <v>33617546</v>
      </c>
      <c r="D4964" s="26" t="s">
        <v>780</v>
      </c>
      <c r="E4964" s="26" t="s">
        <v>26022</v>
      </c>
      <c r="F4964" s="26" t="s">
        <v>26023</v>
      </c>
      <c r="G4964" s="26" t="s">
        <v>9601</v>
      </c>
      <c r="H4964" s="26" t="s">
        <v>735</v>
      </c>
      <c r="J4964" s="26" t="s">
        <v>740</v>
      </c>
      <c r="K4964" s="26" t="s">
        <v>9597</v>
      </c>
      <c r="L4964" s="26" t="s">
        <v>26024</v>
      </c>
      <c r="M4964" s="26">
        <v>380322752596</v>
      </c>
      <c r="N4964" s="26">
        <v>1221881203</v>
      </c>
    </row>
    <row r="4965" spans="1:14">
      <c r="A4965" s="26" t="s">
        <v>7381</v>
      </c>
      <c r="B4965" s="26" t="s">
        <v>7382</v>
      </c>
      <c r="C4965" s="26">
        <v>41089462</v>
      </c>
      <c r="D4965" s="26" t="s">
        <v>24</v>
      </c>
      <c r="E4965" s="26" t="s">
        <v>26025</v>
      </c>
      <c r="F4965" s="26" t="s">
        <v>10430</v>
      </c>
      <c r="G4965" s="26" t="s">
        <v>9579</v>
      </c>
      <c r="H4965" s="26" t="s">
        <v>1025</v>
      </c>
      <c r="I4965" s="26" t="s">
        <v>9760</v>
      </c>
      <c r="J4965" s="26" t="s">
        <v>26026</v>
      </c>
      <c r="K4965" s="26" t="s">
        <v>9582</v>
      </c>
      <c r="L4965" s="26" t="s">
        <v>26027</v>
      </c>
      <c r="M4965" s="26">
        <v>380952513859</v>
      </c>
      <c r="N4965" s="26">
        <v>5922383307</v>
      </c>
    </row>
    <row r="4966" spans="1:14">
      <c r="A4966" s="26" t="s">
        <v>7343</v>
      </c>
      <c r="B4966" s="26" t="s">
        <v>7342</v>
      </c>
      <c r="C4966" s="26">
        <v>1110854</v>
      </c>
      <c r="D4966" s="26" t="s">
        <v>780</v>
      </c>
      <c r="E4966" s="26" t="s">
        <v>26028</v>
      </c>
      <c r="F4966" s="26" t="s">
        <v>26029</v>
      </c>
      <c r="G4966" s="26" t="s">
        <v>9601</v>
      </c>
      <c r="H4966" s="26" t="s">
        <v>1025</v>
      </c>
      <c r="J4966" s="26" t="s">
        <v>1034</v>
      </c>
      <c r="K4966" s="26" t="s">
        <v>9597</v>
      </c>
      <c r="L4966" s="26" t="s">
        <v>26030</v>
      </c>
      <c r="M4966" s="26">
        <v>380544792227</v>
      </c>
      <c r="N4966" s="26">
        <v>5910400000</v>
      </c>
    </row>
    <row r="4967" spans="1:14">
      <c r="A4967" s="26" t="s">
        <v>8863</v>
      </c>
      <c r="B4967" s="26" t="s">
        <v>8864</v>
      </c>
      <c r="C4967" s="26">
        <v>38646750</v>
      </c>
      <c r="D4967" s="26" t="s">
        <v>24</v>
      </c>
      <c r="E4967" s="26" t="s">
        <v>26031</v>
      </c>
      <c r="F4967" s="26" t="s">
        <v>26032</v>
      </c>
      <c r="G4967" s="26" t="s">
        <v>9586</v>
      </c>
      <c r="H4967" s="26" t="s">
        <v>1401</v>
      </c>
      <c r="I4967" s="26" t="s">
        <v>12022</v>
      </c>
      <c r="J4967" s="26" t="s">
        <v>26033</v>
      </c>
      <c r="K4967" s="26" t="s">
        <v>9582</v>
      </c>
      <c r="L4967" s="26" t="s">
        <v>26034</v>
      </c>
      <c r="M4967" s="26">
        <v>380474797245</v>
      </c>
      <c r="N4967" s="26">
        <v>1224283402</v>
      </c>
    </row>
    <row r="4968" spans="1:14">
      <c r="A4968" s="26" t="s">
        <v>1982</v>
      </c>
      <c r="B4968" s="26" t="s">
        <v>1983</v>
      </c>
      <c r="C4968" s="26">
        <v>38692240</v>
      </c>
      <c r="D4968" s="26" t="s">
        <v>24</v>
      </c>
      <c r="E4968" s="26" t="s">
        <v>26035</v>
      </c>
      <c r="F4968" s="26" t="s">
        <v>26036</v>
      </c>
      <c r="G4968" s="26" t="s">
        <v>9586</v>
      </c>
      <c r="H4968" s="26" t="s">
        <v>103</v>
      </c>
      <c r="I4968" s="26" t="s">
        <v>26037</v>
      </c>
      <c r="J4968" s="26" t="s">
        <v>10097</v>
      </c>
      <c r="K4968" s="26" t="s">
        <v>9582</v>
      </c>
      <c r="L4968" s="26" t="s">
        <v>26038</v>
      </c>
      <c r="M4968" s="26">
        <v>380337293338</v>
      </c>
      <c r="N4968" s="26">
        <v>120781305</v>
      </c>
    </row>
    <row r="4969" spans="1:14">
      <c r="A4969" s="26" t="s">
        <v>5270</v>
      </c>
      <c r="B4969" s="26" t="s">
        <v>5271</v>
      </c>
      <c r="C4969" s="26">
        <v>1996606</v>
      </c>
      <c r="D4969" s="26" t="s">
        <v>780</v>
      </c>
      <c r="E4969" s="26" t="s">
        <v>26039</v>
      </c>
      <c r="F4969" s="26" t="s">
        <v>10114</v>
      </c>
      <c r="G4969" s="26" t="s">
        <v>9601</v>
      </c>
      <c r="H4969" s="26" t="s">
        <v>735</v>
      </c>
      <c r="I4969" s="26" t="s">
        <v>16403</v>
      </c>
      <c r="J4969" s="26" t="s">
        <v>5264</v>
      </c>
      <c r="K4969" s="26" t="s">
        <v>9597</v>
      </c>
      <c r="L4969" s="26" t="s">
        <v>26040</v>
      </c>
      <c r="M4969" s="26">
        <v>380985653277</v>
      </c>
      <c r="N4969" s="26">
        <v>4622410100</v>
      </c>
    </row>
    <row r="4970" spans="1:14">
      <c r="A4970" s="26" t="s">
        <v>9067</v>
      </c>
      <c r="B4970" s="26" t="s">
        <v>9068</v>
      </c>
      <c r="C4970" s="26">
        <v>36752522</v>
      </c>
      <c r="D4970" s="26" t="s">
        <v>24</v>
      </c>
      <c r="E4970" s="26" t="s">
        <v>26041</v>
      </c>
      <c r="F4970" s="26" t="s">
        <v>26042</v>
      </c>
      <c r="G4970" s="26" t="s">
        <v>9586</v>
      </c>
      <c r="H4970" s="26" t="s">
        <v>1490</v>
      </c>
      <c r="I4970" s="26" t="s">
        <v>12333</v>
      </c>
      <c r="J4970" s="26" t="s">
        <v>26043</v>
      </c>
      <c r="K4970" s="26" t="s">
        <v>9582</v>
      </c>
      <c r="L4970" s="26" t="s">
        <v>26044</v>
      </c>
      <c r="M4970" s="26">
        <v>380500847161</v>
      </c>
      <c r="N4970" s="26">
        <v>7321589201</v>
      </c>
    </row>
    <row r="4971" spans="1:14">
      <c r="A4971" s="26" t="s">
        <v>2137</v>
      </c>
      <c r="B4971" s="26" t="s">
        <v>2138</v>
      </c>
      <c r="C4971" s="26">
        <v>38485879</v>
      </c>
      <c r="D4971" s="26" t="s">
        <v>24</v>
      </c>
      <c r="E4971" s="26" t="s">
        <v>26045</v>
      </c>
      <c r="F4971" s="26" t="s">
        <v>26046</v>
      </c>
      <c r="G4971" s="26" t="s">
        <v>9586</v>
      </c>
      <c r="H4971" s="26" t="s">
        <v>103</v>
      </c>
      <c r="I4971" s="26" t="s">
        <v>10489</v>
      </c>
      <c r="J4971" s="26" t="s">
        <v>26047</v>
      </c>
      <c r="K4971" s="26" t="s">
        <v>9582</v>
      </c>
      <c r="L4971" s="26" t="s">
        <v>26048</v>
      </c>
      <c r="M4971" s="26">
        <v>380961159624</v>
      </c>
      <c r="N4971" s="26">
        <v>725085001</v>
      </c>
    </row>
    <row r="4972" spans="1:14">
      <c r="A4972" s="26" t="s">
        <v>2265</v>
      </c>
      <c r="B4972" s="26" t="s">
        <v>2266</v>
      </c>
      <c r="C4972" s="26">
        <v>38599658</v>
      </c>
      <c r="D4972" s="26" t="s">
        <v>24</v>
      </c>
      <c r="E4972" s="26" t="s">
        <v>26049</v>
      </c>
      <c r="F4972" s="26" t="s">
        <v>26050</v>
      </c>
      <c r="G4972" s="26" t="s">
        <v>9586</v>
      </c>
      <c r="H4972" s="26" t="s">
        <v>133</v>
      </c>
      <c r="J4972" s="26" t="s">
        <v>146</v>
      </c>
      <c r="K4972" s="26" t="s">
        <v>9597</v>
      </c>
      <c r="L4972" s="26" t="s">
        <v>24008</v>
      </c>
      <c r="M4972" s="26">
        <v>380683002309</v>
      </c>
      <c r="N4972" s="26">
        <v>1210100000</v>
      </c>
    </row>
    <row r="4973" spans="1:14">
      <c r="A4973" s="26" t="s">
        <v>7767</v>
      </c>
      <c r="B4973" s="26" t="s">
        <v>7768</v>
      </c>
      <c r="C4973" s="26">
        <v>38543647</v>
      </c>
      <c r="D4973" s="26" t="s">
        <v>24</v>
      </c>
      <c r="E4973" s="26" t="s">
        <v>26051</v>
      </c>
      <c r="F4973" s="26" t="s">
        <v>26052</v>
      </c>
      <c r="G4973" s="26" t="s">
        <v>9586</v>
      </c>
      <c r="H4973" s="26" t="s">
        <v>1088</v>
      </c>
      <c r="J4973" s="26" t="s">
        <v>26053</v>
      </c>
      <c r="K4973" s="26" t="s">
        <v>9582</v>
      </c>
      <c r="L4973" s="26" t="s">
        <v>26054</v>
      </c>
      <c r="M4973" s="26">
        <v>760710298626</v>
      </c>
      <c r="N4973" s="26">
        <v>6125010111</v>
      </c>
    </row>
    <row r="4974" spans="1:14">
      <c r="A4974" s="26" t="s">
        <v>5404</v>
      </c>
      <c r="B4974" s="26" t="s">
        <v>5405</v>
      </c>
      <c r="C4974" s="26">
        <v>1997297</v>
      </c>
      <c r="D4974" s="26" t="s">
        <v>780</v>
      </c>
      <c r="E4974" s="26" t="s">
        <v>26055</v>
      </c>
      <c r="F4974" s="26" t="s">
        <v>10111</v>
      </c>
      <c r="G4974" s="26" t="s">
        <v>9601</v>
      </c>
      <c r="H4974" s="26" t="s">
        <v>735</v>
      </c>
      <c r="J4974" s="26" t="s">
        <v>5406</v>
      </c>
      <c r="K4974" s="26" t="s">
        <v>9597</v>
      </c>
      <c r="L4974" s="26" t="s">
        <v>26056</v>
      </c>
      <c r="M4974" s="26">
        <v>380032382119</v>
      </c>
      <c r="N4974" s="26">
        <v>4625110100</v>
      </c>
    </row>
    <row r="4975" spans="1:14">
      <c r="A4975" s="26" t="s">
        <v>2689</v>
      </c>
      <c r="B4975" s="26" t="s">
        <v>2690</v>
      </c>
      <c r="C4975" s="26">
        <v>37004278</v>
      </c>
      <c r="D4975" s="26" t="s">
        <v>24</v>
      </c>
      <c r="E4975" s="26" t="s">
        <v>26057</v>
      </c>
      <c r="F4975" s="26" t="s">
        <v>26058</v>
      </c>
      <c r="G4975" s="26" t="s">
        <v>9586</v>
      </c>
      <c r="H4975" s="26" t="s">
        <v>133</v>
      </c>
      <c r="I4975" s="26" t="s">
        <v>9747</v>
      </c>
      <c r="J4975" s="26" t="s">
        <v>26059</v>
      </c>
      <c r="K4975" s="26" t="s">
        <v>9582</v>
      </c>
      <c r="L4975" s="26" t="s">
        <v>26060</v>
      </c>
      <c r="M4975" s="26">
        <v>380563854516</v>
      </c>
      <c r="N4975" s="26">
        <v>1222055112</v>
      </c>
    </row>
    <row r="4976" spans="1:14">
      <c r="A4976" s="26" t="s">
        <v>7694</v>
      </c>
      <c r="B4976" s="26" t="s">
        <v>7695</v>
      </c>
      <c r="C4976" s="26">
        <v>38422871</v>
      </c>
      <c r="D4976" s="26" t="s">
        <v>24</v>
      </c>
      <c r="E4976" s="26" t="s">
        <v>26061</v>
      </c>
      <c r="F4976" s="26" t="s">
        <v>26062</v>
      </c>
      <c r="G4976" s="26" t="s">
        <v>9586</v>
      </c>
      <c r="H4976" s="26" t="s">
        <v>1088</v>
      </c>
      <c r="I4976" s="26" t="s">
        <v>9682</v>
      </c>
      <c r="J4976" s="26" t="s">
        <v>6084</v>
      </c>
      <c r="K4976" s="26" t="s">
        <v>9582</v>
      </c>
      <c r="L4976" s="26" t="s">
        <v>13829</v>
      </c>
      <c r="M4976" s="26">
        <v>380354934369</v>
      </c>
      <c r="N4976" s="26">
        <v>123585204</v>
      </c>
    </row>
    <row r="4977" spans="1:14">
      <c r="A4977" s="26" t="s">
        <v>3356</v>
      </c>
      <c r="B4977" s="26" t="s">
        <v>3357</v>
      </c>
      <c r="C4977" s="26">
        <v>38284599</v>
      </c>
      <c r="D4977" s="26" t="s">
        <v>24</v>
      </c>
      <c r="E4977" s="26" t="s">
        <v>26063</v>
      </c>
      <c r="F4977" s="26" t="s">
        <v>26064</v>
      </c>
      <c r="G4977" s="26" t="s">
        <v>9579</v>
      </c>
      <c r="H4977" s="26" t="s">
        <v>392</v>
      </c>
      <c r="I4977" s="26" t="s">
        <v>11117</v>
      </c>
      <c r="J4977" s="26" t="s">
        <v>26065</v>
      </c>
      <c r="K4977" s="26" t="s">
        <v>9582</v>
      </c>
      <c r="L4977" s="26" t="s">
        <v>26066</v>
      </c>
      <c r="M4977" s="26">
        <v>380313533212</v>
      </c>
      <c r="N4977" s="26">
        <v>2120884401</v>
      </c>
    </row>
    <row r="4978" spans="1:14">
      <c r="A4978" s="26" t="s">
        <v>2798</v>
      </c>
      <c r="B4978" s="26" t="s">
        <v>2799</v>
      </c>
      <c r="C4978" s="26">
        <v>5492858</v>
      </c>
      <c r="D4978" s="26" t="s">
        <v>780</v>
      </c>
      <c r="E4978" s="26" t="s">
        <v>26067</v>
      </c>
      <c r="F4978" s="26" t="s">
        <v>26068</v>
      </c>
      <c r="G4978" s="26" t="s">
        <v>9601</v>
      </c>
      <c r="H4978" s="26" t="s">
        <v>258</v>
      </c>
      <c r="J4978" s="26" t="s">
        <v>275</v>
      </c>
      <c r="K4978" s="26" t="s">
        <v>9597</v>
      </c>
      <c r="L4978" s="26" t="s">
        <v>12975</v>
      </c>
      <c r="M4978" s="26">
        <v>380955500184</v>
      </c>
      <c r="N4978" s="26">
        <v>1414800000</v>
      </c>
    </row>
    <row r="4979" spans="1:14">
      <c r="A4979" s="26" t="s">
        <v>5065</v>
      </c>
      <c r="B4979" s="26" t="s">
        <v>5066</v>
      </c>
      <c r="C4979" s="26">
        <v>20764320</v>
      </c>
      <c r="D4979" s="26" t="s">
        <v>780</v>
      </c>
      <c r="E4979" s="26" t="s">
        <v>26069</v>
      </c>
      <c r="F4979" s="26" t="s">
        <v>9787</v>
      </c>
      <c r="G4979" s="26" t="s">
        <v>9601</v>
      </c>
      <c r="H4979" s="26" t="s">
        <v>735</v>
      </c>
      <c r="I4979" s="26" t="s">
        <v>9752</v>
      </c>
      <c r="J4979" s="26" t="s">
        <v>5067</v>
      </c>
      <c r="K4979" s="26" t="s">
        <v>9582</v>
      </c>
      <c r="L4979" s="26" t="s">
        <v>26070</v>
      </c>
      <c r="M4979" s="26">
        <v>380324166218</v>
      </c>
      <c r="N4979" s="26">
        <v>4623088408</v>
      </c>
    </row>
    <row r="4980" spans="1:14">
      <c r="A4980" s="26" t="s">
        <v>3707</v>
      </c>
      <c r="B4980" s="26" t="s">
        <v>3708</v>
      </c>
      <c r="C4980" s="26">
        <v>5499010</v>
      </c>
      <c r="D4980" s="26" t="s">
        <v>780</v>
      </c>
      <c r="E4980" s="26" t="s">
        <v>26071</v>
      </c>
      <c r="F4980" s="26" t="s">
        <v>26072</v>
      </c>
      <c r="G4980" s="26" t="s">
        <v>9601</v>
      </c>
      <c r="H4980" s="26" t="s">
        <v>468</v>
      </c>
      <c r="J4980" s="26" t="s">
        <v>481</v>
      </c>
      <c r="K4980" s="26" t="s">
        <v>9597</v>
      </c>
      <c r="L4980" s="26" t="s">
        <v>26073</v>
      </c>
      <c r="M4980" s="26">
        <v>380617089557</v>
      </c>
      <c r="N4980" s="26">
        <v>1222380503</v>
      </c>
    </row>
    <row r="4981" spans="1:14">
      <c r="A4981" s="26" t="s">
        <v>4730</v>
      </c>
      <c r="B4981" s="26" t="s">
        <v>4731</v>
      </c>
      <c r="C4981" s="26">
        <v>38636516</v>
      </c>
      <c r="D4981" s="26" t="s">
        <v>24</v>
      </c>
      <c r="E4981" s="26" t="s">
        <v>26074</v>
      </c>
      <c r="F4981" s="26" t="s">
        <v>26075</v>
      </c>
      <c r="G4981" s="26" t="s">
        <v>9586</v>
      </c>
      <c r="H4981" s="26" t="s">
        <v>670</v>
      </c>
      <c r="I4981" s="26" t="s">
        <v>11008</v>
      </c>
      <c r="J4981" s="26" t="s">
        <v>23802</v>
      </c>
      <c r="K4981" s="26" t="s">
        <v>9582</v>
      </c>
      <c r="L4981" s="26" t="s">
        <v>26076</v>
      </c>
      <c r="M4981" s="26">
        <v>380953345039</v>
      </c>
      <c r="N4981" s="26">
        <v>1420688201</v>
      </c>
    </row>
    <row r="4982" spans="1:14">
      <c r="A4982" s="26" t="s">
        <v>8826</v>
      </c>
      <c r="B4982" s="26" t="s">
        <v>8827</v>
      </c>
      <c r="C4982" s="26">
        <v>38283239</v>
      </c>
      <c r="D4982" s="26" t="s">
        <v>24</v>
      </c>
      <c r="E4982" s="26" t="s">
        <v>26077</v>
      </c>
      <c r="F4982" s="26" t="s">
        <v>26078</v>
      </c>
      <c r="G4982" s="26" t="s">
        <v>9586</v>
      </c>
      <c r="H4982" s="26" t="s">
        <v>1308</v>
      </c>
      <c r="I4982" s="26" t="s">
        <v>9705</v>
      </c>
      <c r="J4982" s="26" t="s">
        <v>20787</v>
      </c>
      <c r="K4982" s="26" t="s">
        <v>9582</v>
      </c>
      <c r="L4982" s="26" t="s">
        <v>26079</v>
      </c>
      <c r="M4982" s="26">
        <v>380976202704</v>
      </c>
      <c r="N4982" s="26">
        <v>1225683010</v>
      </c>
    </row>
    <row r="4983" spans="1:14">
      <c r="A4983" s="26" t="s">
        <v>7798</v>
      </c>
      <c r="B4983" s="26" t="s">
        <v>7772</v>
      </c>
      <c r="C4983" s="26">
        <v>4528442</v>
      </c>
      <c r="D4983" s="26" t="s">
        <v>24</v>
      </c>
      <c r="E4983" s="26" t="s">
        <v>26080</v>
      </c>
      <c r="F4983" s="26" t="s">
        <v>26081</v>
      </c>
      <c r="G4983" s="26" t="s">
        <v>9591</v>
      </c>
      <c r="H4983" s="26" t="s">
        <v>1088</v>
      </c>
      <c r="J4983" s="26" t="s">
        <v>1115</v>
      </c>
      <c r="K4983" s="26" t="s">
        <v>9597</v>
      </c>
      <c r="L4983" s="26" t="s">
        <v>26082</v>
      </c>
      <c r="M4983" s="26">
        <v>380352269367</v>
      </c>
      <c r="N4983" s="26">
        <v>6110100000</v>
      </c>
    </row>
    <row r="4984" spans="1:14">
      <c r="A4984" s="26" t="s">
        <v>3434</v>
      </c>
      <c r="B4984" s="26" t="s">
        <v>3435</v>
      </c>
      <c r="C4984" s="26">
        <v>40390032</v>
      </c>
      <c r="D4984" s="26" t="s">
        <v>24</v>
      </c>
      <c r="E4984" s="26" t="s">
        <v>26083</v>
      </c>
      <c r="F4984" s="26" t="s">
        <v>26084</v>
      </c>
      <c r="G4984" s="26" t="s">
        <v>9586</v>
      </c>
      <c r="H4984" s="26" t="s">
        <v>392</v>
      </c>
      <c r="J4984" s="26" t="s">
        <v>11322</v>
      </c>
      <c r="K4984" s="26" t="s">
        <v>9597</v>
      </c>
      <c r="L4984" s="26" t="s">
        <v>26085</v>
      </c>
      <c r="M4984" s="26">
        <v>380800503118</v>
      </c>
      <c r="N4984" s="26" t="e">
        <v>#N/A</v>
      </c>
    </row>
    <row r="4985" spans="1:14">
      <c r="A4985" s="26" t="s">
        <v>7867</v>
      </c>
      <c r="B4985" s="26" t="s">
        <v>7868</v>
      </c>
      <c r="C4985" s="26">
        <v>38621625</v>
      </c>
      <c r="D4985" s="26" t="s">
        <v>24</v>
      </c>
      <c r="E4985" s="26" t="s">
        <v>26086</v>
      </c>
      <c r="F4985" s="26" t="s">
        <v>26087</v>
      </c>
      <c r="G4985" s="26" t="s">
        <v>9579</v>
      </c>
      <c r="H4985" s="26" t="s">
        <v>1122</v>
      </c>
      <c r="I4985" s="26" t="s">
        <v>10674</v>
      </c>
      <c r="J4985" s="26" t="s">
        <v>26088</v>
      </c>
      <c r="K4985" s="26" t="s">
        <v>9582</v>
      </c>
      <c r="L4985" s="26" t="s">
        <v>26089</v>
      </c>
      <c r="M4985" s="26">
        <v>380958880310</v>
      </c>
      <c r="N4985" s="26">
        <v>6321055103</v>
      </c>
    </row>
    <row r="4986" spans="1:14">
      <c r="A4986" s="26" t="s">
        <v>9059</v>
      </c>
      <c r="B4986" s="26" t="s">
        <v>9060</v>
      </c>
      <c r="C4986" s="26">
        <v>43413586</v>
      </c>
      <c r="D4986" s="26" t="s">
        <v>780</v>
      </c>
      <c r="E4986" s="26" t="s">
        <v>26090</v>
      </c>
      <c r="F4986" s="26" t="s">
        <v>26091</v>
      </c>
      <c r="G4986" s="26" t="s">
        <v>9601</v>
      </c>
      <c r="H4986" s="26" t="s">
        <v>1490</v>
      </c>
      <c r="I4986" s="26" t="s">
        <v>13151</v>
      </c>
      <c r="J4986" s="26" t="s">
        <v>1491</v>
      </c>
      <c r="K4986" s="26" t="s">
        <v>9597</v>
      </c>
      <c r="L4986" s="26" t="s">
        <v>26092</v>
      </c>
      <c r="M4986" s="26">
        <v>380997398503</v>
      </c>
      <c r="N4986" s="26">
        <v>7320510400</v>
      </c>
    </row>
    <row r="4987" spans="1:14">
      <c r="A4987" s="26" t="s">
        <v>8928</v>
      </c>
      <c r="B4987" s="26" t="s">
        <v>8929</v>
      </c>
      <c r="C4987" s="26">
        <v>39028772</v>
      </c>
      <c r="D4987" s="26" t="s">
        <v>24</v>
      </c>
      <c r="E4987" s="26" t="s">
        <v>26093</v>
      </c>
      <c r="F4987" s="26" t="s">
        <v>26094</v>
      </c>
      <c r="G4987" s="26" t="s">
        <v>9579</v>
      </c>
      <c r="H4987" s="26" t="s">
        <v>1401</v>
      </c>
      <c r="I4987" s="26" t="s">
        <v>9777</v>
      </c>
      <c r="J4987" s="26" t="s">
        <v>26095</v>
      </c>
      <c r="K4987" s="26" t="s">
        <v>9582</v>
      </c>
      <c r="L4987" s="26" t="s">
        <v>26096</v>
      </c>
      <c r="M4987" s="26">
        <v>380671894833</v>
      </c>
      <c r="N4987" s="26">
        <v>2621683101</v>
      </c>
    </row>
    <row r="4988" spans="1:14">
      <c r="A4988" s="26" t="s">
        <v>9399</v>
      </c>
      <c r="B4988" s="26" t="s">
        <v>9400</v>
      </c>
      <c r="C4988" s="26">
        <v>38955665</v>
      </c>
      <c r="D4988" s="26" t="s">
        <v>24</v>
      </c>
      <c r="E4988" s="26" t="s">
        <v>26097</v>
      </c>
      <c r="F4988" s="26" t="s">
        <v>26098</v>
      </c>
      <c r="G4988" s="26" t="s">
        <v>9586</v>
      </c>
      <c r="H4988" s="26" t="s">
        <v>1573</v>
      </c>
      <c r="I4988" s="26" t="s">
        <v>10158</v>
      </c>
      <c r="J4988" s="26" t="s">
        <v>26099</v>
      </c>
      <c r="K4988" s="26" t="s">
        <v>9582</v>
      </c>
      <c r="L4988" s="26" t="s">
        <v>26100</v>
      </c>
      <c r="M4988" s="26">
        <v>380462684917</v>
      </c>
      <c r="N4988" s="26">
        <v>7425580501</v>
      </c>
    </row>
    <row r="4989" spans="1:14">
      <c r="A4989" s="26" t="s">
        <v>5563</v>
      </c>
      <c r="B4989" s="26" t="s">
        <v>5564</v>
      </c>
      <c r="C4989" s="26">
        <v>5496827</v>
      </c>
      <c r="D4989" s="26" t="s">
        <v>780</v>
      </c>
      <c r="E4989" s="26" t="s">
        <v>26101</v>
      </c>
      <c r="F4989" s="26" t="s">
        <v>10614</v>
      </c>
      <c r="G4989" s="26" t="s">
        <v>9601</v>
      </c>
      <c r="H4989" s="26" t="s">
        <v>799</v>
      </c>
      <c r="J4989" s="26" t="s">
        <v>800</v>
      </c>
      <c r="K4989" s="26" t="s">
        <v>9597</v>
      </c>
      <c r="L4989" s="26" t="s">
        <v>26102</v>
      </c>
      <c r="M4989" s="26">
        <v>760889735376</v>
      </c>
      <c r="N4989" s="26">
        <v>4822784009</v>
      </c>
    </row>
    <row r="4990" spans="1:14">
      <c r="A4990" s="26" t="s">
        <v>7580</v>
      </c>
      <c r="B4990" s="26" t="s">
        <v>7581</v>
      </c>
      <c r="C4990" s="26">
        <v>38509208</v>
      </c>
      <c r="D4990" s="26" t="s">
        <v>24</v>
      </c>
      <c r="E4990" s="26" t="s">
        <v>26103</v>
      </c>
      <c r="F4990" s="26" t="s">
        <v>26104</v>
      </c>
      <c r="G4990" s="26" t="s">
        <v>9586</v>
      </c>
      <c r="H4990" s="26" t="s">
        <v>1088</v>
      </c>
      <c r="I4990" s="26" t="s">
        <v>9818</v>
      </c>
      <c r="J4990" s="26" t="s">
        <v>26105</v>
      </c>
      <c r="K4990" s="26" t="s">
        <v>9582</v>
      </c>
      <c r="L4990" s="26" t="s">
        <v>26106</v>
      </c>
      <c r="M4990" s="26">
        <v>380672816376</v>
      </c>
      <c r="N4990" s="26">
        <v>6121284601</v>
      </c>
    </row>
    <row r="4991" spans="1:14">
      <c r="A4991" s="26" t="s">
        <v>3994</v>
      </c>
      <c r="B4991" s="26" t="s">
        <v>3995</v>
      </c>
      <c r="C4991" s="26">
        <v>42043117</v>
      </c>
      <c r="D4991" s="26" t="s">
        <v>24</v>
      </c>
      <c r="E4991" s="26" t="s">
        <v>26107</v>
      </c>
      <c r="F4991" s="26" t="s">
        <v>26108</v>
      </c>
      <c r="G4991" s="26" t="s">
        <v>9579</v>
      </c>
      <c r="H4991" s="26" t="s">
        <v>506</v>
      </c>
      <c r="I4991" s="26" t="s">
        <v>10777</v>
      </c>
      <c r="J4991" s="26" t="s">
        <v>26109</v>
      </c>
      <c r="K4991" s="26" t="s">
        <v>9582</v>
      </c>
      <c r="L4991" s="26" t="s">
        <v>26110</v>
      </c>
      <c r="M4991" s="26">
        <v>380343032298</v>
      </c>
      <c r="N4991" s="26">
        <v>2621680201</v>
      </c>
    </row>
    <row r="4992" spans="1:14">
      <c r="A4992" s="26" t="s">
        <v>9360</v>
      </c>
      <c r="B4992" s="26" t="s">
        <v>9361</v>
      </c>
      <c r="C4992" s="26">
        <v>38584715</v>
      </c>
      <c r="D4992" s="26" t="s">
        <v>24</v>
      </c>
      <c r="E4992" s="26" t="s">
        <v>26111</v>
      </c>
      <c r="F4992" s="26" t="s">
        <v>26112</v>
      </c>
      <c r="G4992" s="26" t="s">
        <v>9586</v>
      </c>
      <c r="H4992" s="26" t="s">
        <v>1573</v>
      </c>
      <c r="I4992" s="26" t="s">
        <v>16566</v>
      </c>
      <c r="J4992" s="26" t="s">
        <v>26113</v>
      </c>
      <c r="K4992" s="26" t="s">
        <v>9582</v>
      </c>
      <c r="L4992" s="26" t="s">
        <v>26114</v>
      </c>
      <c r="M4992" s="26">
        <v>380465821541</v>
      </c>
      <c r="N4992" s="26">
        <v>7423683201</v>
      </c>
    </row>
    <row r="4993" spans="1:14">
      <c r="A4993" s="26" t="s">
        <v>6220</v>
      </c>
      <c r="B4993" s="26" t="s">
        <v>6221</v>
      </c>
      <c r="C4993" s="26">
        <v>40208517</v>
      </c>
      <c r="D4993" s="26" t="s">
        <v>24</v>
      </c>
      <c r="E4993" s="26" t="s">
        <v>26115</v>
      </c>
      <c r="F4993" s="26" t="s">
        <v>26116</v>
      </c>
      <c r="G4993" s="26" t="s">
        <v>9586</v>
      </c>
      <c r="H4993" s="26" t="s">
        <v>885</v>
      </c>
      <c r="J4993" s="26" t="s">
        <v>26117</v>
      </c>
      <c r="K4993" s="26" t="s">
        <v>9582</v>
      </c>
      <c r="L4993" s="26" t="s">
        <v>26118</v>
      </c>
      <c r="M4993" s="26">
        <v>761339881900</v>
      </c>
      <c r="N4993" s="26">
        <v>5122983841</v>
      </c>
    </row>
    <row r="4994" spans="1:14">
      <c r="A4994" s="26" t="s">
        <v>7128</v>
      </c>
      <c r="B4994" s="26" t="s">
        <v>7127</v>
      </c>
      <c r="C4994" s="26">
        <v>38492302</v>
      </c>
      <c r="D4994" s="26" t="s">
        <v>780</v>
      </c>
      <c r="E4994" s="26" t="s">
        <v>26119</v>
      </c>
      <c r="F4994" s="26" t="s">
        <v>10114</v>
      </c>
      <c r="G4994" s="26" t="s">
        <v>9601</v>
      </c>
      <c r="H4994" s="26" t="s">
        <v>987</v>
      </c>
      <c r="I4994" s="26" t="s">
        <v>9634</v>
      </c>
      <c r="J4994" s="26" t="s">
        <v>20497</v>
      </c>
      <c r="K4994" s="26" t="s">
        <v>9582</v>
      </c>
      <c r="L4994" s="26" t="s">
        <v>26120</v>
      </c>
      <c r="M4994" s="26">
        <v>380681357233</v>
      </c>
      <c r="N4994" s="26">
        <v>5624689502</v>
      </c>
    </row>
    <row r="4995" spans="1:14">
      <c r="A4995" s="26" t="s">
        <v>7878</v>
      </c>
      <c r="B4995" s="26" t="s">
        <v>7879</v>
      </c>
      <c r="C4995" s="26">
        <v>37948306</v>
      </c>
      <c r="D4995" s="26" t="s">
        <v>24</v>
      </c>
      <c r="E4995" s="26" t="s">
        <v>26121</v>
      </c>
      <c r="F4995" s="26" t="s">
        <v>26122</v>
      </c>
      <c r="G4995" s="26" t="s">
        <v>9579</v>
      </c>
      <c r="H4995" s="26" t="s">
        <v>1122</v>
      </c>
      <c r="I4995" s="26" t="s">
        <v>14471</v>
      </c>
      <c r="J4995" s="26" t="s">
        <v>26123</v>
      </c>
      <c r="K4995" s="26" t="s">
        <v>9582</v>
      </c>
      <c r="L4995" s="26" t="s">
        <v>26124</v>
      </c>
      <c r="M4995" s="26">
        <v>380575368584</v>
      </c>
      <c r="N4995" s="26">
        <v>6321282501</v>
      </c>
    </row>
    <row r="4996" spans="1:14">
      <c r="A4996" s="26" t="s">
        <v>8646</v>
      </c>
      <c r="B4996" s="26" t="s">
        <v>8647</v>
      </c>
      <c r="C4996" s="26">
        <v>38195242</v>
      </c>
      <c r="D4996" s="26" t="s">
        <v>24</v>
      </c>
      <c r="E4996" s="26" t="s">
        <v>26125</v>
      </c>
      <c r="F4996" s="26" t="s">
        <v>26126</v>
      </c>
      <c r="G4996" s="26" t="s">
        <v>9586</v>
      </c>
      <c r="H4996" s="26" t="s">
        <v>1308</v>
      </c>
      <c r="I4996" s="26" t="s">
        <v>26127</v>
      </c>
      <c r="J4996" s="26" t="s">
        <v>1325</v>
      </c>
      <c r="K4996" s="26" t="s">
        <v>9597</v>
      </c>
      <c r="L4996" s="26" t="s">
        <v>26128</v>
      </c>
      <c r="M4996" s="26">
        <v>380385622234</v>
      </c>
      <c r="N4996" s="26">
        <v>5925686003</v>
      </c>
    </row>
    <row r="4997" spans="1:14">
      <c r="A4997" s="26" t="s">
        <v>9399</v>
      </c>
      <c r="B4997" s="26" t="s">
        <v>9400</v>
      </c>
      <c r="C4997" s="26">
        <v>38955665</v>
      </c>
      <c r="D4997" s="26" t="s">
        <v>24</v>
      </c>
      <c r="E4997" s="26" t="s">
        <v>26129</v>
      </c>
      <c r="F4997" s="26" t="s">
        <v>26130</v>
      </c>
      <c r="G4997" s="26" t="s">
        <v>9586</v>
      </c>
      <c r="H4997" s="26" t="s">
        <v>1573</v>
      </c>
      <c r="J4997" s="26" t="s">
        <v>1597</v>
      </c>
      <c r="K4997" s="26" t="s">
        <v>9597</v>
      </c>
      <c r="L4997" s="26" t="s">
        <v>14428</v>
      </c>
      <c r="M4997" s="26">
        <v>380462606509</v>
      </c>
      <c r="N4997" s="26">
        <v>7410100000</v>
      </c>
    </row>
    <row r="4998" spans="1:14">
      <c r="A4998" s="26" t="s">
        <v>2982</v>
      </c>
      <c r="B4998" s="26" t="s">
        <v>2983</v>
      </c>
      <c r="C4998" s="26">
        <v>37643758</v>
      </c>
      <c r="D4998" s="26" t="s">
        <v>24</v>
      </c>
      <c r="E4998" s="26" t="s">
        <v>26131</v>
      </c>
      <c r="F4998" s="26" t="s">
        <v>26132</v>
      </c>
      <c r="G4998" s="26" t="s">
        <v>9586</v>
      </c>
      <c r="H4998" s="26" t="s">
        <v>258</v>
      </c>
      <c r="I4998" s="26" t="s">
        <v>14964</v>
      </c>
      <c r="J4998" s="26" t="s">
        <v>26133</v>
      </c>
      <c r="K4998" s="26" t="s">
        <v>9606</v>
      </c>
      <c r="L4998" s="26" t="s">
        <v>26134</v>
      </c>
      <c r="M4998" s="26">
        <v>380626632236</v>
      </c>
      <c r="N4998" s="26">
        <v>1424255600</v>
      </c>
    </row>
    <row r="4999" spans="1:14">
      <c r="A4999" s="26" t="s">
        <v>6861</v>
      </c>
      <c r="B4999" s="26" t="s">
        <v>6862</v>
      </c>
      <c r="C4999" s="26">
        <v>38534915</v>
      </c>
      <c r="D4999" s="26" t="s">
        <v>24</v>
      </c>
      <c r="E4999" s="26" t="s">
        <v>26135</v>
      </c>
      <c r="F4999" s="26" t="s">
        <v>26136</v>
      </c>
      <c r="G4999" s="26" t="s">
        <v>9579</v>
      </c>
      <c r="H4999" s="26" t="s">
        <v>949</v>
      </c>
      <c r="I4999" s="26" t="s">
        <v>13665</v>
      </c>
      <c r="J4999" s="26" t="s">
        <v>26137</v>
      </c>
      <c r="K4999" s="26" t="s">
        <v>9582</v>
      </c>
      <c r="L4999" s="26" t="s">
        <v>26138</v>
      </c>
      <c r="M4999" s="26">
        <v>380536321668</v>
      </c>
      <c r="N4999" s="26">
        <v>5324281601</v>
      </c>
    </row>
    <row r="5000" spans="1:14">
      <c r="A5000" s="26" t="s">
        <v>9399</v>
      </c>
      <c r="B5000" s="26" t="s">
        <v>9400</v>
      </c>
      <c r="C5000" s="26">
        <v>38955665</v>
      </c>
      <c r="D5000" s="26" t="s">
        <v>24</v>
      </c>
      <c r="E5000" s="26" t="s">
        <v>26139</v>
      </c>
      <c r="F5000" s="26" t="s">
        <v>26140</v>
      </c>
      <c r="G5000" s="26" t="s">
        <v>9579</v>
      </c>
      <c r="H5000" s="26" t="s">
        <v>1573</v>
      </c>
      <c r="I5000" s="26" t="s">
        <v>10158</v>
      </c>
      <c r="J5000" s="26" t="s">
        <v>26141</v>
      </c>
      <c r="K5000" s="26" t="s">
        <v>9582</v>
      </c>
      <c r="L5000" s="26" t="s">
        <v>26142</v>
      </c>
      <c r="M5000" s="26">
        <v>380462683286</v>
      </c>
      <c r="N5000" s="26">
        <v>7425580801</v>
      </c>
    </row>
    <row r="5001" spans="1:14">
      <c r="A5001" s="26" t="s">
        <v>4125</v>
      </c>
      <c r="B5001" s="26" t="s">
        <v>4124</v>
      </c>
      <c r="C5001" s="26">
        <v>33271905</v>
      </c>
      <c r="D5001" s="26" t="s">
        <v>24</v>
      </c>
      <c r="E5001" s="26" t="s">
        <v>26143</v>
      </c>
      <c r="F5001" s="26" t="s">
        <v>26144</v>
      </c>
      <c r="G5001" s="26" t="s">
        <v>9586</v>
      </c>
      <c r="H5001" s="26" t="s">
        <v>506</v>
      </c>
      <c r="I5001" s="26" t="s">
        <v>10881</v>
      </c>
      <c r="J5001" s="26" t="s">
        <v>26145</v>
      </c>
      <c r="K5001" s="26" t="s">
        <v>9582</v>
      </c>
      <c r="L5001" s="26" t="s">
        <v>26146</v>
      </c>
      <c r="M5001" s="26">
        <v>380347295223</v>
      </c>
      <c r="N5001" s="26">
        <v>2622886601</v>
      </c>
    </row>
    <row r="5002" spans="1:14">
      <c r="A5002" s="26" t="s">
        <v>8397</v>
      </c>
      <c r="B5002" s="26" t="s">
        <v>8398</v>
      </c>
      <c r="C5002" s="26">
        <v>38366849</v>
      </c>
      <c r="D5002" s="26" t="s">
        <v>24</v>
      </c>
      <c r="E5002" s="26" t="s">
        <v>26147</v>
      </c>
      <c r="F5002" s="26" t="s">
        <v>26148</v>
      </c>
      <c r="G5002" s="26" t="s">
        <v>9586</v>
      </c>
      <c r="H5002" s="26" t="s">
        <v>1269</v>
      </c>
      <c r="I5002" s="26" t="s">
        <v>11815</v>
      </c>
      <c r="J5002" s="26" t="s">
        <v>26149</v>
      </c>
      <c r="K5002" s="26" t="s">
        <v>9582</v>
      </c>
      <c r="L5002" s="26" t="s">
        <v>26150</v>
      </c>
      <c r="M5002" s="26">
        <v>380554645280</v>
      </c>
      <c r="N5002" s="26">
        <v>122787503</v>
      </c>
    </row>
    <row r="5003" spans="1:14">
      <c r="A5003" s="26" t="s">
        <v>7580</v>
      </c>
      <c r="B5003" s="26" t="s">
        <v>7581</v>
      </c>
      <c r="C5003" s="26">
        <v>38509208</v>
      </c>
      <c r="D5003" s="26" t="s">
        <v>24</v>
      </c>
      <c r="E5003" s="26" t="s">
        <v>26151</v>
      </c>
      <c r="F5003" s="26" t="s">
        <v>26152</v>
      </c>
      <c r="G5003" s="26" t="s">
        <v>9579</v>
      </c>
      <c r="H5003" s="26" t="s">
        <v>1088</v>
      </c>
      <c r="I5003" s="26" t="s">
        <v>9818</v>
      </c>
      <c r="J5003" s="26" t="s">
        <v>26153</v>
      </c>
      <c r="K5003" s="26" t="s">
        <v>9582</v>
      </c>
      <c r="L5003" s="26" t="s">
        <v>26154</v>
      </c>
      <c r="M5003" s="26">
        <v>380969408046</v>
      </c>
      <c r="N5003" s="26">
        <v>6121285401</v>
      </c>
    </row>
    <row r="5004" spans="1:14">
      <c r="A5004" s="26" t="s">
        <v>6581</v>
      </c>
      <c r="B5004" s="26" t="s">
        <v>6582</v>
      </c>
      <c r="C5004" s="26">
        <v>38381474</v>
      </c>
      <c r="D5004" s="26" t="s">
        <v>24</v>
      </c>
      <c r="E5004" s="26" t="s">
        <v>26155</v>
      </c>
      <c r="F5004" s="26" t="s">
        <v>26156</v>
      </c>
      <c r="G5004" s="26" t="s">
        <v>9579</v>
      </c>
      <c r="H5004" s="26" t="s">
        <v>949</v>
      </c>
      <c r="I5004" s="26" t="s">
        <v>10846</v>
      </c>
      <c r="J5004" s="26" t="s">
        <v>26157</v>
      </c>
      <c r="K5004" s="26" t="s">
        <v>9582</v>
      </c>
      <c r="L5004" s="26" t="s">
        <v>26158</v>
      </c>
      <c r="M5004" s="26">
        <v>380535534602</v>
      </c>
      <c r="N5004" s="26">
        <v>5323283405</v>
      </c>
    </row>
    <row r="5005" spans="1:14">
      <c r="A5005" s="26" t="s">
        <v>1992</v>
      </c>
      <c r="B5005" s="26" t="s">
        <v>1993</v>
      </c>
      <c r="C5005" s="26">
        <v>38850219</v>
      </c>
      <c r="D5005" s="26" t="s">
        <v>24</v>
      </c>
      <c r="E5005" s="26" t="s">
        <v>26159</v>
      </c>
      <c r="F5005" s="26" t="s">
        <v>26160</v>
      </c>
      <c r="G5005" s="26" t="s">
        <v>9586</v>
      </c>
      <c r="H5005" s="26" t="s">
        <v>103</v>
      </c>
      <c r="I5005" s="26" t="s">
        <v>12557</v>
      </c>
      <c r="J5005" s="26" t="s">
        <v>108</v>
      </c>
      <c r="K5005" s="26" t="s">
        <v>9597</v>
      </c>
      <c r="L5005" s="26" t="s">
        <v>26161</v>
      </c>
      <c r="M5005" s="26">
        <v>380336521694</v>
      </c>
      <c r="N5005" s="26">
        <v>721810100</v>
      </c>
    </row>
    <row r="5006" spans="1:14">
      <c r="A5006" s="26" t="s">
        <v>4747</v>
      </c>
      <c r="B5006" s="26" t="s">
        <v>4748</v>
      </c>
      <c r="C5006" s="26">
        <v>38475656</v>
      </c>
      <c r="D5006" s="26" t="s">
        <v>24</v>
      </c>
      <c r="E5006" s="26" t="s">
        <v>26162</v>
      </c>
      <c r="F5006" s="26" t="s">
        <v>14409</v>
      </c>
      <c r="G5006" s="26" t="s">
        <v>9586</v>
      </c>
      <c r="H5006" s="26" t="s">
        <v>670</v>
      </c>
      <c r="J5006" s="26" t="s">
        <v>4749</v>
      </c>
      <c r="K5006" s="26" t="s">
        <v>9597</v>
      </c>
      <c r="L5006" s="26" t="s">
        <v>19559</v>
      </c>
      <c r="M5006" s="26">
        <v>380675220734</v>
      </c>
      <c r="N5006" s="26">
        <v>3510900000</v>
      </c>
    </row>
    <row r="5007" spans="1:14">
      <c r="A5007" s="26" t="s">
        <v>7202</v>
      </c>
      <c r="B5007" s="26" t="s">
        <v>7203</v>
      </c>
      <c r="C5007" s="26">
        <v>3068582</v>
      </c>
      <c r="D5007" s="26" t="s">
        <v>24</v>
      </c>
      <c r="E5007" s="26" t="s">
        <v>26163</v>
      </c>
      <c r="F5007" s="26" t="s">
        <v>14409</v>
      </c>
      <c r="G5007" s="26" t="s">
        <v>9586</v>
      </c>
      <c r="H5007" s="26" t="s">
        <v>987</v>
      </c>
      <c r="J5007" s="26" t="s">
        <v>1008</v>
      </c>
      <c r="K5007" s="26" t="s">
        <v>9597</v>
      </c>
      <c r="L5007" s="26" t="s">
        <v>16570</v>
      </c>
      <c r="M5007" s="26">
        <v>380362641654</v>
      </c>
      <c r="N5007" s="26">
        <v>122086501</v>
      </c>
    </row>
    <row r="5008" spans="1:14">
      <c r="A5008" s="26" t="s">
        <v>8658</v>
      </c>
      <c r="B5008" s="26" t="s">
        <v>8659</v>
      </c>
      <c r="C5008" s="26">
        <v>38072569</v>
      </c>
      <c r="D5008" s="26" t="s">
        <v>24</v>
      </c>
      <c r="E5008" s="26" t="s">
        <v>26164</v>
      </c>
      <c r="F5008" s="26" t="s">
        <v>26165</v>
      </c>
      <c r="G5008" s="26" t="s">
        <v>9591</v>
      </c>
      <c r="H5008" s="26" t="s">
        <v>1308</v>
      </c>
      <c r="I5008" s="26" t="s">
        <v>11591</v>
      </c>
      <c r="J5008" s="26" t="s">
        <v>26166</v>
      </c>
      <c r="K5008" s="26" t="s">
        <v>9582</v>
      </c>
      <c r="L5008" s="26" t="s">
        <v>26167</v>
      </c>
      <c r="M5008" s="26">
        <v>380962456418</v>
      </c>
      <c r="N5008" s="26">
        <v>6822186002</v>
      </c>
    </row>
    <row r="5009" spans="1:14">
      <c r="A5009" s="26" t="s">
        <v>2905</v>
      </c>
      <c r="B5009" s="26" t="s">
        <v>2906</v>
      </c>
      <c r="C5009" s="26">
        <v>37793580</v>
      </c>
      <c r="D5009" s="26" t="s">
        <v>24</v>
      </c>
      <c r="E5009" s="26" t="s">
        <v>26168</v>
      </c>
      <c r="F5009" s="26" t="s">
        <v>11329</v>
      </c>
      <c r="G5009" s="26" t="s">
        <v>9591</v>
      </c>
      <c r="H5009" s="26" t="s">
        <v>258</v>
      </c>
      <c r="J5009" s="26" t="s">
        <v>317</v>
      </c>
      <c r="K5009" s="26" t="s">
        <v>9597</v>
      </c>
      <c r="L5009" s="26" t="s">
        <v>26169</v>
      </c>
      <c r="M5009" s="26">
        <v>380667164973</v>
      </c>
      <c r="N5009" s="26">
        <v>1412300000</v>
      </c>
    </row>
    <row r="5010" spans="1:14">
      <c r="A5010" s="26" t="s">
        <v>7434</v>
      </c>
      <c r="B5010" s="26" t="s">
        <v>7435</v>
      </c>
      <c r="C5010" s="26">
        <v>2000292</v>
      </c>
      <c r="D5010" s="26" t="s">
        <v>780</v>
      </c>
      <c r="E5010" s="26" t="s">
        <v>26170</v>
      </c>
      <c r="F5010" s="26" t="s">
        <v>26171</v>
      </c>
      <c r="G5010" s="26" t="s">
        <v>9601</v>
      </c>
      <c r="H5010" s="26" t="s">
        <v>1025</v>
      </c>
      <c r="J5010" s="26" t="s">
        <v>1081</v>
      </c>
      <c r="K5010" s="26" t="s">
        <v>9597</v>
      </c>
      <c r="L5010" s="26" t="s">
        <v>26172</v>
      </c>
      <c r="M5010" s="26">
        <v>761050873777</v>
      </c>
      <c r="N5010" s="26">
        <v>5911000000</v>
      </c>
    </row>
    <row r="5011" spans="1:14">
      <c r="A5011" s="26" t="s">
        <v>4142</v>
      </c>
      <c r="B5011" s="26" t="s">
        <v>4143</v>
      </c>
      <c r="C5011" s="26">
        <v>39020574</v>
      </c>
      <c r="D5011" s="26" t="s">
        <v>24</v>
      </c>
      <c r="E5011" s="26" t="s">
        <v>26173</v>
      </c>
      <c r="F5011" s="26" t="s">
        <v>26174</v>
      </c>
      <c r="G5011" s="26" t="s">
        <v>9579</v>
      </c>
      <c r="H5011" s="26" t="s">
        <v>506</v>
      </c>
      <c r="I5011" s="26" t="s">
        <v>12368</v>
      </c>
      <c r="J5011" s="26" t="s">
        <v>26175</v>
      </c>
      <c r="K5011" s="26" t="s">
        <v>9582</v>
      </c>
      <c r="L5011" s="26" t="s">
        <v>26176</v>
      </c>
      <c r="M5011" s="26">
        <v>380343362060</v>
      </c>
      <c r="N5011" s="26">
        <v>2623283603</v>
      </c>
    </row>
    <row r="5012" spans="1:14">
      <c r="A5012" s="26" t="s">
        <v>5052</v>
      </c>
      <c r="B5012" s="26" t="s">
        <v>5053</v>
      </c>
      <c r="C5012" s="26">
        <v>20763852</v>
      </c>
      <c r="D5012" s="26" t="s">
        <v>24</v>
      </c>
      <c r="E5012" s="26" t="s">
        <v>26177</v>
      </c>
      <c r="F5012" s="26" t="s">
        <v>26178</v>
      </c>
      <c r="G5012" s="26" t="s">
        <v>9579</v>
      </c>
      <c r="H5012" s="26" t="s">
        <v>735</v>
      </c>
      <c r="I5012" s="26" t="s">
        <v>9605</v>
      </c>
      <c r="J5012" s="26" t="s">
        <v>13300</v>
      </c>
      <c r="K5012" s="26" t="s">
        <v>9582</v>
      </c>
      <c r="L5012" s="26" t="s">
        <v>26179</v>
      </c>
      <c r="M5012" s="26">
        <v>380973171788</v>
      </c>
      <c r="N5012" s="26">
        <v>3525280507</v>
      </c>
    </row>
    <row r="5013" spans="1:14">
      <c r="A5013" s="26" t="s">
        <v>7859</v>
      </c>
      <c r="B5013" s="26" t="s">
        <v>7860</v>
      </c>
      <c r="C5013" s="26">
        <v>34174035</v>
      </c>
      <c r="D5013" s="26" t="s">
        <v>24</v>
      </c>
      <c r="E5013" s="26" t="s">
        <v>26180</v>
      </c>
      <c r="F5013" s="26" t="s">
        <v>26181</v>
      </c>
      <c r="G5013" s="26" t="s">
        <v>9586</v>
      </c>
      <c r="H5013" s="26" t="s">
        <v>1122</v>
      </c>
      <c r="I5013" s="26" t="s">
        <v>10748</v>
      </c>
      <c r="J5013" s="26" t="s">
        <v>1131</v>
      </c>
      <c r="K5013" s="26" t="s">
        <v>9606</v>
      </c>
      <c r="L5013" s="26" t="s">
        <v>15386</v>
      </c>
      <c r="M5013" s="26">
        <v>380575451978</v>
      </c>
      <c r="N5013" s="26">
        <v>6320655100</v>
      </c>
    </row>
    <row r="5014" spans="1:14">
      <c r="A5014" s="26" t="s">
        <v>6223</v>
      </c>
      <c r="B5014" s="26" t="s">
        <v>6224</v>
      </c>
      <c r="C5014" s="26">
        <v>43060644</v>
      </c>
      <c r="D5014" s="26" t="s">
        <v>780</v>
      </c>
      <c r="E5014" s="26" t="s">
        <v>26182</v>
      </c>
      <c r="F5014" s="26" t="s">
        <v>26183</v>
      </c>
      <c r="G5014" s="26" t="s">
        <v>9601</v>
      </c>
      <c r="H5014" s="26" t="s">
        <v>885</v>
      </c>
      <c r="I5014" s="26" t="s">
        <v>11367</v>
      </c>
      <c r="J5014" s="26" t="s">
        <v>26184</v>
      </c>
      <c r="K5014" s="26" t="s">
        <v>9582</v>
      </c>
      <c r="L5014" s="26" t="s">
        <v>26185</v>
      </c>
      <c r="M5014" s="26">
        <v>380633685873</v>
      </c>
      <c r="N5014" s="26">
        <v>5123755803</v>
      </c>
    </row>
    <row r="5015" spans="1:14">
      <c r="A5015" s="26" t="s">
        <v>5017</v>
      </c>
      <c r="B5015" s="26" t="s">
        <v>5018</v>
      </c>
      <c r="C5015" s="26">
        <v>19163609</v>
      </c>
      <c r="D5015" s="26" t="s">
        <v>780</v>
      </c>
      <c r="E5015" s="26" t="s">
        <v>26186</v>
      </c>
      <c r="F5015" s="26" t="s">
        <v>9787</v>
      </c>
      <c r="G5015" s="26" t="s">
        <v>9601</v>
      </c>
      <c r="H5015" s="26" t="s">
        <v>735</v>
      </c>
      <c r="J5015" s="26" t="s">
        <v>5001</v>
      </c>
      <c r="K5015" s="26" t="s">
        <v>9597</v>
      </c>
      <c r="L5015" s="26" t="s">
        <v>12591</v>
      </c>
      <c r="M5015" s="26">
        <v>761292465454</v>
      </c>
      <c r="N5015" s="26">
        <v>4610600000</v>
      </c>
    </row>
    <row r="5016" spans="1:14">
      <c r="A5016" s="26" t="s">
        <v>6262</v>
      </c>
      <c r="B5016" s="26" t="s">
        <v>6263</v>
      </c>
      <c r="C5016" s="26">
        <v>5446433</v>
      </c>
      <c r="D5016" s="26" t="s">
        <v>780</v>
      </c>
      <c r="E5016" s="26" t="s">
        <v>26187</v>
      </c>
      <c r="F5016" s="26" t="s">
        <v>9793</v>
      </c>
      <c r="G5016" s="26" t="s">
        <v>9601</v>
      </c>
      <c r="H5016" s="26" t="s">
        <v>885</v>
      </c>
      <c r="J5016" s="26" t="s">
        <v>910</v>
      </c>
      <c r="K5016" s="26" t="s">
        <v>9597</v>
      </c>
      <c r="L5016" s="26" t="s">
        <v>26188</v>
      </c>
      <c r="M5016" s="26">
        <v>380487883965</v>
      </c>
      <c r="N5016" s="26">
        <v>5110100000</v>
      </c>
    </row>
    <row r="5017" spans="1:14">
      <c r="A5017" s="26" t="s">
        <v>2157</v>
      </c>
      <c r="B5017" s="26" t="s">
        <v>2158</v>
      </c>
      <c r="C5017" s="26">
        <v>1982778</v>
      </c>
      <c r="D5017" s="26" t="s">
        <v>24</v>
      </c>
      <c r="E5017" s="26" t="s">
        <v>26189</v>
      </c>
      <c r="F5017" s="26" t="s">
        <v>26190</v>
      </c>
      <c r="G5017" s="26" t="s">
        <v>9579</v>
      </c>
      <c r="H5017" s="26" t="s">
        <v>103</v>
      </c>
      <c r="I5017" s="26" t="s">
        <v>10569</v>
      </c>
      <c r="J5017" s="26" t="s">
        <v>1426</v>
      </c>
      <c r="K5017" s="26" t="s">
        <v>9582</v>
      </c>
      <c r="L5017" s="26" t="s">
        <v>26191</v>
      </c>
      <c r="M5017" s="26">
        <v>380978668281</v>
      </c>
      <c r="N5017" s="26">
        <v>123584702</v>
      </c>
    </row>
    <row r="5018" spans="1:14">
      <c r="A5018" s="26" t="s">
        <v>6484</v>
      </c>
      <c r="B5018" s="26" t="s">
        <v>6485</v>
      </c>
      <c r="C5018" s="26">
        <v>38407455</v>
      </c>
      <c r="D5018" s="26" t="s">
        <v>24</v>
      </c>
      <c r="E5018" s="26" t="s">
        <v>26192</v>
      </c>
      <c r="F5018" s="26" t="s">
        <v>26193</v>
      </c>
      <c r="G5018" s="26" t="s">
        <v>9586</v>
      </c>
      <c r="H5018" s="26" t="s">
        <v>885</v>
      </c>
      <c r="I5018" s="26" t="s">
        <v>12407</v>
      </c>
      <c r="J5018" s="26" t="s">
        <v>26194</v>
      </c>
      <c r="K5018" s="26" t="s">
        <v>9582</v>
      </c>
      <c r="L5018" s="26" t="s">
        <v>26195</v>
      </c>
      <c r="M5018" s="26">
        <v>380668524542</v>
      </c>
      <c r="N5018" s="26">
        <v>5123985601</v>
      </c>
    </row>
    <row r="5019" spans="1:14">
      <c r="A5019" s="26" t="s">
        <v>2755</v>
      </c>
      <c r="B5019" s="26" t="s">
        <v>2756</v>
      </c>
      <c r="C5019" s="26">
        <v>37730625</v>
      </c>
      <c r="D5019" s="26" t="s">
        <v>24</v>
      </c>
      <c r="E5019" s="26" t="s">
        <v>26196</v>
      </c>
      <c r="F5019" s="26" t="s">
        <v>26197</v>
      </c>
      <c r="G5019" s="26" t="s">
        <v>9586</v>
      </c>
      <c r="H5019" s="26" t="s">
        <v>133</v>
      </c>
      <c r="I5019" s="26" t="s">
        <v>15156</v>
      </c>
      <c r="J5019" s="26" t="s">
        <v>10490</v>
      </c>
      <c r="K5019" s="26" t="s">
        <v>9582</v>
      </c>
      <c r="L5019" s="26" t="s">
        <v>26198</v>
      </c>
      <c r="M5019" s="26">
        <v>380569064166</v>
      </c>
      <c r="N5019" s="26">
        <v>723155105</v>
      </c>
    </row>
    <row r="5020" spans="1:14">
      <c r="A5020" s="26" t="s">
        <v>2247</v>
      </c>
      <c r="B5020" s="26" t="s">
        <v>2248</v>
      </c>
      <c r="C5020" s="26">
        <v>40002286</v>
      </c>
      <c r="D5020" s="26" t="s">
        <v>24</v>
      </c>
      <c r="E5020" s="26" t="s">
        <v>26199</v>
      </c>
      <c r="F5020" s="26" t="s">
        <v>26200</v>
      </c>
      <c r="G5020" s="26" t="s">
        <v>9586</v>
      </c>
      <c r="H5020" s="26" t="s">
        <v>133</v>
      </c>
      <c r="J5020" s="26" t="s">
        <v>146</v>
      </c>
      <c r="K5020" s="26" t="s">
        <v>9597</v>
      </c>
      <c r="L5020" s="26" t="s">
        <v>26201</v>
      </c>
      <c r="M5020" s="26">
        <v>380974733253</v>
      </c>
      <c r="N5020" s="26">
        <v>1210100000</v>
      </c>
    </row>
    <row r="5021" spans="1:14">
      <c r="A5021" s="26" t="s">
        <v>5641</v>
      </c>
      <c r="B5021" s="26" t="s">
        <v>5642</v>
      </c>
      <c r="C5021" s="26">
        <v>1993730</v>
      </c>
      <c r="D5021" s="26" t="s">
        <v>780</v>
      </c>
      <c r="E5021" s="26" t="s">
        <v>26202</v>
      </c>
      <c r="F5021" s="26" t="s">
        <v>26203</v>
      </c>
      <c r="G5021" s="26" t="s">
        <v>9601</v>
      </c>
      <c r="H5021" s="26" t="s">
        <v>799</v>
      </c>
      <c r="I5021" s="26" t="s">
        <v>14581</v>
      </c>
      <c r="J5021" s="26" t="s">
        <v>800</v>
      </c>
      <c r="K5021" s="26" t="s">
        <v>9597</v>
      </c>
      <c r="L5021" s="26" t="s">
        <v>26204</v>
      </c>
      <c r="M5021" s="26">
        <v>380442758077</v>
      </c>
      <c r="N5021" s="26">
        <v>4822784009</v>
      </c>
    </row>
    <row r="5022" spans="1:14">
      <c r="A5022" s="26" t="s">
        <v>7142</v>
      </c>
      <c r="B5022" s="26" t="s">
        <v>7143</v>
      </c>
      <c r="C5022" s="26">
        <v>2010422</v>
      </c>
      <c r="D5022" s="26" t="s">
        <v>780</v>
      </c>
      <c r="E5022" s="26" t="s">
        <v>26205</v>
      </c>
      <c r="F5022" s="26" t="s">
        <v>26206</v>
      </c>
      <c r="G5022" s="26" t="s">
        <v>9601</v>
      </c>
      <c r="H5022" s="26" t="s">
        <v>987</v>
      </c>
      <c r="J5022" s="26" t="s">
        <v>7140</v>
      </c>
      <c r="K5022" s="26" t="s">
        <v>9597</v>
      </c>
      <c r="L5022" s="26" t="s">
        <v>26207</v>
      </c>
      <c r="M5022" s="26">
        <v>380667686732</v>
      </c>
      <c r="N5022" s="26">
        <v>5610900000</v>
      </c>
    </row>
    <row r="5023" spans="1:14">
      <c r="A5023" s="26" t="s">
        <v>7492</v>
      </c>
      <c r="B5023" s="26" t="s">
        <v>7450</v>
      </c>
      <c r="C5023" s="26">
        <v>2000398</v>
      </c>
      <c r="D5023" s="26" t="s">
        <v>24</v>
      </c>
      <c r="E5023" s="26" t="s">
        <v>26208</v>
      </c>
      <c r="F5023" s="26" t="s">
        <v>26209</v>
      </c>
      <c r="G5023" s="26" t="s">
        <v>9591</v>
      </c>
      <c r="H5023" s="26" t="s">
        <v>1025</v>
      </c>
      <c r="J5023" s="26" t="s">
        <v>1065</v>
      </c>
      <c r="K5023" s="26" t="s">
        <v>9597</v>
      </c>
      <c r="L5023" s="26" t="s">
        <v>26210</v>
      </c>
      <c r="M5023" s="26">
        <v>380542222252</v>
      </c>
      <c r="N5023" s="26">
        <v>5910100000</v>
      </c>
    </row>
    <row r="5024" spans="1:14">
      <c r="A5024" s="26" t="s">
        <v>8176</v>
      </c>
      <c r="B5024" s="26" t="s">
        <v>8141</v>
      </c>
      <c r="C5024" s="26">
        <v>2001506</v>
      </c>
      <c r="D5024" s="26" t="s">
        <v>24</v>
      </c>
      <c r="E5024" s="26" t="s">
        <v>26211</v>
      </c>
      <c r="F5024" s="26" t="s">
        <v>10591</v>
      </c>
      <c r="G5024" s="26" t="s">
        <v>9591</v>
      </c>
      <c r="H5024" s="26" t="s">
        <v>1122</v>
      </c>
      <c r="J5024" s="26" t="s">
        <v>8039</v>
      </c>
      <c r="K5024" s="26" t="s">
        <v>9597</v>
      </c>
      <c r="L5024" s="26" t="s">
        <v>26212</v>
      </c>
      <c r="M5024" s="26">
        <v>380577255686</v>
      </c>
      <c r="N5024" s="26">
        <v>6310100000</v>
      </c>
    </row>
    <row r="5025" spans="1:14">
      <c r="A5025" s="26" t="s">
        <v>5759</v>
      </c>
      <c r="B5025" s="26" t="s">
        <v>5760</v>
      </c>
      <c r="C5025" s="26">
        <v>38960518</v>
      </c>
      <c r="D5025" s="26" t="s">
        <v>24</v>
      </c>
      <c r="E5025" s="26" t="s">
        <v>26213</v>
      </c>
      <c r="F5025" s="26" t="s">
        <v>26214</v>
      </c>
      <c r="G5025" s="26" t="s">
        <v>9586</v>
      </c>
      <c r="H5025" s="26" t="s">
        <v>799</v>
      </c>
      <c r="J5025" s="26" t="s">
        <v>800</v>
      </c>
      <c r="K5025" s="26" t="s">
        <v>9597</v>
      </c>
      <c r="L5025" s="26" t="s">
        <v>26215</v>
      </c>
      <c r="M5025" s="26">
        <v>380444197508</v>
      </c>
      <c r="N5025" s="26">
        <v>4822784009</v>
      </c>
    </row>
    <row r="5026" spans="1:14">
      <c r="A5026" s="26" t="s">
        <v>1806</v>
      </c>
      <c r="B5026" s="26" t="s">
        <v>1807</v>
      </c>
      <c r="C5026" s="26">
        <v>37472460</v>
      </c>
      <c r="D5026" s="26" t="s">
        <v>24</v>
      </c>
      <c r="E5026" s="26" t="s">
        <v>26216</v>
      </c>
      <c r="F5026" s="26" t="s">
        <v>26217</v>
      </c>
      <c r="G5026" s="26" t="s">
        <v>9586</v>
      </c>
      <c r="H5026" s="26" t="s">
        <v>27</v>
      </c>
      <c r="I5026" s="26" t="s">
        <v>10731</v>
      </c>
      <c r="J5026" s="26" t="s">
        <v>15081</v>
      </c>
      <c r="K5026" s="26" t="s">
        <v>9582</v>
      </c>
      <c r="L5026" s="26" t="s">
        <v>26218</v>
      </c>
      <c r="M5026" s="26">
        <v>761114125515</v>
      </c>
      <c r="N5026" s="26">
        <v>522282604</v>
      </c>
    </row>
    <row r="5027" spans="1:14">
      <c r="A5027" s="26" t="s">
        <v>3808</v>
      </c>
      <c r="B5027" s="26" t="s">
        <v>3809</v>
      </c>
      <c r="C5027" s="26">
        <v>38732879</v>
      </c>
      <c r="D5027" s="26" t="s">
        <v>24</v>
      </c>
      <c r="E5027" s="26" t="s">
        <v>26219</v>
      </c>
      <c r="F5027" s="26" t="s">
        <v>26220</v>
      </c>
      <c r="G5027" s="26" t="s">
        <v>9586</v>
      </c>
      <c r="H5027" s="26" t="s">
        <v>468</v>
      </c>
      <c r="J5027" s="26" t="s">
        <v>481</v>
      </c>
      <c r="K5027" s="26" t="s">
        <v>9582</v>
      </c>
      <c r="L5027" s="26" t="s">
        <v>26221</v>
      </c>
      <c r="M5027" s="26">
        <v>380617648634</v>
      </c>
      <c r="N5027" s="26">
        <v>1222380503</v>
      </c>
    </row>
    <row r="5028" spans="1:14">
      <c r="A5028" s="26" t="s">
        <v>1661</v>
      </c>
      <c r="B5028" s="26" t="s">
        <v>1662</v>
      </c>
      <c r="C5028" s="26">
        <v>5484557</v>
      </c>
      <c r="D5028" s="26" t="s">
        <v>780</v>
      </c>
      <c r="E5028" s="26" t="s">
        <v>26222</v>
      </c>
      <c r="F5028" s="26" t="s">
        <v>26223</v>
      </c>
      <c r="G5028" s="26" t="s">
        <v>9601</v>
      </c>
      <c r="H5028" s="26" t="s">
        <v>27</v>
      </c>
      <c r="J5028" s="26" t="s">
        <v>36</v>
      </c>
      <c r="K5028" s="26" t="s">
        <v>9597</v>
      </c>
      <c r="L5028" s="26" t="s">
        <v>26224</v>
      </c>
      <c r="M5028" s="26">
        <v>380432686102</v>
      </c>
      <c r="N5028" s="26">
        <v>510100000</v>
      </c>
    </row>
    <row r="5029" spans="1:14">
      <c r="A5029" s="26" t="s">
        <v>7126</v>
      </c>
      <c r="B5029" s="26" t="s">
        <v>7127</v>
      </c>
      <c r="C5029" s="26">
        <v>38492302</v>
      </c>
      <c r="D5029" s="26" t="s">
        <v>24</v>
      </c>
      <c r="E5029" s="26" t="s">
        <v>26225</v>
      </c>
      <c r="F5029" s="26" t="s">
        <v>26226</v>
      </c>
      <c r="G5029" s="26" t="s">
        <v>9586</v>
      </c>
      <c r="H5029" s="26" t="s">
        <v>987</v>
      </c>
      <c r="I5029" s="26" t="s">
        <v>9634</v>
      </c>
      <c r="J5029" s="26" t="s">
        <v>7051</v>
      </c>
      <c r="K5029" s="26" t="s">
        <v>9606</v>
      </c>
      <c r="L5029" s="26" t="s">
        <v>26227</v>
      </c>
      <c r="M5029" s="26">
        <v>380960431181</v>
      </c>
      <c r="N5029" s="26">
        <v>5624655400</v>
      </c>
    </row>
    <row r="5030" spans="1:14">
      <c r="A5030" s="26" t="s">
        <v>4408</v>
      </c>
      <c r="B5030" s="26" t="s">
        <v>4409</v>
      </c>
      <c r="C5030" s="26">
        <v>38043234</v>
      </c>
      <c r="D5030" s="26" t="s">
        <v>24</v>
      </c>
      <c r="E5030" s="26" t="s">
        <v>26228</v>
      </c>
      <c r="F5030" s="26" t="s">
        <v>26229</v>
      </c>
      <c r="G5030" s="26" t="s">
        <v>9586</v>
      </c>
      <c r="H5030" s="26" t="s">
        <v>576</v>
      </c>
      <c r="I5030" s="26" t="s">
        <v>10051</v>
      </c>
      <c r="J5030" s="26" t="s">
        <v>26230</v>
      </c>
      <c r="K5030" s="26" t="s">
        <v>9582</v>
      </c>
      <c r="L5030" s="26" t="s">
        <v>26231</v>
      </c>
      <c r="M5030" s="26">
        <v>380662907999</v>
      </c>
      <c r="N5030" s="26">
        <v>3221981301</v>
      </c>
    </row>
    <row r="5031" spans="1:14">
      <c r="A5031" s="26" t="s">
        <v>8461</v>
      </c>
      <c r="B5031" s="26" t="s">
        <v>8462</v>
      </c>
      <c r="C5031" s="26">
        <v>43351499</v>
      </c>
      <c r="D5031" s="26" t="s">
        <v>24</v>
      </c>
      <c r="E5031" s="26" t="s">
        <v>26232</v>
      </c>
      <c r="F5031" s="26" t="s">
        <v>26233</v>
      </c>
      <c r="G5031" s="26" t="s">
        <v>9579</v>
      </c>
      <c r="H5031" s="26" t="s">
        <v>1269</v>
      </c>
      <c r="I5031" s="26" t="s">
        <v>16345</v>
      </c>
      <c r="J5031" s="26" t="s">
        <v>26234</v>
      </c>
      <c r="K5031" s="26" t="s">
        <v>9582</v>
      </c>
      <c r="L5031" s="26" t="s">
        <v>26235</v>
      </c>
      <c r="M5031" s="26">
        <v>380954791065</v>
      </c>
      <c r="N5031" s="26">
        <v>6523585505</v>
      </c>
    </row>
    <row r="5032" spans="1:14">
      <c r="A5032" s="26" t="s">
        <v>7441</v>
      </c>
      <c r="B5032" s="26" t="s">
        <v>7442</v>
      </c>
      <c r="C5032" s="26" t="s">
        <v>1604</v>
      </c>
      <c r="D5032" s="26" t="s">
        <v>24</v>
      </c>
      <c r="E5032" s="26" t="s">
        <v>26236</v>
      </c>
      <c r="F5032" s="26" t="s">
        <v>26237</v>
      </c>
      <c r="G5032" s="26" t="s">
        <v>9591</v>
      </c>
      <c r="H5032" s="26" t="s">
        <v>1025</v>
      </c>
      <c r="J5032" s="26" t="s">
        <v>1065</v>
      </c>
      <c r="K5032" s="26" t="s">
        <v>9597</v>
      </c>
      <c r="L5032" s="26" t="s">
        <v>26238</v>
      </c>
      <c r="M5032" s="26">
        <v>380991966046</v>
      </c>
      <c r="N5032" s="26">
        <v>5910100000</v>
      </c>
    </row>
    <row r="5033" spans="1:14">
      <c r="A5033" s="26" t="s">
        <v>2435</v>
      </c>
      <c r="B5033" s="26" t="s">
        <v>2436</v>
      </c>
      <c r="C5033" s="26">
        <v>1985860</v>
      </c>
      <c r="D5033" s="26" t="s">
        <v>780</v>
      </c>
      <c r="E5033" s="26" t="s">
        <v>26239</v>
      </c>
      <c r="F5033" s="26" t="s">
        <v>26240</v>
      </c>
      <c r="G5033" s="26" t="s">
        <v>9601</v>
      </c>
      <c r="H5033" s="26" t="s">
        <v>133</v>
      </c>
      <c r="J5033" s="26" t="s">
        <v>2401</v>
      </c>
      <c r="K5033" s="26" t="s">
        <v>9597</v>
      </c>
      <c r="L5033" s="26" t="s">
        <v>10500</v>
      </c>
      <c r="M5033" s="26">
        <v>380987034942</v>
      </c>
      <c r="N5033" s="26">
        <v>122787502</v>
      </c>
    </row>
    <row r="5034" spans="1:14">
      <c r="A5034" s="26" t="s">
        <v>3750</v>
      </c>
      <c r="B5034" s="26" t="s">
        <v>3751</v>
      </c>
      <c r="C5034" s="26">
        <v>38968171</v>
      </c>
      <c r="D5034" s="26" t="s">
        <v>24</v>
      </c>
      <c r="E5034" s="26" t="s">
        <v>26241</v>
      </c>
      <c r="F5034" s="26" t="s">
        <v>14409</v>
      </c>
      <c r="G5034" s="26" t="s">
        <v>9586</v>
      </c>
      <c r="H5034" s="26" t="s">
        <v>468</v>
      </c>
      <c r="J5034" s="26" t="s">
        <v>481</v>
      </c>
      <c r="K5034" s="26" t="s">
        <v>9597</v>
      </c>
      <c r="L5034" s="26" t="s">
        <v>14046</v>
      </c>
      <c r="M5034" s="26">
        <v>380975472172</v>
      </c>
      <c r="N5034" s="26">
        <v>1222380503</v>
      </c>
    </row>
    <row r="5035" spans="1:14">
      <c r="A5035" s="26" t="s">
        <v>2303</v>
      </c>
      <c r="B5035" s="26" t="s">
        <v>2304</v>
      </c>
      <c r="C5035" s="26">
        <v>1983944</v>
      </c>
      <c r="D5035" s="26" t="s">
        <v>780</v>
      </c>
      <c r="E5035" s="26" t="s">
        <v>26242</v>
      </c>
      <c r="F5035" s="26" t="s">
        <v>26243</v>
      </c>
      <c r="G5035" s="26" t="s">
        <v>9601</v>
      </c>
      <c r="H5035" s="26" t="s">
        <v>133</v>
      </c>
      <c r="J5035" s="26" t="s">
        <v>146</v>
      </c>
      <c r="K5035" s="26" t="s">
        <v>9597</v>
      </c>
      <c r="L5035" s="26" t="s">
        <v>11408</v>
      </c>
      <c r="M5035" s="26">
        <v>761135341596</v>
      </c>
      <c r="N5035" s="26">
        <v>1210100000</v>
      </c>
    </row>
    <row r="5036" spans="1:14">
      <c r="A5036" s="26" t="s">
        <v>8630</v>
      </c>
      <c r="B5036" s="26" t="s">
        <v>8631</v>
      </c>
      <c r="C5036" s="26">
        <v>38566126</v>
      </c>
      <c r="D5036" s="26" t="s">
        <v>24</v>
      </c>
      <c r="E5036" s="26" t="s">
        <v>26244</v>
      </c>
      <c r="F5036" s="26" t="s">
        <v>26245</v>
      </c>
      <c r="G5036" s="26" t="s">
        <v>9586</v>
      </c>
      <c r="H5036" s="26" t="s">
        <v>1308</v>
      </c>
      <c r="I5036" s="26" t="s">
        <v>13448</v>
      </c>
      <c r="J5036" s="26" t="s">
        <v>26246</v>
      </c>
      <c r="K5036" s="26" t="s">
        <v>9582</v>
      </c>
      <c r="L5036" s="26" t="s">
        <v>26247</v>
      </c>
      <c r="M5036" s="26">
        <v>380678936715</v>
      </c>
      <c r="N5036" s="26">
        <v>6821210136</v>
      </c>
    </row>
    <row r="5037" spans="1:14">
      <c r="A5037" s="26" t="s">
        <v>4795</v>
      </c>
      <c r="B5037" s="26" t="s">
        <v>4796</v>
      </c>
      <c r="C5037" s="26" t="s">
        <v>1604</v>
      </c>
      <c r="D5037" s="26" t="s">
        <v>24</v>
      </c>
      <c r="E5037" s="26" t="s">
        <v>26248</v>
      </c>
      <c r="F5037" s="26" t="s">
        <v>26249</v>
      </c>
      <c r="G5037" s="26" t="s">
        <v>9586</v>
      </c>
      <c r="H5037" s="26" t="s">
        <v>711</v>
      </c>
      <c r="J5037" s="26" t="s">
        <v>716</v>
      </c>
      <c r="K5037" s="26" t="s">
        <v>9597</v>
      </c>
      <c r="L5037" s="26" t="s">
        <v>26250</v>
      </c>
      <c r="M5037" s="26">
        <v>761000946624</v>
      </c>
      <c r="N5037" s="26">
        <v>4411800000</v>
      </c>
    </row>
    <row r="5038" spans="1:14">
      <c r="A5038" s="26" t="s">
        <v>6193</v>
      </c>
      <c r="B5038" s="26" t="s">
        <v>6194</v>
      </c>
      <c r="C5038" s="26">
        <v>42489785</v>
      </c>
      <c r="D5038" s="26" t="s">
        <v>780</v>
      </c>
      <c r="E5038" s="26" t="s">
        <v>26251</v>
      </c>
      <c r="F5038" s="26" t="s">
        <v>26252</v>
      </c>
      <c r="G5038" s="26" t="s">
        <v>9601</v>
      </c>
      <c r="H5038" s="26" t="s">
        <v>885</v>
      </c>
      <c r="J5038" s="26" t="s">
        <v>902</v>
      </c>
      <c r="K5038" s="26" t="s">
        <v>9597</v>
      </c>
      <c r="L5038" s="26" t="s">
        <v>26253</v>
      </c>
      <c r="M5038" s="26">
        <v>380484175089</v>
      </c>
      <c r="N5038" s="26">
        <v>5110600000</v>
      </c>
    </row>
    <row r="5039" spans="1:14">
      <c r="A5039" s="26" t="s">
        <v>3011</v>
      </c>
      <c r="B5039" s="26" t="s">
        <v>3012</v>
      </c>
      <c r="C5039" s="26">
        <v>36807073</v>
      </c>
      <c r="D5039" s="26" t="s">
        <v>780</v>
      </c>
      <c r="E5039" s="26" t="s">
        <v>26254</v>
      </c>
      <c r="F5039" s="26" t="s">
        <v>26255</v>
      </c>
      <c r="G5039" s="26" t="s">
        <v>9601</v>
      </c>
      <c r="H5039" s="26" t="s">
        <v>258</v>
      </c>
      <c r="J5039" s="26" t="s">
        <v>298</v>
      </c>
      <c r="K5039" s="26" t="s">
        <v>9597</v>
      </c>
      <c r="L5039" s="26" t="s">
        <v>19834</v>
      </c>
      <c r="M5039" s="26">
        <v>380999136219</v>
      </c>
      <c r="N5039" s="26">
        <v>1412900000</v>
      </c>
    </row>
    <row r="5040" spans="1:14">
      <c r="A5040" s="26" t="s">
        <v>3467</v>
      </c>
      <c r="B5040" s="26" t="s">
        <v>3468</v>
      </c>
      <c r="C5040" s="26">
        <v>38330435</v>
      </c>
      <c r="D5040" s="26" t="s">
        <v>24</v>
      </c>
      <c r="E5040" s="26" t="s">
        <v>26256</v>
      </c>
      <c r="F5040" s="26" t="s">
        <v>26257</v>
      </c>
      <c r="G5040" s="26" t="s">
        <v>9586</v>
      </c>
      <c r="H5040" s="26" t="s">
        <v>392</v>
      </c>
      <c r="I5040" s="26" t="s">
        <v>9768</v>
      </c>
      <c r="J5040" s="26" t="s">
        <v>439</v>
      </c>
      <c r="K5040" s="26" t="s">
        <v>9597</v>
      </c>
      <c r="L5040" s="26" t="s">
        <v>26258</v>
      </c>
      <c r="M5040" s="26">
        <v>380502960425</v>
      </c>
      <c r="N5040" s="26">
        <v>2124010100</v>
      </c>
    </row>
    <row r="5041" spans="1:14">
      <c r="A5041" s="26" t="s">
        <v>8883</v>
      </c>
      <c r="B5041" s="26" t="s">
        <v>8884</v>
      </c>
      <c r="C5041" s="26">
        <v>38682646</v>
      </c>
      <c r="D5041" s="26" t="s">
        <v>24</v>
      </c>
      <c r="E5041" s="26" t="s">
        <v>26259</v>
      </c>
      <c r="F5041" s="26" t="s">
        <v>26260</v>
      </c>
      <c r="G5041" s="26" t="s">
        <v>9579</v>
      </c>
      <c r="H5041" s="26" t="s">
        <v>1401</v>
      </c>
      <c r="I5041" s="26" t="s">
        <v>10182</v>
      </c>
      <c r="J5041" s="26" t="s">
        <v>26261</v>
      </c>
      <c r="K5041" s="26" t="s">
        <v>9582</v>
      </c>
      <c r="L5041" s="26" t="s">
        <v>26262</v>
      </c>
      <c r="M5041" s="26">
        <v>380964622517</v>
      </c>
      <c r="N5041" s="26">
        <v>7122081113</v>
      </c>
    </row>
    <row r="5042" spans="1:14">
      <c r="A5042" s="26" t="s">
        <v>6997</v>
      </c>
      <c r="B5042" s="26" t="s">
        <v>6998</v>
      </c>
      <c r="C5042" s="26">
        <v>26353612</v>
      </c>
      <c r="D5042" s="26" t="s">
        <v>24</v>
      </c>
      <c r="E5042" s="26" t="s">
        <v>26263</v>
      </c>
      <c r="F5042" s="26" t="s">
        <v>17507</v>
      </c>
      <c r="G5042" s="26" t="s">
        <v>9591</v>
      </c>
      <c r="H5042" s="26" t="s">
        <v>987</v>
      </c>
      <c r="J5042" s="26" t="s">
        <v>996</v>
      </c>
      <c r="K5042" s="26" t="s">
        <v>9597</v>
      </c>
      <c r="L5042" s="26" t="s">
        <v>17508</v>
      </c>
      <c r="M5042" s="26">
        <v>380992658142</v>
      </c>
      <c r="N5042" s="26">
        <v>5610300000</v>
      </c>
    </row>
    <row r="5043" spans="1:14">
      <c r="A5043" s="26" t="s">
        <v>3174</v>
      </c>
      <c r="B5043" s="26" t="s">
        <v>3175</v>
      </c>
      <c r="C5043" s="26">
        <v>38947848</v>
      </c>
      <c r="D5043" s="26" t="s">
        <v>24</v>
      </c>
      <c r="E5043" s="26" t="s">
        <v>26264</v>
      </c>
      <c r="F5043" s="26" t="s">
        <v>26265</v>
      </c>
      <c r="G5043" s="26" t="s">
        <v>9586</v>
      </c>
      <c r="H5043" s="26" t="s">
        <v>375</v>
      </c>
      <c r="I5043" s="26" t="s">
        <v>13934</v>
      </c>
      <c r="J5043" s="26" t="s">
        <v>26266</v>
      </c>
      <c r="K5043" s="26" t="s">
        <v>9582</v>
      </c>
      <c r="L5043" s="26" t="s">
        <v>26267</v>
      </c>
      <c r="M5043" s="26">
        <v>380413073433</v>
      </c>
      <c r="N5043" s="26">
        <v>524587905</v>
      </c>
    </row>
    <row r="5044" spans="1:14">
      <c r="A5044" s="26" t="s">
        <v>5698</v>
      </c>
      <c r="B5044" s="26" t="s">
        <v>5699</v>
      </c>
      <c r="C5044" s="26">
        <v>26199200</v>
      </c>
      <c r="D5044" s="26" t="s">
        <v>780</v>
      </c>
      <c r="E5044" s="26" t="s">
        <v>26268</v>
      </c>
      <c r="F5044" s="26" t="s">
        <v>26269</v>
      </c>
      <c r="G5044" s="26" t="s">
        <v>9601</v>
      </c>
      <c r="H5044" s="26" t="s">
        <v>799</v>
      </c>
      <c r="J5044" s="26" t="s">
        <v>800</v>
      </c>
      <c r="K5044" s="26" t="s">
        <v>9597</v>
      </c>
      <c r="L5044" s="26" t="s">
        <v>11929</v>
      </c>
      <c r="M5044" s="26">
        <v>380444604725</v>
      </c>
      <c r="N5044" s="26">
        <v>4822784009</v>
      </c>
    </row>
    <row r="5045" spans="1:14">
      <c r="A5045" s="26" t="s">
        <v>1917</v>
      </c>
      <c r="B5045" s="26" t="s">
        <v>1918</v>
      </c>
      <c r="C5045" s="26">
        <v>36905591</v>
      </c>
      <c r="D5045" s="26" t="s">
        <v>24</v>
      </c>
      <c r="E5045" s="26" t="s">
        <v>26270</v>
      </c>
      <c r="F5045" s="26" t="s">
        <v>26271</v>
      </c>
      <c r="G5045" s="26" t="s">
        <v>9586</v>
      </c>
      <c r="H5045" s="26" t="s">
        <v>27</v>
      </c>
      <c r="I5045" s="26" t="s">
        <v>12833</v>
      </c>
      <c r="J5045" s="26" t="s">
        <v>21986</v>
      </c>
      <c r="K5045" s="26" t="s">
        <v>9582</v>
      </c>
      <c r="L5045" s="26" t="s">
        <v>26272</v>
      </c>
      <c r="M5045" s="26">
        <v>380433832717</v>
      </c>
      <c r="N5045" s="26">
        <v>520688203</v>
      </c>
    </row>
    <row r="5046" spans="1:14">
      <c r="A5046" s="26" t="s">
        <v>7878</v>
      </c>
      <c r="B5046" s="26" t="s">
        <v>7879</v>
      </c>
      <c r="C5046" s="26">
        <v>37948306</v>
      </c>
      <c r="D5046" s="26" t="s">
        <v>24</v>
      </c>
      <c r="E5046" s="26" t="s">
        <v>26273</v>
      </c>
      <c r="F5046" s="26" t="s">
        <v>26274</v>
      </c>
      <c r="G5046" s="26" t="s">
        <v>9586</v>
      </c>
      <c r="H5046" s="26" t="s">
        <v>1122</v>
      </c>
      <c r="I5046" s="26" t="s">
        <v>14471</v>
      </c>
      <c r="J5046" s="26" t="s">
        <v>26275</v>
      </c>
      <c r="K5046" s="26" t="s">
        <v>9582</v>
      </c>
      <c r="L5046" s="26" t="s">
        <v>26276</v>
      </c>
      <c r="M5046" s="26">
        <v>380575368671</v>
      </c>
      <c r="N5046" s="26">
        <v>6321284007</v>
      </c>
    </row>
    <row r="5047" spans="1:14">
      <c r="A5047" s="26" t="s">
        <v>2887</v>
      </c>
      <c r="B5047" s="26" t="s">
        <v>2888</v>
      </c>
      <c r="C5047" s="26">
        <v>37862491</v>
      </c>
      <c r="D5047" s="26" t="s">
        <v>24</v>
      </c>
      <c r="E5047" s="26" t="s">
        <v>26277</v>
      </c>
      <c r="F5047" s="26" t="s">
        <v>26278</v>
      </c>
      <c r="G5047" s="26" t="s">
        <v>9586</v>
      </c>
      <c r="H5047" s="26" t="s">
        <v>258</v>
      </c>
      <c r="I5047" s="26" t="s">
        <v>13337</v>
      </c>
      <c r="J5047" s="26" t="s">
        <v>313</v>
      </c>
      <c r="K5047" s="26" t="s">
        <v>9597</v>
      </c>
      <c r="L5047" s="26" t="s">
        <v>26279</v>
      </c>
      <c r="M5047" s="26">
        <v>380669029692</v>
      </c>
      <c r="N5047" s="26">
        <v>1224855307</v>
      </c>
    </row>
    <row r="5048" spans="1:14">
      <c r="A5048" s="26" t="s">
        <v>7865</v>
      </c>
      <c r="B5048" s="26" t="s">
        <v>7866</v>
      </c>
      <c r="C5048" s="26">
        <v>38916537</v>
      </c>
      <c r="D5048" s="26" t="s">
        <v>24</v>
      </c>
      <c r="E5048" s="26" t="s">
        <v>26280</v>
      </c>
      <c r="F5048" s="26" t="s">
        <v>26281</v>
      </c>
      <c r="G5048" s="26" t="s">
        <v>9586</v>
      </c>
      <c r="H5048" s="26" t="s">
        <v>1122</v>
      </c>
      <c r="I5048" s="26" t="s">
        <v>10639</v>
      </c>
      <c r="J5048" s="26" t="s">
        <v>18689</v>
      </c>
      <c r="K5048" s="26" t="s">
        <v>9582</v>
      </c>
      <c r="L5048" s="26" t="s">
        <v>26282</v>
      </c>
      <c r="M5048" s="26">
        <v>380575855323</v>
      </c>
      <c r="N5048" s="26">
        <v>524355602</v>
      </c>
    </row>
    <row r="5049" spans="1:14">
      <c r="A5049" s="26" t="s">
        <v>8735</v>
      </c>
      <c r="B5049" s="26" t="s">
        <v>8736</v>
      </c>
      <c r="C5049" s="26">
        <v>38358026</v>
      </c>
      <c r="D5049" s="26" t="s">
        <v>24</v>
      </c>
      <c r="E5049" s="26" t="s">
        <v>26283</v>
      </c>
      <c r="F5049" s="26" t="s">
        <v>26284</v>
      </c>
      <c r="G5049" s="26" t="s">
        <v>9579</v>
      </c>
      <c r="H5049" s="26" t="s">
        <v>1308</v>
      </c>
      <c r="I5049" s="26" t="s">
        <v>11309</v>
      </c>
      <c r="J5049" s="26" t="s">
        <v>26285</v>
      </c>
      <c r="K5049" s="26" t="s">
        <v>9582</v>
      </c>
      <c r="L5049" s="26" t="s">
        <v>26286</v>
      </c>
      <c r="M5049" s="26">
        <v>380968594371</v>
      </c>
      <c r="N5049" s="26">
        <v>6823980609</v>
      </c>
    </row>
    <row r="5050" spans="1:14">
      <c r="A5050" s="26" t="s">
        <v>8956</v>
      </c>
      <c r="B5050" s="26" t="s">
        <v>8957</v>
      </c>
      <c r="C5050" s="26">
        <v>5540563</v>
      </c>
      <c r="D5050" s="26" t="s">
        <v>780</v>
      </c>
      <c r="E5050" s="26" t="s">
        <v>26287</v>
      </c>
      <c r="F5050" s="26" t="s">
        <v>26288</v>
      </c>
      <c r="G5050" s="26" t="s">
        <v>9601</v>
      </c>
      <c r="H5050" s="26" t="s">
        <v>1401</v>
      </c>
      <c r="I5050" s="26" t="s">
        <v>1401</v>
      </c>
      <c r="J5050" s="26" t="s">
        <v>1462</v>
      </c>
      <c r="K5050" s="26" t="s">
        <v>9597</v>
      </c>
      <c r="L5050" s="26" t="s">
        <v>26289</v>
      </c>
      <c r="M5050" s="26">
        <v>380474423330</v>
      </c>
      <c r="N5050" s="26">
        <v>7110800000</v>
      </c>
    </row>
    <row r="5051" spans="1:14">
      <c r="A5051" s="26" t="s">
        <v>6581</v>
      </c>
      <c r="B5051" s="26" t="s">
        <v>6582</v>
      </c>
      <c r="C5051" s="26">
        <v>38381474</v>
      </c>
      <c r="D5051" s="26" t="s">
        <v>24</v>
      </c>
      <c r="E5051" s="26" t="s">
        <v>26290</v>
      </c>
      <c r="F5051" s="26" t="s">
        <v>26291</v>
      </c>
      <c r="G5051" s="26" t="s">
        <v>9586</v>
      </c>
      <c r="H5051" s="26" t="s">
        <v>949</v>
      </c>
      <c r="I5051" s="26" t="s">
        <v>10846</v>
      </c>
      <c r="J5051" s="26" t="s">
        <v>26292</v>
      </c>
      <c r="K5051" s="26" t="s">
        <v>9582</v>
      </c>
      <c r="L5051" s="26" t="s">
        <v>26293</v>
      </c>
      <c r="M5051" s="26">
        <v>380535535610</v>
      </c>
      <c r="N5051" s="26">
        <v>1820955129</v>
      </c>
    </row>
    <row r="5052" spans="1:14">
      <c r="A5052" s="26" t="s">
        <v>8374</v>
      </c>
      <c r="B5052" s="26" t="s">
        <v>8375</v>
      </c>
      <c r="C5052" s="26">
        <v>41428082</v>
      </c>
      <c r="D5052" s="26" t="s">
        <v>24</v>
      </c>
      <c r="E5052" s="26" t="s">
        <v>26294</v>
      </c>
      <c r="F5052" s="26" t="s">
        <v>26295</v>
      </c>
      <c r="G5052" s="26" t="s">
        <v>9586</v>
      </c>
      <c r="H5052" s="26" t="s">
        <v>1122</v>
      </c>
      <c r="I5052" s="26" t="s">
        <v>10713</v>
      </c>
      <c r="J5052" s="26" t="s">
        <v>26296</v>
      </c>
      <c r="K5052" s="26" t="s">
        <v>9582</v>
      </c>
      <c r="L5052" s="26" t="s">
        <v>26297</v>
      </c>
      <c r="M5052" s="26">
        <v>380574671137</v>
      </c>
      <c r="N5052" s="26">
        <v>6325456707</v>
      </c>
    </row>
    <row r="5053" spans="1:14">
      <c r="A5053" s="26" t="s">
        <v>2080</v>
      </c>
      <c r="B5053" s="26" t="s">
        <v>2081</v>
      </c>
      <c r="C5053" s="26">
        <v>38485727</v>
      </c>
      <c r="D5053" s="26" t="s">
        <v>24</v>
      </c>
      <c r="E5053" s="26" t="s">
        <v>26298</v>
      </c>
      <c r="F5053" s="26" t="s">
        <v>26299</v>
      </c>
      <c r="G5053" s="26" t="s">
        <v>9579</v>
      </c>
      <c r="H5053" s="26" t="s">
        <v>103</v>
      </c>
      <c r="I5053" s="26" t="s">
        <v>9833</v>
      </c>
      <c r="J5053" s="26" t="s">
        <v>26300</v>
      </c>
      <c r="K5053" s="26" t="s">
        <v>9582</v>
      </c>
      <c r="L5053" s="26" t="s">
        <v>26301</v>
      </c>
      <c r="M5053" s="26">
        <v>380337723957</v>
      </c>
      <c r="N5053" s="26">
        <v>520210102</v>
      </c>
    </row>
    <row r="5054" spans="1:14">
      <c r="A5054" s="26" t="s">
        <v>8966</v>
      </c>
      <c r="B5054" s="26" t="s">
        <v>8967</v>
      </c>
      <c r="C5054" s="26" t="s">
        <v>1604</v>
      </c>
      <c r="D5054" s="26" t="s">
        <v>24</v>
      </c>
      <c r="E5054" s="26" t="s">
        <v>26302</v>
      </c>
      <c r="F5054" s="26" t="s">
        <v>26303</v>
      </c>
      <c r="G5054" s="26" t="s">
        <v>9586</v>
      </c>
      <c r="H5054" s="26" t="s">
        <v>1401</v>
      </c>
      <c r="I5054" s="26" t="s">
        <v>12387</v>
      </c>
      <c r="J5054" s="26" t="s">
        <v>1466</v>
      </c>
      <c r="K5054" s="26" t="s">
        <v>9597</v>
      </c>
      <c r="L5054" s="26" t="s">
        <v>26304</v>
      </c>
      <c r="M5054" s="26">
        <v>380685572657</v>
      </c>
      <c r="N5054" s="26">
        <v>1823755162</v>
      </c>
    </row>
    <row r="5055" spans="1:14">
      <c r="A5055" s="26" t="s">
        <v>5030</v>
      </c>
      <c r="B5055" s="26" t="s">
        <v>5031</v>
      </c>
      <c r="C5055" s="26">
        <v>1998161</v>
      </c>
      <c r="D5055" s="26" t="s">
        <v>780</v>
      </c>
      <c r="E5055" s="26" t="s">
        <v>26305</v>
      </c>
      <c r="F5055" s="26" t="s">
        <v>20051</v>
      </c>
      <c r="G5055" s="26" t="s">
        <v>9601</v>
      </c>
      <c r="H5055" s="26" t="s">
        <v>735</v>
      </c>
      <c r="J5055" s="26" t="s">
        <v>5447</v>
      </c>
      <c r="K5055" s="26" t="s">
        <v>9597</v>
      </c>
      <c r="L5055" s="26" t="s">
        <v>26306</v>
      </c>
      <c r="M5055" s="26">
        <v>380324751345</v>
      </c>
      <c r="N5055" s="26">
        <v>4611500000</v>
      </c>
    </row>
    <row r="5056" spans="1:14">
      <c r="A5056" s="26" t="s">
        <v>3711</v>
      </c>
      <c r="B5056" s="26" t="s">
        <v>3712</v>
      </c>
      <c r="C5056" s="26">
        <v>38783662</v>
      </c>
      <c r="D5056" s="26" t="s">
        <v>24</v>
      </c>
      <c r="E5056" s="26" t="s">
        <v>26307</v>
      </c>
      <c r="F5056" s="26" t="s">
        <v>26308</v>
      </c>
      <c r="G5056" s="26" t="s">
        <v>9591</v>
      </c>
      <c r="H5056" s="26" t="s">
        <v>468</v>
      </c>
      <c r="J5056" s="26" t="s">
        <v>481</v>
      </c>
      <c r="K5056" s="26" t="s">
        <v>9597</v>
      </c>
      <c r="L5056" s="26" t="s">
        <v>26309</v>
      </c>
      <c r="M5056" s="26">
        <v>380617079238</v>
      </c>
      <c r="N5056" s="26">
        <v>1222380503</v>
      </c>
    </row>
    <row r="5057" spans="1:14">
      <c r="A5057" s="26" t="s">
        <v>7414</v>
      </c>
      <c r="B5057" s="26" t="s">
        <v>7415</v>
      </c>
      <c r="C5057" s="26">
        <v>39045101</v>
      </c>
      <c r="D5057" s="26" t="s">
        <v>24</v>
      </c>
      <c r="E5057" s="26" t="s">
        <v>26310</v>
      </c>
      <c r="F5057" s="26" t="s">
        <v>26311</v>
      </c>
      <c r="G5057" s="26" t="s">
        <v>9586</v>
      </c>
      <c r="H5057" s="26" t="s">
        <v>1025</v>
      </c>
      <c r="J5057" s="26" t="s">
        <v>1061</v>
      </c>
      <c r="K5057" s="26" t="s">
        <v>9597</v>
      </c>
      <c r="L5057" s="26" t="s">
        <v>26312</v>
      </c>
      <c r="M5057" s="26">
        <v>380971083109</v>
      </c>
      <c r="N5057" s="26">
        <v>5910700000</v>
      </c>
    </row>
    <row r="5058" spans="1:14">
      <c r="A5058" s="26" t="s">
        <v>5298</v>
      </c>
      <c r="B5058" s="26" t="s">
        <v>5295</v>
      </c>
      <c r="C5058" s="26">
        <v>40236036</v>
      </c>
      <c r="D5058" s="26" t="s">
        <v>24</v>
      </c>
      <c r="E5058" s="26" t="s">
        <v>26313</v>
      </c>
      <c r="F5058" s="26" t="s">
        <v>26314</v>
      </c>
      <c r="G5058" s="26" t="s">
        <v>9579</v>
      </c>
      <c r="H5058" s="26" t="s">
        <v>735</v>
      </c>
      <c r="I5058" s="26" t="s">
        <v>12490</v>
      </c>
      <c r="J5058" s="26" t="s">
        <v>26315</v>
      </c>
      <c r="K5058" s="26" t="s">
        <v>9582</v>
      </c>
      <c r="L5058" s="26" t="s">
        <v>26316</v>
      </c>
      <c r="M5058" s="26">
        <v>380975006884</v>
      </c>
      <c r="N5058" s="26">
        <v>4624210306</v>
      </c>
    </row>
    <row r="5059" spans="1:14">
      <c r="A5059" s="26" t="s">
        <v>7911</v>
      </c>
      <c r="B5059" s="26" t="s">
        <v>7912</v>
      </c>
      <c r="C5059" s="26">
        <v>2003178</v>
      </c>
      <c r="D5059" s="26" t="s">
        <v>780</v>
      </c>
      <c r="E5059" s="26" t="s">
        <v>26317</v>
      </c>
      <c r="F5059" s="26" t="s">
        <v>26318</v>
      </c>
      <c r="G5059" s="26" t="s">
        <v>9601</v>
      </c>
      <c r="H5059" s="26" t="s">
        <v>1122</v>
      </c>
      <c r="I5059" s="26" t="s">
        <v>9887</v>
      </c>
      <c r="J5059" s="26" t="s">
        <v>20681</v>
      </c>
      <c r="K5059" s="26" t="s">
        <v>9582</v>
      </c>
      <c r="L5059" s="26" t="s">
        <v>26319</v>
      </c>
      <c r="M5059" s="26">
        <v>380574774248</v>
      </c>
      <c r="N5059" s="26">
        <v>6321786001</v>
      </c>
    </row>
    <row r="5060" spans="1:14">
      <c r="A5060" s="26" t="s">
        <v>6008</v>
      </c>
      <c r="B5060" s="26" t="s">
        <v>6009</v>
      </c>
      <c r="C5060" s="26">
        <v>25375178</v>
      </c>
      <c r="D5060" s="26" t="s">
        <v>24</v>
      </c>
      <c r="E5060" s="26" t="s">
        <v>26320</v>
      </c>
      <c r="F5060" s="26" t="s">
        <v>26321</v>
      </c>
      <c r="G5060" s="26" t="s">
        <v>9586</v>
      </c>
      <c r="H5060" s="26" t="s">
        <v>835</v>
      </c>
      <c r="J5060" s="26" t="s">
        <v>848</v>
      </c>
      <c r="K5060" s="26" t="s">
        <v>9597</v>
      </c>
      <c r="L5060" s="26" t="s">
        <v>26322</v>
      </c>
      <c r="M5060" s="26">
        <v>380512485021</v>
      </c>
      <c r="N5060" s="26">
        <v>4623010100</v>
      </c>
    </row>
    <row r="5061" spans="1:14">
      <c r="A5061" s="26" t="s">
        <v>4316</v>
      </c>
      <c r="B5061" s="26" t="s">
        <v>4317</v>
      </c>
      <c r="C5061" s="26">
        <v>38943382</v>
      </c>
      <c r="D5061" s="26" t="s">
        <v>24</v>
      </c>
      <c r="E5061" s="26" t="s">
        <v>26323</v>
      </c>
      <c r="F5061" s="26" t="s">
        <v>26324</v>
      </c>
      <c r="G5061" s="26" t="s">
        <v>9586</v>
      </c>
      <c r="H5061" s="26" t="s">
        <v>576</v>
      </c>
      <c r="I5061" s="26" t="s">
        <v>10292</v>
      </c>
      <c r="J5061" s="26" t="s">
        <v>26325</v>
      </c>
      <c r="K5061" s="26" t="s">
        <v>9582</v>
      </c>
      <c r="L5061" s="26" t="s">
        <v>26326</v>
      </c>
      <c r="M5061" s="26">
        <v>380459875312</v>
      </c>
      <c r="N5061" s="26">
        <v>3222484801</v>
      </c>
    </row>
    <row r="5062" spans="1:14">
      <c r="A5062" s="26" t="s">
        <v>5471</v>
      </c>
      <c r="B5062" s="26" t="s">
        <v>5472</v>
      </c>
      <c r="C5062" s="26">
        <v>41833215</v>
      </c>
      <c r="D5062" s="26" t="s">
        <v>24</v>
      </c>
      <c r="E5062" s="26" t="s">
        <v>26327</v>
      </c>
      <c r="F5062" s="26" t="s">
        <v>26328</v>
      </c>
      <c r="G5062" s="26" t="s">
        <v>9579</v>
      </c>
      <c r="H5062" s="26" t="s">
        <v>735</v>
      </c>
      <c r="I5062" s="26" t="s">
        <v>9752</v>
      </c>
      <c r="J5062" s="26" t="s">
        <v>26329</v>
      </c>
      <c r="K5062" s="26" t="s">
        <v>9582</v>
      </c>
      <c r="L5062" s="26" t="s">
        <v>26330</v>
      </c>
      <c r="M5062" s="26">
        <v>380674559213</v>
      </c>
      <c r="N5062" s="26">
        <v>4623081801</v>
      </c>
    </row>
    <row r="5063" spans="1:14">
      <c r="A5063" s="26" t="s">
        <v>7551</v>
      </c>
      <c r="B5063" s="26" t="s">
        <v>7552</v>
      </c>
      <c r="C5063" s="26">
        <v>42072308</v>
      </c>
      <c r="D5063" s="26" t="s">
        <v>24</v>
      </c>
      <c r="E5063" s="26" t="s">
        <v>26331</v>
      </c>
      <c r="F5063" s="26" t="s">
        <v>26332</v>
      </c>
      <c r="G5063" s="26" t="s">
        <v>9586</v>
      </c>
      <c r="H5063" s="26" t="s">
        <v>1088</v>
      </c>
      <c r="I5063" s="26" t="s">
        <v>10069</v>
      </c>
      <c r="J5063" s="26" t="s">
        <v>7553</v>
      </c>
      <c r="K5063" s="26" t="s">
        <v>9582</v>
      </c>
      <c r="L5063" s="26" t="s">
        <v>26333</v>
      </c>
      <c r="M5063" s="26">
        <v>380352294344</v>
      </c>
      <c r="N5063" s="26">
        <v>6125281702</v>
      </c>
    </row>
    <row r="5064" spans="1:14">
      <c r="A5064" s="26" t="s">
        <v>1919</v>
      </c>
      <c r="B5064" s="26" t="s">
        <v>1920</v>
      </c>
      <c r="C5064" s="26">
        <v>5484391</v>
      </c>
      <c r="D5064" s="26" t="s">
        <v>780</v>
      </c>
      <c r="E5064" s="26" t="s">
        <v>26334</v>
      </c>
      <c r="F5064" s="26" t="s">
        <v>26335</v>
      </c>
      <c r="G5064" s="26" t="s">
        <v>9601</v>
      </c>
      <c r="H5064" s="26" t="s">
        <v>27</v>
      </c>
      <c r="J5064" s="26" t="s">
        <v>91</v>
      </c>
      <c r="K5064" s="26" t="s">
        <v>9597</v>
      </c>
      <c r="L5064" s="26" t="s">
        <v>26336</v>
      </c>
      <c r="M5064" s="26">
        <v>380433824360</v>
      </c>
      <c r="N5064" s="26">
        <v>510900000</v>
      </c>
    </row>
    <row r="5065" spans="1:14">
      <c r="A5065" s="26" t="s">
        <v>5749</v>
      </c>
      <c r="B5065" s="26" t="s">
        <v>5750</v>
      </c>
      <c r="C5065" s="26">
        <v>5496796</v>
      </c>
      <c r="D5065" s="26" t="s">
        <v>780</v>
      </c>
      <c r="E5065" s="26" t="s">
        <v>26337</v>
      </c>
      <c r="F5065" s="26" t="s">
        <v>26338</v>
      </c>
      <c r="G5065" s="26" t="s">
        <v>9601</v>
      </c>
      <c r="H5065" s="26" t="s">
        <v>799</v>
      </c>
      <c r="I5065" s="26" t="s">
        <v>15389</v>
      </c>
      <c r="J5065" s="26" t="s">
        <v>800</v>
      </c>
      <c r="K5065" s="26" t="s">
        <v>9597</v>
      </c>
      <c r="L5065" s="26" t="s">
        <v>26339</v>
      </c>
      <c r="M5065" s="26">
        <v>380442769601</v>
      </c>
      <c r="N5065" s="26">
        <v>4822784009</v>
      </c>
    </row>
    <row r="5066" spans="1:14">
      <c r="A5066" s="26" t="s">
        <v>3886</v>
      </c>
      <c r="B5066" s="26" t="s">
        <v>3887</v>
      </c>
      <c r="C5066" s="26">
        <v>1992972</v>
      </c>
      <c r="D5066" s="26" t="s">
        <v>780</v>
      </c>
      <c r="E5066" s="26" t="s">
        <v>26340</v>
      </c>
      <c r="F5066" s="26" t="s">
        <v>26341</v>
      </c>
      <c r="G5066" s="26" t="s">
        <v>9601</v>
      </c>
      <c r="H5066" s="26" t="s">
        <v>468</v>
      </c>
      <c r="I5066" s="26" t="s">
        <v>15551</v>
      </c>
      <c r="J5066" s="26" t="s">
        <v>502</v>
      </c>
      <c r="K5066" s="26" t="s">
        <v>9597</v>
      </c>
      <c r="L5066" s="26" t="s">
        <v>26342</v>
      </c>
      <c r="M5066" s="26">
        <v>380616522942</v>
      </c>
      <c r="N5066" s="26">
        <v>122082205</v>
      </c>
    </row>
    <row r="5067" spans="1:14">
      <c r="A5067" s="26" t="s">
        <v>6410</v>
      </c>
      <c r="B5067" s="26" t="s">
        <v>6411</v>
      </c>
      <c r="C5067" s="26" t="s">
        <v>1604</v>
      </c>
      <c r="D5067" s="26" t="s">
        <v>24</v>
      </c>
      <c r="E5067" s="26" t="s">
        <v>26343</v>
      </c>
      <c r="F5067" s="26" t="s">
        <v>11415</v>
      </c>
      <c r="G5067" s="26" t="s">
        <v>9591</v>
      </c>
      <c r="H5067" s="26" t="s">
        <v>885</v>
      </c>
      <c r="J5067" s="26" t="s">
        <v>910</v>
      </c>
      <c r="K5067" s="26" t="s">
        <v>9597</v>
      </c>
      <c r="L5067" s="26" t="s">
        <v>11416</v>
      </c>
      <c r="M5067" s="26">
        <v>380638052170</v>
      </c>
      <c r="N5067" s="26">
        <v>5110100000</v>
      </c>
    </row>
    <row r="5068" spans="1:14">
      <c r="A5068" s="26" t="s">
        <v>6855</v>
      </c>
      <c r="B5068" s="26" t="s">
        <v>6856</v>
      </c>
      <c r="C5068" s="26">
        <v>40586166</v>
      </c>
      <c r="D5068" s="26" t="s">
        <v>24</v>
      </c>
      <c r="E5068" s="26" t="s">
        <v>26344</v>
      </c>
      <c r="F5068" s="26" t="s">
        <v>26345</v>
      </c>
      <c r="G5068" s="26" t="s">
        <v>9591</v>
      </c>
      <c r="H5068" s="26" t="s">
        <v>949</v>
      </c>
      <c r="I5068" s="26" t="s">
        <v>15790</v>
      </c>
      <c r="J5068" s="26" t="s">
        <v>646</v>
      </c>
      <c r="K5068" s="26" t="s">
        <v>9582</v>
      </c>
      <c r="L5068" s="26" t="s">
        <v>26346</v>
      </c>
      <c r="M5068" s="26">
        <v>380977832186</v>
      </c>
      <c r="N5068" s="26">
        <v>1824287321</v>
      </c>
    </row>
    <row r="5069" spans="1:14">
      <c r="A5069" s="26" t="s">
        <v>4029</v>
      </c>
      <c r="B5069" s="26" t="s">
        <v>4015</v>
      </c>
      <c r="C5069" s="26">
        <v>1993457</v>
      </c>
      <c r="D5069" s="26" t="s">
        <v>780</v>
      </c>
      <c r="E5069" s="26" t="s">
        <v>26347</v>
      </c>
      <c r="F5069" s="26" t="s">
        <v>26348</v>
      </c>
      <c r="G5069" s="26" t="s">
        <v>9601</v>
      </c>
      <c r="H5069" s="26" t="s">
        <v>506</v>
      </c>
      <c r="I5069" s="26" t="s">
        <v>10789</v>
      </c>
      <c r="J5069" s="26" t="s">
        <v>522</v>
      </c>
      <c r="K5069" s="26" t="s">
        <v>9597</v>
      </c>
      <c r="L5069" s="26" t="s">
        <v>26349</v>
      </c>
      <c r="M5069" s="26">
        <v>380505403660</v>
      </c>
      <c r="N5069" s="26">
        <v>724285503</v>
      </c>
    </row>
    <row r="5070" spans="1:14">
      <c r="A5070" s="26" t="s">
        <v>5063</v>
      </c>
      <c r="B5070" s="26" t="s">
        <v>5064</v>
      </c>
      <c r="C5070" s="26">
        <v>34167494</v>
      </c>
      <c r="D5070" s="26" t="s">
        <v>1701</v>
      </c>
      <c r="E5070" s="26" t="s">
        <v>26350</v>
      </c>
      <c r="F5070" s="26" t="s">
        <v>26351</v>
      </c>
      <c r="G5070" s="26" t="s">
        <v>9601</v>
      </c>
      <c r="H5070" s="26" t="s">
        <v>735</v>
      </c>
      <c r="J5070" s="26" t="s">
        <v>5312</v>
      </c>
      <c r="K5070" s="26" t="s">
        <v>9606</v>
      </c>
      <c r="L5070" s="26" t="s">
        <v>26352</v>
      </c>
      <c r="M5070" s="26">
        <v>380631702382</v>
      </c>
      <c r="N5070" s="26">
        <v>4621555900</v>
      </c>
    </row>
    <row r="5071" spans="1:14">
      <c r="A5071" s="26" t="s">
        <v>6232</v>
      </c>
      <c r="B5071" s="26" t="s">
        <v>6233</v>
      </c>
      <c r="C5071" s="26">
        <v>38552185</v>
      </c>
      <c r="D5071" s="26" t="s">
        <v>24</v>
      </c>
      <c r="E5071" s="26" t="s">
        <v>26353</v>
      </c>
      <c r="F5071" s="26" t="s">
        <v>26354</v>
      </c>
      <c r="G5071" s="26" t="s">
        <v>9579</v>
      </c>
      <c r="H5071" s="26" t="s">
        <v>885</v>
      </c>
      <c r="I5071" s="26" t="s">
        <v>11207</v>
      </c>
      <c r="J5071" s="26" t="s">
        <v>26355</v>
      </c>
      <c r="K5071" s="26" t="s">
        <v>9582</v>
      </c>
      <c r="L5071" s="26" t="s">
        <v>26356</v>
      </c>
      <c r="M5071" s="26">
        <v>380971175315</v>
      </c>
      <c r="N5071" s="26">
        <v>5123383807</v>
      </c>
    </row>
    <row r="5072" spans="1:14">
      <c r="A5072" s="26" t="s">
        <v>6939</v>
      </c>
      <c r="B5072" s="26" t="s">
        <v>6940</v>
      </c>
      <c r="C5072" s="26">
        <v>37867877</v>
      </c>
      <c r="D5072" s="26" t="s">
        <v>24</v>
      </c>
      <c r="E5072" s="26" t="s">
        <v>26357</v>
      </c>
      <c r="F5072" s="26" t="s">
        <v>26358</v>
      </c>
      <c r="G5072" s="26" t="s">
        <v>9586</v>
      </c>
      <c r="H5072" s="26" t="s">
        <v>987</v>
      </c>
      <c r="I5072" s="26" t="s">
        <v>9921</v>
      </c>
      <c r="J5072" s="26" t="s">
        <v>24081</v>
      </c>
      <c r="K5072" s="26" t="s">
        <v>9582</v>
      </c>
      <c r="L5072" s="26" t="s">
        <v>26359</v>
      </c>
      <c r="M5072" s="26">
        <v>380365335186</v>
      </c>
      <c r="N5072" s="26">
        <v>4622185923</v>
      </c>
    </row>
    <row r="5073" spans="1:14">
      <c r="A5073" s="26" t="s">
        <v>5063</v>
      </c>
      <c r="B5073" s="26" t="s">
        <v>5064</v>
      </c>
      <c r="C5073" s="26">
        <v>34167494</v>
      </c>
      <c r="D5073" s="26" t="s">
        <v>1701</v>
      </c>
      <c r="E5073" s="26" t="s">
        <v>26360</v>
      </c>
      <c r="F5073" s="26" t="s">
        <v>26361</v>
      </c>
      <c r="G5073" s="26" t="s">
        <v>9601</v>
      </c>
      <c r="H5073" s="26" t="s">
        <v>735</v>
      </c>
      <c r="J5073" s="26" t="s">
        <v>26362</v>
      </c>
      <c r="K5073" s="26" t="s">
        <v>9582</v>
      </c>
      <c r="L5073" s="26" t="s">
        <v>26363</v>
      </c>
      <c r="M5073" s="26">
        <v>380983435650</v>
      </c>
      <c r="N5073" s="26">
        <v>722155318</v>
      </c>
    </row>
    <row r="5074" spans="1:14">
      <c r="A5074" s="26" t="s">
        <v>5840</v>
      </c>
      <c r="B5074" s="26" t="s">
        <v>5841</v>
      </c>
      <c r="C5074" s="26">
        <v>38196712</v>
      </c>
      <c r="D5074" s="26" t="s">
        <v>24</v>
      </c>
      <c r="E5074" s="26" t="s">
        <v>26364</v>
      </c>
      <c r="F5074" s="26" t="s">
        <v>26365</v>
      </c>
      <c r="G5074" s="26" t="s">
        <v>9586</v>
      </c>
      <c r="H5074" s="26" t="s">
        <v>799</v>
      </c>
      <c r="J5074" s="26" t="s">
        <v>800</v>
      </c>
      <c r="K5074" s="26" t="s">
        <v>9597</v>
      </c>
      <c r="L5074" s="26" t="s">
        <v>26366</v>
      </c>
      <c r="M5074" s="26">
        <v>380443373471</v>
      </c>
      <c r="N5074" s="26">
        <v>4822784009</v>
      </c>
    </row>
    <row r="5075" spans="1:14">
      <c r="A5075" s="26" t="s">
        <v>1899</v>
      </c>
      <c r="B5075" s="26" t="s">
        <v>1900</v>
      </c>
      <c r="C5075" s="26">
        <v>36892237</v>
      </c>
      <c r="D5075" s="26" t="s">
        <v>24</v>
      </c>
      <c r="E5075" s="26" t="s">
        <v>26367</v>
      </c>
      <c r="F5075" s="26" t="s">
        <v>26368</v>
      </c>
      <c r="G5075" s="26" t="s">
        <v>9586</v>
      </c>
      <c r="H5075" s="26" t="s">
        <v>27</v>
      </c>
      <c r="I5075" s="26" t="s">
        <v>11712</v>
      </c>
      <c r="J5075" s="26" t="s">
        <v>26369</v>
      </c>
      <c r="K5075" s="26" t="s">
        <v>9582</v>
      </c>
      <c r="L5075" s="26" t="s">
        <v>26370</v>
      </c>
      <c r="M5075" s="26">
        <v>761114475684</v>
      </c>
      <c r="N5075" s="26">
        <v>524183901</v>
      </c>
    </row>
    <row r="5076" spans="1:14">
      <c r="A5076" s="26" t="s">
        <v>6834</v>
      </c>
      <c r="B5076" s="26" t="s">
        <v>6835</v>
      </c>
      <c r="C5076" s="26">
        <v>38071552</v>
      </c>
      <c r="D5076" s="26" t="s">
        <v>24</v>
      </c>
      <c r="E5076" s="26" t="s">
        <v>26371</v>
      </c>
      <c r="F5076" s="26" t="s">
        <v>12192</v>
      </c>
      <c r="G5076" s="26" t="s">
        <v>9591</v>
      </c>
      <c r="H5076" s="26" t="s">
        <v>949</v>
      </c>
      <c r="J5076" s="26" t="s">
        <v>977</v>
      </c>
      <c r="K5076" s="26" t="s">
        <v>9597</v>
      </c>
      <c r="L5076" s="26" t="s">
        <v>26372</v>
      </c>
      <c r="M5076" s="26">
        <v>380675017842</v>
      </c>
      <c r="N5076" s="26">
        <v>4424080504</v>
      </c>
    </row>
    <row r="5077" spans="1:14">
      <c r="A5077" s="26" t="s">
        <v>2985</v>
      </c>
      <c r="B5077" s="26" t="s">
        <v>2986</v>
      </c>
      <c r="C5077" s="26">
        <v>37927092</v>
      </c>
      <c r="D5077" s="26" t="s">
        <v>24</v>
      </c>
      <c r="E5077" s="26" t="s">
        <v>26373</v>
      </c>
      <c r="F5077" s="26" t="s">
        <v>26374</v>
      </c>
      <c r="G5077" s="26" t="s">
        <v>9591</v>
      </c>
      <c r="H5077" s="26" t="s">
        <v>258</v>
      </c>
      <c r="I5077" s="26" t="s">
        <v>12739</v>
      </c>
      <c r="J5077" s="26" t="s">
        <v>21164</v>
      </c>
      <c r="K5077" s="26" t="s">
        <v>9597</v>
      </c>
      <c r="L5077" s="26" t="s">
        <v>26375</v>
      </c>
      <c r="M5077" s="26">
        <v>380992976073</v>
      </c>
      <c r="N5077" s="26">
        <v>1420910600</v>
      </c>
    </row>
    <row r="5078" spans="1:14">
      <c r="A5078" s="26" t="s">
        <v>7694</v>
      </c>
      <c r="B5078" s="26" t="s">
        <v>7695</v>
      </c>
      <c r="C5078" s="26">
        <v>38422871</v>
      </c>
      <c r="D5078" s="26" t="s">
        <v>24</v>
      </c>
      <c r="E5078" s="26" t="s">
        <v>26376</v>
      </c>
      <c r="F5078" s="26" t="s">
        <v>26377</v>
      </c>
      <c r="G5078" s="26" t="s">
        <v>9579</v>
      </c>
      <c r="H5078" s="26" t="s">
        <v>1088</v>
      </c>
      <c r="I5078" s="26" t="s">
        <v>9682</v>
      </c>
      <c r="J5078" s="26" t="s">
        <v>26378</v>
      </c>
      <c r="K5078" s="26" t="s">
        <v>9582</v>
      </c>
      <c r="L5078" s="26" t="s">
        <v>26379</v>
      </c>
      <c r="M5078" s="26">
        <v>380354921710</v>
      </c>
      <c r="N5078" s="26">
        <v>521482806</v>
      </c>
    </row>
    <row r="5079" spans="1:14">
      <c r="A5079" s="26" t="s">
        <v>2848</v>
      </c>
      <c r="B5079" s="26" t="s">
        <v>2841</v>
      </c>
      <c r="C5079" s="26">
        <v>37944296</v>
      </c>
      <c r="D5079" s="26" t="s">
        <v>24</v>
      </c>
      <c r="E5079" s="26" t="s">
        <v>26380</v>
      </c>
      <c r="F5079" s="26" t="s">
        <v>26381</v>
      </c>
      <c r="G5079" s="26" t="s">
        <v>9586</v>
      </c>
      <c r="H5079" s="26" t="s">
        <v>258</v>
      </c>
      <c r="J5079" s="26" t="s">
        <v>298</v>
      </c>
      <c r="K5079" s="26" t="s">
        <v>9597</v>
      </c>
      <c r="L5079" s="26" t="s">
        <v>26382</v>
      </c>
      <c r="M5079" s="26">
        <v>380626450179</v>
      </c>
      <c r="N5079" s="26">
        <v>1412900000</v>
      </c>
    </row>
    <row r="5080" spans="1:14">
      <c r="A5080" s="26" t="s">
        <v>8065</v>
      </c>
      <c r="B5080" s="26" t="s">
        <v>8066</v>
      </c>
      <c r="C5080" s="26">
        <v>31766242</v>
      </c>
      <c r="D5080" s="26" t="s">
        <v>24</v>
      </c>
      <c r="E5080" s="26" t="s">
        <v>26383</v>
      </c>
      <c r="F5080" s="26" t="s">
        <v>26384</v>
      </c>
      <c r="G5080" s="26" t="s">
        <v>9586</v>
      </c>
      <c r="H5080" s="26" t="s">
        <v>1122</v>
      </c>
      <c r="J5080" s="26" t="s">
        <v>8039</v>
      </c>
      <c r="K5080" s="26" t="s">
        <v>9597</v>
      </c>
      <c r="L5080" s="26" t="s">
        <v>26385</v>
      </c>
      <c r="M5080" s="26">
        <v>380577255702</v>
      </c>
      <c r="N5080" s="26">
        <v>6310100000</v>
      </c>
    </row>
    <row r="5081" spans="1:14">
      <c r="A5081" s="26" t="s">
        <v>1667</v>
      </c>
      <c r="B5081" s="26" t="s">
        <v>1668</v>
      </c>
      <c r="C5081" s="26">
        <v>25502352</v>
      </c>
      <c r="D5081" s="26" t="s">
        <v>24</v>
      </c>
      <c r="E5081" s="26" t="s">
        <v>26386</v>
      </c>
      <c r="F5081" s="26" t="s">
        <v>14654</v>
      </c>
      <c r="G5081" s="26" t="s">
        <v>9586</v>
      </c>
      <c r="H5081" s="26" t="s">
        <v>27</v>
      </c>
      <c r="J5081" s="26" t="s">
        <v>36</v>
      </c>
      <c r="K5081" s="26" t="s">
        <v>9597</v>
      </c>
      <c r="L5081" s="26" t="s">
        <v>13334</v>
      </c>
      <c r="M5081" s="26">
        <v>380432460516</v>
      </c>
      <c r="N5081" s="26">
        <v>510100000</v>
      </c>
    </row>
    <row r="5082" spans="1:14">
      <c r="A5082" s="26" t="s">
        <v>6581</v>
      </c>
      <c r="B5082" s="26" t="s">
        <v>6582</v>
      </c>
      <c r="C5082" s="26">
        <v>38381474</v>
      </c>
      <c r="D5082" s="26" t="s">
        <v>24</v>
      </c>
      <c r="E5082" s="26" t="s">
        <v>26387</v>
      </c>
      <c r="F5082" s="26" t="s">
        <v>26388</v>
      </c>
      <c r="G5082" s="26" t="s">
        <v>9579</v>
      </c>
      <c r="H5082" s="26" t="s">
        <v>949</v>
      </c>
      <c r="I5082" s="26" t="s">
        <v>10846</v>
      </c>
      <c r="J5082" s="26" t="s">
        <v>8862</v>
      </c>
      <c r="K5082" s="26" t="s">
        <v>9582</v>
      </c>
      <c r="L5082" s="26" t="s">
        <v>26389</v>
      </c>
      <c r="M5082" s="26">
        <v>380535532417</v>
      </c>
      <c r="N5082" s="26">
        <v>5323289603</v>
      </c>
    </row>
    <row r="5083" spans="1:14">
      <c r="A5083" s="26" t="s">
        <v>9356</v>
      </c>
      <c r="B5083" s="26" t="s">
        <v>9357</v>
      </c>
      <c r="C5083" s="26">
        <v>2006389</v>
      </c>
      <c r="D5083" s="26" t="s">
        <v>780</v>
      </c>
      <c r="E5083" s="26" t="s">
        <v>26390</v>
      </c>
      <c r="F5083" s="26" t="s">
        <v>26391</v>
      </c>
      <c r="G5083" s="26" t="s">
        <v>9601</v>
      </c>
      <c r="H5083" s="26" t="s">
        <v>1573</v>
      </c>
      <c r="J5083" s="26" t="s">
        <v>1582</v>
      </c>
      <c r="K5083" s="26" t="s">
        <v>9597</v>
      </c>
      <c r="L5083" s="26" t="s">
        <v>26392</v>
      </c>
      <c r="M5083" s="26">
        <v>380503811727</v>
      </c>
      <c r="N5083" s="26">
        <v>7410400000</v>
      </c>
    </row>
    <row r="5084" spans="1:14">
      <c r="A5084" s="26" t="s">
        <v>9168</v>
      </c>
      <c r="B5084" s="26" t="s">
        <v>9169</v>
      </c>
      <c r="C5084" s="26">
        <v>30311923</v>
      </c>
      <c r="D5084" s="26" t="s">
        <v>24</v>
      </c>
      <c r="E5084" s="26" t="s">
        <v>26393</v>
      </c>
      <c r="F5084" s="26" t="s">
        <v>14747</v>
      </c>
      <c r="G5084" s="26" t="s">
        <v>9591</v>
      </c>
      <c r="H5084" s="26" t="s">
        <v>1490</v>
      </c>
      <c r="J5084" s="26" t="s">
        <v>1553</v>
      </c>
      <c r="K5084" s="26" t="s">
        <v>9597</v>
      </c>
      <c r="L5084" s="26" t="s">
        <v>26394</v>
      </c>
      <c r="M5084" s="26">
        <v>761986484344</v>
      </c>
      <c r="N5084" s="26">
        <v>524955100</v>
      </c>
    </row>
    <row r="5085" spans="1:14">
      <c r="A5085" s="26" t="s">
        <v>3652</v>
      </c>
      <c r="B5085" s="26" t="s">
        <v>3653</v>
      </c>
      <c r="C5085" s="26">
        <v>1992937</v>
      </c>
      <c r="D5085" s="26" t="s">
        <v>780</v>
      </c>
      <c r="E5085" s="26" t="s">
        <v>26395</v>
      </c>
      <c r="F5085" s="26" t="s">
        <v>26396</v>
      </c>
      <c r="G5085" s="26" t="s">
        <v>9601</v>
      </c>
      <c r="H5085" s="26" t="s">
        <v>468</v>
      </c>
      <c r="I5085" s="26" t="s">
        <v>11017</v>
      </c>
      <c r="J5085" s="26" t="s">
        <v>3651</v>
      </c>
      <c r="K5085" s="26" t="s">
        <v>9597</v>
      </c>
      <c r="L5085" s="26" t="s">
        <v>26397</v>
      </c>
      <c r="M5085" s="26">
        <v>380614541273</v>
      </c>
      <c r="N5085" s="26">
        <v>1222082001</v>
      </c>
    </row>
    <row r="5086" spans="1:14">
      <c r="A5086" s="26" t="s">
        <v>2788</v>
      </c>
      <c r="B5086" s="26" t="s">
        <v>2789</v>
      </c>
      <c r="C5086" s="26">
        <v>37691686</v>
      </c>
      <c r="D5086" s="26" t="s">
        <v>24</v>
      </c>
      <c r="E5086" s="26" t="s">
        <v>26398</v>
      </c>
      <c r="F5086" s="26" t="s">
        <v>26399</v>
      </c>
      <c r="G5086" s="26" t="s">
        <v>9579</v>
      </c>
      <c r="H5086" s="26" t="s">
        <v>258</v>
      </c>
      <c r="I5086" s="26" t="s">
        <v>10477</v>
      </c>
      <c r="J5086" s="26" t="s">
        <v>26400</v>
      </c>
      <c r="K5086" s="26" t="s">
        <v>9582</v>
      </c>
      <c r="L5086" s="26" t="s">
        <v>26401</v>
      </c>
      <c r="M5086" s="26">
        <v>380952586458</v>
      </c>
      <c r="N5086" s="26">
        <v>1421282701</v>
      </c>
    </row>
    <row r="5087" spans="1:14">
      <c r="A5087" s="26" t="s">
        <v>3349</v>
      </c>
      <c r="B5087" s="26" t="s">
        <v>3350</v>
      </c>
      <c r="C5087" s="26">
        <v>38068793</v>
      </c>
      <c r="D5087" s="26" t="s">
        <v>24</v>
      </c>
      <c r="E5087" s="26" t="s">
        <v>26402</v>
      </c>
      <c r="F5087" s="26" t="s">
        <v>26403</v>
      </c>
      <c r="G5087" s="26" t="s">
        <v>9579</v>
      </c>
      <c r="H5087" s="26" t="s">
        <v>392</v>
      </c>
      <c r="I5087" s="26" t="s">
        <v>10303</v>
      </c>
      <c r="J5087" s="26" t="s">
        <v>26404</v>
      </c>
      <c r="K5087" s="26" t="s">
        <v>9582</v>
      </c>
      <c r="L5087" s="26" t="s">
        <v>26405</v>
      </c>
      <c r="M5087" s="26">
        <v>380674739074</v>
      </c>
      <c r="N5087" s="26">
        <v>2120486802</v>
      </c>
    </row>
    <row r="5088" spans="1:14">
      <c r="A5088" s="26" t="s">
        <v>3145</v>
      </c>
      <c r="B5088" s="26" t="s">
        <v>3142</v>
      </c>
      <c r="C5088" s="26">
        <v>41931754</v>
      </c>
      <c r="D5088" s="26" t="s">
        <v>24</v>
      </c>
      <c r="E5088" s="26" t="s">
        <v>26406</v>
      </c>
      <c r="F5088" s="26" t="s">
        <v>26407</v>
      </c>
      <c r="G5088" s="26" t="s">
        <v>9586</v>
      </c>
      <c r="H5088" s="26" t="s">
        <v>375</v>
      </c>
      <c r="J5088" s="26" t="s">
        <v>380</v>
      </c>
      <c r="K5088" s="26" t="s">
        <v>9597</v>
      </c>
      <c r="L5088" s="26" t="s">
        <v>26408</v>
      </c>
      <c r="M5088" s="26">
        <v>380412432000</v>
      </c>
      <c r="N5088" s="26">
        <v>1810100000</v>
      </c>
    </row>
    <row r="5089" spans="1:14">
      <c r="A5089" s="26" t="s">
        <v>6754</v>
      </c>
      <c r="B5089" s="26" t="s">
        <v>6755</v>
      </c>
      <c r="C5089" s="26">
        <v>37464470</v>
      </c>
      <c r="D5089" s="26" t="s">
        <v>24</v>
      </c>
      <c r="E5089" s="26" t="s">
        <v>26409</v>
      </c>
      <c r="F5089" s="26" t="s">
        <v>26410</v>
      </c>
      <c r="G5089" s="26" t="s">
        <v>9579</v>
      </c>
      <c r="H5089" s="26" t="s">
        <v>949</v>
      </c>
      <c r="I5089" s="26" t="s">
        <v>11064</v>
      </c>
      <c r="J5089" s="26" t="s">
        <v>26411</v>
      </c>
      <c r="K5089" s="26" t="s">
        <v>9582</v>
      </c>
      <c r="L5089" s="26" t="s">
        <v>26412</v>
      </c>
      <c r="M5089" s="26">
        <v>380534494225</v>
      </c>
      <c r="N5089" s="26">
        <v>123183402</v>
      </c>
    </row>
    <row r="5090" spans="1:14">
      <c r="A5090" s="26" t="s">
        <v>7198</v>
      </c>
      <c r="B5090" s="26" t="s">
        <v>7199</v>
      </c>
      <c r="C5090" s="26">
        <v>3068613</v>
      </c>
      <c r="D5090" s="26" t="s">
        <v>780</v>
      </c>
      <c r="E5090" s="26" t="s">
        <v>26413</v>
      </c>
      <c r="F5090" s="26" t="s">
        <v>26414</v>
      </c>
      <c r="G5090" s="26" t="s">
        <v>9601</v>
      </c>
      <c r="H5090" s="26" t="s">
        <v>987</v>
      </c>
      <c r="J5090" s="26" t="s">
        <v>1008</v>
      </c>
      <c r="K5090" s="26" t="s">
        <v>9597</v>
      </c>
      <c r="L5090" s="26" t="s">
        <v>26415</v>
      </c>
      <c r="M5090" s="26">
        <v>380362637839</v>
      </c>
      <c r="N5090" s="26">
        <v>122086501</v>
      </c>
    </row>
    <row r="5091" spans="1:14">
      <c r="A5091" s="26" t="s">
        <v>9399</v>
      </c>
      <c r="B5091" s="26" t="s">
        <v>9400</v>
      </c>
      <c r="C5091" s="26">
        <v>38955665</v>
      </c>
      <c r="D5091" s="26" t="s">
        <v>24</v>
      </c>
      <c r="E5091" s="26" t="s">
        <v>26416</v>
      </c>
      <c r="F5091" s="26" t="s">
        <v>26417</v>
      </c>
      <c r="G5091" s="26" t="s">
        <v>9579</v>
      </c>
      <c r="H5091" s="26" t="s">
        <v>1573</v>
      </c>
      <c r="I5091" s="26" t="s">
        <v>10158</v>
      </c>
      <c r="J5091" s="26" t="s">
        <v>26418</v>
      </c>
      <c r="K5091" s="26" t="s">
        <v>9582</v>
      </c>
      <c r="L5091" s="26" t="s">
        <v>26419</v>
      </c>
      <c r="M5091" s="26">
        <v>380462686649</v>
      </c>
      <c r="N5091" s="26">
        <v>7425555409</v>
      </c>
    </row>
    <row r="5092" spans="1:14">
      <c r="A5092" s="26" t="s">
        <v>4027</v>
      </c>
      <c r="B5092" s="26" t="s">
        <v>4028</v>
      </c>
      <c r="C5092" s="26">
        <v>42326482</v>
      </c>
      <c r="D5092" s="26" t="s">
        <v>24</v>
      </c>
      <c r="E5092" s="26" t="s">
        <v>26420</v>
      </c>
      <c r="F5092" s="26" t="s">
        <v>26421</v>
      </c>
      <c r="G5092" s="26" t="s">
        <v>9586</v>
      </c>
      <c r="H5092" s="26" t="s">
        <v>506</v>
      </c>
      <c r="I5092" s="26" t="s">
        <v>10789</v>
      </c>
      <c r="J5092" s="26" t="s">
        <v>1265</v>
      </c>
      <c r="K5092" s="26" t="s">
        <v>9582</v>
      </c>
      <c r="L5092" s="26" t="s">
        <v>26422</v>
      </c>
      <c r="M5092" s="26">
        <v>380347753232</v>
      </c>
      <c r="N5092" s="26">
        <v>120483604</v>
      </c>
    </row>
    <row r="5093" spans="1:14">
      <c r="A5093" s="26" t="s">
        <v>8924</v>
      </c>
      <c r="B5093" s="26" t="s">
        <v>8925</v>
      </c>
      <c r="C5093" s="26">
        <v>39011491</v>
      </c>
      <c r="D5093" s="26" t="s">
        <v>24</v>
      </c>
      <c r="E5093" s="26" t="s">
        <v>26423</v>
      </c>
      <c r="F5093" s="26" t="s">
        <v>26424</v>
      </c>
      <c r="G5093" s="26" t="s">
        <v>9579</v>
      </c>
      <c r="H5093" s="26" t="s">
        <v>1401</v>
      </c>
      <c r="I5093" s="26" t="s">
        <v>9726</v>
      </c>
      <c r="J5093" s="26" t="s">
        <v>26425</v>
      </c>
      <c r="K5093" s="26" t="s">
        <v>9582</v>
      </c>
      <c r="L5093" s="26" t="s">
        <v>26426</v>
      </c>
      <c r="M5093" s="26">
        <v>380969131550</v>
      </c>
      <c r="N5093" s="26">
        <v>7123787202</v>
      </c>
    </row>
    <row r="5094" spans="1:14">
      <c r="A5094" s="26" t="s">
        <v>6977</v>
      </c>
      <c r="B5094" s="26" t="s">
        <v>6978</v>
      </c>
      <c r="C5094" s="26">
        <v>2000228</v>
      </c>
      <c r="D5094" s="26" t="s">
        <v>780</v>
      </c>
      <c r="E5094" s="26" t="s">
        <v>26427</v>
      </c>
      <c r="F5094" s="26" t="s">
        <v>9787</v>
      </c>
      <c r="G5094" s="26" t="s">
        <v>9601</v>
      </c>
      <c r="H5094" s="26" t="s">
        <v>987</v>
      </c>
      <c r="I5094" s="26" t="s">
        <v>11004</v>
      </c>
      <c r="J5094" s="26" t="s">
        <v>992</v>
      </c>
      <c r="K5094" s="26" t="s">
        <v>9606</v>
      </c>
      <c r="L5094" s="26" t="s">
        <v>11005</v>
      </c>
      <c r="M5094" s="26">
        <v>380969836721</v>
      </c>
      <c r="N5094" s="26">
        <v>5621255100</v>
      </c>
    </row>
    <row r="5095" spans="1:14">
      <c r="A5095" s="26" t="s">
        <v>8915</v>
      </c>
      <c r="B5095" s="26" t="s">
        <v>8916</v>
      </c>
      <c r="C5095" s="26">
        <v>41368558</v>
      </c>
      <c r="D5095" s="26" t="s">
        <v>24</v>
      </c>
      <c r="E5095" s="26" t="s">
        <v>26428</v>
      </c>
      <c r="F5095" s="26" t="s">
        <v>26429</v>
      </c>
      <c r="G5095" s="26" t="s">
        <v>9579</v>
      </c>
      <c r="H5095" s="26" t="s">
        <v>1401</v>
      </c>
      <c r="I5095" s="26" t="s">
        <v>11520</v>
      </c>
      <c r="J5095" s="26" t="s">
        <v>26430</v>
      </c>
      <c r="K5095" s="26" t="s">
        <v>9582</v>
      </c>
      <c r="L5095" s="26" t="s">
        <v>26431</v>
      </c>
      <c r="M5095" s="26">
        <v>380963315991</v>
      </c>
      <c r="N5095" s="26">
        <v>7123487501</v>
      </c>
    </row>
    <row r="5096" spans="1:14">
      <c r="A5096" s="26" t="s">
        <v>9125</v>
      </c>
      <c r="B5096" s="26" t="s">
        <v>9126</v>
      </c>
      <c r="C5096" s="26">
        <v>38407889</v>
      </c>
      <c r="D5096" s="26" t="s">
        <v>24</v>
      </c>
      <c r="E5096" s="26" t="s">
        <v>26432</v>
      </c>
      <c r="F5096" s="26" t="s">
        <v>26433</v>
      </c>
      <c r="G5096" s="26" t="s">
        <v>9586</v>
      </c>
      <c r="H5096" s="26" t="s">
        <v>1490</v>
      </c>
      <c r="I5096" s="26" t="s">
        <v>9846</v>
      </c>
      <c r="J5096" s="26" t="s">
        <v>19017</v>
      </c>
      <c r="K5096" s="26" t="s">
        <v>9582</v>
      </c>
      <c r="L5096" s="26" t="s">
        <v>26434</v>
      </c>
      <c r="M5096" s="26">
        <v>380373364217</v>
      </c>
      <c r="N5096" s="26">
        <v>1220755122</v>
      </c>
    </row>
    <row r="5097" spans="1:14">
      <c r="A5097" s="26" t="s">
        <v>9364</v>
      </c>
      <c r="B5097" s="26" t="s">
        <v>9365</v>
      </c>
      <c r="C5097" s="26">
        <v>2006107</v>
      </c>
      <c r="D5097" s="26" t="s">
        <v>780</v>
      </c>
      <c r="E5097" s="26" t="s">
        <v>26435</v>
      </c>
      <c r="F5097" s="26" t="s">
        <v>26436</v>
      </c>
      <c r="G5097" s="26" t="s">
        <v>9601</v>
      </c>
      <c r="H5097" s="26" t="s">
        <v>1573</v>
      </c>
      <c r="I5097" s="26" t="s">
        <v>10542</v>
      </c>
      <c r="J5097" s="26" t="s">
        <v>9266</v>
      </c>
      <c r="K5097" s="26" t="s">
        <v>9597</v>
      </c>
      <c r="L5097" s="26" t="s">
        <v>26437</v>
      </c>
      <c r="M5097" s="26">
        <v>380463546598</v>
      </c>
      <c r="N5097" s="26">
        <v>7420310100</v>
      </c>
    </row>
    <row r="5098" spans="1:14">
      <c r="A5098" s="26" t="s">
        <v>4774</v>
      </c>
      <c r="B5098" s="26" t="s">
        <v>4775</v>
      </c>
      <c r="C5098" s="26">
        <v>37336085</v>
      </c>
      <c r="D5098" s="26" t="s">
        <v>24</v>
      </c>
      <c r="E5098" s="26" t="s">
        <v>26438</v>
      </c>
      <c r="F5098" s="26" t="s">
        <v>26439</v>
      </c>
      <c r="G5098" s="26" t="s">
        <v>9579</v>
      </c>
      <c r="H5098" s="26" t="s">
        <v>711</v>
      </c>
      <c r="I5098" s="26" t="s">
        <v>15378</v>
      </c>
      <c r="J5098" s="26" t="s">
        <v>26440</v>
      </c>
      <c r="K5098" s="26" t="s">
        <v>9582</v>
      </c>
      <c r="L5098" s="26" t="s">
        <v>26441</v>
      </c>
      <c r="M5098" s="26">
        <v>380646696638</v>
      </c>
      <c r="N5098" s="26">
        <v>1225884812</v>
      </c>
    </row>
    <row r="5099" spans="1:14">
      <c r="A5099" s="26" t="s">
        <v>7947</v>
      </c>
      <c r="B5099" s="26" t="s">
        <v>7948</v>
      </c>
      <c r="C5099" s="26">
        <v>38440356</v>
      </c>
      <c r="D5099" s="26" t="s">
        <v>24</v>
      </c>
      <c r="E5099" s="26" t="s">
        <v>26442</v>
      </c>
      <c r="F5099" s="26" t="s">
        <v>26443</v>
      </c>
      <c r="G5099" s="26" t="s">
        <v>9586</v>
      </c>
      <c r="H5099" s="26" t="s">
        <v>1122</v>
      </c>
      <c r="I5099" s="26" t="s">
        <v>10135</v>
      </c>
      <c r="J5099" s="26" t="s">
        <v>26444</v>
      </c>
      <c r="K5099" s="26" t="s">
        <v>9582</v>
      </c>
      <c r="L5099" s="26" t="s">
        <v>26445</v>
      </c>
      <c r="M5099" s="26">
        <v>380574496167</v>
      </c>
      <c r="N5099" s="26">
        <v>6323383501</v>
      </c>
    </row>
    <row r="5100" spans="1:14">
      <c r="A5100" s="26" t="s">
        <v>2802</v>
      </c>
      <c r="B5100" s="26" t="s">
        <v>2803</v>
      </c>
      <c r="C5100" s="26">
        <v>37339271</v>
      </c>
      <c r="D5100" s="26" t="s">
        <v>24</v>
      </c>
      <c r="E5100" s="26" t="s">
        <v>26446</v>
      </c>
      <c r="F5100" s="26" t="s">
        <v>26447</v>
      </c>
      <c r="G5100" s="26" t="s">
        <v>9586</v>
      </c>
      <c r="H5100" s="26" t="s">
        <v>258</v>
      </c>
      <c r="I5100" s="26" t="s">
        <v>9747</v>
      </c>
      <c r="J5100" s="26" t="s">
        <v>26448</v>
      </c>
      <c r="K5100" s="26" t="s">
        <v>9606</v>
      </c>
      <c r="L5100" s="26" t="s">
        <v>26449</v>
      </c>
      <c r="M5100" s="26">
        <v>380957795563</v>
      </c>
      <c r="N5100" s="26">
        <v>1422755300</v>
      </c>
    </row>
    <row r="5101" spans="1:14">
      <c r="A5101" s="26" t="s">
        <v>3148</v>
      </c>
      <c r="B5101" s="26" t="s">
        <v>3149</v>
      </c>
      <c r="C5101" s="26">
        <v>1526394</v>
      </c>
      <c r="D5101" s="26" t="s">
        <v>780</v>
      </c>
      <c r="E5101" s="26" t="s">
        <v>26450</v>
      </c>
      <c r="F5101" s="26" t="s">
        <v>26451</v>
      </c>
      <c r="G5101" s="26" t="s">
        <v>9601</v>
      </c>
      <c r="H5101" s="26" t="s">
        <v>375</v>
      </c>
      <c r="J5101" s="26" t="s">
        <v>380</v>
      </c>
      <c r="K5101" s="26" t="s">
        <v>9597</v>
      </c>
      <c r="L5101" s="26" t="s">
        <v>26452</v>
      </c>
      <c r="M5101" s="26">
        <v>761352301100</v>
      </c>
      <c r="N5101" s="26">
        <v>1810100000</v>
      </c>
    </row>
    <row r="5102" spans="1:14">
      <c r="A5102" s="26" t="s">
        <v>2982</v>
      </c>
      <c r="B5102" s="26" t="s">
        <v>2983</v>
      </c>
      <c r="C5102" s="26">
        <v>37643758</v>
      </c>
      <c r="D5102" s="26" t="s">
        <v>24</v>
      </c>
      <c r="E5102" s="26" t="s">
        <v>26453</v>
      </c>
      <c r="F5102" s="26" t="s">
        <v>26454</v>
      </c>
      <c r="G5102" s="26" t="s">
        <v>9579</v>
      </c>
      <c r="H5102" s="26" t="s">
        <v>258</v>
      </c>
      <c r="I5102" s="26" t="s">
        <v>14964</v>
      </c>
      <c r="J5102" s="26" t="s">
        <v>11439</v>
      </c>
      <c r="K5102" s="26" t="s">
        <v>9582</v>
      </c>
      <c r="L5102" s="26" t="s">
        <v>26455</v>
      </c>
      <c r="M5102" s="26">
        <v>380626638303</v>
      </c>
      <c r="N5102" s="26">
        <v>121181502</v>
      </c>
    </row>
    <row r="5103" spans="1:14">
      <c r="A5103" s="26" t="s">
        <v>9098</v>
      </c>
      <c r="B5103" s="26" t="s">
        <v>9099</v>
      </c>
      <c r="C5103" s="26">
        <v>38561624</v>
      </c>
      <c r="D5103" s="26" t="s">
        <v>24</v>
      </c>
      <c r="E5103" s="26" t="s">
        <v>26456</v>
      </c>
      <c r="F5103" s="26" t="s">
        <v>26457</v>
      </c>
      <c r="G5103" s="26" t="s">
        <v>9591</v>
      </c>
      <c r="H5103" s="26" t="s">
        <v>1490</v>
      </c>
      <c r="I5103" s="26" t="s">
        <v>9841</v>
      </c>
      <c r="J5103" s="26" t="s">
        <v>26458</v>
      </c>
      <c r="K5103" s="26" t="s">
        <v>9582</v>
      </c>
      <c r="L5103" s="26" t="s">
        <v>26459</v>
      </c>
      <c r="M5103" s="26">
        <v>380373642210</v>
      </c>
      <c r="N5103" s="26">
        <v>7322510101</v>
      </c>
    </row>
    <row r="5104" spans="1:14">
      <c r="A5104" s="26" t="s">
        <v>7530</v>
      </c>
      <c r="B5104" s="26" t="s">
        <v>7531</v>
      </c>
      <c r="C5104" s="26">
        <v>38637368</v>
      </c>
      <c r="D5104" s="26" t="s">
        <v>24</v>
      </c>
      <c r="E5104" s="26" t="s">
        <v>26460</v>
      </c>
      <c r="F5104" s="26" t="s">
        <v>26461</v>
      </c>
      <c r="G5104" s="26" t="s">
        <v>9579</v>
      </c>
      <c r="H5104" s="26" t="s">
        <v>1025</v>
      </c>
      <c r="I5104" s="26" t="s">
        <v>9657</v>
      </c>
      <c r="J5104" s="26" t="s">
        <v>26462</v>
      </c>
      <c r="K5104" s="26" t="s">
        <v>9582</v>
      </c>
      <c r="L5104" s="26" t="s">
        <v>26463</v>
      </c>
      <c r="M5104" s="26">
        <v>380668149286</v>
      </c>
      <c r="N5104" s="26">
        <v>5920389209</v>
      </c>
    </row>
    <row r="5105" spans="1:14">
      <c r="A5105" s="26" t="s">
        <v>2960</v>
      </c>
      <c r="B5105" s="26" t="s">
        <v>2961</v>
      </c>
      <c r="C5105" s="26">
        <v>37691796</v>
      </c>
      <c r="D5105" s="26" t="s">
        <v>24</v>
      </c>
      <c r="E5105" s="26" t="s">
        <v>26464</v>
      </c>
      <c r="F5105" s="26" t="s">
        <v>26465</v>
      </c>
      <c r="G5105" s="26" t="s">
        <v>9586</v>
      </c>
      <c r="H5105" s="26" t="s">
        <v>258</v>
      </c>
      <c r="I5105" s="26" t="s">
        <v>16316</v>
      </c>
      <c r="J5105" s="26" t="s">
        <v>26466</v>
      </c>
      <c r="K5105" s="26" t="s">
        <v>9582</v>
      </c>
      <c r="L5105" s="26" t="s">
        <v>26467</v>
      </c>
      <c r="M5105" s="26">
        <v>380999316882</v>
      </c>
      <c r="N5105" s="26">
        <v>1421784401</v>
      </c>
    </row>
    <row r="5106" spans="1:14">
      <c r="A5106" s="26" t="s">
        <v>2064</v>
      </c>
      <c r="B5106" s="26" t="s">
        <v>2065</v>
      </c>
      <c r="C5106" s="26">
        <v>38527798</v>
      </c>
      <c r="D5106" s="26" t="s">
        <v>1701</v>
      </c>
      <c r="E5106" s="26" t="s">
        <v>26468</v>
      </c>
      <c r="F5106" s="26" t="s">
        <v>26469</v>
      </c>
      <c r="G5106" s="26" t="s">
        <v>9601</v>
      </c>
      <c r="H5106" s="26" t="s">
        <v>103</v>
      </c>
      <c r="I5106" s="26" t="s">
        <v>9897</v>
      </c>
      <c r="J5106" s="26" t="s">
        <v>1953</v>
      </c>
      <c r="K5106" s="26" t="s">
        <v>9582</v>
      </c>
      <c r="L5106" s="26" t="s">
        <v>10285</v>
      </c>
      <c r="M5106" s="26">
        <v>380969099348</v>
      </c>
      <c r="N5106" s="26">
        <v>724280401</v>
      </c>
    </row>
    <row r="5107" spans="1:14">
      <c r="A5107" s="26" t="s">
        <v>6846</v>
      </c>
      <c r="B5107" s="26" t="s">
        <v>6847</v>
      </c>
      <c r="C5107" s="26">
        <v>1984151</v>
      </c>
      <c r="D5107" s="26" t="s">
        <v>780</v>
      </c>
      <c r="E5107" s="26" t="s">
        <v>26470</v>
      </c>
      <c r="F5107" s="26" t="s">
        <v>9958</v>
      </c>
      <c r="G5107" s="26" t="s">
        <v>9601</v>
      </c>
      <c r="H5107" s="26" t="s">
        <v>949</v>
      </c>
      <c r="J5107" s="26" t="s">
        <v>977</v>
      </c>
      <c r="K5107" s="26" t="s">
        <v>9597</v>
      </c>
      <c r="L5107" s="26" t="s">
        <v>13749</v>
      </c>
      <c r="M5107" s="26">
        <v>380532690995</v>
      </c>
      <c r="N5107" s="26">
        <v>4424080504</v>
      </c>
    </row>
    <row r="5108" spans="1:14">
      <c r="A5108" s="26" t="s">
        <v>6716</v>
      </c>
      <c r="B5108" s="26" t="s">
        <v>6717</v>
      </c>
      <c r="C5108" s="26">
        <v>37953735</v>
      </c>
      <c r="D5108" s="26" t="s">
        <v>24</v>
      </c>
      <c r="E5108" s="26" t="s">
        <v>26471</v>
      </c>
      <c r="F5108" s="26" t="s">
        <v>26472</v>
      </c>
      <c r="G5108" s="26" t="s">
        <v>9579</v>
      </c>
      <c r="H5108" s="26" t="s">
        <v>949</v>
      </c>
      <c r="I5108" s="26" t="s">
        <v>10708</v>
      </c>
      <c r="J5108" s="26" t="s">
        <v>18773</v>
      </c>
      <c r="K5108" s="26" t="s">
        <v>9582</v>
      </c>
      <c r="L5108" s="26" t="s">
        <v>26473</v>
      </c>
      <c r="M5108" s="26">
        <v>380535694507</v>
      </c>
      <c r="N5108" s="26">
        <v>522484202</v>
      </c>
    </row>
    <row r="5109" spans="1:14">
      <c r="A5109" s="26" t="s">
        <v>7430</v>
      </c>
      <c r="B5109" s="26" t="s">
        <v>7431</v>
      </c>
      <c r="C5109" s="26">
        <v>42124853</v>
      </c>
      <c r="D5109" s="26" t="s">
        <v>24</v>
      </c>
      <c r="E5109" s="26" t="s">
        <v>26474</v>
      </c>
      <c r="F5109" s="26" t="s">
        <v>26475</v>
      </c>
      <c r="G5109" s="26" t="s">
        <v>9586</v>
      </c>
      <c r="H5109" s="26" t="s">
        <v>1025</v>
      </c>
      <c r="I5109" s="26" t="s">
        <v>19877</v>
      </c>
      <c r="J5109" s="26" t="s">
        <v>26476</v>
      </c>
      <c r="K5109" s="26" t="s">
        <v>9582</v>
      </c>
      <c r="L5109" s="26" t="s">
        <v>26477</v>
      </c>
      <c r="M5109" s="26">
        <v>380545176556</v>
      </c>
      <c r="N5109" s="26">
        <v>5924484801</v>
      </c>
    </row>
    <row r="5110" spans="1:14">
      <c r="A5110" s="26" t="s">
        <v>2938</v>
      </c>
      <c r="B5110" s="26" t="s">
        <v>2906</v>
      </c>
      <c r="C5110" s="26">
        <v>37793580</v>
      </c>
      <c r="D5110" s="26" t="s">
        <v>780</v>
      </c>
      <c r="E5110" s="26" t="s">
        <v>26478</v>
      </c>
      <c r="F5110" s="26" t="s">
        <v>10762</v>
      </c>
      <c r="G5110" s="26" t="s">
        <v>9601</v>
      </c>
      <c r="H5110" s="26" t="s">
        <v>258</v>
      </c>
      <c r="J5110" s="26" t="s">
        <v>317</v>
      </c>
      <c r="K5110" s="26" t="s">
        <v>9597</v>
      </c>
      <c r="L5110" s="26" t="s">
        <v>26169</v>
      </c>
      <c r="M5110" s="26">
        <v>380687875828</v>
      </c>
      <c r="N5110" s="26">
        <v>1412300000</v>
      </c>
    </row>
    <row r="5111" spans="1:14">
      <c r="A5111" s="26" t="s">
        <v>4445</v>
      </c>
      <c r="B5111" s="26" t="s">
        <v>4443</v>
      </c>
      <c r="C5111" s="26">
        <v>1994178</v>
      </c>
      <c r="D5111" s="26" t="s">
        <v>780</v>
      </c>
      <c r="E5111" s="26" t="s">
        <v>26479</v>
      </c>
      <c r="F5111" s="26" t="s">
        <v>20093</v>
      </c>
      <c r="G5111" s="26" t="s">
        <v>9601</v>
      </c>
      <c r="H5111" s="26" t="s">
        <v>576</v>
      </c>
      <c r="J5111" s="26" t="s">
        <v>4444</v>
      </c>
      <c r="K5111" s="26" t="s">
        <v>9606</v>
      </c>
      <c r="L5111" s="26" t="s">
        <v>20094</v>
      </c>
      <c r="M5111" s="26">
        <v>380674965799</v>
      </c>
      <c r="N5111" s="26">
        <v>3223556100</v>
      </c>
    </row>
    <row r="5112" spans="1:14">
      <c r="A5112" s="26" t="s">
        <v>6533</v>
      </c>
      <c r="B5112" s="26" t="s">
        <v>6140</v>
      </c>
      <c r="C5112" s="26">
        <v>38617509</v>
      </c>
      <c r="D5112" s="26" t="s">
        <v>24</v>
      </c>
      <c r="E5112" s="26" t="s">
        <v>26480</v>
      </c>
      <c r="F5112" s="26" t="s">
        <v>26481</v>
      </c>
      <c r="G5112" s="26" t="s">
        <v>9579</v>
      </c>
      <c r="H5112" s="26" t="s">
        <v>885</v>
      </c>
      <c r="I5112" s="26" t="s">
        <v>11807</v>
      </c>
      <c r="J5112" s="26" t="s">
        <v>26482</v>
      </c>
      <c r="K5112" s="26" t="s">
        <v>9582</v>
      </c>
      <c r="L5112" s="26" t="s">
        <v>26483</v>
      </c>
      <c r="M5112" s="26">
        <v>380966080749</v>
      </c>
      <c r="N5112" s="26">
        <v>5110590002</v>
      </c>
    </row>
    <row r="5113" spans="1:14">
      <c r="A5113" s="26" t="s">
        <v>3266</v>
      </c>
      <c r="B5113" s="26" t="s">
        <v>3267</v>
      </c>
      <c r="C5113" s="26">
        <v>38455645</v>
      </c>
      <c r="D5113" s="26" t="s">
        <v>24</v>
      </c>
      <c r="E5113" s="26" t="s">
        <v>26484</v>
      </c>
      <c r="F5113" s="26" t="s">
        <v>26485</v>
      </c>
      <c r="G5113" s="26" t="s">
        <v>9591</v>
      </c>
      <c r="H5113" s="26" t="s">
        <v>375</v>
      </c>
      <c r="I5113" s="26" t="s">
        <v>10187</v>
      </c>
      <c r="J5113" s="26" t="s">
        <v>26486</v>
      </c>
      <c r="K5113" s="26" t="s">
        <v>9582</v>
      </c>
      <c r="L5113" s="26" t="s">
        <v>26487</v>
      </c>
      <c r="M5113" s="26">
        <v>380985170230</v>
      </c>
      <c r="N5113" s="26">
        <v>1422755605</v>
      </c>
    </row>
    <row r="5114" spans="1:14">
      <c r="A5114" s="26" t="s">
        <v>4291</v>
      </c>
      <c r="B5114" s="26" t="s">
        <v>4292</v>
      </c>
      <c r="C5114" s="26">
        <v>22208209</v>
      </c>
      <c r="D5114" s="26" t="s">
        <v>24</v>
      </c>
      <c r="E5114" s="26" t="s">
        <v>26488</v>
      </c>
      <c r="F5114" s="26" t="s">
        <v>12486</v>
      </c>
      <c r="G5114" s="26" t="s">
        <v>9586</v>
      </c>
      <c r="H5114" s="26" t="s">
        <v>576</v>
      </c>
      <c r="J5114" s="26" t="s">
        <v>581</v>
      </c>
      <c r="K5114" s="26" t="s">
        <v>9597</v>
      </c>
      <c r="L5114" s="26" t="s">
        <v>16328</v>
      </c>
      <c r="M5114" s="26">
        <v>380456352245</v>
      </c>
      <c r="N5114" s="26">
        <v>2123681001</v>
      </c>
    </row>
    <row r="5115" spans="1:14">
      <c r="A5115" s="26" t="s">
        <v>3028</v>
      </c>
      <c r="B5115" s="26" t="s">
        <v>3029</v>
      </c>
      <c r="C5115" s="26">
        <v>37522155</v>
      </c>
      <c r="D5115" s="26" t="s">
        <v>24</v>
      </c>
      <c r="E5115" s="26" t="s">
        <v>26489</v>
      </c>
      <c r="F5115" s="26" t="s">
        <v>17182</v>
      </c>
      <c r="G5115" s="26" t="s">
        <v>9586</v>
      </c>
      <c r="H5115" s="26" t="s">
        <v>258</v>
      </c>
      <c r="J5115" s="26" t="s">
        <v>26490</v>
      </c>
      <c r="K5115" s="26" t="s">
        <v>9606</v>
      </c>
      <c r="L5115" s="26" t="s">
        <v>26491</v>
      </c>
      <c r="M5115" s="26">
        <v>380624725525</v>
      </c>
      <c r="N5115" s="26">
        <v>1411246500</v>
      </c>
    </row>
    <row r="5116" spans="1:14">
      <c r="A5116" s="26" t="s">
        <v>8369</v>
      </c>
      <c r="B5116" s="26" t="s">
        <v>8106</v>
      </c>
      <c r="C5116" s="26">
        <v>2003764</v>
      </c>
      <c r="D5116" s="26" t="s">
        <v>24</v>
      </c>
      <c r="E5116" s="26" t="s">
        <v>26492</v>
      </c>
      <c r="F5116" s="26" t="s">
        <v>26493</v>
      </c>
      <c r="G5116" s="26" t="s">
        <v>9586</v>
      </c>
      <c r="H5116" s="26" t="s">
        <v>1122</v>
      </c>
      <c r="J5116" s="26" t="s">
        <v>8039</v>
      </c>
      <c r="K5116" s="26" t="s">
        <v>9597</v>
      </c>
      <c r="L5116" s="26" t="s">
        <v>9782</v>
      </c>
      <c r="M5116" s="26">
        <v>380577255633</v>
      </c>
      <c r="N5116" s="26">
        <v>6310100000</v>
      </c>
    </row>
    <row r="5117" spans="1:14">
      <c r="A5117" s="26" t="s">
        <v>7917</v>
      </c>
      <c r="B5117" s="26" t="s">
        <v>7918</v>
      </c>
      <c r="C5117" s="26">
        <v>38552866</v>
      </c>
      <c r="D5117" s="26" t="s">
        <v>24</v>
      </c>
      <c r="E5117" s="26" t="s">
        <v>26494</v>
      </c>
      <c r="F5117" s="26" t="s">
        <v>26495</v>
      </c>
      <c r="G5117" s="26" t="s">
        <v>9586</v>
      </c>
      <c r="H5117" s="26" t="s">
        <v>1122</v>
      </c>
      <c r="I5117" s="26" t="s">
        <v>11379</v>
      </c>
      <c r="J5117" s="26" t="s">
        <v>26496</v>
      </c>
      <c r="K5117" s="26" t="s">
        <v>9582</v>
      </c>
      <c r="L5117" s="26" t="s">
        <v>26497</v>
      </c>
      <c r="M5117" s="26">
        <v>380960766143</v>
      </c>
      <c r="N5117" s="26">
        <v>5324085205</v>
      </c>
    </row>
    <row r="5118" spans="1:14">
      <c r="A5118" s="26" t="s">
        <v>7126</v>
      </c>
      <c r="B5118" s="26" t="s">
        <v>7127</v>
      </c>
      <c r="C5118" s="26">
        <v>38492302</v>
      </c>
      <c r="D5118" s="26" t="s">
        <v>24</v>
      </c>
      <c r="E5118" s="26" t="s">
        <v>26498</v>
      </c>
      <c r="F5118" s="26" t="s">
        <v>26499</v>
      </c>
      <c r="G5118" s="26" t="s">
        <v>9586</v>
      </c>
      <c r="H5118" s="26" t="s">
        <v>987</v>
      </c>
      <c r="I5118" s="26" t="s">
        <v>9634</v>
      </c>
      <c r="J5118" s="26" t="s">
        <v>7044</v>
      </c>
      <c r="K5118" s="26" t="s">
        <v>9582</v>
      </c>
      <c r="L5118" s="26" t="s">
        <v>26500</v>
      </c>
      <c r="M5118" s="26">
        <v>761362714410</v>
      </c>
      <c r="N5118" s="26">
        <v>122080804</v>
      </c>
    </row>
    <row r="5119" spans="1:14">
      <c r="A5119" s="26" t="s">
        <v>7764</v>
      </c>
      <c r="B5119" s="26" t="s">
        <v>7765</v>
      </c>
      <c r="C5119" s="26">
        <v>41980178</v>
      </c>
      <c r="D5119" s="26" t="s">
        <v>24</v>
      </c>
      <c r="E5119" s="26" t="s">
        <v>26501</v>
      </c>
      <c r="F5119" s="26" t="s">
        <v>26502</v>
      </c>
      <c r="G5119" s="26" t="s">
        <v>9586</v>
      </c>
      <c r="H5119" s="26" t="s">
        <v>1088</v>
      </c>
      <c r="I5119" s="26" t="s">
        <v>10691</v>
      </c>
      <c r="J5119" s="26" t="s">
        <v>26503</v>
      </c>
      <c r="K5119" s="26" t="s">
        <v>9582</v>
      </c>
      <c r="L5119" s="26" t="s">
        <v>26504</v>
      </c>
      <c r="M5119" s="26">
        <v>380971857656</v>
      </c>
      <c r="N5119" s="26">
        <v>1825486202</v>
      </c>
    </row>
    <row r="5120" spans="1:14">
      <c r="A5120" s="26" t="s">
        <v>5494</v>
      </c>
      <c r="B5120" s="26" t="s">
        <v>5495</v>
      </c>
      <c r="C5120" s="26">
        <v>26199418</v>
      </c>
      <c r="D5120" s="26" t="s">
        <v>24</v>
      </c>
      <c r="E5120" s="26" t="s">
        <v>26505</v>
      </c>
      <c r="F5120" s="26" t="s">
        <v>26506</v>
      </c>
      <c r="G5120" s="26" t="s">
        <v>9586</v>
      </c>
      <c r="H5120" s="26" t="s">
        <v>799</v>
      </c>
      <c r="J5120" s="26" t="s">
        <v>800</v>
      </c>
      <c r="K5120" s="26" t="s">
        <v>9597</v>
      </c>
      <c r="L5120" s="26" t="s">
        <v>14519</v>
      </c>
      <c r="M5120" s="26">
        <v>760887027454</v>
      </c>
      <c r="N5120" s="26">
        <v>4822784009</v>
      </c>
    </row>
    <row r="5121" spans="1:14">
      <c r="A5121" s="26" t="s">
        <v>5850</v>
      </c>
      <c r="B5121" s="26" t="s">
        <v>5851</v>
      </c>
      <c r="C5121" s="26">
        <v>42273991</v>
      </c>
      <c r="D5121" s="26" t="s">
        <v>24</v>
      </c>
      <c r="E5121" s="26" t="s">
        <v>26507</v>
      </c>
      <c r="F5121" s="26" t="s">
        <v>26508</v>
      </c>
      <c r="G5121" s="26" t="s">
        <v>9586</v>
      </c>
      <c r="H5121" s="26" t="s">
        <v>799</v>
      </c>
      <c r="J5121" s="26" t="s">
        <v>800</v>
      </c>
      <c r="K5121" s="26" t="s">
        <v>9597</v>
      </c>
      <c r="L5121" s="26" t="s">
        <v>26509</v>
      </c>
      <c r="M5121" s="26">
        <v>380800331100</v>
      </c>
      <c r="N5121" s="26">
        <v>4822784009</v>
      </c>
    </row>
    <row r="5122" spans="1:14">
      <c r="A5122" s="26" t="s">
        <v>9042</v>
      </c>
      <c r="B5122" s="26" t="s">
        <v>9043</v>
      </c>
      <c r="C5122" s="26">
        <v>38868830</v>
      </c>
      <c r="D5122" s="26" t="s">
        <v>24</v>
      </c>
      <c r="E5122" s="26" t="s">
        <v>26510</v>
      </c>
      <c r="F5122" s="26" t="s">
        <v>26511</v>
      </c>
      <c r="G5122" s="26" t="s">
        <v>9586</v>
      </c>
      <c r="H5122" s="26" t="s">
        <v>1401</v>
      </c>
      <c r="I5122" s="26" t="s">
        <v>21820</v>
      </c>
      <c r="J5122" s="26" t="s">
        <v>26512</v>
      </c>
      <c r="K5122" s="26" t="s">
        <v>9582</v>
      </c>
      <c r="L5122" s="26" t="s">
        <v>26513</v>
      </c>
      <c r="M5122" s="26">
        <v>380473948738</v>
      </c>
      <c r="N5122" s="26">
        <v>7125185601</v>
      </c>
    </row>
    <row r="5123" spans="1:14">
      <c r="A5123" s="26" t="s">
        <v>1684</v>
      </c>
      <c r="B5123" s="26" t="s">
        <v>1685</v>
      </c>
      <c r="C5123" s="26">
        <v>2011031</v>
      </c>
      <c r="D5123" s="26" t="s">
        <v>780</v>
      </c>
      <c r="E5123" s="26" t="s">
        <v>26514</v>
      </c>
      <c r="F5123" s="26" t="s">
        <v>1685</v>
      </c>
      <c r="G5123" s="26" t="s">
        <v>9601</v>
      </c>
      <c r="H5123" s="26" t="s">
        <v>27</v>
      </c>
      <c r="J5123" s="26" t="s">
        <v>36</v>
      </c>
      <c r="K5123" s="26" t="s">
        <v>9597</v>
      </c>
      <c r="L5123" s="26" t="s">
        <v>26515</v>
      </c>
      <c r="M5123" s="26">
        <v>380432676087</v>
      </c>
      <c r="N5123" s="26">
        <v>510100000</v>
      </c>
    </row>
    <row r="5124" spans="1:14">
      <c r="A5124" s="26" t="s">
        <v>1915</v>
      </c>
      <c r="B5124" s="26" t="s">
        <v>1916</v>
      </c>
      <c r="C5124" s="26">
        <v>1982695</v>
      </c>
      <c r="D5124" s="26" t="s">
        <v>780</v>
      </c>
      <c r="E5124" s="26" t="s">
        <v>26516</v>
      </c>
      <c r="F5124" s="26" t="s">
        <v>26517</v>
      </c>
      <c r="G5124" s="26" t="s">
        <v>9601</v>
      </c>
      <c r="H5124" s="26" t="s">
        <v>27</v>
      </c>
      <c r="J5124" s="26" t="s">
        <v>91</v>
      </c>
      <c r="K5124" s="26" t="s">
        <v>9597</v>
      </c>
      <c r="L5124" s="26" t="s">
        <v>16339</v>
      </c>
      <c r="M5124" s="26">
        <v>382043383341</v>
      </c>
      <c r="N5124" s="26">
        <v>510900000</v>
      </c>
    </row>
    <row r="5125" spans="1:14">
      <c r="A5125" s="26" t="s">
        <v>5757</v>
      </c>
      <c r="B5125" s="26" t="s">
        <v>5758</v>
      </c>
      <c r="C5125" s="26">
        <v>38945128</v>
      </c>
      <c r="D5125" s="26" t="s">
        <v>24</v>
      </c>
      <c r="E5125" s="26" t="s">
        <v>26518</v>
      </c>
      <c r="F5125" s="26" t="s">
        <v>26519</v>
      </c>
      <c r="G5125" s="26" t="s">
        <v>9586</v>
      </c>
      <c r="H5125" s="26" t="s">
        <v>799</v>
      </c>
      <c r="J5125" s="26" t="s">
        <v>800</v>
      </c>
      <c r="K5125" s="26" t="s">
        <v>9597</v>
      </c>
      <c r="L5125" s="26" t="s">
        <v>26520</v>
      </c>
      <c r="M5125" s="26">
        <v>380442572130</v>
      </c>
      <c r="N5125" s="26">
        <v>4822784009</v>
      </c>
    </row>
    <row r="5126" spans="1:14">
      <c r="A5126" s="26" t="s">
        <v>3255</v>
      </c>
      <c r="B5126" s="26" t="s">
        <v>3256</v>
      </c>
      <c r="C5126" s="26">
        <v>1991903</v>
      </c>
      <c r="D5126" s="26" t="s">
        <v>780</v>
      </c>
      <c r="E5126" s="26" t="s">
        <v>26521</v>
      </c>
      <c r="F5126" s="26" t="s">
        <v>26522</v>
      </c>
      <c r="G5126" s="26" t="s">
        <v>9601</v>
      </c>
      <c r="H5126" s="26" t="s">
        <v>375</v>
      </c>
      <c r="I5126" s="26" t="s">
        <v>12530</v>
      </c>
      <c r="J5126" s="26" t="s">
        <v>3254</v>
      </c>
      <c r="K5126" s="26" t="s">
        <v>9597</v>
      </c>
      <c r="L5126" s="26" t="s">
        <v>26523</v>
      </c>
      <c r="M5126" s="26">
        <v>380972801481</v>
      </c>
      <c r="N5126" s="26">
        <v>722885201</v>
      </c>
    </row>
    <row r="5127" spans="1:14">
      <c r="A5127" s="26" t="s">
        <v>3007</v>
      </c>
      <c r="B5127" s="26" t="s">
        <v>3008</v>
      </c>
      <c r="C5127" s="26">
        <v>1991197</v>
      </c>
      <c r="D5127" s="26" t="s">
        <v>780</v>
      </c>
      <c r="E5127" s="26" t="s">
        <v>26524</v>
      </c>
      <c r="F5127" s="26" t="s">
        <v>18097</v>
      </c>
      <c r="G5127" s="26" t="s">
        <v>9601</v>
      </c>
      <c r="H5127" s="26" t="s">
        <v>258</v>
      </c>
      <c r="J5127" s="26" t="s">
        <v>367</v>
      </c>
      <c r="K5127" s="26" t="s">
        <v>9597</v>
      </c>
      <c r="L5127" s="26" t="s">
        <v>26525</v>
      </c>
      <c r="M5127" s="26">
        <v>380626225140</v>
      </c>
      <c r="N5127" s="26">
        <v>1414100000</v>
      </c>
    </row>
    <row r="5128" spans="1:14">
      <c r="A5128" s="26" t="s">
        <v>2339</v>
      </c>
      <c r="B5128" s="26" t="s">
        <v>2340</v>
      </c>
      <c r="C5128" s="26">
        <v>37899673</v>
      </c>
      <c r="D5128" s="26" t="s">
        <v>24</v>
      </c>
      <c r="E5128" s="26" t="s">
        <v>26526</v>
      </c>
      <c r="F5128" s="26" t="s">
        <v>19440</v>
      </c>
      <c r="G5128" s="26" t="s">
        <v>9586</v>
      </c>
      <c r="H5128" s="26" t="s">
        <v>133</v>
      </c>
      <c r="J5128" s="26" t="s">
        <v>146</v>
      </c>
      <c r="K5128" s="26" t="s">
        <v>9597</v>
      </c>
      <c r="L5128" s="26" t="s">
        <v>26527</v>
      </c>
      <c r="M5128" s="26">
        <v>380682999386</v>
      </c>
      <c r="N5128" s="26">
        <v>1210100000</v>
      </c>
    </row>
    <row r="5129" spans="1:14">
      <c r="A5129" s="26" t="s">
        <v>5850</v>
      </c>
      <c r="B5129" s="26" t="s">
        <v>5851</v>
      </c>
      <c r="C5129" s="26">
        <v>42273991</v>
      </c>
      <c r="D5129" s="26" t="s">
        <v>24</v>
      </c>
      <c r="E5129" s="26" t="s">
        <v>26528</v>
      </c>
      <c r="F5129" s="26" t="s">
        <v>26529</v>
      </c>
      <c r="G5129" s="26" t="s">
        <v>9586</v>
      </c>
      <c r="H5129" s="26" t="s">
        <v>799</v>
      </c>
      <c r="J5129" s="26" t="s">
        <v>800</v>
      </c>
      <c r="K5129" s="26" t="s">
        <v>9597</v>
      </c>
      <c r="L5129" s="26" t="s">
        <v>26530</v>
      </c>
      <c r="M5129" s="26">
        <v>380800331100</v>
      </c>
      <c r="N5129" s="26">
        <v>4822784009</v>
      </c>
    </row>
    <row r="5130" spans="1:14">
      <c r="A5130" s="26" t="s">
        <v>8946</v>
      </c>
      <c r="B5130" s="26" t="s">
        <v>8947</v>
      </c>
      <c r="C5130" s="26">
        <v>41773113</v>
      </c>
      <c r="D5130" s="26" t="s">
        <v>24</v>
      </c>
      <c r="E5130" s="26" t="s">
        <v>26531</v>
      </c>
      <c r="F5130" s="26" t="s">
        <v>26532</v>
      </c>
      <c r="G5130" s="26" t="s">
        <v>9579</v>
      </c>
      <c r="H5130" s="26" t="s">
        <v>1401</v>
      </c>
      <c r="I5130" s="26" t="s">
        <v>14400</v>
      </c>
      <c r="J5130" s="26" t="s">
        <v>26533</v>
      </c>
      <c r="K5130" s="26" t="s">
        <v>9582</v>
      </c>
      <c r="L5130" s="26" t="s">
        <v>26534</v>
      </c>
      <c r="M5130" s="26">
        <v>380967354603</v>
      </c>
      <c r="N5130" s="26">
        <v>7124089701</v>
      </c>
    </row>
    <row r="5131" spans="1:14">
      <c r="A5131" s="26" t="s">
        <v>5751</v>
      </c>
      <c r="B5131" s="26" t="s">
        <v>5752</v>
      </c>
      <c r="C5131" s="26">
        <v>35725498</v>
      </c>
      <c r="D5131" s="26" t="s">
        <v>24</v>
      </c>
      <c r="E5131" s="26" t="s">
        <v>26535</v>
      </c>
      <c r="F5131" s="26" t="s">
        <v>26536</v>
      </c>
      <c r="G5131" s="26" t="s">
        <v>9591</v>
      </c>
      <c r="H5131" s="26" t="s">
        <v>799</v>
      </c>
      <c r="I5131" s="26" t="s">
        <v>13211</v>
      </c>
      <c r="J5131" s="26" t="s">
        <v>800</v>
      </c>
      <c r="K5131" s="26" t="s">
        <v>9597</v>
      </c>
      <c r="L5131" s="26" t="s">
        <v>26537</v>
      </c>
      <c r="M5131" s="26">
        <v>380445010203</v>
      </c>
      <c r="N5131" s="26">
        <v>4822784009</v>
      </c>
    </row>
    <row r="5132" spans="1:14">
      <c r="A5132" s="26" t="s">
        <v>6758</v>
      </c>
      <c r="B5132" s="26" t="s">
        <v>6759</v>
      </c>
      <c r="C5132" s="26">
        <v>38345331</v>
      </c>
      <c r="D5132" s="26" t="s">
        <v>24</v>
      </c>
      <c r="E5132" s="26" t="s">
        <v>26538</v>
      </c>
      <c r="F5132" s="26" t="s">
        <v>26539</v>
      </c>
      <c r="G5132" s="26" t="s">
        <v>9579</v>
      </c>
      <c r="H5132" s="26" t="s">
        <v>949</v>
      </c>
      <c r="I5132" s="26" t="s">
        <v>13966</v>
      </c>
      <c r="J5132" s="26" t="s">
        <v>26540</v>
      </c>
      <c r="K5132" s="26" t="s">
        <v>9582</v>
      </c>
      <c r="L5132" s="26" t="s">
        <v>26541</v>
      </c>
      <c r="M5132" s="26">
        <v>380535799722</v>
      </c>
      <c r="N5132" s="26">
        <v>5323685601</v>
      </c>
    </row>
    <row r="5133" spans="1:14">
      <c r="A5133" s="26" t="s">
        <v>4208</v>
      </c>
      <c r="B5133" s="26" t="s">
        <v>4209</v>
      </c>
      <c r="C5133" s="26" t="s">
        <v>1604</v>
      </c>
      <c r="D5133" s="26" t="s">
        <v>24</v>
      </c>
      <c r="E5133" s="26" t="s">
        <v>26542</v>
      </c>
      <c r="F5133" s="26" t="s">
        <v>4209</v>
      </c>
      <c r="G5133" s="26" t="s">
        <v>9591</v>
      </c>
      <c r="H5133" s="26" t="s">
        <v>506</v>
      </c>
      <c r="I5133" s="26" t="s">
        <v>12368</v>
      </c>
      <c r="J5133" s="26" t="s">
        <v>4210</v>
      </c>
      <c r="K5133" s="26" t="s">
        <v>9582</v>
      </c>
      <c r="L5133" s="26" t="s">
        <v>26543</v>
      </c>
      <c r="M5133" s="26">
        <v>380957115820</v>
      </c>
      <c r="N5133" s="26">
        <v>2623285601</v>
      </c>
    </row>
    <row r="5134" spans="1:14">
      <c r="A5134" s="26" t="s">
        <v>6984</v>
      </c>
      <c r="B5134" s="26" t="s">
        <v>6985</v>
      </c>
      <c r="C5134" s="26">
        <v>38505423</v>
      </c>
      <c r="D5134" s="26" t="s">
        <v>24</v>
      </c>
      <c r="E5134" s="26" t="s">
        <v>26544</v>
      </c>
      <c r="F5134" s="26" t="s">
        <v>26545</v>
      </c>
      <c r="G5134" s="26" t="s">
        <v>9586</v>
      </c>
      <c r="H5134" s="26" t="s">
        <v>987</v>
      </c>
      <c r="I5134" s="26" t="s">
        <v>19276</v>
      </c>
      <c r="J5134" s="26" t="s">
        <v>26546</v>
      </c>
      <c r="K5134" s="26" t="s">
        <v>9582</v>
      </c>
      <c r="L5134" s="26" t="s">
        <v>26547</v>
      </c>
      <c r="M5134" s="26">
        <v>380977718679</v>
      </c>
      <c r="N5134" s="26">
        <v>5621455301</v>
      </c>
    </row>
    <row r="5135" spans="1:14">
      <c r="A5135" s="26" t="s">
        <v>3343</v>
      </c>
      <c r="B5135" s="26" t="s">
        <v>3344</v>
      </c>
      <c r="C5135" s="26">
        <v>42019223</v>
      </c>
      <c r="D5135" s="26" t="s">
        <v>24</v>
      </c>
      <c r="E5135" s="26" t="s">
        <v>26548</v>
      </c>
      <c r="F5135" s="26" t="s">
        <v>26549</v>
      </c>
      <c r="G5135" s="26" t="s">
        <v>9586</v>
      </c>
      <c r="H5135" s="26" t="s">
        <v>392</v>
      </c>
      <c r="J5135" s="26" t="s">
        <v>26550</v>
      </c>
      <c r="K5135" s="26" t="s">
        <v>9582</v>
      </c>
      <c r="L5135" s="26" t="s">
        <v>26551</v>
      </c>
      <c r="M5135" s="26">
        <v>380953604687</v>
      </c>
      <c r="N5135" s="26">
        <v>2124881803</v>
      </c>
    </row>
    <row r="5136" spans="1:14">
      <c r="A5136" s="26" t="s">
        <v>8787</v>
      </c>
      <c r="B5136" s="26" t="s">
        <v>8788</v>
      </c>
      <c r="C5136" s="26">
        <v>3397564</v>
      </c>
      <c r="D5136" s="26" t="s">
        <v>780</v>
      </c>
      <c r="E5136" s="26" t="s">
        <v>26552</v>
      </c>
      <c r="F5136" s="26" t="s">
        <v>10863</v>
      </c>
      <c r="G5136" s="26" t="s">
        <v>9601</v>
      </c>
      <c r="H5136" s="26" t="s">
        <v>1308</v>
      </c>
      <c r="J5136" s="26" t="s">
        <v>1387</v>
      </c>
      <c r="K5136" s="26" t="s">
        <v>9597</v>
      </c>
      <c r="L5136" s="26" t="s">
        <v>26553</v>
      </c>
      <c r="M5136" s="26">
        <v>380382652153</v>
      </c>
      <c r="N5136" s="26">
        <v>4412745702</v>
      </c>
    </row>
    <row r="5137" spans="1:14">
      <c r="A5137" s="26" t="s">
        <v>8735</v>
      </c>
      <c r="B5137" s="26" t="s">
        <v>8736</v>
      </c>
      <c r="C5137" s="26">
        <v>38358026</v>
      </c>
      <c r="D5137" s="26" t="s">
        <v>24</v>
      </c>
      <c r="E5137" s="26" t="s">
        <v>26554</v>
      </c>
      <c r="F5137" s="26" t="s">
        <v>26555</v>
      </c>
      <c r="G5137" s="26" t="s">
        <v>9586</v>
      </c>
      <c r="H5137" s="26" t="s">
        <v>1308</v>
      </c>
      <c r="J5137" s="26" t="s">
        <v>1372</v>
      </c>
      <c r="K5137" s="26" t="s">
        <v>9597</v>
      </c>
      <c r="L5137" s="26" t="s">
        <v>26556</v>
      </c>
      <c r="M5137" s="26">
        <v>380967238637</v>
      </c>
      <c r="N5137" s="26">
        <v>6810600000</v>
      </c>
    </row>
    <row r="5138" spans="1:14">
      <c r="A5138" s="26" t="s">
        <v>3473</v>
      </c>
      <c r="B5138" s="26" t="s">
        <v>3474</v>
      </c>
      <c r="C5138" s="26">
        <v>38466531</v>
      </c>
      <c r="D5138" s="26" t="s">
        <v>24</v>
      </c>
      <c r="E5138" s="26" t="s">
        <v>26557</v>
      </c>
      <c r="F5138" s="26" t="s">
        <v>26558</v>
      </c>
      <c r="G5138" s="26" t="s">
        <v>9586</v>
      </c>
      <c r="H5138" s="26" t="s">
        <v>392</v>
      </c>
      <c r="I5138" s="26" t="s">
        <v>11629</v>
      </c>
      <c r="J5138" s="26" t="s">
        <v>3415</v>
      </c>
      <c r="K5138" s="26" t="s">
        <v>9582</v>
      </c>
      <c r="L5138" s="26" t="s">
        <v>26559</v>
      </c>
      <c r="M5138" s="26">
        <v>761981498152</v>
      </c>
      <c r="N5138" s="26">
        <v>2124887403</v>
      </c>
    </row>
    <row r="5139" spans="1:14">
      <c r="A5139" s="26" t="s">
        <v>6796</v>
      </c>
      <c r="B5139" s="26" t="s">
        <v>6797</v>
      </c>
      <c r="C5139" s="26">
        <v>1999684</v>
      </c>
      <c r="D5139" s="26" t="s">
        <v>780</v>
      </c>
      <c r="E5139" s="26" t="s">
        <v>26560</v>
      </c>
      <c r="F5139" s="26" t="s">
        <v>26561</v>
      </c>
      <c r="G5139" s="26" t="s">
        <v>9601</v>
      </c>
      <c r="H5139" s="26" t="s">
        <v>949</v>
      </c>
      <c r="J5139" s="26" t="s">
        <v>977</v>
      </c>
      <c r="K5139" s="26" t="s">
        <v>9597</v>
      </c>
      <c r="L5139" s="26" t="s">
        <v>26562</v>
      </c>
      <c r="M5139" s="26">
        <v>380532689068</v>
      </c>
      <c r="N5139" s="26">
        <v>4424080504</v>
      </c>
    </row>
    <row r="5140" spans="1:14">
      <c r="A5140" s="26" t="s">
        <v>8893</v>
      </c>
      <c r="B5140" s="26" t="s">
        <v>8894</v>
      </c>
      <c r="C5140" s="26">
        <v>41937159</v>
      </c>
      <c r="D5140" s="26" t="s">
        <v>24</v>
      </c>
      <c r="E5140" s="26" t="s">
        <v>26563</v>
      </c>
      <c r="F5140" s="26" t="s">
        <v>26564</v>
      </c>
      <c r="G5140" s="26" t="s">
        <v>9579</v>
      </c>
      <c r="H5140" s="26" t="s">
        <v>1401</v>
      </c>
      <c r="I5140" s="26" t="s">
        <v>9696</v>
      </c>
      <c r="J5140" s="26" t="s">
        <v>3276</v>
      </c>
      <c r="K5140" s="26" t="s">
        <v>9582</v>
      </c>
      <c r="L5140" s="26" t="s">
        <v>26565</v>
      </c>
      <c r="M5140" s="26">
        <v>761349417832</v>
      </c>
      <c r="N5140" s="26">
        <v>122785804</v>
      </c>
    </row>
    <row r="5141" spans="1:14">
      <c r="A5141" s="26" t="s">
        <v>4657</v>
      </c>
      <c r="B5141" s="26" t="s">
        <v>4658</v>
      </c>
      <c r="C5141" s="26">
        <v>38802559</v>
      </c>
      <c r="D5141" s="26" t="s">
        <v>24</v>
      </c>
      <c r="E5141" s="26" t="s">
        <v>26566</v>
      </c>
      <c r="F5141" s="26" t="s">
        <v>26567</v>
      </c>
      <c r="G5141" s="26" t="s">
        <v>9586</v>
      </c>
      <c r="H5141" s="26" t="s">
        <v>670</v>
      </c>
      <c r="J5141" s="26" t="s">
        <v>687</v>
      </c>
      <c r="K5141" s="26" t="s">
        <v>9597</v>
      </c>
      <c r="L5141" s="26" t="s">
        <v>12376</v>
      </c>
      <c r="M5141" s="26">
        <v>380980115658</v>
      </c>
      <c r="N5141" s="26">
        <v>3510100000</v>
      </c>
    </row>
    <row r="5142" spans="1:14">
      <c r="A5142" s="26" t="s">
        <v>2431</v>
      </c>
      <c r="B5142" s="26" t="s">
        <v>2432</v>
      </c>
      <c r="C5142" s="26">
        <v>1985742</v>
      </c>
      <c r="D5142" s="26" t="s">
        <v>780</v>
      </c>
      <c r="E5142" s="26" t="s">
        <v>26568</v>
      </c>
      <c r="F5142" s="26" t="s">
        <v>26569</v>
      </c>
      <c r="G5142" s="26" t="s">
        <v>9601</v>
      </c>
      <c r="H5142" s="26" t="s">
        <v>133</v>
      </c>
      <c r="I5142" s="26" t="s">
        <v>9917</v>
      </c>
      <c r="J5142" s="26" t="s">
        <v>3855</v>
      </c>
      <c r="K5142" s="26" t="s">
        <v>9606</v>
      </c>
      <c r="L5142" s="26" t="s">
        <v>26570</v>
      </c>
      <c r="M5142" s="26">
        <v>380974421720</v>
      </c>
      <c r="N5142" s="26">
        <v>122383703</v>
      </c>
    </row>
    <row r="5143" spans="1:14">
      <c r="A5143" s="26" t="s">
        <v>6871</v>
      </c>
      <c r="B5143" s="26" t="s">
        <v>6872</v>
      </c>
      <c r="C5143" s="26">
        <v>38522213</v>
      </c>
      <c r="D5143" s="26" t="s">
        <v>24</v>
      </c>
      <c r="E5143" s="26" t="s">
        <v>26571</v>
      </c>
      <c r="F5143" s="26" t="s">
        <v>26572</v>
      </c>
      <c r="G5143" s="26" t="s">
        <v>9579</v>
      </c>
      <c r="H5143" s="26" t="s">
        <v>949</v>
      </c>
      <c r="I5143" s="26" t="s">
        <v>12172</v>
      </c>
      <c r="J5143" s="26" t="s">
        <v>26573</v>
      </c>
      <c r="K5143" s="26" t="s">
        <v>9582</v>
      </c>
      <c r="L5143" s="26" t="s">
        <v>26574</v>
      </c>
      <c r="M5143" s="26">
        <v>380534196228</v>
      </c>
      <c r="N5143" s="26">
        <v>5324555112</v>
      </c>
    </row>
    <row r="5144" spans="1:14">
      <c r="A5144" s="26" t="s">
        <v>6716</v>
      </c>
      <c r="B5144" s="26" t="s">
        <v>6717</v>
      </c>
      <c r="C5144" s="26">
        <v>37953735</v>
      </c>
      <c r="D5144" s="26" t="s">
        <v>24</v>
      </c>
      <c r="E5144" s="26" t="s">
        <v>26575</v>
      </c>
      <c r="F5144" s="26" t="s">
        <v>26576</v>
      </c>
      <c r="G5144" s="26" t="s">
        <v>9579</v>
      </c>
      <c r="H5144" s="26" t="s">
        <v>949</v>
      </c>
      <c r="I5144" s="26" t="s">
        <v>10708</v>
      </c>
      <c r="J5144" s="26" t="s">
        <v>17910</v>
      </c>
      <c r="K5144" s="26" t="s">
        <v>9582</v>
      </c>
      <c r="L5144" s="26" t="s">
        <v>26577</v>
      </c>
      <c r="M5144" s="26">
        <v>380992272923</v>
      </c>
      <c r="N5144" s="26">
        <v>3220887602</v>
      </c>
    </row>
    <row r="5145" spans="1:14">
      <c r="A5145" s="26" t="s">
        <v>7878</v>
      </c>
      <c r="B5145" s="26" t="s">
        <v>7879</v>
      </c>
      <c r="C5145" s="26">
        <v>37948306</v>
      </c>
      <c r="D5145" s="26" t="s">
        <v>24</v>
      </c>
      <c r="E5145" s="26" t="s">
        <v>26578</v>
      </c>
      <c r="F5145" s="26" t="s">
        <v>26579</v>
      </c>
      <c r="G5145" s="26" t="s">
        <v>9579</v>
      </c>
      <c r="H5145" s="26" t="s">
        <v>1122</v>
      </c>
      <c r="I5145" s="26" t="s">
        <v>14471</v>
      </c>
      <c r="J5145" s="26" t="s">
        <v>26580</v>
      </c>
      <c r="K5145" s="26" t="s">
        <v>9582</v>
      </c>
      <c r="L5145" s="26" t="s">
        <v>26581</v>
      </c>
      <c r="M5145" s="26">
        <v>380575362641</v>
      </c>
      <c r="N5145" s="26">
        <v>6321285501</v>
      </c>
    </row>
    <row r="5146" spans="1:14">
      <c r="A5146" s="26" t="s">
        <v>3230</v>
      </c>
      <c r="B5146" s="26" t="s">
        <v>3231</v>
      </c>
      <c r="C5146" s="26">
        <v>38562298</v>
      </c>
      <c r="D5146" s="26" t="s">
        <v>24</v>
      </c>
      <c r="E5146" s="26" t="s">
        <v>26582</v>
      </c>
      <c r="F5146" s="26" t="s">
        <v>26583</v>
      </c>
      <c r="G5146" s="26" t="s">
        <v>9591</v>
      </c>
      <c r="H5146" s="26" t="s">
        <v>375</v>
      </c>
      <c r="I5146" s="26" t="s">
        <v>9592</v>
      </c>
      <c r="J5146" s="26" t="s">
        <v>54</v>
      </c>
      <c r="K5146" s="26" t="s">
        <v>9582</v>
      </c>
      <c r="L5146" s="26" t="s">
        <v>26584</v>
      </c>
      <c r="M5146" s="26">
        <v>380970410701</v>
      </c>
      <c r="N5146" s="26">
        <v>121181503</v>
      </c>
    </row>
    <row r="5147" spans="1:14">
      <c r="A5147" s="26" t="s">
        <v>9147</v>
      </c>
      <c r="B5147" s="26" t="s">
        <v>9148</v>
      </c>
      <c r="C5147" s="26">
        <v>38462935</v>
      </c>
      <c r="D5147" s="26" t="s">
        <v>24</v>
      </c>
      <c r="E5147" s="26" t="s">
        <v>26585</v>
      </c>
      <c r="F5147" s="26" t="s">
        <v>26586</v>
      </c>
      <c r="G5147" s="26" t="s">
        <v>9579</v>
      </c>
      <c r="H5147" s="26" t="s">
        <v>1490</v>
      </c>
      <c r="I5147" s="26" t="s">
        <v>10369</v>
      </c>
      <c r="J5147" s="26" t="s">
        <v>13054</v>
      </c>
      <c r="K5147" s="26" t="s">
        <v>9582</v>
      </c>
      <c r="L5147" s="26" t="s">
        <v>26587</v>
      </c>
      <c r="M5147" s="26">
        <v>380964498763</v>
      </c>
      <c r="N5147" s="26">
        <v>122080605</v>
      </c>
    </row>
    <row r="5148" spans="1:14">
      <c r="A5148" s="26" t="s">
        <v>4888</v>
      </c>
      <c r="B5148" s="26" t="s">
        <v>4889</v>
      </c>
      <c r="C5148" s="26">
        <v>1983720</v>
      </c>
      <c r="D5148" s="26" t="s">
        <v>24</v>
      </c>
      <c r="E5148" s="26" t="s">
        <v>26588</v>
      </c>
      <c r="F5148" s="26" t="s">
        <v>13943</v>
      </c>
      <c r="G5148" s="26" t="s">
        <v>9591</v>
      </c>
      <c r="H5148" s="26" t="s">
        <v>711</v>
      </c>
      <c r="I5148" s="26" t="s">
        <v>10523</v>
      </c>
      <c r="J5148" s="26" t="s">
        <v>4890</v>
      </c>
      <c r="K5148" s="26" t="s">
        <v>9606</v>
      </c>
      <c r="L5148" s="26" t="s">
        <v>18098</v>
      </c>
      <c r="M5148" s="26">
        <v>380645621135</v>
      </c>
      <c r="N5148" s="26">
        <v>1223282005</v>
      </c>
    </row>
    <row r="5149" spans="1:14">
      <c r="A5149" s="26" t="s">
        <v>5338</v>
      </c>
      <c r="B5149" s="26" t="s">
        <v>5337</v>
      </c>
      <c r="C5149" s="26">
        <v>1998035</v>
      </c>
      <c r="D5149" s="26" t="s">
        <v>24</v>
      </c>
      <c r="E5149" s="26" t="s">
        <v>26589</v>
      </c>
      <c r="F5149" s="26" t="s">
        <v>26590</v>
      </c>
      <c r="G5149" s="26" t="s">
        <v>9586</v>
      </c>
      <c r="H5149" s="26" t="s">
        <v>735</v>
      </c>
      <c r="I5149" s="26" t="s">
        <v>12249</v>
      </c>
      <c r="J5149" s="26" t="s">
        <v>18265</v>
      </c>
      <c r="K5149" s="26" t="s">
        <v>9582</v>
      </c>
      <c r="L5149" s="26" t="s">
        <v>26591</v>
      </c>
      <c r="M5149" s="26">
        <v>380968105089</v>
      </c>
      <c r="N5149" s="26">
        <v>4623683101</v>
      </c>
    </row>
    <row r="5150" spans="1:14">
      <c r="A5150" s="26" t="s">
        <v>2802</v>
      </c>
      <c r="B5150" s="26" t="s">
        <v>2803</v>
      </c>
      <c r="C5150" s="26">
        <v>37339271</v>
      </c>
      <c r="D5150" s="26" t="s">
        <v>24</v>
      </c>
      <c r="E5150" s="26" t="s">
        <v>26592</v>
      </c>
      <c r="F5150" s="26" t="s">
        <v>26593</v>
      </c>
      <c r="G5150" s="26" t="s">
        <v>9579</v>
      </c>
      <c r="H5150" s="26" t="s">
        <v>258</v>
      </c>
      <c r="I5150" s="26" t="s">
        <v>9747</v>
      </c>
      <c r="J5150" s="26" t="s">
        <v>26594</v>
      </c>
      <c r="K5150" s="26" t="s">
        <v>9582</v>
      </c>
      <c r="L5150" s="26" t="s">
        <v>26595</v>
      </c>
      <c r="M5150" s="26">
        <v>380990182721</v>
      </c>
      <c r="N5150" s="26">
        <v>1422783206</v>
      </c>
    </row>
    <row r="5151" spans="1:14">
      <c r="A5151" s="26" t="s">
        <v>4938</v>
      </c>
      <c r="B5151" s="26" t="s">
        <v>4933</v>
      </c>
      <c r="C5151" s="26">
        <v>1998226</v>
      </c>
      <c r="D5151" s="26" t="s">
        <v>780</v>
      </c>
      <c r="E5151" s="26" t="s">
        <v>26596</v>
      </c>
      <c r="F5151" s="26" t="s">
        <v>9958</v>
      </c>
      <c r="G5151" s="26" t="s">
        <v>9601</v>
      </c>
      <c r="H5151" s="26" t="s">
        <v>735</v>
      </c>
      <c r="I5151" s="26" t="s">
        <v>15124</v>
      </c>
      <c r="J5151" s="26" t="s">
        <v>4936</v>
      </c>
      <c r="K5151" s="26" t="s">
        <v>9597</v>
      </c>
      <c r="L5151" s="26" t="s">
        <v>26597</v>
      </c>
      <c r="M5151" s="26">
        <v>761281971881</v>
      </c>
      <c r="N5151" s="26">
        <v>724281802</v>
      </c>
    </row>
    <row r="5152" spans="1:14">
      <c r="A5152" s="26" t="s">
        <v>3198</v>
      </c>
      <c r="B5152" s="26" t="s">
        <v>3199</v>
      </c>
      <c r="C5152" s="26">
        <v>38006590</v>
      </c>
      <c r="D5152" s="26" t="s">
        <v>24</v>
      </c>
      <c r="E5152" s="26" t="s">
        <v>26598</v>
      </c>
      <c r="F5152" s="26" t="s">
        <v>26599</v>
      </c>
      <c r="G5152" s="26" t="s">
        <v>9579</v>
      </c>
      <c r="H5152" s="26" t="s">
        <v>375</v>
      </c>
      <c r="I5152" s="26" t="s">
        <v>12317</v>
      </c>
      <c r="J5152" s="26" t="s">
        <v>26600</v>
      </c>
      <c r="K5152" s="26" t="s">
        <v>9582</v>
      </c>
      <c r="L5152" s="26" t="s">
        <v>26601</v>
      </c>
      <c r="M5152" s="26">
        <v>380972795469</v>
      </c>
      <c r="N5152" s="26">
        <v>1823755160</v>
      </c>
    </row>
    <row r="5153" spans="1:14">
      <c r="A5153" s="26" t="s">
        <v>3560</v>
      </c>
      <c r="B5153" s="26" t="s">
        <v>3561</v>
      </c>
      <c r="C5153" s="26">
        <v>39048956</v>
      </c>
      <c r="D5153" s="26" t="s">
        <v>24</v>
      </c>
      <c r="E5153" s="26" t="s">
        <v>26602</v>
      </c>
      <c r="F5153" s="26" t="s">
        <v>26603</v>
      </c>
      <c r="G5153" s="26" t="s">
        <v>9586</v>
      </c>
      <c r="H5153" s="26" t="s">
        <v>392</v>
      </c>
      <c r="I5153" s="26" t="s">
        <v>10620</v>
      </c>
      <c r="J5153" s="26" t="s">
        <v>26604</v>
      </c>
      <c r="K5153" s="26" t="s">
        <v>9582</v>
      </c>
      <c r="L5153" s="26" t="s">
        <v>26605</v>
      </c>
      <c r="M5153" s="26">
        <v>380975618444</v>
      </c>
      <c r="N5153" s="26">
        <v>2125387801</v>
      </c>
    </row>
    <row r="5154" spans="1:14">
      <c r="A5154" s="26" t="s">
        <v>2913</v>
      </c>
      <c r="B5154" s="26" t="s">
        <v>2894</v>
      </c>
      <c r="C5154" s="26">
        <v>37885283</v>
      </c>
      <c r="D5154" s="26" t="s">
        <v>24</v>
      </c>
      <c r="E5154" s="26" t="s">
        <v>26606</v>
      </c>
      <c r="F5154" s="26" t="s">
        <v>26607</v>
      </c>
      <c r="G5154" s="26" t="s">
        <v>9586</v>
      </c>
      <c r="H5154" s="26" t="s">
        <v>258</v>
      </c>
      <c r="J5154" s="26" t="s">
        <v>317</v>
      </c>
      <c r="K5154" s="26" t="s">
        <v>9597</v>
      </c>
      <c r="L5154" s="26" t="s">
        <v>10058</v>
      </c>
      <c r="M5154" s="26">
        <v>380629338424</v>
      </c>
      <c r="N5154" s="26">
        <v>1412300000</v>
      </c>
    </row>
    <row r="5155" spans="1:14">
      <c r="A5155" s="26" t="s">
        <v>3145</v>
      </c>
      <c r="B5155" s="26" t="s">
        <v>3142</v>
      </c>
      <c r="C5155" s="26">
        <v>41931754</v>
      </c>
      <c r="D5155" s="26" t="s">
        <v>24</v>
      </c>
      <c r="E5155" s="26" t="s">
        <v>26608</v>
      </c>
      <c r="F5155" s="26" t="s">
        <v>26609</v>
      </c>
      <c r="G5155" s="26" t="s">
        <v>9586</v>
      </c>
      <c r="H5155" s="26" t="s">
        <v>375</v>
      </c>
      <c r="J5155" s="26" t="s">
        <v>380</v>
      </c>
      <c r="K5155" s="26" t="s">
        <v>9597</v>
      </c>
      <c r="L5155" s="26" t="s">
        <v>26610</v>
      </c>
      <c r="M5155" s="26">
        <v>380412432000</v>
      </c>
      <c r="N5155" s="26">
        <v>1810100000</v>
      </c>
    </row>
    <row r="5156" spans="1:14">
      <c r="A5156" s="26" t="s">
        <v>8669</v>
      </c>
      <c r="B5156" s="26" t="s">
        <v>8670</v>
      </c>
      <c r="C5156" s="26">
        <v>38566219</v>
      </c>
      <c r="D5156" s="26" t="s">
        <v>24</v>
      </c>
      <c r="E5156" s="26" t="s">
        <v>26611</v>
      </c>
      <c r="F5156" s="26" t="s">
        <v>10509</v>
      </c>
      <c r="G5156" s="26" t="s">
        <v>9586</v>
      </c>
      <c r="H5156" s="26" t="s">
        <v>1308</v>
      </c>
      <c r="J5156" s="26" t="s">
        <v>1337</v>
      </c>
      <c r="K5156" s="26" t="s">
        <v>9597</v>
      </c>
      <c r="L5156" s="26" t="s">
        <v>26612</v>
      </c>
      <c r="M5156" s="26">
        <v>761366008986</v>
      </c>
      <c r="N5156" s="26">
        <v>6810400000</v>
      </c>
    </row>
    <row r="5157" spans="1:14">
      <c r="A5157" s="26" t="s">
        <v>5129</v>
      </c>
      <c r="B5157" s="26" t="s">
        <v>5130</v>
      </c>
      <c r="C5157" s="26">
        <v>1996651</v>
      </c>
      <c r="D5157" s="26" t="s">
        <v>780</v>
      </c>
      <c r="E5157" s="26" t="s">
        <v>26613</v>
      </c>
      <c r="F5157" s="26" t="s">
        <v>26614</v>
      </c>
      <c r="G5157" s="26" t="s">
        <v>9601</v>
      </c>
      <c r="H5157" s="26" t="s">
        <v>735</v>
      </c>
      <c r="J5157" s="26" t="s">
        <v>740</v>
      </c>
      <c r="K5157" s="26" t="s">
        <v>9597</v>
      </c>
      <c r="L5157" s="26" t="s">
        <v>26615</v>
      </c>
      <c r="M5157" s="26">
        <v>380981295633</v>
      </c>
      <c r="N5157" s="26">
        <v>1221881203</v>
      </c>
    </row>
    <row r="5158" spans="1:14">
      <c r="A5158" s="26" t="s">
        <v>6161</v>
      </c>
      <c r="B5158" s="26" t="s">
        <v>6162</v>
      </c>
      <c r="C5158" s="26">
        <v>5446404</v>
      </c>
      <c r="D5158" s="26" t="s">
        <v>780</v>
      </c>
      <c r="E5158" s="26" t="s">
        <v>26616</v>
      </c>
      <c r="F5158" s="26" t="s">
        <v>9787</v>
      </c>
      <c r="G5158" s="26" t="s">
        <v>9601</v>
      </c>
      <c r="H5158" s="26" t="s">
        <v>885</v>
      </c>
      <c r="I5158" s="26" t="s">
        <v>11190</v>
      </c>
      <c r="J5158" s="26" t="s">
        <v>6163</v>
      </c>
      <c r="K5158" s="26" t="s">
        <v>9597</v>
      </c>
      <c r="L5158" s="26" t="s">
        <v>26617</v>
      </c>
      <c r="M5158" s="26">
        <v>380484331971</v>
      </c>
      <c r="N5158" s="26">
        <v>5122310300</v>
      </c>
    </row>
    <row r="5159" spans="1:14">
      <c r="A5159" s="26" t="s">
        <v>6754</v>
      </c>
      <c r="B5159" s="26" t="s">
        <v>6755</v>
      </c>
      <c r="C5159" s="26">
        <v>37464470</v>
      </c>
      <c r="D5159" s="26" t="s">
        <v>24</v>
      </c>
      <c r="E5159" s="26" t="s">
        <v>26618</v>
      </c>
      <c r="F5159" s="26" t="s">
        <v>26619</v>
      </c>
      <c r="G5159" s="26" t="s">
        <v>9579</v>
      </c>
      <c r="H5159" s="26" t="s">
        <v>949</v>
      </c>
      <c r="I5159" s="26" t="s">
        <v>11064</v>
      </c>
      <c r="J5159" s="26" t="s">
        <v>26620</v>
      </c>
      <c r="K5159" s="26" t="s">
        <v>9582</v>
      </c>
      <c r="L5159" s="26" t="s">
        <v>26621</v>
      </c>
      <c r="M5159" s="26">
        <v>380534495227</v>
      </c>
      <c r="N5159" s="26">
        <v>1823455401</v>
      </c>
    </row>
    <row r="5160" spans="1:14">
      <c r="A5160" s="26" t="s">
        <v>7131</v>
      </c>
      <c r="B5160" s="26" t="s">
        <v>7132</v>
      </c>
      <c r="C5160" s="26">
        <v>2000174</v>
      </c>
      <c r="D5160" s="26" t="s">
        <v>780</v>
      </c>
      <c r="E5160" s="26" t="s">
        <v>26622</v>
      </c>
      <c r="F5160" s="26" t="s">
        <v>26623</v>
      </c>
      <c r="G5160" s="26" t="s">
        <v>9601</v>
      </c>
      <c r="H5160" s="26" t="s">
        <v>987</v>
      </c>
      <c r="I5160" s="26" t="s">
        <v>9634</v>
      </c>
      <c r="J5160" s="26" t="s">
        <v>4702</v>
      </c>
      <c r="K5160" s="26" t="s">
        <v>9582</v>
      </c>
      <c r="L5160" s="26" t="s">
        <v>26624</v>
      </c>
      <c r="M5160" s="26">
        <v>761035875865</v>
      </c>
      <c r="N5160" s="26">
        <v>721484605</v>
      </c>
    </row>
    <row r="5161" spans="1:14">
      <c r="A5161" s="26" t="s">
        <v>5685</v>
      </c>
      <c r="B5161" s="26" t="s">
        <v>5686</v>
      </c>
      <c r="C5161" s="26">
        <v>38947811</v>
      </c>
      <c r="D5161" s="26" t="s">
        <v>780</v>
      </c>
      <c r="E5161" s="26" t="s">
        <v>26625</v>
      </c>
      <c r="F5161" s="26" t="s">
        <v>26626</v>
      </c>
      <c r="G5161" s="26" t="s">
        <v>9601</v>
      </c>
      <c r="H5161" s="26" t="s">
        <v>799</v>
      </c>
      <c r="J5161" s="26" t="s">
        <v>800</v>
      </c>
      <c r="K5161" s="26" t="s">
        <v>9597</v>
      </c>
      <c r="L5161" s="26" t="s">
        <v>26627</v>
      </c>
      <c r="M5161" s="26">
        <v>380442883069</v>
      </c>
      <c r="N5161" s="26">
        <v>4822784009</v>
      </c>
    </row>
    <row r="5162" spans="1:14">
      <c r="A5162" s="26" t="s">
        <v>1710</v>
      </c>
      <c r="B5162" s="26" t="s">
        <v>1711</v>
      </c>
      <c r="C5162" s="26">
        <v>26244596</v>
      </c>
      <c r="D5162" s="26" t="s">
        <v>24</v>
      </c>
      <c r="E5162" s="26" t="s">
        <v>26628</v>
      </c>
      <c r="F5162" s="26" t="s">
        <v>18640</v>
      </c>
      <c r="G5162" s="26" t="s">
        <v>9586</v>
      </c>
      <c r="H5162" s="26" t="s">
        <v>27</v>
      </c>
      <c r="J5162" s="26" t="s">
        <v>36</v>
      </c>
      <c r="K5162" s="26" t="s">
        <v>9597</v>
      </c>
      <c r="L5162" s="26" t="s">
        <v>17183</v>
      </c>
      <c r="M5162" s="26">
        <v>761401193546</v>
      </c>
      <c r="N5162" s="26">
        <v>510100000</v>
      </c>
    </row>
    <row r="5163" spans="1:14">
      <c r="A5163" s="26" t="s">
        <v>5481</v>
      </c>
      <c r="B5163" s="26" t="s">
        <v>5482</v>
      </c>
      <c r="C5163" s="26">
        <v>41129489</v>
      </c>
      <c r="D5163" s="26" t="s">
        <v>24</v>
      </c>
      <c r="E5163" s="26" t="s">
        <v>26629</v>
      </c>
      <c r="F5163" s="26" t="s">
        <v>26630</v>
      </c>
      <c r="G5163" s="26" t="s">
        <v>9586</v>
      </c>
      <c r="H5163" s="26" t="s">
        <v>735</v>
      </c>
      <c r="I5163" s="26" t="s">
        <v>16403</v>
      </c>
      <c r="J5163" s="26" t="s">
        <v>26362</v>
      </c>
      <c r="K5163" s="26" t="s">
        <v>9582</v>
      </c>
      <c r="L5163" s="26" t="s">
        <v>26631</v>
      </c>
      <c r="M5163" s="26">
        <v>380671712371</v>
      </c>
      <c r="N5163" s="26">
        <v>722155318</v>
      </c>
    </row>
    <row r="5164" spans="1:14">
      <c r="A5164" s="26" t="s">
        <v>7144</v>
      </c>
      <c r="B5164" s="26" t="s">
        <v>7145</v>
      </c>
      <c r="C5164" s="26">
        <v>42835590</v>
      </c>
      <c r="D5164" s="26" t="s">
        <v>24</v>
      </c>
      <c r="E5164" s="26" t="s">
        <v>26632</v>
      </c>
      <c r="F5164" s="26" t="s">
        <v>19799</v>
      </c>
      <c r="G5164" s="26" t="s">
        <v>9591</v>
      </c>
      <c r="H5164" s="26" t="s">
        <v>987</v>
      </c>
      <c r="J5164" s="26" t="s">
        <v>7140</v>
      </c>
      <c r="K5164" s="26" t="s">
        <v>9597</v>
      </c>
      <c r="L5164" s="26" t="s">
        <v>26633</v>
      </c>
      <c r="M5164" s="26">
        <v>380678497188</v>
      </c>
      <c r="N5164" s="26">
        <v>5610900000</v>
      </c>
    </row>
    <row r="5165" spans="1:14">
      <c r="A5165" s="26" t="s">
        <v>2137</v>
      </c>
      <c r="B5165" s="26" t="s">
        <v>2138</v>
      </c>
      <c r="C5165" s="26">
        <v>38485879</v>
      </c>
      <c r="D5165" s="26" t="s">
        <v>24</v>
      </c>
      <c r="E5165" s="26" t="s">
        <v>26634</v>
      </c>
      <c r="F5165" s="26" t="s">
        <v>26635</v>
      </c>
      <c r="G5165" s="26" t="s">
        <v>9586</v>
      </c>
      <c r="H5165" s="26" t="s">
        <v>103</v>
      </c>
      <c r="I5165" s="26" t="s">
        <v>10489</v>
      </c>
      <c r="J5165" s="26" t="s">
        <v>26636</v>
      </c>
      <c r="K5165" s="26" t="s">
        <v>9582</v>
      </c>
      <c r="L5165" s="26" t="s">
        <v>26637</v>
      </c>
      <c r="M5165" s="26">
        <v>380951800119</v>
      </c>
      <c r="N5165" s="26">
        <v>721480603</v>
      </c>
    </row>
    <row r="5166" spans="1:14">
      <c r="A5166" s="26" t="s">
        <v>6227</v>
      </c>
      <c r="B5166" s="26" t="s">
        <v>6224</v>
      </c>
      <c r="C5166" s="26">
        <v>43060644</v>
      </c>
      <c r="D5166" s="26" t="s">
        <v>24</v>
      </c>
      <c r="E5166" s="26" t="s">
        <v>26638</v>
      </c>
      <c r="F5166" s="26" t="s">
        <v>26639</v>
      </c>
      <c r="G5166" s="26" t="s">
        <v>9586</v>
      </c>
      <c r="H5166" s="26" t="s">
        <v>885</v>
      </c>
      <c r="I5166" s="26" t="s">
        <v>11367</v>
      </c>
      <c r="J5166" s="26" t="s">
        <v>6508</v>
      </c>
      <c r="K5166" s="26" t="s">
        <v>9606</v>
      </c>
      <c r="L5166" s="26" t="s">
        <v>26640</v>
      </c>
      <c r="M5166" s="26">
        <v>380677112449</v>
      </c>
      <c r="N5166" s="26">
        <v>5123755800</v>
      </c>
    </row>
    <row r="5167" spans="1:14">
      <c r="A5167" s="26" t="s">
        <v>4446</v>
      </c>
      <c r="B5167" s="26" t="s">
        <v>4447</v>
      </c>
      <c r="C5167" s="26">
        <v>38462249</v>
      </c>
      <c r="D5167" s="26" t="s">
        <v>24</v>
      </c>
      <c r="E5167" s="26" t="s">
        <v>26641</v>
      </c>
      <c r="F5167" s="26" t="s">
        <v>26642</v>
      </c>
      <c r="G5167" s="26" t="s">
        <v>9579</v>
      </c>
      <c r="H5167" s="26" t="s">
        <v>576</v>
      </c>
      <c r="I5167" s="26" t="s">
        <v>10867</v>
      </c>
      <c r="J5167" s="26" t="s">
        <v>26643</v>
      </c>
      <c r="K5167" s="26" t="s">
        <v>9582</v>
      </c>
      <c r="L5167" s="26" t="s">
        <v>26644</v>
      </c>
      <c r="M5167" s="26">
        <v>380951515419</v>
      </c>
      <c r="N5167" s="26">
        <v>720581603</v>
      </c>
    </row>
    <row r="5168" spans="1:14">
      <c r="A5168" s="26" t="s">
        <v>9294</v>
      </c>
      <c r="B5168" s="26" t="s">
        <v>9295</v>
      </c>
      <c r="C5168" s="26">
        <v>2006225</v>
      </c>
      <c r="D5168" s="26" t="s">
        <v>780</v>
      </c>
      <c r="E5168" s="26" t="s">
        <v>26645</v>
      </c>
      <c r="F5168" s="26" t="s">
        <v>26646</v>
      </c>
      <c r="G5168" s="26" t="s">
        <v>9601</v>
      </c>
      <c r="H5168" s="26" t="s">
        <v>1573</v>
      </c>
      <c r="J5168" s="26" t="s">
        <v>9296</v>
      </c>
      <c r="K5168" s="26" t="s">
        <v>9597</v>
      </c>
      <c r="L5168" s="26" t="s">
        <v>26647</v>
      </c>
      <c r="M5168" s="26">
        <v>380464521391</v>
      </c>
      <c r="N5168" s="26">
        <v>7421410100</v>
      </c>
    </row>
    <row r="5169" spans="1:14">
      <c r="A5169" s="26" t="s">
        <v>7599</v>
      </c>
      <c r="B5169" s="26" t="s">
        <v>7600</v>
      </c>
      <c r="C5169" s="26">
        <v>38194961</v>
      </c>
      <c r="D5169" s="26" t="s">
        <v>24</v>
      </c>
      <c r="E5169" s="26" t="s">
        <v>26648</v>
      </c>
      <c r="F5169" s="26" t="s">
        <v>26649</v>
      </c>
      <c r="G5169" s="26" t="s">
        <v>9586</v>
      </c>
      <c r="H5169" s="26" t="s">
        <v>1088</v>
      </c>
      <c r="I5169" s="26" t="s">
        <v>9882</v>
      </c>
      <c r="J5169" s="26" t="s">
        <v>26650</v>
      </c>
      <c r="K5169" s="26" t="s">
        <v>9582</v>
      </c>
      <c r="L5169" s="26" t="s">
        <v>26651</v>
      </c>
      <c r="M5169" s="26">
        <v>380355746131</v>
      </c>
      <c r="N5169" s="26">
        <v>6121680403</v>
      </c>
    </row>
    <row r="5170" spans="1:14">
      <c r="A5170" s="26" t="s">
        <v>7266</v>
      </c>
      <c r="B5170" s="26" t="s">
        <v>7267</v>
      </c>
      <c r="C5170" s="26">
        <v>42332480</v>
      </c>
      <c r="D5170" s="26" t="s">
        <v>24</v>
      </c>
      <c r="E5170" s="26" t="s">
        <v>26652</v>
      </c>
      <c r="F5170" s="26" t="s">
        <v>26653</v>
      </c>
      <c r="G5170" s="26" t="s">
        <v>9586</v>
      </c>
      <c r="H5170" s="26" t="s">
        <v>1025</v>
      </c>
      <c r="I5170" s="26" t="s">
        <v>12104</v>
      </c>
      <c r="J5170" s="26" t="s">
        <v>10097</v>
      </c>
      <c r="K5170" s="26" t="s">
        <v>9582</v>
      </c>
      <c r="L5170" s="26" t="s">
        <v>26654</v>
      </c>
      <c r="M5170" s="26">
        <v>380951851146</v>
      </c>
      <c r="N5170" s="26">
        <v>120781305</v>
      </c>
    </row>
    <row r="5171" spans="1:14">
      <c r="A5171" s="26" t="s">
        <v>2927</v>
      </c>
      <c r="B5171" s="26" t="s">
        <v>2928</v>
      </c>
      <c r="C5171" s="26">
        <v>36152013</v>
      </c>
      <c r="D5171" s="26" t="s">
        <v>780</v>
      </c>
      <c r="E5171" s="26" t="s">
        <v>26655</v>
      </c>
      <c r="F5171" s="26" t="s">
        <v>26656</v>
      </c>
      <c r="G5171" s="26" t="s">
        <v>9601</v>
      </c>
      <c r="H5171" s="26" t="s">
        <v>258</v>
      </c>
      <c r="J5171" s="26" t="s">
        <v>317</v>
      </c>
      <c r="K5171" s="26" t="s">
        <v>9597</v>
      </c>
      <c r="L5171" s="26" t="s">
        <v>26657</v>
      </c>
      <c r="M5171" s="26">
        <v>761594451303</v>
      </c>
      <c r="N5171" s="26">
        <v>1412300000</v>
      </c>
    </row>
    <row r="5172" spans="1:14">
      <c r="A5172" s="26" t="s">
        <v>6476</v>
      </c>
      <c r="B5172" s="26" t="s">
        <v>6477</v>
      </c>
      <c r="C5172" s="26">
        <v>37565151</v>
      </c>
      <c r="D5172" s="26" t="s">
        <v>24</v>
      </c>
      <c r="E5172" s="26" t="s">
        <v>26658</v>
      </c>
      <c r="F5172" s="26" t="s">
        <v>26659</v>
      </c>
      <c r="G5172" s="26" t="s">
        <v>9586</v>
      </c>
      <c r="H5172" s="26" t="s">
        <v>885</v>
      </c>
      <c r="I5172" s="26" t="s">
        <v>17959</v>
      </c>
      <c r="J5172" s="26" t="s">
        <v>11735</v>
      </c>
      <c r="K5172" s="26" t="s">
        <v>9582</v>
      </c>
      <c r="L5172" s="26" t="s">
        <v>26660</v>
      </c>
      <c r="M5172" s="26">
        <v>380484032210</v>
      </c>
      <c r="N5172" s="26">
        <v>1221482002</v>
      </c>
    </row>
    <row r="5173" spans="1:14">
      <c r="A5173" s="26" t="s">
        <v>6952</v>
      </c>
      <c r="B5173" s="26" t="s">
        <v>6953</v>
      </c>
      <c r="C5173" s="26">
        <v>42662070</v>
      </c>
      <c r="D5173" s="26" t="s">
        <v>24</v>
      </c>
      <c r="E5173" s="26" t="s">
        <v>26661</v>
      </c>
      <c r="F5173" s="26" t="s">
        <v>12826</v>
      </c>
      <c r="G5173" s="26" t="s">
        <v>9586</v>
      </c>
      <c r="H5173" s="26" t="s">
        <v>987</v>
      </c>
      <c r="J5173" s="26" t="s">
        <v>988</v>
      </c>
      <c r="K5173" s="26" t="s">
        <v>9597</v>
      </c>
      <c r="L5173" s="26" t="s">
        <v>26662</v>
      </c>
      <c r="M5173" s="26">
        <v>380983883226</v>
      </c>
      <c r="N5173" s="26">
        <v>5610700000</v>
      </c>
    </row>
    <row r="5174" spans="1:14">
      <c r="A5174" s="26" t="s">
        <v>4971</v>
      </c>
      <c r="B5174" s="26" t="s">
        <v>4972</v>
      </c>
      <c r="C5174" s="26">
        <v>20763929</v>
      </c>
      <c r="D5174" s="26" t="s">
        <v>24</v>
      </c>
      <c r="E5174" s="26" t="s">
        <v>26663</v>
      </c>
      <c r="F5174" s="26" t="s">
        <v>26664</v>
      </c>
      <c r="G5174" s="26" t="s">
        <v>9579</v>
      </c>
      <c r="H5174" s="26" t="s">
        <v>735</v>
      </c>
      <c r="I5174" s="26" t="s">
        <v>9605</v>
      </c>
      <c r="J5174" s="26" t="s">
        <v>26665</v>
      </c>
      <c r="K5174" s="26" t="s">
        <v>9582</v>
      </c>
      <c r="L5174" s="26" t="s">
        <v>26666</v>
      </c>
      <c r="M5174" s="26">
        <v>380671024172</v>
      </c>
      <c r="N5174" s="26">
        <v>4620986603</v>
      </c>
    </row>
    <row r="5175" spans="1:14">
      <c r="A5175" s="26" t="s">
        <v>7580</v>
      </c>
      <c r="B5175" s="26" t="s">
        <v>7581</v>
      </c>
      <c r="C5175" s="26">
        <v>38509208</v>
      </c>
      <c r="D5175" s="26" t="s">
        <v>24</v>
      </c>
      <c r="E5175" s="26" t="s">
        <v>26667</v>
      </c>
      <c r="F5175" s="26" t="s">
        <v>26668</v>
      </c>
      <c r="G5175" s="26" t="s">
        <v>9579</v>
      </c>
      <c r="H5175" s="26" t="s">
        <v>1088</v>
      </c>
      <c r="I5175" s="26" t="s">
        <v>9818</v>
      </c>
      <c r="J5175" s="26" t="s">
        <v>26669</v>
      </c>
      <c r="K5175" s="26" t="s">
        <v>9582</v>
      </c>
      <c r="L5175" s="26" t="s">
        <v>26670</v>
      </c>
      <c r="M5175" s="26">
        <v>380354433203</v>
      </c>
      <c r="N5175" s="26">
        <v>1822086817</v>
      </c>
    </row>
    <row r="5176" spans="1:14">
      <c r="A5176" s="26" t="s">
        <v>6321</v>
      </c>
      <c r="B5176" s="26" t="s">
        <v>6322</v>
      </c>
      <c r="C5176" s="26">
        <v>41732801</v>
      </c>
      <c r="D5176" s="26" t="s">
        <v>24</v>
      </c>
      <c r="E5176" s="26" t="s">
        <v>26671</v>
      </c>
      <c r="F5176" s="26" t="s">
        <v>26672</v>
      </c>
      <c r="G5176" s="26" t="s">
        <v>9586</v>
      </c>
      <c r="H5176" s="26" t="s">
        <v>885</v>
      </c>
      <c r="J5176" s="26" t="s">
        <v>910</v>
      </c>
      <c r="K5176" s="26" t="s">
        <v>9597</v>
      </c>
      <c r="L5176" s="26" t="s">
        <v>26673</v>
      </c>
      <c r="M5176" s="26">
        <v>761166418691</v>
      </c>
      <c r="N5176" s="26">
        <v>5110100000</v>
      </c>
    </row>
    <row r="5177" spans="1:14">
      <c r="A5177" s="26" t="s">
        <v>3003</v>
      </c>
      <c r="B5177" s="26" t="s">
        <v>3004</v>
      </c>
      <c r="C5177" s="26">
        <v>21955559</v>
      </c>
      <c r="D5177" s="26" t="s">
        <v>780</v>
      </c>
      <c r="E5177" s="26" t="s">
        <v>26674</v>
      </c>
      <c r="F5177" s="26" t="s">
        <v>26675</v>
      </c>
      <c r="G5177" s="26" t="s">
        <v>9601</v>
      </c>
      <c r="H5177" s="26" t="s">
        <v>258</v>
      </c>
      <c r="J5177" s="26" t="s">
        <v>367</v>
      </c>
      <c r="K5177" s="26" t="s">
        <v>9597</v>
      </c>
      <c r="L5177" s="26" t="s">
        <v>26676</v>
      </c>
      <c r="M5177" s="26">
        <v>380626220110</v>
      </c>
      <c r="N5177" s="26">
        <v>1414100000</v>
      </c>
    </row>
    <row r="5178" spans="1:14">
      <c r="A5178" s="26" t="s">
        <v>3629</v>
      </c>
      <c r="B5178" s="26" t="s">
        <v>3630</v>
      </c>
      <c r="C5178" s="26">
        <v>40214913</v>
      </c>
      <c r="D5178" s="26" t="s">
        <v>24</v>
      </c>
      <c r="E5178" s="26" t="s">
        <v>26677</v>
      </c>
      <c r="F5178" s="26" t="s">
        <v>26678</v>
      </c>
      <c r="G5178" s="26" t="s">
        <v>9586</v>
      </c>
      <c r="H5178" s="26" t="s">
        <v>468</v>
      </c>
      <c r="I5178" s="26" t="s">
        <v>9850</v>
      </c>
      <c r="J5178" s="26" t="s">
        <v>3623</v>
      </c>
      <c r="K5178" s="26" t="s">
        <v>9606</v>
      </c>
      <c r="L5178" s="26" t="s">
        <v>26679</v>
      </c>
      <c r="M5178" s="26">
        <v>380613621644</v>
      </c>
      <c r="N5178" s="26">
        <v>111790201</v>
      </c>
    </row>
    <row r="5179" spans="1:14">
      <c r="A5179" s="26" t="s">
        <v>6903</v>
      </c>
      <c r="B5179" s="26" t="s">
        <v>6904</v>
      </c>
      <c r="C5179" s="26">
        <v>38492195</v>
      </c>
      <c r="D5179" s="26" t="s">
        <v>24</v>
      </c>
      <c r="E5179" s="26" t="s">
        <v>26680</v>
      </c>
      <c r="F5179" s="26" t="s">
        <v>26681</v>
      </c>
      <c r="G5179" s="26" t="s">
        <v>9591</v>
      </c>
      <c r="H5179" s="26" t="s">
        <v>949</v>
      </c>
      <c r="I5179" s="26" t="s">
        <v>13534</v>
      </c>
      <c r="J5179" s="26" t="s">
        <v>26682</v>
      </c>
      <c r="K5179" s="26" t="s">
        <v>9582</v>
      </c>
      <c r="L5179" s="26" t="s">
        <v>26683</v>
      </c>
      <c r="M5179" s="26">
        <v>380534791295</v>
      </c>
      <c r="N5179" s="26">
        <v>5325455103</v>
      </c>
    </row>
    <row r="5180" spans="1:14">
      <c r="A5180" s="26" t="s">
        <v>3266</v>
      </c>
      <c r="B5180" s="26" t="s">
        <v>3267</v>
      </c>
      <c r="C5180" s="26">
        <v>38455645</v>
      </c>
      <c r="D5180" s="26" t="s">
        <v>24</v>
      </c>
      <c r="E5180" s="26" t="s">
        <v>26684</v>
      </c>
      <c r="F5180" s="26" t="s">
        <v>26685</v>
      </c>
      <c r="G5180" s="26" t="s">
        <v>9591</v>
      </c>
      <c r="H5180" s="26" t="s">
        <v>375</v>
      </c>
      <c r="I5180" s="26" t="s">
        <v>10187</v>
      </c>
      <c r="J5180" s="26" t="s">
        <v>26686</v>
      </c>
      <c r="K5180" s="26" t="s">
        <v>9582</v>
      </c>
      <c r="L5180" s="26" t="s">
        <v>26687</v>
      </c>
      <c r="M5180" s="26">
        <v>380979325358</v>
      </c>
      <c r="N5180" s="26">
        <v>1821484602</v>
      </c>
    </row>
    <row r="5181" spans="1:14">
      <c r="A5181" s="26" t="s">
        <v>9158</v>
      </c>
      <c r="B5181" s="26" t="s">
        <v>9159</v>
      </c>
      <c r="C5181" s="26">
        <v>38541220</v>
      </c>
      <c r="D5181" s="26" t="s">
        <v>24</v>
      </c>
      <c r="E5181" s="26" t="s">
        <v>26688</v>
      </c>
      <c r="F5181" s="26" t="s">
        <v>26689</v>
      </c>
      <c r="G5181" s="26" t="s">
        <v>9586</v>
      </c>
      <c r="H5181" s="26" t="s">
        <v>1490</v>
      </c>
      <c r="I5181" s="26" t="s">
        <v>11202</v>
      </c>
      <c r="J5181" s="26" t="s">
        <v>13279</v>
      </c>
      <c r="K5181" s="26" t="s">
        <v>9606</v>
      </c>
      <c r="L5181" s="26" t="s">
        <v>13280</v>
      </c>
      <c r="M5181" s="26">
        <v>380373563451</v>
      </c>
      <c r="N5181" s="26">
        <v>7324555400</v>
      </c>
    </row>
    <row r="5182" spans="1:14">
      <c r="A5182" s="26" t="s">
        <v>6754</v>
      </c>
      <c r="B5182" s="26" t="s">
        <v>6755</v>
      </c>
      <c r="C5182" s="26">
        <v>37464470</v>
      </c>
      <c r="D5182" s="26" t="s">
        <v>24</v>
      </c>
      <c r="E5182" s="26" t="s">
        <v>26690</v>
      </c>
      <c r="F5182" s="26" t="s">
        <v>26691</v>
      </c>
      <c r="G5182" s="26" t="s">
        <v>9591</v>
      </c>
      <c r="H5182" s="26" t="s">
        <v>949</v>
      </c>
      <c r="I5182" s="26" t="s">
        <v>11064</v>
      </c>
      <c r="J5182" s="26" t="s">
        <v>26692</v>
      </c>
      <c r="K5182" s="26" t="s">
        <v>9582</v>
      </c>
      <c r="L5182" s="26" t="s">
        <v>26693</v>
      </c>
      <c r="M5182" s="26">
        <v>380534493729</v>
      </c>
      <c r="N5182" s="26">
        <v>5323480905</v>
      </c>
    </row>
    <row r="5183" spans="1:14">
      <c r="A5183" s="26" t="s">
        <v>7279</v>
      </c>
      <c r="B5183" s="26" t="s">
        <v>7280</v>
      </c>
      <c r="C5183" s="26">
        <v>39034372</v>
      </c>
      <c r="D5183" s="26" t="s">
        <v>24</v>
      </c>
      <c r="E5183" s="26" t="s">
        <v>26694</v>
      </c>
      <c r="F5183" s="26" t="s">
        <v>26695</v>
      </c>
      <c r="G5183" s="26" t="s">
        <v>9586</v>
      </c>
      <c r="H5183" s="26" t="s">
        <v>1025</v>
      </c>
      <c r="I5183" s="26" t="s">
        <v>15835</v>
      </c>
      <c r="J5183" s="26" t="s">
        <v>26696</v>
      </c>
      <c r="K5183" s="26" t="s">
        <v>9582</v>
      </c>
      <c r="L5183" s="26" t="s">
        <v>26697</v>
      </c>
      <c r="M5183" s="26">
        <v>380545470242</v>
      </c>
      <c r="N5183" s="26">
        <v>5920989101</v>
      </c>
    </row>
    <row r="5184" spans="1:14">
      <c r="A5184" s="26" t="s">
        <v>4495</v>
      </c>
      <c r="B5184" s="26" t="s">
        <v>4496</v>
      </c>
      <c r="C5184" s="26" t="s">
        <v>1604</v>
      </c>
      <c r="D5184" s="26" t="s">
        <v>24</v>
      </c>
      <c r="E5184" s="26" t="s">
        <v>26698</v>
      </c>
      <c r="F5184" s="26" t="s">
        <v>26699</v>
      </c>
      <c r="G5184" s="26" t="s">
        <v>9586</v>
      </c>
      <c r="H5184" s="26" t="s">
        <v>576</v>
      </c>
      <c r="I5184" s="26" t="s">
        <v>9973</v>
      </c>
      <c r="J5184" s="26" t="s">
        <v>650</v>
      </c>
      <c r="K5184" s="26" t="s">
        <v>9597</v>
      </c>
      <c r="L5184" s="26" t="s">
        <v>26700</v>
      </c>
      <c r="M5184" s="26">
        <v>380967620751</v>
      </c>
      <c r="N5184" s="26">
        <v>3224010100</v>
      </c>
    </row>
    <row r="5185" spans="1:14">
      <c r="A5185" s="26" t="s">
        <v>7899</v>
      </c>
      <c r="B5185" s="26" t="s">
        <v>7900</v>
      </c>
      <c r="C5185" s="26">
        <v>38813974</v>
      </c>
      <c r="D5185" s="26" t="s">
        <v>24</v>
      </c>
      <c r="E5185" s="26" t="s">
        <v>26701</v>
      </c>
      <c r="F5185" s="26" t="s">
        <v>26702</v>
      </c>
      <c r="G5185" s="26" t="s">
        <v>9586</v>
      </c>
      <c r="H5185" s="26" t="s">
        <v>1122</v>
      </c>
      <c r="I5185" s="26" t="s">
        <v>11218</v>
      </c>
      <c r="J5185" s="26" t="s">
        <v>26703</v>
      </c>
      <c r="K5185" s="26" t="s">
        <v>9606</v>
      </c>
      <c r="L5185" s="26" t="s">
        <v>26704</v>
      </c>
      <c r="M5185" s="26">
        <v>380576357403</v>
      </c>
      <c r="N5185" s="26">
        <v>6322055900</v>
      </c>
    </row>
    <row r="5186" spans="1:14">
      <c r="A5186" s="26" t="s">
        <v>5351</v>
      </c>
      <c r="B5186" s="26" t="s">
        <v>5352</v>
      </c>
      <c r="C5186" s="26" t="s">
        <v>1604</v>
      </c>
      <c r="D5186" s="26" t="s">
        <v>24</v>
      </c>
      <c r="E5186" s="26" t="s">
        <v>26705</v>
      </c>
      <c r="F5186" s="26" t="s">
        <v>26706</v>
      </c>
      <c r="G5186" s="26" t="s">
        <v>9591</v>
      </c>
      <c r="H5186" s="26" t="s">
        <v>735</v>
      </c>
      <c r="I5186" s="26" t="s">
        <v>10088</v>
      </c>
      <c r="J5186" s="26" t="s">
        <v>5353</v>
      </c>
      <c r="K5186" s="26" t="s">
        <v>9582</v>
      </c>
      <c r="L5186" s="26" t="s">
        <v>26707</v>
      </c>
      <c r="M5186" s="26">
        <v>380975401217</v>
      </c>
      <c r="N5186" s="26">
        <v>4622185201</v>
      </c>
    </row>
    <row r="5187" spans="1:14">
      <c r="A5187" s="26" t="s">
        <v>5410</v>
      </c>
      <c r="B5187" s="26" t="s">
        <v>5411</v>
      </c>
      <c r="C5187" s="26">
        <v>42428764</v>
      </c>
      <c r="D5187" s="26" t="s">
        <v>24</v>
      </c>
      <c r="E5187" s="26" t="s">
        <v>26708</v>
      </c>
      <c r="F5187" s="26" t="s">
        <v>26709</v>
      </c>
      <c r="G5187" s="26" t="s">
        <v>9586</v>
      </c>
      <c r="H5187" s="26" t="s">
        <v>735</v>
      </c>
      <c r="I5187" s="26" t="s">
        <v>10941</v>
      </c>
      <c r="J5187" s="26" t="s">
        <v>5406</v>
      </c>
      <c r="K5187" s="26" t="s">
        <v>9597</v>
      </c>
      <c r="L5187" s="26" t="s">
        <v>26710</v>
      </c>
      <c r="M5187" s="26">
        <v>380979542426</v>
      </c>
      <c r="N5187" s="26">
        <v>4625110100</v>
      </c>
    </row>
    <row r="5188" spans="1:14">
      <c r="A5188" s="26" t="s">
        <v>1802</v>
      </c>
      <c r="B5188" s="26" t="s">
        <v>1803</v>
      </c>
      <c r="C5188" s="26">
        <v>37336813</v>
      </c>
      <c r="D5188" s="26" t="s">
        <v>24</v>
      </c>
      <c r="E5188" s="26" t="s">
        <v>26711</v>
      </c>
      <c r="F5188" s="26" t="s">
        <v>26712</v>
      </c>
      <c r="G5188" s="26" t="s">
        <v>9586</v>
      </c>
      <c r="H5188" s="26" t="s">
        <v>27</v>
      </c>
      <c r="I5188" s="26" t="s">
        <v>16303</v>
      </c>
      <c r="J5188" s="26" t="s">
        <v>1798</v>
      </c>
      <c r="K5188" s="26" t="s">
        <v>9597</v>
      </c>
      <c r="L5188" s="26" t="s">
        <v>26713</v>
      </c>
      <c r="M5188" s="26">
        <v>761410955668</v>
      </c>
      <c r="N5188" s="26">
        <v>522210100</v>
      </c>
    </row>
    <row r="5189" spans="1:14">
      <c r="A5189" s="26" t="s">
        <v>6206</v>
      </c>
      <c r="B5189" s="26" t="s">
        <v>6207</v>
      </c>
      <c r="C5189" s="26">
        <v>38087224</v>
      </c>
      <c r="D5189" s="26" t="s">
        <v>24</v>
      </c>
      <c r="E5189" s="26" t="s">
        <v>26714</v>
      </c>
      <c r="F5189" s="26" t="s">
        <v>26715</v>
      </c>
      <c r="G5189" s="26" t="s">
        <v>9591</v>
      </c>
      <c r="H5189" s="26" t="s">
        <v>885</v>
      </c>
      <c r="I5189" s="26" t="s">
        <v>11190</v>
      </c>
      <c r="J5189" s="26" t="s">
        <v>26716</v>
      </c>
      <c r="K5189" s="26" t="s">
        <v>9582</v>
      </c>
      <c r="L5189" s="26" t="s">
        <v>26717</v>
      </c>
      <c r="M5189" s="26">
        <v>380980395129</v>
      </c>
      <c r="N5189" s="26">
        <v>5122383901</v>
      </c>
    </row>
    <row r="5190" spans="1:14">
      <c r="A5190" s="26" t="s">
        <v>8683</v>
      </c>
      <c r="B5190" s="26" t="s">
        <v>8684</v>
      </c>
      <c r="C5190" s="26">
        <v>38418088</v>
      </c>
      <c r="D5190" s="26" t="s">
        <v>24</v>
      </c>
      <c r="E5190" s="26" t="s">
        <v>26718</v>
      </c>
      <c r="F5190" s="26" t="s">
        <v>26719</v>
      </c>
      <c r="G5190" s="26" t="s">
        <v>9586</v>
      </c>
      <c r="H5190" s="26" t="s">
        <v>1308</v>
      </c>
      <c r="J5190" s="26" t="s">
        <v>1345</v>
      </c>
      <c r="K5190" s="26" t="s">
        <v>9597</v>
      </c>
      <c r="L5190" s="26" t="s">
        <v>26720</v>
      </c>
      <c r="M5190" s="26">
        <v>380385543582</v>
      </c>
      <c r="N5190" s="26">
        <v>6822710100</v>
      </c>
    </row>
    <row r="5191" spans="1:14">
      <c r="A5191" s="26" t="s">
        <v>7878</v>
      </c>
      <c r="B5191" s="26" t="s">
        <v>7879</v>
      </c>
      <c r="C5191" s="26">
        <v>37948306</v>
      </c>
      <c r="D5191" s="26" t="s">
        <v>24</v>
      </c>
      <c r="E5191" s="26" t="s">
        <v>26721</v>
      </c>
      <c r="F5191" s="26" t="s">
        <v>26722</v>
      </c>
      <c r="G5191" s="26" t="s">
        <v>9586</v>
      </c>
      <c r="H5191" s="26" t="s">
        <v>1122</v>
      </c>
      <c r="I5191" s="26" t="s">
        <v>14471</v>
      </c>
      <c r="J5191" s="26" t="s">
        <v>1147</v>
      </c>
      <c r="K5191" s="26" t="s">
        <v>9597</v>
      </c>
      <c r="L5191" s="26" t="s">
        <v>26723</v>
      </c>
      <c r="M5191" s="26">
        <v>380575351899</v>
      </c>
      <c r="N5191" s="26">
        <v>1821155701</v>
      </c>
    </row>
    <row r="5192" spans="1:14">
      <c r="A5192" s="26" t="s">
        <v>2072</v>
      </c>
      <c r="B5192" s="26" t="s">
        <v>2073</v>
      </c>
      <c r="C5192" s="26">
        <v>38373547</v>
      </c>
      <c r="D5192" s="26" t="s">
        <v>24</v>
      </c>
      <c r="E5192" s="26" t="s">
        <v>26724</v>
      </c>
      <c r="F5192" s="26" t="s">
        <v>23721</v>
      </c>
      <c r="G5192" s="26" t="s">
        <v>9579</v>
      </c>
      <c r="H5192" s="26" t="s">
        <v>103</v>
      </c>
      <c r="I5192" s="26" t="s">
        <v>11403</v>
      </c>
      <c r="J5192" s="26" t="s">
        <v>10490</v>
      </c>
      <c r="K5192" s="26" t="s">
        <v>9582</v>
      </c>
      <c r="L5192" s="26" t="s">
        <v>26725</v>
      </c>
      <c r="M5192" s="26">
        <v>761001050602</v>
      </c>
      <c r="N5192" s="26">
        <v>723155105</v>
      </c>
    </row>
    <row r="5193" spans="1:14">
      <c r="A5193" s="26" t="s">
        <v>2960</v>
      </c>
      <c r="B5193" s="26" t="s">
        <v>2961</v>
      </c>
      <c r="C5193" s="26">
        <v>37691796</v>
      </c>
      <c r="D5193" s="26" t="s">
        <v>24</v>
      </c>
      <c r="E5193" s="26" t="s">
        <v>26726</v>
      </c>
      <c r="F5193" s="26" t="s">
        <v>10430</v>
      </c>
      <c r="G5193" s="26" t="s">
        <v>9579</v>
      </c>
      <c r="H5193" s="26" t="s">
        <v>258</v>
      </c>
      <c r="I5193" s="26" t="s">
        <v>16316</v>
      </c>
      <c r="J5193" s="26" t="s">
        <v>26727</v>
      </c>
      <c r="K5193" s="26" t="s">
        <v>9582</v>
      </c>
      <c r="L5193" s="26" t="s">
        <v>26728</v>
      </c>
      <c r="M5193" s="26">
        <v>380624620572</v>
      </c>
      <c r="N5193" s="26">
        <v>1421785001</v>
      </c>
    </row>
    <row r="5194" spans="1:14">
      <c r="A5194" s="26" t="s">
        <v>3595</v>
      </c>
      <c r="B5194" s="26" t="s">
        <v>3596</v>
      </c>
      <c r="C5194" s="26">
        <v>4542904</v>
      </c>
      <c r="D5194" s="26" t="s">
        <v>780</v>
      </c>
      <c r="E5194" s="26" t="s">
        <v>26729</v>
      </c>
      <c r="F5194" s="26" t="s">
        <v>3596</v>
      </c>
      <c r="G5194" s="26" t="s">
        <v>9601</v>
      </c>
      <c r="H5194" s="26" t="s">
        <v>468</v>
      </c>
      <c r="J5194" s="26" t="s">
        <v>469</v>
      </c>
      <c r="K5194" s="26" t="s">
        <v>9597</v>
      </c>
      <c r="L5194" s="26" t="s">
        <v>26730</v>
      </c>
      <c r="M5194" s="26">
        <v>380615358165</v>
      </c>
      <c r="N5194" s="26">
        <v>2310400000</v>
      </c>
    </row>
    <row r="5195" spans="1:14">
      <c r="A5195" s="26" t="s">
        <v>6379</v>
      </c>
      <c r="B5195" s="26" t="s">
        <v>6380</v>
      </c>
      <c r="C5195" s="26">
        <v>38644773</v>
      </c>
      <c r="D5195" s="26" t="s">
        <v>780</v>
      </c>
      <c r="E5195" s="26" t="s">
        <v>26731</v>
      </c>
      <c r="F5195" s="26" t="s">
        <v>10114</v>
      </c>
      <c r="G5195" s="26" t="s">
        <v>9601</v>
      </c>
      <c r="H5195" s="26" t="s">
        <v>885</v>
      </c>
      <c r="J5195" s="26" t="s">
        <v>910</v>
      </c>
      <c r="K5195" s="26" t="s">
        <v>9597</v>
      </c>
      <c r="L5195" s="26" t="s">
        <v>26732</v>
      </c>
      <c r="M5195" s="26">
        <v>380487258248</v>
      </c>
      <c r="N5195" s="26">
        <v>5110100000</v>
      </c>
    </row>
    <row r="5196" spans="1:14">
      <c r="A5196" s="26" t="s">
        <v>4446</v>
      </c>
      <c r="B5196" s="26" t="s">
        <v>4447</v>
      </c>
      <c r="C5196" s="26">
        <v>38462249</v>
      </c>
      <c r="D5196" s="26" t="s">
        <v>24</v>
      </c>
      <c r="E5196" s="26" t="s">
        <v>26733</v>
      </c>
      <c r="F5196" s="26" t="s">
        <v>26734</v>
      </c>
      <c r="G5196" s="26" t="s">
        <v>9579</v>
      </c>
      <c r="H5196" s="26" t="s">
        <v>576</v>
      </c>
      <c r="I5196" s="26" t="s">
        <v>10867</v>
      </c>
      <c r="J5196" s="26" t="s">
        <v>26735</v>
      </c>
      <c r="K5196" s="26" t="s">
        <v>9582</v>
      </c>
      <c r="L5196" s="26" t="s">
        <v>26736</v>
      </c>
      <c r="M5196" s="26">
        <v>380457824231</v>
      </c>
      <c r="N5196" s="26">
        <v>3222786405</v>
      </c>
    </row>
    <row r="5197" spans="1:14">
      <c r="A5197" s="26" t="s">
        <v>3994</v>
      </c>
      <c r="B5197" s="26" t="s">
        <v>3995</v>
      </c>
      <c r="C5197" s="26">
        <v>42043117</v>
      </c>
      <c r="D5197" s="26" t="s">
        <v>24</v>
      </c>
      <c r="E5197" s="26" t="s">
        <v>26737</v>
      </c>
      <c r="F5197" s="26" t="s">
        <v>26738</v>
      </c>
      <c r="G5197" s="26" t="s">
        <v>9586</v>
      </c>
      <c r="H5197" s="26" t="s">
        <v>506</v>
      </c>
      <c r="I5197" s="26" t="s">
        <v>10777</v>
      </c>
      <c r="J5197" s="26" t="s">
        <v>26739</v>
      </c>
      <c r="K5197" s="26" t="s">
        <v>9582</v>
      </c>
      <c r="L5197" s="26" t="s">
        <v>26740</v>
      </c>
      <c r="M5197" s="26">
        <v>380343057219</v>
      </c>
      <c r="N5197" s="26">
        <v>2621688601</v>
      </c>
    </row>
    <row r="5198" spans="1:14">
      <c r="A5198" s="26" t="s">
        <v>2251</v>
      </c>
      <c r="B5198" s="26" t="s">
        <v>2252</v>
      </c>
      <c r="C5198" s="26">
        <v>37899694</v>
      </c>
      <c r="D5198" s="26" t="s">
        <v>24</v>
      </c>
      <c r="E5198" s="26" t="s">
        <v>26741</v>
      </c>
      <c r="F5198" s="26" t="s">
        <v>12761</v>
      </c>
      <c r="G5198" s="26" t="s">
        <v>9586</v>
      </c>
      <c r="H5198" s="26" t="s">
        <v>133</v>
      </c>
      <c r="J5198" s="26" t="s">
        <v>146</v>
      </c>
      <c r="K5198" s="26" t="s">
        <v>9597</v>
      </c>
      <c r="L5198" s="26" t="s">
        <v>26742</v>
      </c>
      <c r="M5198" s="26">
        <v>380567671971</v>
      </c>
      <c r="N5198" s="26">
        <v>1210100000</v>
      </c>
    </row>
    <row r="5199" spans="1:14">
      <c r="A5199" s="26" t="s">
        <v>3294</v>
      </c>
      <c r="B5199" s="26" t="s">
        <v>3295</v>
      </c>
      <c r="C5199" s="26">
        <v>40393782</v>
      </c>
      <c r="D5199" s="26" t="s">
        <v>24</v>
      </c>
      <c r="E5199" s="26" t="s">
        <v>26743</v>
      </c>
      <c r="F5199" s="26" t="s">
        <v>26744</v>
      </c>
      <c r="G5199" s="26" t="s">
        <v>9586</v>
      </c>
      <c r="H5199" s="26" t="s">
        <v>375</v>
      </c>
      <c r="I5199" s="26" t="s">
        <v>12674</v>
      </c>
      <c r="J5199" s="26" t="s">
        <v>26745</v>
      </c>
      <c r="K5199" s="26" t="s">
        <v>9582</v>
      </c>
      <c r="L5199" s="26" t="s">
        <v>26746</v>
      </c>
      <c r="M5199" s="26">
        <v>380975633835</v>
      </c>
      <c r="N5199" s="26">
        <v>1822087203</v>
      </c>
    </row>
    <row r="5200" spans="1:14">
      <c r="A5200" s="26" t="s">
        <v>2652</v>
      </c>
      <c r="B5200" s="26" t="s">
        <v>2653</v>
      </c>
      <c r="C5200" s="26">
        <v>37320232</v>
      </c>
      <c r="D5200" s="26" t="s">
        <v>24</v>
      </c>
      <c r="E5200" s="26" t="s">
        <v>26747</v>
      </c>
      <c r="F5200" s="26" t="s">
        <v>26748</v>
      </c>
      <c r="G5200" s="26" t="s">
        <v>9586</v>
      </c>
      <c r="H5200" s="26" t="s">
        <v>133</v>
      </c>
      <c r="I5200" s="26" t="s">
        <v>11545</v>
      </c>
      <c r="J5200" s="26" t="s">
        <v>26749</v>
      </c>
      <c r="K5200" s="26" t="s">
        <v>9582</v>
      </c>
      <c r="L5200" s="26" t="s">
        <v>26750</v>
      </c>
      <c r="M5200" s="26">
        <v>380563427121</v>
      </c>
      <c r="N5200" s="26">
        <v>1223783801</v>
      </c>
    </row>
    <row r="5201" spans="1:14">
      <c r="A5201" s="26" t="s">
        <v>1653</v>
      </c>
      <c r="B5201" s="26" t="s">
        <v>1654</v>
      </c>
      <c r="C5201" s="26">
        <v>25500212</v>
      </c>
      <c r="D5201" s="26" t="s">
        <v>780</v>
      </c>
      <c r="E5201" s="26" t="s">
        <v>26751</v>
      </c>
      <c r="F5201" s="26" t="s">
        <v>26752</v>
      </c>
      <c r="G5201" s="26" t="s">
        <v>9601</v>
      </c>
      <c r="H5201" s="26" t="s">
        <v>27</v>
      </c>
      <c r="J5201" s="26" t="s">
        <v>36</v>
      </c>
      <c r="K5201" s="26" t="s">
        <v>9597</v>
      </c>
      <c r="L5201" s="26" t="s">
        <v>15397</v>
      </c>
      <c r="M5201" s="26">
        <v>761110484149</v>
      </c>
      <c r="N5201" s="26">
        <v>510100000</v>
      </c>
    </row>
    <row r="5202" spans="1:14">
      <c r="A5202" s="26" t="s">
        <v>3174</v>
      </c>
      <c r="B5202" s="26" t="s">
        <v>3175</v>
      </c>
      <c r="C5202" s="26">
        <v>38947848</v>
      </c>
      <c r="D5202" s="26" t="s">
        <v>24</v>
      </c>
      <c r="E5202" s="26" t="s">
        <v>26753</v>
      </c>
      <c r="F5202" s="26" t="s">
        <v>26754</v>
      </c>
      <c r="G5202" s="26" t="s">
        <v>9586</v>
      </c>
      <c r="H5202" s="26" t="s">
        <v>375</v>
      </c>
      <c r="I5202" s="26" t="s">
        <v>13934</v>
      </c>
      <c r="J5202" s="26" t="s">
        <v>26755</v>
      </c>
      <c r="K5202" s="26" t="s">
        <v>9582</v>
      </c>
      <c r="L5202" s="26" t="s">
        <v>26756</v>
      </c>
      <c r="M5202" s="26">
        <v>380413078332</v>
      </c>
      <c r="N5202" s="26">
        <v>1822510125</v>
      </c>
    </row>
    <row r="5203" spans="1:14">
      <c r="A5203" s="26" t="s">
        <v>5487</v>
      </c>
      <c r="B5203" s="26" t="s">
        <v>5488</v>
      </c>
      <c r="C5203" s="26">
        <v>22398210</v>
      </c>
      <c r="D5203" s="26" t="s">
        <v>24</v>
      </c>
      <c r="E5203" s="26" t="s">
        <v>26757</v>
      </c>
      <c r="F5203" s="26" t="s">
        <v>26758</v>
      </c>
      <c r="G5203" s="26" t="s">
        <v>9586</v>
      </c>
      <c r="H5203" s="26" t="s">
        <v>735</v>
      </c>
      <c r="I5203" s="26" t="s">
        <v>9623</v>
      </c>
      <c r="J5203" s="26" t="s">
        <v>22671</v>
      </c>
      <c r="K5203" s="26" t="s">
        <v>9582</v>
      </c>
      <c r="L5203" s="26" t="s">
        <v>26759</v>
      </c>
      <c r="M5203" s="26">
        <v>761870310402</v>
      </c>
      <c r="N5203" s="26">
        <v>4621580605</v>
      </c>
    </row>
    <row r="5204" spans="1:14">
      <c r="A5204" s="26" t="s">
        <v>6484</v>
      </c>
      <c r="B5204" s="26" t="s">
        <v>6485</v>
      </c>
      <c r="C5204" s="26">
        <v>38407455</v>
      </c>
      <c r="D5204" s="26" t="s">
        <v>24</v>
      </c>
      <c r="E5204" s="26" t="s">
        <v>26760</v>
      </c>
      <c r="F5204" s="26" t="s">
        <v>26761</v>
      </c>
      <c r="G5204" s="26" t="s">
        <v>9586</v>
      </c>
      <c r="H5204" s="26" t="s">
        <v>885</v>
      </c>
      <c r="I5204" s="26" t="s">
        <v>12407</v>
      </c>
      <c r="J5204" s="26" t="s">
        <v>1426</v>
      </c>
      <c r="K5204" s="26" t="s">
        <v>9582</v>
      </c>
      <c r="L5204" s="26" t="s">
        <v>26762</v>
      </c>
      <c r="M5204" s="26">
        <v>380066472993</v>
      </c>
      <c r="N5204" s="26">
        <v>123584702</v>
      </c>
    </row>
    <row r="5205" spans="1:14">
      <c r="A5205" s="26" t="s">
        <v>5733</v>
      </c>
      <c r="B5205" s="26" t="s">
        <v>5734</v>
      </c>
      <c r="C5205" s="26">
        <v>26188550</v>
      </c>
      <c r="D5205" s="26" t="s">
        <v>24</v>
      </c>
      <c r="E5205" s="26" t="s">
        <v>26763</v>
      </c>
      <c r="F5205" s="26" t="s">
        <v>26764</v>
      </c>
      <c r="G5205" s="26" t="s">
        <v>9586</v>
      </c>
      <c r="H5205" s="26" t="s">
        <v>799</v>
      </c>
      <c r="J5205" s="26" t="s">
        <v>800</v>
      </c>
      <c r="K5205" s="26" t="s">
        <v>9597</v>
      </c>
      <c r="L5205" s="26" t="s">
        <v>26765</v>
      </c>
      <c r="M5205" s="26">
        <v>380444966103</v>
      </c>
      <c r="N5205" s="26">
        <v>4822784009</v>
      </c>
    </row>
    <row r="5206" spans="1:14">
      <c r="A5206" s="26" t="s">
        <v>5394</v>
      </c>
      <c r="B5206" s="26" t="s">
        <v>5395</v>
      </c>
      <c r="C5206" s="26">
        <v>41851009</v>
      </c>
      <c r="D5206" s="26" t="s">
        <v>24</v>
      </c>
      <c r="E5206" s="26" t="s">
        <v>26766</v>
      </c>
      <c r="F5206" s="26" t="s">
        <v>26767</v>
      </c>
      <c r="G5206" s="26" t="s">
        <v>9586</v>
      </c>
      <c r="H5206" s="26" t="s">
        <v>735</v>
      </c>
      <c r="I5206" s="26" t="s">
        <v>12249</v>
      </c>
      <c r="J5206" s="26" t="s">
        <v>26768</v>
      </c>
      <c r="K5206" s="26" t="s">
        <v>9582</v>
      </c>
      <c r="L5206" s="26" t="s">
        <v>26769</v>
      </c>
      <c r="M5206" s="26">
        <v>380975292073</v>
      </c>
      <c r="N5206" s="26">
        <v>1822883201</v>
      </c>
    </row>
    <row r="5207" spans="1:14">
      <c r="A5207" s="26" t="s">
        <v>7352</v>
      </c>
      <c r="B5207" s="26" t="s">
        <v>7353</v>
      </c>
      <c r="C5207" s="26">
        <v>38602639</v>
      </c>
      <c r="D5207" s="26" t="s">
        <v>24</v>
      </c>
      <c r="E5207" s="26" t="s">
        <v>26770</v>
      </c>
      <c r="F5207" s="26" t="s">
        <v>26771</v>
      </c>
      <c r="G5207" s="26" t="s">
        <v>9586</v>
      </c>
      <c r="H5207" s="26" t="s">
        <v>1025</v>
      </c>
      <c r="I5207" s="26" t="s">
        <v>9760</v>
      </c>
      <c r="J5207" s="26" t="s">
        <v>25363</v>
      </c>
      <c r="K5207" s="26" t="s">
        <v>9582</v>
      </c>
      <c r="L5207" s="26" t="s">
        <v>26772</v>
      </c>
      <c r="M5207" s="26">
        <v>380545976317</v>
      </c>
      <c r="N5207" s="26">
        <v>1224856200</v>
      </c>
    </row>
    <row r="5208" spans="1:14">
      <c r="A5208" s="26" t="s">
        <v>5063</v>
      </c>
      <c r="B5208" s="26" t="s">
        <v>5064</v>
      </c>
      <c r="C5208" s="26">
        <v>34167494</v>
      </c>
      <c r="D5208" s="26" t="s">
        <v>1701</v>
      </c>
      <c r="E5208" s="26" t="s">
        <v>26773</v>
      </c>
      <c r="F5208" s="26" t="s">
        <v>26774</v>
      </c>
      <c r="G5208" s="26" t="s">
        <v>9601</v>
      </c>
      <c r="H5208" s="26" t="s">
        <v>735</v>
      </c>
      <c r="J5208" s="26" t="s">
        <v>26775</v>
      </c>
      <c r="K5208" s="26" t="s">
        <v>9597</v>
      </c>
      <c r="L5208" s="26" t="s">
        <v>26776</v>
      </c>
      <c r="M5208" s="26">
        <v>380973469534</v>
      </c>
      <c r="N5208" s="26">
        <v>4610800000</v>
      </c>
    </row>
    <row r="5209" spans="1:14">
      <c r="A5209" s="26" t="s">
        <v>9044</v>
      </c>
      <c r="B5209" s="26" t="s">
        <v>9045</v>
      </c>
      <c r="C5209" s="26">
        <v>38990598</v>
      </c>
      <c r="D5209" s="26" t="s">
        <v>24</v>
      </c>
      <c r="E5209" s="26" t="s">
        <v>26777</v>
      </c>
      <c r="F5209" s="26" t="s">
        <v>26778</v>
      </c>
      <c r="G5209" s="26" t="s">
        <v>9579</v>
      </c>
      <c r="H5209" s="26" t="s">
        <v>1401</v>
      </c>
      <c r="I5209" s="26" t="s">
        <v>10821</v>
      </c>
      <c r="J5209" s="26" t="s">
        <v>26779</v>
      </c>
      <c r="K5209" s="26" t="s">
        <v>9582</v>
      </c>
      <c r="L5209" s="26" t="s">
        <v>26780</v>
      </c>
      <c r="M5209" s="26">
        <v>380680436241</v>
      </c>
      <c r="N5209" s="26">
        <v>7125782601</v>
      </c>
    </row>
    <row r="5210" spans="1:14">
      <c r="A5210" s="26" t="s">
        <v>3593</v>
      </c>
      <c r="B5210" s="26" t="s">
        <v>3594</v>
      </c>
      <c r="C5210" s="26">
        <v>39029713</v>
      </c>
      <c r="D5210" s="26" t="s">
        <v>780</v>
      </c>
      <c r="E5210" s="26" t="s">
        <v>26781</v>
      </c>
      <c r="F5210" s="26" t="s">
        <v>26782</v>
      </c>
      <c r="G5210" s="26" t="s">
        <v>9601</v>
      </c>
      <c r="H5210" s="26" t="s">
        <v>468</v>
      </c>
      <c r="J5210" s="26" t="s">
        <v>469</v>
      </c>
      <c r="K5210" s="26" t="s">
        <v>9597</v>
      </c>
      <c r="L5210" s="26" t="s">
        <v>26783</v>
      </c>
      <c r="M5210" s="26">
        <v>380615333769</v>
      </c>
      <c r="N5210" s="26">
        <v>2310400000</v>
      </c>
    </row>
    <row r="5211" spans="1:14">
      <c r="A5211" s="26" t="s">
        <v>2895</v>
      </c>
      <c r="B5211" s="26" t="s">
        <v>2896</v>
      </c>
      <c r="C5211" s="26">
        <v>43522608</v>
      </c>
      <c r="D5211" s="26" t="s">
        <v>780</v>
      </c>
      <c r="E5211" s="26" t="s">
        <v>26784</v>
      </c>
      <c r="F5211" s="26" t="s">
        <v>26785</v>
      </c>
      <c r="G5211" s="26" t="s">
        <v>9601</v>
      </c>
      <c r="H5211" s="26" t="s">
        <v>258</v>
      </c>
      <c r="J5211" s="26" t="s">
        <v>317</v>
      </c>
      <c r="K5211" s="26" t="s">
        <v>9597</v>
      </c>
      <c r="L5211" s="26" t="s">
        <v>26786</v>
      </c>
      <c r="M5211" s="26">
        <v>380676885142</v>
      </c>
      <c r="N5211" s="26">
        <v>1412300000</v>
      </c>
    </row>
    <row r="5212" spans="1:14">
      <c r="A5212" s="26" t="s">
        <v>2186</v>
      </c>
      <c r="B5212" s="26" t="s">
        <v>2187</v>
      </c>
      <c r="C5212" s="26">
        <v>37870916</v>
      </c>
      <c r="D5212" s="26" t="s">
        <v>24</v>
      </c>
      <c r="E5212" s="26" t="s">
        <v>26787</v>
      </c>
      <c r="F5212" s="26" t="s">
        <v>26788</v>
      </c>
      <c r="G5212" s="26" t="s">
        <v>9586</v>
      </c>
      <c r="H5212" s="26" t="s">
        <v>133</v>
      </c>
      <c r="I5212" s="26" t="s">
        <v>12872</v>
      </c>
      <c r="J5212" s="26" t="s">
        <v>26789</v>
      </c>
      <c r="K5212" s="26" t="s">
        <v>9582</v>
      </c>
      <c r="L5212" s="26" t="s">
        <v>26790</v>
      </c>
      <c r="M5212" s="26">
        <v>761529489524</v>
      </c>
      <c r="N5212" s="26">
        <v>1220755114</v>
      </c>
    </row>
    <row r="5213" spans="1:14">
      <c r="A5213" s="26" t="s">
        <v>4300</v>
      </c>
      <c r="B5213" s="26" t="s">
        <v>4301</v>
      </c>
      <c r="C5213" s="26">
        <v>1994617</v>
      </c>
      <c r="D5213" s="26" t="s">
        <v>780</v>
      </c>
      <c r="E5213" s="26" t="s">
        <v>26791</v>
      </c>
      <c r="F5213" s="26" t="s">
        <v>26792</v>
      </c>
      <c r="G5213" s="26" t="s">
        <v>9601</v>
      </c>
      <c r="H5213" s="26" t="s">
        <v>576</v>
      </c>
      <c r="J5213" s="26" t="s">
        <v>581</v>
      </c>
      <c r="K5213" s="26" t="s">
        <v>9597</v>
      </c>
      <c r="L5213" s="26" t="s">
        <v>26793</v>
      </c>
      <c r="M5213" s="26">
        <v>380456363025</v>
      </c>
      <c r="N5213" s="26">
        <v>2123681001</v>
      </c>
    </row>
    <row r="5214" spans="1:14">
      <c r="A5214" s="26" t="s">
        <v>9484</v>
      </c>
      <c r="B5214" s="26" t="s">
        <v>9485</v>
      </c>
      <c r="C5214" s="26">
        <v>2006113</v>
      </c>
      <c r="D5214" s="26" t="s">
        <v>780</v>
      </c>
      <c r="E5214" s="26" t="s">
        <v>26794</v>
      </c>
      <c r="F5214" s="26" t="s">
        <v>26795</v>
      </c>
      <c r="G5214" s="26" t="s">
        <v>9601</v>
      </c>
      <c r="H5214" s="26" t="s">
        <v>1573</v>
      </c>
      <c r="J5214" s="26" t="s">
        <v>1597</v>
      </c>
      <c r="K5214" s="26" t="s">
        <v>9597</v>
      </c>
      <c r="L5214" s="26" t="s">
        <v>26796</v>
      </c>
      <c r="M5214" s="26">
        <v>380462253053</v>
      </c>
      <c r="N5214" s="26">
        <v>7410100000</v>
      </c>
    </row>
    <row r="5215" spans="1:14">
      <c r="A5215" s="26" t="s">
        <v>6405</v>
      </c>
      <c r="B5215" s="26" t="s">
        <v>6392</v>
      </c>
      <c r="C5215" s="26">
        <v>41973328</v>
      </c>
      <c r="D5215" s="26" t="s">
        <v>780</v>
      </c>
      <c r="E5215" s="26" t="s">
        <v>26797</v>
      </c>
      <c r="F5215" s="26" t="s">
        <v>26798</v>
      </c>
      <c r="G5215" s="26" t="s">
        <v>9601</v>
      </c>
      <c r="H5215" s="26" t="s">
        <v>885</v>
      </c>
      <c r="J5215" s="26" t="s">
        <v>910</v>
      </c>
      <c r="K5215" s="26" t="s">
        <v>9597</v>
      </c>
      <c r="L5215" s="26" t="s">
        <v>26799</v>
      </c>
      <c r="M5215" s="26">
        <v>380685597828</v>
      </c>
      <c r="N5215" s="26">
        <v>5110100000</v>
      </c>
    </row>
    <row r="5216" spans="1:14">
      <c r="A5216" s="26" t="s">
        <v>5195</v>
      </c>
      <c r="B5216" s="26" t="s">
        <v>5175</v>
      </c>
      <c r="C5216" s="26">
        <v>1996668</v>
      </c>
      <c r="D5216" s="26" t="s">
        <v>24</v>
      </c>
      <c r="E5216" s="26" t="s">
        <v>26800</v>
      </c>
      <c r="F5216" s="26" t="s">
        <v>26801</v>
      </c>
      <c r="G5216" s="26" t="s">
        <v>9591</v>
      </c>
      <c r="H5216" s="26" t="s">
        <v>735</v>
      </c>
      <c r="J5216" s="26" t="s">
        <v>740</v>
      </c>
      <c r="K5216" s="26" t="s">
        <v>9597</v>
      </c>
      <c r="L5216" s="26" t="s">
        <v>21749</v>
      </c>
      <c r="M5216" s="26">
        <v>380322370387</v>
      </c>
      <c r="N5216" s="26">
        <v>1221881203</v>
      </c>
    </row>
    <row r="5217" spans="1:14">
      <c r="A5217" s="26" t="s">
        <v>7683</v>
      </c>
      <c r="B5217" s="26" t="s">
        <v>7684</v>
      </c>
      <c r="C5217" s="26">
        <v>41935832</v>
      </c>
      <c r="D5217" s="26" t="s">
        <v>24</v>
      </c>
      <c r="E5217" s="26" t="s">
        <v>26802</v>
      </c>
      <c r="F5217" s="26" t="s">
        <v>26803</v>
      </c>
      <c r="G5217" s="26" t="s">
        <v>9586</v>
      </c>
      <c r="H5217" s="26" t="s">
        <v>1088</v>
      </c>
      <c r="I5217" s="26" t="s">
        <v>9682</v>
      </c>
      <c r="J5217" s="26" t="s">
        <v>22151</v>
      </c>
      <c r="K5217" s="26" t="s">
        <v>9582</v>
      </c>
      <c r="L5217" s="26" t="s">
        <v>22152</v>
      </c>
      <c r="M5217" s="26">
        <v>380978517363</v>
      </c>
      <c r="N5217" s="26">
        <v>6123880301</v>
      </c>
    </row>
    <row r="5218" spans="1:14">
      <c r="A5218" s="26" t="s">
        <v>2375</v>
      </c>
      <c r="B5218" s="26" t="s">
        <v>2376</v>
      </c>
      <c r="C5218" s="26">
        <v>30011521</v>
      </c>
      <c r="D5218" s="26" t="s">
        <v>24</v>
      </c>
      <c r="E5218" s="26" t="s">
        <v>26804</v>
      </c>
      <c r="F5218" s="26" t="s">
        <v>26805</v>
      </c>
      <c r="G5218" s="26" t="s">
        <v>9591</v>
      </c>
      <c r="H5218" s="26" t="s">
        <v>133</v>
      </c>
      <c r="J5218" s="26" t="s">
        <v>146</v>
      </c>
      <c r="K5218" s="26" t="s">
        <v>9597</v>
      </c>
      <c r="L5218" s="26" t="s">
        <v>26806</v>
      </c>
      <c r="M5218" s="26">
        <v>380992993682</v>
      </c>
      <c r="N5218" s="26">
        <v>1210100000</v>
      </c>
    </row>
    <row r="5219" spans="1:14">
      <c r="A5219" s="26" t="s">
        <v>6909</v>
      </c>
      <c r="B5219" s="26" t="s">
        <v>6910</v>
      </c>
      <c r="C5219" s="26">
        <v>1999537</v>
      </c>
      <c r="D5219" s="26" t="s">
        <v>24</v>
      </c>
      <c r="E5219" s="26" t="s">
        <v>26807</v>
      </c>
      <c r="F5219" s="26" t="s">
        <v>26808</v>
      </c>
      <c r="G5219" s="26" t="s">
        <v>9586</v>
      </c>
      <c r="H5219" s="26" t="s">
        <v>949</v>
      </c>
      <c r="I5219" s="26" t="s">
        <v>13534</v>
      </c>
      <c r="J5219" s="26" t="s">
        <v>6907</v>
      </c>
      <c r="K5219" s="26" t="s">
        <v>9606</v>
      </c>
      <c r="L5219" s="26" t="s">
        <v>26809</v>
      </c>
      <c r="M5219" s="26">
        <v>380534791084</v>
      </c>
      <c r="N5219" s="26">
        <v>5325455100</v>
      </c>
    </row>
    <row r="5220" spans="1:14">
      <c r="A5220" s="26" t="s">
        <v>6734</v>
      </c>
      <c r="B5220" s="26" t="s">
        <v>6735</v>
      </c>
      <c r="C5220" s="26">
        <v>38459524</v>
      </c>
      <c r="D5220" s="26" t="s">
        <v>24</v>
      </c>
      <c r="E5220" s="26" t="s">
        <v>26810</v>
      </c>
      <c r="F5220" s="26" t="s">
        <v>26811</v>
      </c>
      <c r="G5220" s="26" t="s">
        <v>9586</v>
      </c>
      <c r="H5220" s="26" t="s">
        <v>949</v>
      </c>
      <c r="J5220" s="26" t="s">
        <v>969</v>
      </c>
      <c r="K5220" s="26" t="s">
        <v>9597</v>
      </c>
      <c r="L5220" s="26" t="s">
        <v>26812</v>
      </c>
      <c r="M5220" s="26">
        <v>380536177501</v>
      </c>
      <c r="N5220" s="26">
        <v>5310700000</v>
      </c>
    </row>
    <row r="5221" spans="1:14">
      <c r="A5221" s="26" t="s">
        <v>4142</v>
      </c>
      <c r="B5221" s="26" t="s">
        <v>4143</v>
      </c>
      <c r="C5221" s="26">
        <v>39020574</v>
      </c>
      <c r="D5221" s="26" t="s">
        <v>24</v>
      </c>
      <c r="E5221" s="26" t="s">
        <v>26813</v>
      </c>
      <c r="F5221" s="26" t="s">
        <v>26814</v>
      </c>
      <c r="G5221" s="26" t="s">
        <v>9579</v>
      </c>
      <c r="H5221" s="26" t="s">
        <v>506</v>
      </c>
      <c r="J5221" s="26" t="s">
        <v>26815</v>
      </c>
      <c r="K5221" s="26" t="s">
        <v>9582</v>
      </c>
      <c r="L5221" s="26" t="s">
        <v>26816</v>
      </c>
      <c r="M5221" s="26">
        <v>380343363003</v>
      </c>
      <c r="N5221" s="26">
        <v>2625283302</v>
      </c>
    </row>
    <row r="5222" spans="1:14">
      <c r="A5222" s="26" t="s">
        <v>7356</v>
      </c>
      <c r="B5222" s="26" t="s">
        <v>7357</v>
      </c>
      <c r="C5222" s="26">
        <v>40992732</v>
      </c>
      <c r="D5222" s="26" t="s">
        <v>24</v>
      </c>
      <c r="E5222" s="26" t="s">
        <v>26817</v>
      </c>
      <c r="F5222" s="26" t="s">
        <v>26818</v>
      </c>
      <c r="G5222" s="26" t="s">
        <v>9579</v>
      </c>
      <c r="H5222" s="26" t="s">
        <v>1025</v>
      </c>
      <c r="I5222" s="26" t="s">
        <v>10527</v>
      </c>
      <c r="J5222" s="26" t="s">
        <v>26819</v>
      </c>
      <c r="K5222" s="26" t="s">
        <v>9582</v>
      </c>
      <c r="L5222" s="26" t="s">
        <v>26820</v>
      </c>
      <c r="M5222" s="26">
        <v>380983016861</v>
      </c>
      <c r="N5222" s="26">
        <v>5922685103</v>
      </c>
    </row>
    <row r="5223" spans="1:14">
      <c r="A5223" s="26" t="s">
        <v>6966</v>
      </c>
      <c r="B5223" s="26" t="s">
        <v>6967</v>
      </c>
      <c r="C5223" s="26">
        <v>1999804</v>
      </c>
      <c r="D5223" s="26" t="s">
        <v>780</v>
      </c>
      <c r="E5223" s="26" t="s">
        <v>26821</v>
      </c>
      <c r="F5223" s="26" t="s">
        <v>14747</v>
      </c>
      <c r="G5223" s="26" t="s">
        <v>9601</v>
      </c>
      <c r="H5223" s="26" t="s">
        <v>987</v>
      </c>
      <c r="I5223" s="26" t="s">
        <v>20511</v>
      </c>
      <c r="J5223" s="26" t="s">
        <v>26822</v>
      </c>
      <c r="K5223" s="26" t="s">
        <v>9606</v>
      </c>
      <c r="L5223" s="26" t="s">
        <v>26823</v>
      </c>
      <c r="M5223" s="26">
        <v>380673329018</v>
      </c>
      <c r="N5223" s="26">
        <v>5620855400</v>
      </c>
    </row>
    <row r="5224" spans="1:14">
      <c r="A5224" s="26" t="s">
        <v>6569</v>
      </c>
      <c r="B5224" s="26" t="s">
        <v>6570</v>
      </c>
      <c r="C5224" s="26">
        <v>38396564</v>
      </c>
      <c r="D5224" s="26" t="s">
        <v>24</v>
      </c>
      <c r="E5224" s="26" t="s">
        <v>26824</v>
      </c>
      <c r="F5224" s="26" t="s">
        <v>26825</v>
      </c>
      <c r="G5224" s="26" t="s">
        <v>9579</v>
      </c>
      <c r="H5224" s="26" t="s">
        <v>949</v>
      </c>
      <c r="I5224" s="26" t="s">
        <v>10130</v>
      </c>
      <c r="J5224" s="26" t="s">
        <v>26826</v>
      </c>
      <c r="K5224" s="26" t="s">
        <v>9582</v>
      </c>
      <c r="L5224" s="26" t="s">
        <v>26827</v>
      </c>
      <c r="M5224" s="26">
        <v>380999059137</v>
      </c>
      <c r="N5224" s="26">
        <v>5320281214</v>
      </c>
    </row>
    <row r="5225" spans="1:14">
      <c r="A5225" s="26" t="s">
        <v>2167</v>
      </c>
      <c r="B5225" s="26" t="s">
        <v>2168</v>
      </c>
      <c r="C5225" s="26">
        <v>37836978</v>
      </c>
      <c r="D5225" s="26" t="s">
        <v>24</v>
      </c>
      <c r="E5225" s="26" t="s">
        <v>26828</v>
      </c>
      <c r="F5225" s="26" t="s">
        <v>26829</v>
      </c>
      <c r="G5225" s="26" t="s">
        <v>9579</v>
      </c>
      <c r="H5225" s="26" t="s">
        <v>133</v>
      </c>
      <c r="I5225" s="26" t="s">
        <v>13125</v>
      </c>
      <c r="J5225" s="26" t="s">
        <v>26830</v>
      </c>
      <c r="K5225" s="26" t="s">
        <v>9582</v>
      </c>
      <c r="L5225" s="26" t="s">
        <v>26831</v>
      </c>
      <c r="M5225" s="26">
        <v>761925994806</v>
      </c>
      <c r="N5225" s="26">
        <v>1220310116</v>
      </c>
    </row>
    <row r="5226" spans="1:14">
      <c r="A5226" s="26" t="s">
        <v>2664</v>
      </c>
      <c r="B5226" s="26" t="s">
        <v>2665</v>
      </c>
      <c r="C5226" s="26">
        <v>36725368</v>
      </c>
      <c r="D5226" s="26" t="s">
        <v>24</v>
      </c>
      <c r="E5226" s="26" t="s">
        <v>26832</v>
      </c>
      <c r="F5226" s="26" t="s">
        <v>26833</v>
      </c>
      <c r="G5226" s="26" t="s">
        <v>9586</v>
      </c>
      <c r="H5226" s="26" t="s">
        <v>133</v>
      </c>
      <c r="I5226" s="26" t="s">
        <v>16359</v>
      </c>
      <c r="J5226" s="26" t="s">
        <v>12245</v>
      </c>
      <c r="K5226" s="26" t="s">
        <v>9582</v>
      </c>
      <c r="L5226" s="26" t="s">
        <v>26834</v>
      </c>
      <c r="M5226" s="26">
        <v>761539597576</v>
      </c>
      <c r="N5226" s="26">
        <v>1222983414</v>
      </c>
    </row>
    <row r="5227" spans="1:14">
      <c r="A5227" s="26" t="s">
        <v>9399</v>
      </c>
      <c r="B5227" s="26" t="s">
        <v>9400</v>
      </c>
      <c r="C5227" s="26">
        <v>38955665</v>
      </c>
      <c r="D5227" s="26" t="s">
        <v>24</v>
      </c>
      <c r="E5227" s="26" t="s">
        <v>26835</v>
      </c>
      <c r="F5227" s="26" t="s">
        <v>26836</v>
      </c>
      <c r="G5227" s="26" t="s">
        <v>9586</v>
      </c>
      <c r="H5227" s="26" t="s">
        <v>1573</v>
      </c>
      <c r="I5227" s="26" t="s">
        <v>10158</v>
      </c>
      <c r="J5227" s="26" t="s">
        <v>26837</v>
      </c>
      <c r="K5227" s="26" t="s">
        <v>9582</v>
      </c>
      <c r="L5227" s="26" t="s">
        <v>26838</v>
      </c>
      <c r="M5227" s="26">
        <v>380462686017</v>
      </c>
      <c r="N5227" s="26">
        <v>7425585505</v>
      </c>
    </row>
    <row r="5228" spans="1:14">
      <c r="A5228" s="26" t="s">
        <v>1667</v>
      </c>
      <c r="B5228" s="26" t="s">
        <v>1668</v>
      </c>
      <c r="C5228" s="26">
        <v>25502352</v>
      </c>
      <c r="D5228" s="26" t="s">
        <v>24</v>
      </c>
      <c r="E5228" s="26" t="s">
        <v>26839</v>
      </c>
      <c r="F5228" s="26" t="s">
        <v>23845</v>
      </c>
      <c r="G5228" s="26" t="s">
        <v>9586</v>
      </c>
      <c r="H5228" s="26" t="s">
        <v>27</v>
      </c>
      <c r="J5228" s="26" t="s">
        <v>36</v>
      </c>
      <c r="K5228" s="26" t="s">
        <v>9597</v>
      </c>
      <c r="L5228" s="26" t="s">
        <v>19089</v>
      </c>
      <c r="M5228" s="26">
        <v>380432468080</v>
      </c>
      <c r="N5228" s="26">
        <v>510100000</v>
      </c>
    </row>
    <row r="5229" spans="1:14">
      <c r="A5229" s="26" t="s">
        <v>9179</v>
      </c>
      <c r="B5229" s="26" t="s">
        <v>9180</v>
      </c>
      <c r="C5229" s="26">
        <v>34803130</v>
      </c>
      <c r="D5229" s="26" t="s">
        <v>780</v>
      </c>
      <c r="E5229" s="26" t="s">
        <v>26840</v>
      </c>
      <c r="F5229" s="26" t="s">
        <v>26841</v>
      </c>
      <c r="G5229" s="26" t="s">
        <v>9601</v>
      </c>
      <c r="H5229" s="26" t="s">
        <v>103</v>
      </c>
      <c r="J5229" s="26" t="s">
        <v>116</v>
      </c>
      <c r="K5229" s="26" t="s">
        <v>9597</v>
      </c>
      <c r="L5229" s="26" t="s">
        <v>26842</v>
      </c>
      <c r="M5229" s="26">
        <v>761791380230</v>
      </c>
      <c r="N5229" s="26">
        <v>710100000</v>
      </c>
    </row>
    <row r="5230" spans="1:14">
      <c r="A5230" s="26" t="s">
        <v>7458</v>
      </c>
      <c r="B5230" s="26" t="s">
        <v>7459</v>
      </c>
      <c r="C5230" s="26">
        <v>42397878</v>
      </c>
      <c r="D5230" s="26" t="s">
        <v>24</v>
      </c>
      <c r="E5230" s="26" t="s">
        <v>26843</v>
      </c>
      <c r="F5230" s="26" t="s">
        <v>26844</v>
      </c>
      <c r="G5230" s="26" t="s">
        <v>9586</v>
      </c>
      <c r="H5230" s="26" t="s">
        <v>1025</v>
      </c>
      <c r="J5230" s="26" t="s">
        <v>1065</v>
      </c>
      <c r="K5230" s="26" t="s">
        <v>9597</v>
      </c>
      <c r="L5230" s="26" t="s">
        <v>26845</v>
      </c>
      <c r="M5230" s="26">
        <v>380955488093</v>
      </c>
      <c r="N5230" s="26">
        <v>5910100000</v>
      </c>
    </row>
    <row r="5231" spans="1:14">
      <c r="A5231" s="26" t="s">
        <v>9399</v>
      </c>
      <c r="B5231" s="26" t="s">
        <v>9400</v>
      </c>
      <c r="C5231" s="26">
        <v>38955665</v>
      </c>
      <c r="D5231" s="26" t="s">
        <v>24</v>
      </c>
      <c r="E5231" s="26" t="s">
        <v>26846</v>
      </c>
      <c r="F5231" s="26" t="s">
        <v>26847</v>
      </c>
      <c r="G5231" s="26" t="s">
        <v>9579</v>
      </c>
      <c r="H5231" s="26" t="s">
        <v>1573</v>
      </c>
      <c r="I5231" s="26" t="s">
        <v>10158</v>
      </c>
      <c r="J5231" s="26" t="s">
        <v>26848</v>
      </c>
      <c r="K5231" s="26" t="s">
        <v>9582</v>
      </c>
      <c r="L5231" s="26" t="s">
        <v>26849</v>
      </c>
      <c r="M5231" s="26">
        <v>380462689517</v>
      </c>
      <c r="N5231" s="26">
        <v>7425582802</v>
      </c>
    </row>
    <row r="5232" spans="1:14">
      <c r="A5232" s="26" t="s">
        <v>3800</v>
      </c>
      <c r="B5232" s="26" t="s">
        <v>3801</v>
      </c>
      <c r="C5232" s="26">
        <v>42293398</v>
      </c>
      <c r="D5232" s="26" t="s">
        <v>24</v>
      </c>
      <c r="E5232" s="26" t="s">
        <v>26850</v>
      </c>
      <c r="F5232" s="26" t="s">
        <v>26851</v>
      </c>
      <c r="G5232" s="26" t="s">
        <v>9586</v>
      </c>
      <c r="H5232" s="26" t="s">
        <v>468</v>
      </c>
      <c r="I5232" s="26" t="s">
        <v>16628</v>
      </c>
      <c r="J5232" s="26" t="s">
        <v>26852</v>
      </c>
      <c r="K5232" s="26" t="s">
        <v>9582</v>
      </c>
      <c r="L5232" s="26" t="s">
        <v>26853</v>
      </c>
      <c r="M5232" s="26">
        <v>380680931830</v>
      </c>
      <c r="N5232" s="26">
        <v>2320355408</v>
      </c>
    </row>
    <row r="5233" spans="1:14">
      <c r="A5233" s="26" t="s">
        <v>1727</v>
      </c>
      <c r="B5233" s="26" t="s">
        <v>1728</v>
      </c>
      <c r="C5233" s="26">
        <v>42346446</v>
      </c>
      <c r="D5233" s="26" t="s">
        <v>24</v>
      </c>
      <c r="E5233" s="26" t="s">
        <v>26854</v>
      </c>
      <c r="F5233" s="26" t="s">
        <v>26855</v>
      </c>
      <c r="G5233" s="26" t="s">
        <v>9586</v>
      </c>
      <c r="H5233" s="26" t="s">
        <v>27</v>
      </c>
      <c r="I5233" s="26" t="s">
        <v>9814</v>
      </c>
      <c r="J5233" s="26" t="s">
        <v>1729</v>
      </c>
      <c r="K5233" s="26" t="s">
        <v>9606</v>
      </c>
      <c r="L5233" s="26" t="s">
        <v>26856</v>
      </c>
      <c r="M5233" s="26">
        <v>384034231719</v>
      </c>
      <c r="N5233" s="26">
        <v>521455500</v>
      </c>
    </row>
    <row r="5234" spans="1:14">
      <c r="A5234" s="26" t="s">
        <v>2820</v>
      </c>
      <c r="B5234" s="26" t="s">
        <v>2821</v>
      </c>
      <c r="C5234" s="26">
        <v>37937247</v>
      </c>
      <c r="D5234" s="26" t="s">
        <v>24</v>
      </c>
      <c r="E5234" s="26" t="s">
        <v>26857</v>
      </c>
      <c r="F5234" s="26" t="s">
        <v>16959</v>
      </c>
      <c r="G5234" s="26" t="s">
        <v>9586</v>
      </c>
      <c r="H5234" s="26" t="s">
        <v>258</v>
      </c>
      <c r="J5234" s="26" t="s">
        <v>286</v>
      </c>
      <c r="K5234" s="26" t="s">
        <v>9597</v>
      </c>
      <c r="L5234" s="26" t="s">
        <v>19114</v>
      </c>
      <c r="M5234" s="26">
        <v>380991478721</v>
      </c>
      <c r="N5234" s="26">
        <v>1411700000</v>
      </c>
    </row>
    <row r="5235" spans="1:14">
      <c r="A5235" s="26" t="s">
        <v>4463</v>
      </c>
      <c r="B5235" s="26" t="s">
        <v>4464</v>
      </c>
      <c r="C5235" s="26">
        <v>37917880</v>
      </c>
      <c r="D5235" s="26" t="s">
        <v>24</v>
      </c>
      <c r="E5235" s="26" t="s">
        <v>26858</v>
      </c>
      <c r="F5235" s="26" t="s">
        <v>26859</v>
      </c>
      <c r="G5235" s="26" t="s">
        <v>9586</v>
      </c>
      <c r="H5235" s="26" t="s">
        <v>576</v>
      </c>
      <c r="J5235" s="26" t="s">
        <v>639</v>
      </c>
      <c r="K5235" s="26" t="s">
        <v>9582</v>
      </c>
      <c r="L5235" s="26" t="s">
        <v>26860</v>
      </c>
      <c r="M5235" s="26">
        <v>760912654964</v>
      </c>
      <c r="N5235" s="26">
        <v>523486203</v>
      </c>
    </row>
    <row r="5236" spans="1:14">
      <c r="A5236" s="26" t="s">
        <v>7209</v>
      </c>
      <c r="B5236" s="26" t="s">
        <v>7208</v>
      </c>
      <c r="C5236" s="26">
        <v>1111032</v>
      </c>
      <c r="D5236" s="26" t="s">
        <v>24</v>
      </c>
      <c r="E5236" s="26" t="s">
        <v>26861</v>
      </c>
      <c r="F5236" s="26" t="s">
        <v>14089</v>
      </c>
      <c r="G5236" s="26" t="s">
        <v>9591</v>
      </c>
      <c r="H5236" s="26" t="s">
        <v>987</v>
      </c>
      <c r="J5236" s="26" t="s">
        <v>1008</v>
      </c>
      <c r="K5236" s="26" t="s">
        <v>9597</v>
      </c>
      <c r="L5236" s="26" t="s">
        <v>26862</v>
      </c>
      <c r="M5236" s="26">
        <v>761037627012</v>
      </c>
      <c r="N5236" s="26">
        <v>122086501</v>
      </c>
    </row>
    <row r="5237" spans="1:14">
      <c r="A5237" s="26" t="s">
        <v>8596</v>
      </c>
      <c r="B5237" s="26" t="s">
        <v>8597</v>
      </c>
      <c r="C5237" s="26">
        <v>38687817</v>
      </c>
      <c r="D5237" s="26" t="s">
        <v>24</v>
      </c>
      <c r="E5237" s="26" t="s">
        <v>26863</v>
      </c>
      <c r="F5237" s="26" t="s">
        <v>26864</v>
      </c>
      <c r="G5237" s="26" t="s">
        <v>9586</v>
      </c>
      <c r="H5237" s="26" t="s">
        <v>1269</v>
      </c>
      <c r="I5237" s="26" t="s">
        <v>18575</v>
      </c>
      <c r="J5237" s="26" t="s">
        <v>26865</v>
      </c>
      <c r="K5237" s="26" t="s">
        <v>9582</v>
      </c>
      <c r="L5237" s="26" t="s">
        <v>26866</v>
      </c>
      <c r="M5237" s="26">
        <v>380672738326</v>
      </c>
      <c r="N5237" s="26">
        <v>2324581403</v>
      </c>
    </row>
    <row r="5238" spans="1:14">
      <c r="A5238" s="26" t="s">
        <v>5247</v>
      </c>
      <c r="B5238" s="26" t="s">
        <v>5243</v>
      </c>
      <c r="C5238" s="26">
        <v>20764294</v>
      </c>
      <c r="D5238" s="26" t="s">
        <v>780</v>
      </c>
      <c r="E5238" s="26" t="s">
        <v>26867</v>
      </c>
      <c r="F5238" s="26" t="s">
        <v>10111</v>
      </c>
      <c r="G5238" s="26" t="s">
        <v>9601</v>
      </c>
      <c r="H5238" s="26" t="s">
        <v>735</v>
      </c>
      <c r="I5238" s="26" t="s">
        <v>9752</v>
      </c>
      <c r="J5238" s="26" t="s">
        <v>22654</v>
      </c>
      <c r="K5238" s="26" t="s">
        <v>9582</v>
      </c>
      <c r="L5238" s="26" t="s">
        <v>26868</v>
      </c>
      <c r="M5238" s="26">
        <v>380324152460</v>
      </c>
      <c r="N5238" s="26">
        <v>4623082001</v>
      </c>
    </row>
    <row r="5239" spans="1:14">
      <c r="A5239" s="26" t="s">
        <v>1895</v>
      </c>
      <c r="B5239" s="26" t="s">
        <v>1896</v>
      </c>
      <c r="C5239" s="26">
        <v>36331699</v>
      </c>
      <c r="D5239" s="26" t="s">
        <v>24</v>
      </c>
      <c r="E5239" s="26" t="s">
        <v>26869</v>
      </c>
      <c r="F5239" s="26" t="s">
        <v>26870</v>
      </c>
      <c r="G5239" s="26" t="s">
        <v>9586</v>
      </c>
      <c r="H5239" s="26" t="s">
        <v>27</v>
      </c>
      <c r="I5239" s="26" t="s">
        <v>9981</v>
      </c>
      <c r="J5239" s="26" t="s">
        <v>26871</v>
      </c>
      <c r="K5239" s="26" t="s">
        <v>9582</v>
      </c>
      <c r="L5239" s="26" t="s">
        <v>26872</v>
      </c>
      <c r="M5239" s="26">
        <v>380977564625</v>
      </c>
      <c r="N5239" s="26">
        <v>523982201</v>
      </c>
    </row>
    <row r="5240" spans="1:14">
      <c r="A5240" s="26" t="s">
        <v>4164</v>
      </c>
      <c r="B5240" s="26" t="s">
        <v>4165</v>
      </c>
      <c r="C5240" s="26">
        <v>25064231</v>
      </c>
      <c r="D5240" s="26" t="s">
        <v>780</v>
      </c>
      <c r="E5240" s="26" t="s">
        <v>26873</v>
      </c>
      <c r="F5240" s="26" t="s">
        <v>9958</v>
      </c>
      <c r="G5240" s="26" t="s">
        <v>9601</v>
      </c>
      <c r="H5240" s="26" t="s">
        <v>506</v>
      </c>
      <c r="J5240" s="26" t="s">
        <v>4166</v>
      </c>
      <c r="K5240" s="26" t="s">
        <v>9606</v>
      </c>
      <c r="L5240" s="26" t="s">
        <v>26874</v>
      </c>
      <c r="M5240" s="26">
        <v>380972227930</v>
      </c>
      <c r="N5240" s="26">
        <v>722484606</v>
      </c>
    </row>
    <row r="5241" spans="1:14">
      <c r="A5241" s="26" t="s">
        <v>5131</v>
      </c>
      <c r="B5241" s="26" t="s">
        <v>5132</v>
      </c>
      <c r="C5241" s="26">
        <v>1984292</v>
      </c>
      <c r="D5241" s="26" t="s">
        <v>780</v>
      </c>
      <c r="E5241" s="26" t="s">
        <v>26875</v>
      </c>
      <c r="F5241" s="26" t="s">
        <v>9793</v>
      </c>
      <c r="G5241" s="26" t="s">
        <v>9601</v>
      </c>
      <c r="H5241" s="26" t="s">
        <v>735</v>
      </c>
      <c r="J5241" s="26" t="s">
        <v>740</v>
      </c>
      <c r="K5241" s="26" t="s">
        <v>9597</v>
      </c>
      <c r="L5241" s="26" t="s">
        <v>26876</v>
      </c>
      <c r="M5241" s="26">
        <v>380322759131</v>
      </c>
      <c r="N5241" s="26">
        <v>1221881203</v>
      </c>
    </row>
    <row r="5242" spans="1:14">
      <c r="A5242" s="26" t="s">
        <v>8571</v>
      </c>
      <c r="B5242" s="26" t="s">
        <v>8572</v>
      </c>
      <c r="C5242" s="26">
        <v>40896007</v>
      </c>
      <c r="D5242" s="26" t="s">
        <v>24</v>
      </c>
      <c r="E5242" s="26" t="s">
        <v>26877</v>
      </c>
      <c r="F5242" s="26" t="s">
        <v>26878</v>
      </c>
      <c r="G5242" s="26" t="s">
        <v>9586</v>
      </c>
      <c r="H5242" s="26" t="s">
        <v>1269</v>
      </c>
      <c r="J5242" s="26" t="s">
        <v>1298</v>
      </c>
      <c r="K5242" s="26" t="s">
        <v>9597</v>
      </c>
      <c r="L5242" s="26" t="s">
        <v>26879</v>
      </c>
      <c r="M5242" s="26">
        <v>380990478788</v>
      </c>
      <c r="N5242" s="26">
        <v>6510100000</v>
      </c>
    </row>
    <row r="5243" spans="1:14">
      <c r="A5243" s="26" t="s">
        <v>3465</v>
      </c>
      <c r="B5243" s="26" t="s">
        <v>3466</v>
      </c>
      <c r="C5243" s="26">
        <v>38182296</v>
      </c>
      <c r="D5243" s="26" t="s">
        <v>24</v>
      </c>
      <c r="E5243" s="26" t="s">
        <v>26880</v>
      </c>
      <c r="F5243" s="26" t="s">
        <v>26881</v>
      </c>
      <c r="G5243" s="26" t="s">
        <v>9586</v>
      </c>
      <c r="H5243" s="26" t="s">
        <v>392</v>
      </c>
      <c r="I5243" s="26" t="s">
        <v>10280</v>
      </c>
      <c r="J5243" s="26" t="s">
        <v>26882</v>
      </c>
      <c r="K5243" s="26" t="s">
        <v>9582</v>
      </c>
      <c r="L5243" s="26" t="s">
        <v>26883</v>
      </c>
      <c r="M5243" s="26">
        <v>380979929934</v>
      </c>
      <c r="N5243" s="26">
        <v>2123687001</v>
      </c>
    </row>
    <row r="5244" spans="1:14">
      <c r="A5244" s="26" t="s">
        <v>4893</v>
      </c>
      <c r="B5244" s="26" t="s">
        <v>4894</v>
      </c>
      <c r="C5244" s="26">
        <v>37981165</v>
      </c>
      <c r="D5244" s="26" t="s">
        <v>24</v>
      </c>
      <c r="E5244" s="26" t="s">
        <v>26884</v>
      </c>
      <c r="F5244" s="26" t="s">
        <v>26885</v>
      </c>
      <c r="G5244" s="26" t="s">
        <v>9586</v>
      </c>
      <c r="H5244" s="26" t="s">
        <v>711</v>
      </c>
      <c r="I5244" s="26" t="s">
        <v>10523</v>
      </c>
      <c r="J5244" s="26" t="s">
        <v>2696</v>
      </c>
      <c r="K5244" s="26" t="s">
        <v>9582</v>
      </c>
      <c r="L5244" s="26" t="s">
        <v>26886</v>
      </c>
      <c r="M5244" s="26">
        <v>380645693242</v>
      </c>
      <c r="N5244" s="26">
        <v>1222985501</v>
      </c>
    </row>
    <row r="5245" spans="1:14">
      <c r="A5245" s="26" t="s">
        <v>6232</v>
      </c>
      <c r="B5245" s="26" t="s">
        <v>6233</v>
      </c>
      <c r="C5245" s="26">
        <v>38552185</v>
      </c>
      <c r="D5245" s="26" t="s">
        <v>24</v>
      </c>
      <c r="E5245" s="26" t="s">
        <v>26887</v>
      </c>
      <c r="F5245" s="26" t="s">
        <v>26888</v>
      </c>
      <c r="G5245" s="26" t="s">
        <v>9579</v>
      </c>
      <c r="H5245" s="26" t="s">
        <v>885</v>
      </c>
      <c r="I5245" s="26" t="s">
        <v>11207</v>
      </c>
      <c r="J5245" s="26" t="s">
        <v>26889</v>
      </c>
      <c r="K5245" s="26" t="s">
        <v>9582</v>
      </c>
      <c r="L5245" s="26" t="s">
        <v>26890</v>
      </c>
      <c r="M5245" s="26">
        <v>380964106285</v>
      </c>
      <c r="N5245" s="26">
        <v>5123382901</v>
      </c>
    </row>
    <row r="5246" spans="1:14">
      <c r="A5246" s="26" t="s">
        <v>3349</v>
      </c>
      <c r="B5246" s="26" t="s">
        <v>3350</v>
      </c>
      <c r="C5246" s="26">
        <v>38068793</v>
      </c>
      <c r="D5246" s="26" t="s">
        <v>24</v>
      </c>
      <c r="E5246" s="26" t="s">
        <v>26891</v>
      </c>
      <c r="F5246" s="26" t="s">
        <v>26892</v>
      </c>
      <c r="G5246" s="26" t="s">
        <v>9579</v>
      </c>
      <c r="H5246" s="26" t="s">
        <v>392</v>
      </c>
      <c r="I5246" s="26" t="s">
        <v>10303</v>
      </c>
      <c r="J5246" s="26" t="s">
        <v>26893</v>
      </c>
      <c r="K5246" s="26" t="s">
        <v>9582</v>
      </c>
      <c r="L5246" s="26" t="s">
        <v>26894</v>
      </c>
      <c r="M5246" s="26">
        <v>380674629734</v>
      </c>
      <c r="N5246" s="26">
        <v>2120485602</v>
      </c>
    </row>
    <row r="5247" spans="1:14">
      <c r="A5247" s="26" t="s">
        <v>8930</v>
      </c>
      <c r="B5247" s="26" t="s">
        <v>8931</v>
      </c>
      <c r="C5247" s="26">
        <v>25974252</v>
      </c>
      <c r="D5247" s="26" t="s">
        <v>780</v>
      </c>
      <c r="E5247" s="26" t="s">
        <v>26895</v>
      </c>
      <c r="F5247" s="26" t="s">
        <v>26896</v>
      </c>
      <c r="G5247" s="26" t="s">
        <v>9601</v>
      </c>
      <c r="H5247" s="26" t="s">
        <v>1401</v>
      </c>
      <c r="J5247" s="26" t="s">
        <v>1454</v>
      </c>
      <c r="K5247" s="26" t="s">
        <v>9597</v>
      </c>
      <c r="L5247" s="26" t="s">
        <v>26897</v>
      </c>
      <c r="M5247" s="26">
        <v>761467680490</v>
      </c>
      <c r="N5247" s="26">
        <v>524885203</v>
      </c>
    </row>
    <row r="5248" spans="1:14">
      <c r="A5248" s="26" t="s">
        <v>7973</v>
      </c>
      <c r="B5248" s="26" t="s">
        <v>7974</v>
      </c>
      <c r="C5248" s="26">
        <v>42633385</v>
      </c>
      <c r="D5248" s="26" t="s">
        <v>24</v>
      </c>
      <c r="E5248" s="26" t="s">
        <v>26898</v>
      </c>
      <c r="F5248" s="26" t="s">
        <v>26899</v>
      </c>
      <c r="G5248" s="26" t="s">
        <v>9586</v>
      </c>
      <c r="H5248" s="26" t="s">
        <v>1122</v>
      </c>
      <c r="I5248" s="26" t="s">
        <v>13543</v>
      </c>
      <c r="J5248" s="26" t="s">
        <v>26900</v>
      </c>
      <c r="K5248" s="26" t="s">
        <v>9582</v>
      </c>
      <c r="L5248" s="26" t="s">
        <v>26901</v>
      </c>
      <c r="M5248" s="26">
        <v>380574590030</v>
      </c>
      <c r="N5248" s="26">
        <v>6323981001</v>
      </c>
    </row>
    <row r="5249" spans="1:14">
      <c r="A5249" s="26" t="s">
        <v>6089</v>
      </c>
      <c r="B5249" s="26" t="s">
        <v>6090</v>
      </c>
      <c r="C5249" s="26">
        <v>1998271</v>
      </c>
      <c r="D5249" s="26" t="s">
        <v>780</v>
      </c>
      <c r="E5249" s="26" t="s">
        <v>26902</v>
      </c>
      <c r="F5249" s="26" t="s">
        <v>17592</v>
      </c>
      <c r="G5249" s="26" t="s">
        <v>9601</v>
      </c>
      <c r="H5249" s="26" t="s">
        <v>835</v>
      </c>
      <c r="J5249" s="26" t="s">
        <v>848</v>
      </c>
      <c r="K5249" s="26" t="s">
        <v>9597</v>
      </c>
      <c r="L5249" s="26" t="s">
        <v>20076</v>
      </c>
      <c r="M5249" s="26">
        <v>380512480810</v>
      </c>
      <c r="N5249" s="26">
        <v>4623010100</v>
      </c>
    </row>
    <row r="5250" spans="1:14">
      <c r="A5250" s="26" t="s">
        <v>1998</v>
      </c>
      <c r="B5250" s="26" t="s">
        <v>1999</v>
      </c>
      <c r="C5250" s="26">
        <v>1982940</v>
      </c>
      <c r="D5250" s="26" t="s">
        <v>24</v>
      </c>
      <c r="E5250" s="26" t="s">
        <v>26903</v>
      </c>
      <c r="F5250" s="26" t="s">
        <v>26904</v>
      </c>
      <c r="G5250" s="26" t="s">
        <v>9586</v>
      </c>
      <c r="H5250" s="26" t="s">
        <v>103</v>
      </c>
      <c r="I5250" s="26" t="s">
        <v>11165</v>
      </c>
      <c r="J5250" s="26" t="s">
        <v>26905</v>
      </c>
      <c r="K5250" s="26" t="s">
        <v>9582</v>
      </c>
      <c r="L5250" s="26" t="s">
        <v>26906</v>
      </c>
      <c r="M5250" s="26">
        <v>380335271515</v>
      </c>
      <c r="N5250" s="26">
        <v>722187401</v>
      </c>
    </row>
    <row r="5251" spans="1:14">
      <c r="A5251" s="26" t="s">
        <v>9151</v>
      </c>
      <c r="B5251" s="26" t="s">
        <v>9152</v>
      </c>
      <c r="C5251" s="26">
        <v>42712346</v>
      </c>
      <c r="D5251" s="26" t="s">
        <v>780</v>
      </c>
      <c r="E5251" s="26" t="s">
        <v>26907</v>
      </c>
      <c r="F5251" s="26" t="s">
        <v>26908</v>
      </c>
      <c r="G5251" s="26" t="s">
        <v>9601</v>
      </c>
      <c r="H5251" s="26" t="s">
        <v>1490</v>
      </c>
      <c r="I5251" s="26" t="s">
        <v>10369</v>
      </c>
      <c r="J5251" s="26" t="s">
        <v>1545</v>
      </c>
      <c r="K5251" s="26" t="s">
        <v>9597</v>
      </c>
      <c r="L5251" s="26" t="s">
        <v>26909</v>
      </c>
      <c r="M5251" s="26">
        <v>380983513905</v>
      </c>
      <c r="N5251" s="26">
        <v>523786901</v>
      </c>
    </row>
    <row r="5252" spans="1:14">
      <c r="A5252" s="26" t="s">
        <v>6087</v>
      </c>
      <c r="B5252" s="26" t="s">
        <v>6088</v>
      </c>
      <c r="C5252" s="26">
        <v>38037938</v>
      </c>
      <c r="D5252" s="26" t="s">
        <v>24</v>
      </c>
      <c r="E5252" s="26" t="s">
        <v>26910</v>
      </c>
      <c r="F5252" s="26" t="s">
        <v>26911</v>
      </c>
      <c r="G5252" s="26" t="s">
        <v>9586</v>
      </c>
      <c r="H5252" s="26" t="s">
        <v>835</v>
      </c>
      <c r="I5252" s="26" t="s">
        <v>1230</v>
      </c>
      <c r="J5252" s="26" t="s">
        <v>26912</v>
      </c>
      <c r="K5252" s="26" t="s">
        <v>9606</v>
      </c>
      <c r="L5252" s="26" t="s">
        <v>26913</v>
      </c>
      <c r="M5252" s="26">
        <v>380989698141</v>
      </c>
      <c r="N5252" s="26">
        <v>4825455400</v>
      </c>
    </row>
    <row r="5253" spans="1:14">
      <c r="A5253" s="26" t="s">
        <v>6117</v>
      </c>
      <c r="B5253" s="26" t="s">
        <v>6118</v>
      </c>
      <c r="C5253" s="26">
        <v>40196816</v>
      </c>
      <c r="D5253" s="26" t="s">
        <v>24</v>
      </c>
      <c r="E5253" s="26" t="s">
        <v>26914</v>
      </c>
      <c r="F5253" s="26" t="s">
        <v>26915</v>
      </c>
      <c r="G5253" s="26" t="s">
        <v>9586</v>
      </c>
      <c r="H5253" s="26" t="s">
        <v>885</v>
      </c>
      <c r="I5253" s="26" t="s">
        <v>10171</v>
      </c>
      <c r="J5253" s="26" t="s">
        <v>26916</v>
      </c>
      <c r="K5253" s="26" t="s">
        <v>9582</v>
      </c>
      <c r="L5253" s="26" t="s">
        <v>26917</v>
      </c>
      <c r="M5253" s="26">
        <v>380486699171</v>
      </c>
      <c r="N5253" s="26">
        <v>5110290005</v>
      </c>
    </row>
    <row r="5254" spans="1:14">
      <c r="A5254" s="26" t="s">
        <v>3387</v>
      </c>
      <c r="B5254" s="26" t="s">
        <v>3388</v>
      </c>
      <c r="C5254" s="26">
        <v>38548802</v>
      </c>
      <c r="D5254" s="26" t="s">
        <v>24</v>
      </c>
      <c r="E5254" s="26" t="s">
        <v>26918</v>
      </c>
      <c r="F5254" s="26" t="s">
        <v>26919</v>
      </c>
      <c r="G5254" s="26" t="s">
        <v>9591</v>
      </c>
      <c r="H5254" s="26" t="s">
        <v>392</v>
      </c>
      <c r="J5254" s="26" t="s">
        <v>416</v>
      </c>
      <c r="K5254" s="26" t="s">
        <v>9606</v>
      </c>
      <c r="L5254" s="26" t="s">
        <v>26920</v>
      </c>
      <c r="M5254" s="26">
        <v>760627249878</v>
      </c>
      <c r="N5254" s="26">
        <v>2121555100</v>
      </c>
    </row>
    <row r="5255" spans="1:14">
      <c r="A5255" s="26" t="s">
        <v>7827</v>
      </c>
      <c r="B5255" s="26" t="s">
        <v>7832</v>
      </c>
      <c r="C5255" s="26">
        <v>40247577</v>
      </c>
      <c r="D5255" s="26" t="s">
        <v>24</v>
      </c>
      <c r="E5255" s="26" t="s">
        <v>26921</v>
      </c>
      <c r="F5255" s="26" t="s">
        <v>26922</v>
      </c>
      <c r="G5255" s="26" t="s">
        <v>9579</v>
      </c>
      <c r="H5255" s="26" t="s">
        <v>1088</v>
      </c>
      <c r="I5255" s="26" t="s">
        <v>10069</v>
      </c>
      <c r="J5255" s="26" t="s">
        <v>26923</v>
      </c>
      <c r="K5255" s="26" t="s">
        <v>9582</v>
      </c>
      <c r="L5255" s="26" t="s">
        <v>26924</v>
      </c>
      <c r="M5255" s="26">
        <v>380987419483</v>
      </c>
      <c r="N5255" s="26">
        <v>6125280608</v>
      </c>
    </row>
    <row r="5256" spans="1:14">
      <c r="A5256" s="26" t="s">
        <v>4663</v>
      </c>
      <c r="B5256" s="26" t="s">
        <v>4664</v>
      </c>
      <c r="C5256" s="26">
        <v>36421504</v>
      </c>
      <c r="D5256" s="26" t="s">
        <v>780</v>
      </c>
      <c r="E5256" s="26" t="s">
        <v>26925</v>
      </c>
      <c r="F5256" s="26" t="s">
        <v>26926</v>
      </c>
      <c r="G5256" s="26" t="s">
        <v>9601</v>
      </c>
      <c r="H5256" s="26" t="s">
        <v>670</v>
      </c>
      <c r="J5256" s="26" t="s">
        <v>687</v>
      </c>
      <c r="K5256" s="26" t="s">
        <v>9597</v>
      </c>
      <c r="L5256" s="26" t="s">
        <v>10832</v>
      </c>
      <c r="M5256" s="26">
        <v>380522332050</v>
      </c>
      <c r="N5256" s="26">
        <v>3510100000</v>
      </c>
    </row>
    <row r="5257" spans="1:14">
      <c r="A5257" s="26" t="s">
        <v>7343</v>
      </c>
      <c r="B5257" s="26" t="s">
        <v>7342</v>
      </c>
      <c r="C5257" s="26">
        <v>1110854</v>
      </c>
      <c r="D5257" s="26" t="s">
        <v>780</v>
      </c>
      <c r="E5257" s="26" t="s">
        <v>26927</v>
      </c>
      <c r="F5257" s="26" t="s">
        <v>7342</v>
      </c>
      <c r="G5257" s="26" t="s">
        <v>9601</v>
      </c>
      <c r="H5257" s="26" t="s">
        <v>1025</v>
      </c>
      <c r="J5257" s="26" t="s">
        <v>1034</v>
      </c>
      <c r="K5257" s="26" t="s">
        <v>9597</v>
      </c>
      <c r="L5257" s="26" t="s">
        <v>26928</v>
      </c>
      <c r="M5257" s="26">
        <v>380544792227</v>
      </c>
      <c r="N5257" s="26">
        <v>5910400000</v>
      </c>
    </row>
    <row r="5258" spans="1:14">
      <c r="A5258" s="26" t="s">
        <v>8812</v>
      </c>
      <c r="B5258" s="26" t="s">
        <v>8813</v>
      </c>
      <c r="C5258" s="26">
        <v>2004522</v>
      </c>
      <c r="D5258" s="26" t="s">
        <v>780</v>
      </c>
      <c r="E5258" s="26" t="s">
        <v>26929</v>
      </c>
      <c r="F5258" s="26" t="s">
        <v>26930</v>
      </c>
      <c r="G5258" s="26" t="s">
        <v>9601</v>
      </c>
      <c r="H5258" s="26" t="s">
        <v>1308</v>
      </c>
      <c r="I5258" s="26" t="s">
        <v>10220</v>
      </c>
      <c r="J5258" s="26" t="s">
        <v>1393</v>
      </c>
      <c r="K5258" s="26" t="s">
        <v>9606</v>
      </c>
      <c r="L5258" s="26" t="s">
        <v>26931</v>
      </c>
      <c r="M5258" s="26">
        <v>380385991356</v>
      </c>
      <c r="N5258" s="26">
        <v>6825255100</v>
      </c>
    </row>
    <row r="5259" spans="1:14">
      <c r="A5259" s="26" t="s">
        <v>7406</v>
      </c>
      <c r="B5259" s="26" t="s">
        <v>7407</v>
      </c>
      <c r="C5259" s="26">
        <v>41073068</v>
      </c>
      <c r="D5259" s="26" t="s">
        <v>24</v>
      </c>
      <c r="E5259" s="26" t="s">
        <v>26932</v>
      </c>
      <c r="F5259" s="26" t="s">
        <v>26933</v>
      </c>
      <c r="G5259" s="26" t="s">
        <v>9579</v>
      </c>
      <c r="H5259" s="26" t="s">
        <v>1025</v>
      </c>
      <c r="I5259" s="26" t="s">
        <v>11351</v>
      </c>
      <c r="J5259" s="26" t="s">
        <v>1878</v>
      </c>
      <c r="K5259" s="26" t="s">
        <v>9582</v>
      </c>
      <c r="L5259" s="26" t="s">
        <v>26934</v>
      </c>
      <c r="M5259" s="26">
        <v>380542693186</v>
      </c>
      <c r="N5259" s="26">
        <v>521085203</v>
      </c>
    </row>
    <row r="5260" spans="1:14">
      <c r="A5260" s="26" t="s">
        <v>2962</v>
      </c>
      <c r="B5260" s="26" t="s">
        <v>2963</v>
      </c>
      <c r="C5260" s="26">
        <v>22039058</v>
      </c>
      <c r="D5260" s="26" t="s">
        <v>780</v>
      </c>
      <c r="E5260" s="26" t="s">
        <v>26935</v>
      </c>
      <c r="F5260" s="26" t="s">
        <v>23052</v>
      </c>
      <c r="G5260" s="26" t="s">
        <v>9601</v>
      </c>
      <c r="H5260" s="26" t="s">
        <v>258</v>
      </c>
      <c r="J5260" s="26" t="s">
        <v>341</v>
      </c>
      <c r="K5260" s="26" t="s">
        <v>9597</v>
      </c>
      <c r="L5260" s="26" t="s">
        <v>26936</v>
      </c>
      <c r="M5260" s="26">
        <v>380623733965</v>
      </c>
      <c r="N5260" s="26">
        <v>1413600000</v>
      </c>
    </row>
    <row r="5261" spans="1:14">
      <c r="A5261" s="26" t="s">
        <v>5216</v>
      </c>
      <c r="B5261" s="26" t="s">
        <v>5217</v>
      </c>
      <c r="C5261" s="26">
        <v>1984530</v>
      </c>
      <c r="D5261" s="26" t="s">
        <v>780</v>
      </c>
      <c r="E5261" s="26" t="s">
        <v>26937</v>
      </c>
      <c r="F5261" s="26" t="s">
        <v>17592</v>
      </c>
      <c r="G5261" s="26" t="s">
        <v>9601</v>
      </c>
      <c r="H5261" s="26" t="s">
        <v>735</v>
      </c>
      <c r="J5261" s="26" t="s">
        <v>740</v>
      </c>
      <c r="K5261" s="26" t="s">
        <v>9597</v>
      </c>
      <c r="L5261" s="26" t="s">
        <v>26938</v>
      </c>
      <c r="M5261" s="26">
        <v>380503713805</v>
      </c>
      <c r="N5261" s="26">
        <v>1221881203</v>
      </c>
    </row>
    <row r="5262" spans="1:14">
      <c r="A5262" s="26" t="s">
        <v>3473</v>
      </c>
      <c r="B5262" s="26" t="s">
        <v>3474</v>
      </c>
      <c r="C5262" s="26">
        <v>38466531</v>
      </c>
      <c r="D5262" s="26" t="s">
        <v>24</v>
      </c>
      <c r="E5262" s="26" t="s">
        <v>26939</v>
      </c>
      <c r="F5262" s="26" t="s">
        <v>26940</v>
      </c>
      <c r="G5262" s="26" t="s">
        <v>9586</v>
      </c>
      <c r="H5262" s="26" t="s">
        <v>392</v>
      </c>
      <c r="J5262" s="26" t="s">
        <v>13653</v>
      </c>
      <c r="K5262" s="26" t="s">
        <v>9597</v>
      </c>
      <c r="L5262" s="26" t="s">
        <v>13654</v>
      </c>
      <c r="M5262" s="26">
        <v>761981497948</v>
      </c>
      <c r="N5262" s="26">
        <v>2111000000</v>
      </c>
    </row>
    <row r="5263" spans="1:14">
      <c r="A5263" s="26" t="s">
        <v>8748</v>
      </c>
      <c r="B5263" s="26" t="s">
        <v>8749</v>
      </c>
      <c r="C5263" s="26">
        <v>38487677</v>
      </c>
      <c r="D5263" s="26" t="s">
        <v>24</v>
      </c>
      <c r="E5263" s="26" t="s">
        <v>26941</v>
      </c>
      <c r="F5263" s="26" t="s">
        <v>24804</v>
      </c>
      <c r="G5263" s="26" t="s">
        <v>9586</v>
      </c>
      <c r="H5263" s="26" t="s">
        <v>1308</v>
      </c>
      <c r="J5263" s="26" t="s">
        <v>14594</v>
      </c>
      <c r="K5263" s="26" t="s">
        <v>9597</v>
      </c>
      <c r="L5263" s="26" t="s">
        <v>26942</v>
      </c>
      <c r="M5263" s="26">
        <v>380385441515</v>
      </c>
      <c r="N5263" s="26">
        <v>6810800000</v>
      </c>
    </row>
    <row r="5264" spans="1:14">
      <c r="A5264" s="26" t="s">
        <v>6890</v>
      </c>
      <c r="B5264" s="26" t="s">
        <v>6891</v>
      </c>
      <c r="C5264" s="26">
        <v>38459325</v>
      </c>
      <c r="D5264" s="26" t="s">
        <v>24</v>
      </c>
      <c r="E5264" s="26" t="s">
        <v>26943</v>
      </c>
      <c r="F5264" s="26" t="s">
        <v>26944</v>
      </c>
      <c r="G5264" s="26" t="s">
        <v>9579</v>
      </c>
      <c r="H5264" s="26" t="s">
        <v>949</v>
      </c>
      <c r="I5264" s="26" t="s">
        <v>9669</v>
      </c>
      <c r="J5264" s="26" t="s">
        <v>4523</v>
      </c>
      <c r="K5264" s="26" t="s">
        <v>9582</v>
      </c>
      <c r="L5264" s="26" t="s">
        <v>26945</v>
      </c>
      <c r="M5264" s="26">
        <v>380958123080</v>
      </c>
      <c r="N5264" s="26">
        <v>121184103</v>
      </c>
    </row>
    <row r="5265" spans="1:14">
      <c r="A5265" s="26" t="s">
        <v>8700</v>
      </c>
      <c r="B5265" s="26" t="s">
        <v>8701</v>
      </c>
      <c r="C5265" s="26" t="s">
        <v>1604</v>
      </c>
      <c r="D5265" s="26" t="s">
        <v>24</v>
      </c>
      <c r="E5265" s="26" t="s">
        <v>26946</v>
      </c>
      <c r="F5265" s="26" t="s">
        <v>26947</v>
      </c>
      <c r="G5265" s="26" t="s">
        <v>9586</v>
      </c>
      <c r="H5265" s="26" t="s">
        <v>1308</v>
      </c>
      <c r="J5265" s="26" t="s">
        <v>1337</v>
      </c>
      <c r="K5265" s="26" t="s">
        <v>9597</v>
      </c>
      <c r="L5265" s="26" t="s">
        <v>12712</v>
      </c>
      <c r="M5265" s="26">
        <v>380687474102</v>
      </c>
      <c r="N5265" s="26">
        <v>6810400000</v>
      </c>
    </row>
    <row r="5266" spans="1:14">
      <c r="A5266" s="26" t="s">
        <v>9082</v>
      </c>
      <c r="B5266" s="26" t="s">
        <v>9083</v>
      </c>
      <c r="C5266" s="26">
        <v>40770267</v>
      </c>
      <c r="D5266" s="26" t="s">
        <v>24</v>
      </c>
      <c r="E5266" s="26" t="s">
        <v>26948</v>
      </c>
      <c r="F5266" s="26" t="s">
        <v>26949</v>
      </c>
      <c r="G5266" s="26" t="s">
        <v>9586</v>
      </c>
      <c r="H5266" s="26" t="s">
        <v>1490</v>
      </c>
      <c r="I5266" s="26" t="s">
        <v>9846</v>
      </c>
      <c r="J5266" s="26" t="s">
        <v>9084</v>
      </c>
      <c r="K5266" s="26" t="s">
        <v>9582</v>
      </c>
      <c r="L5266" s="26" t="s">
        <v>26950</v>
      </c>
      <c r="M5266" s="26">
        <v>380373353117</v>
      </c>
      <c r="N5266" s="26">
        <v>7323084304</v>
      </c>
    </row>
    <row r="5267" spans="1:14">
      <c r="A5267" s="26" t="s">
        <v>3266</v>
      </c>
      <c r="B5267" s="26" t="s">
        <v>3267</v>
      </c>
      <c r="C5267" s="26">
        <v>38455645</v>
      </c>
      <c r="D5267" s="26" t="s">
        <v>24</v>
      </c>
      <c r="E5267" s="26" t="s">
        <v>26951</v>
      </c>
      <c r="F5267" s="26" t="s">
        <v>26952</v>
      </c>
      <c r="G5267" s="26" t="s">
        <v>9591</v>
      </c>
      <c r="H5267" s="26" t="s">
        <v>375</v>
      </c>
      <c r="I5267" s="26" t="s">
        <v>10187</v>
      </c>
      <c r="J5267" s="26" t="s">
        <v>15849</v>
      </c>
      <c r="K5267" s="26" t="s">
        <v>9582</v>
      </c>
      <c r="L5267" s="26" t="s">
        <v>26953</v>
      </c>
      <c r="M5267" s="26">
        <v>380679442036</v>
      </c>
      <c r="N5267" s="26">
        <v>522285802</v>
      </c>
    </row>
    <row r="5268" spans="1:14">
      <c r="A5268" s="26" t="s">
        <v>7008</v>
      </c>
      <c r="B5268" s="26" t="s">
        <v>7004</v>
      </c>
      <c r="C5268" s="26">
        <v>2000257</v>
      </c>
      <c r="D5268" s="26" t="s">
        <v>780</v>
      </c>
      <c r="E5268" s="26" t="s">
        <v>26954</v>
      </c>
      <c r="F5268" s="26" t="s">
        <v>9787</v>
      </c>
      <c r="G5268" s="26" t="s">
        <v>9601</v>
      </c>
      <c r="H5268" s="26" t="s">
        <v>987</v>
      </c>
      <c r="J5268" s="26" t="s">
        <v>996</v>
      </c>
      <c r="K5268" s="26" t="s">
        <v>9597</v>
      </c>
      <c r="L5268" s="26" t="s">
        <v>17508</v>
      </c>
      <c r="M5268" s="26">
        <v>380365621680</v>
      </c>
      <c r="N5268" s="26">
        <v>5610300000</v>
      </c>
    </row>
    <row r="5269" spans="1:14">
      <c r="A5269" s="26" t="s">
        <v>8681</v>
      </c>
      <c r="B5269" s="26" t="s">
        <v>8682</v>
      </c>
      <c r="C5269" s="26">
        <v>38402043</v>
      </c>
      <c r="D5269" s="26" t="s">
        <v>24</v>
      </c>
      <c r="E5269" s="26" t="s">
        <v>26955</v>
      </c>
      <c r="F5269" s="26" t="s">
        <v>26956</v>
      </c>
      <c r="G5269" s="26" t="s">
        <v>9579</v>
      </c>
      <c r="H5269" s="26" t="s">
        <v>1308</v>
      </c>
      <c r="I5269" s="26" t="s">
        <v>13940</v>
      </c>
      <c r="J5269" s="26" t="s">
        <v>1034</v>
      </c>
      <c r="K5269" s="26" t="s">
        <v>9582</v>
      </c>
      <c r="L5269" s="26" t="s">
        <v>26957</v>
      </c>
      <c r="M5269" s="26">
        <v>380971746190</v>
      </c>
      <c r="N5269" s="26">
        <v>5910400000</v>
      </c>
    </row>
    <row r="5270" spans="1:14">
      <c r="A5270" s="26" t="s">
        <v>8946</v>
      </c>
      <c r="B5270" s="26" t="s">
        <v>8947</v>
      </c>
      <c r="C5270" s="26">
        <v>41773113</v>
      </c>
      <c r="D5270" s="26" t="s">
        <v>24</v>
      </c>
      <c r="E5270" s="26" t="s">
        <v>26958</v>
      </c>
      <c r="F5270" s="26" t="s">
        <v>26959</v>
      </c>
      <c r="G5270" s="26" t="s">
        <v>9579</v>
      </c>
      <c r="H5270" s="26" t="s">
        <v>1401</v>
      </c>
      <c r="I5270" s="26" t="s">
        <v>14400</v>
      </c>
      <c r="J5270" s="26" t="s">
        <v>26960</v>
      </c>
      <c r="K5270" s="26" t="s">
        <v>9582</v>
      </c>
      <c r="L5270" s="26" t="s">
        <v>26961</v>
      </c>
      <c r="M5270" s="26">
        <v>380967354603</v>
      </c>
      <c r="N5270" s="26">
        <v>3220484902</v>
      </c>
    </row>
    <row r="5271" spans="1:14">
      <c r="A5271" s="26" t="s">
        <v>9137</v>
      </c>
      <c r="B5271" s="26" t="s">
        <v>9138</v>
      </c>
      <c r="C5271" s="26">
        <v>36754912</v>
      </c>
      <c r="D5271" s="26" t="s">
        <v>24</v>
      </c>
      <c r="E5271" s="26" t="s">
        <v>26962</v>
      </c>
      <c r="F5271" s="26" t="s">
        <v>26963</v>
      </c>
      <c r="G5271" s="26" t="s">
        <v>9579</v>
      </c>
      <c r="H5271" s="26" t="s">
        <v>1490</v>
      </c>
      <c r="I5271" s="26" t="s">
        <v>13192</v>
      </c>
      <c r="J5271" s="26" t="s">
        <v>26964</v>
      </c>
      <c r="K5271" s="26" t="s">
        <v>9582</v>
      </c>
      <c r="L5271" s="26" t="s">
        <v>26965</v>
      </c>
      <c r="M5271" s="26">
        <v>380968205472</v>
      </c>
      <c r="N5271" s="26">
        <v>7323580501</v>
      </c>
    </row>
    <row r="5272" spans="1:14">
      <c r="A5272" s="26" t="s">
        <v>7281</v>
      </c>
      <c r="B5272" s="26" t="s">
        <v>7282</v>
      </c>
      <c r="C5272" s="26">
        <v>2007495</v>
      </c>
      <c r="D5272" s="26" t="s">
        <v>780</v>
      </c>
      <c r="E5272" s="26" t="s">
        <v>26966</v>
      </c>
      <c r="F5272" s="26" t="s">
        <v>26967</v>
      </c>
      <c r="G5272" s="26" t="s">
        <v>9601</v>
      </c>
      <c r="H5272" s="26" t="s">
        <v>1025</v>
      </c>
      <c r="J5272" s="26" t="s">
        <v>1030</v>
      </c>
      <c r="K5272" s="26" t="s">
        <v>9597</v>
      </c>
      <c r="L5272" s="26" t="s">
        <v>26968</v>
      </c>
      <c r="M5272" s="26">
        <v>380545422077</v>
      </c>
      <c r="N5272" s="26">
        <v>5920910100</v>
      </c>
    </row>
    <row r="5273" spans="1:14">
      <c r="A5273" s="26" t="s">
        <v>7126</v>
      </c>
      <c r="B5273" s="26" t="s">
        <v>7127</v>
      </c>
      <c r="C5273" s="26">
        <v>38492302</v>
      </c>
      <c r="D5273" s="26" t="s">
        <v>24</v>
      </c>
      <c r="E5273" s="26" t="s">
        <v>26969</v>
      </c>
      <c r="F5273" s="26" t="s">
        <v>26970</v>
      </c>
      <c r="G5273" s="26" t="s">
        <v>9579</v>
      </c>
      <c r="H5273" s="26" t="s">
        <v>987</v>
      </c>
      <c r="I5273" s="26" t="s">
        <v>9634</v>
      </c>
      <c r="J5273" s="26" t="s">
        <v>26971</v>
      </c>
      <c r="K5273" s="26" t="s">
        <v>9582</v>
      </c>
      <c r="L5273" s="26" t="s">
        <v>26972</v>
      </c>
      <c r="M5273" s="26">
        <v>380362279023</v>
      </c>
      <c r="N5273" s="26">
        <v>5624684902</v>
      </c>
    </row>
    <row r="5274" spans="1:14">
      <c r="A5274" s="26" t="s">
        <v>5588</v>
      </c>
      <c r="B5274" s="26" t="s">
        <v>5589</v>
      </c>
      <c r="C5274" s="26">
        <v>4593340</v>
      </c>
      <c r="D5274" s="26" t="s">
        <v>780</v>
      </c>
      <c r="E5274" s="26" t="s">
        <v>26973</v>
      </c>
      <c r="F5274" s="26" t="s">
        <v>26974</v>
      </c>
      <c r="G5274" s="26" t="s">
        <v>9601</v>
      </c>
      <c r="H5274" s="26" t="s">
        <v>799</v>
      </c>
      <c r="J5274" s="26" t="s">
        <v>800</v>
      </c>
      <c r="K5274" s="26" t="s">
        <v>9597</v>
      </c>
      <c r="L5274" s="26" t="s">
        <v>16960</v>
      </c>
      <c r="M5274" s="26">
        <v>380442495015</v>
      </c>
      <c r="N5274" s="26">
        <v>4822784009</v>
      </c>
    </row>
    <row r="5275" spans="1:14">
      <c r="A5275" s="26" t="s">
        <v>2962</v>
      </c>
      <c r="B5275" s="26" t="s">
        <v>2963</v>
      </c>
      <c r="C5275" s="26">
        <v>22039058</v>
      </c>
      <c r="D5275" s="26" t="s">
        <v>780</v>
      </c>
      <c r="E5275" s="26" t="s">
        <v>26975</v>
      </c>
      <c r="F5275" s="26" t="s">
        <v>13572</v>
      </c>
      <c r="G5275" s="26" t="s">
        <v>9601</v>
      </c>
      <c r="H5275" s="26" t="s">
        <v>258</v>
      </c>
      <c r="J5275" s="26" t="s">
        <v>341</v>
      </c>
      <c r="K5275" s="26" t="s">
        <v>9597</v>
      </c>
      <c r="L5275" s="26" t="s">
        <v>26976</v>
      </c>
      <c r="M5275" s="26">
        <v>380623734024</v>
      </c>
      <c r="N5275" s="26">
        <v>1413600000</v>
      </c>
    </row>
    <row r="5276" spans="1:14">
      <c r="A5276" s="26" t="s">
        <v>2664</v>
      </c>
      <c r="B5276" s="26" t="s">
        <v>2665</v>
      </c>
      <c r="C5276" s="26">
        <v>36725368</v>
      </c>
      <c r="D5276" s="26" t="s">
        <v>24</v>
      </c>
      <c r="E5276" s="26" t="s">
        <v>26977</v>
      </c>
      <c r="F5276" s="26" t="s">
        <v>26978</v>
      </c>
      <c r="G5276" s="26" t="s">
        <v>9586</v>
      </c>
      <c r="H5276" s="26" t="s">
        <v>133</v>
      </c>
      <c r="I5276" s="26" t="s">
        <v>16359</v>
      </c>
      <c r="J5276" s="26" t="s">
        <v>26979</v>
      </c>
      <c r="K5276" s="26" t="s">
        <v>9582</v>
      </c>
      <c r="L5276" s="26" t="s">
        <v>26980</v>
      </c>
      <c r="M5276" s="26">
        <v>761525799308</v>
      </c>
      <c r="N5276" s="26">
        <v>1223881001</v>
      </c>
    </row>
    <row r="5277" spans="1:14">
      <c r="A5277" s="26" t="s">
        <v>5856</v>
      </c>
      <c r="B5277" s="26" t="s">
        <v>5857</v>
      </c>
      <c r="C5277" s="26">
        <v>38945657</v>
      </c>
      <c r="D5277" s="26" t="s">
        <v>24</v>
      </c>
      <c r="E5277" s="26" t="s">
        <v>26981</v>
      </c>
      <c r="F5277" s="26" t="s">
        <v>26982</v>
      </c>
      <c r="G5277" s="26" t="s">
        <v>9586</v>
      </c>
      <c r="H5277" s="26" t="s">
        <v>799</v>
      </c>
      <c r="J5277" s="26" t="s">
        <v>800</v>
      </c>
      <c r="K5277" s="26" t="s">
        <v>9597</v>
      </c>
      <c r="L5277" s="26" t="s">
        <v>26983</v>
      </c>
      <c r="M5277" s="26">
        <v>380444832917</v>
      </c>
      <c r="N5277" s="26">
        <v>4822784009</v>
      </c>
    </row>
    <row r="5278" spans="1:14">
      <c r="A5278" s="26" t="s">
        <v>8397</v>
      </c>
      <c r="B5278" s="26" t="s">
        <v>8398</v>
      </c>
      <c r="C5278" s="26">
        <v>38366849</v>
      </c>
      <c r="D5278" s="26" t="s">
        <v>24</v>
      </c>
      <c r="E5278" s="26" t="s">
        <v>26984</v>
      </c>
      <c r="F5278" s="26" t="s">
        <v>26985</v>
      </c>
      <c r="G5278" s="26" t="s">
        <v>9586</v>
      </c>
      <c r="H5278" s="26" t="s">
        <v>1269</v>
      </c>
      <c r="I5278" s="26" t="s">
        <v>11815</v>
      </c>
      <c r="J5278" s="26" t="s">
        <v>26986</v>
      </c>
      <c r="K5278" s="26" t="s">
        <v>9582</v>
      </c>
      <c r="L5278" s="26" t="s">
        <v>26987</v>
      </c>
      <c r="M5278" s="26">
        <v>380554641290</v>
      </c>
      <c r="N5278" s="26">
        <v>6520684401</v>
      </c>
    </row>
    <row r="5279" spans="1:14">
      <c r="A5279" s="26" t="s">
        <v>4524</v>
      </c>
      <c r="B5279" s="26" t="s">
        <v>4525</v>
      </c>
      <c r="C5279" s="26">
        <v>1994215</v>
      </c>
      <c r="D5279" s="26" t="s">
        <v>780</v>
      </c>
      <c r="E5279" s="26" t="s">
        <v>26988</v>
      </c>
      <c r="F5279" s="26" t="s">
        <v>26989</v>
      </c>
      <c r="G5279" s="26" t="s">
        <v>9601</v>
      </c>
      <c r="H5279" s="26" t="s">
        <v>576</v>
      </c>
      <c r="I5279" s="26" t="s">
        <v>11612</v>
      </c>
      <c r="J5279" s="26" t="s">
        <v>4526</v>
      </c>
      <c r="K5279" s="26" t="s">
        <v>9597</v>
      </c>
      <c r="L5279" s="26" t="s">
        <v>26990</v>
      </c>
      <c r="M5279" s="26">
        <v>380456652677</v>
      </c>
      <c r="N5279" s="26">
        <v>3224410100</v>
      </c>
    </row>
    <row r="5280" spans="1:14">
      <c r="A5280" s="26" t="s">
        <v>4456</v>
      </c>
      <c r="B5280" s="26" t="s">
        <v>4457</v>
      </c>
      <c r="C5280" s="26">
        <v>41012405</v>
      </c>
      <c r="D5280" s="26" t="s">
        <v>24</v>
      </c>
      <c r="E5280" s="26" t="s">
        <v>26991</v>
      </c>
      <c r="F5280" s="26" t="s">
        <v>26992</v>
      </c>
      <c r="G5280" s="26" t="s">
        <v>9586</v>
      </c>
      <c r="H5280" s="26" t="s">
        <v>576</v>
      </c>
      <c r="J5280" s="26" t="s">
        <v>20940</v>
      </c>
      <c r="K5280" s="26" t="s">
        <v>9597</v>
      </c>
      <c r="L5280" s="26" t="s">
        <v>26993</v>
      </c>
      <c r="M5280" s="26">
        <v>380457253390</v>
      </c>
      <c r="N5280" s="26">
        <v>522884801</v>
      </c>
    </row>
    <row r="5281" spans="1:14">
      <c r="A5281" s="26" t="s">
        <v>2283</v>
      </c>
      <c r="B5281" s="26" t="s">
        <v>2284</v>
      </c>
      <c r="C5281" s="26">
        <v>1984636</v>
      </c>
      <c r="D5281" s="26" t="s">
        <v>780</v>
      </c>
      <c r="E5281" s="26" t="s">
        <v>26994</v>
      </c>
      <c r="F5281" s="26" t="s">
        <v>26995</v>
      </c>
      <c r="G5281" s="26" t="s">
        <v>9601</v>
      </c>
      <c r="H5281" s="26" t="s">
        <v>133</v>
      </c>
      <c r="J5281" s="26" t="s">
        <v>146</v>
      </c>
      <c r="K5281" s="26" t="s">
        <v>9597</v>
      </c>
      <c r="L5281" s="26" t="s">
        <v>12120</v>
      </c>
      <c r="M5281" s="26">
        <v>380567708561</v>
      </c>
      <c r="N5281" s="26">
        <v>1210100000</v>
      </c>
    </row>
    <row r="5282" spans="1:14">
      <c r="A5282" s="26" t="s">
        <v>6895</v>
      </c>
      <c r="B5282" s="26" t="s">
        <v>6896</v>
      </c>
      <c r="C5282" s="26">
        <v>1999514</v>
      </c>
      <c r="D5282" s="26" t="s">
        <v>780</v>
      </c>
      <c r="E5282" s="26" t="s">
        <v>26996</v>
      </c>
      <c r="F5282" s="26" t="s">
        <v>26997</v>
      </c>
      <c r="G5282" s="26" t="s">
        <v>9601</v>
      </c>
      <c r="H5282" s="26" t="s">
        <v>949</v>
      </c>
      <c r="I5282" s="26" t="s">
        <v>9669</v>
      </c>
      <c r="J5282" s="26" t="s">
        <v>6897</v>
      </c>
      <c r="K5282" s="26" t="s">
        <v>9597</v>
      </c>
      <c r="L5282" s="26" t="s">
        <v>26998</v>
      </c>
      <c r="M5282" s="26">
        <v>380536233456</v>
      </c>
      <c r="N5282" s="26">
        <v>5324810100</v>
      </c>
    </row>
    <row r="5283" spans="1:14">
      <c r="A5283" s="26" t="s">
        <v>3145</v>
      </c>
      <c r="B5283" s="26" t="s">
        <v>3142</v>
      </c>
      <c r="C5283" s="26">
        <v>41931754</v>
      </c>
      <c r="D5283" s="26" t="s">
        <v>24</v>
      </c>
      <c r="E5283" s="26" t="s">
        <v>26999</v>
      </c>
      <c r="F5283" s="26" t="s">
        <v>12687</v>
      </c>
      <c r="G5283" s="26" t="s">
        <v>9586</v>
      </c>
      <c r="H5283" s="26" t="s">
        <v>375</v>
      </c>
      <c r="J5283" s="26" t="s">
        <v>380</v>
      </c>
      <c r="K5283" s="26" t="s">
        <v>9597</v>
      </c>
      <c r="L5283" s="26" t="s">
        <v>17885</v>
      </c>
      <c r="M5283" s="26">
        <v>380412432000</v>
      </c>
      <c r="N5283" s="26">
        <v>1810100000</v>
      </c>
    </row>
    <row r="5284" spans="1:14">
      <c r="A5284" s="26" t="s">
        <v>6861</v>
      </c>
      <c r="B5284" s="26" t="s">
        <v>6862</v>
      </c>
      <c r="C5284" s="26">
        <v>38534915</v>
      </c>
      <c r="D5284" s="26" t="s">
        <v>24</v>
      </c>
      <c r="E5284" s="26" t="s">
        <v>27000</v>
      </c>
      <c r="F5284" s="26" t="s">
        <v>27001</v>
      </c>
      <c r="G5284" s="26" t="s">
        <v>9586</v>
      </c>
      <c r="H5284" s="26" t="s">
        <v>949</v>
      </c>
      <c r="I5284" s="26" t="s">
        <v>13665</v>
      </c>
      <c r="J5284" s="26" t="s">
        <v>6865</v>
      </c>
      <c r="K5284" s="26" t="s">
        <v>9597</v>
      </c>
      <c r="L5284" s="26" t="s">
        <v>21295</v>
      </c>
      <c r="M5284" s="26">
        <v>380536321668</v>
      </c>
      <c r="N5284" s="26">
        <v>5324210100</v>
      </c>
    </row>
    <row r="5285" spans="1:14">
      <c r="A5285" s="26" t="s">
        <v>9158</v>
      </c>
      <c r="B5285" s="26" t="s">
        <v>9159</v>
      </c>
      <c r="C5285" s="26">
        <v>38541220</v>
      </c>
      <c r="D5285" s="26" t="s">
        <v>24</v>
      </c>
      <c r="E5285" s="26" t="s">
        <v>27002</v>
      </c>
      <c r="F5285" s="26" t="s">
        <v>27003</v>
      </c>
      <c r="G5285" s="26" t="s">
        <v>9579</v>
      </c>
      <c r="H5285" s="26" t="s">
        <v>1490</v>
      </c>
      <c r="J5285" s="26" t="s">
        <v>3391</v>
      </c>
      <c r="K5285" s="26" t="s">
        <v>9582</v>
      </c>
      <c r="L5285" s="26" t="s">
        <v>27004</v>
      </c>
      <c r="M5285" s="26">
        <v>380666714154</v>
      </c>
      <c r="N5285" s="26">
        <v>722182401</v>
      </c>
    </row>
    <row r="5286" spans="1:14">
      <c r="A5286" s="26" t="s">
        <v>1829</v>
      </c>
      <c r="B5286" s="26" t="s">
        <v>1830</v>
      </c>
      <c r="C5286" s="26">
        <v>37048032</v>
      </c>
      <c r="D5286" s="26" t="s">
        <v>24</v>
      </c>
      <c r="E5286" s="26" t="s">
        <v>27005</v>
      </c>
      <c r="F5286" s="26" t="s">
        <v>27006</v>
      </c>
      <c r="G5286" s="26" t="s">
        <v>9579</v>
      </c>
      <c r="H5286" s="26" t="s">
        <v>27</v>
      </c>
      <c r="I5286" s="26" t="s">
        <v>12860</v>
      </c>
      <c r="J5286" s="26" t="s">
        <v>12383</v>
      </c>
      <c r="K5286" s="26" t="s">
        <v>9582</v>
      </c>
      <c r="L5286" s="26" t="s">
        <v>27007</v>
      </c>
      <c r="M5286" s="26">
        <v>761399543814</v>
      </c>
      <c r="N5286" s="26">
        <v>522880801</v>
      </c>
    </row>
    <row r="5287" spans="1:14">
      <c r="A5287" s="26" t="s">
        <v>6076</v>
      </c>
      <c r="B5287" s="26" t="s">
        <v>6077</v>
      </c>
      <c r="C5287" s="26">
        <v>38505313</v>
      </c>
      <c r="D5287" s="26" t="s">
        <v>780</v>
      </c>
      <c r="E5287" s="26" t="s">
        <v>27008</v>
      </c>
      <c r="F5287" s="26" t="s">
        <v>13076</v>
      </c>
      <c r="G5287" s="26" t="s">
        <v>9601</v>
      </c>
      <c r="H5287" s="26" t="s">
        <v>835</v>
      </c>
      <c r="J5287" s="26" t="s">
        <v>6071</v>
      </c>
      <c r="K5287" s="26" t="s">
        <v>9597</v>
      </c>
      <c r="L5287" s="26" t="s">
        <v>27009</v>
      </c>
      <c r="M5287" s="26">
        <v>380516150518</v>
      </c>
      <c r="N5287" s="26">
        <v>3523185202</v>
      </c>
    </row>
    <row r="5288" spans="1:14">
      <c r="A5288" s="26" t="s">
        <v>8028</v>
      </c>
      <c r="B5288" s="26" t="s">
        <v>8029</v>
      </c>
      <c r="C5288" s="26">
        <v>43443558</v>
      </c>
      <c r="D5288" s="26" t="s">
        <v>24</v>
      </c>
      <c r="E5288" s="26" t="s">
        <v>27010</v>
      </c>
      <c r="F5288" s="26" t="s">
        <v>10430</v>
      </c>
      <c r="G5288" s="26" t="s">
        <v>9579</v>
      </c>
      <c r="H5288" s="26" t="s">
        <v>1122</v>
      </c>
      <c r="I5288" s="26" t="s">
        <v>10431</v>
      </c>
      <c r="J5288" s="26" t="s">
        <v>27011</v>
      </c>
      <c r="K5288" s="26" t="s">
        <v>9582</v>
      </c>
      <c r="L5288" s="26" t="s">
        <v>27012</v>
      </c>
      <c r="M5288" s="26">
        <v>380680874340</v>
      </c>
      <c r="N5288" s="26">
        <v>6321655815</v>
      </c>
    </row>
    <row r="5289" spans="1:14">
      <c r="A5289" s="26" t="s">
        <v>8681</v>
      </c>
      <c r="B5289" s="26" t="s">
        <v>8682</v>
      </c>
      <c r="C5289" s="26">
        <v>38402043</v>
      </c>
      <c r="D5289" s="26" t="s">
        <v>24</v>
      </c>
      <c r="E5289" s="26" t="s">
        <v>27013</v>
      </c>
      <c r="F5289" s="26" t="s">
        <v>27014</v>
      </c>
      <c r="G5289" s="26" t="s">
        <v>9579</v>
      </c>
      <c r="H5289" s="26" t="s">
        <v>1308</v>
      </c>
      <c r="J5289" s="26" t="s">
        <v>27015</v>
      </c>
      <c r="K5289" s="26" t="s">
        <v>9582</v>
      </c>
      <c r="L5289" s="26" t="s">
        <v>27016</v>
      </c>
      <c r="M5289" s="26">
        <v>761346921586</v>
      </c>
      <c r="N5289" s="26">
        <v>6825589005</v>
      </c>
    </row>
    <row r="5290" spans="1:14">
      <c r="A5290" s="26" t="s">
        <v>9147</v>
      </c>
      <c r="B5290" s="26" t="s">
        <v>9148</v>
      </c>
      <c r="C5290" s="26">
        <v>38462935</v>
      </c>
      <c r="D5290" s="26" t="s">
        <v>24</v>
      </c>
      <c r="E5290" s="26" t="s">
        <v>27017</v>
      </c>
      <c r="F5290" s="26" t="s">
        <v>27018</v>
      </c>
      <c r="G5290" s="26" t="s">
        <v>9586</v>
      </c>
      <c r="H5290" s="26" t="s">
        <v>1490</v>
      </c>
      <c r="I5290" s="26" t="s">
        <v>10369</v>
      </c>
      <c r="J5290" s="26" t="s">
        <v>11098</v>
      </c>
      <c r="K5290" s="26" t="s">
        <v>9582</v>
      </c>
      <c r="L5290" s="26" t="s">
        <v>27019</v>
      </c>
      <c r="M5290" s="26">
        <v>380982088983</v>
      </c>
      <c r="N5290" s="26">
        <v>7324088001</v>
      </c>
    </row>
    <row r="5291" spans="1:14">
      <c r="A5291" s="26" t="s">
        <v>7629</v>
      </c>
      <c r="B5291" s="26" t="s">
        <v>7630</v>
      </c>
      <c r="C5291" s="26">
        <v>39511438</v>
      </c>
      <c r="D5291" s="26" t="s">
        <v>24</v>
      </c>
      <c r="E5291" s="26" t="s">
        <v>27020</v>
      </c>
      <c r="F5291" s="26" t="s">
        <v>27021</v>
      </c>
      <c r="G5291" s="26" t="s">
        <v>9579</v>
      </c>
      <c r="H5291" s="26" t="s">
        <v>1088</v>
      </c>
      <c r="J5291" s="26" t="s">
        <v>27022</v>
      </c>
      <c r="K5291" s="26" t="s">
        <v>9582</v>
      </c>
      <c r="L5291" s="26" t="s">
        <v>27023</v>
      </c>
      <c r="M5291" s="26">
        <v>761959639472</v>
      </c>
      <c r="N5291" s="26">
        <v>520281203</v>
      </c>
    </row>
    <row r="5292" spans="1:14">
      <c r="A5292" s="26" t="s">
        <v>8018</v>
      </c>
      <c r="B5292" s="26" t="s">
        <v>8019</v>
      </c>
      <c r="C5292" s="26">
        <v>38008823</v>
      </c>
      <c r="D5292" s="26" t="s">
        <v>24</v>
      </c>
      <c r="E5292" s="26" t="s">
        <v>27024</v>
      </c>
      <c r="F5292" s="26" t="s">
        <v>27025</v>
      </c>
      <c r="G5292" s="26" t="s">
        <v>9586</v>
      </c>
      <c r="H5292" s="26" t="s">
        <v>1122</v>
      </c>
      <c r="I5292" s="26" t="s">
        <v>11422</v>
      </c>
      <c r="J5292" s="26" t="s">
        <v>1242</v>
      </c>
      <c r="K5292" s="26" t="s">
        <v>9606</v>
      </c>
      <c r="L5292" s="26" t="s">
        <v>27026</v>
      </c>
      <c r="M5292" s="26">
        <v>380577407256</v>
      </c>
      <c r="N5292" s="26">
        <v>6325158500</v>
      </c>
    </row>
    <row r="5293" spans="1:14">
      <c r="A5293" s="26" t="s">
        <v>7172</v>
      </c>
      <c r="B5293" s="26" t="s">
        <v>7173</v>
      </c>
      <c r="C5293" s="26">
        <v>2000085</v>
      </c>
      <c r="D5293" s="26" t="s">
        <v>780</v>
      </c>
      <c r="E5293" s="26" t="s">
        <v>27027</v>
      </c>
      <c r="F5293" s="26" t="s">
        <v>9787</v>
      </c>
      <c r="G5293" s="26" t="s">
        <v>9601</v>
      </c>
      <c r="H5293" s="26" t="s">
        <v>987</v>
      </c>
      <c r="J5293" s="26" t="s">
        <v>1008</v>
      </c>
      <c r="K5293" s="26" t="s">
        <v>9597</v>
      </c>
      <c r="L5293" s="26" t="s">
        <v>27028</v>
      </c>
      <c r="M5293" s="26">
        <v>761048155433</v>
      </c>
      <c r="N5293" s="26">
        <v>122086501</v>
      </c>
    </row>
    <row r="5294" spans="1:14">
      <c r="A5294" s="26" t="s">
        <v>7263</v>
      </c>
      <c r="B5294" s="26" t="s">
        <v>7264</v>
      </c>
      <c r="C5294" s="26">
        <v>40269249</v>
      </c>
      <c r="D5294" s="26" t="s">
        <v>24</v>
      </c>
      <c r="E5294" s="26" t="s">
        <v>27029</v>
      </c>
      <c r="F5294" s="26" t="s">
        <v>27030</v>
      </c>
      <c r="G5294" s="26" t="s">
        <v>9591</v>
      </c>
      <c r="H5294" s="26" t="s">
        <v>1025</v>
      </c>
      <c r="I5294" s="26" t="s">
        <v>12916</v>
      </c>
      <c r="J5294" s="26" t="s">
        <v>16295</v>
      </c>
      <c r="K5294" s="26" t="s">
        <v>9582</v>
      </c>
      <c r="L5294" s="26" t="s">
        <v>27031</v>
      </c>
      <c r="M5294" s="26">
        <v>380990783016</v>
      </c>
      <c r="N5294" s="26">
        <v>121683001</v>
      </c>
    </row>
    <row r="5295" spans="1:14">
      <c r="A5295" s="26" t="s">
        <v>9399</v>
      </c>
      <c r="B5295" s="26" t="s">
        <v>9400</v>
      </c>
      <c r="C5295" s="26">
        <v>38955665</v>
      </c>
      <c r="D5295" s="26" t="s">
        <v>24</v>
      </c>
      <c r="E5295" s="26" t="s">
        <v>27032</v>
      </c>
      <c r="F5295" s="26" t="s">
        <v>27033</v>
      </c>
      <c r="G5295" s="26" t="s">
        <v>9579</v>
      </c>
      <c r="H5295" s="26" t="s">
        <v>1573</v>
      </c>
      <c r="I5295" s="26" t="s">
        <v>10158</v>
      </c>
      <c r="J5295" s="26" t="s">
        <v>27034</v>
      </c>
      <c r="K5295" s="26" t="s">
        <v>9582</v>
      </c>
      <c r="L5295" s="26" t="s">
        <v>27035</v>
      </c>
      <c r="M5295" s="26">
        <v>380462683152</v>
      </c>
      <c r="N5295" s="26">
        <v>7425555201</v>
      </c>
    </row>
    <row r="5296" spans="1:14">
      <c r="A5296" s="26" t="s">
        <v>8567</v>
      </c>
      <c r="B5296" s="26" t="s">
        <v>8568</v>
      </c>
      <c r="C5296" s="26">
        <v>1983766</v>
      </c>
      <c r="D5296" s="26" t="s">
        <v>780</v>
      </c>
      <c r="E5296" s="26" t="s">
        <v>27036</v>
      </c>
      <c r="F5296" s="26" t="s">
        <v>27037</v>
      </c>
      <c r="G5296" s="26" t="s">
        <v>9601</v>
      </c>
      <c r="H5296" s="26" t="s">
        <v>1269</v>
      </c>
      <c r="J5296" s="26" t="s">
        <v>1298</v>
      </c>
      <c r="K5296" s="26" t="s">
        <v>9597</v>
      </c>
      <c r="L5296" s="26" t="s">
        <v>27038</v>
      </c>
      <c r="M5296" s="26">
        <v>380552420469</v>
      </c>
      <c r="N5296" s="26">
        <v>6510100000</v>
      </c>
    </row>
    <row r="5297" spans="1:14">
      <c r="A5297" s="26" t="s">
        <v>7961</v>
      </c>
      <c r="B5297" s="26" t="s">
        <v>7962</v>
      </c>
      <c r="C5297" s="26">
        <v>38008907</v>
      </c>
      <c r="D5297" s="26" t="s">
        <v>24</v>
      </c>
      <c r="E5297" s="26" t="s">
        <v>27039</v>
      </c>
      <c r="F5297" s="26" t="s">
        <v>27040</v>
      </c>
      <c r="G5297" s="26" t="s">
        <v>9586</v>
      </c>
      <c r="H5297" s="26" t="s">
        <v>1122</v>
      </c>
      <c r="I5297" s="26" t="s">
        <v>11422</v>
      </c>
      <c r="J5297" s="26" t="s">
        <v>619</v>
      </c>
      <c r="K5297" s="26" t="s">
        <v>9906</v>
      </c>
      <c r="L5297" s="26" t="s">
        <v>27041</v>
      </c>
      <c r="M5297" s="26">
        <v>380577470904</v>
      </c>
      <c r="N5297" s="26">
        <v>1423984404</v>
      </c>
    </row>
    <row r="5298" spans="1:14">
      <c r="A5298" s="26" t="s">
        <v>3625</v>
      </c>
      <c r="B5298" s="26" t="s">
        <v>3626</v>
      </c>
      <c r="C5298" s="26">
        <v>30996573</v>
      </c>
      <c r="D5298" s="26" t="s">
        <v>24</v>
      </c>
      <c r="E5298" s="26" t="s">
        <v>27042</v>
      </c>
      <c r="F5298" s="26" t="s">
        <v>27043</v>
      </c>
      <c r="G5298" s="26" t="s">
        <v>9591</v>
      </c>
      <c r="H5298" s="26" t="s">
        <v>468</v>
      </c>
      <c r="I5298" s="26" t="s">
        <v>9850</v>
      </c>
      <c r="J5298" s="26" t="s">
        <v>3623</v>
      </c>
      <c r="K5298" s="26" t="s">
        <v>9606</v>
      </c>
      <c r="L5298" s="26" t="s">
        <v>27044</v>
      </c>
      <c r="M5298" s="26">
        <v>380613621242</v>
      </c>
      <c r="N5298" s="26">
        <v>111790201</v>
      </c>
    </row>
    <row r="5299" spans="1:14">
      <c r="A5299" s="26" t="s">
        <v>3560</v>
      </c>
      <c r="B5299" s="26" t="s">
        <v>3561</v>
      </c>
      <c r="C5299" s="26">
        <v>39048956</v>
      </c>
      <c r="D5299" s="26" t="s">
        <v>24</v>
      </c>
      <c r="E5299" s="26" t="s">
        <v>27045</v>
      </c>
      <c r="F5299" s="26" t="s">
        <v>27046</v>
      </c>
      <c r="G5299" s="26" t="s">
        <v>9579</v>
      </c>
      <c r="H5299" s="26" t="s">
        <v>392</v>
      </c>
      <c r="I5299" s="26" t="s">
        <v>10620</v>
      </c>
      <c r="J5299" s="26" t="s">
        <v>27047</v>
      </c>
      <c r="K5299" s="26" t="s">
        <v>9582</v>
      </c>
      <c r="L5299" s="26" t="s">
        <v>27048</v>
      </c>
      <c r="M5299" s="26">
        <v>380982354313</v>
      </c>
      <c r="N5299" s="26">
        <v>2125384002</v>
      </c>
    </row>
    <row r="5300" spans="1:14">
      <c r="A5300" s="26" t="s">
        <v>2794</v>
      </c>
      <c r="B5300" s="26" t="s">
        <v>2795</v>
      </c>
      <c r="C5300" s="26">
        <v>1112341</v>
      </c>
      <c r="D5300" s="26" t="s">
        <v>780</v>
      </c>
      <c r="E5300" s="26" t="s">
        <v>27049</v>
      </c>
      <c r="F5300" s="26" t="s">
        <v>27050</v>
      </c>
      <c r="G5300" s="26" t="s">
        <v>9601</v>
      </c>
      <c r="H5300" s="26" t="s">
        <v>258</v>
      </c>
      <c r="I5300" s="26" t="s">
        <v>12995</v>
      </c>
      <c r="J5300" s="26" t="s">
        <v>271</v>
      </c>
      <c r="K5300" s="26" t="s">
        <v>9597</v>
      </c>
      <c r="L5300" s="26" t="s">
        <v>27051</v>
      </c>
      <c r="M5300" s="26">
        <v>380624472329</v>
      </c>
      <c r="N5300" s="26">
        <v>1421510100</v>
      </c>
    </row>
    <row r="5301" spans="1:14">
      <c r="A5301" s="26" t="s">
        <v>2755</v>
      </c>
      <c r="B5301" s="26" t="s">
        <v>2756</v>
      </c>
      <c r="C5301" s="26">
        <v>37730625</v>
      </c>
      <c r="D5301" s="26" t="s">
        <v>24</v>
      </c>
      <c r="E5301" s="26" t="s">
        <v>27052</v>
      </c>
      <c r="F5301" s="26" t="s">
        <v>27053</v>
      </c>
      <c r="G5301" s="26" t="s">
        <v>9586</v>
      </c>
      <c r="H5301" s="26" t="s">
        <v>133</v>
      </c>
      <c r="I5301" s="26" t="s">
        <v>15156</v>
      </c>
      <c r="J5301" s="26" t="s">
        <v>27054</v>
      </c>
      <c r="K5301" s="26" t="s">
        <v>9582</v>
      </c>
      <c r="L5301" s="26" t="s">
        <v>27055</v>
      </c>
      <c r="M5301" s="26">
        <v>380569027140</v>
      </c>
      <c r="N5301" s="26">
        <v>1225655109</v>
      </c>
    </row>
    <row r="5302" spans="1:14">
      <c r="A5302" s="26" t="s">
        <v>6047</v>
      </c>
      <c r="B5302" s="26" t="s">
        <v>6048</v>
      </c>
      <c r="C5302" s="26">
        <v>38436470</v>
      </c>
      <c r="D5302" s="26" t="s">
        <v>24</v>
      </c>
      <c r="E5302" s="26" t="s">
        <v>27056</v>
      </c>
      <c r="F5302" s="26" t="s">
        <v>27057</v>
      </c>
      <c r="G5302" s="26" t="s">
        <v>9586</v>
      </c>
      <c r="H5302" s="26" t="s">
        <v>835</v>
      </c>
      <c r="I5302" s="26" t="s">
        <v>23027</v>
      </c>
      <c r="J5302" s="26" t="s">
        <v>27058</v>
      </c>
      <c r="K5302" s="26" t="s">
        <v>9582</v>
      </c>
      <c r="L5302" s="26" t="s">
        <v>27059</v>
      </c>
      <c r="M5302" s="26">
        <v>380935850538</v>
      </c>
      <c r="N5302" s="26">
        <v>4825181601</v>
      </c>
    </row>
    <row r="5303" spans="1:14">
      <c r="A5303" s="26" t="s">
        <v>2564</v>
      </c>
      <c r="B5303" s="26" t="s">
        <v>2565</v>
      </c>
      <c r="C5303" s="26">
        <v>37516942</v>
      </c>
      <c r="D5303" s="26" t="s">
        <v>24</v>
      </c>
      <c r="E5303" s="26" t="s">
        <v>27060</v>
      </c>
      <c r="F5303" s="26" t="s">
        <v>27061</v>
      </c>
      <c r="G5303" s="26" t="s">
        <v>9579</v>
      </c>
      <c r="H5303" s="26" t="s">
        <v>133</v>
      </c>
      <c r="I5303" s="26" t="s">
        <v>11288</v>
      </c>
      <c r="J5303" s="26" t="s">
        <v>27062</v>
      </c>
      <c r="K5303" s="26" t="s">
        <v>9582</v>
      </c>
      <c r="L5303" s="26" t="s">
        <v>27063</v>
      </c>
      <c r="M5303" s="26">
        <v>380970597357</v>
      </c>
      <c r="N5303" s="26">
        <v>124380802</v>
      </c>
    </row>
    <row r="5304" spans="1:14">
      <c r="A5304" s="26" t="s">
        <v>7510</v>
      </c>
      <c r="B5304" s="26" t="s">
        <v>7511</v>
      </c>
      <c r="C5304" s="26">
        <v>5519480</v>
      </c>
      <c r="D5304" s="26" t="s">
        <v>780</v>
      </c>
      <c r="E5304" s="26" t="s">
        <v>27064</v>
      </c>
      <c r="F5304" s="26" t="s">
        <v>27065</v>
      </c>
      <c r="G5304" s="26" t="s">
        <v>9601</v>
      </c>
      <c r="H5304" s="26" t="s">
        <v>1025</v>
      </c>
      <c r="J5304" s="26" t="s">
        <v>1065</v>
      </c>
      <c r="K5304" s="26" t="s">
        <v>9597</v>
      </c>
      <c r="L5304" s="26" t="s">
        <v>25360</v>
      </c>
      <c r="M5304" s="26">
        <v>380542701301</v>
      </c>
      <c r="N5304" s="26">
        <v>5910100000</v>
      </c>
    </row>
    <row r="5305" spans="1:14">
      <c r="A5305" s="26" t="s">
        <v>7033</v>
      </c>
      <c r="B5305" s="26" t="s">
        <v>7034</v>
      </c>
      <c r="C5305" s="26">
        <v>38230873</v>
      </c>
      <c r="D5305" s="26" t="s">
        <v>24</v>
      </c>
      <c r="E5305" s="26" t="s">
        <v>27066</v>
      </c>
      <c r="F5305" s="26" t="s">
        <v>27067</v>
      </c>
      <c r="G5305" s="26" t="s">
        <v>9586</v>
      </c>
      <c r="H5305" s="26" t="s">
        <v>987</v>
      </c>
      <c r="I5305" s="26" t="s">
        <v>16079</v>
      </c>
      <c r="J5305" s="26" t="s">
        <v>27068</v>
      </c>
      <c r="K5305" s="26" t="s">
        <v>9582</v>
      </c>
      <c r="L5305" s="26" t="s">
        <v>27069</v>
      </c>
      <c r="M5305" s="26">
        <v>380985948838</v>
      </c>
      <c r="N5305" s="26">
        <v>5622687602</v>
      </c>
    </row>
    <row r="5306" spans="1:14">
      <c r="A5306" s="26" t="s">
        <v>6085</v>
      </c>
      <c r="B5306" s="26" t="s">
        <v>6086</v>
      </c>
      <c r="C5306" s="26">
        <v>38458892</v>
      </c>
      <c r="D5306" s="26" t="s">
        <v>24</v>
      </c>
      <c r="E5306" s="26" t="s">
        <v>27070</v>
      </c>
      <c r="F5306" s="26" t="s">
        <v>27071</v>
      </c>
      <c r="G5306" s="26" t="s">
        <v>9579</v>
      </c>
      <c r="H5306" s="26" t="s">
        <v>835</v>
      </c>
      <c r="I5306" s="26" t="s">
        <v>9944</v>
      </c>
      <c r="J5306" s="26" t="s">
        <v>27072</v>
      </c>
      <c r="K5306" s="26" t="s">
        <v>9582</v>
      </c>
      <c r="L5306" s="26" t="s">
        <v>27073</v>
      </c>
      <c r="M5306" s="26">
        <v>380516232476</v>
      </c>
      <c r="N5306" s="26">
        <v>4825783403</v>
      </c>
    </row>
    <row r="5307" spans="1:14">
      <c r="A5307" s="26" t="s">
        <v>4152</v>
      </c>
      <c r="B5307" s="26" t="s">
        <v>4153</v>
      </c>
      <c r="C5307" s="26">
        <v>31575286</v>
      </c>
      <c r="D5307" s="26" t="s">
        <v>780</v>
      </c>
      <c r="E5307" s="26" t="s">
        <v>27074</v>
      </c>
      <c r="F5307" s="26" t="s">
        <v>27075</v>
      </c>
      <c r="G5307" s="26" t="s">
        <v>9601</v>
      </c>
      <c r="H5307" s="26" t="s">
        <v>506</v>
      </c>
      <c r="J5307" s="26" t="s">
        <v>537</v>
      </c>
      <c r="K5307" s="26" t="s">
        <v>9597</v>
      </c>
      <c r="L5307" s="26" t="s">
        <v>27076</v>
      </c>
      <c r="M5307" s="26">
        <v>380343347550</v>
      </c>
      <c r="N5307" s="26">
        <v>2610600000</v>
      </c>
    </row>
    <row r="5308" spans="1:14">
      <c r="A5308" s="26" t="s">
        <v>9214</v>
      </c>
      <c r="B5308" s="26" t="s">
        <v>9215</v>
      </c>
      <c r="C5308" s="26">
        <v>43343797</v>
      </c>
      <c r="D5308" s="26" t="s">
        <v>1701</v>
      </c>
      <c r="E5308" s="26" t="s">
        <v>27077</v>
      </c>
      <c r="F5308" s="26" t="s">
        <v>27078</v>
      </c>
      <c r="G5308" s="26" t="s">
        <v>9601</v>
      </c>
      <c r="H5308" s="26" t="s">
        <v>1490</v>
      </c>
      <c r="I5308" s="26" t="s">
        <v>10369</v>
      </c>
      <c r="J5308" s="26" t="s">
        <v>11098</v>
      </c>
      <c r="K5308" s="26" t="s">
        <v>9582</v>
      </c>
      <c r="L5308" s="26" t="s">
        <v>27079</v>
      </c>
      <c r="M5308" s="26">
        <v>761046274232</v>
      </c>
      <c r="N5308" s="26">
        <v>7324088001</v>
      </c>
    </row>
    <row r="5309" spans="1:14">
      <c r="A5309" s="26" t="s">
        <v>5794</v>
      </c>
      <c r="B5309" s="26" t="s">
        <v>5795</v>
      </c>
      <c r="C5309" s="26">
        <v>26188308</v>
      </c>
      <c r="D5309" s="26" t="s">
        <v>780</v>
      </c>
      <c r="E5309" s="26" t="s">
        <v>27080</v>
      </c>
      <c r="F5309" s="26" t="s">
        <v>27081</v>
      </c>
      <c r="G5309" s="26" t="s">
        <v>9601</v>
      </c>
      <c r="H5309" s="26" t="s">
        <v>799</v>
      </c>
      <c r="J5309" s="26" t="s">
        <v>800</v>
      </c>
      <c r="K5309" s="26" t="s">
        <v>9597</v>
      </c>
      <c r="L5309" s="26" t="s">
        <v>27082</v>
      </c>
      <c r="M5309" s="26">
        <v>380445461431</v>
      </c>
      <c r="N5309" s="26">
        <v>4822784009</v>
      </c>
    </row>
    <row r="5310" spans="1:14">
      <c r="A5310" s="26" t="s">
        <v>9078</v>
      </c>
      <c r="B5310" s="26" t="s">
        <v>9079</v>
      </c>
      <c r="C5310" s="26">
        <v>36751712</v>
      </c>
      <c r="D5310" s="26" t="s">
        <v>24</v>
      </c>
      <c r="E5310" s="26" t="s">
        <v>27083</v>
      </c>
      <c r="F5310" s="26" t="s">
        <v>27084</v>
      </c>
      <c r="G5310" s="26" t="s">
        <v>9586</v>
      </c>
      <c r="H5310" s="26" t="s">
        <v>1490</v>
      </c>
      <c r="I5310" s="26" t="s">
        <v>13138</v>
      </c>
      <c r="J5310" s="26" t="s">
        <v>27085</v>
      </c>
      <c r="K5310" s="26" t="s">
        <v>9582</v>
      </c>
      <c r="L5310" s="26" t="s">
        <v>27086</v>
      </c>
      <c r="M5310" s="26">
        <v>380373451117</v>
      </c>
      <c r="N5310" s="26">
        <v>7122081108</v>
      </c>
    </row>
    <row r="5311" spans="1:14">
      <c r="A5311" s="26" t="s">
        <v>2484</v>
      </c>
      <c r="B5311" s="26" t="s">
        <v>2485</v>
      </c>
      <c r="C5311" s="26" t="s">
        <v>1604</v>
      </c>
      <c r="D5311" s="26" t="s">
        <v>24</v>
      </c>
      <c r="E5311" s="26" t="s">
        <v>27087</v>
      </c>
      <c r="F5311" s="26" t="s">
        <v>2485</v>
      </c>
      <c r="G5311" s="26" t="s">
        <v>9586</v>
      </c>
      <c r="H5311" s="26" t="s">
        <v>133</v>
      </c>
      <c r="J5311" s="26" t="s">
        <v>183</v>
      </c>
      <c r="K5311" s="26" t="s">
        <v>9597</v>
      </c>
      <c r="L5311" s="26" t="s">
        <v>27088</v>
      </c>
      <c r="M5311" s="26">
        <v>380500787939</v>
      </c>
      <c r="N5311" s="26">
        <v>1211000000</v>
      </c>
    </row>
    <row r="5312" spans="1:14">
      <c r="A5312" s="26" t="s">
        <v>4429</v>
      </c>
      <c r="B5312" s="26" t="s">
        <v>4430</v>
      </c>
      <c r="C5312" s="26">
        <v>38085929</v>
      </c>
      <c r="D5312" s="26" t="s">
        <v>24</v>
      </c>
      <c r="E5312" s="26" t="s">
        <v>27089</v>
      </c>
      <c r="F5312" s="26" t="s">
        <v>27090</v>
      </c>
      <c r="G5312" s="26" t="s">
        <v>9586</v>
      </c>
      <c r="H5312" s="26" t="s">
        <v>576</v>
      </c>
      <c r="I5312" s="26" t="s">
        <v>11102</v>
      </c>
      <c r="J5312" s="26" t="s">
        <v>15149</v>
      </c>
      <c r="K5312" s="26" t="s">
        <v>9582</v>
      </c>
      <c r="L5312" s="26" t="s">
        <v>27091</v>
      </c>
      <c r="M5312" s="26">
        <v>380457332474</v>
      </c>
      <c r="N5312" s="26">
        <v>3222281201</v>
      </c>
    </row>
    <row r="5313" spans="1:14">
      <c r="A5313" s="26" t="s">
        <v>3988</v>
      </c>
      <c r="B5313" s="26" t="s">
        <v>3989</v>
      </c>
      <c r="C5313" s="26">
        <v>38816603</v>
      </c>
      <c r="D5313" s="26" t="s">
        <v>24</v>
      </c>
      <c r="E5313" s="26" t="s">
        <v>27092</v>
      </c>
      <c r="F5313" s="26" t="s">
        <v>27093</v>
      </c>
      <c r="G5313" s="26" t="s">
        <v>9586</v>
      </c>
      <c r="H5313" s="26" t="s">
        <v>506</v>
      </c>
      <c r="I5313" s="26" t="s">
        <v>10352</v>
      </c>
      <c r="J5313" s="26" t="s">
        <v>27094</v>
      </c>
      <c r="K5313" s="26" t="s">
        <v>9582</v>
      </c>
      <c r="L5313" s="26" t="s">
        <v>27095</v>
      </c>
      <c r="M5313" s="26">
        <v>761956067384</v>
      </c>
      <c r="N5313" s="26">
        <v>2621285301</v>
      </c>
    </row>
    <row r="5314" spans="1:14">
      <c r="A5314" s="26" t="s">
        <v>3994</v>
      </c>
      <c r="B5314" s="26" t="s">
        <v>3995</v>
      </c>
      <c r="C5314" s="26">
        <v>42043117</v>
      </c>
      <c r="D5314" s="26" t="s">
        <v>24</v>
      </c>
      <c r="E5314" s="26" t="s">
        <v>27096</v>
      </c>
      <c r="F5314" s="26" t="s">
        <v>27097</v>
      </c>
      <c r="G5314" s="26" t="s">
        <v>9579</v>
      </c>
      <c r="H5314" s="26" t="s">
        <v>506</v>
      </c>
      <c r="I5314" s="26" t="s">
        <v>10777</v>
      </c>
      <c r="J5314" s="26" t="s">
        <v>412</v>
      </c>
      <c r="K5314" s="26" t="s">
        <v>9582</v>
      </c>
      <c r="L5314" s="26" t="s">
        <v>27098</v>
      </c>
      <c r="M5314" s="26">
        <v>380343047318</v>
      </c>
      <c r="N5314" s="26">
        <v>2124485801</v>
      </c>
    </row>
    <row r="5315" spans="1:14">
      <c r="A5315" s="26" t="s">
        <v>8593</v>
      </c>
      <c r="B5315" s="26" t="s">
        <v>8580</v>
      </c>
      <c r="C5315" s="26">
        <v>1983814</v>
      </c>
      <c r="D5315" s="26" t="s">
        <v>780</v>
      </c>
      <c r="E5315" s="26" t="s">
        <v>27099</v>
      </c>
      <c r="F5315" s="26" t="s">
        <v>27100</v>
      </c>
      <c r="G5315" s="26" t="s">
        <v>9601</v>
      </c>
      <c r="H5315" s="26" t="s">
        <v>1269</v>
      </c>
      <c r="J5315" s="26" t="s">
        <v>1298</v>
      </c>
      <c r="K5315" s="26" t="s">
        <v>9597</v>
      </c>
      <c r="L5315" s="26" t="s">
        <v>27101</v>
      </c>
      <c r="M5315" s="26">
        <v>380552226489</v>
      </c>
      <c r="N5315" s="26">
        <v>6510100000</v>
      </c>
    </row>
    <row r="5316" spans="1:14">
      <c r="A5316" s="26" t="s">
        <v>3985</v>
      </c>
      <c r="B5316" s="26" t="s">
        <v>3986</v>
      </c>
      <c r="C5316" s="26">
        <v>41901934</v>
      </c>
      <c r="D5316" s="26" t="s">
        <v>24</v>
      </c>
      <c r="E5316" s="26" t="s">
        <v>27102</v>
      </c>
      <c r="F5316" s="26" t="s">
        <v>27103</v>
      </c>
      <c r="G5316" s="26" t="s">
        <v>9579</v>
      </c>
      <c r="H5316" s="26" t="s">
        <v>506</v>
      </c>
      <c r="J5316" s="26" t="s">
        <v>5384</v>
      </c>
      <c r="K5316" s="26" t="s">
        <v>9582</v>
      </c>
      <c r="L5316" s="26" t="s">
        <v>27104</v>
      </c>
      <c r="M5316" s="26">
        <v>380669255099</v>
      </c>
      <c r="N5316" s="26">
        <v>521210114</v>
      </c>
    </row>
    <row r="5317" spans="1:14">
      <c r="A5317" s="26" t="s">
        <v>6569</v>
      </c>
      <c r="B5317" s="26" t="s">
        <v>6570</v>
      </c>
      <c r="C5317" s="26">
        <v>38396564</v>
      </c>
      <c r="D5317" s="26" t="s">
        <v>24</v>
      </c>
      <c r="E5317" s="26" t="s">
        <v>27105</v>
      </c>
      <c r="F5317" s="26" t="s">
        <v>27106</v>
      </c>
      <c r="G5317" s="26" t="s">
        <v>9586</v>
      </c>
      <c r="H5317" s="26" t="s">
        <v>949</v>
      </c>
      <c r="I5317" s="26" t="s">
        <v>10130</v>
      </c>
      <c r="J5317" s="26" t="s">
        <v>27107</v>
      </c>
      <c r="K5317" s="26" t="s">
        <v>9582</v>
      </c>
      <c r="L5317" s="26" t="s">
        <v>27108</v>
      </c>
      <c r="M5317" s="26">
        <v>380667811480</v>
      </c>
      <c r="N5317" s="26">
        <v>725081305</v>
      </c>
    </row>
    <row r="5318" spans="1:14">
      <c r="A5318" s="26" t="s">
        <v>2689</v>
      </c>
      <c r="B5318" s="26" t="s">
        <v>2690</v>
      </c>
      <c r="C5318" s="26">
        <v>37004278</v>
      </c>
      <c r="D5318" s="26" t="s">
        <v>24</v>
      </c>
      <c r="E5318" s="26" t="s">
        <v>27109</v>
      </c>
      <c r="F5318" s="26" t="s">
        <v>27110</v>
      </c>
      <c r="G5318" s="26" t="s">
        <v>9586</v>
      </c>
      <c r="H5318" s="26" t="s">
        <v>133</v>
      </c>
      <c r="I5318" s="26" t="s">
        <v>9747</v>
      </c>
      <c r="J5318" s="26" t="s">
        <v>27111</v>
      </c>
      <c r="K5318" s="26" t="s">
        <v>9582</v>
      </c>
      <c r="L5318" s="26" t="s">
        <v>27112</v>
      </c>
      <c r="M5318" s="26">
        <v>380563855727</v>
      </c>
      <c r="N5318" s="26">
        <v>1224255120</v>
      </c>
    </row>
    <row r="5319" spans="1:14">
      <c r="A5319" s="26" t="s">
        <v>4390</v>
      </c>
      <c r="B5319" s="26" t="s">
        <v>4391</v>
      </c>
      <c r="C5319" s="26">
        <v>1994505</v>
      </c>
      <c r="D5319" s="26" t="s">
        <v>780</v>
      </c>
      <c r="E5319" s="26" t="s">
        <v>27113</v>
      </c>
      <c r="F5319" s="26" t="s">
        <v>27114</v>
      </c>
      <c r="G5319" s="26" t="s">
        <v>9601</v>
      </c>
      <c r="H5319" s="26" t="s">
        <v>576</v>
      </c>
      <c r="I5319" s="26" t="s">
        <v>13739</v>
      </c>
      <c r="J5319" s="26" t="s">
        <v>4389</v>
      </c>
      <c r="K5319" s="26" t="s">
        <v>9606</v>
      </c>
      <c r="L5319" s="26" t="s">
        <v>27115</v>
      </c>
      <c r="M5319" s="26">
        <v>380456950338</v>
      </c>
      <c r="N5319" s="26">
        <v>3221655100</v>
      </c>
    </row>
    <row r="5320" spans="1:14">
      <c r="A5320" s="26" t="s">
        <v>2880</v>
      </c>
      <c r="B5320" s="26" t="s">
        <v>2881</v>
      </c>
      <c r="C5320" s="26">
        <v>37870963</v>
      </c>
      <c r="D5320" s="26" t="s">
        <v>24</v>
      </c>
      <c r="E5320" s="26" t="s">
        <v>27116</v>
      </c>
      <c r="F5320" s="26" t="s">
        <v>27117</v>
      </c>
      <c r="G5320" s="26" t="s">
        <v>9586</v>
      </c>
      <c r="H5320" s="26" t="s">
        <v>258</v>
      </c>
      <c r="I5320" s="26" t="s">
        <v>17754</v>
      </c>
      <c r="J5320" s="26" t="s">
        <v>27118</v>
      </c>
      <c r="K5320" s="26" t="s">
        <v>9582</v>
      </c>
      <c r="L5320" s="26" t="s">
        <v>27119</v>
      </c>
      <c r="M5320" s="26">
        <v>380964059517</v>
      </c>
      <c r="N5320" s="26">
        <v>1423984401</v>
      </c>
    </row>
    <row r="5321" spans="1:14">
      <c r="A5321" s="26" t="s">
        <v>2080</v>
      </c>
      <c r="B5321" s="26" t="s">
        <v>2081</v>
      </c>
      <c r="C5321" s="26">
        <v>38485727</v>
      </c>
      <c r="D5321" s="26" t="s">
        <v>24</v>
      </c>
      <c r="E5321" s="26" t="s">
        <v>27120</v>
      </c>
      <c r="F5321" s="26" t="s">
        <v>27121</v>
      </c>
      <c r="G5321" s="26" t="s">
        <v>9591</v>
      </c>
      <c r="H5321" s="26" t="s">
        <v>103</v>
      </c>
      <c r="I5321" s="26" t="s">
        <v>9833</v>
      </c>
      <c r="J5321" s="26" t="s">
        <v>27122</v>
      </c>
      <c r="K5321" s="26" t="s">
        <v>9582</v>
      </c>
      <c r="L5321" s="26" t="s">
        <v>27123</v>
      </c>
      <c r="M5321" s="26">
        <v>380337723957</v>
      </c>
      <c r="N5321" s="26">
        <v>723355309</v>
      </c>
    </row>
    <row r="5322" spans="1:14">
      <c r="A5322" s="26" t="s">
        <v>8008</v>
      </c>
      <c r="B5322" s="26" t="s">
        <v>8009</v>
      </c>
      <c r="C5322" s="26">
        <v>38892286</v>
      </c>
      <c r="D5322" s="26" t="s">
        <v>24</v>
      </c>
      <c r="E5322" s="26" t="s">
        <v>27124</v>
      </c>
      <c r="F5322" s="26" t="s">
        <v>27125</v>
      </c>
      <c r="G5322" s="26" t="s">
        <v>9586</v>
      </c>
      <c r="H5322" s="26" t="s">
        <v>1122</v>
      </c>
      <c r="I5322" s="26" t="s">
        <v>1230</v>
      </c>
      <c r="J5322" s="26" t="s">
        <v>27126</v>
      </c>
      <c r="K5322" s="26" t="s">
        <v>9582</v>
      </c>
      <c r="L5322" s="26" t="s">
        <v>27127</v>
      </c>
      <c r="M5322" s="26">
        <v>380996830063</v>
      </c>
      <c r="N5322" s="26">
        <v>6324584001</v>
      </c>
    </row>
    <row r="5323" spans="1:14">
      <c r="A5323" s="26" t="s">
        <v>8891</v>
      </c>
      <c r="B5323" s="26" t="s">
        <v>8892</v>
      </c>
      <c r="C5323" s="26">
        <v>38950515</v>
      </c>
      <c r="D5323" s="26" t="s">
        <v>24</v>
      </c>
      <c r="E5323" s="26" t="s">
        <v>27128</v>
      </c>
      <c r="F5323" s="26" t="s">
        <v>27129</v>
      </c>
      <c r="G5323" s="26" t="s">
        <v>9579</v>
      </c>
      <c r="H5323" s="26" t="s">
        <v>1401</v>
      </c>
      <c r="I5323" s="26" t="s">
        <v>1438</v>
      </c>
      <c r="J5323" s="26" t="s">
        <v>27130</v>
      </c>
      <c r="K5323" s="26" t="s">
        <v>9582</v>
      </c>
      <c r="L5323" s="26" t="s">
        <v>27131</v>
      </c>
      <c r="M5323" s="26">
        <v>380679712029</v>
      </c>
      <c r="N5323" s="26">
        <v>7122583201</v>
      </c>
    </row>
    <row r="5324" spans="1:14">
      <c r="A5324" s="26" t="s">
        <v>6716</v>
      </c>
      <c r="B5324" s="26" t="s">
        <v>6717</v>
      </c>
      <c r="C5324" s="26">
        <v>37953735</v>
      </c>
      <c r="D5324" s="26" t="s">
        <v>24</v>
      </c>
      <c r="E5324" s="26" t="s">
        <v>27132</v>
      </c>
      <c r="F5324" s="26" t="s">
        <v>27133</v>
      </c>
      <c r="G5324" s="26" t="s">
        <v>9586</v>
      </c>
      <c r="H5324" s="26" t="s">
        <v>949</v>
      </c>
      <c r="I5324" s="26" t="s">
        <v>10708</v>
      </c>
      <c r="J5324" s="26" t="s">
        <v>21953</v>
      </c>
      <c r="K5324" s="26" t="s">
        <v>9582</v>
      </c>
      <c r="L5324" s="26" t="s">
        <v>27134</v>
      </c>
      <c r="M5324" s="26">
        <v>380535693516</v>
      </c>
      <c r="N5324" s="26">
        <v>5320482602</v>
      </c>
    </row>
    <row r="5325" spans="1:14">
      <c r="A5325" s="26" t="s">
        <v>6764</v>
      </c>
      <c r="B5325" s="26" t="s">
        <v>6765</v>
      </c>
      <c r="C5325" s="26">
        <v>1999448</v>
      </c>
      <c r="D5325" s="26" t="s">
        <v>780</v>
      </c>
      <c r="E5325" s="26" t="s">
        <v>27135</v>
      </c>
      <c r="F5325" s="26" t="s">
        <v>27136</v>
      </c>
      <c r="G5325" s="26" t="s">
        <v>9601</v>
      </c>
      <c r="H5325" s="26" t="s">
        <v>949</v>
      </c>
      <c r="J5325" s="26" t="s">
        <v>6762</v>
      </c>
      <c r="K5325" s="26" t="s">
        <v>9606</v>
      </c>
      <c r="L5325" s="26" t="s">
        <v>27137</v>
      </c>
      <c r="M5325" s="26">
        <v>380535791606</v>
      </c>
      <c r="N5325" s="26">
        <v>5320884904</v>
      </c>
    </row>
    <row r="5326" spans="1:14">
      <c r="A5326" s="26" t="s">
        <v>2608</v>
      </c>
      <c r="B5326" s="26" t="s">
        <v>2609</v>
      </c>
      <c r="C5326" s="26">
        <v>36721693</v>
      </c>
      <c r="D5326" s="26" t="s">
        <v>24</v>
      </c>
      <c r="E5326" s="26" t="s">
        <v>27138</v>
      </c>
      <c r="F5326" s="26" t="s">
        <v>27139</v>
      </c>
      <c r="G5326" s="26" t="s">
        <v>9586</v>
      </c>
      <c r="H5326" s="26" t="s">
        <v>133</v>
      </c>
      <c r="I5326" s="26" t="s">
        <v>12947</v>
      </c>
      <c r="J5326" s="26" t="s">
        <v>27140</v>
      </c>
      <c r="K5326" s="26" t="s">
        <v>9606</v>
      </c>
      <c r="L5326" s="26" t="s">
        <v>27141</v>
      </c>
      <c r="M5326" s="26">
        <v>761242258793</v>
      </c>
      <c r="N5326" s="26">
        <v>1221855500</v>
      </c>
    </row>
    <row r="5327" spans="1:14">
      <c r="A5327" s="26" t="s">
        <v>4142</v>
      </c>
      <c r="B5327" s="26" t="s">
        <v>4143</v>
      </c>
      <c r="C5327" s="26">
        <v>39020574</v>
      </c>
      <c r="D5327" s="26" t="s">
        <v>24</v>
      </c>
      <c r="E5327" s="26" t="s">
        <v>27142</v>
      </c>
      <c r="F5327" s="26" t="s">
        <v>27143</v>
      </c>
      <c r="G5327" s="26" t="s">
        <v>9579</v>
      </c>
      <c r="H5327" s="26" t="s">
        <v>506</v>
      </c>
      <c r="I5327" s="26" t="s">
        <v>12368</v>
      </c>
      <c r="J5327" s="26" t="s">
        <v>27144</v>
      </c>
      <c r="K5327" s="26" t="s">
        <v>9582</v>
      </c>
      <c r="L5327" s="26" t="s">
        <v>27145</v>
      </c>
      <c r="M5327" s="26">
        <v>380343362193</v>
      </c>
      <c r="N5327" s="26">
        <v>2623288601</v>
      </c>
    </row>
    <row r="5328" spans="1:14">
      <c r="A5328" s="26" t="s">
        <v>7799</v>
      </c>
      <c r="B5328" s="26" t="s">
        <v>7800</v>
      </c>
      <c r="C5328" s="26">
        <v>14054198</v>
      </c>
      <c r="D5328" s="26" t="s">
        <v>1701</v>
      </c>
      <c r="E5328" s="26" t="s">
        <v>27146</v>
      </c>
      <c r="F5328" s="26" t="s">
        <v>27147</v>
      </c>
      <c r="G5328" s="26" t="s">
        <v>9601</v>
      </c>
      <c r="H5328" s="26" t="s">
        <v>1088</v>
      </c>
      <c r="J5328" s="26" t="s">
        <v>27148</v>
      </c>
      <c r="K5328" s="26" t="s">
        <v>9606</v>
      </c>
      <c r="L5328" s="26" t="s">
        <v>27149</v>
      </c>
      <c r="M5328" s="26">
        <v>380352246163</v>
      </c>
      <c r="N5328" s="26">
        <v>6125255200</v>
      </c>
    </row>
    <row r="5329" spans="1:14">
      <c r="A5329" s="26" t="s">
        <v>8883</v>
      </c>
      <c r="B5329" s="26" t="s">
        <v>8884</v>
      </c>
      <c r="C5329" s="26">
        <v>38682646</v>
      </c>
      <c r="D5329" s="26" t="s">
        <v>24</v>
      </c>
      <c r="E5329" s="26" t="s">
        <v>27150</v>
      </c>
      <c r="F5329" s="26" t="s">
        <v>27151</v>
      </c>
      <c r="G5329" s="26" t="s">
        <v>9586</v>
      </c>
      <c r="H5329" s="26" t="s">
        <v>1401</v>
      </c>
      <c r="I5329" s="26" t="s">
        <v>10182</v>
      </c>
      <c r="J5329" s="26" t="s">
        <v>27152</v>
      </c>
      <c r="K5329" s="26" t="s">
        <v>9582</v>
      </c>
      <c r="L5329" s="26" t="s">
        <v>27153</v>
      </c>
      <c r="M5329" s="26">
        <v>380679129930</v>
      </c>
      <c r="N5329" s="26">
        <v>1821780406</v>
      </c>
    </row>
    <row r="5330" spans="1:14">
      <c r="A5330" s="26" t="s">
        <v>2494</v>
      </c>
      <c r="B5330" s="26" t="s">
        <v>2495</v>
      </c>
      <c r="C5330" s="26">
        <v>35229886</v>
      </c>
      <c r="D5330" s="26" t="s">
        <v>780</v>
      </c>
      <c r="E5330" s="26" t="s">
        <v>27154</v>
      </c>
      <c r="F5330" s="26" t="s">
        <v>27155</v>
      </c>
      <c r="G5330" s="26" t="s">
        <v>9601</v>
      </c>
      <c r="H5330" s="26" t="s">
        <v>133</v>
      </c>
      <c r="J5330" s="26" t="s">
        <v>183</v>
      </c>
      <c r="K5330" s="26" t="s">
        <v>9597</v>
      </c>
      <c r="L5330" s="26" t="s">
        <v>27156</v>
      </c>
      <c r="M5330" s="26">
        <v>380564948122</v>
      </c>
      <c r="N5330" s="26">
        <v>1211000000</v>
      </c>
    </row>
    <row r="5331" spans="1:14">
      <c r="A5331" s="26" t="s">
        <v>4852</v>
      </c>
      <c r="B5331" s="26" t="s">
        <v>4853</v>
      </c>
      <c r="C5331" s="26">
        <v>39500101</v>
      </c>
      <c r="D5331" s="26" t="s">
        <v>24</v>
      </c>
      <c r="E5331" s="26" t="s">
        <v>27157</v>
      </c>
      <c r="F5331" s="26" t="s">
        <v>9586</v>
      </c>
      <c r="G5331" s="26" t="s">
        <v>9586</v>
      </c>
      <c r="H5331" s="26" t="s">
        <v>711</v>
      </c>
      <c r="J5331" s="26" t="s">
        <v>727</v>
      </c>
      <c r="K5331" s="26" t="s">
        <v>9597</v>
      </c>
      <c r="L5331" s="26" t="s">
        <v>27158</v>
      </c>
      <c r="M5331" s="26">
        <v>380506072620</v>
      </c>
      <c r="N5331" s="26">
        <v>4412900000</v>
      </c>
    </row>
    <row r="5332" spans="1:14">
      <c r="A5332" s="26" t="s">
        <v>7799</v>
      </c>
      <c r="B5332" s="26" t="s">
        <v>7800</v>
      </c>
      <c r="C5332" s="26">
        <v>14054198</v>
      </c>
      <c r="D5332" s="26" t="s">
        <v>1701</v>
      </c>
      <c r="E5332" s="26" t="s">
        <v>27159</v>
      </c>
      <c r="F5332" s="26" t="s">
        <v>27160</v>
      </c>
      <c r="G5332" s="26" t="s">
        <v>9601</v>
      </c>
      <c r="H5332" s="26" t="s">
        <v>1088</v>
      </c>
      <c r="J5332" s="26" t="s">
        <v>7584</v>
      </c>
      <c r="K5332" s="26" t="s">
        <v>9606</v>
      </c>
      <c r="L5332" s="26" t="s">
        <v>27161</v>
      </c>
      <c r="M5332" s="26">
        <v>380352246163</v>
      </c>
      <c r="N5332" s="26">
        <v>6125255400</v>
      </c>
    </row>
    <row r="5333" spans="1:14">
      <c r="A5333" s="26" t="s">
        <v>4071</v>
      </c>
      <c r="B5333" s="26" t="s">
        <v>4072</v>
      </c>
      <c r="C5333" s="26">
        <v>38554360</v>
      </c>
      <c r="D5333" s="26" t="s">
        <v>1701</v>
      </c>
      <c r="E5333" s="26" t="s">
        <v>27162</v>
      </c>
      <c r="F5333" s="26" t="s">
        <v>27163</v>
      </c>
      <c r="G5333" s="26" t="s">
        <v>9601</v>
      </c>
      <c r="H5333" s="26" t="s">
        <v>506</v>
      </c>
      <c r="J5333" s="26" t="s">
        <v>526</v>
      </c>
      <c r="K5333" s="26" t="s">
        <v>9597</v>
      </c>
      <c r="L5333" s="26" t="s">
        <v>27164</v>
      </c>
      <c r="M5333" s="26">
        <v>380673440773</v>
      </c>
      <c r="N5333" s="26">
        <v>2610100000</v>
      </c>
    </row>
    <row r="5334" spans="1:14">
      <c r="A5334" s="26" t="s">
        <v>4914</v>
      </c>
      <c r="B5334" s="26" t="s">
        <v>4915</v>
      </c>
      <c r="C5334" s="26">
        <v>20763160</v>
      </c>
      <c r="D5334" s="26" t="s">
        <v>24</v>
      </c>
      <c r="E5334" s="26" t="s">
        <v>27165</v>
      </c>
      <c r="F5334" s="26" t="s">
        <v>27166</v>
      </c>
      <c r="G5334" s="26" t="s">
        <v>9586</v>
      </c>
      <c r="H5334" s="26" t="s">
        <v>735</v>
      </c>
      <c r="I5334" s="26" t="s">
        <v>10914</v>
      </c>
      <c r="J5334" s="26" t="s">
        <v>4916</v>
      </c>
      <c r="K5334" s="26" t="s">
        <v>9606</v>
      </c>
      <c r="L5334" s="26" t="s">
        <v>27167</v>
      </c>
      <c r="M5334" s="26">
        <v>380326934116</v>
      </c>
      <c r="N5334" s="26">
        <v>4625555300</v>
      </c>
    </row>
    <row r="5335" spans="1:14">
      <c r="A5335" s="26" t="s">
        <v>7580</v>
      </c>
      <c r="B5335" s="26" t="s">
        <v>7581</v>
      </c>
      <c r="C5335" s="26">
        <v>38509208</v>
      </c>
      <c r="D5335" s="26" t="s">
        <v>24</v>
      </c>
      <c r="E5335" s="26" t="s">
        <v>27168</v>
      </c>
      <c r="F5335" s="26" t="s">
        <v>27169</v>
      </c>
      <c r="G5335" s="26" t="s">
        <v>9579</v>
      </c>
      <c r="H5335" s="26" t="s">
        <v>1088</v>
      </c>
      <c r="I5335" s="26" t="s">
        <v>9818</v>
      </c>
      <c r="J5335" s="26" t="s">
        <v>27170</v>
      </c>
      <c r="K5335" s="26" t="s">
        <v>9582</v>
      </c>
      <c r="L5335" s="26" t="s">
        <v>27171</v>
      </c>
      <c r="M5335" s="26">
        <v>380354443505</v>
      </c>
      <c r="N5335" s="26">
        <v>4623980604</v>
      </c>
    </row>
    <row r="5336" spans="1:14">
      <c r="A5336" s="26" t="s">
        <v>3151</v>
      </c>
      <c r="B5336" s="26" t="s">
        <v>3152</v>
      </c>
      <c r="C5336" s="26">
        <v>41382677</v>
      </c>
      <c r="D5336" s="26" t="s">
        <v>24</v>
      </c>
      <c r="E5336" s="26" t="s">
        <v>27172</v>
      </c>
      <c r="F5336" s="26" t="s">
        <v>19738</v>
      </c>
      <c r="G5336" s="26" t="s">
        <v>9579</v>
      </c>
      <c r="H5336" s="26" t="s">
        <v>375</v>
      </c>
      <c r="I5336" s="26" t="s">
        <v>12674</v>
      </c>
      <c r="J5336" s="26" t="s">
        <v>27173</v>
      </c>
      <c r="K5336" s="26" t="s">
        <v>9582</v>
      </c>
      <c r="L5336" s="26" t="s">
        <v>27174</v>
      </c>
      <c r="M5336" s="26">
        <v>380968748163</v>
      </c>
      <c r="N5336" s="26">
        <v>1822086803</v>
      </c>
    </row>
    <row r="5337" spans="1:14">
      <c r="A5337" s="26" t="s">
        <v>6822</v>
      </c>
      <c r="B5337" s="26" t="s">
        <v>6823</v>
      </c>
      <c r="C5337" s="26">
        <v>38503012</v>
      </c>
      <c r="D5337" s="26" t="s">
        <v>1701</v>
      </c>
      <c r="E5337" s="26" t="s">
        <v>27175</v>
      </c>
      <c r="F5337" s="26" t="s">
        <v>27176</v>
      </c>
      <c r="G5337" s="26" t="s">
        <v>9601</v>
      </c>
      <c r="H5337" s="26" t="s">
        <v>949</v>
      </c>
      <c r="I5337" s="26" t="s">
        <v>10987</v>
      </c>
      <c r="J5337" s="26" t="s">
        <v>6585</v>
      </c>
      <c r="K5337" s="26" t="s">
        <v>9597</v>
      </c>
      <c r="L5337" s="26" t="s">
        <v>27177</v>
      </c>
      <c r="M5337" s="26">
        <v>380503097243</v>
      </c>
      <c r="N5337" s="26">
        <v>5320610100</v>
      </c>
    </row>
    <row r="5338" spans="1:14">
      <c r="A5338" s="26" t="s">
        <v>5097</v>
      </c>
      <c r="B5338" s="26" t="s">
        <v>5098</v>
      </c>
      <c r="C5338" s="26">
        <v>40221119</v>
      </c>
      <c r="D5338" s="26" t="s">
        <v>24</v>
      </c>
      <c r="E5338" s="26" t="s">
        <v>27178</v>
      </c>
      <c r="F5338" s="26" t="s">
        <v>27179</v>
      </c>
      <c r="G5338" s="26" t="s">
        <v>9579</v>
      </c>
      <c r="H5338" s="26" t="s">
        <v>735</v>
      </c>
      <c r="I5338" s="26" t="s">
        <v>9752</v>
      </c>
      <c r="J5338" s="26" t="s">
        <v>27180</v>
      </c>
      <c r="K5338" s="26" t="s">
        <v>9582</v>
      </c>
      <c r="L5338" s="26" t="s">
        <v>27181</v>
      </c>
      <c r="M5338" s="26">
        <v>380975045716</v>
      </c>
      <c r="N5338" s="26">
        <v>4623088403</v>
      </c>
    </row>
    <row r="5339" spans="1:14">
      <c r="A5339" s="26" t="s">
        <v>3899</v>
      </c>
      <c r="B5339" s="26" t="s">
        <v>3900</v>
      </c>
      <c r="C5339" s="26">
        <v>39005755</v>
      </c>
      <c r="D5339" s="26" t="s">
        <v>24</v>
      </c>
      <c r="E5339" s="26" t="s">
        <v>27182</v>
      </c>
      <c r="F5339" s="26" t="s">
        <v>27183</v>
      </c>
      <c r="G5339" s="26" t="s">
        <v>9586</v>
      </c>
      <c r="H5339" s="26" t="s">
        <v>468</v>
      </c>
      <c r="I5339" s="26" t="s">
        <v>27184</v>
      </c>
      <c r="J5339" s="26" t="s">
        <v>12630</v>
      </c>
      <c r="K5339" s="26" t="s">
        <v>9582</v>
      </c>
      <c r="L5339" s="26" t="s">
        <v>27185</v>
      </c>
      <c r="M5339" s="26">
        <v>380613768134</v>
      </c>
      <c r="N5339" s="26">
        <v>120455606</v>
      </c>
    </row>
    <row r="5340" spans="1:14">
      <c r="A5340" s="26" t="s">
        <v>9098</v>
      </c>
      <c r="B5340" s="26" t="s">
        <v>9099</v>
      </c>
      <c r="C5340" s="26">
        <v>38561624</v>
      </c>
      <c r="D5340" s="26" t="s">
        <v>24</v>
      </c>
      <c r="E5340" s="26" t="s">
        <v>27186</v>
      </c>
      <c r="F5340" s="26" t="s">
        <v>27187</v>
      </c>
      <c r="G5340" s="26" t="s">
        <v>9591</v>
      </c>
      <c r="H5340" s="26" t="s">
        <v>1490</v>
      </c>
      <c r="I5340" s="26" t="s">
        <v>9841</v>
      </c>
      <c r="J5340" s="26" t="s">
        <v>27188</v>
      </c>
      <c r="K5340" s="26" t="s">
        <v>9582</v>
      </c>
      <c r="L5340" s="26" t="s">
        <v>27189</v>
      </c>
      <c r="M5340" s="26">
        <v>380373641116</v>
      </c>
      <c r="N5340" s="26">
        <v>7322581505</v>
      </c>
    </row>
    <row r="5341" spans="1:14">
      <c r="A5341" s="26" t="s">
        <v>5518</v>
      </c>
      <c r="B5341" s="26" t="s">
        <v>5519</v>
      </c>
      <c r="C5341" s="26">
        <v>40075815</v>
      </c>
      <c r="D5341" s="26" t="s">
        <v>24</v>
      </c>
      <c r="E5341" s="26" t="s">
        <v>27190</v>
      </c>
      <c r="F5341" s="26" t="s">
        <v>27191</v>
      </c>
      <c r="G5341" s="26" t="s">
        <v>9591</v>
      </c>
      <c r="H5341" s="26" t="s">
        <v>799</v>
      </c>
      <c r="I5341" s="26" t="s">
        <v>13211</v>
      </c>
      <c r="J5341" s="26" t="s">
        <v>800</v>
      </c>
      <c r="K5341" s="26" t="s">
        <v>9597</v>
      </c>
      <c r="L5341" s="26" t="s">
        <v>27192</v>
      </c>
      <c r="M5341" s="26">
        <v>380445663536</v>
      </c>
      <c r="N5341" s="26">
        <v>4822784009</v>
      </c>
    </row>
    <row r="5342" spans="1:14">
      <c r="A5342" s="26" t="s">
        <v>9179</v>
      </c>
      <c r="B5342" s="26" t="s">
        <v>9180</v>
      </c>
      <c r="C5342" s="26">
        <v>34803130</v>
      </c>
      <c r="D5342" s="26" t="s">
        <v>780</v>
      </c>
      <c r="E5342" s="26" t="s">
        <v>27193</v>
      </c>
      <c r="F5342" s="26" t="s">
        <v>27194</v>
      </c>
      <c r="G5342" s="26" t="s">
        <v>9601</v>
      </c>
      <c r="H5342" s="26" t="s">
        <v>1308</v>
      </c>
      <c r="J5342" s="26" t="s">
        <v>1337</v>
      </c>
      <c r="K5342" s="26" t="s">
        <v>9597</v>
      </c>
      <c r="L5342" s="26" t="s">
        <v>27195</v>
      </c>
      <c r="M5342" s="26">
        <v>761791380230</v>
      </c>
      <c r="N5342" s="26">
        <v>6810400000</v>
      </c>
    </row>
    <row r="5343" spans="1:14">
      <c r="A5343" s="26" t="s">
        <v>4320</v>
      </c>
      <c r="B5343" s="26" t="s">
        <v>4321</v>
      </c>
      <c r="C5343" s="26">
        <v>38435021</v>
      </c>
      <c r="D5343" s="26" t="s">
        <v>24</v>
      </c>
      <c r="E5343" s="26" t="s">
        <v>27196</v>
      </c>
      <c r="F5343" s="26" t="s">
        <v>27197</v>
      </c>
      <c r="G5343" s="26" t="s">
        <v>9579</v>
      </c>
      <c r="H5343" s="26" t="s">
        <v>576</v>
      </c>
      <c r="I5343" s="26" t="s">
        <v>9901</v>
      </c>
      <c r="J5343" s="26" t="s">
        <v>27198</v>
      </c>
      <c r="K5343" s="26" t="s">
        <v>9582</v>
      </c>
      <c r="L5343" s="26" t="s">
        <v>27199</v>
      </c>
      <c r="M5343" s="26">
        <v>380687005348</v>
      </c>
      <c r="N5343" s="26">
        <v>3220683206</v>
      </c>
    </row>
    <row r="5344" spans="1:14">
      <c r="A5344" s="26" t="s">
        <v>5199</v>
      </c>
      <c r="B5344" s="26" t="s">
        <v>5200</v>
      </c>
      <c r="C5344" s="26">
        <v>36417058</v>
      </c>
      <c r="D5344" s="26" t="s">
        <v>24</v>
      </c>
      <c r="E5344" s="26" t="s">
        <v>27200</v>
      </c>
      <c r="F5344" s="26" t="s">
        <v>27201</v>
      </c>
      <c r="G5344" s="26" t="s">
        <v>9591</v>
      </c>
      <c r="H5344" s="26" t="s">
        <v>735</v>
      </c>
      <c r="J5344" s="26" t="s">
        <v>740</v>
      </c>
      <c r="K5344" s="26" t="s">
        <v>9597</v>
      </c>
      <c r="L5344" s="26" t="s">
        <v>27202</v>
      </c>
      <c r="M5344" s="26">
        <v>760995908000</v>
      </c>
      <c r="N5344" s="26">
        <v>1221881203</v>
      </c>
    </row>
    <row r="5345" spans="1:14">
      <c r="A5345" s="26" t="s">
        <v>3587</v>
      </c>
      <c r="B5345" s="26" t="s">
        <v>3588</v>
      </c>
      <c r="C5345" s="26">
        <v>38625368</v>
      </c>
      <c r="D5345" s="26" t="s">
        <v>24</v>
      </c>
      <c r="E5345" s="26" t="s">
        <v>27203</v>
      </c>
      <c r="F5345" s="26" t="s">
        <v>27204</v>
      </c>
      <c r="G5345" s="26" t="s">
        <v>9591</v>
      </c>
      <c r="H5345" s="26" t="s">
        <v>468</v>
      </c>
      <c r="I5345" s="26" t="s">
        <v>19343</v>
      </c>
      <c r="J5345" s="26" t="s">
        <v>11735</v>
      </c>
      <c r="K5345" s="26" t="s">
        <v>9582</v>
      </c>
      <c r="L5345" s="26" t="s">
        <v>27205</v>
      </c>
      <c r="M5345" s="26">
        <v>380615390649</v>
      </c>
      <c r="N5345" s="26">
        <v>1221482002</v>
      </c>
    </row>
    <row r="5346" spans="1:14">
      <c r="A5346" s="26" t="s">
        <v>6758</v>
      </c>
      <c r="B5346" s="26" t="s">
        <v>6759</v>
      </c>
      <c r="C5346" s="26">
        <v>38345331</v>
      </c>
      <c r="D5346" s="26" t="s">
        <v>24</v>
      </c>
      <c r="E5346" s="26" t="s">
        <v>27206</v>
      </c>
      <c r="F5346" s="26" t="s">
        <v>27207</v>
      </c>
      <c r="G5346" s="26" t="s">
        <v>9579</v>
      </c>
      <c r="H5346" s="26" t="s">
        <v>949</v>
      </c>
      <c r="I5346" s="26" t="s">
        <v>13966</v>
      </c>
      <c r="J5346" s="26" t="s">
        <v>27208</v>
      </c>
      <c r="K5346" s="26" t="s">
        <v>9582</v>
      </c>
      <c r="L5346" s="26" t="s">
        <v>27209</v>
      </c>
      <c r="M5346" s="26">
        <v>380535797690</v>
      </c>
      <c r="N5346" s="26">
        <v>5323686403</v>
      </c>
    </row>
    <row r="5347" spans="1:14">
      <c r="A5347" s="26" t="s">
        <v>1988</v>
      </c>
      <c r="B5347" s="26" t="s">
        <v>1989</v>
      </c>
      <c r="C5347" s="26">
        <v>38672910</v>
      </c>
      <c r="D5347" s="26" t="s">
        <v>24</v>
      </c>
      <c r="E5347" s="26" t="s">
        <v>27210</v>
      </c>
      <c r="F5347" s="26" t="s">
        <v>27211</v>
      </c>
      <c r="G5347" s="26" t="s">
        <v>9586</v>
      </c>
      <c r="H5347" s="26" t="s">
        <v>103</v>
      </c>
      <c r="I5347" s="26" t="s">
        <v>1986</v>
      </c>
      <c r="J5347" s="26" t="s">
        <v>27212</v>
      </c>
      <c r="K5347" s="26" t="s">
        <v>9582</v>
      </c>
      <c r="L5347" s="26" t="s">
        <v>27213</v>
      </c>
      <c r="M5347" s="26">
        <v>380335799446</v>
      </c>
      <c r="N5347" s="26">
        <v>721487901</v>
      </c>
    </row>
    <row r="5348" spans="1:14">
      <c r="A5348" s="26" t="s">
        <v>5073</v>
      </c>
      <c r="B5348" s="26" t="s">
        <v>5072</v>
      </c>
      <c r="C5348" s="26">
        <v>1996272</v>
      </c>
      <c r="D5348" s="26" t="s">
        <v>780</v>
      </c>
      <c r="E5348" s="26" t="s">
        <v>27214</v>
      </c>
      <c r="F5348" s="26" t="s">
        <v>10114</v>
      </c>
      <c r="G5348" s="26" t="s">
        <v>9601</v>
      </c>
      <c r="H5348" s="26" t="s">
        <v>735</v>
      </c>
      <c r="I5348" s="26" t="s">
        <v>11379</v>
      </c>
      <c r="J5348" s="26" t="s">
        <v>736</v>
      </c>
      <c r="K5348" s="26" t="s">
        <v>9597</v>
      </c>
      <c r="L5348" s="26" t="s">
        <v>27215</v>
      </c>
      <c r="M5348" s="26">
        <v>380326542261</v>
      </c>
      <c r="N5348" s="26">
        <v>4621810100</v>
      </c>
    </row>
    <row r="5349" spans="1:14">
      <c r="A5349" s="26" t="s">
        <v>1618</v>
      </c>
      <c r="B5349" s="26" t="s">
        <v>1619</v>
      </c>
      <c r="C5349" s="26">
        <v>36834023</v>
      </c>
      <c r="D5349" s="26" t="s">
        <v>24</v>
      </c>
      <c r="E5349" s="26" t="s">
        <v>27216</v>
      </c>
      <c r="F5349" s="26" t="s">
        <v>27217</v>
      </c>
      <c r="G5349" s="26" t="s">
        <v>9586</v>
      </c>
      <c r="H5349" s="26" t="s">
        <v>27</v>
      </c>
      <c r="I5349" s="26" t="s">
        <v>14386</v>
      </c>
      <c r="J5349" s="26" t="s">
        <v>27218</v>
      </c>
      <c r="K5349" s="26" t="s">
        <v>9582</v>
      </c>
      <c r="L5349" s="26" t="s">
        <v>27219</v>
      </c>
      <c r="M5349" s="26">
        <v>380988164285</v>
      </c>
      <c r="N5349" s="26">
        <v>520484203</v>
      </c>
    </row>
    <row r="5350" spans="1:14">
      <c r="A5350" s="26" t="s">
        <v>9298</v>
      </c>
      <c r="B5350" s="26" t="s">
        <v>9299</v>
      </c>
      <c r="C5350" s="26">
        <v>38232556</v>
      </c>
      <c r="D5350" s="26" t="s">
        <v>24</v>
      </c>
      <c r="E5350" s="26" t="s">
        <v>27220</v>
      </c>
      <c r="F5350" s="26" t="s">
        <v>27221</v>
      </c>
      <c r="G5350" s="26" t="s">
        <v>9591</v>
      </c>
      <c r="H5350" s="26" t="s">
        <v>1573</v>
      </c>
      <c r="I5350" s="26" t="s">
        <v>12131</v>
      </c>
      <c r="J5350" s="26" t="s">
        <v>13126</v>
      </c>
      <c r="K5350" s="26" t="s">
        <v>9582</v>
      </c>
      <c r="L5350" s="26" t="s">
        <v>27222</v>
      </c>
      <c r="M5350" s="26">
        <v>380464538836</v>
      </c>
      <c r="N5350" s="26">
        <v>120755305</v>
      </c>
    </row>
    <row r="5351" spans="1:14">
      <c r="A5351" s="26" t="s">
        <v>4932</v>
      </c>
      <c r="B5351" s="26" t="s">
        <v>4933</v>
      </c>
      <c r="C5351" s="26">
        <v>1998226</v>
      </c>
      <c r="D5351" s="26" t="s">
        <v>24</v>
      </c>
      <c r="E5351" s="26" t="s">
        <v>27223</v>
      </c>
      <c r="F5351" s="26" t="s">
        <v>27224</v>
      </c>
      <c r="G5351" s="26" t="s">
        <v>9586</v>
      </c>
      <c r="H5351" s="26" t="s">
        <v>735</v>
      </c>
      <c r="I5351" s="26" t="s">
        <v>15124</v>
      </c>
      <c r="J5351" s="26" t="s">
        <v>27225</v>
      </c>
      <c r="K5351" s="26" t="s">
        <v>9582</v>
      </c>
      <c r="L5351" s="26" t="s">
        <v>27226</v>
      </c>
      <c r="M5351" s="26">
        <v>380326633546</v>
      </c>
      <c r="N5351" s="26">
        <v>4620385801</v>
      </c>
    </row>
    <row r="5352" spans="1:14">
      <c r="A5352" s="26" t="s">
        <v>2257</v>
      </c>
      <c r="B5352" s="26" t="s">
        <v>2258</v>
      </c>
      <c r="C5352" s="26">
        <v>37899715</v>
      </c>
      <c r="D5352" s="26" t="s">
        <v>24</v>
      </c>
      <c r="E5352" s="26" t="s">
        <v>27227</v>
      </c>
      <c r="F5352" s="26" t="s">
        <v>27228</v>
      </c>
      <c r="G5352" s="26" t="s">
        <v>9586</v>
      </c>
      <c r="H5352" s="26" t="s">
        <v>133</v>
      </c>
      <c r="J5352" s="26" t="s">
        <v>146</v>
      </c>
      <c r="K5352" s="26" t="s">
        <v>9597</v>
      </c>
      <c r="L5352" s="26" t="s">
        <v>27229</v>
      </c>
      <c r="M5352" s="26">
        <v>380634614749</v>
      </c>
      <c r="N5352" s="26">
        <v>1210100000</v>
      </c>
    </row>
    <row r="5353" spans="1:14">
      <c r="A5353" s="26" t="s">
        <v>4801</v>
      </c>
      <c r="B5353" s="26" t="s">
        <v>4802</v>
      </c>
      <c r="C5353" s="26">
        <v>5401658</v>
      </c>
      <c r="D5353" s="26" t="s">
        <v>780</v>
      </c>
      <c r="E5353" s="26" t="s">
        <v>27230</v>
      </c>
      <c r="F5353" s="26" t="s">
        <v>27231</v>
      </c>
      <c r="G5353" s="26" t="s">
        <v>9601</v>
      </c>
      <c r="H5353" s="26" t="s">
        <v>711</v>
      </c>
      <c r="J5353" s="26" t="s">
        <v>716</v>
      </c>
      <c r="K5353" s="26" t="s">
        <v>9597</v>
      </c>
      <c r="L5353" s="26" t="s">
        <v>27232</v>
      </c>
      <c r="M5353" s="26">
        <v>380645172363</v>
      </c>
      <c r="N5353" s="26">
        <v>4411800000</v>
      </c>
    </row>
    <row r="5354" spans="1:14">
      <c r="A5354" s="26" t="s">
        <v>4142</v>
      </c>
      <c r="B5354" s="26" t="s">
        <v>4143</v>
      </c>
      <c r="C5354" s="26">
        <v>39020574</v>
      </c>
      <c r="D5354" s="26" t="s">
        <v>24</v>
      </c>
      <c r="E5354" s="26" t="s">
        <v>27233</v>
      </c>
      <c r="F5354" s="26" t="s">
        <v>27234</v>
      </c>
      <c r="G5354" s="26" t="s">
        <v>9586</v>
      </c>
      <c r="H5354" s="26" t="s">
        <v>506</v>
      </c>
      <c r="I5354" s="26" t="s">
        <v>12368</v>
      </c>
      <c r="J5354" s="26" t="s">
        <v>27235</v>
      </c>
      <c r="K5354" s="26" t="s">
        <v>9582</v>
      </c>
      <c r="L5354" s="26" t="s">
        <v>27236</v>
      </c>
      <c r="M5354" s="26">
        <v>380343362193</v>
      </c>
      <c r="N5354" s="26">
        <v>2623283601</v>
      </c>
    </row>
    <row r="5355" spans="1:14">
      <c r="A5355" s="26" t="s">
        <v>5215</v>
      </c>
      <c r="B5355" s="26" t="s">
        <v>5130</v>
      </c>
      <c r="C5355" s="26">
        <v>1996651</v>
      </c>
      <c r="D5355" s="26" t="s">
        <v>24</v>
      </c>
      <c r="E5355" s="26" t="s">
        <v>27237</v>
      </c>
      <c r="F5355" s="26" t="s">
        <v>27238</v>
      </c>
      <c r="G5355" s="26" t="s">
        <v>9591</v>
      </c>
      <c r="H5355" s="26" t="s">
        <v>735</v>
      </c>
      <c r="J5355" s="26" t="s">
        <v>740</v>
      </c>
      <c r="K5355" s="26" t="s">
        <v>9597</v>
      </c>
      <c r="L5355" s="26" t="s">
        <v>27239</v>
      </c>
      <c r="M5355" s="26">
        <v>380322602007</v>
      </c>
      <c r="N5355" s="26">
        <v>1221881203</v>
      </c>
    </row>
    <row r="5356" spans="1:14">
      <c r="A5356" s="26" t="s">
        <v>8397</v>
      </c>
      <c r="B5356" s="26" t="s">
        <v>8398</v>
      </c>
      <c r="C5356" s="26">
        <v>38366849</v>
      </c>
      <c r="D5356" s="26" t="s">
        <v>24</v>
      </c>
      <c r="E5356" s="26" t="s">
        <v>27240</v>
      </c>
      <c r="F5356" s="26" t="s">
        <v>27241</v>
      </c>
      <c r="G5356" s="26" t="s">
        <v>9586</v>
      </c>
      <c r="H5356" s="26" t="s">
        <v>1269</v>
      </c>
      <c r="I5356" s="26" t="s">
        <v>11815</v>
      </c>
      <c r="J5356" s="26" t="s">
        <v>3079</v>
      </c>
      <c r="K5356" s="26" t="s">
        <v>9582</v>
      </c>
      <c r="L5356" s="26" t="s">
        <v>27242</v>
      </c>
      <c r="M5356" s="26">
        <v>380554656441</v>
      </c>
      <c r="N5356" s="26">
        <v>120455302</v>
      </c>
    </row>
    <row r="5357" spans="1:14">
      <c r="A5357" s="26" t="s">
        <v>5732</v>
      </c>
      <c r="B5357" s="26" t="s">
        <v>5664</v>
      </c>
      <c r="C5357" s="26">
        <v>33244368</v>
      </c>
      <c r="D5357" s="26" t="s">
        <v>24</v>
      </c>
      <c r="E5357" s="26" t="s">
        <v>27243</v>
      </c>
      <c r="F5357" s="26" t="s">
        <v>11329</v>
      </c>
      <c r="G5357" s="26" t="s">
        <v>9591</v>
      </c>
      <c r="H5357" s="26" t="s">
        <v>258</v>
      </c>
      <c r="J5357" s="26" t="s">
        <v>317</v>
      </c>
      <c r="K5357" s="26" t="s">
        <v>9597</v>
      </c>
      <c r="L5357" s="26" t="s">
        <v>24663</v>
      </c>
      <c r="M5357" s="26">
        <v>380970099001</v>
      </c>
      <c r="N5357" s="26">
        <v>1412300000</v>
      </c>
    </row>
    <row r="5358" spans="1:14">
      <c r="A5358" s="26" t="s">
        <v>8972</v>
      </c>
      <c r="B5358" s="26" t="s">
        <v>8973</v>
      </c>
      <c r="C5358" s="26">
        <v>38981957</v>
      </c>
      <c r="D5358" s="26" t="s">
        <v>24</v>
      </c>
      <c r="E5358" s="26" t="s">
        <v>27244</v>
      </c>
      <c r="F5358" s="26" t="s">
        <v>27245</v>
      </c>
      <c r="G5358" s="26" t="s">
        <v>9579</v>
      </c>
      <c r="H5358" s="26" t="s">
        <v>1401</v>
      </c>
      <c r="J5358" s="26" t="s">
        <v>27246</v>
      </c>
      <c r="K5358" s="26" t="s">
        <v>9582</v>
      </c>
      <c r="L5358" s="26" t="s">
        <v>27247</v>
      </c>
      <c r="M5358" s="26">
        <v>380472341648</v>
      </c>
      <c r="N5358" s="26">
        <v>1224255121</v>
      </c>
    </row>
    <row r="5359" spans="1:14">
      <c r="A5359" s="26" t="s">
        <v>2064</v>
      </c>
      <c r="B5359" s="26" t="s">
        <v>2065</v>
      </c>
      <c r="C5359" s="26">
        <v>38527798</v>
      </c>
      <c r="D5359" s="26" t="s">
        <v>1701</v>
      </c>
      <c r="E5359" s="26" t="s">
        <v>27248</v>
      </c>
      <c r="F5359" s="26" t="s">
        <v>27249</v>
      </c>
      <c r="G5359" s="26" t="s">
        <v>9601</v>
      </c>
      <c r="H5359" s="26" t="s">
        <v>103</v>
      </c>
      <c r="I5359" s="26" t="s">
        <v>26037</v>
      </c>
      <c r="J5359" s="26" t="s">
        <v>1980</v>
      </c>
      <c r="K5359" s="26" t="s">
        <v>9606</v>
      </c>
      <c r="L5359" s="26" t="s">
        <v>27250</v>
      </c>
      <c r="M5359" s="26">
        <v>380979563990</v>
      </c>
      <c r="N5359" s="26">
        <v>721155100</v>
      </c>
    </row>
    <row r="5360" spans="1:14">
      <c r="A5360" s="26" t="s">
        <v>7422</v>
      </c>
      <c r="B5360" s="26" t="s">
        <v>7423</v>
      </c>
      <c r="C5360" s="26">
        <v>38575731</v>
      </c>
      <c r="D5360" s="26" t="s">
        <v>24</v>
      </c>
      <c r="E5360" s="26" t="s">
        <v>27251</v>
      </c>
      <c r="F5360" s="26" t="s">
        <v>27252</v>
      </c>
      <c r="G5360" s="26" t="s">
        <v>9586</v>
      </c>
      <c r="H5360" s="26" t="s">
        <v>1025</v>
      </c>
      <c r="I5360" s="26" t="s">
        <v>11351</v>
      </c>
      <c r="J5360" s="26" t="s">
        <v>27253</v>
      </c>
      <c r="K5360" s="26" t="s">
        <v>9582</v>
      </c>
      <c r="L5360" s="26" t="s">
        <v>27254</v>
      </c>
      <c r="M5360" s="26">
        <v>380542692366</v>
      </c>
      <c r="N5360" s="26">
        <v>5924789501</v>
      </c>
    </row>
    <row r="5361" spans="1:14">
      <c r="A5361" s="26" t="s">
        <v>8893</v>
      </c>
      <c r="B5361" s="26" t="s">
        <v>8894</v>
      </c>
      <c r="C5361" s="26">
        <v>41937159</v>
      </c>
      <c r="D5361" s="26" t="s">
        <v>24</v>
      </c>
      <c r="E5361" s="26" t="s">
        <v>27255</v>
      </c>
      <c r="F5361" s="26" t="s">
        <v>27256</v>
      </c>
      <c r="G5361" s="26" t="s">
        <v>9586</v>
      </c>
      <c r="H5361" s="26" t="s">
        <v>1401</v>
      </c>
      <c r="I5361" s="26" t="s">
        <v>9696</v>
      </c>
      <c r="J5361" s="26" t="s">
        <v>4344</v>
      </c>
      <c r="K5361" s="26" t="s">
        <v>9582</v>
      </c>
      <c r="L5361" s="26" t="s">
        <v>27257</v>
      </c>
      <c r="M5361" s="26">
        <v>761653281006</v>
      </c>
      <c r="N5361" s="26">
        <v>3222410300</v>
      </c>
    </row>
    <row r="5362" spans="1:14">
      <c r="A5362" s="26" t="s">
        <v>7899</v>
      </c>
      <c r="B5362" s="26" t="s">
        <v>7900</v>
      </c>
      <c r="C5362" s="26">
        <v>38813974</v>
      </c>
      <c r="D5362" s="26" t="s">
        <v>24</v>
      </c>
      <c r="E5362" s="26" t="s">
        <v>27258</v>
      </c>
      <c r="F5362" s="26" t="s">
        <v>27259</v>
      </c>
      <c r="G5362" s="26" t="s">
        <v>9586</v>
      </c>
      <c r="H5362" s="26" t="s">
        <v>1122</v>
      </c>
      <c r="I5362" s="26" t="s">
        <v>11218</v>
      </c>
      <c r="J5362" s="26" t="s">
        <v>27260</v>
      </c>
      <c r="K5362" s="26" t="s">
        <v>9906</v>
      </c>
      <c r="L5362" s="26" t="s">
        <v>27261</v>
      </c>
      <c r="M5362" s="26">
        <v>380730934677</v>
      </c>
      <c r="N5362" s="26">
        <v>111790702</v>
      </c>
    </row>
    <row r="5363" spans="1:14">
      <c r="A5363" s="26" t="s">
        <v>2335</v>
      </c>
      <c r="B5363" s="26" t="s">
        <v>2336</v>
      </c>
      <c r="C5363" s="26">
        <v>37899708</v>
      </c>
      <c r="D5363" s="26" t="s">
        <v>24</v>
      </c>
      <c r="E5363" s="26" t="s">
        <v>27262</v>
      </c>
      <c r="F5363" s="26" t="s">
        <v>24477</v>
      </c>
      <c r="G5363" s="26" t="s">
        <v>9586</v>
      </c>
      <c r="H5363" s="26" t="s">
        <v>133</v>
      </c>
      <c r="J5363" s="26" t="s">
        <v>146</v>
      </c>
      <c r="K5363" s="26" t="s">
        <v>9597</v>
      </c>
      <c r="L5363" s="26" t="s">
        <v>21890</v>
      </c>
      <c r="M5363" s="26">
        <v>380667001549</v>
      </c>
      <c r="N5363" s="26">
        <v>1210100000</v>
      </c>
    </row>
    <row r="5364" spans="1:14">
      <c r="A5364" s="26" t="s">
        <v>5856</v>
      </c>
      <c r="B5364" s="26" t="s">
        <v>5857</v>
      </c>
      <c r="C5364" s="26">
        <v>38945657</v>
      </c>
      <c r="D5364" s="26" t="s">
        <v>24</v>
      </c>
      <c r="E5364" s="26" t="s">
        <v>27263</v>
      </c>
      <c r="F5364" s="26" t="s">
        <v>27264</v>
      </c>
      <c r="G5364" s="26" t="s">
        <v>9586</v>
      </c>
      <c r="H5364" s="26" t="s">
        <v>799</v>
      </c>
      <c r="J5364" s="26" t="s">
        <v>800</v>
      </c>
      <c r="K5364" s="26" t="s">
        <v>9597</v>
      </c>
      <c r="L5364" s="26" t="s">
        <v>27265</v>
      </c>
      <c r="M5364" s="26">
        <v>380442356125</v>
      </c>
      <c r="N5364" s="26">
        <v>4822784009</v>
      </c>
    </row>
    <row r="5365" spans="1:14">
      <c r="A5365" s="26" t="s">
        <v>9158</v>
      </c>
      <c r="B5365" s="26" t="s">
        <v>9159</v>
      </c>
      <c r="C5365" s="26">
        <v>38541220</v>
      </c>
      <c r="D5365" s="26" t="s">
        <v>24</v>
      </c>
      <c r="E5365" s="26" t="s">
        <v>27266</v>
      </c>
      <c r="F5365" s="26" t="s">
        <v>27267</v>
      </c>
      <c r="G5365" s="26" t="s">
        <v>9586</v>
      </c>
      <c r="H5365" s="26" t="s">
        <v>1490</v>
      </c>
      <c r="I5365" s="26" t="s">
        <v>11202</v>
      </c>
      <c r="J5365" s="26" t="s">
        <v>10817</v>
      </c>
      <c r="K5365" s="26" t="s">
        <v>9582</v>
      </c>
      <c r="L5365" s="26" t="s">
        <v>27268</v>
      </c>
      <c r="M5365" s="26">
        <v>380954972724</v>
      </c>
      <c r="N5365" s="26">
        <v>7324510114</v>
      </c>
    </row>
    <row r="5366" spans="1:14">
      <c r="A5366" s="26" t="s">
        <v>8494</v>
      </c>
      <c r="B5366" s="26" t="s">
        <v>8495</v>
      </c>
      <c r="C5366" s="26">
        <v>37949226</v>
      </c>
      <c r="D5366" s="26" t="s">
        <v>24</v>
      </c>
      <c r="E5366" s="26" t="s">
        <v>27269</v>
      </c>
      <c r="F5366" s="26" t="s">
        <v>27270</v>
      </c>
      <c r="G5366" s="26" t="s">
        <v>9586</v>
      </c>
      <c r="H5366" s="26" t="s">
        <v>1269</v>
      </c>
      <c r="I5366" s="26" t="s">
        <v>23182</v>
      </c>
      <c r="J5366" s="26" t="s">
        <v>27271</v>
      </c>
      <c r="K5366" s="26" t="s">
        <v>9582</v>
      </c>
      <c r="L5366" s="26" t="s">
        <v>27272</v>
      </c>
      <c r="M5366" s="26">
        <v>761511763971</v>
      </c>
      <c r="N5366" s="26">
        <v>1821780408</v>
      </c>
    </row>
    <row r="5367" spans="1:14">
      <c r="A5367" s="26" t="s">
        <v>2391</v>
      </c>
      <c r="B5367" s="26" t="s">
        <v>2392</v>
      </c>
      <c r="C5367" s="26">
        <v>42979996</v>
      </c>
      <c r="D5367" s="26" t="s">
        <v>24</v>
      </c>
      <c r="E5367" s="26" t="s">
        <v>27273</v>
      </c>
      <c r="F5367" s="26" t="s">
        <v>27274</v>
      </c>
      <c r="G5367" s="26" t="s">
        <v>9586</v>
      </c>
      <c r="H5367" s="26" t="s">
        <v>133</v>
      </c>
      <c r="I5367" s="26" t="s">
        <v>16462</v>
      </c>
      <c r="J5367" s="26" t="s">
        <v>27275</v>
      </c>
      <c r="K5367" s="26" t="s">
        <v>9606</v>
      </c>
      <c r="L5367" s="26" t="s">
        <v>27276</v>
      </c>
      <c r="M5367" s="26">
        <v>380966105729</v>
      </c>
      <c r="N5367" s="26">
        <v>1223255800</v>
      </c>
    </row>
    <row r="5368" spans="1:14">
      <c r="A5368" s="26" t="s">
        <v>2186</v>
      </c>
      <c r="B5368" s="26" t="s">
        <v>2187</v>
      </c>
      <c r="C5368" s="26">
        <v>37870916</v>
      </c>
      <c r="D5368" s="26" t="s">
        <v>24</v>
      </c>
      <c r="E5368" s="26" t="s">
        <v>27277</v>
      </c>
      <c r="F5368" s="26" t="s">
        <v>27278</v>
      </c>
      <c r="G5368" s="26" t="s">
        <v>9586</v>
      </c>
      <c r="H5368" s="26" t="s">
        <v>133</v>
      </c>
      <c r="I5368" s="26" t="s">
        <v>12872</v>
      </c>
      <c r="J5368" s="26" t="s">
        <v>27279</v>
      </c>
      <c r="K5368" s="26" t="s">
        <v>9582</v>
      </c>
      <c r="L5368" s="26" t="s">
        <v>27280</v>
      </c>
      <c r="M5368" s="26">
        <v>761558013312</v>
      </c>
      <c r="N5368" s="26">
        <v>1220755113</v>
      </c>
    </row>
    <row r="5369" spans="1:14">
      <c r="A5369" s="26" t="s">
        <v>7530</v>
      </c>
      <c r="B5369" s="26" t="s">
        <v>7531</v>
      </c>
      <c r="C5369" s="26">
        <v>38637368</v>
      </c>
      <c r="D5369" s="26" t="s">
        <v>24</v>
      </c>
      <c r="E5369" s="26" t="s">
        <v>27281</v>
      </c>
      <c r="F5369" s="26" t="s">
        <v>27282</v>
      </c>
      <c r="G5369" s="26" t="s">
        <v>9579</v>
      </c>
      <c r="H5369" s="26" t="s">
        <v>1025</v>
      </c>
      <c r="I5369" s="26" t="s">
        <v>9657</v>
      </c>
      <c r="J5369" s="26" t="s">
        <v>27283</v>
      </c>
      <c r="K5369" s="26" t="s">
        <v>9582</v>
      </c>
      <c r="L5369" s="26" t="s">
        <v>27284</v>
      </c>
      <c r="M5369" s="26">
        <v>380993479464</v>
      </c>
      <c r="N5369" s="26">
        <v>522482801</v>
      </c>
    </row>
    <row r="5370" spans="1:14">
      <c r="A5370" s="26" t="s">
        <v>7637</v>
      </c>
      <c r="B5370" s="26" t="s">
        <v>7638</v>
      </c>
      <c r="C5370" s="26">
        <v>39153580</v>
      </c>
      <c r="D5370" s="26" t="s">
        <v>24</v>
      </c>
      <c r="E5370" s="26" t="s">
        <v>27285</v>
      </c>
      <c r="F5370" s="26" t="s">
        <v>27286</v>
      </c>
      <c r="G5370" s="26" t="s">
        <v>9586</v>
      </c>
      <c r="H5370" s="26" t="s">
        <v>1088</v>
      </c>
      <c r="J5370" s="26" t="s">
        <v>17195</v>
      </c>
      <c r="K5370" s="26" t="s">
        <v>9582</v>
      </c>
      <c r="L5370" s="26" t="s">
        <v>27287</v>
      </c>
      <c r="M5370" s="26">
        <v>380354033517</v>
      </c>
      <c r="N5370" s="26">
        <v>2624482502</v>
      </c>
    </row>
    <row r="5371" spans="1:14">
      <c r="A5371" s="26" t="s">
        <v>7126</v>
      </c>
      <c r="B5371" s="26" t="s">
        <v>7127</v>
      </c>
      <c r="C5371" s="26">
        <v>38492302</v>
      </c>
      <c r="D5371" s="26" t="s">
        <v>24</v>
      </c>
      <c r="E5371" s="26" t="s">
        <v>27288</v>
      </c>
      <c r="F5371" s="26" t="s">
        <v>27289</v>
      </c>
      <c r="G5371" s="26" t="s">
        <v>9586</v>
      </c>
      <c r="H5371" s="26" t="s">
        <v>987</v>
      </c>
      <c r="I5371" s="26" t="s">
        <v>9634</v>
      </c>
      <c r="J5371" s="26" t="s">
        <v>1410</v>
      </c>
      <c r="K5371" s="26" t="s">
        <v>9582</v>
      </c>
      <c r="L5371" s="26" t="s">
        <v>27290</v>
      </c>
      <c r="M5371" s="26">
        <v>380362207456</v>
      </c>
      <c r="N5371" s="26">
        <v>522486403</v>
      </c>
    </row>
    <row r="5372" spans="1:14">
      <c r="A5372" s="26" t="s">
        <v>4408</v>
      </c>
      <c r="B5372" s="26" t="s">
        <v>4409</v>
      </c>
      <c r="C5372" s="26">
        <v>38043234</v>
      </c>
      <c r="D5372" s="26" t="s">
        <v>24</v>
      </c>
      <c r="E5372" s="26" t="s">
        <v>27291</v>
      </c>
      <c r="F5372" s="26" t="s">
        <v>27292</v>
      </c>
      <c r="G5372" s="26" t="s">
        <v>9586</v>
      </c>
      <c r="H5372" s="26" t="s">
        <v>576</v>
      </c>
      <c r="I5372" s="26" t="s">
        <v>10051</v>
      </c>
      <c r="J5372" s="26" t="s">
        <v>27293</v>
      </c>
      <c r="K5372" s="26" t="s">
        <v>9582</v>
      </c>
      <c r="L5372" s="26" t="s">
        <v>27294</v>
      </c>
      <c r="M5372" s="26">
        <v>380662907999</v>
      </c>
      <c r="N5372" s="26">
        <v>124785802</v>
      </c>
    </row>
    <row r="5373" spans="1:14">
      <c r="A5373" s="26" t="s">
        <v>8537</v>
      </c>
      <c r="B5373" s="26" t="s">
        <v>8538</v>
      </c>
      <c r="C5373" s="26">
        <v>41420607</v>
      </c>
      <c r="D5373" s="26" t="s">
        <v>24</v>
      </c>
      <c r="E5373" s="26" t="s">
        <v>27295</v>
      </c>
      <c r="F5373" s="26" t="s">
        <v>27296</v>
      </c>
      <c r="G5373" s="26" t="s">
        <v>9586</v>
      </c>
      <c r="H5373" s="26" t="s">
        <v>1269</v>
      </c>
      <c r="I5373" s="26" t="s">
        <v>16345</v>
      </c>
      <c r="J5373" s="26" t="s">
        <v>8539</v>
      </c>
      <c r="K5373" s="26" t="s">
        <v>9582</v>
      </c>
      <c r="L5373" s="26" t="s">
        <v>27297</v>
      </c>
      <c r="M5373" s="26">
        <v>380553691148</v>
      </c>
      <c r="N5373" s="26">
        <v>6523585001</v>
      </c>
    </row>
    <row r="5374" spans="1:14">
      <c r="A5374" s="26" t="s">
        <v>8615</v>
      </c>
      <c r="B5374" s="26" t="s">
        <v>8616</v>
      </c>
      <c r="C5374" s="26">
        <v>38550036</v>
      </c>
      <c r="D5374" s="26" t="s">
        <v>24</v>
      </c>
      <c r="E5374" s="26" t="s">
        <v>27298</v>
      </c>
      <c r="F5374" s="26" t="s">
        <v>27299</v>
      </c>
      <c r="G5374" s="26" t="s">
        <v>9586</v>
      </c>
      <c r="H5374" s="26" t="s">
        <v>1308</v>
      </c>
      <c r="I5374" s="26" t="s">
        <v>15638</v>
      </c>
      <c r="J5374" s="26" t="s">
        <v>27300</v>
      </c>
      <c r="K5374" s="26" t="s">
        <v>9582</v>
      </c>
      <c r="L5374" s="26" t="s">
        <v>27301</v>
      </c>
      <c r="M5374" s="26">
        <v>380965232930</v>
      </c>
      <c r="N5374" s="26">
        <v>6820684501</v>
      </c>
    </row>
    <row r="5375" spans="1:14">
      <c r="A5375" s="26" t="s">
        <v>9399</v>
      </c>
      <c r="B5375" s="26" t="s">
        <v>9400</v>
      </c>
      <c r="C5375" s="26">
        <v>38955665</v>
      </c>
      <c r="D5375" s="26" t="s">
        <v>24</v>
      </c>
      <c r="E5375" s="26" t="s">
        <v>27302</v>
      </c>
      <c r="F5375" s="26" t="s">
        <v>27303</v>
      </c>
      <c r="G5375" s="26" t="s">
        <v>9586</v>
      </c>
      <c r="H5375" s="26" t="s">
        <v>1573</v>
      </c>
      <c r="I5375" s="26" t="s">
        <v>10158</v>
      </c>
      <c r="J5375" s="26" t="s">
        <v>27304</v>
      </c>
      <c r="K5375" s="26" t="s">
        <v>9606</v>
      </c>
      <c r="L5375" s="26" t="s">
        <v>27305</v>
      </c>
      <c r="M5375" s="26">
        <v>380462681465</v>
      </c>
      <c r="N5375" s="26">
        <v>7425555400</v>
      </c>
    </row>
    <row r="5376" spans="1:14">
      <c r="A5376" s="26" t="s">
        <v>8681</v>
      </c>
      <c r="B5376" s="26" t="s">
        <v>8682</v>
      </c>
      <c r="C5376" s="26">
        <v>38402043</v>
      </c>
      <c r="D5376" s="26" t="s">
        <v>24</v>
      </c>
      <c r="E5376" s="26" t="s">
        <v>27306</v>
      </c>
      <c r="F5376" s="26" t="s">
        <v>27307</v>
      </c>
      <c r="G5376" s="26" t="s">
        <v>9579</v>
      </c>
      <c r="H5376" s="26" t="s">
        <v>1308</v>
      </c>
      <c r="J5376" s="26" t="s">
        <v>12442</v>
      </c>
      <c r="K5376" s="26" t="s">
        <v>9582</v>
      </c>
      <c r="L5376" s="26" t="s">
        <v>27308</v>
      </c>
      <c r="M5376" s="26">
        <v>761978080164</v>
      </c>
      <c r="N5376" s="26">
        <v>2621680101</v>
      </c>
    </row>
    <row r="5377" spans="1:14">
      <c r="A5377" s="26" t="s">
        <v>6553</v>
      </c>
      <c r="B5377" s="26" t="s">
        <v>6554</v>
      </c>
      <c r="C5377" s="26">
        <v>34592230</v>
      </c>
      <c r="D5377" s="26" t="s">
        <v>780</v>
      </c>
      <c r="E5377" s="26" t="s">
        <v>27309</v>
      </c>
      <c r="F5377" s="26" t="s">
        <v>18806</v>
      </c>
      <c r="G5377" s="26" t="s">
        <v>9601</v>
      </c>
      <c r="H5377" s="26" t="s">
        <v>885</v>
      </c>
      <c r="J5377" s="26" t="s">
        <v>945</v>
      </c>
      <c r="K5377" s="26" t="s">
        <v>9597</v>
      </c>
      <c r="L5377" s="26" t="s">
        <v>27310</v>
      </c>
      <c r="M5377" s="26">
        <v>380484235201</v>
      </c>
      <c r="N5377" s="26">
        <v>111692913</v>
      </c>
    </row>
    <row r="5378" spans="1:14">
      <c r="A5378" s="26" t="s">
        <v>4953</v>
      </c>
      <c r="B5378" s="26" t="s">
        <v>4954</v>
      </c>
      <c r="C5378" s="26">
        <v>1996711</v>
      </c>
      <c r="D5378" s="26" t="s">
        <v>780</v>
      </c>
      <c r="E5378" s="26" t="s">
        <v>27311</v>
      </c>
      <c r="F5378" s="26" t="s">
        <v>13228</v>
      </c>
      <c r="G5378" s="26" t="s">
        <v>9601</v>
      </c>
      <c r="H5378" s="26" t="s">
        <v>735</v>
      </c>
      <c r="J5378" s="26" t="s">
        <v>740</v>
      </c>
      <c r="K5378" s="26" t="s">
        <v>9597</v>
      </c>
      <c r="L5378" s="26" t="s">
        <v>27312</v>
      </c>
      <c r="M5378" s="26">
        <v>760996491327</v>
      </c>
      <c r="N5378" s="26">
        <v>1221881203</v>
      </c>
    </row>
    <row r="5379" spans="1:14">
      <c r="A5379" s="26" t="s">
        <v>6518</v>
      </c>
      <c r="B5379" s="26" t="s">
        <v>6519</v>
      </c>
      <c r="C5379" s="26">
        <v>38534606</v>
      </c>
      <c r="D5379" s="26" t="s">
        <v>24</v>
      </c>
      <c r="E5379" s="26" t="s">
        <v>27313</v>
      </c>
      <c r="F5379" s="26" t="s">
        <v>27314</v>
      </c>
      <c r="G5379" s="26" t="s">
        <v>9579</v>
      </c>
      <c r="H5379" s="26" t="s">
        <v>885</v>
      </c>
      <c r="J5379" s="26" t="s">
        <v>23645</v>
      </c>
      <c r="K5379" s="26" t="s">
        <v>9582</v>
      </c>
      <c r="L5379" s="26" t="s">
        <v>27315</v>
      </c>
      <c r="M5379" s="26">
        <v>761359645326</v>
      </c>
      <c r="N5379" s="26">
        <v>122785402</v>
      </c>
    </row>
    <row r="5380" spans="1:14">
      <c r="A5380" s="26" t="s">
        <v>2435</v>
      </c>
      <c r="B5380" s="26" t="s">
        <v>2436</v>
      </c>
      <c r="C5380" s="26">
        <v>1985860</v>
      </c>
      <c r="D5380" s="26" t="s">
        <v>780</v>
      </c>
      <c r="E5380" s="26" t="s">
        <v>27316</v>
      </c>
      <c r="F5380" s="26" t="s">
        <v>27317</v>
      </c>
      <c r="G5380" s="26" t="s">
        <v>9601</v>
      </c>
      <c r="H5380" s="26" t="s">
        <v>133</v>
      </c>
      <c r="J5380" s="26" t="s">
        <v>2401</v>
      </c>
      <c r="K5380" s="26" t="s">
        <v>9597</v>
      </c>
      <c r="L5380" s="26" t="s">
        <v>10500</v>
      </c>
      <c r="M5380" s="26">
        <v>380987034942</v>
      </c>
      <c r="N5380" s="26">
        <v>122787502</v>
      </c>
    </row>
    <row r="5381" spans="1:14">
      <c r="A5381" s="26" t="s">
        <v>7580</v>
      </c>
      <c r="B5381" s="26" t="s">
        <v>7581</v>
      </c>
      <c r="C5381" s="26">
        <v>38509208</v>
      </c>
      <c r="D5381" s="26" t="s">
        <v>24</v>
      </c>
      <c r="E5381" s="26" t="s">
        <v>27318</v>
      </c>
      <c r="F5381" s="26" t="s">
        <v>27319</v>
      </c>
      <c r="G5381" s="26" t="s">
        <v>9579</v>
      </c>
      <c r="H5381" s="26" t="s">
        <v>1088</v>
      </c>
      <c r="I5381" s="26" t="s">
        <v>9818</v>
      </c>
      <c r="J5381" s="26" t="s">
        <v>27320</v>
      </c>
      <c r="K5381" s="26" t="s">
        <v>9582</v>
      </c>
      <c r="L5381" s="26" t="s">
        <v>27321</v>
      </c>
      <c r="M5381" s="26">
        <v>380966664803</v>
      </c>
      <c r="N5381" s="26">
        <v>520810103</v>
      </c>
    </row>
    <row r="5382" spans="1:14">
      <c r="A5382" s="26" t="s">
        <v>8082</v>
      </c>
      <c r="B5382" s="26" t="s">
        <v>8083</v>
      </c>
      <c r="C5382" s="26">
        <v>31886847</v>
      </c>
      <c r="D5382" s="26" t="s">
        <v>24</v>
      </c>
      <c r="E5382" s="26" t="s">
        <v>27322</v>
      </c>
      <c r="F5382" s="26" t="s">
        <v>27323</v>
      </c>
      <c r="G5382" s="26" t="s">
        <v>9591</v>
      </c>
      <c r="H5382" s="26" t="s">
        <v>1122</v>
      </c>
      <c r="J5382" s="26" t="s">
        <v>8039</v>
      </c>
      <c r="K5382" s="26" t="s">
        <v>9597</v>
      </c>
      <c r="L5382" s="26" t="s">
        <v>27324</v>
      </c>
      <c r="M5382" s="26">
        <v>380577251398</v>
      </c>
      <c r="N5382" s="26">
        <v>6310100000</v>
      </c>
    </row>
    <row r="5383" spans="1:14">
      <c r="A5383" s="26" t="s">
        <v>5808</v>
      </c>
      <c r="B5383" s="26" t="s">
        <v>5809</v>
      </c>
      <c r="C5383" s="26">
        <v>23379143</v>
      </c>
      <c r="D5383" s="26" t="s">
        <v>24</v>
      </c>
      <c r="E5383" s="26" t="s">
        <v>27325</v>
      </c>
      <c r="F5383" s="26" t="s">
        <v>27326</v>
      </c>
      <c r="G5383" s="26" t="s">
        <v>9586</v>
      </c>
      <c r="H5383" s="26" t="s">
        <v>799</v>
      </c>
      <c r="J5383" s="26" t="s">
        <v>800</v>
      </c>
      <c r="K5383" s="26" t="s">
        <v>9597</v>
      </c>
      <c r="L5383" s="26" t="s">
        <v>21486</v>
      </c>
      <c r="M5383" s="26">
        <v>760884595058</v>
      </c>
      <c r="N5383" s="26">
        <v>4822784009</v>
      </c>
    </row>
    <row r="5384" spans="1:14">
      <c r="A5384" s="26" t="s">
        <v>5465</v>
      </c>
      <c r="B5384" s="26" t="s">
        <v>5466</v>
      </c>
      <c r="C5384" s="26">
        <v>41900490</v>
      </c>
      <c r="D5384" s="26" t="s">
        <v>24</v>
      </c>
      <c r="E5384" s="26" t="s">
        <v>27327</v>
      </c>
      <c r="F5384" s="26" t="s">
        <v>27328</v>
      </c>
      <c r="G5384" s="26" t="s">
        <v>9586</v>
      </c>
      <c r="H5384" s="26" t="s">
        <v>735</v>
      </c>
      <c r="I5384" s="26" t="s">
        <v>27329</v>
      </c>
      <c r="J5384" s="26" t="s">
        <v>22356</v>
      </c>
      <c r="K5384" s="26" t="s">
        <v>9582</v>
      </c>
      <c r="L5384" s="26" t="s">
        <v>27330</v>
      </c>
      <c r="M5384" s="26">
        <v>380631838636</v>
      </c>
      <c r="N5384" s="26">
        <v>2625888603</v>
      </c>
    </row>
    <row r="5385" spans="1:14">
      <c r="A5385" s="26" t="s">
        <v>4142</v>
      </c>
      <c r="B5385" s="26" t="s">
        <v>4143</v>
      </c>
      <c r="C5385" s="26">
        <v>39020574</v>
      </c>
      <c r="D5385" s="26" t="s">
        <v>24</v>
      </c>
      <c r="E5385" s="26" t="s">
        <v>27331</v>
      </c>
      <c r="F5385" s="26" t="s">
        <v>27332</v>
      </c>
      <c r="G5385" s="26" t="s">
        <v>9579</v>
      </c>
      <c r="H5385" s="26" t="s">
        <v>506</v>
      </c>
      <c r="I5385" s="26" t="s">
        <v>12368</v>
      </c>
      <c r="J5385" s="26" t="s">
        <v>20187</v>
      </c>
      <c r="K5385" s="26" t="s">
        <v>9582</v>
      </c>
      <c r="L5385" s="26" t="s">
        <v>27333</v>
      </c>
      <c r="M5385" s="26">
        <v>380343366531</v>
      </c>
      <c r="N5385" s="26">
        <v>720580407</v>
      </c>
    </row>
    <row r="5386" spans="1:14">
      <c r="A5386" s="26" t="s">
        <v>9044</v>
      </c>
      <c r="B5386" s="26" t="s">
        <v>9045</v>
      </c>
      <c r="C5386" s="26">
        <v>38990598</v>
      </c>
      <c r="D5386" s="26" t="s">
        <v>24</v>
      </c>
      <c r="E5386" s="26" t="s">
        <v>27334</v>
      </c>
      <c r="F5386" s="26" t="s">
        <v>27335</v>
      </c>
      <c r="G5386" s="26" t="s">
        <v>9579</v>
      </c>
      <c r="H5386" s="26" t="s">
        <v>1401</v>
      </c>
      <c r="I5386" s="26" t="s">
        <v>10821</v>
      </c>
      <c r="J5386" s="26" t="s">
        <v>27336</v>
      </c>
      <c r="K5386" s="26" t="s">
        <v>9582</v>
      </c>
      <c r="L5386" s="26" t="s">
        <v>27337</v>
      </c>
      <c r="M5386" s="26">
        <v>380973346253</v>
      </c>
      <c r="N5386" s="26">
        <v>1413390015</v>
      </c>
    </row>
    <row r="5387" spans="1:14">
      <c r="A5387" s="26" t="s">
        <v>3198</v>
      </c>
      <c r="B5387" s="26" t="s">
        <v>3199</v>
      </c>
      <c r="C5387" s="26">
        <v>38006590</v>
      </c>
      <c r="D5387" s="26" t="s">
        <v>24</v>
      </c>
      <c r="E5387" s="26" t="s">
        <v>27338</v>
      </c>
      <c r="F5387" s="26" t="s">
        <v>27339</v>
      </c>
      <c r="G5387" s="26" t="s">
        <v>9586</v>
      </c>
      <c r="H5387" s="26" t="s">
        <v>375</v>
      </c>
      <c r="I5387" s="26" t="s">
        <v>12317</v>
      </c>
      <c r="J5387" s="26" t="s">
        <v>27340</v>
      </c>
      <c r="K5387" s="26" t="s">
        <v>9582</v>
      </c>
      <c r="L5387" s="26" t="s">
        <v>27341</v>
      </c>
      <c r="M5387" s="26">
        <v>380414093146</v>
      </c>
      <c r="N5387" s="26">
        <v>1823755142</v>
      </c>
    </row>
    <row r="5388" spans="1:14">
      <c r="A5388" s="26" t="s">
        <v>2167</v>
      </c>
      <c r="B5388" s="26" t="s">
        <v>2168</v>
      </c>
      <c r="C5388" s="26">
        <v>37836978</v>
      </c>
      <c r="D5388" s="26" t="s">
        <v>24</v>
      </c>
      <c r="E5388" s="26" t="s">
        <v>27342</v>
      </c>
      <c r="F5388" s="26" t="s">
        <v>27343</v>
      </c>
      <c r="G5388" s="26" t="s">
        <v>9579</v>
      </c>
      <c r="H5388" s="26" t="s">
        <v>133</v>
      </c>
      <c r="I5388" s="26" t="s">
        <v>13125</v>
      </c>
      <c r="J5388" s="26" t="s">
        <v>21526</v>
      </c>
      <c r="K5388" s="26" t="s">
        <v>9582</v>
      </c>
      <c r="L5388" s="26" t="s">
        <v>27344</v>
      </c>
      <c r="M5388" s="26">
        <v>761528689486</v>
      </c>
      <c r="N5388" s="26">
        <v>720881705</v>
      </c>
    </row>
    <row r="5389" spans="1:14">
      <c r="A5389" s="26" t="s">
        <v>6631</v>
      </c>
      <c r="B5389" s="26" t="s">
        <v>6632</v>
      </c>
      <c r="C5389" s="26">
        <v>38396501</v>
      </c>
      <c r="D5389" s="26" t="s">
        <v>24</v>
      </c>
      <c r="E5389" s="26" t="s">
        <v>27345</v>
      </c>
      <c r="F5389" s="26" t="s">
        <v>27346</v>
      </c>
      <c r="G5389" s="26" t="s">
        <v>9586</v>
      </c>
      <c r="H5389" s="26" t="s">
        <v>949</v>
      </c>
      <c r="I5389" s="26" t="s">
        <v>13266</v>
      </c>
      <c r="J5389" s="26" t="s">
        <v>27347</v>
      </c>
      <c r="K5389" s="26" t="s">
        <v>9582</v>
      </c>
      <c r="L5389" s="26" t="s">
        <v>27348</v>
      </c>
      <c r="M5389" s="26">
        <v>380999596012</v>
      </c>
      <c r="N5389" s="26">
        <v>5321680401</v>
      </c>
    </row>
    <row r="5390" spans="1:14">
      <c r="A5390" s="26" t="s">
        <v>3001</v>
      </c>
      <c r="B5390" s="26" t="s">
        <v>3002</v>
      </c>
      <c r="C5390" s="26">
        <v>38177160</v>
      </c>
      <c r="D5390" s="26" t="s">
        <v>780</v>
      </c>
      <c r="E5390" s="26" t="s">
        <v>27349</v>
      </c>
      <c r="F5390" s="26" t="s">
        <v>27350</v>
      </c>
      <c r="G5390" s="26" t="s">
        <v>9601</v>
      </c>
      <c r="H5390" s="26" t="s">
        <v>258</v>
      </c>
      <c r="J5390" s="26" t="s">
        <v>294</v>
      </c>
      <c r="K5390" s="26" t="s">
        <v>9597</v>
      </c>
      <c r="L5390" s="26" t="s">
        <v>27351</v>
      </c>
      <c r="M5390" s="26">
        <v>380502634582</v>
      </c>
      <c r="N5390" s="26">
        <v>121183603</v>
      </c>
    </row>
    <row r="5391" spans="1:14">
      <c r="A5391" s="26" t="s">
        <v>8540</v>
      </c>
      <c r="B5391" s="26" t="s">
        <v>8541</v>
      </c>
      <c r="C5391" s="26">
        <v>14135206</v>
      </c>
      <c r="D5391" s="26" t="s">
        <v>780</v>
      </c>
      <c r="E5391" s="26" t="s">
        <v>27352</v>
      </c>
      <c r="F5391" s="26" t="s">
        <v>27353</v>
      </c>
      <c r="G5391" s="26" t="s">
        <v>9601</v>
      </c>
      <c r="H5391" s="26" t="s">
        <v>1269</v>
      </c>
      <c r="J5391" s="26" t="s">
        <v>7436</v>
      </c>
      <c r="K5391" s="26" t="s">
        <v>9582</v>
      </c>
      <c r="L5391" s="26" t="s">
        <v>27354</v>
      </c>
      <c r="M5391" s="26">
        <v>380552339180</v>
      </c>
      <c r="N5391" s="26">
        <v>123187406</v>
      </c>
    </row>
    <row r="5392" spans="1:14">
      <c r="A5392" s="26" t="s">
        <v>6197</v>
      </c>
      <c r="B5392" s="26" t="s">
        <v>6198</v>
      </c>
      <c r="C5392" s="26">
        <v>42483376</v>
      </c>
      <c r="D5392" s="26" t="s">
        <v>24</v>
      </c>
      <c r="E5392" s="26" t="s">
        <v>27355</v>
      </c>
      <c r="F5392" s="26" t="s">
        <v>26220</v>
      </c>
      <c r="G5392" s="26" t="s">
        <v>9591</v>
      </c>
      <c r="H5392" s="26" t="s">
        <v>885</v>
      </c>
      <c r="J5392" s="26" t="s">
        <v>902</v>
      </c>
      <c r="K5392" s="26" t="s">
        <v>9597</v>
      </c>
      <c r="L5392" s="26" t="s">
        <v>25534</v>
      </c>
      <c r="M5392" s="26">
        <v>761668463356</v>
      </c>
      <c r="N5392" s="26">
        <v>5110600000</v>
      </c>
    </row>
    <row r="5393" spans="1:14">
      <c r="A5393" s="26" t="s">
        <v>6653</v>
      </c>
      <c r="B5393" s="26" t="s">
        <v>6654</v>
      </c>
      <c r="C5393" s="26">
        <v>38498521</v>
      </c>
      <c r="D5393" s="26" t="s">
        <v>24</v>
      </c>
      <c r="E5393" s="26" t="s">
        <v>27356</v>
      </c>
      <c r="F5393" s="26" t="s">
        <v>27357</v>
      </c>
      <c r="G5393" s="26" t="s">
        <v>9586</v>
      </c>
      <c r="H5393" s="26" t="s">
        <v>949</v>
      </c>
      <c r="I5393" s="26" t="s">
        <v>20090</v>
      </c>
      <c r="J5393" s="26" t="s">
        <v>27358</v>
      </c>
      <c r="K5393" s="26" t="s">
        <v>9582</v>
      </c>
      <c r="L5393" s="26" t="s">
        <v>27359</v>
      </c>
      <c r="M5393" s="26">
        <v>380534296138</v>
      </c>
      <c r="N5393" s="26">
        <v>5322085001</v>
      </c>
    </row>
    <row r="5394" spans="1:14">
      <c r="A5394" s="26" t="s">
        <v>6658</v>
      </c>
      <c r="B5394" s="26" t="s">
        <v>6659</v>
      </c>
      <c r="C5394" s="26">
        <v>37343988</v>
      </c>
      <c r="D5394" s="26" t="s">
        <v>24</v>
      </c>
      <c r="E5394" s="26" t="s">
        <v>27360</v>
      </c>
      <c r="F5394" s="26" t="s">
        <v>27361</v>
      </c>
      <c r="G5394" s="26" t="s">
        <v>9586</v>
      </c>
      <c r="H5394" s="26" t="s">
        <v>949</v>
      </c>
      <c r="I5394" s="26" t="s">
        <v>10244</v>
      </c>
      <c r="J5394" s="26" t="s">
        <v>27362</v>
      </c>
      <c r="K5394" s="26" t="s">
        <v>9582</v>
      </c>
      <c r="L5394" s="26" t="s">
        <v>27363</v>
      </c>
      <c r="M5394" s="26">
        <v>380535094538</v>
      </c>
      <c r="N5394" s="26">
        <v>5322280401</v>
      </c>
    </row>
    <row r="5395" spans="1:14">
      <c r="A5395" s="26" t="s">
        <v>2285</v>
      </c>
      <c r="B5395" s="26" t="s">
        <v>2286</v>
      </c>
      <c r="C5395" s="26">
        <v>37899720</v>
      </c>
      <c r="D5395" s="26" t="s">
        <v>24</v>
      </c>
      <c r="E5395" s="26" t="s">
        <v>27364</v>
      </c>
      <c r="F5395" s="26" t="s">
        <v>27365</v>
      </c>
      <c r="G5395" s="26" t="s">
        <v>9586</v>
      </c>
      <c r="H5395" s="26" t="s">
        <v>133</v>
      </c>
      <c r="J5395" s="26" t="s">
        <v>146</v>
      </c>
      <c r="K5395" s="26" t="s">
        <v>9597</v>
      </c>
      <c r="L5395" s="26" t="s">
        <v>10417</v>
      </c>
      <c r="M5395" s="26">
        <v>380567495081</v>
      </c>
      <c r="N5395" s="26">
        <v>1210100000</v>
      </c>
    </row>
    <row r="5396" spans="1:14">
      <c r="A5396" s="26" t="s">
        <v>6087</v>
      </c>
      <c r="B5396" s="26" t="s">
        <v>6088</v>
      </c>
      <c r="C5396" s="26">
        <v>38037938</v>
      </c>
      <c r="D5396" s="26" t="s">
        <v>24</v>
      </c>
      <c r="E5396" s="26" t="s">
        <v>27366</v>
      </c>
      <c r="F5396" s="26" t="s">
        <v>27367</v>
      </c>
      <c r="G5396" s="26" t="s">
        <v>9586</v>
      </c>
      <c r="H5396" s="26" t="s">
        <v>835</v>
      </c>
      <c r="I5396" s="26" t="s">
        <v>1230</v>
      </c>
      <c r="J5396" s="26" t="s">
        <v>27368</v>
      </c>
      <c r="K5396" s="26" t="s">
        <v>9582</v>
      </c>
      <c r="L5396" s="26" t="s">
        <v>27369</v>
      </c>
      <c r="M5396" s="26">
        <v>380989699101</v>
      </c>
      <c r="N5396" s="26">
        <v>4825486301</v>
      </c>
    </row>
    <row r="5397" spans="1:14">
      <c r="A5397" s="26" t="s">
        <v>6593</v>
      </c>
      <c r="B5397" s="26" t="s">
        <v>6594</v>
      </c>
      <c r="C5397" s="26">
        <v>38412444</v>
      </c>
      <c r="D5397" s="26" t="s">
        <v>24</v>
      </c>
      <c r="E5397" s="26" t="s">
        <v>27370</v>
      </c>
      <c r="F5397" s="26" t="s">
        <v>27371</v>
      </c>
      <c r="G5397" s="26" t="s">
        <v>9591</v>
      </c>
      <c r="H5397" s="26" t="s">
        <v>949</v>
      </c>
      <c r="I5397" s="26" t="s">
        <v>10987</v>
      </c>
      <c r="J5397" s="26" t="s">
        <v>6597</v>
      </c>
      <c r="K5397" s="26" t="s">
        <v>9606</v>
      </c>
      <c r="L5397" s="26" t="s">
        <v>27372</v>
      </c>
      <c r="M5397" s="26">
        <v>380503238130</v>
      </c>
      <c r="N5397" s="26">
        <v>5320655400</v>
      </c>
    </row>
    <row r="5398" spans="1:14">
      <c r="A5398" s="26" t="s">
        <v>7677</v>
      </c>
      <c r="B5398" s="26" t="s">
        <v>7678</v>
      </c>
      <c r="C5398" s="26">
        <v>38440115</v>
      </c>
      <c r="D5398" s="26" t="s">
        <v>24</v>
      </c>
      <c r="E5398" s="26" t="s">
        <v>27373</v>
      </c>
      <c r="F5398" s="26" t="s">
        <v>27374</v>
      </c>
      <c r="G5398" s="26" t="s">
        <v>9586</v>
      </c>
      <c r="H5398" s="26" t="s">
        <v>1088</v>
      </c>
      <c r="I5398" s="26" t="s">
        <v>16873</v>
      </c>
      <c r="J5398" s="26" t="s">
        <v>27375</v>
      </c>
      <c r="K5398" s="26" t="s">
        <v>9582</v>
      </c>
      <c r="L5398" s="26" t="s">
        <v>27376</v>
      </c>
      <c r="M5398" s="26">
        <v>380354664403</v>
      </c>
      <c r="N5398" s="26">
        <v>6123486801</v>
      </c>
    </row>
    <row r="5399" spans="1:14">
      <c r="A5399" s="26" t="s">
        <v>4923</v>
      </c>
      <c r="B5399" s="26" t="s">
        <v>4924</v>
      </c>
      <c r="C5399" s="26">
        <v>20763591</v>
      </c>
      <c r="D5399" s="26" t="s">
        <v>24</v>
      </c>
      <c r="E5399" s="26" t="s">
        <v>27377</v>
      </c>
      <c r="F5399" s="26" t="s">
        <v>27378</v>
      </c>
      <c r="G5399" s="26" t="s">
        <v>9591</v>
      </c>
      <c r="H5399" s="26" t="s">
        <v>735</v>
      </c>
      <c r="J5399" s="26" t="s">
        <v>4920</v>
      </c>
      <c r="K5399" s="26" t="s">
        <v>9597</v>
      </c>
      <c r="L5399" s="26" t="s">
        <v>15146</v>
      </c>
      <c r="M5399" s="26">
        <v>380324850808</v>
      </c>
      <c r="N5399" s="26">
        <v>4610300000</v>
      </c>
    </row>
    <row r="5400" spans="1:14">
      <c r="A5400" s="26" t="s">
        <v>5052</v>
      </c>
      <c r="B5400" s="26" t="s">
        <v>5053</v>
      </c>
      <c r="C5400" s="26">
        <v>20763852</v>
      </c>
      <c r="D5400" s="26" t="s">
        <v>24</v>
      </c>
      <c r="E5400" s="26" t="s">
        <v>27379</v>
      </c>
      <c r="F5400" s="26" t="s">
        <v>27380</v>
      </c>
      <c r="G5400" s="26" t="s">
        <v>9579</v>
      </c>
      <c r="H5400" s="26" t="s">
        <v>735</v>
      </c>
      <c r="I5400" s="26" t="s">
        <v>9605</v>
      </c>
      <c r="J5400" s="26" t="s">
        <v>27381</v>
      </c>
      <c r="K5400" s="26" t="s">
        <v>9582</v>
      </c>
      <c r="L5400" s="26" t="s">
        <v>27382</v>
      </c>
      <c r="M5400" s="26">
        <v>380987259104</v>
      </c>
      <c r="N5400" s="26">
        <v>1222355101</v>
      </c>
    </row>
    <row r="5401" spans="1:14">
      <c r="A5401" s="26" t="s">
        <v>5498</v>
      </c>
      <c r="B5401" s="26" t="s">
        <v>5499</v>
      </c>
      <c r="C5401" s="26">
        <v>38945065</v>
      </c>
      <c r="D5401" s="26" t="s">
        <v>24</v>
      </c>
      <c r="E5401" s="26" t="s">
        <v>27383</v>
      </c>
      <c r="F5401" s="26" t="s">
        <v>27384</v>
      </c>
      <c r="G5401" s="26" t="s">
        <v>9586</v>
      </c>
      <c r="H5401" s="26" t="s">
        <v>799</v>
      </c>
      <c r="J5401" s="26" t="s">
        <v>800</v>
      </c>
      <c r="K5401" s="26" t="s">
        <v>9597</v>
      </c>
      <c r="L5401" s="26" t="s">
        <v>27385</v>
      </c>
      <c r="M5401" s="26">
        <v>380442503049</v>
      </c>
      <c r="N5401" s="26">
        <v>4822784009</v>
      </c>
    </row>
    <row r="5402" spans="1:14">
      <c r="A5402" s="26" t="s">
        <v>3465</v>
      </c>
      <c r="B5402" s="26" t="s">
        <v>3466</v>
      </c>
      <c r="C5402" s="26">
        <v>38182296</v>
      </c>
      <c r="D5402" s="26" t="s">
        <v>24</v>
      </c>
      <c r="E5402" s="26" t="s">
        <v>27386</v>
      </c>
      <c r="F5402" s="26" t="s">
        <v>27387</v>
      </c>
      <c r="G5402" s="26" t="s">
        <v>9586</v>
      </c>
      <c r="H5402" s="26" t="s">
        <v>392</v>
      </c>
      <c r="I5402" s="26" t="s">
        <v>10280</v>
      </c>
      <c r="J5402" s="26" t="s">
        <v>27388</v>
      </c>
      <c r="K5402" s="26" t="s">
        <v>9582</v>
      </c>
      <c r="L5402" s="26" t="s">
        <v>27389</v>
      </c>
      <c r="M5402" s="26">
        <v>380978049951</v>
      </c>
      <c r="N5402" s="26">
        <v>2123686501</v>
      </c>
    </row>
    <row r="5403" spans="1:14">
      <c r="A5403" s="26" t="s">
        <v>4446</v>
      </c>
      <c r="B5403" s="26" t="s">
        <v>4447</v>
      </c>
      <c r="C5403" s="26">
        <v>38462249</v>
      </c>
      <c r="D5403" s="26" t="s">
        <v>24</v>
      </c>
      <c r="E5403" s="26" t="s">
        <v>27390</v>
      </c>
      <c r="F5403" s="26" t="s">
        <v>27391</v>
      </c>
      <c r="G5403" s="26" t="s">
        <v>9579</v>
      </c>
      <c r="H5403" s="26" t="s">
        <v>576</v>
      </c>
      <c r="I5403" s="26" t="s">
        <v>10867</v>
      </c>
      <c r="J5403" s="26" t="s">
        <v>27392</v>
      </c>
      <c r="K5403" s="26" t="s">
        <v>9582</v>
      </c>
      <c r="L5403" s="26" t="s">
        <v>27393</v>
      </c>
      <c r="M5403" s="26">
        <v>380457841633</v>
      </c>
      <c r="N5403" s="26">
        <v>3222784601</v>
      </c>
    </row>
    <row r="5404" spans="1:14">
      <c r="A5404" s="26" t="s">
        <v>2121</v>
      </c>
      <c r="B5404" s="26" t="s">
        <v>2122</v>
      </c>
      <c r="C5404" s="26">
        <v>1982991</v>
      </c>
      <c r="D5404" s="26" t="s">
        <v>780</v>
      </c>
      <c r="E5404" s="26" t="s">
        <v>27394</v>
      </c>
      <c r="F5404" s="26" t="s">
        <v>27395</v>
      </c>
      <c r="G5404" s="26" t="s">
        <v>9601</v>
      </c>
      <c r="H5404" s="26" t="s">
        <v>103</v>
      </c>
      <c r="I5404" s="26" t="s">
        <v>9897</v>
      </c>
      <c r="J5404" s="26" t="s">
        <v>2117</v>
      </c>
      <c r="K5404" s="26" t="s">
        <v>9606</v>
      </c>
      <c r="L5404" s="26" t="s">
        <v>13462</v>
      </c>
      <c r="M5404" s="26">
        <v>380336621587</v>
      </c>
      <c r="N5404" s="26">
        <v>724255100</v>
      </c>
    </row>
    <row r="5405" spans="1:14">
      <c r="A5405" s="26" t="s">
        <v>7867</v>
      </c>
      <c r="B5405" s="26" t="s">
        <v>7868</v>
      </c>
      <c r="C5405" s="26">
        <v>38621625</v>
      </c>
      <c r="D5405" s="26" t="s">
        <v>24</v>
      </c>
      <c r="E5405" s="26" t="s">
        <v>27396</v>
      </c>
      <c r="F5405" s="26" t="s">
        <v>27397</v>
      </c>
      <c r="G5405" s="26" t="s">
        <v>9579</v>
      </c>
      <c r="H5405" s="26" t="s">
        <v>1122</v>
      </c>
      <c r="I5405" s="26" t="s">
        <v>10674</v>
      </c>
      <c r="J5405" s="26" t="s">
        <v>27398</v>
      </c>
      <c r="K5405" s="26" t="s">
        <v>9582</v>
      </c>
      <c r="L5405" s="26" t="s">
        <v>27399</v>
      </c>
      <c r="M5405" s="26">
        <v>380501347516</v>
      </c>
      <c r="N5405" s="26">
        <v>523184101</v>
      </c>
    </row>
    <row r="5406" spans="1:14">
      <c r="A5406" s="26" t="s">
        <v>2072</v>
      </c>
      <c r="B5406" s="26" t="s">
        <v>2073</v>
      </c>
      <c r="C5406" s="26">
        <v>38373547</v>
      </c>
      <c r="D5406" s="26" t="s">
        <v>24</v>
      </c>
      <c r="E5406" s="26" t="s">
        <v>27400</v>
      </c>
      <c r="F5406" s="26" t="s">
        <v>27401</v>
      </c>
      <c r="G5406" s="26" t="s">
        <v>9579</v>
      </c>
      <c r="H5406" s="26" t="s">
        <v>103</v>
      </c>
      <c r="I5406" s="26" t="s">
        <v>11403</v>
      </c>
      <c r="J5406" s="26" t="s">
        <v>27402</v>
      </c>
      <c r="K5406" s="26" t="s">
        <v>9582</v>
      </c>
      <c r="L5406" s="26" t="s">
        <v>27403</v>
      </c>
      <c r="M5406" s="26">
        <v>761002521945</v>
      </c>
      <c r="N5406" s="26">
        <v>723155118</v>
      </c>
    </row>
    <row r="5407" spans="1:14">
      <c r="A5407" s="26" t="s">
        <v>3540</v>
      </c>
      <c r="B5407" s="26" t="s">
        <v>3541</v>
      </c>
      <c r="C5407" s="26">
        <v>39774774</v>
      </c>
      <c r="D5407" s="26" t="s">
        <v>24</v>
      </c>
      <c r="E5407" s="26" t="s">
        <v>27404</v>
      </c>
      <c r="F5407" s="26" t="s">
        <v>9787</v>
      </c>
      <c r="G5407" s="26" t="s">
        <v>9591</v>
      </c>
      <c r="H5407" s="26" t="s">
        <v>392</v>
      </c>
      <c r="J5407" s="26" t="s">
        <v>458</v>
      </c>
      <c r="K5407" s="26" t="s">
        <v>9597</v>
      </c>
      <c r="L5407" s="26" t="s">
        <v>27405</v>
      </c>
      <c r="M5407" s="26">
        <v>761263428123</v>
      </c>
      <c r="N5407" s="26">
        <v>2110100000</v>
      </c>
    </row>
    <row r="5408" spans="1:14">
      <c r="A5408" s="26" t="s">
        <v>2080</v>
      </c>
      <c r="B5408" s="26" t="s">
        <v>2081</v>
      </c>
      <c r="C5408" s="26">
        <v>38485727</v>
      </c>
      <c r="D5408" s="26" t="s">
        <v>24</v>
      </c>
      <c r="E5408" s="26" t="s">
        <v>27406</v>
      </c>
      <c r="F5408" s="26" t="s">
        <v>27407</v>
      </c>
      <c r="G5408" s="26" t="s">
        <v>9579</v>
      </c>
      <c r="H5408" s="26" t="s">
        <v>103</v>
      </c>
      <c r="I5408" s="26" t="s">
        <v>9833</v>
      </c>
      <c r="J5408" s="26" t="s">
        <v>18466</v>
      </c>
      <c r="K5408" s="26" t="s">
        <v>9582</v>
      </c>
      <c r="L5408" s="26" t="s">
        <v>27408</v>
      </c>
      <c r="M5408" s="26">
        <v>380337723957</v>
      </c>
      <c r="N5408" s="26">
        <v>723384913</v>
      </c>
    </row>
    <row r="5409" spans="1:14">
      <c r="A5409" s="26" t="s">
        <v>7637</v>
      </c>
      <c r="B5409" s="26" t="s">
        <v>7638</v>
      </c>
      <c r="C5409" s="26">
        <v>39153580</v>
      </c>
      <c r="D5409" s="26" t="s">
        <v>24</v>
      </c>
      <c r="E5409" s="26" t="s">
        <v>27409</v>
      </c>
      <c r="F5409" s="26" t="s">
        <v>27410</v>
      </c>
      <c r="G5409" s="26" t="s">
        <v>9586</v>
      </c>
      <c r="H5409" s="26" t="s">
        <v>1088</v>
      </c>
      <c r="J5409" s="26" t="s">
        <v>27411</v>
      </c>
      <c r="K5409" s="26" t="s">
        <v>9582</v>
      </c>
      <c r="L5409" s="26" t="s">
        <v>27412</v>
      </c>
      <c r="M5409" s="26">
        <v>380354033116</v>
      </c>
      <c r="N5409" s="26">
        <v>6122685701</v>
      </c>
    </row>
    <row r="5410" spans="1:14">
      <c r="A5410" s="26" t="s">
        <v>3372</v>
      </c>
      <c r="B5410" s="26" t="s">
        <v>3373</v>
      </c>
      <c r="C5410" s="26">
        <v>41769166</v>
      </c>
      <c r="D5410" s="26" t="s">
        <v>24</v>
      </c>
      <c r="E5410" s="26" t="s">
        <v>27413</v>
      </c>
      <c r="F5410" s="26" t="s">
        <v>27414</v>
      </c>
      <c r="G5410" s="26" t="s">
        <v>9586</v>
      </c>
      <c r="H5410" s="26" t="s">
        <v>392</v>
      </c>
      <c r="I5410" s="26" t="s">
        <v>11040</v>
      </c>
      <c r="J5410" s="26" t="s">
        <v>27415</v>
      </c>
      <c r="K5410" s="26" t="s">
        <v>9582</v>
      </c>
      <c r="L5410" s="26" t="s">
        <v>27416</v>
      </c>
      <c r="M5410" s="26">
        <v>380314337610</v>
      </c>
      <c r="N5410" s="26">
        <v>2121281201</v>
      </c>
    </row>
    <row r="5411" spans="1:14">
      <c r="A5411" s="26" t="s">
        <v>8098</v>
      </c>
      <c r="B5411" s="26" t="s">
        <v>8099</v>
      </c>
      <c r="C5411" s="26">
        <v>3293936</v>
      </c>
      <c r="D5411" s="26" t="s">
        <v>780</v>
      </c>
      <c r="E5411" s="26" t="s">
        <v>27417</v>
      </c>
      <c r="F5411" s="26" t="s">
        <v>11567</v>
      </c>
      <c r="G5411" s="26" t="s">
        <v>9601</v>
      </c>
      <c r="H5411" s="26" t="s">
        <v>1122</v>
      </c>
      <c r="J5411" s="26" t="s">
        <v>8039</v>
      </c>
      <c r="K5411" s="26" t="s">
        <v>9597</v>
      </c>
      <c r="L5411" s="26" t="s">
        <v>27418</v>
      </c>
      <c r="M5411" s="26">
        <v>380577250390</v>
      </c>
      <c r="N5411" s="26">
        <v>6310100000</v>
      </c>
    </row>
    <row r="5412" spans="1:14">
      <c r="A5412" s="26" t="s">
        <v>8361</v>
      </c>
      <c r="B5412" s="26" t="s">
        <v>8052</v>
      </c>
      <c r="C5412" s="26">
        <v>24270460</v>
      </c>
      <c r="D5412" s="26" t="s">
        <v>24</v>
      </c>
      <c r="E5412" s="26" t="s">
        <v>27419</v>
      </c>
      <c r="F5412" s="26" t="s">
        <v>10382</v>
      </c>
      <c r="G5412" s="26" t="s">
        <v>9586</v>
      </c>
      <c r="H5412" s="26" t="s">
        <v>1122</v>
      </c>
      <c r="J5412" s="26" t="s">
        <v>8039</v>
      </c>
      <c r="K5412" s="26" t="s">
        <v>9597</v>
      </c>
      <c r="L5412" s="26" t="s">
        <v>27420</v>
      </c>
      <c r="M5412" s="26">
        <v>380577251101</v>
      </c>
      <c r="N5412" s="26">
        <v>6310100000</v>
      </c>
    </row>
    <row r="5413" spans="1:14">
      <c r="A5413" s="26" t="s">
        <v>7045</v>
      </c>
      <c r="B5413" s="26" t="s">
        <v>7046</v>
      </c>
      <c r="C5413" s="26">
        <v>38426200</v>
      </c>
      <c r="D5413" s="26" t="s">
        <v>24</v>
      </c>
      <c r="E5413" s="26" t="s">
        <v>27421</v>
      </c>
      <c r="F5413" s="26" t="s">
        <v>27422</v>
      </c>
      <c r="G5413" s="26" t="s">
        <v>9586</v>
      </c>
      <c r="H5413" s="26" t="s">
        <v>987</v>
      </c>
      <c r="I5413" s="26" t="s">
        <v>11054</v>
      </c>
      <c r="J5413" s="26" t="s">
        <v>7047</v>
      </c>
      <c r="K5413" s="26" t="s">
        <v>9582</v>
      </c>
      <c r="L5413" s="26" t="s">
        <v>27423</v>
      </c>
      <c r="M5413" s="26">
        <v>380958412354</v>
      </c>
      <c r="N5413" s="26">
        <v>5621682001</v>
      </c>
    </row>
    <row r="5414" spans="1:14">
      <c r="A5414" s="26" t="s">
        <v>3872</v>
      </c>
      <c r="B5414" s="26" t="s">
        <v>3873</v>
      </c>
      <c r="C5414" s="26">
        <v>38608709</v>
      </c>
      <c r="D5414" s="26" t="s">
        <v>24</v>
      </c>
      <c r="E5414" s="26" t="s">
        <v>27424</v>
      </c>
      <c r="F5414" s="26" t="s">
        <v>27425</v>
      </c>
      <c r="G5414" s="26" t="s">
        <v>9591</v>
      </c>
      <c r="H5414" s="26" t="s">
        <v>468</v>
      </c>
      <c r="I5414" s="26" t="s">
        <v>9977</v>
      </c>
      <c r="J5414" s="26" t="s">
        <v>27426</v>
      </c>
      <c r="K5414" s="26" t="s">
        <v>9582</v>
      </c>
      <c r="L5414" s="26" t="s">
        <v>27427</v>
      </c>
      <c r="M5414" s="26">
        <v>380614149537</v>
      </c>
      <c r="N5414" s="26">
        <v>121180603</v>
      </c>
    </row>
    <row r="5415" spans="1:14">
      <c r="A5415" s="26" t="s">
        <v>3218</v>
      </c>
      <c r="B5415" s="26" t="s">
        <v>3219</v>
      </c>
      <c r="C5415" s="26">
        <v>38796636</v>
      </c>
      <c r="D5415" s="26" t="s">
        <v>24</v>
      </c>
      <c r="E5415" s="26" t="s">
        <v>27428</v>
      </c>
      <c r="F5415" s="26" t="s">
        <v>27429</v>
      </c>
      <c r="G5415" s="26" t="s">
        <v>9586</v>
      </c>
      <c r="H5415" s="26" t="s">
        <v>375</v>
      </c>
      <c r="I5415" s="26" t="s">
        <v>11784</v>
      </c>
      <c r="J5415" s="26" t="s">
        <v>3217</v>
      </c>
      <c r="K5415" s="26" t="s">
        <v>9597</v>
      </c>
      <c r="L5415" s="26" t="s">
        <v>27430</v>
      </c>
      <c r="M5415" s="26">
        <v>380973455563</v>
      </c>
      <c r="N5415" s="26">
        <v>1824210100</v>
      </c>
    </row>
    <row r="5416" spans="1:14">
      <c r="A5416" s="26" t="s">
        <v>5309</v>
      </c>
      <c r="B5416" s="26" t="s">
        <v>5307</v>
      </c>
      <c r="C5416" s="26">
        <v>20764225</v>
      </c>
      <c r="D5416" s="26" t="s">
        <v>24</v>
      </c>
      <c r="E5416" s="26" t="s">
        <v>27431</v>
      </c>
      <c r="F5416" s="26" t="s">
        <v>27432</v>
      </c>
      <c r="G5416" s="26" t="s">
        <v>9586</v>
      </c>
      <c r="H5416" s="26" t="s">
        <v>735</v>
      </c>
      <c r="I5416" s="26" t="s">
        <v>10088</v>
      </c>
      <c r="J5416" s="26" t="s">
        <v>27433</v>
      </c>
      <c r="K5416" s="26" t="s">
        <v>9606</v>
      </c>
      <c r="L5416" s="26" t="s">
        <v>27434</v>
      </c>
      <c r="M5416" s="26">
        <v>380966845079</v>
      </c>
      <c r="N5416" s="26">
        <v>4622155400</v>
      </c>
    </row>
    <row r="5417" spans="1:14">
      <c r="A5417" s="26" t="s">
        <v>4142</v>
      </c>
      <c r="B5417" s="26" t="s">
        <v>4143</v>
      </c>
      <c r="C5417" s="26">
        <v>39020574</v>
      </c>
      <c r="D5417" s="26" t="s">
        <v>24</v>
      </c>
      <c r="E5417" s="26" t="s">
        <v>27435</v>
      </c>
      <c r="F5417" s="26" t="s">
        <v>27436</v>
      </c>
      <c r="G5417" s="26" t="s">
        <v>9579</v>
      </c>
      <c r="H5417" s="26" t="s">
        <v>506</v>
      </c>
      <c r="I5417" s="26" t="s">
        <v>12368</v>
      </c>
      <c r="J5417" s="26" t="s">
        <v>27437</v>
      </c>
      <c r="K5417" s="26" t="s">
        <v>9582</v>
      </c>
      <c r="L5417" s="26" t="s">
        <v>27438</v>
      </c>
      <c r="M5417" s="26">
        <v>380343366531</v>
      </c>
      <c r="N5417" s="26">
        <v>2623283004</v>
      </c>
    </row>
    <row r="5418" spans="1:14">
      <c r="A5418" s="26" t="s">
        <v>3372</v>
      </c>
      <c r="B5418" s="26" t="s">
        <v>3373</v>
      </c>
      <c r="C5418" s="26">
        <v>41769166</v>
      </c>
      <c r="D5418" s="26" t="s">
        <v>24</v>
      </c>
      <c r="E5418" s="26" t="s">
        <v>27439</v>
      </c>
      <c r="F5418" s="26" t="s">
        <v>27440</v>
      </c>
      <c r="G5418" s="26" t="s">
        <v>9586</v>
      </c>
      <c r="H5418" s="26" t="s">
        <v>392</v>
      </c>
      <c r="I5418" s="26" t="s">
        <v>11040</v>
      </c>
      <c r="J5418" s="26" t="s">
        <v>254</v>
      </c>
      <c r="K5418" s="26" t="s">
        <v>9582</v>
      </c>
      <c r="L5418" s="26" t="s">
        <v>27441</v>
      </c>
      <c r="M5418" s="26">
        <v>380314342110</v>
      </c>
      <c r="N5418" s="26">
        <v>123182004</v>
      </c>
    </row>
    <row r="5419" spans="1:14">
      <c r="A5419" s="26" t="s">
        <v>2721</v>
      </c>
      <c r="B5419" s="26" t="s">
        <v>2722</v>
      </c>
      <c r="C5419" s="26">
        <v>37916075</v>
      </c>
      <c r="D5419" s="26" t="s">
        <v>24</v>
      </c>
      <c r="E5419" s="26" t="s">
        <v>27442</v>
      </c>
      <c r="F5419" s="26" t="s">
        <v>27443</v>
      </c>
      <c r="G5419" s="26" t="s">
        <v>9586</v>
      </c>
      <c r="H5419" s="26" t="s">
        <v>133</v>
      </c>
      <c r="I5419" s="26" t="s">
        <v>27444</v>
      </c>
      <c r="J5419" s="26" t="s">
        <v>27445</v>
      </c>
      <c r="K5419" s="26" t="s">
        <v>9582</v>
      </c>
      <c r="L5419" s="26" t="s">
        <v>27446</v>
      </c>
      <c r="M5419" s="26">
        <v>761072226853</v>
      </c>
      <c r="N5419" s="26">
        <v>1225081901</v>
      </c>
    </row>
    <row r="5420" spans="1:14">
      <c r="A5420" s="26" t="s">
        <v>3731</v>
      </c>
      <c r="B5420" s="26" t="s">
        <v>3732</v>
      </c>
      <c r="C5420" s="26">
        <v>38969531</v>
      </c>
      <c r="D5420" s="26" t="s">
        <v>24</v>
      </c>
      <c r="E5420" s="26" t="s">
        <v>27447</v>
      </c>
      <c r="F5420" s="26" t="s">
        <v>9890</v>
      </c>
      <c r="G5420" s="26" t="s">
        <v>9586</v>
      </c>
      <c r="H5420" s="26" t="s">
        <v>468</v>
      </c>
      <c r="J5420" s="26" t="s">
        <v>481</v>
      </c>
      <c r="K5420" s="26" t="s">
        <v>9597</v>
      </c>
      <c r="L5420" s="26" t="s">
        <v>14393</v>
      </c>
      <c r="M5420" s="26">
        <v>761224485110</v>
      </c>
      <c r="N5420" s="26">
        <v>1222380503</v>
      </c>
    </row>
    <row r="5421" spans="1:14">
      <c r="A5421" s="26" t="s">
        <v>7973</v>
      </c>
      <c r="B5421" s="26" t="s">
        <v>7974</v>
      </c>
      <c r="C5421" s="26">
        <v>42633385</v>
      </c>
      <c r="D5421" s="26" t="s">
        <v>24</v>
      </c>
      <c r="E5421" s="26" t="s">
        <v>27448</v>
      </c>
      <c r="F5421" s="26" t="s">
        <v>27449</v>
      </c>
      <c r="G5421" s="26" t="s">
        <v>9586</v>
      </c>
      <c r="H5421" s="26" t="s">
        <v>1122</v>
      </c>
      <c r="I5421" s="26" t="s">
        <v>13543</v>
      </c>
      <c r="J5421" s="26" t="s">
        <v>16099</v>
      </c>
      <c r="K5421" s="26" t="s">
        <v>9582</v>
      </c>
      <c r="L5421" s="26" t="s">
        <v>27450</v>
      </c>
      <c r="M5421" s="26">
        <v>380574590030</v>
      </c>
      <c r="N5421" s="26">
        <v>521485803</v>
      </c>
    </row>
    <row r="5422" spans="1:14">
      <c r="A5422" s="26" t="s">
        <v>8607</v>
      </c>
      <c r="B5422" s="26" t="s">
        <v>8608</v>
      </c>
      <c r="C5422" s="26">
        <v>38297440</v>
      </c>
      <c r="D5422" s="26" t="s">
        <v>24</v>
      </c>
      <c r="E5422" s="26" t="s">
        <v>27451</v>
      </c>
      <c r="F5422" s="26" t="s">
        <v>27452</v>
      </c>
      <c r="G5422" s="26" t="s">
        <v>9586</v>
      </c>
      <c r="H5422" s="26" t="s">
        <v>1308</v>
      </c>
      <c r="I5422" s="26" t="s">
        <v>12798</v>
      </c>
      <c r="J5422" s="26" t="s">
        <v>27453</v>
      </c>
      <c r="K5422" s="26" t="s">
        <v>9582</v>
      </c>
      <c r="L5422" s="26" t="s">
        <v>27454</v>
      </c>
      <c r="M5422" s="26">
        <v>380975981078</v>
      </c>
      <c r="N5422" s="26">
        <v>6820388001</v>
      </c>
    </row>
    <row r="5423" spans="1:14">
      <c r="A5423" s="26" t="s">
        <v>6278</v>
      </c>
      <c r="B5423" s="26" t="s">
        <v>6258</v>
      </c>
      <c r="C5423" s="26">
        <v>33311727</v>
      </c>
      <c r="D5423" s="26" t="s">
        <v>24</v>
      </c>
      <c r="E5423" s="26" t="s">
        <v>27455</v>
      </c>
      <c r="F5423" s="26" t="s">
        <v>27456</v>
      </c>
      <c r="G5423" s="26" t="s">
        <v>9586</v>
      </c>
      <c r="H5423" s="26" t="s">
        <v>885</v>
      </c>
      <c r="J5423" s="26" t="s">
        <v>910</v>
      </c>
      <c r="K5423" s="26" t="s">
        <v>9597</v>
      </c>
      <c r="L5423" s="26" t="s">
        <v>27457</v>
      </c>
      <c r="M5423" s="26">
        <v>760990613182</v>
      </c>
      <c r="N5423" s="26">
        <v>5110100000</v>
      </c>
    </row>
    <row r="5424" spans="1:14">
      <c r="A5424" s="26" t="s">
        <v>2748</v>
      </c>
      <c r="B5424" s="26" t="s">
        <v>2749</v>
      </c>
      <c r="C5424" s="26">
        <v>40676055</v>
      </c>
      <c r="D5424" s="26" t="s">
        <v>24</v>
      </c>
      <c r="E5424" s="26" t="s">
        <v>27458</v>
      </c>
      <c r="F5424" s="26" t="s">
        <v>27459</v>
      </c>
      <c r="G5424" s="26" t="s">
        <v>9586</v>
      </c>
      <c r="H5424" s="26" t="s">
        <v>133</v>
      </c>
      <c r="I5424" s="26" t="s">
        <v>13125</v>
      </c>
      <c r="J5424" s="26" t="s">
        <v>14721</v>
      </c>
      <c r="K5424" s="26" t="s">
        <v>9582</v>
      </c>
      <c r="L5424" s="26" t="s">
        <v>27460</v>
      </c>
      <c r="M5424" s="26">
        <v>761227181454</v>
      </c>
      <c r="N5424" s="26">
        <v>111790401</v>
      </c>
    </row>
    <row r="5425" spans="1:14">
      <c r="A5425" s="26" t="s">
        <v>4216</v>
      </c>
      <c r="B5425" s="26" t="s">
        <v>4217</v>
      </c>
      <c r="C5425" s="26">
        <v>41838805</v>
      </c>
      <c r="D5425" s="26" t="s">
        <v>24</v>
      </c>
      <c r="E5425" s="26" t="s">
        <v>27461</v>
      </c>
      <c r="F5425" s="26" t="s">
        <v>27462</v>
      </c>
      <c r="G5425" s="26" t="s">
        <v>9579</v>
      </c>
      <c r="H5425" s="26" t="s">
        <v>506</v>
      </c>
      <c r="I5425" s="26" t="s">
        <v>9709</v>
      </c>
      <c r="J5425" s="26" t="s">
        <v>16164</v>
      </c>
      <c r="K5425" s="26" t="s">
        <v>9582</v>
      </c>
      <c r="L5425" s="26" t="s">
        <v>27463</v>
      </c>
      <c r="M5425" s="26">
        <v>380343521012</v>
      </c>
      <c r="N5425" s="26">
        <v>723386502</v>
      </c>
    </row>
    <row r="5426" spans="1:14">
      <c r="A5426" s="26" t="s">
        <v>8175</v>
      </c>
      <c r="B5426" s="26" t="s">
        <v>8099</v>
      </c>
      <c r="C5426" s="26">
        <v>3293936</v>
      </c>
      <c r="D5426" s="26" t="s">
        <v>24</v>
      </c>
      <c r="E5426" s="26" t="s">
        <v>27464</v>
      </c>
      <c r="F5426" s="26" t="s">
        <v>10382</v>
      </c>
      <c r="G5426" s="26" t="s">
        <v>9586</v>
      </c>
      <c r="H5426" s="26" t="s">
        <v>1122</v>
      </c>
      <c r="J5426" s="26" t="s">
        <v>8039</v>
      </c>
      <c r="K5426" s="26" t="s">
        <v>9597</v>
      </c>
      <c r="L5426" s="26" t="s">
        <v>27465</v>
      </c>
      <c r="M5426" s="26">
        <v>380577250390</v>
      </c>
      <c r="N5426" s="26">
        <v>6310100000</v>
      </c>
    </row>
    <row r="5427" spans="1:14">
      <c r="A5427" s="26" t="s">
        <v>7414</v>
      </c>
      <c r="B5427" s="26" t="s">
        <v>7415</v>
      </c>
      <c r="C5427" s="26">
        <v>39045101</v>
      </c>
      <c r="D5427" s="26" t="s">
        <v>24</v>
      </c>
      <c r="E5427" s="26" t="s">
        <v>27466</v>
      </c>
      <c r="F5427" s="26" t="s">
        <v>27467</v>
      </c>
      <c r="G5427" s="26" t="s">
        <v>9586</v>
      </c>
      <c r="H5427" s="26" t="s">
        <v>1025</v>
      </c>
      <c r="I5427" s="26" t="s">
        <v>11246</v>
      </c>
      <c r="J5427" s="26" t="s">
        <v>7272</v>
      </c>
      <c r="K5427" s="26" t="s">
        <v>9582</v>
      </c>
      <c r="L5427" s="26" t="s">
        <v>27468</v>
      </c>
      <c r="M5427" s="26">
        <v>761513996252</v>
      </c>
      <c r="N5427" s="26">
        <v>1822510101</v>
      </c>
    </row>
    <row r="5428" spans="1:14">
      <c r="A5428" s="26" t="s">
        <v>5720</v>
      </c>
      <c r="B5428" s="26" t="s">
        <v>5721</v>
      </c>
      <c r="C5428" s="26">
        <v>42376659</v>
      </c>
      <c r="D5428" s="26" t="s">
        <v>780</v>
      </c>
      <c r="E5428" s="26" t="s">
        <v>27469</v>
      </c>
      <c r="F5428" s="26" t="s">
        <v>27470</v>
      </c>
      <c r="G5428" s="26" t="s">
        <v>9601</v>
      </c>
      <c r="H5428" s="26" t="s">
        <v>799</v>
      </c>
      <c r="J5428" s="26" t="s">
        <v>800</v>
      </c>
      <c r="K5428" s="26" t="s">
        <v>9597</v>
      </c>
      <c r="L5428" s="26" t="s">
        <v>27471</v>
      </c>
      <c r="M5428" s="26">
        <v>380444821269</v>
      </c>
      <c r="N5428" s="26">
        <v>4822784009</v>
      </c>
    </row>
    <row r="5429" spans="1:14">
      <c r="A5429" s="26" t="s">
        <v>4446</v>
      </c>
      <c r="B5429" s="26" t="s">
        <v>4447</v>
      </c>
      <c r="C5429" s="26">
        <v>38462249</v>
      </c>
      <c r="D5429" s="26" t="s">
        <v>24</v>
      </c>
      <c r="E5429" s="26" t="s">
        <v>27472</v>
      </c>
      <c r="F5429" s="26" t="s">
        <v>27473</v>
      </c>
      <c r="G5429" s="26" t="s">
        <v>9579</v>
      </c>
      <c r="H5429" s="26" t="s">
        <v>576</v>
      </c>
      <c r="I5429" s="26" t="s">
        <v>10867</v>
      </c>
      <c r="J5429" s="26" t="s">
        <v>27474</v>
      </c>
      <c r="K5429" s="26" t="s">
        <v>9582</v>
      </c>
      <c r="L5429" s="26" t="s">
        <v>27475</v>
      </c>
      <c r="M5429" s="26">
        <v>380457841717</v>
      </c>
      <c r="N5429" s="26">
        <v>3222781801</v>
      </c>
    </row>
    <row r="5430" spans="1:14">
      <c r="A5430" s="26" t="s">
        <v>3805</v>
      </c>
      <c r="B5430" s="26" t="s">
        <v>3806</v>
      </c>
      <c r="C5430" s="26">
        <v>41083586</v>
      </c>
      <c r="D5430" s="26" t="s">
        <v>24</v>
      </c>
      <c r="E5430" s="26" t="s">
        <v>27476</v>
      </c>
      <c r="F5430" s="26" t="s">
        <v>25404</v>
      </c>
      <c r="G5430" s="26" t="s">
        <v>9579</v>
      </c>
      <c r="H5430" s="26" t="s">
        <v>468</v>
      </c>
      <c r="I5430" s="26" t="s">
        <v>9977</v>
      </c>
      <c r="J5430" s="26" t="s">
        <v>10478</v>
      </c>
      <c r="K5430" s="26" t="s">
        <v>9582</v>
      </c>
      <c r="L5430" s="26" t="s">
        <v>27477</v>
      </c>
      <c r="M5430" s="26">
        <v>380992080596</v>
      </c>
      <c r="N5430" s="26">
        <v>1412947400</v>
      </c>
    </row>
    <row r="5431" spans="1:14">
      <c r="A5431" s="26" t="s">
        <v>7014</v>
      </c>
      <c r="B5431" s="26" t="s">
        <v>7015</v>
      </c>
      <c r="C5431" s="26">
        <v>38426347</v>
      </c>
      <c r="D5431" s="26" t="s">
        <v>24</v>
      </c>
      <c r="E5431" s="26" t="s">
        <v>27478</v>
      </c>
      <c r="F5431" s="26" t="s">
        <v>27479</v>
      </c>
      <c r="G5431" s="26" t="s">
        <v>9586</v>
      </c>
      <c r="H5431" s="26" t="s">
        <v>987</v>
      </c>
      <c r="I5431" s="26" t="s">
        <v>15292</v>
      </c>
      <c r="J5431" s="26" t="s">
        <v>7011</v>
      </c>
      <c r="K5431" s="26" t="s">
        <v>9597</v>
      </c>
      <c r="L5431" s="26" t="s">
        <v>27480</v>
      </c>
      <c r="M5431" s="26">
        <v>380365820057</v>
      </c>
      <c r="N5431" s="26">
        <v>721482202</v>
      </c>
    </row>
    <row r="5432" spans="1:14">
      <c r="A5432" s="26" t="s">
        <v>2080</v>
      </c>
      <c r="B5432" s="26" t="s">
        <v>2081</v>
      </c>
      <c r="C5432" s="26">
        <v>38485727</v>
      </c>
      <c r="D5432" s="26" t="s">
        <v>24</v>
      </c>
      <c r="E5432" s="26" t="s">
        <v>27481</v>
      </c>
      <c r="F5432" s="26" t="s">
        <v>27482</v>
      </c>
      <c r="G5432" s="26" t="s">
        <v>9586</v>
      </c>
      <c r="H5432" s="26" t="s">
        <v>103</v>
      </c>
      <c r="I5432" s="26" t="s">
        <v>9833</v>
      </c>
      <c r="J5432" s="26" t="s">
        <v>11399</v>
      </c>
      <c r="K5432" s="26" t="s">
        <v>9582</v>
      </c>
      <c r="L5432" s="26" t="s">
        <v>27483</v>
      </c>
      <c r="M5432" s="26">
        <v>380337723957</v>
      </c>
      <c r="N5432" s="26">
        <v>721880802</v>
      </c>
    </row>
    <row r="5433" spans="1:14">
      <c r="A5433" s="26" t="s">
        <v>3473</v>
      </c>
      <c r="B5433" s="26" t="s">
        <v>3474</v>
      </c>
      <c r="C5433" s="26">
        <v>38466531</v>
      </c>
      <c r="D5433" s="26" t="s">
        <v>24</v>
      </c>
      <c r="E5433" s="26" t="s">
        <v>27484</v>
      </c>
      <c r="F5433" s="26" t="s">
        <v>27485</v>
      </c>
      <c r="G5433" s="26" t="s">
        <v>9586</v>
      </c>
      <c r="H5433" s="26" t="s">
        <v>392</v>
      </c>
      <c r="I5433" s="26" t="s">
        <v>11629</v>
      </c>
      <c r="J5433" s="26" t="s">
        <v>27486</v>
      </c>
      <c r="K5433" s="26" t="s">
        <v>9582</v>
      </c>
      <c r="L5433" s="26" t="s">
        <v>27487</v>
      </c>
      <c r="M5433" s="26">
        <v>761981498142</v>
      </c>
      <c r="N5433" s="26">
        <v>2124882901</v>
      </c>
    </row>
    <row r="5434" spans="1:14">
      <c r="A5434" s="26" t="s">
        <v>6549</v>
      </c>
      <c r="B5434" s="26" t="s">
        <v>6550</v>
      </c>
      <c r="C5434" s="26">
        <v>38477077</v>
      </c>
      <c r="D5434" s="26" t="s">
        <v>24</v>
      </c>
      <c r="E5434" s="26" t="s">
        <v>27488</v>
      </c>
      <c r="F5434" s="26" t="s">
        <v>27489</v>
      </c>
      <c r="G5434" s="26" t="s">
        <v>9586</v>
      </c>
      <c r="H5434" s="26" t="s">
        <v>885</v>
      </c>
      <c r="I5434" s="26" t="s">
        <v>11894</v>
      </c>
      <c r="J5434" s="26" t="s">
        <v>27490</v>
      </c>
      <c r="K5434" s="26" t="s">
        <v>9582</v>
      </c>
      <c r="L5434" s="26" t="s">
        <v>27491</v>
      </c>
      <c r="M5434" s="26">
        <v>380687318942</v>
      </c>
      <c r="N5434" s="26">
        <v>1422783801</v>
      </c>
    </row>
    <row r="5435" spans="1:14">
      <c r="A5435" s="26" t="s">
        <v>7677</v>
      </c>
      <c r="B5435" s="26" t="s">
        <v>7678</v>
      </c>
      <c r="C5435" s="26">
        <v>38440115</v>
      </c>
      <c r="D5435" s="26" t="s">
        <v>24</v>
      </c>
      <c r="E5435" s="26" t="s">
        <v>27492</v>
      </c>
      <c r="F5435" s="26" t="s">
        <v>27493</v>
      </c>
      <c r="G5435" s="26" t="s">
        <v>9586</v>
      </c>
      <c r="H5435" s="26" t="s">
        <v>1088</v>
      </c>
      <c r="J5435" s="26" t="s">
        <v>10663</v>
      </c>
      <c r="K5435" s="26" t="s">
        <v>9597</v>
      </c>
      <c r="L5435" s="26" t="s">
        <v>10664</v>
      </c>
      <c r="M5435" s="26">
        <v>380354626778</v>
      </c>
      <c r="N5435" s="26">
        <v>724582908</v>
      </c>
    </row>
    <row r="5436" spans="1:14">
      <c r="A5436" s="26" t="s">
        <v>7356</v>
      </c>
      <c r="B5436" s="26" t="s">
        <v>7357</v>
      </c>
      <c r="C5436" s="26">
        <v>40992732</v>
      </c>
      <c r="D5436" s="26" t="s">
        <v>24</v>
      </c>
      <c r="E5436" s="26" t="s">
        <v>27494</v>
      </c>
      <c r="F5436" s="26" t="s">
        <v>27495</v>
      </c>
      <c r="G5436" s="26" t="s">
        <v>9586</v>
      </c>
      <c r="H5436" s="26" t="s">
        <v>1025</v>
      </c>
      <c r="I5436" s="26" t="s">
        <v>10527</v>
      </c>
      <c r="J5436" s="26" t="s">
        <v>27496</v>
      </c>
      <c r="K5436" s="26" t="s">
        <v>9582</v>
      </c>
      <c r="L5436" s="26" t="s">
        <v>27497</v>
      </c>
      <c r="M5436" s="26">
        <v>380545366489</v>
      </c>
      <c r="N5436" s="26">
        <v>5922686801</v>
      </c>
    </row>
    <row r="5437" spans="1:14">
      <c r="A5437" s="26" t="s">
        <v>2802</v>
      </c>
      <c r="B5437" s="26" t="s">
        <v>2803</v>
      </c>
      <c r="C5437" s="26">
        <v>37339271</v>
      </c>
      <c r="D5437" s="26" t="s">
        <v>24</v>
      </c>
      <c r="E5437" s="26" t="s">
        <v>27498</v>
      </c>
      <c r="F5437" s="26" t="s">
        <v>27499</v>
      </c>
      <c r="G5437" s="26" t="s">
        <v>9586</v>
      </c>
      <c r="H5437" s="26" t="s">
        <v>258</v>
      </c>
      <c r="I5437" s="26" t="s">
        <v>9747</v>
      </c>
      <c r="J5437" s="26" t="s">
        <v>10482</v>
      </c>
      <c r="K5437" s="26" t="s">
        <v>9582</v>
      </c>
      <c r="L5437" s="26" t="s">
        <v>27500</v>
      </c>
      <c r="M5437" s="26">
        <v>380505262916</v>
      </c>
      <c r="N5437" s="26">
        <v>120785803</v>
      </c>
    </row>
    <row r="5438" spans="1:14">
      <c r="A5438" s="26" t="s">
        <v>8498</v>
      </c>
      <c r="B5438" s="26" t="s">
        <v>8499</v>
      </c>
      <c r="C5438" s="26">
        <v>40655297</v>
      </c>
      <c r="D5438" s="26" t="s">
        <v>24</v>
      </c>
      <c r="E5438" s="26" t="s">
        <v>27501</v>
      </c>
      <c r="F5438" s="26" t="s">
        <v>27502</v>
      </c>
      <c r="G5438" s="26" t="s">
        <v>9586</v>
      </c>
      <c r="H5438" s="26" t="s">
        <v>1269</v>
      </c>
      <c r="I5438" s="26" t="s">
        <v>12727</v>
      </c>
      <c r="J5438" s="26" t="s">
        <v>20158</v>
      </c>
      <c r="K5438" s="26" t="s">
        <v>9582</v>
      </c>
      <c r="L5438" s="26" t="s">
        <v>27503</v>
      </c>
      <c r="M5438" s="26">
        <v>761061624825</v>
      </c>
      <c r="N5438" s="26">
        <v>122385903</v>
      </c>
    </row>
    <row r="5439" spans="1:14">
      <c r="A5439" s="26" t="s">
        <v>4342</v>
      </c>
      <c r="B5439" s="26" t="s">
        <v>4343</v>
      </c>
      <c r="C5439" s="26">
        <v>1994669</v>
      </c>
      <c r="D5439" s="26" t="s">
        <v>780</v>
      </c>
      <c r="E5439" s="26" t="s">
        <v>27504</v>
      </c>
      <c r="F5439" s="26" t="s">
        <v>19537</v>
      </c>
      <c r="G5439" s="26" t="s">
        <v>9601</v>
      </c>
      <c r="H5439" s="26" t="s">
        <v>576</v>
      </c>
      <c r="I5439" s="26" t="s">
        <v>10292</v>
      </c>
      <c r="J5439" s="26" t="s">
        <v>4511</v>
      </c>
      <c r="K5439" s="26" t="s">
        <v>9582</v>
      </c>
      <c r="L5439" s="26" t="s">
        <v>27505</v>
      </c>
      <c r="M5439" s="26">
        <v>380459851040</v>
      </c>
      <c r="N5439" s="26">
        <v>3222486201</v>
      </c>
    </row>
    <row r="5440" spans="1:14">
      <c r="A5440" s="26" t="s">
        <v>2800</v>
      </c>
      <c r="B5440" s="26" t="s">
        <v>2801</v>
      </c>
      <c r="C5440" s="26">
        <v>37934309</v>
      </c>
      <c r="D5440" s="26" t="s">
        <v>24</v>
      </c>
      <c r="E5440" s="26" t="s">
        <v>27506</v>
      </c>
      <c r="F5440" s="26" t="s">
        <v>27507</v>
      </c>
      <c r="G5440" s="26" t="s">
        <v>9586</v>
      </c>
      <c r="H5440" s="26" t="s">
        <v>258</v>
      </c>
      <c r="J5440" s="26" t="s">
        <v>275</v>
      </c>
      <c r="K5440" s="26" t="s">
        <v>9597</v>
      </c>
      <c r="L5440" s="26" t="s">
        <v>27508</v>
      </c>
      <c r="M5440" s="26">
        <v>380627364055</v>
      </c>
      <c r="N5440" s="26">
        <v>1414800000</v>
      </c>
    </row>
    <row r="5441" spans="1:14">
      <c r="A5441" s="26" t="s">
        <v>5137</v>
      </c>
      <c r="B5441" s="26" t="s">
        <v>5138</v>
      </c>
      <c r="C5441" s="26">
        <v>1996622</v>
      </c>
      <c r="D5441" s="26" t="s">
        <v>780</v>
      </c>
      <c r="E5441" s="26" t="s">
        <v>27509</v>
      </c>
      <c r="F5441" s="26" t="s">
        <v>9787</v>
      </c>
      <c r="G5441" s="26" t="s">
        <v>9601</v>
      </c>
      <c r="H5441" s="26" t="s">
        <v>735</v>
      </c>
      <c r="J5441" s="26" t="s">
        <v>740</v>
      </c>
      <c r="K5441" s="26" t="s">
        <v>9597</v>
      </c>
      <c r="L5441" s="26" t="s">
        <v>27510</v>
      </c>
      <c r="M5441" s="26">
        <v>380987508621</v>
      </c>
      <c r="N5441" s="26">
        <v>1221881203</v>
      </c>
    </row>
    <row r="5442" spans="1:14">
      <c r="A5442" s="26" t="s">
        <v>4581</v>
      </c>
      <c r="B5442" s="26" t="s">
        <v>4582</v>
      </c>
      <c r="C5442" s="26">
        <v>38817151</v>
      </c>
      <c r="D5442" s="26" t="s">
        <v>780</v>
      </c>
      <c r="E5442" s="26" t="s">
        <v>27511</v>
      </c>
      <c r="F5442" s="26" t="s">
        <v>25425</v>
      </c>
      <c r="G5442" s="26" t="s">
        <v>9601</v>
      </c>
      <c r="H5442" s="26" t="s">
        <v>670</v>
      </c>
      <c r="I5442" s="26" t="s">
        <v>22878</v>
      </c>
      <c r="J5442" s="26" t="s">
        <v>671</v>
      </c>
      <c r="K5442" s="26" t="s">
        <v>9597</v>
      </c>
      <c r="L5442" s="26" t="s">
        <v>27512</v>
      </c>
      <c r="M5442" s="26">
        <v>380676653939</v>
      </c>
      <c r="N5442" s="26">
        <v>3221681201</v>
      </c>
    </row>
    <row r="5443" spans="1:14">
      <c r="A5443" s="26" t="s">
        <v>4349</v>
      </c>
      <c r="B5443" s="26" t="s">
        <v>4350</v>
      </c>
      <c r="C5443" s="26">
        <v>39002969</v>
      </c>
      <c r="D5443" s="26" t="s">
        <v>24</v>
      </c>
      <c r="E5443" s="26" t="s">
        <v>27513</v>
      </c>
      <c r="F5443" s="26" t="s">
        <v>27514</v>
      </c>
      <c r="G5443" s="26" t="s">
        <v>9591</v>
      </c>
      <c r="H5443" s="26" t="s">
        <v>576</v>
      </c>
      <c r="J5443" s="26" t="s">
        <v>600</v>
      </c>
      <c r="K5443" s="26" t="s">
        <v>9597</v>
      </c>
      <c r="L5443" s="26" t="s">
        <v>27515</v>
      </c>
      <c r="M5443" s="26">
        <v>380459444012</v>
      </c>
      <c r="N5443" s="26">
        <v>3210600000</v>
      </c>
    </row>
    <row r="5444" spans="1:14">
      <c r="A5444" s="26" t="s">
        <v>6129</v>
      </c>
      <c r="B5444" s="26" t="s">
        <v>6130</v>
      </c>
      <c r="C5444" s="26">
        <v>36172988</v>
      </c>
      <c r="D5444" s="26" t="s">
        <v>24</v>
      </c>
      <c r="E5444" s="26" t="s">
        <v>27516</v>
      </c>
      <c r="F5444" s="26" t="s">
        <v>6130</v>
      </c>
      <c r="G5444" s="26" t="s">
        <v>9586</v>
      </c>
      <c r="H5444" s="26" t="s">
        <v>885</v>
      </c>
      <c r="J5444" s="26" t="s">
        <v>27517</v>
      </c>
      <c r="K5444" s="26" t="s">
        <v>9606</v>
      </c>
      <c r="L5444" s="26" t="s">
        <v>27518</v>
      </c>
      <c r="M5444" s="26">
        <v>380484971263</v>
      </c>
      <c r="N5444" s="26">
        <v>4625881602</v>
      </c>
    </row>
    <row r="5445" spans="1:14">
      <c r="A5445" s="26" t="s">
        <v>5047</v>
      </c>
      <c r="B5445" s="26" t="s">
        <v>5043</v>
      </c>
      <c r="C5445" s="26">
        <v>1996409</v>
      </c>
      <c r="D5445" s="26" t="s">
        <v>24</v>
      </c>
      <c r="E5445" s="26" t="s">
        <v>27519</v>
      </c>
      <c r="F5445" s="26" t="s">
        <v>27520</v>
      </c>
      <c r="G5445" s="26" t="s">
        <v>9586</v>
      </c>
      <c r="H5445" s="26" t="s">
        <v>735</v>
      </c>
      <c r="I5445" s="26" t="s">
        <v>9721</v>
      </c>
      <c r="J5445" s="26" t="s">
        <v>27521</v>
      </c>
      <c r="K5445" s="26" t="s">
        <v>9582</v>
      </c>
      <c r="L5445" s="26" t="s">
        <v>27522</v>
      </c>
      <c r="M5445" s="26">
        <v>380325269479</v>
      </c>
      <c r="N5445" s="26">
        <v>4622784601</v>
      </c>
    </row>
    <row r="5446" spans="1:14">
      <c r="A5446" s="26" t="s">
        <v>7225</v>
      </c>
      <c r="B5446" s="26" t="s">
        <v>7177</v>
      </c>
      <c r="C5446" s="26">
        <v>33982673</v>
      </c>
      <c r="D5446" s="26" t="s">
        <v>24</v>
      </c>
      <c r="E5446" s="26" t="s">
        <v>27523</v>
      </c>
      <c r="F5446" s="26" t="s">
        <v>15736</v>
      </c>
      <c r="G5446" s="26" t="s">
        <v>9586</v>
      </c>
      <c r="H5446" s="26" t="s">
        <v>987</v>
      </c>
      <c r="J5446" s="26" t="s">
        <v>1008</v>
      </c>
      <c r="K5446" s="26" t="s">
        <v>9597</v>
      </c>
      <c r="L5446" s="26" t="s">
        <v>15770</v>
      </c>
      <c r="M5446" s="26">
        <v>760725274552</v>
      </c>
      <c r="N5446" s="26">
        <v>122086501</v>
      </c>
    </row>
    <row r="5447" spans="1:14">
      <c r="A5447" s="26" t="s">
        <v>9406</v>
      </c>
      <c r="B5447" s="26" t="s">
        <v>9407</v>
      </c>
      <c r="C5447" s="26">
        <v>38423042</v>
      </c>
      <c r="D5447" s="26" t="s">
        <v>24</v>
      </c>
      <c r="E5447" s="26" t="s">
        <v>27524</v>
      </c>
      <c r="F5447" s="26" t="s">
        <v>27525</v>
      </c>
      <c r="G5447" s="26" t="s">
        <v>9586</v>
      </c>
      <c r="H5447" s="26" t="s">
        <v>1573</v>
      </c>
      <c r="I5447" s="26" t="s">
        <v>12172</v>
      </c>
      <c r="J5447" s="26" t="s">
        <v>27526</v>
      </c>
      <c r="K5447" s="26" t="s">
        <v>9582</v>
      </c>
      <c r="L5447" s="26" t="s">
        <v>27527</v>
      </c>
      <c r="M5447" s="26">
        <v>760931851024</v>
      </c>
      <c r="N5447" s="26">
        <v>7424710120</v>
      </c>
    </row>
    <row r="5448" spans="1:14">
      <c r="A5448" s="26" t="s">
        <v>8896</v>
      </c>
      <c r="B5448" s="26" t="s">
        <v>8897</v>
      </c>
      <c r="C5448" s="26">
        <v>2005415</v>
      </c>
      <c r="D5448" s="26" t="s">
        <v>780</v>
      </c>
      <c r="E5448" s="26" t="s">
        <v>27528</v>
      </c>
      <c r="F5448" s="26" t="s">
        <v>8897</v>
      </c>
      <c r="G5448" s="26" t="s">
        <v>9601</v>
      </c>
      <c r="H5448" s="26" t="s">
        <v>1401</v>
      </c>
      <c r="I5448" s="26" t="s">
        <v>9696</v>
      </c>
      <c r="J5448" s="26" t="s">
        <v>8895</v>
      </c>
      <c r="K5448" s="26" t="s">
        <v>9606</v>
      </c>
      <c r="L5448" s="26" t="s">
        <v>27529</v>
      </c>
      <c r="M5448" s="26">
        <v>380680877943</v>
      </c>
      <c r="N5448" s="26">
        <v>520685502</v>
      </c>
    </row>
    <row r="5449" spans="1:14">
      <c r="A5449" s="26" t="s">
        <v>2685</v>
      </c>
      <c r="B5449" s="26" t="s">
        <v>2686</v>
      </c>
      <c r="C5449" s="26">
        <v>37691403</v>
      </c>
      <c r="D5449" s="26" t="s">
        <v>24</v>
      </c>
      <c r="E5449" s="26" t="s">
        <v>27530</v>
      </c>
      <c r="F5449" s="26" t="s">
        <v>10145</v>
      </c>
      <c r="G5449" s="26" t="s">
        <v>9586</v>
      </c>
      <c r="H5449" s="26" t="s">
        <v>133</v>
      </c>
      <c r="J5449" s="26" t="s">
        <v>2681</v>
      </c>
      <c r="K5449" s="26" t="s">
        <v>9597</v>
      </c>
      <c r="L5449" s="26" t="s">
        <v>27531</v>
      </c>
      <c r="M5449" s="26">
        <v>380960725439</v>
      </c>
      <c r="N5449" s="26">
        <v>1212100000</v>
      </c>
    </row>
    <row r="5450" spans="1:14">
      <c r="A5450" s="26" t="s">
        <v>7637</v>
      </c>
      <c r="B5450" s="26" t="s">
        <v>7638</v>
      </c>
      <c r="C5450" s="26">
        <v>39153580</v>
      </c>
      <c r="D5450" s="26" t="s">
        <v>24</v>
      </c>
      <c r="E5450" s="26" t="s">
        <v>27532</v>
      </c>
      <c r="F5450" s="26" t="s">
        <v>27533</v>
      </c>
      <c r="G5450" s="26" t="s">
        <v>9586</v>
      </c>
      <c r="H5450" s="26" t="s">
        <v>1088</v>
      </c>
      <c r="J5450" s="26" t="s">
        <v>639</v>
      </c>
      <c r="K5450" s="26" t="s">
        <v>9582</v>
      </c>
      <c r="L5450" s="26" t="s">
        <v>27534</v>
      </c>
      <c r="M5450" s="26">
        <v>380354041138</v>
      </c>
      <c r="N5450" s="26">
        <v>523486203</v>
      </c>
    </row>
    <row r="5451" spans="1:14">
      <c r="A5451" s="26" t="s">
        <v>4774</v>
      </c>
      <c r="B5451" s="26" t="s">
        <v>4775</v>
      </c>
      <c r="C5451" s="26">
        <v>37336085</v>
      </c>
      <c r="D5451" s="26" t="s">
        <v>24</v>
      </c>
      <c r="E5451" s="26" t="s">
        <v>27535</v>
      </c>
      <c r="F5451" s="26" t="s">
        <v>27536</v>
      </c>
      <c r="G5451" s="26" t="s">
        <v>9591</v>
      </c>
      <c r="H5451" s="26" t="s">
        <v>711</v>
      </c>
      <c r="I5451" s="26" t="s">
        <v>15378</v>
      </c>
      <c r="J5451" s="26" t="s">
        <v>27537</v>
      </c>
      <c r="K5451" s="26" t="s">
        <v>9582</v>
      </c>
      <c r="L5451" s="26" t="s">
        <v>27538</v>
      </c>
      <c r="M5451" s="26">
        <v>761293392704</v>
      </c>
      <c r="N5451" s="26">
        <v>4420655127</v>
      </c>
    </row>
    <row r="5452" spans="1:14">
      <c r="A5452" s="26" t="s">
        <v>6187</v>
      </c>
      <c r="B5452" s="26" t="s">
        <v>6188</v>
      </c>
      <c r="C5452" s="26">
        <v>38096553</v>
      </c>
      <c r="D5452" s="26" t="s">
        <v>24</v>
      </c>
      <c r="E5452" s="26" t="s">
        <v>27539</v>
      </c>
      <c r="F5452" s="26" t="s">
        <v>27540</v>
      </c>
      <c r="G5452" s="26" t="s">
        <v>9579</v>
      </c>
      <c r="H5452" s="26" t="s">
        <v>885</v>
      </c>
      <c r="J5452" s="26" t="s">
        <v>19576</v>
      </c>
      <c r="K5452" s="26" t="s">
        <v>9582</v>
      </c>
      <c r="L5452" s="26" t="s">
        <v>27541</v>
      </c>
      <c r="M5452" s="26">
        <v>761947440084</v>
      </c>
      <c r="N5452" s="26">
        <v>1822380201</v>
      </c>
    </row>
    <row r="5453" spans="1:14">
      <c r="A5453" s="26" t="s">
        <v>3514</v>
      </c>
      <c r="B5453" s="26" t="s">
        <v>3515</v>
      </c>
      <c r="C5453" s="26">
        <v>35663369</v>
      </c>
      <c r="D5453" s="26" t="s">
        <v>24</v>
      </c>
      <c r="E5453" s="26" t="s">
        <v>27542</v>
      </c>
      <c r="F5453" s="26" t="s">
        <v>10863</v>
      </c>
      <c r="G5453" s="26" t="s">
        <v>9586</v>
      </c>
      <c r="H5453" s="26" t="s">
        <v>392</v>
      </c>
      <c r="J5453" s="26" t="s">
        <v>458</v>
      </c>
      <c r="K5453" s="26" t="s">
        <v>9597</v>
      </c>
      <c r="L5453" s="26" t="s">
        <v>27543</v>
      </c>
      <c r="M5453" s="26">
        <v>760974273837</v>
      </c>
      <c r="N5453" s="26">
        <v>2110100000</v>
      </c>
    </row>
    <row r="5454" spans="1:14">
      <c r="A5454" s="26" t="s">
        <v>8230</v>
      </c>
      <c r="B5454" s="26" t="s">
        <v>8088</v>
      </c>
      <c r="C5454" s="26">
        <v>2003474</v>
      </c>
      <c r="D5454" s="26" t="s">
        <v>24</v>
      </c>
      <c r="E5454" s="26" t="s">
        <v>27544</v>
      </c>
      <c r="F5454" s="26" t="s">
        <v>27545</v>
      </c>
      <c r="G5454" s="26" t="s">
        <v>9586</v>
      </c>
      <c r="H5454" s="26" t="s">
        <v>1122</v>
      </c>
      <c r="J5454" s="26" t="s">
        <v>8039</v>
      </c>
      <c r="K5454" s="26" t="s">
        <v>9597</v>
      </c>
      <c r="L5454" s="26" t="s">
        <v>14645</v>
      </c>
      <c r="M5454" s="26">
        <v>380573721959</v>
      </c>
      <c r="N5454" s="26">
        <v>6310100000</v>
      </c>
    </row>
    <row r="5455" spans="1:14">
      <c r="A5455" s="26" t="s">
        <v>6117</v>
      </c>
      <c r="B5455" s="26" t="s">
        <v>6118</v>
      </c>
      <c r="C5455" s="26">
        <v>40196816</v>
      </c>
      <c r="D5455" s="26" t="s">
        <v>24</v>
      </c>
      <c r="E5455" s="26" t="s">
        <v>27546</v>
      </c>
      <c r="F5455" s="26" t="s">
        <v>27547</v>
      </c>
      <c r="G5455" s="26" t="s">
        <v>9579</v>
      </c>
      <c r="H5455" s="26" t="s">
        <v>885</v>
      </c>
      <c r="I5455" s="26" t="s">
        <v>10171</v>
      </c>
      <c r="J5455" s="26" t="s">
        <v>27548</v>
      </c>
      <c r="K5455" s="26" t="s">
        <v>9582</v>
      </c>
      <c r="L5455" s="26" t="s">
        <v>27549</v>
      </c>
      <c r="M5455" s="26">
        <v>380486624222</v>
      </c>
      <c r="N5455" s="26">
        <v>5120689503</v>
      </c>
    </row>
    <row r="5456" spans="1:14">
      <c r="A5456" s="26" t="s">
        <v>7296</v>
      </c>
      <c r="B5456" s="26" t="s">
        <v>7297</v>
      </c>
      <c r="C5456" s="26">
        <v>37078161</v>
      </c>
      <c r="D5456" s="26" t="s">
        <v>24</v>
      </c>
      <c r="E5456" s="26" t="s">
        <v>27550</v>
      </c>
      <c r="F5456" s="26" t="s">
        <v>27551</v>
      </c>
      <c r="G5456" s="26" t="s">
        <v>9586</v>
      </c>
      <c r="H5456" s="26" t="s">
        <v>1025</v>
      </c>
      <c r="I5456" s="26" t="s">
        <v>14531</v>
      </c>
      <c r="J5456" s="26" t="s">
        <v>16911</v>
      </c>
      <c r="K5456" s="26" t="s">
        <v>9582</v>
      </c>
      <c r="L5456" s="26" t="s">
        <v>27552</v>
      </c>
      <c r="M5456" s="26">
        <v>380544931438</v>
      </c>
      <c r="N5456" s="26">
        <v>5925383001</v>
      </c>
    </row>
    <row r="5457" spans="1:14">
      <c r="A5457" s="26" t="s">
        <v>9065</v>
      </c>
      <c r="B5457" s="26" t="s">
        <v>9066</v>
      </c>
      <c r="C5457" s="26">
        <v>2005697</v>
      </c>
      <c r="D5457" s="26" t="s">
        <v>780</v>
      </c>
      <c r="E5457" s="26" t="s">
        <v>27553</v>
      </c>
      <c r="F5457" s="26" t="s">
        <v>27554</v>
      </c>
      <c r="G5457" s="26" t="s">
        <v>9601</v>
      </c>
      <c r="H5457" s="26" t="s">
        <v>1490</v>
      </c>
      <c r="I5457" s="26" t="s">
        <v>13151</v>
      </c>
      <c r="J5457" s="26" t="s">
        <v>1499</v>
      </c>
      <c r="K5457" s="26" t="s">
        <v>9597</v>
      </c>
      <c r="L5457" s="26" t="s">
        <v>27555</v>
      </c>
      <c r="M5457" s="26">
        <v>761351143909</v>
      </c>
      <c r="N5457" s="26">
        <v>7320510100</v>
      </c>
    </row>
    <row r="5458" spans="1:14">
      <c r="A5458" s="26" t="s">
        <v>7851</v>
      </c>
      <c r="B5458" s="26" t="s">
        <v>7852</v>
      </c>
      <c r="C5458" s="26">
        <v>38248739</v>
      </c>
      <c r="D5458" s="26" t="s">
        <v>24</v>
      </c>
      <c r="E5458" s="26" t="s">
        <v>27556</v>
      </c>
      <c r="F5458" s="26" t="s">
        <v>10447</v>
      </c>
      <c r="G5458" s="26" t="s">
        <v>9591</v>
      </c>
      <c r="H5458" s="26" t="s">
        <v>1122</v>
      </c>
      <c r="I5458" s="26" t="s">
        <v>10331</v>
      </c>
      <c r="J5458" s="26" t="s">
        <v>6189</v>
      </c>
      <c r="K5458" s="26" t="s">
        <v>9582</v>
      </c>
      <c r="L5458" s="26" t="s">
        <v>27557</v>
      </c>
      <c r="M5458" s="26">
        <v>380502794746</v>
      </c>
      <c r="N5458" s="26">
        <v>122755301</v>
      </c>
    </row>
    <row r="5459" spans="1:14">
      <c r="A5459" s="26" t="s">
        <v>3356</v>
      </c>
      <c r="B5459" s="26" t="s">
        <v>3357</v>
      </c>
      <c r="C5459" s="26">
        <v>38284599</v>
      </c>
      <c r="D5459" s="26" t="s">
        <v>24</v>
      </c>
      <c r="E5459" s="26" t="s">
        <v>27558</v>
      </c>
      <c r="F5459" s="26" t="s">
        <v>27559</v>
      </c>
      <c r="G5459" s="26" t="s">
        <v>9579</v>
      </c>
      <c r="H5459" s="26" t="s">
        <v>392</v>
      </c>
      <c r="I5459" s="26" t="s">
        <v>11117</v>
      </c>
      <c r="J5459" s="26" t="s">
        <v>27560</v>
      </c>
      <c r="K5459" s="26" t="s">
        <v>9582</v>
      </c>
      <c r="L5459" s="26" t="s">
        <v>27561</v>
      </c>
      <c r="M5459" s="26">
        <v>380313534244</v>
      </c>
      <c r="N5459" s="26">
        <v>2120884801</v>
      </c>
    </row>
    <row r="5460" spans="1:14">
      <c r="A5460" s="26" t="s">
        <v>5013</v>
      </c>
      <c r="B5460" s="26" t="s">
        <v>5014</v>
      </c>
      <c r="C5460" s="26">
        <v>23973372</v>
      </c>
      <c r="D5460" s="26" t="s">
        <v>780</v>
      </c>
      <c r="E5460" s="26" t="s">
        <v>27562</v>
      </c>
      <c r="F5460" s="26" t="s">
        <v>10114</v>
      </c>
      <c r="G5460" s="26" t="s">
        <v>9601</v>
      </c>
      <c r="H5460" s="26" t="s">
        <v>735</v>
      </c>
      <c r="J5460" s="26" t="s">
        <v>5001</v>
      </c>
      <c r="K5460" s="26" t="s">
        <v>9597</v>
      </c>
      <c r="L5460" s="26" t="s">
        <v>27563</v>
      </c>
      <c r="M5460" s="26">
        <v>380322902802</v>
      </c>
      <c r="N5460" s="26">
        <v>4610600000</v>
      </c>
    </row>
    <row r="5461" spans="1:14">
      <c r="A5461" s="26" t="s">
        <v>7354</v>
      </c>
      <c r="B5461" s="26" t="s">
        <v>7355</v>
      </c>
      <c r="C5461" s="26">
        <v>2007549</v>
      </c>
      <c r="D5461" s="26" t="s">
        <v>780</v>
      </c>
      <c r="E5461" s="26" t="s">
        <v>27564</v>
      </c>
      <c r="F5461" s="26" t="s">
        <v>27565</v>
      </c>
      <c r="G5461" s="26" t="s">
        <v>9601</v>
      </c>
      <c r="H5461" s="26" t="s">
        <v>1025</v>
      </c>
      <c r="I5461" s="26" t="s">
        <v>10527</v>
      </c>
      <c r="J5461" s="26" t="s">
        <v>1042</v>
      </c>
      <c r="K5461" s="26" t="s">
        <v>9597</v>
      </c>
      <c r="L5461" s="26" t="s">
        <v>27566</v>
      </c>
      <c r="M5461" s="26">
        <v>380545351533</v>
      </c>
      <c r="N5461" s="26">
        <v>5922610100</v>
      </c>
    </row>
    <row r="5462" spans="1:14">
      <c r="A5462" s="26" t="s">
        <v>6939</v>
      </c>
      <c r="B5462" s="26" t="s">
        <v>6940</v>
      </c>
      <c r="C5462" s="26">
        <v>37867877</v>
      </c>
      <c r="D5462" s="26" t="s">
        <v>24</v>
      </c>
      <c r="E5462" s="26" t="s">
        <v>27567</v>
      </c>
      <c r="F5462" s="26" t="s">
        <v>27568</v>
      </c>
      <c r="G5462" s="26" t="s">
        <v>9579</v>
      </c>
      <c r="H5462" s="26" t="s">
        <v>987</v>
      </c>
      <c r="I5462" s="26" t="s">
        <v>9921</v>
      </c>
      <c r="J5462" s="26" t="s">
        <v>7332</v>
      </c>
      <c r="K5462" s="26" t="s">
        <v>9582</v>
      </c>
      <c r="L5462" s="26" t="s">
        <v>27569</v>
      </c>
      <c r="M5462" s="26">
        <v>380365335101</v>
      </c>
      <c r="N5462" s="26">
        <v>5620488603</v>
      </c>
    </row>
    <row r="5463" spans="1:14">
      <c r="A5463" s="26" t="s">
        <v>5199</v>
      </c>
      <c r="B5463" s="26" t="s">
        <v>5200</v>
      </c>
      <c r="C5463" s="26">
        <v>36417058</v>
      </c>
      <c r="D5463" s="26" t="s">
        <v>24</v>
      </c>
      <c r="E5463" s="26" t="s">
        <v>27570</v>
      </c>
      <c r="F5463" s="26" t="s">
        <v>27571</v>
      </c>
      <c r="G5463" s="26" t="s">
        <v>9591</v>
      </c>
      <c r="H5463" s="26" t="s">
        <v>735</v>
      </c>
      <c r="J5463" s="26" t="s">
        <v>740</v>
      </c>
      <c r="K5463" s="26" t="s">
        <v>9597</v>
      </c>
      <c r="L5463" s="26" t="s">
        <v>27572</v>
      </c>
      <c r="M5463" s="26">
        <v>761275908000</v>
      </c>
      <c r="N5463" s="26">
        <v>1221881203</v>
      </c>
    </row>
    <row r="5464" spans="1:14">
      <c r="A5464" s="26" t="s">
        <v>3015</v>
      </c>
      <c r="B5464" s="26" t="s">
        <v>3010</v>
      </c>
      <c r="C5464" s="26">
        <v>37803279</v>
      </c>
      <c r="D5464" s="26" t="s">
        <v>24</v>
      </c>
      <c r="E5464" s="26" t="s">
        <v>27573</v>
      </c>
      <c r="F5464" s="26" t="s">
        <v>27574</v>
      </c>
      <c r="G5464" s="26" t="s">
        <v>9586</v>
      </c>
      <c r="H5464" s="26" t="s">
        <v>258</v>
      </c>
      <c r="J5464" s="26" t="s">
        <v>367</v>
      </c>
      <c r="K5464" s="26" t="s">
        <v>9597</v>
      </c>
      <c r="L5464" s="26" t="s">
        <v>18548</v>
      </c>
      <c r="M5464" s="26">
        <v>380661030535</v>
      </c>
      <c r="N5464" s="26">
        <v>1414100000</v>
      </c>
    </row>
    <row r="5465" spans="1:14">
      <c r="A5465" s="26" t="s">
        <v>6804</v>
      </c>
      <c r="B5465" s="26" t="s">
        <v>6805</v>
      </c>
      <c r="C5465" s="26">
        <v>40808942</v>
      </c>
      <c r="D5465" s="26" t="s">
        <v>24</v>
      </c>
      <c r="E5465" s="26" t="s">
        <v>27575</v>
      </c>
      <c r="F5465" s="26" t="s">
        <v>27576</v>
      </c>
      <c r="G5465" s="26" t="s">
        <v>9586</v>
      </c>
      <c r="H5465" s="26" t="s">
        <v>949</v>
      </c>
      <c r="J5465" s="26" t="s">
        <v>977</v>
      </c>
      <c r="K5465" s="26" t="s">
        <v>9597</v>
      </c>
      <c r="L5465" s="26" t="s">
        <v>27577</v>
      </c>
      <c r="M5465" s="26">
        <v>761792889367</v>
      </c>
      <c r="N5465" s="26">
        <v>4424080504</v>
      </c>
    </row>
    <row r="5466" spans="1:14">
      <c r="A5466" s="26" t="s">
        <v>3560</v>
      </c>
      <c r="B5466" s="26" t="s">
        <v>3561</v>
      </c>
      <c r="C5466" s="26">
        <v>39048956</v>
      </c>
      <c r="D5466" s="26" t="s">
        <v>24</v>
      </c>
      <c r="E5466" s="26" t="s">
        <v>27578</v>
      </c>
      <c r="F5466" s="26" t="s">
        <v>27579</v>
      </c>
      <c r="G5466" s="26" t="s">
        <v>9579</v>
      </c>
      <c r="H5466" s="26" t="s">
        <v>392</v>
      </c>
      <c r="I5466" s="26" t="s">
        <v>10620</v>
      </c>
      <c r="J5466" s="26" t="s">
        <v>27580</v>
      </c>
      <c r="K5466" s="26" t="s">
        <v>9582</v>
      </c>
      <c r="L5466" s="26" t="s">
        <v>27581</v>
      </c>
      <c r="M5466" s="26">
        <v>380683288889</v>
      </c>
      <c r="N5466" s="26">
        <v>2125380603</v>
      </c>
    </row>
    <row r="5467" spans="1:14">
      <c r="A5467" s="26" t="s">
        <v>6922</v>
      </c>
      <c r="B5467" s="26" t="s">
        <v>6923</v>
      </c>
      <c r="C5467" s="26">
        <v>40240330</v>
      </c>
      <c r="D5467" s="26" t="s">
        <v>24</v>
      </c>
      <c r="E5467" s="26" t="s">
        <v>27582</v>
      </c>
      <c r="F5467" s="26" t="s">
        <v>27583</v>
      </c>
      <c r="G5467" s="26" t="s">
        <v>9591</v>
      </c>
      <c r="H5467" s="26" t="s">
        <v>987</v>
      </c>
      <c r="I5467" s="26" t="s">
        <v>11004</v>
      </c>
      <c r="J5467" s="26" t="s">
        <v>992</v>
      </c>
      <c r="K5467" s="26" t="s">
        <v>9606</v>
      </c>
      <c r="L5467" s="26" t="s">
        <v>11005</v>
      </c>
      <c r="M5467" s="26">
        <v>380969836721</v>
      </c>
      <c r="N5467" s="26">
        <v>5621255100</v>
      </c>
    </row>
    <row r="5468" spans="1:14">
      <c r="A5468" s="26" t="s">
        <v>1960</v>
      </c>
      <c r="B5468" s="26" t="s">
        <v>1961</v>
      </c>
      <c r="C5468" s="26">
        <v>38558716</v>
      </c>
      <c r="D5468" s="26" t="s">
        <v>24</v>
      </c>
      <c r="E5468" s="26" t="s">
        <v>27584</v>
      </c>
      <c r="F5468" s="26" t="s">
        <v>27585</v>
      </c>
      <c r="G5468" s="26" t="s">
        <v>9586</v>
      </c>
      <c r="H5468" s="26" t="s">
        <v>103</v>
      </c>
      <c r="I5468" s="26" t="s">
        <v>10149</v>
      </c>
      <c r="J5468" s="26" t="s">
        <v>27586</v>
      </c>
      <c r="K5468" s="26" t="s">
        <v>9582</v>
      </c>
      <c r="L5468" s="26" t="s">
        <v>27587</v>
      </c>
      <c r="M5468" s="26">
        <v>761311211598</v>
      </c>
      <c r="N5468" s="26">
        <v>720882001</v>
      </c>
    </row>
    <row r="5469" spans="1:14">
      <c r="A5469" s="26" t="s">
        <v>8369</v>
      </c>
      <c r="B5469" s="26" t="s">
        <v>8106</v>
      </c>
      <c r="C5469" s="26">
        <v>2003764</v>
      </c>
      <c r="D5469" s="26" t="s">
        <v>24</v>
      </c>
      <c r="E5469" s="26" t="s">
        <v>27588</v>
      </c>
      <c r="F5469" s="26" t="s">
        <v>27589</v>
      </c>
      <c r="G5469" s="26" t="s">
        <v>9586</v>
      </c>
      <c r="H5469" s="26" t="s">
        <v>1122</v>
      </c>
      <c r="J5469" s="26" t="s">
        <v>8039</v>
      </c>
      <c r="K5469" s="26" t="s">
        <v>9597</v>
      </c>
      <c r="L5469" s="26" t="s">
        <v>27590</v>
      </c>
      <c r="M5469" s="26">
        <v>380577255650</v>
      </c>
      <c r="N5469" s="26">
        <v>6310100000</v>
      </c>
    </row>
    <row r="5470" spans="1:14">
      <c r="A5470" s="26" t="s">
        <v>6100</v>
      </c>
      <c r="B5470" s="26" t="s">
        <v>6101</v>
      </c>
      <c r="C5470" s="26">
        <v>39067895</v>
      </c>
      <c r="D5470" s="26" t="s">
        <v>24</v>
      </c>
      <c r="E5470" s="26" t="s">
        <v>27591</v>
      </c>
      <c r="F5470" s="26" t="s">
        <v>27592</v>
      </c>
      <c r="G5470" s="26" t="s">
        <v>9586</v>
      </c>
      <c r="H5470" s="26" t="s">
        <v>885</v>
      </c>
      <c r="I5470" s="26" t="s">
        <v>11367</v>
      </c>
      <c r="J5470" s="26" t="s">
        <v>6102</v>
      </c>
      <c r="K5470" s="26" t="s">
        <v>9606</v>
      </c>
      <c r="L5470" s="26" t="s">
        <v>27593</v>
      </c>
      <c r="M5470" s="26">
        <v>380675694366</v>
      </c>
      <c r="N5470" s="26">
        <v>1211090001</v>
      </c>
    </row>
    <row r="5471" spans="1:14">
      <c r="A5471" s="26" t="s">
        <v>7957</v>
      </c>
      <c r="B5471" s="26" t="s">
        <v>7958</v>
      </c>
      <c r="C5471" s="26">
        <v>42582687</v>
      </c>
      <c r="D5471" s="26" t="s">
        <v>780</v>
      </c>
      <c r="E5471" s="26" t="s">
        <v>27594</v>
      </c>
      <c r="F5471" s="26" t="s">
        <v>27595</v>
      </c>
      <c r="G5471" s="26" t="s">
        <v>9601</v>
      </c>
      <c r="H5471" s="26" t="s">
        <v>1122</v>
      </c>
      <c r="I5471" s="26" t="s">
        <v>1122</v>
      </c>
      <c r="J5471" s="26" t="s">
        <v>1202</v>
      </c>
      <c r="K5471" s="26" t="s">
        <v>9597</v>
      </c>
      <c r="L5471" s="26" t="s">
        <v>27596</v>
      </c>
      <c r="M5471" s="26">
        <v>380574253497</v>
      </c>
      <c r="N5471" s="26">
        <v>6310700000</v>
      </c>
    </row>
    <row r="5472" spans="1:14">
      <c r="A5472" s="26" t="s">
        <v>8928</v>
      </c>
      <c r="B5472" s="26" t="s">
        <v>8929</v>
      </c>
      <c r="C5472" s="26">
        <v>39028772</v>
      </c>
      <c r="D5472" s="26" t="s">
        <v>24</v>
      </c>
      <c r="E5472" s="26" t="s">
        <v>27597</v>
      </c>
      <c r="F5472" s="26" t="s">
        <v>27598</v>
      </c>
      <c r="G5472" s="26" t="s">
        <v>9579</v>
      </c>
      <c r="H5472" s="26" t="s">
        <v>1401</v>
      </c>
      <c r="I5472" s="26" t="s">
        <v>9777</v>
      </c>
      <c r="J5472" s="26" t="s">
        <v>27599</v>
      </c>
      <c r="K5472" s="26" t="s">
        <v>9906</v>
      </c>
      <c r="L5472" s="26" t="s">
        <v>27600</v>
      </c>
      <c r="M5472" s="26">
        <v>380678945950</v>
      </c>
      <c r="N5472" s="26">
        <v>7124385105</v>
      </c>
    </row>
    <row r="5473" spans="1:14">
      <c r="A5473" s="26" t="s">
        <v>1901</v>
      </c>
      <c r="B5473" s="26" t="s">
        <v>1902</v>
      </c>
      <c r="C5473" s="26">
        <v>42447462</v>
      </c>
      <c r="D5473" s="26" t="s">
        <v>24</v>
      </c>
      <c r="E5473" s="26" t="s">
        <v>27601</v>
      </c>
      <c r="F5473" s="26" t="s">
        <v>27602</v>
      </c>
      <c r="G5473" s="26" t="s">
        <v>9586</v>
      </c>
      <c r="H5473" s="26" t="s">
        <v>27</v>
      </c>
      <c r="J5473" s="26" t="s">
        <v>87</v>
      </c>
      <c r="K5473" s="26" t="s">
        <v>9597</v>
      </c>
      <c r="L5473" s="26" t="s">
        <v>27603</v>
      </c>
      <c r="M5473" s="26">
        <v>760867046860</v>
      </c>
      <c r="N5473" s="26">
        <v>524310100</v>
      </c>
    </row>
    <row r="5474" spans="1:14">
      <c r="A5474" s="26" t="s">
        <v>4273</v>
      </c>
      <c r="B5474" s="26" t="s">
        <v>4274</v>
      </c>
      <c r="C5474" s="26">
        <v>42080790</v>
      </c>
      <c r="D5474" s="26" t="s">
        <v>24</v>
      </c>
      <c r="E5474" s="26" t="s">
        <v>27604</v>
      </c>
      <c r="F5474" s="26" t="s">
        <v>27605</v>
      </c>
      <c r="G5474" s="26" t="s">
        <v>9591</v>
      </c>
      <c r="H5474" s="26" t="s">
        <v>506</v>
      </c>
      <c r="J5474" s="26" t="s">
        <v>11537</v>
      </c>
      <c r="K5474" s="26" t="s">
        <v>9582</v>
      </c>
      <c r="L5474" s="26" t="s">
        <v>27606</v>
      </c>
      <c r="M5474" s="26">
        <v>380982551418</v>
      </c>
      <c r="N5474" s="26">
        <v>2611091501</v>
      </c>
    </row>
    <row r="5475" spans="1:14">
      <c r="A5475" s="26" t="s">
        <v>7627</v>
      </c>
      <c r="B5475" s="26" t="s">
        <v>7628</v>
      </c>
      <c r="C5475" s="26">
        <v>3397050</v>
      </c>
      <c r="D5475" s="26" t="s">
        <v>780</v>
      </c>
      <c r="E5475" s="26" t="s">
        <v>27607</v>
      </c>
      <c r="F5475" s="26" t="s">
        <v>27608</v>
      </c>
      <c r="G5475" s="26" t="s">
        <v>9601</v>
      </c>
      <c r="H5475" s="26" t="s">
        <v>1088</v>
      </c>
      <c r="J5475" s="26" t="s">
        <v>1100</v>
      </c>
      <c r="K5475" s="26" t="s">
        <v>9597</v>
      </c>
      <c r="L5475" s="26" t="s">
        <v>27609</v>
      </c>
      <c r="M5475" s="26">
        <v>380355421043</v>
      </c>
      <c r="N5475" s="26">
        <v>6121285603</v>
      </c>
    </row>
    <row r="5476" spans="1:14">
      <c r="A5476" s="26" t="s">
        <v>4448</v>
      </c>
      <c r="B5476" s="26" t="s">
        <v>4449</v>
      </c>
      <c r="C5476" s="26">
        <v>1994698</v>
      </c>
      <c r="D5476" s="26" t="s">
        <v>780</v>
      </c>
      <c r="E5476" s="26" t="s">
        <v>27610</v>
      </c>
      <c r="F5476" s="26" t="s">
        <v>27611</v>
      </c>
      <c r="G5476" s="26" t="s">
        <v>9601</v>
      </c>
      <c r="H5476" s="26" t="s">
        <v>576</v>
      </c>
      <c r="I5476" s="26" t="s">
        <v>10867</v>
      </c>
      <c r="J5476" s="26" t="s">
        <v>631</v>
      </c>
      <c r="K5476" s="26" t="s">
        <v>9606</v>
      </c>
      <c r="L5476" s="26" t="s">
        <v>27612</v>
      </c>
      <c r="M5476" s="26">
        <v>380457851338</v>
      </c>
      <c r="N5476" s="26">
        <v>3222755100</v>
      </c>
    </row>
    <row r="5477" spans="1:14">
      <c r="A5477" s="26" t="s">
        <v>2200</v>
      </c>
      <c r="B5477" s="26" t="s">
        <v>2201</v>
      </c>
      <c r="C5477" s="26">
        <v>37677106</v>
      </c>
      <c r="D5477" s="26" t="s">
        <v>24</v>
      </c>
      <c r="E5477" s="26" t="s">
        <v>27613</v>
      </c>
      <c r="F5477" s="26" t="s">
        <v>27614</v>
      </c>
      <c r="G5477" s="26" t="s">
        <v>9586</v>
      </c>
      <c r="H5477" s="26" t="s">
        <v>133</v>
      </c>
      <c r="I5477" s="26" t="s">
        <v>9917</v>
      </c>
      <c r="J5477" s="26" t="s">
        <v>27615</v>
      </c>
      <c r="K5477" s="26" t="s">
        <v>9582</v>
      </c>
      <c r="L5477" s="26" t="s">
        <v>27616</v>
      </c>
      <c r="M5477" s="26">
        <v>380969647229</v>
      </c>
      <c r="N5477" s="26">
        <v>1221082201</v>
      </c>
    </row>
    <row r="5478" spans="1:14">
      <c r="A5478" s="26" t="s">
        <v>3411</v>
      </c>
      <c r="B5478" s="26" t="s">
        <v>3412</v>
      </c>
      <c r="C5478" s="26">
        <v>38456539</v>
      </c>
      <c r="D5478" s="26" t="s">
        <v>24</v>
      </c>
      <c r="E5478" s="26" t="s">
        <v>27617</v>
      </c>
      <c r="F5478" s="26" t="s">
        <v>27618</v>
      </c>
      <c r="G5478" s="26" t="s">
        <v>9579</v>
      </c>
      <c r="H5478" s="26" t="s">
        <v>392</v>
      </c>
      <c r="I5478" s="26" t="s">
        <v>9857</v>
      </c>
      <c r="J5478" s="26" t="s">
        <v>27619</v>
      </c>
      <c r="K5478" s="26" t="s">
        <v>9582</v>
      </c>
      <c r="L5478" s="26" t="s">
        <v>27620</v>
      </c>
      <c r="M5478" s="26">
        <v>380979336357</v>
      </c>
      <c r="N5478" s="26">
        <v>521982601</v>
      </c>
    </row>
    <row r="5479" spans="1:14">
      <c r="A5479" s="26" t="s">
        <v>7666</v>
      </c>
      <c r="B5479" s="26" t="s">
        <v>7667</v>
      </c>
      <c r="C5479" s="26">
        <v>38332322</v>
      </c>
      <c r="D5479" s="26" t="s">
        <v>24</v>
      </c>
      <c r="E5479" s="26" t="s">
        <v>27621</v>
      </c>
      <c r="F5479" s="26" t="s">
        <v>27622</v>
      </c>
      <c r="G5479" s="26" t="s">
        <v>9586</v>
      </c>
      <c r="H5479" s="26" t="s">
        <v>1088</v>
      </c>
      <c r="I5479" s="26" t="s">
        <v>17485</v>
      </c>
      <c r="J5479" s="26" t="s">
        <v>27623</v>
      </c>
      <c r="K5479" s="26" t="s">
        <v>9582</v>
      </c>
      <c r="L5479" s="26" t="s">
        <v>27624</v>
      </c>
      <c r="M5479" s="26">
        <v>380354728053</v>
      </c>
      <c r="N5479" s="26">
        <v>521255407</v>
      </c>
    </row>
    <row r="5480" spans="1:14">
      <c r="A5480" s="26" t="s">
        <v>4419</v>
      </c>
      <c r="B5480" s="26" t="s">
        <v>4420</v>
      </c>
      <c r="C5480" s="26">
        <v>26191575</v>
      </c>
      <c r="D5480" s="26" t="s">
        <v>780</v>
      </c>
      <c r="E5480" s="26" t="s">
        <v>27625</v>
      </c>
      <c r="F5480" s="26" t="s">
        <v>9787</v>
      </c>
      <c r="G5480" s="26" t="s">
        <v>9601</v>
      </c>
      <c r="H5480" s="26" t="s">
        <v>576</v>
      </c>
      <c r="J5480" s="26" t="s">
        <v>11587</v>
      </c>
      <c r="K5480" s="26" t="s">
        <v>9597</v>
      </c>
      <c r="L5480" s="26" t="s">
        <v>27626</v>
      </c>
      <c r="M5480" s="26">
        <v>761094277105</v>
      </c>
      <c r="N5480" s="26">
        <v>3210800000</v>
      </c>
    </row>
    <row r="5481" spans="1:14">
      <c r="A5481" s="26" t="s">
        <v>8381</v>
      </c>
      <c r="B5481" s="26" t="s">
        <v>8382</v>
      </c>
      <c r="C5481" s="26">
        <v>41680146</v>
      </c>
      <c r="D5481" s="26" t="s">
        <v>24</v>
      </c>
      <c r="E5481" s="26" t="s">
        <v>27627</v>
      </c>
      <c r="F5481" s="26" t="s">
        <v>27628</v>
      </c>
      <c r="G5481" s="26" t="s">
        <v>9586</v>
      </c>
      <c r="H5481" s="26" t="s">
        <v>1122</v>
      </c>
      <c r="J5481" s="26" t="s">
        <v>1258</v>
      </c>
      <c r="K5481" s="26" t="s">
        <v>9597</v>
      </c>
      <c r="L5481" s="26" t="s">
        <v>27629</v>
      </c>
      <c r="M5481" s="26">
        <v>380574640510</v>
      </c>
      <c r="N5481" s="26">
        <v>6312000000</v>
      </c>
    </row>
    <row r="5482" spans="1:14">
      <c r="A5482" s="26" t="s">
        <v>5330</v>
      </c>
      <c r="B5482" s="26" t="s">
        <v>5331</v>
      </c>
      <c r="C5482" s="26" t="s">
        <v>1604</v>
      </c>
      <c r="D5482" s="26" t="s">
        <v>24</v>
      </c>
      <c r="E5482" s="26" t="s">
        <v>27630</v>
      </c>
      <c r="F5482" s="26" t="s">
        <v>20321</v>
      </c>
      <c r="G5482" s="26" t="s">
        <v>9591</v>
      </c>
      <c r="H5482" s="26" t="s">
        <v>735</v>
      </c>
      <c r="I5482" s="26" t="s">
        <v>13448</v>
      </c>
      <c r="J5482" s="26" t="s">
        <v>15801</v>
      </c>
      <c r="K5482" s="26" t="s">
        <v>9597</v>
      </c>
      <c r="L5482" s="26" t="s">
        <v>27631</v>
      </c>
      <c r="M5482" s="26">
        <v>380976605381</v>
      </c>
      <c r="N5482" s="26">
        <v>4620910400</v>
      </c>
    </row>
    <row r="5483" spans="1:14">
      <c r="A5483" s="26" t="s">
        <v>6975</v>
      </c>
      <c r="B5483" s="26" t="s">
        <v>6976</v>
      </c>
      <c r="C5483" s="26">
        <v>38637071</v>
      </c>
      <c r="D5483" s="26" t="s">
        <v>24</v>
      </c>
      <c r="E5483" s="26" t="s">
        <v>27632</v>
      </c>
      <c r="F5483" s="26" t="s">
        <v>27633</v>
      </c>
      <c r="G5483" s="26" t="s">
        <v>9586</v>
      </c>
      <c r="H5483" s="26" t="s">
        <v>987</v>
      </c>
      <c r="I5483" s="26" t="s">
        <v>11004</v>
      </c>
      <c r="J5483" s="26" t="s">
        <v>992</v>
      </c>
      <c r="K5483" s="26" t="s">
        <v>9606</v>
      </c>
      <c r="L5483" s="26" t="s">
        <v>21602</v>
      </c>
      <c r="M5483" s="26">
        <v>380972081214</v>
      </c>
      <c r="N5483" s="26">
        <v>5621255100</v>
      </c>
    </row>
    <row r="5484" spans="1:14">
      <c r="A5484" s="26" t="s">
        <v>5707</v>
      </c>
      <c r="B5484" s="26" t="s">
        <v>5708</v>
      </c>
      <c r="C5484" s="26">
        <v>43457466</v>
      </c>
      <c r="D5484" s="26" t="s">
        <v>24</v>
      </c>
      <c r="E5484" s="26" t="s">
        <v>27634</v>
      </c>
      <c r="F5484" s="26" t="s">
        <v>27635</v>
      </c>
      <c r="G5484" s="26" t="s">
        <v>9586</v>
      </c>
      <c r="H5484" s="26" t="s">
        <v>799</v>
      </c>
      <c r="J5484" s="26" t="s">
        <v>800</v>
      </c>
      <c r="K5484" s="26" t="s">
        <v>9597</v>
      </c>
      <c r="L5484" s="26" t="s">
        <v>27636</v>
      </c>
      <c r="M5484" s="26">
        <v>380682081515</v>
      </c>
      <c r="N5484" s="26">
        <v>4822784009</v>
      </c>
    </row>
    <row r="5485" spans="1:14">
      <c r="A5485" s="26" t="s">
        <v>2313</v>
      </c>
      <c r="B5485" s="26" t="s">
        <v>2314</v>
      </c>
      <c r="C5485" s="26">
        <v>37899872</v>
      </c>
      <c r="D5485" s="26" t="s">
        <v>24</v>
      </c>
      <c r="E5485" s="26" t="s">
        <v>27637</v>
      </c>
      <c r="F5485" s="26" t="s">
        <v>27638</v>
      </c>
      <c r="G5485" s="26" t="s">
        <v>9586</v>
      </c>
      <c r="H5485" s="26" t="s">
        <v>133</v>
      </c>
      <c r="I5485" s="26" t="s">
        <v>146</v>
      </c>
      <c r="J5485" s="26" t="s">
        <v>146</v>
      </c>
      <c r="K5485" s="26" t="s">
        <v>9597</v>
      </c>
      <c r="L5485" s="26" t="s">
        <v>27639</v>
      </c>
      <c r="M5485" s="26">
        <v>380994020679</v>
      </c>
      <c r="N5485" s="26">
        <v>1210100000</v>
      </c>
    </row>
    <row r="5486" spans="1:14">
      <c r="A5486" s="26" t="s">
        <v>4597</v>
      </c>
      <c r="B5486" s="26" t="s">
        <v>4598</v>
      </c>
      <c r="C5486" s="26">
        <v>1995154</v>
      </c>
      <c r="D5486" s="26" t="s">
        <v>780</v>
      </c>
      <c r="E5486" s="26" t="s">
        <v>27640</v>
      </c>
      <c r="F5486" s="26" t="s">
        <v>27641</v>
      </c>
      <c r="G5486" s="26" t="s">
        <v>9601</v>
      </c>
      <c r="H5486" s="26" t="s">
        <v>670</v>
      </c>
      <c r="I5486" s="26" t="s">
        <v>10789</v>
      </c>
      <c r="J5486" s="26" t="s">
        <v>679</v>
      </c>
      <c r="K5486" s="26" t="s">
        <v>9597</v>
      </c>
      <c r="L5486" s="26" t="s">
        <v>23978</v>
      </c>
      <c r="M5486" s="26">
        <v>380052342035</v>
      </c>
      <c r="N5486" s="26">
        <v>3521910100</v>
      </c>
    </row>
    <row r="5487" spans="1:14">
      <c r="A5487" s="26" t="s">
        <v>6042</v>
      </c>
      <c r="B5487" s="26" t="s">
        <v>6043</v>
      </c>
      <c r="C5487" s="26">
        <v>38476906</v>
      </c>
      <c r="D5487" s="26" t="s">
        <v>24</v>
      </c>
      <c r="E5487" s="26" t="s">
        <v>27642</v>
      </c>
      <c r="F5487" s="26" t="s">
        <v>27643</v>
      </c>
      <c r="G5487" s="26" t="s">
        <v>9586</v>
      </c>
      <c r="H5487" s="26" t="s">
        <v>835</v>
      </c>
      <c r="J5487" s="26" t="s">
        <v>27644</v>
      </c>
      <c r="K5487" s="26" t="s">
        <v>9606</v>
      </c>
      <c r="L5487" s="26" t="s">
        <v>27645</v>
      </c>
      <c r="M5487" s="26">
        <v>761025362272</v>
      </c>
      <c r="N5487" s="26">
        <v>3223384602</v>
      </c>
    </row>
    <row r="5488" spans="1:14">
      <c r="A5488" s="26" t="s">
        <v>7599</v>
      </c>
      <c r="B5488" s="26" t="s">
        <v>7600</v>
      </c>
      <c r="C5488" s="26">
        <v>38194961</v>
      </c>
      <c r="D5488" s="26" t="s">
        <v>24</v>
      </c>
      <c r="E5488" s="26" t="s">
        <v>27646</v>
      </c>
      <c r="F5488" s="26" t="s">
        <v>27647</v>
      </c>
      <c r="G5488" s="26" t="s">
        <v>9586</v>
      </c>
      <c r="H5488" s="26" t="s">
        <v>1088</v>
      </c>
      <c r="I5488" s="26" t="s">
        <v>9882</v>
      </c>
      <c r="J5488" s="26" t="s">
        <v>7674</v>
      </c>
      <c r="K5488" s="26" t="s">
        <v>9597</v>
      </c>
      <c r="L5488" s="26" t="s">
        <v>27648</v>
      </c>
      <c r="M5488" s="26">
        <v>380355741923</v>
      </c>
      <c r="N5488" s="26">
        <v>6121610400</v>
      </c>
    </row>
    <row r="5489" spans="1:14">
      <c r="A5489" s="26" t="s">
        <v>2796</v>
      </c>
      <c r="B5489" s="26" t="s">
        <v>2797</v>
      </c>
      <c r="C5489" s="26">
        <v>37980245</v>
      </c>
      <c r="D5489" s="26" t="s">
        <v>24</v>
      </c>
      <c r="E5489" s="26" t="s">
        <v>27649</v>
      </c>
      <c r="F5489" s="26" t="s">
        <v>27650</v>
      </c>
      <c r="G5489" s="26" t="s">
        <v>9586</v>
      </c>
      <c r="H5489" s="26" t="s">
        <v>258</v>
      </c>
      <c r="I5489" s="26" t="s">
        <v>12995</v>
      </c>
      <c r="J5489" s="26" t="s">
        <v>2815</v>
      </c>
      <c r="K5489" s="26" t="s">
        <v>9606</v>
      </c>
      <c r="L5489" s="26" t="s">
        <v>27651</v>
      </c>
      <c r="M5489" s="26">
        <v>380666030037</v>
      </c>
      <c r="N5489" s="26">
        <v>124781901</v>
      </c>
    </row>
    <row r="5490" spans="1:14">
      <c r="A5490" s="26" t="s">
        <v>7082</v>
      </c>
      <c r="B5490" s="26" t="s">
        <v>7083</v>
      </c>
      <c r="C5490" s="26">
        <v>38407717</v>
      </c>
      <c r="D5490" s="26" t="s">
        <v>24</v>
      </c>
      <c r="E5490" s="26" t="s">
        <v>27652</v>
      </c>
      <c r="F5490" s="26" t="s">
        <v>27653</v>
      </c>
      <c r="G5490" s="26" t="s">
        <v>9579</v>
      </c>
      <c r="H5490" s="26" t="s">
        <v>987</v>
      </c>
      <c r="I5490" s="26" t="s">
        <v>10311</v>
      </c>
      <c r="J5490" s="26" t="s">
        <v>27654</v>
      </c>
      <c r="K5490" s="26" t="s">
        <v>9582</v>
      </c>
      <c r="L5490" s="26" t="s">
        <v>27655</v>
      </c>
      <c r="M5490" s="26">
        <v>380971552213</v>
      </c>
      <c r="N5490" s="26">
        <v>1821782007</v>
      </c>
    </row>
    <row r="5491" spans="1:14">
      <c r="A5491" s="26" t="s">
        <v>8924</v>
      </c>
      <c r="B5491" s="26" t="s">
        <v>8925</v>
      </c>
      <c r="C5491" s="26">
        <v>39011491</v>
      </c>
      <c r="D5491" s="26" t="s">
        <v>24</v>
      </c>
      <c r="E5491" s="26" t="s">
        <v>27656</v>
      </c>
      <c r="F5491" s="26" t="s">
        <v>27657</v>
      </c>
      <c r="G5491" s="26" t="s">
        <v>9579</v>
      </c>
      <c r="H5491" s="26" t="s">
        <v>1401</v>
      </c>
      <c r="I5491" s="26" t="s">
        <v>9726</v>
      </c>
      <c r="J5491" s="26" t="s">
        <v>11013</v>
      </c>
      <c r="K5491" s="26" t="s">
        <v>9582</v>
      </c>
      <c r="L5491" s="26" t="s">
        <v>27658</v>
      </c>
      <c r="M5491" s="26">
        <v>380473355142</v>
      </c>
      <c r="N5491" s="26">
        <v>522885201</v>
      </c>
    </row>
    <row r="5492" spans="1:14">
      <c r="A5492" s="26" t="s">
        <v>8997</v>
      </c>
      <c r="B5492" s="26" t="s">
        <v>8998</v>
      </c>
      <c r="C5492" s="26">
        <v>38469862</v>
      </c>
      <c r="D5492" s="26" t="s">
        <v>24</v>
      </c>
      <c r="E5492" s="26" t="s">
        <v>27659</v>
      </c>
      <c r="F5492" s="26" t="s">
        <v>27660</v>
      </c>
      <c r="G5492" s="26" t="s">
        <v>9586</v>
      </c>
      <c r="H5492" s="26" t="s">
        <v>1401</v>
      </c>
      <c r="J5492" s="26" t="s">
        <v>1474</v>
      </c>
      <c r="K5492" s="26" t="s">
        <v>9597</v>
      </c>
      <c r="L5492" s="26" t="s">
        <v>19251</v>
      </c>
      <c r="M5492" s="26">
        <v>380472373350</v>
      </c>
      <c r="N5492" s="26">
        <v>722155708</v>
      </c>
    </row>
    <row r="5493" spans="1:14">
      <c r="A5493" s="26" t="s">
        <v>4030</v>
      </c>
      <c r="B5493" s="26" t="s">
        <v>4031</v>
      </c>
      <c r="C5493" s="26">
        <v>25790167</v>
      </c>
      <c r="D5493" s="26" t="s">
        <v>24</v>
      </c>
      <c r="E5493" s="26" t="s">
        <v>27661</v>
      </c>
      <c r="F5493" s="26" t="s">
        <v>27662</v>
      </c>
      <c r="G5493" s="26" t="s">
        <v>9579</v>
      </c>
      <c r="H5493" s="26" t="s">
        <v>506</v>
      </c>
      <c r="I5493" s="26" t="s">
        <v>15242</v>
      </c>
      <c r="J5493" s="26" t="s">
        <v>27663</v>
      </c>
      <c r="K5493" s="26" t="s">
        <v>9582</v>
      </c>
      <c r="L5493" s="26" t="s">
        <v>27664</v>
      </c>
      <c r="M5493" s="26">
        <v>380990734271</v>
      </c>
      <c r="N5493" s="26">
        <v>2625881801</v>
      </c>
    </row>
    <row r="5494" spans="1:14">
      <c r="A5494" s="26" t="s">
        <v>9255</v>
      </c>
      <c r="B5494" s="26" t="s">
        <v>9256</v>
      </c>
      <c r="C5494" s="26">
        <v>42428172</v>
      </c>
      <c r="D5494" s="26" t="s">
        <v>24</v>
      </c>
      <c r="E5494" s="26" t="s">
        <v>27665</v>
      </c>
      <c r="F5494" s="26" t="s">
        <v>27666</v>
      </c>
      <c r="G5494" s="26" t="s">
        <v>9586</v>
      </c>
      <c r="H5494" s="26" t="s">
        <v>1490</v>
      </c>
      <c r="I5494" s="26" t="s">
        <v>13192</v>
      </c>
      <c r="J5494" s="26" t="s">
        <v>1569</v>
      </c>
      <c r="K5494" s="26" t="s">
        <v>9582</v>
      </c>
      <c r="L5494" s="26" t="s">
        <v>27667</v>
      </c>
      <c r="M5494" s="26">
        <v>380967244282</v>
      </c>
      <c r="N5494" s="26">
        <v>2611093001</v>
      </c>
    </row>
    <row r="5495" spans="1:14">
      <c r="A5495" s="26" t="s">
        <v>5191</v>
      </c>
      <c r="B5495" s="26" t="s">
        <v>5138</v>
      </c>
      <c r="C5495" s="26">
        <v>1996622</v>
      </c>
      <c r="D5495" s="26" t="s">
        <v>24</v>
      </c>
      <c r="E5495" s="26" t="s">
        <v>27668</v>
      </c>
      <c r="F5495" s="26" t="s">
        <v>27669</v>
      </c>
      <c r="G5495" s="26" t="s">
        <v>9591</v>
      </c>
      <c r="H5495" s="26" t="s">
        <v>735</v>
      </c>
      <c r="J5495" s="26" t="s">
        <v>740</v>
      </c>
      <c r="K5495" s="26" t="s">
        <v>9597</v>
      </c>
      <c r="L5495" s="26" t="s">
        <v>25134</v>
      </c>
      <c r="M5495" s="26">
        <v>380987508621</v>
      </c>
      <c r="N5495" s="26">
        <v>1221881203</v>
      </c>
    </row>
    <row r="5496" spans="1:14">
      <c r="A5496" s="26" t="s">
        <v>5783</v>
      </c>
      <c r="B5496" s="26" t="s">
        <v>5710</v>
      </c>
      <c r="C5496" s="26">
        <v>38946192</v>
      </c>
      <c r="D5496" s="26" t="s">
        <v>24</v>
      </c>
      <c r="E5496" s="26" t="s">
        <v>27670</v>
      </c>
      <c r="F5496" s="26" t="s">
        <v>10379</v>
      </c>
      <c r="G5496" s="26" t="s">
        <v>9586</v>
      </c>
      <c r="H5496" s="26" t="s">
        <v>799</v>
      </c>
      <c r="J5496" s="26" t="s">
        <v>800</v>
      </c>
      <c r="K5496" s="26" t="s">
        <v>9597</v>
      </c>
      <c r="L5496" s="26" t="s">
        <v>27671</v>
      </c>
      <c r="M5496" s="26">
        <v>380632203268</v>
      </c>
      <c r="N5496" s="26">
        <v>4822784009</v>
      </c>
    </row>
    <row r="5497" spans="1:14">
      <c r="A5497" s="26" t="s">
        <v>8843</v>
      </c>
      <c r="B5497" s="26" t="s">
        <v>8844</v>
      </c>
      <c r="C5497" s="26">
        <v>39068066</v>
      </c>
      <c r="D5497" s="26" t="s">
        <v>24</v>
      </c>
      <c r="E5497" s="26" t="s">
        <v>27672</v>
      </c>
      <c r="F5497" s="26" t="s">
        <v>27673</v>
      </c>
      <c r="G5497" s="26" t="s">
        <v>9586</v>
      </c>
      <c r="H5497" s="26" t="s">
        <v>1401</v>
      </c>
      <c r="I5497" s="26" t="s">
        <v>11333</v>
      </c>
      <c r="J5497" s="26" t="s">
        <v>27674</v>
      </c>
      <c r="K5497" s="26" t="s">
        <v>9582</v>
      </c>
      <c r="L5497" s="26" t="s">
        <v>27675</v>
      </c>
      <c r="M5497" s="26">
        <v>380952199658</v>
      </c>
      <c r="N5497" s="26">
        <v>120484401</v>
      </c>
    </row>
    <row r="5498" spans="1:14">
      <c r="A5498" s="26" t="s">
        <v>6716</v>
      </c>
      <c r="B5498" s="26" t="s">
        <v>6717</v>
      </c>
      <c r="C5498" s="26">
        <v>37953735</v>
      </c>
      <c r="D5498" s="26" t="s">
        <v>24</v>
      </c>
      <c r="E5498" s="26" t="s">
        <v>27676</v>
      </c>
      <c r="F5498" s="26" t="s">
        <v>27677</v>
      </c>
      <c r="G5498" s="26" t="s">
        <v>9586</v>
      </c>
      <c r="H5498" s="26" t="s">
        <v>949</v>
      </c>
      <c r="I5498" s="26" t="s">
        <v>10708</v>
      </c>
      <c r="J5498" s="26" t="s">
        <v>27678</v>
      </c>
      <c r="K5498" s="26" t="s">
        <v>9582</v>
      </c>
      <c r="L5498" s="26" t="s">
        <v>27679</v>
      </c>
      <c r="M5498" s="26">
        <v>380535692736</v>
      </c>
      <c r="N5498" s="26">
        <v>5322684001</v>
      </c>
    </row>
    <row r="5499" spans="1:14">
      <c r="A5499" s="26" t="s">
        <v>4541</v>
      </c>
      <c r="B5499" s="26" t="s">
        <v>4542</v>
      </c>
      <c r="C5499" s="26">
        <v>38036489</v>
      </c>
      <c r="D5499" s="26" t="s">
        <v>24</v>
      </c>
      <c r="E5499" s="26" t="s">
        <v>27680</v>
      </c>
      <c r="F5499" s="26" t="s">
        <v>27681</v>
      </c>
      <c r="G5499" s="26" t="s">
        <v>9586</v>
      </c>
      <c r="H5499" s="26" t="s">
        <v>576</v>
      </c>
      <c r="I5499" s="26" t="s">
        <v>19988</v>
      </c>
      <c r="J5499" s="26" t="s">
        <v>27682</v>
      </c>
      <c r="K5499" s="26" t="s">
        <v>9582</v>
      </c>
      <c r="L5499" s="26" t="s">
        <v>27683</v>
      </c>
      <c r="M5499" s="26">
        <v>380456546110</v>
      </c>
      <c r="N5499" s="26">
        <v>3224981201</v>
      </c>
    </row>
    <row r="5500" spans="1:14">
      <c r="A5500" s="26" t="s">
        <v>4111</v>
      </c>
      <c r="B5500" s="26" t="s">
        <v>4046</v>
      </c>
      <c r="C5500" s="26">
        <v>42352786</v>
      </c>
      <c r="D5500" s="26" t="s">
        <v>780</v>
      </c>
      <c r="E5500" s="26" t="s">
        <v>27684</v>
      </c>
      <c r="F5500" s="26" t="s">
        <v>27685</v>
      </c>
      <c r="G5500" s="26" t="s">
        <v>9601</v>
      </c>
      <c r="H5500" s="26" t="s">
        <v>506</v>
      </c>
      <c r="J5500" s="26" t="s">
        <v>526</v>
      </c>
      <c r="K5500" s="26" t="s">
        <v>9597</v>
      </c>
      <c r="L5500" s="26" t="s">
        <v>27686</v>
      </c>
      <c r="M5500" s="26">
        <v>380342530030</v>
      </c>
      <c r="N5500" s="26">
        <v>2610100000</v>
      </c>
    </row>
    <row r="5501" spans="1:14">
      <c r="A5501" s="26" t="s">
        <v>2796</v>
      </c>
      <c r="B5501" s="26" t="s">
        <v>2797</v>
      </c>
      <c r="C5501" s="26">
        <v>37980245</v>
      </c>
      <c r="D5501" s="26" t="s">
        <v>24</v>
      </c>
      <c r="E5501" s="26" t="s">
        <v>27687</v>
      </c>
      <c r="F5501" s="26" t="s">
        <v>27688</v>
      </c>
      <c r="G5501" s="26" t="s">
        <v>9586</v>
      </c>
      <c r="H5501" s="26" t="s">
        <v>258</v>
      </c>
      <c r="I5501" s="26" t="s">
        <v>12995</v>
      </c>
      <c r="J5501" s="26" t="s">
        <v>27689</v>
      </c>
      <c r="K5501" s="26" t="s">
        <v>9582</v>
      </c>
      <c r="L5501" s="26" t="s">
        <v>27690</v>
      </c>
      <c r="M5501" s="26">
        <v>380666030037</v>
      </c>
      <c r="N5501" s="26">
        <v>1421587201</v>
      </c>
    </row>
    <row r="5502" spans="1:14">
      <c r="A5502" s="26" t="s">
        <v>2072</v>
      </c>
      <c r="B5502" s="26" t="s">
        <v>2073</v>
      </c>
      <c r="C5502" s="26">
        <v>38373547</v>
      </c>
      <c r="D5502" s="26" t="s">
        <v>24</v>
      </c>
      <c r="E5502" s="26" t="s">
        <v>27691</v>
      </c>
      <c r="F5502" s="26" t="s">
        <v>27692</v>
      </c>
      <c r="G5502" s="26" t="s">
        <v>9586</v>
      </c>
      <c r="H5502" s="26" t="s">
        <v>103</v>
      </c>
      <c r="I5502" s="26" t="s">
        <v>11403</v>
      </c>
      <c r="J5502" s="26" t="s">
        <v>2071</v>
      </c>
      <c r="K5502" s="26" t="s">
        <v>9606</v>
      </c>
      <c r="L5502" s="26" t="s">
        <v>27693</v>
      </c>
      <c r="M5502" s="26">
        <v>761000442991</v>
      </c>
      <c r="N5502" s="26">
        <v>723155100</v>
      </c>
    </row>
    <row r="5503" spans="1:14">
      <c r="A5503" s="26" t="s">
        <v>8855</v>
      </c>
      <c r="B5503" s="26" t="s">
        <v>8856</v>
      </c>
      <c r="C5503" s="26">
        <v>39030603</v>
      </c>
      <c r="D5503" s="26" t="s">
        <v>24</v>
      </c>
      <c r="E5503" s="26" t="s">
        <v>27694</v>
      </c>
      <c r="F5503" s="26" t="s">
        <v>27695</v>
      </c>
      <c r="G5503" s="26" t="s">
        <v>9586</v>
      </c>
      <c r="H5503" s="26" t="s">
        <v>1401</v>
      </c>
      <c r="I5503" s="26" t="s">
        <v>9936</v>
      </c>
      <c r="J5503" s="26" t="s">
        <v>27696</v>
      </c>
      <c r="K5503" s="26" t="s">
        <v>9582</v>
      </c>
      <c r="L5503" s="26" t="s">
        <v>27697</v>
      </c>
      <c r="M5503" s="26">
        <v>380473896438</v>
      </c>
      <c r="N5503" s="26">
        <v>7120682601</v>
      </c>
    </row>
    <row r="5504" spans="1:14">
      <c r="A5504" s="26" t="s">
        <v>9067</v>
      </c>
      <c r="B5504" s="26" t="s">
        <v>9068</v>
      </c>
      <c r="C5504" s="26">
        <v>36752522</v>
      </c>
      <c r="D5504" s="26" t="s">
        <v>24</v>
      </c>
      <c r="E5504" s="26" t="s">
        <v>27698</v>
      </c>
      <c r="F5504" s="26" t="s">
        <v>27699</v>
      </c>
      <c r="G5504" s="26" t="s">
        <v>9586</v>
      </c>
      <c r="H5504" s="26" t="s">
        <v>1490</v>
      </c>
      <c r="I5504" s="26" t="s">
        <v>12333</v>
      </c>
      <c r="J5504" s="26" t="s">
        <v>27700</v>
      </c>
      <c r="K5504" s="26" t="s">
        <v>9582</v>
      </c>
      <c r="L5504" s="26" t="s">
        <v>27701</v>
      </c>
      <c r="M5504" s="26">
        <v>380507840302</v>
      </c>
      <c r="N5504" s="26">
        <v>7321585201</v>
      </c>
    </row>
    <row r="5505" spans="1:14">
      <c r="A5505" s="26" t="s">
        <v>1941</v>
      </c>
      <c r="B5505" s="26" t="s">
        <v>1942</v>
      </c>
      <c r="C5505" s="26">
        <v>42177140</v>
      </c>
      <c r="D5505" s="26" t="s">
        <v>24</v>
      </c>
      <c r="E5505" s="26" t="s">
        <v>27702</v>
      </c>
      <c r="F5505" s="26" t="s">
        <v>27703</v>
      </c>
      <c r="G5505" s="26" t="s">
        <v>9579</v>
      </c>
      <c r="H5505" s="26" t="s">
        <v>27</v>
      </c>
      <c r="I5505" s="26" t="s">
        <v>11730</v>
      </c>
      <c r="J5505" s="26" t="s">
        <v>27704</v>
      </c>
      <c r="K5505" s="26" t="s">
        <v>9582</v>
      </c>
      <c r="L5505" s="26" t="s">
        <v>27705</v>
      </c>
      <c r="M5505" s="26">
        <v>380433551650</v>
      </c>
      <c r="N5505" s="26">
        <v>524355604</v>
      </c>
    </row>
    <row r="5506" spans="1:14">
      <c r="A5506" s="26" t="s">
        <v>2423</v>
      </c>
      <c r="B5506" s="26" t="s">
        <v>2424</v>
      </c>
      <c r="C5506" s="26">
        <v>1985825</v>
      </c>
      <c r="D5506" s="26" t="s">
        <v>780</v>
      </c>
      <c r="E5506" s="26" t="s">
        <v>27706</v>
      </c>
      <c r="F5506" s="26" t="s">
        <v>27707</v>
      </c>
      <c r="G5506" s="26" t="s">
        <v>9601</v>
      </c>
      <c r="H5506" s="26" t="s">
        <v>133</v>
      </c>
      <c r="J5506" s="26" t="s">
        <v>2401</v>
      </c>
      <c r="K5506" s="26" t="s">
        <v>9597</v>
      </c>
      <c r="L5506" s="26" t="s">
        <v>27708</v>
      </c>
      <c r="M5506" s="26">
        <v>380686407066</v>
      </c>
      <c r="N5506" s="26">
        <v>122787502</v>
      </c>
    </row>
    <row r="5507" spans="1:14">
      <c r="A5507" s="26" t="s">
        <v>6154</v>
      </c>
      <c r="B5507" s="26" t="s">
        <v>6155</v>
      </c>
      <c r="C5507" s="26">
        <v>37838741</v>
      </c>
      <c r="D5507" s="26" t="s">
        <v>24</v>
      </c>
      <c r="E5507" s="26" t="s">
        <v>27709</v>
      </c>
      <c r="F5507" s="26" t="s">
        <v>27710</v>
      </c>
      <c r="G5507" s="26" t="s">
        <v>9579</v>
      </c>
      <c r="H5507" s="26" t="s">
        <v>885</v>
      </c>
      <c r="I5507" s="26" t="s">
        <v>9829</v>
      </c>
      <c r="J5507" s="26" t="s">
        <v>27711</v>
      </c>
      <c r="K5507" s="26" t="s">
        <v>9582</v>
      </c>
      <c r="L5507" s="26" t="s">
        <v>27712</v>
      </c>
      <c r="M5507" s="26">
        <v>380485940591</v>
      </c>
      <c r="N5507" s="26">
        <v>1222385001</v>
      </c>
    </row>
    <row r="5508" spans="1:14">
      <c r="A5508" s="26" t="s">
        <v>5836</v>
      </c>
      <c r="B5508" s="26" t="s">
        <v>5591</v>
      </c>
      <c r="C5508" s="26">
        <v>33737695</v>
      </c>
      <c r="D5508" s="26" t="s">
        <v>24</v>
      </c>
      <c r="E5508" s="26" t="s">
        <v>27713</v>
      </c>
      <c r="F5508" s="26" t="s">
        <v>27714</v>
      </c>
      <c r="G5508" s="26" t="s">
        <v>9586</v>
      </c>
      <c r="H5508" s="26" t="s">
        <v>1401</v>
      </c>
      <c r="J5508" s="26" t="s">
        <v>1474</v>
      </c>
      <c r="K5508" s="26" t="s">
        <v>9597</v>
      </c>
      <c r="L5508" s="26" t="s">
        <v>27715</v>
      </c>
      <c r="M5508" s="26">
        <v>380472565509</v>
      </c>
      <c r="N5508" s="26">
        <v>722155708</v>
      </c>
    </row>
    <row r="5509" spans="1:14">
      <c r="A5509" s="26" t="s">
        <v>2766</v>
      </c>
      <c r="B5509" s="26" t="s">
        <v>2767</v>
      </c>
      <c r="C5509" s="26">
        <v>36729598</v>
      </c>
      <c r="D5509" s="26" t="s">
        <v>24</v>
      </c>
      <c r="E5509" s="26" t="s">
        <v>27716</v>
      </c>
      <c r="F5509" s="26" t="s">
        <v>27717</v>
      </c>
      <c r="G5509" s="26" t="s">
        <v>9579</v>
      </c>
      <c r="H5509" s="26" t="s">
        <v>133</v>
      </c>
      <c r="I5509" s="26" t="s">
        <v>9717</v>
      </c>
      <c r="J5509" s="26" t="s">
        <v>19017</v>
      </c>
      <c r="K5509" s="26" t="s">
        <v>9582</v>
      </c>
      <c r="L5509" s="26" t="s">
        <v>27718</v>
      </c>
      <c r="M5509" s="26">
        <v>380977932101</v>
      </c>
      <c r="N5509" s="26">
        <v>1220755122</v>
      </c>
    </row>
    <row r="5510" spans="1:14">
      <c r="A5510" s="26" t="s">
        <v>4216</v>
      </c>
      <c r="B5510" s="26" t="s">
        <v>4217</v>
      </c>
      <c r="C5510" s="26">
        <v>41838805</v>
      </c>
      <c r="D5510" s="26" t="s">
        <v>24</v>
      </c>
      <c r="E5510" s="26" t="s">
        <v>27719</v>
      </c>
      <c r="F5510" s="26" t="s">
        <v>27720</v>
      </c>
      <c r="G5510" s="26" t="s">
        <v>9586</v>
      </c>
      <c r="H5510" s="26" t="s">
        <v>506</v>
      </c>
      <c r="I5510" s="26" t="s">
        <v>9709</v>
      </c>
      <c r="J5510" s="26" t="s">
        <v>27022</v>
      </c>
      <c r="K5510" s="26" t="s">
        <v>9582</v>
      </c>
      <c r="L5510" s="26" t="s">
        <v>27721</v>
      </c>
      <c r="M5510" s="26">
        <v>380343556547</v>
      </c>
      <c r="N5510" s="26">
        <v>520281203</v>
      </c>
    </row>
    <row r="5511" spans="1:14">
      <c r="A5511" s="26" t="s">
        <v>1631</v>
      </c>
      <c r="B5511" s="26" t="s">
        <v>1632</v>
      </c>
      <c r="C5511" s="26">
        <v>37580028</v>
      </c>
      <c r="D5511" s="26" t="s">
        <v>24</v>
      </c>
      <c r="E5511" s="26" t="s">
        <v>27722</v>
      </c>
      <c r="F5511" s="26" t="s">
        <v>27723</v>
      </c>
      <c r="G5511" s="26" t="s">
        <v>9586</v>
      </c>
      <c r="H5511" s="26" t="s">
        <v>27</v>
      </c>
      <c r="J5511" s="26" t="s">
        <v>67</v>
      </c>
      <c r="K5511" s="26" t="s">
        <v>9597</v>
      </c>
      <c r="L5511" s="26" t="s">
        <v>14556</v>
      </c>
      <c r="M5511" s="26">
        <v>761410456675</v>
      </c>
      <c r="N5511" s="26">
        <v>510400000</v>
      </c>
    </row>
    <row r="5512" spans="1:14">
      <c r="A5512" s="26" t="s">
        <v>5798</v>
      </c>
      <c r="B5512" s="26" t="s">
        <v>5799</v>
      </c>
      <c r="C5512" s="26">
        <v>26199401</v>
      </c>
      <c r="D5512" s="26" t="s">
        <v>780</v>
      </c>
      <c r="E5512" s="26" t="s">
        <v>27724</v>
      </c>
      <c r="F5512" s="26" t="s">
        <v>27725</v>
      </c>
      <c r="G5512" s="26" t="s">
        <v>9601</v>
      </c>
      <c r="H5512" s="26" t="s">
        <v>799</v>
      </c>
      <c r="J5512" s="26" t="s">
        <v>800</v>
      </c>
      <c r="K5512" s="26" t="s">
        <v>9597</v>
      </c>
      <c r="L5512" s="26" t="s">
        <v>10514</v>
      </c>
      <c r="M5512" s="26">
        <v>380442059849</v>
      </c>
      <c r="N5512" s="26">
        <v>4822784009</v>
      </c>
    </row>
    <row r="5513" spans="1:14">
      <c r="A5513" s="26" t="s">
        <v>8863</v>
      </c>
      <c r="B5513" s="26" t="s">
        <v>8864</v>
      </c>
      <c r="C5513" s="26">
        <v>38646750</v>
      </c>
      <c r="D5513" s="26" t="s">
        <v>24</v>
      </c>
      <c r="E5513" s="26" t="s">
        <v>27726</v>
      </c>
      <c r="F5513" s="26" t="s">
        <v>27727</v>
      </c>
      <c r="G5513" s="26" t="s">
        <v>9579</v>
      </c>
      <c r="H5513" s="26" t="s">
        <v>1401</v>
      </c>
      <c r="I5513" s="26" t="s">
        <v>12022</v>
      </c>
      <c r="J5513" s="26" t="s">
        <v>27728</v>
      </c>
      <c r="K5513" s="26" t="s">
        <v>9582</v>
      </c>
      <c r="L5513" s="26" t="s">
        <v>27729</v>
      </c>
      <c r="M5513" s="26">
        <v>380474798780</v>
      </c>
      <c r="N5513" s="26">
        <v>7120983801</v>
      </c>
    </row>
    <row r="5514" spans="1:14">
      <c r="A5514" s="26" t="s">
        <v>6170</v>
      </c>
      <c r="B5514" s="26" t="s">
        <v>6171</v>
      </c>
      <c r="C5514" s="26">
        <v>38534407</v>
      </c>
      <c r="D5514" s="26" t="s">
        <v>24</v>
      </c>
      <c r="E5514" s="26" t="s">
        <v>27730</v>
      </c>
      <c r="F5514" s="26" t="s">
        <v>27731</v>
      </c>
      <c r="G5514" s="26" t="s">
        <v>9579</v>
      </c>
      <c r="H5514" s="26" t="s">
        <v>885</v>
      </c>
      <c r="I5514" s="26" t="s">
        <v>10020</v>
      </c>
      <c r="J5514" s="26" t="s">
        <v>27732</v>
      </c>
      <c r="K5514" s="26" t="s">
        <v>9582</v>
      </c>
      <c r="L5514" s="26" t="s">
        <v>27733</v>
      </c>
      <c r="M5514" s="26">
        <v>380485595254</v>
      </c>
      <c r="N5514" s="26">
        <v>5122786901</v>
      </c>
    </row>
    <row r="5515" spans="1:14">
      <c r="A5515" s="26" t="s">
        <v>7629</v>
      </c>
      <c r="B5515" s="26" t="s">
        <v>7630</v>
      </c>
      <c r="C5515" s="26">
        <v>39511438</v>
      </c>
      <c r="D5515" s="26" t="s">
        <v>24</v>
      </c>
      <c r="E5515" s="26" t="s">
        <v>27734</v>
      </c>
      <c r="F5515" s="26" t="s">
        <v>27735</v>
      </c>
      <c r="G5515" s="26" t="s">
        <v>9579</v>
      </c>
      <c r="H5515" s="26" t="s">
        <v>1088</v>
      </c>
      <c r="J5515" s="26" t="s">
        <v>27736</v>
      </c>
      <c r="K5515" s="26" t="s">
        <v>9582</v>
      </c>
      <c r="L5515" s="26" t="s">
        <v>27737</v>
      </c>
      <c r="M5515" s="26">
        <v>761959639472</v>
      </c>
      <c r="N5515" s="26">
        <v>5324084034</v>
      </c>
    </row>
    <row r="5516" spans="1:14">
      <c r="A5516" s="26" t="s">
        <v>1655</v>
      </c>
      <c r="B5516" s="26" t="s">
        <v>1656</v>
      </c>
      <c r="C5516" s="26">
        <v>37489689</v>
      </c>
      <c r="D5516" s="26" t="s">
        <v>24</v>
      </c>
      <c r="E5516" s="26" t="s">
        <v>27738</v>
      </c>
      <c r="F5516" s="26" t="s">
        <v>27739</v>
      </c>
      <c r="G5516" s="26" t="s">
        <v>9586</v>
      </c>
      <c r="H5516" s="26" t="s">
        <v>27</v>
      </c>
      <c r="I5516" s="26" t="s">
        <v>10992</v>
      </c>
      <c r="J5516" s="26" t="s">
        <v>20618</v>
      </c>
      <c r="K5516" s="26" t="s">
        <v>9582</v>
      </c>
      <c r="L5516" s="26" t="s">
        <v>27740</v>
      </c>
      <c r="M5516" s="26">
        <v>761106884088</v>
      </c>
      <c r="N5516" s="26">
        <v>520685203</v>
      </c>
    </row>
    <row r="5517" spans="1:14">
      <c r="A5517" s="26" t="s">
        <v>2800</v>
      </c>
      <c r="B5517" s="26" t="s">
        <v>2801</v>
      </c>
      <c r="C5517" s="26">
        <v>37934309</v>
      </c>
      <c r="D5517" s="26" t="s">
        <v>24</v>
      </c>
      <c r="E5517" s="26" t="s">
        <v>27741</v>
      </c>
      <c r="F5517" s="26" t="s">
        <v>27742</v>
      </c>
      <c r="G5517" s="26" t="s">
        <v>9579</v>
      </c>
      <c r="H5517" s="26" t="s">
        <v>258</v>
      </c>
      <c r="J5517" s="26" t="s">
        <v>27743</v>
      </c>
      <c r="K5517" s="26" t="s">
        <v>9582</v>
      </c>
      <c r="L5517" s="26" t="s">
        <v>27744</v>
      </c>
      <c r="M5517" s="26">
        <v>380669029537</v>
      </c>
      <c r="N5517" s="26">
        <v>1423385803</v>
      </c>
    </row>
    <row r="5518" spans="1:14">
      <c r="A5518" s="26" t="s">
        <v>5407</v>
      </c>
      <c r="B5518" s="26" t="s">
        <v>5408</v>
      </c>
      <c r="C5518" s="26">
        <v>1996792</v>
      </c>
      <c r="D5518" s="26" t="s">
        <v>780</v>
      </c>
      <c r="E5518" s="26" t="s">
        <v>27745</v>
      </c>
      <c r="F5518" s="26" t="s">
        <v>27746</v>
      </c>
      <c r="G5518" s="26" t="s">
        <v>9601</v>
      </c>
      <c r="H5518" s="26" t="s">
        <v>735</v>
      </c>
      <c r="J5518" s="26" t="s">
        <v>740</v>
      </c>
      <c r="K5518" s="26" t="s">
        <v>9597</v>
      </c>
      <c r="L5518" s="26" t="s">
        <v>27747</v>
      </c>
      <c r="M5518" s="26">
        <v>760826666876</v>
      </c>
      <c r="N5518" s="26">
        <v>1221881203</v>
      </c>
    </row>
    <row r="5519" spans="1:14">
      <c r="A5519" s="26" t="s">
        <v>5006</v>
      </c>
      <c r="B5519" s="26" t="s">
        <v>5003</v>
      </c>
      <c r="C5519" s="26">
        <v>13821460</v>
      </c>
      <c r="D5519" s="26" t="s">
        <v>24</v>
      </c>
      <c r="E5519" s="26" t="s">
        <v>27748</v>
      </c>
      <c r="F5519" s="26" t="s">
        <v>12404</v>
      </c>
      <c r="G5519" s="26" t="s">
        <v>9591</v>
      </c>
      <c r="H5519" s="26" t="s">
        <v>735</v>
      </c>
      <c r="J5519" s="26" t="s">
        <v>22235</v>
      </c>
      <c r="K5519" s="26" t="s">
        <v>9597</v>
      </c>
      <c r="L5519" s="26" t="s">
        <v>27749</v>
      </c>
      <c r="M5519" s="26">
        <v>761305501104</v>
      </c>
      <c r="N5519" s="26">
        <v>2625885901</v>
      </c>
    </row>
    <row r="5520" spans="1:14">
      <c r="A5520" s="26" t="s">
        <v>6149</v>
      </c>
      <c r="B5520" s="26" t="s">
        <v>6150</v>
      </c>
      <c r="C5520" s="26">
        <v>38184885</v>
      </c>
      <c r="D5520" s="26" t="s">
        <v>24</v>
      </c>
      <c r="E5520" s="26" t="s">
        <v>27750</v>
      </c>
      <c r="F5520" s="26" t="s">
        <v>27751</v>
      </c>
      <c r="G5520" s="26" t="s">
        <v>9579</v>
      </c>
      <c r="H5520" s="26" t="s">
        <v>885</v>
      </c>
      <c r="I5520" s="26" t="s">
        <v>9664</v>
      </c>
      <c r="J5520" s="26" t="s">
        <v>27752</v>
      </c>
      <c r="K5520" s="26" t="s">
        <v>9582</v>
      </c>
      <c r="L5520" s="26" t="s">
        <v>27753</v>
      </c>
      <c r="M5520" s="26">
        <v>380484630217</v>
      </c>
      <c r="N5520" s="26">
        <v>1421787001</v>
      </c>
    </row>
    <row r="5521" spans="1:14">
      <c r="A5521" s="26" t="s">
        <v>5047</v>
      </c>
      <c r="B5521" s="26" t="s">
        <v>5043</v>
      </c>
      <c r="C5521" s="26">
        <v>1996409</v>
      </c>
      <c r="D5521" s="26" t="s">
        <v>24</v>
      </c>
      <c r="E5521" s="26" t="s">
        <v>27754</v>
      </c>
      <c r="F5521" s="26" t="s">
        <v>27755</v>
      </c>
      <c r="G5521" s="26" t="s">
        <v>9586</v>
      </c>
      <c r="H5521" s="26" t="s">
        <v>735</v>
      </c>
      <c r="I5521" s="26" t="s">
        <v>9721</v>
      </c>
      <c r="J5521" s="26" t="s">
        <v>27756</v>
      </c>
      <c r="K5521" s="26" t="s">
        <v>9582</v>
      </c>
      <c r="L5521" s="26" t="s">
        <v>27757</v>
      </c>
      <c r="M5521" s="26">
        <v>380325268325</v>
      </c>
      <c r="N5521" s="26">
        <v>4622787201</v>
      </c>
    </row>
    <row r="5522" spans="1:14">
      <c r="A5522" s="26" t="s">
        <v>8848</v>
      </c>
      <c r="B5522" s="26" t="s">
        <v>8849</v>
      </c>
      <c r="C5522" s="26">
        <v>42081160</v>
      </c>
      <c r="D5522" s="26" t="s">
        <v>24</v>
      </c>
      <c r="E5522" s="26" t="s">
        <v>27758</v>
      </c>
      <c r="F5522" s="26" t="s">
        <v>19947</v>
      </c>
      <c r="G5522" s="26" t="s">
        <v>9579</v>
      </c>
      <c r="H5522" s="26" t="s">
        <v>1401</v>
      </c>
      <c r="I5522" s="26" t="s">
        <v>11494</v>
      </c>
      <c r="J5522" s="26" t="s">
        <v>54</v>
      </c>
      <c r="K5522" s="26" t="s">
        <v>9582</v>
      </c>
      <c r="L5522" s="26" t="s">
        <v>27759</v>
      </c>
      <c r="M5522" s="26">
        <v>380473497423</v>
      </c>
      <c r="N5522" s="26">
        <v>121181503</v>
      </c>
    </row>
    <row r="5523" spans="1:14">
      <c r="A5523" s="26" t="s">
        <v>4957</v>
      </c>
      <c r="B5523" s="26" t="s">
        <v>4958</v>
      </c>
      <c r="C5523" s="26">
        <v>42108962</v>
      </c>
      <c r="D5523" s="26" t="s">
        <v>24</v>
      </c>
      <c r="E5523" s="26" t="s">
        <v>27760</v>
      </c>
      <c r="F5523" s="26" t="s">
        <v>27761</v>
      </c>
      <c r="G5523" s="26" t="s">
        <v>9591</v>
      </c>
      <c r="H5523" s="26" t="s">
        <v>735</v>
      </c>
      <c r="I5523" s="26" t="s">
        <v>27329</v>
      </c>
      <c r="J5523" s="26" t="s">
        <v>27762</v>
      </c>
      <c r="K5523" s="26" t="s">
        <v>9582</v>
      </c>
      <c r="L5523" s="26" t="s">
        <v>27763</v>
      </c>
      <c r="M5523" s="26">
        <v>380964239958</v>
      </c>
      <c r="N5523" s="26">
        <v>4624810605</v>
      </c>
    </row>
    <row r="5524" spans="1:14">
      <c r="A5524" s="26" t="s">
        <v>5464</v>
      </c>
      <c r="B5524" s="26" t="s">
        <v>5461</v>
      </c>
      <c r="C5524" s="26">
        <v>42310851</v>
      </c>
      <c r="D5524" s="26" t="s">
        <v>24</v>
      </c>
      <c r="E5524" s="26" t="s">
        <v>27764</v>
      </c>
      <c r="F5524" s="26" t="s">
        <v>27765</v>
      </c>
      <c r="G5524" s="26" t="s">
        <v>9579</v>
      </c>
      <c r="H5524" s="26" t="s">
        <v>735</v>
      </c>
      <c r="I5524" s="26" t="s">
        <v>9605</v>
      </c>
      <c r="J5524" s="26" t="s">
        <v>27766</v>
      </c>
      <c r="K5524" s="26" t="s">
        <v>9582</v>
      </c>
      <c r="L5524" s="26" t="s">
        <v>27767</v>
      </c>
      <c r="M5524" s="26">
        <v>380681604860</v>
      </c>
      <c r="N5524" s="26">
        <v>4621510522</v>
      </c>
    </row>
    <row r="5525" spans="1:14">
      <c r="A5525" s="26" t="s">
        <v>4016</v>
      </c>
      <c r="B5525" s="26" t="s">
        <v>4017</v>
      </c>
      <c r="C5525" s="26" t="s">
        <v>1604</v>
      </c>
      <c r="D5525" s="26" t="s">
        <v>24</v>
      </c>
      <c r="E5525" s="26" t="s">
        <v>27768</v>
      </c>
      <c r="F5525" s="26" t="s">
        <v>4018</v>
      </c>
      <c r="G5525" s="26" t="s">
        <v>9586</v>
      </c>
      <c r="H5525" s="26" t="s">
        <v>506</v>
      </c>
      <c r="I5525" s="26" t="s">
        <v>10789</v>
      </c>
      <c r="J5525" s="26" t="s">
        <v>522</v>
      </c>
      <c r="K5525" s="26" t="s">
        <v>9597</v>
      </c>
      <c r="L5525" s="26" t="s">
        <v>27769</v>
      </c>
      <c r="M5525" s="26">
        <v>380996385044</v>
      </c>
      <c r="N5525" s="26">
        <v>724285503</v>
      </c>
    </row>
    <row r="5526" spans="1:14">
      <c r="A5526" s="26" t="s">
        <v>4698</v>
      </c>
      <c r="B5526" s="26" t="s">
        <v>4699</v>
      </c>
      <c r="C5526" s="26">
        <v>38286858</v>
      </c>
      <c r="D5526" s="26" t="s">
        <v>24</v>
      </c>
      <c r="E5526" s="26" t="s">
        <v>27770</v>
      </c>
      <c r="F5526" s="26" t="s">
        <v>27771</v>
      </c>
      <c r="G5526" s="26" t="s">
        <v>9586</v>
      </c>
      <c r="H5526" s="26" t="s">
        <v>670</v>
      </c>
      <c r="I5526" s="26" t="s">
        <v>11688</v>
      </c>
      <c r="J5526" s="26" t="s">
        <v>345</v>
      </c>
      <c r="K5526" s="26" t="s">
        <v>9606</v>
      </c>
      <c r="L5526" s="26" t="s">
        <v>27772</v>
      </c>
      <c r="M5526" s="26">
        <v>380524233070</v>
      </c>
      <c r="N5526" s="26">
        <v>120782508</v>
      </c>
    </row>
    <row r="5527" spans="1:14">
      <c r="A5527" s="26" t="s">
        <v>7126</v>
      </c>
      <c r="B5527" s="26" t="s">
        <v>7127</v>
      </c>
      <c r="C5527" s="26">
        <v>38492302</v>
      </c>
      <c r="D5527" s="26" t="s">
        <v>24</v>
      </c>
      <c r="E5527" s="26" t="s">
        <v>27773</v>
      </c>
      <c r="F5527" s="26" t="s">
        <v>27774</v>
      </c>
      <c r="G5527" s="26" t="s">
        <v>9586</v>
      </c>
      <c r="H5527" s="26" t="s">
        <v>987</v>
      </c>
      <c r="I5527" s="26" t="s">
        <v>9634</v>
      </c>
      <c r="J5527" s="26" t="s">
        <v>21777</v>
      </c>
      <c r="K5527" s="26" t="s">
        <v>9582</v>
      </c>
      <c r="L5527" s="26" t="s">
        <v>27775</v>
      </c>
      <c r="M5527" s="26">
        <v>380681357230</v>
      </c>
      <c r="N5527" s="26">
        <v>5624687401</v>
      </c>
    </row>
    <row r="5528" spans="1:14">
      <c r="A5528" s="26" t="s">
        <v>1787</v>
      </c>
      <c r="B5528" s="26" t="s">
        <v>1788</v>
      </c>
      <c r="C5528" s="26">
        <v>37084458</v>
      </c>
      <c r="D5528" s="26" t="s">
        <v>24</v>
      </c>
      <c r="E5528" s="26" t="s">
        <v>27776</v>
      </c>
      <c r="F5528" s="26" t="s">
        <v>27777</v>
      </c>
      <c r="G5528" s="26" t="s">
        <v>9586</v>
      </c>
      <c r="H5528" s="26" t="s">
        <v>27</v>
      </c>
      <c r="I5528" s="26" t="s">
        <v>12789</v>
      </c>
      <c r="J5528" s="26" t="s">
        <v>27778</v>
      </c>
      <c r="K5528" s="26" t="s">
        <v>9582</v>
      </c>
      <c r="L5528" s="26" t="s">
        <v>27779</v>
      </c>
      <c r="M5528" s="26">
        <v>380434025738</v>
      </c>
      <c r="N5528" s="26">
        <v>521984401</v>
      </c>
    </row>
    <row r="5529" spans="1:14">
      <c r="A5529" s="26" t="s">
        <v>5195</v>
      </c>
      <c r="B5529" s="26" t="s">
        <v>5175</v>
      </c>
      <c r="C5529" s="26">
        <v>1996668</v>
      </c>
      <c r="D5529" s="26" t="s">
        <v>24</v>
      </c>
      <c r="E5529" s="26" t="s">
        <v>27780</v>
      </c>
      <c r="F5529" s="26" t="s">
        <v>27781</v>
      </c>
      <c r="G5529" s="26" t="s">
        <v>9591</v>
      </c>
      <c r="H5529" s="26" t="s">
        <v>735</v>
      </c>
      <c r="J5529" s="26" t="s">
        <v>740</v>
      </c>
      <c r="K5529" s="26" t="s">
        <v>9597</v>
      </c>
      <c r="L5529" s="26" t="s">
        <v>12501</v>
      </c>
      <c r="M5529" s="26">
        <v>380322370723</v>
      </c>
      <c r="N5529" s="26">
        <v>1221881203</v>
      </c>
    </row>
    <row r="5530" spans="1:14">
      <c r="A5530" s="26" t="s">
        <v>8681</v>
      </c>
      <c r="B5530" s="26" t="s">
        <v>8682</v>
      </c>
      <c r="C5530" s="26">
        <v>38402043</v>
      </c>
      <c r="D5530" s="26" t="s">
        <v>24</v>
      </c>
      <c r="E5530" s="26" t="s">
        <v>27782</v>
      </c>
      <c r="F5530" s="26" t="s">
        <v>27783</v>
      </c>
      <c r="G5530" s="26" t="s">
        <v>9579</v>
      </c>
      <c r="H5530" s="26" t="s">
        <v>1308</v>
      </c>
      <c r="I5530" s="26" t="s">
        <v>13940</v>
      </c>
      <c r="J5530" s="26" t="s">
        <v>27784</v>
      </c>
      <c r="K5530" s="26" t="s">
        <v>9582</v>
      </c>
      <c r="L5530" s="26" t="s">
        <v>27785</v>
      </c>
      <c r="M5530" s="26">
        <v>380961706388</v>
      </c>
      <c r="N5530" s="26">
        <v>6825583203</v>
      </c>
    </row>
    <row r="5531" spans="1:14">
      <c r="A5531" s="26" t="s">
        <v>2802</v>
      </c>
      <c r="B5531" s="26" t="s">
        <v>2803</v>
      </c>
      <c r="C5531" s="26">
        <v>37339271</v>
      </c>
      <c r="D5531" s="26" t="s">
        <v>24</v>
      </c>
      <c r="E5531" s="26" t="s">
        <v>27786</v>
      </c>
      <c r="F5531" s="26" t="s">
        <v>27787</v>
      </c>
      <c r="G5531" s="26" t="s">
        <v>9591</v>
      </c>
      <c r="H5531" s="26" t="s">
        <v>258</v>
      </c>
      <c r="I5531" s="26" t="s">
        <v>9747</v>
      </c>
      <c r="J5531" s="26" t="s">
        <v>27788</v>
      </c>
      <c r="K5531" s="26" t="s">
        <v>9582</v>
      </c>
      <c r="L5531" s="26" t="s">
        <v>27789</v>
      </c>
      <c r="M5531" s="26">
        <v>380994748272</v>
      </c>
      <c r="N5531" s="26">
        <v>1420387306</v>
      </c>
    </row>
    <row r="5532" spans="1:14">
      <c r="A5532" s="26" t="s">
        <v>3709</v>
      </c>
      <c r="B5532" s="26" t="s">
        <v>3710</v>
      </c>
      <c r="C5532" s="26">
        <v>38783657</v>
      </c>
      <c r="D5532" s="26" t="s">
        <v>24</v>
      </c>
      <c r="E5532" s="26" t="s">
        <v>27790</v>
      </c>
      <c r="F5532" s="26" t="s">
        <v>27791</v>
      </c>
      <c r="G5532" s="26" t="s">
        <v>9591</v>
      </c>
      <c r="H5532" s="26" t="s">
        <v>468</v>
      </c>
      <c r="J5532" s="26" t="s">
        <v>481</v>
      </c>
      <c r="K5532" s="26" t="s">
        <v>9597</v>
      </c>
      <c r="L5532" s="26" t="s">
        <v>27792</v>
      </c>
      <c r="M5532" s="26">
        <v>380965239224</v>
      </c>
      <c r="N5532" s="26">
        <v>1222380503</v>
      </c>
    </row>
    <row r="5533" spans="1:14">
      <c r="A5533" s="26" t="s">
        <v>6452</v>
      </c>
      <c r="B5533" s="26" t="s">
        <v>6453</v>
      </c>
      <c r="C5533" s="26">
        <v>1999052</v>
      </c>
      <c r="D5533" s="26" t="s">
        <v>780</v>
      </c>
      <c r="E5533" s="26" t="s">
        <v>27793</v>
      </c>
      <c r="F5533" s="26" t="s">
        <v>27794</v>
      </c>
      <c r="G5533" s="26" t="s">
        <v>9601</v>
      </c>
      <c r="H5533" s="26" t="s">
        <v>885</v>
      </c>
      <c r="J5533" s="26" t="s">
        <v>910</v>
      </c>
      <c r="K5533" s="26" t="s">
        <v>9597</v>
      </c>
      <c r="L5533" s="26" t="s">
        <v>27795</v>
      </c>
      <c r="M5533" s="26">
        <v>380984507872</v>
      </c>
      <c r="N5533" s="26">
        <v>5110100000</v>
      </c>
    </row>
    <row r="5534" spans="1:14">
      <c r="A5534" s="26" t="s">
        <v>3473</v>
      </c>
      <c r="B5534" s="26" t="s">
        <v>3474</v>
      </c>
      <c r="C5534" s="26">
        <v>38466531</v>
      </c>
      <c r="D5534" s="26" t="s">
        <v>24</v>
      </c>
      <c r="E5534" s="26" t="s">
        <v>27796</v>
      </c>
      <c r="F5534" s="26" t="s">
        <v>27797</v>
      </c>
      <c r="G5534" s="26" t="s">
        <v>9586</v>
      </c>
      <c r="H5534" s="26" t="s">
        <v>392</v>
      </c>
      <c r="I5534" s="26" t="s">
        <v>11629</v>
      </c>
      <c r="J5534" s="26" t="s">
        <v>27798</v>
      </c>
      <c r="K5534" s="26" t="s">
        <v>9582</v>
      </c>
      <c r="L5534" s="26" t="s">
        <v>27799</v>
      </c>
      <c r="M5534" s="26">
        <v>761981497804</v>
      </c>
      <c r="N5534" s="26">
        <v>2124884501</v>
      </c>
    </row>
    <row r="5535" spans="1:14">
      <c r="A5535" s="26" t="s">
        <v>6533</v>
      </c>
      <c r="B5535" s="26" t="s">
        <v>6140</v>
      </c>
      <c r="C5535" s="26">
        <v>38617509</v>
      </c>
      <c r="D5535" s="26" t="s">
        <v>24</v>
      </c>
      <c r="E5535" s="26" t="s">
        <v>27800</v>
      </c>
      <c r="F5535" s="26" t="s">
        <v>27801</v>
      </c>
      <c r="G5535" s="26" t="s">
        <v>9586</v>
      </c>
      <c r="H5535" s="26" t="s">
        <v>885</v>
      </c>
      <c r="J5535" s="26" t="s">
        <v>13406</v>
      </c>
      <c r="K5535" s="26" t="s">
        <v>9597</v>
      </c>
      <c r="L5535" s="26" t="s">
        <v>27802</v>
      </c>
      <c r="M5535" s="26">
        <v>380485225112</v>
      </c>
      <c r="N5535" s="26">
        <v>2321586102</v>
      </c>
    </row>
    <row r="5536" spans="1:14">
      <c r="A5536" s="26" t="s">
        <v>6087</v>
      </c>
      <c r="B5536" s="26" t="s">
        <v>6088</v>
      </c>
      <c r="C5536" s="26">
        <v>38037938</v>
      </c>
      <c r="D5536" s="26" t="s">
        <v>24</v>
      </c>
      <c r="E5536" s="26" t="s">
        <v>27803</v>
      </c>
      <c r="F5536" s="26" t="s">
        <v>27804</v>
      </c>
      <c r="G5536" s="26" t="s">
        <v>9586</v>
      </c>
      <c r="H5536" s="26" t="s">
        <v>835</v>
      </c>
      <c r="I5536" s="26" t="s">
        <v>1230</v>
      </c>
      <c r="J5536" s="26" t="s">
        <v>27805</v>
      </c>
      <c r="K5536" s="26" t="s">
        <v>9582</v>
      </c>
      <c r="L5536" s="26" t="s">
        <v>27806</v>
      </c>
      <c r="M5536" s="26">
        <v>380985519085</v>
      </c>
      <c r="N5536" s="26">
        <v>4825485109</v>
      </c>
    </row>
    <row r="5537" spans="1:14">
      <c r="A5537" s="26" t="s">
        <v>8928</v>
      </c>
      <c r="B5537" s="26" t="s">
        <v>8929</v>
      </c>
      <c r="C5537" s="26">
        <v>39028772</v>
      </c>
      <c r="D5537" s="26" t="s">
        <v>24</v>
      </c>
      <c r="E5537" s="26" t="s">
        <v>27807</v>
      </c>
      <c r="F5537" s="26" t="s">
        <v>27808</v>
      </c>
      <c r="G5537" s="26" t="s">
        <v>9586</v>
      </c>
      <c r="H5537" s="26" t="s">
        <v>1401</v>
      </c>
      <c r="I5537" s="26" t="s">
        <v>9777</v>
      </c>
      <c r="J5537" s="26" t="s">
        <v>27809</v>
      </c>
      <c r="K5537" s="26" t="s">
        <v>9582</v>
      </c>
      <c r="L5537" s="26" t="s">
        <v>27810</v>
      </c>
      <c r="M5537" s="26">
        <v>761453100530</v>
      </c>
      <c r="N5537" s="26">
        <v>7124384301</v>
      </c>
    </row>
    <row r="5538" spans="1:14">
      <c r="A5538" s="26" t="s">
        <v>4501</v>
      </c>
      <c r="B5538" s="26" t="s">
        <v>4502</v>
      </c>
      <c r="C5538" s="26" t="s">
        <v>1604</v>
      </c>
      <c r="D5538" s="26" t="s">
        <v>24</v>
      </c>
      <c r="E5538" s="26" t="s">
        <v>27811</v>
      </c>
      <c r="F5538" s="26" t="s">
        <v>27812</v>
      </c>
      <c r="G5538" s="26" t="s">
        <v>9586</v>
      </c>
      <c r="H5538" s="26" t="s">
        <v>576</v>
      </c>
      <c r="J5538" s="26" t="s">
        <v>654</v>
      </c>
      <c r="K5538" s="26" t="s">
        <v>9597</v>
      </c>
      <c r="L5538" s="26" t="s">
        <v>18301</v>
      </c>
      <c r="M5538" s="26">
        <v>380990003075</v>
      </c>
      <c r="N5538" s="26">
        <v>3211500000</v>
      </c>
    </row>
    <row r="5539" spans="1:14">
      <c r="A5539" s="26" t="s">
        <v>6079</v>
      </c>
      <c r="B5539" s="26" t="s">
        <v>6077</v>
      </c>
      <c r="C5539" s="26">
        <v>38505313</v>
      </c>
      <c r="D5539" s="26" t="s">
        <v>24</v>
      </c>
      <c r="E5539" s="26" t="s">
        <v>27813</v>
      </c>
      <c r="F5539" s="26" t="s">
        <v>27814</v>
      </c>
      <c r="G5539" s="26" t="s">
        <v>9586</v>
      </c>
      <c r="H5539" s="26" t="s">
        <v>835</v>
      </c>
      <c r="J5539" s="26" t="s">
        <v>6071</v>
      </c>
      <c r="K5539" s="26" t="s">
        <v>9597</v>
      </c>
      <c r="L5539" s="26" t="s">
        <v>27815</v>
      </c>
      <c r="M5539" s="26">
        <v>380516131317</v>
      </c>
      <c r="N5539" s="26">
        <v>3523185202</v>
      </c>
    </row>
    <row r="5540" spans="1:14">
      <c r="A5540" s="26" t="s">
        <v>1988</v>
      </c>
      <c r="B5540" s="26" t="s">
        <v>1989</v>
      </c>
      <c r="C5540" s="26">
        <v>38672910</v>
      </c>
      <c r="D5540" s="26" t="s">
        <v>24</v>
      </c>
      <c r="E5540" s="26" t="s">
        <v>27816</v>
      </c>
      <c r="F5540" s="26" t="s">
        <v>27817</v>
      </c>
      <c r="G5540" s="26" t="s">
        <v>9579</v>
      </c>
      <c r="H5540" s="26" t="s">
        <v>103</v>
      </c>
      <c r="I5540" s="26" t="s">
        <v>1986</v>
      </c>
      <c r="J5540" s="26" t="s">
        <v>27818</v>
      </c>
      <c r="K5540" s="26" t="s">
        <v>9582</v>
      </c>
      <c r="L5540" s="26" t="s">
        <v>27819</v>
      </c>
      <c r="M5540" s="26">
        <v>380335723429</v>
      </c>
      <c r="N5540" s="26">
        <v>721484801</v>
      </c>
    </row>
    <row r="5541" spans="1:14">
      <c r="A5541" s="26" t="s">
        <v>7947</v>
      </c>
      <c r="B5541" s="26" t="s">
        <v>7948</v>
      </c>
      <c r="C5541" s="26">
        <v>38440356</v>
      </c>
      <c r="D5541" s="26" t="s">
        <v>24</v>
      </c>
      <c r="E5541" s="26" t="s">
        <v>27820</v>
      </c>
      <c r="F5541" s="26" t="s">
        <v>27821</v>
      </c>
      <c r="G5541" s="26" t="s">
        <v>9586</v>
      </c>
      <c r="H5541" s="26" t="s">
        <v>1122</v>
      </c>
      <c r="I5541" s="26" t="s">
        <v>10135</v>
      </c>
      <c r="J5541" s="26" t="s">
        <v>16691</v>
      </c>
      <c r="K5541" s="26" t="s">
        <v>9582</v>
      </c>
      <c r="L5541" s="26" t="s">
        <v>27822</v>
      </c>
      <c r="M5541" s="26">
        <v>380574494115</v>
      </c>
      <c r="N5541" s="26">
        <v>1222655102</v>
      </c>
    </row>
    <row r="5542" spans="1:14">
      <c r="A5542" s="26" t="s">
        <v>3994</v>
      </c>
      <c r="B5542" s="26" t="s">
        <v>3995</v>
      </c>
      <c r="C5542" s="26">
        <v>42043117</v>
      </c>
      <c r="D5542" s="26" t="s">
        <v>24</v>
      </c>
      <c r="E5542" s="26" t="s">
        <v>27823</v>
      </c>
      <c r="F5542" s="26" t="s">
        <v>27824</v>
      </c>
      <c r="G5542" s="26" t="s">
        <v>9579</v>
      </c>
      <c r="H5542" s="26" t="s">
        <v>506</v>
      </c>
      <c r="I5542" s="26" t="s">
        <v>10777</v>
      </c>
      <c r="J5542" s="26" t="s">
        <v>27825</v>
      </c>
      <c r="K5542" s="26" t="s">
        <v>9582</v>
      </c>
      <c r="L5542" s="26" t="s">
        <v>27826</v>
      </c>
      <c r="M5542" s="26">
        <v>380343035218</v>
      </c>
      <c r="N5542" s="26">
        <v>2621685701</v>
      </c>
    </row>
    <row r="5543" spans="1:14">
      <c r="A5543" s="26" t="s">
        <v>5665</v>
      </c>
      <c r="B5543" s="26" t="s">
        <v>5666</v>
      </c>
      <c r="C5543" s="26">
        <v>30300749</v>
      </c>
      <c r="D5543" s="26" t="s">
        <v>24</v>
      </c>
      <c r="E5543" s="26" t="s">
        <v>27827</v>
      </c>
      <c r="F5543" s="26" t="s">
        <v>27828</v>
      </c>
      <c r="G5543" s="26" t="s">
        <v>9586</v>
      </c>
      <c r="H5543" s="26" t="s">
        <v>799</v>
      </c>
      <c r="J5543" s="26" t="s">
        <v>800</v>
      </c>
      <c r="K5543" s="26" t="s">
        <v>9597</v>
      </c>
      <c r="L5543" s="26" t="s">
        <v>13826</v>
      </c>
      <c r="M5543" s="26">
        <v>380445645079</v>
      </c>
      <c r="N5543" s="26">
        <v>4822784009</v>
      </c>
    </row>
    <row r="5544" spans="1:14">
      <c r="A5544" s="26" t="s">
        <v>9160</v>
      </c>
      <c r="B5544" s="26" t="s">
        <v>9161</v>
      </c>
      <c r="C5544" s="26">
        <v>2005875</v>
      </c>
      <c r="D5544" s="26" t="s">
        <v>780</v>
      </c>
      <c r="E5544" s="26" t="s">
        <v>27829</v>
      </c>
      <c r="F5544" s="26" t="s">
        <v>9787</v>
      </c>
      <c r="G5544" s="26" t="s">
        <v>9601</v>
      </c>
      <c r="H5544" s="26" t="s">
        <v>1490</v>
      </c>
      <c r="J5544" s="26" t="s">
        <v>9162</v>
      </c>
      <c r="K5544" s="26" t="s">
        <v>9597</v>
      </c>
      <c r="L5544" s="26" t="s">
        <v>27830</v>
      </c>
      <c r="M5544" s="26">
        <v>380373121522</v>
      </c>
      <c r="N5544" s="26">
        <v>5620488303</v>
      </c>
    </row>
    <row r="5545" spans="1:14">
      <c r="A5545" s="26" t="s">
        <v>5856</v>
      </c>
      <c r="B5545" s="26" t="s">
        <v>5857</v>
      </c>
      <c r="C5545" s="26">
        <v>38945657</v>
      </c>
      <c r="D5545" s="26" t="s">
        <v>24</v>
      </c>
      <c r="E5545" s="26" t="s">
        <v>27831</v>
      </c>
      <c r="F5545" s="26" t="s">
        <v>27832</v>
      </c>
      <c r="G5545" s="26" t="s">
        <v>9586</v>
      </c>
      <c r="H5545" s="26" t="s">
        <v>799</v>
      </c>
      <c r="J5545" s="26" t="s">
        <v>800</v>
      </c>
      <c r="K5545" s="26" t="s">
        <v>9597</v>
      </c>
      <c r="L5545" s="26" t="s">
        <v>27833</v>
      </c>
      <c r="M5545" s="26">
        <v>380442790336</v>
      </c>
      <c r="N5545" s="26">
        <v>4822784009</v>
      </c>
    </row>
    <row r="5546" spans="1:14">
      <c r="A5546" s="26" t="s">
        <v>8394</v>
      </c>
      <c r="B5546" s="26" t="s">
        <v>8395</v>
      </c>
      <c r="C5546" s="26">
        <v>41813691</v>
      </c>
      <c r="D5546" s="26" t="s">
        <v>24</v>
      </c>
      <c r="E5546" s="26" t="s">
        <v>27834</v>
      </c>
      <c r="F5546" s="26" t="s">
        <v>27835</v>
      </c>
      <c r="G5546" s="26" t="s">
        <v>9579</v>
      </c>
      <c r="H5546" s="26" t="s">
        <v>1269</v>
      </c>
      <c r="I5546" s="26" t="s">
        <v>18575</v>
      </c>
      <c r="J5546" s="26" t="s">
        <v>27836</v>
      </c>
      <c r="K5546" s="26" t="s">
        <v>9906</v>
      </c>
      <c r="L5546" s="26" t="s">
        <v>27837</v>
      </c>
      <c r="M5546" s="26">
        <v>383805099711</v>
      </c>
      <c r="N5546" s="26">
        <v>6525455305</v>
      </c>
    </row>
    <row r="5547" spans="1:14">
      <c r="A5547" s="26" t="s">
        <v>6120</v>
      </c>
      <c r="B5547" s="26" t="s">
        <v>6121</v>
      </c>
      <c r="C5547" s="26">
        <v>1998650</v>
      </c>
      <c r="D5547" s="26" t="s">
        <v>780</v>
      </c>
      <c r="E5547" s="26" t="s">
        <v>27838</v>
      </c>
      <c r="F5547" s="26" t="s">
        <v>27839</v>
      </c>
      <c r="G5547" s="26" t="s">
        <v>9601</v>
      </c>
      <c r="H5547" s="26" t="s">
        <v>885</v>
      </c>
      <c r="I5547" s="26" t="s">
        <v>10801</v>
      </c>
      <c r="J5547" s="26" t="s">
        <v>890</v>
      </c>
      <c r="K5547" s="26" t="s">
        <v>9597</v>
      </c>
      <c r="L5547" s="26" t="s">
        <v>27840</v>
      </c>
      <c r="M5547" s="26">
        <v>380677236170</v>
      </c>
      <c r="N5547" s="26">
        <v>123981101</v>
      </c>
    </row>
    <row r="5548" spans="1:14">
      <c r="A5548" s="26" t="s">
        <v>7336</v>
      </c>
      <c r="B5548" s="26" t="s">
        <v>7337</v>
      </c>
      <c r="C5548" s="26">
        <v>2007532</v>
      </c>
      <c r="D5548" s="26" t="s">
        <v>780</v>
      </c>
      <c r="E5548" s="26" t="s">
        <v>27841</v>
      </c>
      <c r="F5548" s="26" t="s">
        <v>27842</v>
      </c>
      <c r="G5548" s="26" t="s">
        <v>9601</v>
      </c>
      <c r="H5548" s="26" t="s">
        <v>1025</v>
      </c>
      <c r="J5548" s="26" t="s">
        <v>1034</v>
      </c>
      <c r="K5548" s="26" t="s">
        <v>9597</v>
      </c>
      <c r="L5548" s="26" t="s">
        <v>27843</v>
      </c>
      <c r="M5548" s="26">
        <v>380544766251</v>
      </c>
      <c r="N5548" s="26">
        <v>5910400000</v>
      </c>
    </row>
    <row r="5549" spans="1:14">
      <c r="A5549" s="26" t="s">
        <v>8936</v>
      </c>
      <c r="B5549" s="26" t="s">
        <v>8937</v>
      </c>
      <c r="C5549" s="26">
        <v>41055229</v>
      </c>
      <c r="D5549" s="26" t="s">
        <v>24</v>
      </c>
      <c r="E5549" s="26" t="s">
        <v>27844</v>
      </c>
      <c r="F5549" s="26" t="s">
        <v>17178</v>
      </c>
      <c r="G5549" s="26" t="s">
        <v>9586</v>
      </c>
      <c r="H5549" s="26" t="s">
        <v>1401</v>
      </c>
      <c r="J5549" s="26" t="s">
        <v>1454</v>
      </c>
      <c r="K5549" s="26" t="s">
        <v>9597</v>
      </c>
      <c r="L5549" s="26" t="s">
        <v>9690</v>
      </c>
      <c r="M5549" s="26">
        <v>380473351603</v>
      </c>
      <c r="N5549" s="26">
        <v>524885203</v>
      </c>
    </row>
    <row r="5550" spans="1:14">
      <c r="A5550" s="26" t="s">
        <v>2500</v>
      </c>
      <c r="B5550" s="26" t="s">
        <v>2479</v>
      </c>
      <c r="C5550" s="26">
        <v>38256191</v>
      </c>
      <c r="D5550" s="26" t="s">
        <v>780</v>
      </c>
      <c r="E5550" s="26" t="s">
        <v>27845</v>
      </c>
      <c r="F5550" s="26" t="s">
        <v>19642</v>
      </c>
      <c r="G5550" s="26" t="s">
        <v>9601</v>
      </c>
      <c r="H5550" s="26" t="s">
        <v>133</v>
      </c>
      <c r="J5550" s="26" t="s">
        <v>183</v>
      </c>
      <c r="K5550" s="26" t="s">
        <v>9597</v>
      </c>
      <c r="L5550" s="26" t="s">
        <v>27846</v>
      </c>
      <c r="M5550" s="26">
        <v>380676380212</v>
      </c>
      <c r="N5550" s="26">
        <v>1211000000</v>
      </c>
    </row>
    <row r="5551" spans="1:14">
      <c r="A5551" s="26" t="s">
        <v>8471</v>
      </c>
      <c r="B5551" s="26" t="s">
        <v>8472</v>
      </c>
      <c r="C5551" s="26">
        <v>38473156</v>
      </c>
      <c r="D5551" s="26" t="s">
        <v>24</v>
      </c>
      <c r="E5551" s="26" t="s">
        <v>27847</v>
      </c>
      <c r="F5551" s="26" t="s">
        <v>27848</v>
      </c>
      <c r="G5551" s="26" t="s">
        <v>9586</v>
      </c>
      <c r="H5551" s="26" t="s">
        <v>1269</v>
      </c>
      <c r="I5551" s="26" t="s">
        <v>12277</v>
      </c>
      <c r="J5551" s="26" t="s">
        <v>14215</v>
      </c>
      <c r="K5551" s="26" t="s">
        <v>9906</v>
      </c>
      <c r="L5551" s="26" t="s">
        <v>27849</v>
      </c>
      <c r="M5551" s="26">
        <v>380553041550</v>
      </c>
      <c r="N5551" s="26">
        <v>123955100</v>
      </c>
    </row>
    <row r="5552" spans="1:14">
      <c r="A5552" s="26" t="s">
        <v>9399</v>
      </c>
      <c r="B5552" s="26" t="s">
        <v>9400</v>
      </c>
      <c r="C5552" s="26">
        <v>38955665</v>
      </c>
      <c r="D5552" s="26" t="s">
        <v>24</v>
      </c>
      <c r="E5552" s="26" t="s">
        <v>27850</v>
      </c>
      <c r="F5552" s="26" t="s">
        <v>27851</v>
      </c>
      <c r="G5552" s="26" t="s">
        <v>9586</v>
      </c>
      <c r="H5552" s="26" t="s">
        <v>1573</v>
      </c>
      <c r="I5552" s="26" t="s">
        <v>10158</v>
      </c>
      <c r="J5552" s="26" t="s">
        <v>6189</v>
      </c>
      <c r="K5552" s="26" t="s">
        <v>9582</v>
      </c>
      <c r="L5552" s="26" t="s">
        <v>27852</v>
      </c>
      <c r="M5552" s="26">
        <v>380462696348</v>
      </c>
      <c r="N5552" s="26">
        <v>122755301</v>
      </c>
    </row>
    <row r="5553" spans="1:14">
      <c r="A5553" s="26" t="s">
        <v>7903</v>
      </c>
      <c r="B5553" s="26" t="s">
        <v>7904</v>
      </c>
      <c r="C5553" s="26">
        <v>38579825</v>
      </c>
      <c r="D5553" s="26" t="s">
        <v>24</v>
      </c>
      <c r="E5553" s="26" t="s">
        <v>27853</v>
      </c>
      <c r="F5553" s="26" t="s">
        <v>27854</v>
      </c>
      <c r="G5553" s="26" t="s">
        <v>9586</v>
      </c>
      <c r="H5553" s="26" t="s">
        <v>1122</v>
      </c>
      <c r="I5553" s="26" t="s">
        <v>16172</v>
      </c>
      <c r="J5553" s="26" t="s">
        <v>27855</v>
      </c>
      <c r="K5553" s="26" t="s">
        <v>9582</v>
      </c>
      <c r="L5553" s="26" t="s">
        <v>27856</v>
      </c>
      <c r="M5553" s="26">
        <v>380956828038</v>
      </c>
      <c r="N5553" s="26">
        <v>6322283001</v>
      </c>
    </row>
    <row r="5554" spans="1:14">
      <c r="A5554" s="26" t="s">
        <v>3833</v>
      </c>
      <c r="B5554" s="26" t="s">
        <v>3834</v>
      </c>
      <c r="C5554" s="26">
        <v>38761806</v>
      </c>
      <c r="D5554" s="26" t="s">
        <v>24</v>
      </c>
      <c r="E5554" s="26" t="s">
        <v>27857</v>
      </c>
      <c r="F5554" s="26" t="s">
        <v>21236</v>
      </c>
      <c r="G5554" s="26" t="s">
        <v>9586</v>
      </c>
      <c r="H5554" s="26" t="s">
        <v>468</v>
      </c>
      <c r="J5554" s="26" t="s">
        <v>10510</v>
      </c>
      <c r="K5554" s="26" t="s">
        <v>9597</v>
      </c>
      <c r="L5554" s="26" t="s">
        <v>27858</v>
      </c>
      <c r="M5554" s="26">
        <v>761587973786</v>
      </c>
      <c r="N5554" s="26">
        <v>2310700000</v>
      </c>
    </row>
    <row r="5555" spans="1:14">
      <c r="A5555" s="26" t="s">
        <v>8863</v>
      </c>
      <c r="B5555" s="26" t="s">
        <v>8864</v>
      </c>
      <c r="C5555" s="26">
        <v>38646750</v>
      </c>
      <c r="D5555" s="26" t="s">
        <v>24</v>
      </c>
      <c r="E5555" s="26" t="s">
        <v>27859</v>
      </c>
      <c r="F5555" s="26" t="s">
        <v>27860</v>
      </c>
      <c r="G5555" s="26" t="s">
        <v>9586</v>
      </c>
      <c r="H5555" s="26" t="s">
        <v>1401</v>
      </c>
      <c r="I5555" s="26" t="s">
        <v>12022</v>
      </c>
      <c r="J5555" s="26" t="s">
        <v>27861</v>
      </c>
      <c r="K5555" s="26" t="s">
        <v>9582</v>
      </c>
      <c r="L5555" s="26" t="s">
        <v>27862</v>
      </c>
      <c r="M5555" s="26">
        <v>380474792238</v>
      </c>
      <c r="N5555" s="26">
        <v>1222384003</v>
      </c>
    </row>
    <row r="5556" spans="1:14">
      <c r="A5556" s="26" t="s">
        <v>9399</v>
      </c>
      <c r="B5556" s="26" t="s">
        <v>9400</v>
      </c>
      <c r="C5556" s="26">
        <v>38955665</v>
      </c>
      <c r="D5556" s="26" t="s">
        <v>24</v>
      </c>
      <c r="E5556" s="26" t="s">
        <v>27863</v>
      </c>
      <c r="F5556" s="26" t="s">
        <v>27864</v>
      </c>
      <c r="G5556" s="26" t="s">
        <v>9579</v>
      </c>
      <c r="H5556" s="26" t="s">
        <v>1573</v>
      </c>
      <c r="I5556" s="26" t="s">
        <v>10158</v>
      </c>
      <c r="J5556" s="26" t="s">
        <v>27865</v>
      </c>
      <c r="K5556" s="26" t="s">
        <v>9582</v>
      </c>
      <c r="L5556" s="26" t="s">
        <v>27866</v>
      </c>
      <c r="M5556" s="26">
        <v>380462689316</v>
      </c>
      <c r="N5556" s="26">
        <v>7425588701</v>
      </c>
    </row>
    <row r="5557" spans="1:14">
      <c r="A5557" s="26" t="s">
        <v>4947</v>
      </c>
      <c r="B5557" s="26" t="s">
        <v>4942</v>
      </c>
      <c r="C5557" s="26">
        <v>1997633</v>
      </c>
      <c r="D5557" s="26" t="s">
        <v>24</v>
      </c>
      <c r="E5557" s="26" t="s">
        <v>27867</v>
      </c>
      <c r="F5557" s="26" t="s">
        <v>27868</v>
      </c>
      <c r="G5557" s="26" t="s">
        <v>9586</v>
      </c>
      <c r="H5557" s="26" t="s">
        <v>735</v>
      </c>
      <c r="I5557" s="26" t="s">
        <v>12298</v>
      </c>
      <c r="J5557" s="26" t="s">
        <v>23156</v>
      </c>
      <c r="K5557" s="26" t="s">
        <v>9606</v>
      </c>
      <c r="L5557" s="26" t="s">
        <v>27869</v>
      </c>
      <c r="M5557" s="26">
        <v>380677943600</v>
      </c>
      <c r="N5557" s="26">
        <v>124785002</v>
      </c>
    </row>
    <row r="5558" spans="1:14">
      <c r="A5558" s="26" t="s">
        <v>4150</v>
      </c>
      <c r="B5558" s="26" t="s">
        <v>4151</v>
      </c>
      <c r="C5558" s="26">
        <v>25596594</v>
      </c>
      <c r="D5558" s="26" t="s">
        <v>780</v>
      </c>
      <c r="E5558" s="26" t="s">
        <v>27870</v>
      </c>
      <c r="F5558" s="26" t="s">
        <v>27871</v>
      </c>
      <c r="G5558" s="26" t="s">
        <v>9601</v>
      </c>
      <c r="H5558" s="26" t="s">
        <v>506</v>
      </c>
      <c r="J5558" s="26" t="s">
        <v>537</v>
      </c>
      <c r="K5558" s="26" t="s">
        <v>9597</v>
      </c>
      <c r="L5558" s="26" t="s">
        <v>27872</v>
      </c>
      <c r="M5558" s="26">
        <v>760686641442</v>
      </c>
      <c r="N5558" s="26">
        <v>2610600000</v>
      </c>
    </row>
    <row r="5559" spans="1:14">
      <c r="A5559" s="26" t="s">
        <v>3372</v>
      </c>
      <c r="B5559" s="26" t="s">
        <v>3373</v>
      </c>
      <c r="C5559" s="26">
        <v>41769166</v>
      </c>
      <c r="D5559" s="26" t="s">
        <v>24</v>
      </c>
      <c r="E5559" s="26" t="s">
        <v>27873</v>
      </c>
      <c r="F5559" s="26" t="s">
        <v>27874</v>
      </c>
      <c r="G5559" s="26" t="s">
        <v>9579</v>
      </c>
      <c r="H5559" s="26" t="s">
        <v>392</v>
      </c>
      <c r="I5559" s="26" t="s">
        <v>11040</v>
      </c>
      <c r="J5559" s="26" t="s">
        <v>27875</v>
      </c>
      <c r="K5559" s="26" t="s">
        <v>9582</v>
      </c>
      <c r="L5559" s="26" t="s">
        <v>27876</v>
      </c>
      <c r="M5559" s="26">
        <v>380314346710</v>
      </c>
      <c r="N5559" s="26">
        <v>2121282403</v>
      </c>
    </row>
    <row r="5560" spans="1:14">
      <c r="A5560" s="26" t="s">
        <v>7599</v>
      </c>
      <c r="B5560" s="26" t="s">
        <v>7600</v>
      </c>
      <c r="C5560" s="26">
        <v>38194961</v>
      </c>
      <c r="D5560" s="26" t="s">
        <v>24</v>
      </c>
      <c r="E5560" s="26" t="s">
        <v>27877</v>
      </c>
      <c r="F5560" s="26" t="s">
        <v>27878</v>
      </c>
      <c r="G5560" s="26" t="s">
        <v>9591</v>
      </c>
      <c r="H5560" s="26" t="s">
        <v>1088</v>
      </c>
      <c r="I5560" s="26" t="s">
        <v>9882</v>
      </c>
      <c r="J5560" s="26" t="s">
        <v>23096</v>
      </c>
      <c r="K5560" s="26" t="s">
        <v>9606</v>
      </c>
      <c r="L5560" s="26" t="s">
        <v>27879</v>
      </c>
      <c r="M5560" s="26">
        <v>380355731561</v>
      </c>
      <c r="N5560" s="26">
        <v>6121655400</v>
      </c>
    </row>
    <row r="5561" spans="1:14">
      <c r="A5561" s="26" t="s">
        <v>4762</v>
      </c>
      <c r="B5561" s="26" t="s">
        <v>4763</v>
      </c>
      <c r="C5561" s="26">
        <v>38600846</v>
      </c>
      <c r="D5561" s="26" t="s">
        <v>24</v>
      </c>
      <c r="E5561" s="26" t="s">
        <v>27880</v>
      </c>
      <c r="F5561" s="26" t="s">
        <v>27881</v>
      </c>
      <c r="G5561" s="26" t="s">
        <v>9586</v>
      </c>
      <c r="H5561" s="26" t="s">
        <v>670</v>
      </c>
      <c r="I5561" s="26" t="s">
        <v>16052</v>
      </c>
      <c r="J5561" s="26" t="s">
        <v>27398</v>
      </c>
      <c r="K5561" s="26" t="s">
        <v>9582</v>
      </c>
      <c r="L5561" s="26" t="s">
        <v>27882</v>
      </c>
      <c r="M5561" s="26">
        <v>380679489297</v>
      </c>
      <c r="N5561" s="26">
        <v>523184101</v>
      </c>
    </row>
    <row r="5562" spans="1:14">
      <c r="A5562" s="26" t="s">
        <v>4320</v>
      </c>
      <c r="B5562" s="26" t="s">
        <v>4321</v>
      </c>
      <c r="C5562" s="26">
        <v>38435021</v>
      </c>
      <c r="D5562" s="26" t="s">
        <v>24</v>
      </c>
      <c r="E5562" s="26" t="s">
        <v>27883</v>
      </c>
      <c r="F5562" s="26" t="s">
        <v>27884</v>
      </c>
      <c r="G5562" s="26" t="s">
        <v>9586</v>
      </c>
      <c r="H5562" s="26" t="s">
        <v>576</v>
      </c>
      <c r="I5562" s="26" t="s">
        <v>9901</v>
      </c>
      <c r="J5562" s="26" t="s">
        <v>27885</v>
      </c>
      <c r="K5562" s="26" t="s">
        <v>9582</v>
      </c>
      <c r="L5562" s="26" t="s">
        <v>27886</v>
      </c>
      <c r="M5562" s="26">
        <v>380636072804</v>
      </c>
      <c r="N5562" s="26">
        <v>3220683601</v>
      </c>
    </row>
    <row r="5563" spans="1:14">
      <c r="A5563" s="26" t="s">
        <v>4342</v>
      </c>
      <c r="B5563" s="26" t="s">
        <v>4343</v>
      </c>
      <c r="C5563" s="26">
        <v>1994669</v>
      </c>
      <c r="D5563" s="26" t="s">
        <v>780</v>
      </c>
      <c r="E5563" s="26" t="s">
        <v>27887</v>
      </c>
      <c r="F5563" s="26" t="s">
        <v>19537</v>
      </c>
      <c r="G5563" s="26" t="s">
        <v>9601</v>
      </c>
      <c r="H5563" s="26" t="s">
        <v>576</v>
      </c>
      <c r="I5563" s="26" t="s">
        <v>10292</v>
      </c>
      <c r="J5563" s="26" t="s">
        <v>4344</v>
      </c>
      <c r="K5563" s="26" t="s">
        <v>9597</v>
      </c>
      <c r="L5563" s="26" t="s">
        <v>27888</v>
      </c>
      <c r="M5563" s="26">
        <v>380459840059</v>
      </c>
      <c r="N5563" s="26">
        <v>3222410300</v>
      </c>
    </row>
    <row r="5564" spans="1:14">
      <c r="A5564" s="26" t="s">
        <v>3427</v>
      </c>
      <c r="B5564" s="26" t="s">
        <v>3422</v>
      </c>
      <c r="C5564" s="26">
        <v>34563680</v>
      </c>
      <c r="D5564" s="26" t="s">
        <v>780</v>
      </c>
      <c r="E5564" s="26" t="s">
        <v>27889</v>
      </c>
      <c r="F5564" s="26" t="s">
        <v>27890</v>
      </c>
      <c r="G5564" s="26" t="s">
        <v>9601</v>
      </c>
      <c r="H5564" s="26" t="s">
        <v>392</v>
      </c>
      <c r="J5564" s="26" t="s">
        <v>11322</v>
      </c>
      <c r="K5564" s="26" t="s">
        <v>9597</v>
      </c>
      <c r="L5564" s="26" t="s">
        <v>27891</v>
      </c>
      <c r="M5564" s="26">
        <v>380660330232</v>
      </c>
      <c r="N5564" s="26" t="e">
        <v>#N/A</v>
      </c>
    </row>
    <row r="5565" spans="1:14">
      <c r="A5565" s="26" t="s">
        <v>6416</v>
      </c>
      <c r="B5565" s="26" t="s">
        <v>6417</v>
      </c>
      <c r="C5565" s="26">
        <v>1998526</v>
      </c>
      <c r="D5565" s="26" t="s">
        <v>780</v>
      </c>
      <c r="E5565" s="26" t="s">
        <v>27892</v>
      </c>
      <c r="F5565" s="26" t="s">
        <v>27893</v>
      </c>
      <c r="G5565" s="26" t="s">
        <v>9601</v>
      </c>
      <c r="H5565" s="26" t="s">
        <v>885</v>
      </c>
      <c r="J5565" s="26" t="s">
        <v>910</v>
      </c>
      <c r="K5565" s="26" t="s">
        <v>9597</v>
      </c>
      <c r="L5565" s="26" t="s">
        <v>27894</v>
      </c>
      <c r="M5565" s="26">
        <v>380487550101</v>
      </c>
      <c r="N5565" s="26">
        <v>5110100000</v>
      </c>
    </row>
    <row r="5566" spans="1:14">
      <c r="A5566" s="26" t="s">
        <v>7126</v>
      </c>
      <c r="B5566" s="26" t="s">
        <v>7127</v>
      </c>
      <c r="C5566" s="26">
        <v>38492302</v>
      </c>
      <c r="D5566" s="26" t="s">
        <v>24</v>
      </c>
      <c r="E5566" s="26" t="s">
        <v>27895</v>
      </c>
      <c r="F5566" s="26" t="s">
        <v>27896</v>
      </c>
      <c r="G5566" s="26" t="s">
        <v>9579</v>
      </c>
      <c r="H5566" s="26" t="s">
        <v>987</v>
      </c>
      <c r="I5566" s="26" t="s">
        <v>9634</v>
      </c>
      <c r="J5566" s="26" t="s">
        <v>27897</v>
      </c>
      <c r="K5566" s="26" t="s">
        <v>9582</v>
      </c>
      <c r="L5566" s="26" t="s">
        <v>27898</v>
      </c>
      <c r="M5566" s="26">
        <v>380362278065</v>
      </c>
      <c r="N5566" s="26">
        <v>5624680405</v>
      </c>
    </row>
    <row r="5567" spans="1:14">
      <c r="A5567" s="26" t="s">
        <v>2997</v>
      </c>
      <c r="B5567" s="26" t="s">
        <v>2998</v>
      </c>
      <c r="C5567" s="26">
        <v>1991168</v>
      </c>
      <c r="D5567" s="26" t="s">
        <v>780</v>
      </c>
      <c r="E5567" s="26" t="s">
        <v>27899</v>
      </c>
      <c r="F5567" s="26" t="s">
        <v>21270</v>
      </c>
      <c r="G5567" s="26" t="s">
        <v>9601</v>
      </c>
      <c r="H5567" s="26" t="s">
        <v>258</v>
      </c>
      <c r="J5567" s="26" t="s">
        <v>298</v>
      </c>
      <c r="K5567" s="26" t="s">
        <v>9597</v>
      </c>
      <c r="L5567" s="26" t="s">
        <v>27900</v>
      </c>
      <c r="M5567" s="26">
        <v>761581451719</v>
      </c>
      <c r="N5567" s="26">
        <v>1412900000</v>
      </c>
    </row>
    <row r="5568" spans="1:14">
      <c r="A5568" s="26" t="s">
        <v>2269</v>
      </c>
      <c r="B5568" s="26" t="s">
        <v>2270</v>
      </c>
      <c r="C5568" s="26">
        <v>1985127</v>
      </c>
      <c r="D5568" s="26" t="s">
        <v>780</v>
      </c>
      <c r="E5568" s="26" t="s">
        <v>27901</v>
      </c>
      <c r="F5568" s="26" t="s">
        <v>17837</v>
      </c>
      <c r="G5568" s="26" t="s">
        <v>9601</v>
      </c>
      <c r="H5568" s="26" t="s">
        <v>133</v>
      </c>
      <c r="I5568" s="26" t="s">
        <v>146</v>
      </c>
      <c r="J5568" s="26" t="s">
        <v>146</v>
      </c>
      <c r="K5568" s="26" t="s">
        <v>9597</v>
      </c>
      <c r="L5568" s="26" t="s">
        <v>27902</v>
      </c>
      <c r="M5568" s="26">
        <v>380567670821</v>
      </c>
      <c r="N5568" s="26">
        <v>1210100000</v>
      </c>
    </row>
    <row r="5569" spans="1:14">
      <c r="A5569" s="26" t="s">
        <v>8946</v>
      </c>
      <c r="B5569" s="26" t="s">
        <v>8947</v>
      </c>
      <c r="C5569" s="26">
        <v>41773113</v>
      </c>
      <c r="D5569" s="26" t="s">
        <v>24</v>
      </c>
      <c r="E5569" s="26" t="s">
        <v>27903</v>
      </c>
      <c r="F5569" s="26" t="s">
        <v>27904</v>
      </c>
      <c r="G5569" s="26" t="s">
        <v>9579</v>
      </c>
      <c r="H5569" s="26" t="s">
        <v>1401</v>
      </c>
      <c r="I5569" s="26" t="s">
        <v>14400</v>
      </c>
      <c r="J5569" s="26" t="s">
        <v>27905</v>
      </c>
      <c r="K5569" s="26" t="s">
        <v>9582</v>
      </c>
      <c r="L5569" s="26" t="s">
        <v>27906</v>
      </c>
      <c r="M5569" s="26">
        <v>380967354603</v>
      </c>
      <c r="N5569" s="26">
        <v>7124084804</v>
      </c>
    </row>
    <row r="5570" spans="1:14">
      <c r="A5570" s="26" t="s">
        <v>2909</v>
      </c>
      <c r="B5570" s="26" t="s">
        <v>2910</v>
      </c>
      <c r="C5570" s="26">
        <v>37885262</v>
      </c>
      <c r="D5570" s="26" t="s">
        <v>24</v>
      </c>
      <c r="E5570" s="26" t="s">
        <v>27907</v>
      </c>
      <c r="F5570" s="26" t="s">
        <v>27908</v>
      </c>
      <c r="G5570" s="26" t="s">
        <v>9586</v>
      </c>
      <c r="H5570" s="26" t="s">
        <v>258</v>
      </c>
      <c r="J5570" s="26" t="s">
        <v>317</v>
      </c>
      <c r="K5570" s="26" t="s">
        <v>9597</v>
      </c>
      <c r="L5570" s="26" t="s">
        <v>17584</v>
      </c>
      <c r="M5570" s="26">
        <v>761615642167</v>
      </c>
      <c r="N5570" s="26">
        <v>1412300000</v>
      </c>
    </row>
    <row r="5571" spans="1:14">
      <c r="A5571" s="26" t="s">
        <v>1829</v>
      </c>
      <c r="B5571" s="26" t="s">
        <v>1830</v>
      </c>
      <c r="C5571" s="26">
        <v>37048032</v>
      </c>
      <c r="D5571" s="26" t="s">
        <v>24</v>
      </c>
      <c r="E5571" s="26" t="s">
        <v>27909</v>
      </c>
      <c r="F5571" s="26" t="s">
        <v>27910</v>
      </c>
      <c r="G5571" s="26" t="s">
        <v>9579</v>
      </c>
      <c r="H5571" s="26" t="s">
        <v>27</v>
      </c>
      <c r="I5571" s="26" t="s">
        <v>12860</v>
      </c>
      <c r="J5571" s="26" t="s">
        <v>27911</v>
      </c>
      <c r="K5571" s="26" t="s">
        <v>9582</v>
      </c>
      <c r="L5571" s="26" t="s">
        <v>27912</v>
      </c>
      <c r="M5571" s="26">
        <v>380435635719</v>
      </c>
      <c r="N5571" s="26">
        <v>522887101</v>
      </c>
    </row>
    <row r="5572" spans="1:14">
      <c r="A5572" s="26" t="s">
        <v>2985</v>
      </c>
      <c r="B5572" s="26" t="s">
        <v>2986</v>
      </c>
      <c r="C5572" s="26">
        <v>37927092</v>
      </c>
      <c r="D5572" s="26" t="s">
        <v>24</v>
      </c>
      <c r="E5572" s="26" t="s">
        <v>27913</v>
      </c>
      <c r="F5572" s="26" t="s">
        <v>27914</v>
      </c>
      <c r="G5572" s="26" t="s">
        <v>9591</v>
      </c>
      <c r="H5572" s="26" t="s">
        <v>258</v>
      </c>
      <c r="I5572" s="26" t="s">
        <v>12739</v>
      </c>
      <c r="J5572" s="26" t="s">
        <v>21164</v>
      </c>
      <c r="K5572" s="26" t="s">
        <v>9597</v>
      </c>
      <c r="L5572" s="26" t="s">
        <v>21165</v>
      </c>
      <c r="M5572" s="26">
        <v>380951542179</v>
      </c>
      <c r="N5572" s="26">
        <v>1420910600</v>
      </c>
    </row>
    <row r="5573" spans="1:14">
      <c r="A5573" s="26" t="s">
        <v>4216</v>
      </c>
      <c r="B5573" s="26" t="s">
        <v>4217</v>
      </c>
      <c r="C5573" s="26">
        <v>41838805</v>
      </c>
      <c r="D5573" s="26" t="s">
        <v>24</v>
      </c>
      <c r="E5573" s="26" t="s">
        <v>27915</v>
      </c>
      <c r="F5573" s="26" t="s">
        <v>27916</v>
      </c>
      <c r="G5573" s="26" t="s">
        <v>9586</v>
      </c>
      <c r="H5573" s="26" t="s">
        <v>506</v>
      </c>
      <c r="I5573" s="26" t="s">
        <v>9709</v>
      </c>
      <c r="J5573" s="26" t="s">
        <v>3967</v>
      </c>
      <c r="K5573" s="26" t="s">
        <v>9606</v>
      </c>
      <c r="L5573" s="26" t="s">
        <v>27917</v>
      </c>
      <c r="M5573" s="26">
        <v>380343541110</v>
      </c>
      <c r="N5573" s="26">
        <v>2624455300</v>
      </c>
    </row>
    <row r="5574" spans="1:14">
      <c r="A5574" s="26" t="s">
        <v>1829</v>
      </c>
      <c r="B5574" s="26" t="s">
        <v>1830</v>
      </c>
      <c r="C5574" s="26">
        <v>37048032</v>
      </c>
      <c r="D5574" s="26" t="s">
        <v>24</v>
      </c>
      <c r="E5574" s="26" t="s">
        <v>27918</v>
      </c>
      <c r="F5574" s="26" t="s">
        <v>27919</v>
      </c>
      <c r="G5574" s="26" t="s">
        <v>9579</v>
      </c>
      <c r="H5574" s="26" t="s">
        <v>27</v>
      </c>
      <c r="I5574" s="26" t="s">
        <v>12860</v>
      </c>
      <c r="J5574" s="26" t="s">
        <v>27920</v>
      </c>
      <c r="K5574" s="26" t="s">
        <v>9582</v>
      </c>
      <c r="L5574" s="26" t="s">
        <v>27921</v>
      </c>
      <c r="M5574" s="26">
        <v>761409488417</v>
      </c>
      <c r="N5574" s="26">
        <v>522883301</v>
      </c>
    </row>
    <row r="5575" spans="1:14">
      <c r="A5575" s="26" t="s">
        <v>1908</v>
      </c>
      <c r="B5575" s="26" t="s">
        <v>1909</v>
      </c>
      <c r="C5575" s="26">
        <v>36759418</v>
      </c>
      <c r="D5575" s="26" t="s">
        <v>24</v>
      </c>
      <c r="E5575" s="26" t="s">
        <v>27922</v>
      </c>
      <c r="F5575" s="26" t="s">
        <v>27923</v>
      </c>
      <c r="G5575" s="26" t="s">
        <v>9586</v>
      </c>
      <c r="H5575" s="26" t="s">
        <v>27</v>
      </c>
      <c r="I5575" s="26" t="s">
        <v>11730</v>
      </c>
      <c r="J5575" s="26" t="s">
        <v>27924</v>
      </c>
      <c r="K5575" s="26" t="s">
        <v>9582</v>
      </c>
      <c r="L5575" s="26" t="s">
        <v>27925</v>
      </c>
      <c r="M5575" s="26">
        <v>380433523493</v>
      </c>
      <c r="N5575" s="26">
        <v>524382907</v>
      </c>
    </row>
    <row r="5576" spans="1:14">
      <c r="A5576" s="26" t="s">
        <v>8793</v>
      </c>
      <c r="B5576" s="26" t="s">
        <v>8794</v>
      </c>
      <c r="C5576" s="26">
        <v>41140764</v>
      </c>
      <c r="D5576" s="26" t="s">
        <v>24</v>
      </c>
      <c r="E5576" s="26" t="s">
        <v>27926</v>
      </c>
      <c r="F5576" s="26" t="s">
        <v>27043</v>
      </c>
      <c r="G5576" s="26" t="s">
        <v>9586</v>
      </c>
      <c r="H5576" s="26" t="s">
        <v>1308</v>
      </c>
      <c r="J5576" s="26" t="s">
        <v>1387</v>
      </c>
      <c r="K5576" s="26" t="s">
        <v>9597</v>
      </c>
      <c r="L5576" s="26" t="s">
        <v>27927</v>
      </c>
      <c r="M5576" s="26">
        <v>380971304999</v>
      </c>
      <c r="N5576" s="26">
        <v>4412745702</v>
      </c>
    </row>
    <row r="5577" spans="1:14">
      <c r="A5577" s="26" t="s">
        <v>4730</v>
      </c>
      <c r="B5577" s="26" t="s">
        <v>4731</v>
      </c>
      <c r="C5577" s="26">
        <v>38636516</v>
      </c>
      <c r="D5577" s="26" t="s">
        <v>24</v>
      </c>
      <c r="E5577" s="26" t="s">
        <v>27928</v>
      </c>
      <c r="F5577" s="26" t="s">
        <v>27929</v>
      </c>
      <c r="G5577" s="26" t="s">
        <v>9586</v>
      </c>
      <c r="H5577" s="26" t="s">
        <v>670</v>
      </c>
      <c r="I5577" s="26" t="s">
        <v>11008</v>
      </c>
      <c r="J5577" s="26" t="s">
        <v>27930</v>
      </c>
      <c r="K5577" s="26" t="s">
        <v>9582</v>
      </c>
      <c r="L5577" s="26" t="s">
        <v>27931</v>
      </c>
      <c r="M5577" s="26">
        <v>380676311954</v>
      </c>
      <c r="N5577" s="26">
        <v>3524683601</v>
      </c>
    </row>
    <row r="5578" spans="1:14">
      <c r="A5578" s="26" t="s">
        <v>3145</v>
      </c>
      <c r="B5578" s="26" t="s">
        <v>3142</v>
      </c>
      <c r="C5578" s="26">
        <v>41931754</v>
      </c>
      <c r="D5578" s="26" t="s">
        <v>24</v>
      </c>
      <c r="E5578" s="26" t="s">
        <v>27932</v>
      </c>
      <c r="F5578" s="26" t="s">
        <v>12560</v>
      </c>
      <c r="G5578" s="26" t="s">
        <v>9586</v>
      </c>
      <c r="H5578" s="26" t="s">
        <v>375</v>
      </c>
      <c r="J5578" s="26" t="s">
        <v>380</v>
      </c>
      <c r="K5578" s="26" t="s">
        <v>9597</v>
      </c>
      <c r="L5578" s="26" t="s">
        <v>12067</v>
      </c>
      <c r="M5578" s="26">
        <v>380412432000</v>
      </c>
      <c r="N5578" s="26">
        <v>1810100000</v>
      </c>
    </row>
    <row r="5579" spans="1:14">
      <c r="A5579" s="26" t="s">
        <v>3277</v>
      </c>
      <c r="B5579" s="26" t="s">
        <v>3278</v>
      </c>
      <c r="C5579" s="26">
        <v>20416027</v>
      </c>
      <c r="D5579" s="26" t="s">
        <v>780</v>
      </c>
      <c r="E5579" s="26" t="s">
        <v>27933</v>
      </c>
      <c r="F5579" s="26" t="s">
        <v>27934</v>
      </c>
      <c r="G5579" s="26" t="s">
        <v>9601</v>
      </c>
      <c r="H5579" s="26" t="s">
        <v>375</v>
      </c>
      <c r="I5579" s="26" t="s">
        <v>11784</v>
      </c>
      <c r="J5579" s="26" t="s">
        <v>3279</v>
      </c>
      <c r="K5579" s="26" t="s">
        <v>9582</v>
      </c>
      <c r="L5579" s="26" t="s">
        <v>11785</v>
      </c>
      <c r="M5579" s="26">
        <v>380414851410</v>
      </c>
      <c r="N5579" s="26">
        <v>1824287301</v>
      </c>
    </row>
    <row r="5580" spans="1:14">
      <c r="A5580" s="26" t="s">
        <v>5464</v>
      </c>
      <c r="B5580" s="26" t="s">
        <v>5461</v>
      </c>
      <c r="C5580" s="26">
        <v>42310851</v>
      </c>
      <c r="D5580" s="26" t="s">
        <v>24</v>
      </c>
      <c r="E5580" s="26" t="s">
        <v>27935</v>
      </c>
      <c r="F5580" s="26" t="s">
        <v>27936</v>
      </c>
      <c r="G5580" s="26" t="s">
        <v>9579</v>
      </c>
      <c r="H5580" s="26" t="s">
        <v>735</v>
      </c>
      <c r="I5580" s="26" t="s">
        <v>9605</v>
      </c>
      <c r="J5580" s="26" t="s">
        <v>27937</v>
      </c>
      <c r="K5580" s="26" t="s">
        <v>9582</v>
      </c>
      <c r="L5580" s="26" t="s">
        <v>27938</v>
      </c>
      <c r="M5580" s="26">
        <v>380950969283</v>
      </c>
      <c r="N5580" s="26">
        <v>4621510532</v>
      </c>
    </row>
    <row r="5581" spans="1:14">
      <c r="A5581" s="26" t="s">
        <v>7878</v>
      </c>
      <c r="B5581" s="26" t="s">
        <v>7879</v>
      </c>
      <c r="C5581" s="26">
        <v>37948306</v>
      </c>
      <c r="D5581" s="26" t="s">
        <v>24</v>
      </c>
      <c r="E5581" s="26" t="s">
        <v>27939</v>
      </c>
      <c r="F5581" s="26" t="s">
        <v>27940</v>
      </c>
      <c r="G5581" s="26" t="s">
        <v>9591</v>
      </c>
      <c r="H5581" s="26" t="s">
        <v>1122</v>
      </c>
      <c r="I5581" s="26" t="s">
        <v>14471</v>
      </c>
      <c r="J5581" s="26" t="s">
        <v>17805</v>
      </c>
      <c r="K5581" s="26" t="s">
        <v>9582</v>
      </c>
      <c r="L5581" s="26" t="s">
        <v>27941</v>
      </c>
      <c r="M5581" s="26">
        <v>380933315123</v>
      </c>
      <c r="N5581" s="26">
        <v>3221884401</v>
      </c>
    </row>
    <row r="5582" spans="1:14">
      <c r="A5582" s="26" t="s">
        <v>1620</v>
      </c>
      <c r="B5582" s="26" t="s">
        <v>1621</v>
      </c>
      <c r="C5582" s="26">
        <v>1982494</v>
      </c>
      <c r="D5582" s="26" t="s">
        <v>780</v>
      </c>
      <c r="E5582" s="26" t="s">
        <v>27942</v>
      </c>
      <c r="F5582" s="26" t="s">
        <v>27943</v>
      </c>
      <c r="G5582" s="26" t="s">
        <v>9601</v>
      </c>
      <c r="H5582" s="26" t="s">
        <v>27</v>
      </c>
      <c r="I5582" s="26" t="s">
        <v>14386</v>
      </c>
      <c r="J5582" s="26" t="s">
        <v>32</v>
      </c>
      <c r="K5582" s="26" t="s">
        <v>9597</v>
      </c>
      <c r="L5582" s="26" t="s">
        <v>27944</v>
      </c>
      <c r="M5582" s="26">
        <v>380671911406</v>
      </c>
      <c r="N5582" s="26">
        <v>520410100</v>
      </c>
    </row>
    <row r="5583" spans="1:14">
      <c r="A5583" s="26" t="s">
        <v>5837</v>
      </c>
      <c r="B5583" s="26" t="s">
        <v>5838</v>
      </c>
      <c r="C5583" s="26">
        <v>5492309</v>
      </c>
      <c r="D5583" s="26" t="s">
        <v>780</v>
      </c>
      <c r="E5583" s="26" t="s">
        <v>27945</v>
      </c>
      <c r="F5583" s="26" t="s">
        <v>27946</v>
      </c>
      <c r="G5583" s="26" t="s">
        <v>9601</v>
      </c>
      <c r="H5583" s="26" t="s">
        <v>799</v>
      </c>
      <c r="J5583" s="26" t="s">
        <v>800</v>
      </c>
      <c r="K5583" s="26" t="s">
        <v>9597</v>
      </c>
      <c r="L5583" s="26" t="s">
        <v>27947</v>
      </c>
      <c r="M5583" s="26">
        <v>380444019640</v>
      </c>
      <c r="N5583" s="26">
        <v>4822784009</v>
      </c>
    </row>
    <row r="5584" spans="1:14">
      <c r="A5584" s="26" t="s">
        <v>9495</v>
      </c>
      <c r="B5584" s="26" t="s">
        <v>9496</v>
      </c>
      <c r="C5584" s="26">
        <v>2006120</v>
      </c>
      <c r="D5584" s="26" t="s">
        <v>780</v>
      </c>
      <c r="E5584" s="26" t="s">
        <v>27948</v>
      </c>
      <c r="F5584" s="26" t="s">
        <v>27949</v>
      </c>
      <c r="G5584" s="26" t="s">
        <v>9601</v>
      </c>
      <c r="H5584" s="26" t="s">
        <v>1573</v>
      </c>
      <c r="J5584" s="26" t="s">
        <v>1597</v>
      </c>
      <c r="K5584" s="26" t="s">
        <v>9597</v>
      </c>
      <c r="L5584" s="26" t="s">
        <v>27950</v>
      </c>
      <c r="M5584" s="26">
        <v>380462677521</v>
      </c>
      <c r="N5584" s="26">
        <v>7410100000</v>
      </c>
    </row>
    <row r="5585" spans="1:14">
      <c r="A5585" s="26" t="s">
        <v>2167</v>
      </c>
      <c r="B5585" s="26" t="s">
        <v>2168</v>
      </c>
      <c r="C5585" s="26">
        <v>37836978</v>
      </c>
      <c r="D5585" s="26" t="s">
        <v>24</v>
      </c>
      <c r="E5585" s="26" t="s">
        <v>27951</v>
      </c>
      <c r="F5585" s="26" t="s">
        <v>27952</v>
      </c>
      <c r="G5585" s="26" t="s">
        <v>9579</v>
      </c>
      <c r="H5585" s="26" t="s">
        <v>133</v>
      </c>
      <c r="I5585" s="26" t="s">
        <v>13125</v>
      </c>
      <c r="J5585" s="26" t="s">
        <v>27953</v>
      </c>
      <c r="K5585" s="26" t="s">
        <v>9582</v>
      </c>
      <c r="L5585" s="26" t="s">
        <v>27954</v>
      </c>
      <c r="M5585" s="26">
        <v>761925994806</v>
      </c>
      <c r="N5585" s="26">
        <v>121188408</v>
      </c>
    </row>
    <row r="5586" spans="1:14">
      <c r="A5586" s="26" t="s">
        <v>3636</v>
      </c>
      <c r="B5586" s="26" t="s">
        <v>3637</v>
      </c>
      <c r="C5586" s="26">
        <v>38809093</v>
      </c>
      <c r="D5586" s="26" t="s">
        <v>24</v>
      </c>
      <c r="E5586" s="26" t="s">
        <v>27955</v>
      </c>
      <c r="F5586" s="26" t="s">
        <v>27956</v>
      </c>
      <c r="G5586" s="26" t="s">
        <v>9586</v>
      </c>
      <c r="H5586" s="26" t="s">
        <v>468</v>
      </c>
      <c r="I5586" s="26" t="s">
        <v>15268</v>
      </c>
      <c r="J5586" s="26" t="s">
        <v>27957</v>
      </c>
      <c r="K5586" s="26" t="s">
        <v>9582</v>
      </c>
      <c r="L5586" s="26" t="s">
        <v>27958</v>
      </c>
      <c r="M5586" s="26">
        <v>380614399174</v>
      </c>
      <c r="N5586" s="26">
        <v>2321584501</v>
      </c>
    </row>
    <row r="5587" spans="1:14">
      <c r="A5587" s="26" t="s">
        <v>4065</v>
      </c>
      <c r="B5587" s="26" t="s">
        <v>4066</v>
      </c>
      <c r="C5587" s="26">
        <v>36733489</v>
      </c>
      <c r="D5587" s="26" t="s">
        <v>24</v>
      </c>
      <c r="E5587" s="26" t="s">
        <v>27959</v>
      </c>
      <c r="F5587" s="26" t="s">
        <v>11790</v>
      </c>
      <c r="G5587" s="26" t="s">
        <v>9586</v>
      </c>
      <c r="H5587" s="26" t="s">
        <v>506</v>
      </c>
      <c r="J5587" s="26" t="s">
        <v>526</v>
      </c>
      <c r="K5587" s="26" t="s">
        <v>9597</v>
      </c>
      <c r="L5587" s="26" t="s">
        <v>11791</v>
      </c>
      <c r="M5587" s="26">
        <v>380974113133</v>
      </c>
      <c r="N5587" s="26">
        <v>2610100000</v>
      </c>
    </row>
    <row r="5588" spans="1:14">
      <c r="A5588" s="26" t="s">
        <v>2782</v>
      </c>
      <c r="B5588" s="26" t="s">
        <v>2783</v>
      </c>
      <c r="C5588" s="26">
        <v>37868949</v>
      </c>
      <c r="D5588" s="26" t="s">
        <v>24</v>
      </c>
      <c r="E5588" s="26" t="s">
        <v>27960</v>
      </c>
      <c r="F5588" s="26" t="s">
        <v>27961</v>
      </c>
      <c r="G5588" s="26" t="s">
        <v>9586</v>
      </c>
      <c r="H5588" s="26" t="s">
        <v>258</v>
      </c>
      <c r="J5588" s="26" t="s">
        <v>263</v>
      </c>
      <c r="K5588" s="26" t="s">
        <v>9597</v>
      </c>
      <c r="L5588" s="26" t="s">
        <v>27962</v>
      </c>
      <c r="M5588" s="26">
        <v>761580412405</v>
      </c>
      <c r="N5588" s="26">
        <v>1410300000</v>
      </c>
    </row>
    <row r="5589" spans="1:14">
      <c r="A5589" s="26" t="s">
        <v>7190</v>
      </c>
      <c r="B5589" s="26" t="s">
        <v>7191</v>
      </c>
      <c r="C5589" s="26">
        <v>2000062</v>
      </c>
      <c r="D5589" s="26" t="s">
        <v>780</v>
      </c>
      <c r="E5589" s="26" t="s">
        <v>27963</v>
      </c>
      <c r="F5589" s="26" t="s">
        <v>9787</v>
      </c>
      <c r="G5589" s="26" t="s">
        <v>9601</v>
      </c>
      <c r="H5589" s="26" t="s">
        <v>987</v>
      </c>
      <c r="J5589" s="26" t="s">
        <v>1008</v>
      </c>
      <c r="K5589" s="26" t="s">
        <v>9597</v>
      </c>
      <c r="L5589" s="26" t="s">
        <v>27964</v>
      </c>
      <c r="M5589" s="26">
        <v>380971073946</v>
      </c>
      <c r="N5589" s="26">
        <v>122086501</v>
      </c>
    </row>
    <row r="5590" spans="1:14">
      <c r="A5590" s="26" t="s">
        <v>3356</v>
      </c>
      <c r="B5590" s="26" t="s">
        <v>3357</v>
      </c>
      <c r="C5590" s="26">
        <v>38284599</v>
      </c>
      <c r="D5590" s="26" t="s">
        <v>24</v>
      </c>
      <c r="E5590" s="26" t="s">
        <v>27965</v>
      </c>
      <c r="F5590" s="26" t="s">
        <v>27966</v>
      </c>
      <c r="G5590" s="26" t="s">
        <v>9579</v>
      </c>
      <c r="H5590" s="26" t="s">
        <v>392</v>
      </c>
      <c r="I5590" s="26" t="s">
        <v>11117</v>
      </c>
      <c r="J5590" s="26" t="s">
        <v>27967</v>
      </c>
      <c r="K5590" s="26" t="s">
        <v>9582</v>
      </c>
      <c r="L5590" s="26" t="s">
        <v>27968</v>
      </c>
      <c r="M5590" s="26">
        <v>380313533214</v>
      </c>
      <c r="N5590" s="26">
        <v>2120880401</v>
      </c>
    </row>
    <row r="5591" spans="1:14">
      <c r="A5591" s="26" t="s">
        <v>1655</v>
      </c>
      <c r="B5591" s="26" t="s">
        <v>1656</v>
      </c>
      <c r="C5591" s="26">
        <v>37489689</v>
      </c>
      <c r="D5591" s="26" t="s">
        <v>24</v>
      </c>
      <c r="E5591" s="26" t="s">
        <v>27969</v>
      </c>
      <c r="F5591" s="26" t="s">
        <v>27970</v>
      </c>
      <c r="G5591" s="26" t="s">
        <v>9579</v>
      </c>
      <c r="H5591" s="26" t="s">
        <v>27</v>
      </c>
      <c r="I5591" s="26" t="s">
        <v>10992</v>
      </c>
      <c r="J5591" s="26" t="s">
        <v>11326</v>
      </c>
      <c r="K5591" s="26" t="s">
        <v>9582</v>
      </c>
      <c r="L5591" s="26" t="s">
        <v>27971</v>
      </c>
      <c r="M5591" s="26">
        <v>380432589525</v>
      </c>
      <c r="N5591" s="26">
        <v>520682603</v>
      </c>
    </row>
    <row r="5592" spans="1:14">
      <c r="A5592" s="26" t="s">
        <v>2759</v>
      </c>
      <c r="B5592" s="26" t="s">
        <v>2760</v>
      </c>
      <c r="C5592" s="26">
        <v>37677525</v>
      </c>
      <c r="D5592" s="26" t="s">
        <v>24</v>
      </c>
      <c r="E5592" s="26" t="s">
        <v>27972</v>
      </c>
      <c r="F5592" s="26" t="s">
        <v>27973</v>
      </c>
      <c r="G5592" s="26" t="s">
        <v>9586</v>
      </c>
      <c r="H5592" s="26" t="s">
        <v>133</v>
      </c>
      <c r="I5592" s="26" t="s">
        <v>11507</v>
      </c>
      <c r="J5592" s="26" t="s">
        <v>27974</v>
      </c>
      <c r="K5592" s="26" t="s">
        <v>9582</v>
      </c>
      <c r="L5592" s="26" t="s">
        <v>27975</v>
      </c>
      <c r="M5592" s="26">
        <v>380957196436</v>
      </c>
      <c r="N5592" s="26">
        <v>1222985213</v>
      </c>
    </row>
    <row r="5593" spans="1:14">
      <c r="A5593" s="26" t="s">
        <v>6533</v>
      </c>
      <c r="B5593" s="26" t="s">
        <v>6140</v>
      </c>
      <c r="C5593" s="26">
        <v>38617509</v>
      </c>
      <c r="D5593" s="26" t="s">
        <v>24</v>
      </c>
      <c r="E5593" s="26" t="s">
        <v>27976</v>
      </c>
      <c r="F5593" s="26" t="s">
        <v>27977</v>
      </c>
      <c r="G5593" s="26" t="s">
        <v>9586</v>
      </c>
      <c r="H5593" s="26" t="s">
        <v>885</v>
      </c>
      <c r="I5593" s="26" t="s">
        <v>11807</v>
      </c>
      <c r="J5593" s="26" t="s">
        <v>6160</v>
      </c>
      <c r="K5593" s="26" t="s">
        <v>9582</v>
      </c>
      <c r="L5593" s="26" t="s">
        <v>27978</v>
      </c>
      <c r="M5593" s="26">
        <v>380973327066</v>
      </c>
      <c r="N5593" s="26">
        <v>5121081401</v>
      </c>
    </row>
    <row r="5594" spans="1:14">
      <c r="A5594" s="26" t="s">
        <v>8658</v>
      </c>
      <c r="B5594" s="26" t="s">
        <v>8659</v>
      </c>
      <c r="C5594" s="26">
        <v>38072569</v>
      </c>
      <c r="D5594" s="26" t="s">
        <v>24</v>
      </c>
      <c r="E5594" s="26" t="s">
        <v>27979</v>
      </c>
      <c r="F5594" s="26" t="s">
        <v>27980</v>
      </c>
      <c r="G5594" s="26" t="s">
        <v>9586</v>
      </c>
      <c r="H5594" s="26" t="s">
        <v>1308</v>
      </c>
      <c r="I5594" s="26" t="s">
        <v>11591</v>
      </c>
      <c r="J5594" s="26" t="s">
        <v>27981</v>
      </c>
      <c r="K5594" s="26" t="s">
        <v>9582</v>
      </c>
      <c r="L5594" s="26" t="s">
        <v>27982</v>
      </c>
      <c r="M5594" s="26">
        <v>380962700139</v>
      </c>
      <c r="N5594" s="26">
        <v>6822183001</v>
      </c>
    </row>
    <row r="5595" spans="1:14">
      <c r="A5595" s="26" t="s">
        <v>3372</v>
      </c>
      <c r="B5595" s="26" t="s">
        <v>3373</v>
      </c>
      <c r="C5595" s="26">
        <v>41769166</v>
      </c>
      <c r="D5595" s="26" t="s">
        <v>24</v>
      </c>
      <c r="E5595" s="26" t="s">
        <v>27983</v>
      </c>
      <c r="F5595" s="26" t="s">
        <v>27984</v>
      </c>
      <c r="G5595" s="26" t="s">
        <v>9586</v>
      </c>
      <c r="H5595" s="26" t="s">
        <v>392</v>
      </c>
      <c r="I5595" s="26" t="s">
        <v>11040</v>
      </c>
      <c r="J5595" s="26" t="s">
        <v>27985</v>
      </c>
      <c r="K5595" s="26" t="s">
        <v>9582</v>
      </c>
      <c r="L5595" s="26" t="s">
        <v>27986</v>
      </c>
      <c r="M5595" s="26">
        <v>380314327391</v>
      </c>
      <c r="N5595" s="26">
        <v>2121282601</v>
      </c>
    </row>
    <row r="5596" spans="1:14">
      <c r="A5596" s="26" t="s">
        <v>9214</v>
      </c>
      <c r="B5596" s="26" t="s">
        <v>9215</v>
      </c>
      <c r="C5596" s="26">
        <v>43343797</v>
      </c>
      <c r="D5596" s="26" t="s">
        <v>1701</v>
      </c>
      <c r="E5596" s="26" t="s">
        <v>27987</v>
      </c>
      <c r="F5596" s="26" t="s">
        <v>27988</v>
      </c>
      <c r="G5596" s="26" t="s">
        <v>9601</v>
      </c>
      <c r="H5596" s="26" t="s">
        <v>1490</v>
      </c>
      <c r="I5596" s="26" t="s">
        <v>13138</v>
      </c>
      <c r="J5596" s="26" t="s">
        <v>1511</v>
      </c>
      <c r="K5596" s="26" t="s">
        <v>9606</v>
      </c>
      <c r="L5596" s="26" t="s">
        <v>14887</v>
      </c>
      <c r="M5596" s="26">
        <v>761046267357</v>
      </c>
      <c r="N5596" s="26">
        <v>2623255401</v>
      </c>
    </row>
    <row r="5597" spans="1:14">
      <c r="A5597" s="26" t="s">
        <v>9076</v>
      </c>
      <c r="B5597" s="26" t="s">
        <v>9077</v>
      </c>
      <c r="C5597" s="26">
        <v>2005705</v>
      </c>
      <c r="D5597" s="26" t="s">
        <v>780</v>
      </c>
      <c r="E5597" s="26" t="s">
        <v>27989</v>
      </c>
      <c r="F5597" s="26" t="s">
        <v>9793</v>
      </c>
      <c r="G5597" s="26" t="s">
        <v>9601</v>
      </c>
      <c r="H5597" s="26" t="s">
        <v>1490</v>
      </c>
      <c r="J5597" s="26" t="s">
        <v>1511</v>
      </c>
      <c r="K5597" s="26" t="s">
        <v>9606</v>
      </c>
      <c r="L5597" s="26" t="s">
        <v>27990</v>
      </c>
      <c r="M5597" s="26">
        <v>380373421140</v>
      </c>
      <c r="N5597" s="26">
        <v>2623255401</v>
      </c>
    </row>
    <row r="5598" spans="1:14">
      <c r="A5598" s="26" t="s">
        <v>2978</v>
      </c>
      <c r="B5598" s="26" t="s">
        <v>2979</v>
      </c>
      <c r="C5598" s="26">
        <v>37803043</v>
      </c>
      <c r="D5598" s="26" t="s">
        <v>24</v>
      </c>
      <c r="E5598" s="26" t="s">
        <v>27991</v>
      </c>
      <c r="F5598" s="26" t="s">
        <v>27992</v>
      </c>
      <c r="G5598" s="26" t="s">
        <v>9586</v>
      </c>
      <c r="H5598" s="26" t="s">
        <v>258</v>
      </c>
      <c r="J5598" s="26" t="s">
        <v>353</v>
      </c>
      <c r="K5598" s="26" t="s">
        <v>9597</v>
      </c>
      <c r="L5598" s="26" t="s">
        <v>27993</v>
      </c>
      <c r="M5598" s="26">
        <v>380504828991</v>
      </c>
      <c r="N5598" s="26">
        <v>1413200000</v>
      </c>
    </row>
    <row r="5599" spans="1:14">
      <c r="A5599" s="26" t="s">
        <v>2072</v>
      </c>
      <c r="B5599" s="26" t="s">
        <v>2073</v>
      </c>
      <c r="C5599" s="26">
        <v>38373547</v>
      </c>
      <c r="D5599" s="26" t="s">
        <v>24</v>
      </c>
      <c r="E5599" s="26" t="s">
        <v>27994</v>
      </c>
      <c r="F5599" s="26" t="s">
        <v>12650</v>
      </c>
      <c r="G5599" s="26" t="s">
        <v>9579</v>
      </c>
      <c r="H5599" s="26" t="s">
        <v>103</v>
      </c>
      <c r="I5599" s="26" t="s">
        <v>11403</v>
      </c>
      <c r="J5599" s="26" t="s">
        <v>12651</v>
      </c>
      <c r="K5599" s="26" t="s">
        <v>9582</v>
      </c>
      <c r="L5599" s="26" t="s">
        <v>27995</v>
      </c>
      <c r="M5599" s="26">
        <v>761002042272</v>
      </c>
      <c r="N5599" s="26">
        <v>723155130</v>
      </c>
    </row>
    <row r="5600" spans="1:14">
      <c r="A5600" s="26" t="s">
        <v>6026</v>
      </c>
      <c r="B5600" s="26" t="s">
        <v>6027</v>
      </c>
      <c r="C5600" s="26">
        <v>5483210</v>
      </c>
      <c r="D5600" s="26" t="s">
        <v>780</v>
      </c>
      <c r="E5600" s="26" t="s">
        <v>27996</v>
      </c>
      <c r="F5600" s="26" t="s">
        <v>27997</v>
      </c>
      <c r="G5600" s="26" t="s">
        <v>9601</v>
      </c>
      <c r="H5600" s="26" t="s">
        <v>835</v>
      </c>
      <c r="J5600" s="26" t="s">
        <v>848</v>
      </c>
      <c r="K5600" s="26" t="s">
        <v>9597</v>
      </c>
      <c r="L5600" s="26" t="s">
        <v>27998</v>
      </c>
      <c r="M5600" s="26">
        <v>380512479103</v>
      </c>
      <c r="N5600" s="26">
        <v>4623010100</v>
      </c>
    </row>
    <row r="5601" spans="1:14">
      <c r="A5601" s="26" t="s">
        <v>7748</v>
      </c>
      <c r="B5601" s="26" t="s">
        <v>7749</v>
      </c>
      <c r="C5601" s="26">
        <v>2000872</v>
      </c>
      <c r="D5601" s="26" t="s">
        <v>780</v>
      </c>
      <c r="E5601" s="26" t="s">
        <v>27999</v>
      </c>
      <c r="F5601" s="26" t="s">
        <v>28000</v>
      </c>
      <c r="G5601" s="26" t="s">
        <v>9601</v>
      </c>
      <c r="H5601" s="26" t="s">
        <v>1088</v>
      </c>
      <c r="J5601" s="26" t="s">
        <v>7750</v>
      </c>
      <c r="K5601" s="26" t="s">
        <v>9597</v>
      </c>
      <c r="L5601" s="26" t="s">
        <v>28001</v>
      </c>
      <c r="M5601" s="26">
        <v>380354661384</v>
      </c>
      <c r="N5601" s="26">
        <v>6123410500</v>
      </c>
    </row>
    <row r="5602" spans="1:14">
      <c r="A5602" s="26" t="s">
        <v>8624</v>
      </c>
      <c r="B5602" s="26" t="s">
        <v>8625</v>
      </c>
      <c r="C5602" s="26">
        <v>42130081</v>
      </c>
      <c r="D5602" s="26" t="s">
        <v>24</v>
      </c>
      <c r="E5602" s="26" t="s">
        <v>28002</v>
      </c>
      <c r="F5602" s="26" t="s">
        <v>28003</v>
      </c>
      <c r="G5602" s="26" t="s">
        <v>9586</v>
      </c>
      <c r="H5602" s="26" t="s">
        <v>1308</v>
      </c>
      <c r="J5602" s="26" t="s">
        <v>28004</v>
      </c>
      <c r="K5602" s="26" t="s">
        <v>9582</v>
      </c>
      <c r="L5602" s="26" t="s">
        <v>28005</v>
      </c>
      <c r="M5602" s="26">
        <v>380978483404</v>
      </c>
      <c r="N5602" s="26">
        <v>6820910116</v>
      </c>
    </row>
    <row r="5603" spans="1:14">
      <c r="A5603" s="26" t="s">
        <v>1998</v>
      </c>
      <c r="B5603" s="26" t="s">
        <v>1999</v>
      </c>
      <c r="C5603" s="26">
        <v>1982940</v>
      </c>
      <c r="D5603" s="26" t="s">
        <v>24</v>
      </c>
      <c r="E5603" s="26" t="s">
        <v>28006</v>
      </c>
      <c r="F5603" s="26" t="s">
        <v>28007</v>
      </c>
      <c r="G5603" s="26" t="s">
        <v>9586</v>
      </c>
      <c r="H5603" s="26" t="s">
        <v>103</v>
      </c>
      <c r="I5603" s="26" t="s">
        <v>11165</v>
      </c>
      <c r="J5603" s="26" t="s">
        <v>28008</v>
      </c>
      <c r="K5603" s="26" t="s">
        <v>9582</v>
      </c>
      <c r="L5603" s="26" t="s">
        <v>28009</v>
      </c>
      <c r="M5603" s="26">
        <v>380335271515</v>
      </c>
      <c r="N5603" s="26">
        <v>722182801</v>
      </c>
    </row>
    <row r="5604" spans="1:14">
      <c r="A5604" s="26" t="s">
        <v>4216</v>
      </c>
      <c r="B5604" s="26" t="s">
        <v>4217</v>
      </c>
      <c r="C5604" s="26">
        <v>41838805</v>
      </c>
      <c r="D5604" s="26" t="s">
        <v>24</v>
      </c>
      <c r="E5604" s="26" t="s">
        <v>28010</v>
      </c>
      <c r="F5604" s="26" t="s">
        <v>28011</v>
      </c>
      <c r="G5604" s="26" t="s">
        <v>9579</v>
      </c>
      <c r="H5604" s="26" t="s">
        <v>506</v>
      </c>
      <c r="I5604" s="26" t="s">
        <v>9709</v>
      </c>
      <c r="J5604" s="26" t="s">
        <v>28012</v>
      </c>
      <c r="K5604" s="26" t="s">
        <v>9582</v>
      </c>
      <c r="L5604" s="26" t="s">
        <v>28013</v>
      </c>
      <c r="M5604" s="26">
        <v>380343579355</v>
      </c>
      <c r="N5604" s="26">
        <v>2624482301</v>
      </c>
    </row>
    <row r="5605" spans="1:14">
      <c r="A5605" s="26" t="s">
        <v>4099</v>
      </c>
      <c r="B5605" s="26" t="s">
        <v>4100</v>
      </c>
      <c r="C5605" s="26">
        <v>43329217</v>
      </c>
      <c r="D5605" s="26" t="s">
        <v>24</v>
      </c>
      <c r="E5605" s="26" t="s">
        <v>28014</v>
      </c>
      <c r="F5605" s="26" t="s">
        <v>28015</v>
      </c>
      <c r="G5605" s="26" t="s">
        <v>9586</v>
      </c>
      <c r="H5605" s="26" t="s">
        <v>506</v>
      </c>
      <c r="J5605" s="26" t="s">
        <v>28016</v>
      </c>
      <c r="K5605" s="26" t="s">
        <v>9582</v>
      </c>
      <c r="L5605" s="26" t="s">
        <v>28017</v>
      </c>
      <c r="M5605" s="26">
        <v>380992433756</v>
      </c>
      <c r="N5605" s="26">
        <v>2625887801</v>
      </c>
    </row>
    <row r="5606" spans="1:14">
      <c r="A5606" s="26" t="s">
        <v>2167</v>
      </c>
      <c r="B5606" s="26" t="s">
        <v>2168</v>
      </c>
      <c r="C5606" s="26">
        <v>37836978</v>
      </c>
      <c r="D5606" s="26" t="s">
        <v>24</v>
      </c>
      <c r="E5606" s="26" t="s">
        <v>28018</v>
      </c>
      <c r="F5606" s="26" t="s">
        <v>28019</v>
      </c>
      <c r="G5606" s="26" t="s">
        <v>9586</v>
      </c>
      <c r="H5606" s="26" t="s">
        <v>133</v>
      </c>
      <c r="I5606" s="26" t="s">
        <v>13125</v>
      </c>
      <c r="J5606" s="26" t="s">
        <v>28020</v>
      </c>
      <c r="K5606" s="26" t="s">
        <v>9582</v>
      </c>
      <c r="L5606" s="26" t="s">
        <v>28021</v>
      </c>
      <c r="M5606" s="26">
        <v>380565654854</v>
      </c>
      <c r="N5606" s="26">
        <v>1220387701</v>
      </c>
    </row>
    <row r="5607" spans="1:14">
      <c r="A5607" s="26" t="s">
        <v>4904</v>
      </c>
      <c r="B5607" s="26" t="s">
        <v>4905</v>
      </c>
      <c r="C5607" s="26">
        <v>42877452</v>
      </c>
      <c r="D5607" s="26" t="s">
        <v>24</v>
      </c>
      <c r="E5607" s="26" t="s">
        <v>28022</v>
      </c>
      <c r="F5607" s="26" t="s">
        <v>10050</v>
      </c>
      <c r="G5607" s="26" t="s">
        <v>9591</v>
      </c>
      <c r="H5607" s="26" t="s">
        <v>735</v>
      </c>
      <c r="J5607" s="26" t="s">
        <v>4906</v>
      </c>
      <c r="K5607" s="26" t="s">
        <v>9597</v>
      </c>
      <c r="L5607" s="26" t="s">
        <v>28023</v>
      </c>
      <c r="M5607" s="26">
        <v>761947977872</v>
      </c>
      <c r="N5607" s="26">
        <v>4623310300</v>
      </c>
    </row>
    <row r="5608" spans="1:14">
      <c r="A5608" s="26" t="s">
        <v>4816</v>
      </c>
      <c r="B5608" s="26" t="s">
        <v>4817</v>
      </c>
      <c r="C5608" s="26">
        <v>38286947</v>
      </c>
      <c r="D5608" s="26" t="s">
        <v>24</v>
      </c>
      <c r="E5608" s="26" t="s">
        <v>28024</v>
      </c>
      <c r="F5608" s="26" t="s">
        <v>28025</v>
      </c>
      <c r="G5608" s="26" t="s">
        <v>9586</v>
      </c>
      <c r="H5608" s="26" t="s">
        <v>711</v>
      </c>
      <c r="I5608" s="26" t="s">
        <v>28026</v>
      </c>
      <c r="J5608" s="26" t="s">
        <v>28027</v>
      </c>
      <c r="K5608" s="26" t="s">
        <v>9582</v>
      </c>
      <c r="L5608" s="26" t="s">
        <v>28028</v>
      </c>
      <c r="M5608" s="26">
        <v>380646494294</v>
      </c>
      <c r="N5608" s="26">
        <v>1822386011</v>
      </c>
    </row>
    <row r="5609" spans="1:14">
      <c r="A5609" s="26" t="s">
        <v>6792</v>
      </c>
      <c r="B5609" s="26" t="s">
        <v>6793</v>
      </c>
      <c r="C5609" s="26">
        <v>38503185</v>
      </c>
      <c r="D5609" s="26" t="s">
        <v>24</v>
      </c>
      <c r="E5609" s="26" t="s">
        <v>28029</v>
      </c>
      <c r="F5609" s="26" t="s">
        <v>28030</v>
      </c>
      <c r="G5609" s="26" t="s">
        <v>9586</v>
      </c>
      <c r="H5609" s="26" t="s">
        <v>949</v>
      </c>
      <c r="J5609" s="26" t="s">
        <v>977</v>
      </c>
      <c r="K5609" s="26" t="s">
        <v>9597</v>
      </c>
      <c r="L5609" s="26" t="s">
        <v>28031</v>
      </c>
      <c r="M5609" s="26">
        <v>380532566638</v>
      </c>
      <c r="N5609" s="26">
        <v>4424080504</v>
      </c>
    </row>
    <row r="5610" spans="1:14">
      <c r="A5610" s="26" t="s">
        <v>5498</v>
      </c>
      <c r="B5610" s="26" t="s">
        <v>5499</v>
      </c>
      <c r="C5610" s="26">
        <v>38945065</v>
      </c>
      <c r="D5610" s="26" t="s">
        <v>24</v>
      </c>
      <c r="E5610" s="26" t="s">
        <v>28032</v>
      </c>
      <c r="F5610" s="26" t="s">
        <v>28033</v>
      </c>
      <c r="G5610" s="26" t="s">
        <v>9586</v>
      </c>
      <c r="H5610" s="26" t="s">
        <v>799</v>
      </c>
      <c r="J5610" s="26" t="s">
        <v>800</v>
      </c>
      <c r="K5610" s="26" t="s">
        <v>9597</v>
      </c>
      <c r="L5610" s="26" t="s">
        <v>28034</v>
      </c>
      <c r="M5610" s="26">
        <v>760885189392</v>
      </c>
      <c r="N5610" s="26">
        <v>4822784009</v>
      </c>
    </row>
    <row r="5611" spans="1:14">
      <c r="A5611" s="26" t="s">
        <v>9316</v>
      </c>
      <c r="B5611" s="26" t="s">
        <v>9317</v>
      </c>
      <c r="C5611" s="26">
        <v>38799117</v>
      </c>
      <c r="D5611" s="26" t="s">
        <v>24</v>
      </c>
      <c r="E5611" s="26" t="s">
        <v>28035</v>
      </c>
      <c r="F5611" s="26" t="s">
        <v>28036</v>
      </c>
      <c r="G5611" s="26" t="s">
        <v>9586</v>
      </c>
      <c r="H5611" s="26" t="s">
        <v>1573</v>
      </c>
      <c r="I5611" s="26" t="s">
        <v>13784</v>
      </c>
      <c r="J5611" s="26" t="s">
        <v>28037</v>
      </c>
      <c r="K5611" s="26" t="s">
        <v>9582</v>
      </c>
      <c r="L5611" s="26" t="s">
        <v>28038</v>
      </c>
      <c r="M5611" s="26">
        <v>380973393734</v>
      </c>
      <c r="N5611" s="26">
        <v>7422089801</v>
      </c>
    </row>
    <row r="5612" spans="1:14">
      <c r="A5612" s="26" t="s">
        <v>2508</v>
      </c>
      <c r="B5612" s="26" t="s">
        <v>2509</v>
      </c>
      <c r="C5612" s="26">
        <v>1986233</v>
      </c>
      <c r="D5612" s="26" t="s">
        <v>780</v>
      </c>
      <c r="E5612" s="26" t="s">
        <v>28039</v>
      </c>
      <c r="F5612" s="26" t="s">
        <v>28040</v>
      </c>
      <c r="G5612" s="26" t="s">
        <v>9601</v>
      </c>
      <c r="H5612" s="26" t="s">
        <v>133</v>
      </c>
      <c r="J5612" s="26" t="s">
        <v>183</v>
      </c>
      <c r="K5612" s="26" t="s">
        <v>9597</v>
      </c>
      <c r="L5612" s="26" t="s">
        <v>28041</v>
      </c>
      <c r="M5612" s="26">
        <v>380654947341</v>
      </c>
      <c r="N5612" s="26">
        <v>1211000000</v>
      </c>
    </row>
    <row r="5613" spans="1:14">
      <c r="A5613" s="26" t="s">
        <v>4575</v>
      </c>
      <c r="B5613" s="26" t="s">
        <v>4576</v>
      </c>
      <c r="C5613" s="26">
        <v>38641714</v>
      </c>
      <c r="D5613" s="26" t="s">
        <v>24</v>
      </c>
      <c r="E5613" s="26" t="s">
        <v>28042</v>
      </c>
      <c r="F5613" s="26" t="s">
        <v>28043</v>
      </c>
      <c r="G5613" s="26" t="s">
        <v>9586</v>
      </c>
      <c r="H5613" s="26" t="s">
        <v>670</v>
      </c>
      <c r="I5613" s="26" t="s">
        <v>28044</v>
      </c>
      <c r="J5613" s="26" t="s">
        <v>28045</v>
      </c>
      <c r="K5613" s="26" t="s">
        <v>9582</v>
      </c>
      <c r="L5613" s="26" t="s">
        <v>28046</v>
      </c>
      <c r="M5613" s="26">
        <v>380990206790</v>
      </c>
      <c r="N5613" s="26">
        <v>525684002</v>
      </c>
    </row>
    <row r="5614" spans="1:14">
      <c r="A5614" s="26" t="s">
        <v>3994</v>
      </c>
      <c r="B5614" s="26" t="s">
        <v>3995</v>
      </c>
      <c r="C5614" s="26">
        <v>42043117</v>
      </c>
      <c r="D5614" s="26" t="s">
        <v>24</v>
      </c>
      <c r="E5614" s="26" t="s">
        <v>28047</v>
      </c>
      <c r="F5614" s="26" t="s">
        <v>28048</v>
      </c>
      <c r="G5614" s="26" t="s">
        <v>9586</v>
      </c>
      <c r="H5614" s="26" t="s">
        <v>506</v>
      </c>
      <c r="I5614" s="26" t="s">
        <v>10777</v>
      </c>
      <c r="J5614" s="26" t="s">
        <v>28049</v>
      </c>
      <c r="K5614" s="26" t="s">
        <v>9582</v>
      </c>
      <c r="L5614" s="26" t="s">
        <v>28050</v>
      </c>
      <c r="M5614" s="26">
        <v>380343046230</v>
      </c>
      <c r="N5614" s="26">
        <v>2621682901</v>
      </c>
    </row>
    <row r="5615" spans="1:14">
      <c r="A5615" s="26" t="s">
        <v>2048</v>
      </c>
      <c r="B5615" s="26" t="s">
        <v>2049</v>
      </c>
      <c r="C5615" s="26">
        <v>34572255</v>
      </c>
      <c r="D5615" s="26" t="s">
        <v>24</v>
      </c>
      <c r="E5615" s="26" t="s">
        <v>28051</v>
      </c>
      <c r="F5615" s="26" t="s">
        <v>28052</v>
      </c>
      <c r="G5615" s="26" t="s">
        <v>9586</v>
      </c>
      <c r="H5615" s="26" t="s">
        <v>103</v>
      </c>
      <c r="J5615" s="26" t="s">
        <v>116</v>
      </c>
      <c r="K5615" s="26" t="s">
        <v>9597</v>
      </c>
      <c r="L5615" s="26" t="s">
        <v>28053</v>
      </c>
      <c r="M5615" s="26">
        <v>760836557879</v>
      </c>
      <c r="N5615" s="26">
        <v>710100000</v>
      </c>
    </row>
    <row r="5616" spans="1:14">
      <c r="A5616" s="26" t="s">
        <v>3894</v>
      </c>
      <c r="B5616" s="26" t="s">
        <v>3895</v>
      </c>
      <c r="C5616" s="26">
        <v>38732974</v>
      </c>
      <c r="D5616" s="26" t="s">
        <v>24</v>
      </c>
      <c r="E5616" s="26" t="s">
        <v>28054</v>
      </c>
      <c r="F5616" s="26" t="s">
        <v>28055</v>
      </c>
      <c r="G5616" s="26" t="s">
        <v>9586</v>
      </c>
      <c r="H5616" s="26" t="s">
        <v>468</v>
      </c>
      <c r="I5616" s="26" t="s">
        <v>19759</v>
      </c>
      <c r="J5616" s="26" t="s">
        <v>345</v>
      </c>
      <c r="K5616" s="26" t="s">
        <v>9582</v>
      </c>
      <c r="L5616" s="26" t="s">
        <v>28056</v>
      </c>
      <c r="M5616" s="26">
        <v>380613391617</v>
      </c>
      <c r="N5616" s="26">
        <v>120782508</v>
      </c>
    </row>
    <row r="5617" spans="1:14">
      <c r="A5617" s="26" t="s">
        <v>9399</v>
      </c>
      <c r="B5617" s="26" t="s">
        <v>9400</v>
      </c>
      <c r="C5617" s="26">
        <v>38955665</v>
      </c>
      <c r="D5617" s="26" t="s">
        <v>24</v>
      </c>
      <c r="E5617" s="26" t="s">
        <v>28057</v>
      </c>
      <c r="F5617" s="26" t="s">
        <v>28058</v>
      </c>
      <c r="G5617" s="26" t="s">
        <v>9579</v>
      </c>
      <c r="H5617" s="26" t="s">
        <v>1573</v>
      </c>
      <c r="I5617" s="26" t="s">
        <v>10158</v>
      </c>
      <c r="J5617" s="26" t="s">
        <v>28059</v>
      </c>
      <c r="K5617" s="26" t="s">
        <v>9582</v>
      </c>
      <c r="L5617" s="26" t="s">
        <v>28060</v>
      </c>
      <c r="M5617" s="26">
        <v>380462683624</v>
      </c>
      <c r="N5617" s="26">
        <v>7425555421</v>
      </c>
    </row>
    <row r="5618" spans="1:14">
      <c r="A5618" s="26" t="s">
        <v>6826</v>
      </c>
      <c r="B5618" s="26" t="s">
        <v>6827</v>
      </c>
      <c r="C5618" s="26">
        <v>1999655</v>
      </c>
      <c r="D5618" s="26" t="s">
        <v>780</v>
      </c>
      <c r="E5618" s="26" t="s">
        <v>28061</v>
      </c>
      <c r="F5618" s="26" t="s">
        <v>6827</v>
      </c>
      <c r="G5618" s="26" t="s">
        <v>9601</v>
      </c>
      <c r="H5618" s="26" t="s">
        <v>949</v>
      </c>
      <c r="J5618" s="26" t="s">
        <v>977</v>
      </c>
      <c r="K5618" s="26" t="s">
        <v>9597</v>
      </c>
      <c r="L5618" s="26" t="s">
        <v>28062</v>
      </c>
      <c r="M5618" s="26">
        <v>380532564255</v>
      </c>
      <c r="N5618" s="26">
        <v>4424080504</v>
      </c>
    </row>
    <row r="5619" spans="1:14">
      <c r="A5619" s="26" t="s">
        <v>4567</v>
      </c>
      <c r="B5619" s="26" t="s">
        <v>4568</v>
      </c>
      <c r="C5619" s="26">
        <v>37944783</v>
      </c>
      <c r="D5619" s="26" t="s">
        <v>24</v>
      </c>
      <c r="E5619" s="26" t="s">
        <v>28063</v>
      </c>
      <c r="F5619" s="26" t="s">
        <v>28064</v>
      </c>
      <c r="G5619" s="26" t="s">
        <v>9586</v>
      </c>
      <c r="H5619" s="26" t="s">
        <v>670</v>
      </c>
      <c r="I5619" s="26" t="s">
        <v>12606</v>
      </c>
      <c r="J5619" s="26" t="s">
        <v>28065</v>
      </c>
      <c r="K5619" s="26" t="s">
        <v>9582</v>
      </c>
      <c r="L5619" s="26" t="s">
        <v>28066</v>
      </c>
      <c r="M5619" s="26">
        <v>380987034353</v>
      </c>
      <c r="N5619" s="26">
        <v>3525581901</v>
      </c>
    </row>
    <row r="5620" spans="1:14">
      <c r="A5620" s="26" t="s">
        <v>6385</v>
      </c>
      <c r="B5620" s="26" t="s">
        <v>6386</v>
      </c>
      <c r="C5620" s="26">
        <v>26472082</v>
      </c>
      <c r="D5620" s="26" t="s">
        <v>24</v>
      </c>
      <c r="E5620" s="26" t="s">
        <v>28067</v>
      </c>
      <c r="F5620" s="26" t="s">
        <v>28068</v>
      </c>
      <c r="G5620" s="26" t="s">
        <v>9586</v>
      </c>
      <c r="H5620" s="26" t="s">
        <v>885</v>
      </c>
      <c r="J5620" s="26" t="s">
        <v>910</v>
      </c>
      <c r="K5620" s="26" t="s">
        <v>9597</v>
      </c>
      <c r="L5620" s="26" t="s">
        <v>18059</v>
      </c>
      <c r="M5620" s="26">
        <v>380487053431</v>
      </c>
      <c r="N5620" s="26">
        <v>5110100000</v>
      </c>
    </row>
    <row r="5621" spans="1:14">
      <c r="A5621" s="26" t="s">
        <v>2129</v>
      </c>
      <c r="B5621" s="26" t="s">
        <v>2130</v>
      </c>
      <c r="C5621" s="26">
        <v>38541660</v>
      </c>
      <c r="D5621" s="26" t="s">
        <v>24</v>
      </c>
      <c r="E5621" s="26" t="s">
        <v>28069</v>
      </c>
      <c r="F5621" s="26" t="s">
        <v>28070</v>
      </c>
      <c r="G5621" s="26" t="s">
        <v>9579</v>
      </c>
      <c r="H5621" s="26" t="s">
        <v>103</v>
      </c>
      <c r="I5621" s="26" t="s">
        <v>20153</v>
      </c>
      <c r="J5621" s="26" t="s">
        <v>28071</v>
      </c>
      <c r="K5621" s="26" t="s">
        <v>9582</v>
      </c>
      <c r="L5621" s="26" t="s">
        <v>28072</v>
      </c>
      <c r="M5621" s="26">
        <v>380965750717</v>
      </c>
      <c r="N5621" s="26">
        <v>724584101</v>
      </c>
    </row>
    <row r="5622" spans="1:14">
      <c r="A5622" s="26" t="s">
        <v>3434</v>
      </c>
      <c r="B5622" s="26" t="s">
        <v>3435</v>
      </c>
      <c r="C5622" s="26">
        <v>40390032</v>
      </c>
      <c r="D5622" s="26" t="s">
        <v>24</v>
      </c>
      <c r="E5622" s="26" t="s">
        <v>28073</v>
      </c>
      <c r="F5622" s="26" t="s">
        <v>28074</v>
      </c>
      <c r="G5622" s="26" t="s">
        <v>9586</v>
      </c>
      <c r="H5622" s="26" t="s">
        <v>392</v>
      </c>
      <c r="J5622" s="26" t="s">
        <v>11322</v>
      </c>
      <c r="K5622" s="26" t="s">
        <v>9597</v>
      </c>
      <c r="L5622" s="26" t="s">
        <v>28075</v>
      </c>
      <c r="M5622" s="26">
        <v>380800503118</v>
      </c>
      <c r="N5622" s="26" t="e">
        <v>#N/A</v>
      </c>
    </row>
    <row r="5623" spans="1:14">
      <c r="A5623" s="26" t="s">
        <v>2339</v>
      </c>
      <c r="B5623" s="26" t="s">
        <v>2340</v>
      </c>
      <c r="C5623" s="26">
        <v>37899673</v>
      </c>
      <c r="D5623" s="26" t="s">
        <v>24</v>
      </c>
      <c r="E5623" s="26" t="s">
        <v>28076</v>
      </c>
      <c r="F5623" s="26" t="s">
        <v>28077</v>
      </c>
      <c r="G5623" s="26" t="s">
        <v>9586</v>
      </c>
      <c r="H5623" s="26" t="s">
        <v>133</v>
      </c>
      <c r="J5623" s="26" t="s">
        <v>146</v>
      </c>
      <c r="K5623" s="26" t="s">
        <v>9597</v>
      </c>
      <c r="L5623" s="26" t="s">
        <v>28078</v>
      </c>
      <c r="M5623" s="26">
        <v>380682999518</v>
      </c>
      <c r="N5623" s="26">
        <v>1210100000</v>
      </c>
    </row>
    <row r="5624" spans="1:14">
      <c r="A5624" s="26" t="s">
        <v>6716</v>
      </c>
      <c r="B5624" s="26" t="s">
        <v>6717</v>
      </c>
      <c r="C5624" s="26">
        <v>37953735</v>
      </c>
      <c r="D5624" s="26" t="s">
        <v>24</v>
      </c>
      <c r="E5624" s="26" t="s">
        <v>28079</v>
      </c>
      <c r="F5624" s="26" t="s">
        <v>28080</v>
      </c>
      <c r="G5624" s="26" t="s">
        <v>9579</v>
      </c>
      <c r="H5624" s="26" t="s">
        <v>949</v>
      </c>
      <c r="I5624" s="26" t="s">
        <v>10708</v>
      </c>
      <c r="J5624" s="26" t="s">
        <v>28081</v>
      </c>
      <c r="K5624" s="26" t="s">
        <v>9582</v>
      </c>
      <c r="L5624" s="26" t="s">
        <v>28082</v>
      </c>
      <c r="M5624" s="26">
        <v>380980448509</v>
      </c>
      <c r="N5624" s="26">
        <v>5322680501</v>
      </c>
    </row>
    <row r="5625" spans="1:14">
      <c r="A5625" s="26" t="s">
        <v>2072</v>
      </c>
      <c r="B5625" s="26" t="s">
        <v>2073</v>
      </c>
      <c r="C5625" s="26">
        <v>38373547</v>
      </c>
      <c r="D5625" s="26" t="s">
        <v>24</v>
      </c>
      <c r="E5625" s="26" t="s">
        <v>28083</v>
      </c>
      <c r="F5625" s="26" t="s">
        <v>28084</v>
      </c>
      <c r="G5625" s="26" t="s">
        <v>9579</v>
      </c>
      <c r="H5625" s="26" t="s">
        <v>103</v>
      </c>
      <c r="I5625" s="26" t="s">
        <v>11403</v>
      </c>
      <c r="J5625" s="26" t="s">
        <v>28085</v>
      </c>
      <c r="K5625" s="26" t="s">
        <v>9582</v>
      </c>
      <c r="L5625" s="26" t="s">
        <v>28086</v>
      </c>
      <c r="M5625" s="26">
        <v>761001696979</v>
      </c>
      <c r="N5625" s="26">
        <v>723155112</v>
      </c>
    </row>
    <row r="5626" spans="1:14">
      <c r="A5626" s="26" t="s">
        <v>2137</v>
      </c>
      <c r="B5626" s="26" t="s">
        <v>2138</v>
      </c>
      <c r="C5626" s="26">
        <v>38485879</v>
      </c>
      <c r="D5626" s="26" t="s">
        <v>24</v>
      </c>
      <c r="E5626" s="26" t="s">
        <v>28087</v>
      </c>
      <c r="F5626" s="26" t="s">
        <v>28088</v>
      </c>
      <c r="G5626" s="26" t="s">
        <v>9579</v>
      </c>
      <c r="H5626" s="26" t="s">
        <v>103</v>
      </c>
      <c r="I5626" s="26" t="s">
        <v>10489</v>
      </c>
      <c r="J5626" s="26" t="s">
        <v>28089</v>
      </c>
      <c r="K5626" s="26" t="s">
        <v>9582</v>
      </c>
      <c r="L5626" s="26" t="s">
        <v>28090</v>
      </c>
      <c r="M5626" s="26">
        <v>761951100008</v>
      </c>
      <c r="N5626" s="26">
        <v>725081801</v>
      </c>
    </row>
    <row r="5627" spans="1:14">
      <c r="A5627" s="26" t="s">
        <v>4558</v>
      </c>
      <c r="B5627" s="26" t="s">
        <v>4559</v>
      </c>
      <c r="C5627" s="26">
        <v>38073489</v>
      </c>
      <c r="D5627" s="26" t="s">
        <v>24</v>
      </c>
      <c r="E5627" s="26" t="s">
        <v>28091</v>
      </c>
      <c r="F5627" s="26" t="s">
        <v>28092</v>
      </c>
      <c r="G5627" s="26" t="s">
        <v>9591</v>
      </c>
      <c r="H5627" s="26" t="s">
        <v>576</v>
      </c>
      <c r="I5627" s="26" t="s">
        <v>10808</v>
      </c>
      <c r="J5627" s="26" t="s">
        <v>28093</v>
      </c>
      <c r="K5627" s="26" t="s">
        <v>9906</v>
      </c>
      <c r="L5627" s="26" t="s">
        <v>28094</v>
      </c>
      <c r="M5627" s="26">
        <v>380632892897</v>
      </c>
      <c r="N5627" s="26">
        <v>3225581404</v>
      </c>
    </row>
    <row r="5628" spans="1:14">
      <c r="A5628" s="26" t="s">
        <v>6430</v>
      </c>
      <c r="B5628" s="26" t="s">
        <v>6431</v>
      </c>
      <c r="C5628" s="26">
        <v>32120543</v>
      </c>
      <c r="D5628" s="26" t="s">
        <v>24</v>
      </c>
      <c r="E5628" s="26" t="s">
        <v>28095</v>
      </c>
      <c r="F5628" s="26" t="s">
        <v>28096</v>
      </c>
      <c r="G5628" s="26" t="s">
        <v>9591</v>
      </c>
      <c r="H5628" s="26" t="s">
        <v>885</v>
      </c>
      <c r="J5628" s="26" t="s">
        <v>910</v>
      </c>
      <c r="K5628" s="26" t="s">
        <v>9597</v>
      </c>
      <c r="L5628" s="26" t="s">
        <v>28097</v>
      </c>
      <c r="M5628" s="26">
        <v>760974574000</v>
      </c>
      <c r="N5628" s="26">
        <v>5110100000</v>
      </c>
    </row>
    <row r="5629" spans="1:14">
      <c r="A5629" s="26" t="s">
        <v>8669</v>
      </c>
      <c r="B5629" s="26" t="s">
        <v>8670</v>
      </c>
      <c r="C5629" s="26">
        <v>38566219</v>
      </c>
      <c r="D5629" s="26" t="s">
        <v>24</v>
      </c>
      <c r="E5629" s="26" t="s">
        <v>28098</v>
      </c>
      <c r="F5629" s="26" t="s">
        <v>14654</v>
      </c>
      <c r="G5629" s="26" t="s">
        <v>9586</v>
      </c>
      <c r="H5629" s="26" t="s">
        <v>1308</v>
      </c>
      <c r="J5629" s="26" t="s">
        <v>1337</v>
      </c>
      <c r="K5629" s="26" t="s">
        <v>9597</v>
      </c>
      <c r="L5629" s="26" t="s">
        <v>28099</v>
      </c>
      <c r="M5629" s="26">
        <v>761366020296</v>
      </c>
      <c r="N5629" s="26">
        <v>6810400000</v>
      </c>
    </row>
    <row r="5630" spans="1:14">
      <c r="A5630" s="26" t="s">
        <v>7888</v>
      </c>
      <c r="B5630" s="26" t="s">
        <v>7889</v>
      </c>
      <c r="C5630" s="26">
        <v>2002990</v>
      </c>
      <c r="D5630" s="26" t="s">
        <v>780</v>
      </c>
      <c r="E5630" s="26" t="s">
        <v>28100</v>
      </c>
      <c r="F5630" s="26" t="s">
        <v>28101</v>
      </c>
      <c r="G5630" s="26" t="s">
        <v>9601</v>
      </c>
      <c r="H5630" s="26" t="s">
        <v>1122</v>
      </c>
      <c r="I5630" s="26" t="s">
        <v>10431</v>
      </c>
      <c r="J5630" s="26" t="s">
        <v>1159</v>
      </c>
      <c r="K5630" s="26" t="s">
        <v>9597</v>
      </c>
      <c r="L5630" s="26" t="s">
        <v>28102</v>
      </c>
      <c r="M5630" s="26">
        <v>761253250007</v>
      </c>
      <c r="N5630" s="26">
        <v>6321610100</v>
      </c>
    </row>
    <row r="5631" spans="1:14">
      <c r="A5631" s="26" t="s">
        <v>6170</v>
      </c>
      <c r="B5631" s="26" t="s">
        <v>6171</v>
      </c>
      <c r="C5631" s="26">
        <v>38534407</v>
      </c>
      <c r="D5631" s="26" t="s">
        <v>24</v>
      </c>
      <c r="E5631" s="26" t="s">
        <v>28103</v>
      </c>
      <c r="F5631" s="26" t="s">
        <v>28104</v>
      </c>
      <c r="G5631" s="26" t="s">
        <v>9586</v>
      </c>
      <c r="H5631" s="26" t="s">
        <v>885</v>
      </c>
      <c r="I5631" s="26" t="s">
        <v>10020</v>
      </c>
      <c r="J5631" s="26" t="s">
        <v>16186</v>
      </c>
      <c r="K5631" s="26" t="s">
        <v>9582</v>
      </c>
      <c r="L5631" s="26" t="s">
        <v>28105</v>
      </c>
      <c r="M5631" s="26">
        <v>380485599239</v>
      </c>
      <c r="N5631" s="26">
        <v>1222985201</v>
      </c>
    </row>
    <row r="5632" spans="1:14">
      <c r="A5632" s="26" t="s">
        <v>4345</v>
      </c>
      <c r="B5632" s="26" t="s">
        <v>4346</v>
      </c>
      <c r="C5632" s="26">
        <v>1994451</v>
      </c>
      <c r="D5632" s="26" t="s">
        <v>780</v>
      </c>
      <c r="E5632" s="26" t="s">
        <v>28106</v>
      </c>
      <c r="F5632" s="26" t="s">
        <v>28107</v>
      </c>
      <c r="G5632" s="26" t="s">
        <v>9601</v>
      </c>
      <c r="H5632" s="26" t="s">
        <v>576</v>
      </c>
      <c r="I5632" s="26" t="s">
        <v>10292</v>
      </c>
      <c r="J5632" s="26" t="s">
        <v>4344</v>
      </c>
      <c r="K5632" s="26" t="s">
        <v>9597</v>
      </c>
      <c r="L5632" s="26" t="s">
        <v>28108</v>
      </c>
      <c r="M5632" s="26">
        <v>761133874372</v>
      </c>
      <c r="N5632" s="26">
        <v>3222410300</v>
      </c>
    </row>
    <row r="5633" spans="1:14">
      <c r="A5633" s="26" t="s">
        <v>9433</v>
      </c>
      <c r="B5633" s="26" t="s">
        <v>9434</v>
      </c>
      <c r="C5633" s="26">
        <v>2006538</v>
      </c>
      <c r="D5633" s="26" t="s">
        <v>780</v>
      </c>
      <c r="E5633" s="26" t="s">
        <v>28109</v>
      </c>
      <c r="F5633" s="26" t="s">
        <v>28110</v>
      </c>
      <c r="G5633" s="26" t="s">
        <v>9601</v>
      </c>
      <c r="H5633" s="26" t="s">
        <v>1573</v>
      </c>
      <c r="I5633" s="26" t="s">
        <v>28111</v>
      </c>
      <c r="J5633" s="26" t="s">
        <v>9432</v>
      </c>
      <c r="K5633" s="26" t="s">
        <v>9606</v>
      </c>
      <c r="L5633" s="26" t="s">
        <v>28112</v>
      </c>
      <c r="M5633" s="26">
        <v>380463421225</v>
      </c>
      <c r="N5633" s="26">
        <v>7124686601</v>
      </c>
    </row>
    <row r="5634" spans="1:14">
      <c r="A5634" s="26" t="s">
        <v>2346</v>
      </c>
      <c r="B5634" s="26" t="s">
        <v>2347</v>
      </c>
      <c r="C5634" s="26">
        <v>1985216</v>
      </c>
      <c r="D5634" s="26" t="s">
        <v>780</v>
      </c>
      <c r="E5634" s="26" t="s">
        <v>28113</v>
      </c>
      <c r="F5634" s="26" t="s">
        <v>28114</v>
      </c>
      <c r="G5634" s="26" t="s">
        <v>9601</v>
      </c>
      <c r="H5634" s="26" t="s">
        <v>133</v>
      </c>
      <c r="J5634" s="26" t="s">
        <v>146</v>
      </c>
      <c r="K5634" s="26" t="s">
        <v>9597</v>
      </c>
      <c r="L5634" s="26" t="s">
        <v>28115</v>
      </c>
      <c r="M5634" s="26">
        <v>380567460575</v>
      </c>
      <c r="N5634" s="26">
        <v>1210100000</v>
      </c>
    </row>
    <row r="5635" spans="1:14">
      <c r="A5635" s="26" t="s">
        <v>9298</v>
      </c>
      <c r="B5635" s="26" t="s">
        <v>9299</v>
      </c>
      <c r="C5635" s="26">
        <v>38232556</v>
      </c>
      <c r="D5635" s="26" t="s">
        <v>24</v>
      </c>
      <c r="E5635" s="26" t="s">
        <v>28116</v>
      </c>
      <c r="F5635" s="26" t="s">
        <v>28117</v>
      </c>
      <c r="G5635" s="26" t="s">
        <v>9579</v>
      </c>
      <c r="H5635" s="26" t="s">
        <v>1573</v>
      </c>
      <c r="I5635" s="26" t="s">
        <v>12131</v>
      </c>
      <c r="J5635" s="26" t="s">
        <v>28118</v>
      </c>
      <c r="K5635" s="26" t="s">
        <v>9582</v>
      </c>
      <c r="L5635" s="26" t="s">
        <v>28119</v>
      </c>
      <c r="M5635" s="26">
        <v>380464536837</v>
      </c>
      <c r="N5635" s="26">
        <v>7421486001</v>
      </c>
    </row>
    <row r="5636" spans="1:14">
      <c r="A5636" s="26" t="s">
        <v>2157</v>
      </c>
      <c r="B5636" s="26" t="s">
        <v>2158</v>
      </c>
      <c r="C5636" s="26">
        <v>1982778</v>
      </c>
      <c r="D5636" s="26" t="s">
        <v>24</v>
      </c>
      <c r="E5636" s="26" t="s">
        <v>28120</v>
      </c>
      <c r="F5636" s="26" t="s">
        <v>28121</v>
      </c>
      <c r="G5636" s="26" t="s">
        <v>9579</v>
      </c>
      <c r="H5636" s="26" t="s">
        <v>103</v>
      </c>
      <c r="I5636" s="26" t="s">
        <v>10569</v>
      </c>
      <c r="J5636" s="26" t="s">
        <v>28122</v>
      </c>
      <c r="K5636" s="26" t="s">
        <v>9582</v>
      </c>
      <c r="L5636" s="26" t="s">
        <v>28123</v>
      </c>
      <c r="M5636" s="26">
        <v>380968375809</v>
      </c>
      <c r="N5636" s="26">
        <v>725755109</v>
      </c>
    </row>
    <row r="5637" spans="1:14">
      <c r="A5637" s="26" t="s">
        <v>5896</v>
      </c>
      <c r="B5637" s="26" t="s">
        <v>5897</v>
      </c>
      <c r="C5637" s="26">
        <v>38313781</v>
      </c>
      <c r="D5637" s="26" t="s">
        <v>24</v>
      </c>
      <c r="E5637" s="26" t="s">
        <v>28124</v>
      </c>
      <c r="F5637" s="26" t="s">
        <v>28125</v>
      </c>
      <c r="G5637" s="26" t="s">
        <v>9586</v>
      </c>
      <c r="H5637" s="26" t="s">
        <v>835</v>
      </c>
      <c r="I5637" s="26" t="s">
        <v>17300</v>
      </c>
      <c r="J5637" s="26" t="s">
        <v>7160</v>
      </c>
      <c r="K5637" s="26" t="s">
        <v>9582</v>
      </c>
      <c r="L5637" s="26" t="s">
        <v>28126</v>
      </c>
      <c r="M5637" s="26">
        <v>380515894237</v>
      </c>
      <c r="N5637" s="26">
        <v>122383003</v>
      </c>
    </row>
    <row r="5638" spans="1:14">
      <c r="A5638" s="26" t="s">
        <v>5847</v>
      </c>
      <c r="B5638" s="26" t="s">
        <v>5848</v>
      </c>
      <c r="C5638" s="26">
        <v>1981738</v>
      </c>
      <c r="D5638" s="26" t="s">
        <v>780</v>
      </c>
      <c r="E5638" s="26" t="s">
        <v>28127</v>
      </c>
      <c r="F5638" s="26" t="s">
        <v>28128</v>
      </c>
      <c r="G5638" s="26" t="s">
        <v>9601</v>
      </c>
      <c r="H5638" s="26" t="s">
        <v>799</v>
      </c>
      <c r="I5638" s="26" t="s">
        <v>13211</v>
      </c>
      <c r="J5638" s="26" t="s">
        <v>800</v>
      </c>
      <c r="K5638" s="26" t="s">
        <v>9597</v>
      </c>
      <c r="L5638" s="26" t="s">
        <v>28129</v>
      </c>
      <c r="M5638" s="26">
        <v>761419206283</v>
      </c>
      <c r="N5638" s="26">
        <v>4822784009</v>
      </c>
    </row>
    <row r="5639" spans="1:14">
      <c r="A5639" s="26" t="s">
        <v>7037</v>
      </c>
      <c r="B5639" s="26" t="s">
        <v>7038</v>
      </c>
      <c r="C5639" s="26">
        <v>2000105</v>
      </c>
      <c r="D5639" s="26" t="s">
        <v>780</v>
      </c>
      <c r="E5639" s="26" t="s">
        <v>28130</v>
      </c>
      <c r="F5639" s="26" t="s">
        <v>9787</v>
      </c>
      <c r="G5639" s="26" t="s">
        <v>9601</v>
      </c>
      <c r="H5639" s="26" t="s">
        <v>987</v>
      </c>
      <c r="J5639" s="26" t="s">
        <v>1000</v>
      </c>
      <c r="K5639" s="26" t="s">
        <v>9597</v>
      </c>
      <c r="L5639" s="26" t="s">
        <v>28131</v>
      </c>
      <c r="M5639" s="26">
        <v>380322902802</v>
      </c>
      <c r="N5639" s="26">
        <v>5622610100</v>
      </c>
    </row>
    <row r="5640" spans="1:14">
      <c r="A5640" s="26" t="s">
        <v>2080</v>
      </c>
      <c r="B5640" s="26" t="s">
        <v>2081</v>
      </c>
      <c r="C5640" s="26">
        <v>38485727</v>
      </c>
      <c r="D5640" s="26" t="s">
        <v>24</v>
      </c>
      <c r="E5640" s="26" t="s">
        <v>28132</v>
      </c>
      <c r="F5640" s="26" t="s">
        <v>28133</v>
      </c>
      <c r="G5640" s="26" t="s">
        <v>9579</v>
      </c>
      <c r="H5640" s="26" t="s">
        <v>103</v>
      </c>
      <c r="I5640" s="26" t="s">
        <v>9833</v>
      </c>
      <c r="J5640" s="26" t="s">
        <v>28134</v>
      </c>
      <c r="K5640" s="26" t="s">
        <v>9582</v>
      </c>
      <c r="L5640" s="26" t="s">
        <v>28135</v>
      </c>
      <c r="M5640" s="26">
        <v>380337723957</v>
      </c>
      <c r="N5640" s="26">
        <v>723380409</v>
      </c>
    </row>
    <row r="5641" spans="1:14">
      <c r="A5641" s="26" t="s">
        <v>7903</v>
      </c>
      <c r="B5641" s="26" t="s">
        <v>7904</v>
      </c>
      <c r="C5641" s="26">
        <v>38579825</v>
      </c>
      <c r="D5641" s="26" t="s">
        <v>24</v>
      </c>
      <c r="E5641" s="26" t="s">
        <v>28136</v>
      </c>
      <c r="F5641" s="26" t="s">
        <v>28137</v>
      </c>
      <c r="G5641" s="26" t="s">
        <v>9586</v>
      </c>
      <c r="H5641" s="26" t="s">
        <v>1122</v>
      </c>
      <c r="I5641" s="26" t="s">
        <v>16172</v>
      </c>
      <c r="J5641" s="26" t="s">
        <v>2586</v>
      </c>
      <c r="K5641" s="26" t="s">
        <v>9582</v>
      </c>
      <c r="L5641" s="26" t="s">
        <v>28138</v>
      </c>
      <c r="M5641" s="26">
        <v>380993096109</v>
      </c>
      <c r="N5641" s="26">
        <v>124755800</v>
      </c>
    </row>
    <row r="5642" spans="1:14">
      <c r="A5642" s="26" t="s">
        <v>9100</v>
      </c>
      <c r="B5642" s="26" t="s">
        <v>9101</v>
      </c>
      <c r="C5642" s="26">
        <v>41732618</v>
      </c>
      <c r="D5642" s="26" t="s">
        <v>24</v>
      </c>
      <c r="E5642" s="26" t="s">
        <v>28139</v>
      </c>
      <c r="F5642" s="26" t="s">
        <v>28140</v>
      </c>
      <c r="G5642" s="26" t="s">
        <v>9586</v>
      </c>
      <c r="H5642" s="26" t="s">
        <v>1490</v>
      </c>
      <c r="I5642" s="26" t="s">
        <v>12848</v>
      </c>
      <c r="J5642" s="26" t="s">
        <v>1525</v>
      </c>
      <c r="K5642" s="26" t="s">
        <v>9582</v>
      </c>
      <c r="L5642" s="26" t="s">
        <v>28141</v>
      </c>
      <c r="M5642" s="26">
        <v>380958373322</v>
      </c>
      <c r="N5642" s="26">
        <v>7325083601</v>
      </c>
    </row>
    <row r="5643" spans="1:14">
      <c r="A5643" s="26" t="s">
        <v>2241</v>
      </c>
      <c r="B5643" s="26" t="s">
        <v>2242</v>
      </c>
      <c r="C5643" s="26">
        <v>26136949</v>
      </c>
      <c r="D5643" s="26" t="s">
        <v>1701</v>
      </c>
      <c r="E5643" s="26" t="s">
        <v>28142</v>
      </c>
      <c r="F5643" s="26" t="s">
        <v>28143</v>
      </c>
      <c r="G5643" s="26" t="s">
        <v>9601</v>
      </c>
      <c r="H5643" s="26" t="s">
        <v>133</v>
      </c>
      <c r="I5643" s="26" t="s">
        <v>146</v>
      </c>
      <c r="J5643" s="26" t="s">
        <v>146</v>
      </c>
      <c r="K5643" s="26" t="s">
        <v>9597</v>
      </c>
      <c r="L5643" s="26" t="s">
        <v>28144</v>
      </c>
      <c r="M5643" s="26">
        <v>380675632138</v>
      </c>
      <c r="N5643" s="26">
        <v>1210100000</v>
      </c>
    </row>
    <row r="5644" spans="1:14">
      <c r="A5644" s="26" t="s">
        <v>4769</v>
      </c>
      <c r="B5644" s="26" t="s">
        <v>4770</v>
      </c>
      <c r="C5644" s="26">
        <v>42126735</v>
      </c>
      <c r="D5644" s="26" t="s">
        <v>24</v>
      </c>
      <c r="E5644" s="26" t="s">
        <v>28145</v>
      </c>
      <c r="F5644" s="26" t="s">
        <v>28146</v>
      </c>
      <c r="G5644" s="26" t="s">
        <v>9579</v>
      </c>
      <c r="H5644" s="26" t="s">
        <v>670</v>
      </c>
      <c r="I5644" s="26" t="s">
        <v>11751</v>
      </c>
      <c r="J5644" s="26" t="s">
        <v>6091</v>
      </c>
      <c r="K5644" s="26" t="s">
        <v>9582</v>
      </c>
      <c r="L5644" s="26" t="s">
        <v>28147</v>
      </c>
      <c r="M5644" s="26">
        <v>380523941217</v>
      </c>
      <c r="N5644" s="26">
        <v>111690303</v>
      </c>
    </row>
    <row r="5645" spans="1:14">
      <c r="A5645" s="26" t="s">
        <v>5511</v>
      </c>
      <c r="B5645" s="26" t="s">
        <v>5512</v>
      </c>
      <c r="C5645" s="26" t="s">
        <v>1604</v>
      </c>
      <c r="D5645" s="26" t="s">
        <v>24</v>
      </c>
      <c r="E5645" s="26" t="s">
        <v>28148</v>
      </c>
      <c r="F5645" s="26" t="s">
        <v>28149</v>
      </c>
      <c r="G5645" s="26" t="s">
        <v>9586</v>
      </c>
      <c r="H5645" s="26" t="s">
        <v>799</v>
      </c>
      <c r="J5645" s="26" t="s">
        <v>800</v>
      </c>
      <c r="K5645" s="26" t="s">
        <v>9597</v>
      </c>
      <c r="L5645" s="26" t="s">
        <v>28150</v>
      </c>
      <c r="M5645" s="26">
        <v>761263390478</v>
      </c>
      <c r="N5645" s="26">
        <v>4822784009</v>
      </c>
    </row>
    <row r="5646" spans="1:14">
      <c r="A5646" s="26" t="s">
        <v>2429</v>
      </c>
      <c r="B5646" s="26" t="s">
        <v>2430</v>
      </c>
      <c r="C5646" s="26" t="s">
        <v>1604</v>
      </c>
      <c r="D5646" s="26" t="s">
        <v>780</v>
      </c>
      <c r="E5646" s="26" t="s">
        <v>28151</v>
      </c>
      <c r="F5646" s="26" t="s">
        <v>13854</v>
      </c>
      <c r="G5646" s="26" t="s">
        <v>9601</v>
      </c>
      <c r="H5646" s="26" t="s">
        <v>133</v>
      </c>
      <c r="J5646" s="26" t="s">
        <v>2401</v>
      </c>
      <c r="K5646" s="26" t="s">
        <v>9597</v>
      </c>
      <c r="L5646" s="26" t="s">
        <v>17094</v>
      </c>
      <c r="M5646" s="26">
        <v>380930992009</v>
      </c>
      <c r="N5646" s="26">
        <v>122787502</v>
      </c>
    </row>
    <row r="5647" spans="1:14">
      <c r="A5647" s="26" t="s">
        <v>2017</v>
      </c>
      <c r="B5647" s="26" t="s">
        <v>2018</v>
      </c>
      <c r="C5647" s="26">
        <v>5384318</v>
      </c>
      <c r="D5647" s="26" t="s">
        <v>780</v>
      </c>
      <c r="E5647" s="26" t="s">
        <v>28152</v>
      </c>
      <c r="F5647" s="26" t="s">
        <v>2018</v>
      </c>
      <c r="G5647" s="26" t="s">
        <v>9601</v>
      </c>
      <c r="H5647" s="26" t="s">
        <v>103</v>
      </c>
      <c r="I5647" s="26" t="s">
        <v>10208</v>
      </c>
      <c r="J5647" s="26" t="s">
        <v>2011</v>
      </c>
      <c r="K5647" s="26" t="s">
        <v>9582</v>
      </c>
      <c r="L5647" s="26" t="s">
        <v>28153</v>
      </c>
      <c r="M5647" s="26">
        <v>380332774903</v>
      </c>
      <c r="N5647" s="26">
        <v>722883401</v>
      </c>
    </row>
    <row r="5648" spans="1:14">
      <c r="A5648" s="26" t="s">
        <v>6758</v>
      </c>
      <c r="B5648" s="26" t="s">
        <v>6759</v>
      </c>
      <c r="C5648" s="26">
        <v>38345331</v>
      </c>
      <c r="D5648" s="26" t="s">
        <v>24</v>
      </c>
      <c r="E5648" s="26" t="s">
        <v>28154</v>
      </c>
      <c r="F5648" s="26" t="s">
        <v>28155</v>
      </c>
      <c r="G5648" s="26" t="s">
        <v>9586</v>
      </c>
      <c r="H5648" s="26" t="s">
        <v>949</v>
      </c>
      <c r="I5648" s="26" t="s">
        <v>13966</v>
      </c>
      <c r="J5648" s="26" t="s">
        <v>6762</v>
      </c>
      <c r="K5648" s="26" t="s">
        <v>9606</v>
      </c>
      <c r="L5648" s="26" t="s">
        <v>28156</v>
      </c>
      <c r="M5648" s="26">
        <v>380535791162</v>
      </c>
      <c r="N5648" s="26">
        <v>5320884904</v>
      </c>
    </row>
    <row r="5649" spans="1:14">
      <c r="A5649" s="26" t="s">
        <v>1960</v>
      </c>
      <c r="B5649" s="26" t="s">
        <v>1961</v>
      </c>
      <c r="C5649" s="26">
        <v>38558716</v>
      </c>
      <c r="D5649" s="26" t="s">
        <v>24</v>
      </c>
      <c r="E5649" s="26" t="s">
        <v>28157</v>
      </c>
      <c r="F5649" s="26" t="s">
        <v>28158</v>
      </c>
      <c r="G5649" s="26" t="s">
        <v>9586</v>
      </c>
      <c r="H5649" s="26" t="s">
        <v>103</v>
      </c>
      <c r="I5649" s="26" t="s">
        <v>10149</v>
      </c>
      <c r="J5649" s="26" t="s">
        <v>11036</v>
      </c>
      <c r="K5649" s="26" t="s">
        <v>9606</v>
      </c>
      <c r="L5649" s="26" t="s">
        <v>28159</v>
      </c>
      <c r="M5649" s="26">
        <v>761324223229</v>
      </c>
      <c r="N5649" s="26">
        <v>122083601</v>
      </c>
    </row>
    <row r="5650" spans="1:14">
      <c r="A5650" s="26" t="s">
        <v>8441</v>
      </c>
      <c r="B5650" s="26" t="s">
        <v>8442</v>
      </c>
      <c r="C5650" s="26">
        <v>38212647</v>
      </c>
      <c r="D5650" s="26" t="s">
        <v>24</v>
      </c>
      <c r="E5650" s="26" t="s">
        <v>28160</v>
      </c>
      <c r="F5650" s="26" t="s">
        <v>28161</v>
      </c>
      <c r="G5650" s="26" t="s">
        <v>9586</v>
      </c>
      <c r="H5650" s="26" t="s">
        <v>1269</v>
      </c>
      <c r="I5650" s="26" t="s">
        <v>14968</v>
      </c>
      <c r="J5650" s="26" t="s">
        <v>28162</v>
      </c>
      <c r="K5650" s="26" t="s">
        <v>9582</v>
      </c>
      <c r="L5650" s="26" t="s">
        <v>28163</v>
      </c>
      <c r="M5650" s="26">
        <v>380553467117</v>
      </c>
      <c r="N5650" s="26">
        <v>6522184501</v>
      </c>
    </row>
    <row r="5651" spans="1:14">
      <c r="A5651" s="26" t="s">
        <v>5678</v>
      </c>
      <c r="B5651" s="26" t="s">
        <v>5679</v>
      </c>
      <c r="C5651" s="26" t="s">
        <v>1604</v>
      </c>
      <c r="D5651" s="26" t="s">
        <v>24</v>
      </c>
      <c r="E5651" s="26" t="s">
        <v>28164</v>
      </c>
      <c r="F5651" s="26" t="s">
        <v>28165</v>
      </c>
      <c r="G5651" s="26" t="s">
        <v>9586</v>
      </c>
      <c r="H5651" s="26" t="s">
        <v>576</v>
      </c>
      <c r="I5651" s="26" t="s">
        <v>10292</v>
      </c>
      <c r="J5651" s="26" t="s">
        <v>4555</v>
      </c>
      <c r="K5651" s="26" t="s">
        <v>9582</v>
      </c>
      <c r="L5651" s="26" t="s">
        <v>28166</v>
      </c>
      <c r="M5651" s="26">
        <v>380635049930</v>
      </c>
      <c r="N5651" s="26">
        <v>1225455127</v>
      </c>
    </row>
    <row r="5652" spans="1:14">
      <c r="A5652" s="26" t="s">
        <v>5961</v>
      </c>
      <c r="B5652" s="26" t="s">
        <v>5962</v>
      </c>
      <c r="C5652" s="26">
        <v>38462626</v>
      </c>
      <c r="D5652" s="26" t="s">
        <v>24</v>
      </c>
      <c r="E5652" s="26" t="s">
        <v>28167</v>
      </c>
      <c r="F5652" s="26" t="s">
        <v>28168</v>
      </c>
      <c r="G5652" s="26" t="s">
        <v>9586</v>
      </c>
      <c r="H5652" s="26" t="s">
        <v>835</v>
      </c>
      <c r="I5652" s="26" t="s">
        <v>23889</v>
      </c>
      <c r="J5652" s="26" t="s">
        <v>5959</v>
      </c>
      <c r="K5652" s="26" t="s">
        <v>9606</v>
      </c>
      <c r="L5652" s="26" t="s">
        <v>28169</v>
      </c>
      <c r="M5652" s="26">
        <v>380516491684</v>
      </c>
      <c r="N5652" s="26">
        <v>4823655100</v>
      </c>
    </row>
    <row r="5653" spans="1:14">
      <c r="A5653" s="26" t="s">
        <v>4431</v>
      </c>
      <c r="B5653" s="26" t="s">
        <v>4432</v>
      </c>
      <c r="C5653" s="26">
        <v>1994416</v>
      </c>
      <c r="D5653" s="26" t="s">
        <v>780</v>
      </c>
      <c r="E5653" s="26" t="s">
        <v>28170</v>
      </c>
      <c r="F5653" s="26" t="s">
        <v>28171</v>
      </c>
      <c r="G5653" s="26" t="s">
        <v>9601</v>
      </c>
      <c r="H5653" s="26" t="s">
        <v>576</v>
      </c>
      <c r="I5653" s="26" t="s">
        <v>11102</v>
      </c>
      <c r="J5653" s="26" t="s">
        <v>627</v>
      </c>
      <c r="K5653" s="26" t="s">
        <v>9597</v>
      </c>
      <c r="L5653" s="26" t="s">
        <v>14725</v>
      </c>
      <c r="M5653" s="26">
        <v>380457351137</v>
      </c>
      <c r="N5653" s="26">
        <v>3222210100</v>
      </c>
    </row>
    <row r="5654" spans="1:14">
      <c r="A5654" s="26" t="s">
        <v>8950</v>
      </c>
      <c r="B5654" s="26" t="s">
        <v>8951</v>
      </c>
      <c r="C5654" s="26">
        <v>40317886</v>
      </c>
      <c r="D5654" s="26" t="s">
        <v>24</v>
      </c>
      <c r="E5654" s="26" t="s">
        <v>28172</v>
      </c>
      <c r="F5654" s="26" t="s">
        <v>12761</v>
      </c>
      <c r="G5654" s="26" t="s">
        <v>9591</v>
      </c>
      <c r="H5654" s="26" t="s">
        <v>1401</v>
      </c>
      <c r="J5654" s="26" t="s">
        <v>1462</v>
      </c>
      <c r="K5654" s="26" t="s">
        <v>9597</v>
      </c>
      <c r="L5654" s="26" t="s">
        <v>14591</v>
      </c>
      <c r="M5654" s="26">
        <v>380474442765</v>
      </c>
      <c r="N5654" s="26">
        <v>7110800000</v>
      </c>
    </row>
    <row r="5655" spans="1:14">
      <c r="A5655" s="26" t="s">
        <v>1946</v>
      </c>
      <c r="B5655" s="26" t="s">
        <v>1947</v>
      </c>
      <c r="C5655" s="26">
        <v>37636913</v>
      </c>
      <c r="D5655" s="26" t="s">
        <v>24</v>
      </c>
      <c r="E5655" s="26" t="s">
        <v>28173</v>
      </c>
      <c r="F5655" s="26" t="s">
        <v>28174</v>
      </c>
      <c r="G5655" s="26" t="s">
        <v>9586</v>
      </c>
      <c r="H5655" s="26" t="s">
        <v>27</v>
      </c>
      <c r="I5655" s="26" t="s">
        <v>10258</v>
      </c>
      <c r="J5655" s="26" t="s">
        <v>28175</v>
      </c>
      <c r="K5655" s="26" t="s">
        <v>9582</v>
      </c>
      <c r="L5655" s="26" t="s">
        <v>28176</v>
      </c>
      <c r="M5655" s="26">
        <v>380988016550</v>
      </c>
      <c r="N5655" s="26">
        <v>525685501</v>
      </c>
    </row>
    <row r="5656" spans="1:14">
      <c r="A5656" s="26" t="s">
        <v>4728</v>
      </c>
      <c r="B5656" s="26" t="s">
        <v>4729</v>
      </c>
      <c r="C5656" s="26">
        <v>23096089</v>
      </c>
      <c r="D5656" s="26" t="s">
        <v>780</v>
      </c>
      <c r="E5656" s="26" t="s">
        <v>28177</v>
      </c>
      <c r="F5656" s="26" t="s">
        <v>28178</v>
      </c>
      <c r="G5656" s="26" t="s">
        <v>9601</v>
      </c>
      <c r="H5656" s="26" t="s">
        <v>670</v>
      </c>
      <c r="J5656" s="26" t="s">
        <v>4702</v>
      </c>
      <c r="K5656" s="26" t="s">
        <v>9597</v>
      </c>
      <c r="L5656" s="26" t="s">
        <v>28179</v>
      </c>
      <c r="M5656" s="26">
        <v>380501060822</v>
      </c>
      <c r="N5656" s="26">
        <v>721484605</v>
      </c>
    </row>
    <row r="5657" spans="1:14">
      <c r="A5657" s="26" t="s">
        <v>4336</v>
      </c>
      <c r="B5657" s="26" t="s">
        <v>4337</v>
      </c>
      <c r="C5657" s="26">
        <v>38304599</v>
      </c>
      <c r="D5657" s="26" t="s">
        <v>24</v>
      </c>
      <c r="E5657" s="26" t="s">
        <v>28180</v>
      </c>
      <c r="F5657" s="26" t="s">
        <v>28181</v>
      </c>
      <c r="G5657" s="26" t="s">
        <v>9586</v>
      </c>
      <c r="H5657" s="26" t="s">
        <v>576</v>
      </c>
      <c r="I5657" s="26" t="s">
        <v>13251</v>
      </c>
      <c r="J5657" s="26" t="s">
        <v>28182</v>
      </c>
      <c r="K5657" s="26" t="s">
        <v>9582</v>
      </c>
      <c r="L5657" s="26" t="s">
        <v>28183</v>
      </c>
      <c r="M5657" s="26">
        <v>380457736282</v>
      </c>
      <c r="N5657" s="26">
        <v>3221082201</v>
      </c>
    </row>
    <row r="5658" spans="1:14">
      <c r="A5658" s="26" t="s">
        <v>5189</v>
      </c>
      <c r="B5658" s="26" t="s">
        <v>5190</v>
      </c>
      <c r="C5658" s="26">
        <v>33617546</v>
      </c>
      <c r="D5658" s="26" t="s">
        <v>780</v>
      </c>
      <c r="E5658" s="26" t="s">
        <v>28184</v>
      </c>
      <c r="F5658" s="26" t="s">
        <v>28185</v>
      </c>
      <c r="G5658" s="26" t="s">
        <v>9601</v>
      </c>
      <c r="H5658" s="26" t="s">
        <v>735</v>
      </c>
      <c r="J5658" s="26" t="s">
        <v>740</v>
      </c>
      <c r="K5658" s="26" t="s">
        <v>9597</v>
      </c>
      <c r="L5658" s="26" t="s">
        <v>28186</v>
      </c>
      <c r="M5658" s="26">
        <v>380322752596</v>
      </c>
      <c r="N5658" s="26">
        <v>1221881203</v>
      </c>
    </row>
    <row r="5659" spans="1:14">
      <c r="A5659" s="26" t="s">
        <v>3328</v>
      </c>
      <c r="B5659" s="26" t="s">
        <v>3329</v>
      </c>
      <c r="C5659" s="26">
        <v>38006758</v>
      </c>
      <c r="D5659" s="26" t="s">
        <v>24</v>
      </c>
      <c r="E5659" s="26" t="s">
        <v>28187</v>
      </c>
      <c r="F5659" s="26" t="s">
        <v>28188</v>
      </c>
      <c r="G5659" s="26" t="s">
        <v>9586</v>
      </c>
      <c r="H5659" s="26" t="s">
        <v>375</v>
      </c>
      <c r="J5659" s="26" t="s">
        <v>21135</v>
      </c>
      <c r="K5659" s="26" t="s">
        <v>9582</v>
      </c>
      <c r="L5659" s="26" t="s">
        <v>28189</v>
      </c>
      <c r="M5659" s="26">
        <v>761399047038</v>
      </c>
      <c r="N5659" s="26">
        <v>1824083001</v>
      </c>
    </row>
    <row r="5660" spans="1:14">
      <c r="A5660" s="26" t="s">
        <v>3473</v>
      </c>
      <c r="B5660" s="26" t="s">
        <v>3474</v>
      </c>
      <c r="C5660" s="26">
        <v>38466531</v>
      </c>
      <c r="D5660" s="26" t="s">
        <v>24</v>
      </c>
      <c r="E5660" s="26" t="s">
        <v>28190</v>
      </c>
      <c r="F5660" s="26" t="s">
        <v>28191</v>
      </c>
      <c r="G5660" s="26" t="s">
        <v>9579</v>
      </c>
      <c r="H5660" s="26" t="s">
        <v>392</v>
      </c>
      <c r="I5660" s="26" t="s">
        <v>11629</v>
      </c>
      <c r="J5660" s="26" t="s">
        <v>28192</v>
      </c>
      <c r="K5660" s="26" t="s">
        <v>9582</v>
      </c>
      <c r="L5660" s="26" t="s">
        <v>28193</v>
      </c>
      <c r="M5660" s="26">
        <v>380312729495</v>
      </c>
      <c r="N5660" s="26">
        <v>2124883002</v>
      </c>
    </row>
    <row r="5661" spans="1:14">
      <c r="A5661" s="26" t="s">
        <v>8999</v>
      </c>
      <c r="B5661" s="26" t="s">
        <v>9000</v>
      </c>
      <c r="C5661" s="26">
        <v>2005585</v>
      </c>
      <c r="D5661" s="26" t="s">
        <v>780</v>
      </c>
      <c r="E5661" s="26" t="s">
        <v>28194</v>
      </c>
      <c r="F5661" s="26" t="s">
        <v>28195</v>
      </c>
      <c r="G5661" s="26" t="s">
        <v>9601</v>
      </c>
      <c r="H5661" s="26" t="s">
        <v>1401</v>
      </c>
      <c r="J5661" s="26" t="s">
        <v>1474</v>
      </c>
      <c r="K5661" s="26" t="s">
        <v>9597</v>
      </c>
      <c r="L5661" s="26" t="s">
        <v>28196</v>
      </c>
      <c r="M5661" s="26">
        <v>380472370352</v>
      </c>
      <c r="N5661" s="26">
        <v>722155708</v>
      </c>
    </row>
    <row r="5662" spans="1:14">
      <c r="A5662" s="26" t="s">
        <v>3761</v>
      </c>
      <c r="B5662" s="26" t="s">
        <v>3762</v>
      </c>
      <c r="C5662" s="26">
        <v>5395687</v>
      </c>
      <c r="D5662" s="26" t="s">
        <v>780</v>
      </c>
      <c r="E5662" s="26" t="s">
        <v>28197</v>
      </c>
      <c r="F5662" s="26" t="s">
        <v>14804</v>
      </c>
      <c r="G5662" s="26" t="s">
        <v>9601</v>
      </c>
      <c r="H5662" s="26" t="s">
        <v>468</v>
      </c>
      <c r="J5662" s="26" t="s">
        <v>481</v>
      </c>
      <c r="K5662" s="26" t="s">
        <v>9597</v>
      </c>
      <c r="L5662" s="26" t="s">
        <v>28198</v>
      </c>
      <c r="M5662" s="26">
        <v>380987560530</v>
      </c>
      <c r="N5662" s="26">
        <v>1222380503</v>
      </c>
    </row>
    <row r="5663" spans="1:14">
      <c r="A5663" s="26" t="s">
        <v>2131</v>
      </c>
      <c r="B5663" s="26" t="s">
        <v>2132</v>
      </c>
      <c r="C5663" s="26">
        <v>39642096</v>
      </c>
      <c r="D5663" s="26" t="s">
        <v>780</v>
      </c>
      <c r="E5663" s="26" t="s">
        <v>28199</v>
      </c>
      <c r="F5663" s="26" t="s">
        <v>28200</v>
      </c>
      <c r="G5663" s="26" t="s">
        <v>9601</v>
      </c>
      <c r="H5663" s="26" t="s">
        <v>103</v>
      </c>
      <c r="I5663" s="26" t="s">
        <v>9897</v>
      </c>
      <c r="J5663" s="26" t="s">
        <v>2133</v>
      </c>
      <c r="K5663" s="26" t="s">
        <v>9582</v>
      </c>
      <c r="L5663" s="26" t="s">
        <v>25701</v>
      </c>
      <c r="M5663" s="26">
        <v>380985898565</v>
      </c>
      <c r="N5663" s="26">
        <v>724286901</v>
      </c>
    </row>
    <row r="5664" spans="1:14">
      <c r="A5664" s="26" t="s">
        <v>2060</v>
      </c>
      <c r="B5664" s="26" t="s">
        <v>2061</v>
      </c>
      <c r="C5664" s="26">
        <v>20122722</v>
      </c>
      <c r="D5664" s="26" t="s">
        <v>24</v>
      </c>
      <c r="E5664" s="26" t="s">
        <v>28201</v>
      </c>
      <c r="F5664" s="26" t="s">
        <v>28202</v>
      </c>
      <c r="G5664" s="26" t="s">
        <v>9586</v>
      </c>
      <c r="H5664" s="26" t="s">
        <v>103</v>
      </c>
      <c r="J5664" s="26" t="s">
        <v>116</v>
      </c>
      <c r="K5664" s="26" t="s">
        <v>9597</v>
      </c>
      <c r="L5664" s="26" t="s">
        <v>16237</v>
      </c>
      <c r="M5664" s="26">
        <v>380332729349</v>
      </c>
      <c r="N5664" s="26">
        <v>710100000</v>
      </c>
    </row>
    <row r="5665" spans="1:14">
      <c r="A5665" s="26" t="s">
        <v>6338</v>
      </c>
      <c r="B5665" s="26" t="s">
        <v>6339</v>
      </c>
      <c r="C5665" s="26">
        <v>26470275</v>
      </c>
      <c r="D5665" s="26" t="s">
        <v>24</v>
      </c>
      <c r="E5665" s="26" t="s">
        <v>28203</v>
      </c>
      <c r="F5665" s="26" t="s">
        <v>28204</v>
      </c>
      <c r="G5665" s="26" t="s">
        <v>9591</v>
      </c>
      <c r="H5665" s="26" t="s">
        <v>885</v>
      </c>
      <c r="J5665" s="26" t="s">
        <v>910</v>
      </c>
      <c r="K5665" s="26" t="s">
        <v>9597</v>
      </c>
      <c r="L5665" s="26" t="s">
        <v>28205</v>
      </c>
      <c r="M5665" s="26">
        <v>380487114147</v>
      </c>
      <c r="N5665" s="26">
        <v>5110100000</v>
      </c>
    </row>
    <row r="5666" spans="1:14">
      <c r="A5666" s="26" t="s">
        <v>8883</v>
      </c>
      <c r="B5666" s="26" t="s">
        <v>8884</v>
      </c>
      <c r="C5666" s="26">
        <v>38682646</v>
      </c>
      <c r="D5666" s="26" t="s">
        <v>24</v>
      </c>
      <c r="E5666" s="26" t="s">
        <v>28206</v>
      </c>
      <c r="F5666" s="26" t="s">
        <v>28207</v>
      </c>
      <c r="G5666" s="26" t="s">
        <v>9586</v>
      </c>
      <c r="H5666" s="26" t="s">
        <v>1401</v>
      </c>
      <c r="I5666" s="26" t="s">
        <v>10182</v>
      </c>
      <c r="J5666" s="26" t="s">
        <v>28208</v>
      </c>
      <c r="K5666" s="26" t="s">
        <v>9582</v>
      </c>
      <c r="L5666" s="26" t="s">
        <v>28209</v>
      </c>
      <c r="M5666" s="26">
        <v>380506869874</v>
      </c>
      <c r="N5666" s="26">
        <v>7122083901</v>
      </c>
    </row>
    <row r="5667" spans="1:14">
      <c r="A5667" s="26" t="s">
        <v>3080</v>
      </c>
      <c r="B5667" s="26" t="s">
        <v>3081</v>
      </c>
      <c r="C5667" s="26">
        <v>42441172</v>
      </c>
      <c r="D5667" s="26" t="s">
        <v>24</v>
      </c>
      <c r="E5667" s="26" t="s">
        <v>28210</v>
      </c>
      <c r="F5667" s="26" t="s">
        <v>28211</v>
      </c>
      <c r="G5667" s="26" t="s">
        <v>9586</v>
      </c>
      <c r="H5667" s="26" t="s">
        <v>375</v>
      </c>
      <c r="I5667" s="26" t="s">
        <v>12530</v>
      </c>
      <c r="J5667" s="26" t="s">
        <v>3082</v>
      </c>
      <c r="K5667" s="26" t="s">
        <v>9582</v>
      </c>
      <c r="L5667" s="26" t="s">
        <v>16245</v>
      </c>
      <c r="M5667" s="26">
        <v>380961652704</v>
      </c>
      <c r="N5667" s="26">
        <v>1825081801</v>
      </c>
    </row>
    <row r="5668" spans="1:14">
      <c r="A5668" s="26" t="s">
        <v>6631</v>
      </c>
      <c r="B5668" s="26" t="s">
        <v>6632</v>
      </c>
      <c r="C5668" s="26">
        <v>38396501</v>
      </c>
      <c r="D5668" s="26" t="s">
        <v>24</v>
      </c>
      <c r="E5668" s="26" t="s">
        <v>28212</v>
      </c>
      <c r="F5668" s="26" t="s">
        <v>28213</v>
      </c>
      <c r="G5668" s="26" t="s">
        <v>9586</v>
      </c>
      <c r="H5668" s="26" t="s">
        <v>949</v>
      </c>
      <c r="I5668" s="26" t="s">
        <v>13266</v>
      </c>
      <c r="J5668" s="26" t="s">
        <v>9819</v>
      </c>
      <c r="K5668" s="26" t="s">
        <v>9582</v>
      </c>
      <c r="L5668" s="26" t="s">
        <v>28214</v>
      </c>
      <c r="M5668" s="26">
        <v>380995419651</v>
      </c>
      <c r="N5668" s="26">
        <v>121180803</v>
      </c>
    </row>
    <row r="5669" spans="1:14">
      <c r="A5669" s="26" t="s">
        <v>8923</v>
      </c>
      <c r="B5669" s="26" t="s">
        <v>8921</v>
      </c>
      <c r="C5669" s="26">
        <v>21368619</v>
      </c>
      <c r="D5669" s="26" t="s">
        <v>780</v>
      </c>
      <c r="E5669" s="26" t="s">
        <v>28215</v>
      </c>
      <c r="F5669" s="26" t="s">
        <v>9853</v>
      </c>
      <c r="G5669" s="26" t="s">
        <v>9601</v>
      </c>
      <c r="H5669" s="26" t="s">
        <v>1401</v>
      </c>
      <c r="I5669" s="26" t="s">
        <v>16448</v>
      </c>
      <c r="J5669" s="26" t="s">
        <v>8922</v>
      </c>
      <c r="K5669" s="26" t="s">
        <v>9582</v>
      </c>
      <c r="L5669" s="26" t="s">
        <v>18021</v>
      </c>
      <c r="M5669" s="26">
        <v>761152187375</v>
      </c>
      <c r="N5669" s="26">
        <v>7124985001</v>
      </c>
    </row>
    <row r="5670" spans="1:14">
      <c r="A5670" s="26" t="s">
        <v>7781</v>
      </c>
      <c r="B5670" s="26" t="s">
        <v>7782</v>
      </c>
      <c r="C5670" s="26">
        <v>38645610</v>
      </c>
      <c r="D5670" s="26" t="s">
        <v>24</v>
      </c>
      <c r="E5670" s="26" t="s">
        <v>28216</v>
      </c>
      <c r="F5670" s="26" t="s">
        <v>9596</v>
      </c>
      <c r="G5670" s="26" t="s">
        <v>9586</v>
      </c>
      <c r="H5670" s="26" t="s">
        <v>1088</v>
      </c>
      <c r="J5670" s="26" t="s">
        <v>1115</v>
      </c>
      <c r="K5670" s="26" t="s">
        <v>9597</v>
      </c>
      <c r="L5670" s="26" t="s">
        <v>10146</v>
      </c>
      <c r="M5670" s="26">
        <v>380352251632</v>
      </c>
      <c r="N5670" s="26">
        <v>6110100000</v>
      </c>
    </row>
    <row r="5671" spans="1:14">
      <c r="A5671" s="26" t="s">
        <v>8885</v>
      </c>
      <c r="B5671" s="26" t="s">
        <v>8886</v>
      </c>
      <c r="C5671" s="26">
        <v>41745061</v>
      </c>
      <c r="D5671" s="26" t="s">
        <v>24</v>
      </c>
      <c r="E5671" s="26" t="s">
        <v>28217</v>
      </c>
      <c r="F5671" s="26" t="s">
        <v>28218</v>
      </c>
      <c r="G5671" s="26" t="s">
        <v>9586</v>
      </c>
      <c r="H5671" s="26" t="s">
        <v>1401</v>
      </c>
      <c r="I5671" s="26" t="s">
        <v>12475</v>
      </c>
      <c r="J5671" s="26" t="s">
        <v>1434</v>
      </c>
      <c r="K5671" s="26" t="s">
        <v>9606</v>
      </c>
      <c r="L5671" s="26" t="s">
        <v>28219</v>
      </c>
      <c r="M5671" s="26">
        <v>380474222333</v>
      </c>
      <c r="N5671" s="26">
        <v>1222083001</v>
      </c>
    </row>
    <row r="5672" spans="1:14">
      <c r="A5672" s="26" t="s">
        <v>7122</v>
      </c>
      <c r="B5672" s="26" t="s">
        <v>7123</v>
      </c>
      <c r="C5672" s="26">
        <v>42011926</v>
      </c>
      <c r="D5672" s="26" t="s">
        <v>24</v>
      </c>
      <c r="E5672" s="26" t="s">
        <v>28220</v>
      </c>
      <c r="F5672" s="26" t="s">
        <v>28221</v>
      </c>
      <c r="G5672" s="26" t="s">
        <v>9579</v>
      </c>
      <c r="H5672" s="26" t="s">
        <v>987</v>
      </c>
      <c r="I5672" s="26" t="s">
        <v>11035</v>
      </c>
      <c r="J5672" s="26" t="s">
        <v>14992</v>
      </c>
      <c r="K5672" s="26" t="s">
        <v>9582</v>
      </c>
      <c r="L5672" s="26" t="s">
        <v>28222</v>
      </c>
      <c r="M5672" s="26">
        <v>380685147749</v>
      </c>
      <c r="N5672" s="26">
        <v>1220310107</v>
      </c>
    </row>
    <row r="5673" spans="1:14">
      <c r="A5673" s="26" t="s">
        <v>3151</v>
      </c>
      <c r="B5673" s="26" t="s">
        <v>3152</v>
      </c>
      <c r="C5673" s="26">
        <v>41382677</v>
      </c>
      <c r="D5673" s="26" t="s">
        <v>24</v>
      </c>
      <c r="E5673" s="26" t="s">
        <v>28223</v>
      </c>
      <c r="F5673" s="26" t="s">
        <v>28224</v>
      </c>
      <c r="G5673" s="26" t="s">
        <v>9591</v>
      </c>
      <c r="H5673" s="26" t="s">
        <v>375</v>
      </c>
      <c r="I5673" s="26" t="s">
        <v>12674</v>
      </c>
      <c r="J5673" s="26" t="s">
        <v>3150</v>
      </c>
      <c r="K5673" s="26" t="s">
        <v>9582</v>
      </c>
      <c r="L5673" s="26" t="s">
        <v>28225</v>
      </c>
      <c r="M5673" s="26">
        <v>380963862342</v>
      </c>
      <c r="N5673" s="26">
        <v>1822086806</v>
      </c>
    </row>
    <row r="5674" spans="1:14">
      <c r="A5674" s="26" t="s">
        <v>7779</v>
      </c>
      <c r="B5674" s="26" t="s">
        <v>7780</v>
      </c>
      <c r="C5674" s="26">
        <v>2001305</v>
      </c>
      <c r="D5674" s="26" t="s">
        <v>780</v>
      </c>
      <c r="E5674" s="26" t="s">
        <v>28226</v>
      </c>
      <c r="F5674" s="26" t="s">
        <v>9787</v>
      </c>
      <c r="G5674" s="26" t="s">
        <v>9601</v>
      </c>
      <c r="H5674" s="26" t="s">
        <v>1088</v>
      </c>
      <c r="J5674" s="26" t="s">
        <v>1115</v>
      </c>
      <c r="K5674" s="26" t="s">
        <v>9597</v>
      </c>
      <c r="L5674" s="26" t="s">
        <v>28227</v>
      </c>
      <c r="M5674" s="26">
        <v>761324989433</v>
      </c>
      <c r="N5674" s="26">
        <v>6110100000</v>
      </c>
    </row>
    <row r="5675" spans="1:14">
      <c r="A5675" s="26" t="s">
        <v>5929</v>
      </c>
      <c r="B5675" s="26" t="s">
        <v>5930</v>
      </c>
      <c r="C5675" s="26">
        <v>42947409</v>
      </c>
      <c r="D5675" s="26" t="s">
        <v>24</v>
      </c>
      <c r="E5675" s="26" t="s">
        <v>28228</v>
      </c>
      <c r="F5675" s="26" t="s">
        <v>28229</v>
      </c>
      <c r="G5675" s="26" t="s">
        <v>9586</v>
      </c>
      <c r="H5675" s="26" t="s">
        <v>835</v>
      </c>
      <c r="I5675" s="26" t="s">
        <v>9752</v>
      </c>
      <c r="J5675" s="26" t="s">
        <v>5931</v>
      </c>
      <c r="K5675" s="26" t="s">
        <v>9906</v>
      </c>
      <c r="L5675" s="26" t="s">
        <v>28230</v>
      </c>
      <c r="M5675" s="26">
        <v>380662720512</v>
      </c>
      <c r="N5675" s="26">
        <v>524984505</v>
      </c>
    </row>
    <row r="5676" spans="1:14">
      <c r="A5676" s="26" t="s">
        <v>2536</v>
      </c>
      <c r="B5676" s="26" t="s">
        <v>2537</v>
      </c>
      <c r="C5676" s="26" t="s">
        <v>1604</v>
      </c>
      <c r="D5676" s="26" t="s">
        <v>24</v>
      </c>
      <c r="E5676" s="26" t="s">
        <v>28231</v>
      </c>
      <c r="F5676" s="26" t="s">
        <v>28232</v>
      </c>
      <c r="G5676" s="26" t="s">
        <v>9586</v>
      </c>
      <c r="H5676" s="26" t="s">
        <v>133</v>
      </c>
      <c r="J5676" s="26" t="s">
        <v>183</v>
      </c>
      <c r="K5676" s="26" t="s">
        <v>9597</v>
      </c>
      <c r="L5676" s="26" t="s">
        <v>28233</v>
      </c>
      <c r="M5676" s="26">
        <v>380687729660</v>
      </c>
      <c r="N5676" s="26">
        <v>1211000000</v>
      </c>
    </row>
    <row r="5677" spans="1:14">
      <c r="A5677" s="26" t="s">
        <v>9298</v>
      </c>
      <c r="B5677" s="26" t="s">
        <v>9299</v>
      </c>
      <c r="C5677" s="26">
        <v>38232556</v>
      </c>
      <c r="D5677" s="26" t="s">
        <v>24</v>
      </c>
      <c r="E5677" s="26" t="s">
        <v>28234</v>
      </c>
      <c r="F5677" s="26" t="s">
        <v>28235</v>
      </c>
      <c r="G5677" s="26" t="s">
        <v>9586</v>
      </c>
      <c r="H5677" s="26" t="s">
        <v>1573</v>
      </c>
      <c r="I5677" s="26" t="s">
        <v>12131</v>
      </c>
      <c r="J5677" s="26" t="s">
        <v>9438</v>
      </c>
      <c r="K5677" s="26" t="s">
        <v>9582</v>
      </c>
      <c r="L5677" s="26" t="s">
        <v>28236</v>
      </c>
      <c r="M5677" s="26">
        <v>380464535338</v>
      </c>
      <c r="N5677" s="26">
        <v>7421488401</v>
      </c>
    </row>
    <row r="5678" spans="1:14">
      <c r="A5678" s="26" t="s">
        <v>2796</v>
      </c>
      <c r="B5678" s="26" t="s">
        <v>2797</v>
      </c>
      <c r="C5678" s="26">
        <v>37980245</v>
      </c>
      <c r="D5678" s="26" t="s">
        <v>24</v>
      </c>
      <c r="E5678" s="26" t="s">
        <v>28237</v>
      </c>
      <c r="F5678" s="26" t="s">
        <v>28238</v>
      </c>
      <c r="G5678" s="26" t="s">
        <v>9586</v>
      </c>
      <c r="H5678" s="26" t="s">
        <v>258</v>
      </c>
      <c r="I5678" s="26" t="s">
        <v>12995</v>
      </c>
      <c r="J5678" s="26" t="s">
        <v>23853</v>
      </c>
      <c r="K5678" s="26" t="s">
        <v>9582</v>
      </c>
      <c r="L5678" s="26" t="s">
        <v>28239</v>
      </c>
      <c r="M5678" s="26">
        <v>380666030037</v>
      </c>
      <c r="N5678" s="26">
        <v>1420684509</v>
      </c>
    </row>
    <row r="5679" spans="1:14">
      <c r="A5679" s="26" t="s">
        <v>6855</v>
      </c>
      <c r="B5679" s="26" t="s">
        <v>6856</v>
      </c>
      <c r="C5679" s="26">
        <v>40586166</v>
      </c>
      <c r="D5679" s="26" t="s">
        <v>24</v>
      </c>
      <c r="E5679" s="26" t="s">
        <v>28240</v>
      </c>
      <c r="F5679" s="26" t="s">
        <v>28241</v>
      </c>
      <c r="G5679" s="26" t="s">
        <v>9591</v>
      </c>
      <c r="H5679" s="26" t="s">
        <v>949</v>
      </c>
      <c r="I5679" s="26" t="s">
        <v>15790</v>
      </c>
      <c r="J5679" s="26" t="s">
        <v>6859</v>
      </c>
      <c r="K5679" s="26" t="s">
        <v>9582</v>
      </c>
      <c r="L5679" s="26" t="s">
        <v>28242</v>
      </c>
      <c r="M5679" s="26">
        <v>380988987572</v>
      </c>
      <c r="N5679" s="26">
        <v>1220755136</v>
      </c>
    </row>
    <row r="5680" spans="1:14">
      <c r="A5680" s="26" t="s">
        <v>5896</v>
      </c>
      <c r="B5680" s="26" t="s">
        <v>5897</v>
      </c>
      <c r="C5680" s="26">
        <v>38313781</v>
      </c>
      <c r="D5680" s="26" t="s">
        <v>24</v>
      </c>
      <c r="E5680" s="26" t="s">
        <v>28243</v>
      </c>
      <c r="F5680" s="26" t="s">
        <v>28244</v>
      </c>
      <c r="G5680" s="26" t="s">
        <v>9586</v>
      </c>
      <c r="H5680" s="26" t="s">
        <v>835</v>
      </c>
      <c r="I5680" s="26" t="s">
        <v>17300</v>
      </c>
      <c r="J5680" s="26" t="s">
        <v>11293</v>
      </c>
      <c r="K5680" s="26" t="s">
        <v>9906</v>
      </c>
      <c r="L5680" s="26" t="s">
        <v>28245</v>
      </c>
      <c r="M5680" s="26">
        <v>380515895440</v>
      </c>
      <c r="N5680" s="26">
        <v>4820683001</v>
      </c>
    </row>
    <row r="5681" spans="1:14">
      <c r="A5681" s="26" t="s">
        <v>7799</v>
      </c>
      <c r="B5681" s="26" t="s">
        <v>7800</v>
      </c>
      <c r="C5681" s="26">
        <v>14054198</v>
      </c>
      <c r="D5681" s="26" t="s">
        <v>1701</v>
      </c>
      <c r="E5681" s="26" t="s">
        <v>28246</v>
      </c>
      <c r="F5681" s="26" t="s">
        <v>28247</v>
      </c>
      <c r="G5681" s="26" t="s">
        <v>9601</v>
      </c>
      <c r="H5681" s="26" t="s">
        <v>1088</v>
      </c>
      <c r="J5681" s="26" t="s">
        <v>10670</v>
      </c>
      <c r="K5681" s="26" t="s">
        <v>9582</v>
      </c>
      <c r="L5681" s="26" t="s">
        <v>28248</v>
      </c>
      <c r="M5681" s="26">
        <v>380352246163</v>
      </c>
      <c r="N5681" s="26">
        <v>6125281901</v>
      </c>
    </row>
    <row r="5682" spans="1:14">
      <c r="A5682" s="26" t="s">
        <v>5990</v>
      </c>
      <c r="B5682" s="26" t="s">
        <v>5991</v>
      </c>
      <c r="C5682" s="26">
        <v>1998383</v>
      </c>
      <c r="D5682" s="26" t="s">
        <v>780</v>
      </c>
      <c r="E5682" s="26" t="s">
        <v>28249</v>
      </c>
      <c r="F5682" s="26" t="s">
        <v>28250</v>
      </c>
      <c r="G5682" s="26" t="s">
        <v>9601</v>
      </c>
      <c r="H5682" s="26" t="s">
        <v>835</v>
      </c>
      <c r="J5682" s="26" t="s">
        <v>844</v>
      </c>
      <c r="K5682" s="26" t="s">
        <v>9597</v>
      </c>
      <c r="L5682" s="26" t="s">
        <v>28251</v>
      </c>
      <c r="M5682" s="26">
        <v>380513436244</v>
      </c>
      <c r="N5682" s="26">
        <v>4810200000</v>
      </c>
    </row>
    <row r="5683" spans="1:14">
      <c r="A5683" s="26" t="s">
        <v>7911</v>
      </c>
      <c r="B5683" s="26" t="s">
        <v>7912</v>
      </c>
      <c r="C5683" s="26">
        <v>2003178</v>
      </c>
      <c r="D5683" s="26" t="s">
        <v>780</v>
      </c>
      <c r="E5683" s="26" t="s">
        <v>28252</v>
      </c>
      <c r="F5683" s="26" t="s">
        <v>28253</v>
      </c>
      <c r="G5683" s="26" t="s">
        <v>9601</v>
      </c>
      <c r="H5683" s="26" t="s">
        <v>1122</v>
      </c>
      <c r="I5683" s="26" t="s">
        <v>9887</v>
      </c>
      <c r="J5683" s="26" t="s">
        <v>10860</v>
      </c>
      <c r="K5683" s="26" t="s">
        <v>9582</v>
      </c>
      <c r="L5683" s="26" t="s">
        <v>28254</v>
      </c>
      <c r="M5683" s="26">
        <v>380574776285</v>
      </c>
      <c r="N5683" s="26">
        <v>6321782001</v>
      </c>
    </row>
    <row r="5684" spans="1:14">
      <c r="A5684" s="26" t="s">
        <v>2876</v>
      </c>
      <c r="B5684" s="26" t="s">
        <v>2877</v>
      </c>
      <c r="C5684" s="26">
        <v>37894885</v>
      </c>
      <c r="D5684" s="26" t="s">
        <v>24</v>
      </c>
      <c r="E5684" s="26" t="s">
        <v>28255</v>
      </c>
      <c r="F5684" s="26" t="s">
        <v>28256</v>
      </c>
      <c r="G5684" s="26" t="s">
        <v>9586</v>
      </c>
      <c r="H5684" s="26" t="s">
        <v>258</v>
      </c>
      <c r="J5684" s="26" t="s">
        <v>305</v>
      </c>
      <c r="K5684" s="26" t="s">
        <v>9597</v>
      </c>
      <c r="L5684" s="26" t="s">
        <v>28257</v>
      </c>
      <c r="M5684" s="26">
        <v>380626165900</v>
      </c>
      <c r="N5684" s="26">
        <v>1413300000</v>
      </c>
    </row>
    <row r="5685" spans="1:14">
      <c r="A5685" s="26" t="s">
        <v>8991</v>
      </c>
      <c r="B5685" s="26" t="s">
        <v>8992</v>
      </c>
      <c r="C5685" s="26">
        <v>2005007</v>
      </c>
      <c r="D5685" s="26" t="s">
        <v>780</v>
      </c>
      <c r="E5685" s="26" t="s">
        <v>28258</v>
      </c>
      <c r="F5685" s="26" t="s">
        <v>28259</v>
      </c>
      <c r="G5685" s="26" t="s">
        <v>9601</v>
      </c>
      <c r="H5685" s="26" t="s">
        <v>1401</v>
      </c>
      <c r="J5685" s="26" t="s">
        <v>1474</v>
      </c>
      <c r="K5685" s="26" t="s">
        <v>9597</v>
      </c>
      <c r="L5685" s="26" t="s">
        <v>28260</v>
      </c>
      <c r="M5685" s="26">
        <v>380472710716</v>
      </c>
      <c r="N5685" s="26">
        <v>722155708</v>
      </c>
    </row>
    <row r="5686" spans="1:14">
      <c r="A5686" s="26" t="s">
        <v>8877</v>
      </c>
      <c r="B5686" s="26" t="s">
        <v>8878</v>
      </c>
      <c r="C5686" s="26">
        <v>42017886</v>
      </c>
      <c r="D5686" s="26" t="s">
        <v>24</v>
      </c>
      <c r="E5686" s="26" t="s">
        <v>28261</v>
      </c>
      <c r="F5686" s="26" t="s">
        <v>28262</v>
      </c>
      <c r="G5686" s="26" t="s">
        <v>9579</v>
      </c>
      <c r="H5686" s="26" t="s">
        <v>1401</v>
      </c>
      <c r="I5686" s="26" t="s">
        <v>14413</v>
      </c>
      <c r="J5686" s="26" t="s">
        <v>28263</v>
      </c>
      <c r="K5686" s="26" t="s">
        <v>9582</v>
      </c>
      <c r="L5686" s="26" t="s">
        <v>28264</v>
      </c>
      <c r="M5686" s="26">
        <v>380473295651</v>
      </c>
      <c r="N5686" s="26">
        <v>7121880506</v>
      </c>
    </row>
    <row r="5687" spans="1:14">
      <c r="A5687" s="26" t="s">
        <v>5129</v>
      </c>
      <c r="B5687" s="26" t="s">
        <v>5130</v>
      </c>
      <c r="C5687" s="26">
        <v>1996651</v>
      </c>
      <c r="D5687" s="26" t="s">
        <v>780</v>
      </c>
      <c r="E5687" s="26" t="s">
        <v>28265</v>
      </c>
      <c r="F5687" s="26" t="s">
        <v>28266</v>
      </c>
      <c r="G5687" s="26" t="s">
        <v>9601</v>
      </c>
      <c r="H5687" s="26" t="s">
        <v>735</v>
      </c>
      <c r="J5687" s="26" t="s">
        <v>740</v>
      </c>
      <c r="K5687" s="26" t="s">
        <v>9597</v>
      </c>
      <c r="L5687" s="26" t="s">
        <v>28267</v>
      </c>
      <c r="M5687" s="26">
        <v>380322602007</v>
      </c>
      <c r="N5687" s="26">
        <v>1221881203</v>
      </c>
    </row>
    <row r="5688" spans="1:14">
      <c r="A5688" s="26" t="s">
        <v>7580</v>
      </c>
      <c r="B5688" s="26" t="s">
        <v>7581</v>
      </c>
      <c r="C5688" s="26">
        <v>38509208</v>
      </c>
      <c r="D5688" s="26" t="s">
        <v>24</v>
      </c>
      <c r="E5688" s="26" t="s">
        <v>28268</v>
      </c>
      <c r="F5688" s="26" t="s">
        <v>28269</v>
      </c>
      <c r="G5688" s="26" t="s">
        <v>9579</v>
      </c>
      <c r="H5688" s="26" t="s">
        <v>1088</v>
      </c>
      <c r="I5688" s="26" t="s">
        <v>9818</v>
      </c>
      <c r="J5688" s="26" t="s">
        <v>28270</v>
      </c>
      <c r="K5688" s="26" t="s">
        <v>9582</v>
      </c>
      <c r="L5688" s="26" t="s">
        <v>28271</v>
      </c>
      <c r="M5688" s="26">
        <v>380354435123</v>
      </c>
      <c r="N5688" s="26">
        <v>122782803</v>
      </c>
    </row>
    <row r="5689" spans="1:14">
      <c r="A5689" s="26" t="s">
        <v>2003</v>
      </c>
      <c r="B5689" s="26" t="s">
        <v>1999</v>
      </c>
      <c r="C5689" s="26">
        <v>1982940</v>
      </c>
      <c r="D5689" s="26" t="s">
        <v>780</v>
      </c>
      <c r="E5689" s="26" t="s">
        <v>28272</v>
      </c>
      <c r="F5689" s="26" t="s">
        <v>9958</v>
      </c>
      <c r="G5689" s="26" t="s">
        <v>9601</v>
      </c>
      <c r="H5689" s="26" t="s">
        <v>103</v>
      </c>
      <c r="J5689" s="26" t="s">
        <v>112</v>
      </c>
      <c r="K5689" s="26" t="s">
        <v>9597</v>
      </c>
      <c r="L5689" s="26" t="s">
        <v>28273</v>
      </c>
      <c r="M5689" s="26">
        <v>760839058321</v>
      </c>
      <c r="N5689" s="26">
        <v>710400000</v>
      </c>
    </row>
    <row r="5690" spans="1:14">
      <c r="A5690" s="26" t="s">
        <v>5309</v>
      </c>
      <c r="B5690" s="26" t="s">
        <v>5307</v>
      </c>
      <c r="C5690" s="26">
        <v>20764225</v>
      </c>
      <c r="D5690" s="26" t="s">
        <v>24</v>
      </c>
      <c r="E5690" s="26" t="s">
        <v>28274</v>
      </c>
      <c r="F5690" s="26" t="s">
        <v>28275</v>
      </c>
      <c r="G5690" s="26" t="s">
        <v>9591</v>
      </c>
      <c r="H5690" s="26" t="s">
        <v>735</v>
      </c>
      <c r="I5690" s="26" t="s">
        <v>12249</v>
      </c>
      <c r="J5690" s="26" t="s">
        <v>15947</v>
      </c>
      <c r="K5690" s="26" t="s">
        <v>9582</v>
      </c>
      <c r="L5690" s="26" t="s">
        <v>28276</v>
      </c>
      <c r="M5690" s="26">
        <v>380679244771</v>
      </c>
      <c r="N5690" s="26">
        <v>4623680401</v>
      </c>
    </row>
    <row r="5691" spans="1:14">
      <c r="A5691" s="26" t="s">
        <v>6577</v>
      </c>
      <c r="B5691" s="26" t="s">
        <v>6578</v>
      </c>
      <c r="C5691" s="26">
        <v>38319453</v>
      </c>
      <c r="D5691" s="26" t="s">
        <v>24</v>
      </c>
      <c r="E5691" s="26" t="s">
        <v>28277</v>
      </c>
      <c r="F5691" s="26" t="s">
        <v>28278</v>
      </c>
      <c r="G5691" s="26" t="s">
        <v>9579</v>
      </c>
      <c r="H5691" s="26" t="s">
        <v>949</v>
      </c>
      <c r="I5691" s="26" t="s">
        <v>11128</v>
      </c>
      <c r="J5691" s="26" t="s">
        <v>28279</v>
      </c>
      <c r="K5691" s="26" t="s">
        <v>9582</v>
      </c>
      <c r="L5691" s="26" t="s">
        <v>28280</v>
      </c>
      <c r="M5691" s="26">
        <v>380535453217</v>
      </c>
      <c r="N5691" s="26">
        <v>5310390005</v>
      </c>
    </row>
    <row r="5692" spans="1:14">
      <c r="A5692" s="26" t="s">
        <v>5610</v>
      </c>
      <c r="B5692" s="26" t="s">
        <v>5611</v>
      </c>
      <c r="C5692" s="26">
        <v>1110765</v>
      </c>
      <c r="D5692" s="26" t="s">
        <v>780</v>
      </c>
      <c r="E5692" s="26" t="s">
        <v>28281</v>
      </c>
      <c r="F5692" s="26" t="s">
        <v>28282</v>
      </c>
      <c r="G5692" s="26" t="s">
        <v>9601</v>
      </c>
      <c r="H5692" s="26" t="s">
        <v>799</v>
      </c>
      <c r="J5692" s="26" t="s">
        <v>800</v>
      </c>
      <c r="K5692" s="26" t="s">
        <v>9597</v>
      </c>
      <c r="L5692" s="26" t="s">
        <v>26366</v>
      </c>
      <c r="M5692" s="26">
        <v>380445688088</v>
      </c>
      <c r="N5692" s="26">
        <v>4822784009</v>
      </c>
    </row>
    <row r="5693" spans="1:14">
      <c r="A5693" s="26" t="s">
        <v>8322</v>
      </c>
      <c r="B5693" s="26" t="s">
        <v>8323</v>
      </c>
      <c r="C5693" s="26" t="s">
        <v>1604</v>
      </c>
      <c r="D5693" s="26" t="s">
        <v>24</v>
      </c>
      <c r="E5693" s="26" t="s">
        <v>28283</v>
      </c>
      <c r="F5693" s="26" t="s">
        <v>28284</v>
      </c>
      <c r="G5693" s="26" t="s">
        <v>9591</v>
      </c>
      <c r="H5693" s="26" t="s">
        <v>670</v>
      </c>
      <c r="J5693" s="26" t="s">
        <v>4749</v>
      </c>
      <c r="K5693" s="26" t="s">
        <v>9597</v>
      </c>
      <c r="L5693" s="26" t="s">
        <v>28285</v>
      </c>
      <c r="M5693" s="26">
        <v>380955202080</v>
      </c>
      <c r="N5693" s="26">
        <v>3510900000</v>
      </c>
    </row>
    <row r="5694" spans="1:14">
      <c r="A5694" s="26" t="s">
        <v>7546</v>
      </c>
      <c r="B5694" s="26" t="s">
        <v>7547</v>
      </c>
      <c r="C5694" s="26">
        <v>1981514</v>
      </c>
      <c r="D5694" s="26" t="s">
        <v>780</v>
      </c>
      <c r="E5694" s="26" t="s">
        <v>28286</v>
      </c>
      <c r="F5694" s="26" t="s">
        <v>14847</v>
      </c>
      <c r="G5694" s="26" t="s">
        <v>9601</v>
      </c>
      <c r="H5694" s="26" t="s">
        <v>1025</v>
      </c>
      <c r="J5694" s="26" t="s">
        <v>1081</v>
      </c>
      <c r="K5694" s="26" t="s">
        <v>9597</v>
      </c>
      <c r="L5694" s="26" t="s">
        <v>14713</v>
      </c>
      <c r="M5694" s="26">
        <v>380544972267</v>
      </c>
      <c r="N5694" s="26">
        <v>5911000000</v>
      </c>
    </row>
    <row r="5695" spans="1:14">
      <c r="A5695" s="26" t="s">
        <v>3490</v>
      </c>
      <c r="B5695" s="26" t="s">
        <v>3491</v>
      </c>
      <c r="C5695" s="26">
        <v>37916782</v>
      </c>
      <c r="D5695" s="26" t="s">
        <v>24</v>
      </c>
      <c r="E5695" s="26" t="s">
        <v>28287</v>
      </c>
      <c r="F5695" s="26" t="s">
        <v>28288</v>
      </c>
      <c r="G5695" s="26" t="s">
        <v>9579</v>
      </c>
      <c r="H5695" s="26" t="s">
        <v>392</v>
      </c>
      <c r="I5695" s="26" t="s">
        <v>17899</v>
      </c>
      <c r="J5695" s="26" t="s">
        <v>28289</v>
      </c>
      <c r="K5695" s="26" t="s">
        <v>9582</v>
      </c>
      <c r="L5695" s="26" t="s">
        <v>28290</v>
      </c>
      <c r="M5695" s="26">
        <v>380957020206</v>
      </c>
      <c r="N5695" s="26">
        <v>2123283002</v>
      </c>
    </row>
    <row r="5696" spans="1:14">
      <c r="A5696" s="26" t="s">
        <v>9067</v>
      </c>
      <c r="B5696" s="26" t="s">
        <v>9068</v>
      </c>
      <c r="C5696" s="26">
        <v>36752522</v>
      </c>
      <c r="D5696" s="26" t="s">
        <v>24</v>
      </c>
      <c r="E5696" s="26" t="s">
        <v>28291</v>
      </c>
      <c r="F5696" s="26" t="s">
        <v>28292</v>
      </c>
      <c r="G5696" s="26" t="s">
        <v>9579</v>
      </c>
      <c r="H5696" s="26" t="s">
        <v>1490</v>
      </c>
      <c r="I5696" s="26" t="s">
        <v>12333</v>
      </c>
      <c r="J5696" s="26" t="s">
        <v>28293</v>
      </c>
      <c r="K5696" s="26" t="s">
        <v>9582</v>
      </c>
      <c r="L5696" s="26" t="s">
        <v>28294</v>
      </c>
      <c r="M5696" s="26">
        <v>380951216169</v>
      </c>
      <c r="N5696" s="26">
        <v>7321555401</v>
      </c>
    </row>
    <row r="5697" spans="1:14">
      <c r="A5697" s="26" t="s">
        <v>9044</v>
      </c>
      <c r="B5697" s="26" t="s">
        <v>9045</v>
      </c>
      <c r="C5697" s="26">
        <v>38990598</v>
      </c>
      <c r="D5697" s="26" t="s">
        <v>24</v>
      </c>
      <c r="E5697" s="26" t="s">
        <v>28295</v>
      </c>
      <c r="F5697" s="26" t="s">
        <v>28296</v>
      </c>
      <c r="G5697" s="26" t="s">
        <v>9586</v>
      </c>
      <c r="H5697" s="26" t="s">
        <v>1401</v>
      </c>
      <c r="I5697" s="26" t="s">
        <v>10821</v>
      </c>
      <c r="J5697" s="26" t="s">
        <v>7362</v>
      </c>
      <c r="K5697" s="26" t="s">
        <v>9582</v>
      </c>
      <c r="L5697" s="26" t="s">
        <v>28297</v>
      </c>
      <c r="M5697" s="26">
        <v>380973917232</v>
      </c>
      <c r="N5697" s="26">
        <v>3220884403</v>
      </c>
    </row>
    <row r="5698" spans="1:14">
      <c r="A5698" s="26" t="s">
        <v>7878</v>
      </c>
      <c r="B5698" s="26" t="s">
        <v>7879</v>
      </c>
      <c r="C5698" s="26">
        <v>37948306</v>
      </c>
      <c r="D5698" s="26" t="s">
        <v>24</v>
      </c>
      <c r="E5698" s="26" t="s">
        <v>28298</v>
      </c>
      <c r="F5698" s="26" t="s">
        <v>28299</v>
      </c>
      <c r="G5698" s="26" t="s">
        <v>9591</v>
      </c>
      <c r="H5698" s="26" t="s">
        <v>1122</v>
      </c>
      <c r="I5698" s="26" t="s">
        <v>14471</v>
      </c>
      <c r="J5698" s="26" t="s">
        <v>28300</v>
      </c>
      <c r="K5698" s="26" t="s">
        <v>9582</v>
      </c>
      <c r="L5698" s="26" t="s">
        <v>28301</v>
      </c>
      <c r="M5698" s="26">
        <v>380575368712</v>
      </c>
      <c r="N5698" s="26">
        <v>121185805</v>
      </c>
    </row>
    <row r="5699" spans="1:14">
      <c r="A5699" s="26" t="s">
        <v>7884</v>
      </c>
      <c r="B5699" s="26" t="s">
        <v>7885</v>
      </c>
      <c r="C5699" s="26">
        <v>38580081</v>
      </c>
      <c r="D5699" s="26" t="s">
        <v>24</v>
      </c>
      <c r="E5699" s="26" t="s">
        <v>28302</v>
      </c>
      <c r="F5699" s="26" t="s">
        <v>28303</v>
      </c>
      <c r="G5699" s="26" t="s">
        <v>9586</v>
      </c>
      <c r="H5699" s="26" t="s">
        <v>1122</v>
      </c>
      <c r="I5699" s="26" t="s">
        <v>28304</v>
      </c>
      <c r="J5699" s="26" t="s">
        <v>28305</v>
      </c>
      <c r="K5699" s="26" t="s">
        <v>9606</v>
      </c>
      <c r="L5699" s="26" t="s">
        <v>28306</v>
      </c>
      <c r="M5699" s="26">
        <v>380575298203</v>
      </c>
      <c r="N5699" s="26">
        <v>6321455600</v>
      </c>
    </row>
    <row r="5700" spans="1:14">
      <c r="A5700" s="26" t="s">
        <v>5260</v>
      </c>
      <c r="B5700" s="26" t="s">
        <v>5261</v>
      </c>
      <c r="C5700" s="26">
        <v>41064034</v>
      </c>
      <c r="D5700" s="26" t="s">
        <v>24</v>
      </c>
      <c r="E5700" s="26" t="s">
        <v>28307</v>
      </c>
      <c r="F5700" s="26" t="s">
        <v>28308</v>
      </c>
      <c r="G5700" s="26" t="s">
        <v>9586</v>
      </c>
      <c r="H5700" s="26" t="s">
        <v>735</v>
      </c>
      <c r="I5700" s="26" t="s">
        <v>16403</v>
      </c>
      <c r="J5700" s="26" t="s">
        <v>28309</v>
      </c>
      <c r="K5700" s="26" t="s">
        <v>9582</v>
      </c>
      <c r="L5700" s="26" t="s">
        <v>28310</v>
      </c>
      <c r="M5700" s="26">
        <v>380673131074</v>
      </c>
      <c r="N5700" s="26">
        <v>4622484601</v>
      </c>
    </row>
    <row r="5701" spans="1:14">
      <c r="A5701" s="26" t="s">
        <v>5747</v>
      </c>
      <c r="B5701" s="26" t="s">
        <v>5748</v>
      </c>
      <c r="C5701" s="26">
        <v>38960481</v>
      </c>
      <c r="D5701" s="26" t="s">
        <v>24</v>
      </c>
      <c r="E5701" s="26" t="s">
        <v>28311</v>
      </c>
      <c r="F5701" s="26" t="s">
        <v>12687</v>
      </c>
      <c r="G5701" s="26" t="s">
        <v>9586</v>
      </c>
      <c r="H5701" s="26" t="s">
        <v>799</v>
      </c>
      <c r="J5701" s="26" t="s">
        <v>800</v>
      </c>
      <c r="K5701" s="26" t="s">
        <v>9597</v>
      </c>
      <c r="L5701" s="26" t="s">
        <v>16960</v>
      </c>
      <c r="M5701" s="26">
        <v>380442499093</v>
      </c>
      <c r="N5701" s="26">
        <v>4822784009</v>
      </c>
    </row>
    <row r="5702" spans="1:14">
      <c r="A5702" s="26" t="s">
        <v>6122</v>
      </c>
      <c r="B5702" s="26" t="s">
        <v>6123</v>
      </c>
      <c r="C5702" s="26">
        <v>38822156</v>
      </c>
      <c r="D5702" s="26" t="s">
        <v>24</v>
      </c>
      <c r="E5702" s="26" t="s">
        <v>28312</v>
      </c>
      <c r="F5702" s="26" t="s">
        <v>28313</v>
      </c>
      <c r="G5702" s="26" t="s">
        <v>9591</v>
      </c>
      <c r="H5702" s="26" t="s">
        <v>885</v>
      </c>
      <c r="I5702" s="26" t="s">
        <v>10801</v>
      </c>
      <c r="J5702" s="26" t="s">
        <v>1265</v>
      </c>
      <c r="K5702" s="26" t="s">
        <v>9582</v>
      </c>
      <c r="L5702" s="26" t="s">
        <v>28314</v>
      </c>
      <c r="M5702" s="26">
        <v>380485699226</v>
      </c>
      <c r="N5702" s="26">
        <v>120483604</v>
      </c>
    </row>
    <row r="5703" spans="1:14">
      <c r="A5703" s="26" t="s">
        <v>2037</v>
      </c>
      <c r="B5703" s="26" t="s">
        <v>2038</v>
      </c>
      <c r="C5703" s="26" t="s">
        <v>1604</v>
      </c>
      <c r="D5703" s="26" t="s">
        <v>24</v>
      </c>
      <c r="E5703" s="26" t="s">
        <v>28315</v>
      </c>
      <c r="F5703" s="26" t="s">
        <v>28316</v>
      </c>
      <c r="G5703" s="26" t="s">
        <v>9591</v>
      </c>
      <c r="H5703" s="26" t="s">
        <v>103</v>
      </c>
      <c r="J5703" s="26" t="s">
        <v>116</v>
      </c>
      <c r="K5703" s="26" t="s">
        <v>9597</v>
      </c>
      <c r="L5703" s="26" t="s">
        <v>28317</v>
      </c>
      <c r="M5703" s="26">
        <v>380687497085</v>
      </c>
      <c r="N5703" s="26">
        <v>710100000</v>
      </c>
    </row>
    <row r="5704" spans="1:14">
      <c r="A5704" s="26" t="s">
        <v>7580</v>
      </c>
      <c r="B5704" s="26" t="s">
        <v>7581</v>
      </c>
      <c r="C5704" s="26">
        <v>38509208</v>
      </c>
      <c r="D5704" s="26" t="s">
        <v>24</v>
      </c>
      <c r="E5704" s="26" t="s">
        <v>28318</v>
      </c>
      <c r="F5704" s="26" t="s">
        <v>28319</v>
      </c>
      <c r="G5704" s="26" t="s">
        <v>9579</v>
      </c>
      <c r="H5704" s="26" t="s">
        <v>1088</v>
      </c>
      <c r="I5704" s="26" t="s">
        <v>9818</v>
      </c>
      <c r="J5704" s="26" t="s">
        <v>28320</v>
      </c>
      <c r="K5704" s="26" t="s">
        <v>9582</v>
      </c>
      <c r="L5704" s="26" t="s">
        <v>28321</v>
      </c>
      <c r="M5704" s="26">
        <v>380354432403</v>
      </c>
      <c r="N5704" s="26">
        <v>6121255501</v>
      </c>
    </row>
    <row r="5705" spans="1:14">
      <c r="A5705" s="26" t="s">
        <v>7580</v>
      </c>
      <c r="B5705" s="26" t="s">
        <v>7581</v>
      </c>
      <c r="C5705" s="26">
        <v>38509208</v>
      </c>
      <c r="D5705" s="26" t="s">
        <v>24</v>
      </c>
      <c r="E5705" s="26" t="s">
        <v>28322</v>
      </c>
      <c r="F5705" s="26" t="s">
        <v>28323</v>
      </c>
      <c r="G5705" s="26" t="s">
        <v>9579</v>
      </c>
      <c r="H5705" s="26" t="s">
        <v>1088</v>
      </c>
      <c r="I5705" s="26" t="s">
        <v>9818</v>
      </c>
      <c r="J5705" s="26" t="s">
        <v>28324</v>
      </c>
      <c r="K5705" s="26" t="s">
        <v>9582</v>
      </c>
      <c r="L5705" s="26" t="s">
        <v>28325</v>
      </c>
      <c r="M5705" s="26">
        <v>380354440122</v>
      </c>
      <c r="N5705" s="26">
        <v>6121283201</v>
      </c>
    </row>
    <row r="5706" spans="1:14">
      <c r="A5706" s="26" t="s">
        <v>2212</v>
      </c>
      <c r="B5706" s="26" t="s">
        <v>2213</v>
      </c>
      <c r="C5706" s="26">
        <v>37834197</v>
      </c>
      <c r="D5706" s="26" t="s">
        <v>24</v>
      </c>
      <c r="E5706" s="26" t="s">
        <v>28326</v>
      </c>
      <c r="F5706" s="26" t="s">
        <v>28327</v>
      </c>
      <c r="G5706" s="26" t="s">
        <v>9586</v>
      </c>
      <c r="H5706" s="26" t="s">
        <v>133</v>
      </c>
      <c r="I5706" s="26" t="s">
        <v>16462</v>
      </c>
      <c r="J5706" s="26" t="s">
        <v>3613</v>
      </c>
      <c r="K5706" s="26" t="s">
        <v>9582</v>
      </c>
      <c r="L5706" s="26" t="s">
        <v>28328</v>
      </c>
      <c r="M5706" s="26">
        <v>380569654310</v>
      </c>
      <c r="N5706" s="26">
        <v>120781301</v>
      </c>
    </row>
    <row r="5707" spans="1:14">
      <c r="A5707" s="26" t="s">
        <v>3315</v>
      </c>
      <c r="B5707" s="26" t="s">
        <v>3316</v>
      </c>
      <c r="C5707" s="26" t="s">
        <v>1604</v>
      </c>
      <c r="D5707" s="26" t="s">
        <v>24</v>
      </c>
      <c r="E5707" s="26" t="s">
        <v>28329</v>
      </c>
      <c r="F5707" s="26" t="s">
        <v>10194</v>
      </c>
      <c r="G5707" s="26" t="s">
        <v>9591</v>
      </c>
      <c r="H5707" s="26" t="s">
        <v>375</v>
      </c>
      <c r="I5707" s="26" t="s">
        <v>15816</v>
      </c>
      <c r="J5707" s="26" t="s">
        <v>3317</v>
      </c>
      <c r="K5707" s="26" t="s">
        <v>9606</v>
      </c>
      <c r="L5707" s="26" t="s">
        <v>28330</v>
      </c>
      <c r="M5707" s="26">
        <v>380984174699</v>
      </c>
      <c r="N5707" s="26">
        <v>123183005</v>
      </c>
    </row>
    <row r="5708" spans="1:14">
      <c r="A5708" s="26" t="s">
        <v>4382</v>
      </c>
      <c r="B5708" s="26" t="s">
        <v>4383</v>
      </c>
      <c r="C5708" s="26" t="s">
        <v>1604</v>
      </c>
      <c r="D5708" s="26" t="s">
        <v>24</v>
      </c>
      <c r="E5708" s="26" t="s">
        <v>28331</v>
      </c>
      <c r="F5708" s="26" t="s">
        <v>28332</v>
      </c>
      <c r="G5708" s="26" t="s">
        <v>9586</v>
      </c>
      <c r="H5708" s="26" t="s">
        <v>576</v>
      </c>
      <c r="I5708" s="26" t="s">
        <v>10292</v>
      </c>
      <c r="J5708" s="26" t="s">
        <v>615</v>
      </c>
      <c r="K5708" s="26" t="s">
        <v>9597</v>
      </c>
      <c r="L5708" s="26" t="s">
        <v>28333</v>
      </c>
      <c r="M5708" s="26">
        <v>761007490002</v>
      </c>
      <c r="N5708" s="26">
        <v>120783603</v>
      </c>
    </row>
    <row r="5709" spans="1:14">
      <c r="A5709" s="26" t="s">
        <v>2157</v>
      </c>
      <c r="B5709" s="26" t="s">
        <v>2158</v>
      </c>
      <c r="C5709" s="26">
        <v>1982778</v>
      </c>
      <c r="D5709" s="26" t="s">
        <v>24</v>
      </c>
      <c r="E5709" s="26" t="s">
        <v>28334</v>
      </c>
      <c r="F5709" s="26" t="s">
        <v>28335</v>
      </c>
      <c r="G5709" s="26" t="s">
        <v>9579</v>
      </c>
      <c r="H5709" s="26" t="s">
        <v>103</v>
      </c>
      <c r="I5709" s="26" t="s">
        <v>10569</v>
      </c>
      <c r="J5709" s="26" t="s">
        <v>6181</v>
      </c>
      <c r="K5709" s="26" t="s">
        <v>9582</v>
      </c>
      <c r="L5709" s="26" t="s">
        <v>28336</v>
      </c>
      <c r="M5709" s="26">
        <v>380989247813</v>
      </c>
      <c r="N5709" s="26">
        <v>725783902</v>
      </c>
    </row>
    <row r="5710" spans="1:14">
      <c r="A5710" s="26" t="s">
        <v>2033</v>
      </c>
      <c r="B5710" s="26" t="s">
        <v>2034</v>
      </c>
      <c r="C5710" s="26">
        <v>42078561</v>
      </c>
      <c r="D5710" s="26" t="s">
        <v>780</v>
      </c>
      <c r="E5710" s="26" t="s">
        <v>28337</v>
      </c>
      <c r="F5710" s="26" t="s">
        <v>28338</v>
      </c>
      <c r="G5710" s="26" t="s">
        <v>9601</v>
      </c>
      <c r="H5710" s="26" t="s">
        <v>103</v>
      </c>
      <c r="J5710" s="26" t="s">
        <v>116</v>
      </c>
      <c r="K5710" s="26" t="s">
        <v>9597</v>
      </c>
      <c r="L5710" s="26" t="s">
        <v>28339</v>
      </c>
      <c r="M5710" s="26">
        <v>380504381731</v>
      </c>
      <c r="N5710" s="26">
        <v>710100000</v>
      </c>
    </row>
    <row r="5711" spans="1:14">
      <c r="A5711" s="26" t="s">
        <v>8006</v>
      </c>
      <c r="B5711" s="26" t="s">
        <v>8007</v>
      </c>
      <c r="C5711" s="26">
        <v>42698128</v>
      </c>
      <c r="D5711" s="26" t="s">
        <v>24</v>
      </c>
      <c r="E5711" s="26" t="s">
        <v>28340</v>
      </c>
      <c r="F5711" s="26" t="s">
        <v>28341</v>
      </c>
      <c r="G5711" s="26" t="s">
        <v>9586</v>
      </c>
      <c r="H5711" s="26" t="s">
        <v>1122</v>
      </c>
      <c r="I5711" s="26" t="s">
        <v>21763</v>
      </c>
      <c r="J5711" s="26" t="s">
        <v>28342</v>
      </c>
      <c r="K5711" s="26" t="s">
        <v>9582</v>
      </c>
      <c r="L5711" s="26" t="s">
        <v>28343</v>
      </c>
      <c r="M5711" s="26">
        <v>380991912608</v>
      </c>
      <c r="N5711" s="26">
        <v>6322888004</v>
      </c>
    </row>
    <row r="5712" spans="1:14">
      <c r="A5712" s="26" t="s">
        <v>7738</v>
      </c>
      <c r="B5712" s="26" t="s">
        <v>7739</v>
      </c>
      <c r="C5712" s="26">
        <v>38503630</v>
      </c>
      <c r="D5712" s="26" t="s">
        <v>24</v>
      </c>
      <c r="E5712" s="26" t="s">
        <v>28344</v>
      </c>
      <c r="F5712" s="26" t="s">
        <v>28345</v>
      </c>
      <c r="G5712" s="26" t="s">
        <v>9586</v>
      </c>
      <c r="H5712" s="26" t="s">
        <v>1088</v>
      </c>
      <c r="I5712" s="26" t="s">
        <v>14222</v>
      </c>
      <c r="J5712" s="26" t="s">
        <v>25204</v>
      </c>
      <c r="K5712" s="26" t="s">
        <v>9582</v>
      </c>
      <c r="L5712" s="26" t="s">
        <v>28346</v>
      </c>
      <c r="M5712" s="26">
        <v>761969266924</v>
      </c>
      <c r="N5712" s="26">
        <v>522880404</v>
      </c>
    </row>
    <row r="5713" spans="1:14">
      <c r="A5713" s="26" t="s">
        <v>8030</v>
      </c>
      <c r="B5713" s="26" t="s">
        <v>8031</v>
      </c>
      <c r="C5713" s="26">
        <v>38602768</v>
      </c>
      <c r="D5713" s="26" t="s">
        <v>24</v>
      </c>
      <c r="E5713" s="26" t="s">
        <v>28347</v>
      </c>
      <c r="F5713" s="26" t="s">
        <v>28348</v>
      </c>
      <c r="G5713" s="26" t="s">
        <v>9579</v>
      </c>
      <c r="H5713" s="26" t="s">
        <v>1122</v>
      </c>
      <c r="I5713" s="26" t="s">
        <v>11395</v>
      </c>
      <c r="J5713" s="26" t="s">
        <v>28349</v>
      </c>
      <c r="K5713" s="26" t="s">
        <v>9906</v>
      </c>
      <c r="L5713" s="26" t="s">
        <v>28350</v>
      </c>
      <c r="M5713" s="26">
        <v>380666839330</v>
      </c>
      <c r="N5713" s="26">
        <v>6324285504</v>
      </c>
    </row>
    <row r="5714" spans="1:14">
      <c r="A5714" s="26" t="s">
        <v>4116</v>
      </c>
      <c r="B5714" s="26" t="s">
        <v>4117</v>
      </c>
      <c r="C5714" s="26">
        <v>1993279</v>
      </c>
      <c r="D5714" s="26" t="s">
        <v>780</v>
      </c>
      <c r="E5714" s="26" t="s">
        <v>28351</v>
      </c>
      <c r="F5714" s="26" t="s">
        <v>28352</v>
      </c>
      <c r="G5714" s="26" t="s">
        <v>9601</v>
      </c>
      <c r="H5714" s="26" t="s">
        <v>506</v>
      </c>
      <c r="J5714" s="26" t="s">
        <v>526</v>
      </c>
      <c r="K5714" s="26" t="s">
        <v>9597</v>
      </c>
      <c r="L5714" s="26" t="s">
        <v>28353</v>
      </c>
      <c r="M5714" s="26">
        <v>380342586011</v>
      </c>
      <c r="N5714" s="26">
        <v>2610100000</v>
      </c>
    </row>
    <row r="5715" spans="1:14">
      <c r="A5715" s="26" t="s">
        <v>6524</v>
      </c>
      <c r="B5715" s="26" t="s">
        <v>6525</v>
      </c>
      <c r="C5715" s="26">
        <v>2063387</v>
      </c>
      <c r="D5715" s="26" t="s">
        <v>24</v>
      </c>
      <c r="E5715" s="26" t="s">
        <v>28354</v>
      </c>
      <c r="F5715" s="26" t="s">
        <v>28355</v>
      </c>
      <c r="G5715" s="26" t="s">
        <v>9591</v>
      </c>
      <c r="H5715" s="26" t="s">
        <v>885</v>
      </c>
      <c r="J5715" s="26" t="s">
        <v>13607</v>
      </c>
      <c r="K5715" s="26" t="s">
        <v>9597</v>
      </c>
      <c r="L5715" s="26" t="s">
        <v>28356</v>
      </c>
      <c r="M5715" s="26">
        <v>380487053490</v>
      </c>
      <c r="N5715" s="26">
        <v>5111500000</v>
      </c>
    </row>
    <row r="5716" spans="1:14">
      <c r="A5716" s="26" t="s">
        <v>4291</v>
      </c>
      <c r="B5716" s="26" t="s">
        <v>4292</v>
      </c>
      <c r="C5716" s="26">
        <v>22208209</v>
      </c>
      <c r="D5716" s="26" t="s">
        <v>24</v>
      </c>
      <c r="E5716" s="26" t="s">
        <v>28357</v>
      </c>
      <c r="F5716" s="26" t="s">
        <v>28358</v>
      </c>
      <c r="G5716" s="26" t="s">
        <v>9586</v>
      </c>
      <c r="H5716" s="26" t="s">
        <v>576</v>
      </c>
      <c r="J5716" s="26" t="s">
        <v>581</v>
      </c>
      <c r="K5716" s="26" t="s">
        <v>9597</v>
      </c>
      <c r="L5716" s="26" t="s">
        <v>28359</v>
      </c>
      <c r="M5716" s="26">
        <v>380456368577</v>
      </c>
      <c r="N5716" s="26">
        <v>2123681001</v>
      </c>
    </row>
    <row r="5717" spans="1:14">
      <c r="A5717" s="26" t="s">
        <v>5740</v>
      </c>
      <c r="B5717" s="26" t="s">
        <v>5741</v>
      </c>
      <c r="C5717" s="26">
        <v>5492278</v>
      </c>
      <c r="D5717" s="26" t="s">
        <v>780</v>
      </c>
      <c r="E5717" s="26" t="s">
        <v>28360</v>
      </c>
      <c r="F5717" s="26" t="s">
        <v>28361</v>
      </c>
      <c r="G5717" s="26" t="s">
        <v>9601</v>
      </c>
      <c r="H5717" s="26" t="s">
        <v>799</v>
      </c>
      <c r="I5717" s="26" t="s">
        <v>16554</v>
      </c>
      <c r="J5717" s="26" t="s">
        <v>800</v>
      </c>
      <c r="K5717" s="26" t="s">
        <v>9597</v>
      </c>
      <c r="L5717" s="26" t="s">
        <v>20992</v>
      </c>
      <c r="M5717" s="26">
        <v>380442724678</v>
      </c>
      <c r="N5717" s="26">
        <v>4822784009</v>
      </c>
    </row>
    <row r="5718" spans="1:14">
      <c r="A5718" s="26" t="s">
        <v>2540</v>
      </c>
      <c r="B5718" s="26" t="s">
        <v>2541</v>
      </c>
      <c r="C5718" s="26">
        <v>37862093</v>
      </c>
      <c r="D5718" s="26" t="s">
        <v>24</v>
      </c>
      <c r="E5718" s="26" t="s">
        <v>28362</v>
      </c>
      <c r="F5718" s="26" t="s">
        <v>28363</v>
      </c>
      <c r="G5718" s="26" t="s">
        <v>9586</v>
      </c>
      <c r="H5718" s="26" t="s">
        <v>133</v>
      </c>
      <c r="J5718" s="26" t="s">
        <v>183</v>
      </c>
      <c r="K5718" s="26" t="s">
        <v>9597</v>
      </c>
      <c r="L5718" s="26" t="s">
        <v>28364</v>
      </c>
      <c r="M5718" s="26">
        <v>380676285456</v>
      </c>
      <c r="N5718" s="26">
        <v>1211000000</v>
      </c>
    </row>
    <row r="5719" spans="1:14">
      <c r="A5719" s="26" t="s">
        <v>9190</v>
      </c>
      <c r="B5719" s="26" t="s">
        <v>9191</v>
      </c>
      <c r="C5719" s="26">
        <v>43353243</v>
      </c>
      <c r="D5719" s="26" t="s">
        <v>780</v>
      </c>
      <c r="E5719" s="26" t="s">
        <v>28365</v>
      </c>
      <c r="F5719" s="26" t="s">
        <v>9787</v>
      </c>
      <c r="G5719" s="26" t="s">
        <v>9601</v>
      </c>
      <c r="H5719" s="26" t="s">
        <v>1490</v>
      </c>
      <c r="J5719" s="26" t="s">
        <v>1553</v>
      </c>
      <c r="K5719" s="26" t="s">
        <v>9597</v>
      </c>
      <c r="L5719" s="26" t="s">
        <v>28366</v>
      </c>
      <c r="M5719" s="26">
        <v>380372533075</v>
      </c>
      <c r="N5719" s="26">
        <v>524955100</v>
      </c>
    </row>
    <row r="5720" spans="1:14">
      <c r="A5720" s="26" t="s">
        <v>5143</v>
      </c>
      <c r="B5720" s="26" t="s">
        <v>5144</v>
      </c>
      <c r="C5720" s="26">
        <v>20851349</v>
      </c>
      <c r="D5720" s="26" t="s">
        <v>24</v>
      </c>
      <c r="E5720" s="26" t="s">
        <v>28367</v>
      </c>
      <c r="F5720" s="26" t="s">
        <v>28368</v>
      </c>
      <c r="G5720" s="26" t="s">
        <v>9591</v>
      </c>
      <c r="H5720" s="26" t="s">
        <v>735</v>
      </c>
      <c r="J5720" s="26" t="s">
        <v>740</v>
      </c>
      <c r="K5720" s="26" t="s">
        <v>9597</v>
      </c>
      <c r="L5720" s="26" t="s">
        <v>21568</v>
      </c>
      <c r="M5720" s="26">
        <v>380322670612</v>
      </c>
      <c r="N5720" s="26">
        <v>1221881203</v>
      </c>
    </row>
    <row r="5721" spans="1:14">
      <c r="A5721" s="26" t="s">
        <v>3372</v>
      </c>
      <c r="B5721" s="26" t="s">
        <v>3373</v>
      </c>
      <c r="C5721" s="26">
        <v>41769166</v>
      </c>
      <c r="D5721" s="26" t="s">
        <v>24</v>
      </c>
      <c r="E5721" s="26" t="s">
        <v>28369</v>
      </c>
      <c r="F5721" s="26" t="s">
        <v>28370</v>
      </c>
      <c r="G5721" s="26" t="s">
        <v>9586</v>
      </c>
      <c r="H5721" s="26" t="s">
        <v>392</v>
      </c>
      <c r="I5721" s="26" t="s">
        <v>11040</v>
      </c>
      <c r="J5721" s="26" t="s">
        <v>28371</v>
      </c>
      <c r="K5721" s="26" t="s">
        <v>9582</v>
      </c>
      <c r="L5721" s="26" t="s">
        <v>28372</v>
      </c>
      <c r="M5721" s="26">
        <v>380314345210</v>
      </c>
      <c r="N5721" s="26">
        <v>2121280601</v>
      </c>
    </row>
    <row r="5722" spans="1:14">
      <c r="A5722" s="26" t="s">
        <v>5759</v>
      </c>
      <c r="B5722" s="26" t="s">
        <v>5760</v>
      </c>
      <c r="C5722" s="26">
        <v>38960518</v>
      </c>
      <c r="D5722" s="26" t="s">
        <v>24</v>
      </c>
      <c r="E5722" s="26" t="s">
        <v>28373</v>
      </c>
      <c r="F5722" s="26" t="s">
        <v>28374</v>
      </c>
      <c r="G5722" s="26" t="s">
        <v>9586</v>
      </c>
      <c r="H5722" s="26" t="s">
        <v>799</v>
      </c>
      <c r="J5722" s="26" t="s">
        <v>800</v>
      </c>
      <c r="K5722" s="26" t="s">
        <v>9597</v>
      </c>
      <c r="L5722" s="26" t="s">
        <v>22717</v>
      </c>
      <c r="M5722" s="26">
        <v>380444198073</v>
      </c>
      <c r="N5722" s="26">
        <v>4822784009</v>
      </c>
    </row>
    <row r="5723" spans="1:14">
      <c r="A5723" s="26" t="s">
        <v>7093</v>
      </c>
      <c r="B5723" s="26" t="s">
        <v>7094</v>
      </c>
      <c r="C5723" s="26">
        <v>41085501</v>
      </c>
      <c r="D5723" s="26" t="s">
        <v>24</v>
      </c>
      <c r="E5723" s="26" t="s">
        <v>28375</v>
      </c>
      <c r="F5723" s="26" t="s">
        <v>28376</v>
      </c>
      <c r="G5723" s="26" t="s">
        <v>9586</v>
      </c>
      <c r="H5723" s="26" t="s">
        <v>987</v>
      </c>
      <c r="I5723" s="26" t="s">
        <v>28377</v>
      </c>
      <c r="J5723" s="26" t="s">
        <v>7095</v>
      </c>
      <c r="K5723" s="26" t="s">
        <v>9582</v>
      </c>
      <c r="L5723" s="26" t="s">
        <v>28378</v>
      </c>
      <c r="M5723" s="26">
        <v>380987870416</v>
      </c>
      <c r="N5723" s="26">
        <v>5622282701</v>
      </c>
    </row>
    <row r="5724" spans="1:14">
      <c r="A5724" s="26" t="s">
        <v>3419</v>
      </c>
      <c r="B5724" s="26" t="s">
        <v>3420</v>
      </c>
      <c r="C5724" s="26">
        <v>38466285</v>
      </c>
      <c r="D5724" s="26" t="s">
        <v>24</v>
      </c>
      <c r="E5724" s="26" t="s">
        <v>28379</v>
      </c>
      <c r="F5724" s="26" t="s">
        <v>28380</v>
      </c>
      <c r="G5724" s="26" t="s">
        <v>9579</v>
      </c>
      <c r="H5724" s="26" t="s">
        <v>392</v>
      </c>
      <c r="I5724" s="26" t="s">
        <v>10064</v>
      </c>
      <c r="J5724" s="26" t="s">
        <v>424</v>
      </c>
      <c r="K5724" s="26" t="s">
        <v>9606</v>
      </c>
      <c r="L5724" s="26" t="s">
        <v>28381</v>
      </c>
      <c r="M5724" s="26">
        <v>380969571872</v>
      </c>
      <c r="N5724" s="26">
        <v>120782503</v>
      </c>
    </row>
    <row r="5725" spans="1:14">
      <c r="A5725" s="26" t="s">
        <v>5404</v>
      </c>
      <c r="B5725" s="26" t="s">
        <v>5405</v>
      </c>
      <c r="C5725" s="26">
        <v>1997297</v>
      </c>
      <c r="D5725" s="26" t="s">
        <v>780</v>
      </c>
      <c r="E5725" s="26" t="s">
        <v>28382</v>
      </c>
      <c r="F5725" s="26" t="s">
        <v>9958</v>
      </c>
      <c r="G5725" s="26" t="s">
        <v>9601</v>
      </c>
      <c r="H5725" s="26" t="s">
        <v>735</v>
      </c>
      <c r="J5725" s="26" t="s">
        <v>28383</v>
      </c>
      <c r="K5725" s="26" t="s">
        <v>9582</v>
      </c>
      <c r="L5725" s="26" t="s">
        <v>28384</v>
      </c>
      <c r="M5725" s="26">
        <v>380032386133</v>
      </c>
      <c r="N5725" s="26">
        <v>4625184501</v>
      </c>
    </row>
    <row r="5726" spans="1:14">
      <c r="A5726" s="26" t="s">
        <v>6117</v>
      </c>
      <c r="B5726" s="26" t="s">
        <v>6118</v>
      </c>
      <c r="C5726" s="26">
        <v>40196816</v>
      </c>
      <c r="D5726" s="26" t="s">
        <v>24</v>
      </c>
      <c r="E5726" s="26" t="s">
        <v>28385</v>
      </c>
      <c r="F5726" s="26" t="s">
        <v>28386</v>
      </c>
      <c r="G5726" s="26" t="s">
        <v>9579</v>
      </c>
      <c r="H5726" s="26" t="s">
        <v>885</v>
      </c>
      <c r="I5726" s="26" t="s">
        <v>10171</v>
      </c>
      <c r="J5726" s="26" t="s">
        <v>28387</v>
      </c>
      <c r="K5726" s="26" t="s">
        <v>9582</v>
      </c>
      <c r="L5726" s="26" t="s">
        <v>28388</v>
      </c>
      <c r="M5726" s="26">
        <v>380486624222</v>
      </c>
      <c r="N5726" s="26">
        <v>5110290022</v>
      </c>
    </row>
    <row r="5727" spans="1:14">
      <c r="A5727" s="26" t="s">
        <v>8738</v>
      </c>
      <c r="B5727" s="26" t="s">
        <v>8739</v>
      </c>
      <c r="C5727" s="26">
        <v>42828300</v>
      </c>
      <c r="D5727" s="26" t="s">
        <v>24</v>
      </c>
      <c r="E5727" s="26" t="s">
        <v>28389</v>
      </c>
      <c r="F5727" s="26" t="s">
        <v>28390</v>
      </c>
      <c r="G5727" s="26" t="s">
        <v>9586</v>
      </c>
      <c r="H5727" s="26" t="s">
        <v>1308</v>
      </c>
      <c r="I5727" s="26" t="s">
        <v>10996</v>
      </c>
      <c r="J5727" s="26" t="s">
        <v>8740</v>
      </c>
      <c r="K5727" s="26" t="s">
        <v>9606</v>
      </c>
      <c r="L5727" s="26" t="s">
        <v>28391</v>
      </c>
      <c r="M5727" s="26">
        <v>380976431932</v>
      </c>
      <c r="N5727" s="26">
        <v>6821855700</v>
      </c>
    </row>
    <row r="5728" spans="1:14">
      <c r="A5728" s="26" t="s">
        <v>4203</v>
      </c>
      <c r="B5728" s="26" t="s">
        <v>4204</v>
      </c>
      <c r="C5728" s="26" t="s">
        <v>1604</v>
      </c>
      <c r="D5728" s="26" t="s">
        <v>24</v>
      </c>
      <c r="E5728" s="26" t="s">
        <v>28392</v>
      </c>
      <c r="F5728" s="26" t="s">
        <v>28393</v>
      </c>
      <c r="G5728" s="26" t="s">
        <v>9586</v>
      </c>
      <c r="H5728" s="26" t="s">
        <v>506</v>
      </c>
      <c r="I5728" s="26" t="s">
        <v>11656</v>
      </c>
      <c r="J5728" s="26" t="s">
        <v>4202</v>
      </c>
      <c r="K5728" s="26" t="s">
        <v>9606</v>
      </c>
      <c r="L5728" s="26" t="s">
        <v>28394</v>
      </c>
      <c r="M5728" s="26">
        <v>380978747112</v>
      </c>
      <c r="N5728" s="26">
        <v>2624855800</v>
      </c>
    </row>
    <row r="5729" spans="1:14">
      <c r="A5729" s="26" t="s">
        <v>9449</v>
      </c>
      <c r="B5729" s="26" t="s">
        <v>9450</v>
      </c>
      <c r="C5729" s="26">
        <v>2006076</v>
      </c>
      <c r="D5729" s="26" t="s">
        <v>780</v>
      </c>
      <c r="E5729" s="26" t="s">
        <v>28395</v>
      </c>
      <c r="F5729" s="26" t="s">
        <v>9853</v>
      </c>
      <c r="G5729" s="26" t="s">
        <v>9601</v>
      </c>
      <c r="H5729" s="26" t="s">
        <v>1573</v>
      </c>
      <c r="J5729" s="26" t="s">
        <v>14515</v>
      </c>
      <c r="K5729" s="26" t="s">
        <v>9597</v>
      </c>
      <c r="L5729" s="26" t="s">
        <v>28396</v>
      </c>
      <c r="M5729" s="26">
        <v>761455055922</v>
      </c>
      <c r="N5729" s="26">
        <v>7410100000</v>
      </c>
    </row>
    <row r="5730" spans="1:14">
      <c r="A5730" s="26" t="s">
        <v>1723</v>
      </c>
      <c r="B5730" s="26" t="s">
        <v>1724</v>
      </c>
      <c r="C5730" s="26">
        <v>37294350</v>
      </c>
      <c r="D5730" s="26" t="s">
        <v>24</v>
      </c>
      <c r="E5730" s="26" t="s">
        <v>28397</v>
      </c>
      <c r="F5730" s="26" t="s">
        <v>28398</v>
      </c>
      <c r="G5730" s="26" t="s">
        <v>9586</v>
      </c>
      <c r="H5730" s="26" t="s">
        <v>27</v>
      </c>
      <c r="I5730" s="26" t="s">
        <v>12446</v>
      </c>
      <c r="J5730" s="26" t="s">
        <v>46</v>
      </c>
      <c r="K5730" s="26" t="s">
        <v>9597</v>
      </c>
      <c r="L5730" s="26" t="s">
        <v>28399</v>
      </c>
      <c r="M5730" s="26">
        <v>761114643152</v>
      </c>
      <c r="N5730" s="26">
        <v>520810100</v>
      </c>
    </row>
    <row r="5731" spans="1:14">
      <c r="A5731" s="26" t="s">
        <v>7899</v>
      </c>
      <c r="B5731" s="26" t="s">
        <v>7900</v>
      </c>
      <c r="C5731" s="26">
        <v>38813974</v>
      </c>
      <c r="D5731" s="26" t="s">
        <v>24</v>
      </c>
      <c r="E5731" s="26" t="s">
        <v>28400</v>
      </c>
      <c r="F5731" s="26" t="s">
        <v>28401</v>
      </c>
      <c r="G5731" s="26" t="s">
        <v>9586</v>
      </c>
      <c r="H5731" s="26" t="s">
        <v>1122</v>
      </c>
      <c r="I5731" s="26" t="s">
        <v>11218</v>
      </c>
      <c r="J5731" s="26" t="s">
        <v>28402</v>
      </c>
      <c r="K5731" s="26" t="s">
        <v>9582</v>
      </c>
      <c r="L5731" s="26" t="s">
        <v>28403</v>
      </c>
      <c r="M5731" s="26">
        <v>380576354245</v>
      </c>
      <c r="N5731" s="26">
        <v>6322055906</v>
      </c>
    </row>
    <row r="5732" spans="1:14">
      <c r="A5732" s="26" t="s">
        <v>2707</v>
      </c>
      <c r="B5732" s="26" t="s">
        <v>2708</v>
      </c>
      <c r="C5732" s="26">
        <v>33826456</v>
      </c>
      <c r="D5732" s="26" t="s">
        <v>780</v>
      </c>
      <c r="E5732" s="26" t="s">
        <v>28404</v>
      </c>
      <c r="F5732" s="26" t="s">
        <v>28405</v>
      </c>
      <c r="G5732" s="26" t="s">
        <v>9601</v>
      </c>
      <c r="H5732" s="26" t="s">
        <v>133</v>
      </c>
      <c r="I5732" s="26" t="s">
        <v>16294</v>
      </c>
      <c r="J5732" s="26" t="s">
        <v>2709</v>
      </c>
      <c r="K5732" s="26" t="s">
        <v>9606</v>
      </c>
      <c r="L5732" s="26" t="s">
        <v>28406</v>
      </c>
      <c r="M5732" s="26">
        <v>380506783176</v>
      </c>
      <c r="N5732" s="26">
        <v>1223882002</v>
      </c>
    </row>
    <row r="5733" spans="1:14">
      <c r="A5733" s="26" t="s">
        <v>2447</v>
      </c>
      <c r="B5733" s="26" t="s">
        <v>2448</v>
      </c>
      <c r="C5733" s="26">
        <v>1986150</v>
      </c>
      <c r="D5733" s="26" t="s">
        <v>780</v>
      </c>
      <c r="E5733" s="26" t="s">
        <v>28407</v>
      </c>
      <c r="F5733" s="26" t="s">
        <v>28408</v>
      </c>
      <c r="G5733" s="26" t="s">
        <v>9601</v>
      </c>
      <c r="H5733" s="26" t="s">
        <v>133</v>
      </c>
      <c r="J5733" s="26" t="s">
        <v>183</v>
      </c>
      <c r="K5733" s="26" t="s">
        <v>9597</v>
      </c>
      <c r="L5733" s="26" t="s">
        <v>28409</v>
      </c>
      <c r="M5733" s="26">
        <v>380564929334</v>
      </c>
      <c r="N5733" s="26">
        <v>1211000000</v>
      </c>
    </row>
    <row r="5734" spans="1:14">
      <c r="A5734" s="26" t="s">
        <v>5808</v>
      </c>
      <c r="B5734" s="26" t="s">
        <v>5809</v>
      </c>
      <c r="C5734" s="26">
        <v>23379143</v>
      </c>
      <c r="D5734" s="26" t="s">
        <v>24</v>
      </c>
      <c r="E5734" s="26" t="s">
        <v>28410</v>
      </c>
      <c r="F5734" s="26" t="s">
        <v>28411</v>
      </c>
      <c r="G5734" s="26" t="s">
        <v>9586</v>
      </c>
      <c r="H5734" s="26" t="s">
        <v>799</v>
      </c>
      <c r="J5734" s="26" t="s">
        <v>800</v>
      </c>
      <c r="K5734" s="26" t="s">
        <v>9597</v>
      </c>
      <c r="L5734" s="26" t="s">
        <v>28412</v>
      </c>
      <c r="M5734" s="26">
        <v>760889358544</v>
      </c>
      <c r="N5734" s="26">
        <v>4822784009</v>
      </c>
    </row>
    <row r="5735" spans="1:14">
      <c r="A5735" s="26" t="s">
        <v>1618</v>
      </c>
      <c r="B5735" s="26" t="s">
        <v>1619</v>
      </c>
      <c r="C5735" s="26">
        <v>36834023</v>
      </c>
      <c r="D5735" s="26" t="s">
        <v>24</v>
      </c>
      <c r="E5735" s="26" t="s">
        <v>28413</v>
      </c>
      <c r="F5735" s="26" t="s">
        <v>28414</v>
      </c>
      <c r="G5735" s="26" t="s">
        <v>9586</v>
      </c>
      <c r="H5735" s="26" t="s">
        <v>27</v>
      </c>
      <c r="I5735" s="26" t="s">
        <v>14386</v>
      </c>
      <c r="J5735" s="26" t="s">
        <v>28415</v>
      </c>
      <c r="K5735" s="26" t="s">
        <v>9582</v>
      </c>
      <c r="L5735" s="26" t="s">
        <v>28416</v>
      </c>
      <c r="M5735" s="26">
        <v>380961958899</v>
      </c>
      <c r="N5735" s="26">
        <v>520483603</v>
      </c>
    </row>
    <row r="5736" spans="1:14">
      <c r="A5736" s="26" t="s">
        <v>7580</v>
      </c>
      <c r="B5736" s="26" t="s">
        <v>7581</v>
      </c>
      <c r="C5736" s="26">
        <v>38509208</v>
      </c>
      <c r="D5736" s="26" t="s">
        <v>24</v>
      </c>
      <c r="E5736" s="26" t="s">
        <v>28417</v>
      </c>
      <c r="F5736" s="26" t="s">
        <v>28418</v>
      </c>
      <c r="G5736" s="26" t="s">
        <v>9586</v>
      </c>
      <c r="H5736" s="26" t="s">
        <v>1088</v>
      </c>
      <c r="I5736" s="26" t="s">
        <v>9818</v>
      </c>
      <c r="J5736" s="26" t="s">
        <v>28419</v>
      </c>
      <c r="K5736" s="26" t="s">
        <v>9582</v>
      </c>
      <c r="L5736" s="26" t="s">
        <v>28420</v>
      </c>
      <c r="M5736" s="26">
        <v>380963822789</v>
      </c>
      <c r="N5736" s="26">
        <v>721485801</v>
      </c>
    </row>
    <row r="5737" spans="1:14">
      <c r="A5737" s="26" t="s">
        <v>2080</v>
      </c>
      <c r="B5737" s="26" t="s">
        <v>2081</v>
      </c>
      <c r="C5737" s="26">
        <v>38485727</v>
      </c>
      <c r="D5737" s="26" t="s">
        <v>24</v>
      </c>
      <c r="E5737" s="26" t="s">
        <v>28421</v>
      </c>
      <c r="F5737" s="26" t="s">
        <v>28422</v>
      </c>
      <c r="G5737" s="26" t="s">
        <v>9591</v>
      </c>
      <c r="H5737" s="26" t="s">
        <v>103</v>
      </c>
      <c r="I5737" s="26" t="s">
        <v>9833</v>
      </c>
      <c r="J5737" s="26" t="s">
        <v>28423</v>
      </c>
      <c r="K5737" s="26" t="s">
        <v>9582</v>
      </c>
      <c r="L5737" s="26" t="s">
        <v>28424</v>
      </c>
      <c r="M5737" s="26">
        <v>380337723957</v>
      </c>
      <c r="N5737" s="26">
        <v>723380405</v>
      </c>
    </row>
    <row r="5738" spans="1:14">
      <c r="A5738" s="26" t="s">
        <v>6240</v>
      </c>
      <c r="B5738" s="26" t="s">
        <v>6241</v>
      </c>
      <c r="C5738" s="26">
        <v>1998845</v>
      </c>
      <c r="D5738" s="26" t="s">
        <v>780</v>
      </c>
      <c r="E5738" s="26" t="s">
        <v>28425</v>
      </c>
      <c r="F5738" s="26" t="s">
        <v>25084</v>
      </c>
      <c r="G5738" s="26" t="s">
        <v>9601</v>
      </c>
      <c r="H5738" s="26" t="s">
        <v>885</v>
      </c>
      <c r="I5738" s="26" t="s">
        <v>11367</v>
      </c>
      <c r="J5738" s="26" t="s">
        <v>6242</v>
      </c>
      <c r="K5738" s="26" t="s">
        <v>9606</v>
      </c>
      <c r="L5738" s="26" t="s">
        <v>28426</v>
      </c>
      <c r="M5738" s="26">
        <v>380485131154</v>
      </c>
      <c r="N5738" s="26">
        <v>5123755100</v>
      </c>
    </row>
    <row r="5739" spans="1:14">
      <c r="A5739" s="26" t="s">
        <v>8968</v>
      </c>
      <c r="B5739" s="26" t="s">
        <v>8969</v>
      </c>
      <c r="C5739" s="26">
        <v>39028882</v>
      </c>
      <c r="D5739" s="26" t="s">
        <v>24</v>
      </c>
      <c r="E5739" s="26" t="s">
        <v>28427</v>
      </c>
      <c r="F5739" s="26" t="s">
        <v>28428</v>
      </c>
      <c r="G5739" s="26" t="s">
        <v>9586</v>
      </c>
      <c r="H5739" s="26" t="s">
        <v>1401</v>
      </c>
      <c r="I5739" s="26" t="s">
        <v>12387</v>
      </c>
      <c r="J5739" s="26" t="s">
        <v>9778</v>
      </c>
      <c r="K5739" s="26" t="s">
        <v>9582</v>
      </c>
      <c r="L5739" s="26" t="s">
        <v>28429</v>
      </c>
      <c r="M5739" s="26">
        <v>380474561548</v>
      </c>
      <c r="N5739" s="26">
        <v>7124388002</v>
      </c>
    </row>
    <row r="5740" spans="1:14">
      <c r="A5740" s="26" t="s">
        <v>8426</v>
      </c>
      <c r="B5740" s="26" t="s">
        <v>8427</v>
      </c>
      <c r="C5740" s="26">
        <v>41435901</v>
      </c>
      <c r="D5740" s="26" t="s">
        <v>24</v>
      </c>
      <c r="E5740" s="26" t="s">
        <v>28430</v>
      </c>
      <c r="F5740" s="26" t="s">
        <v>28431</v>
      </c>
      <c r="G5740" s="26" t="s">
        <v>9579</v>
      </c>
      <c r="H5740" s="26" t="s">
        <v>1269</v>
      </c>
      <c r="I5740" s="26" t="s">
        <v>14793</v>
      </c>
      <c r="J5740" s="26" t="s">
        <v>28432</v>
      </c>
      <c r="K5740" s="26" t="s">
        <v>9906</v>
      </c>
      <c r="L5740" s="26" t="s">
        <v>28433</v>
      </c>
      <c r="M5740" s="26">
        <v>380554248858</v>
      </c>
      <c r="N5740" s="26">
        <v>121680101</v>
      </c>
    </row>
    <row r="5741" spans="1:14">
      <c r="A5741" s="26" t="s">
        <v>7994</v>
      </c>
      <c r="B5741" s="26" t="s">
        <v>7995</v>
      </c>
      <c r="C5741" s="26">
        <v>2002227</v>
      </c>
      <c r="D5741" s="26" t="s">
        <v>780</v>
      </c>
      <c r="E5741" s="26" t="s">
        <v>28434</v>
      </c>
      <c r="F5741" s="26" t="s">
        <v>28435</v>
      </c>
      <c r="G5741" s="26" t="s">
        <v>9601</v>
      </c>
      <c r="H5741" s="26" t="s">
        <v>1122</v>
      </c>
      <c r="I5741" s="26" t="s">
        <v>11422</v>
      </c>
      <c r="J5741" s="26" t="s">
        <v>28436</v>
      </c>
      <c r="K5741" s="26" t="s">
        <v>9606</v>
      </c>
      <c r="L5741" s="26" t="s">
        <v>28437</v>
      </c>
      <c r="M5741" s="26">
        <v>380570000000</v>
      </c>
      <c r="N5741" s="26">
        <v>6325155300</v>
      </c>
    </row>
    <row r="5742" spans="1:14">
      <c r="A5742" s="26" t="s">
        <v>2554</v>
      </c>
      <c r="B5742" s="26" t="s">
        <v>2555</v>
      </c>
      <c r="C5742" s="26">
        <v>1988522</v>
      </c>
      <c r="D5742" s="26" t="s">
        <v>780</v>
      </c>
      <c r="E5742" s="26" t="s">
        <v>28438</v>
      </c>
      <c r="F5742" s="26" t="s">
        <v>9793</v>
      </c>
      <c r="G5742" s="26" t="s">
        <v>9601</v>
      </c>
      <c r="H5742" s="26" t="s">
        <v>133</v>
      </c>
      <c r="J5742" s="26" t="s">
        <v>183</v>
      </c>
      <c r="K5742" s="26" t="s">
        <v>9597</v>
      </c>
      <c r="L5742" s="26" t="s">
        <v>20052</v>
      </c>
      <c r="M5742" s="26">
        <v>380564098541</v>
      </c>
      <c r="N5742" s="26">
        <v>1211000000</v>
      </c>
    </row>
    <row r="5743" spans="1:14">
      <c r="A5743" s="26" t="s">
        <v>5492</v>
      </c>
      <c r="B5743" s="26" t="s">
        <v>5493</v>
      </c>
      <c r="C5743" s="26">
        <v>26189130</v>
      </c>
      <c r="D5743" s="26" t="s">
        <v>24</v>
      </c>
      <c r="E5743" s="26" t="s">
        <v>28439</v>
      </c>
      <c r="F5743" s="26" t="s">
        <v>28440</v>
      </c>
      <c r="G5743" s="26" t="s">
        <v>9586</v>
      </c>
      <c r="H5743" s="26" t="s">
        <v>799</v>
      </c>
      <c r="J5743" s="26" t="s">
        <v>800</v>
      </c>
      <c r="K5743" s="26" t="s">
        <v>9597</v>
      </c>
      <c r="L5743" s="26" t="s">
        <v>28441</v>
      </c>
      <c r="M5743" s="26">
        <v>380443343707</v>
      </c>
      <c r="N5743" s="26">
        <v>4822784009</v>
      </c>
    </row>
    <row r="5744" spans="1:14">
      <c r="A5744" s="26" t="s">
        <v>9401</v>
      </c>
      <c r="B5744" s="26" t="s">
        <v>9402</v>
      </c>
      <c r="C5744" s="26">
        <v>38720288</v>
      </c>
      <c r="D5744" s="26" t="s">
        <v>24</v>
      </c>
      <c r="E5744" s="26" t="s">
        <v>28442</v>
      </c>
      <c r="F5744" s="26" t="s">
        <v>28443</v>
      </c>
      <c r="G5744" s="26" t="s">
        <v>9586</v>
      </c>
      <c r="H5744" s="26" t="s">
        <v>1573</v>
      </c>
      <c r="J5744" s="26" t="s">
        <v>9403</v>
      </c>
      <c r="K5744" s="26" t="s">
        <v>9606</v>
      </c>
      <c r="L5744" s="26" t="s">
        <v>11470</v>
      </c>
      <c r="M5744" s="26">
        <v>761487940596</v>
      </c>
      <c r="N5744" s="26">
        <v>5924188201</v>
      </c>
    </row>
    <row r="5745" spans="1:14">
      <c r="A5745" s="26" t="s">
        <v>6111</v>
      </c>
      <c r="B5745" s="26" t="s">
        <v>6112</v>
      </c>
      <c r="C5745" s="26">
        <v>38661186</v>
      </c>
      <c r="D5745" s="26" t="s">
        <v>24</v>
      </c>
      <c r="E5745" s="26" t="s">
        <v>28444</v>
      </c>
      <c r="F5745" s="26" t="s">
        <v>28445</v>
      </c>
      <c r="G5745" s="26" t="s">
        <v>9586</v>
      </c>
      <c r="H5745" s="26" t="s">
        <v>885</v>
      </c>
      <c r="I5745" s="26" t="s">
        <v>10457</v>
      </c>
      <c r="J5745" s="26" t="s">
        <v>24177</v>
      </c>
      <c r="K5745" s="26" t="s">
        <v>9582</v>
      </c>
      <c r="L5745" s="26" t="s">
        <v>28446</v>
      </c>
      <c r="M5745" s="26">
        <v>380682178991</v>
      </c>
      <c r="N5745" s="26">
        <v>1222385002</v>
      </c>
    </row>
    <row r="5746" spans="1:14">
      <c r="A5746" s="26" t="s">
        <v>6154</v>
      </c>
      <c r="B5746" s="26" t="s">
        <v>6155</v>
      </c>
      <c r="C5746" s="26">
        <v>37838741</v>
      </c>
      <c r="D5746" s="26" t="s">
        <v>24</v>
      </c>
      <c r="E5746" s="26" t="s">
        <v>28447</v>
      </c>
      <c r="F5746" s="26" t="s">
        <v>28448</v>
      </c>
      <c r="G5746" s="26" t="s">
        <v>9579</v>
      </c>
      <c r="H5746" s="26" t="s">
        <v>885</v>
      </c>
      <c r="I5746" s="26" t="s">
        <v>9829</v>
      </c>
      <c r="J5746" s="26" t="s">
        <v>28449</v>
      </c>
      <c r="K5746" s="26" t="s">
        <v>9582</v>
      </c>
      <c r="L5746" s="26" t="s">
        <v>28450</v>
      </c>
      <c r="M5746" s="26">
        <v>380485928580</v>
      </c>
      <c r="N5746" s="26">
        <v>3521987802</v>
      </c>
    </row>
    <row r="5747" spans="1:14">
      <c r="A5747" s="26" t="s">
        <v>1606</v>
      </c>
      <c r="B5747" s="26" t="s">
        <v>1607</v>
      </c>
      <c r="C5747" s="26">
        <v>43059555</v>
      </c>
      <c r="D5747" s="26" t="s">
        <v>24</v>
      </c>
      <c r="E5747" s="26" t="s">
        <v>28451</v>
      </c>
      <c r="F5747" s="26" t="s">
        <v>28452</v>
      </c>
      <c r="G5747" s="26" t="s">
        <v>9586</v>
      </c>
      <c r="H5747" s="26" t="s">
        <v>27</v>
      </c>
      <c r="I5747" s="26" t="s">
        <v>11866</v>
      </c>
      <c r="J5747" s="26" t="s">
        <v>28453</v>
      </c>
      <c r="K5747" s="26" t="s">
        <v>9582</v>
      </c>
      <c r="L5747" s="26" t="s">
        <v>28454</v>
      </c>
      <c r="M5747" s="26">
        <v>380987154295</v>
      </c>
      <c r="N5747" s="26">
        <v>524980308</v>
      </c>
    </row>
    <row r="5748" spans="1:14">
      <c r="A5748" s="26" t="s">
        <v>8891</v>
      </c>
      <c r="B5748" s="26" t="s">
        <v>8892</v>
      </c>
      <c r="C5748" s="26">
        <v>38950515</v>
      </c>
      <c r="D5748" s="26" t="s">
        <v>24</v>
      </c>
      <c r="E5748" s="26" t="s">
        <v>28455</v>
      </c>
      <c r="F5748" s="26" t="s">
        <v>28456</v>
      </c>
      <c r="G5748" s="26" t="s">
        <v>9586</v>
      </c>
      <c r="H5748" s="26" t="s">
        <v>1401</v>
      </c>
      <c r="J5748" s="26" t="s">
        <v>1438</v>
      </c>
      <c r="K5748" s="26" t="s">
        <v>9597</v>
      </c>
      <c r="L5748" s="26" t="s">
        <v>28457</v>
      </c>
      <c r="M5748" s="26">
        <v>761826112526</v>
      </c>
      <c r="N5748" s="26">
        <v>7122510100</v>
      </c>
    </row>
    <row r="5749" spans="1:14">
      <c r="A5749" s="26" t="s">
        <v>4030</v>
      </c>
      <c r="B5749" s="26" t="s">
        <v>4031</v>
      </c>
      <c r="C5749" s="26">
        <v>25790167</v>
      </c>
      <c r="D5749" s="26" t="s">
        <v>24</v>
      </c>
      <c r="E5749" s="26" t="s">
        <v>28458</v>
      </c>
      <c r="F5749" s="26" t="s">
        <v>14933</v>
      </c>
      <c r="G5749" s="26" t="s">
        <v>9591</v>
      </c>
      <c r="H5749" s="26" t="s">
        <v>506</v>
      </c>
      <c r="I5749" s="26" t="s">
        <v>15242</v>
      </c>
      <c r="J5749" s="26" t="s">
        <v>4032</v>
      </c>
      <c r="K5749" s="26" t="s">
        <v>9606</v>
      </c>
      <c r="L5749" s="26" t="s">
        <v>28459</v>
      </c>
      <c r="M5749" s="26">
        <v>380667304160</v>
      </c>
      <c r="N5749" s="26">
        <v>2625855300</v>
      </c>
    </row>
    <row r="5750" spans="1:14">
      <c r="A5750" s="26" t="s">
        <v>5063</v>
      </c>
      <c r="B5750" s="26" t="s">
        <v>5064</v>
      </c>
      <c r="C5750" s="26">
        <v>34167494</v>
      </c>
      <c r="D5750" s="26" t="s">
        <v>1701</v>
      </c>
      <c r="E5750" s="26" t="s">
        <v>28460</v>
      </c>
      <c r="F5750" s="26" t="s">
        <v>28461</v>
      </c>
      <c r="G5750" s="26" t="s">
        <v>9601</v>
      </c>
      <c r="H5750" s="26" t="s">
        <v>735</v>
      </c>
      <c r="J5750" s="26" t="s">
        <v>4916</v>
      </c>
      <c r="K5750" s="26" t="s">
        <v>9606</v>
      </c>
      <c r="L5750" s="26" t="s">
        <v>28462</v>
      </c>
      <c r="M5750" s="26">
        <v>380671705142</v>
      </c>
      <c r="N5750" s="26">
        <v>4625555300</v>
      </c>
    </row>
    <row r="5751" spans="1:14">
      <c r="A5751" s="26" t="s">
        <v>7629</v>
      </c>
      <c r="B5751" s="26" t="s">
        <v>7630</v>
      </c>
      <c r="C5751" s="26">
        <v>39511438</v>
      </c>
      <c r="D5751" s="26" t="s">
        <v>24</v>
      </c>
      <c r="E5751" s="26" t="s">
        <v>28463</v>
      </c>
      <c r="F5751" s="26" t="s">
        <v>28464</v>
      </c>
      <c r="G5751" s="26" t="s">
        <v>9579</v>
      </c>
      <c r="H5751" s="26" t="s">
        <v>1088</v>
      </c>
      <c r="J5751" s="26" t="s">
        <v>28465</v>
      </c>
      <c r="K5751" s="26" t="s">
        <v>9582</v>
      </c>
      <c r="L5751" s="26" t="s">
        <v>28466</v>
      </c>
      <c r="M5751" s="26">
        <v>761941265568</v>
      </c>
      <c r="N5751" s="26">
        <v>6122481803</v>
      </c>
    </row>
    <row r="5752" spans="1:14">
      <c r="A5752" s="26" t="s">
        <v>3366</v>
      </c>
      <c r="B5752" s="26" t="s">
        <v>3367</v>
      </c>
      <c r="C5752" s="26" t="s">
        <v>1604</v>
      </c>
      <c r="D5752" s="26" t="s">
        <v>24</v>
      </c>
      <c r="E5752" s="26" t="s">
        <v>28467</v>
      </c>
      <c r="F5752" s="26" t="s">
        <v>28468</v>
      </c>
      <c r="G5752" s="26" t="s">
        <v>9591</v>
      </c>
      <c r="H5752" s="26" t="s">
        <v>392</v>
      </c>
      <c r="I5752" s="26" t="s">
        <v>11040</v>
      </c>
      <c r="J5752" s="26" t="s">
        <v>408</v>
      </c>
      <c r="K5752" s="26" t="s">
        <v>9597</v>
      </c>
      <c r="L5752" s="26" t="s">
        <v>28469</v>
      </c>
      <c r="M5752" s="26">
        <v>380996445422</v>
      </c>
      <c r="N5752" s="26">
        <v>2121210100</v>
      </c>
    </row>
    <row r="5753" spans="1:14">
      <c r="A5753" s="26" t="s">
        <v>4527</v>
      </c>
      <c r="B5753" s="26" t="s">
        <v>4528</v>
      </c>
      <c r="C5753" s="26">
        <v>38230449</v>
      </c>
      <c r="D5753" s="26" t="s">
        <v>24</v>
      </c>
      <c r="E5753" s="26" t="s">
        <v>28470</v>
      </c>
      <c r="F5753" s="26" t="s">
        <v>28471</v>
      </c>
      <c r="G5753" s="26" t="s">
        <v>9586</v>
      </c>
      <c r="H5753" s="26" t="s">
        <v>576</v>
      </c>
      <c r="I5753" s="26" t="s">
        <v>11612</v>
      </c>
      <c r="J5753" s="26" t="s">
        <v>28472</v>
      </c>
      <c r="K5753" s="26" t="s">
        <v>9582</v>
      </c>
      <c r="L5753" s="26" t="s">
        <v>28473</v>
      </c>
      <c r="M5753" s="26">
        <v>380456647656</v>
      </c>
      <c r="N5753" s="26">
        <v>3224481901</v>
      </c>
    </row>
    <row r="5754" spans="1:14">
      <c r="A5754" s="26" t="s">
        <v>8221</v>
      </c>
      <c r="B5754" s="26" t="s">
        <v>8222</v>
      </c>
      <c r="C5754" s="26">
        <v>26150984</v>
      </c>
      <c r="D5754" s="26" t="s">
        <v>24</v>
      </c>
      <c r="E5754" s="26" t="s">
        <v>28474</v>
      </c>
      <c r="F5754" s="26" t="s">
        <v>12449</v>
      </c>
      <c r="G5754" s="26" t="s">
        <v>9586</v>
      </c>
      <c r="H5754" s="26" t="s">
        <v>1122</v>
      </c>
      <c r="J5754" s="26" t="s">
        <v>8039</v>
      </c>
      <c r="K5754" s="26" t="s">
        <v>9597</v>
      </c>
      <c r="L5754" s="26" t="s">
        <v>9962</v>
      </c>
      <c r="M5754" s="26">
        <v>380577250356</v>
      </c>
      <c r="N5754" s="26">
        <v>6310100000</v>
      </c>
    </row>
    <row r="5755" spans="1:14">
      <c r="A5755" s="26" t="s">
        <v>2918</v>
      </c>
      <c r="B5755" s="26" t="s">
        <v>2919</v>
      </c>
      <c r="C5755" s="26">
        <v>5493183</v>
      </c>
      <c r="D5755" s="26" t="s">
        <v>780</v>
      </c>
      <c r="E5755" s="26" t="s">
        <v>28475</v>
      </c>
      <c r="F5755" s="26" t="s">
        <v>28476</v>
      </c>
      <c r="G5755" s="26" t="s">
        <v>9601</v>
      </c>
      <c r="H5755" s="26" t="s">
        <v>258</v>
      </c>
      <c r="J5755" s="26" t="s">
        <v>317</v>
      </c>
      <c r="K5755" s="26" t="s">
        <v>9597</v>
      </c>
      <c r="L5755" s="26" t="s">
        <v>28477</v>
      </c>
      <c r="M5755" s="26">
        <v>380629349095</v>
      </c>
      <c r="N5755" s="26">
        <v>1412300000</v>
      </c>
    </row>
    <row r="5756" spans="1:14">
      <c r="A5756" s="26" t="s">
        <v>3411</v>
      </c>
      <c r="B5756" s="26" t="s">
        <v>3412</v>
      </c>
      <c r="C5756" s="26">
        <v>38456539</v>
      </c>
      <c r="D5756" s="26" t="s">
        <v>24</v>
      </c>
      <c r="E5756" s="26" t="s">
        <v>28478</v>
      </c>
      <c r="F5756" s="26" t="s">
        <v>28479</v>
      </c>
      <c r="G5756" s="26" t="s">
        <v>9579</v>
      </c>
      <c r="H5756" s="26" t="s">
        <v>392</v>
      </c>
      <c r="I5756" s="26" t="s">
        <v>9857</v>
      </c>
      <c r="J5756" s="26" t="s">
        <v>28480</v>
      </c>
      <c r="K5756" s="26" t="s">
        <v>9582</v>
      </c>
      <c r="L5756" s="26" t="s">
        <v>28481</v>
      </c>
      <c r="M5756" s="26">
        <v>380968287021</v>
      </c>
      <c r="N5756" s="26">
        <v>2121984802</v>
      </c>
    </row>
    <row r="5757" spans="1:14">
      <c r="A5757" s="26" t="s">
        <v>7082</v>
      </c>
      <c r="B5757" s="26" t="s">
        <v>7083</v>
      </c>
      <c r="C5757" s="26">
        <v>38407717</v>
      </c>
      <c r="D5757" s="26" t="s">
        <v>24</v>
      </c>
      <c r="E5757" s="26" t="s">
        <v>28482</v>
      </c>
      <c r="F5757" s="26" t="s">
        <v>28483</v>
      </c>
      <c r="G5757" s="26" t="s">
        <v>9586</v>
      </c>
      <c r="H5757" s="26" t="s">
        <v>987</v>
      </c>
      <c r="I5757" s="26" t="s">
        <v>10311</v>
      </c>
      <c r="J5757" s="26" t="s">
        <v>28484</v>
      </c>
      <c r="K5757" s="26" t="s">
        <v>9582</v>
      </c>
      <c r="L5757" s="26" t="s">
        <v>28485</v>
      </c>
      <c r="M5757" s="26">
        <v>380971552213</v>
      </c>
      <c r="N5757" s="26">
        <v>1822380401</v>
      </c>
    </row>
    <row r="5758" spans="1:14">
      <c r="A5758" s="26" t="s">
        <v>9044</v>
      </c>
      <c r="B5758" s="26" t="s">
        <v>9045</v>
      </c>
      <c r="C5758" s="26">
        <v>38990598</v>
      </c>
      <c r="D5758" s="26" t="s">
        <v>24</v>
      </c>
      <c r="E5758" s="26" t="s">
        <v>28486</v>
      </c>
      <c r="F5758" s="26" t="s">
        <v>28487</v>
      </c>
      <c r="G5758" s="26" t="s">
        <v>9579</v>
      </c>
      <c r="H5758" s="26" t="s">
        <v>1401</v>
      </c>
      <c r="I5758" s="26" t="s">
        <v>10821</v>
      </c>
      <c r="J5758" s="26" t="s">
        <v>15149</v>
      </c>
      <c r="K5758" s="26" t="s">
        <v>9582</v>
      </c>
      <c r="L5758" s="26" t="s">
        <v>28488</v>
      </c>
      <c r="M5758" s="26">
        <v>380985908315</v>
      </c>
      <c r="N5758" s="26">
        <v>3222281201</v>
      </c>
    </row>
    <row r="5759" spans="1:14">
      <c r="A5759" s="26" t="s">
        <v>3419</v>
      </c>
      <c r="B5759" s="26" t="s">
        <v>3420</v>
      </c>
      <c r="C5759" s="26">
        <v>38466285</v>
      </c>
      <c r="D5759" s="26" t="s">
        <v>24</v>
      </c>
      <c r="E5759" s="26" t="s">
        <v>28489</v>
      </c>
      <c r="F5759" s="26" t="s">
        <v>28490</v>
      </c>
      <c r="G5759" s="26" t="s">
        <v>9579</v>
      </c>
      <c r="H5759" s="26" t="s">
        <v>392</v>
      </c>
      <c r="I5759" s="26" t="s">
        <v>10064</v>
      </c>
      <c r="J5759" s="26" t="s">
        <v>28491</v>
      </c>
      <c r="K5759" s="26" t="s">
        <v>9582</v>
      </c>
      <c r="L5759" s="26" t="s">
        <v>28492</v>
      </c>
      <c r="M5759" s="26">
        <v>380684906413</v>
      </c>
      <c r="N5759" s="26">
        <v>2122482801</v>
      </c>
    </row>
    <row r="5760" spans="1:14">
      <c r="A5760" s="26" t="s">
        <v>3266</v>
      </c>
      <c r="B5760" s="26" t="s">
        <v>3267</v>
      </c>
      <c r="C5760" s="26">
        <v>38455645</v>
      </c>
      <c r="D5760" s="26" t="s">
        <v>24</v>
      </c>
      <c r="E5760" s="26" t="s">
        <v>28493</v>
      </c>
      <c r="F5760" s="26" t="s">
        <v>28494</v>
      </c>
      <c r="G5760" s="26" t="s">
        <v>9591</v>
      </c>
      <c r="H5760" s="26" t="s">
        <v>375</v>
      </c>
      <c r="I5760" s="26" t="s">
        <v>10187</v>
      </c>
      <c r="J5760" s="26" t="s">
        <v>28495</v>
      </c>
      <c r="K5760" s="26" t="s">
        <v>9582</v>
      </c>
      <c r="L5760" s="26" t="s">
        <v>28496</v>
      </c>
      <c r="M5760" s="26">
        <v>380985265260</v>
      </c>
      <c r="N5760" s="26">
        <v>522287503</v>
      </c>
    </row>
    <row r="5761" spans="1:14">
      <c r="A5761" s="26" t="s">
        <v>6716</v>
      </c>
      <c r="B5761" s="26" t="s">
        <v>6717</v>
      </c>
      <c r="C5761" s="26">
        <v>37953735</v>
      </c>
      <c r="D5761" s="26" t="s">
        <v>24</v>
      </c>
      <c r="E5761" s="26" t="s">
        <v>28497</v>
      </c>
      <c r="F5761" s="26" t="s">
        <v>28498</v>
      </c>
      <c r="G5761" s="26" t="s">
        <v>9579</v>
      </c>
      <c r="H5761" s="26" t="s">
        <v>949</v>
      </c>
      <c r="I5761" s="26" t="s">
        <v>10708</v>
      </c>
      <c r="J5761" s="26" t="s">
        <v>28499</v>
      </c>
      <c r="K5761" s="26" t="s">
        <v>9582</v>
      </c>
      <c r="L5761" s="26" t="s">
        <v>28500</v>
      </c>
      <c r="M5761" s="26">
        <v>380995167434</v>
      </c>
      <c r="N5761" s="26">
        <v>5322684903</v>
      </c>
    </row>
    <row r="5762" spans="1:14">
      <c r="A5762" s="26" t="s">
        <v>2572</v>
      </c>
      <c r="B5762" s="26" t="s">
        <v>2573</v>
      </c>
      <c r="C5762" s="26">
        <v>37643585</v>
      </c>
      <c r="D5762" s="26" t="s">
        <v>24</v>
      </c>
      <c r="E5762" s="26" t="s">
        <v>28501</v>
      </c>
      <c r="F5762" s="26" t="s">
        <v>28502</v>
      </c>
      <c r="G5762" s="26" t="s">
        <v>9586</v>
      </c>
      <c r="H5762" s="26" t="s">
        <v>133</v>
      </c>
      <c r="J5762" s="26" t="s">
        <v>211</v>
      </c>
      <c r="K5762" s="26" t="s">
        <v>9597</v>
      </c>
      <c r="L5762" s="26" t="s">
        <v>15117</v>
      </c>
      <c r="M5762" s="26">
        <v>380663594672</v>
      </c>
      <c r="N5762" s="26">
        <v>1211300000</v>
      </c>
    </row>
    <row r="5763" spans="1:14">
      <c r="A5763" s="26" t="s">
        <v>7894</v>
      </c>
      <c r="B5763" s="26" t="s">
        <v>7895</v>
      </c>
      <c r="C5763" s="26">
        <v>38412685</v>
      </c>
      <c r="D5763" s="26" t="s">
        <v>24</v>
      </c>
      <c r="E5763" s="26" t="s">
        <v>28503</v>
      </c>
      <c r="F5763" s="26" t="s">
        <v>28504</v>
      </c>
      <c r="G5763" s="26" t="s">
        <v>9579</v>
      </c>
      <c r="H5763" s="26" t="s">
        <v>1122</v>
      </c>
      <c r="I5763" s="26" t="s">
        <v>10047</v>
      </c>
      <c r="J5763" s="26" t="s">
        <v>28505</v>
      </c>
      <c r="K5763" s="26" t="s">
        <v>9582</v>
      </c>
      <c r="L5763" s="26" t="s">
        <v>28506</v>
      </c>
      <c r="M5763" s="26">
        <v>761240595201</v>
      </c>
      <c r="N5763" s="26">
        <v>720885801</v>
      </c>
    </row>
    <row r="5764" spans="1:14">
      <c r="A5764" s="26" t="s">
        <v>5443</v>
      </c>
      <c r="B5764" s="26" t="s">
        <v>5444</v>
      </c>
      <c r="C5764" s="26">
        <v>41136480</v>
      </c>
      <c r="D5764" s="26" t="s">
        <v>24</v>
      </c>
      <c r="E5764" s="26" t="s">
        <v>28507</v>
      </c>
      <c r="F5764" s="26" t="s">
        <v>28508</v>
      </c>
      <c r="G5764" s="26" t="s">
        <v>9586</v>
      </c>
      <c r="H5764" s="26" t="s">
        <v>735</v>
      </c>
      <c r="J5764" s="26" t="s">
        <v>5441</v>
      </c>
      <c r="K5764" s="26" t="s">
        <v>9597</v>
      </c>
      <c r="L5764" s="26" t="s">
        <v>9788</v>
      </c>
      <c r="M5764" s="26">
        <v>380679459610</v>
      </c>
      <c r="N5764" s="26">
        <v>4622410500</v>
      </c>
    </row>
    <row r="5765" spans="1:14">
      <c r="A5765" s="26" t="s">
        <v>9399</v>
      </c>
      <c r="B5765" s="26" t="s">
        <v>9400</v>
      </c>
      <c r="C5765" s="26">
        <v>38955665</v>
      </c>
      <c r="D5765" s="26" t="s">
        <v>24</v>
      </c>
      <c r="E5765" s="26" t="s">
        <v>28509</v>
      </c>
      <c r="F5765" s="26" t="s">
        <v>28510</v>
      </c>
      <c r="G5765" s="26" t="s">
        <v>9579</v>
      </c>
      <c r="H5765" s="26" t="s">
        <v>1573</v>
      </c>
      <c r="I5765" s="26" t="s">
        <v>10158</v>
      </c>
      <c r="J5765" s="26" t="s">
        <v>10097</v>
      </c>
      <c r="K5765" s="26" t="s">
        <v>9582</v>
      </c>
      <c r="L5765" s="26" t="s">
        <v>28511</v>
      </c>
      <c r="M5765" s="26">
        <v>380462683876</v>
      </c>
      <c r="N5765" s="26">
        <v>120781305</v>
      </c>
    </row>
    <row r="5766" spans="1:14">
      <c r="A5766" s="26" t="s">
        <v>2744</v>
      </c>
      <c r="B5766" s="26" t="s">
        <v>2745</v>
      </c>
      <c r="C5766" s="26">
        <v>37463503</v>
      </c>
      <c r="D5766" s="26" t="s">
        <v>24</v>
      </c>
      <c r="E5766" s="26" t="s">
        <v>28512</v>
      </c>
      <c r="F5766" s="26" t="s">
        <v>28513</v>
      </c>
      <c r="G5766" s="26" t="s">
        <v>9586</v>
      </c>
      <c r="H5766" s="26" t="s">
        <v>133</v>
      </c>
      <c r="J5766" s="26" t="s">
        <v>2742</v>
      </c>
      <c r="K5766" s="26" t="s">
        <v>9597</v>
      </c>
      <c r="L5766" s="26" t="s">
        <v>28514</v>
      </c>
      <c r="M5766" s="26">
        <v>380563672568</v>
      </c>
      <c r="N5766" s="26">
        <v>520485203</v>
      </c>
    </row>
    <row r="5767" spans="1:14">
      <c r="A5767" s="26" t="s">
        <v>2029</v>
      </c>
      <c r="B5767" s="26" t="s">
        <v>2030</v>
      </c>
      <c r="C5767" s="26">
        <v>1982985</v>
      </c>
      <c r="D5767" s="26" t="s">
        <v>780</v>
      </c>
      <c r="E5767" s="26" t="s">
        <v>28515</v>
      </c>
      <c r="F5767" s="26" t="s">
        <v>28516</v>
      </c>
      <c r="G5767" s="26" t="s">
        <v>9601</v>
      </c>
      <c r="H5767" s="26" t="s">
        <v>103</v>
      </c>
      <c r="J5767" s="26" t="s">
        <v>116</v>
      </c>
      <c r="K5767" s="26" t="s">
        <v>9597</v>
      </c>
      <c r="L5767" s="26" t="s">
        <v>11088</v>
      </c>
      <c r="M5767" s="26">
        <v>380689486183</v>
      </c>
      <c r="N5767" s="26">
        <v>710100000</v>
      </c>
    </row>
    <row r="5768" spans="1:14">
      <c r="A5768" s="26" t="s">
        <v>8263</v>
      </c>
      <c r="B5768" s="26" t="s">
        <v>8171</v>
      </c>
      <c r="C5768" s="26">
        <v>2003540</v>
      </c>
      <c r="D5768" s="26" t="s">
        <v>24</v>
      </c>
      <c r="E5768" s="26" t="s">
        <v>28517</v>
      </c>
      <c r="F5768" s="26" t="s">
        <v>12449</v>
      </c>
      <c r="G5768" s="26" t="s">
        <v>9586</v>
      </c>
      <c r="H5768" s="26" t="s">
        <v>1122</v>
      </c>
      <c r="J5768" s="26" t="s">
        <v>8039</v>
      </c>
      <c r="K5768" s="26" t="s">
        <v>9597</v>
      </c>
      <c r="L5768" s="26" t="s">
        <v>23459</v>
      </c>
      <c r="M5768" s="26">
        <v>380577255732</v>
      </c>
      <c r="N5768" s="26">
        <v>6310100000</v>
      </c>
    </row>
    <row r="5769" spans="1:14">
      <c r="A5769" s="26" t="s">
        <v>6154</v>
      </c>
      <c r="B5769" s="26" t="s">
        <v>6155</v>
      </c>
      <c r="C5769" s="26">
        <v>37838741</v>
      </c>
      <c r="D5769" s="26" t="s">
        <v>24</v>
      </c>
      <c r="E5769" s="26" t="s">
        <v>28518</v>
      </c>
      <c r="F5769" s="26" t="s">
        <v>28519</v>
      </c>
      <c r="G5769" s="26" t="s">
        <v>9586</v>
      </c>
      <c r="H5769" s="26" t="s">
        <v>885</v>
      </c>
      <c r="I5769" s="26" t="s">
        <v>9829</v>
      </c>
      <c r="J5769" s="26" t="s">
        <v>28520</v>
      </c>
      <c r="K5769" s="26" t="s">
        <v>9582</v>
      </c>
      <c r="L5769" s="26" t="s">
        <v>28521</v>
      </c>
      <c r="M5769" s="26">
        <v>380485928333</v>
      </c>
      <c r="N5769" s="26">
        <v>4824882303</v>
      </c>
    </row>
    <row r="5770" spans="1:14">
      <c r="A5770" s="26" t="s">
        <v>8518</v>
      </c>
      <c r="B5770" s="26" t="s">
        <v>8519</v>
      </c>
      <c r="C5770" s="26">
        <v>38248917</v>
      </c>
      <c r="D5770" s="26" t="s">
        <v>24</v>
      </c>
      <c r="E5770" s="26" t="s">
        <v>28522</v>
      </c>
      <c r="F5770" s="26" t="s">
        <v>28523</v>
      </c>
      <c r="G5770" s="26" t="s">
        <v>9586</v>
      </c>
      <c r="H5770" s="26" t="s">
        <v>1269</v>
      </c>
      <c r="I5770" s="26" t="s">
        <v>11076</v>
      </c>
      <c r="J5770" s="26" t="s">
        <v>28524</v>
      </c>
      <c r="K5770" s="26" t="s">
        <v>9606</v>
      </c>
      <c r="L5770" s="26" t="s">
        <v>28525</v>
      </c>
      <c r="M5770" s="26">
        <v>761518443765</v>
      </c>
      <c r="N5770" s="26">
        <v>6524455500</v>
      </c>
    </row>
    <row r="5771" spans="1:14">
      <c r="A5771" s="26" t="s">
        <v>7785</v>
      </c>
      <c r="B5771" s="26" t="s">
        <v>7786</v>
      </c>
      <c r="C5771" s="26">
        <v>2001311</v>
      </c>
      <c r="D5771" s="26" t="s">
        <v>780</v>
      </c>
      <c r="E5771" s="26" t="s">
        <v>28526</v>
      </c>
      <c r="F5771" s="26" t="s">
        <v>9787</v>
      </c>
      <c r="G5771" s="26" t="s">
        <v>9601</v>
      </c>
      <c r="H5771" s="26" t="s">
        <v>1088</v>
      </c>
      <c r="J5771" s="26" t="s">
        <v>1115</v>
      </c>
      <c r="K5771" s="26" t="s">
        <v>9597</v>
      </c>
      <c r="L5771" s="26" t="s">
        <v>28527</v>
      </c>
      <c r="M5771" s="26">
        <v>380352528077</v>
      </c>
      <c r="N5771" s="26">
        <v>6110100000</v>
      </c>
    </row>
    <row r="5772" spans="1:14">
      <c r="A5772" s="26" t="s">
        <v>3872</v>
      </c>
      <c r="B5772" s="26" t="s">
        <v>3873</v>
      </c>
      <c r="C5772" s="26">
        <v>38608709</v>
      </c>
      <c r="D5772" s="26" t="s">
        <v>24</v>
      </c>
      <c r="E5772" s="26" t="s">
        <v>28528</v>
      </c>
      <c r="F5772" s="26" t="s">
        <v>28529</v>
      </c>
      <c r="G5772" s="26" t="s">
        <v>9586</v>
      </c>
      <c r="H5772" s="26" t="s">
        <v>468</v>
      </c>
      <c r="I5772" s="26" t="s">
        <v>9977</v>
      </c>
      <c r="J5772" s="26" t="s">
        <v>3871</v>
      </c>
      <c r="K5772" s="26" t="s">
        <v>9597</v>
      </c>
      <c r="L5772" s="26" t="s">
        <v>28530</v>
      </c>
      <c r="M5772" s="26">
        <v>380614143342</v>
      </c>
      <c r="N5772" s="26">
        <v>2323910100</v>
      </c>
    </row>
    <row r="5773" spans="1:14">
      <c r="A5773" s="26" t="s">
        <v>2946</v>
      </c>
      <c r="B5773" s="26" t="s">
        <v>2947</v>
      </c>
      <c r="C5773" s="26">
        <v>1991180</v>
      </c>
      <c r="D5773" s="26" t="s">
        <v>780</v>
      </c>
      <c r="E5773" s="26" t="s">
        <v>28531</v>
      </c>
      <c r="F5773" s="26" t="s">
        <v>28532</v>
      </c>
      <c r="G5773" s="26" t="s">
        <v>9601</v>
      </c>
      <c r="H5773" s="26" t="s">
        <v>258</v>
      </c>
      <c r="I5773" s="26" t="s">
        <v>14964</v>
      </c>
      <c r="J5773" s="26" t="s">
        <v>2586</v>
      </c>
      <c r="K5773" s="26" t="s">
        <v>9597</v>
      </c>
      <c r="L5773" s="26" t="s">
        <v>28533</v>
      </c>
      <c r="M5773" s="26">
        <v>380503141438</v>
      </c>
      <c r="N5773" s="26">
        <v>124755800</v>
      </c>
    </row>
    <row r="5774" spans="1:14">
      <c r="A5774" s="26" t="s">
        <v>6232</v>
      </c>
      <c r="B5774" s="26" t="s">
        <v>6233</v>
      </c>
      <c r="C5774" s="26">
        <v>38552185</v>
      </c>
      <c r="D5774" s="26" t="s">
        <v>24</v>
      </c>
      <c r="E5774" s="26" t="s">
        <v>28534</v>
      </c>
      <c r="F5774" s="26" t="s">
        <v>28535</v>
      </c>
      <c r="G5774" s="26" t="s">
        <v>9579</v>
      </c>
      <c r="H5774" s="26" t="s">
        <v>885</v>
      </c>
      <c r="I5774" s="26" t="s">
        <v>11207</v>
      </c>
      <c r="J5774" s="26" t="s">
        <v>1286</v>
      </c>
      <c r="K5774" s="26" t="s">
        <v>9582</v>
      </c>
      <c r="L5774" s="26" t="s">
        <v>28536</v>
      </c>
      <c r="M5774" s="26">
        <v>380638766736</v>
      </c>
      <c r="N5774" s="26">
        <v>1222655123</v>
      </c>
    </row>
    <row r="5775" spans="1:14">
      <c r="A5775" s="26" t="s">
        <v>6327</v>
      </c>
      <c r="B5775" s="26" t="s">
        <v>6328</v>
      </c>
      <c r="C5775" s="26" t="s">
        <v>1604</v>
      </c>
      <c r="D5775" s="26" t="s">
        <v>24</v>
      </c>
      <c r="E5775" s="26" t="s">
        <v>28537</v>
      </c>
      <c r="F5775" s="26" t="s">
        <v>18960</v>
      </c>
      <c r="G5775" s="26" t="s">
        <v>9586</v>
      </c>
      <c r="H5775" s="26" t="s">
        <v>885</v>
      </c>
      <c r="J5775" s="26" t="s">
        <v>910</v>
      </c>
      <c r="K5775" s="26" t="s">
        <v>9597</v>
      </c>
      <c r="L5775" s="26" t="s">
        <v>18961</v>
      </c>
      <c r="M5775" s="26">
        <v>380972257894</v>
      </c>
      <c r="N5775" s="26">
        <v>5110100000</v>
      </c>
    </row>
    <row r="5776" spans="1:14">
      <c r="A5776" s="26" t="s">
        <v>2880</v>
      </c>
      <c r="B5776" s="26" t="s">
        <v>2881</v>
      </c>
      <c r="C5776" s="26">
        <v>37870963</v>
      </c>
      <c r="D5776" s="26" t="s">
        <v>24</v>
      </c>
      <c r="E5776" s="26" t="s">
        <v>28538</v>
      </c>
      <c r="F5776" s="26" t="s">
        <v>28539</v>
      </c>
      <c r="G5776" s="26" t="s">
        <v>9586</v>
      </c>
      <c r="H5776" s="26" t="s">
        <v>258</v>
      </c>
      <c r="I5776" s="26" t="s">
        <v>17754</v>
      </c>
      <c r="J5776" s="26" t="s">
        <v>309</v>
      </c>
      <c r="K5776" s="26" t="s">
        <v>9606</v>
      </c>
      <c r="L5776" s="26" t="s">
        <v>28540</v>
      </c>
      <c r="M5776" s="26">
        <v>380968337141</v>
      </c>
      <c r="N5776" s="26">
        <v>1423955100</v>
      </c>
    </row>
    <row r="5777" spans="1:14">
      <c r="A5777" s="26" t="s">
        <v>1806</v>
      </c>
      <c r="B5777" s="26" t="s">
        <v>1807</v>
      </c>
      <c r="C5777" s="26">
        <v>37472460</v>
      </c>
      <c r="D5777" s="26" t="s">
        <v>24</v>
      </c>
      <c r="E5777" s="26" t="s">
        <v>28541</v>
      </c>
      <c r="F5777" s="26" t="s">
        <v>28542</v>
      </c>
      <c r="G5777" s="26" t="s">
        <v>9586</v>
      </c>
      <c r="H5777" s="26" t="s">
        <v>27</v>
      </c>
      <c r="I5777" s="26" t="s">
        <v>10731</v>
      </c>
      <c r="J5777" s="26" t="s">
        <v>28543</v>
      </c>
      <c r="K5777" s="26" t="s">
        <v>9582</v>
      </c>
      <c r="L5777" s="26" t="s">
        <v>28544</v>
      </c>
      <c r="M5777" s="26">
        <v>761413645293</v>
      </c>
      <c r="N5777" s="26">
        <v>522480401</v>
      </c>
    </row>
    <row r="5778" spans="1:14">
      <c r="A5778" s="26" t="s">
        <v>3068</v>
      </c>
      <c r="B5778" s="26" t="s">
        <v>3069</v>
      </c>
      <c r="C5778" s="26">
        <v>42212991</v>
      </c>
      <c r="D5778" s="26" t="s">
        <v>24</v>
      </c>
      <c r="E5778" s="26" t="s">
        <v>28545</v>
      </c>
      <c r="F5778" s="26" t="s">
        <v>28546</v>
      </c>
      <c r="G5778" s="26" t="s">
        <v>9579</v>
      </c>
      <c r="H5778" s="26" t="s">
        <v>375</v>
      </c>
      <c r="I5778" s="26" t="s">
        <v>9592</v>
      </c>
      <c r="J5778" s="26" t="s">
        <v>28547</v>
      </c>
      <c r="K5778" s="26" t="s">
        <v>9606</v>
      </c>
      <c r="L5778" s="26" t="s">
        <v>28548</v>
      </c>
      <c r="M5778" s="26">
        <v>380671536242</v>
      </c>
      <c r="N5778" s="26">
        <v>1824455200</v>
      </c>
    </row>
    <row r="5779" spans="1:14">
      <c r="A5779" s="26" t="s">
        <v>6577</v>
      </c>
      <c r="B5779" s="26" t="s">
        <v>6578</v>
      </c>
      <c r="C5779" s="26">
        <v>38319453</v>
      </c>
      <c r="D5779" s="26" t="s">
        <v>24</v>
      </c>
      <c r="E5779" s="26" t="s">
        <v>28549</v>
      </c>
      <c r="F5779" s="26" t="s">
        <v>21525</v>
      </c>
      <c r="G5779" s="26" t="s">
        <v>9586</v>
      </c>
      <c r="H5779" s="26" t="s">
        <v>949</v>
      </c>
      <c r="J5779" s="26" t="s">
        <v>21526</v>
      </c>
      <c r="K5779" s="26" t="s">
        <v>9582</v>
      </c>
      <c r="L5779" s="26" t="s">
        <v>28550</v>
      </c>
      <c r="M5779" s="26">
        <v>761487655146</v>
      </c>
      <c r="N5779" s="26">
        <v>720881705</v>
      </c>
    </row>
    <row r="5780" spans="1:14">
      <c r="A5780" s="26" t="s">
        <v>4880</v>
      </c>
      <c r="B5780" s="26" t="s">
        <v>4881</v>
      </c>
      <c r="C5780" s="26">
        <v>38380533</v>
      </c>
      <c r="D5780" s="26" t="s">
        <v>24</v>
      </c>
      <c r="E5780" s="26" t="s">
        <v>28551</v>
      </c>
      <c r="F5780" s="26" t="s">
        <v>28552</v>
      </c>
      <c r="G5780" s="26" t="s">
        <v>9579</v>
      </c>
      <c r="H5780" s="26" t="s">
        <v>711</v>
      </c>
      <c r="J5780" s="26" t="s">
        <v>28553</v>
      </c>
      <c r="K5780" s="26" t="s">
        <v>9582</v>
      </c>
      <c r="L5780" s="26" t="s">
        <v>28554</v>
      </c>
      <c r="M5780" s="26">
        <v>761907154928</v>
      </c>
      <c r="N5780" s="26">
        <v>4424883003</v>
      </c>
    </row>
    <row r="5781" spans="1:14">
      <c r="A5781" s="26" t="s">
        <v>7527</v>
      </c>
      <c r="B5781" s="26" t="s">
        <v>7528</v>
      </c>
      <c r="C5781" s="26">
        <v>41073845</v>
      </c>
      <c r="D5781" s="26" t="s">
        <v>24</v>
      </c>
      <c r="E5781" s="26" t="s">
        <v>28555</v>
      </c>
      <c r="F5781" s="26" t="s">
        <v>28556</v>
      </c>
      <c r="G5781" s="26" t="s">
        <v>9579</v>
      </c>
      <c r="H5781" s="26" t="s">
        <v>1025</v>
      </c>
      <c r="J5781" s="26" t="s">
        <v>13017</v>
      </c>
      <c r="K5781" s="26" t="s">
        <v>9582</v>
      </c>
      <c r="L5781" s="26" t="s">
        <v>28557</v>
      </c>
      <c r="M5781" s="26">
        <v>761085395888</v>
      </c>
      <c r="N5781" s="26">
        <v>123580101</v>
      </c>
    </row>
    <row r="5782" spans="1:14">
      <c r="A5782" s="26" t="s">
        <v>8863</v>
      </c>
      <c r="B5782" s="26" t="s">
        <v>8864</v>
      </c>
      <c r="C5782" s="26">
        <v>38646750</v>
      </c>
      <c r="D5782" s="26" t="s">
        <v>24</v>
      </c>
      <c r="E5782" s="26" t="s">
        <v>28558</v>
      </c>
      <c r="F5782" s="26" t="s">
        <v>28559</v>
      </c>
      <c r="G5782" s="26" t="s">
        <v>9586</v>
      </c>
      <c r="H5782" s="26" t="s">
        <v>1401</v>
      </c>
      <c r="I5782" s="26" t="s">
        <v>12022</v>
      </c>
      <c r="J5782" s="26" t="s">
        <v>28560</v>
      </c>
      <c r="K5782" s="26" t="s">
        <v>9582</v>
      </c>
      <c r="L5782" s="26" t="s">
        <v>28561</v>
      </c>
      <c r="M5782" s="26">
        <v>380474797438</v>
      </c>
      <c r="N5782" s="26">
        <v>7120988801</v>
      </c>
    </row>
    <row r="5783" spans="1:14">
      <c r="A5783" s="26" t="s">
        <v>7147</v>
      </c>
      <c r="B5783" s="26" t="s">
        <v>7148</v>
      </c>
      <c r="C5783" s="26">
        <v>38543370</v>
      </c>
      <c r="D5783" s="26" t="s">
        <v>24</v>
      </c>
      <c r="E5783" s="26" t="s">
        <v>28562</v>
      </c>
      <c r="F5783" s="26" t="s">
        <v>28563</v>
      </c>
      <c r="G5783" s="26" t="s">
        <v>9579</v>
      </c>
      <c r="H5783" s="26" t="s">
        <v>987</v>
      </c>
      <c r="J5783" s="26" t="s">
        <v>28564</v>
      </c>
      <c r="K5783" s="26" t="s">
        <v>9582</v>
      </c>
      <c r="L5783" s="26" t="s">
        <v>28565</v>
      </c>
      <c r="M5783" s="26">
        <v>761958998496</v>
      </c>
      <c r="N5783" s="26">
        <v>5624280409</v>
      </c>
    </row>
    <row r="5784" spans="1:14">
      <c r="A5784" s="26" t="s">
        <v>8848</v>
      </c>
      <c r="B5784" s="26" t="s">
        <v>8849</v>
      </c>
      <c r="C5784" s="26">
        <v>42081160</v>
      </c>
      <c r="D5784" s="26" t="s">
        <v>24</v>
      </c>
      <c r="E5784" s="26" t="s">
        <v>28566</v>
      </c>
      <c r="F5784" s="26" t="s">
        <v>28567</v>
      </c>
      <c r="G5784" s="26" t="s">
        <v>9579</v>
      </c>
      <c r="H5784" s="26" t="s">
        <v>1401</v>
      </c>
      <c r="J5784" s="26" t="s">
        <v>28568</v>
      </c>
      <c r="K5784" s="26" t="s">
        <v>9582</v>
      </c>
      <c r="L5784" s="26" t="s">
        <v>28569</v>
      </c>
      <c r="M5784" s="26">
        <v>760946991184</v>
      </c>
      <c r="N5784" s="26">
        <v>7120384501</v>
      </c>
    </row>
    <row r="5785" spans="1:14">
      <c r="A5785" s="26" t="s">
        <v>2092</v>
      </c>
      <c r="B5785" s="26" t="s">
        <v>2093</v>
      </c>
      <c r="C5785" s="26">
        <v>38580610</v>
      </c>
      <c r="D5785" s="26" t="s">
        <v>24</v>
      </c>
      <c r="E5785" s="26" t="s">
        <v>28570</v>
      </c>
      <c r="F5785" s="26" t="s">
        <v>28571</v>
      </c>
      <c r="G5785" s="26" t="s">
        <v>9586</v>
      </c>
      <c r="H5785" s="26" t="s">
        <v>103</v>
      </c>
      <c r="I5785" s="26" t="s">
        <v>13274</v>
      </c>
      <c r="J5785" s="26" t="s">
        <v>2008</v>
      </c>
      <c r="K5785" s="26" t="s">
        <v>9606</v>
      </c>
      <c r="L5785" s="26" t="s">
        <v>28572</v>
      </c>
      <c r="M5785" s="26">
        <v>380337632574</v>
      </c>
      <c r="N5785" s="26">
        <v>723655400</v>
      </c>
    </row>
    <row r="5786" spans="1:14">
      <c r="A5786" s="26" t="s">
        <v>7677</v>
      </c>
      <c r="B5786" s="26" t="s">
        <v>7678</v>
      </c>
      <c r="C5786" s="26">
        <v>38440115</v>
      </c>
      <c r="D5786" s="26" t="s">
        <v>24</v>
      </c>
      <c r="E5786" s="26" t="s">
        <v>28573</v>
      </c>
      <c r="F5786" s="26" t="s">
        <v>28574</v>
      </c>
      <c r="G5786" s="26" t="s">
        <v>9586</v>
      </c>
      <c r="H5786" s="26" t="s">
        <v>1088</v>
      </c>
      <c r="I5786" s="26" t="s">
        <v>16873</v>
      </c>
      <c r="J5786" s="26" t="s">
        <v>28575</v>
      </c>
      <c r="K5786" s="26" t="s">
        <v>9582</v>
      </c>
      <c r="L5786" s="26" t="s">
        <v>28576</v>
      </c>
      <c r="M5786" s="26">
        <v>380354665117</v>
      </c>
      <c r="N5786" s="26">
        <v>3221484601</v>
      </c>
    </row>
    <row r="5787" spans="1:14">
      <c r="A5787" s="26" t="s">
        <v>5254</v>
      </c>
      <c r="B5787" s="26" t="s">
        <v>5255</v>
      </c>
      <c r="C5787" s="26">
        <v>31742187</v>
      </c>
      <c r="D5787" s="26" t="s">
        <v>780</v>
      </c>
      <c r="E5787" s="26" t="s">
        <v>28577</v>
      </c>
      <c r="F5787" s="26" t="s">
        <v>9787</v>
      </c>
      <c r="G5787" s="26" t="s">
        <v>9601</v>
      </c>
      <c r="H5787" s="26" t="s">
        <v>735</v>
      </c>
      <c r="J5787" s="26" t="s">
        <v>16273</v>
      </c>
      <c r="K5787" s="26" t="s">
        <v>9597</v>
      </c>
      <c r="L5787" s="26" t="s">
        <v>28578</v>
      </c>
      <c r="M5787" s="26">
        <v>380326060711</v>
      </c>
      <c r="N5787" s="26">
        <v>4610700000</v>
      </c>
    </row>
    <row r="5788" spans="1:14">
      <c r="A5788" s="26" t="s">
        <v>4037</v>
      </c>
      <c r="B5788" s="26" t="s">
        <v>4035</v>
      </c>
      <c r="C5788" s="26">
        <v>1993629</v>
      </c>
      <c r="D5788" s="26" t="s">
        <v>24</v>
      </c>
      <c r="E5788" s="26" t="s">
        <v>28579</v>
      </c>
      <c r="F5788" s="26" t="s">
        <v>28580</v>
      </c>
      <c r="G5788" s="26" t="s">
        <v>9579</v>
      </c>
      <c r="H5788" s="26" t="s">
        <v>506</v>
      </c>
      <c r="J5788" s="26" t="s">
        <v>28581</v>
      </c>
      <c r="K5788" s="26" t="s">
        <v>9582</v>
      </c>
      <c r="L5788" s="26" t="s">
        <v>28582</v>
      </c>
      <c r="M5788" s="26">
        <v>380347643534</v>
      </c>
      <c r="N5788" s="26">
        <v>2625255307</v>
      </c>
    </row>
    <row r="5789" spans="1:14">
      <c r="A5789" s="26" t="s">
        <v>2080</v>
      </c>
      <c r="B5789" s="26" t="s">
        <v>2081</v>
      </c>
      <c r="C5789" s="26">
        <v>38485727</v>
      </c>
      <c r="D5789" s="26" t="s">
        <v>24</v>
      </c>
      <c r="E5789" s="26" t="s">
        <v>28583</v>
      </c>
      <c r="F5789" s="26" t="s">
        <v>28584</v>
      </c>
      <c r="G5789" s="26" t="s">
        <v>9579</v>
      </c>
      <c r="H5789" s="26" t="s">
        <v>103</v>
      </c>
      <c r="I5789" s="26" t="s">
        <v>9833</v>
      </c>
      <c r="J5789" s="26" t="s">
        <v>28585</v>
      </c>
      <c r="K5789" s="26" t="s">
        <v>9582</v>
      </c>
      <c r="L5789" s="26" t="s">
        <v>28586</v>
      </c>
      <c r="M5789" s="26">
        <v>380337723957</v>
      </c>
      <c r="N5789" s="26">
        <v>723384907</v>
      </c>
    </row>
    <row r="5790" spans="1:14">
      <c r="A5790" s="26" t="s">
        <v>8658</v>
      </c>
      <c r="B5790" s="26" t="s">
        <v>8659</v>
      </c>
      <c r="C5790" s="26">
        <v>38072569</v>
      </c>
      <c r="D5790" s="26" t="s">
        <v>24</v>
      </c>
      <c r="E5790" s="26" t="s">
        <v>28587</v>
      </c>
      <c r="F5790" s="26" t="s">
        <v>22002</v>
      </c>
      <c r="G5790" s="26" t="s">
        <v>9586</v>
      </c>
      <c r="H5790" s="26" t="s">
        <v>1308</v>
      </c>
      <c r="I5790" s="26" t="s">
        <v>11591</v>
      </c>
      <c r="J5790" s="26" t="s">
        <v>588</v>
      </c>
      <c r="K5790" s="26" t="s">
        <v>9582</v>
      </c>
      <c r="L5790" s="26" t="s">
        <v>28588</v>
      </c>
      <c r="M5790" s="26">
        <v>380385234572</v>
      </c>
      <c r="N5790" s="26">
        <v>3222480401</v>
      </c>
    </row>
    <row r="5791" spans="1:14">
      <c r="A5791" s="26" t="s">
        <v>5673</v>
      </c>
      <c r="B5791" s="26" t="s">
        <v>5674</v>
      </c>
      <c r="C5791" s="26">
        <v>26387019</v>
      </c>
      <c r="D5791" s="26" t="s">
        <v>780</v>
      </c>
      <c r="E5791" s="26" t="s">
        <v>28589</v>
      </c>
      <c r="F5791" s="26" t="s">
        <v>28590</v>
      </c>
      <c r="G5791" s="26" t="s">
        <v>9601</v>
      </c>
      <c r="H5791" s="26" t="s">
        <v>799</v>
      </c>
      <c r="J5791" s="26" t="s">
        <v>800</v>
      </c>
      <c r="K5791" s="26" t="s">
        <v>9597</v>
      </c>
      <c r="L5791" s="26" t="s">
        <v>13414</v>
      </c>
      <c r="M5791" s="26">
        <v>380442343263</v>
      </c>
      <c r="N5791" s="26">
        <v>4822784009</v>
      </c>
    </row>
    <row r="5792" spans="1:14">
      <c r="A5792" s="26" t="s">
        <v>8681</v>
      </c>
      <c r="B5792" s="26" t="s">
        <v>8682</v>
      </c>
      <c r="C5792" s="26">
        <v>38402043</v>
      </c>
      <c r="D5792" s="26" t="s">
        <v>24</v>
      </c>
      <c r="E5792" s="26" t="s">
        <v>28591</v>
      </c>
      <c r="F5792" s="26" t="s">
        <v>28592</v>
      </c>
      <c r="G5792" s="26" t="s">
        <v>9579</v>
      </c>
      <c r="H5792" s="26" t="s">
        <v>1308</v>
      </c>
      <c r="J5792" s="26" t="s">
        <v>431</v>
      </c>
      <c r="K5792" s="26" t="s">
        <v>9582</v>
      </c>
      <c r="L5792" s="26" t="s">
        <v>28593</v>
      </c>
      <c r="M5792" s="26">
        <v>761346921586</v>
      </c>
      <c r="N5792" s="26">
        <v>120481906</v>
      </c>
    </row>
    <row r="5793" spans="1:14">
      <c r="A5793" s="26" t="s">
        <v>2186</v>
      </c>
      <c r="B5793" s="26" t="s">
        <v>2187</v>
      </c>
      <c r="C5793" s="26">
        <v>37870916</v>
      </c>
      <c r="D5793" s="26" t="s">
        <v>24</v>
      </c>
      <c r="E5793" s="26" t="s">
        <v>28594</v>
      </c>
      <c r="F5793" s="26" t="s">
        <v>28595</v>
      </c>
      <c r="G5793" s="26" t="s">
        <v>9586</v>
      </c>
      <c r="H5793" s="26" t="s">
        <v>133</v>
      </c>
      <c r="I5793" s="26" t="s">
        <v>12872</v>
      </c>
      <c r="J5793" s="26" t="s">
        <v>28596</v>
      </c>
      <c r="K5793" s="26" t="s">
        <v>9606</v>
      </c>
      <c r="L5793" s="26" t="s">
        <v>28597</v>
      </c>
      <c r="M5793" s="26">
        <v>761553807713</v>
      </c>
      <c r="N5793" s="26">
        <v>1220755700</v>
      </c>
    </row>
    <row r="5794" spans="1:14">
      <c r="A5794" s="26" t="s">
        <v>3425</v>
      </c>
      <c r="B5794" s="26" t="s">
        <v>3426</v>
      </c>
      <c r="C5794" s="26">
        <v>39153910</v>
      </c>
      <c r="D5794" s="26" t="s">
        <v>24</v>
      </c>
      <c r="E5794" s="26" t="s">
        <v>28598</v>
      </c>
      <c r="F5794" s="26" t="s">
        <v>28599</v>
      </c>
      <c r="G5794" s="26" t="s">
        <v>9591</v>
      </c>
      <c r="H5794" s="26" t="s">
        <v>392</v>
      </c>
      <c r="J5794" s="26" t="s">
        <v>11322</v>
      </c>
      <c r="K5794" s="26" t="s">
        <v>9597</v>
      </c>
      <c r="L5794" s="26" t="s">
        <v>28600</v>
      </c>
      <c r="M5794" s="26">
        <v>380313154236</v>
      </c>
      <c r="N5794" s="26" t="e">
        <v>#N/A</v>
      </c>
    </row>
    <row r="5795" spans="1:14">
      <c r="A5795" s="26" t="s">
        <v>4752</v>
      </c>
      <c r="B5795" s="26" t="s">
        <v>4753</v>
      </c>
      <c r="C5795" s="26" t="s">
        <v>1604</v>
      </c>
      <c r="D5795" s="26" t="s">
        <v>24</v>
      </c>
      <c r="E5795" s="26" t="s">
        <v>28601</v>
      </c>
      <c r="F5795" s="26" t="s">
        <v>28602</v>
      </c>
      <c r="G5795" s="26" t="s">
        <v>9591</v>
      </c>
      <c r="H5795" s="26" t="s">
        <v>670</v>
      </c>
      <c r="J5795" s="26" t="s">
        <v>4749</v>
      </c>
      <c r="K5795" s="26" t="s">
        <v>9597</v>
      </c>
      <c r="L5795" s="26" t="s">
        <v>28603</v>
      </c>
      <c r="M5795" s="26">
        <v>380684836272</v>
      </c>
      <c r="N5795" s="26">
        <v>3510900000</v>
      </c>
    </row>
    <row r="5796" spans="1:14">
      <c r="A5796" s="26" t="s">
        <v>6117</v>
      </c>
      <c r="B5796" s="26" t="s">
        <v>6118</v>
      </c>
      <c r="C5796" s="26">
        <v>40196816</v>
      </c>
      <c r="D5796" s="26" t="s">
        <v>24</v>
      </c>
      <c r="E5796" s="26" t="s">
        <v>28604</v>
      </c>
      <c r="F5796" s="26" t="s">
        <v>28605</v>
      </c>
      <c r="G5796" s="26" t="s">
        <v>9579</v>
      </c>
      <c r="H5796" s="26" t="s">
        <v>885</v>
      </c>
      <c r="I5796" s="26" t="s">
        <v>10171</v>
      </c>
      <c r="J5796" s="26" t="s">
        <v>13714</v>
      </c>
      <c r="K5796" s="26" t="s">
        <v>9582</v>
      </c>
      <c r="L5796" s="26" t="s">
        <v>28606</v>
      </c>
      <c r="M5796" s="26">
        <v>380486624222</v>
      </c>
      <c r="N5796" s="26">
        <v>120782702</v>
      </c>
    </row>
    <row r="5797" spans="1:14">
      <c r="A5797" s="26" t="s">
        <v>3213</v>
      </c>
      <c r="B5797" s="26" t="s">
        <v>3214</v>
      </c>
      <c r="C5797" s="26">
        <v>1991820</v>
      </c>
      <c r="D5797" s="26" t="s">
        <v>780</v>
      </c>
      <c r="E5797" s="26" t="s">
        <v>28607</v>
      </c>
      <c r="F5797" s="26" t="s">
        <v>10114</v>
      </c>
      <c r="G5797" s="26" t="s">
        <v>9601</v>
      </c>
      <c r="H5797" s="26" t="s">
        <v>375</v>
      </c>
      <c r="J5797" s="26" t="s">
        <v>388</v>
      </c>
      <c r="K5797" s="26" t="s">
        <v>9597</v>
      </c>
      <c r="L5797" s="26" t="s">
        <v>28608</v>
      </c>
      <c r="M5797" s="26">
        <v>761385291932</v>
      </c>
      <c r="N5797" s="26">
        <v>1811000000</v>
      </c>
    </row>
    <row r="5798" spans="1:14">
      <c r="A5798" s="26" t="s">
        <v>1757</v>
      </c>
      <c r="B5798" s="26" t="s">
        <v>1758</v>
      </c>
      <c r="C5798" s="26">
        <v>41007217</v>
      </c>
      <c r="D5798" s="26" t="s">
        <v>24</v>
      </c>
      <c r="E5798" s="26" t="s">
        <v>28609</v>
      </c>
      <c r="F5798" s="26" t="s">
        <v>28610</v>
      </c>
      <c r="G5798" s="26" t="s">
        <v>9579</v>
      </c>
      <c r="H5798" s="26" t="s">
        <v>27</v>
      </c>
      <c r="I5798" s="26" t="s">
        <v>11743</v>
      </c>
      <c r="J5798" s="26" t="s">
        <v>28611</v>
      </c>
      <c r="K5798" s="26" t="s">
        <v>9582</v>
      </c>
      <c r="L5798" s="26" t="s">
        <v>28612</v>
      </c>
      <c r="M5798" s="26">
        <v>380434521071</v>
      </c>
      <c r="N5798" s="26">
        <v>521285703</v>
      </c>
    </row>
    <row r="5799" spans="1:14">
      <c r="A5799" s="26" t="s">
        <v>9443</v>
      </c>
      <c r="B5799" s="26" t="s">
        <v>9444</v>
      </c>
      <c r="C5799" s="26" t="s">
        <v>1604</v>
      </c>
      <c r="D5799" s="26" t="s">
        <v>24</v>
      </c>
      <c r="E5799" s="26" t="s">
        <v>28613</v>
      </c>
      <c r="F5799" s="26" t="s">
        <v>28614</v>
      </c>
      <c r="G5799" s="26" t="s">
        <v>9586</v>
      </c>
      <c r="H5799" s="26" t="s">
        <v>1573</v>
      </c>
      <c r="J5799" s="26" t="s">
        <v>1597</v>
      </c>
      <c r="K5799" s="26" t="s">
        <v>9597</v>
      </c>
      <c r="L5799" s="26" t="s">
        <v>28615</v>
      </c>
      <c r="M5799" s="26">
        <v>380937329190</v>
      </c>
      <c r="N5799" s="26">
        <v>7410100000</v>
      </c>
    </row>
    <row r="5800" spans="1:14">
      <c r="A5800" s="26" t="s">
        <v>7957</v>
      </c>
      <c r="B5800" s="26" t="s">
        <v>7958</v>
      </c>
      <c r="C5800" s="26">
        <v>42582687</v>
      </c>
      <c r="D5800" s="26" t="s">
        <v>780</v>
      </c>
      <c r="E5800" s="26" t="s">
        <v>28616</v>
      </c>
      <c r="F5800" s="26" t="s">
        <v>28617</v>
      </c>
      <c r="G5800" s="26" t="s">
        <v>9601</v>
      </c>
      <c r="H5800" s="26" t="s">
        <v>1122</v>
      </c>
      <c r="I5800" s="26" t="s">
        <v>1122</v>
      </c>
      <c r="J5800" s="26" t="s">
        <v>1202</v>
      </c>
      <c r="K5800" s="26" t="s">
        <v>9597</v>
      </c>
      <c r="L5800" s="26" t="s">
        <v>28618</v>
      </c>
      <c r="M5800" s="26">
        <v>380574253097</v>
      </c>
      <c r="N5800" s="26">
        <v>6310700000</v>
      </c>
    </row>
    <row r="5801" spans="1:14">
      <c r="A5801" s="26" t="s">
        <v>4362</v>
      </c>
      <c r="B5801" s="26" t="s">
        <v>4363</v>
      </c>
      <c r="C5801" s="26">
        <v>42081684</v>
      </c>
      <c r="D5801" s="26" t="s">
        <v>24</v>
      </c>
      <c r="E5801" s="26" t="s">
        <v>28619</v>
      </c>
      <c r="F5801" s="26" t="s">
        <v>28620</v>
      </c>
      <c r="G5801" s="26" t="s">
        <v>9586</v>
      </c>
      <c r="H5801" s="26" t="s">
        <v>576</v>
      </c>
      <c r="J5801" s="26" t="s">
        <v>11587</v>
      </c>
      <c r="K5801" s="26" t="s">
        <v>9597</v>
      </c>
      <c r="L5801" s="26" t="s">
        <v>28621</v>
      </c>
      <c r="M5801" s="26">
        <v>761180921344</v>
      </c>
      <c r="N5801" s="26">
        <v>3210800000</v>
      </c>
    </row>
    <row r="5802" spans="1:14">
      <c r="A5802" s="26" t="s">
        <v>6344</v>
      </c>
      <c r="B5802" s="26" t="s">
        <v>6345</v>
      </c>
      <c r="C5802" s="26">
        <v>2774645</v>
      </c>
      <c r="D5802" s="26" t="s">
        <v>780</v>
      </c>
      <c r="E5802" s="26" t="s">
        <v>28622</v>
      </c>
      <c r="F5802" s="26" t="s">
        <v>28623</v>
      </c>
      <c r="G5802" s="26" t="s">
        <v>9601</v>
      </c>
      <c r="H5802" s="26" t="s">
        <v>885</v>
      </c>
      <c r="J5802" s="26" t="s">
        <v>910</v>
      </c>
      <c r="K5802" s="26" t="s">
        <v>9597</v>
      </c>
      <c r="L5802" s="26" t="s">
        <v>28624</v>
      </c>
      <c r="M5802" s="26">
        <v>380487585256</v>
      </c>
      <c r="N5802" s="26">
        <v>5110100000</v>
      </c>
    </row>
    <row r="5803" spans="1:14">
      <c r="A5803" s="26" t="s">
        <v>9072</v>
      </c>
      <c r="B5803" s="26" t="s">
        <v>9073</v>
      </c>
      <c r="C5803" s="26">
        <v>38701773</v>
      </c>
      <c r="D5803" s="26" t="s">
        <v>24</v>
      </c>
      <c r="E5803" s="26" t="s">
        <v>28625</v>
      </c>
      <c r="F5803" s="26" t="s">
        <v>28626</v>
      </c>
      <c r="G5803" s="26" t="s">
        <v>9586</v>
      </c>
      <c r="H5803" s="26" t="s">
        <v>1490</v>
      </c>
      <c r="I5803" s="26" t="s">
        <v>12535</v>
      </c>
      <c r="J5803" s="26" t="s">
        <v>27047</v>
      </c>
      <c r="K5803" s="26" t="s">
        <v>9582</v>
      </c>
      <c r="L5803" s="26" t="s">
        <v>28627</v>
      </c>
      <c r="M5803" s="26">
        <v>380968511296</v>
      </c>
      <c r="N5803" s="26">
        <v>2125384002</v>
      </c>
    </row>
    <row r="5804" spans="1:14">
      <c r="A5804" s="26" t="s">
        <v>5063</v>
      </c>
      <c r="B5804" s="26" t="s">
        <v>5064</v>
      </c>
      <c r="C5804" s="26">
        <v>34167494</v>
      </c>
      <c r="D5804" s="26" t="s">
        <v>1701</v>
      </c>
      <c r="E5804" s="26" t="s">
        <v>28628</v>
      </c>
      <c r="F5804" s="26" t="s">
        <v>28629</v>
      </c>
      <c r="G5804" s="26" t="s">
        <v>9601</v>
      </c>
      <c r="H5804" s="26" t="s">
        <v>735</v>
      </c>
      <c r="J5804" s="26" t="s">
        <v>28630</v>
      </c>
      <c r="K5804" s="26" t="s">
        <v>9582</v>
      </c>
      <c r="L5804" s="26" t="s">
        <v>28631</v>
      </c>
      <c r="M5804" s="26">
        <v>380679263562</v>
      </c>
      <c r="N5804" s="26">
        <v>4625855604</v>
      </c>
    </row>
    <row r="5805" spans="1:14">
      <c r="A5805" s="26" t="s">
        <v>7035</v>
      </c>
      <c r="B5805" s="26" t="s">
        <v>7036</v>
      </c>
      <c r="C5805" s="26">
        <v>40304556</v>
      </c>
      <c r="D5805" s="26" t="s">
        <v>780</v>
      </c>
      <c r="E5805" s="26" t="s">
        <v>28632</v>
      </c>
      <c r="F5805" s="26" t="s">
        <v>28633</v>
      </c>
      <c r="G5805" s="26" t="s">
        <v>9601</v>
      </c>
      <c r="H5805" s="26" t="s">
        <v>987</v>
      </c>
      <c r="J5805" s="26" t="s">
        <v>1000</v>
      </c>
      <c r="K5805" s="26" t="s">
        <v>9597</v>
      </c>
      <c r="L5805" s="26" t="s">
        <v>28634</v>
      </c>
      <c r="M5805" s="26">
        <v>380980050503</v>
      </c>
      <c r="N5805" s="26">
        <v>5622610100</v>
      </c>
    </row>
    <row r="5806" spans="1:14">
      <c r="A5806" s="26" t="s">
        <v>3291</v>
      </c>
      <c r="B5806" s="26" t="s">
        <v>3292</v>
      </c>
      <c r="C5806" s="26">
        <v>1991754</v>
      </c>
      <c r="D5806" s="26" t="s">
        <v>780</v>
      </c>
      <c r="E5806" s="26" t="s">
        <v>28635</v>
      </c>
      <c r="F5806" s="26" t="s">
        <v>3292</v>
      </c>
      <c r="G5806" s="26" t="s">
        <v>9601</v>
      </c>
      <c r="H5806" s="26" t="s">
        <v>375</v>
      </c>
      <c r="I5806" s="26" t="s">
        <v>12569</v>
      </c>
      <c r="J5806" s="26" t="s">
        <v>3293</v>
      </c>
      <c r="K5806" s="26" t="s">
        <v>9582</v>
      </c>
      <c r="L5806" s="26" t="s">
        <v>28636</v>
      </c>
      <c r="M5806" s="26">
        <v>761392767927</v>
      </c>
      <c r="N5806" s="26">
        <v>1823186604</v>
      </c>
    </row>
    <row r="5807" spans="1:14">
      <c r="A5807" s="26" t="s">
        <v>6712</v>
      </c>
      <c r="B5807" s="26" t="s">
        <v>6713</v>
      </c>
      <c r="C5807" s="26">
        <v>1999359</v>
      </c>
      <c r="D5807" s="26" t="s">
        <v>780</v>
      </c>
      <c r="E5807" s="26" t="s">
        <v>28637</v>
      </c>
      <c r="F5807" s="26" t="s">
        <v>28638</v>
      </c>
      <c r="G5807" s="26" t="s">
        <v>9601</v>
      </c>
      <c r="H5807" s="26" t="s">
        <v>949</v>
      </c>
      <c r="I5807" s="26" t="s">
        <v>10708</v>
      </c>
      <c r="J5807" s="26" t="s">
        <v>6714</v>
      </c>
      <c r="K5807" s="26" t="s">
        <v>9597</v>
      </c>
      <c r="L5807" s="26" t="s">
        <v>28639</v>
      </c>
      <c r="M5807" s="26">
        <v>380535631260</v>
      </c>
      <c r="N5807" s="26">
        <v>5322610100</v>
      </c>
    </row>
    <row r="5808" spans="1:14">
      <c r="A5808" s="26" t="s">
        <v>2137</v>
      </c>
      <c r="B5808" s="26" t="s">
        <v>2138</v>
      </c>
      <c r="C5808" s="26">
        <v>38485879</v>
      </c>
      <c r="D5808" s="26" t="s">
        <v>24</v>
      </c>
      <c r="E5808" s="26" t="s">
        <v>28640</v>
      </c>
      <c r="F5808" s="26" t="s">
        <v>28641</v>
      </c>
      <c r="G5808" s="26" t="s">
        <v>9579</v>
      </c>
      <c r="H5808" s="26" t="s">
        <v>103</v>
      </c>
      <c r="I5808" s="26" t="s">
        <v>10489</v>
      </c>
      <c r="J5808" s="26" t="s">
        <v>28642</v>
      </c>
      <c r="K5808" s="26" t="s">
        <v>9582</v>
      </c>
      <c r="L5808" s="26" t="s">
        <v>28643</v>
      </c>
      <c r="M5808" s="26">
        <v>761933198858</v>
      </c>
      <c r="N5808" s="26">
        <v>725055113</v>
      </c>
    </row>
    <row r="5809" spans="1:14">
      <c r="A5809" s="26" t="s">
        <v>4983</v>
      </c>
      <c r="B5809" s="26" t="s">
        <v>4984</v>
      </c>
      <c r="C5809" s="26" t="s">
        <v>1604</v>
      </c>
      <c r="D5809" s="26" t="s">
        <v>24</v>
      </c>
      <c r="E5809" s="26" t="s">
        <v>28644</v>
      </c>
      <c r="F5809" s="26" t="s">
        <v>10194</v>
      </c>
      <c r="G5809" s="26" t="s">
        <v>9591</v>
      </c>
      <c r="H5809" s="26" t="s">
        <v>735</v>
      </c>
      <c r="I5809" s="26" t="s">
        <v>13448</v>
      </c>
      <c r="J5809" s="26" t="s">
        <v>1321</v>
      </c>
      <c r="K5809" s="26" t="s">
        <v>9597</v>
      </c>
      <c r="L5809" s="26" t="s">
        <v>13449</v>
      </c>
      <c r="M5809" s="26">
        <v>380680255118</v>
      </c>
      <c r="N5809" s="26">
        <v>521281603</v>
      </c>
    </row>
    <row r="5810" spans="1:14">
      <c r="A5810" s="26" t="s">
        <v>8754</v>
      </c>
      <c r="B5810" s="26" t="s">
        <v>8755</v>
      </c>
      <c r="C5810" s="26">
        <v>38611140</v>
      </c>
      <c r="D5810" s="26" t="s">
        <v>24</v>
      </c>
      <c r="E5810" s="26" t="s">
        <v>28645</v>
      </c>
      <c r="F5810" s="26" t="s">
        <v>28646</v>
      </c>
      <c r="G5810" s="26" t="s">
        <v>9586</v>
      </c>
      <c r="H5810" s="26" t="s">
        <v>1308</v>
      </c>
      <c r="I5810" s="26" t="s">
        <v>21438</v>
      </c>
      <c r="J5810" s="26" t="s">
        <v>28647</v>
      </c>
      <c r="K5810" s="26" t="s">
        <v>9582</v>
      </c>
      <c r="L5810" s="26" t="s">
        <v>28648</v>
      </c>
      <c r="M5810" s="26">
        <v>380384496367</v>
      </c>
      <c r="N5810" s="26">
        <v>6824786001</v>
      </c>
    </row>
    <row r="5811" spans="1:14">
      <c r="A5811" s="26" t="s">
        <v>6311</v>
      </c>
      <c r="B5811" s="26" t="s">
        <v>6312</v>
      </c>
      <c r="C5811" s="26">
        <v>1998986</v>
      </c>
      <c r="D5811" s="26" t="s">
        <v>780</v>
      </c>
      <c r="E5811" s="26" t="s">
        <v>28649</v>
      </c>
      <c r="F5811" s="26" t="s">
        <v>28650</v>
      </c>
      <c r="G5811" s="26" t="s">
        <v>9601</v>
      </c>
      <c r="H5811" s="26" t="s">
        <v>885</v>
      </c>
      <c r="J5811" s="26" t="s">
        <v>910</v>
      </c>
      <c r="K5811" s="26" t="s">
        <v>9597</v>
      </c>
      <c r="L5811" s="26" t="s">
        <v>28651</v>
      </c>
      <c r="M5811" s="26">
        <v>380672902073</v>
      </c>
      <c r="N5811" s="26">
        <v>5110100000</v>
      </c>
    </row>
    <row r="5812" spans="1:14">
      <c r="A5812" s="26" t="s">
        <v>2796</v>
      </c>
      <c r="B5812" s="26" t="s">
        <v>2797</v>
      </c>
      <c r="C5812" s="26">
        <v>37980245</v>
      </c>
      <c r="D5812" s="26" t="s">
        <v>24</v>
      </c>
      <c r="E5812" s="26" t="s">
        <v>28652</v>
      </c>
      <c r="F5812" s="26" t="s">
        <v>28653</v>
      </c>
      <c r="G5812" s="26" t="s">
        <v>9586</v>
      </c>
      <c r="H5812" s="26" t="s">
        <v>258</v>
      </c>
      <c r="I5812" s="26" t="s">
        <v>12995</v>
      </c>
      <c r="J5812" s="26" t="s">
        <v>13126</v>
      </c>
      <c r="K5812" s="26" t="s">
        <v>9606</v>
      </c>
      <c r="L5812" s="26" t="s">
        <v>28654</v>
      </c>
      <c r="M5812" s="26">
        <v>380666030037</v>
      </c>
      <c r="N5812" s="26">
        <v>120755305</v>
      </c>
    </row>
    <row r="5813" spans="1:14">
      <c r="A5813" s="26" t="s">
        <v>9185</v>
      </c>
      <c r="B5813" s="26" t="s">
        <v>9186</v>
      </c>
      <c r="C5813" s="26">
        <v>43288621</v>
      </c>
      <c r="D5813" s="26" t="s">
        <v>780</v>
      </c>
      <c r="E5813" s="26" t="s">
        <v>28655</v>
      </c>
      <c r="F5813" s="26" t="s">
        <v>28656</v>
      </c>
      <c r="G5813" s="26" t="s">
        <v>9601</v>
      </c>
      <c r="H5813" s="26" t="s">
        <v>1490</v>
      </c>
      <c r="I5813" s="26" t="s">
        <v>12848</v>
      </c>
      <c r="J5813" s="26" t="s">
        <v>9162</v>
      </c>
      <c r="K5813" s="26" t="s">
        <v>9597</v>
      </c>
      <c r="L5813" s="26" t="s">
        <v>22010</v>
      </c>
      <c r="M5813" s="26">
        <v>760746242528</v>
      </c>
      <c r="N5813" s="26">
        <v>5620488303</v>
      </c>
    </row>
    <row r="5814" spans="1:14">
      <c r="A5814" s="26" t="s">
        <v>8247</v>
      </c>
      <c r="B5814" s="26" t="s">
        <v>8222</v>
      </c>
      <c r="C5814" s="26">
        <v>26150984</v>
      </c>
      <c r="D5814" s="26" t="s">
        <v>780</v>
      </c>
      <c r="E5814" s="26" t="s">
        <v>28657</v>
      </c>
      <c r="F5814" s="26" t="s">
        <v>28658</v>
      </c>
      <c r="G5814" s="26" t="s">
        <v>9601</v>
      </c>
      <c r="H5814" s="26" t="s">
        <v>1122</v>
      </c>
      <c r="J5814" s="26" t="s">
        <v>8039</v>
      </c>
      <c r="K5814" s="26" t="s">
        <v>9597</v>
      </c>
      <c r="L5814" s="26" t="s">
        <v>13110</v>
      </c>
      <c r="M5814" s="26">
        <v>380577251779</v>
      </c>
      <c r="N5814" s="26">
        <v>6310100000</v>
      </c>
    </row>
    <row r="5815" spans="1:14">
      <c r="A5815" s="26" t="s">
        <v>6818</v>
      </c>
      <c r="B5815" s="26" t="s">
        <v>6819</v>
      </c>
      <c r="C5815" s="26">
        <v>38503179</v>
      </c>
      <c r="D5815" s="26" t="s">
        <v>24</v>
      </c>
      <c r="E5815" s="26" t="s">
        <v>28659</v>
      </c>
      <c r="F5815" s="26" t="s">
        <v>9596</v>
      </c>
      <c r="G5815" s="26" t="s">
        <v>9586</v>
      </c>
      <c r="H5815" s="26" t="s">
        <v>949</v>
      </c>
      <c r="J5815" s="26" t="s">
        <v>977</v>
      </c>
      <c r="K5815" s="26" t="s">
        <v>9597</v>
      </c>
      <c r="L5815" s="26" t="s">
        <v>28660</v>
      </c>
      <c r="M5815" s="26">
        <v>380532532588</v>
      </c>
      <c r="N5815" s="26">
        <v>4424080504</v>
      </c>
    </row>
    <row r="5816" spans="1:14">
      <c r="A5816" s="26" t="s">
        <v>9067</v>
      </c>
      <c r="B5816" s="26" t="s">
        <v>9068</v>
      </c>
      <c r="C5816" s="26">
        <v>36752522</v>
      </c>
      <c r="D5816" s="26" t="s">
        <v>24</v>
      </c>
      <c r="E5816" s="26" t="s">
        <v>28661</v>
      </c>
      <c r="F5816" s="26" t="s">
        <v>28662</v>
      </c>
      <c r="G5816" s="26" t="s">
        <v>9586</v>
      </c>
      <c r="H5816" s="26" t="s">
        <v>1490</v>
      </c>
      <c r="I5816" s="26" t="s">
        <v>12333</v>
      </c>
      <c r="J5816" s="26" t="s">
        <v>28663</v>
      </c>
      <c r="K5816" s="26" t="s">
        <v>9582</v>
      </c>
      <c r="L5816" s="26" t="s">
        <v>28664</v>
      </c>
      <c r="M5816" s="26">
        <v>380950909462</v>
      </c>
      <c r="N5816" s="26">
        <v>7321582201</v>
      </c>
    </row>
    <row r="5817" spans="1:14">
      <c r="A5817" s="26" t="s">
        <v>9046</v>
      </c>
      <c r="B5817" s="26" t="s">
        <v>9047</v>
      </c>
      <c r="C5817" s="26">
        <v>2005496</v>
      </c>
      <c r="D5817" s="26" t="s">
        <v>780</v>
      </c>
      <c r="E5817" s="26" t="s">
        <v>28665</v>
      </c>
      <c r="F5817" s="26" t="s">
        <v>9713</v>
      </c>
      <c r="G5817" s="26" t="s">
        <v>9601</v>
      </c>
      <c r="H5817" s="26" t="s">
        <v>1401</v>
      </c>
      <c r="J5817" s="26" t="s">
        <v>1486</v>
      </c>
      <c r="K5817" s="26" t="s">
        <v>9597</v>
      </c>
      <c r="L5817" s="26" t="s">
        <v>28666</v>
      </c>
      <c r="M5817" s="26">
        <v>380474120264</v>
      </c>
      <c r="N5817" s="26">
        <v>7125710100</v>
      </c>
    </row>
    <row r="5818" spans="1:14">
      <c r="A5818" s="26" t="s">
        <v>3044</v>
      </c>
      <c r="B5818" s="26" t="s">
        <v>3045</v>
      </c>
      <c r="C5818" s="26">
        <v>39042509</v>
      </c>
      <c r="D5818" s="26" t="s">
        <v>24</v>
      </c>
      <c r="E5818" s="26" t="s">
        <v>28667</v>
      </c>
      <c r="F5818" s="26" t="s">
        <v>28668</v>
      </c>
      <c r="G5818" s="26" t="s">
        <v>9586</v>
      </c>
      <c r="H5818" s="26" t="s">
        <v>375</v>
      </c>
      <c r="J5818" s="26" t="s">
        <v>3042</v>
      </c>
      <c r="K5818" s="26" t="s">
        <v>9597</v>
      </c>
      <c r="L5818" s="26" t="s">
        <v>28669</v>
      </c>
      <c r="M5818" s="26">
        <v>761351686954</v>
      </c>
      <c r="N5818" s="26">
        <v>523480601</v>
      </c>
    </row>
    <row r="5819" spans="1:14">
      <c r="A5819" s="26" t="s">
        <v>7672</v>
      </c>
      <c r="B5819" s="26" t="s">
        <v>7673</v>
      </c>
      <c r="C5819" s="26">
        <v>2000613</v>
      </c>
      <c r="D5819" s="26" t="s">
        <v>780</v>
      </c>
      <c r="E5819" s="26" t="s">
        <v>28670</v>
      </c>
      <c r="F5819" s="26" t="s">
        <v>9787</v>
      </c>
      <c r="G5819" s="26" t="s">
        <v>9601</v>
      </c>
      <c r="H5819" s="26" t="s">
        <v>1088</v>
      </c>
      <c r="I5819" s="26" t="s">
        <v>9882</v>
      </c>
      <c r="J5819" s="26" t="s">
        <v>7674</v>
      </c>
      <c r="K5819" s="26" t="s">
        <v>9597</v>
      </c>
      <c r="L5819" s="26" t="s">
        <v>27648</v>
      </c>
      <c r="M5819" s="26">
        <v>380976825561</v>
      </c>
      <c r="N5819" s="26">
        <v>6121610400</v>
      </c>
    </row>
    <row r="5820" spans="1:14">
      <c r="A5820" s="26" t="s">
        <v>3473</v>
      </c>
      <c r="B5820" s="26" t="s">
        <v>3474</v>
      </c>
      <c r="C5820" s="26">
        <v>38466531</v>
      </c>
      <c r="D5820" s="26" t="s">
        <v>24</v>
      </c>
      <c r="E5820" s="26" t="s">
        <v>28671</v>
      </c>
      <c r="F5820" s="26" t="s">
        <v>28672</v>
      </c>
      <c r="G5820" s="26" t="s">
        <v>9586</v>
      </c>
      <c r="H5820" s="26" t="s">
        <v>392</v>
      </c>
      <c r="I5820" s="26" t="s">
        <v>11629</v>
      </c>
      <c r="J5820" s="26" t="s">
        <v>28673</v>
      </c>
      <c r="K5820" s="26" t="s">
        <v>9582</v>
      </c>
      <c r="L5820" s="26" t="s">
        <v>28674</v>
      </c>
      <c r="M5820" s="26">
        <v>761981498088</v>
      </c>
      <c r="N5820" s="26">
        <v>2124886301</v>
      </c>
    </row>
    <row r="5821" spans="1:14">
      <c r="A5821" s="26" t="s">
        <v>8387</v>
      </c>
      <c r="B5821" s="26" t="s">
        <v>8388</v>
      </c>
      <c r="C5821" s="26">
        <v>38743216</v>
      </c>
      <c r="D5821" s="26" t="s">
        <v>24</v>
      </c>
      <c r="E5821" s="26" t="s">
        <v>28675</v>
      </c>
      <c r="F5821" s="26" t="s">
        <v>28676</v>
      </c>
      <c r="G5821" s="26" t="s">
        <v>9586</v>
      </c>
      <c r="H5821" s="26" t="s">
        <v>1122</v>
      </c>
      <c r="I5821" s="26" t="s">
        <v>16554</v>
      </c>
      <c r="J5821" s="26" t="s">
        <v>28677</v>
      </c>
      <c r="K5821" s="26" t="s">
        <v>9582</v>
      </c>
      <c r="L5821" s="26" t="s">
        <v>28678</v>
      </c>
      <c r="M5821" s="26">
        <v>380968668622</v>
      </c>
      <c r="N5821" s="26">
        <v>5124355101</v>
      </c>
    </row>
    <row r="5822" spans="1:14">
      <c r="A5822" s="26" t="s">
        <v>6042</v>
      </c>
      <c r="B5822" s="26" t="s">
        <v>6043</v>
      </c>
      <c r="C5822" s="26">
        <v>38476906</v>
      </c>
      <c r="D5822" s="26" t="s">
        <v>24</v>
      </c>
      <c r="E5822" s="26" t="s">
        <v>28679</v>
      </c>
      <c r="F5822" s="26" t="s">
        <v>28680</v>
      </c>
      <c r="G5822" s="26" t="s">
        <v>9586</v>
      </c>
      <c r="H5822" s="26" t="s">
        <v>835</v>
      </c>
      <c r="I5822" s="26" t="s">
        <v>13321</v>
      </c>
      <c r="J5822" s="26" t="s">
        <v>28681</v>
      </c>
      <c r="K5822" s="26" t="s">
        <v>9582</v>
      </c>
      <c r="L5822" s="26" t="s">
        <v>28682</v>
      </c>
      <c r="M5822" s="26">
        <v>380512680628</v>
      </c>
      <c r="N5822" s="26">
        <v>4823383201</v>
      </c>
    </row>
    <row r="5823" spans="1:14">
      <c r="A5823" s="26" t="s">
        <v>7540</v>
      </c>
      <c r="B5823" s="26" t="s">
        <v>7541</v>
      </c>
      <c r="C5823" s="26">
        <v>36848806</v>
      </c>
      <c r="D5823" s="26" t="s">
        <v>780</v>
      </c>
      <c r="E5823" s="26" t="s">
        <v>28683</v>
      </c>
      <c r="F5823" s="26" t="s">
        <v>28684</v>
      </c>
      <c r="G5823" s="26" t="s">
        <v>9601</v>
      </c>
      <c r="H5823" s="26" t="s">
        <v>1025</v>
      </c>
      <c r="J5823" s="26" t="s">
        <v>1081</v>
      </c>
      <c r="K5823" s="26" t="s">
        <v>9597</v>
      </c>
      <c r="L5823" s="26" t="s">
        <v>28685</v>
      </c>
      <c r="M5823" s="26">
        <v>380544974563</v>
      </c>
      <c r="N5823" s="26">
        <v>5911000000</v>
      </c>
    </row>
    <row r="5824" spans="1:14">
      <c r="A5824" s="26" t="s">
        <v>6559</v>
      </c>
      <c r="B5824" s="26" t="s">
        <v>6560</v>
      </c>
      <c r="C5824" s="26">
        <v>42500117</v>
      </c>
      <c r="D5824" s="26" t="s">
        <v>24</v>
      </c>
      <c r="E5824" s="26" t="s">
        <v>28686</v>
      </c>
      <c r="F5824" s="26" t="s">
        <v>28687</v>
      </c>
      <c r="G5824" s="26" t="s">
        <v>9586</v>
      </c>
      <c r="H5824" s="26" t="s">
        <v>885</v>
      </c>
      <c r="J5824" s="26" t="s">
        <v>945</v>
      </c>
      <c r="K5824" s="26" t="s">
        <v>9597</v>
      </c>
      <c r="L5824" s="26" t="s">
        <v>16517</v>
      </c>
      <c r="M5824" s="26">
        <v>380484235064</v>
      </c>
      <c r="N5824" s="26">
        <v>111692913</v>
      </c>
    </row>
    <row r="5825" spans="1:14">
      <c r="A5825" s="26" t="s">
        <v>6884</v>
      </c>
      <c r="B5825" s="26" t="s">
        <v>6885</v>
      </c>
      <c r="C5825" s="26">
        <v>38525759</v>
      </c>
      <c r="D5825" s="26" t="s">
        <v>24</v>
      </c>
      <c r="E5825" s="26" t="s">
        <v>28688</v>
      </c>
      <c r="F5825" s="26" t="s">
        <v>28689</v>
      </c>
      <c r="G5825" s="26" t="s">
        <v>9586</v>
      </c>
      <c r="H5825" s="26" t="s">
        <v>949</v>
      </c>
      <c r="I5825" s="26" t="s">
        <v>14376</v>
      </c>
      <c r="J5825" s="26" t="s">
        <v>13585</v>
      </c>
      <c r="K5825" s="26" t="s">
        <v>9582</v>
      </c>
      <c r="L5825" s="26" t="s">
        <v>28690</v>
      </c>
      <c r="M5825" s="26">
        <v>380532555893</v>
      </c>
      <c r="N5825" s="26">
        <v>122084801</v>
      </c>
    </row>
    <row r="5826" spans="1:14">
      <c r="A5826" s="26" t="s">
        <v>2413</v>
      </c>
      <c r="B5826" s="26" t="s">
        <v>2405</v>
      </c>
      <c r="C5826" s="26">
        <v>37906528</v>
      </c>
      <c r="D5826" s="26" t="s">
        <v>24</v>
      </c>
      <c r="E5826" s="26" t="s">
        <v>28691</v>
      </c>
      <c r="F5826" s="26" t="s">
        <v>12486</v>
      </c>
      <c r="G5826" s="26" t="s">
        <v>9586</v>
      </c>
      <c r="H5826" s="26" t="s">
        <v>133</v>
      </c>
      <c r="J5826" s="26" t="s">
        <v>2401</v>
      </c>
      <c r="K5826" s="26" t="s">
        <v>9597</v>
      </c>
      <c r="L5826" s="26" t="s">
        <v>9959</v>
      </c>
      <c r="M5826" s="26">
        <v>380687402952</v>
      </c>
      <c r="N5826" s="26">
        <v>122787502</v>
      </c>
    </row>
    <row r="5827" spans="1:14">
      <c r="A5827" s="26" t="s">
        <v>4387</v>
      </c>
      <c r="B5827" s="26" t="s">
        <v>4388</v>
      </c>
      <c r="C5827" s="26">
        <v>38416475</v>
      </c>
      <c r="D5827" s="26" t="s">
        <v>24</v>
      </c>
      <c r="E5827" s="26" t="s">
        <v>28692</v>
      </c>
      <c r="F5827" s="26" t="s">
        <v>28693</v>
      </c>
      <c r="G5827" s="26" t="s">
        <v>9586</v>
      </c>
      <c r="H5827" s="26" t="s">
        <v>576</v>
      </c>
      <c r="I5827" s="26" t="s">
        <v>13739</v>
      </c>
      <c r="J5827" s="26" t="s">
        <v>4389</v>
      </c>
      <c r="K5827" s="26" t="s">
        <v>9606</v>
      </c>
      <c r="L5827" s="26" t="s">
        <v>27115</v>
      </c>
      <c r="M5827" s="26">
        <v>380456951180</v>
      </c>
      <c r="N5827" s="26">
        <v>3221655100</v>
      </c>
    </row>
    <row r="5828" spans="1:14">
      <c r="A5828" s="26" t="s">
        <v>7509</v>
      </c>
      <c r="B5828" s="26" t="s">
        <v>7479</v>
      </c>
      <c r="C5828" s="26">
        <v>34933234</v>
      </c>
      <c r="D5828" s="26" t="s">
        <v>780</v>
      </c>
      <c r="E5828" s="26" t="s">
        <v>28694</v>
      </c>
      <c r="F5828" s="26" t="s">
        <v>28695</v>
      </c>
      <c r="G5828" s="26" t="s">
        <v>9601</v>
      </c>
      <c r="H5828" s="26" t="s">
        <v>1025</v>
      </c>
      <c r="J5828" s="26" t="s">
        <v>2586</v>
      </c>
      <c r="K5828" s="26" t="s">
        <v>9606</v>
      </c>
      <c r="L5828" s="26" t="s">
        <v>28696</v>
      </c>
      <c r="M5828" s="26">
        <v>380507226080</v>
      </c>
      <c r="N5828" s="26">
        <v>124755800</v>
      </c>
    </row>
    <row r="5829" spans="1:14">
      <c r="A5829" s="26" t="s">
        <v>4581</v>
      </c>
      <c r="B5829" s="26" t="s">
        <v>4582</v>
      </c>
      <c r="C5829" s="26">
        <v>38817151</v>
      </c>
      <c r="D5829" s="26" t="s">
        <v>780</v>
      </c>
      <c r="E5829" s="26" t="s">
        <v>28697</v>
      </c>
      <c r="F5829" s="26" t="s">
        <v>25425</v>
      </c>
      <c r="G5829" s="26" t="s">
        <v>9601</v>
      </c>
      <c r="H5829" s="26" t="s">
        <v>670</v>
      </c>
      <c r="I5829" s="26" t="s">
        <v>22878</v>
      </c>
      <c r="J5829" s="26" t="s">
        <v>22879</v>
      </c>
      <c r="K5829" s="26" t="s">
        <v>9582</v>
      </c>
      <c r="L5829" s="26" t="s">
        <v>22880</v>
      </c>
      <c r="M5829" s="26">
        <v>380977250525</v>
      </c>
      <c r="N5829" s="26">
        <v>3521186801</v>
      </c>
    </row>
    <row r="5830" spans="1:14">
      <c r="A5830" s="26" t="s">
        <v>5695</v>
      </c>
      <c r="B5830" s="26" t="s">
        <v>5519</v>
      </c>
      <c r="C5830" s="26">
        <v>40075815</v>
      </c>
      <c r="D5830" s="26" t="s">
        <v>780</v>
      </c>
      <c r="E5830" s="26" t="s">
        <v>28698</v>
      </c>
      <c r="F5830" s="26" t="s">
        <v>28699</v>
      </c>
      <c r="G5830" s="26" t="s">
        <v>9601</v>
      </c>
      <c r="H5830" s="26" t="s">
        <v>735</v>
      </c>
      <c r="J5830" s="26" t="s">
        <v>740</v>
      </c>
      <c r="K5830" s="26" t="s">
        <v>9597</v>
      </c>
      <c r="L5830" s="26" t="s">
        <v>11436</v>
      </c>
      <c r="M5830" s="26">
        <v>380322262687</v>
      </c>
      <c r="N5830" s="26">
        <v>1221881203</v>
      </c>
    </row>
    <row r="5831" spans="1:14">
      <c r="A5831" s="26" t="s">
        <v>8324</v>
      </c>
      <c r="B5831" s="26" t="s">
        <v>8325</v>
      </c>
      <c r="C5831" s="26">
        <v>2001742</v>
      </c>
      <c r="D5831" s="26" t="s">
        <v>780</v>
      </c>
      <c r="E5831" s="26" t="s">
        <v>28700</v>
      </c>
      <c r="F5831" s="26" t="s">
        <v>28701</v>
      </c>
      <c r="G5831" s="26" t="s">
        <v>9601</v>
      </c>
      <c r="H5831" s="26" t="s">
        <v>1122</v>
      </c>
      <c r="J5831" s="26" t="s">
        <v>8039</v>
      </c>
      <c r="K5831" s="26" t="s">
        <v>9597</v>
      </c>
      <c r="L5831" s="26" t="s">
        <v>28702</v>
      </c>
      <c r="M5831" s="26">
        <v>380577251792</v>
      </c>
      <c r="N5831" s="26">
        <v>6310100000</v>
      </c>
    </row>
    <row r="5832" spans="1:14">
      <c r="A5832" s="26" t="s">
        <v>6154</v>
      </c>
      <c r="B5832" s="26" t="s">
        <v>6155</v>
      </c>
      <c r="C5832" s="26">
        <v>37838741</v>
      </c>
      <c r="D5832" s="26" t="s">
        <v>24</v>
      </c>
      <c r="E5832" s="26" t="s">
        <v>28703</v>
      </c>
      <c r="F5832" s="26" t="s">
        <v>28704</v>
      </c>
      <c r="G5832" s="26" t="s">
        <v>9579</v>
      </c>
      <c r="H5832" s="26" t="s">
        <v>885</v>
      </c>
      <c r="I5832" s="26" t="s">
        <v>9829</v>
      </c>
      <c r="J5832" s="26" t="s">
        <v>16186</v>
      </c>
      <c r="K5832" s="26" t="s">
        <v>9582</v>
      </c>
      <c r="L5832" s="26" t="s">
        <v>28705</v>
      </c>
      <c r="M5832" s="26">
        <v>380485924185</v>
      </c>
      <c r="N5832" s="26">
        <v>1222985201</v>
      </c>
    </row>
    <row r="5833" spans="1:14">
      <c r="A5833" s="26" t="s">
        <v>5181</v>
      </c>
      <c r="B5833" s="26" t="s">
        <v>5144</v>
      </c>
      <c r="C5833" s="26">
        <v>20851349</v>
      </c>
      <c r="D5833" s="26" t="s">
        <v>780</v>
      </c>
      <c r="E5833" s="26" t="s">
        <v>28706</v>
      </c>
      <c r="F5833" s="26" t="s">
        <v>28707</v>
      </c>
      <c r="G5833" s="26" t="s">
        <v>9601</v>
      </c>
      <c r="H5833" s="26" t="s">
        <v>735</v>
      </c>
      <c r="J5833" s="26" t="s">
        <v>740</v>
      </c>
      <c r="K5833" s="26" t="s">
        <v>9597</v>
      </c>
      <c r="L5833" s="26" t="s">
        <v>21568</v>
      </c>
      <c r="M5833" s="26">
        <v>380322670612</v>
      </c>
      <c r="N5833" s="26">
        <v>1221881203</v>
      </c>
    </row>
    <row r="5834" spans="1:14">
      <c r="A5834" s="26" t="s">
        <v>3300</v>
      </c>
      <c r="B5834" s="26" t="s">
        <v>3301</v>
      </c>
      <c r="C5834" s="26">
        <v>40953405</v>
      </c>
      <c r="D5834" s="26" t="s">
        <v>24</v>
      </c>
      <c r="E5834" s="26" t="s">
        <v>28708</v>
      </c>
      <c r="F5834" s="26" t="s">
        <v>28709</v>
      </c>
      <c r="G5834" s="26" t="s">
        <v>9586</v>
      </c>
      <c r="H5834" s="26" t="s">
        <v>375</v>
      </c>
      <c r="I5834" s="26" t="s">
        <v>12674</v>
      </c>
      <c r="J5834" s="26" t="s">
        <v>890</v>
      </c>
      <c r="K5834" s="26" t="s">
        <v>9582</v>
      </c>
      <c r="L5834" s="26" t="s">
        <v>28710</v>
      </c>
      <c r="M5834" s="26">
        <v>380412490686</v>
      </c>
      <c r="N5834" s="26">
        <v>123981101</v>
      </c>
    </row>
    <row r="5835" spans="1:14">
      <c r="A5835" s="26" t="s">
        <v>8891</v>
      </c>
      <c r="B5835" s="26" t="s">
        <v>8892</v>
      </c>
      <c r="C5835" s="26">
        <v>38950515</v>
      </c>
      <c r="D5835" s="26" t="s">
        <v>24</v>
      </c>
      <c r="E5835" s="26" t="s">
        <v>28711</v>
      </c>
      <c r="F5835" s="26" t="s">
        <v>28712</v>
      </c>
      <c r="G5835" s="26" t="s">
        <v>9579</v>
      </c>
      <c r="H5835" s="26" t="s">
        <v>1401</v>
      </c>
      <c r="I5835" s="26" t="s">
        <v>1438</v>
      </c>
      <c r="J5835" s="26" t="s">
        <v>28713</v>
      </c>
      <c r="K5835" s="26" t="s">
        <v>9582</v>
      </c>
      <c r="L5835" s="26" t="s">
        <v>28714</v>
      </c>
      <c r="M5835" s="26">
        <v>380978671126</v>
      </c>
      <c r="N5835" s="26">
        <v>7122510102</v>
      </c>
    </row>
    <row r="5836" spans="1:14">
      <c r="A5836" s="26" t="s">
        <v>6232</v>
      </c>
      <c r="B5836" s="26" t="s">
        <v>6233</v>
      </c>
      <c r="C5836" s="26">
        <v>38552185</v>
      </c>
      <c r="D5836" s="26" t="s">
        <v>24</v>
      </c>
      <c r="E5836" s="26" t="s">
        <v>28715</v>
      </c>
      <c r="F5836" s="26" t="s">
        <v>28716</v>
      </c>
      <c r="G5836" s="26" t="s">
        <v>9586</v>
      </c>
      <c r="H5836" s="26" t="s">
        <v>885</v>
      </c>
      <c r="I5836" s="26" t="s">
        <v>11207</v>
      </c>
      <c r="J5836" s="26" t="s">
        <v>4890</v>
      </c>
      <c r="K5836" s="26" t="s">
        <v>9582</v>
      </c>
      <c r="L5836" s="26" t="s">
        <v>28717</v>
      </c>
      <c r="M5836" s="26">
        <v>380931664846</v>
      </c>
      <c r="N5836" s="26">
        <v>1223282005</v>
      </c>
    </row>
    <row r="5837" spans="1:14">
      <c r="A5837" s="26" t="s">
        <v>4336</v>
      </c>
      <c r="B5837" s="26" t="s">
        <v>4337</v>
      </c>
      <c r="C5837" s="26">
        <v>38304599</v>
      </c>
      <c r="D5837" s="26" t="s">
        <v>24</v>
      </c>
      <c r="E5837" s="26" t="s">
        <v>28718</v>
      </c>
      <c r="F5837" s="26" t="s">
        <v>28719</v>
      </c>
      <c r="G5837" s="26" t="s">
        <v>9586</v>
      </c>
      <c r="H5837" s="26" t="s">
        <v>576</v>
      </c>
      <c r="I5837" s="26" t="s">
        <v>13251</v>
      </c>
      <c r="J5837" s="26" t="s">
        <v>28720</v>
      </c>
      <c r="K5837" s="26" t="s">
        <v>9606</v>
      </c>
      <c r="L5837" s="26" t="s">
        <v>28721</v>
      </c>
      <c r="M5837" s="26">
        <v>380964506373</v>
      </c>
      <c r="N5837" s="26">
        <v>523480801</v>
      </c>
    </row>
    <row r="5838" spans="1:14">
      <c r="A5838" s="26" t="s">
        <v>6593</v>
      </c>
      <c r="B5838" s="26" t="s">
        <v>6594</v>
      </c>
      <c r="C5838" s="26">
        <v>38412444</v>
      </c>
      <c r="D5838" s="26" t="s">
        <v>24</v>
      </c>
      <c r="E5838" s="26" t="s">
        <v>28722</v>
      </c>
      <c r="F5838" s="26" t="s">
        <v>28723</v>
      </c>
      <c r="G5838" s="26" t="s">
        <v>9586</v>
      </c>
      <c r="H5838" s="26" t="s">
        <v>949</v>
      </c>
      <c r="I5838" s="26" t="s">
        <v>10987</v>
      </c>
      <c r="J5838" s="26" t="s">
        <v>6585</v>
      </c>
      <c r="K5838" s="26" t="s">
        <v>9597</v>
      </c>
      <c r="L5838" s="26" t="s">
        <v>27177</v>
      </c>
      <c r="M5838" s="26">
        <v>380503235196</v>
      </c>
      <c r="N5838" s="26">
        <v>5320610100</v>
      </c>
    </row>
    <row r="5839" spans="1:14">
      <c r="A5839" s="26" t="s">
        <v>3118</v>
      </c>
      <c r="B5839" s="26" t="s">
        <v>3113</v>
      </c>
      <c r="C5839" s="26">
        <v>1991406</v>
      </c>
      <c r="D5839" s="26" t="s">
        <v>780</v>
      </c>
      <c r="E5839" s="26" t="s">
        <v>28724</v>
      </c>
      <c r="F5839" s="26" t="s">
        <v>28725</v>
      </c>
      <c r="G5839" s="26" t="s">
        <v>9601</v>
      </c>
      <c r="H5839" s="26" t="s">
        <v>375</v>
      </c>
      <c r="I5839" s="26" t="s">
        <v>11784</v>
      </c>
      <c r="J5839" s="26" t="s">
        <v>3217</v>
      </c>
      <c r="K5839" s="26" t="s">
        <v>9597</v>
      </c>
      <c r="L5839" s="26" t="s">
        <v>28726</v>
      </c>
      <c r="M5839" s="26">
        <v>380412438740</v>
      </c>
      <c r="N5839" s="26">
        <v>1824210100</v>
      </c>
    </row>
    <row r="5840" spans="1:14">
      <c r="A5840" s="26" t="s">
        <v>5220</v>
      </c>
      <c r="B5840" s="26" t="s">
        <v>5165</v>
      </c>
      <c r="C5840" s="26">
        <v>23957835</v>
      </c>
      <c r="D5840" s="26" t="s">
        <v>780</v>
      </c>
      <c r="E5840" s="26" t="s">
        <v>28727</v>
      </c>
      <c r="F5840" s="26" t="s">
        <v>10114</v>
      </c>
      <c r="G5840" s="26" t="s">
        <v>9601</v>
      </c>
      <c r="H5840" s="26" t="s">
        <v>735</v>
      </c>
      <c r="J5840" s="26" t="s">
        <v>740</v>
      </c>
      <c r="K5840" s="26" t="s">
        <v>9597</v>
      </c>
      <c r="L5840" s="26" t="s">
        <v>28728</v>
      </c>
      <c r="M5840" s="26">
        <v>380322624285</v>
      </c>
      <c r="N5840" s="26">
        <v>1221881203</v>
      </c>
    </row>
    <row r="5841" spans="1:14">
      <c r="A5841" s="26" t="s">
        <v>6484</v>
      </c>
      <c r="B5841" s="26" t="s">
        <v>6485</v>
      </c>
      <c r="C5841" s="26">
        <v>38407455</v>
      </c>
      <c r="D5841" s="26" t="s">
        <v>24</v>
      </c>
      <c r="E5841" s="26" t="s">
        <v>28729</v>
      </c>
      <c r="F5841" s="26" t="s">
        <v>28730</v>
      </c>
      <c r="G5841" s="26" t="s">
        <v>9586</v>
      </c>
      <c r="H5841" s="26" t="s">
        <v>885</v>
      </c>
      <c r="I5841" s="26" t="s">
        <v>12407</v>
      </c>
      <c r="J5841" s="26" t="s">
        <v>14037</v>
      </c>
      <c r="K5841" s="26" t="s">
        <v>9606</v>
      </c>
      <c r="L5841" s="26" t="s">
        <v>28731</v>
      </c>
      <c r="M5841" s="26">
        <v>380972829806</v>
      </c>
      <c r="N5841" s="26">
        <v>1223584509</v>
      </c>
    </row>
    <row r="5842" spans="1:14">
      <c r="A5842" s="26" t="s">
        <v>7625</v>
      </c>
      <c r="B5842" s="26" t="s">
        <v>7626</v>
      </c>
      <c r="C5842" s="26">
        <v>38044086</v>
      </c>
      <c r="D5842" s="26" t="s">
        <v>24</v>
      </c>
      <c r="E5842" s="26" t="s">
        <v>28732</v>
      </c>
      <c r="F5842" s="26" t="s">
        <v>28733</v>
      </c>
      <c r="G5842" s="26" t="s">
        <v>9591</v>
      </c>
      <c r="H5842" s="26" t="s">
        <v>1088</v>
      </c>
      <c r="I5842" s="26" t="s">
        <v>10519</v>
      </c>
      <c r="J5842" s="26" t="s">
        <v>28734</v>
      </c>
      <c r="K5842" s="26" t="s">
        <v>9582</v>
      </c>
      <c r="L5842" s="26" t="s">
        <v>28735</v>
      </c>
      <c r="M5842" s="26">
        <v>380355436617</v>
      </c>
      <c r="N5842" s="26">
        <v>520284403</v>
      </c>
    </row>
    <row r="5843" spans="1:14">
      <c r="A5843" s="26" t="s">
        <v>7356</v>
      </c>
      <c r="B5843" s="26" t="s">
        <v>7357</v>
      </c>
      <c r="C5843" s="26">
        <v>40992732</v>
      </c>
      <c r="D5843" s="26" t="s">
        <v>24</v>
      </c>
      <c r="E5843" s="26" t="s">
        <v>28736</v>
      </c>
      <c r="F5843" s="26" t="s">
        <v>28737</v>
      </c>
      <c r="G5843" s="26" t="s">
        <v>9579</v>
      </c>
      <c r="H5843" s="26" t="s">
        <v>1025</v>
      </c>
      <c r="I5843" s="26" t="s">
        <v>10527</v>
      </c>
      <c r="J5843" s="26" t="s">
        <v>28738</v>
      </c>
      <c r="K5843" s="26" t="s">
        <v>9582</v>
      </c>
      <c r="L5843" s="26" t="s">
        <v>28739</v>
      </c>
      <c r="M5843" s="26">
        <v>380685342423</v>
      </c>
      <c r="N5843" s="26">
        <v>4824585010</v>
      </c>
    </row>
    <row r="5844" spans="1:14">
      <c r="A5844" s="26" t="s">
        <v>7643</v>
      </c>
      <c r="B5844" s="26" t="s">
        <v>7644</v>
      </c>
      <c r="C5844" s="26">
        <v>2000748</v>
      </c>
      <c r="D5844" s="26" t="s">
        <v>780</v>
      </c>
      <c r="E5844" s="26" t="s">
        <v>28740</v>
      </c>
      <c r="F5844" s="26" t="s">
        <v>13076</v>
      </c>
      <c r="G5844" s="26" t="s">
        <v>9601</v>
      </c>
      <c r="H5844" s="26" t="s">
        <v>1088</v>
      </c>
      <c r="I5844" s="26" t="s">
        <v>11850</v>
      </c>
      <c r="J5844" s="26" t="s">
        <v>7641</v>
      </c>
      <c r="K5844" s="26" t="s">
        <v>9597</v>
      </c>
      <c r="L5844" s="26" t="s">
        <v>28741</v>
      </c>
      <c r="M5844" s="26">
        <v>380354021334</v>
      </c>
      <c r="N5844" s="26">
        <v>5623885807</v>
      </c>
    </row>
    <row r="5845" spans="1:14">
      <c r="A5845" s="26" t="s">
        <v>5791</v>
      </c>
      <c r="B5845" s="26" t="s">
        <v>5792</v>
      </c>
      <c r="C5845" s="26">
        <v>5494840</v>
      </c>
      <c r="D5845" s="26" t="s">
        <v>780</v>
      </c>
      <c r="E5845" s="26" t="s">
        <v>28742</v>
      </c>
      <c r="F5845" s="26" t="s">
        <v>28743</v>
      </c>
      <c r="G5845" s="26" t="s">
        <v>9601</v>
      </c>
      <c r="H5845" s="26" t="s">
        <v>799</v>
      </c>
      <c r="J5845" s="26" t="s">
        <v>800</v>
      </c>
      <c r="K5845" s="26" t="s">
        <v>9597</v>
      </c>
      <c r="L5845" s="26" t="s">
        <v>28744</v>
      </c>
      <c r="M5845" s="26">
        <v>760888484158</v>
      </c>
      <c r="N5845" s="26">
        <v>4822784009</v>
      </c>
    </row>
    <row r="5846" spans="1:14">
      <c r="A5846" s="26" t="s">
        <v>9044</v>
      </c>
      <c r="B5846" s="26" t="s">
        <v>9045</v>
      </c>
      <c r="C5846" s="26">
        <v>38990598</v>
      </c>
      <c r="D5846" s="26" t="s">
        <v>24</v>
      </c>
      <c r="E5846" s="26" t="s">
        <v>28745</v>
      </c>
      <c r="F5846" s="26" t="s">
        <v>28746</v>
      </c>
      <c r="G5846" s="26" t="s">
        <v>9579</v>
      </c>
      <c r="H5846" s="26" t="s">
        <v>1401</v>
      </c>
      <c r="I5846" s="26" t="s">
        <v>10821</v>
      </c>
      <c r="J5846" s="26" t="s">
        <v>28747</v>
      </c>
      <c r="K5846" s="26" t="s">
        <v>9582</v>
      </c>
      <c r="L5846" s="26" t="s">
        <v>28748</v>
      </c>
      <c r="M5846" s="26">
        <v>380962517481</v>
      </c>
      <c r="N5846" s="26">
        <v>7125784005</v>
      </c>
    </row>
    <row r="5847" spans="1:14">
      <c r="A5847" s="26" t="s">
        <v>2995</v>
      </c>
      <c r="B5847" s="26" t="s">
        <v>2996</v>
      </c>
      <c r="C5847" s="26">
        <v>1991139</v>
      </c>
      <c r="D5847" s="26" t="s">
        <v>780</v>
      </c>
      <c r="E5847" s="26" t="s">
        <v>28749</v>
      </c>
      <c r="F5847" s="26" t="s">
        <v>28750</v>
      </c>
      <c r="G5847" s="26" t="s">
        <v>9601</v>
      </c>
      <c r="H5847" s="26" t="s">
        <v>258</v>
      </c>
      <c r="J5847" s="26" t="s">
        <v>28751</v>
      </c>
      <c r="K5847" s="26" t="s">
        <v>9597</v>
      </c>
      <c r="L5847" s="26" t="s">
        <v>28752</v>
      </c>
      <c r="M5847" s="26">
        <v>380626652303</v>
      </c>
      <c r="N5847" s="26">
        <v>1410100000</v>
      </c>
    </row>
    <row r="5848" spans="1:14">
      <c r="A5848" s="26" t="s">
        <v>9449</v>
      </c>
      <c r="B5848" s="26" t="s">
        <v>9450</v>
      </c>
      <c r="C5848" s="26">
        <v>2006076</v>
      </c>
      <c r="D5848" s="26" t="s">
        <v>780</v>
      </c>
      <c r="E5848" s="26" t="s">
        <v>28753</v>
      </c>
      <c r="F5848" s="26" t="s">
        <v>28754</v>
      </c>
      <c r="G5848" s="26" t="s">
        <v>9601</v>
      </c>
      <c r="H5848" s="26" t="s">
        <v>1573</v>
      </c>
      <c r="I5848" s="26" t="s">
        <v>21828</v>
      </c>
      <c r="J5848" s="26" t="s">
        <v>1147</v>
      </c>
      <c r="K5848" s="26" t="s">
        <v>9582</v>
      </c>
      <c r="L5848" s="26" t="s">
        <v>28755</v>
      </c>
      <c r="M5848" s="26">
        <v>380955152740</v>
      </c>
      <c r="N5848" s="26">
        <v>1821155701</v>
      </c>
    </row>
    <row r="5849" spans="1:14">
      <c r="A5849" s="26" t="s">
        <v>2080</v>
      </c>
      <c r="B5849" s="26" t="s">
        <v>2081</v>
      </c>
      <c r="C5849" s="26">
        <v>38485727</v>
      </c>
      <c r="D5849" s="26" t="s">
        <v>24</v>
      </c>
      <c r="E5849" s="26" t="s">
        <v>28756</v>
      </c>
      <c r="F5849" s="26" t="s">
        <v>28757</v>
      </c>
      <c r="G5849" s="26" t="s">
        <v>9579</v>
      </c>
      <c r="H5849" s="26" t="s">
        <v>103</v>
      </c>
      <c r="I5849" s="26" t="s">
        <v>9833</v>
      </c>
      <c r="J5849" s="26" t="s">
        <v>28758</v>
      </c>
      <c r="K5849" s="26" t="s">
        <v>9582</v>
      </c>
      <c r="L5849" s="26" t="s">
        <v>28759</v>
      </c>
      <c r="M5849" s="26">
        <v>380337723957</v>
      </c>
      <c r="N5849" s="26">
        <v>723310107</v>
      </c>
    </row>
    <row r="5850" spans="1:14">
      <c r="A5850" s="26" t="s">
        <v>5714</v>
      </c>
      <c r="B5850" s="26" t="s">
        <v>5715</v>
      </c>
      <c r="C5850" s="26">
        <v>43575733</v>
      </c>
      <c r="D5850" s="26" t="s">
        <v>24</v>
      </c>
      <c r="E5850" s="26" t="s">
        <v>28760</v>
      </c>
      <c r="F5850" s="26" t="s">
        <v>10871</v>
      </c>
      <c r="G5850" s="26" t="s">
        <v>9591</v>
      </c>
      <c r="H5850" s="26" t="s">
        <v>799</v>
      </c>
      <c r="I5850" s="26" t="s">
        <v>16554</v>
      </c>
      <c r="J5850" s="26" t="s">
        <v>800</v>
      </c>
      <c r="K5850" s="26" t="s">
        <v>9597</v>
      </c>
      <c r="L5850" s="26" t="s">
        <v>28761</v>
      </c>
      <c r="M5850" s="26">
        <v>380637579878</v>
      </c>
      <c r="N5850" s="26">
        <v>4822784009</v>
      </c>
    </row>
    <row r="5851" spans="1:14">
      <c r="A5851" s="26" t="s">
        <v>9098</v>
      </c>
      <c r="B5851" s="26" t="s">
        <v>9099</v>
      </c>
      <c r="C5851" s="26">
        <v>38561624</v>
      </c>
      <c r="D5851" s="26" t="s">
        <v>24</v>
      </c>
      <c r="E5851" s="26" t="s">
        <v>28762</v>
      </c>
      <c r="F5851" s="26" t="s">
        <v>28763</v>
      </c>
      <c r="G5851" s="26" t="s">
        <v>9591</v>
      </c>
      <c r="H5851" s="26" t="s">
        <v>1490</v>
      </c>
      <c r="I5851" s="26" t="s">
        <v>9841</v>
      </c>
      <c r="J5851" s="26" t="s">
        <v>28764</v>
      </c>
      <c r="K5851" s="26" t="s">
        <v>9582</v>
      </c>
      <c r="L5851" s="26" t="s">
        <v>28765</v>
      </c>
      <c r="M5851" s="26">
        <v>380373621643</v>
      </c>
      <c r="N5851" s="26">
        <v>7322510102</v>
      </c>
    </row>
    <row r="5852" spans="1:14">
      <c r="A5852" s="26" t="s">
        <v>7112</v>
      </c>
      <c r="B5852" s="26" t="s">
        <v>7113</v>
      </c>
      <c r="C5852" s="26">
        <v>38668003</v>
      </c>
      <c r="D5852" s="26" t="s">
        <v>24</v>
      </c>
      <c r="E5852" s="26" t="s">
        <v>28766</v>
      </c>
      <c r="F5852" s="26" t="s">
        <v>28767</v>
      </c>
      <c r="G5852" s="26" t="s">
        <v>9586</v>
      </c>
      <c r="H5852" s="26" t="s">
        <v>987</v>
      </c>
      <c r="I5852" s="26" t="s">
        <v>14235</v>
      </c>
      <c r="J5852" s="26" t="s">
        <v>1222</v>
      </c>
      <c r="K5852" s="26" t="s">
        <v>9582</v>
      </c>
      <c r="L5852" s="26" t="s">
        <v>28768</v>
      </c>
      <c r="M5852" s="26">
        <v>380997057110</v>
      </c>
      <c r="N5852" s="26">
        <v>122785103</v>
      </c>
    </row>
    <row r="5853" spans="1:14">
      <c r="A5853" s="26" t="s">
        <v>7894</v>
      </c>
      <c r="B5853" s="26" t="s">
        <v>7895</v>
      </c>
      <c r="C5853" s="26">
        <v>38412685</v>
      </c>
      <c r="D5853" s="26" t="s">
        <v>24</v>
      </c>
      <c r="E5853" s="26" t="s">
        <v>28769</v>
      </c>
      <c r="F5853" s="26" t="s">
        <v>28770</v>
      </c>
      <c r="G5853" s="26" t="s">
        <v>9579</v>
      </c>
      <c r="H5853" s="26" t="s">
        <v>1122</v>
      </c>
      <c r="I5853" s="26" t="s">
        <v>10047</v>
      </c>
      <c r="J5853" s="26" t="s">
        <v>28771</v>
      </c>
      <c r="K5853" s="26" t="s">
        <v>9582</v>
      </c>
      <c r="L5853" s="26" t="s">
        <v>28772</v>
      </c>
      <c r="M5853" s="26">
        <v>761568968432</v>
      </c>
      <c r="N5853" s="26">
        <v>6321886003</v>
      </c>
    </row>
    <row r="5854" spans="1:14">
      <c r="A5854" s="26" t="s">
        <v>9445</v>
      </c>
      <c r="B5854" s="26" t="s">
        <v>9446</v>
      </c>
      <c r="C5854" s="26">
        <v>2006604</v>
      </c>
      <c r="D5854" s="26" t="s">
        <v>780</v>
      </c>
      <c r="E5854" s="26" t="s">
        <v>28773</v>
      </c>
      <c r="F5854" s="26" t="s">
        <v>28774</v>
      </c>
      <c r="G5854" s="26" t="s">
        <v>9601</v>
      </c>
      <c r="H5854" s="26" t="s">
        <v>1573</v>
      </c>
      <c r="J5854" s="26" t="s">
        <v>1597</v>
      </c>
      <c r="K5854" s="26" t="s">
        <v>9597</v>
      </c>
      <c r="L5854" s="26" t="s">
        <v>28775</v>
      </c>
      <c r="M5854" s="26">
        <v>380462774645</v>
      </c>
      <c r="N5854" s="26">
        <v>7410100000</v>
      </c>
    </row>
    <row r="5855" spans="1:14">
      <c r="A5855" s="26" t="s">
        <v>9201</v>
      </c>
      <c r="B5855" s="26" t="s">
        <v>9202</v>
      </c>
      <c r="C5855" s="26">
        <v>43349516</v>
      </c>
      <c r="D5855" s="26" t="s">
        <v>780</v>
      </c>
      <c r="E5855" s="26" t="s">
        <v>28776</v>
      </c>
      <c r="F5855" s="26" t="s">
        <v>9787</v>
      </c>
      <c r="G5855" s="26" t="s">
        <v>9601</v>
      </c>
      <c r="H5855" s="26" t="s">
        <v>1490</v>
      </c>
      <c r="J5855" s="26" t="s">
        <v>1553</v>
      </c>
      <c r="K5855" s="26" t="s">
        <v>9597</v>
      </c>
      <c r="L5855" s="26" t="s">
        <v>28777</v>
      </c>
      <c r="M5855" s="26">
        <v>380372543549</v>
      </c>
      <c r="N5855" s="26">
        <v>524955100</v>
      </c>
    </row>
    <row r="5856" spans="1:14">
      <c r="A5856" s="26" t="s">
        <v>9020</v>
      </c>
      <c r="B5856" s="26" t="s">
        <v>9021</v>
      </c>
      <c r="C5856" s="26">
        <v>5540451</v>
      </c>
      <c r="D5856" s="26" t="s">
        <v>780</v>
      </c>
      <c r="E5856" s="26" t="s">
        <v>28778</v>
      </c>
      <c r="F5856" s="26" t="s">
        <v>28779</v>
      </c>
      <c r="G5856" s="26" t="s">
        <v>9601</v>
      </c>
      <c r="H5856" s="26" t="s">
        <v>1401</v>
      </c>
      <c r="J5856" s="26" t="s">
        <v>1474</v>
      </c>
      <c r="K5856" s="26" t="s">
        <v>9597</v>
      </c>
      <c r="L5856" s="26" t="s">
        <v>28780</v>
      </c>
      <c r="M5856" s="26">
        <v>380472647545</v>
      </c>
      <c r="N5856" s="26">
        <v>722155708</v>
      </c>
    </row>
    <row r="5857" spans="1:14">
      <c r="A5857" s="26" t="s">
        <v>8658</v>
      </c>
      <c r="B5857" s="26" t="s">
        <v>8659</v>
      </c>
      <c r="C5857" s="26">
        <v>38072569</v>
      </c>
      <c r="D5857" s="26" t="s">
        <v>24</v>
      </c>
      <c r="E5857" s="26" t="s">
        <v>28781</v>
      </c>
      <c r="F5857" s="26" t="s">
        <v>28782</v>
      </c>
      <c r="G5857" s="26" t="s">
        <v>9591</v>
      </c>
      <c r="H5857" s="26" t="s">
        <v>1308</v>
      </c>
      <c r="I5857" s="26" t="s">
        <v>11591</v>
      </c>
      <c r="J5857" s="26" t="s">
        <v>28783</v>
      </c>
      <c r="K5857" s="26" t="s">
        <v>9582</v>
      </c>
      <c r="L5857" s="26" t="s">
        <v>28784</v>
      </c>
      <c r="M5857" s="26">
        <v>380963512706</v>
      </c>
      <c r="N5857" s="26">
        <v>4621589203</v>
      </c>
    </row>
    <row r="5858" spans="1:14">
      <c r="A5858" s="26" t="s">
        <v>4968</v>
      </c>
      <c r="B5858" s="26" t="s">
        <v>4969</v>
      </c>
      <c r="C5858" s="26">
        <v>41845440</v>
      </c>
      <c r="D5858" s="26" t="s">
        <v>24</v>
      </c>
      <c r="E5858" s="26" t="s">
        <v>28785</v>
      </c>
      <c r="F5858" s="26" t="s">
        <v>28786</v>
      </c>
      <c r="G5858" s="26" t="s">
        <v>9586</v>
      </c>
      <c r="H5858" s="26" t="s">
        <v>735</v>
      </c>
      <c r="I5858" s="26" t="s">
        <v>10941</v>
      </c>
      <c r="J5858" s="26" t="s">
        <v>28787</v>
      </c>
      <c r="K5858" s="26" t="s">
        <v>9582</v>
      </c>
      <c r="L5858" s="26" t="s">
        <v>28788</v>
      </c>
      <c r="M5858" s="26">
        <v>380960366200</v>
      </c>
      <c r="N5858" s="26">
        <v>4625185101</v>
      </c>
    </row>
    <row r="5859" spans="1:14">
      <c r="A5859" s="26" t="s">
        <v>7546</v>
      </c>
      <c r="B5859" s="26" t="s">
        <v>7547</v>
      </c>
      <c r="C5859" s="26">
        <v>1981514</v>
      </c>
      <c r="D5859" s="26" t="s">
        <v>780</v>
      </c>
      <c r="E5859" s="26" t="s">
        <v>28789</v>
      </c>
      <c r="F5859" s="26" t="s">
        <v>14847</v>
      </c>
      <c r="G5859" s="26" t="s">
        <v>9601</v>
      </c>
      <c r="H5859" s="26" t="s">
        <v>1025</v>
      </c>
      <c r="J5859" s="26" t="s">
        <v>1081</v>
      </c>
      <c r="K5859" s="26" t="s">
        <v>9597</v>
      </c>
      <c r="L5859" s="26" t="s">
        <v>28790</v>
      </c>
      <c r="M5859" s="26">
        <v>380544972267</v>
      </c>
      <c r="N5859" s="26">
        <v>5911000000</v>
      </c>
    </row>
    <row r="5860" spans="1:14">
      <c r="A5860" s="26" t="s">
        <v>5373</v>
      </c>
      <c r="B5860" s="26" t="s">
        <v>5374</v>
      </c>
      <c r="C5860" s="26" t="s">
        <v>1604</v>
      </c>
      <c r="D5860" s="26" t="s">
        <v>24</v>
      </c>
      <c r="E5860" s="26" t="s">
        <v>28791</v>
      </c>
      <c r="F5860" s="26" t="s">
        <v>28792</v>
      </c>
      <c r="G5860" s="26" t="s">
        <v>9591</v>
      </c>
      <c r="H5860" s="26" t="s">
        <v>735</v>
      </c>
      <c r="I5860" s="26" t="s">
        <v>11411</v>
      </c>
      <c r="J5860" s="26" t="s">
        <v>5371</v>
      </c>
      <c r="K5860" s="26" t="s">
        <v>9597</v>
      </c>
      <c r="L5860" s="26" t="s">
        <v>28793</v>
      </c>
      <c r="M5860" s="26">
        <v>761975495128</v>
      </c>
      <c r="N5860" s="26">
        <v>4624510100</v>
      </c>
    </row>
    <row r="5861" spans="1:14">
      <c r="A5861" s="26" t="s">
        <v>4998</v>
      </c>
      <c r="B5861" s="26" t="s">
        <v>4995</v>
      </c>
      <c r="C5861" s="26">
        <v>20764231</v>
      </c>
      <c r="D5861" s="26" t="s">
        <v>24</v>
      </c>
      <c r="E5861" s="26" t="s">
        <v>28794</v>
      </c>
      <c r="F5861" s="26" t="s">
        <v>10050</v>
      </c>
      <c r="G5861" s="26" t="s">
        <v>9591</v>
      </c>
      <c r="H5861" s="26" t="s">
        <v>735</v>
      </c>
      <c r="I5861" s="26" t="s">
        <v>10088</v>
      </c>
      <c r="J5861" s="26" t="s">
        <v>4996</v>
      </c>
      <c r="K5861" s="26" t="s">
        <v>9606</v>
      </c>
      <c r="L5861" s="26" t="s">
        <v>28795</v>
      </c>
      <c r="M5861" s="26">
        <v>380325431258</v>
      </c>
      <c r="N5861" s="26">
        <v>4622155300</v>
      </c>
    </row>
    <row r="5862" spans="1:14">
      <c r="A5862" s="26" t="s">
        <v>8828</v>
      </c>
      <c r="B5862" s="26" t="s">
        <v>8829</v>
      </c>
      <c r="C5862" s="26">
        <v>2004574</v>
      </c>
      <c r="D5862" s="26" t="s">
        <v>780</v>
      </c>
      <c r="E5862" s="26" t="s">
        <v>28796</v>
      </c>
      <c r="F5862" s="26" t="s">
        <v>28797</v>
      </c>
      <c r="G5862" s="26" t="s">
        <v>9601</v>
      </c>
      <c r="H5862" s="26" t="s">
        <v>1308</v>
      </c>
      <c r="J5862" s="26" t="s">
        <v>1397</v>
      </c>
      <c r="K5862" s="26" t="s">
        <v>9606</v>
      </c>
      <c r="L5862" s="26" t="s">
        <v>15114</v>
      </c>
      <c r="M5862" s="26">
        <v>380673840274</v>
      </c>
      <c r="N5862" s="26">
        <v>520887603</v>
      </c>
    </row>
    <row r="5863" spans="1:14">
      <c r="A5863" s="26" t="s">
        <v>2982</v>
      </c>
      <c r="B5863" s="26" t="s">
        <v>2983</v>
      </c>
      <c r="C5863" s="26">
        <v>37643758</v>
      </c>
      <c r="D5863" s="26" t="s">
        <v>24</v>
      </c>
      <c r="E5863" s="26" t="s">
        <v>28798</v>
      </c>
      <c r="F5863" s="26" t="s">
        <v>28799</v>
      </c>
      <c r="G5863" s="26" t="s">
        <v>9579</v>
      </c>
      <c r="H5863" s="26" t="s">
        <v>258</v>
      </c>
      <c r="I5863" s="26" t="s">
        <v>14964</v>
      </c>
      <c r="J5863" s="26" t="s">
        <v>1218</v>
      </c>
      <c r="K5863" s="26" t="s">
        <v>9582</v>
      </c>
      <c r="L5863" s="26" t="s">
        <v>28800</v>
      </c>
      <c r="M5863" s="26">
        <v>380626639449</v>
      </c>
      <c r="N5863" s="26">
        <v>120455604</v>
      </c>
    </row>
    <row r="5864" spans="1:14">
      <c r="A5864" s="26" t="s">
        <v>7764</v>
      </c>
      <c r="B5864" s="26" t="s">
        <v>7765</v>
      </c>
      <c r="C5864" s="26">
        <v>41980178</v>
      </c>
      <c r="D5864" s="26" t="s">
        <v>24</v>
      </c>
      <c r="E5864" s="26" t="s">
        <v>28801</v>
      </c>
      <c r="F5864" s="26" t="s">
        <v>28802</v>
      </c>
      <c r="G5864" s="26" t="s">
        <v>9586</v>
      </c>
      <c r="H5864" s="26" t="s">
        <v>1088</v>
      </c>
      <c r="I5864" s="26" t="s">
        <v>10691</v>
      </c>
      <c r="J5864" s="26" t="s">
        <v>7761</v>
      </c>
      <c r="K5864" s="26" t="s">
        <v>9597</v>
      </c>
      <c r="L5864" s="26" t="s">
        <v>28803</v>
      </c>
      <c r="M5864" s="26">
        <v>380673511039</v>
      </c>
      <c r="N5864" s="26">
        <v>6124610500</v>
      </c>
    </row>
    <row r="5865" spans="1:14">
      <c r="A5865" s="26" t="s">
        <v>2759</v>
      </c>
      <c r="B5865" s="26" t="s">
        <v>2760</v>
      </c>
      <c r="C5865" s="26">
        <v>37677525</v>
      </c>
      <c r="D5865" s="26" t="s">
        <v>24</v>
      </c>
      <c r="E5865" s="26" t="s">
        <v>28804</v>
      </c>
      <c r="F5865" s="26" t="s">
        <v>28805</v>
      </c>
      <c r="G5865" s="26" t="s">
        <v>9586</v>
      </c>
      <c r="H5865" s="26" t="s">
        <v>133</v>
      </c>
      <c r="I5865" s="26" t="s">
        <v>11507</v>
      </c>
      <c r="J5865" s="26" t="s">
        <v>3623</v>
      </c>
      <c r="K5865" s="26" t="s">
        <v>9582</v>
      </c>
      <c r="L5865" s="26" t="s">
        <v>28806</v>
      </c>
      <c r="M5865" s="26">
        <v>380662649224</v>
      </c>
      <c r="N5865" s="26">
        <v>111790201</v>
      </c>
    </row>
    <row r="5866" spans="1:14">
      <c r="A5866" s="26" t="s">
        <v>8735</v>
      </c>
      <c r="B5866" s="26" t="s">
        <v>8736</v>
      </c>
      <c r="C5866" s="26">
        <v>38358026</v>
      </c>
      <c r="D5866" s="26" t="s">
        <v>24</v>
      </c>
      <c r="E5866" s="26" t="s">
        <v>28807</v>
      </c>
      <c r="F5866" s="26" t="s">
        <v>28808</v>
      </c>
      <c r="G5866" s="26" t="s">
        <v>9586</v>
      </c>
      <c r="H5866" s="26" t="s">
        <v>1308</v>
      </c>
      <c r="I5866" s="26" t="s">
        <v>11309</v>
      </c>
      <c r="J5866" s="26" t="s">
        <v>28809</v>
      </c>
      <c r="K5866" s="26" t="s">
        <v>9582</v>
      </c>
      <c r="L5866" s="26" t="s">
        <v>28810</v>
      </c>
      <c r="M5866" s="26">
        <v>380684141429</v>
      </c>
      <c r="N5866" s="26">
        <v>6810590002</v>
      </c>
    </row>
    <row r="5867" spans="1:14">
      <c r="A5867" s="26" t="s">
        <v>3599</v>
      </c>
      <c r="B5867" s="26" t="s">
        <v>3600</v>
      </c>
      <c r="C5867" s="26">
        <v>42012846</v>
      </c>
      <c r="D5867" s="26" t="s">
        <v>24</v>
      </c>
      <c r="E5867" s="26" t="s">
        <v>28811</v>
      </c>
      <c r="F5867" s="26" t="s">
        <v>28812</v>
      </c>
      <c r="G5867" s="26" t="s">
        <v>9586</v>
      </c>
      <c r="H5867" s="26" t="s">
        <v>468</v>
      </c>
      <c r="I5867" s="26" t="s">
        <v>19343</v>
      </c>
      <c r="J5867" s="26" t="s">
        <v>3601</v>
      </c>
      <c r="K5867" s="26" t="s">
        <v>9582</v>
      </c>
      <c r="L5867" s="26" t="s">
        <v>28813</v>
      </c>
      <c r="M5867" s="26">
        <v>380615396220</v>
      </c>
      <c r="N5867" s="26">
        <v>1420910802</v>
      </c>
    </row>
    <row r="5868" spans="1:14">
      <c r="A5868" s="26" t="s">
        <v>4291</v>
      </c>
      <c r="B5868" s="26" t="s">
        <v>4292</v>
      </c>
      <c r="C5868" s="26">
        <v>22208209</v>
      </c>
      <c r="D5868" s="26" t="s">
        <v>24</v>
      </c>
      <c r="E5868" s="26" t="s">
        <v>28814</v>
      </c>
      <c r="F5868" s="26" t="s">
        <v>15736</v>
      </c>
      <c r="G5868" s="26" t="s">
        <v>9586</v>
      </c>
      <c r="H5868" s="26" t="s">
        <v>576</v>
      </c>
      <c r="J5868" s="26" t="s">
        <v>581</v>
      </c>
      <c r="K5868" s="26" t="s">
        <v>9597</v>
      </c>
      <c r="L5868" s="26" t="s">
        <v>28815</v>
      </c>
      <c r="M5868" s="26">
        <v>380456366225</v>
      </c>
      <c r="N5868" s="26">
        <v>2123681001</v>
      </c>
    </row>
    <row r="5869" spans="1:14">
      <c r="A5869" s="26" t="s">
        <v>7365</v>
      </c>
      <c r="B5869" s="26" t="s">
        <v>7366</v>
      </c>
      <c r="C5869" s="26" t="s">
        <v>1604</v>
      </c>
      <c r="D5869" s="26" t="s">
        <v>24</v>
      </c>
      <c r="E5869" s="26" t="s">
        <v>28816</v>
      </c>
      <c r="F5869" s="26" t="s">
        <v>28817</v>
      </c>
      <c r="G5869" s="26" t="s">
        <v>9591</v>
      </c>
      <c r="H5869" s="26" t="s">
        <v>1025</v>
      </c>
      <c r="J5869" s="26" t="s">
        <v>7362</v>
      </c>
      <c r="K5869" s="26" t="s">
        <v>9597</v>
      </c>
      <c r="L5869" s="26" t="s">
        <v>21044</v>
      </c>
      <c r="M5869" s="26">
        <v>761010101328</v>
      </c>
      <c r="N5869" s="26">
        <v>3220884403</v>
      </c>
    </row>
    <row r="5870" spans="1:14">
      <c r="A5870" s="26" t="s">
        <v>6890</v>
      </c>
      <c r="B5870" s="26" t="s">
        <v>6891</v>
      </c>
      <c r="C5870" s="26">
        <v>38459325</v>
      </c>
      <c r="D5870" s="26" t="s">
        <v>24</v>
      </c>
      <c r="E5870" s="26" t="s">
        <v>28818</v>
      </c>
      <c r="F5870" s="26" t="s">
        <v>28819</v>
      </c>
      <c r="G5870" s="26" t="s">
        <v>9579</v>
      </c>
      <c r="H5870" s="26" t="s">
        <v>949</v>
      </c>
      <c r="I5870" s="26" t="s">
        <v>9669</v>
      </c>
      <c r="J5870" s="26" t="s">
        <v>28820</v>
      </c>
      <c r="K5870" s="26" t="s">
        <v>9582</v>
      </c>
      <c r="L5870" s="26" t="s">
        <v>28821</v>
      </c>
      <c r="M5870" s="26">
        <v>380505141565</v>
      </c>
      <c r="N5870" s="26">
        <v>5324884605</v>
      </c>
    </row>
    <row r="5871" spans="1:14">
      <c r="A5871" s="26" t="s">
        <v>5876</v>
      </c>
      <c r="B5871" s="26" t="s">
        <v>5877</v>
      </c>
      <c r="C5871" s="26">
        <v>41412507</v>
      </c>
      <c r="D5871" s="26" t="s">
        <v>24</v>
      </c>
      <c r="E5871" s="26" t="s">
        <v>28822</v>
      </c>
      <c r="F5871" s="26" t="s">
        <v>28823</v>
      </c>
      <c r="G5871" s="26" t="s">
        <v>9591</v>
      </c>
      <c r="H5871" s="26" t="s">
        <v>506</v>
      </c>
      <c r="I5871" s="26" t="s">
        <v>18286</v>
      </c>
      <c r="J5871" s="26" t="s">
        <v>507</v>
      </c>
      <c r="K5871" s="26" t="s">
        <v>9606</v>
      </c>
      <c r="L5871" s="26" t="s">
        <v>28824</v>
      </c>
      <c r="M5871" s="26">
        <v>380342540025</v>
      </c>
      <c r="N5871" s="26">
        <v>2620455100</v>
      </c>
    </row>
    <row r="5872" spans="1:14">
      <c r="A5872" s="26" t="s">
        <v>4493</v>
      </c>
      <c r="B5872" s="26" t="s">
        <v>4494</v>
      </c>
      <c r="C5872" s="26">
        <v>1994190</v>
      </c>
      <c r="D5872" s="26" t="s">
        <v>780</v>
      </c>
      <c r="E5872" s="26" t="s">
        <v>28825</v>
      </c>
      <c r="F5872" s="26" t="s">
        <v>28826</v>
      </c>
      <c r="G5872" s="26" t="s">
        <v>9601</v>
      </c>
      <c r="H5872" s="26" t="s">
        <v>576</v>
      </c>
      <c r="I5872" s="26" t="s">
        <v>9973</v>
      </c>
      <c r="J5872" s="26" t="s">
        <v>650</v>
      </c>
      <c r="K5872" s="26" t="s">
        <v>9597</v>
      </c>
      <c r="L5872" s="26" t="s">
        <v>9974</v>
      </c>
      <c r="M5872" s="26">
        <v>761434762309</v>
      </c>
      <c r="N5872" s="26">
        <v>3224010100</v>
      </c>
    </row>
    <row r="5873" spans="1:14">
      <c r="A5873" s="26" t="s">
        <v>6518</v>
      </c>
      <c r="B5873" s="26" t="s">
        <v>6519</v>
      </c>
      <c r="C5873" s="26">
        <v>38534606</v>
      </c>
      <c r="D5873" s="26" t="s">
        <v>24</v>
      </c>
      <c r="E5873" s="26" t="s">
        <v>28827</v>
      </c>
      <c r="F5873" s="26" t="s">
        <v>28828</v>
      </c>
      <c r="G5873" s="26" t="s">
        <v>9579</v>
      </c>
      <c r="H5873" s="26" t="s">
        <v>885</v>
      </c>
      <c r="J5873" s="26" t="s">
        <v>28829</v>
      </c>
      <c r="K5873" s="26" t="s">
        <v>9582</v>
      </c>
      <c r="L5873" s="26" t="s">
        <v>28830</v>
      </c>
      <c r="M5873" s="26">
        <v>761928038934</v>
      </c>
      <c r="N5873" s="26">
        <v>120480802</v>
      </c>
    </row>
    <row r="5874" spans="1:14">
      <c r="A5874" s="26" t="s">
        <v>3266</v>
      </c>
      <c r="B5874" s="26" t="s">
        <v>3267</v>
      </c>
      <c r="C5874" s="26">
        <v>38455645</v>
      </c>
      <c r="D5874" s="26" t="s">
        <v>24</v>
      </c>
      <c r="E5874" s="26" t="s">
        <v>28831</v>
      </c>
      <c r="F5874" s="26" t="s">
        <v>28832</v>
      </c>
      <c r="G5874" s="26" t="s">
        <v>9591</v>
      </c>
      <c r="H5874" s="26" t="s">
        <v>375</v>
      </c>
      <c r="I5874" s="26" t="s">
        <v>10187</v>
      </c>
      <c r="J5874" s="26" t="s">
        <v>28833</v>
      </c>
      <c r="K5874" s="26" t="s">
        <v>9582</v>
      </c>
      <c r="L5874" s="26" t="s">
        <v>28834</v>
      </c>
      <c r="M5874" s="26">
        <v>380975807766</v>
      </c>
      <c r="N5874" s="26">
        <v>1821455302</v>
      </c>
    </row>
    <row r="5875" spans="1:14">
      <c r="A5875" s="26" t="s">
        <v>2634</v>
      </c>
      <c r="B5875" s="26" t="s">
        <v>2635</v>
      </c>
      <c r="C5875" s="26">
        <v>37735655</v>
      </c>
      <c r="D5875" s="26" t="s">
        <v>780</v>
      </c>
      <c r="E5875" s="26" t="s">
        <v>28835</v>
      </c>
      <c r="F5875" s="26" t="s">
        <v>28836</v>
      </c>
      <c r="G5875" s="26" t="s">
        <v>9601</v>
      </c>
      <c r="H5875" s="26" t="s">
        <v>133</v>
      </c>
      <c r="I5875" s="26" t="s">
        <v>9968</v>
      </c>
      <c r="J5875" s="26" t="s">
        <v>28837</v>
      </c>
      <c r="K5875" s="26" t="s">
        <v>9582</v>
      </c>
      <c r="L5875" s="26" t="s">
        <v>28838</v>
      </c>
      <c r="M5875" s="26">
        <v>761335519232</v>
      </c>
      <c r="N5875" s="26">
        <v>1223584508</v>
      </c>
    </row>
    <row r="5876" spans="1:14">
      <c r="A5876" s="26" t="s">
        <v>8473</v>
      </c>
      <c r="B5876" s="26" t="s">
        <v>8474</v>
      </c>
      <c r="C5876" s="26">
        <v>38740016</v>
      </c>
      <c r="D5876" s="26" t="s">
        <v>24</v>
      </c>
      <c r="E5876" s="26" t="s">
        <v>28839</v>
      </c>
      <c r="F5876" s="26" t="s">
        <v>28840</v>
      </c>
      <c r="G5876" s="26" t="s">
        <v>9586</v>
      </c>
      <c r="H5876" s="26" t="s">
        <v>1269</v>
      </c>
      <c r="I5876" s="26" t="s">
        <v>16345</v>
      </c>
      <c r="J5876" s="26" t="s">
        <v>8463</v>
      </c>
      <c r="K5876" s="26" t="s">
        <v>9906</v>
      </c>
      <c r="L5876" s="26" t="s">
        <v>28841</v>
      </c>
      <c r="M5876" s="26">
        <v>380502403256</v>
      </c>
      <c r="N5876" s="26">
        <v>6523585501</v>
      </c>
    </row>
    <row r="5877" spans="1:14">
      <c r="A5877" s="26" t="s">
        <v>6199</v>
      </c>
      <c r="B5877" s="26" t="s">
        <v>6200</v>
      </c>
      <c r="C5877" s="26">
        <v>26418688</v>
      </c>
      <c r="D5877" s="26" t="s">
        <v>24</v>
      </c>
      <c r="E5877" s="26" t="s">
        <v>28842</v>
      </c>
      <c r="F5877" s="26" t="s">
        <v>28843</v>
      </c>
      <c r="G5877" s="26" t="s">
        <v>9586</v>
      </c>
      <c r="H5877" s="26" t="s">
        <v>885</v>
      </c>
      <c r="I5877" s="26" t="s">
        <v>12312</v>
      </c>
      <c r="J5877" s="26" t="s">
        <v>28844</v>
      </c>
      <c r="K5877" s="26" t="s">
        <v>9582</v>
      </c>
      <c r="L5877" s="26" t="s">
        <v>28845</v>
      </c>
      <c r="M5877" s="26">
        <v>380484140117</v>
      </c>
      <c r="N5877" s="26">
        <v>5122083601</v>
      </c>
    </row>
    <row r="5878" spans="1:14">
      <c r="A5878" s="26" t="s">
        <v>1829</v>
      </c>
      <c r="B5878" s="26" t="s">
        <v>1830</v>
      </c>
      <c r="C5878" s="26">
        <v>37048032</v>
      </c>
      <c r="D5878" s="26" t="s">
        <v>24</v>
      </c>
      <c r="E5878" s="26" t="s">
        <v>28846</v>
      </c>
      <c r="F5878" s="26" t="s">
        <v>28847</v>
      </c>
      <c r="G5878" s="26" t="s">
        <v>9579</v>
      </c>
      <c r="H5878" s="26" t="s">
        <v>27</v>
      </c>
      <c r="I5878" s="26" t="s">
        <v>12860</v>
      </c>
      <c r="J5878" s="26" t="s">
        <v>28848</v>
      </c>
      <c r="K5878" s="26" t="s">
        <v>9582</v>
      </c>
      <c r="L5878" s="26" t="s">
        <v>28849</v>
      </c>
      <c r="M5878" s="26">
        <v>761411931878</v>
      </c>
      <c r="N5878" s="26">
        <v>522882501</v>
      </c>
    </row>
    <row r="5879" spans="1:14">
      <c r="A5879" s="26" t="s">
        <v>3473</v>
      </c>
      <c r="B5879" s="26" t="s">
        <v>3474</v>
      </c>
      <c r="C5879" s="26">
        <v>38466531</v>
      </c>
      <c r="D5879" s="26" t="s">
        <v>24</v>
      </c>
      <c r="E5879" s="26" t="s">
        <v>28850</v>
      </c>
      <c r="F5879" s="26" t="s">
        <v>28851</v>
      </c>
      <c r="G5879" s="26" t="s">
        <v>9586</v>
      </c>
      <c r="H5879" s="26" t="s">
        <v>392</v>
      </c>
      <c r="I5879" s="26" t="s">
        <v>11629</v>
      </c>
      <c r="J5879" s="26" t="s">
        <v>28852</v>
      </c>
      <c r="K5879" s="26" t="s">
        <v>9582</v>
      </c>
      <c r="L5879" s="26" t="s">
        <v>28853</v>
      </c>
      <c r="M5879" s="26">
        <v>761981498078</v>
      </c>
      <c r="N5879" s="26">
        <v>2124885401</v>
      </c>
    </row>
    <row r="5880" spans="1:14">
      <c r="A5880" s="26" t="s">
        <v>4541</v>
      </c>
      <c r="B5880" s="26" t="s">
        <v>4542</v>
      </c>
      <c r="C5880" s="26">
        <v>38036489</v>
      </c>
      <c r="D5880" s="26" t="s">
        <v>24</v>
      </c>
      <c r="E5880" s="26" t="s">
        <v>28854</v>
      </c>
      <c r="F5880" s="26" t="s">
        <v>28855</v>
      </c>
      <c r="G5880" s="26" t="s">
        <v>9591</v>
      </c>
      <c r="H5880" s="26" t="s">
        <v>576</v>
      </c>
      <c r="J5880" s="26" t="s">
        <v>4543</v>
      </c>
      <c r="K5880" s="26" t="s">
        <v>9597</v>
      </c>
      <c r="L5880" s="26" t="s">
        <v>28856</v>
      </c>
      <c r="M5880" s="26">
        <v>380456554575</v>
      </c>
      <c r="N5880" s="26">
        <v>3211200000</v>
      </c>
    </row>
    <row r="5881" spans="1:14">
      <c r="A5881" s="26" t="s">
        <v>3300</v>
      </c>
      <c r="B5881" s="26" t="s">
        <v>3301</v>
      </c>
      <c r="C5881" s="26">
        <v>40953405</v>
      </c>
      <c r="D5881" s="26" t="s">
        <v>24</v>
      </c>
      <c r="E5881" s="26" t="s">
        <v>28857</v>
      </c>
      <c r="F5881" s="26" t="s">
        <v>28858</v>
      </c>
      <c r="G5881" s="26" t="s">
        <v>9586</v>
      </c>
      <c r="H5881" s="26" t="s">
        <v>375</v>
      </c>
      <c r="I5881" s="26" t="s">
        <v>12674</v>
      </c>
      <c r="J5881" s="26" t="s">
        <v>28859</v>
      </c>
      <c r="K5881" s="26" t="s">
        <v>9606</v>
      </c>
      <c r="L5881" s="26" t="s">
        <v>28860</v>
      </c>
      <c r="M5881" s="26">
        <v>380412485943</v>
      </c>
      <c r="N5881" s="26">
        <v>1822055600</v>
      </c>
    </row>
    <row r="5882" spans="1:14">
      <c r="A5882" s="26" t="s">
        <v>8694</v>
      </c>
      <c r="B5882" s="26" t="s">
        <v>8695</v>
      </c>
      <c r="C5882" s="26">
        <v>38469307</v>
      </c>
      <c r="D5882" s="26" t="s">
        <v>24</v>
      </c>
      <c r="E5882" s="26" t="s">
        <v>28861</v>
      </c>
      <c r="F5882" s="26" t="s">
        <v>28862</v>
      </c>
      <c r="G5882" s="26" t="s">
        <v>9586</v>
      </c>
      <c r="H5882" s="26" t="s">
        <v>1308</v>
      </c>
      <c r="J5882" s="26" t="s">
        <v>142</v>
      </c>
      <c r="K5882" s="26" t="s">
        <v>9582</v>
      </c>
      <c r="L5882" s="26" t="s">
        <v>28863</v>
      </c>
      <c r="M5882" s="26">
        <v>380977111395</v>
      </c>
      <c r="N5882" s="26">
        <v>123580801</v>
      </c>
    </row>
    <row r="5883" spans="1:14">
      <c r="A5883" s="26" t="s">
        <v>2552</v>
      </c>
      <c r="B5883" s="26" t="s">
        <v>2553</v>
      </c>
      <c r="C5883" s="26">
        <v>37862109</v>
      </c>
      <c r="D5883" s="26" t="s">
        <v>24</v>
      </c>
      <c r="E5883" s="26" t="s">
        <v>28864</v>
      </c>
      <c r="F5883" s="26" t="s">
        <v>12486</v>
      </c>
      <c r="G5883" s="26" t="s">
        <v>9586</v>
      </c>
      <c r="H5883" s="26" t="s">
        <v>133</v>
      </c>
      <c r="J5883" s="26" t="s">
        <v>183</v>
      </c>
      <c r="K5883" s="26" t="s">
        <v>9597</v>
      </c>
      <c r="L5883" s="26" t="s">
        <v>28865</v>
      </c>
      <c r="M5883" s="26">
        <v>380676304924</v>
      </c>
      <c r="N5883" s="26">
        <v>1211000000</v>
      </c>
    </row>
    <row r="5884" spans="1:14">
      <c r="A5884" s="26" t="s">
        <v>5687</v>
      </c>
      <c r="B5884" s="26" t="s">
        <v>5688</v>
      </c>
      <c r="C5884" s="26">
        <v>40871181</v>
      </c>
      <c r="D5884" s="26" t="s">
        <v>24</v>
      </c>
      <c r="E5884" s="26" t="s">
        <v>28866</v>
      </c>
      <c r="F5884" s="26" t="s">
        <v>28867</v>
      </c>
      <c r="G5884" s="26" t="s">
        <v>9586</v>
      </c>
      <c r="H5884" s="26" t="s">
        <v>799</v>
      </c>
      <c r="J5884" s="26" t="s">
        <v>800</v>
      </c>
      <c r="K5884" s="26" t="s">
        <v>9597</v>
      </c>
      <c r="L5884" s="26" t="s">
        <v>28868</v>
      </c>
      <c r="M5884" s="26">
        <v>380442340272</v>
      </c>
      <c r="N5884" s="26">
        <v>4822784009</v>
      </c>
    </row>
    <row r="5885" spans="1:14">
      <c r="A5885" s="26" t="s">
        <v>5917</v>
      </c>
      <c r="B5885" s="26" t="s">
        <v>5918</v>
      </c>
      <c r="C5885" s="26">
        <v>38341981</v>
      </c>
      <c r="D5885" s="26" t="s">
        <v>24</v>
      </c>
      <c r="E5885" s="26" t="s">
        <v>28869</v>
      </c>
      <c r="F5885" s="26" t="s">
        <v>28870</v>
      </c>
      <c r="G5885" s="26" t="s">
        <v>9586</v>
      </c>
      <c r="H5885" s="26" t="s">
        <v>835</v>
      </c>
      <c r="J5885" s="26" t="s">
        <v>5951</v>
      </c>
      <c r="K5885" s="26" t="s">
        <v>9582</v>
      </c>
      <c r="L5885" s="26" t="s">
        <v>28871</v>
      </c>
      <c r="M5885" s="26">
        <v>761026988274</v>
      </c>
      <c r="N5885" s="26">
        <v>525680803</v>
      </c>
    </row>
    <row r="5886" spans="1:14">
      <c r="A5886" s="26" t="s">
        <v>6454</v>
      </c>
      <c r="B5886" s="26" t="s">
        <v>6254</v>
      </c>
      <c r="C5886" s="26">
        <v>39027648</v>
      </c>
      <c r="D5886" s="26" t="s">
        <v>24</v>
      </c>
      <c r="E5886" s="26" t="s">
        <v>28872</v>
      </c>
      <c r="F5886" s="26" t="s">
        <v>25533</v>
      </c>
      <c r="G5886" s="26" t="s">
        <v>9586</v>
      </c>
      <c r="H5886" s="26" t="s">
        <v>885</v>
      </c>
      <c r="J5886" s="26" t="s">
        <v>910</v>
      </c>
      <c r="K5886" s="26" t="s">
        <v>9597</v>
      </c>
      <c r="L5886" s="26" t="s">
        <v>28873</v>
      </c>
      <c r="M5886" s="26">
        <v>760974001146</v>
      </c>
      <c r="N5886" s="26">
        <v>5110100000</v>
      </c>
    </row>
    <row r="5887" spans="1:14">
      <c r="A5887" s="26" t="s">
        <v>8968</v>
      </c>
      <c r="B5887" s="26" t="s">
        <v>8969</v>
      </c>
      <c r="C5887" s="26">
        <v>39028882</v>
      </c>
      <c r="D5887" s="26" t="s">
        <v>24</v>
      </c>
      <c r="E5887" s="26" t="s">
        <v>28874</v>
      </c>
      <c r="F5887" s="26" t="s">
        <v>28875</v>
      </c>
      <c r="G5887" s="26" t="s">
        <v>9579</v>
      </c>
      <c r="H5887" s="26" t="s">
        <v>1401</v>
      </c>
      <c r="I5887" s="26" t="s">
        <v>12387</v>
      </c>
      <c r="J5887" s="26" t="s">
        <v>28876</v>
      </c>
      <c r="K5887" s="26" t="s">
        <v>9582</v>
      </c>
      <c r="L5887" s="26" t="s">
        <v>28877</v>
      </c>
      <c r="M5887" s="26">
        <v>380474561548</v>
      </c>
      <c r="N5887" s="26">
        <v>7124687001</v>
      </c>
    </row>
    <row r="5888" spans="1:14">
      <c r="A5888" s="26" t="s">
        <v>6187</v>
      </c>
      <c r="B5888" s="26" t="s">
        <v>6188</v>
      </c>
      <c r="C5888" s="26">
        <v>38096553</v>
      </c>
      <c r="D5888" s="26" t="s">
        <v>24</v>
      </c>
      <c r="E5888" s="26" t="s">
        <v>28878</v>
      </c>
      <c r="F5888" s="26" t="s">
        <v>28879</v>
      </c>
      <c r="G5888" s="26" t="s">
        <v>9591</v>
      </c>
      <c r="H5888" s="26" t="s">
        <v>885</v>
      </c>
      <c r="J5888" s="26" t="s">
        <v>28880</v>
      </c>
      <c r="K5888" s="26" t="s">
        <v>9582</v>
      </c>
      <c r="L5888" s="26" t="s">
        <v>28881</v>
      </c>
      <c r="M5888" s="26">
        <v>760970863150</v>
      </c>
      <c r="N5888" s="26">
        <v>5121880404</v>
      </c>
    </row>
    <row r="5889" spans="1:14">
      <c r="A5889" s="26" t="s">
        <v>9137</v>
      </c>
      <c r="B5889" s="26" t="s">
        <v>9138</v>
      </c>
      <c r="C5889" s="26">
        <v>36754912</v>
      </c>
      <c r="D5889" s="26" t="s">
        <v>24</v>
      </c>
      <c r="E5889" s="26" t="s">
        <v>28882</v>
      </c>
      <c r="F5889" s="26" t="s">
        <v>28883</v>
      </c>
      <c r="G5889" s="26" t="s">
        <v>9579</v>
      </c>
      <c r="H5889" s="26" t="s">
        <v>1490</v>
      </c>
      <c r="I5889" s="26" t="s">
        <v>13192</v>
      </c>
      <c r="J5889" s="26" t="s">
        <v>28884</v>
      </c>
      <c r="K5889" s="26" t="s">
        <v>9582</v>
      </c>
      <c r="L5889" s="26" t="s">
        <v>28885</v>
      </c>
      <c r="M5889" s="26">
        <v>380680863686</v>
      </c>
      <c r="N5889" s="26">
        <v>7323580504</v>
      </c>
    </row>
    <row r="5890" spans="1:14">
      <c r="A5890" s="26" t="s">
        <v>9061</v>
      </c>
      <c r="B5890" s="26" t="s">
        <v>9062</v>
      </c>
      <c r="C5890" s="26">
        <v>40238468</v>
      </c>
      <c r="D5890" s="26" t="s">
        <v>24</v>
      </c>
      <c r="E5890" s="26" t="s">
        <v>28886</v>
      </c>
      <c r="F5890" s="26" t="s">
        <v>28887</v>
      </c>
      <c r="G5890" s="26" t="s">
        <v>9591</v>
      </c>
      <c r="H5890" s="26" t="s">
        <v>1490</v>
      </c>
      <c r="I5890" s="26" t="s">
        <v>11202</v>
      </c>
      <c r="J5890" s="26" t="s">
        <v>28888</v>
      </c>
      <c r="K5890" s="26" t="s">
        <v>9582</v>
      </c>
      <c r="L5890" s="26" t="s">
        <v>28889</v>
      </c>
      <c r="M5890" s="26">
        <v>380956155765</v>
      </c>
      <c r="N5890" s="26">
        <v>7324582004</v>
      </c>
    </row>
    <row r="5891" spans="1:14">
      <c r="A5891" s="26" t="s">
        <v>4362</v>
      </c>
      <c r="B5891" s="26" t="s">
        <v>4363</v>
      </c>
      <c r="C5891" s="26">
        <v>42081684</v>
      </c>
      <c r="D5891" s="26" t="s">
        <v>24</v>
      </c>
      <c r="E5891" s="26" t="s">
        <v>28890</v>
      </c>
      <c r="F5891" s="26" t="s">
        <v>28891</v>
      </c>
      <c r="G5891" s="26" t="s">
        <v>9586</v>
      </c>
      <c r="H5891" s="26" t="s">
        <v>576</v>
      </c>
      <c r="J5891" s="26" t="s">
        <v>11587</v>
      </c>
      <c r="K5891" s="26" t="s">
        <v>9597</v>
      </c>
      <c r="L5891" s="26" t="s">
        <v>28892</v>
      </c>
      <c r="M5891" s="26">
        <v>761180921344</v>
      </c>
      <c r="N5891" s="26">
        <v>3210800000</v>
      </c>
    </row>
    <row r="5892" spans="1:14">
      <c r="A5892" s="26" t="s">
        <v>4071</v>
      </c>
      <c r="B5892" s="26" t="s">
        <v>4072</v>
      </c>
      <c r="C5892" s="26">
        <v>38554360</v>
      </c>
      <c r="D5892" s="26" t="s">
        <v>1701</v>
      </c>
      <c r="E5892" s="26" t="s">
        <v>28893</v>
      </c>
      <c r="F5892" s="26" t="s">
        <v>28894</v>
      </c>
      <c r="G5892" s="26" t="s">
        <v>9601</v>
      </c>
      <c r="H5892" s="26" t="s">
        <v>506</v>
      </c>
      <c r="I5892" s="26" t="s">
        <v>15242</v>
      </c>
      <c r="J5892" s="26" t="s">
        <v>4248</v>
      </c>
      <c r="K5892" s="26" t="s">
        <v>9597</v>
      </c>
      <c r="L5892" s="26" t="s">
        <v>28895</v>
      </c>
      <c r="M5892" s="26">
        <v>380673446305</v>
      </c>
      <c r="N5892" s="26">
        <v>2625810100</v>
      </c>
    </row>
    <row r="5893" spans="1:14">
      <c r="A5893" s="26" t="s">
        <v>6379</v>
      </c>
      <c r="B5893" s="26" t="s">
        <v>6380</v>
      </c>
      <c r="C5893" s="26">
        <v>38644773</v>
      </c>
      <c r="D5893" s="26" t="s">
        <v>780</v>
      </c>
      <c r="E5893" s="26" t="s">
        <v>28896</v>
      </c>
      <c r="F5893" s="26" t="s">
        <v>28897</v>
      </c>
      <c r="G5893" s="26" t="s">
        <v>9601</v>
      </c>
      <c r="H5893" s="26" t="s">
        <v>885</v>
      </c>
      <c r="J5893" s="26" t="s">
        <v>910</v>
      </c>
      <c r="K5893" s="26" t="s">
        <v>9597</v>
      </c>
      <c r="L5893" s="26" t="s">
        <v>28898</v>
      </c>
      <c r="M5893" s="26">
        <v>380487200057</v>
      </c>
      <c r="N5893" s="26">
        <v>5110100000</v>
      </c>
    </row>
    <row r="5894" spans="1:14">
      <c r="A5894" s="26" t="s">
        <v>9323</v>
      </c>
      <c r="B5894" s="26" t="s">
        <v>9324</v>
      </c>
      <c r="C5894" s="26">
        <v>2006320</v>
      </c>
      <c r="D5894" s="26" t="s">
        <v>780</v>
      </c>
      <c r="E5894" s="26" t="s">
        <v>28899</v>
      </c>
      <c r="F5894" s="26" t="s">
        <v>28900</v>
      </c>
      <c r="G5894" s="26" t="s">
        <v>9601</v>
      </c>
      <c r="H5894" s="26" t="s">
        <v>1573</v>
      </c>
      <c r="I5894" s="26" t="s">
        <v>10013</v>
      </c>
      <c r="J5894" s="26" t="s">
        <v>1578</v>
      </c>
      <c r="K5894" s="26" t="s">
        <v>9597</v>
      </c>
      <c r="L5894" s="26" t="s">
        <v>28901</v>
      </c>
      <c r="M5894" s="26">
        <v>760967439924</v>
      </c>
      <c r="N5894" s="26">
        <v>7422410100</v>
      </c>
    </row>
    <row r="5895" spans="1:14">
      <c r="A5895" s="26" t="s">
        <v>8681</v>
      </c>
      <c r="B5895" s="26" t="s">
        <v>8682</v>
      </c>
      <c r="C5895" s="26">
        <v>38402043</v>
      </c>
      <c r="D5895" s="26" t="s">
        <v>24</v>
      </c>
      <c r="E5895" s="26" t="s">
        <v>28902</v>
      </c>
      <c r="F5895" s="26" t="s">
        <v>28903</v>
      </c>
      <c r="G5895" s="26" t="s">
        <v>9579</v>
      </c>
      <c r="H5895" s="26" t="s">
        <v>1308</v>
      </c>
      <c r="J5895" s="26" t="s">
        <v>28904</v>
      </c>
      <c r="K5895" s="26" t="s">
        <v>9582</v>
      </c>
      <c r="L5895" s="26" t="s">
        <v>28905</v>
      </c>
      <c r="M5895" s="26">
        <v>761931540456</v>
      </c>
      <c r="N5895" s="26">
        <v>5621282107</v>
      </c>
    </row>
    <row r="5896" spans="1:14">
      <c r="A5896" s="26" t="s">
        <v>8735</v>
      </c>
      <c r="B5896" s="26" t="s">
        <v>8736</v>
      </c>
      <c r="C5896" s="26">
        <v>38358026</v>
      </c>
      <c r="D5896" s="26" t="s">
        <v>24</v>
      </c>
      <c r="E5896" s="26" t="s">
        <v>28906</v>
      </c>
      <c r="F5896" s="26" t="s">
        <v>28907</v>
      </c>
      <c r="G5896" s="26" t="s">
        <v>9579</v>
      </c>
      <c r="H5896" s="26" t="s">
        <v>1308</v>
      </c>
      <c r="I5896" s="26" t="s">
        <v>11309</v>
      </c>
      <c r="J5896" s="26" t="s">
        <v>28908</v>
      </c>
      <c r="K5896" s="26" t="s">
        <v>9582</v>
      </c>
      <c r="L5896" s="26" t="s">
        <v>28909</v>
      </c>
      <c r="M5896" s="26">
        <v>380982943191</v>
      </c>
      <c r="N5896" s="26">
        <v>6823980314</v>
      </c>
    </row>
    <row r="5897" spans="1:14">
      <c r="A5897" s="26" t="s">
        <v>3190</v>
      </c>
      <c r="B5897" s="26" t="s">
        <v>3191</v>
      </c>
      <c r="C5897" s="26">
        <v>38395183</v>
      </c>
      <c r="D5897" s="26" t="s">
        <v>24</v>
      </c>
      <c r="E5897" s="26" t="s">
        <v>28910</v>
      </c>
      <c r="F5897" s="26" t="s">
        <v>28911</v>
      </c>
      <c r="G5897" s="26" t="s">
        <v>9586</v>
      </c>
      <c r="H5897" s="26" t="s">
        <v>375</v>
      </c>
      <c r="I5897" s="26" t="s">
        <v>10224</v>
      </c>
      <c r="J5897" s="26" t="s">
        <v>15856</v>
      </c>
      <c r="K5897" s="26" t="s">
        <v>9606</v>
      </c>
      <c r="L5897" s="26" t="s">
        <v>28912</v>
      </c>
      <c r="M5897" s="26">
        <v>380502228082</v>
      </c>
      <c r="N5897" s="26">
        <v>523055302</v>
      </c>
    </row>
    <row r="5898" spans="1:14">
      <c r="A5898" s="26" t="s">
        <v>5695</v>
      </c>
      <c r="B5898" s="26" t="s">
        <v>5519</v>
      </c>
      <c r="C5898" s="26">
        <v>40075815</v>
      </c>
      <c r="D5898" s="26" t="s">
        <v>780</v>
      </c>
      <c r="E5898" s="26" t="s">
        <v>28913</v>
      </c>
      <c r="F5898" s="26" t="s">
        <v>28914</v>
      </c>
      <c r="G5898" s="26" t="s">
        <v>9601</v>
      </c>
      <c r="H5898" s="26" t="s">
        <v>799</v>
      </c>
      <c r="I5898" s="26" t="s">
        <v>16554</v>
      </c>
      <c r="J5898" s="26" t="s">
        <v>800</v>
      </c>
      <c r="K5898" s="26" t="s">
        <v>9597</v>
      </c>
      <c r="L5898" s="26" t="s">
        <v>28915</v>
      </c>
      <c r="M5898" s="26">
        <v>380444651704</v>
      </c>
      <c r="N5898" s="26">
        <v>4822784009</v>
      </c>
    </row>
    <row r="5899" spans="1:14">
      <c r="A5899" s="26" t="s">
        <v>3356</v>
      </c>
      <c r="B5899" s="26" t="s">
        <v>3357</v>
      </c>
      <c r="C5899" s="26">
        <v>38284599</v>
      </c>
      <c r="D5899" s="26" t="s">
        <v>24</v>
      </c>
      <c r="E5899" s="26" t="s">
        <v>28916</v>
      </c>
      <c r="F5899" s="26" t="s">
        <v>28917</v>
      </c>
      <c r="G5899" s="26" t="s">
        <v>9579</v>
      </c>
      <c r="H5899" s="26" t="s">
        <v>392</v>
      </c>
      <c r="I5899" s="26" t="s">
        <v>11117</v>
      </c>
      <c r="J5899" s="26" t="s">
        <v>28918</v>
      </c>
      <c r="K5899" s="26" t="s">
        <v>9582</v>
      </c>
      <c r="L5899" s="26" t="s">
        <v>28919</v>
      </c>
      <c r="M5899" s="26">
        <v>380313531250</v>
      </c>
      <c r="N5899" s="26">
        <v>2120883602</v>
      </c>
    </row>
    <row r="5900" spans="1:14">
      <c r="A5900" s="26" t="s">
        <v>9164</v>
      </c>
      <c r="B5900" s="26" t="s">
        <v>9165</v>
      </c>
      <c r="C5900" s="26">
        <v>38231128</v>
      </c>
      <c r="D5900" s="26" t="s">
        <v>24</v>
      </c>
      <c r="E5900" s="26" t="s">
        <v>28920</v>
      </c>
      <c r="F5900" s="26" t="s">
        <v>28921</v>
      </c>
      <c r="G5900" s="26" t="s">
        <v>9579</v>
      </c>
      <c r="H5900" s="26" t="s">
        <v>1490</v>
      </c>
      <c r="J5900" s="26" t="s">
        <v>28922</v>
      </c>
      <c r="K5900" s="26" t="s">
        <v>9582</v>
      </c>
      <c r="L5900" s="26" t="s">
        <v>28923</v>
      </c>
      <c r="M5900" s="26">
        <v>380997359039</v>
      </c>
      <c r="N5900" s="26">
        <v>7325080201</v>
      </c>
    </row>
    <row r="5901" spans="1:14">
      <c r="A5901" s="26" t="s">
        <v>4562</v>
      </c>
      <c r="B5901" s="26" t="s">
        <v>4563</v>
      </c>
      <c r="C5901" s="26">
        <v>38302240</v>
      </c>
      <c r="D5901" s="26" t="s">
        <v>24</v>
      </c>
      <c r="E5901" s="26" t="s">
        <v>28924</v>
      </c>
      <c r="F5901" s="26" t="s">
        <v>28925</v>
      </c>
      <c r="G5901" s="26" t="s">
        <v>9586</v>
      </c>
      <c r="H5901" s="26" t="s">
        <v>670</v>
      </c>
      <c r="I5901" s="26" t="s">
        <v>11700</v>
      </c>
      <c r="J5901" s="26" t="s">
        <v>28926</v>
      </c>
      <c r="K5901" s="26" t="s">
        <v>9582</v>
      </c>
      <c r="L5901" s="26" t="s">
        <v>28927</v>
      </c>
      <c r="M5901" s="26">
        <v>380663797029</v>
      </c>
      <c r="N5901" s="26">
        <v>3522587201</v>
      </c>
    </row>
    <row r="5902" spans="1:14">
      <c r="A5902" s="26" t="s">
        <v>8401</v>
      </c>
      <c r="B5902" s="26" t="s">
        <v>8402</v>
      </c>
      <c r="C5902" s="26">
        <v>42903199</v>
      </c>
      <c r="D5902" s="26" t="s">
        <v>24</v>
      </c>
      <c r="E5902" s="26" t="s">
        <v>28928</v>
      </c>
      <c r="F5902" s="26" t="s">
        <v>28929</v>
      </c>
      <c r="G5902" s="26" t="s">
        <v>9586</v>
      </c>
      <c r="H5902" s="26" t="s">
        <v>1269</v>
      </c>
      <c r="I5902" s="26" t="s">
        <v>12727</v>
      </c>
      <c r="J5902" s="26" t="s">
        <v>8403</v>
      </c>
      <c r="K5902" s="26" t="s">
        <v>9582</v>
      </c>
      <c r="L5902" s="26" t="s">
        <v>28930</v>
      </c>
      <c r="M5902" s="26">
        <v>380553942532</v>
      </c>
      <c r="N5902" s="26">
        <v>6522380501</v>
      </c>
    </row>
    <row r="5903" spans="1:14">
      <c r="A5903" s="26" t="s">
        <v>8471</v>
      </c>
      <c r="B5903" s="26" t="s">
        <v>8472</v>
      </c>
      <c r="C5903" s="26">
        <v>38473156</v>
      </c>
      <c r="D5903" s="26" t="s">
        <v>24</v>
      </c>
      <c r="E5903" s="26" t="s">
        <v>28931</v>
      </c>
      <c r="F5903" s="26" t="s">
        <v>28932</v>
      </c>
      <c r="G5903" s="26" t="s">
        <v>9586</v>
      </c>
      <c r="H5903" s="26" t="s">
        <v>1269</v>
      </c>
      <c r="I5903" s="26" t="s">
        <v>12277</v>
      </c>
      <c r="J5903" s="26" t="s">
        <v>3890</v>
      </c>
      <c r="K5903" s="26" t="s">
        <v>9582</v>
      </c>
      <c r="L5903" s="26" t="s">
        <v>28933</v>
      </c>
      <c r="M5903" s="26">
        <v>380553037291</v>
      </c>
      <c r="N5903" s="26">
        <v>1222085501</v>
      </c>
    </row>
    <row r="5904" spans="1:14">
      <c r="A5904" s="26" t="s">
        <v>9222</v>
      </c>
      <c r="B5904" s="26" t="s">
        <v>9219</v>
      </c>
      <c r="C5904" s="26">
        <v>30844172</v>
      </c>
      <c r="D5904" s="26" t="s">
        <v>24</v>
      </c>
      <c r="E5904" s="26" t="s">
        <v>28934</v>
      </c>
      <c r="F5904" s="26" t="s">
        <v>28935</v>
      </c>
      <c r="G5904" s="26" t="s">
        <v>9591</v>
      </c>
      <c r="H5904" s="26" t="s">
        <v>1490</v>
      </c>
      <c r="J5904" s="26" t="s">
        <v>1553</v>
      </c>
      <c r="K5904" s="26" t="s">
        <v>9597</v>
      </c>
      <c r="L5904" s="26" t="s">
        <v>22511</v>
      </c>
      <c r="M5904" s="26">
        <v>760744484420</v>
      </c>
      <c r="N5904" s="26">
        <v>524955100</v>
      </c>
    </row>
    <row r="5905" spans="1:14">
      <c r="A5905" s="26" t="s">
        <v>7971</v>
      </c>
      <c r="B5905" s="26" t="s">
        <v>7972</v>
      </c>
      <c r="C5905" s="26" t="s">
        <v>1604</v>
      </c>
      <c r="D5905" s="26" t="s">
        <v>24</v>
      </c>
      <c r="E5905" s="26" t="s">
        <v>28936</v>
      </c>
      <c r="F5905" s="26" t="s">
        <v>7972</v>
      </c>
      <c r="G5905" s="26" t="s">
        <v>9586</v>
      </c>
      <c r="H5905" s="26" t="s">
        <v>1122</v>
      </c>
      <c r="J5905" s="26" t="s">
        <v>1210</v>
      </c>
      <c r="K5905" s="26" t="s">
        <v>9597</v>
      </c>
      <c r="L5905" s="26" t="s">
        <v>28937</v>
      </c>
      <c r="M5905" s="26">
        <v>380668752019</v>
      </c>
      <c r="N5905" s="26">
        <v>524884501</v>
      </c>
    </row>
    <row r="5906" spans="1:14">
      <c r="A5906" s="26" t="s">
        <v>9358</v>
      </c>
      <c r="B5906" s="26" t="s">
        <v>9359</v>
      </c>
      <c r="C5906" s="26">
        <v>5480631</v>
      </c>
      <c r="D5906" s="26" t="s">
        <v>780</v>
      </c>
      <c r="E5906" s="26" t="s">
        <v>28938</v>
      </c>
      <c r="F5906" s="26" t="s">
        <v>28939</v>
      </c>
      <c r="G5906" s="26" t="s">
        <v>9601</v>
      </c>
      <c r="H5906" s="26" t="s">
        <v>1573</v>
      </c>
      <c r="J5906" s="26" t="s">
        <v>1582</v>
      </c>
      <c r="K5906" s="26" t="s">
        <v>9597</v>
      </c>
      <c r="L5906" s="26" t="s">
        <v>28940</v>
      </c>
      <c r="M5906" s="26">
        <v>380681301679</v>
      </c>
      <c r="N5906" s="26">
        <v>7410400000</v>
      </c>
    </row>
    <row r="5907" spans="1:14">
      <c r="A5907" s="26" t="s">
        <v>9094</v>
      </c>
      <c r="B5907" s="26" t="s">
        <v>9095</v>
      </c>
      <c r="C5907" s="26">
        <v>36750153</v>
      </c>
      <c r="D5907" s="26" t="s">
        <v>24</v>
      </c>
      <c r="E5907" s="26" t="s">
        <v>28941</v>
      </c>
      <c r="F5907" s="26" t="s">
        <v>28942</v>
      </c>
      <c r="G5907" s="26" t="s">
        <v>9586</v>
      </c>
      <c r="H5907" s="26" t="s">
        <v>1490</v>
      </c>
      <c r="I5907" s="26" t="s">
        <v>12360</v>
      </c>
      <c r="J5907" s="26" t="s">
        <v>28943</v>
      </c>
      <c r="K5907" s="26" t="s">
        <v>9582</v>
      </c>
      <c r="L5907" s="26" t="s">
        <v>28944</v>
      </c>
      <c r="M5907" s="26">
        <v>380668876068</v>
      </c>
      <c r="N5907" s="26">
        <v>7322088001</v>
      </c>
    </row>
    <row r="5908" spans="1:14">
      <c r="A5908" s="26" t="s">
        <v>9399</v>
      </c>
      <c r="B5908" s="26" t="s">
        <v>9400</v>
      </c>
      <c r="C5908" s="26">
        <v>38955665</v>
      </c>
      <c r="D5908" s="26" t="s">
        <v>24</v>
      </c>
      <c r="E5908" s="26" t="s">
        <v>28945</v>
      </c>
      <c r="F5908" s="26" t="s">
        <v>28946</v>
      </c>
      <c r="G5908" s="26" t="s">
        <v>9579</v>
      </c>
      <c r="H5908" s="26" t="s">
        <v>1573</v>
      </c>
      <c r="I5908" s="26" t="s">
        <v>10158</v>
      </c>
      <c r="J5908" s="26" t="s">
        <v>15836</v>
      </c>
      <c r="K5908" s="26" t="s">
        <v>9582</v>
      </c>
      <c r="L5908" s="26" t="s">
        <v>28947</v>
      </c>
      <c r="M5908" s="26">
        <v>380462688217</v>
      </c>
      <c r="N5908" s="26">
        <v>520285312</v>
      </c>
    </row>
    <row r="5909" spans="1:14">
      <c r="A5909" s="26" t="s">
        <v>4446</v>
      </c>
      <c r="B5909" s="26" t="s">
        <v>4447</v>
      </c>
      <c r="C5909" s="26">
        <v>38462249</v>
      </c>
      <c r="D5909" s="26" t="s">
        <v>24</v>
      </c>
      <c r="E5909" s="26" t="s">
        <v>28948</v>
      </c>
      <c r="F5909" s="26" t="s">
        <v>28949</v>
      </c>
      <c r="G5909" s="26" t="s">
        <v>9579</v>
      </c>
      <c r="H5909" s="26" t="s">
        <v>576</v>
      </c>
      <c r="I5909" s="26" t="s">
        <v>10867</v>
      </c>
      <c r="J5909" s="26" t="s">
        <v>28950</v>
      </c>
      <c r="K5909" s="26" t="s">
        <v>9582</v>
      </c>
      <c r="L5909" s="26" t="s">
        <v>28951</v>
      </c>
      <c r="M5909" s="26">
        <v>380661422877</v>
      </c>
      <c r="N5909" s="26">
        <v>721485202</v>
      </c>
    </row>
    <row r="5910" spans="1:14">
      <c r="A5910" s="26" t="s">
        <v>3127</v>
      </c>
      <c r="B5910" s="26" t="s">
        <v>3128</v>
      </c>
      <c r="C5910" s="26">
        <v>1991458</v>
      </c>
      <c r="D5910" s="26" t="s">
        <v>780</v>
      </c>
      <c r="E5910" s="26" t="s">
        <v>28952</v>
      </c>
      <c r="F5910" s="26" t="s">
        <v>28953</v>
      </c>
      <c r="G5910" s="26" t="s">
        <v>9601</v>
      </c>
      <c r="H5910" s="26" t="s">
        <v>375</v>
      </c>
      <c r="J5910" s="26" t="s">
        <v>380</v>
      </c>
      <c r="K5910" s="26" t="s">
        <v>9597</v>
      </c>
      <c r="L5910" s="26" t="s">
        <v>28954</v>
      </c>
      <c r="M5910" s="26">
        <v>380412432353</v>
      </c>
      <c r="N5910" s="26">
        <v>1810100000</v>
      </c>
    </row>
    <row r="5911" spans="1:14">
      <c r="A5911" s="26" t="s">
        <v>3517</v>
      </c>
      <c r="B5911" s="26" t="s">
        <v>3518</v>
      </c>
      <c r="C5911" s="26">
        <v>1992156</v>
      </c>
      <c r="D5911" s="26" t="s">
        <v>780</v>
      </c>
      <c r="E5911" s="26" t="s">
        <v>28955</v>
      </c>
      <c r="F5911" s="26" t="s">
        <v>11561</v>
      </c>
      <c r="G5911" s="26" t="s">
        <v>9601</v>
      </c>
      <c r="H5911" s="26" t="s">
        <v>392</v>
      </c>
      <c r="I5911" s="26" t="s">
        <v>10280</v>
      </c>
      <c r="J5911" s="26" t="s">
        <v>435</v>
      </c>
      <c r="K5911" s="26" t="s">
        <v>9597</v>
      </c>
      <c r="L5911" s="26" t="s">
        <v>28956</v>
      </c>
      <c r="M5911" s="26">
        <v>761646756554</v>
      </c>
      <c r="N5911" s="26">
        <v>2123610100</v>
      </c>
    </row>
    <row r="5912" spans="1:14">
      <c r="A5912" s="26" t="s">
        <v>3811</v>
      </c>
      <c r="B5912" s="26" t="s">
        <v>3812</v>
      </c>
      <c r="C5912" s="26">
        <v>41775887</v>
      </c>
      <c r="D5912" s="26" t="s">
        <v>24</v>
      </c>
      <c r="E5912" s="26" t="s">
        <v>28957</v>
      </c>
      <c r="F5912" s="26" t="s">
        <v>28958</v>
      </c>
      <c r="G5912" s="26" t="s">
        <v>9579</v>
      </c>
      <c r="H5912" s="26" t="s">
        <v>468</v>
      </c>
      <c r="I5912" s="26" t="s">
        <v>10687</v>
      </c>
      <c r="J5912" s="26" t="s">
        <v>28959</v>
      </c>
      <c r="K5912" s="26" t="s">
        <v>9582</v>
      </c>
      <c r="L5912" s="26" t="s">
        <v>28960</v>
      </c>
      <c r="M5912" s="26">
        <v>761929555330</v>
      </c>
      <c r="N5912" s="26">
        <v>2322189001</v>
      </c>
    </row>
    <row r="5913" spans="1:14">
      <c r="A5913" s="26" t="s">
        <v>9067</v>
      </c>
      <c r="B5913" s="26" t="s">
        <v>9068</v>
      </c>
      <c r="C5913" s="26">
        <v>36752522</v>
      </c>
      <c r="D5913" s="26" t="s">
        <v>24</v>
      </c>
      <c r="E5913" s="26" t="s">
        <v>28961</v>
      </c>
      <c r="F5913" s="26" t="s">
        <v>28962</v>
      </c>
      <c r="G5913" s="26" t="s">
        <v>9586</v>
      </c>
      <c r="H5913" s="26" t="s">
        <v>1490</v>
      </c>
      <c r="I5913" s="26" t="s">
        <v>12333</v>
      </c>
      <c r="J5913" s="26" t="s">
        <v>28963</v>
      </c>
      <c r="K5913" s="26" t="s">
        <v>9582</v>
      </c>
      <c r="L5913" s="26" t="s">
        <v>28964</v>
      </c>
      <c r="M5913" s="26">
        <v>380502698176</v>
      </c>
      <c r="N5913" s="26">
        <v>7321584401</v>
      </c>
    </row>
    <row r="5914" spans="1:14">
      <c r="A5914" s="26" t="s">
        <v>8648</v>
      </c>
      <c r="B5914" s="26" t="s">
        <v>8649</v>
      </c>
      <c r="C5914" s="26">
        <v>38481743</v>
      </c>
      <c r="D5914" s="26" t="s">
        <v>24</v>
      </c>
      <c r="E5914" s="26" t="s">
        <v>28965</v>
      </c>
      <c r="F5914" s="26" t="s">
        <v>28966</v>
      </c>
      <c r="G5914" s="26" t="s">
        <v>9586</v>
      </c>
      <c r="H5914" s="26" t="s">
        <v>1308</v>
      </c>
      <c r="I5914" s="26" t="s">
        <v>10996</v>
      </c>
      <c r="J5914" s="26" t="s">
        <v>28967</v>
      </c>
      <c r="K5914" s="26" t="s">
        <v>9582</v>
      </c>
      <c r="L5914" s="26" t="s">
        <v>28968</v>
      </c>
      <c r="M5914" s="26">
        <v>380979661686</v>
      </c>
      <c r="N5914" s="26">
        <v>6821884701</v>
      </c>
    </row>
    <row r="5915" spans="1:14">
      <c r="A5915" s="26" t="s">
        <v>2960</v>
      </c>
      <c r="B5915" s="26" t="s">
        <v>2961</v>
      </c>
      <c r="C5915" s="26">
        <v>37691796</v>
      </c>
      <c r="D5915" s="26" t="s">
        <v>24</v>
      </c>
      <c r="E5915" s="26" t="s">
        <v>28969</v>
      </c>
      <c r="F5915" s="26" t="s">
        <v>10430</v>
      </c>
      <c r="G5915" s="26" t="s">
        <v>9579</v>
      </c>
      <c r="H5915" s="26" t="s">
        <v>258</v>
      </c>
      <c r="I5915" s="26" t="s">
        <v>16316</v>
      </c>
      <c r="J5915" s="26" t="s">
        <v>14166</v>
      </c>
      <c r="K5915" s="26" t="s">
        <v>9582</v>
      </c>
      <c r="L5915" s="26" t="s">
        <v>28970</v>
      </c>
      <c r="M5915" s="26">
        <v>380624620572</v>
      </c>
      <c r="N5915" s="26">
        <v>121186207</v>
      </c>
    </row>
    <row r="5916" spans="1:14">
      <c r="A5916" s="26" t="s">
        <v>3230</v>
      </c>
      <c r="B5916" s="26" t="s">
        <v>3231</v>
      </c>
      <c r="C5916" s="26">
        <v>38562298</v>
      </c>
      <c r="D5916" s="26" t="s">
        <v>24</v>
      </c>
      <c r="E5916" s="26" t="s">
        <v>28971</v>
      </c>
      <c r="F5916" s="26" t="s">
        <v>28972</v>
      </c>
      <c r="G5916" s="26" t="s">
        <v>9591</v>
      </c>
      <c r="H5916" s="26" t="s">
        <v>375</v>
      </c>
      <c r="I5916" s="26" t="s">
        <v>9592</v>
      </c>
      <c r="J5916" s="26" t="s">
        <v>28973</v>
      </c>
      <c r="K5916" s="26" t="s">
        <v>9582</v>
      </c>
      <c r="L5916" s="26" t="s">
        <v>28974</v>
      </c>
      <c r="M5916" s="26">
        <v>380989178610</v>
      </c>
      <c r="N5916" s="26">
        <v>1824486003</v>
      </c>
    </row>
    <row r="5917" spans="1:14">
      <c r="A5917" s="26" t="s">
        <v>1941</v>
      </c>
      <c r="B5917" s="26" t="s">
        <v>1942</v>
      </c>
      <c r="C5917" s="26">
        <v>42177140</v>
      </c>
      <c r="D5917" s="26" t="s">
        <v>24</v>
      </c>
      <c r="E5917" s="26" t="s">
        <v>28975</v>
      </c>
      <c r="F5917" s="26" t="s">
        <v>28976</v>
      </c>
      <c r="G5917" s="26" t="s">
        <v>9586</v>
      </c>
      <c r="H5917" s="26" t="s">
        <v>27</v>
      </c>
      <c r="I5917" s="26" t="s">
        <v>11730</v>
      </c>
      <c r="J5917" s="26" t="s">
        <v>1849</v>
      </c>
      <c r="K5917" s="26" t="s">
        <v>9582</v>
      </c>
      <c r="L5917" s="26" t="s">
        <v>28977</v>
      </c>
      <c r="M5917" s="26">
        <v>380978311035</v>
      </c>
      <c r="N5917" s="26">
        <v>524385201</v>
      </c>
    </row>
    <row r="5918" spans="1:14">
      <c r="A5918" s="26" t="s">
        <v>9044</v>
      </c>
      <c r="B5918" s="26" t="s">
        <v>9045</v>
      </c>
      <c r="C5918" s="26">
        <v>38990598</v>
      </c>
      <c r="D5918" s="26" t="s">
        <v>24</v>
      </c>
      <c r="E5918" s="26" t="s">
        <v>28978</v>
      </c>
      <c r="F5918" s="26" t="s">
        <v>28979</v>
      </c>
      <c r="G5918" s="26" t="s">
        <v>9586</v>
      </c>
      <c r="H5918" s="26" t="s">
        <v>1401</v>
      </c>
      <c r="I5918" s="26" t="s">
        <v>10821</v>
      </c>
      <c r="J5918" s="26" t="s">
        <v>28980</v>
      </c>
      <c r="K5918" s="26" t="s">
        <v>9582</v>
      </c>
      <c r="L5918" s="26" t="s">
        <v>28981</v>
      </c>
      <c r="M5918" s="26">
        <v>380985702464</v>
      </c>
      <c r="N5918" s="26">
        <v>5321682901</v>
      </c>
    </row>
    <row r="5919" spans="1:14">
      <c r="A5919" s="26" t="s">
        <v>4140</v>
      </c>
      <c r="B5919" s="26" t="s">
        <v>4141</v>
      </c>
      <c r="C5919" s="26">
        <v>31509861</v>
      </c>
      <c r="D5919" s="26" t="s">
        <v>780</v>
      </c>
      <c r="E5919" s="26" t="s">
        <v>28982</v>
      </c>
      <c r="F5919" s="26" t="s">
        <v>9787</v>
      </c>
      <c r="G5919" s="26" t="s">
        <v>9601</v>
      </c>
      <c r="H5919" s="26" t="s">
        <v>506</v>
      </c>
      <c r="J5919" s="26" t="s">
        <v>537</v>
      </c>
      <c r="K5919" s="26" t="s">
        <v>9597</v>
      </c>
      <c r="L5919" s="26" t="s">
        <v>28983</v>
      </c>
      <c r="M5919" s="26">
        <v>761327770725</v>
      </c>
      <c r="N5919" s="26">
        <v>2610600000</v>
      </c>
    </row>
    <row r="5920" spans="1:14">
      <c r="A5920" s="26" t="s">
        <v>7205</v>
      </c>
      <c r="B5920" s="26" t="s">
        <v>7206</v>
      </c>
      <c r="C5920" s="26">
        <v>2000010</v>
      </c>
      <c r="D5920" s="26" t="s">
        <v>780</v>
      </c>
      <c r="E5920" s="26" t="s">
        <v>28984</v>
      </c>
      <c r="F5920" s="26" t="s">
        <v>13812</v>
      </c>
      <c r="G5920" s="26" t="s">
        <v>9601</v>
      </c>
      <c r="H5920" s="26" t="s">
        <v>987</v>
      </c>
      <c r="J5920" s="26" t="s">
        <v>1008</v>
      </c>
      <c r="K5920" s="26" t="s">
        <v>9597</v>
      </c>
      <c r="L5920" s="26" t="s">
        <v>28985</v>
      </c>
      <c r="M5920" s="26">
        <v>380362643302</v>
      </c>
      <c r="N5920" s="26">
        <v>122086501</v>
      </c>
    </row>
    <row r="5921" spans="1:14">
      <c r="A5921" s="26" t="s">
        <v>8236</v>
      </c>
      <c r="B5921" s="26" t="s">
        <v>8066</v>
      </c>
      <c r="C5921" s="26">
        <v>31766242</v>
      </c>
      <c r="D5921" s="26" t="s">
        <v>780</v>
      </c>
      <c r="E5921" s="26" t="s">
        <v>28986</v>
      </c>
      <c r="F5921" s="26" t="s">
        <v>28987</v>
      </c>
      <c r="G5921" s="26" t="s">
        <v>9601</v>
      </c>
      <c r="H5921" s="26" t="s">
        <v>1122</v>
      </c>
      <c r="J5921" s="26" t="s">
        <v>8039</v>
      </c>
      <c r="K5921" s="26" t="s">
        <v>9597</v>
      </c>
      <c r="L5921" s="26" t="s">
        <v>26385</v>
      </c>
      <c r="M5921" s="26">
        <v>380577255712</v>
      </c>
      <c r="N5921" s="26">
        <v>6310100000</v>
      </c>
    </row>
    <row r="5922" spans="1:14">
      <c r="A5922" s="26" t="s">
        <v>7452</v>
      </c>
      <c r="B5922" s="26" t="s">
        <v>7453</v>
      </c>
      <c r="C5922" s="26">
        <v>3083133</v>
      </c>
      <c r="D5922" s="26" t="s">
        <v>24</v>
      </c>
      <c r="E5922" s="26" t="s">
        <v>28988</v>
      </c>
      <c r="F5922" s="26" t="s">
        <v>28989</v>
      </c>
      <c r="G5922" s="26" t="s">
        <v>9586</v>
      </c>
      <c r="H5922" s="26" t="s">
        <v>1025</v>
      </c>
      <c r="J5922" s="26" t="s">
        <v>1065</v>
      </c>
      <c r="K5922" s="26" t="s">
        <v>9597</v>
      </c>
      <c r="L5922" s="26" t="s">
        <v>11605</v>
      </c>
      <c r="M5922" s="26">
        <v>761047362291</v>
      </c>
      <c r="N5922" s="26">
        <v>5910100000</v>
      </c>
    </row>
    <row r="5923" spans="1:14">
      <c r="A5923" s="26" t="s">
        <v>6890</v>
      </c>
      <c r="B5923" s="26" t="s">
        <v>6891</v>
      </c>
      <c r="C5923" s="26">
        <v>38459325</v>
      </c>
      <c r="D5923" s="26" t="s">
        <v>24</v>
      </c>
      <c r="E5923" s="26" t="s">
        <v>28990</v>
      </c>
      <c r="F5923" s="26" t="s">
        <v>28991</v>
      </c>
      <c r="G5923" s="26" t="s">
        <v>9579</v>
      </c>
      <c r="H5923" s="26" t="s">
        <v>949</v>
      </c>
      <c r="I5923" s="26" t="s">
        <v>9669</v>
      </c>
      <c r="J5923" s="26" t="s">
        <v>28992</v>
      </c>
      <c r="K5923" s="26" t="s">
        <v>9582</v>
      </c>
      <c r="L5923" s="26" t="s">
        <v>28993</v>
      </c>
      <c r="M5923" s="26">
        <v>380990237402</v>
      </c>
      <c r="N5923" s="26">
        <v>5324884206</v>
      </c>
    </row>
    <row r="5924" spans="1:14">
      <c r="A5924" s="26" t="s">
        <v>7677</v>
      </c>
      <c r="B5924" s="26" t="s">
        <v>7678</v>
      </c>
      <c r="C5924" s="26">
        <v>38440115</v>
      </c>
      <c r="D5924" s="26" t="s">
        <v>24</v>
      </c>
      <c r="E5924" s="26" t="s">
        <v>28994</v>
      </c>
      <c r="F5924" s="26" t="s">
        <v>17187</v>
      </c>
      <c r="G5924" s="26" t="s">
        <v>9586</v>
      </c>
      <c r="H5924" s="26" t="s">
        <v>1088</v>
      </c>
      <c r="I5924" s="26" t="s">
        <v>16873</v>
      </c>
      <c r="J5924" s="26" t="s">
        <v>14992</v>
      </c>
      <c r="K5924" s="26" t="s">
        <v>9582</v>
      </c>
      <c r="L5924" s="26" t="s">
        <v>28995</v>
      </c>
      <c r="M5924" s="26">
        <v>380354650524</v>
      </c>
      <c r="N5924" s="26">
        <v>1220310107</v>
      </c>
    </row>
    <row r="5925" spans="1:14">
      <c r="A5925" s="26" t="s">
        <v>3853</v>
      </c>
      <c r="B5925" s="26" t="s">
        <v>3854</v>
      </c>
      <c r="C5925" s="26">
        <v>1992899</v>
      </c>
      <c r="D5925" s="26" t="s">
        <v>780</v>
      </c>
      <c r="E5925" s="26" t="s">
        <v>28996</v>
      </c>
      <c r="F5925" s="26" t="s">
        <v>12404</v>
      </c>
      <c r="G5925" s="26" t="s">
        <v>9601</v>
      </c>
      <c r="H5925" s="26" t="s">
        <v>468</v>
      </c>
      <c r="J5925" s="26" t="s">
        <v>3855</v>
      </c>
      <c r="K5925" s="26" t="s">
        <v>9606</v>
      </c>
      <c r="L5925" s="26" t="s">
        <v>28997</v>
      </c>
      <c r="M5925" s="26">
        <v>380509060424</v>
      </c>
      <c r="N5925" s="26">
        <v>122383703</v>
      </c>
    </row>
    <row r="5926" spans="1:14">
      <c r="A5926" s="26" t="s">
        <v>6111</v>
      </c>
      <c r="B5926" s="26" t="s">
        <v>6112</v>
      </c>
      <c r="C5926" s="26">
        <v>38661186</v>
      </c>
      <c r="D5926" s="26" t="s">
        <v>24</v>
      </c>
      <c r="E5926" s="26" t="s">
        <v>28998</v>
      </c>
      <c r="F5926" s="26" t="s">
        <v>28999</v>
      </c>
      <c r="G5926" s="26" t="s">
        <v>9579</v>
      </c>
      <c r="H5926" s="26" t="s">
        <v>885</v>
      </c>
      <c r="I5926" s="26" t="s">
        <v>10457</v>
      </c>
      <c r="J5926" s="26" t="s">
        <v>29000</v>
      </c>
      <c r="K5926" s="26" t="s">
        <v>9582</v>
      </c>
      <c r="L5926" s="26" t="s">
        <v>29001</v>
      </c>
      <c r="M5926" s="26">
        <v>380971523250</v>
      </c>
      <c r="N5926" s="26">
        <v>2321582503</v>
      </c>
    </row>
    <row r="5927" spans="1:14">
      <c r="A5927" s="26" t="s">
        <v>2237</v>
      </c>
      <c r="B5927" s="26" t="s">
        <v>2238</v>
      </c>
      <c r="C5927" s="26">
        <v>34315675</v>
      </c>
      <c r="D5927" s="26" t="s">
        <v>780</v>
      </c>
      <c r="E5927" s="26" t="s">
        <v>29002</v>
      </c>
      <c r="F5927" s="26" t="s">
        <v>29003</v>
      </c>
      <c r="G5927" s="26" t="s">
        <v>9601</v>
      </c>
      <c r="H5927" s="26" t="s">
        <v>133</v>
      </c>
      <c r="J5927" s="26" t="s">
        <v>146</v>
      </c>
      <c r="K5927" s="26" t="s">
        <v>9597</v>
      </c>
      <c r="L5927" s="26" t="s">
        <v>29004</v>
      </c>
      <c r="M5927" s="26">
        <v>380567941020</v>
      </c>
      <c r="N5927" s="26">
        <v>1210100000</v>
      </c>
    </row>
    <row r="5928" spans="1:14">
      <c r="A5928" s="26" t="s">
        <v>2064</v>
      </c>
      <c r="B5928" s="26" t="s">
        <v>2065</v>
      </c>
      <c r="C5928" s="26">
        <v>38527798</v>
      </c>
      <c r="D5928" s="26" t="s">
        <v>1701</v>
      </c>
      <c r="E5928" s="26" t="s">
        <v>29005</v>
      </c>
      <c r="F5928" s="26" t="s">
        <v>29006</v>
      </c>
      <c r="G5928" s="26" t="s">
        <v>9601</v>
      </c>
      <c r="H5928" s="26" t="s">
        <v>103</v>
      </c>
      <c r="I5928" s="26" t="s">
        <v>13274</v>
      </c>
      <c r="J5928" s="26" t="s">
        <v>2091</v>
      </c>
      <c r="K5928" s="26" t="s">
        <v>9606</v>
      </c>
      <c r="L5928" s="26" t="s">
        <v>18701</v>
      </c>
      <c r="M5928" s="26">
        <v>380962331147</v>
      </c>
      <c r="N5928" s="26">
        <v>723655100</v>
      </c>
    </row>
    <row r="5929" spans="1:14">
      <c r="A5929" s="26" t="s">
        <v>2937</v>
      </c>
      <c r="B5929" s="26" t="s">
        <v>2921</v>
      </c>
      <c r="C5929" s="26">
        <v>42278319</v>
      </c>
      <c r="D5929" s="26" t="s">
        <v>24</v>
      </c>
      <c r="E5929" s="26" t="s">
        <v>29007</v>
      </c>
      <c r="F5929" s="26" t="s">
        <v>29008</v>
      </c>
      <c r="G5929" s="26" t="s">
        <v>9586</v>
      </c>
      <c r="H5929" s="26" t="s">
        <v>258</v>
      </c>
      <c r="J5929" s="26" t="s">
        <v>317</v>
      </c>
      <c r="K5929" s="26" t="s">
        <v>9597</v>
      </c>
      <c r="L5929" s="26" t="s">
        <v>29009</v>
      </c>
      <c r="M5929" s="26">
        <v>761602855583</v>
      </c>
      <c r="N5929" s="26">
        <v>1412300000</v>
      </c>
    </row>
    <row r="5930" spans="1:14">
      <c r="A5930" s="26" t="s">
        <v>4061</v>
      </c>
      <c r="B5930" s="26" t="s">
        <v>4062</v>
      </c>
      <c r="C5930" s="26">
        <v>20551995</v>
      </c>
      <c r="D5930" s="26" t="s">
        <v>780</v>
      </c>
      <c r="E5930" s="26" t="s">
        <v>29010</v>
      </c>
      <c r="F5930" s="26" t="s">
        <v>20093</v>
      </c>
      <c r="G5930" s="26" t="s">
        <v>9601</v>
      </c>
      <c r="H5930" s="26" t="s">
        <v>506</v>
      </c>
      <c r="J5930" s="26" t="s">
        <v>526</v>
      </c>
      <c r="K5930" s="26" t="s">
        <v>9597</v>
      </c>
      <c r="L5930" s="26" t="s">
        <v>29011</v>
      </c>
      <c r="M5930" s="26">
        <v>380034275004</v>
      </c>
      <c r="N5930" s="26">
        <v>2610100000</v>
      </c>
    </row>
    <row r="5931" spans="1:14">
      <c r="A5931" s="26" t="s">
        <v>2086</v>
      </c>
      <c r="B5931" s="26" t="s">
        <v>2087</v>
      </c>
      <c r="C5931" s="26">
        <v>37271416</v>
      </c>
      <c r="D5931" s="26" t="s">
        <v>780</v>
      </c>
      <c r="E5931" s="26" t="s">
        <v>29012</v>
      </c>
      <c r="F5931" s="26" t="s">
        <v>29013</v>
      </c>
      <c r="G5931" s="26" t="s">
        <v>9601</v>
      </c>
      <c r="H5931" s="26" t="s">
        <v>103</v>
      </c>
      <c r="I5931" s="26" t="s">
        <v>9833</v>
      </c>
      <c r="J5931" s="26" t="s">
        <v>2084</v>
      </c>
      <c r="K5931" s="26" t="s">
        <v>9597</v>
      </c>
      <c r="L5931" s="26" t="s">
        <v>29014</v>
      </c>
      <c r="M5931" s="26">
        <v>380337724137</v>
      </c>
      <c r="N5931" s="26">
        <v>723310100</v>
      </c>
    </row>
    <row r="5932" spans="1:14">
      <c r="A5932" s="26" t="s">
        <v>7878</v>
      </c>
      <c r="B5932" s="26" t="s">
        <v>7879</v>
      </c>
      <c r="C5932" s="26">
        <v>37948306</v>
      </c>
      <c r="D5932" s="26" t="s">
        <v>24</v>
      </c>
      <c r="E5932" s="26" t="s">
        <v>29015</v>
      </c>
      <c r="F5932" s="26" t="s">
        <v>29016</v>
      </c>
      <c r="G5932" s="26" t="s">
        <v>9586</v>
      </c>
      <c r="H5932" s="26" t="s">
        <v>1122</v>
      </c>
      <c r="I5932" s="26" t="s">
        <v>14471</v>
      </c>
      <c r="J5932" s="26" t="s">
        <v>20787</v>
      </c>
      <c r="K5932" s="26" t="s">
        <v>9582</v>
      </c>
      <c r="L5932" s="26" t="s">
        <v>29017</v>
      </c>
      <c r="M5932" s="26">
        <v>380575369644</v>
      </c>
      <c r="N5932" s="26">
        <v>1225683010</v>
      </c>
    </row>
    <row r="5933" spans="1:14">
      <c r="A5933" s="26" t="s">
        <v>6148</v>
      </c>
      <c r="B5933" s="26" t="s">
        <v>6146</v>
      </c>
      <c r="C5933" s="26">
        <v>1998710</v>
      </c>
      <c r="D5933" s="26" t="s">
        <v>780</v>
      </c>
      <c r="E5933" s="26" t="s">
        <v>29018</v>
      </c>
      <c r="F5933" s="26" t="s">
        <v>9787</v>
      </c>
      <c r="G5933" s="26" t="s">
        <v>9601</v>
      </c>
      <c r="H5933" s="26" t="s">
        <v>885</v>
      </c>
      <c r="I5933" s="26" t="s">
        <v>9664</v>
      </c>
      <c r="J5933" s="26" t="s">
        <v>6147</v>
      </c>
      <c r="K5933" s="26" t="s">
        <v>9597</v>
      </c>
      <c r="L5933" s="26" t="s">
        <v>12428</v>
      </c>
      <c r="M5933" s="26">
        <v>380484642424</v>
      </c>
      <c r="N5933" s="26">
        <v>5121410100</v>
      </c>
    </row>
    <row r="5934" spans="1:14">
      <c r="A5934" s="26" t="s">
        <v>6028</v>
      </c>
      <c r="B5934" s="26" t="s">
        <v>6029</v>
      </c>
      <c r="C5934" s="26">
        <v>5483121</v>
      </c>
      <c r="D5934" s="26" t="s">
        <v>780</v>
      </c>
      <c r="E5934" s="26" t="s">
        <v>29019</v>
      </c>
      <c r="F5934" s="26" t="s">
        <v>29020</v>
      </c>
      <c r="G5934" s="26" t="s">
        <v>9601</v>
      </c>
      <c r="H5934" s="26" t="s">
        <v>835</v>
      </c>
      <c r="J5934" s="26" t="s">
        <v>848</v>
      </c>
      <c r="K5934" s="26" t="s">
        <v>9597</v>
      </c>
      <c r="L5934" s="26" t="s">
        <v>29021</v>
      </c>
      <c r="M5934" s="26">
        <v>761471338789</v>
      </c>
      <c r="N5934" s="26">
        <v>4623010100</v>
      </c>
    </row>
    <row r="5935" spans="1:14">
      <c r="A5935" s="26" t="s">
        <v>5771</v>
      </c>
      <c r="B5935" s="26" t="s">
        <v>5772</v>
      </c>
      <c r="C5935" s="26">
        <v>1981655</v>
      </c>
      <c r="D5935" s="26" t="s">
        <v>24</v>
      </c>
      <c r="E5935" s="26" t="s">
        <v>29022</v>
      </c>
      <c r="F5935" s="26" t="s">
        <v>12560</v>
      </c>
      <c r="G5935" s="26" t="s">
        <v>9586</v>
      </c>
      <c r="H5935" s="26" t="s">
        <v>799</v>
      </c>
      <c r="J5935" s="26" t="s">
        <v>800</v>
      </c>
      <c r="K5935" s="26" t="s">
        <v>9597</v>
      </c>
      <c r="L5935" s="26" t="s">
        <v>14219</v>
      </c>
      <c r="M5935" s="26">
        <v>380445178844</v>
      </c>
      <c r="N5935" s="26">
        <v>4822784009</v>
      </c>
    </row>
    <row r="5936" spans="1:14">
      <c r="A5936" s="26" t="s">
        <v>4316</v>
      </c>
      <c r="B5936" s="26" t="s">
        <v>4317</v>
      </c>
      <c r="C5936" s="26">
        <v>38943382</v>
      </c>
      <c r="D5936" s="26" t="s">
        <v>24</v>
      </c>
      <c r="E5936" s="26" t="s">
        <v>29023</v>
      </c>
      <c r="F5936" s="26" t="s">
        <v>29024</v>
      </c>
      <c r="G5936" s="26" t="s">
        <v>9586</v>
      </c>
      <c r="H5936" s="26" t="s">
        <v>576</v>
      </c>
      <c r="I5936" s="26" t="s">
        <v>10292</v>
      </c>
      <c r="J5936" s="26" t="s">
        <v>4344</v>
      </c>
      <c r="K5936" s="26" t="s">
        <v>9597</v>
      </c>
      <c r="L5936" s="26" t="s">
        <v>27888</v>
      </c>
      <c r="M5936" s="26">
        <v>380459840079</v>
      </c>
      <c r="N5936" s="26">
        <v>3222410300</v>
      </c>
    </row>
    <row r="5937" spans="1:14">
      <c r="A5937" s="26" t="s">
        <v>3956</v>
      </c>
      <c r="B5937" s="26" t="s">
        <v>3957</v>
      </c>
      <c r="C5937" s="26">
        <v>42513875</v>
      </c>
      <c r="D5937" s="26" t="s">
        <v>24</v>
      </c>
      <c r="E5937" s="26" t="s">
        <v>29025</v>
      </c>
      <c r="F5937" s="26" t="s">
        <v>29026</v>
      </c>
      <c r="G5937" s="26" t="s">
        <v>9586</v>
      </c>
      <c r="H5937" s="26" t="s">
        <v>506</v>
      </c>
      <c r="J5937" s="26" t="s">
        <v>29027</v>
      </c>
      <c r="K5937" s="26" t="s">
        <v>9582</v>
      </c>
      <c r="L5937" s="26" t="s">
        <v>29028</v>
      </c>
      <c r="M5937" s="26">
        <v>380501011374</v>
      </c>
      <c r="N5937" s="26">
        <v>2610291601</v>
      </c>
    </row>
    <row r="5938" spans="1:14">
      <c r="A5938" s="26" t="s">
        <v>2800</v>
      </c>
      <c r="B5938" s="26" t="s">
        <v>2801</v>
      </c>
      <c r="C5938" s="26">
        <v>37934309</v>
      </c>
      <c r="D5938" s="26" t="s">
        <v>24</v>
      </c>
      <c r="E5938" s="26" t="s">
        <v>29029</v>
      </c>
      <c r="F5938" s="26" t="s">
        <v>29030</v>
      </c>
      <c r="G5938" s="26" t="s">
        <v>9579</v>
      </c>
      <c r="H5938" s="26" t="s">
        <v>258</v>
      </c>
      <c r="J5938" s="26" t="s">
        <v>21914</v>
      </c>
      <c r="K5938" s="26" t="s">
        <v>9582</v>
      </c>
      <c r="L5938" s="26" t="s">
        <v>29031</v>
      </c>
      <c r="M5938" s="26">
        <v>380669029554</v>
      </c>
      <c r="N5938" s="26">
        <v>1224283410</v>
      </c>
    </row>
    <row r="5939" spans="1:14">
      <c r="A5939" s="26" t="s">
        <v>2000</v>
      </c>
      <c r="B5939" s="26" t="s">
        <v>2001</v>
      </c>
      <c r="C5939" s="26">
        <v>13366010</v>
      </c>
      <c r="D5939" s="26" t="s">
        <v>24</v>
      </c>
      <c r="E5939" s="26" t="s">
        <v>29032</v>
      </c>
      <c r="F5939" s="26" t="s">
        <v>25457</v>
      </c>
      <c r="G5939" s="26" t="s">
        <v>9591</v>
      </c>
      <c r="H5939" s="26" t="s">
        <v>103</v>
      </c>
      <c r="J5939" s="26" t="s">
        <v>112</v>
      </c>
      <c r="K5939" s="26" t="s">
        <v>9597</v>
      </c>
      <c r="L5939" s="26" t="s">
        <v>29033</v>
      </c>
      <c r="M5939" s="26">
        <v>761314173067</v>
      </c>
      <c r="N5939" s="26">
        <v>710400000</v>
      </c>
    </row>
    <row r="5940" spans="1:14">
      <c r="A5940" s="26" t="s">
        <v>5205</v>
      </c>
      <c r="B5940" s="26" t="s">
        <v>5206</v>
      </c>
      <c r="C5940" s="26" t="s">
        <v>1604</v>
      </c>
      <c r="D5940" s="26" t="s">
        <v>24</v>
      </c>
      <c r="E5940" s="26" t="s">
        <v>29034</v>
      </c>
      <c r="F5940" s="26" t="s">
        <v>19799</v>
      </c>
      <c r="G5940" s="26" t="s">
        <v>9591</v>
      </c>
      <c r="H5940" s="26" t="s">
        <v>735</v>
      </c>
      <c r="J5940" s="26" t="s">
        <v>11466</v>
      </c>
      <c r="K5940" s="26" t="s">
        <v>9597</v>
      </c>
      <c r="L5940" s="26" t="s">
        <v>29035</v>
      </c>
      <c r="M5940" s="26">
        <v>380737226779</v>
      </c>
      <c r="N5940" s="26">
        <v>4610160300</v>
      </c>
    </row>
    <row r="5941" spans="1:14">
      <c r="A5941" s="26" t="s">
        <v>4349</v>
      </c>
      <c r="B5941" s="26" t="s">
        <v>4350</v>
      </c>
      <c r="C5941" s="26">
        <v>39002969</v>
      </c>
      <c r="D5941" s="26" t="s">
        <v>24</v>
      </c>
      <c r="E5941" s="26" t="s">
        <v>29036</v>
      </c>
      <c r="F5941" s="26" t="s">
        <v>29037</v>
      </c>
      <c r="G5941" s="26" t="s">
        <v>9586</v>
      </c>
      <c r="H5941" s="26" t="s">
        <v>576</v>
      </c>
      <c r="I5941" s="26" t="s">
        <v>12758</v>
      </c>
      <c r="J5941" s="26" t="s">
        <v>4523</v>
      </c>
      <c r="K5941" s="26" t="s">
        <v>9582</v>
      </c>
      <c r="L5941" s="26" t="s">
        <v>29038</v>
      </c>
      <c r="M5941" s="26">
        <v>380459420227</v>
      </c>
      <c r="N5941" s="26">
        <v>121184103</v>
      </c>
    </row>
    <row r="5942" spans="1:14">
      <c r="A5942" s="26" t="s">
        <v>3589</v>
      </c>
      <c r="B5942" s="26" t="s">
        <v>3590</v>
      </c>
      <c r="C5942" s="26">
        <v>39851963</v>
      </c>
      <c r="D5942" s="26" t="s">
        <v>24</v>
      </c>
      <c r="E5942" s="26" t="s">
        <v>29039</v>
      </c>
      <c r="F5942" s="26" t="s">
        <v>29040</v>
      </c>
      <c r="G5942" s="26" t="s">
        <v>9586</v>
      </c>
      <c r="H5942" s="26" t="s">
        <v>468</v>
      </c>
      <c r="J5942" s="26" t="s">
        <v>469</v>
      </c>
      <c r="K5942" s="26" t="s">
        <v>9597</v>
      </c>
      <c r="L5942" s="26" t="s">
        <v>29041</v>
      </c>
      <c r="M5942" s="26">
        <v>761335413950</v>
      </c>
      <c r="N5942" s="26">
        <v>2310400000</v>
      </c>
    </row>
    <row r="5943" spans="1:14">
      <c r="A5943" s="26" t="s">
        <v>4107</v>
      </c>
      <c r="B5943" s="26" t="s">
        <v>4108</v>
      </c>
      <c r="C5943" s="26">
        <v>13648234</v>
      </c>
      <c r="D5943" s="26" t="s">
        <v>780</v>
      </c>
      <c r="E5943" s="26" t="s">
        <v>29042</v>
      </c>
      <c r="F5943" s="26" t="s">
        <v>9787</v>
      </c>
      <c r="G5943" s="26" t="s">
        <v>9601</v>
      </c>
      <c r="H5943" s="26" t="s">
        <v>506</v>
      </c>
      <c r="J5943" s="26" t="s">
        <v>526</v>
      </c>
      <c r="K5943" s="26" t="s">
        <v>9597</v>
      </c>
      <c r="L5943" s="26" t="s">
        <v>29043</v>
      </c>
      <c r="M5943" s="26">
        <v>380342572373</v>
      </c>
      <c r="N5943" s="26">
        <v>2610100000</v>
      </c>
    </row>
    <row r="5944" spans="1:14">
      <c r="A5944" s="26" t="s">
        <v>8262</v>
      </c>
      <c r="B5944" s="26" t="s">
        <v>8078</v>
      </c>
      <c r="C5944" s="26">
        <v>2003770</v>
      </c>
      <c r="D5944" s="26" t="s">
        <v>24</v>
      </c>
      <c r="E5944" s="26" t="s">
        <v>29044</v>
      </c>
      <c r="F5944" s="26" t="s">
        <v>21178</v>
      </c>
      <c r="G5944" s="26" t="s">
        <v>9586</v>
      </c>
      <c r="H5944" s="26" t="s">
        <v>1122</v>
      </c>
      <c r="J5944" s="26" t="s">
        <v>8039</v>
      </c>
      <c r="K5944" s="26" t="s">
        <v>9597</v>
      </c>
      <c r="L5944" s="26" t="s">
        <v>10598</v>
      </c>
      <c r="M5944" s="26">
        <v>380577754012</v>
      </c>
      <c r="N5944" s="26">
        <v>6310100000</v>
      </c>
    </row>
    <row r="5945" spans="1:14">
      <c r="A5945" s="26" t="s">
        <v>1988</v>
      </c>
      <c r="B5945" s="26" t="s">
        <v>1989</v>
      </c>
      <c r="C5945" s="26">
        <v>38672910</v>
      </c>
      <c r="D5945" s="26" t="s">
        <v>24</v>
      </c>
      <c r="E5945" s="26" t="s">
        <v>29045</v>
      </c>
      <c r="F5945" s="26" t="s">
        <v>29046</v>
      </c>
      <c r="G5945" s="26" t="s">
        <v>9579</v>
      </c>
      <c r="H5945" s="26" t="s">
        <v>103</v>
      </c>
      <c r="I5945" s="26" t="s">
        <v>1986</v>
      </c>
      <c r="J5945" s="26" t="s">
        <v>26636</v>
      </c>
      <c r="K5945" s="26" t="s">
        <v>9582</v>
      </c>
      <c r="L5945" s="26" t="s">
        <v>29047</v>
      </c>
      <c r="M5945" s="26">
        <v>380335723429</v>
      </c>
      <c r="N5945" s="26">
        <v>721480603</v>
      </c>
    </row>
    <row r="5946" spans="1:14">
      <c r="A5946" s="26" t="s">
        <v>4507</v>
      </c>
      <c r="B5946" s="26" t="s">
        <v>4508</v>
      </c>
      <c r="C5946" s="26" t="s">
        <v>1604</v>
      </c>
      <c r="D5946" s="26" t="s">
        <v>24</v>
      </c>
      <c r="E5946" s="26" t="s">
        <v>29048</v>
      </c>
      <c r="F5946" s="26" t="s">
        <v>29049</v>
      </c>
      <c r="G5946" s="26" t="s">
        <v>9586</v>
      </c>
      <c r="H5946" s="26" t="s">
        <v>576</v>
      </c>
      <c r="J5946" s="26" t="s">
        <v>654</v>
      </c>
      <c r="K5946" s="26" t="s">
        <v>9597</v>
      </c>
      <c r="L5946" s="26" t="s">
        <v>18301</v>
      </c>
      <c r="M5946" s="26">
        <v>380978260688</v>
      </c>
      <c r="N5946" s="26">
        <v>3211500000</v>
      </c>
    </row>
    <row r="5947" spans="1:14">
      <c r="A5947" s="26" t="s">
        <v>9287</v>
      </c>
      <c r="B5947" s="26" t="s">
        <v>9288</v>
      </c>
      <c r="C5947" s="26">
        <v>38453281</v>
      </c>
      <c r="D5947" s="26" t="s">
        <v>24</v>
      </c>
      <c r="E5947" s="26" t="s">
        <v>29050</v>
      </c>
      <c r="F5947" s="26" t="s">
        <v>29051</v>
      </c>
      <c r="G5947" s="26" t="s">
        <v>9586</v>
      </c>
      <c r="H5947" s="26" t="s">
        <v>1573</v>
      </c>
      <c r="I5947" s="26" t="s">
        <v>25808</v>
      </c>
      <c r="J5947" s="26" t="s">
        <v>29052</v>
      </c>
      <c r="K5947" s="26" t="s">
        <v>9582</v>
      </c>
      <c r="L5947" s="26" t="s">
        <v>29053</v>
      </c>
      <c r="M5947" s="26">
        <v>380994362499</v>
      </c>
      <c r="N5947" s="26">
        <v>7420881211</v>
      </c>
    </row>
    <row r="5948" spans="1:14">
      <c r="A5948" s="26" t="s">
        <v>2311</v>
      </c>
      <c r="B5948" s="26" t="s">
        <v>2312</v>
      </c>
      <c r="C5948" s="26">
        <v>1984613</v>
      </c>
      <c r="D5948" s="26" t="s">
        <v>780</v>
      </c>
      <c r="E5948" s="26" t="s">
        <v>29054</v>
      </c>
      <c r="F5948" s="26" t="s">
        <v>29055</v>
      </c>
      <c r="G5948" s="26" t="s">
        <v>9601</v>
      </c>
      <c r="H5948" s="26" t="s">
        <v>133</v>
      </c>
      <c r="J5948" s="26" t="s">
        <v>146</v>
      </c>
      <c r="K5948" s="26" t="s">
        <v>9597</v>
      </c>
      <c r="L5948" s="26" t="s">
        <v>29056</v>
      </c>
      <c r="M5948" s="26">
        <v>380661256343</v>
      </c>
      <c r="N5948" s="26">
        <v>1210100000</v>
      </c>
    </row>
    <row r="5949" spans="1:14">
      <c r="A5949" s="26" t="s">
        <v>3560</v>
      </c>
      <c r="B5949" s="26" t="s">
        <v>3561</v>
      </c>
      <c r="C5949" s="26">
        <v>39048956</v>
      </c>
      <c r="D5949" s="26" t="s">
        <v>24</v>
      </c>
      <c r="E5949" s="26" t="s">
        <v>29057</v>
      </c>
      <c r="F5949" s="26" t="s">
        <v>29058</v>
      </c>
      <c r="G5949" s="26" t="s">
        <v>9579</v>
      </c>
      <c r="H5949" s="26" t="s">
        <v>392</v>
      </c>
      <c r="I5949" s="26" t="s">
        <v>10620</v>
      </c>
      <c r="J5949" s="26" t="s">
        <v>29059</v>
      </c>
      <c r="K5949" s="26" t="s">
        <v>9582</v>
      </c>
      <c r="L5949" s="26" t="s">
        <v>29060</v>
      </c>
      <c r="M5949" s="26">
        <v>380978565341</v>
      </c>
      <c r="N5949" s="26">
        <v>2125355303</v>
      </c>
    </row>
    <row r="5950" spans="1:14">
      <c r="A5950" s="26" t="s">
        <v>3236</v>
      </c>
      <c r="B5950" s="26" t="s">
        <v>3237</v>
      </c>
      <c r="C5950" s="26">
        <v>41823453</v>
      </c>
      <c r="D5950" s="26" t="s">
        <v>24</v>
      </c>
      <c r="E5950" s="26" t="s">
        <v>29061</v>
      </c>
      <c r="F5950" s="26" t="s">
        <v>29062</v>
      </c>
      <c r="G5950" s="26" t="s">
        <v>9586</v>
      </c>
      <c r="H5950" s="26" t="s">
        <v>375</v>
      </c>
      <c r="I5950" s="26" t="s">
        <v>11343</v>
      </c>
      <c r="J5950" s="26" t="s">
        <v>29063</v>
      </c>
      <c r="K5950" s="26" t="s">
        <v>9582</v>
      </c>
      <c r="L5950" s="26" t="s">
        <v>29064</v>
      </c>
      <c r="M5950" s="26">
        <v>380413778222</v>
      </c>
      <c r="N5950" s="26">
        <v>1824784801</v>
      </c>
    </row>
    <row r="5951" spans="1:14">
      <c r="A5951" s="26" t="s">
        <v>4045</v>
      </c>
      <c r="B5951" s="26" t="s">
        <v>4046</v>
      </c>
      <c r="C5951" s="26">
        <v>42352786</v>
      </c>
      <c r="D5951" s="26" t="s">
        <v>24</v>
      </c>
      <c r="E5951" s="26" t="s">
        <v>29065</v>
      </c>
      <c r="F5951" s="26" t="s">
        <v>29066</v>
      </c>
      <c r="G5951" s="26" t="s">
        <v>9591</v>
      </c>
      <c r="H5951" s="26" t="s">
        <v>506</v>
      </c>
      <c r="J5951" s="26" t="s">
        <v>526</v>
      </c>
      <c r="K5951" s="26" t="s">
        <v>9597</v>
      </c>
      <c r="L5951" s="26" t="s">
        <v>29067</v>
      </c>
      <c r="M5951" s="26">
        <v>380342569565</v>
      </c>
      <c r="N5951" s="26">
        <v>2610100000</v>
      </c>
    </row>
    <row r="5952" spans="1:14">
      <c r="A5952" s="26" t="s">
        <v>2358</v>
      </c>
      <c r="B5952" s="26" t="s">
        <v>2359</v>
      </c>
      <c r="C5952" s="26">
        <v>1985251</v>
      </c>
      <c r="D5952" s="26" t="s">
        <v>780</v>
      </c>
      <c r="E5952" s="26" t="s">
        <v>29068</v>
      </c>
      <c r="F5952" s="26" t="s">
        <v>29069</v>
      </c>
      <c r="G5952" s="26" t="s">
        <v>9601</v>
      </c>
      <c r="H5952" s="26" t="s">
        <v>133</v>
      </c>
      <c r="J5952" s="26" t="s">
        <v>215</v>
      </c>
      <c r="K5952" s="26" t="s">
        <v>9597</v>
      </c>
      <c r="L5952" s="26" t="s">
        <v>29070</v>
      </c>
      <c r="M5952" s="26">
        <v>380563738481</v>
      </c>
      <c r="N5952" s="26">
        <v>1211600000</v>
      </c>
    </row>
    <row r="5953" spans="1:14">
      <c r="A5953" s="26" t="s">
        <v>5647</v>
      </c>
      <c r="B5953" s="26" t="s">
        <v>5648</v>
      </c>
      <c r="C5953" s="26">
        <v>1993859</v>
      </c>
      <c r="D5953" s="26" t="s">
        <v>780</v>
      </c>
      <c r="E5953" s="26" t="s">
        <v>29071</v>
      </c>
      <c r="F5953" s="26" t="s">
        <v>29072</v>
      </c>
      <c r="G5953" s="26" t="s">
        <v>9601</v>
      </c>
      <c r="H5953" s="26" t="s">
        <v>799</v>
      </c>
      <c r="I5953" s="26" t="s">
        <v>800</v>
      </c>
      <c r="J5953" s="26" t="s">
        <v>800</v>
      </c>
      <c r="K5953" s="26" t="s">
        <v>9597</v>
      </c>
      <c r="L5953" s="26" t="s">
        <v>29073</v>
      </c>
      <c r="M5953" s="26">
        <v>380442865209</v>
      </c>
      <c r="N5953" s="26">
        <v>4822784009</v>
      </c>
    </row>
    <row r="5954" spans="1:14">
      <c r="A5954" s="26" t="s">
        <v>7128</v>
      </c>
      <c r="B5954" s="26" t="s">
        <v>7127</v>
      </c>
      <c r="C5954" s="26">
        <v>38492302</v>
      </c>
      <c r="D5954" s="26" t="s">
        <v>780</v>
      </c>
      <c r="E5954" s="26" t="s">
        <v>29074</v>
      </c>
      <c r="F5954" s="26" t="s">
        <v>29075</v>
      </c>
      <c r="G5954" s="26" t="s">
        <v>9601</v>
      </c>
      <c r="H5954" s="26" t="s">
        <v>987</v>
      </c>
      <c r="I5954" s="26" t="s">
        <v>9634</v>
      </c>
      <c r="J5954" s="26" t="s">
        <v>1321</v>
      </c>
      <c r="K5954" s="26" t="s">
        <v>9582</v>
      </c>
      <c r="L5954" s="26" t="s">
        <v>15280</v>
      </c>
      <c r="M5954" s="26">
        <v>380681357225</v>
      </c>
      <c r="N5954" s="26">
        <v>521281603</v>
      </c>
    </row>
    <row r="5955" spans="1:14">
      <c r="A5955" s="26" t="s">
        <v>2755</v>
      </c>
      <c r="B5955" s="26" t="s">
        <v>2756</v>
      </c>
      <c r="C5955" s="26">
        <v>37730625</v>
      </c>
      <c r="D5955" s="26" t="s">
        <v>24</v>
      </c>
      <c r="E5955" s="26" t="s">
        <v>29076</v>
      </c>
      <c r="F5955" s="26" t="s">
        <v>29077</v>
      </c>
      <c r="G5955" s="26" t="s">
        <v>9579</v>
      </c>
      <c r="H5955" s="26" t="s">
        <v>133</v>
      </c>
      <c r="I5955" s="26" t="s">
        <v>15156</v>
      </c>
      <c r="J5955" s="26" t="s">
        <v>29078</v>
      </c>
      <c r="K5955" s="26" t="s">
        <v>9582</v>
      </c>
      <c r="L5955" s="26" t="s">
        <v>29079</v>
      </c>
      <c r="M5955" s="26">
        <v>380993673048</v>
      </c>
      <c r="N5955" s="26">
        <v>1225683001</v>
      </c>
    </row>
    <row r="5956" spans="1:14">
      <c r="A5956" s="26" t="s">
        <v>1994</v>
      </c>
      <c r="B5956" s="26" t="s">
        <v>1995</v>
      </c>
      <c r="C5956" s="26">
        <v>38856054</v>
      </c>
      <c r="D5956" s="26" t="s">
        <v>780</v>
      </c>
      <c r="E5956" s="26" t="s">
        <v>29080</v>
      </c>
      <c r="F5956" s="26" t="s">
        <v>29081</v>
      </c>
      <c r="G5956" s="26" t="s">
        <v>9601</v>
      </c>
      <c r="H5956" s="26" t="s">
        <v>103</v>
      </c>
      <c r="I5956" s="26" t="s">
        <v>12557</v>
      </c>
      <c r="J5956" s="26" t="s">
        <v>108</v>
      </c>
      <c r="K5956" s="26" t="s">
        <v>9597</v>
      </c>
      <c r="L5956" s="26" t="s">
        <v>26161</v>
      </c>
      <c r="M5956" s="26">
        <v>380336521664</v>
      </c>
      <c r="N5956" s="26">
        <v>721810100</v>
      </c>
    </row>
    <row r="5957" spans="1:14">
      <c r="A5957" s="26" t="s">
        <v>4223</v>
      </c>
      <c r="B5957" s="26" t="s">
        <v>4224</v>
      </c>
      <c r="C5957" s="26">
        <v>42061427</v>
      </c>
      <c r="D5957" s="26" t="s">
        <v>24</v>
      </c>
      <c r="E5957" s="26" t="s">
        <v>29082</v>
      </c>
      <c r="F5957" s="26" t="s">
        <v>29083</v>
      </c>
      <c r="G5957" s="26" t="s">
        <v>9586</v>
      </c>
      <c r="H5957" s="26" t="s">
        <v>506</v>
      </c>
      <c r="J5957" s="26" t="s">
        <v>560</v>
      </c>
      <c r="K5957" s="26" t="s">
        <v>9606</v>
      </c>
      <c r="L5957" s="26" t="s">
        <v>29084</v>
      </c>
      <c r="M5957" s="26">
        <v>380347420788</v>
      </c>
      <c r="N5957" s="26">
        <v>2624855100</v>
      </c>
    </row>
    <row r="5958" spans="1:14">
      <c r="A5958" s="26" t="s">
        <v>5622</v>
      </c>
      <c r="B5958" s="26" t="s">
        <v>5623</v>
      </c>
      <c r="C5958" s="26">
        <v>5415941</v>
      </c>
      <c r="D5958" s="26" t="s">
        <v>780</v>
      </c>
      <c r="E5958" s="26" t="s">
        <v>29085</v>
      </c>
      <c r="F5958" s="26" t="s">
        <v>29086</v>
      </c>
      <c r="G5958" s="26" t="s">
        <v>9601</v>
      </c>
      <c r="H5958" s="26" t="s">
        <v>799</v>
      </c>
      <c r="I5958" s="26" t="s">
        <v>9498</v>
      </c>
      <c r="J5958" s="26" t="s">
        <v>800</v>
      </c>
      <c r="K5958" s="26" t="s">
        <v>9597</v>
      </c>
      <c r="L5958" s="26" t="s">
        <v>29087</v>
      </c>
      <c r="M5958" s="26">
        <v>380445409664</v>
      </c>
      <c r="N5958" s="26">
        <v>4822784009</v>
      </c>
    </row>
    <row r="5959" spans="1:14">
      <c r="A5959" s="26" t="s">
        <v>5548</v>
      </c>
      <c r="B5959" s="26" t="s">
        <v>5549</v>
      </c>
      <c r="C5959" s="26">
        <v>38960345</v>
      </c>
      <c r="D5959" s="26" t="s">
        <v>24</v>
      </c>
      <c r="E5959" s="26" t="s">
        <v>29088</v>
      </c>
      <c r="F5959" s="26" t="s">
        <v>29089</v>
      </c>
      <c r="G5959" s="26" t="s">
        <v>9586</v>
      </c>
      <c r="H5959" s="26" t="s">
        <v>799</v>
      </c>
      <c r="J5959" s="26" t="s">
        <v>800</v>
      </c>
      <c r="K5959" s="26" t="s">
        <v>9597</v>
      </c>
      <c r="L5959" s="26" t="s">
        <v>21184</v>
      </c>
      <c r="M5959" s="26">
        <v>380445309489</v>
      </c>
      <c r="N5959" s="26">
        <v>4822784009</v>
      </c>
    </row>
    <row r="5960" spans="1:14">
      <c r="A5960" s="26" t="s">
        <v>4635</v>
      </c>
      <c r="B5960" s="26" t="s">
        <v>4636</v>
      </c>
      <c r="C5960" s="26">
        <v>43226738</v>
      </c>
      <c r="D5960" s="26" t="s">
        <v>780</v>
      </c>
      <c r="E5960" s="26" t="s">
        <v>29090</v>
      </c>
      <c r="F5960" s="26" t="s">
        <v>29091</v>
      </c>
      <c r="G5960" s="26" t="s">
        <v>9601</v>
      </c>
      <c r="H5960" s="26" t="s">
        <v>670</v>
      </c>
      <c r="J5960" s="26" t="s">
        <v>687</v>
      </c>
      <c r="K5960" s="26" t="s">
        <v>9597</v>
      </c>
      <c r="L5960" s="26" t="s">
        <v>29092</v>
      </c>
      <c r="M5960" s="26">
        <v>380522320031</v>
      </c>
      <c r="N5960" s="26">
        <v>3510100000</v>
      </c>
    </row>
    <row r="5961" spans="1:14">
      <c r="A5961" s="26" t="s">
        <v>2200</v>
      </c>
      <c r="B5961" s="26" t="s">
        <v>2201</v>
      </c>
      <c r="C5961" s="26">
        <v>37677106</v>
      </c>
      <c r="D5961" s="26" t="s">
        <v>24</v>
      </c>
      <c r="E5961" s="26" t="s">
        <v>29093</v>
      </c>
      <c r="F5961" s="26" t="s">
        <v>29094</v>
      </c>
      <c r="G5961" s="26" t="s">
        <v>9579</v>
      </c>
      <c r="H5961" s="26" t="s">
        <v>133</v>
      </c>
      <c r="I5961" s="26" t="s">
        <v>9917</v>
      </c>
      <c r="J5961" s="26" t="s">
        <v>29095</v>
      </c>
      <c r="K5961" s="26" t="s">
        <v>9582</v>
      </c>
      <c r="L5961" s="26" t="s">
        <v>29096</v>
      </c>
      <c r="M5961" s="26">
        <v>761976150640</v>
      </c>
      <c r="N5961" s="26">
        <v>1221084403</v>
      </c>
    </row>
    <row r="5962" spans="1:14">
      <c r="A5962" s="26" t="s">
        <v>4446</v>
      </c>
      <c r="B5962" s="26" t="s">
        <v>4447</v>
      </c>
      <c r="C5962" s="26">
        <v>38462249</v>
      </c>
      <c r="D5962" s="26" t="s">
        <v>24</v>
      </c>
      <c r="E5962" s="26" t="s">
        <v>29097</v>
      </c>
      <c r="F5962" s="26" t="s">
        <v>29098</v>
      </c>
      <c r="G5962" s="26" t="s">
        <v>9579</v>
      </c>
      <c r="H5962" s="26" t="s">
        <v>576</v>
      </c>
      <c r="I5962" s="26" t="s">
        <v>10867</v>
      </c>
      <c r="J5962" s="26" t="s">
        <v>11183</v>
      </c>
      <c r="K5962" s="26" t="s">
        <v>9582</v>
      </c>
      <c r="L5962" s="26" t="s">
        <v>29099</v>
      </c>
      <c r="M5962" s="26">
        <v>380457823517</v>
      </c>
      <c r="N5962" s="26">
        <v>523488203</v>
      </c>
    </row>
    <row r="5963" spans="1:14">
      <c r="A5963" s="26" t="s">
        <v>8833</v>
      </c>
      <c r="B5963" s="26" t="s">
        <v>8834</v>
      </c>
      <c r="C5963" s="26">
        <v>40254427</v>
      </c>
      <c r="D5963" s="26" t="s">
        <v>24</v>
      </c>
      <c r="E5963" s="26" t="s">
        <v>29100</v>
      </c>
      <c r="F5963" s="26" t="s">
        <v>29101</v>
      </c>
      <c r="G5963" s="26" t="s">
        <v>9579</v>
      </c>
      <c r="H5963" s="26" t="s">
        <v>1401</v>
      </c>
      <c r="I5963" s="26" t="s">
        <v>16448</v>
      </c>
      <c r="J5963" s="26" t="s">
        <v>29102</v>
      </c>
      <c r="K5963" s="26" t="s">
        <v>9606</v>
      </c>
      <c r="L5963" s="26" t="s">
        <v>29103</v>
      </c>
      <c r="M5963" s="26">
        <v>380472346245</v>
      </c>
      <c r="N5963" s="26">
        <v>7124955300</v>
      </c>
    </row>
    <row r="5964" spans="1:14">
      <c r="A5964" s="26" t="s">
        <v>4107</v>
      </c>
      <c r="B5964" s="26" t="s">
        <v>4108</v>
      </c>
      <c r="C5964" s="26">
        <v>13648234</v>
      </c>
      <c r="D5964" s="26" t="s">
        <v>780</v>
      </c>
      <c r="E5964" s="26" t="s">
        <v>29104</v>
      </c>
      <c r="F5964" s="26" t="s">
        <v>10111</v>
      </c>
      <c r="G5964" s="26" t="s">
        <v>9601</v>
      </c>
      <c r="H5964" s="26" t="s">
        <v>506</v>
      </c>
      <c r="J5964" s="26" t="s">
        <v>526</v>
      </c>
      <c r="K5964" s="26" t="s">
        <v>9597</v>
      </c>
      <c r="L5964" s="26" t="s">
        <v>29105</v>
      </c>
      <c r="M5964" s="26">
        <v>380342572364</v>
      </c>
      <c r="N5964" s="26">
        <v>2610100000</v>
      </c>
    </row>
    <row r="5965" spans="1:14">
      <c r="A5965" s="26" t="s">
        <v>7352</v>
      </c>
      <c r="B5965" s="26" t="s">
        <v>7353</v>
      </c>
      <c r="C5965" s="26">
        <v>38602639</v>
      </c>
      <c r="D5965" s="26" t="s">
        <v>24</v>
      </c>
      <c r="E5965" s="26" t="s">
        <v>29106</v>
      </c>
      <c r="F5965" s="26" t="s">
        <v>29107</v>
      </c>
      <c r="G5965" s="26" t="s">
        <v>9591</v>
      </c>
      <c r="H5965" s="26" t="s">
        <v>1025</v>
      </c>
      <c r="I5965" s="26" t="s">
        <v>9760</v>
      </c>
      <c r="J5965" s="26" t="s">
        <v>19050</v>
      </c>
      <c r="K5965" s="26" t="s">
        <v>9582</v>
      </c>
      <c r="L5965" s="26" t="s">
        <v>29108</v>
      </c>
      <c r="M5965" s="26">
        <v>380545977117</v>
      </c>
      <c r="N5965" s="26">
        <v>720582021</v>
      </c>
    </row>
    <row r="5966" spans="1:14">
      <c r="A5966" s="26" t="s">
        <v>8585</v>
      </c>
      <c r="B5966" s="26" t="s">
        <v>8586</v>
      </c>
      <c r="C5966" s="26">
        <v>26083704</v>
      </c>
      <c r="D5966" s="26" t="s">
        <v>780</v>
      </c>
      <c r="E5966" s="26" t="s">
        <v>29109</v>
      </c>
      <c r="F5966" s="26" t="s">
        <v>29110</v>
      </c>
      <c r="G5966" s="26" t="s">
        <v>9601</v>
      </c>
      <c r="H5966" s="26" t="s">
        <v>1269</v>
      </c>
      <c r="J5966" s="26" t="s">
        <v>1298</v>
      </c>
      <c r="K5966" s="26" t="s">
        <v>9597</v>
      </c>
      <c r="L5966" s="26" t="s">
        <v>29111</v>
      </c>
      <c r="M5966" s="26">
        <v>380552372582</v>
      </c>
      <c r="N5966" s="26">
        <v>6510100000</v>
      </c>
    </row>
    <row r="5967" spans="1:14">
      <c r="A5967" s="26" t="s">
        <v>9399</v>
      </c>
      <c r="B5967" s="26" t="s">
        <v>9400</v>
      </c>
      <c r="C5967" s="26">
        <v>38955665</v>
      </c>
      <c r="D5967" s="26" t="s">
        <v>24</v>
      </c>
      <c r="E5967" s="26" t="s">
        <v>29112</v>
      </c>
      <c r="F5967" s="26" t="s">
        <v>29113</v>
      </c>
      <c r="G5967" s="26" t="s">
        <v>9579</v>
      </c>
      <c r="H5967" s="26" t="s">
        <v>1573</v>
      </c>
      <c r="I5967" s="26" t="s">
        <v>10158</v>
      </c>
      <c r="J5967" s="26" t="s">
        <v>29114</v>
      </c>
      <c r="K5967" s="26" t="s">
        <v>9582</v>
      </c>
      <c r="L5967" s="26" t="s">
        <v>29115</v>
      </c>
      <c r="M5967" s="26">
        <v>380462688658</v>
      </c>
      <c r="N5967" s="26">
        <v>7425585502</v>
      </c>
    </row>
    <row r="5968" spans="1:14">
      <c r="A5968" s="26" t="s">
        <v>2838</v>
      </c>
      <c r="B5968" s="26" t="s">
        <v>2839</v>
      </c>
      <c r="C5968" s="26">
        <v>2003818</v>
      </c>
      <c r="D5968" s="26" t="s">
        <v>780</v>
      </c>
      <c r="E5968" s="26" t="s">
        <v>29116</v>
      </c>
      <c r="F5968" s="26" t="s">
        <v>29117</v>
      </c>
      <c r="G5968" s="26" t="s">
        <v>9601</v>
      </c>
      <c r="H5968" s="26" t="s">
        <v>258</v>
      </c>
      <c r="J5968" s="26" t="s">
        <v>371</v>
      </c>
      <c r="K5968" s="26" t="s">
        <v>9597</v>
      </c>
      <c r="L5968" s="26" t="s">
        <v>29118</v>
      </c>
      <c r="M5968" s="26">
        <v>380624742200</v>
      </c>
      <c r="N5968" s="26">
        <v>1411200000</v>
      </c>
    </row>
    <row r="5969" spans="1:14">
      <c r="A5969" s="26" t="s">
        <v>3419</v>
      </c>
      <c r="B5969" s="26" t="s">
        <v>3420</v>
      </c>
      <c r="C5969" s="26">
        <v>38466285</v>
      </c>
      <c r="D5969" s="26" t="s">
        <v>24</v>
      </c>
      <c r="E5969" s="26" t="s">
        <v>29119</v>
      </c>
      <c r="F5969" s="26" t="s">
        <v>29120</v>
      </c>
      <c r="G5969" s="26" t="s">
        <v>9591</v>
      </c>
      <c r="H5969" s="26" t="s">
        <v>392</v>
      </c>
      <c r="I5969" s="26" t="s">
        <v>10064</v>
      </c>
      <c r="J5969" s="26" t="s">
        <v>29121</v>
      </c>
      <c r="K5969" s="26" t="s">
        <v>9582</v>
      </c>
      <c r="L5969" s="26" t="s">
        <v>29122</v>
      </c>
      <c r="M5969" s="26">
        <v>380668587047</v>
      </c>
      <c r="N5969" s="26">
        <v>2122484401</v>
      </c>
    </row>
    <row r="5970" spans="1:14">
      <c r="A5970" s="26" t="s">
        <v>7629</v>
      </c>
      <c r="B5970" s="26" t="s">
        <v>7630</v>
      </c>
      <c r="C5970" s="26">
        <v>39511438</v>
      </c>
      <c r="D5970" s="26" t="s">
        <v>24</v>
      </c>
      <c r="E5970" s="26" t="s">
        <v>29123</v>
      </c>
      <c r="F5970" s="26" t="s">
        <v>29124</v>
      </c>
      <c r="G5970" s="26" t="s">
        <v>9579</v>
      </c>
      <c r="H5970" s="26" t="s">
        <v>1088</v>
      </c>
      <c r="I5970" s="26" t="s">
        <v>10469</v>
      </c>
      <c r="J5970" s="26" t="s">
        <v>29125</v>
      </c>
      <c r="K5970" s="26" t="s">
        <v>9582</v>
      </c>
      <c r="L5970" s="26" t="s">
        <v>29126</v>
      </c>
      <c r="M5970" s="26">
        <v>380967419597</v>
      </c>
      <c r="N5970" s="26">
        <v>6122483601</v>
      </c>
    </row>
    <row r="5971" spans="1:14">
      <c r="A5971" s="26" t="s">
        <v>6617</v>
      </c>
      <c r="B5971" s="26" t="s">
        <v>6618</v>
      </c>
      <c r="C5971" s="26">
        <v>38223007</v>
      </c>
      <c r="D5971" s="26" t="s">
        <v>24</v>
      </c>
      <c r="E5971" s="26" t="s">
        <v>29127</v>
      </c>
      <c r="F5971" s="26" t="s">
        <v>29128</v>
      </c>
      <c r="G5971" s="26" t="s">
        <v>9586</v>
      </c>
      <c r="H5971" s="26" t="s">
        <v>949</v>
      </c>
      <c r="I5971" s="26" t="s">
        <v>14709</v>
      </c>
      <c r="J5971" s="26" t="s">
        <v>29129</v>
      </c>
      <c r="K5971" s="26" t="s">
        <v>9582</v>
      </c>
      <c r="L5971" s="26" t="s">
        <v>29130</v>
      </c>
      <c r="M5971" s="26">
        <v>380535399516</v>
      </c>
      <c r="N5971" s="26">
        <v>5321383201</v>
      </c>
    </row>
    <row r="5972" spans="1:14">
      <c r="A5972" s="26" t="s">
        <v>2289</v>
      </c>
      <c r="B5972" s="26" t="s">
        <v>2290</v>
      </c>
      <c r="C5972" s="26">
        <v>23935503</v>
      </c>
      <c r="D5972" s="26" t="s">
        <v>24</v>
      </c>
      <c r="E5972" s="26" t="s">
        <v>29131</v>
      </c>
      <c r="F5972" s="26" t="s">
        <v>29132</v>
      </c>
      <c r="G5972" s="26" t="s">
        <v>9591</v>
      </c>
      <c r="H5972" s="26" t="s">
        <v>133</v>
      </c>
      <c r="J5972" s="26" t="s">
        <v>146</v>
      </c>
      <c r="K5972" s="26" t="s">
        <v>9597</v>
      </c>
      <c r="L5972" s="26" t="s">
        <v>29133</v>
      </c>
      <c r="M5972" s="26">
        <v>380677714344</v>
      </c>
      <c r="N5972" s="26">
        <v>1210100000</v>
      </c>
    </row>
    <row r="5973" spans="1:14">
      <c r="A5973" s="26" t="s">
        <v>6577</v>
      </c>
      <c r="B5973" s="26" t="s">
        <v>6578</v>
      </c>
      <c r="C5973" s="26">
        <v>38319453</v>
      </c>
      <c r="D5973" s="26" t="s">
        <v>24</v>
      </c>
      <c r="E5973" s="26" t="s">
        <v>29134</v>
      </c>
      <c r="F5973" s="26" t="s">
        <v>29135</v>
      </c>
      <c r="G5973" s="26" t="s">
        <v>9579</v>
      </c>
      <c r="H5973" s="26" t="s">
        <v>949</v>
      </c>
      <c r="I5973" s="26" t="s">
        <v>11128</v>
      </c>
      <c r="J5973" s="26" t="s">
        <v>29136</v>
      </c>
      <c r="K5973" s="26" t="s">
        <v>9582</v>
      </c>
      <c r="L5973" s="26" t="s">
        <v>29137</v>
      </c>
      <c r="M5973" s="26">
        <v>380535455326</v>
      </c>
      <c r="N5973" s="26">
        <v>5320482601</v>
      </c>
    </row>
    <row r="5974" spans="1:14">
      <c r="A5974" s="26" t="s">
        <v>5047</v>
      </c>
      <c r="B5974" s="26" t="s">
        <v>5043</v>
      </c>
      <c r="C5974" s="26">
        <v>1996409</v>
      </c>
      <c r="D5974" s="26" t="s">
        <v>24</v>
      </c>
      <c r="E5974" s="26" t="s">
        <v>29138</v>
      </c>
      <c r="F5974" s="26" t="s">
        <v>29139</v>
      </c>
      <c r="G5974" s="26" t="s">
        <v>9579</v>
      </c>
      <c r="H5974" s="26" t="s">
        <v>735</v>
      </c>
      <c r="I5974" s="26" t="s">
        <v>9721</v>
      </c>
      <c r="J5974" s="26" t="s">
        <v>29140</v>
      </c>
      <c r="K5974" s="26" t="s">
        <v>9582</v>
      </c>
      <c r="L5974" s="26" t="s">
        <v>29141</v>
      </c>
      <c r="M5974" s="26">
        <v>380976601576</v>
      </c>
      <c r="N5974" s="26">
        <v>4622786404</v>
      </c>
    </row>
    <row r="5975" spans="1:14">
      <c r="A5975" s="26" t="s">
        <v>4541</v>
      </c>
      <c r="B5975" s="26" t="s">
        <v>4542</v>
      </c>
      <c r="C5975" s="26">
        <v>38036489</v>
      </c>
      <c r="D5975" s="26" t="s">
        <v>24</v>
      </c>
      <c r="E5975" s="26" t="s">
        <v>29142</v>
      </c>
      <c r="F5975" s="26" t="s">
        <v>29143</v>
      </c>
      <c r="G5975" s="26" t="s">
        <v>9579</v>
      </c>
      <c r="H5975" s="26" t="s">
        <v>576</v>
      </c>
      <c r="J5975" s="26" t="s">
        <v>29144</v>
      </c>
      <c r="K5975" s="26" t="s">
        <v>9582</v>
      </c>
      <c r="L5975" s="26" t="s">
        <v>29145</v>
      </c>
      <c r="M5975" s="26">
        <v>380456547003</v>
      </c>
      <c r="N5975" s="26">
        <v>3224987202</v>
      </c>
    </row>
    <row r="5976" spans="1:14">
      <c r="A5976" s="26" t="s">
        <v>6754</v>
      </c>
      <c r="B5976" s="26" t="s">
        <v>6755</v>
      </c>
      <c r="C5976" s="26">
        <v>37464470</v>
      </c>
      <c r="D5976" s="26" t="s">
        <v>24</v>
      </c>
      <c r="E5976" s="26" t="s">
        <v>29146</v>
      </c>
      <c r="F5976" s="26" t="s">
        <v>29147</v>
      </c>
      <c r="G5976" s="26" t="s">
        <v>9586</v>
      </c>
      <c r="H5976" s="26" t="s">
        <v>949</v>
      </c>
      <c r="I5976" s="26" t="s">
        <v>11064</v>
      </c>
      <c r="J5976" s="26" t="s">
        <v>29148</v>
      </c>
      <c r="K5976" s="26" t="s">
        <v>9582</v>
      </c>
      <c r="L5976" s="26" t="s">
        <v>29149</v>
      </c>
      <c r="M5976" s="26">
        <v>380534492117</v>
      </c>
      <c r="N5976" s="26">
        <v>5323483201</v>
      </c>
    </row>
    <row r="5977" spans="1:14">
      <c r="A5977" s="26" t="s">
        <v>6742</v>
      </c>
      <c r="B5977" s="26" t="s">
        <v>6743</v>
      </c>
      <c r="C5977" s="26">
        <v>38487180</v>
      </c>
      <c r="D5977" s="26" t="s">
        <v>24</v>
      </c>
      <c r="E5977" s="26" t="s">
        <v>29150</v>
      </c>
      <c r="F5977" s="26" t="s">
        <v>29151</v>
      </c>
      <c r="G5977" s="26" t="s">
        <v>9579</v>
      </c>
      <c r="H5977" s="26" t="s">
        <v>949</v>
      </c>
      <c r="I5977" s="26" t="s">
        <v>13044</v>
      </c>
      <c r="J5977" s="26" t="s">
        <v>10097</v>
      </c>
      <c r="K5977" s="26" t="s">
        <v>9582</v>
      </c>
      <c r="L5977" s="26" t="s">
        <v>29152</v>
      </c>
      <c r="M5977" s="26">
        <v>380536497416</v>
      </c>
      <c r="N5977" s="26">
        <v>120781305</v>
      </c>
    </row>
    <row r="5978" spans="1:14">
      <c r="A5978" s="26" t="s">
        <v>3475</v>
      </c>
      <c r="B5978" s="26" t="s">
        <v>3472</v>
      </c>
      <c r="C5978" s="26">
        <v>40835473</v>
      </c>
      <c r="D5978" s="26" t="s">
        <v>24</v>
      </c>
      <c r="E5978" s="26" t="s">
        <v>29153</v>
      </c>
      <c r="F5978" s="26" t="s">
        <v>29154</v>
      </c>
      <c r="G5978" s="26" t="s">
        <v>9586</v>
      </c>
      <c r="H5978" s="26" t="s">
        <v>392</v>
      </c>
      <c r="J5978" s="26" t="s">
        <v>458</v>
      </c>
      <c r="K5978" s="26" t="s">
        <v>9597</v>
      </c>
      <c r="L5978" s="26" t="s">
        <v>29155</v>
      </c>
      <c r="M5978" s="26">
        <v>760975340993</v>
      </c>
      <c r="N5978" s="26">
        <v>2110100000</v>
      </c>
    </row>
    <row r="5979" spans="1:14">
      <c r="A5979" s="26" t="s">
        <v>6085</v>
      </c>
      <c r="B5979" s="26" t="s">
        <v>6086</v>
      </c>
      <c r="C5979" s="26">
        <v>38458892</v>
      </c>
      <c r="D5979" s="26" t="s">
        <v>24</v>
      </c>
      <c r="E5979" s="26" t="s">
        <v>29156</v>
      </c>
      <c r="F5979" s="26" t="s">
        <v>29157</v>
      </c>
      <c r="G5979" s="26" t="s">
        <v>9579</v>
      </c>
      <c r="H5979" s="26" t="s">
        <v>835</v>
      </c>
      <c r="I5979" s="26" t="s">
        <v>9944</v>
      </c>
      <c r="J5979" s="26" t="s">
        <v>29158</v>
      </c>
      <c r="K5979" s="26" t="s">
        <v>9582</v>
      </c>
      <c r="L5979" s="26" t="s">
        <v>29159</v>
      </c>
      <c r="M5979" s="26">
        <v>380516232476</v>
      </c>
      <c r="N5979" s="26">
        <v>4825710106</v>
      </c>
    </row>
    <row r="5980" spans="1:14">
      <c r="A5980" s="26" t="s">
        <v>3230</v>
      </c>
      <c r="B5980" s="26" t="s">
        <v>3231</v>
      </c>
      <c r="C5980" s="26">
        <v>38562298</v>
      </c>
      <c r="D5980" s="26" t="s">
        <v>24</v>
      </c>
      <c r="E5980" s="26" t="s">
        <v>29160</v>
      </c>
      <c r="F5980" s="26" t="s">
        <v>29161</v>
      </c>
      <c r="G5980" s="26" t="s">
        <v>9586</v>
      </c>
      <c r="H5980" s="26" t="s">
        <v>375</v>
      </c>
      <c r="I5980" s="26" t="s">
        <v>9592</v>
      </c>
      <c r="J5980" s="26" t="s">
        <v>29162</v>
      </c>
      <c r="K5980" s="26" t="s">
        <v>9582</v>
      </c>
      <c r="L5980" s="26" t="s">
        <v>29163</v>
      </c>
      <c r="M5980" s="26">
        <v>380967391529</v>
      </c>
      <c r="N5980" s="26">
        <v>1824486001</v>
      </c>
    </row>
    <row r="5981" spans="1:14">
      <c r="A5981" s="26" t="s">
        <v>2264</v>
      </c>
      <c r="B5981" s="26" t="s">
        <v>2231</v>
      </c>
      <c r="C5981" s="26">
        <v>1985185</v>
      </c>
      <c r="D5981" s="26" t="s">
        <v>780</v>
      </c>
      <c r="E5981" s="26" t="s">
        <v>29164</v>
      </c>
      <c r="F5981" s="26" t="s">
        <v>11561</v>
      </c>
      <c r="G5981" s="26" t="s">
        <v>9601</v>
      </c>
      <c r="H5981" s="26" t="s">
        <v>133</v>
      </c>
      <c r="J5981" s="26" t="s">
        <v>146</v>
      </c>
      <c r="K5981" s="26" t="s">
        <v>9597</v>
      </c>
      <c r="L5981" s="26" t="s">
        <v>29165</v>
      </c>
      <c r="M5981" s="26">
        <v>380567674189</v>
      </c>
      <c r="N5981" s="26">
        <v>1210100000</v>
      </c>
    </row>
    <row r="5982" spans="1:14">
      <c r="A5982" s="26" t="s">
        <v>5077</v>
      </c>
      <c r="B5982" s="26" t="s">
        <v>5078</v>
      </c>
      <c r="C5982" s="26">
        <v>42744268</v>
      </c>
      <c r="D5982" s="26" t="s">
        <v>24</v>
      </c>
      <c r="E5982" s="26" t="s">
        <v>29166</v>
      </c>
      <c r="F5982" s="26" t="s">
        <v>29167</v>
      </c>
      <c r="G5982" s="26" t="s">
        <v>9586</v>
      </c>
      <c r="H5982" s="26" t="s">
        <v>735</v>
      </c>
      <c r="J5982" s="26" t="s">
        <v>740</v>
      </c>
      <c r="K5982" s="26" t="s">
        <v>9597</v>
      </c>
      <c r="L5982" s="26" t="s">
        <v>29168</v>
      </c>
      <c r="M5982" s="26">
        <v>380680160016</v>
      </c>
      <c r="N5982" s="26">
        <v>1221881203</v>
      </c>
    </row>
    <row r="5983" spans="1:14">
      <c r="A5983" s="26" t="s">
        <v>3372</v>
      </c>
      <c r="B5983" s="26" t="s">
        <v>3373</v>
      </c>
      <c r="C5983" s="26">
        <v>41769166</v>
      </c>
      <c r="D5983" s="26" t="s">
        <v>24</v>
      </c>
      <c r="E5983" s="26" t="s">
        <v>29169</v>
      </c>
      <c r="F5983" s="26" t="s">
        <v>11769</v>
      </c>
      <c r="G5983" s="26" t="s">
        <v>9579</v>
      </c>
      <c r="H5983" s="26" t="s">
        <v>392</v>
      </c>
      <c r="I5983" s="26" t="s">
        <v>11040</v>
      </c>
      <c r="J5983" s="26" t="s">
        <v>11770</v>
      </c>
      <c r="K5983" s="26" t="s">
        <v>9582</v>
      </c>
      <c r="L5983" s="26" t="s">
        <v>29170</v>
      </c>
      <c r="M5983" s="26">
        <v>380314351573</v>
      </c>
      <c r="N5983" s="26">
        <v>2121280901</v>
      </c>
    </row>
    <row r="5984" spans="1:14">
      <c r="A5984" s="26" t="s">
        <v>6539</v>
      </c>
      <c r="B5984" s="26" t="s">
        <v>6540</v>
      </c>
      <c r="C5984" s="26">
        <v>2775142</v>
      </c>
      <c r="D5984" s="26" t="s">
        <v>780</v>
      </c>
      <c r="E5984" s="26" t="s">
        <v>29171</v>
      </c>
      <c r="F5984" s="26" t="s">
        <v>29172</v>
      </c>
      <c r="G5984" s="26" t="s">
        <v>9601</v>
      </c>
      <c r="H5984" s="26" t="s">
        <v>885</v>
      </c>
      <c r="J5984" s="26" t="s">
        <v>941</v>
      </c>
      <c r="K5984" s="26" t="s">
        <v>9597</v>
      </c>
      <c r="L5984" s="26" t="s">
        <v>29173</v>
      </c>
      <c r="M5984" s="26">
        <v>380486835328</v>
      </c>
      <c r="N5984" s="26">
        <v>5110800000</v>
      </c>
    </row>
    <row r="5985" spans="1:14">
      <c r="A5985" s="26" t="s">
        <v>5603</v>
      </c>
      <c r="B5985" s="26" t="s">
        <v>5604</v>
      </c>
      <c r="C5985" s="26">
        <v>34002938</v>
      </c>
      <c r="D5985" s="26" t="s">
        <v>1701</v>
      </c>
      <c r="E5985" s="26" t="s">
        <v>29174</v>
      </c>
      <c r="F5985" s="26" t="s">
        <v>29175</v>
      </c>
      <c r="G5985" s="26" t="s">
        <v>9601</v>
      </c>
      <c r="H5985" s="26" t="s">
        <v>576</v>
      </c>
      <c r="J5985" s="26" t="s">
        <v>611</v>
      </c>
      <c r="K5985" s="26" t="s">
        <v>9597</v>
      </c>
      <c r="L5985" s="26" t="s">
        <v>29176</v>
      </c>
      <c r="M5985" s="26">
        <v>380459622016</v>
      </c>
      <c r="N5985" s="26">
        <v>3221810100</v>
      </c>
    </row>
    <row r="5986" spans="1:14">
      <c r="A5986" s="26" t="s">
        <v>1806</v>
      </c>
      <c r="B5986" s="26" t="s">
        <v>1807</v>
      </c>
      <c r="C5986" s="26">
        <v>37472460</v>
      </c>
      <c r="D5986" s="26" t="s">
        <v>24</v>
      </c>
      <c r="E5986" s="26" t="s">
        <v>29177</v>
      </c>
      <c r="F5986" s="26" t="s">
        <v>29178</v>
      </c>
      <c r="G5986" s="26" t="s">
        <v>9579</v>
      </c>
      <c r="H5986" s="26" t="s">
        <v>27</v>
      </c>
      <c r="I5986" s="26" t="s">
        <v>10731</v>
      </c>
      <c r="J5986" s="26" t="s">
        <v>6959</v>
      </c>
      <c r="K5986" s="26" t="s">
        <v>9582</v>
      </c>
      <c r="L5986" s="26" t="s">
        <v>29179</v>
      </c>
      <c r="M5986" s="26">
        <v>380434737560</v>
      </c>
      <c r="N5986" s="26">
        <v>521284006</v>
      </c>
    </row>
    <row r="5987" spans="1:14">
      <c r="A5987" s="26" t="s">
        <v>9350</v>
      </c>
      <c r="B5987" s="26" t="s">
        <v>9351</v>
      </c>
      <c r="C5987" s="26">
        <v>38860563</v>
      </c>
      <c r="D5987" s="26" t="s">
        <v>24</v>
      </c>
      <c r="E5987" s="26" t="s">
        <v>29180</v>
      </c>
      <c r="F5987" s="26" t="s">
        <v>29181</v>
      </c>
      <c r="G5987" s="26" t="s">
        <v>9586</v>
      </c>
      <c r="H5987" s="26" t="s">
        <v>1573</v>
      </c>
      <c r="J5987" s="26" t="s">
        <v>1582</v>
      </c>
      <c r="K5987" s="26" t="s">
        <v>9597</v>
      </c>
      <c r="L5987" s="26" t="s">
        <v>29182</v>
      </c>
      <c r="M5987" s="26">
        <v>380463171210</v>
      </c>
      <c r="N5987" s="26">
        <v>7410400000</v>
      </c>
    </row>
    <row r="5988" spans="1:14">
      <c r="A5988" s="26" t="s">
        <v>1833</v>
      </c>
      <c r="B5988" s="26" t="s">
        <v>1834</v>
      </c>
      <c r="C5988" s="26">
        <v>37336724</v>
      </c>
      <c r="D5988" s="26" t="s">
        <v>24</v>
      </c>
      <c r="E5988" s="26" t="s">
        <v>29183</v>
      </c>
      <c r="F5988" s="26" t="s">
        <v>29184</v>
      </c>
      <c r="G5988" s="26" t="s">
        <v>9586</v>
      </c>
      <c r="H5988" s="26" t="s">
        <v>27</v>
      </c>
      <c r="I5988" s="26" t="s">
        <v>9610</v>
      </c>
      <c r="J5988" s="26" t="s">
        <v>29185</v>
      </c>
      <c r="K5988" s="26" t="s">
        <v>9582</v>
      </c>
      <c r="L5988" s="26" t="s">
        <v>29186</v>
      </c>
      <c r="M5988" s="26">
        <v>380433137410</v>
      </c>
      <c r="N5988" s="26">
        <v>523088801</v>
      </c>
    </row>
    <row r="5989" spans="1:14">
      <c r="A5989" s="26" t="s">
        <v>5047</v>
      </c>
      <c r="B5989" s="26" t="s">
        <v>5043</v>
      </c>
      <c r="C5989" s="26">
        <v>1996409</v>
      </c>
      <c r="D5989" s="26" t="s">
        <v>24</v>
      </c>
      <c r="E5989" s="26" t="s">
        <v>29187</v>
      </c>
      <c r="F5989" s="26" t="s">
        <v>29188</v>
      </c>
      <c r="G5989" s="26" t="s">
        <v>9579</v>
      </c>
      <c r="H5989" s="26" t="s">
        <v>735</v>
      </c>
      <c r="I5989" s="26" t="s">
        <v>9721</v>
      </c>
      <c r="J5989" s="26" t="s">
        <v>29189</v>
      </c>
      <c r="K5989" s="26" t="s">
        <v>9582</v>
      </c>
      <c r="L5989" s="26" t="s">
        <v>29190</v>
      </c>
      <c r="M5989" s="26">
        <v>380325268316</v>
      </c>
      <c r="N5989" s="26">
        <v>4622787204</v>
      </c>
    </row>
    <row r="5990" spans="1:14">
      <c r="A5990" s="26" t="s">
        <v>6754</v>
      </c>
      <c r="B5990" s="26" t="s">
        <v>6755</v>
      </c>
      <c r="C5990" s="26">
        <v>37464470</v>
      </c>
      <c r="D5990" s="26" t="s">
        <v>24</v>
      </c>
      <c r="E5990" s="26" t="s">
        <v>29191</v>
      </c>
      <c r="F5990" s="26" t="s">
        <v>29192</v>
      </c>
      <c r="G5990" s="26" t="s">
        <v>9586</v>
      </c>
      <c r="H5990" s="26" t="s">
        <v>949</v>
      </c>
      <c r="I5990" s="26" t="s">
        <v>11064</v>
      </c>
      <c r="J5990" s="26" t="s">
        <v>29193</v>
      </c>
      <c r="K5990" s="26" t="s">
        <v>9582</v>
      </c>
      <c r="L5990" s="26" t="s">
        <v>29194</v>
      </c>
      <c r="M5990" s="26">
        <v>380534497517</v>
      </c>
      <c r="N5990" s="26">
        <v>1424256504</v>
      </c>
    </row>
    <row r="5991" spans="1:14">
      <c r="A5991" s="26" t="s">
        <v>6476</v>
      </c>
      <c r="B5991" s="26" t="s">
        <v>6477</v>
      </c>
      <c r="C5991" s="26">
        <v>37565151</v>
      </c>
      <c r="D5991" s="26" t="s">
        <v>24</v>
      </c>
      <c r="E5991" s="26" t="s">
        <v>29195</v>
      </c>
      <c r="F5991" s="26" t="s">
        <v>29196</v>
      </c>
      <c r="G5991" s="26" t="s">
        <v>9586</v>
      </c>
      <c r="H5991" s="26" t="s">
        <v>885</v>
      </c>
      <c r="I5991" s="26" t="s">
        <v>17959</v>
      </c>
      <c r="J5991" s="26" t="s">
        <v>7135</v>
      </c>
      <c r="K5991" s="26" t="s">
        <v>9582</v>
      </c>
      <c r="L5991" s="26" t="s">
        <v>29197</v>
      </c>
      <c r="M5991" s="26">
        <v>380484038275</v>
      </c>
      <c r="N5991" s="26">
        <v>122084003</v>
      </c>
    </row>
    <row r="5992" spans="1:14">
      <c r="A5992" s="26" t="s">
        <v>4205</v>
      </c>
      <c r="B5992" s="26" t="s">
        <v>4206</v>
      </c>
      <c r="C5992" s="26">
        <v>42566178</v>
      </c>
      <c r="D5992" s="26" t="s">
        <v>24</v>
      </c>
      <c r="E5992" s="26" t="s">
        <v>29198</v>
      </c>
      <c r="F5992" s="26" t="s">
        <v>29199</v>
      </c>
      <c r="G5992" s="26" t="s">
        <v>9586</v>
      </c>
      <c r="H5992" s="26" t="s">
        <v>506</v>
      </c>
      <c r="I5992" s="26" t="s">
        <v>18195</v>
      </c>
      <c r="J5992" s="26" t="s">
        <v>4207</v>
      </c>
      <c r="K5992" s="26" t="s">
        <v>9582</v>
      </c>
      <c r="L5992" s="26" t="s">
        <v>29200</v>
      </c>
      <c r="M5992" s="26">
        <v>380977015725</v>
      </c>
      <c r="N5992" s="26">
        <v>2624085301</v>
      </c>
    </row>
    <row r="5993" spans="1:14">
      <c r="A5993" s="26" t="s">
        <v>2832</v>
      </c>
      <c r="B5993" s="26" t="s">
        <v>2833</v>
      </c>
      <c r="C5993" s="26">
        <v>3096940</v>
      </c>
      <c r="D5993" s="26" t="s">
        <v>780</v>
      </c>
      <c r="E5993" s="26" t="s">
        <v>29201</v>
      </c>
      <c r="F5993" s="26" t="s">
        <v>29202</v>
      </c>
      <c r="G5993" s="26" t="s">
        <v>9601</v>
      </c>
      <c r="H5993" s="26" t="s">
        <v>258</v>
      </c>
      <c r="J5993" s="26" t="s">
        <v>294</v>
      </c>
      <c r="K5993" s="26" t="s">
        <v>9597</v>
      </c>
      <c r="L5993" s="26" t="s">
        <v>18908</v>
      </c>
      <c r="M5993" s="26">
        <v>761496524843</v>
      </c>
      <c r="N5993" s="26">
        <v>121183603</v>
      </c>
    </row>
    <row r="5994" spans="1:14">
      <c r="A5994" s="26" t="s">
        <v>2285</v>
      </c>
      <c r="B5994" s="26" t="s">
        <v>2286</v>
      </c>
      <c r="C5994" s="26">
        <v>37899720</v>
      </c>
      <c r="D5994" s="26" t="s">
        <v>24</v>
      </c>
      <c r="E5994" s="26" t="s">
        <v>29203</v>
      </c>
      <c r="F5994" s="26" t="s">
        <v>29204</v>
      </c>
      <c r="G5994" s="26" t="s">
        <v>9586</v>
      </c>
      <c r="H5994" s="26" t="s">
        <v>133</v>
      </c>
      <c r="J5994" s="26" t="s">
        <v>146</v>
      </c>
      <c r="K5994" s="26" t="s">
        <v>9597</v>
      </c>
      <c r="L5994" s="26" t="s">
        <v>10417</v>
      </c>
      <c r="M5994" s="26">
        <v>380567934476</v>
      </c>
      <c r="N5994" s="26">
        <v>1210100000</v>
      </c>
    </row>
    <row r="5995" spans="1:14">
      <c r="A5995" s="26" t="s">
        <v>4713</v>
      </c>
      <c r="B5995" s="26" t="s">
        <v>4714</v>
      </c>
      <c r="C5995" s="26">
        <v>38201051</v>
      </c>
      <c r="D5995" s="26" t="s">
        <v>24</v>
      </c>
      <c r="E5995" s="26" t="s">
        <v>29205</v>
      </c>
      <c r="F5995" s="26" t="s">
        <v>29206</v>
      </c>
      <c r="G5995" s="26" t="s">
        <v>9586</v>
      </c>
      <c r="H5995" s="26" t="s">
        <v>670</v>
      </c>
      <c r="I5995" s="26" t="s">
        <v>11301</v>
      </c>
      <c r="J5995" s="26" t="s">
        <v>29207</v>
      </c>
      <c r="K5995" s="26" t="s">
        <v>9582</v>
      </c>
      <c r="L5995" s="26" t="s">
        <v>29208</v>
      </c>
      <c r="M5995" s="26">
        <v>380996507975</v>
      </c>
      <c r="N5995" s="26">
        <v>3520382101</v>
      </c>
    </row>
    <row r="5996" spans="1:14">
      <c r="A5996" s="26" t="s">
        <v>7957</v>
      </c>
      <c r="B5996" s="26" t="s">
        <v>7958</v>
      </c>
      <c r="C5996" s="26">
        <v>42582687</v>
      </c>
      <c r="D5996" s="26" t="s">
        <v>780</v>
      </c>
      <c r="E5996" s="26" t="s">
        <v>29209</v>
      </c>
      <c r="F5996" s="26" t="s">
        <v>29210</v>
      </c>
      <c r="G5996" s="26" t="s">
        <v>9601</v>
      </c>
      <c r="H5996" s="26" t="s">
        <v>1122</v>
      </c>
      <c r="I5996" s="26" t="s">
        <v>1122</v>
      </c>
      <c r="J5996" s="26" t="s">
        <v>18004</v>
      </c>
      <c r="K5996" s="26" t="s">
        <v>9606</v>
      </c>
      <c r="L5996" s="26" t="s">
        <v>29211</v>
      </c>
      <c r="M5996" s="26">
        <v>380574265541</v>
      </c>
      <c r="N5996" s="26">
        <v>6310745400</v>
      </c>
    </row>
    <row r="5997" spans="1:14">
      <c r="A5997" s="26" t="s">
        <v>7861</v>
      </c>
      <c r="B5997" s="26" t="s">
        <v>7862</v>
      </c>
      <c r="C5997" s="26" t="s">
        <v>1604</v>
      </c>
      <c r="D5997" s="26" t="s">
        <v>24</v>
      </c>
      <c r="E5997" s="26" t="s">
        <v>29212</v>
      </c>
      <c r="F5997" s="26" t="s">
        <v>29213</v>
      </c>
      <c r="G5997" s="26" t="s">
        <v>9586</v>
      </c>
      <c r="H5997" s="26" t="s">
        <v>1122</v>
      </c>
      <c r="I5997" s="26" t="s">
        <v>10748</v>
      </c>
      <c r="J5997" s="26" t="s">
        <v>1131</v>
      </c>
      <c r="K5997" s="26" t="s">
        <v>9606</v>
      </c>
      <c r="L5997" s="26" t="s">
        <v>15386</v>
      </c>
      <c r="M5997" s="26">
        <v>380958924309</v>
      </c>
      <c r="N5997" s="26">
        <v>6320655100</v>
      </c>
    </row>
    <row r="5998" spans="1:14">
      <c r="A5998" s="26" t="s">
        <v>4320</v>
      </c>
      <c r="B5998" s="26" t="s">
        <v>4321</v>
      </c>
      <c r="C5998" s="26">
        <v>38435021</v>
      </c>
      <c r="D5998" s="26" t="s">
        <v>24</v>
      </c>
      <c r="E5998" s="26" t="s">
        <v>29214</v>
      </c>
      <c r="F5998" s="26" t="s">
        <v>29215</v>
      </c>
      <c r="G5998" s="26" t="s">
        <v>9579</v>
      </c>
      <c r="H5998" s="26" t="s">
        <v>576</v>
      </c>
      <c r="I5998" s="26" t="s">
        <v>9901</v>
      </c>
      <c r="J5998" s="26" t="s">
        <v>29216</v>
      </c>
      <c r="K5998" s="26" t="s">
        <v>9582</v>
      </c>
      <c r="L5998" s="26" t="s">
        <v>29217</v>
      </c>
      <c r="M5998" s="26">
        <v>380937241883</v>
      </c>
      <c r="N5998" s="26">
        <v>3220688003</v>
      </c>
    </row>
    <row r="5999" spans="1:14">
      <c r="A5999" s="26" t="s">
        <v>9395</v>
      </c>
      <c r="B5999" s="26" t="s">
        <v>9396</v>
      </c>
      <c r="C5999" s="26">
        <v>38543914</v>
      </c>
      <c r="D5999" s="26" t="s">
        <v>24</v>
      </c>
      <c r="E5999" s="26" t="s">
        <v>29218</v>
      </c>
      <c r="F5999" s="26" t="s">
        <v>10145</v>
      </c>
      <c r="G5999" s="26" t="s">
        <v>9586</v>
      </c>
      <c r="H5999" s="26" t="s">
        <v>1573</v>
      </c>
      <c r="J5999" s="26" t="s">
        <v>1589</v>
      </c>
      <c r="K5999" s="26" t="s">
        <v>9597</v>
      </c>
      <c r="L5999" s="26" t="s">
        <v>29219</v>
      </c>
      <c r="M5999" s="26">
        <v>380668052999</v>
      </c>
      <c r="N5999" s="26">
        <v>1824286707</v>
      </c>
    </row>
    <row r="6000" spans="1:14">
      <c r="A6000" s="26" t="s">
        <v>5339</v>
      </c>
      <c r="B6000" s="26" t="s">
        <v>5340</v>
      </c>
      <c r="C6000" s="26">
        <v>20763941</v>
      </c>
      <c r="D6000" s="26" t="s">
        <v>24</v>
      </c>
      <c r="E6000" s="26" t="s">
        <v>29220</v>
      </c>
      <c r="F6000" s="26" t="s">
        <v>29221</v>
      </c>
      <c r="G6000" s="26" t="s">
        <v>9579</v>
      </c>
      <c r="H6000" s="26" t="s">
        <v>735</v>
      </c>
      <c r="I6000" s="26" t="s">
        <v>9721</v>
      </c>
      <c r="J6000" s="26" t="s">
        <v>29222</v>
      </c>
      <c r="K6000" s="26" t="s">
        <v>9582</v>
      </c>
      <c r="L6000" s="26" t="s">
        <v>29223</v>
      </c>
      <c r="M6000" s="26">
        <v>380964728855</v>
      </c>
      <c r="N6000" s="26">
        <v>4622783502</v>
      </c>
    </row>
    <row r="6001" spans="1:14">
      <c r="A6001" s="26" t="s">
        <v>6289</v>
      </c>
      <c r="B6001" s="26" t="s">
        <v>6290</v>
      </c>
      <c r="C6001" s="26" t="s">
        <v>1604</v>
      </c>
      <c r="D6001" s="26" t="s">
        <v>24</v>
      </c>
      <c r="E6001" s="26" t="s">
        <v>29224</v>
      </c>
      <c r="F6001" s="26" t="s">
        <v>29225</v>
      </c>
      <c r="G6001" s="26" t="s">
        <v>9586</v>
      </c>
      <c r="H6001" s="26" t="s">
        <v>885</v>
      </c>
      <c r="J6001" s="26" t="s">
        <v>910</v>
      </c>
      <c r="K6001" s="26" t="s">
        <v>9597</v>
      </c>
      <c r="L6001" s="26" t="s">
        <v>17737</v>
      </c>
      <c r="M6001" s="26">
        <v>380671196745</v>
      </c>
      <c r="N6001" s="26">
        <v>5110100000</v>
      </c>
    </row>
    <row r="6002" spans="1:14">
      <c r="A6002" s="26" t="s">
        <v>7352</v>
      </c>
      <c r="B6002" s="26" t="s">
        <v>7353</v>
      </c>
      <c r="C6002" s="26">
        <v>38602639</v>
      </c>
      <c r="D6002" s="26" t="s">
        <v>24</v>
      </c>
      <c r="E6002" s="26" t="s">
        <v>29226</v>
      </c>
      <c r="F6002" s="26" t="s">
        <v>29227</v>
      </c>
      <c r="G6002" s="26" t="s">
        <v>9591</v>
      </c>
      <c r="H6002" s="26" t="s">
        <v>1025</v>
      </c>
      <c r="I6002" s="26" t="s">
        <v>9760</v>
      </c>
      <c r="J6002" s="26" t="s">
        <v>29228</v>
      </c>
      <c r="K6002" s="26" t="s">
        <v>9582</v>
      </c>
      <c r="L6002" s="26" t="s">
        <v>29229</v>
      </c>
      <c r="M6002" s="26">
        <v>380545976362</v>
      </c>
      <c r="N6002" s="26">
        <v>5922386403</v>
      </c>
    </row>
    <row r="6003" spans="1:14">
      <c r="A6003" s="26" t="s">
        <v>8030</v>
      </c>
      <c r="B6003" s="26" t="s">
        <v>8031</v>
      </c>
      <c r="C6003" s="26">
        <v>38602768</v>
      </c>
      <c r="D6003" s="26" t="s">
        <v>24</v>
      </c>
      <c r="E6003" s="26" t="s">
        <v>29230</v>
      </c>
      <c r="F6003" s="26" t="s">
        <v>29231</v>
      </c>
      <c r="G6003" s="26" t="s">
        <v>9579</v>
      </c>
      <c r="H6003" s="26" t="s">
        <v>1122</v>
      </c>
      <c r="I6003" s="26" t="s">
        <v>11395</v>
      </c>
      <c r="J6003" s="26" t="s">
        <v>14207</v>
      </c>
      <c r="K6003" s="26" t="s">
        <v>9582</v>
      </c>
      <c r="L6003" s="26" t="s">
        <v>29232</v>
      </c>
      <c r="M6003" s="26">
        <v>380999051271</v>
      </c>
      <c r="N6003" s="26">
        <v>4422587701</v>
      </c>
    </row>
    <row r="6004" spans="1:14">
      <c r="A6004" s="26" t="s">
        <v>3927</v>
      </c>
      <c r="B6004" s="26" t="s">
        <v>3928</v>
      </c>
      <c r="C6004" s="26">
        <v>38542239</v>
      </c>
      <c r="D6004" s="26" t="s">
        <v>24</v>
      </c>
      <c r="E6004" s="26" t="s">
        <v>29233</v>
      </c>
      <c r="F6004" s="26" t="s">
        <v>29234</v>
      </c>
      <c r="G6004" s="26" t="s">
        <v>9586</v>
      </c>
      <c r="H6004" s="26" t="s">
        <v>468</v>
      </c>
      <c r="J6004" s="26" t="s">
        <v>3929</v>
      </c>
      <c r="K6004" s="26" t="s">
        <v>9606</v>
      </c>
      <c r="L6004" s="26" t="s">
        <v>29235</v>
      </c>
      <c r="M6004" s="26">
        <v>761631184363</v>
      </c>
      <c r="N6004" s="26">
        <v>1225083518</v>
      </c>
    </row>
    <row r="6005" spans="1:14">
      <c r="A6005" s="26" t="s">
        <v>4216</v>
      </c>
      <c r="B6005" s="26" t="s">
        <v>4217</v>
      </c>
      <c r="C6005" s="26">
        <v>41838805</v>
      </c>
      <c r="D6005" s="26" t="s">
        <v>24</v>
      </c>
      <c r="E6005" s="26" t="s">
        <v>29236</v>
      </c>
      <c r="F6005" s="26" t="s">
        <v>29237</v>
      </c>
      <c r="G6005" s="26" t="s">
        <v>9579</v>
      </c>
      <c r="H6005" s="26" t="s">
        <v>506</v>
      </c>
      <c r="I6005" s="26" t="s">
        <v>9709</v>
      </c>
      <c r="J6005" s="26" t="s">
        <v>29238</v>
      </c>
      <c r="K6005" s="26" t="s">
        <v>9582</v>
      </c>
      <c r="L6005" s="26" t="s">
        <v>29239</v>
      </c>
      <c r="M6005" s="26">
        <v>380343579389</v>
      </c>
      <c r="N6005" s="26">
        <v>2624481204</v>
      </c>
    </row>
    <row r="6006" spans="1:14">
      <c r="A6006" s="26" t="s">
        <v>8713</v>
      </c>
      <c r="B6006" s="26" t="s">
        <v>8714</v>
      </c>
      <c r="C6006" s="26">
        <v>2004344</v>
      </c>
      <c r="D6006" s="26" t="s">
        <v>780</v>
      </c>
      <c r="E6006" s="26" t="s">
        <v>29240</v>
      </c>
      <c r="F6006" s="26" t="s">
        <v>29241</v>
      </c>
      <c r="G6006" s="26" t="s">
        <v>9601</v>
      </c>
      <c r="H6006" s="26" t="s">
        <v>1308</v>
      </c>
      <c r="J6006" s="26" t="s">
        <v>8715</v>
      </c>
      <c r="K6006" s="26" t="s">
        <v>9582</v>
      </c>
      <c r="L6006" s="26" t="s">
        <v>29242</v>
      </c>
      <c r="M6006" s="26">
        <v>380384979266</v>
      </c>
      <c r="N6006" s="26">
        <v>6822485701</v>
      </c>
    </row>
    <row r="6007" spans="1:14">
      <c r="A6007" s="26" t="s">
        <v>6512</v>
      </c>
      <c r="B6007" s="26" t="s">
        <v>6513</v>
      </c>
      <c r="C6007" s="26">
        <v>38645054</v>
      </c>
      <c r="D6007" s="26" t="s">
        <v>24</v>
      </c>
      <c r="E6007" s="26" t="s">
        <v>29243</v>
      </c>
      <c r="F6007" s="26" t="s">
        <v>29244</v>
      </c>
      <c r="G6007" s="26" t="s">
        <v>9586</v>
      </c>
      <c r="H6007" s="26" t="s">
        <v>885</v>
      </c>
      <c r="I6007" s="26" t="s">
        <v>13669</v>
      </c>
      <c r="J6007" s="26" t="s">
        <v>24177</v>
      </c>
      <c r="K6007" s="26" t="s">
        <v>9582</v>
      </c>
      <c r="L6007" s="26" t="s">
        <v>29245</v>
      </c>
      <c r="M6007" s="26">
        <v>380484771245</v>
      </c>
      <c r="N6007" s="26">
        <v>1222385002</v>
      </c>
    </row>
    <row r="6008" spans="1:14">
      <c r="A6008" s="26" t="s">
        <v>1855</v>
      </c>
      <c r="B6008" s="26" t="s">
        <v>1856</v>
      </c>
      <c r="C6008" s="26">
        <v>37179654</v>
      </c>
      <c r="D6008" s="26" t="s">
        <v>24</v>
      </c>
      <c r="E6008" s="26" t="s">
        <v>29246</v>
      </c>
      <c r="F6008" s="26" t="s">
        <v>29247</v>
      </c>
      <c r="G6008" s="26" t="s">
        <v>9586</v>
      </c>
      <c r="H6008" s="26" t="s">
        <v>27</v>
      </c>
      <c r="I6008" s="26" t="s">
        <v>14152</v>
      </c>
      <c r="J6008" s="26" t="s">
        <v>29248</v>
      </c>
      <c r="K6008" s="26" t="s">
        <v>9582</v>
      </c>
      <c r="L6008" s="26" t="s">
        <v>29249</v>
      </c>
      <c r="M6008" s="26">
        <v>380969469106</v>
      </c>
      <c r="N6008" s="26">
        <v>523481601</v>
      </c>
    </row>
    <row r="6009" spans="1:14">
      <c r="A6009" s="26" t="s">
        <v>5047</v>
      </c>
      <c r="B6009" s="26" t="s">
        <v>5043</v>
      </c>
      <c r="C6009" s="26">
        <v>1996409</v>
      </c>
      <c r="D6009" s="26" t="s">
        <v>24</v>
      </c>
      <c r="E6009" s="26" t="s">
        <v>29250</v>
      </c>
      <c r="F6009" s="26" t="s">
        <v>29251</v>
      </c>
      <c r="G6009" s="26" t="s">
        <v>9591</v>
      </c>
      <c r="H6009" s="26" t="s">
        <v>735</v>
      </c>
      <c r="I6009" s="26" t="s">
        <v>9721</v>
      </c>
      <c r="J6009" s="26" t="s">
        <v>16746</v>
      </c>
      <c r="K6009" s="26" t="s">
        <v>9606</v>
      </c>
      <c r="L6009" s="26" t="s">
        <v>16747</v>
      </c>
      <c r="M6009" s="26">
        <v>760996957037</v>
      </c>
      <c r="N6009" s="26">
        <v>4622755600</v>
      </c>
    </row>
    <row r="6010" spans="1:14">
      <c r="A6010" s="26" t="s">
        <v>7554</v>
      </c>
      <c r="B6010" s="26" t="s">
        <v>7555</v>
      </c>
      <c r="C6010" s="26">
        <v>38447215</v>
      </c>
      <c r="D6010" s="26" t="s">
        <v>24</v>
      </c>
      <c r="E6010" s="26" t="s">
        <v>29252</v>
      </c>
      <c r="F6010" s="26" t="s">
        <v>29253</v>
      </c>
      <c r="G6010" s="26" t="s">
        <v>9586</v>
      </c>
      <c r="H6010" s="26" t="s">
        <v>1088</v>
      </c>
      <c r="I6010" s="26" t="s">
        <v>29254</v>
      </c>
      <c r="J6010" s="26" t="s">
        <v>29255</v>
      </c>
      <c r="K6010" s="26" t="s">
        <v>9582</v>
      </c>
      <c r="L6010" s="26" t="s">
        <v>29256</v>
      </c>
      <c r="M6010" s="26">
        <v>380965199245</v>
      </c>
      <c r="N6010" s="26">
        <v>6120489101</v>
      </c>
    </row>
    <row r="6011" spans="1:14">
      <c r="A6011" s="26" t="s">
        <v>9411</v>
      </c>
      <c r="B6011" s="26" t="s">
        <v>9412</v>
      </c>
      <c r="C6011" s="26">
        <v>2006509</v>
      </c>
      <c r="D6011" s="26" t="s">
        <v>780</v>
      </c>
      <c r="E6011" s="26" t="s">
        <v>29257</v>
      </c>
      <c r="F6011" s="26" t="s">
        <v>9787</v>
      </c>
      <c r="G6011" s="26" t="s">
        <v>9601</v>
      </c>
      <c r="H6011" s="26" t="s">
        <v>1573</v>
      </c>
      <c r="I6011" s="26" t="s">
        <v>12172</v>
      </c>
      <c r="J6011" s="26" t="s">
        <v>3276</v>
      </c>
      <c r="K6011" s="26" t="s">
        <v>9597</v>
      </c>
      <c r="L6011" s="26" t="s">
        <v>13433</v>
      </c>
      <c r="M6011" s="26">
        <v>761444945858</v>
      </c>
      <c r="N6011" s="26">
        <v>122785804</v>
      </c>
    </row>
    <row r="6012" spans="1:14">
      <c r="A6012" s="26" t="s">
        <v>7126</v>
      </c>
      <c r="B6012" s="26" t="s">
        <v>7127</v>
      </c>
      <c r="C6012" s="26">
        <v>38492302</v>
      </c>
      <c r="D6012" s="26" t="s">
        <v>24</v>
      </c>
      <c r="E6012" s="26" t="s">
        <v>29258</v>
      </c>
      <c r="F6012" s="26" t="s">
        <v>29259</v>
      </c>
      <c r="G6012" s="26" t="s">
        <v>9579</v>
      </c>
      <c r="H6012" s="26" t="s">
        <v>987</v>
      </c>
      <c r="I6012" s="26" t="s">
        <v>9634</v>
      </c>
      <c r="J6012" s="26" t="s">
        <v>29260</v>
      </c>
      <c r="K6012" s="26" t="s">
        <v>9582</v>
      </c>
      <c r="L6012" s="26" t="s">
        <v>29261</v>
      </c>
      <c r="M6012" s="26">
        <v>380362276236</v>
      </c>
      <c r="N6012" s="26">
        <v>1820881802</v>
      </c>
    </row>
    <row r="6013" spans="1:14">
      <c r="A6013" s="26" t="s">
        <v>6149</v>
      </c>
      <c r="B6013" s="26" t="s">
        <v>6150</v>
      </c>
      <c r="C6013" s="26">
        <v>38184885</v>
      </c>
      <c r="D6013" s="26" t="s">
        <v>24</v>
      </c>
      <c r="E6013" s="26" t="s">
        <v>29262</v>
      </c>
      <c r="F6013" s="26" t="s">
        <v>29263</v>
      </c>
      <c r="G6013" s="26" t="s">
        <v>9591</v>
      </c>
      <c r="H6013" s="26" t="s">
        <v>885</v>
      </c>
      <c r="I6013" s="26" t="s">
        <v>9664</v>
      </c>
      <c r="J6013" s="26" t="s">
        <v>6147</v>
      </c>
      <c r="K6013" s="26" t="s">
        <v>9597</v>
      </c>
      <c r="L6013" s="26" t="s">
        <v>29264</v>
      </c>
      <c r="M6013" s="26">
        <v>380484642150</v>
      </c>
      <c r="N6013" s="26">
        <v>5121410100</v>
      </c>
    </row>
    <row r="6014" spans="1:14">
      <c r="A6014" s="26" t="s">
        <v>2443</v>
      </c>
      <c r="B6014" s="26" t="s">
        <v>2444</v>
      </c>
      <c r="C6014" s="26">
        <v>1986015</v>
      </c>
      <c r="D6014" s="26" t="s">
        <v>780</v>
      </c>
      <c r="E6014" s="26" t="s">
        <v>29265</v>
      </c>
      <c r="F6014" s="26" t="s">
        <v>29266</v>
      </c>
      <c r="G6014" s="26" t="s">
        <v>9601</v>
      </c>
      <c r="H6014" s="26" t="s">
        <v>133</v>
      </c>
      <c r="J6014" s="26" t="s">
        <v>183</v>
      </c>
      <c r="K6014" s="26" t="s">
        <v>9597</v>
      </c>
      <c r="L6014" s="26" t="s">
        <v>29267</v>
      </c>
      <c r="M6014" s="26">
        <v>380676285474</v>
      </c>
      <c r="N6014" s="26">
        <v>1211000000</v>
      </c>
    </row>
    <row r="6015" spans="1:14">
      <c r="A6015" s="26" t="s">
        <v>2913</v>
      </c>
      <c r="B6015" s="26" t="s">
        <v>2894</v>
      </c>
      <c r="C6015" s="26">
        <v>37885283</v>
      </c>
      <c r="D6015" s="26" t="s">
        <v>24</v>
      </c>
      <c r="E6015" s="26" t="s">
        <v>29268</v>
      </c>
      <c r="F6015" s="26" t="s">
        <v>29269</v>
      </c>
      <c r="G6015" s="26" t="s">
        <v>9586</v>
      </c>
      <c r="H6015" s="26" t="s">
        <v>258</v>
      </c>
      <c r="J6015" s="26" t="s">
        <v>317</v>
      </c>
      <c r="K6015" s="26" t="s">
        <v>9597</v>
      </c>
      <c r="L6015" s="26" t="s">
        <v>29270</v>
      </c>
      <c r="M6015" s="26">
        <v>380629338424</v>
      </c>
      <c r="N6015" s="26">
        <v>1412300000</v>
      </c>
    </row>
    <row r="6016" spans="1:14">
      <c r="A6016" s="26" t="s">
        <v>8552</v>
      </c>
      <c r="B6016" s="26" t="s">
        <v>8543</v>
      </c>
      <c r="C6016" s="26">
        <v>40351564</v>
      </c>
      <c r="D6016" s="26" t="s">
        <v>24</v>
      </c>
      <c r="E6016" s="26" t="s">
        <v>29271</v>
      </c>
      <c r="F6016" s="26" t="s">
        <v>29272</v>
      </c>
      <c r="G6016" s="26" t="s">
        <v>9591</v>
      </c>
      <c r="H6016" s="26" t="s">
        <v>1269</v>
      </c>
      <c r="J6016" s="26" t="s">
        <v>1298</v>
      </c>
      <c r="K6016" s="26" t="s">
        <v>9597</v>
      </c>
      <c r="L6016" s="26" t="s">
        <v>29273</v>
      </c>
      <c r="M6016" s="26">
        <v>380504495003</v>
      </c>
      <c r="N6016" s="26">
        <v>6510100000</v>
      </c>
    </row>
    <row r="6017" spans="1:14">
      <c r="A6017" s="26" t="s">
        <v>3473</v>
      </c>
      <c r="B6017" s="26" t="s">
        <v>3474</v>
      </c>
      <c r="C6017" s="26">
        <v>38466531</v>
      </c>
      <c r="D6017" s="26" t="s">
        <v>24</v>
      </c>
      <c r="E6017" s="26" t="s">
        <v>29274</v>
      </c>
      <c r="F6017" s="26" t="s">
        <v>29275</v>
      </c>
      <c r="G6017" s="26" t="s">
        <v>9579</v>
      </c>
      <c r="H6017" s="26" t="s">
        <v>392</v>
      </c>
      <c r="I6017" s="26" t="s">
        <v>11629</v>
      </c>
      <c r="J6017" s="26" t="s">
        <v>29276</v>
      </c>
      <c r="K6017" s="26" t="s">
        <v>9582</v>
      </c>
      <c r="L6017" s="26" t="s">
        <v>29277</v>
      </c>
      <c r="M6017" s="26">
        <v>380312733197</v>
      </c>
      <c r="N6017" s="26">
        <v>2124881501</v>
      </c>
    </row>
    <row r="6018" spans="1:14">
      <c r="A6018" s="26" t="s">
        <v>4370</v>
      </c>
      <c r="B6018" s="26" t="s">
        <v>4371</v>
      </c>
      <c r="C6018" s="26">
        <v>38312395</v>
      </c>
      <c r="D6018" s="26" t="s">
        <v>24</v>
      </c>
      <c r="E6018" s="26" t="s">
        <v>29278</v>
      </c>
      <c r="F6018" s="26" t="s">
        <v>29279</v>
      </c>
      <c r="G6018" s="26" t="s">
        <v>9586</v>
      </c>
      <c r="H6018" s="26" t="s">
        <v>576</v>
      </c>
      <c r="I6018" s="26" t="s">
        <v>12872</v>
      </c>
      <c r="J6018" s="26" t="s">
        <v>28575</v>
      </c>
      <c r="K6018" s="26" t="s">
        <v>9582</v>
      </c>
      <c r="L6018" s="26" t="s">
        <v>29280</v>
      </c>
      <c r="M6018" s="26">
        <v>380457190333</v>
      </c>
      <c r="N6018" s="26">
        <v>3221484601</v>
      </c>
    </row>
    <row r="6019" spans="1:14">
      <c r="A6019" s="26" t="s">
        <v>6451</v>
      </c>
      <c r="B6019" s="26" t="s">
        <v>6250</v>
      </c>
      <c r="C6019" s="26">
        <v>2774680</v>
      </c>
      <c r="D6019" s="26" t="s">
        <v>24</v>
      </c>
      <c r="E6019" s="26" t="s">
        <v>29281</v>
      </c>
      <c r="F6019" s="26" t="s">
        <v>29282</v>
      </c>
      <c r="G6019" s="26" t="s">
        <v>9586</v>
      </c>
      <c r="H6019" s="26" t="s">
        <v>885</v>
      </c>
      <c r="J6019" s="26" t="s">
        <v>910</v>
      </c>
      <c r="K6019" s="26" t="s">
        <v>9597</v>
      </c>
      <c r="L6019" s="26" t="s">
        <v>14194</v>
      </c>
      <c r="M6019" s="26">
        <v>380482635503</v>
      </c>
      <c r="N6019" s="26">
        <v>5110100000</v>
      </c>
    </row>
    <row r="6020" spans="1:14">
      <c r="A6020" s="26" t="s">
        <v>7629</v>
      </c>
      <c r="B6020" s="26" t="s">
        <v>7630</v>
      </c>
      <c r="C6020" s="26">
        <v>39511438</v>
      </c>
      <c r="D6020" s="26" t="s">
        <v>24</v>
      </c>
      <c r="E6020" s="26" t="s">
        <v>29283</v>
      </c>
      <c r="F6020" s="26" t="s">
        <v>29284</v>
      </c>
      <c r="G6020" s="26" t="s">
        <v>9579</v>
      </c>
      <c r="H6020" s="26" t="s">
        <v>1088</v>
      </c>
      <c r="J6020" s="26" t="s">
        <v>29285</v>
      </c>
      <c r="K6020" s="26" t="s">
        <v>9582</v>
      </c>
      <c r="L6020" s="26" t="s">
        <v>29286</v>
      </c>
      <c r="M6020" s="26">
        <v>761354097774</v>
      </c>
      <c r="N6020" s="26">
        <v>6122481501</v>
      </c>
    </row>
    <row r="6021" spans="1:14">
      <c r="A6021" s="26" t="s">
        <v>9421</v>
      </c>
      <c r="B6021" s="26" t="s">
        <v>9422</v>
      </c>
      <c r="C6021" s="26">
        <v>38584683</v>
      </c>
      <c r="D6021" s="26" t="s">
        <v>24</v>
      </c>
      <c r="E6021" s="26" t="s">
        <v>29287</v>
      </c>
      <c r="F6021" s="26" t="s">
        <v>29288</v>
      </c>
      <c r="G6021" s="26" t="s">
        <v>9586</v>
      </c>
      <c r="H6021" s="26" t="s">
        <v>1573</v>
      </c>
      <c r="I6021" s="26" t="s">
        <v>29289</v>
      </c>
      <c r="J6021" s="26" t="s">
        <v>29290</v>
      </c>
      <c r="K6021" s="26" t="s">
        <v>9582</v>
      </c>
      <c r="L6021" s="26" t="s">
        <v>29291</v>
      </c>
      <c r="M6021" s="26">
        <v>380465527332</v>
      </c>
      <c r="N6021" s="26">
        <v>7424955103</v>
      </c>
    </row>
    <row r="6022" spans="1:14">
      <c r="A6022" s="26" t="s">
        <v>7126</v>
      </c>
      <c r="B6022" s="26" t="s">
        <v>7127</v>
      </c>
      <c r="C6022" s="26">
        <v>38492302</v>
      </c>
      <c r="D6022" s="26" t="s">
        <v>24</v>
      </c>
      <c r="E6022" s="26" t="s">
        <v>29292</v>
      </c>
      <c r="F6022" s="26" t="s">
        <v>29293</v>
      </c>
      <c r="G6022" s="26" t="s">
        <v>9579</v>
      </c>
      <c r="H6022" s="26" t="s">
        <v>987</v>
      </c>
      <c r="I6022" s="26" t="s">
        <v>9634</v>
      </c>
      <c r="J6022" s="26" t="s">
        <v>29294</v>
      </c>
      <c r="K6022" s="26" t="s">
        <v>9582</v>
      </c>
      <c r="L6022" s="26" t="s">
        <v>29295</v>
      </c>
      <c r="M6022" s="26">
        <v>380362400905</v>
      </c>
      <c r="N6022" s="26">
        <v>5624683304</v>
      </c>
    </row>
    <row r="6023" spans="1:14">
      <c r="A6023" s="26" t="s">
        <v>7634</v>
      </c>
      <c r="B6023" s="26" t="s">
        <v>7635</v>
      </c>
      <c r="C6023" s="26">
        <v>2000702</v>
      </c>
      <c r="D6023" s="26" t="s">
        <v>780</v>
      </c>
      <c r="E6023" s="26" t="s">
        <v>29296</v>
      </c>
      <c r="F6023" s="26" t="s">
        <v>29297</v>
      </c>
      <c r="G6023" s="26" t="s">
        <v>9601</v>
      </c>
      <c r="H6023" s="26" t="s">
        <v>1088</v>
      </c>
      <c r="I6023" s="26" t="s">
        <v>10469</v>
      </c>
      <c r="J6023" s="26" t="s">
        <v>7636</v>
      </c>
      <c r="K6023" s="26" t="s">
        <v>9597</v>
      </c>
      <c r="L6023" s="26" t="s">
        <v>29298</v>
      </c>
      <c r="M6023" s="26">
        <v>380355021332</v>
      </c>
      <c r="N6023" s="26">
        <v>521482203</v>
      </c>
    </row>
    <row r="6024" spans="1:14">
      <c r="A6024" s="26" t="s">
        <v>7064</v>
      </c>
      <c r="B6024" s="26" t="s">
        <v>7065</v>
      </c>
      <c r="C6024" s="26" t="s">
        <v>1604</v>
      </c>
      <c r="D6024" s="26" t="s">
        <v>24</v>
      </c>
      <c r="E6024" s="26" t="s">
        <v>29299</v>
      </c>
      <c r="F6024" s="26" t="s">
        <v>7065</v>
      </c>
      <c r="G6024" s="26" t="s">
        <v>9591</v>
      </c>
      <c r="H6024" s="26" t="s">
        <v>987</v>
      </c>
      <c r="J6024" s="26" t="s">
        <v>7062</v>
      </c>
      <c r="K6024" s="26" t="s">
        <v>9597</v>
      </c>
      <c r="L6024" s="26" t="s">
        <v>29300</v>
      </c>
      <c r="M6024" s="26">
        <v>761367718242</v>
      </c>
      <c r="N6024" s="26">
        <v>5623010100</v>
      </c>
    </row>
    <row r="6025" spans="1:14">
      <c r="A6025" s="26" t="s">
        <v>8735</v>
      </c>
      <c r="B6025" s="26" t="s">
        <v>8736</v>
      </c>
      <c r="C6025" s="26">
        <v>38358026</v>
      </c>
      <c r="D6025" s="26" t="s">
        <v>24</v>
      </c>
      <c r="E6025" s="26" t="s">
        <v>29301</v>
      </c>
      <c r="F6025" s="26" t="s">
        <v>29302</v>
      </c>
      <c r="G6025" s="26" t="s">
        <v>9579</v>
      </c>
      <c r="H6025" s="26" t="s">
        <v>1308</v>
      </c>
      <c r="I6025" s="26" t="s">
        <v>11309</v>
      </c>
      <c r="J6025" s="26" t="s">
        <v>9670</v>
      </c>
      <c r="K6025" s="26" t="s">
        <v>9582</v>
      </c>
      <c r="L6025" s="26" t="s">
        <v>29303</v>
      </c>
      <c r="M6025" s="26">
        <v>380975096782</v>
      </c>
      <c r="N6025" s="26">
        <v>5322883202</v>
      </c>
    </row>
    <row r="6026" spans="1:14">
      <c r="A6026" s="26" t="s">
        <v>4713</v>
      </c>
      <c r="B6026" s="26" t="s">
        <v>4714</v>
      </c>
      <c r="C6026" s="26">
        <v>38201051</v>
      </c>
      <c r="D6026" s="26" t="s">
        <v>24</v>
      </c>
      <c r="E6026" s="26" t="s">
        <v>29304</v>
      </c>
      <c r="F6026" s="26" t="s">
        <v>29305</v>
      </c>
      <c r="G6026" s="26" t="s">
        <v>9586</v>
      </c>
      <c r="H6026" s="26" t="s">
        <v>670</v>
      </c>
      <c r="I6026" s="26" t="s">
        <v>11301</v>
      </c>
      <c r="J6026" s="26" t="s">
        <v>29306</v>
      </c>
      <c r="K6026" s="26" t="s">
        <v>9582</v>
      </c>
      <c r="L6026" s="26" t="s">
        <v>29307</v>
      </c>
      <c r="M6026" s="26">
        <v>380984057891</v>
      </c>
      <c r="N6026" s="26">
        <v>3221683201</v>
      </c>
    </row>
    <row r="6027" spans="1:14">
      <c r="A6027" s="26" t="s">
        <v>4558</v>
      </c>
      <c r="B6027" s="26" t="s">
        <v>4559</v>
      </c>
      <c r="C6027" s="26">
        <v>38073489</v>
      </c>
      <c r="D6027" s="26" t="s">
        <v>24</v>
      </c>
      <c r="E6027" s="26" t="s">
        <v>29308</v>
      </c>
      <c r="F6027" s="26" t="s">
        <v>29309</v>
      </c>
      <c r="G6027" s="26" t="s">
        <v>9586</v>
      </c>
      <c r="H6027" s="26" t="s">
        <v>576</v>
      </c>
      <c r="I6027" s="26" t="s">
        <v>10808</v>
      </c>
      <c r="J6027" s="26" t="s">
        <v>29310</v>
      </c>
      <c r="K6027" s="26" t="s">
        <v>9582</v>
      </c>
      <c r="L6027" s="26" t="s">
        <v>29311</v>
      </c>
      <c r="M6027" s="26">
        <v>380067748633</v>
      </c>
      <c r="N6027" s="26">
        <v>3225583601</v>
      </c>
    </row>
    <row r="6028" spans="1:14">
      <c r="A6028" s="26" t="s">
        <v>3680</v>
      </c>
      <c r="B6028" s="26" t="s">
        <v>3681</v>
      </c>
      <c r="C6028" s="26">
        <v>42952450</v>
      </c>
      <c r="D6028" s="26" t="s">
        <v>780</v>
      </c>
      <c r="E6028" s="26" t="s">
        <v>29312</v>
      </c>
      <c r="F6028" s="26" t="s">
        <v>9793</v>
      </c>
      <c r="G6028" s="26" t="s">
        <v>9601</v>
      </c>
      <c r="H6028" s="26" t="s">
        <v>468</v>
      </c>
      <c r="J6028" s="26" t="s">
        <v>481</v>
      </c>
      <c r="K6028" s="26" t="s">
        <v>9597</v>
      </c>
      <c r="L6028" s="26" t="s">
        <v>29313</v>
      </c>
      <c r="M6028" s="26">
        <v>380612330571</v>
      </c>
      <c r="N6028" s="26">
        <v>1222380503</v>
      </c>
    </row>
    <row r="6029" spans="1:14">
      <c r="A6029" s="26" t="s">
        <v>7422</v>
      </c>
      <c r="B6029" s="26" t="s">
        <v>7423</v>
      </c>
      <c r="C6029" s="26">
        <v>38575731</v>
      </c>
      <c r="D6029" s="26" t="s">
        <v>24</v>
      </c>
      <c r="E6029" s="26" t="s">
        <v>29314</v>
      </c>
      <c r="F6029" s="26" t="s">
        <v>29315</v>
      </c>
      <c r="G6029" s="26" t="s">
        <v>9586</v>
      </c>
      <c r="H6029" s="26" t="s">
        <v>1025</v>
      </c>
      <c r="I6029" s="26" t="s">
        <v>11351</v>
      </c>
      <c r="J6029" s="26" t="s">
        <v>7347</v>
      </c>
      <c r="K6029" s="26" t="s">
        <v>9582</v>
      </c>
      <c r="L6029" s="26" t="s">
        <v>29316</v>
      </c>
      <c r="M6029" s="26">
        <v>380542698241</v>
      </c>
      <c r="N6029" s="26">
        <v>5924783801</v>
      </c>
    </row>
    <row r="6030" spans="1:14">
      <c r="A6030" s="26" t="s">
        <v>2167</v>
      </c>
      <c r="B6030" s="26" t="s">
        <v>2168</v>
      </c>
      <c r="C6030" s="26">
        <v>37836978</v>
      </c>
      <c r="D6030" s="26" t="s">
        <v>24</v>
      </c>
      <c r="E6030" s="26" t="s">
        <v>29317</v>
      </c>
      <c r="F6030" s="26" t="s">
        <v>29318</v>
      </c>
      <c r="G6030" s="26" t="s">
        <v>9579</v>
      </c>
      <c r="H6030" s="26" t="s">
        <v>133</v>
      </c>
      <c r="I6030" s="26" t="s">
        <v>13125</v>
      </c>
      <c r="J6030" s="26" t="s">
        <v>29319</v>
      </c>
      <c r="K6030" s="26" t="s">
        <v>9582</v>
      </c>
      <c r="L6030" s="26" t="s">
        <v>29320</v>
      </c>
      <c r="M6030" s="26">
        <v>761925994806</v>
      </c>
      <c r="N6030" s="26">
        <v>1220387705</v>
      </c>
    </row>
    <row r="6031" spans="1:14">
      <c r="A6031" s="26" t="s">
        <v>3853</v>
      </c>
      <c r="B6031" s="26" t="s">
        <v>3854</v>
      </c>
      <c r="C6031" s="26">
        <v>1992899</v>
      </c>
      <c r="D6031" s="26" t="s">
        <v>780</v>
      </c>
      <c r="E6031" s="26" t="s">
        <v>29321</v>
      </c>
      <c r="F6031" s="26" t="s">
        <v>9692</v>
      </c>
      <c r="G6031" s="26" t="s">
        <v>9601</v>
      </c>
      <c r="H6031" s="26" t="s">
        <v>468</v>
      </c>
      <c r="J6031" s="26" t="s">
        <v>16503</v>
      </c>
      <c r="K6031" s="26" t="s">
        <v>9582</v>
      </c>
      <c r="L6031" s="26" t="s">
        <v>29322</v>
      </c>
      <c r="M6031" s="26">
        <v>380509060424</v>
      </c>
      <c r="N6031" s="26">
        <v>2320355115</v>
      </c>
    </row>
    <row r="6032" spans="1:14">
      <c r="A6032" s="26" t="s">
        <v>4603</v>
      </c>
      <c r="B6032" s="26" t="s">
        <v>4604</v>
      </c>
      <c r="C6032" s="26">
        <v>38844190</v>
      </c>
      <c r="D6032" s="26" t="s">
        <v>24</v>
      </c>
      <c r="E6032" s="26" t="s">
        <v>29323</v>
      </c>
      <c r="F6032" s="26" t="s">
        <v>29324</v>
      </c>
      <c r="G6032" s="26" t="s">
        <v>9586</v>
      </c>
      <c r="H6032" s="26" t="s">
        <v>670</v>
      </c>
      <c r="I6032" s="26" t="s">
        <v>20079</v>
      </c>
      <c r="J6032" s="26" t="s">
        <v>29325</v>
      </c>
      <c r="K6032" s="26" t="s">
        <v>9582</v>
      </c>
      <c r="L6032" s="26" t="s">
        <v>29326</v>
      </c>
      <c r="M6032" s="26">
        <v>380503298441</v>
      </c>
      <c r="N6032" s="26">
        <v>3522286301</v>
      </c>
    </row>
    <row r="6033" spans="1:14">
      <c r="A6033" s="26" t="s">
        <v>8426</v>
      </c>
      <c r="B6033" s="26" t="s">
        <v>8427</v>
      </c>
      <c r="C6033" s="26">
        <v>41435901</v>
      </c>
      <c r="D6033" s="26" t="s">
        <v>24</v>
      </c>
      <c r="E6033" s="26" t="s">
        <v>29327</v>
      </c>
      <c r="F6033" s="26" t="s">
        <v>29328</v>
      </c>
      <c r="G6033" s="26" t="s">
        <v>9579</v>
      </c>
      <c r="H6033" s="26" t="s">
        <v>1269</v>
      </c>
      <c r="I6033" s="26" t="s">
        <v>14793</v>
      </c>
      <c r="J6033" s="26" t="s">
        <v>29329</v>
      </c>
      <c r="K6033" s="26" t="s">
        <v>9582</v>
      </c>
      <c r="L6033" s="26" t="s">
        <v>29330</v>
      </c>
      <c r="M6033" s="26">
        <v>380554248858</v>
      </c>
      <c r="N6033" s="26">
        <v>6525080502</v>
      </c>
    </row>
    <row r="6034" spans="1:14">
      <c r="A6034" s="26" t="s">
        <v>6581</v>
      </c>
      <c r="B6034" s="26" t="s">
        <v>6582</v>
      </c>
      <c r="C6034" s="26">
        <v>38381474</v>
      </c>
      <c r="D6034" s="26" t="s">
        <v>24</v>
      </c>
      <c r="E6034" s="26" t="s">
        <v>29331</v>
      </c>
      <c r="F6034" s="26" t="s">
        <v>29332</v>
      </c>
      <c r="G6034" s="26" t="s">
        <v>9579</v>
      </c>
      <c r="H6034" s="26" t="s">
        <v>949</v>
      </c>
      <c r="I6034" s="26" t="s">
        <v>10846</v>
      </c>
      <c r="J6034" s="26" t="s">
        <v>29333</v>
      </c>
      <c r="K6034" s="26" t="s">
        <v>9582</v>
      </c>
      <c r="L6034" s="26" t="s">
        <v>29334</v>
      </c>
      <c r="M6034" s="26">
        <v>380535533117</v>
      </c>
      <c r="N6034" s="26">
        <v>1822588401</v>
      </c>
    </row>
    <row r="6035" spans="1:14">
      <c r="A6035" s="26" t="s">
        <v>7994</v>
      </c>
      <c r="B6035" s="26" t="s">
        <v>7995</v>
      </c>
      <c r="C6035" s="26">
        <v>2002227</v>
      </c>
      <c r="D6035" s="26" t="s">
        <v>780</v>
      </c>
      <c r="E6035" s="26" t="s">
        <v>29335</v>
      </c>
      <c r="F6035" s="26" t="s">
        <v>7995</v>
      </c>
      <c r="G6035" s="26" t="s">
        <v>9601</v>
      </c>
      <c r="H6035" s="26" t="s">
        <v>1122</v>
      </c>
      <c r="I6035" s="26" t="s">
        <v>11422</v>
      </c>
      <c r="J6035" s="26" t="s">
        <v>7993</v>
      </c>
      <c r="K6035" s="26" t="s">
        <v>9597</v>
      </c>
      <c r="L6035" s="26" t="s">
        <v>29336</v>
      </c>
      <c r="M6035" s="26">
        <v>380577487352</v>
      </c>
      <c r="N6035" s="26">
        <v>6325110700</v>
      </c>
    </row>
    <row r="6036" spans="1:14">
      <c r="A6036" s="26" t="s">
        <v>6914</v>
      </c>
      <c r="B6036" s="26" t="s">
        <v>6915</v>
      </c>
      <c r="C6036" s="26">
        <v>38257649</v>
      </c>
      <c r="D6036" s="26" t="s">
        <v>24</v>
      </c>
      <c r="E6036" s="26" t="s">
        <v>29337</v>
      </c>
      <c r="F6036" s="26" t="s">
        <v>29338</v>
      </c>
      <c r="G6036" s="26" t="s">
        <v>9579</v>
      </c>
      <c r="H6036" s="26" t="s">
        <v>949</v>
      </c>
      <c r="I6036" s="26" t="s">
        <v>10561</v>
      </c>
      <c r="J6036" s="26" t="s">
        <v>29339</v>
      </c>
      <c r="K6036" s="26" t="s">
        <v>9582</v>
      </c>
      <c r="L6036" s="26" t="s">
        <v>29340</v>
      </c>
      <c r="M6036" s="26">
        <v>380535293417</v>
      </c>
      <c r="N6036" s="26">
        <v>5325785201</v>
      </c>
    </row>
    <row r="6037" spans="1:14">
      <c r="A6037" s="26" t="s">
        <v>6426</v>
      </c>
      <c r="B6037" s="26" t="s">
        <v>6427</v>
      </c>
      <c r="C6037" s="26">
        <v>23213939</v>
      </c>
      <c r="D6037" s="26" t="s">
        <v>780</v>
      </c>
      <c r="E6037" s="26" t="s">
        <v>29341</v>
      </c>
      <c r="F6037" s="26" t="s">
        <v>13572</v>
      </c>
      <c r="G6037" s="26" t="s">
        <v>9601</v>
      </c>
      <c r="H6037" s="26" t="s">
        <v>885</v>
      </c>
      <c r="J6037" s="26" t="s">
        <v>910</v>
      </c>
      <c r="K6037" s="26" t="s">
        <v>9597</v>
      </c>
      <c r="L6037" s="26" t="s">
        <v>29342</v>
      </c>
      <c r="M6037" s="26">
        <v>380487585262</v>
      </c>
      <c r="N6037" s="26">
        <v>5110100000</v>
      </c>
    </row>
    <row r="6038" spans="1:14">
      <c r="A6038" s="26" t="s">
        <v>2721</v>
      </c>
      <c r="B6038" s="26" t="s">
        <v>2722</v>
      </c>
      <c r="C6038" s="26">
        <v>37916075</v>
      </c>
      <c r="D6038" s="26" t="s">
        <v>24</v>
      </c>
      <c r="E6038" s="26" t="s">
        <v>29343</v>
      </c>
      <c r="F6038" s="26" t="s">
        <v>29344</v>
      </c>
      <c r="G6038" s="26" t="s">
        <v>9586</v>
      </c>
      <c r="H6038" s="26" t="s">
        <v>133</v>
      </c>
      <c r="I6038" s="26" t="s">
        <v>27444</v>
      </c>
      <c r="J6038" s="26" t="s">
        <v>12245</v>
      </c>
      <c r="K6038" s="26" t="s">
        <v>9582</v>
      </c>
      <c r="L6038" s="26" t="s">
        <v>29345</v>
      </c>
      <c r="M6038" s="26">
        <v>761552425931</v>
      </c>
      <c r="N6038" s="26">
        <v>1222983414</v>
      </c>
    </row>
    <row r="6039" spans="1:14">
      <c r="A6039" s="26" t="s">
        <v>6085</v>
      </c>
      <c r="B6039" s="26" t="s">
        <v>6086</v>
      </c>
      <c r="C6039" s="26">
        <v>38458892</v>
      </c>
      <c r="D6039" s="26" t="s">
        <v>24</v>
      </c>
      <c r="E6039" s="26" t="s">
        <v>29346</v>
      </c>
      <c r="F6039" s="26" t="s">
        <v>29347</v>
      </c>
      <c r="G6039" s="26" t="s">
        <v>9579</v>
      </c>
      <c r="H6039" s="26" t="s">
        <v>835</v>
      </c>
      <c r="I6039" s="26" t="s">
        <v>9944</v>
      </c>
      <c r="J6039" s="26" t="s">
        <v>29348</v>
      </c>
      <c r="K6039" s="26" t="s">
        <v>9582</v>
      </c>
      <c r="L6039" s="26" t="s">
        <v>29349</v>
      </c>
      <c r="M6039" s="26">
        <v>380516232476</v>
      </c>
      <c r="N6039" s="26">
        <v>4825710115</v>
      </c>
    </row>
    <row r="6040" spans="1:14">
      <c r="A6040" s="26" t="s">
        <v>7093</v>
      </c>
      <c r="B6040" s="26" t="s">
        <v>7094</v>
      </c>
      <c r="C6040" s="26">
        <v>41085501</v>
      </c>
      <c r="D6040" s="26" t="s">
        <v>24</v>
      </c>
      <c r="E6040" s="26" t="s">
        <v>29350</v>
      </c>
      <c r="F6040" s="26" t="s">
        <v>29351</v>
      </c>
      <c r="G6040" s="26" t="s">
        <v>9586</v>
      </c>
      <c r="H6040" s="26" t="s">
        <v>987</v>
      </c>
      <c r="I6040" s="26" t="s">
        <v>28377</v>
      </c>
      <c r="J6040" s="26" t="s">
        <v>29352</v>
      </c>
      <c r="K6040" s="26" t="s">
        <v>9582</v>
      </c>
      <c r="L6040" s="26" t="s">
        <v>29353</v>
      </c>
      <c r="M6040" s="26">
        <v>380689284632</v>
      </c>
      <c r="N6040" s="26">
        <v>5622282709</v>
      </c>
    </row>
    <row r="6041" spans="1:14">
      <c r="A6041" s="26" t="s">
        <v>5794</v>
      </c>
      <c r="B6041" s="26" t="s">
        <v>5795</v>
      </c>
      <c r="C6041" s="26">
        <v>26188308</v>
      </c>
      <c r="D6041" s="26" t="s">
        <v>780</v>
      </c>
      <c r="E6041" s="26" t="s">
        <v>29354</v>
      </c>
      <c r="F6041" s="26" t="s">
        <v>29355</v>
      </c>
      <c r="G6041" s="26" t="s">
        <v>9601</v>
      </c>
      <c r="H6041" s="26" t="s">
        <v>799</v>
      </c>
      <c r="J6041" s="26" t="s">
        <v>800</v>
      </c>
      <c r="K6041" s="26" t="s">
        <v>9597</v>
      </c>
      <c r="L6041" s="26" t="s">
        <v>29356</v>
      </c>
      <c r="M6041" s="26">
        <v>380445190742</v>
      </c>
      <c r="N6041" s="26">
        <v>4822784009</v>
      </c>
    </row>
    <row r="6042" spans="1:14">
      <c r="A6042" s="26" t="s">
        <v>4888</v>
      </c>
      <c r="B6042" s="26" t="s">
        <v>4889</v>
      </c>
      <c r="C6042" s="26">
        <v>1983720</v>
      </c>
      <c r="D6042" s="26" t="s">
        <v>24</v>
      </c>
      <c r="E6042" s="26" t="s">
        <v>29357</v>
      </c>
      <c r="F6042" s="26" t="s">
        <v>10050</v>
      </c>
      <c r="G6042" s="26" t="s">
        <v>9591</v>
      </c>
      <c r="H6042" s="26" t="s">
        <v>711</v>
      </c>
      <c r="I6042" s="26" t="s">
        <v>10523</v>
      </c>
      <c r="J6042" s="26" t="s">
        <v>4890</v>
      </c>
      <c r="K6042" s="26" t="s">
        <v>9606</v>
      </c>
      <c r="L6042" s="26" t="s">
        <v>18098</v>
      </c>
      <c r="M6042" s="26">
        <v>380645621871</v>
      </c>
      <c r="N6042" s="26">
        <v>1223282005</v>
      </c>
    </row>
    <row r="6043" spans="1:14">
      <c r="A6043" s="26" t="s">
        <v>7660</v>
      </c>
      <c r="B6043" s="26" t="s">
        <v>7661</v>
      </c>
      <c r="C6043" s="26">
        <v>2000792</v>
      </c>
      <c r="D6043" s="26" t="s">
        <v>780</v>
      </c>
      <c r="E6043" s="26" t="s">
        <v>29358</v>
      </c>
      <c r="F6043" s="26" t="s">
        <v>13572</v>
      </c>
      <c r="G6043" s="26" t="s">
        <v>9601</v>
      </c>
      <c r="H6043" s="26" t="s">
        <v>1088</v>
      </c>
      <c r="I6043" s="26" t="s">
        <v>17485</v>
      </c>
      <c r="J6043" s="26" t="s">
        <v>7664</v>
      </c>
      <c r="K6043" s="26" t="s">
        <v>9606</v>
      </c>
      <c r="L6043" s="26" t="s">
        <v>20571</v>
      </c>
      <c r="M6043" s="26">
        <v>380354721609</v>
      </c>
      <c r="N6043" s="26">
        <v>6123055100</v>
      </c>
    </row>
    <row r="6044" spans="1:14">
      <c r="A6044" s="26" t="s">
        <v>5129</v>
      </c>
      <c r="B6044" s="26" t="s">
        <v>5130</v>
      </c>
      <c r="C6044" s="26">
        <v>1996651</v>
      </c>
      <c r="D6044" s="26" t="s">
        <v>780</v>
      </c>
      <c r="E6044" s="26" t="s">
        <v>29359</v>
      </c>
      <c r="F6044" s="26" t="s">
        <v>9713</v>
      </c>
      <c r="G6044" s="26" t="s">
        <v>9601</v>
      </c>
      <c r="H6044" s="26" t="s">
        <v>735</v>
      </c>
      <c r="J6044" s="26" t="s">
        <v>740</v>
      </c>
      <c r="K6044" s="26" t="s">
        <v>9597</v>
      </c>
      <c r="L6044" s="26" t="s">
        <v>10953</v>
      </c>
      <c r="M6044" s="26">
        <v>380322602023</v>
      </c>
      <c r="N6044" s="26">
        <v>1221881203</v>
      </c>
    </row>
    <row r="6045" spans="1:14">
      <c r="A6045" s="26" t="s">
        <v>9287</v>
      </c>
      <c r="B6045" s="26" t="s">
        <v>9288</v>
      </c>
      <c r="C6045" s="26">
        <v>38453281</v>
      </c>
      <c r="D6045" s="26" t="s">
        <v>24</v>
      </c>
      <c r="E6045" s="26" t="s">
        <v>29360</v>
      </c>
      <c r="F6045" s="26" t="s">
        <v>29361</v>
      </c>
      <c r="G6045" s="26" t="s">
        <v>9586</v>
      </c>
      <c r="H6045" s="26" t="s">
        <v>1573</v>
      </c>
      <c r="I6045" s="26" t="s">
        <v>25808</v>
      </c>
      <c r="J6045" s="26" t="s">
        <v>10868</v>
      </c>
      <c r="K6045" s="26" t="s">
        <v>9582</v>
      </c>
      <c r="L6045" s="26" t="s">
        <v>29362</v>
      </c>
      <c r="M6045" s="26">
        <v>380984431928</v>
      </c>
      <c r="N6045" s="26">
        <v>122085302</v>
      </c>
    </row>
    <row r="6046" spans="1:14">
      <c r="A6046" s="26" t="s">
        <v>4446</v>
      </c>
      <c r="B6046" s="26" t="s">
        <v>4447</v>
      </c>
      <c r="C6046" s="26">
        <v>38462249</v>
      </c>
      <c r="D6046" s="26" t="s">
        <v>24</v>
      </c>
      <c r="E6046" s="26" t="s">
        <v>29363</v>
      </c>
      <c r="F6046" s="26" t="s">
        <v>29364</v>
      </c>
      <c r="G6046" s="26" t="s">
        <v>9579</v>
      </c>
      <c r="H6046" s="26" t="s">
        <v>576</v>
      </c>
      <c r="I6046" s="26" t="s">
        <v>10867</v>
      </c>
      <c r="J6046" s="26" t="s">
        <v>29365</v>
      </c>
      <c r="K6046" s="26" t="s">
        <v>9582</v>
      </c>
      <c r="L6046" s="26" t="s">
        <v>29366</v>
      </c>
      <c r="M6046" s="26">
        <v>380457833417</v>
      </c>
      <c r="N6046" s="26">
        <v>3222788601</v>
      </c>
    </row>
    <row r="6047" spans="1:14">
      <c r="A6047" s="26" t="s">
        <v>5556</v>
      </c>
      <c r="B6047" s="26" t="s">
        <v>5557</v>
      </c>
      <c r="C6047" s="26">
        <v>3319759</v>
      </c>
      <c r="D6047" s="26" t="s">
        <v>780</v>
      </c>
      <c r="E6047" s="26" t="s">
        <v>29367</v>
      </c>
      <c r="F6047" s="26" t="s">
        <v>29368</v>
      </c>
      <c r="G6047" s="26" t="s">
        <v>9601</v>
      </c>
      <c r="H6047" s="26" t="s">
        <v>799</v>
      </c>
      <c r="J6047" s="26" t="s">
        <v>800</v>
      </c>
      <c r="K6047" s="26" t="s">
        <v>9597</v>
      </c>
      <c r="L6047" s="26" t="s">
        <v>29369</v>
      </c>
      <c r="M6047" s="26">
        <v>380445288083</v>
      </c>
      <c r="N6047" s="26">
        <v>4822784009</v>
      </c>
    </row>
    <row r="6048" spans="1:14">
      <c r="A6048" s="26" t="s">
        <v>1806</v>
      </c>
      <c r="B6048" s="26" t="s">
        <v>1807</v>
      </c>
      <c r="C6048" s="26">
        <v>37472460</v>
      </c>
      <c r="D6048" s="26" t="s">
        <v>24</v>
      </c>
      <c r="E6048" s="26" t="s">
        <v>29370</v>
      </c>
      <c r="F6048" s="26" t="s">
        <v>29371</v>
      </c>
      <c r="G6048" s="26" t="s">
        <v>9579</v>
      </c>
      <c r="H6048" s="26" t="s">
        <v>27</v>
      </c>
      <c r="I6048" s="26" t="s">
        <v>10731</v>
      </c>
      <c r="J6048" s="26" t="s">
        <v>15903</v>
      </c>
      <c r="K6048" s="26" t="s">
        <v>9582</v>
      </c>
      <c r="L6048" s="26" t="s">
        <v>29372</v>
      </c>
      <c r="M6048" s="26">
        <v>761419534595</v>
      </c>
      <c r="N6048" s="26">
        <v>522481601</v>
      </c>
    </row>
    <row r="6049" spans="1:14">
      <c r="A6049" s="26" t="s">
        <v>7767</v>
      </c>
      <c r="B6049" s="26" t="s">
        <v>7768</v>
      </c>
      <c r="C6049" s="26">
        <v>38543647</v>
      </c>
      <c r="D6049" s="26" t="s">
        <v>24</v>
      </c>
      <c r="E6049" s="26" t="s">
        <v>29373</v>
      </c>
      <c r="F6049" s="26" t="s">
        <v>29374</v>
      </c>
      <c r="G6049" s="26" t="s">
        <v>9586</v>
      </c>
      <c r="H6049" s="26" t="s">
        <v>1088</v>
      </c>
      <c r="I6049" s="26" t="s">
        <v>10659</v>
      </c>
      <c r="J6049" s="26" t="s">
        <v>4210</v>
      </c>
      <c r="K6049" s="26" t="s">
        <v>9582</v>
      </c>
      <c r="L6049" s="26" t="s">
        <v>29375</v>
      </c>
      <c r="M6049" s="26">
        <v>380355148572</v>
      </c>
      <c r="N6049" s="26">
        <v>2623285601</v>
      </c>
    </row>
    <row r="6050" spans="1:14">
      <c r="A6050" s="26" t="s">
        <v>8018</v>
      </c>
      <c r="B6050" s="26" t="s">
        <v>8019</v>
      </c>
      <c r="C6050" s="26">
        <v>38008823</v>
      </c>
      <c r="D6050" s="26" t="s">
        <v>24</v>
      </c>
      <c r="E6050" s="26" t="s">
        <v>29376</v>
      </c>
      <c r="F6050" s="26" t="s">
        <v>29377</v>
      </c>
      <c r="G6050" s="26" t="s">
        <v>9586</v>
      </c>
      <c r="H6050" s="26" t="s">
        <v>1122</v>
      </c>
      <c r="I6050" s="26" t="s">
        <v>11422</v>
      </c>
      <c r="J6050" s="26" t="s">
        <v>29378</v>
      </c>
      <c r="K6050" s="26" t="s">
        <v>9906</v>
      </c>
      <c r="L6050" s="26" t="s">
        <v>29379</v>
      </c>
      <c r="M6050" s="26">
        <v>380577477419</v>
      </c>
      <c r="N6050" s="26">
        <v>6325157312</v>
      </c>
    </row>
    <row r="6051" spans="1:14">
      <c r="A6051" s="26" t="s">
        <v>8528</v>
      </c>
      <c r="B6051" s="26" t="s">
        <v>8529</v>
      </c>
      <c r="C6051" s="26">
        <v>38645871</v>
      </c>
      <c r="D6051" s="26" t="s">
        <v>24</v>
      </c>
      <c r="E6051" s="26" t="s">
        <v>29380</v>
      </c>
      <c r="F6051" s="26" t="s">
        <v>29381</v>
      </c>
      <c r="G6051" s="26" t="s">
        <v>9586</v>
      </c>
      <c r="H6051" s="26" t="s">
        <v>1269</v>
      </c>
      <c r="I6051" s="26" t="s">
        <v>14793</v>
      </c>
      <c r="J6051" s="26" t="s">
        <v>29382</v>
      </c>
      <c r="K6051" s="26" t="s">
        <v>9906</v>
      </c>
      <c r="L6051" s="26" t="s">
        <v>29383</v>
      </c>
      <c r="M6051" s="26">
        <v>761063963869</v>
      </c>
      <c r="N6051" s="26">
        <v>6525086001</v>
      </c>
    </row>
    <row r="6052" spans="1:14">
      <c r="A6052" s="26" t="s">
        <v>6794</v>
      </c>
      <c r="B6052" s="26" t="s">
        <v>6795</v>
      </c>
      <c r="C6052" s="26">
        <v>42278544</v>
      </c>
      <c r="D6052" s="26" t="s">
        <v>24</v>
      </c>
      <c r="E6052" s="26" t="s">
        <v>29384</v>
      </c>
      <c r="F6052" s="26" t="s">
        <v>29385</v>
      </c>
      <c r="G6052" s="26" t="s">
        <v>9586</v>
      </c>
      <c r="H6052" s="26" t="s">
        <v>949</v>
      </c>
      <c r="J6052" s="26" t="s">
        <v>977</v>
      </c>
      <c r="K6052" s="26" t="s">
        <v>9597</v>
      </c>
      <c r="L6052" s="26" t="s">
        <v>29386</v>
      </c>
      <c r="M6052" s="26">
        <v>380994758887</v>
      </c>
      <c r="N6052" s="26">
        <v>4424080504</v>
      </c>
    </row>
    <row r="6053" spans="1:14">
      <c r="A6053" s="26" t="s">
        <v>8230</v>
      </c>
      <c r="B6053" s="26" t="s">
        <v>8088</v>
      </c>
      <c r="C6053" s="26">
        <v>2003474</v>
      </c>
      <c r="D6053" s="26" t="s">
        <v>24</v>
      </c>
      <c r="E6053" s="26" t="s">
        <v>29387</v>
      </c>
      <c r="F6053" s="26" t="s">
        <v>29388</v>
      </c>
      <c r="G6053" s="26" t="s">
        <v>9586</v>
      </c>
      <c r="H6053" s="26" t="s">
        <v>1122</v>
      </c>
      <c r="J6053" s="26" t="s">
        <v>8039</v>
      </c>
      <c r="K6053" s="26" t="s">
        <v>9597</v>
      </c>
      <c r="L6053" s="26" t="s">
        <v>29389</v>
      </c>
      <c r="M6053" s="26">
        <v>380577252009</v>
      </c>
      <c r="N6053" s="26">
        <v>6310100000</v>
      </c>
    </row>
    <row r="6054" spans="1:14">
      <c r="A6054" s="26" t="s">
        <v>7580</v>
      </c>
      <c r="B6054" s="26" t="s">
        <v>7581</v>
      </c>
      <c r="C6054" s="26">
        <v>38509208</v>
      </c>
      <c r="D6054" s="26" t="s">
        <v>24</v>
      </c>
      <c r="E6054" s="26" t="s">
        <v>29390</v>
      </c>
      <c r="F6054" s="26" t="s">
        <v>29391</v>
      </c>
      <c r="G6054" s="26" t="s">
        <v>9579</v>
      </c>
      <c r="H6054" s="26" t="s">
        <v>1088</v>
      </c>
      <c r="I6054" s="26" t="s">
        <v>9818</v>
      </c>
      <c r="J6054" s="26" t="s">
        <v>29392</v>
      </c>
      <c r="K6054" s="26" t="s">
        <v>9582</v>
      </c>
      <c r="L6054" s="26" t="s">
        <v>29393</v>
      </c>
      <c r="M6054" s="26">
        <v>380971423406</v>
      </c>
      <c r="N6054" s="26">
        <v>6121255504</v>
      </c>
    </row>
    <row r="6055" spans="1:14">
      <c r="A6055" s="26" t="s">
        <v>4809</v>
      </c>
      <c r="B6055" s="26" t="s">
        <v>4810</v>
      </c>
      <c r="C6055" s="26">
        <v>1985305</v>
      </c>
      <c r="D6055" s="26" t="s">
        <v>24</v>
      </c>
      <c r="E6055" s="26" t="s">
        <v>29394</v>
      </c>
      <c r="F6055" s="26" t="s">
        <v>29395</v>
      </c>
      <c r="G6055" s="26" t="s">
        <v>9586</v>
      </c>
      <c r="H6055" s="26" t="s">
        <v>711</v>
      </c>
      <c r="J6055" s="26" t="s">
        <v>716</v>
      </c>
      <c r="K6055" s="26" t="s">
        <v>9597</v>
      </c>
      <c r="L6055" s="26" t="s">
        <v>17646</v>
      </c>
      <c r="M6055" s="26">
        <v>380997340874</v>
      </c>
      <c r="N6055" s="26">
        <v>4411800000</v>
      </c>
    </row>
    <row r="6056" spans="1:14">
      <c r="A6056" s="26" t="s">
        <v>5601</v>
      </c>
      <c r="B6056" s="26" t="s">
        <v>5602</v>
      </c>
      <c r="C6056" s="26">
        <v>38948312</v>
      </c>
      <c r="D6056" s="26" t="s">
        <v>24</v>
      </c>
      <c r="E6056" s="26" t="s">
        <v>29396</v>
      </c>
      <c r="F6056" s="26" t="s">
        <v>29397</v>
      </c>
      <c r="G6056" s="26" t="s">
        <v>9586</v>
      </c>
      <c r="H6056" s="26" t="s">
        <v>799</v>
      </c>
      <c r="J6056" s="26" t="s">
        <v>800</v>
      </c>
      <c r="K6056" s="26" t="s">
        <v>9597</v>
      </c>
      <c r="L6056" s="26" t="s">
        <v>16695</v>
      </c>
      <c r="M6056" s="26">
        <v>380444840695</v>
      </c>
      <c r="N6056" s="26">
        <v>4822784009</v>
      </c>
    </row>
    <row r="6057" spans="1:14">
      <c r="A6057" s="26" t="s">
        <v>3356</v>
      </c>
      <c r="B6057" s="26" t="s">
        <v>3357</v>
      </c>
      <c r="C6057" s="26">
        <v>38284599</v>
      </c>
      <c r="D6057" s="26" t="s">
        <v>24</v>
      </c>
      <c r="E6057" s="26" t="s">
        <v>29398</v>
      </c>
      <c r="F6057" s="26" t="s">
        <v>29399</v>
      </c>
      <c r="G6057" s="26" t="s">
        <v>9579</v>
      </c>
      <c r="H6057" s="26" t="s">
        <v>392</v>
      </c>
      <c r="I6057" s="26" t="s">
        <v>11117</v>
      </c>
      <c r="J6057" s="26" t="s">
        <v>29400</v>
      </c>
      <c r="K6057" s="26" t="s">
        <v>9582</v>
      </c>
      <c r="L6057" s="26" t="s">
        <v>29401</v>
      </c>
      <c r="M6057" s="26">
        <v>380313521048</v>
      </c>
      <c r="N6057" s="26">
        <v>2120855104</v>
      </c>
    </row>
    <row r="6058" spans="1:14">
      <c r="A6058" s="26" t="s">
        <v>3148</v>
      </c>
      <c r="B6058" s="26" t="s">
        <v>3149</v>
      </c>
      <c r="C6058" s="26">
        <v>1526394</v>
      </c>
      <c r="D6058" s="26" t="s">
        <v>780</v>
      </c>
      <c r="E6058" s="26" t="s">
        <v>29402</v>
      </c>
      <c r="F6058" s="26" t="s">
        <v>29403</v>
      </c>
      <c r="G6058" s="26" t="s">
        <v>9601</v>
      </c>
      <c r="H6058" s="26" t="s">
        <v>375</v>
      </c>
      <c r="J6058" s="26" t="s">
        <v>380</v>
      </c>
      <c r="K6058" s="26" t="s">
        <v>9597</v>
      </c>
      <c r="L6058" s="26" t="s">
        <v>29404</v>
      </c>
      <c r="M6058" s="26">
        <v>380932978559</v>
      </c>
      <c r="N6058" s="26">
        <v>1810100000</v>
      </c>
    </row>
    <row r="6059" spans="1:14">
      <c r="A6059" s="26" t="s">
        <v>5701</v>
      </c>
      <c r="B6059" s="26" t="s">
        <v>5702</v>
      </c>
      <c r="C6059" s="26">
        <v>34249943</v>
      </c>
      <c r="D6059" s="26" t="s">
        <v>24</v>
      </c>
      <c r="E6059" s="26" t="s">
        <v>29405</v>
      </c>
      <c r="F6059" s="26" t="s">
        <v>29406</v>
      </c>
      <c r="G6059" s="26" t="s">
        <v>9586</v>
      </c>
      <c r="H6059" s="26" t="s">
        <v>799</v>
      </c>
      <c r="J6059" s="26" t="s">
        <v>800</v>
      </c>
      <c r="K6059" s="26" t="s">
        <v>9597</v>
      </c>
      <c r="L6059" s="26" t="s">
        <v>29407</v>
      </c>
      <c r="M6059" s="26">
        <v>380444999889</v>
      </c>
      <c r="N6059" s="26">
        <v>4822784009</v>
      </c>
    </row>
    <row r="6060" spans="1:14">
      <c r="A6060" s="26" t="s">
        <v>2402</v>
      </c>
      <c r="B6060" s="26" t="s">
        <v>2403</v>
      </c>
      <c r="C6060" s="26">
        <v>37906491</v>
      </c>
      <c r="D6060" s="26" t="s">
        <v>780</v>
      </c>
      <c r="E6060" s="26" t="s">
        <v>29408</v>
      </c>
      <c r="F6060" s="26" t="s">
        <v>29409</v>
      </c>
      <c r="G6060" s="26" t="s">
        <v>9601</v>
      </c>
      <c r="H6060" s="26" t="s">
        <v>133</v>
      </c>
      <c r="J6060" s="26" t="s">
        <v>2401</v>
      </c>
      <c r="K6060" s="26" t="s">
        <v>9597</v>
      </c>
      <c r="L6060" s="26" t="s">
        <v>19171</v>
      </c>
      <c r="M6060" s="26">
        <v>380674613058</v>
      </c>
      <c r="N6060" s="26">
        <v>122787502</v>
      </c>
    </row>
    <row r="6061" spans="1:14">
      <c r="A6061" s="26" t="s">
        <v>2358</v>
      </c>
      <c r="B6061" s="26" t="s">
        <v>2359</v>
      </c>
      <c r="C6061" s="26">
        <v>1985251</v>
      </c>
      <c r="D6061" s="26" t="s">
        <v>780</v>
      </c>
      <c r="E6061" s="26" t="s">
        <v>29410</v>
      </c>
      <c r="F6061" s="26" t="s">
        <v>29411</v>
      </c>
      <c r="G6061" s="26" t="s">
        <v>9601</v>
      </c>
      <c r="H6061" s="26" t="s">
        <v>133</v>
      </c>
      <c r="J6061" s="26" t="s">
        <v>146</v>
      </c>
      <c r="K6061" s="26" t="s">
        <v>9597</v>
      </c>
      <c r="L6061" s="26" t="s">
        <v>29412</v>
      </c>
      <c r="M6061" s="26">
        <v>380563738481</v>
      </c>
      <c r="N6061" s="26">
        <v>1210100000</v>
      </c>
    </row>
    <row r="6062" spans="1:14">
      <c r="A6062" s="26" t="s">
        <v>6079</v>
      </c>
      <c r="B6062" s="26" t="s">
        <v>6077</v>
      </c>
      <c r="C6062" s="26">
        <v>38505313</v>
      </c>
      <c r="D6062" s="26" t="s">
        <v>24</v>
      </c>
      <c r="E6062" s="26" t="s">
        <v>29413</v>
      </c>
      <c r="F6062" s="26" t="s">
        <v>29414</v>
      </c>
      <c r="G6062" s="26" t="s">
        <v>9586</v>
      </c>
      <c r="H6062" s="26" t="s">
        <v>835</v>
      </c>
      <c r="J6062" s="26" t="s">
        <v>6071</v>
      </c>
      <c r="K6062" s="26" t="s">
        <v>9597</v>
      </c>
      <c r="L6062" s="26" t="s">
        <v>29415</v>
      </c>
      <c r="M6062" s="26">
        <v>380516150513</v>
      </c>
      <c r="N6062" s="26">
        <v>3523185202</v>
      </c>
    </row>
    <row r="6063" spans="1:14">
      <c r="A6063" s="26" t="s">
        <v>1692</v>
      </c>
      <c r="B6063" s="26" t="s">
        <v>1693</v>
      </c>
      <c r="C6063" s="26">
        <v>37691162</v>
      </c>
      <c r="D6063" s="26" t="s">
        <v>24</v>
      </c>
      <c r="E6063" s="26" t="s">
        <v>29416</v>
      </c>
      <c r="F6063" s="26" t="s">
        <v>29417</v>
      </c>
      <c r="G6063" s="26" t="s">
        <v>9586</v>
      </c>
      <c r="H6063" s="26" t="s">
        <v>27</v>
      </c>
      <c r="J6063" s="26" t="s">
        <v>36</v>
      </c>
      <c r="K6063" s="26" t="s">
        <v>9597</v>
      </c>
      <c r="L6063" s="26" t="s">
        <v>29418</v>
      </c>
      <c r="M6063" s="26">
        <v>380974631203</v>
      </c>
      <c r="N6063" s="26">
        <v>510100000</v>
      </c>
    </row>
    <row r="6064" spans="1:14">
      <c r="A6064" s="26" t="s">
        <v>5191</v>
      </c>
      <c r="B6064" s="26" t="s">
        <v>5138</v>
      </c>
      <c r="C6064" s="26">
        <v>1996622</v>
      </c>
      <c r="D6064" s="26" t="s">
        <v>24</v>
      </c>
      <c r="E6064" s="26" t="s">
        <v>29419</v>
      </c>
      <c r="F6064" s="26" t="s">
        <v>29420</v>
      </c>
      <c r="G6064" s="26" t="s">
        <v>9591</v>
      </c>
      <c r="H6064" s="26" t="s">
        <v>735</v>
      </c>
      <c r="J6064" s="26" t="s">
        <v>740</v>
      </c>
      <c r="K6064" s="26" t="s">
        <v>9597</v>
      </c>
      <c r="L6064" s="26" t="s">
        <v>25134</v>
      </c>
      <c r="M6064" s="26">
        <v>380987508621</v>
      </c>
      <c r="N6064" s="26">
        <v>1221881203</v>
      </c>
    </row>
    <row r="6065" spans="1:14">
      <c r="A6065" s="26" t="s">
        <v>9067</v>
      </c>
      <c r="B6065" s="26" t="s">
        <v>9068</v>
      </c>
      <c r="C6065" s="26">
        <v>36752522</v>
      </c>
      <c r="D6065" s="26" t="s">
        <v>24</v>
      </c>
      <c r="E6065" s="26" t="s">
        <v>29421</v>
      </c>
      <c r="F6065" s="26" t="s">
        <v>29422</v>
      </c>
      <c r="G6065" s="26" t="s">
        <v>9586</v>
      </c>
      <c r="H6065" s="26" t="s">
        <v>1490</v>
      </c>
      <c r="I6065" s="26" t="s">
        <v>12333</v>
      </c>
      <c r="J6065" s="26" t="s">
        <v>29423</v>
      </c>
      <c r="K6065" s="26" t="s">
        <v>9582</v>
      </c>
      <c r="L6065" s="26" t="s">
        <v>29424</v>
      </c>
      <c r="M6065" s="26">
        <v>380997263542</v>
      </c>
      <c r="N6065" s="26">
        <v>7321585601</v>
      </c>
    </row>
    <row r="6066" spans="1:14">
      <c r="A6066" s="26" t="s">
        <v>7548</v>
      </c>
      <c r="B6066" s="26" t="s">
        <v>7549</v>
      </c>
      <c r="C6066" s="26">
        <v>1981520</v>
      </c>
      <c r="D6066" s="26" t="s">
        <v>24</v>
      </c>
      <c r="E6066" s="26" t="s">
        <v>29425</v>
      </c>
      <c r="F6066" s="26" t="s">
        <v>29426</v>
      </c>
      <c r="G6066" s="26" t="s">
        <v>9586</v>
      </c>
      <c r="H6066" s="26" t="s">
        <v>1025</v>
      </c>
      <c r="I6066" s="26" t="s">
        <v>10258</v>
      </c>
      <c r="J6066" s="26" t="s">
        <v>29427</v>
      </c>
      <c r="K6066" s="26" t="s">
        <v>9606</v>
      </c>
      <c r="L6066" s="26" t="s">
        <v>29428</v>
      </c>
      <c r="M6066" s="26">
        <v>380545663403</v>
      </c>
      <c r="N6066" s="26">
        <v>5925655700</v>
      </c>
    </row>
    <row r="6067" spans="1:14">
      <c r="A6067" s="26" t="s">
        <v>6199</v>
      </c>
      <c r="B6067" s="26" t="s">
        <v>6200</v>
      </c>
      <c r="C6067" s="26">
        <v>26418688</v>
      </c>
      <c r="D6067" s="26" t="s">
        <v>24</v>
      </c>
      <c r="E6067" s="26" t="s">
        <v>29429</v>
      </c>
      <c r="F6067" s="26" t="s">
        <v>29430</v>
      </c>
      <c r="G6067" s="26" t="s">
        <v>9586</v>
      </c>
      <c r="H6067" s="26" t="s">
        <v>885</v>
      </c>
      <c r="I6067" s="26" t="s">
        <v>12312</v>
      </c>
      <c r="J6067" s="26" t="s">
        <v>29431</v>
      </c>
      <c r="K6067" s="26" t="s">
        <v>9582</v>
      </c>
      <c r="L6067" s="26" t="s">
        <v>29432</v>
      </c>
      <c r="M6067" s="26">
        <v>380484147517</v>
      </c>
      <c r="N6067" s="26">
        <v>5122085901</v>
      </c>
    </row>
    <row r="6068" spans="1:14">
      <c r="A6068" s="26" t="s">
        <v>6920</v>
      </c>
      <c r="B6068" s="26" t="s">
        <v>6921</v>
      </c>
      <c r="C6068" s="26">
        <v>1999543</v>
      </c>
      <c r="D6068" s="26" t="s">
        <v>780</v>
      </c>
      <c r="E6068" s="26" t="s">
        <v>29433</v>
      </c>
      <c r="F6068" s="26" t="s">
        <v>29434</v>
      </c>
      <c r="G6068" s="26" t="s">
        <v>9601</v>
      </c>
      <c r="H6068" s="26" t="s">
        <v>949</v>
      </c>
      <c r="I6068" s="26" t="s">
        <v>10561</v>
      </c>
      <c r="J6068" s="26" t="s">
        <v>6918</v>
      </c>
      <c r="K6068" s="26" t="s">
        <v>9606</v>
      </c>
      <c r="L6068" s="26" t="s">
        <v>29435</v>
      </c>
      <c r="M6068" s="26">
        <v>380535291432</v>
      </c>
      <c r="N6068" s="26">
        <v>4624810611</v>
      </c>
    </row>
    <row r="6069" spans="1:14">
      <c r="A6069" s="26" t="s">
        <v>7743</v>
      </c>
      <c r="B6069" s="26" t="s">
        <v>7744</v>
      </c>
      <c r="C6069" s="26">
        <v>2000441</v>
      </c>
      <c r="D6069" s="26" t="s">
        <v>780</v>
      </c>
      <c r="E6069" s="26" t="s">
        <v>29436</v>
      </c>
      <c r="F6069" s="26" t="s">
        <v>10114</v>
      </c>
      <c r="G6069" s="26" t="s">
        <v>9601</v>
      </c>
      <c r="H6069" s="26" t="s">
        <v>1088</v>
      </c>
      <c r="I6069" s="26" t="s">
        <v>14222</v>
      </c>
      <c r="J6069" s="26" t="s">
        <v>2111</v>
      </c>
      <c r="K6069" s="26" t="s">
        <v>9597</v>
      </c>
      <c r="L6069" s="26" t="s">
        <v>29437</v>
      </c>
      <c r="M6069" s="26">
        <v>380354222238</v>
      </c>
      <c r="N6069" s="26">
        <v>720582016</v>
      </c>
    </row>
    <row r="6070" spans="1:14">
      <c r="A6070" s="26" t="s">
        <v>5917</v>
      </c>
      <c r="B6070" s="26" t="s">
        <v>5918</v>
      </c>
      <c r="C6070" s="26">
        <v>38341981</v>
      </c>
      <c r="D6070" s="26" t="s">
        <v>24</v>
      </c>
      <c r="E6070" s="26" t="s">
        <v>29438</v>
      </c>
      <c r="F6070" s="26" t="s">
        <v>29439</v>
      </c>
      <c r="G6070" s="26" t="s">
        <v>9586</v>
      </c>
      <c r="H6070" s="26" t="s">
        <v>835</v>
      </c>
      <c r="I6070" s="26" t="s">
        <v>16014</v>
      </c>
      <c r="J6070" s="26" t="s">
        <v>29440</v>
      </c>
      <c r="K6070" s="26" t="s">
        <v>9582</v>
      </c>
      <c r="L6070" s="26" t="s">
        <v>29441</v>
      </c>
      <c r="M6070" s="26">
        <v>380513491194</v>
      </c>
      <c r="N6070" s="26">
        <v>4622184901</v>
      </c>
    </row>
    <row r="6071" spans="1:14">
      <c r="A6071" s="26" t="s">
        <v>7225</v>
      </c>
      <c r="B6071" s="26" t="s">
        <v>7177</v>
      </c>
      <c r="C6071" s="26">
        <v>33982673</v>
      </c>
      <c r="D6071" s="26" t="s">
        <v>24</v>
      </c>
      <c r="E6071" s="26" t="s">
        <v>29442</v>
      </c>
      <c r="F6071" s="26" t="s">
        <v>18428</v>
      </c>
      <c r="G6071" s="26" t="s">
        <v>9586</v>
      </c>
      <c r="H6071" s="26" t="s">
        <v>987</v>
      </c>
      <c r="J6071" s="26" t="s">
        <v>1008</v>
      </c>
      <c r="K6071" s="26" t="s">
        <v>9597</v>
      </c>
      <c r="L6071" s="26" t="s">
        <v>15770</v>
      </c>
      <c r="M6071" s="26">
        <v>760725274860</v>
      </c>
      <c r="N6071" s="26">
        <v>122086501</v>
      </c>
    </row>
    <row r="6072" spans="1:14">
      <c r="A6072" s="26" t="s">
        <v>8214</v>
      </c>
      <c r="B6072" s="26" t="s">
        <v>8215</v>
      </c>
      <c r="C6072" s="26">
        <v>32353623</v>
      </c>
      <c r="D6072" s="26" t="s">
        <v>780</v>
      </c>
      <c r="E6072" s="26" t="s">
        <v>29443</v>
      </c>
      <c r="F6072" s="26" t="s">
        <v>29444</v>
      </c>
      <c r="G6072" s="26" t="s">
        <v>9601</v>
      </c>
      <c r="H6072" s="26" t="s">
        <v>1122</v>
      </c>
      <c r="J6072" s="26" t="s">
        <v>8039</v>
      </c>
      <c r="K6072" s="26" t="s">
        <v>9597</v>
      </c>
      <c r="L6072" s="26" t="s">
        <v>29445</v>
      </c>
      <c r="M6072" s="26">
        <v>380577251941</v>
      </c>
      <c r="N6072" s="26">
        <v>6310100000</v>
      </c>
    </row>
    <row r="6073" spans="1:14">
      <c r="A6073" s="26" t="s">
        <v>3419</v>
      </c>
      <c r="B6073" s="26" t="s">
        <v>3420</v>
      </c>
      <c r="C6073" s="26">
        <v>38466285</v>
      </c>
      <c r="D6073" s="26" t="s">
        <v>24</v>
      </c>
      <c r="E6073" s="26" t="s">
        <v>29446</v>
      </c>
      <c r="F6073" s="26" t="s">
        <v>29447</v>
      </c>
      <c r="G6073" s="26" t="s">
        <v>9579</v>
      </c>
      <c r="H6073" s="26" t="s">
        <v>392</v>
      </c>
      <c r="I6073" s="26" t="s">
        <v>10064</v>
      </c>
      <c r="J6073" s="26" t="s">
        <v>29448</v>
      </c>
      <c r="K6073" s="26" t="s">
        <v>9582</v>
      </c>
      <c r="L6073" s="26" t="s">
        <v>29449</v>
      </c>
      <c r="M6073" s="26">
        <v>380672127822</v>
      </c>
      <c r="N6073" s="26">
        <v>2121581501</v>
      </c>
    </row>
    <row r="6074" spans="1:14">
      <c r="A6074" s="26" t="s">
        <v>3343</v>
      </c>
      <c r="B6074" s="26" t="s">
        <v>3344</v>
      </c>
      <c r="C6074" s="26">
        <v>42019223</v>
      </c>
      <c r="D6074" s="26" t="s">
        <v>24</v>
      </c>
      <c r="E6074" s="26" t="s">
        <v>29450</v>
      </c>
      <c r="F6074" s="26" t="s">
        <v>29451</v>
      </c>
      <c r="G6074" s="26" t="s">
        <v>9586</v>
      </c>
      <c r="H6074" s="26" t="s">
        <v>392</v>
      </c>
      <c r="I6074" s="26" t="s">
        <v>11629</v>
      </c>
      <c r="J6074" s="26" t="s">
        <v>29452</v>
      </c>
      <c r="K6074" s="26" t="s">
        <v>9582</v>
      </c>
      <c r="L6074" s="26" t="s">
        <v>29453</v>
      </c>
      <c r="M6074" s="26">
        <v>380505228295</v>
      </c>
      <c r="N6074" s="26">
        <v>722886204</v>
      </c>
    </row>
    <row r="6075" spans="1:14">
      <c r="A6075" s="26" t="s">
        <v>4599</v>
      </c>
      <c r="B6075" s="26" t="s">
        <v>4600</v>
      </c>
      <c r="C6075" s="26">
        <v>38797880</v>
      </c>
      <c r="D6075" s="26" t="s">
        <v>24</v>
      </c>
      <c r="E6075" s="26" t="s">
        <v>29454</v>
      </c>
      <c r="F6075" s="26" t="s">
        <v>29455</v>
      </c>
      <c r="G6075" s="26" t="s">
        <v>9579</v>
      </c>
      <c r="H6075" s="26" t="s">
        <v>670</v>
      </c>
      <c r="I6075" s="26" t="s">
        <v>10789</v>
      </c>
      <c r="J6075" s="26" t="s">
        <v>28449</v>
      </c>
      <c r="K6075" s="26" t="s">
        <v>9582</v>
      </c>
      <c r="L6075" s="26" t="s">
        <v>29456</v>
      </c>
      <c r="M6075" s="26">
        <v>380523441523</v>
      </c>
      <c r="N6075" s="26">
        <v>3521987802</v>
      </c>
    </row>
    <row r="6076" spans="1:14">
      <c r="A6076" s="26" t="s">
        <v>6599</v>
      </c>
      <c r="B6076" s="26" t="s">
        <v>6600</v>
      </c>
      <c r="C6076" s="26">
        <v>38540913</v>
      </c>
      <c r="D6076" s="26" t="s">
        <v>24</v>
      </c>
      <c r="E6076" s="26" t="s">
        <v>29457</v>
      </c>
      <c r="F6076" s="26" t="s">
        <v>29458</v>
      </c>
      <c r="G6076" s="26" t="s">
        <v>9579</v>
      </c>
      <c r="H6076" s="26" t="s">
        <v>949</v>
      </c>
      <c r="I6076" s="26" t="s">
        <v>9580</v>
      </c>
      <c r="J6076" s="26" t="s">
        <v>29459</v>
      </c>
      <c r="K6076" s="26" t="s">
        <v>9582</v>
      </c>
      <c r="L6076" s="26" t="s">
        <v>29460</v>
      </c>
      <c r="M6076" s="26">
        <v>380661751493</v>
      </c>
      <c r="N6076" s="26">
        <v>125288604</v>
      </c>
    </row>
    <row r="6077" spans="1:14">
      <c r="A6077" s="26" t="s">
        <v>5040</v>
      </c>
      <c r="B6077" s="26" t="s">
        <v>5036</v>
      </c>
      <c r="C6077" s="26">
        <v>1996208</v>
      </c>
      <c r="D6077" s="26" t="s">
        <v>24</v>
      </c>
      <c r="E6077" s="26" t="s">
        <v>29461</v>
      </c>
      <c r="F6077" s="26" t="s">
        <v>29462</v>
      </c>
      <c r="G6077" s="26" t="s">
        <v>9579</v>
      </c>
      <c r="H6077" s="26" t="s">
        <v>735</v>
      </c>
      <c r="I6077" s="26" t="s">
        <v>9605</v>
      </c>
      <c r="J6077" s="26" t="s">
        <v>10924</v>
      </c>
      <c r="K6077" s="26" t="s">
        <v>9582</v>
      </c>
      <c r="L6077" s="26" t="s">
        <v>29463</v>
      </c>
      <c r="M6077" s="26">
        <v>380974189624</v>
      </c>
      <c r="N6077" s="26">
        <v>123182202</v>
      </c>
    </row>
    <row r="6078" spans="1:14">
      <c r="A6078" s="26" t="s">
        <v>9469</v>
      </c>
      <c r="B6078" s="26" t="s">
        <v>9470</v>
      </c>
      <c r="C6078" s="26">
        <v>2006596</v>
      </c>
      <c r="D6078" s="26" t="s">
        <v>780</v>
      </c>
      <c r="E6078" s="26" t="s">
        <v>29464</v>
      </c>
      <c r="F6078" s="26" t="s">
        <v>29465</v>
      </c>
      <c r="G6078" s="26" t="s">
        <v>9601</v>
      </c>
      <c r="H6078" s="26" t="s">
        <v>1573</v>
      </c>
      <c r="J6078" s="26" t="s">
        <v>1597</v>
      </c>
      <c r="K6078" s="26" t="s">
        <v>9597</v>
      </c>
      <c r="L6078" s="26" t="s">
        <v>17313</v>
      </c>
      <c r="M6078" s="26">
        <v>380462941727</v>
      </c>
      <c r="N6078" s="26">
        <v>7410100000</v>
      </c>
    </row>
    <row r="6079" spans="1:14">
      <c r="A6079" s="26" t="s">
        <v>4479</v>
      </c>
      <c r="B6079" s="26" t="s">
        <v>4480</v>
      </c>
      <c r="C6079" s="26">
        <v>38486267</v>
      </c>
      <c r="D6079" s="26" t="s">
        <v>24</v>
      </c>
      <c r="E6079" s="26" t="s">
        <v>29466</v>
      </c>
      <c r="F6079" s="26" t="s">
        <v>29467</v>
      </c>
      <c r="G6079" s="26" t="s">
        <v>9586</v>
      </c>
      <c r="H6079" s="26" t="s">
        <v>576</v>
      </c>
      <c r="I6079" s="26" t="s">
        <v>19194</v>
      </c>
      <c r="J6079" s="26" t="s">
        <v>29468</v>
      </c>
      <c r="K6079" s="26" t="s">
        <v>9582</v>
      </c>
      <c r="L6079" s="26" t="s">
        <v>29469</v>
      </c>
      <c r="M6079" s="26">
        <v>380974682808</v>
      </c>
      <c r="N6079" s="26">
        <v>3223783501</v>
      </c>
    </row>
    <row r="6080" spans="1:14">
      <c r="A6080" s="26" t="s">
        <v>8103</v>
      </c>
      <c r="B6080" s="26" t="s">
        <v>8104</v>
      </c>
      <c r="C6080" s="26">
        <v>2001759</v>
      </c>
      <c r="D6080" s="26" t="s">
        <v>780</v>
      </c>
      <c r="E6080" s="26" t="s">
        <v>29470</v>
      </c>
      <c r="F6080" s="26" t="s">
        <v>29471</v>
      </c>
      <c r="G6080" s="26" t="s">
        <v>9601</v>
      </c>
      <c r="H6080" s="26" t="s">
        <v>1122</v>
      </c>
      <c r="J6080" s="26" t="s">
        <v>8039</v>
      </c>
      <c r="K6080" s="26" t="s">
        <v>9597</v>
      </c>
      <c r="L6080" s="26" t="s">
        <v>29472</v>
      </c>
      <c r="M6080" s="26">
        <v>380577251961</v>
      </c>
      <c r="N6080" s="26">
        <v>6310100000</v>
      </c>
    </row>
    <row r="6081" spans="1:14">
      <c r="A6081" s="26" t="s">
        <v>8928</v>
      </c>
      <c r="B6081" s="26" t="s">
        <v>8929</v>
      </c>
      <c r="C6081" s="26">
        <v>39028772</v>
      </c>
      <c r="D6081" s="26" t="s">
        <v>24</v>
      </c>
      <c r="E6081" s="26" t="s">
        <v>29473</v>
      </c>
      <c r="F6081" s="26" t="s">
        <v>29474</v>
      </c>
      <c r="G6081" s="26" t="s">
        <v>9579</v>
      </c>
      <c r="H6081" s="26" t="s">
        <v>1401</v>
      </c>
      <c r="I6081" s="26" t="s">
        <v>9777</v>
      </c>
      <c r="J6081" s="26" t="s">
        <v>29475</v>
      </c>
      <c r="K6081" s="26" t="s">
        <v>9582</v>
      </c>
      <c r="L6081" s="26" t="s">
        <v>29476</v>
      </c>
      <c r="M6081" s="26">
        <v>380974449735</v>
      </c>
      <c r="N6081" s="26">
        <v>521084506</v>
      </c>
    </row>
    <row r="6082" spans="1:14">
      <c r="A6082" s="26" t="s">
        <v>8972</v>
      </c>
      <c r="B6082" s="26" t="s">
        <v>8973</v>
      </c>
      <c r="C6082" s="26">
        <v>38981957</v>
      </c>
      <c r="D6082" s="26" t="s">
        <v>24</v>
      </c>
      <c r="E6082" s="26" t="s">
        <v>29477</v>
      </c>
      <c r="F6082" s="26" t="s">
        <v>29478</v>
      </c>
      <c r="G6082" s="26" t="s">
        <v>9586</v>
      </c>
      <c r="H6082" s="26" t="s">
        <v>1401</v>
      </c>
      <c r="J6082" s="26" t="s">
        <v>29479</v>
      </c>
      <c r="K6082" s="26" t="s">
        <v>9582</v>
      </c>
      <c r="L6082" s="26" t="s">
        <v>29480</v>
      </c>
      <c r="M6082" s="26">
        <v>760944610434</v>
      </c>
      <c r="N6082" s="26">
        <v>6824283205</v>
      </c>
    </row>
    <row r="6083" spans="1:14">
      <c r="A6083" s="26" t="s">
        <v>7288</v>
      </c>
      <c r="B6083" s="26" t="s">
        <v>7284</v>
      </c>
      <c r="C6083" s="26">
        <v>2007503</v>
      </c>
      <c r="D6083" s="26" t="s">
        <v>24</v>
      </c>
      <c r="E6083" s="26" t="s">
        <v>29481</v>
      </c>
      <c r="F6083" s="26" t="s">
        <v>29482</v>
      </c>
      <c r="G6083" s="26" t="s">
        <v>9586</v>
      </c>
      <c r="H6083" s="26" t="s">
        <v>1025</v>
      </c>
      <c r="I6083" s="26" t="s">
        <v>15985</v>
      </c>
      <c r="J6083" s="26" t="s">
        <v>7289</v>
      </c>
      <c r="K6083" s="26" t="s">
        <v>9606</v>
      </c>
      <c r="L6083" s="26" t="s">
        <v>29483</v>
      </c>
      <c r="M6083" s="26">
        <v>380993014720</v>
      </c>
      <c r="N6083" s="26">
        <v>5921255100</v>
      </c>
    </row>
    <row r="6084" spans="1:14">
      <c r="A6084" s="26" t="s">
        <v>4446</v>
      </c>
      <c r="B6084" s="26" t="s">
        <v>4447</v>
      </c>
      <c r="C6084" s="26">
        <v>38462249</v>
      </c>
      <c r="D6084" s="26" t="s">
        <v>24</v>
      </c>
      <c r="E6084" s="26" t="s">
        <v>29484</v>
      </c>
      <c r="F6084" s="26" t="s">
        <v>29485</v>
      </c>
      <c r="G6084" s="26" t="s">
        <v>9579</v>
      </c>
      <c r="H6084" s="26" t="s">
        <v>576</v>
      </c>
      <c r="I6084" s="26" t="s">
        <v>10867</v>
      </c>
      <c r="J6084" s="26" t="s">
        <v>29486</v>
      </c>
      <c r="K6084" s="26" t="s">
        <v>9582</v>
      </c>
      <c r="L6084" s="26" t="s">
        <v>29487</v>
      </c>
      <c r="M6084" s="26">
        <v>380457860149</v>
      </c>
      <c r="N6084" s="26">
        <v>3222782102</v>
      </c>
    </row>
    <row r="6085" spans="1:14">
      <c r="A6085" s="26" t="s">
        <v>6769</v>
      </c>
      <c r="B6085" s="26" t="s">
        <v>6770</v>
      </c>
      <c r="C6085" s="26">
        <v>38276153</v>
      </c>
      <c r="D6085" s="26" t="s">
        <v>24</v>
      </c>
      <c r="E6085" s="26" t="s">
        <v>29488</v>
      </c>
      <c r="F6085" s="26" t="s">
        <v>29489</v>
      </c>
      <c r="G6085" s="26" t="s">
        <v>9591</v>
      </c>
      <c r="H6085" s="26" t="s">
        <v>949</v>
      </c>
      <c r="I6085" s="26" t="s">
        <v>10890</v>
      </c>
      <c r="J6085" s="26" t="s">
        <v>29490</v>
      </c>
      <c r="K6085" s="26" t="s">
        <v>9582</v>
      </c>
      <c r="L6085" s="26" t="s">
        <v>29491</v>
      </c>
      <c r="M6085" s="26">
        <v>380535867123</v>
      </c>
      <c r="N6085" s="26">
        <v>5323884901</v>
      </c>
    </row>
    <row r="6086" spans="1:14">
      <c r="A6086" s="26" t="s">
        <v>5941</v>
      </c>
      <c r="B6086" s="26" t="s">
        <v>5942</v>
      </c>
      <c r="C6086" s="26">
        <v>42111032</v>
      </c>
      <c r="D6086" s="26" t="s">
        <v>24</v>
      </c>
      <c r="E6086" s="26" t="s">
        <v>29492</v>
      </c>
      <c r="F6086" s="26" t="s">
        <v>29493</v>
      </c>
      <c r="G6086" s="26" t="s">
        <v>9586</v>
      </c>
      <c r="H6086" s="26" t="s">
        <v>835</v>
      </c>
      <c r="J6086" s="26" t="s">
        <v>29494</v>
      </c>
      <c r="K6086" s="26" t="s">
        <v>9582</v>
      </c>
      <c r="L6086" s="26" t="s">
        <v>29495</v>
      </c>
      <c r="M6086" s="26">
        <v>761683640708</v>
      </c>
      <c r="N6086" s="26">
        <v>4823380603</v>
      </c>
    </row>
    <row r="6087" spans="1:14">
      <c r="A6087" s="26" t="s">
        <v>6030</v>
      </c>
      <c r="B6087" s="26" t="s">
        <v>6031</v>
      </c>
      <c r="C6087" s="26">
        <v>5483182</v>
      </c>
      <c r="D6087" s="26" t="s">
        <v>24</v>
      </c>
      <c r="E6087" s="26" t="s">
        <v>29496</v>
      </c>
      <c r="F6087" s="26" t="s">
        <v>29497</v>
      </c>
      <c r="G6087" s="26" t="s">
        <v>9586</v>
      </c>
      <c r="H6087" s="26" t="s">
        <v>835</v>
      </c>
      <c r="J6087" s="26" t="s">
        <v>848</v>
      </c>
      <c r="K6087" s="26" t="s">
        <v>9597</v>
      </c>
      <c r="L6087" s="26" t="s">
        <v>29498</v>
      </c>
      <c r="M6087" s="26">
        <v>380512562599</v>
      </c>
      <c r="N6087" s="26">
        <v>4623010100</v>
      </c>
    </row>
    <row r="6088" spans="1:14">
      <c r="A6088" s="26" t="s">
        <v>9067</v>
      </c>
      <c r="B6088" s="26" t="s">
        <v>9068</v>
      </c>
      <c r="C6088" s="26">
        <v>36752522</v>
      </c>
      <c r="D6088" s="26" t="s">
        <v>24</v>
      </c>
      <c r="E6088" s="26" t="s">
        <v>29499</v>
      </c>
      <c r="F6088" s="26" t="s">
        <v>29500</v>
      </c>
      <c r="G6088" s="26" t="s">
        <v>9579</v>
      </c>
      <c r="H6088" s="26" t="s">
        <v>1490</v>
      </c>
      <c r="I6088" s="26" t="s">
        <v>12333</v>
      </c>
      <c r="J6088" s="26" t="s">
        <v>29501</v>
      </c>
      <c r="K6088" s="26" t="s">
        <v>9582</v>
      </c>
      <c r="L6088" s="26" t="s">
        <v>29502</v>
      </c>
      <c r="M6088" s="26">
        <v>380951103816</v>
      </c>
      <c r="N6088" s="26">
        <v>7321586005</v>
      </c>
    </row>
    <row r="6089" spans="1:14">
      <c r="A6089" s="26" t="s">
        <v>7325</v>
      </c>
      <c r="B6089" s="26" t="s">
        <v>7326</v>
      </c>
      <c r="C6089" s="26">
        <v>2000375</v>
      </c>
      <c r="D6089" s="26" t="s">
        <v>780</v>
      </c>
      <c r="E6089" s="26" t="s">
        <v>29503</v>
      </c>
      <c r="F6089" s="26" t="s">
        <v>9787</v>
      </c>
      <c r="G6089" s="26" t="s">
        <v>9601</v>
      </c>
      <c r="H6089" s="26" t="s">
        <v>1025</v>
      </c>
      <c r="J6089" s="26" t="s">
        <v>1065</v>
      </c>
      <c r="K6089" s="26" t="s">
        <v>9597</v>
      </c>
      <c r="L6089" s="26" t="s">
        <v>29504</v>
      </c>
      <c r="M6089" s="26">
        <v>380509350161</v>
      </c>
      <c r="N6089" s="26">
        <v>5910100000</v>
      </c>
    </row>
    <row r="6090" spans="1:14">
      <c r="A6090" s="26" t="s">
        <v>3952</v>
      </c>
      <c r="B6090" s="26" t="s">
        <v>3953</v>
      </c>
      <c r="C6090" s="26">
        <v>42510481</v>
      </c>
      <c r="D6090" s="26" t="s">
        <v>24</v>
      </c>
      <c r="E6090" s="26" t="s">
        <v>29505</v>
      </c>
      <c r="F6090" s="26" t="s">
        <v>29506</v>
      </c>
      <c r="G6090" s="26" t="s">
        <v>9586</v>
      </c>
      <c r="H6090" s="26" t="s">
        <v>506</v>
      </c>
      <c r="J6090" s="26" t="s">
        <v>507</v>
      </c>
      <c r="K6090" s="26" t="s">
        <v>9606</v>
      </c>
      <c r="L6090" s="26" t="s">
        <v>29507</v>
      </c>
      <c r="M6090" s="26">
        <v>380347123119</v>
      </c>
      <c r="N6090" s="26">
        <v>2620455100</v>
      </c>
    </row>
    <row r="6091" spans="1:14">
      <c r="A6091" s="26" t="s">
        <v>6232</v>
      </c>
      <c r="B6091" s="26" t="s">
        <v>6233</v>
      </c>
      <c r="C6091" s="26">
        <v>38552185</v>
      </c>
      <c r="D6091" s="26" t="s">
        <v>24</v>
      </c>
      <c r="E6091" s="26" t="s">
        <v>29508</v>
      </c>
      <c r="F6091" s="26" t="s">
        <v>29509</v>
      </c>
      <c r="G6091" s="26" t="s">
        <v>9579</v>
      </c>
      <c r="H6091" s="26" t="s">
        <v>885</v>
      </c>
      <c r="I6091" s="26" t="s">
        <v>11207</v>
      </c>
      <c r="J6091" s="26" t="s">
        <v>29510</v>
      </c>
      <c r="K6091" s="26" t="s">
        <v>9582</v>
      </c>
      <c r="L6091" s="26" t="s">
        <v>29511</v>
      </c>
      <c r="M6091" s="26">
        <v>380964988679</v>
      </c>
      <c r="N6091" s="26">
        <v>5123383201</v>
      </c>
    </row>
    <row r="6092" spans="1:14">
      <c r="A6092" s="26" t="s">
        <v>8594</v>
      </c>
      <c r="B6092" s="26" t="s">
        <v>8595</v>
      </c>
      <c r="C6092" s="26">
        <v>2009896</v>
      </c>
      <c r="D6092" s="26" t="s">
        <v>780</v>
      </c>
      <c r="E6092" s="26" t="s">
        <v>29512</v>
      </c>
      <c r="F6092" s="26" t="s">
        <v>29513</v>
      </c>
      <c r="G6092" s="26" t="s">
        <v>9601</v>
      </c>
      <c r="H6092" s="26" t="s">
        <v>1269</v>
      </c>
      <c r="J6092" s="26" t="s">
        <v>1298</v>
      </c>
      <c r="K6092" s="26" t="s">
        <v>9597</v>
      </c>
      <c r="L6092" s="26" t="s">
        <v>29514</v>
      </c>
      <c r="M6092" s="26">
        <v>380552359288</v>
      </c>
      <c r="N6092" s="26">
        <v>6510100000</v>
      </c>
    </row>
    <row r="6093" spans="1:14">
      <c r="A6093" s="26" t="s">
        <v>4128</v>
      </c>
      <c r="B6093" s="26" t="s">
        <v>4129</v>
      </c>
      <c r="C6093" s="26">
        <v>33578224</v>
      </c>
      <c r="D6093" s="26" t="s">
        <v>780</v>
      </c>
      <c r="E6093" s="26" t="s">
        <v>29515</v>
      </c>
      <c r="F6093" s="26" t="s">
        <v>9787</v>
      </c>
      <c r="G6093" s="26" t="s">
        <v>9601</v>
      </c>
      <c r="H6093" s="26" t="s">
        <v>506</v>
      </c>
      <c r="J6093" s="26" t="s">
        <v>533</v>
      </c>
      <c r="K6093" s="26" t="s">
        <v>9597</v>
      </c>
      <c r="L6093" s="26" t="s">
        <v>29516</v>
      </c>
      <c r="M6093" s="26">
        <v>380347263317</v>
      </c>
      <c r="N6093" s="26">
        <v>2610400000</v>
      </c>
    </row>
    <row r="6094" spans="1:14">
      <c r="A6094" s="26" t="s">
        <v>4087</v>
      </c>
      <c r="B6094" s="26" t="s">
        <v>4088</v>
      </c>
      <c r="C6094" s="26">
        <v>2009637</v>
      </c>
      <c r="D6094" s="26" t="s">
        <v>780</v>
      </c>
      <c r="E6094" s="26" t="s">
        <v>29517</v>
      </c>
      <c r="F6094" s="26" t="s">
        <v>21230</v>
      </c>
      <c r="G6094" s="26" t="s">
        <v>9601</v>
      </c>
      <c r="H6094" s="26" t="s">
        <v>506</v>
      </c>
      <c r="J6094" s="26" t="s">
        <v>526</v>
      </c>
      <c r="K6094" s="26" t="s">
        <v>9597</v>
      </c>
      <c r="L6094" s="26" t="s">
        <v>29518</v>
      </c>
      <c r="M6094" s="26">
        <v>380962439266</v>
      </c>
      <c r="N6094" s="26">
        <v>2610100000</v>
      </c>
    </row>
    <row r="6095" spans="1:14">
      <c r="A6095" s="26" t="s">
        <v>3211</v>
      </c>
      <c r="B6095" s="26" t="s">
        <v>3212</v>
      </c>
      <c r="C6095" s="26">
        <v>13549905</v>
      </c>
      <c r="D6095" s="26" t="s">
        <v>780</v>
      </c>
      <c r="E6095" s="26" t="s">
        <v>29519</v>
      </c>
      <c r="F6095" s="26" t="s">
        <v>29520</v>
      </c>
      <c r="G6095" s="26" t="s">
        <v>9601</v>
      </c>
      <c r="H6095" s="26" t="s">
        <v>375</v>
      </c>
      <c r="I6095" s="26" t="s">
        <v>388</v>
      </c>
      <c r="J6095" s="26" t="s">
        <v>29521</v>
      </c>
      <c r="K6095" s="26" t="s">
        <v>9582</v>
      </c>
      <c r="L6095" s="26" t="s">
        <v>29522</v>
      </c>
      <c r="M6095" s="26">
        <v>380414124330</v>
      </c>
      <c r="N6095" s="26">
        <v>1824055602</v>
      </c>
    </row>
    <row r="6096" spans="1:14">
      <c r="A6096" s="26" t="s">
        <v>5047</v>
      </c>
      <c r="B6096" s="26" t="s">
        <v>5043</v>
      </c>
      <c r="C6096" s="26">
        <v>1996409</v>
      </c>
      <c r="D6096" s="26" t="s">
        <v>24</v>
      </c>
      <c r="E6096" s="26" t="s">
        <v>29523</v>
      </c>
      <c r="F6096" s="26" t="s">
        <v>29524</v>
      </c>
      <c r="G6096" s="26" t="s">
        <v>9579</v>
      </c>
      <c r="H6096" s="26" t="s">
        <v>735</v>
      </c>
      <c r="I6096" s="26" t="s">
        <v>9721</v>
      </c>
      <c r="J6096" s="26" t="s">
        <v>29525</v>
      </c>
      <c r="K6096" s="26" t="s">
        <v>9582</v>
      </c>
      <c r="L6096" s="26" t="s">
        <v>29526</v>
      </c>
      <c r="M6096" s="26">
        <v>380970812916</v>
      </c>
      <c r="N6096" s="26">
        <v>4622788501</v>
      </c>
    </row>
    <row r="6097" spans="1:14">
      <c r="A6097" s="26" t="s">
        <v>7913</v>
      </c>
      <c r="B6097" s="26" t="s">
        <v>7914</v>
      </c>
      <c r="C6097" s="26">
        <v>38897677</v>
      </c>
      <c r="D6097" s="26" t="s">
        <v>24</v>
      </c>
      <c r="E6097" s="26" t="s">
        <v>29527</v>
      </c>
      <c r="F6097" s="26" t="s">
        <v>29528</v>
      </c>
      <c r="G6097" s="26" t="s">
        <v>9586</v>
      </c>
      <c r="H6097" s="26" t="s">
        <v>1122</v>
      </c>
      <c r="I6097" s="26" t="s">
        <v>9887</v>
      </c>
      <c r="J6097" s="26" t="s">
        <v>29529</v>
      </c>
      <c r="K6097" s="26" t="s">
        <v>9906</v>
      </c>
      <c r="L6097" s="26" t="s">
        <v>29530</v>
      </c>
      <c r="M6097" s="26">
        <v>380574772235</v>
      </c>
      <c r="N6097" s="26">
        <v>6320256000</v>
      </c>
    </row>
    <row r="6098" spans="1:14">
      <c r="A6098" s="26" t="s">
        <v>8735</v>
      </c>
      <c r="B6098" s="26" t="s">
        <v>8736</v>
      </c>
      <c r="C6098" s="26">
        <v>38358026</v>
      </c>
      <c r="D6098" s="26" t="s">
        <v>24</v>
      </c>
      <c r="E6098" s="26" t="s">
        <v>29531</v>
      </c>
      <c r="F6098" s="26" t="s">
        <v>29532</v>
      </c>
      <c r="G6098" s="26" t="s">
        <v>9586</v>
      </c>
      <c r="H6098" s="26" t="s">
        <v>1308</v>
      </c>
      <c r="I6098" s="26" t="s">
        <v>11309</v>
      </c>
      <c r="J6098" s="26" t="s">
        <v>29533</v>
      </c>
      <c r="K6098" s="26" t="s">
        <v>9582</v>
      </c>
      <c r="L6098" s="26" t="s">
        <v>29534</v>
      </c>
      <c r="M6098" s="26">
        <v>380684141387</v>
      </c>
      <c r="N6098" s="26">
        <v>6823980601</v>
      </c>
    </row>
    <row r="6099" spans="1:14">
      <c r="A6099" s="26" t="s">
        <v>8603</v>
      </c>
      <c r="B6099" s="26" t="s">
        <v>8604</v>
      </c>
      <c r="C6099" s="26" t="s">
        <v>1604</v>
      </c>
      <c r="D6099" s="26" t="s">
        <v>24</v>
      </c>
      <c r="E6099" s="26" t="s">
        <v>29535</v>
      </c>
      <c r="F6099" s="26" t="s">
        <v>29536</v>
      </c>
      <c r="G6099" s="26" t="s">
        <v>9586</v>
      </c>
      <c r="H6099" s="26" t="s">
        <v>1269</v>
      </c>
      <c r="I6099" s="26" t="s">
        <v>18575</v>
      </c>
      <c r="J6099" s="26" t="s">
        <v>8601</v>
      </c>
      <c r="K6099" s="26" t="s">
        <v>9606</v>
      </c>
      <c r="L6099" s="26" t="s">
        <v>18576</v>
      </c>
      <c r="M6099" s="26">
        <v>761016657420</v>
      </c>
      <c r="N6099" s="26">
        <v>1223783401</v>
      </c>
    </row>
    <row r="6100" spans="1:14">
      <c r="A6100" s="26" t="s">
        <v>5135</v>
      </c>
      <c r="B6100" s="26" t="s">
        <v>5136</v>
      </c>
      <c r="C6100" s="26">
        <v>2007101</v>
      </c>
      <c r="D6100" s="26" t="s">
        <v>780</v>
      </c>
      <c r="E6100" s="26" t="s">
        <v>29537</v>
      </c>
      <c r="F6100" s="26" t="s">
        <v>29538</v>
      </c>
      <c r="G6100" s="26" t="s">
        <v>9601</v>
      </c>
      <c r="H6100" s="26" t="s">
        <v>735</v>
      </c>
      <c r="J6100" s="26" t="s">
        <v>740</v>
      </c>
      <c r="K6100" s="26" t="s">
        <v>9597</v>
      </c>
      <c r="L6100" s="26" t="s">
        <v>29539</v>
      </c>
      <c r="M6100" s="26">
        <v>380673030321</v>
      </c>
      <c r="N6100" s="26">
        <v>1221881203</v>
      </c>
    </row>
    <row r="6101" spans="1:14">
      <c r="A6101" s="26" t="s">
        <v>2616</v>
      </c>
      <c r="B6101" s="26" t="s">
        <v>2611</v>
      </c>
      <c r="C6101" s="26">
        <v>37734221</v>
      </c>
      <c r="D6101" s="26" t="s">
        <v>24</v>
      </c>
      <c r="E6101" s="26" t="s">
        <v>29540</v>
      </c>
      <c r="F6101" s="26" t="s">
        <v>17879</v>
      </c>
      <c r="G6101" s="26" t="s">
        <v>9586</v>
      </c>
      <c r="H6101" s="26" t="s">
        <v>133</v>
      </c>
      <c r="J6101" s="26" t="s">
        <v>223</v>
      </c>
      <c r="K6101" s="26" t="s">
        <v>9597</v>
      </c>
      <c r="L6101" s="26" t="s">
        <v>29541</v>
      </c>
      <c r="M6101" s="26">
        <v>380676117402</v>
      </c>
      <c r="N6101" s="26">
        <v>1211900000</v>
      </c>
    </row>
    <row r="6102" spans="1:14">
      <c r="A6102" s="26" t="s">
        <v>9399</v>
      </c>
      <c r="B6102" s="26" t="s">
        <v>9400</v>
      </c>
      <c r="C6102" s="26">
        <v>38955665</v>
      </c>
      <c r="D6102" s="26" t="s">
        <v>24</v>
      </c>
      <c r="E6102" s="26" t="s">
        <v>29542</v>
      </c>
      <c r="F6102" s="26" t="s">
        <v>29543</v>
      </c>
      <c r="G6102" s="26" t="s">
        <v>9579</v>
      </c>
      <c r="H6102" s="26" t="s">
        <v>1573</v>
      </c>
      <c r="I6102" s="26" t="s">
        <v>10158</v>
      </c>
      <c r="J6102" s="26" t="s">
        <v>29544</v>
      </c>
      <c r="K6102" s="26" t="s">
        <v>9582</v>
      </c>
      <c r="L6102" s="26" t="s">
        <v>29545</v>
      </c>
      <c r="M6102" s="26">
        <v>380462686448</v>
      </c>
      <c r="N6102" s="26">
        <v>4625888401</v>
      </c>
    </row>
    <row r="6103" spans="1:14">
      <c r="A6103" s="26" t="s">
        <v>7580</v>
      </c>
      <c r="B6103" s="26" t="s">
        <v>7581</v>
      </c>
      <c r="C6103" s="26">
        <v>38509208</v>
      </c>
      <c r="D6103" s="26" t="s">
        <v>24</v>
      </c>
      <c r="E6103" s="26" t="s">
        <v>29546</v>
      </c>
      <c r="F6103" s="26" t="s">
        <v>29547</v>
      </c>
      <c r="G6103" s="26" t="s">
        <v>9586</v>
      </c>
      <c r="H6103" s="26" t="s">
        <v>1088</v>
      </c>
      <c r="I6103" s="26" t="s">
        <v>9818</v>
      </c>
      <c r="J6103" s="26" t="s">
        <v>7727</v>
      </c>
      <c r="K6103" s="26" t="s">
        <v>9582</v>
      </c>
      <c r="L6103" s="26" t="s">
        <v>29548</v>
      </c>
      <c r="M6103" s="26">
        <v>380679651543</v>
      </c>
      <c r="N6103" s="26">
        <v>722880503</v>
      </c>
    </row>
    <row r="6104" spans="1:14">
      <c r="A6104" s="26" t="s">
        <v>6117</v>
      </c>
      <c r="B6104" s="26" t="s">
        <v>6118</v>
      </c>
      <c r="C6104" s="26">
        <v>40196816</v>
      </c>
      <c r="D6104" s="26" t="s">
        <v>24</v>
      </c>
      <c r="E6104" s="26" t="s">
        <v>29549</v>
      </c>
      <c r="F6104" s="26" t="s">
        <v>29550</v>
      </c>
      <c r="G6104" s="26" t="s">
        <v>9579</v>
      </c>
      <c r="H6104" s="26" t="s">
        <v>885</v>
      </c>
      <c r="I6104" s="26" t="s">
        <v>10171</v>
      </c>
      <c r="J6104" s="26" t="s">
        <v>29551</v>
      </c>
      <c r="K6104" s="26" t="s">
        <v>9582</v>
      </c>
      <c r="L6104" s="26" t="s">
        <v>29552</v>
      </c>
      <c r="M6104" s="26">
        <v>380486624222</v>
      </c>
      <c r="N6104" s="26">
        <v>5110290011</v>
      </c>
    </row>
    <row r="6105" spans="1:14">
      <c r="A6105" s="26" t="s">
        <v>5375</v>
      </c>
      <c r="B6105" s="26" t="s">
        <v>5376</v>
      </c>
      <c r="C6105" s="26">
        <v>42140021</v>
      </c>
      <c r="D6105" s="26" t="s">
        <v>24</v>
      </c>
      <c r="E6105" s="26" t="s">
        <v>29553</v>
      </c>
      <c r="F6105" s="26" t="s">
        <v>29554</v>
      </c>
      <c r="G6105" s="26" t="s">
        <v>9586</v>
      </c>
      <c r="H6105" s="26" t="s">
        <v>735</v>
      </c>
      <c r="I6105" s="26" t="s">
        <v>11411</v>
      </c>
      <c r="J6105" s="26" t="s">
        <v>29555</v>
      </c>
      <c r="K6105" s="26" t="s">
        <v>9582</v>
      </c>
      <c r="L6105" s="26" t="s">
        <v>29556</v>
      </c>
      <c r="M6105" s="26">
        <v>380966122072</v>
      </c>
      <c r="N6105" s="26">
        <v>4624586401</v>
      </c>
    </row>
    <row r="6106" spans="1:14">
      <c r="A6106" s="26" t="s">
        <v>3356</v>
      </c>
      <c r="B6106" s="26" t="s">
        <v>3357</v>
      </c>
      <c r="C6106" s="26">
        <v>38284599</v>
      </c>
      <c r="D6106" s="26" t="s">
        <v>24</v>
      </c>
      <c r="E6106" s="26" t="s">
        <v>29557</v>
      </c>
      <c r="F6106" s="26" t="s">
        <v>29558</v>
      </c>
      <c r="G6106" s="26" t="s">
        <v>9579</v>
      </c>
      <c r="H6106" s="26" t="s">
        <v>392</v>
      </c>
      <c r="I6106" s="26" t="s">
        <v>11117</v>
      </c>
      <c r="J6106" s="26" t="s">
        <v>29559</v>
      </c>
      <c r="K6106" s="26" t="s">
        <v>9582</v>
      </c>
      <c r="L6106" s="26" t="s">
        <v>29560</v>
      </c>
      <c r="M6106" s="26">
        <v>380313538291</v>
      </c>
      <c r="N6106" s="26">
        <v>2120886801</v>
      </c>
    </row>
    <row r="6107" spans="1:14">
      <c r="A6107" s="26" t="s">
        <v>4803</v>
      </c>
      <c r="B6107" s="26" t="s">
        <v>4804</v>
      </c>
      <c r="C6107" s="26">
        <v>1987132</v>
      </c>
      <c r="D6107" s="26" t="s">
        <v>1701</v>
      </c>
      <c r="E6107" s="26" t="s">
        <v>29561</v>
      </c>
      <c r="F6107" s="26" t="s">
        <v>29562</v>
      </c>
      <c r="G6107" s="26" t="s">
        <v>9601</v>
      </c>
      <c r="H6107" s="26" t="s">
        <v>711</v>
      </c>
      <c r="J6107" s="26" t="s">
        <v>716</v>
      </c>
      <c r="K6107" s="26" t="s">
        <v>9597</v>
      </c>
      <c r="L6107" s="26" t="s">
        <v>29563</v>
      </c>
      <c r="M6107" s="26">
        <v>380501555149</v>
      </c>
      <c r="N6107" s="26">
        <v>4411800000</v>
      </c>
    </row>
    <row r="6108" spans="1:14">
      <c r="A6108" s="26" t="s">
        <v>7799</v>
      </c>
      <c r="B6108" s="26" t="s">
        <v>7800</v>
      </c>
      <c r="C6108" s="26">
        <v>14054198</v>
      </c>
      <c r="D6108" s="26" t="s">
        <v>1701</v>
      </c>
      <c r="E6108" s="26" t="s">
        <v>29564</v>
      </c>
      <c r="F6108" s="26" t="s">
        <v>29565</v>
      </c>
      <c r="G6108" s="26" t="s">
        <v>9601</v>
      </c>
      <c r="H6108" s="26" t="s">
        <v>1088</v>
      </c>
      <c r="J6108" s="26" t="s">
        <v>7603</v>
      </c>
      <c r="K6108" s="26" t="s">
        <v>9606</v>
      </c>
      <c r="L6108" s="26" t="s">
        <v>29566</v>
      </c>
      <c r="M6108" s="26">
        <v>380352246163</v>
      </c>
      <c r="N6108" s="26">
        <v>6121655100</v>
      </c>
    </row>
    <row r="6109" spans="1:14">
      <c r="A6109" s="26" t="s">
        <v>9147</v>
      </c>
      <c r="B6109" s="26" t="s">
        <v>9148</v>
      </c>
      <c r="C6109" s="26">
        <v>38462935</v>
      </c>
      <c r="D6109" s="26" t="s">
        <v>24</v>
      </c>
      <c r="E6109" s="26" t="s">
        <v>29567</v>
      </c>
      <c r="F6109" s="26" t="s">
        <v>29568</v>
      </c>
      <c r="G6109" s="26" t="s">
        <v>9579</v>
      </c>
      <c r="H6109" s="26" t="s">
        <v>1490</v>
      </c>
      <c r="I6109" s="26" t="s">
        <v>10369</v>
      </c>
      <c r="J6109" s="26" t="s">
        <v>29569</v>
      </c>
      <c r="K6109" s="26" t="s">
        <v>9582</v>
      </c>
      <c r="L6109" s="26" t="s">
        <v>29570</v>
      </c>
      <c r="M6109" s="26">
        <v>380963920904</v>
      </c>
      <c r="N6109" s="26">
        <v>7324086003</v>
      </c>
    </row>
    <row r="6110" spans="1:14">
      <c r="A6110" s="26" t="s">
        <v>9399</v>
      </c>
      <c r="B6110" s="26" t="s">
        <v>9400</v>
      </c>
      <c r="C6110" s="26">
        <v>38955665</v>
      </c>
      <c r="D6110" s="26" t="s">
        <v>24</v>
      </c>
      <c r="E6110" s="26" t="s">
        <v>29571</v>
      </c>
      <c r="F6110" s="26" t="s">
        <v>29572</v>
      </c>
      <c r="G6110" s="26" t="s">
        <v>9586</v>
      </c>
      <c r="H6110" s="26" t="s">
        <v>1573</v>
      </c>
      <c r="I6110" s="26" t="s">
        <v>10158</v>
      </c>
      <c r="J6110" s="26" t="s">
        <v>29573</v>
      </c>
      <c r="K6110" s="26" t="s">
        <v>9606</v>
      </c>
      <c r="L6110" s="26" t="s">
        <v>29574</v>
      </c>
      <c r="M6110" s="26">
        <v>380462621702</v>
      </c>
      <c r="N6110" s="26">
        <v>7425555200</v>
      </c>
    </row>
    <row r="6111" spans="1:14">
      <c r="A6111" s="26" t="s">
        <v>5936</v>
      </c>
      <c r="B6111" s="26" t="s">
        <v>5937</v>
      </c>
      <c r="C6111" s="26">
        <v>38304997</v>
      </c>
      <c r="D6111" s="26" t="s">
        <v>24</v>
      </c>
      <c r="E6111" s="26" t="s">
        <v>29575</v>
      </c>
      <c r="F6111" s="26" t="s">
        <v>29576</v>
      </c>
      <c r="G6111" s="26" t="s">
        <v>9586</v>
      </c>
      <c r="H6111" s="26" t="s">
        <v>835</v>
      </c>
      <c r="I6111" s="26" t="s">
        <v>10574</v>
      </c>
      <c r="J6111" s="26" t="s">
        <v>5938</v>
      </c>
      <c r="K6111" s="26" t="s">
        <v>9606</v>
      </c>
      <c r="L6111" s="26" t="s">
        <v>10575</v>
      </c>
      <c r="M6111" s="26">
        <v>380513591882</v>
      </c>
      <c r="N6111" s="26">
        <v>4822355100</v>
      </c>
    </row>
    <row r="6112" spans="1:14">
      <c r="A6112" s="26" t="s">
        <v>8877</v>
      </c>
      <c r="B6112" s="26" t="s">
        <v>8878</v>
      </c>
      <c r="C6112" s="26">
        <v>42017886</v>
      </c>
      <c r="D6112" s="26" t="s">
        <v>24</v>
      </c>
      <c r="E6112" s="26" t="s">
        <v>29577</v>
      </c>
      <c r="F6112" s="26" t="s">
        <v>29578</v>
      </c>
      <c r="G6112" s="26" t="s">
        <v>9579</v>
      </c>
      <c r="H6112" s="26" t="s">
        <v>1401</v>
      </c>
      <c r="I6112" s="26" t="s">
        <v>14413</v>
      </c>
      <c r="J6112" s="26" t="s">
        <v>29579</v>
      </c>
      <c r="K6112" s="26" t="s">
        <v>9582</v>
      </c>
      <c r="L6112" s="26" t="s">
        <v>29580</v>
      </c>
      <c r="M6112" s="26">
        <v>380473298044</v>
      </c>
      <c r="N6112" s="26">
        <v>7121810102</v>
      </c>
    </row>
    <row r="6113" spans="1:14">
      <c r="A6113" s="26" t="s">
        <v>3361</v>
      </c>
      <c r="B6113" s="26" t="s">
        <v>3362</v>
      </c>
      <c r="C6113" s="26">
        <v>38236420</v>
      </c>
      <c r="D6113" s="26" t="s">
        <v>24</v>
      </c>
      <c r="E6113" s="26" t="s">
        <v>29581</v>
      </c>
      <c r="F6113" s="26" t="s">
        <v>29582</v>
      </c>
      <c r="G6113" s="26" t="s">
        <v>9586</v>
      </c>
      <c r="H6113" s="26" t="s">
        <v>392</v>
      </c>
      <c r="I6113" s="26" t="s">
        <v>12978</v>
      </c>
      <c r="J6113" s="26" t="s">
        <v>29583</v>
      </c>
      <c r="K6113" s="26" t="s">
        <v>9582</v>
      </c>
      <c r="L6113" s="26" t="s">
        <v>29584</v>
      </c>
      <c r="M6113" s="26">
        <v>380313160619</v>
      </c>
      <c r="N6113" s="26">
        <v>2122781801</v>
      </c>
    </row>
    <row r="6114" spans="1:14">
      <c r="A6114" s="26" t="s">
        <v>4413</v>
      </c>
      <c r="B6114" s="26" t="s">
        <v>4414</v>
      </c>
      <c r="C6114" s="26">
        <v>38286423</v>
      </c>
      <c r="D6114" s="26" t="s">
        <v>24</v>
      </c>
      <c r="E6114" s="26" t="s">
        <v>29585</v>
      </c>
      <c r="F6114" s="26" t="s">
        <v>29586</v>
      </c>
      <c r="G6114" s="26" t="s">
        <v>9586</v>
      </c>
      <c r="H6114" s="26" t="s">
        <v>576</v>
      </c>
      <c r="I6114" s="26" t="s">
        <v>11281</v>
      </c>
      <c r="J6114" s="26" t="s">
        <v>29587</v>
      </c>
      <c r="K6114" s="26" t="s">
        <v>9582</v>
      </c>
      <c r="L6114" s="26" t="s">
        <v>29588</v>
      </c>
      <c r="M6114" s="26">
        <v>380639829368</v>
      </c>
      <c r="N6114" s="26">
        <v>722181203</v>
      </c>
    </row>
    <row r="6115" spans="1:14">
      <c r="A6115" s="26" t="s">
        <v>2836</v>
      </c>
      <c r="B6115" s="26" t="s">
        <v>2837</v>
      </c>
      <c r="C6115" s="26">
        <v>1990826</v>
      </c>
      <c r="D6115" s="26" t="s">
        <v>780</v>
      </c>
      <c r="E6115" s="26" t="s">
        <v>29589</v>
      </c>
      <c r="F6115" s="26" t="s">
        <v>29590</v>
      </c>
      <c r="G6115" s="26" t="s">
        <v>9601</v>
      </c>
      <c r="H6115" s="26" t="s">
        <v>258</v>
      </c>
      <c r="J6115" s="26" t="s">
        <v>298</v>
      </c>
      <c r="K6115" s="26" t="s">
        <v>9597</v>
      </c>
      <c r="L6115" s="26" t="s">
        <v>22637</v>
      </c>
      <c r="M6115" s="26">
        <v>380626417825</v>
      </c>
      <c r="N6115" s="26">
        <v>1412900000</v>
      </c>
    </row>
    <row r="6116" spans="1:14">
      <c r="A6116" s="26" t="s">
        <v>4544</v>
      </c>
      <c r="B6116" s="26" t="s">
        <v>4545</v>
      </c>
      <c r="C6116" s="26">
        <v>1107935</v>
      </c>
      <c r="D6116" s="26" t="s">
        <v>780</v>
      </c>
      <c r="E6116" s="26" t="s">
        <v>29591</v>
      </c>
      <c r="F6116" s="26" t="s">
        <v>29592</v>
      </c>
      <c r="G6116" s="26" t="s">
        <v>9601</v>
      </c>
      <c r="H6116" s="26" t="s">
        <v>576</v>
      </c>
      <c r="J6116" s="26" t="s">
        <v>4543</v>
      </c>
      <c r="K6116" s="26" t="s">
        <v>9597</v>
      </c>
      <c r="L6116" s="26" t="s">
        <v>29593</v>
      </c>
      <c r="M6116" s="26">
        <v>380456592228</v>
      </c>
      <c r="N6116" s="26">
        <v>3211200000</v>
      </c>
    </row>
    <row r="6117" spans="1:14">
      <c r="A6117" s="26" t="s">
        <v>6412</v>
      </c>
      <c r="B6117" s="26" t="s">
        <v>6413</v>
      </c>
      <c r="C6117" s="26" t="s">
        <v>1604</v>
      </c>
      <c r="D6117" s="26" t="s">
        <v>24</v>
      </c>
      <c r="E6117" s="26" t="s">
        <v>29594</v>
      </c>
      <c r="F6117" s="26" t="s">
        <v>29595</v>
      </c>
      <c r="G6117" s="26" t="s">
        <v>9591</v>
      </c>
      <c r="H6117" s="26" t="s">
        <v>885</v>
      </c>
      <c r="J6117" s="26" t="s">
        <v>910</v>
      </c>
      <c r="K6117" s="26" t="s">
        <v>9597</v>
      </c>
      <c r="L6117" s="26" t="s">
        <v>13641</v>
      </c>
      <c r="M6117" s="26">
        <v>380968947808</v>
      </c>
      <c r="N6117" s="26">
        <v>5110100000</v>
      </c>
    </row>
    <row r="6118" spans="1:14">
      <c r="A6118" s="26" t="s">
        <v>4583</v>
      </c>
      <c r="B6118" s="26" t="s">
        <v>4584</v>
      </c>
      <c r="C6118" s="26">
        <v>38869194</v>
      </c>
      <c r="D6118" s="26" t="s">
        <v>24</v>
      </c>
      <c r="E6118" s="26" t="s">
        <v>29596</v>
      </c>
      <c r="F6118" s="26" t="s">
        <v>26036</v>
      </c>
      <c r="G6118" s="26" t="s">
        <v>9586</v>
      </c>
      <c r="H6118" s="26" t="s">
        <v>670</v>
      </c>
      <c r="I6118" s="26" t="s">
        <v>20361</v>
      </c>
      <c r="J6118" s="26" t="s">
        <v>10097</v>
      </c>
      <c r="K6118" s="26" t="s">
        <v>9582</v>
      </c>
      <c r="L6118" s="26" t="s">
        <v>29597</v>
      </c>
      <c r="M6118" s="26">
        <v>380523651303</v>
      </c>
      <c r="N6118" s="26">
        <v>120781305</v>
      </c>
    </row>
    <row r="6119" spans="1:14">
      <c r="A6119" s="26" t="s">
        <v>8909</v>
      </c>
      <c r="B6119" s="26" t="s">
        <v>8910</v>
      </c>
      <c r="C6119" s="26">
        <v>42070740</v>
      </c>
      <c r="D6119" s="26" t="s">
        <v>24</v>
      </c>
      <c r="E6119" s="26" t="s">
        <v>29598</v>
      </c>
      <c r="F6119" s="26" t="s">
        <v>29599</v>
      </c>
      <c r="G6119" s="26" t="s">
        <v>9579</v>
      </c>
      <c r="H6119" s="26" t="s">
        <v>1401</v>
      </c>
      <c r="I6119" s="26" t="s">
        <v>11494</v>
      </c>
      <c r="J6119" s="26" t="s">
        <v>29600</v>
      </c>
      <c r="K6119" s="26" t="s">
        <v>9582</v>
      </c>
      <c r="L6119" s="26" t="s">
        <v>29601</v>
      </c>
      <c r="M6119" s="26">
        <v>380951773323</v>
      </c>
      <c r="N6119" s="26">
        <v>7120385002</v>
      </c>
    </row>
    <row r="6120" spans="1:14">
      <c r="A6120" s="26" t="s">
        <v>4452</v>
      </c>
      <c r="B6120" s="26" t="s">
        <v>4453</v>
      </c>
      <c r="C6120" s="26">
        <v>38164193</v>
      </c>
      <c r="D6120" s="26" t="s">
        <v>24</v>
      </c>
      <c r="E6120" s="26" t="s">
        <v>29602</v>
      </c>
      <c r="F6120" s="26" t="s">
        <v>29603</v>
      </c>
      <c r="G6120" s="26" t="s">
        <v>9586</v>
      </c>
      <c r="H6120" s="26" t="s">
        <v>576</v>
      </c>
      <c r="I6120" s="26" t="s">
        <v>10758</v>
      </c>
      <c r="J6120" s="26" t="s">
        <v>29604</v>
      </c>
      <c r="K6120" s="26" t="s">
        <v>9582</v>
      </c>
      <c r="L6120" s="26" t="s">
        <v>29605</v>
      </c>
      <c r="M6120" s="26">
        <v>380457474146</v>
      </c>
      <c r="N6120" s="26">
        <v>3222988301</v>
      </c>
    </row>
    <row r="6121" spans="1:14">
      <c r="A6121" s="26" t="s">
        <v>6890</v>
      </c>
      <c r="B6121" s="26" t="s">
        <v>6891</v>
      </c>
      <c r="C6121" s="26">
        <v>38459325</v>
      </c>
      <c r="D6121" s="26" t="s">
        <v>24</v>
      </c>
      <c r="E6121" s="26" t="s">
        <v>29606</v>
      </c>
      <c r="F6121" s="26" t="s">
        <v>29607</v>
      </c>
      <c r="G6121" s="26" t="s">
        <v>9579</v>
      </c>
      <c r="H6121" s="26" t="s">
        <v>949</v>
      </c>
      <c r="I6121" s="26" t="s">
        <v>9669</v>
      </c>
      <c r="J6121" s="26" t="s">
        <v>21684</v>
      </c>
      <c r="K6121" s="26" t="s">
        <v>9582</v>
      </c>
      <c r="L6121" s="26" t="s">
        <v>29608</v>
      </c>
      <c r="M6121" s="26">
        <v>380951003711</v>
      </c>
      <c r="N6121" s="26">
        <v>5324285002</v>
      </c>
    </row>
    <row r="6122" spans="1:14">
      <c r="A6122" s="26" t="s">
        <v>5798</v>
      </c>
      <c r="B6122" s="26" t="s">
        <v>5799</v>
      </c>
      <c r="C6122" s="26">
        <v>26199401</v>
      </c>
      <c r="D6122" s="26" t="s">
        <v>780</v>
      </c>
      <c r="E6122" s="26" t="s">
        <v>29609</v>
      </c>
      <c r="F6122" s="26" t="s">
        <v>29610</v>
      </c>
      <c r="G6122" s="26" t="s">
        <v>9601</v>
      </c>
      <c r="H6122" s="26" t="s">
        <v>799</v>
      </c>
      <c r="J6122" s="26" t="s">
        <v>800</v>
      </c>
      <c r="K6122" s="26" t="s">
        <v>9597</v>
      </c>
      <c r="L6122" s="26" t="s">
        <v>17893</v>
      </c>
      <c r="M6122" s="26">
        <v>380444243095</v>
      </c>
      <c r="N6122" s="26">
        <v>4822784009</v>
      </c>
    </row>
    <row r="6123" spans="1:14">
      <c r="A6123" s="26" t="s">
        <v>7851</v>
      </c>
      <c r="B6123" s="26" t="s">
        <v>7852</v>
      </c>
      <c r="C6123" s="26">
        <v>38248739</v>
      </c>
      <c r="D6123" s="26" t="s">
        <v>24</v>
      </c>
      <c r="E6123" s="26" t="s">
        <v>29611</v>
      </c>
      <c r="F6123" s="26" t="s">
        <v>29612</v>
      </c>
      <c r="G6123" s="26" t="s">
        <v>9591</v>
      </c>
      <c r="H6123" s="26" t="s">
        <v>1122</v>
      </c>
      <c r="I6123" s="26" t="s">
        <v>10331</v>
      </c>
      <c r="J6123" s="26" t="s">
        <v>29613</v>
      </c>
      <c r="K6123" s="26" t="s">
        <v>9582</v>
      </c>
      <c r="L6123" s="26" t="s">
        <v>29614</v>
      </c>
      <c r="M6123" s="26">
        <v>380952580441</v>
      </c>
      <c r="N6123" s="26">
        <v>524981503</v>
      </c>
    </row>
    <row r="6124" spans="1:14">
      <c r="A6124" s="26" t="s">
        <v>6028</v>
      </c>
      <c r="B6124" s="26" t="s">
        <v>6029</v>
      </c>
      <c r="C6124" s="26">
        <v>5483121</v>
      </c>
      <c r="D6124" s="26" t="s">
        <v>780</v>
      </c>
      <c r="E6124" s="26" t="s">
        <v>29615</v>
      </c>
      <c r="F6124" s="26" t="s">
        <v>29616</v>
      </c>
      <c r="G6124" s="26" t="s">
        <v>9601</v>
      </c>
      <c r="H6124" s="26" t="s">
        <v>835</v>
      </c>
      <c r="J6124" s="26" t="s">
        <v>848</v>
      </c>
      <c r="K6124" s="26" t="s">
        <v>9597</v>
      </c>
      <c r="L6124" s="26" t="s">
        <v>29617</v>
      </c>
      <c r="M6124" s="26">
        <v>761445436791</v>
      </c>
      <c r="N6124" s="26">
        <v>4623010100</v>
      </c>
    </row>
    <row r="6125" spans="1:14">
      <c r="A6125" s="26" t="s">
        <v>3662</v>
      </c>
      <c r="B6125" s="26" t="s">
        <v>3663</v>
      </c>
      <c r="C6125" s="26">
        <v>42594137</v>
      </c>
      <c r="D6125" s="26" t="s">
        <v>780</v>
      </c>
      <c r="E6125" s="26" t="s">
        <v>29618</v>
      </c>
      <c r="F6125" s="26" t="s">
        <v>29619</v>
      </c>
      <c r="G6125" s="26" t="s">
        <v>9601</v>
      </c>
      <c r="H6125" s="26" t="s">
        <v>468</v>
      </c>
      <c r="J6125" s="26" t="s">
        <v>477</v>
      </c>
      <c r="K6125" s="26" t="s">
        <v>9597</v>
      </c>
      <c r="L6125" s="26" t="s">
        <v>29620</v>
      </c>
      <c r="M6125" s="26">
        <v>380613951512</v>
      </c>
      <c r="N6125" s="26">
        <v>2312500000</v>
      </c>
    </row>
    <row r="6126" spans="1:14">
      <c r="A6126" s="26" t="s">
        <v>8901</v>
      </c>
      <c r="B6126" s="26" t="s">
        <v>8902</v>
      </c>
      <c r="C6126" s="26">
        <v>41777601</v>
      </c>
      <c r="D6126" s="26" t="s">
        <v>24</v>
      </c>
      <c r="E6126" s="26" t="s">
        <v>29621</v>
      </c>
      <c r="F6126" s="26" t="s">
        <v>29622</v>
      </c>
      <c r="G6126" s="26" t="s">
        <v>9579</v>
      </c>
      <c r="H6126" s="26" t="s">
        <v>1401</v>
      </c>
      <c r="I6126" s="26" t="s">
        <v>12999</v>
      </c>
      <c r="J6126" s="26" t="s">
        <v>29623</v>
      </c>
      <c r="K6126" s="26" t="s">
        <v>9582</v>
      </c>
      <c r="L6126" s="26" t="s">
        <v>29624</v>
      </c>
      <c r="M6126" s="26">
        <v>380474834217</v>
      </c>
      <c r="N6126" s="26">
        <v>7123181501</v>
      </c>
    </row>
    <row r="6127" spans="1:14">
      <c r="A6127" s="26" t="s">
        <v>5434</v>
      </c>
      <c r="B6127" s="26" t="s">
        <v>5435</v>
      </c>
      <c r="C6127" s="26">
        <v>20763484</v>
      </c>
      <c r="D6127" s="26" t="s">
        <v>780</v>
      </c>
      <c r="E6127" s="26" t="s">
        <v>29625</v>
      </c>
      <c r="F6127" s="26" t="s">
        <v>29626</v>
      </c>
      <c r="G6127" s="26" t="s">
        <v>9601</v>
      </c>
      <c r="H6127" s="26" t="s">
        <v>735</v>
      </c>
      <c r="J6127" s="26" t="s">
        <v>787</v>
      </c>
      <c r="K6127" s="26" t="s">
        <v>9597</v>
      </c>
      <c r="L6127" s="26" t="s">
        <v>29627</v>
      </c>
      <c r="M6127" s="26">
        <v>380664975463</v>
      </c>
      <c r="N6127" s="26">
        <v>4611200000</v>
      </c>
    </row>
    <row r="6128" spans="1:14">
      <c r="A6128" s="26" t="s">
        <v>2358</v>
      </c>
      <c r="B6128" s="26" t="s">
        <v>2359</v>
      </c>
      <c r="C6128" s="26">
        <v>1985251</v>
      </c>
      <c r="D6128" s="26" t="s">
        <v>780</v>
      </c>
      <c r="E6128" s="26" t="s">
        <v>29628</v>
      </c>
      <c r="F6128" s="26" t="s">
        <v>2359</v>
      </c>
      <c r="G6128" s="26" t="s">
        <v>9601</v>
      </c>
      <c r="H6128" s="26" t="s">
        <v>133</v>
      </c>
      <c r="J6128" s="26" t="s">
        <v>146</v>
      </c>
      <c r="K6128" s="26" t="s">
        <v>9597</v>
      </c>
      <c r="L6128" s="26" t="s">
        <v>29629</v>
      </c>
      <c r="M6128" s="26">
        <v>380563738481</v>
      </c>
      <c r="N6128" s="26">
        <v>1210100000</v>
      </c>
    </row>
    <row r="6129" spans="1:14">
      <c r="A6129" s="26" t="s">
        <v>8893</v>
      </c>
      <c r="B6129" s="26" t="s">
        <v>8894</v>
      </c>
      <c r="C6129" s="26">
        <v>41937159</v>
      </c>
      <c r="D6129" s="26" t="s">
        <v>24</v>
      </c>
      <c r="E6129" s="26" t="s">
        <v>29630</v>
      </c>
      <c r="F6129" s="26" t="s">
        <v>29631</v>
      </c>
      <c r="G6129" s="26" t="s">
        <v>9579</v>
      </c>
      <c r="H6129" s="26" t="s">
        <v>1401</v>
      </c>
      <c r="I6129" s="26" t="s">
        <v>9696</v>
      </c>
      <c r="J6129" s="26" t="s">
        <v>9403</v>
      </c>
      <c r="K6129" s="26" t="s">
        <v>9582</v>
      </c>
      <c r="L6129" s="26" t="s">
        <v>29632</v>
      </c>
      <c r="M6129" s="26">
        <v>761928752638</v>
      </c>
      <c r="N6129" s="26">
        <v>5924188201</v>
      </c>
    </row>
    <row r="6130" spans="1:14">
      <c r="A6130" s="26" t="s">
        <v>3994</v>
      </c>
      <c r="B6130" s="26" t="s">
        <v>3995</v>
      </c>
      <c r="C6130" s="26">
        <v>42043117</v>
      </c>
      <c r="D6130" s="26" t="s">
        <v>24</v>
      </c>
      <c r="E6130" s="26" t="s">
        <v>29633</v>
      </c>
      <c r="F6130" s="26" t="s">
        <v>29634</v>
      </c>
      <c r="G6130" s="26" t="s">
        <v>9579</v>
      </c>
      <c r="H6130" s="26" t="s">
        <v>506</v>
      </c>
      <c r="I6130" s="26" t="s">
        <v>10777</v>
      </c>
      <c r="J6130" s="26" t="s">
        <v>29635</v>
      </c>
      <c r="K6130" s="26" t="s">
        <v>9582</v>
      </c>
      <c r="L6130" s="26" t="s">
        <v>29636</v>
      </c>
      <c r="M6130" s="26">
        <v>380343040233</v>
      </c>
      <c r="N6130" s="26">
        <v>2621682201</v>
      </c>
    </row>
    <row r="6131" spans="1:14">
      <c r="A6131" s="26" t="s">
        <v>6903</v>
      </c>
      <c r="B6131" s="26" t="s">
        <v>6904</v>
      </c>
      <c r="C6131" s="26">
        <v>38492195</v>
      </c>
      <c r="D6131" s="26" t="s">
        <v>24</v>
      </c>
      <c r="E6131" s="26" t="s">
        <v>29637</v>
      </c>
      <c r="F6131" s="26" t="s">
        <v>29638</v>
      </c>
      <c r="G6131" s="26" t="s">
        <v>9591</v>
      </c>
      <c r="H6131" s="26" t="s">
        <v>949</v>
      </c>
      <c r="I6131" s="26" t="s">
        <v>13534</v>
      </c>
      <c r="J6131" s="26" t="s">
        <v>29639</v>
      </c>
      <c r="K6131" s="26" t="s">
        <v>9582</v>
      </c>
      <c r="L6131" s="26" t="s">
        <v>29640</v>
      </c>
      <c r="M6131" s="26">
        <v>380534791295</v>
      </c>
      <c r="N6131" s="26">
        <v>5325481602</v>
      </c>
    </row>
    <row r="6132" spans="1:14">
      <c r="A6132" s="26" t="s">
        <v>8750</v>
      </c>
      <c r="B6132" s="26" t="s">
        <v>8751</v>
      </c>
      <c r="C6132" s="26">
        <v>2004479</v>
      </c>
      <c r="D6132" s="26" t="s">
        <v>780</v>
      </c>
      <c r="E6132" s="26" t="s">
        <v>29641</v>
      </c>
      <c r="F6132" s="26" t="s">
        <v>10111</v>
      </c>
      <c r="G6132" s="26" t="s">
        <v>9601</v>
      </c>
      <c r="H6132" s="26" t="s">
        <v>1308</v>
      </c>
      <c r="I6132" s="26" t="s">
        <v>18727</v>
      </c>
      <c r="J6132" s="26" t="s">
        <v>16233</v>
      </c>
      <c r="K6132" s="26" t="s">
        <v>9582</v>
      </c>
      <c r="L6132" s="26" t="s">
        <v>29642</v>
      </c>
      <c r="M6132" s="26">
        <v>761365037610</v>
      </c>
      <c r="N6132" s="26">
        <v>111692907</v>
      </c>
    </row>
    <row r="6133" spans="1:14">
      <c r="A6133" s="26" t="s">
        <v>3609</v>
      </c>
      <c r="B6133" s="26" t="s">
        <v>3610</v>
      </c>
      <c r="C6133" s="26">
        <v>38625415</v>
      </c>
      <c r="D6133" s="26" t="s">
        <v>24</v>
      </c>
      <c r="E6133" s="26" t="s">
        <v>29643</v>
      </c>
      <c r="F6133" s="26" t="s">
        <v>29644</v>
      </c>
      <c r="G6133" s="26" t="s">
        <v>9586</v>
      </c>
      <c r="H6133" s="26" t="s">
        <v>468</v>
      </c>
      <c r="J6133" s="26" t="s">
        <v>29645</v>
      </c>
      <c r="K6133" s="26" t="s">
        <v>9582</v>
      </c>
      <c r="L6133" s="26" t="s">
        <v>29646</v>
      </c>
      <c r="M6133" s="26">
        <v>761235106006</v>
      </c>
      <c r="N6133" s="26">
        <v>120782502</v>
      </c>
    </row>
    <row r="6134" spans="1:14">
      <c r="A6134" s="26" t="s">
        <v>5195</v>
      </c>
      <c r="B6134" s="26" t="s">
        <v>5175</v>
      </c>
      <c r="C6134" s="26">
        <v>1996668</v>
      </c>
      <c r="D6134" s="26" t="s">
        <v>24</v>
      </c>
      <c r="E6134" s="26" t="s">
        <v>29647</v>
      </c>
      <c r="F6134" s="26" t="s">
        <v>29648</v>
      </c>
      <c r="G6134" s="26" t="s">
        <v>9591</v>
      </c>
      <c r="H6134" s="26" t="s">
        <v>735</v>
      </c>
      <c r="J6134" s="26" t="s">
        <v>740</v>
      </c>
      <c r="K6134" s="26" t="s">
        <v>9597</v>
      </c>
      <c r="L6134" s="26" t="s">
        <v>12501</v>
      </c>
      <c r="M6134" s="26">
        <v>380322370723</v>
      </c>
      <c r="N6134" s="26">
        <v>1221881203</v>
      </c>
    </row>
    <row r="6135" spans="1:14">
      <c r="A6135" s="26" t="s">
        <v>2435</v>
      </c>
      <c r="B6135" s="26" t="s">
        <v>2436</v>
      </c>
      <c r="C6135" s="26">
        <v>1985860</v>
      </c>
      <c r="D6135" s="26" t="s">
        <v>780</v>
      </c>
      <c r="E6135" s="26" t="s">
        <v>29649</v>
      </c>
      <c r="F6135" s="26" t="s">
        <v>29650</v>
      </c>
      <c r="G6135" s="26" t="s">
        <v>9601</v>
      </c>
      <c r="H6135" s="26" t="s">
        <v>133</v>
      </c>
      <c r="J6135" s="26" t="s">
        <v>2401</v>
      </c>
      <c r="K6135" s="26" t="s">
        <v>9597</v>
      </c>
      <c r="L6135" s="26" t="s">
        <v>10500</v>
      </c>
      <c r="M6135" s="26">
        <v>380987034942</v>
      </c>
      <c r="N6135" s="26">
        <v>122787502</v>
      </c>
    </row>
    <row r="6136" spans="1:14">
      <c r="A6136" s="26" t="s">
        <v>1899</v>
      </c>
      <c r="B6136" s="26" t="s">
        <v>1900</v>
      </c>
      <c r="C6136" s="26">
        <v>36892237</v>
      </c>
      <c r="D6136" s="26" t="s">
        <v>24</v>
      </c>
      <c r="E6136" s="26" t="s">
        <v>29651</v>
      </c>
      <c r="F6136" s="26" t="s">
        <v>29652</v>
      </c>
      <c r="G6136" s="26" t="s">
        <v>9586</v>
      </c>
      <c r="H6136" s="26" t="s">
        <v>27</v>
      </c>
      <c r="I6136" s="26" t="s">
        <v>11712</v>
      </c>
      <c r="J6136" s="26" t="s">
        <v>29653</v>
      </c>
      <c r="K6136" s="26" t="s">
        <v>9582</v>
      </c>
      <c r="L6136" s="26" t="s">
        <v>29654</v>
      </c>
      <c r="M6136" s="26">
        <v>761418992234</v>
      </c>
      <c r="N6136" s="26">
        <v>524184201</v>
      </c>
    </row>
    <row r="6137" spans="1:14">
      <c r="A6137" s="26" t="s">
        <v>9473</v>
      </c>
      <c r="B6137" s="26" t="s">
        <v>9474</v>
      </c>
      <c r="C6137" s="26">
        <v>2774154</v>
      </c>
      <c r="D6137" s="26" t="s">
        <v>780</v>
      </c>
      <c r="E6137" s="26" t="s">
        <v>29655</v>
      </c>
      <c r="F6137" s="26" t="s">
        <v>29656</v>
      </c>
      <c r="G6137" s="26" t="s">
        <v>9601</v>
      </c>
      <c r="H6137" s="26" t="s">
        <v>1573</v>
      </c>
      <c r="J6137" s="26" t="s">
        <v>1597</v>
      </c>
      <c r="K6137" s="26" t="s">
        <v>9597</v>
      </c>
      <c r="L6137" s="26" t="s">
        <v>17359</v>
      </c>
      <c r="M6137" s="26">
        <v>380462667260</v>
      </c>
      <c r="N6137" s="26">
        <v>7410100000</v>
      </c>
    </row>
    <row r="6138" spans="1:14">
      <c r="A6138" s="26" t="s">
        <v>3591</v>
      </c>
      <c r="B6138" s="26" t="s">
        <v>3592</v>
      </c>
      <c r="C6138" s="26">
        <v>38699838</v>
      </c>
      <c r="D6138" s="26" t="s">
        <v>24</v>
      </c>
      <c r="E6138" s="26" t="s">
        <v>29657</v>
      </c>
      <c r="F6138" s="26" t="s">
        <v>15367</v>
      </c>
      <c r="G6138" s="26" t="s">
        <v>9586</v>
      </c>
      <c r="H6138" s="26" t="s">
        <v>468</v>
      </c>
      <c r="J6138" s="26" t="s">
        <v>469</v>
      </c>
      <c r="K6138" s="26" t="s">
        <v>9597</v>
      </c>
      <c r="L6138" s="26" t="s">
        <v>29658</v>
      </c>
      <c r="M6138" s="26">
        <v>380615370144</v>
      </c>
      <c r="N6138" s="26">
        <v>2310400000</v>
      </c>
    </row>
    <row r="6139" spans="1:14">
      <c r="A6139" s="26" t="s">
        <v>6030</v>
      </c>
      <c r="B6139" s="26" t="s">
        <v>6031</v>
      </c>
      <c r="C6139" s="26">
        <v>5483182</v>
      </c>
      <c r="D6139" s="26" t="s">
        <v>24</v>
      </c>
      <c r="E6139" s="26" t="s">
        <v>29659</v>
      </c>
      <c r="F6139" s="26" t="s">
        <v>29660</v>
      </c>
      <c r="G6139" s="26" t="s">
        <v>9586</v>
      </c>
      <c r="H6139" s="26" t="s">
        <v>835</v>
      </c>
      <c r="J6139" s="26" t="s">
        <v>848</v>
      </c>
      <c r="K6139" s="26" t="s">
        <v>9597</v>
      </c>
      <c r="L6139" s="26" t="s">
        <v>29661</v>
      </c>
      <c r="M6139" s="26">
        <v>380512649537</v>
      </c>
      <c r="N6139" s="26">
        <v>4623010100</v>
      </c>
    </row>
    <row r="6140" spans="1:14">
      <c r="A6140" s="26" t="s">
        <v>2788</v>
      </c>
      <c r="B6140" s="26" t="s">
        <v>2789</v>
      </c>
      <c r="C6140" s="26">
        <v>37691686</v>
      </c>
      <c r="D6140" s="26" t="s">
        <v>24</v>
      </c>
      <c r="E6140" s="26" t="s">
        <v>29662</v>
      </c>
      <c r="F6140" s="26" t="s">
        <v>29663</v>
      </c>
      <c r="G6140" s="26" t="s">
        <v>9579</v>
      </c>
      <c r="H6140" s="26" t="s">
        <v>258</v>
      </c>
      <c r="I6140" s="26" t="s">
        <v>10477</v>
      </c>
      <c r="J6140" s="26" t="s">
        <v>29664</v>
      </c>
      <c r="K6140" s="26" t="s">
        <v>9582</v>
      </c>
      <c r="L6140" s="26" t="s">
        <v>29665</v>
      </c>
      <c r="M6140" s="26">
        <v>380669761333</v>
      </c>
      <c r="N6140" s="26">
        <v>125282203</v>
      </c>
    </row>
    <row r="6141" spans="1:14">
      <c r="A6141" s="26" t="s">
        <v>8669</v>
      </c>
      <c r="B6141" s="26" t="s">
        <v>8670</v>
      </c>
      <c r="C6141" s="26">
        <v>38566219</v>
      </c>
      <c r="D6141" s="26" t="s">
        <v>24</v>
      </c>
      <c r="E6141" s="26" t="s">
        <v>29666</v>
      </c>
      <c r="F6141" s="26" t="s">
        <v>9613</v>
      </c>
      <c r="G6141" s="26" t="s">
        <v>9586</v>
      </c>
      <c r="H6141" s="26" t="s">
        <v>1308</v>
      </c>
      <c r="J6141" s="26" t="s">
        <v>1337</v>
      </c>
      <c r="K6141" s="26" t="s">
        <v>9597</v>
      </c>
      <c r="L6141" s="26" t="s">
        <v>29667</v>
      </c>
      <c r="M6141" s="26">
        <v>761365991827</v>
      </c>
      <c r="N6141" s="26">
        <v>6810400000</v>
      </c>
    </row>
    <row r="6142" spans="1:14">
      <c r="A6142" s="26" t="s">
        <v>6590</v>
      </c>
      <c r="B6142" s="26" t="s">
        <v>6589</v>
      </c>
      <c r="C6142" s="26">
        <v>26553305</v>
      </c>
      <c r="D6142" s="26" t="s">
        <v>24</v>
      </c>
      <c r="E6142" s="26" t="s">
        <v>29668</v>
      </c>
      <c r="F6142" s="26" t="s">
        <v>24477</v>
      </c>
      <c r="G6142" s="26" t="s">
        <v>9586</v>
      </c>
      <c r="H6142" s="26" t="s">
        <v>949</v>
      </c>
      <c r="I6142" s="26" t="s">
        <v>15790</v>
      </c>
      <c r="J6142" s="26" t="s">
        <v>29669</v>
      </c>
      <c r="K6142" s="26" t="s">
        <v>9582</v>
      </c>
      <c r="L6142" s="26" t="s">
        <v>29670</v>
      </c>
      <c r="M6142" s="26">
        <v>380534844800</v>
      </c>
      <c r="N6142" s="26">
        <v>1225685008</v>
      </c>
    </row>
    <row r="6143" spans="1:14">
      <c r="A6143" s="26" t="s">
        <v>2597</v>
      </c>
      <c r="B6143" s="26" t="s">
        <v>2598</v>
      </c>
      <c r="C6143" s="26" t="s">
        <v>1604</v>
      </c>
      <c r="D6143" s="26" t="s">
        <v>24</v>
      </c>
      <c r="E6143" s="26" t="s">
        <v>29671</v>
      </c>
      <c r="F6143" s="26" t="s">
        <v>29672</v>
      </c>
      <c r="G6143" s="26" t="s">
        <v>9586</v>
      </c>
      <c r="H6143" s="26" t="s">
        <v>133</v>
      </c>
      <c r="J6143" s="26" t="s">
        <v>215</v>
      </c>
      <c r="K6143" s="26" t="s">
        <v>9597</v>
      </c>
      <c r="L6143" s="26" t="s">
        <v>29673</v>
      </c>
      <c r="M6143" s="26">
        <v>380987828205</v>
      </c>
      <c r="N6143" s="26">
        <v>1211600000</v>
      </c>
    </row>
    <row r="6144" spans="1:14">
      <c r="A6144" s="26" t="s">
        <v>4623</v>
      </c>
      <c r="B6144" s="26" t="s">
        <v>4624</v>
      </c>
      <c r="C6144" s="26">
        <v>13749863</v>
      </c>
      <c r="D6144" s="26" t="s">
        <v>24</v>
      </c>
      <c r="E6144" s="26" t="s">
        <v>29674</v>
      </c>
      <c r="F6144" s="26" t="s">
        <v>9689</v>
      </c>
      <c r="G6144" s="26" t="s">
        <v>9586</v>
      </c>
      <c r="H6144" s="26" t="s">
        <v>670</v>
      </c>
      <c r="J6144" s="26" t="s">
        <v>687</v>
      </c>
      <c r="K6144" s="26" t="s">
        <v>9597</v>
      </c>
      <c r="L6144" s="26" t="s">
        <v>29675</v>
      </c>
      <c r="M6144" s="26">
        <v>380522362920</v>
      </c>
      <c r="N6144" s="26">
        <v>3510100000</v>
      </c>
    </row>
    <row r="6145" spans="1:14">
      <c r="A6145" s="26" t="s">
        <v>9381</v>
      </c>
      <c r="B6145" s="26" t="s">
        <v>9382</v>
      </c>
      <c r="C6145" s="26">
        <v>40314763</v>
      </c>
      <c r="D6145" s="26" t="s">
        <v>24</v>
      </c>
      <c r="E6145" s="26" t="s">
        <v>29676</v>
      </c>
      <c r="F6145" s="26" t="s">
        <v>29677</v>
      </c>
      <c r="G6145" s="26" t="s">
        <v>9586</v>
      </c>
      <c r="H6145" s="26" t="s">
        <v>1573</v>
      </c>
      <c r="I6145" s="26" t="s">
        <v>21828</v>
      </c>
      <c r="J6145" s="26" t="s">
        <v>18773</v>
      </c>
      <c r="K6145" s="26" t="s">
        <v>9582</v>
      </c>
      <c r="L6145" s="26" t="s">
        <v>29678</v>
      </c>
      <c r="M6145" s="26">
        <v>380662634602</v>
      </c>
      <c r="N6145" s="26">
        <v>522484202</v>
      </c>
    </row>
    <row r="6146" spans="1:14">
      <c r="A6146" s="26" t="s">
        <v>6240</v>
      </c>
      <c r="B6146" s="26" t="s">
        <v>6241</v>
      </c>
      <c r="C6146" s="26">
        <v>1998845</v>
      </c>
      <c r="D6146" s="26" t="s">
        <v>780</v>
      </c>
      <c r="E6146" s="26" t="s">
        <v>29679</v>
      </c>
      <c r="F6146" s="26" t="s">
        <v>29680</v>
      </c>
      <c r="G6146" s="26" t="s">
        <v>9601</v>
      </c>
      <c r="H6146" s="26" t="s">
        <v>885</v>
      </c>
      <c r="I6146" s="26" t="s">
        <v>11367</v>
      </c>
      <c r="J6146" s="26" t="s">
        <v>29681</v>
      </c>
      <c r="K6146" s="26" t="s">
        <v>9582</v>
      </c>
      <c r="L6146" s="26" t="s">
        <v>29682</v>
      </c>
      <c r="M6146" s="26">
        <v>380638001006</v>
      </c>
      <c r="N6146" s="26">
        <v>5123783001</v>
      </c>
    </row>
    <row r="6147" spans="1:14">
      <c r="A6147" s="26" t="s">
        <v>2942</v>
      </c>
      <c r="B6147" s="26" t="s">
        <v>2928</v>
      </c>
      <c r="C6147" s="26">
        <v>36152013</v>
      </c>
      <c r="D6147" s="26" t="s">
        <v>24</v>
      </c>
      <c r="E6147" s="26" t="s">
        <v>29683</v>
      </c>
      <c r="F6147" s="26" t="s">
        <v>29684</v>
      </c>
      <c r="G6147" s="26" t="s">
        <v>9586</v>
      </c>
      <c r="H6147" s="26" t="s">
        <v>258</v>
      </c>
      <c r="J6147" s="26" t="s">
        <v>317</v>
      </c>
      <c r="K6147" s="26" t="s">
        <v>9597</v>
      </c>
      <c r="L6147" s="26" t="s">
        <v>26657</v>
      </c>
      <c r="M6147" s="26">
        <v>380965044149</v>
      </c>
      <c r="N6147" s="26">
        <v>1412300000</v>
      </c>
    </row>
    <row r="6148" spans="1:14">
      <c r="A6148" s="26" t="s">
        <v>6769</v>
      </c>
      <c r="B6148" s="26" t="s">
        <v>6770</v>
      </c>
      <c r="C6148" s="26">
        <v>38276153</v>
      </c>
      <c r="D6148" s="26" t="s">
        <v>24</v>
      </c>
      <c r="E6148" s="26" t="s">
        <v>29685</v>
      </c>
      <c r="F6148" s="26" t="s">
        <v>29686</v>
      </c>
      <c r="G6148" s="26" t="s">
        <v>9579</v>
      </c>
      <c r="H6148" s="26" t="s">
        <v>949</v>
      </c>
      <c r="I6148" s="26" t="s">
        <v>10890</v>
      </c>
      <c r="J6148" s="26" t="s">
        <v>29687</v>
      </c>
      <c r="K6148" s="26" t="s">
        <v>9582</v>
      </c>
      <c r="L6148" s="26" t="s">
        <v>29688</v>
      </c>
      <c r="M6148" s="26">
        <v>380535860127</v>
      </c>
      <c r="N6148" s="26">
        <v>5323885201</v>
      </c>
    </row>
    <row r="6149" spans="1:14">
      <c r="A6149" s="26" t="s">
        <v>9164</v>
      </c>
      <c r="B6149" s="26" t="s">
        <v>9165</v>
      </c>
      <c r="C6149" s="26">
        <v>38231128</v>
      </c>
      <c r="D6149" s="26" t="s">
        <v>24</v>
      </c>
      <c r="E6149" s="26" t="s">
        <v>29689</v>
      </c>
      <c r="F6149" s="26" t="s">
        <v>29690</v>
      </c>
      <c r="G6149" s="26" t="s">
        <v>9586</v>
      </c>
      <c r="H6149" s="26" t="s">
        <v>1490</v>
      </c>
      <c r="I6149" s="26" t="s">
        <v>12848</v>
      </c>
      <c r="J6149" s="26" t="s">
        <v>12902</v>
      </c>
      <c r="K6149" s="26" t="s">
        <v>9582</v>
      </c>
      <c r="L6149" s="26" t="s">
        <v>29691</v>
      </c>
      <c r="M6149" s="26">
        <v>380954454475</v>
      </c>
      <c r="N6149" s="26">
        <v>4623687001</v>
      </c>
    </row>
    <row r="6150" spans="1:14">
      <c r="A6150" s="26" t="s">
        <v>7147</v>
      </c>
      <c r="B6150" s="26" t="s">
        <v>7148</v>
      </c>
      <c r="C6150" s="26">
        <v>38543370</v>
      </c>
      <c r="D6150" s="26" t="s">
        <v>24</v>
      </c>
      <c r="E6150" s="26" t="s">
        <v>29692</v>
      </c>
      <c r="F6150" s="26" t="s">
        <v>29693</v>
      </c>
      <c r="G6150" s="26" t="s">
        <v>9579</v>
      </c>
      <c r="H6150" s="26" t="s">
        <v>987</v>
      </c>
      <c r="J6150" s="26" t="s">
        <v>29694</v>
      </c>
      <c r="K6150" s="26" t="s">
        <v>9582</v>
      </c>
      <c r="L6150" s="26" t="s">
        <v>29695</v>
      </c>
      <c r="M6150" s="26">
        <v>761345001082</v>
      </c>
      <c r="N6150" s="26">
        <v>722180401</v>
      </c>
    </row>
    <row r="6151" spans="1:14">
      <c r="A6151" s="26" t="s">
        <v>5947</v>
      </c>
      <c r="B6151" s="26" t="s">
        <v>5948</v>
      </c>
      <c r="C6151" s="26">
        <v>38357572</v>
      </c>
      <c r="D6151" s="26" t="s">
        <v>24</v>
      </c>
      <c r="E6151" s="26" t="s">
        <v>29696</v>
      </c>
      <c r="F6151" s="26" t="s">
        <v>29697</v>
      </c>
      <c r="G6151" s="26" t="s">
        <v>9586</v>
      </c>
      <c r="H6151" s="26" t="s">
        <v>835</v>
      </c>
      <c r="I6151" s="26" t="s">
        <v>14634</v>
      </c>
      <c r="J6151" s="26" t="s">
        <v>29698</v>
      </c>
      <c r="K6151" s="26" t="s">
        <v>9582</v>
      </c>
      <c r="L6151" s="26" t="s">
        <v>29699</v>
      </c>
      <c r="M6151" s="26">
        <v>380996784867</v>
      </c>
      <c r="N6151" s="26">
        <v>4822784001</v>
      </c>
    </row>
    <row r="6152" spans="1:14">
      <c r="A6152" s="26" t="s">
        <v>4512</v>
      </c>
      <c r="B6152" s="26" t="s">
        <v>4513</v>
      </c>
      <c r="C6152" s="26">
        <v>37323500</v>
      </c>
      <c r="D6152" s="26" t="s">
        <v>24</v>
      </c>
      <c r="E6152" s="26" t="s">
        <v>29700</v>
      </c>
      <c r="F6152" s="26" t="s">
        <v>29701</v>
      </c>
      <c r="G6152" s="26" t="s">
        <v>9586</v>
      </c>
      <c r="H6152" s="26" t="s">
        <v>576</v>
      </c>
      <c r="I6152" s="26" t="s">
        <v>18088</v>
      </c>
      <c r="J6152" s="26" t="s">
        <v>29702</v>
      </c>
      <c r="K6152" s="26" t="s">
        <v>9582</v>
      </c>
      <c r="L6152" s="26" t="s">
        <v>29703</v>
      </c>
      <c r="M6152" s="26">
        <v>380456423615</v>
      </c>
      <c r="N6152" s="26">
        <v>1822510119</v>
      </c>
    </row>
    <row r="6153" spans="1:14">
      <c r="A6153" s="26" t="s">
        <v>7522</v>
      </c>
      <c r="B6153" s="26" t="s">
        <v>7523</v>
      </c>
      <c r="C6153" s="26">
        <v>42088653</v>
      </c>
      <c r="D6153" s="26" t="s">
        <v>24</v>
      </c>
      <c r="E6153" s="26" t="s">
        <v>29704</v>
      </c>
      <c r="F6153" s="26" t="s">
        <v>10145</v>
      </c>
      <c r="G6153" s="26" t="s">
        <v>9586</v>
      </c>
      <c r="H6153" s="26" t="s">
        <v>1025</v>
      </c>
      <c r="I6153" s="26" t="s">
        <v>11712</v>
      </c>
      <c r="J6153" s="26" t="s">
        <v>83</v>
      </c>
      <c r="K6153" s="26" t="s">
        <v>9597</v>
      </c>
      <c r="L6153" s="26" t="s">
        <v>13184</v>
      </c>
      <c r="M6153" s="26">
        <v>380545851003</v>
      </c>
      <c r="N6153" s="26">
        <v>524155100</v>
      </c>
    </row>
    <row r="6154" spans="1:14">
      <c r="A6154" s="26" t="s">
        <v>2673</v>
      </c>
      <c r="B6154" s="26" t="s">
        <v>2674</v>
      </c>
      <c r="C6154" s="26">
        <v>37865549</v>
      </c>
      <c r="D6154" s="26" t="s">
        <v>24</v>
      </c>
      <c r="E6154" s="26" t="s">
        <v>29705</v>
      </c>
      <c r="F6154" s="26" t="s">
        <v>29706</v>
      </c>
      <c r="G6154" s="26" t="s">
        <v>9586</v>
      </c>
      <c r="H6154" s="26" t="s">
        <v>133</v>
      </c>
      <c r="I6154" s="26" t="s">
        <v>9498</v>
      </c>
      <c r="J6154" s="26" t="s">
        <v>2586</v>
      </c>
      <c r="K6154" s="26" t="s">
        <v>9582</v>
      </c>
      <c r="L6154" s="26" t="s">
        <v>29707</v>
      </c>
      <c r="M6154" s="26">
        <v>380975430406</v>
      </c>
      <c r="N6154" s="26">
        <v>124755800</v>
      </c>
    </row>
    <row r="6155" spans="1:14">
      <c r="A6155" s="26" t="s">
        <v>5362</v>
      </c>
      <c r="B6155" s="26" t="s">
        <v>5363</v>
      </c>
      <c r="C6155" s="26">
        <v>34166485</v>
      </c>
      <c r="D6155" s="26" t="s">
        <v>24</v>
      </c>
      <c r="E6155" s="26" t="s">
        <v>29708</v>
      </c>
      <c r="F6155" s="26" t="s">
        <v>5363</v>
      </c>
      <c r="G6155" s="26" t="s">
        <v>9586</v>
      </c>
      <c r="H6155" s="26" t="s">
        <v>735</v>
      </c>
      <c r="J6155" s="26" t="s">
        <v>783</v>
      </c>
      <c r="K6155" s="26" t="s">
        <v>9597</v>
      </c>
      <c r="L6155" s="26" t="s">
        <v>29709</v>
      </c>
      <c r="M6155" s="26">
        <v>380980577577</v>
      </c>
      <c r="N6155" s="26">
        <v>4610900000</v>
      </c>
    </row>
    <row r="6156" spans="1:14">
      <c r="A6156" s="26" t="s">
        <v>7242</v>
      </c>
      <c r="B6156" s="26" t="s">
        <v>7243</v>
      </c>
      <c r="C6156" s="26">
        <v>1999842</v>
      </c>
      <c r="D6156" s="26" t="s">
        <v>780</v>
      </c>
      <c r="E6156" s="26" t="s">
        <v>29710</v>
      </c>
      <c r="F6156" s="26" t="s">
        <v>29711</v>
      </c>
      <c r="G6156" s="26" t="s">
        <v>9601</v>
      </c>
      <c r="H6156" s="26" t="s">
        <v>987</v>
      </c>
      <c r="J6156" s="26" t="s">
        <v>646</v>
      </c>
      <c r="K6156" s="26" t="s">
        <v>9606</v>
      </c>
      <c r="L6156" s="26" t="s">
        <v>29712</v>
      </c>
      <c r="M6156" s="26">
        <v>380363522130</v>
      </c>
      <c r="N6156" s="26">
        <v>1824287321</v>
      </c>
    </row>
    <row r="6157" spans="1:14">
      <c r="A6157" s="26" t="s">
        <v>5576</v>
      </c>
      <c r="B6157" s="26" t="s">
        <v>5577</v>
      </c>
      <c r="C6157" s="26">
        <v>37002134</v>
      </c>
      <c r="D6157" s="26" t="s">
        <v>780</v>
      </c>
      <c r="E6157" s="26" t="s">
        <v>29713</v>
      </c>
      <c r="F6157" s="26" t="s">
        <v>29714</v>
      </c>
      <c r="G6157" s="26" t="s">
        <v>9601</v>
      </c>
      <c r="H6157" s="26" t="s">
        <v>799</v>
      </c>
      <c r="J6157" s="26" t="s">
        <v>800</v>
      </c>
      <c r="K6157" s="26" t="s">
        <v>9597</v>
      </c>
      <c r="L6157" s="26" t="s">
        <v>29715</v>
      </c>
      <c r="M6157" s="26">
        <v>380442856244</v>
      </c>
      <c r="N6157" s="26">
        <v>4822784009</v>
      </c>
    </row>
    <row r="6158" spans="1:14">
      <c r="A6158" s="26" t="s">
        <v>4148</v>
      </c>
      <c r="B6158" s="26" t="s">
        <v>4149</v>
      </c>
      <c r="C6158" s="26" t="s">
        <v>1604</v>
      </c>
      <c r="D6158" s="26" t="s">
        <v>24</v>
      </c>
      <c r="E6158" s="26" t="s">
        <v>29716</v>
      </c>
      <c r="F6158" s="26" t="s">
        <v>29717</v>
      </c>
      <c r="G6158" s="26" t="s">
        <v>9586</v>
      </c>
      <c r="H6158" s="26" t="s">
        <v>506</v>
      </c>
      <c r="J6158" s="26" t="s">
        <v>537</v>
      </c>
      <c r="K6158" s="26" t="s">
        <v>9597</v>
      </c>
      <c r="L6158" s="26" t="s">
        <v>29718</v>
      </c>
      <c r="M6158" s="26">
        <v>380969077411</v>
      </c>
      <c r="N6158" s="26">
        <v>2610600000</v>
      </c>
    </row>
    <row r="6159" spans="1:14">
      <c r="A6159" s="26" t="s">
        <v>2909</v>
      </c>
      <c r="B6159" s="26" t="s">
        <v>2910</v>
      </c>
      <c r="C6159" s="26">
        <v>37885262</v>
      </c>
      <c r="D6159" s="26" t="s">
        <v>24</v>
      </c>
      <c r="E6159" s="26" t="s">
        <v>29719</v>
      </c>
      <c r="F6159" s="26" t="s">
        <v>29720</v>
      </c>
      <c r="G6159" s="26" t="s">
        <v>9586</v>
      </c>
      <c r="H6159" s="26" t="s">
        <v>258</v>
      </c>
      <c r="J6159" s="26" t="s">
        <v>317</v>
      </c>
      <c r="K6159" s="26" t="s">
        <v>9597</v>
      </c>
      <c r="L6159" s="26" t="s">
        <v>29721</v>
      </c>
      <c r="M6159" s="26">
        <v>380966700370</v>
      </c>
      <c r="N6159" s="26">
        <v>1412300000</v>
      </c>
    </row>
    <row r="6160" spans="1:14">
      <c r="A6160" s="26" t="s">
        <v>7507</v>
      </c>
      <c r="B6160" s="26" t="s">
        <v>7508</v>
      </c>
      <c r="C6160" s="26">
        <v>3338126</v>
      </c>
      <c r="D6160" s="26" t="s">
        <v>780</v>
      </c>
      <c r="E6160" s="26" t="s">
        <v>29722</v>
      </c>
      <c r="F6160" s="26" t="s">
        <v>29723</v>
      </c>
      <c r="G6160" s="26" t="s">
        <v>9601</v>
      </c>
      <c r="H6160" s="26" t="s">
        <v>1025</v>
      </c>
      <c r="J6160" s="26" t="s">
        <v>1065</v>
      </c>
      <c r="K6160" s="26" t="s">
        <v>9597</v>
      </c>
      <c r="L6160" s="26" t="s">
        <v>29724</v>
      </c>
      <c r="M6160" s="26">
        <v>761044056358</v>
      </c>
      <c r="N6160" s="26">
        <v>5910100000</v>
      </c>
    </row>
    <row r="6161" spans="1:14">
      <c r="A6161" s="26" t="s">
        <v>7093</v>
      </c>
      <c r="B6161" s="26" t="s">
        <v>7094</v>
      </c>
      <c r="C6161" s="26">
        <v>41085501</v>
      </c>
      <c r="D6161" s="26" t="s">
        <v>24</v>
      </c>
      <c r="E6161" s="26" t="s">
        <v>29725</v>
      </c>
      <c r="F6161" s="26" t="s">
        <v>29726</v>
      </c>
      <c r="G6161" s="26" t="s">
        <v>9586</v>
      </c>
      <c r="H6161" s="26" t="s">
        <v>987</v>
      </c>
      <c r="I6161" s="26" t="s">
        <v>28377</v>
      </c>
      <c r="J6161" s="26" t="s">
        <v>29727</v>
      </c>
      <c r="K6161" s="26" t="s">
        <v>9582</v>
      </c>
      <c r="L6161" s="26" t="s">
        <v>29728</v>
      </c>
      <c r="M6161" s="26">
        <v>380680160645</v>
      </c>
      <c r="N6161" s="26">
        <v>5622282707</v>
      </c>
    </row>
    <row r="6162" spans="1:14">
      <c r="A6162" s="26" t="s">
        <v>7443</v>
      </c>
      <c r="B6162" s="26" t="s">
        <v>7444</v>
      </c>
      <c r="C6162" s="26">
        <v>31499403</v>
      </c>
      <c r="D6162" s="26" t="s">
        <v>780</v>
      </c>
      <c r="E6162" s="26" t="s">
        <v>29729</v>
      </c>
      <c r="F6162" s="26" t="s">
        <v>29730</v>
      </c>
      <c r="G6162" s="26" t="s">
        <v>9601</v>
      </c>
      <c r="H6162" s="26" t="s">
        <v>1025</v>
      </c>
      <c r="J6162" s="26" t="s">
        <v>1065</v>
      </c>
      <c r="K6162" s="26" t="s">
        <v>9597</v>
      </c>
      <c r="L6162" s="26" t="s">
        <v>29731</v>
      </c>
      <c r="M6162" s="26">
        <v>380505882828</v>
      </c>
      <c r="N6162" s="26">
        <v>5910100000</v>
      </c>
    </row>
    <row r="6163" spans="1:14">
      <c r="A6163" s="26" t="s">
        <v>3688</v>
      </c>
      <c r="B6163" s="26" t="s">
        <v>3689</v>
      </c>
      <c r="C6163" s="26">
        <v>5498654</v>
      </c>
      <c r="D6163" s="26" t="s">
        <v>780</v>
      </c>
      <c r="E6163" s="26" t="s">
        <v>29732</v>
      </c>
      <c r="F6163" s="26" t="s">
        <v>3689</v>
      </c>
      <c r="G6163" s="26" t="s">
        <v>9601</v>
      </c>
      <c r="H6163" s="26" t="s">
        <v>468</v>
      </c>
      <c r="J6163" s="26" t="s">
        <v>481</v>
      </c>
      <c r="K6163" s="26" t="s">
        <v>9597</v>
      </c>
      <c r="L6163" s="26" t="s">
        <v>29733</v>
      </c>
      <c r="M6163" s="26">
        <v>380612131540</v>
      </c>
      <c r="N6163" s="26">
        <v>1222380503</v>
      </c>
    </row>
    <row r="6164" spans="1:14">
      <c r="A6164" s="26" t="s">
        <v>3473</v>
      </c>
      <c r="B6164" s="26" t="s">
        <v>3474</v>
      </c>
      <c r="C6164" s="26">
        <v>38466531</v>
      </c>
      <c r="D6164" s="26" t="s">
        <v>24</v>
      </c>
      <c r="E6164" s="26" t="s">
        <v>29734</v>
      </c>
      <c r="F6164" s="26" t="s">
        <v>29735</v>
      </c>
      <c r="G6164" s="26" t="s">
        <v>9579</v>
      </c>
      <c r="H6164" s="26" t="s">
        <v>392</v>
      </c>
      <c r="I6164" s="26" t="s">
        <v>11629</v>
      </c>
      <c r="J6164" s="26" t="s">
        <v>29736</v>
      </c>
      <c r="K6164" s="26" t="s">
        <v>9582</v>
      </c>
      <c r="L6164" s="26" t="s">
        <v>29737</v>
      </c>
      <c r="M6164" s="26">
        <v>760625458842</v>
      </c>
      <c r="N6164" s="26">
        <v>2124883001</v>
      </c>
    </row>
    <row r="6165" spans="1:14">
      <c r="A6165" s="26" t="s">
        <v>7629</v>
      </c>
      <c r="B6165" s="26" t="s">
        <v>7630</v>
      </c>
      <c r="C6165" s="26">
        <v>39511438</v>
      </c>
      <c r="D6165" s="26" t="s">
        <v>24</v>
      </c>
      <c r="E6165" s="26" t="s">
        <v>29738</v>
      </c>
      <c r="F6165" s="26" t="s">
        <v>29739</v>
      </c>
      <c r="G6165" s="26" t="s">
        <v>9586</v>
      </c>
      <c r="H6165" s="26" t="s">
        <v>1088</v>
      </c>
      <c r="I6165" s="26" t="s">
        <v>10469</v>
      </c>
      <c r="J6165" s="26" t="s">
        <v>7636</v>
      </c>
      <c r="K6165" s="26" t="s">
        <v>9597</v>
      </c>
      <c r="L6165" s="26" t="s">
        <v>29298</v>
      </c>
      <c r="M6165" s="26">
        <v>380355022742</v>
      </c>
      <c r="N6165" s="26">
        <v>521482203</v>
      </c>
    </row>
    <row r="6166" spans="1:14">
      <c r="A6166" s="26" t="s">
        <v>4713</v>
      </c>
      <c r="B6166" s="26" t="s">
        <v>4714</v>
      </c>
      <c r="C6166" s="26">
        <v>38201051</v>
      </c>
      <c r="D6166" s="26" t="s">
        <v>24</v>
      </c>
      <c r="E6166" s="26" t="s">
        <v>29740</v>
      </c>
      <c r="F6166" s="26" t="s">
        <v>29741</v>
      </c>
      <c r="G6166" s="26" t="s">
        <v>9586</v>
      </c>
      <c r="H6166" s="26" t="s">
        <v>670</v>
      </c>
      <c r="I6166" s="26" t="s">
        <v>11301</v>
      </c>
      <c r="J6166" s="26" t="s">
        <v>29742</v>
      </c>
      <c r="K6166" s="26" t="s">
        <v>9582</v>
      </c>
      <c r="L6166" s="26" t="s">
        <v>29743</v>
      </c>
      <c r="M6166" s="26">
        <v>380965035598</v>
      </c>
      <c r="N6166" s="26">
        <v>3520385501</v>
      </c>
    </row>
    <row r="6167" spans="1:14">
      <c r="A6167" s="26" t="s">
        <v>6232</v>
      </c>
      <c r="B6167" s="26" t="s">
        <v>6233</v>
      </c>
      <c r="C6167" s="26">
        <v>38552185</v>
      </c>
      <c r="D6167" s="26" t="s">
        <v>24</v>
      </c>
      <c r="E6167" s="26" t="s">
        <v>29744</v>
      </c>
      <c r="F6167" s="26" t="s">
        <v>29745</v>
      </c>
      <c r="G6167" s="26" t="s">
        <v>9579</v>
      </c>
      <c r="H6167" s="26" t="s">
        <v>885</v>
      </c>
      <c r="I6167" s="26" t="s">
        <v>11207</v>
      </c>
      <c r="J6167" s="26" t="s">
        <v>29746</v>
      </c>
      <c r="K6167" s="26" t="s">
        <v>9582</v>
      </c>
      <c r="L6167" s="26" t="s">
        <v>29747</v>
      </c>
      <c r="M6167" s="26">
        <v>380976957779</v>
      </c>
      <c r="N6167" s="26">
        <v>5123380903</v>
      </c>
    </row>
    <row r="6168" spans="1:14">
      <c r="A6168" s="26" t="s">
        <v>6201</v>
      </c>
      <c r="B6168" s="26" t="s">
        <v>6200</v>
      </c>
      <c r="C6168" s="26">
        <v>26418688</v>
      </c>
      <c r="D6168" s="26" t="s">
        <v>780</v>
      </c>
      <c r="E6168" s="26" t="s">
        <v>29748</v>
      </c>
      <c r="F6168" s="26" t="s">
        <v>6200</v>
      </c>
      <c r="G6168" s="26" t="s">
        <v>9601</v>
      </c>
      <c r="H6168" s="26" t="s">
        <v>885</v>
      </c>
      <c r="J6168" s="26" t="s">
        <v>1426</v>
      </c>
      <c r="K6168" s="26" t="s">
        <v>9582</v>
      </c>
      <c r="L6168" s="26" t="s">
        <v>29749</v>
      </c>
      <c r="M6168" s="26">
        <v>380484172121</v>
      </c>
      <c r="N6168" s="26">
        <v>123584702</v>
      </c>
    </row>
    <row r="6169" spans="1:14">
      <c r="A6169" s="26" t="s">
        <v>2802</v>
      </c>
      <c r="B6169" s="26" t="s">
        <v>2803</v>
      </c>
      <c r="C6169" s="26">
        <v>37339271</v>
      </c>
      <c r="D6169" s="26" t="s">
        <v>24</v>
      </c>
      <c r="E6169" s="26" t="s">
        <v>29750</v>
      </c>
      <c r="F6169" s="26" t="s">
        <v>29751</v>
      </c>
      <c r="G6169" s="26" t="s">
        <v>9579</v>
      </c>
      <c r="H6169" s="26" t="s">
        <v>258</v>
      </c>
      <c r="I6169" s="26" t="s">
        <v>9747</v>
      </c>
      <c r="J6169" s="26" t="s">
        <v>29752</v>
      </c>
      <c r="K6169" s="26" t="s">
        <v>9582</v>
      </c>
      <c r="L6169" s="26" t="s">
        <v>29753</v>
      </c>
      <c r="M6169" s="26">
        <v>380660612968</v>
      </c>
      <c r="N6169" s="26">
        <v>1422785702</v>
      </c>
    </row>
    <row r="6170" spans="1:14">
      <c r="A6170" s="26" t="s">
        <v>7882</v>
      </c>
      <c r="B6170" s="26" t="s">
        <v>7883</v>
      </c>
      <c r="C6170" s="26">
        <v>2002948</v>
      </c>
      <c r="D6170" s="26" t="s">
        <v>780</v>
      </c>
      <c r="E6170" s="26" t="s">
        <v>29754</v>
      </c>
      <c r="F6170" s="26" t="s">
        <v>29755</v>
      </c>
      <c r="G6170" s="26" t="s">
        <v>9601</v>
      </c>
      <c r="H6170" s="26" t="s">
        <v>1122</v>
      </c>
      <c r="I6170" s="26" t="s">
        <v>28304</v>
      </c>
      <c r="J6170" s="26" t="s">
        <v>1155</v>
      </c>
      <c r="K6170" s="26" t="s">
        <v>9606</v>
      </c>
      <c r="L6170" s="26" t="s">
        <v>29756</v>
      </c>
      <c r="M6170" s="26">
        <v>380575252025</v>
      </c>
      <c r="N6170" s="26">
        <v>6321455100</v>
      </c>
    </row>
    <row r="6171" spans="1:14">
      <c r="A6171" s="26" t="s">
        <v>4541</v>
      </c>
      <c r="B6171" s="26" t="s">
        <v>4542</v>
      </c>
      <c r="C6171" s="26">
        <v>38036489</v>
      </c>
      <c r="D6171" s="26" t="s">
        <v>24</v>
      </c>
      <c r="E6171" s="26" t="s">
        <v>29757</v>
      </c>
      <c r="F6171" s="26" t="s">
        <v>29758</v>
      </c>
      <c r="G6171" s="26" t="s">
        <v>9586</v>
      </c>
      <c r="H6171" s="26" t="s">
        <v>576</v>
      </c>
      <c r="I6171" s="26" t="s">
        <v>19988</v>
      </c>
      <c r="J6171" s="26" t="s">
        <v>4403</v>
      </c>
      <c r="K6171" s="26" t="s">
        <v>9582</v>
      </c>
      <c r="L6171" s="26" t="s">
        <v>29759</v>
      </c>
      <c r="M6171" s="26">
        <v>380456543310</v>
      </c>
      <c r="N6171" s="26">
        <v>3224983301</v>
      </c>
    </row>
    <row r="6172" spans="1:14">
      <c r="A6172" s="26" t="s">
        <v>8950</v>
      </c>
      <c r="B6172" s="26" t="s">
        <v>8951</v>
      </c>
      <c r="C6172" s="26">
        <v>40317886</v>
      </c>
      <c r="D6172" s="26" t="s">
        <v>24</v>
      </c>
      <c r="E6172" s="26" t="s">
        <v>29760</v>
      </c>
      <c r="F6172" s="26" t="s">
        <v>13616</v>
      </c>
      <c r="G6172" s="26" t="s">
        <v>9586</v>
      </c>
      <c r="H6172" s="26" t="s">
        <v>1401</v>
      </c>
      <c r="J6172" s="26" t="s">
        <v>1462</v>
      </c>
      <c r="K6172" s="26" t="s">
        <v>9597</v>
      </c>
      <c r="L6172" s="26" t="s">
        <v>14591</v>
      </c>
      <c r="M6172" s="26">
        <v>380474442765</v>
      </c>
      <c r="N6172" s="26">
        <v>7110800000</v>
      </c>
    </row>
    <row r="6173" spans="1:14">
      <c r="A6173" s="26" t="s">
        <v>7108</v>
      </c>
      <c r="B6173" s="26" t="s">
        <v>7109</v>
      </c>
      <c r="C6173" s="26">
        <v>41742118</v>
      </c>
      <c r="D6173" s="26" t="s">
        <v>24</v>
      </c>
      <c r="E6173" s="26" t="s">
        <v>29761</v>
      </c>
      <c r="F6173" s="26" t="s">
        <v>29762</v>
      </c>
      <c r="G6173" s="26" t="s">
        <v>9591</v>
      </c>
      <c r="H6173" s="26" t="s">
        <v>987</v>
      </c>
      <c r="I6173" s="26" t="s">
        <v>11054</v>
      </c>
      <c r="J6173" s="26" t="s">
        <v>7110</v>
      </c>
      <c r="K6173" s="26" t="s">
        <v>9582</v>
      </c>
      <c r="L6173" s="26" t="s">
        <v>18153</v>
      </c>
      <c r="M6173" s="26">
        <v>380960589624</v>
      </c>
      <c r="N6173" s="26">
        <v>5621684207</v>
      </c>
    </row>
    <row r="6174" spans="1:14">
      <c r="A6174" s="26" t="s">
        <v>6232</v>
      </c>
      <c r="B6174" s="26" t="s">
        <v>6233</v>
      </c>
      <c r="C6174" s="26">
        <v>38552185</v>
      </c>
      <c r="D6174" s="26" t="s">
        <v>24</v>
      </c>
      <c r="E6174" s="26" t="s">
        <v>29763</v>
      </c>
      <c r="F6174" s="26" t="s">
        <v>29764</v>
      </c>
      <c r="G6174" s="26" t="s">
        <v>9579</v>
      </c>
      <c r="H6174" s="26" t="s">
        <v>885</v>
      </c>
      <c r="I6174" s="26" t="s">
        <v>11207</v>
      </c>
      <c r="J6174" s="26" t="s">
        <v>10868</v>
      </c>
      <c r="K6174" s="26" t="s">
        <v>9582</v>
      </c>
      <c r="L6174" s="26" t="s">
        <v>29765</v>
      </c>
      <c r="M6174" s="26">
        <v>380688136066</v>
      </c>
      <c r="N6174" s="26">
        <v>122085302</v>
      </c>
    </row>
    <row r="6175" spans="1:14">
      <c r="A6175" s="26" t="s">
        <v>2976</v>
      </c>
      <c r="B6175" s="26" t="s">
        <v>2977</v>
      </c>
      <c r="C6175" s="26">
        <v>1112422</v>
      </c>
      <c r="D6175" s="26" t="s">
        <v>780</v>
      </c>
      <c r="E6175" s="26" t="s">
        <v>29766</v>
      </c>
      <c r="F6175" s="26" t="s">
        <v>29767</v>
      </c>
      <c r="G6175" s="26" t="s">
        <v>9601</v>
      </c>
      <c r="H6175" s="26" t="s">
        <v>258</v>
      </c>
      <c r="J6175" s="26" t="s">
        <v>353</v>
      </c>
      <c r="K6175" s="26" t="s">
        <v>9597</v>
      </c>
      <c r="L6175" s="26" t="s">
        <v>29768</v>
      </c>
      <c r="M6175" s="26">
        <v>380992933316</v>
      </c>
      <c r="N6175" s="26">
        <v>1413200000</v>
      </c>
    </row>
    <row r="6176" spans="1:14">
      <c r="A6176" s="26" t="s">
        <v>2887</v>
      </c>
      <c r="B6176" s="26" t="s">
        <v>2888</v>
      </c>
      <c r="C6176" s="26">
        <v>37862491</v>
      </c>
      <c r="D6176" s="26" t="s">
        <v>24</v>
      </c>
      <c r="E6176" s="26" t="s">
        <v>29769</v>
      </c>
      <c r="F6176" s="26" t="s">
        <v>13203</v>
      </c>
      <c r="G6176" s="26" t="s">
        <v>9586</v>
      </c>
      <c r="H6176" s="26" t="s">
        <v>258</v>
      </c>
      <c r="I6176" s="26" t="s">
        <v>13337</v>
      </c>
      <c r="J6176" s="26" t="s">
        <v>13204</v>
      </c>
      <c r="K6176" s="26" t="s">
        <v>9582</v>
      </c>
      <c r="L6176" s="26" t="s">
        <v>16585</v>
      </c>
      <c r="M6176" s="26">
        <v>380669029555</v>
      </c>
      <c r="N6176" s="26">
        <v>1225286608</v>
      </c>
    </row>
    <row r="6177" spans="1:14">
      <c r="A6177" s="26" t="s">
        <v>4253</v>
      </c>
      <c r="B6177" s="26" t="s">
        <v>4254</v>
      </c>
      <c r="C6177" s="26">
        <v>41394939</v>
      </c>
      <c r="D6177" s="26" t="s">
        <v>24</v>
      </c>
      <c r="E6177" s="26" t="s">
        <v>29770</v>
      </c>
      <c r="F6177" s="26" t="s">
        <v>29771</v>
      </c>
      <c r="G6177" s="26" t="s">
        <v>9586</v>
      </c>
      <c r="H6177" s="26" t="s">
        <v>506</v>
      </c>
      <c r="I6177" s="26" t="s">
        <v>9951</v>
      </c>
      <c r="J6177" s="26" t="s">
        <v>29772</v>
      </c>
      <c r="K6177" s="26" t="s">
        <v>9582</v>
      </c>
      <c r="L6177" s="26" t="s">
        <v>29773</v>
      </c>
      <c r="M6177" s="26">
        <v>380507058886</v>
      </c>
      <c r="N6177" s="26">
        <v>2625685601</v>
      </c>
    </row>
    <row r="6178" spans="1:14">
      <c r="A6178" s="26" t="s">
        <v>2435</v>
      </c>
      <c r="B6178" s="26" t="s">
        <v>2436</v>
      </c>
      <c r="C6178" s="26">
        <v>1985860</v>
      </c>
      <c r="D6178" s="26" t="s">
        <v>780</v>
      </c>
      <c r="E6178" s="26" t="s">
        <v>29774</v>
      </c>
      <c r="F6178" s="26" t="s">
        <v>29775</v>
      </c>
      <c r="G6178" s="26" t="s">
        <v>9601</v>
      </c>
      <c r="H6178" s="26" t="s">
        <v>133</v>
      </c>
      <c r="J6178" s="26" t="s">
        <v>2401</v>
      </c>
      <c r="K6178" s="26" t="s">
        <v>9597</v>
      </c>
      <c r="L6178" s="26" t="s">
        <v>29776</v>
      </c>
      <c r="M6178" s="26">
        <v>380987034942</v>
      </c>
      <c r="N6178" s="26">
        <v>122787502</v>
      </c>
    </row>
    <row r="6179" spans="1:14">
      <c r="A6179" s="26" t="s">
        <v>7301</v>
      </c>
      <c r="B6179" s="26" t="s">
        <v>7302</v>
      </c>
      <c r="C6179" s="26">
        <v>40898533</v>
      </c>
      <c r="D6179" s="26" t="s">
        <v>24</v>
      </c>
      <c r="E6179" s="26" t="s">
        <v>29777</v>
      </c>
      <c r="F6179" s="26" t="s">
        <v>29778</v>
      </c>
      <c r="G6179" s="26" t="s">
        <v>9586</v>
      </c>
      <c r="H6179" s="26" t="s">
        <v>1025</v>
      </c>
      <c r="I6179" s="26" t="s">
        <v>12916</v>
      </c>
      <c r="J6179" s="26" t="s">
        <v>29779</v>
      </c>
      <c r="K6179" s="26" t="s">
        <v>9582</v>
      </c>
      <c r="L6179" s="26" t="s">
        <v>29780</v>
      </c>
      <c r="M6179" s="26">
        <v>380544465424</v>
      </c>
      <c r="N6179" s="26">
        <v>5921580401</v>
      </c>
    </row>
    <row r="6180" spans="1:14">
      <c r="A6180" s="26" t="s">
        <v>8735</v>
      </c>
      <c r="B6180" s="26" t="s">
        <v>8736</v>
      </c>
      <c r="C6180" s="26">
        <v>38358026</v>
      </c>
      <c r="D6180" s="26" t="s">
        <v>24</v>
      </c>
      <c r="E6180" s="26" t="s">
        <v>29781</v>
      </c>
      <c r="F6180" s="26" t="s">
        <v>29782</v>
      </c>
      <c r="G6180" s="26" t="s">
        <v>9579</v>
      </c>
      <c r="H6180" s="26" t="s">
        <v>1308</v>
      </c>
      <c r="I6180" s="26" t="s">
        <v>11309</v>
      </c>
      <c r="J6180" s="26" t="s">
        <v>16887</v>
      </c>
      <c r="K6180" s="26" t="s">
        <v>9582</v>
      </c>
      <c r="L6180" s="26" t="s">
        <v>29783</v>
      </c>
      <c r="M6180" s="26">
        <v>380968130979</v>
      </c>
      <c r="N6180" s="26">
        <v>125283902</v>
      </c>
    </row>
    <row r="6181" spans="1:14">
      <c r="A6181" s="26" t="s">
        <v>4989</v>
      </c>
      <c r="B6181" s="26" t="s">
        <v>4990</v>
      </c>
      <c r="C6181" s="26">
        <v>20765006</v>
      </c>
      <c r="D6181" s="26" t="s">
        <v>780</v>
      </c>
      <c r="E6181" s="26" t="s">
        <v>29784</v>
      </c>
      <c r="F6181" s="26" t="s">
        <v>29785</v>
      </c>
      <c r="G6181" s="26" t="s">
        <v>9601</v>
      </c>
      <c r="H6181" s="26" t="s">
        <v>735</v>
      </c>
      <c r="I6181" s="26" t="s">
        <v>10941</v>
      </c>
      <c r="J6181" s="26" t="s">
        <v>17692</v>
      </c>
      <c r="K6181" s="26" t="s">
        <v>9597</v>
      </c>
      <c r="L6181" s="26" t="s">
        <v>29786</v>
      </c>
      <c r="M6181" s="26">
        <v>380323824348</v>
      </c>
      <c r="N6181" s="26">
        <v>4625110700</v>
      </c>
    </row>
    <row r="6182" spans="1:14">
      <c r="A6182" s="26" t="s">
        <v>3512</v>
      </c>
      <c r="B6182" s="26" t="s">
        <v>3513</v>
      </c>
      <c r="C6182" s="26">
        <v>26098930</v>
      </c>
      <c r="D6182" s="26" t="s">
        <v>780</v>
      </c>
      <c r="E6182" s="26" t="s">
        <v>29787</v>
      </c>
      <c r="F6182" s="26" t="s">
        <v>29788</v>
      </c>
      <c r="G6182" s="26" t="s">
        <v>9601</v>
      </c>
      <c r="H6182" s="26" t="s">
        <v>392</v>
      </c>
      <c r="I6182" s="26" t="s">
        <v>9768</v>
      </c>
      <c r="J6182" s="26" t="s">
        <v>439</v>
      </c>
      <c r="K6182" s="26" t="s">
        <v>9597</v>
      </c>
      <c r="L6182" s="26" t="s">
        <v>29789</v>
      </c>
      <c r="M6182" s="26">
        <v>380313373644</v>
      </c>
      <c r="N6182" s="26">
        <v>2124010100</v>
      </c>
    </row>
    <row r="6183" spans="1:14">
      <c r="A6183" s="26" t="s">
        <v>8658</v>
      </c>
      <c r="B6183" s="26" t="s">
        <v>8659</v>
      </c>
      <c r="C6183" s="26">
        <v>38072569</v>
      </c>
      <c r="D6183" s="26" t="s">
        <v>24</v>
      </c>
      <c r="E6183" s="26" t="s">
        <v>29790</v>
      </c>
      <c r="F6183" s="26" t="s">
        <v>29791</v>
      </c>
      <c r="G6183" s="26" t="s">
        <v>9591</v>
      </c>
      <c r="H6183" s="26" t="s">
        <v>1308</v>
      </c>
      <c r="I6183" s="26" t="s">
        <v>11591</v>
      </c>
      <c r="J6183" s="26" t="s">
        <v>29792</v>
      </c>
      <c r="K6183" s="26" t="s">
        <v>9582</v>
      </c>
      <c r="L6183" s="26" t="s">
        <v>29793</v>
      </c>
      <c r="M6183" s="26">
        <v>380970635826</v>
      </c>
      <c r="N6183" s="26">
        <v>6822187502</v>
      </c>
    </row>
    <row r="6184" spans="1:14">
      <c r="A6184" s="26" t="s">
        <v>9216</v>
      </c>
      <c r="B6184" s="26" t="s">
        <v>9217</v>
      </c>
      <c r="C6184" s="26">
        <v>32137688</v>
      </c>
      <c r="D6184" s="26" t="s">
        <v>780</v>
      </c>
      <c r="E6184" s="26" t="s">
        <v>29794</v>
      </c>
      <c r="F6184" s="26" t="s">
        <v>29795</v>
      </c>
      <c r="G6184" s="26" t="s">
        <v>9601</v>
      </c>
      <c r="H6184" s="26" t="s">
        <v>1490</v>
      </c>
      <c r="J6184" s="26" t="s">
        <v>1553</v>
      </c>
      <c r="K6184" s="26" t="s">
        <v>9597</v>
      </c>
      <c r="L6184" s="26" t="s">
        <v>29796</v>
      </c>
      <c r="M6184" s="26">
        <v>380502157923</v>
      </c>
      <c r="N6184" s="26">
        <v>524955100</v>
      </c>
    </row>
    <row r="6185" spans="1:14">
      <c r="A6185" s="26" t="s">
        <v>4291</v>
      </c>
      <c r="B6185" s="26" t="s">
        <v>4292</v>
      </c>
      <c r="C6185" s="26">
        <v>22208209</v>
      </c>
      <c r="D6185" s="26" t="s">
        <v>24</v>
      </c>
      <c r="E6185" s="26" t="s">
        <v>29797</v>
      </c>
      <c r="F6185" s="26" t="s">
        <v>9630</v>
      </c>
      <c r="G6185" s="26" t="s">
        <v>9586</v>
      </c>
      <c r="H6185" s="26" t="s">
        <v>576</v>
      </c>
      <c r="J6185" s="26" t="s">
        <v>581</v>
      </c>
      <c r="K6185" s="26" t="s">
        <v>9597</v>
      </c>
      <c r="L6185" s="26" t="s">
        <v>29798</v>
      </c>
      <c r="M6185" s="26">
        <v>380456360411</v>
      </c>
      <c r="N6185" s="26">
        <v>2123681001</v>
      </c>
    </row>
    <row r="6186" spans="1:14">
      <c r="A6186" s="26" t="s">
        <v>3007</v>
      </c>
      <c r="B6186" s="26" t="s">
        <v>3008</v>
      </c>
      <c r="C6186" s="26">
        <v>1991197</v>
      </c>
      <c r="D6186" s="26" t="s">
        <v>780</v>
      </c>
      <c r="E6186" s="26" t="s">
        <v>29799</v>
      </c>
      <c r="F6186" s="26" t="s">
        <v>12500</v>
      </c>
      <c r="G6186" s="26" t="s">
        <v>9601</v>
      </c>
      <c r="H6186" s="26" t="s">
        <v>258</v>
      </c>
      <c r="J6186" s="26" t="s">
        <v>367</v>
      </c>
      <c r="K6186" s="26" t="s">
        <v>9597</v>
      </c>
      <c r="L6186" s="26" t="s">
        <v>29800</v>
      </c>
      <c r="M6186" s="26">
        <v>380626221853</v>
      </c>
      <c r="N6186" s="26">
        <v>1414100000</v>
      </c>
    </row>
    <row r="6187" spans="1:14">
      <c r="A6187" s="26" t="s">
        <v>7369</v>
      </c>
      <c r="B6187" s="26" t="s">
        <v>7370</v>
      </c>
      <c r="C6187" s="26">
        <v>38661783</v>
      </c>
      <c r="D6187" s="26" t="s">
        <v>24</v>
      </c>
      <c r="E6187" s="26" t="s">
        <v>29801</v>
      </c>
      <c r="F6187" s="26" t="s">
        <v>29802</v>
      </c>
      <c r="G6187" s="26" t="s">
        <v>9586</v>
      </c>
      <c r="H6187" s="26" t="s">
        <v>1025</v>
      </c>
      <c r="I6187" s="26" t="s">
        <v>16524</v>
      </c>
      <c r="J6187" s="26" t="s">
        <v>29803</v>
      </c>
      <c r="K6187" s="26" t="s">
        <v>9582</v>
      </c>
      <c r="L6187" s="26" t="s">
        <v>29804</v>
      </c>
      <c r="M6187" s="26">
        <v>380992840355</v>
      </c>
      <c r="N6187" s="26">
        <v>5923285601</v>
      </c>
    </row>
    <row r="6188" spans="1:14">
      <c r="A6188" s="26" t="s">
        <v>6704</v>
      </c>
      <c r="B6188" s="26" t="s">
        <v>6705</v>
      </c>
      <c r="C6188" s="26">
        <v>38742830</v>
      </c>
      <c r="D6188" s="26" t="s">
        <v>24</v>
      </c>
      <c r="E6188" s="26" t="s">
        <v>29805</v>
      </c>
      <c r="F6188" s="26" t="s">
        <v>29806</v>
      </c>
      <c r="G6188" s="26" t="s">
        <v>9591</v>
      </c>
      <c r="H6188" s="26" t="s">
        <v>949</v>
      </c>
      <c r="J6188" s="26" t="s">
        <v>962</v>
      </c>
      <c r="K6188" s="26" t="s">
        <v>9597</v>
      </c>
      <c r="L6188" s="26" t="s">
        <v>29807</v>
      </c>
      <c r="M6188" s="26">
        <v>761212166170</v>
      </c>
      <c r="N6188" s="26">
        <v>5310400000</v>
      </c>
    </row>
    <row r="6189" spans="1:14">
      <c r="A6189" s="26" t="s">
        <v>4298</v>
      </c>
      <c r="B6189" s="26" t="s">
        <v>4299</v>
      </c>
      <c r="C6189" s="26">
        <v>24880520</v>
      </c>
      <c r="D6189" s="26" t="s">
        <v>780</v>
      </c>
      <c r="E6189" s="26" t="s">
        <v>29808</v>
      </c>
      <c r="F6189" s="26" t="s">
        <v>4299</v>
      </c>
      <c r="G6189" s="26" t="s">
        <v>9601</v>
      </c>
      <c r="H6189" s="26" t="s">
        <v>576</v>
      </c>
      <c r="J6189" s="26" t="s">
        <v>581</v>
      </c>
      <c r="K6189" s="26" t="s">
        <v>9597</v>
      </c>
      <c r="L6189" s="26" t="s">
        <v>16328</v>
      </c>
      <c r="M6189" s="26">
        <v>380456351953</v>
      </c>
      <c r="N6189" s="26">
        <v>2123681001</v>
      </c>
    </row>
    <row r="6190" spans="1:14">
      <c r="A6190" s="26" t="s">
        <v>4452</v>
      </c>
      <c r="B6190" s="26" t="s">
        <v>4453</v>
      </c>
      <c r="C6190" s="26">
        <v>38164193</v>
      </c>
      <c r="D6190" s="26" t="s">
        <v>24</v>
      </c>
      <c r="E6190" s="26" t="s">
        <v>29809</v>
      </c>
      <c r="F6190" s="26" t="s">
        <v>11313</v>
      </c>
      <c r="G6190" s="26" t="s">
        <v>9579</v>
      </c>
      <c r="H6190" s="26" t="s">
        <v>576</v>
      </c>
      <c r="I6190" s="26" t="s">
        <v>10758</v>
      </c>
      <c r="J6190" s="26" t="s">
        <v>29810</v>
      </c>
      <c r="K6190" s="26" t="s">
        <v>9582</v>
      </c>
      <c r="L6190" s="26" t="s">
        <v>29811</v>
      </c>
      <c r="M6190" s="26">
        <v>384057436317</v>
      </c>
      <c r="N6190" s="26">
        <v>3222983601</v>
      </c>
    </row>
    <row r="6191" spans="1:14">
      <c r="A6191" s="26" t="s">
        <v>7917</v>
      </c>
      <c r="B6191" s="26" t="s">
        <v>7918</v>
      </c>
      <c r="C6191" s="26">
        <v>38552866</v>
      </c>
      <c r="D6191" s="26" t="s">
        <v>24</v>
      </c>
      <c r="E6191" s="26" t="s">
        <v>29812</v>
      </c>
      <c r="F6191" s="26" t="s">
        <v>29813</v>
      </c>
      <c r="G6191" s="26" t="s">
        <v>9586</v>
      </c>
      <c r="H6191" s="26" t="s">
        <v>1122</v>
      </c>
      <c r="I6191" s="26" t="s">
        <v>11379</v>
      </c>
      <c r="J6191" s="26" t="s">
        <v>29814</v>
      </c>
      <c r="K6191" s="26" t="s">
        <v>9582</v>
      </c>
      <c r="L6191" s="26" t="s">
        <v>29815</v>
      </c>
      <c r="M6191" s="26">
        <v>380504068990</v>
      </c>
      <c r="N6191" s="26">
        <v>1822083202</v>
      </c>
    </row>
    <row r="6192" spans="1:14">
      <c r="A6192" s="26" t="s">
        <v>6569</v>
      </c>
      <c r="B6192" s="26" t="s">
        <v>6570</v>
      </c>
      <c r="C6192" s="26">
        <v>38396564</v>
      </c>
      <c r="D6192" s="26" t="s">
        <v>24</v>
      </c>
      <c r="E6192" s="26" t="s">
        <v>29816</v>
      </c>
      <c r="F6192" s="26" t="s">
        <v>29817</v>
      </c>
      <c r="G6192" s="26" t="s">
        <v>9579</v>
      </c>
      <c r="H6192" s="26" t="s">
        <v>949</v>
      </c>
      <c r="I6192" s="26" t="s">
        <v>10130</v>
      </c>
      <c r="J6192" s="26" t="s">
        <v>29818</v>
      </c>
      <c r="K6192" s="26" t="s">
        <v>9582</v>
      </c>
      <c r="L6192" s="26" t="s">
        <v>29819</v>
      </c>
      <c r="M6192" s="26">
        <v>380955796400</v>
      </c>
      <c r="N6192" s="26">
        <v>1225884819</v>
      </c>
    </row>
    <row r="6193" spans="1:14">
      <c r="A6193" s="26" t="s">
        <v>6179</v>
      </c>
      <c r="B6193" s="26" t="s">
        <v>6180</v>
      </c>
      <c r="C6193" s="26">
        <v>43182937</v>
      </c>
      <c r="D6193" s="26" t="s">
        <v>24</v>
      </c>
      <c r="E6193" s="26" t="s">
        <v>29820</v>
      </c>
      <c r="F6193" s="26" t="s">
        <v>23015</v>
      </c>
      <c r="G6193" s="26" t="s">
        <v>9586</v>
      </c>
      <c r="H6193" s="26" t="s">
        <v>885</v>
      </c>
      <c r="I6193" s="26" t="s">
        <v>29821</v>
      </c>
      <c r="J6193" s="26" t="s">
        <v>6181</v>
      </c>
      <c r="K6193" s="26" t="s">
        <v>9606</v>
      </c>
      <c r="L6193" s="26" t="s">
        <v>29822</v>
      </c>
      <c r="M6193" s="26">
        <v>380996362511</v>
      </c>
      <c r="N6193" s="26">
        <v>725783902</v>
      </c>
    </row>
    <row r="6194" spans="1:14">
      <c r="A6194" s="26" t="s">
        <v>3750</v>
      </c>
      <c r="B6194" s="26" t="s">
        <v>3751</v>
      </c>
      <c r="C6194" s="26">
        <v>38968171</v>
      </c>
      <c r="D6194" s="26" t="s">
        <v>24</v>
      </c>
      <c r="E6194" s="26" t="s">
        <v>29823</v>
      </c>
      <c r="F6194" s="26" t="s">
        <v>12761</v>
      </c>
      <c r="G6194" s="26" t="s">
        <v>9586</v>
      </c>
      <c r="H6194" s="26" t="s">
        <v>468</v>
      </c>
      <c r="J6194" s="26" t="s">
        <v>481</v>
      </c>
      <c r="K6194" s="26" t="s">
        <v>9597</v>
      </c>
      <c r="L6194" s="26" t="s">
        <v>19791</v>
      </c>
      <c r="M6194" s="26">
        <v>380667110009</v>
      </c>
      <c r="N6194" s="26">
        <v>1222380503</v>
      </c>
    </row>
    <row r="6195" spans="1:14">
      <c r="A6195" s="26" t="s">
        <v>2935</v>
      </c>
      <c r="B6195" s="26" t="s">
        <v>2936</v>
      </c>
      <c r="C6195" s="26">
        <v>5492930</v>
      </c>
      <c r="D6195" s="26" t="s">
        <v>780</v>
      </c>
      <c r="E6195" s="26" t="s">
        <v>29824</v>
      </c>
      <c r="F6195" s="26" t="s">
        <v>29825</v>
      </c>
      <c r="G6195" s="26" t="s">
        <v>9601</v>
      </c>
      <c r="H6195" s="26" t="s">
        <v>258</v>
      </c>
      <c r="J6195" s="26" t="s">
        <v>317</v>
      </c>
      <c r="K6195" s="26" t="s">
        <v>9597</v>
      </c>
      <c r="L6195" s="26" t="s">
        <v>28477</v>
      </c>
      <c r="M6195" s="26">
        <v>380629345194</v>
      </c>
      <c r="N6195" s="26">
        <v>1412300000</v>
      </c>
    </row>
    <row r="6196" spans="1:14">
      <c r="A6196" s="26" t="s">
        <v>3372</v>
      </c>
      <c r="B6196" s="26" t="s">
        <v>3373</v>
      </c>
      <c r="C6196" s="26">
        <v>41769166</v>
      </c>
      <c r="D6196" s="26" t="s">
        <v>24</v>
      </c>
      <c r="E6196" s="26" t="s">
        <v>29826</v>
      </c>
      <c r="F6196" s="26" t="s">
        <v>29827</v>
      </c>
      <c r="G6196" s="26" t="s">
        <v>9579</v>
      </c>
      <c r="H6196" s="26" t="s">
        <v>392</v>
      </c>
      <c r="I6196" s="26" t="s">
        <v>11040</v>
      </c>
      <c r="J6196" s="26" t="s">
        <v>29828</v>
      </c>
      <c r="K6196" s="26" t="s">
        <v>9582</v>
      </c>
      <c r="L6196" s="26" t="s">
        <v>29829</v>
      </c>
      <c r="M6196" s="26">
        <v>380314336332</v>
      </c>
      <c r="N6196" s="26">
        <v>2121285902</v>
      </c>
    </row>
    <row r="6197" spans="1:14">
      <c r="A6197" s="26" t="s">
        <v>9381</v>
      </c>
      <c r="B6197" s="26" t="s">
        <v>9382</v>
      </c>
      <c r="C6197" s="26">
        <v>40314763</v>
      </c>
      <c r="D6197" s="26" t="s">
        <v>24</v>
      </c>
      <c r="E6197" s="26" t="s">
        <v>29830</v>
      </c>
      <c r="F6197" s="26" t="s">
        <v>29831</v>
      </c>
      <c r="G6197" s="26" t="s">
        <v>9586</v>
      </c>
      <c r="H6197" s="26" t="s">
        <v>1573</v>
      </c>
      <c r="J6197" s="26" t="s">
        <v>1589</v>
      </c>
      <c r="K6197" s="26" t="s">
        <v>9597</v>
      </c>
      <c r="L6197" s="26" t="s">
        <v>29832</v>
      </c>
      <c r="M6197" s="26">
        <v>380507654447</v>
      </c>
      <c r="N6197" s="26">
        <v>1824286707</v>
      </c>
    </row>
    <row r="6198" spans="1:14">
      <c r="A6198" s="26" t="s">
        <v>3459</v>
      </c>
      <c r="B6198" s="26" t="s">
        <v>3460</v>
      </c>
      <c r="C6198" s="26">
        <v>41190270</v>
      </c>
      <c r="D6198" s="26" t="s">
        <v>24</v>
      </c>
      <c r="E6198" s="26" t="s">
        <v>29833</v>
      </c>
      <c r="F6198" s="26" t="s">
        <v>29834</v>
      </c>
      <c r="G6198" s="26" t="s">
        <v>9586</v>
      </c>
      <c r="H6198" s="26" t="s">
        <v>392</v>
      </c>
      <c r="I6198" s="26" t="s">
        <v>9768</v>
      </c>
      <c r="J6198" s="26" t="s">
        <v>25474</v>
      </c>
      <c r="K6198" s="26" t="s">
        <v>9582</v>
      </c>
      <c r="L6198" s="26" t="s">
        <v>29835</v>
      </c>
      <c r="M6198" s="26">
        <v>380505515309</v>
      </c>
      <c r="N6198" s="26">
        <v>2124086902</v>
      </c>
    </row>
    <row r="6199" spans="1:14">
      <c r="A6199" s="26" t="s">
        <v>9469</v>
      </c>
      <c r="B6199" s="26" t="s">
        <v>9470</v>
      </c>
      <c r="C6199" s="26">
        <v>2006596</v>
      </c>
      <c r="D6199" s="26" t="s">
        <v>780</v>
      </c>
      <c r="E6199" s="26" t="s">
        <v>29836</v>
      </c>
      <c r="F6199" s="26" t="s">
        <v>29837</v>
      </c>
      <c r="G6199" s="26" t="s">
        <v>9601</v>
      </c>
      <c r="H6199" s="26" t="s">
        <v>1573</v>
      </c>
      <c r="J6199" s="26" t="s">
        <v>1597</v>
      </c>
      <c r="K6199" s="26" t="s">
        <v>9597</v>
      </c>
      <c r="L6199" s="26" t="s">
        <v>29838</v>
      </c>
      <c r="M6199" s="26">
        <v>380462941727</v>
      </c>
      <c r="N6199" s="26">
        <v>7410100000</v>
      </c>
    </row>
    <row r="6200" spans="1:14">
      <c r="A6200" s="26" t="s">
        <v>8848</v>
      </c>
      <c r="B6200" s="26" t="s">
        <v>8849</v>
      </c>
      <c r="C6200" s="26">
        <v>42081160</v>
      </c>
      <c r="D6200" s="26" t="s">
        <v>24</v>
      </c>
      <c r="E6200" s="26" t="s">
        <v>29839</v>
      </c>
      <c r="F6200" s="26" t="s">
        <v>29840</v>
      </c>
      <c r="G6200" s="26" t="s">
        <v>9579</v>
      </c>
      <c r="H6200" s="26" t="s">
        <v>1401</v>
      </c>
      <c r="J6200" s="26" t="s">
        <v>29841</v>
      </c>
      <c r="K6200" s="26" t="s">
        <v>9582</v>
      </c>
      <c r="L6200" s="26" t="s">
        <v>29842</v>
      </c>
      <c r="M6200" s="26">
        <v>760946846000</v>
      </c>
      <c r="N6200" s="26">
        <v>7120310102</v>
      </c>
    </row>
    <row r="6201" spans="1:14">
      <c r="A6201" s="26" t="s">
        <v>1901</v>
      </c>
      <c r="B6201" s="26" t="s">
        <v>1902</v>
      </c>
      <c r="C6201" s="26">
        <v>42447462</v>
      </c>
      <c r="D6201" s="26" t="s">
        <v>24</v>
      </c>
      <c r="E6201" s="26" t="s">
        <v>29843</v>
      </c>
      <c r="F6201" s="26" t="s">
        <v>29844</v>
      </c>
      <c r="G6201" s="26" t="s">
        <v>9586</v>
      </c>
      <c r="H6201" s="26" t="s">
        <v>27</v>
      </c>
      <c r="J6201" s="26" t="s">
        <v>14532</v>
      </c>
      <c r="K6201" s="26" t="s">
        <v>9582</v>
      </c>
      <c r="L6201" s="26" t="s">
        <v>29845</v>
      </c>
      <c r="M6201" s="26">
        <v>760867110606</v>
      </c>
      <c r="N6201" s="26">
        <v>524310106</v>
      </c>
    </row>
    <row r="6202" spans="1:14">
      <c r="A6202" s="26" t="s">
        <v>2652</v>
      </c>
      <c r="B6202" s="26" t="s">
        <v>2653</v>
      </c>
      <c r="C6202" s="26">
        <v>37320232</v>
      </c>
      <c r="D6202" s="26" t="s">
        <v>24</v>
      </c>
      <c r="E6202" s="26" t="s">
        <v>29846</v>
      </c>
      <c r="F6202" s="26" t="s">
        <v>29847</v>
      </c>
      <c r="G6202" s="26" t="s">
        <v>9586</v>
      </c>
      <c r="H6202" s="26" t="s">
        <v>133</v>
      </c>
      <c r="I6202" s="26" t="s">
        <v>11545</v>
      </c>
      <c r="J6202" s="26" t="s">
        <v>8601</v>
      </c>
      <c r="K6202" s="26" t="s">
        <v>9582</v>
      </c>
      <c r="L6202" s="26" t="s">
        <v>29848</v>
      </c>
      <c r="M6202" s="26">
        <v>380563425196</v>
      </c>
      <c r="N6202" s="26">
        <v>1223783401</v>
      </c>
    </row>
    <row r="6203" spans="1:14">
      <c r="A6203" s="26" t="s">
        <v>2064</v>
      </c>
      <c r="B6203" s="26" t="s">
        <v>2065</v>
      </c>
      <c r="C6203" s="26">
        <v>38527798</v>
      </c>
      <c r="D6203" s="26" t="s">
        <v>1701</v>
      </c>
      <c r="E6203" s="26" t="s">
        <v>29849</v>
      </c>
      <c r="F6203" s="26" t="s">
        <v>29850</v>
      </c>
      <c r="G6203" s="26" t="s">
        <v>9601</v>
      </c>
      <c r="H6203" s="26" t="s">
        <v>103</v>
      </c>
      <c r="I6203" s="26" t="s">
        <v>12557</v>
      </c>
      <c r="J6203" s="26" t="s">
        <v>2154</v>
      </c>
      <c r="K6203" s="26" t="s">
        <v>9606</v>
      </c>
      <c r="L6203" s="26" t="s">
        <v>12558</v>
      </c>
      <c r="M6203" s="26">
        <v>380673009890</v>
      </c>
      <c r="N6203" s="26">
        <v>721855700</v>
      </c>
    </row>
    <row r="6204" spans="1:14">
      <c r="A6204" s="26" t="s">
        <v>6577</v>
      </c>
      <c r="B6204" s="26" t="s">
        <v>6578</v>
      </c>
      <c r="C6204" s="26">
        <v>38319453</v>
      </c>
      <c r="D6204" s="26" t="s">
        <v>24</v>
      </c>
      <c r="E6204" s="26" t="s">
        <v>29851</v>
      </c>
      <c r="F6204" s="26" t="s">
        <v>29852</v>
      </c>
      <c r="G6204" s="26" t="s">
        <v>9586</v>
      </c>
      <c r="H6204" s="26" t="s">
        <v>949</v>
      </c>
      <c r="J6204" s="26" t="s">
        <v>29853</v>
      </c>
      <c r="K6204" s="26" t="s">
        <v>9582</v>
      </c>
      <c r="L6204" s="26" t="s">
        <v>29854</v>
      </c>
      <c r="M6204" s="26">
        <v>761487658369</v>
      </c>
      <c r="N6204" s="26">
        <v>5320483601</v>
      </c>
    </row>
    <row r="6205" spans="1:14">
      <c r="A6205" s="26" t="s">
        <v>6085</v>
      </c>
      <c r="B6205" s="26" t="s">
        <v>6086</v>
      </c>
      <c r="C6205" s="26">
        <v>38458892</v>
      </c>
      <c r="D6205" s="26" t="s">
        <v>24</v>
      </c>
      <c r="E6205" s="26" t="s">
        <v>29855</v>
      </c>
      <c r="F6205" s="26" t="s">
        <v>29856</v>
      </c>
      <c r="G6205" s="26" t="s">
        <v>9579</v>
      </c>
      <c r="H6205" s="26" t="s">
        <v>835</v>
      </c>
      <c r="I6205" s="26" t="s">
        <v>9944</v>
      </c>
      <c r="J6205" s="26" t="s">
        <v>29857</v>
      </c>
      <c r="K6205" s="26" t="s">
        <v>9582</v>
      </c>
      <c r="L6205" s="26" t="s">
        <v>29858</v>
      </c>
      <c r="M6205" s="26">
        <v>380516232476</v>
      </c>
      <c r="N6205" s="26">
        <v>4825783401</v>
      </c>
    </row>
    <row r="6206" spans="1:14">
      <c r="A6206" s="26" t="s">
        <v>3776</v>
      </c>
      <c r="B6206" s="26" t="s">
        <v>3777</v>
      </c>
      <c r="C6206" s="26">
        <v>5499027</v>
      </c>
      <c r="D6206" s="26" t="s">
        <v>780</v>
      </c>
      <c r="E6206" s="26" t="s">
        <v>29859</v>
      </c>
      <c r="F6206" s="26" t="s">
        <v>29860</v>
      </c>
      <c r="G6206" s="26" t="s">
        <v>9601</v>
      </c>
      <c r="H6206" s="26" t="s">
        <v>468</v>
      </c>
      <c r="J6206" s="26" t="s">
        <v>481</v>
      </c>
      <c r="K6206" s="26" t="s">
        <v>9597</v>
      </c>
      <c r="L6206" s="26" t="s">
        <v>29861</v>
      </c>
      <c r="M6206" s="26">
        <v>380508876714</v>
      </c>
      <c r="N6206" s="26">
        <v>1222380503</v>
      </c>
    </row>
    <row r="6207" spans="1:14">
      <c r="A6207" s="26" t="s">
        <v>3123</v>
      </c>
      <c r="B6207" s="26" t="s">
        <v>3124</v>
      </c>
      <c r="C6207" s="26">
        <v>42779217</v>
      </c>
      <c r="D6207" s="26" t="s">
        <v>780</v>
      </c>
      <c r="E6207" s="26" t="s">
        <v>29862</v>
      </c>
      <c r="F6207" s="26" t="s">
        <v>29863</v>
      </c>
      <c r="G6207" s="26" t="s">
        <v>9601</v>
      </c>
      <c r="H6207" s="26" t="s">
        <v>375</v>
      </c>
      <c r="J6207" s="26" t="s">
        <v>380</v>
      </c>
      <c r="K6207" s="26" t="s">
        <v>9597</v>
      </c>
      <c r="L6207" s="26" t="s">
        <v>24145</v>
      </c>
      <c r="M6207" s="26">
        <v>761384559735</v>
      </c>
      <c r="N6207" s="26">
        <v>1810100000</v>
      </c>
    </row>
    <row r="6208" spans="1:14">
      <c r="A6208" s="26" t="s">
        <v>8976</v>
      </c>
      <c r="B6208" s="26" t="s">
        <v>8977</v>
      </c>
      <c r="C6208" s="26">
        <v>25584290</v>
      </c>
      <c r="D6208" s="26" t="s">
        <v>780</v>
      </c>
      <c r="E6208" s="26" t="s">
        <v>29864</v>
      </c>
      <c r="F6208" s="26" t="s">
        <v>29865</v>
      </c>
      <c r="G6208" s="26" t="s">
        <v>9601</v>
      </c>
      <c r="H6208" s="26" t="s">
        <v>1401</v>
      </c>
      <c r="J6208" s="26" t="s">
        <v>1474</v>
      </c>
      <c r="K6208" s="26" t="s">
        <v>9597</v>
      </c>
      <c r="L6208" s="26" t="s">
        <v>25657</v>
      </c>
      <c r="M6208" s="26">
        <v>380472334417</v>
      </c>
      <c r="N6208" s="26">
        <v>722155708</v>
      </c>
    </row>
    <row r="6209" spans="1:14">
      <c r="A6209" s="26" t="s">
        <v>6351</v>
      </c>
      <c r="B6209" s="26" t="s">
        <v>6352</v>
      </c>
      <c r="C6209" s="26">
        <v>2774674</v>
      </c>
      <c r="D6209" s="26" t="s">
        <v>780</v>
      </c>
      <c r="E6209" s="26" t="s">
        <v>29866</v>
      </c>
      <c r="F6209" s="26" t="s">
        <v>9787</v>
      </c>
      <c r="G6209" s="26" t="s">
        <v>9601</v>
      </c>
      <c r="H6209" s="26" t="s">
        <v>885</v>
      </c>
      <c r="J6209" s="26" t="s">
        <v>910</v>
      </c>
      <c r="K6209" s="26" t="s">
        <v>9597</v>
      </c>
      <c r="L6209" s="26" t="s">
        <v>29867</v>
      </c>
      <c r="M6209" s="26">
        <v>380487224926</v>
      </c>
      <c r="N6209" s="26">
        <v>5110100000</v>
      </c>
    </row>
    <row r="6210" spans="1:14">
      <c r="A6210" s="26" t="s">
        <v>6631</v>
      </c>
      <c r="B6210" s="26" t="s">
        <v>6632</v>
      </c>
      <c r="C6210" s="26">
        <v>38396501</v>
      </c>
      <c r="D6210" s="26" t="s">
        <v>24</v>
      </c>
      <c r="E6210" s="26" t="s">
        <v>29868</v>
      </c>
      <c r="F6210" s="26" t="s">
        <v>29869</v>
      </c>
      <c r="G6210" s="26" t="s">
        <v>9579</v>
      </c>
      <c r="H6210" s="26" t="s">
        <v>949</v>
      </c>
      <c r="I6210" s="26" t="s">
        <v>13266</v>
      </c>
      <c r="J6210" s="26" t="s">
        <v>29870</v>
      </c>
      <c r="K6210" s="26" t="s">
        <v>9906</v>
      </c>
      <c r="L6210" s="26" t="s">
        <v>29871</v>
      </c>
      <c r="M6210" s="26">
        <v>380534695618</v>
      </c>
      <c r="N6210" s="26">
        <v>5321610102</v>
      </c>
    </row>
    <row r="6211" spans="1:14">
      <c r="A6211" s="26" t="s">
        <v>3030</v>
      </c>
      <c r="B6211" s="26" t="s">
        <v>3031</v>
      </c>
      <c r="C6211" s="26">
        <v>3099453</v>
      </c>
      <c r="D6211" s="26" t="s">
        <v>780</v>
      </c>
      <c r="E6211" s="26" t="s">
        <v>29872</v>
      </c>
      <c r="F6211" s="26" t="s">
        <v>29873</v>
      </c>
      <c r="G6211" s="26" t="s">
        <v>9601</v>
      </c>
      <c r="H6211" s="26" t="s">
        <v>258</v>
      </c>
      <c r="J6211" s="26" t="s">
        <v>371</v>
      </c>
      <c r="K6211" s="26" t="s">
        <v>9597</v>
      </c>
      <c r="L6211" s="26" t="s">
        <v>29874</v>
      </c>
      <c r="M6211" s="26">
        <v>380955722732</v>
      </c>
      <c r="N6211" s="26">
        <v>1411200000</v>
      </c>
    </row>
    <row r="6212" spans="1:14">
      <c r="A6212" s="26" t="s">
        <v>6625</v>
      </c>
      <c r="B6212" s="26" t="s">
        <v>6626</v>
      </c>
      <c r="C6212" s="26">
        <v>38313933</v>
      </c>
      <c r="D6212" s="26" t="s">
        <v>24</v>
      </c>
      <c r="E6212" s="26" t="s">
        <v>29875</v>
      </c>
      <c r="F6212" s="26" t="s">
        <v>29876</v>
      </c>
      <c r="G6212" s="26" t="s">
        <v>9586</v>
      </c>
      <c r="H6212" s="26" t="s">
        <v>949</v>
      </c>
      <c r="I6212" s="26" t="s">
        <v>15790</v>
      </c>
      <c r="J6212" s="26" t="s">
        <v>29877</v>
      </c>
      <c r="K6212" s="26" t="s">
        <v>9582</v>
      </c>
      <c r="L6212" s="26" t="s">
        <v>29878</v>
      </c>
      <c r="M6212" s="26">
        <v>380536737217</v>
      </c>
      <c r="N6212" s="26">
        <v>5322487001</v>
      </c>
    </row>
    <row r="6213" spans="1:14">
      <c r="A6213" s="26" t="s">
        <v>4769</v>
      </c>
      <c r="B6213" s="26" t="s">
        <v>4770</v>
      </c>
      <c r="C6213" s="26">
        <v>42126735</v>
      </c>
      <c r="D6213" s="26" t="s">
        <v>24</v>
      </c>
      <c r="E6213" s="26" t="s">
        <v>29879</v>
      </c>
      <c r="F6213" s="26" t="s">
        <v>29880</v>
      </c>
      <c r="G6213" s="26" t="s">
        <v>9586</v>
      </c>
      <c r="H6213" s="26" t="s">
        <v>670</v>
      </c>
      <c r="I6213" s="26" t="s">
        <v>11751</v>
      </c>
      <c r="J6213" s="26" t="s">
        <v>890</v>
      </c>
      <c r="K6213" s="26" t="s">
        <v>9582</v>
      </c>
      <c r="L6213" s="26" t="s">
        <v>29881</v>
      </c>
      <c r="M6213" s="26">
        <v>380523941217</v>
      </c>
      <c r="N6213" s="26">
        <v>123981101</v>
      </c>
    </row>
    <row r="6214" spans="1:14">
      <c r="A6214" s="26" t="s">
        <v>6199</v>
      </c>
      <c r="B6214" s="26" t="s">
        <v>6200</v>
      </c>
      <c r="C6214" s="26">
        <v>26418688</v>
      </c>
      <c r="D6214" s="26" t="s">
        <v>24</v>
      </c>
      <c r="E6214" s="26" t="s">
        <v>29882</v>
      </c>
      <c r="F6214" s="26" t="s">
        <v>29883</v>
      </c>
      <c r="G6214" s="26" t="s">
        <v>9586</v>
      </c>
      <c r="H6214" s="26" t="s">
        <v>885</v>
      </c>
      <c r="I6214" s="26" t="s">
        <v>12312</v>
      </c>
      <c r="J6214" s="26" t="s">
        <v>1426</v>
      </c>
      <c r="K6214" s="26" t="s">
        <v>9582</v>
      </c>
      <c r="L6214" s="26" t="s">
        <v>29884</v>
      </c>
      <c r="M6214" s="26">
        <v>380484143570</v>
      </c>
      <c r="N6214" s="26">
        <v>123584702</v>
      </c>
    </row>
    <row r="6215" spans="1:14">
      <c r="A6215" s="26" t="s">
        <v>7430</v>
      </c>
      <c r="B6215" s="26" t="s">
        <v>7431</v>
      </c>
      <c r="C6215" s="26">
        <v>42124853</v>
      </c>
      <c r="D6215" s="26" t="s">
        <v>24</v>
      </c>
      <c r="E6215" s="26" t="s">
        <v>29885</v>
      </c>
      <c r="F6215" s="26" t="s">
        <v>29886</v>
      </c>
      <c r="G6215" s="26" t="s">
        <v>9586</v>
      </c>
      <c r="H6215" s="26" t="s">
        <v>1025</v>
      </c>
      <c r="I6215" s="26" t="s">
        <v>19877</v>
      </c>
      <c r="J6215" s="26" t="s">
        <v>7428</v>
      </c>
      <c r="K6215" s="26" t="s">
        <v>9597</v>
      </c>
      <c r="L6215" s="26" t="s">
        <v>19878</v>
      </c>
      <c r="M6215" s="26">
        <v>380545172300</v>
      </c>
      <c r="N6215" s="26">
        <v>5924410100</v>
      </c>
    </row>
    <row r="6216" spans="1:14">
      <c r="A6216" s="26" t="s">
        <v>4463</v>
      </c>
      <c r="B6216" s="26" t="s">
        <v>4464</v>
      </c>
      <c r="C6216" s="26">
        <v>37917880</v>
      </c>
      <c r="D6216" s="26" t="s">
        <v>24</v>
      </c>
      <c r="E6216" s="26" t="s">
        <v>29887</v>
      </c>
      <c r="F6216" s="26" t="s">
        <v>29888</v>
      </c>
      <c r="G6216" s="26" t="s">
        <v>9586</v>
      </c>
      <c r="H6216" s="26" t="s">
        <v>576</v>
      </c>
      <c r="I6216" s="26" t="s">
        <v>29889</v>
      </c>
      <c r="J6216" s="26" t="s">
        <v>29890</v>
      </c>
      <c r="K6216" s="26" t="s">
        <v>9582</v>
      </c>
      <c r="L6216" s="26" t="s">
        <v>29891</v>
      </c>
      <c r="M6216" s="26">
        <v>380456325588</v>
      </c>
      <c r="N6216" s="26">
        <v>3220483301</v>
      </c>
    </row>
    <row r="6217" spans="1:14">
      <c r="A6217" s="26" t="s">
        <v>8982</v>
      </c>
      <c r="B6217" s="26" t="s">
        <v>8983</v>
      </c>
      <c r="C6217" s="26">
        <v>5503697</v>
      </c>
      <c r="D6217" s="26" t="s">
        <v>780</v>
      </c>
      <c r="E6217" s="26" t="s">
        <v>29892</v>
      </c>
      <c r="F6217" s="26" t="s">
        <v>29893</v>
      </c>
      <c r="G6217" s="26" t="s">
        <v>9601</v>
      </c>
      <c r="H6217" s="26" t="s">
        <v>1401</v>
      </c>
      <c r="J6217" s="26" t="s">
        <v>1474</v>
      </c>
      <c r="K6217" s="26" t="s">
        <v>9597</v>
      </c>
      <c r="L6217" s="26" t="s">
        <v>29894</v>
      </c>
      <c r="M6217" s="26">
        <v>380472544069</v>
      </c>
      <c r="N6217" s="26">
        <v>722155708</v>
      </c>
    </row>
    <row r="6218" spans="1:14">
      <c r="A6218" s="26" t="s">
        <v>5251</v>
      </c>
      <c r="B6218" s="26" t="s">
        <v>5252</v>
      </c>
      <c r="C6218" s="26">
        <v>36194399</v>
      </c>
      <c r="D6218" s="26" t="s">
        <v>24</v>
      </c>
      <c r="E6218" s="26" t="s">
        <v>29895</v>
      </c>
      <c r="F6218" s="26" t="s">
        <v>29896</v>
      </c>
      <c r="G6218" s="26" t="s">
        <v>9586</v>
      </c>
      <c r="H6218" s="26" t="s">
        <v>735</v>
      </c>
      <c r="I6218" s="26" t="s">
        <v>11461</v>
      </c>
      <c r="J6218" s="26" t="s">
        <v>5253</v>
      </c>
      <c r="K6218" s="26" t="s">
        <v>9582</v>
      </c>
      <c r="L6218" s="26" t="s">
        <v>29897</v>
      </c>
      <c r="M6218" s="26">
        <v>380977772915</v>
      </c>
      <c r="N6218" s="26">
        <v>4621284947</v>
      </c>
    </row>
    <row r="6219" spans="1:14">
      <c r="A6219" s="26" t="s">
        <v>7420</v>
      </c>
      <c r="B6219" s="26" t="s">
        <v>7421</v>
      </c>
      <c r="C6219" s="26">
        <v>2000369</v>
      </c>
      <c r="D6219" s="26" t="s">
        <v>780</v>
      </c>
      <c r="E6219" s="26" t="s">
        <v>29898</v>
      </c>
      <c r="F6219" s="26" t="s">
        <v>29899</v>
      </c>
      <c r="G6219" s="26" t="s">
        <v>9601</v>
      </c>
      <c r="H6219" s="26" t="s">
        <v>1025</v>
      </c>
      <c r="J6219" s="26" t="s">
        <v>1053</v>
      </c>
      <c r="K6219" s="26" t="s">
        <v>9597</v>
      </c>
      <c r="L6219" s="26" t="s">
        <v>29900</v>
      </c>
      <c r="M6219" s="26">
        <v>380661557363</v>
      </c>
      <c r="N6219" s="26">
        <v>5910200000</v>
      </c>
    </row>
    <row r="6220" spans="1:14">
      <c r="A6220" s="26" t="s">
        <v>7859</v>
      </c>
      <c r="B6220" s="26" t="s">
        <v>7860</v>
      </c>
      <c r="C6220" s="26">
        <v>34174035</v>
      </c>
      <c r="D6220" s="26" t="s">
        <v>24</v>
      </c>
      <c r="E6220" s="26" t="s">
        <v>29901</v>
      </c>
      <c r="F6220" s="26" t="s">
        <v>29902</v>
      </c>
      <c r="G6220" s="26" t="s">
        <v>9586</v>
      </c>
      <c r="H6220" s="26" t="s">
        <v>1122</v>
      </c>
      <c r="I6220" s="26" t="s">
        <v>10748</v>
      </c>
      <c r="J6220" s="26" t="s">
        <v>29903</v>
      </c>
      <c r="K6220" s="26" t="s">
        <v>9582</v>
      </c>
      <c r="L6220" s="26" t="s">
        <v>29904</v>
      </c>
      <c r="M6220" s="26">
        <v>380575477287</v>
      </c>
      <c r="N6220" s="26">
        <v>6320684601</v>
      </c>
    </row>
    <row r="6221" spans="1:14">
      <c r="A6221" s="26" t="s">
        <v>7880</v>
      </c>
      <c r="B6221" s="26" t="s">
        <v>7881</v>
      </c>
      <c r="C6221" s="26">
        <v>38008933</v>
      </c>
      <c r="D6221" s="26" t="s">
        <v>24</v>
      </c>
      <c r="E6221" s="26" t="s">
        <v>29905</v>
      </c>
      <c r="F6221" s="26" t="s">
        <v>29906</v>
      </c>
      <c r="G6221" s="26" t="s">
        <v>9586</v>
      </c>
      <c r="H6221" s="26" t="s">
        <v>1122</v>
      </c>
      <c r="I6221" s="26" t="s">
        <v>11422</v>
      </c>
      <c r="J6221" s="26" t="s">
        <v>29907</v>
      </c>
      <c r="K6221" s="26" t="s">
        <v>9606</v>
      </c>
      <c r="L6221" s="26" t="s">
        <v>29908</v>
      </c>
      <c r="M6221" s="26">
        <v>380577496144</v>
      </c>
      <c r="N6221" s="26">
        <v>6325155600</v>
      </c>
    </row>
    <row r="6222" spans="1:14">
      <c r="A6222" s="26" t="s">
        <v>7790</v>
      </c>
      <c r="B6222" s="26" t="s">
        <v>7791</v>
      </c>
      <c r="C6222" s="26">
        <v>2009407</v>
      </c>
      <c r="D6222" s="26" t="s">
        <v>780</v>
      </c>
      <c r="E6222" s="26" t="s">
        <v>29909</v>
      </c>
      <c r="F6222" s="26" t="s">
        <v>10114</v>
      </c>
      <c r="G6222" s="26" t="s">
        <v>9601</v>
      </c>
      <c r="H6222" s="26" t="s">
        <v>1088</v>
      </c>
      <c r="J6222" s="26" t="s">
        <v>1115</v>
      </c>
      <c r="K6222" s="26" t="s">
        <v>9597</v>
      </c>
      <c r="L6222" s="26" t="s">
        <v>29910</v>
      </c>
      <c r="M6222" s="26">
        <v>380352523614</v>
      </c>
      <c r="N6222" s="26">
        <v>6110100000</v>
      </c>
    </row>
    <row r="6223" spans="1:14">
      <c r="A6223" s="26" t="s">
        <v>4376</v>
      </c>
      <c r="B6223" s="26" t="s">
        <v>4377</v>
      </c>
      <c r="C6223" s="26">
        <v>38423901</v>
      </c>
      <c r="D6223" s="26" t="s">
        <v>24</v>
      </c>
      <c r="E6223" s="26" t="s">
        <v>29911</v>
      </c>
      <c r="F6223" s="26" t="s">
        <v>29912</v>
      </c>
      <c r="G6223" s="26" t="s">
        <v>9591</v>
      </c>
      <c r="H6223" s="26" t="s">
        <v>576</v>
      </c>
      <c r="I6223" s="26" t="s">
        <v>14945</v>
      </c>
      <c r="J6223" s="26" t="s">
        <v>611</v>
      </c>
      <c r="K6223" s="26" t="s">
        <v>9597</v>
      </c>
      <c r="L6223" s="26" t="s">
        <v>21018</v>
      </c>
      <c r="M6223" s="26">
        <v>761421556540</v>
      </c>
      <c r="N6223" s="26">
        <v>3221810100</v>
      </c>
    </row>
    <row r="6224" spans="1:14">
      <c r="A6224" s="26" t="s">
        <v>9203</v>
      </c>
      <c r="B6224" s="26" t="s">
        <v>9204</v>
      </c>
      <c r="C6224" s="26">
        <v>43334908</v>
      </c>
      <c r="D6224" s="26" t="s">
        <v>780</v>
      </c>
      <c r="E6224" s="26" t="s">
        <v>29913</v>
      </c>
      <c r="F6224" s="26" t="s">
        <v>29914</v>
      </c>
      <c r="G6224" s="26" t="s">
        <v>9601</v>
      </c>
      <c r="H6224" s="26" t="s">
        <v>1490</v>
      </c>
      <c r="J6224" s="26" t="s">
        <v>1553</v>
      </c>
      <c r="K6224" s="26" t="s">
        <v>9597</v>
      </c>
      <c r="L6224" s="26" t="s">
        <v>29915</v>
      </c>
      <c r="M6224" s="26">
        <v>380372243413</v>
      </c>
      <c r="N6224" s="26">
        <v>524955100</v>
      </c>
    </row>
    <row r="6225" spans="1:14">
      <c r="A6225" s="26" t="s">
        <v>4130</v>
      </c>
      <c r="B6225" s="26" t="s">
        <v>4127</v>
      </c>
      <c r="C6225" s="26">
        <v>26482717</v>
      </c>
      <c r="D6225" s="26" t="s">
        <v>24</v>
      </c>
      <c r="E6225" s="26" t="s">
        <v>29916</v>
      </c>
      <c r="F6225" s="26" t="s">
        <v>29917</v>
      </c>
      <c r="G6225" s="26" t="s">
        <v>9586</v>
      </c>
      <c r="H6225" s="26" t="s">
        <v>506</v>
      </c>
      <c r="J6225" s="26" t="s">
        <v>533</v>
      </c>
      <c r="K6225" s="26" t="s">
        <v>9597</v>
      </c>
      <c r="L6225" s="26" t="s">
        <v>29918</v>
      </c>
      <c r="M6225" s="26">
        <v>380508703463</v>
      </c>
      <c r="N6225" s="26">
        <v>2610400000</v>
      </c>
    </row>
    <row r="6226" spans="1:14">
      <c r="A6226" s="26" t="s">
        <v>4130</v>
      </c>
      <c r="B6226" s="26" t="s">
        <v>4127</v>
      </c>
      <c r="C6226" s="26">
        <v>26482717</v>
      </c>
      <c r="D6226" s="26" t="s">
        <v>24</v>
      </c>
      <c r="E6226" s="26" t="s">
        <v>29919</v>
      </c>
      <c r="F6226" s="26" t="s">
        <v>29920</v>
      </c>
      <c r="G6226" s="26" t="s">
        <v>9586</v>
      </c>
      <c r="H6226" s="26" t="s">
        <v>506</v>
      </c>
      <c r="I6226" s="26" t="s">
        <v>10881</v>
      </c>
      <c r="J6226" s="26" t="s">
        <v>24310</v>
      </c>
      <c r="K6226" s="26" t="s">
        <v>9582</v>
      </c>
      <c r="L6226" s="26" t="s">
        <v>29921</v>
      </c>
      <c r="M6226" s="26">
        <v>380501065761</v>
      </c>
      <c r="N6226" s="26">
        <v>2622883601</v>
      </c>
    </row>
    <row r="6227" spans="1:14">
      <c r="A6227" s="26" t="s">
        <v>1750</v>
      </c>
      <c r="B6227" s="26" t="s">
        <v>1751</v>
      </c>
      <c r="C6227" s="26">
        <v>37261811</v>
      </c>
      <c r="D6227" s="26" t="s">
        <v>24</v>
      </c>
      <c r="E6227" s="26" t="s">
        <v>29922</v>
      </c>
      <c r="F6227" s="26" t="s">
        <v>29923</v>
      </c>
      <c r="G6227" s="26" t="s">
        <v>9586</v>
      </c>
      <c r="H6227" s="26" t="s">
        <v>27</v>
      </c>
      <c r="I6227" s="26" t="s">
        <v>11695</v>
      </c>
      <c r="J6227" s="26" t="s">
        <v>29924</v>
      </c>
      <c r="K6227" s="26" t="s">
        <v>9582</v>
      </c>
      <c r="L6227" s="26" t="s">
        <v>29925</v>
      </c>
      <c r="M6227" s="26">
        <v>380433238608</v>
      </c>
      <c r="N6227" s="26">
        <v>521084203</v>
      </c>
    </row>
    <row r="6228" spans="1:14">
      <c r="A6228" s="26" t="s">
        <v>2137</v>
      </c>
      <c r="B6228" s="26" t="s">
        <v>2138</v>
      </c>
      <c r="C6228" s="26">
        <v>38485879</v>
      </c>
      <c r="D6228" s="26" t="s">
        <v>24</v>
      </c>
      <c r="E6228" s="26" t="s">
        <v>29926</v>
      </c>
      <c r="F6228" s="26" t="s">
        <v>29927</v>
      </c>
      <c r="G6228" s="26" t="s">
        <v>9579</v>
      </c>
      <c r="H6228" s="26" t="s">
        <v>103</v>
      </c>
      <c r="I6228" s="26" t="s">
        <v>10489</v>
      </c>
      <c r="J6228" s="26" t="s">
        <v>15572</v>
      </c>
      <c r="K6228" s="26" t="s">
        <v>9582</v>
      </c>
      <c r="L6228" s="26" t="s">
        <v>29928</v>
      </c>
      <c r="M6228" s="26">
        <v>761360316006</v>
      </c>
      <c r="N6228" s="26">
        <v>725081304</v>
      </c>
    </row>
    <row r="6229" spans="1:14">
      <c r="A6229" s="26" t="s">
        <v>6631</v>
      </c>
      <c r="B6229" s="26" t="s">
        <v>6632</v>
      </c>
      <c r="C6229" s="26">
        <v>38396501</v>
      </c>
      <c r="D6229" s="26" t="s">
        <v>24</v>
      </c>
      <c r="E6229" s="26" t="s">
        <v>29929</v>
      </c>
      <c r="F6229" s="26" t="s">
        <v>29930</v>
      </c>
      <c r="G6229" s="26" t="s">
        <v>9579</v>
      </c>
      <c r="H6229" s="26" t="s">
        <v>949</v>
      </c>
      <c r="I6229" s="26" t="s">
        <v>13266</v>
      </c>
      <c r="J6229" s="26" t="s">
        <v>23156</v>
      </c>
      <c r="K6229" s="26" t="s">
        <v>9906</v>
      </c>
      <c r="L6229" s="26" t="s">
        <v>29931</v>
      </c>
      <c r="M6229" s="26">
        <v>380534694053</v>
      </c>
      <c r="N6229" s="26">
        <v>124785002</v>
      </c>
    </row>
    <row r="6230" spans="1:14">
      <c r="A6230" s="26" t="s">
        <v>5149</v>
      </c>
      <c r="B6230" s="26" t="s">
        <v>5150</v>
      </c>
      <c r="C6230" s="26">
        <v>1996800</v>
      </c>
      <c r="D6230" s="26" t="s">
        <v>780</v>
      </c>
      <c r="E6230" s="26" t="s">
        <v>29932</v>
      </c>
      <c r="F6230" s="26" t="s">
        <v>29933</v>
      </c>
      <c r="G6230" s="26" t="s">
        <v>9601</v>
      </c>
      <c r="H6230" s="26" t="s">
        <v>735</v>
      </c>
      <c r="J6230" s="26" t="s">
        <v>740</v>
      </c>
      <c r="K6230" s="26" t="s">
        <v>9597</v>
      </c>
      <c r="L6230" s="26" t="s">
        <v>29934</v>
      </c>
      <c r="M6230" s="26">
        <v>380678561962</v>
      </c>
      <c r="N6230" s="26">
        <v>1221881203</v>
      </c>
    </row>
    <row r="6231" spans="1:14">
      <c r="A6231" s="26" t="s">
        <v>4713</v>
      </c>
      <c r="B6231" s="26" t="s">
        <v>4714</v>
      </c>
      <c r="C6231" s="26">
        <v>38201051</v>
      </c>
      <c r="D6231" s="26" t="s">
        <v>24</v>
      </c>
      <c r="E6231" s="26" t="s">
        <v>29935</v>
      </c>
      <c r="F6231" s="26" t="s">
        <v>29936</v>
      </c>
      <c r="G6231" s="26" t="s">
        <v>9586</v>
      </c>
      <c r="H6231" s="26" t="s">
        <v>670</v>
      </c>
      <c r="I6231" s="26" t="s">
        <v>11301</v>
      </c>
      <c r="J6231" s="26" t="s">
        <v>29937</v>
      </c>
      <c r="K6231" s="26" t="s">
        <v>9582</v>
      </c>
      <c r="L6231" s="26" t="s">
        <v>29938</v>
      </c>
      <c r="M6231" s="26">
        <v>380980086596</v>
      </c>
      <c r="N6231" s="26">
        <v>3520383802</v>
      </c>
    </row>
    <row r="6232" spans="1:14">
      <c r="A6232" s="26" t="s">
        <v>8839</v>
      </c>
      <c r="B6232" s="26" t="s">
        <v>8840</v>
      </c>
      <c r="C6232" s="26">
        <v>36771482</v>
      </c>
      <c r="D6232" s="26" t="s">
        <v>24</v>
      </c>
      <c r="E6232" s="26" t="s">
        <v>29939</v>
      </c>
      <c r="F6232" s="26" t="s">
        <v>29940</v>
      </c>
      <c r="G6232" s="26" t="s">
        <v>9586</v>
      </c>
      <c r="H6232" s="26" t="s">
        <v>1401</v>
      </c>
      <c r="J6232" s="26" t="s">
        <v>1402</v>
      </c>
      <c r="K6232" s="26" t="s">
        <v>9597</v>
      </c>
      <c r="L6232" s="26" t="s">
        <v>29941</v>
      </c>
      <c r="M6232" s="26">
        <v>380964568291</v>
      </c>
      <c r="N6232" s="26">
        <v>6324280301</v>
      </c>
    </row>
    <row r="6233" spans="1:14">
      <c r="A6233" s="26" t="s">
        <v>3174</v>
      </c>
      <c r="B6233" s="26" t="s">
        <v>3175</v>
      </c>
      <c r="C6233" s="26">
        <v>38947848</v>
      </c>
      <c r="D6233" s="26" t="s">
        <v>24</v>
      </c>
      <c r="E6233" s="26" t="s">
        <v>29942</v>
      </c>
      <c r="F6233" s="26" t="s">
        <v>29943</v>
      </c>
      <c r="G6233" s="26" t="s">
        <v>9586</v>
      </c>
      <c r="H6233" s="26" t="s">
        <v>375</v>
      </c>
      <c r="I6233" s="26" t="s">
        <v>13934</v>
      </c>
      <c r="J6233" s="26" t="s">
        <v>3172</v>
      </c>
      <c r="K6233" s="26" t="s">
        <v>9597</v>
      </c>
      <c r="L6233" s="26" t="s">
        <v>29944</v>
      </c>
      <c r="M6233" s="26">
        <v>380413051022</v>
      </c>
      <c r="N6233" s="26">
        <v>1822510100</v>
      </c>
    </row>
    <row r="6234" spans="1:14">
      <c r="A6234" s="26" t="s">
        <v>1992</v>
      </c>
      <c r="B6234" s="26" t="s">
        <v>1993</v>
      </c>
      <c r="C6234" s="26">
        <v>38850219</v>
      </c>
      <c r="D6234" s="26" t="s">
        <v>24</v>
      </c>
      <c r="E6234" s="26" t="s">
        <v>29945</v>
      </c>
      <c r="F6234" s="26" t="s">
        <v>29946</v>
      </c>
      <c r="G6234" s="26" t="s">
        <v>9586</v>
      </c>
      <c r="H6234" s="26" t="s">
        <v>103</v>
      </c>
      <c r="I6234" s="26" t="s">
        <v>12557</v>
      </c>
      <c r="J6234" s="26" t="s">
        <v>29947</v>
      </c>
      <c r="K6234" s="26" t="s">
        <v>9582</v>
      </c>
      <c r="L6234" s="26" t="s">
        <v>29948</v>
      </c>
      <c r="M6234" s="26">
        <v>380336593137</v>
      </c>
      <c r="N6234" s="26">
        <v>721882001</v>
      </c>
    </row>
    <row r="6235" spans="1:14">
      <c r="A6235" s="26" t="s">
        <v>7945</v>
      </c>
      <c r="B6235" s="26" t="s">
        <v>7946</v>
      </c>
      <c r="C6235" s="26">
        <v>2002701</v>
      </c>
      <c r="D6235" s="26" t="s">
        <v>780</v>
      </c>
      <c r="E6235" s="26" t="s">
        <v>29949</v>
      </c>
      <c r="F6235" s="26" t="s">
        <v>29950</v>
      </c>
      <c r="G6235" s="26" t="s">
        <v>9601</v>
      </c>
      <c r="H6235" s="26" t="s">
        <v>1122</v>
      </c>
      <c r="I6235" s="26" t="s">
        <v>10135</v>
      </c>
      <c r="J6235" s="26" t="s">
        <v>1194</v>
      </c>
      <c r="K6235" s="26" t="s">
        <v>9597</v>
      </c>
      <c r="L6235" s="26" t="s">
        <v>29951</v>
      </c>
      <c r="M6235" s="26">
        <v>380574470978</v>
      </c>
      <c r="N6235" s="26">
        <v>6323310100</v>
      </c>
    </row>
    <row r="6236" spans="1:14">
      <c r="A6236" s="26" t="s">
        <v>3015</v>
      </c>
      <c r="B6236" s="26" t="s">
        <v>3010</v>
      </c>
      <c r="C6236" s="26">
        <v>37803279</v>
      </c>
      <c r="D6236" s="26" t="s">
        <v>24</v>
      </c>
      <c r="E6236" s="26" t="s">
        <v>29952</v>
      </c>
      <c r="F6236" s="26" t="s">
        <v>29953</v>
      </c>
      <c r="G6236" s="26" t="s">
        <v>9586</v>
      </c>
      <c r="H6236" s="26" t="s">
        <v>258</v>
      </c>
      <c r="J6236" s="26" t="s">
        <v>367</v>
      </c>
      <c r="K6236" s="26" t="s">
        <v>9597</v>
      </c>
      <c r="L6236" s="26" t="s">
        <v>29954</v>
      </c>
      <c r="M6236" s="26">
        <v>380661035303</v>
      </c>
      <c r="N6236" s="26">
        <v>1414100000</v>
      </c>
    </row>
    <row r="6237" spans="1:14">
      <c r="A6237" s="26" t="s">
        <v>9044</v>
      </c>
      <c r="B6237" s="26" t="s">
        <v>9045</v>
      </c>
      <c r="C6237" s="26">
        <v>38990598</v>
      </c>
      <c r="D6237" s="26" t="s">
        <v>24</v>
      </c>
      <c r="E6237" s="26" t="s">
        <v>29955</v>
      </c>
      <c r="F6237" s="26" t="s">
        <v>29956</v>
      </c>
      <c r="G6237" s="26" t="s">
        <v>9579</v>
      </c>
      <c r="H6237" s="26" t="s">
        <v>1401</v>
      </c>
      <c r="I6237" s="26" t="s">
        <v>10821</v>
      </c>
      <c r="J6237" s="26" t="s">
        <v>13699</v>
      </c>
      <c r="K6237" s="26" t="s">
        <v>9582</v>
      </c>
      <c r="L6237" s="26" t="s">
        <v>29957</v>
      </c>
      <c r="M6237" s="26">
        <v>380984265529</v>
      </c>
      <c r="N6237" s="26">
        <v>1422755301</v>
      </c>
    </row>
    <row r="6238" spans="1:14">
      <c r="A6238" s="26" t="s">
        <v>8748</v>
      </c>
      <c r="B6238" s="26" t="s">
        <v>8749</v>
      </c>
      <c r="C6238" s="26">
        <v>38487677</v>
      </c>
      <c r="D6238" s="26" t="s">
        <v>24</v>
      </c>
      <c r="E6238" s="26" t="s">
        <v>29958</v>
      </c>
      <c r="F6238" s="26" t="s">
        <v>12654</v>
      </c>
      <c r="G6238" s="26" t="s">
        <v>9586</v>
      </c>
      <c r="H6238" s="26" t="s">
        <v>1308</v>
      </c>
      <c r="J6238" s="26" t="s">
        <v>14594</v>
      </c>
      <c r="K6238" s="26" t="s">
        <v>9597</v>
      </c>
      <c r="L6238" s="26" t="s">
        <v>29959</v>
      </c>
      <c r="M6238" s="26">
        <v>380385431599</v>
      </c>
      <c r="N6238" s="26">
        <v>6810800000</v>
      </c>
    </row>
    <row r="6239" spans="1:14">
      <c r="A6239" s="26" t="s">
        <v>9092</v>
      </c>
      <c r="B6239" s="26" t="s">
        <v>9093</v>
      </c>
      <c r="C6239" s="26" t="s">
        <v>1604</v>
      </c>
      <c r="D6239" s="26" t="s">
        <v>24</v>
      </c>
      <c r="E6239" s="26" t="s">
        <v>29960</v>
      </c>
      <c r="F6239" s="26" t="s">
        <v>29961</v>
      </c>
      <c r="G6239" s="26" t="s">
        <v>9586</v>
      </c>
      <c r="H6239" s="26" t="s">
        <v>1490</v>
      </c>
      <c r="I6239" s="26" t="s">
        <v>12360</v>
      </c>
      <c r="J6239" s="26" t="s">
        <v>1517</v>
      </c>
      <c r="K6239" s="26" t="s">
        <v>9606</v>
      </c>
      <c r="L6239" s="26" t="s">
        <v>29962</v>
      </c>
      <c r="M6239" s="26">
        <v>380668876068</v>
      </c>
      <c r="N6239" s="26">
        <v>7322055100</v>
      </c>
    </row>
    <row r="6240" spans="1:14">
      <c r="A6240" s="26" t="s">
        <v>7234</v>
      </c>
      <c r="B6240" s="26" t="s">
        <v>7235</v>
      </c>
      <c r="C6240" s="26">
        <v>22563423</v>
      </c>
      <c r="D6240" s="26" t="s">
        <v>780</v>
      </c>
      <c r="E6240" s="26" t="s">
        <v>29963</v>
      </c>
      <c r="F6240" s="26" t="s">
        <v>29964</v>
      </c>
      <c r="G6240" s="26" t="s">
        <v>9601</v>
      </c>
      <c r="H6240" s="26" t="s">
        <v>987</v>
      </c>
      <c r="J6240" s="26" t="s">
        <v>1008</v>
      </c>
      <c r="K6240" s="26" t="s">
        <v>9597</v>
      </c>
      <c r="L6240" s="26" t="s">
        <v>29965</v>
      </c>
      <c r="M6240" s="26">
        <v>380362634361</v>
      </c>
      <c r="N6240" s="26">
        <v>122086501</v>
      </c>
    </row>
    <row r="6241" spans="1:14">
      <c r="A6241" s="26" t="s">
        <v>6276</v>
      </c>
      <c r="B6241" s="26" t="s">
        <v>6277</v>
      </c>
      <c r="C6241" s="26">
        <v>2774579</v>
      </c>
      <c r="D6241" s="26" t="s">
        <v>24</v>
      </c>
      <c r="E6241" s="26" t="s">
        <v>29966</v>
      </c>
      <c r="F6241" s="26" t="s">
        <v>14409</v>
      </c>
      <c r="G6241" s="26" t="s">
        <v>9591</v>
      </c>
      <c r="H6241" s="26" t="s">
        <v>885</v>
      </c>
      <c r="J6241" s="26" t="s">
        <v>910</v>
      </c>
      <c r="K6241" s="26" t="s">
        <v>9597</v>
      </c>
      <c r="L6241" s="26" t="s">
        <v>29967</v>
      </c>
      <c r="M6241" s="26">
        <v>380487058701</v>
      </c>
      <c r="N6241" s="26">
        <v>5110100000</v>
      </c>
    </row>
    <row r="6242" spans="1:14">
      <c r="A6242" s="26" t="s">
        <v>7320</v>
      </c>
      <c r="B6242" s="26" t="s">
        <v>7321</v>
      </c>
      <c r="C6242" s="26">
        <v>34205047</v>
      </c>
      <c r="D6242" s="26" t="s">
        <v>24</v>
      </c>
      <c r="E6242" s="26" t="s">
        <v>29968</v>
      </c>
      <c r="F6242" s="26" t="s">
        <v>12404</v>
      </c>
      <c r="G6242" s="26" t="s">
        <v>9586</v>
      </c>
      <c r="H6242" s="26" t="s">
        <v>1025</v>
      </c>
      <c r="I6242" s="26" t="s">
        <v>19877</v>
      </c>
      <c r="J6242" s="26" t="s">
        <v>7322</v>
      </c>
      <c r="K6242" s="26" t="s">
        <v>9606</v>
      </c>
      <c r="L6242" s="26" t="s">
        <v>29969</v>
      </c>
      <c r="M6242" s="26">
        <v>380545173104</v>
      </c>
      <c r="N6242" s="26">
        <v>5924455300</v>
      </c>
    </row>
    <row r="6243" spans="1:14">
      <c r="A6243" s="26" t="s">
        <v>1806</v>
      </c>
      <c r="B6243" s="26" t="s">
        <v>1807</v>
      </c>
      <c r="C6243" s="26">
        <v>37472460</v>
      </c>
      <c r="D6243" s="26" t="s">
        <v>24</v>
      </c>
      <c r="E6243" s="26" t="s">
        <v>29970</v>
      </c>
      <c r="F6243" s="26" t="s">
        <v>29971</v>
      </c>
      <c r="G6243" s="26" t="s">
        <v>9586</v>
      </c>
      <c r="H6243" s="26" t="s">
        <v>27</v>
      </c>
      <c r="I6243" s="26" t="s">
        <v>10731</v>
      </c>
      <c r="J6243" s="26" t="s">
        <v>29972</v>
      </c>
      <c r="K6243" s="26" t="s">
        <v>9582</v>
      </c>
      <c r="L6243" s="26" t="s">
        <v>29973</v>
      </c>
      <c r="M6243" s="26">
        <v>761407251211</v>
      </c>
      <c r="N6243" s="26">
        <v>522482201</v>
      </c>
    </row>
    <row r="6244" spans="1:14">
      <c r="A6244" s="26" t="s">
        <v>1699</v>
      </c>
      <c r="B6244" s="26" t="s">
        <v>1700</v>
      </c>
      <c r="C6244" s="26">
        <v>36364624</v>
      </c>
      <c r="D6244" s="26" t="s">
        <v>1701</v>
      </c>
      <c r="E6244" s="26" t="s">
        <v>29974</v>
      </c>
      <c r="F6244" s="26" t="s">
        <v>29975</v>
      </c>
      <c r="G6244" s="26" t="s">
        <v>9601</v>
      </c>
      <c r="H6244" s="26" t="s">
        <v>27</v>
      </c>
      <c r="J6244" s="26" t="s">
        <v>83</v>
      </c>
      <c r="K6244" s="26" t="s">
        <v>9606</v>
      </c>
      <c r="L6244" s="26" t="s">
        <v>29976</v>
      </c>
      <c r="M6244" s="26">
        <v>380432329301</v>
      </c>
      <c r="N6244" s="26">
        <v>524155100</v>
      </c>
    </row>
    <row r="6245" spans="1:14">
      <c r="A6245" s="26" t="s">
        <v>9425</v>
      </c>
      <c r="B6245" s="26" t="s">
        <v>9426</v>
      </c>
      <c r="C6245" s="26">
        <v>40197537</v>
      </c>
      <c r="D6245" s="26" t="s">
        <v>24</v>
      </c>
      <c r="E6245" s="26" t="s">
        <v>29977</v>
      </c>
      <c r="F6245" s="26" t="s">
        <v>29978</v>
      </c>
      <c r="G6245" s="26" t="s">
        <v>9586</v>
      </c>
      <c r="H6245" s="26" t="s">
        <v>1573</v>
      </c>
      <c r="I6245" s="26" t="s">
        <v>15364</v>
      </c>
      <c r="J6245" s="26" t="s">
        <v>16107</v>
      </c>
      <c r="K6245" s="26" t="s">
        <v>9582</v>
      </c>
      <c r="L6245" s="26" t="s">
        <v>29979</v>
      </c>
      <c r="M6245" s="26">
        <v>380463925538</v>
      </c>
      <c r="N6245" s="26">
        <v>520686303</v>
      </c>
    </row>
    <row r="6246" spans="1:14">
      <c r="A6246" s="26" t="s">
        <v>6645</v>
      </c>
      <c r="B6246" s="26" t="s">
        <v>6646</v>
      </c>
      <c r="C6246" s="26">
        <v>1999307</v>
      </c>
      <c r="D6246" s="26" t="s">
        <v>780</v>
      </c>
      <c r="E6246" s="26" t="s">
        <v>29980</v>
      </c>
      <c r="F6246" s="26" t="s">
        <v>29981</v>
      </c>
      <c r="G6246" s="26" t="s">
        <v>9601</v>
      </c>
      <c r="H6246" s="26" t="s">
        <v>949</v>
      </c>
      <c r="I6246" s="26" t="s">
        <v>11921</v>
      </c>
      <c r="J6246" s="26" t="s">
        <v>29982</v>
      </c>
      <c r="K6246" s="26" t="s">
        <v>9582</v>
      </c>
      <c r="L6246" s="26" t="s">
        <v>29983</v>
      </c>
      <c r="M6246" s="26">
        <v>380534331168</v>
      </c>
      <c r="N6246" s="26">
        <v>1222081001</v>
      </c>
    </row>
    <row r="6247" spans="1:14">
      <c r="A6247" s="26" t="s">
        <v>2689</v>
      </c>
      <c r="B6247" s="26" t="s">
        <v>2690</v>
      </c>
      <c r="C6247" s="26">
        <v>37004278</v>
      </c>
      <c r="D6247" s="26" t="s">
        <v>24</v>
      </c>
      <c r="E6247" s="26" t="s">
        <v>29984</v>
      </c>
      <c r="F6247" s="26" t="s">
        <v>29985</v>
      </c>
      <c r="G6247" s="26" t="s">
        <v>9579</v>
      </c>
      <c r="H6247" s="26" t="s">
        <v>133</v>
      </c>
      <c r="I6247" s="26" t="s">
        <v>9747</v>
      </c>
      <c r="J6247" s="26" t="s">
        <v>29986</v>
      </c>
      <c r="K6247" s="26" t="s">
        <v>9582</v>
      </c>
      <c r="L6247" s="26" t="s">
        <v>29987</v>
      </c>
      <c r="M6247" s="26">
        <v>380660210437</v>
      </c>
      <c r="N6247" s="26">
        <v>1224287801</v>
      </c>
    </row>
    <row r="6248" spans="1:14">
      <c r="A6248" s="26" t="s">
        <v>7629</v>
      </c>
      <c r="B6248" s="26" t="s">
        <v>7630</v>
      </c>
      <c r="C6248" s="26">
        <v>39511438</v>
      </c>
      <c r="D6248" s="26" t="s">
        <v>24</v>
      </c>
      <c r="E6248" s="26" t="s">
        <v>29988</v>
      </c>
      <c r="F6248" s="26" t="s">
        <v>29989</v>
      </c>
      <c r="G6248" s="26" t="s">
        <v>9579</v>
      </c>
      <c r="H6248" s="26" t="s">
        <v>1088</v>
      </c>
      <c r="I6248" s="26" t="s">
        <v>10469</v>
      </c>
      <c r="J6248" s="26" t="s">
        <v>29990</v>
      </c>
      <c r="K6248" s="26" t="s">
        <v>9582</v>
      </c>
      <c r="L6248" s="26" t="s">
        <v>29991</v>
      </c>
      <c r="M6248" s="26">
        <v>380979819736</v>
      </c>
      <c r="N6248" s="26">
        <v>6122482601</v>
      </c>
    </row>
    <row r="6249" spans="1:14">
      <c r="A6249" s="26" t="s">
        <v>9098</v>
      </c>
      <c r="B6249" s="26" t="s">
        <v>9099</v>
      </c>
      <c r="C6249" s="26">
        <v>38561624</v>
      </c>
      <c r="D6249" s="26" t="s">
        <v>24</v>
      </c>
      <c r="E6249" s="26" t="s">
        <v>29992</v>
      </c>
      <c r="F6249" s="26" t="s">
        <v>29993</v>
      </c>
      <c r="G6249" s="26" t="s">
        <v>9591</v>
      </c>
      <c r="H6249" s="26" t="s">
        <v>1490</v>
      </c>
      <c r="I6249" s="26" t="s">
        <v>9841</v>
      </c>
      <c r="J6249" s="26" t="s">
        <v>29994</v>
      </c>
      <c r="K6249" s="26" t="s">
        <v>9582</v>
      </c>
      <c r="L6249" s="26" t="s">
        <v>29995</v>
      </c>
      <c r="M6249" s="26">
        <v>380997919483</v>
      </c>
      <c r="N6249" s="26">
        <v>7322581001</v>
      </c>
    </row>
    <row r="6250" spans="1:14">
      <c r="A6250" s="26" t="s">
        <v>7244</v>
      </c>
      <c r="B6250" s="26" t="s">
        <v>7245</v>
      </c>
      <c r="C6250" s="26">
        <v>38440010</v>
      </c>
      <c r="D6250" s="26" t="s">
        <v>24</v>
      </c>
      <c r="E6250" s="26" t="s">
        <v>29996</v>
      </c>
      <c r="F6250" s="26" t="s">
        <v>29997</v>
      </c>
      <c r="G6250" s="26" t="s">
        <v>9579</v>
      </c>
      <c r="H6250" s="26" t="s">
        <v>987</v>
      </c>
      <c r="I6250" s="26" t="s">
        <v>11035</v>
      </c>
      <c r="J6250" s="26" t="s">
        <v>29998</v>
      </c>
      <c r="K6250" s="26" t="s">
        <v>9582</v>
      </c>
      <c r="L6250" s="26" t="s">
        <v>29999</v>
      </c>
      <c r="M6250" s="26">
        <v>380687641829</v>
      </c>
      <c r="N6250" s="26">
        <v>5625482803</v>
      </c>
    </row>
    <row r="6251" spans="1:14">
      <c r="A6251" s="26" t="s">
        <v>6117</v>
      </c>
      <c r="B6251" s="26" t="s">
        <v>6118</v>
      </c>
      <c r="C6251" s="26">
        <v>40196816</v>
      </c>
      <c r="D6251" s="26" t="s">
        <v>24</v>
      </c>
      <c r="E6251" s="26" t="s">
        <v>30000</v>
      </c>
      <c r="F6251" s="26" t="s">
        <v>30001</v>
      </c>
      <c r="G6251" s="26" t="s">
        <v>9579</v>
      </c>
      <c r="H6251" s="26" t="s">
        <v>885</v>
      </c>
      <c r="I6251" s="26" t="s">
        <v>10171</v>
      </c>
      <c r="J6251" s="26" t="s">
        <v>30002</v>
      </c>
      <c r="K6251" s="26" t="s">
        <v>9582</v>
      </c>
      <c r="L6251" s="26" t="s">
        <v>30003</v>
      </c>
      <c r="M6251" s="26">
        <v>380486624222</v>
      </c>
      <c r="N6251" s="26">
        <v>5110290015</v>
      </c>
    </row>
    <row r="6252" spans="1:14">
      <c r="A6252" s="26" t="s">
        <v>9428</v>
      </c>
      <c r="B6252" s="26" t="s">
        <v>9429</v>
      </c>
      <c r="C6252" s="26">
        <v>2006521</v>
      </c>
      <c r="D6252" s="26" t="s">
        <v>780</v>
      </c>
      <c r="E6252" s="26" t="s">
        <v>30004</v>
      </c>
      <c r="F6252" s="26" t="s">
        <v>30005</v>
      </c>
      <c r="G6252" s="26" t="s">
        <v>9601</v>
      </c>
      <c r="H6252" s="26" t="s">
        <v>1573</v>
      </c>
      <c r="I6252" s="26" t="s">
        <v>15364</v>
      </c>
      <c r="J6252" s="26" t="s">
        <v>9427</v>
      </c>
      <c r="K6252" s="26" t="s">
        <v>9606</v>
      </c>
      <c r="L6252" s="26" t="s">
        <v>30006</v>
      </c>
      <c r="M6252" s="26">
        <v>380463921245</v>
      </c>
      <c r="N6252" s="26">
        <v>1422786501</v>
      </c>
    </row>
    <row r="6253" spans="1:14">
      <c r="A6253" s="26" t="s">
        <v>5498</v>
      </c>
      <c r="B6253" s="26" t="s">
        <v>5499</v>
      </c>
      <c r="C6253" s="26">
        <v>38945065</v>
      </c>
      <c r="D6253" s="26" t="s">
        <v>24</v>
      </c>
      <c r="E6253" s="26" t="s">
        <v>30007</v>
      </c>
      <c r="F6253" s="26" t="s">
        <v>30008</v>
      </c>
      <c r="G6253" s="26" t="s">
        <v>9586</v>
      </c>
      <c r="H6253" s="26" t="s">
        <v>799</v>
      </c>
      <c r="J6253" s="26" t="s">
        <v>800</v>
      </c>
      <c r="K6253" s="26" t="s">
        <v>9597</v>
      </c>
      <c r="L6253" s="26" t="s">
        <v>30009</v>
      </c>
      <c r="M6253" s="26">
        <v>380445965793</v>
      </c>
      <c r="N6253" s="26">
        <v>4822784009</v>
      </c>
    </row>
    <row r="6254" spans="1:14">
      <c r="A6254" s="26" t="s">
        <v>5375</v>
      </c>
      <c r="B6254" s="26" t="s">
        <v>5376</v>
      </c>
      <c r="C6254" s="26">
        <v>42140021</v>
      </c>
      <c r="D6254" s="26" t="s">
        <v>24</v>
      </c>
      <c r="E6254" s="26" t="s">
        <v>30010</v>
      </c>
      <c r="F6254" s="26" t="s">
        <v>30011</v>
      </c>
      <c r="G6254" s="26" t="s">
        <v>9586</v>
      </c>
      <c r="H6254" s="26" t="s">
        <v>735</v>
      </c>
      <c r="I6254" s="26" t="s">
        <v>11411</v>
      </c>
      <c r="J6254" s="26" t="s">
        <v>30012</v>
      </c>
      <c r="K6254" s="26" t="s">
        <v>9582</v>
      </c>
      <c r="L6254" s="26" t="s">
        <v>30013</v>
      </c>
      <c r="M6254" s="26">
        <v>380969599539</v>
      </c>
      <c r="N6254" s="26">
        <v>4624588301</v>
      </c>
    </row>
    <row r="6255" spans="1:14">
      <c r="A6255" s="26" t="s">
        <v>3343</v>
      </c>
      <c r="B6255" s="26" t="s">
        <v>3344</v>
      </c>
      <c r="C6255" s="26">
        <v>42019223</v>
      </c>
      <c r="D6255" s="26" t="s">
        <v>24</v>
      </c>
      <c r="E6255" s="26" t="s">
        <v>30014</v>
      </c>
      <c r="F6255" s="26" t="s">
        <v>30015</v>
      </c>
      <c r="G6255" s="26" t="s">
        <v>9586</v>
      </c>
      <c r="H6255" s="26" t="s">
        <v>392</v>
      </c>
      <c r="J6255" s="26" t="s">
        <v>30016</v>
      </c>
      <c r="K6255" s="26" t="s">
        <v>9582</v>
      </c>
      <c r="L6255" s="26" t="s">
        <v>30017</v>
      </c>
      <c r="M6255" s="26">
        <v>761914161542</v>
      </c>
      <c r="N6255" s="26">
        <v>1221081806</v>
      </c>
    </row>
    <row r="6256" spans="1:14">
      <c r="A6256" s="26" t="s">
        <v>8369</v>
      </c>
      <c r="B6256" s="26" t="s">
        <v>8106</v>
      </c>
      <c r="C6256" s="26">
        <v>2003764</v>
      </c>
      <c r="D6256" s="26" t="s">
        <v>24</v>
      </c>
      <c r="E6256" s="26" t="s">
        <v>30018</v>
      </c>
      <c r="F6256" s="26" t="s">
        <v>30019</v>
      </c>
      <c r="G6256" s="26" t="s">
        <v>9586</v>
      </c>
      <c r="H6256" s="26" t="s">
        <v>1122</v>
      </c>
      <c r="J6256" s="26" t="s">
        <v>8039</v>
      </c>
      <c r="K6256" s="26" t="s">
        <v>9597</v>
      </c>
      <c r="L6256" s="26" t="s">
        <v>30020</v>
      </c>
      <c r="M6256" s="26">
        <v>380577255652</v>
      </c>
      <c r="N6256" s="26">
        <v>6310100000</v>
      </c>
    </row>
    <row r="6257" spans="1:14">
      <c r="A6257" s="26" t="s">
        <v>8432</v>
      </c>
      <c r="B6257" s="26" t="s">
        <v>8433</v>
      </c>
      <c r="C6257" s="26">
        <v>38417809</v>
      </c>
      <c r="D6257" s="26" t="s">
        <v>24</v>
      </c>
      <c r="E6257" s="26" t="s">
        <v>30021</v>
      </c>
      <c r="F6257" s="26" t="s">
        <v>30022</v>
      </c>
      <c r="G6257" s="26" t="s">
        <v>9586</v>
      </c>
      <c r="H6257" s="26" t="s">
        <v>1269</v>
      </c>
      <c r="I6257" s="26" t="s">
        <v>20440</v>
      </c>
      <c r="J6257" s="26" t="s">
        <v>30023</v>
      </c>
      <c r="K6257" s="26" t="s">
        <v>9582</v>
      </c>
      <c r="L6257" s="26" t="s">
        <v>30024</v>
      </c>
      <c r="M6257" s="26">
        <v>761109102376</v>
      </c>
      <c r="N6257" s="26">
        <v>6521583301</v>
      </c>
    </row>
    <row r="6258" spans="1:14">
      <c r="A6258" s="26" t="s">
        <v>7851</v>
      </c>
      <c r="B6258" s="26" t="s">
        <v>7852</v>
      </c>
      <c r="C6258" s="26">
        <v>38248739</v>
      </c>
      <c r="D6258" s="26" t="s">
        <v>24</v>
      </c>
      <c r="E6258" s="26" t="s">
        <v>30025</v>
      </c>
      <c r="F6258" s="26" t="s">
        <v>30026</v>
      </c>
      <c r="G6258" s="26" t="s">
        <v>9586</v>
      </c>
      <c r="H6258" s="26" t="s">
        <v>1122</v>
      </c>
      <c r="I6258" s="26" t="s">
        <v>10331</v>
      </c>
      <c r="J6258" s="26" t="s">
        <v>30027</v>
      </c>
      <c r="K6258" s="26" t="s">
        <v>9582</v>
      </c>
      <c r="L6258" s="26" t="s">
        <v>30028</v>
      </c>
      <c r="M6258" s="26">
        <v>380997134095</v>
      </c>
      <c r="N6258" s="26">
        <v>121186008</v>
      </c>
    </row>
    <row r="6259" spans="1:14">
      <c r="A6259" s="26" t="s">
        <v>7599</v>
      </c>
      <c r="B6259" s="26" t="s">
        <v>7600</v>
      </c>
      <c r="C6259" s="26">
        <v>38194961</v>
      </c>
      <c r="D6259" s="26" t="s">
        <v>24</v>
      </c>
      <c r="E6259" s="26" t="s">
        <v>30029</v>
      </c>
      <c r="F6259" s="26" t="s">
        <v>30030</v>
      </c>
      <c r="G6259" s="26" t="s">
        <v>9586</v>
      </c>
      <c r="H6259" s="26" t="s">
        <v>1088</v>
      </c>
      <c r="I6259" s="26" t="s">
        <v>9882</v>
      </c>
      <c r="J6259" s="26" t="s">
        <v>30031</v>
      </c>
      <c r="K6259" s="26" t="s">
        <v>9582</v>
      </c>
      <c r="L6259" s="26" t="s">
        <v>30032</v>
      </c>
      <c r="M6259" s="26">
        <v>380355748400</v>
      </c>
      <c r="N6259" s="26">
        <v>6121685401</v>
      </c>
    </row>
    <row r="6260" spans="1:14">
      <c r="A6260" s="26" t="s">
        <v>1863</v>
      </c>
      <c r="B6260" s="26" t="s">
        <v>1864</v>
      </c>
      <c r="C6260" s="26" t="s">
        <v>1604</v>
      </c>
      <c r="D6260" s="26" t="s">
        <v>24</v>
      </c>
      <c r="E6260" s="26" t="s">
        <v>30033</v>
      </c>
      <c r="F6260" s="26" t="s">
        <v>30034</v>
      </c>
      <c r="G6260" s="26" t="s">
        <v>9591</v>
      </c>
      <c r="H6260" s="26" t="s">
        <v>27</v>
      </c>
      <c r="I6260" s="26" t="s">
        <v>14152</v>
      </c>
      <c r="J6260" s="26" t="s">
        <v>1859</v>
      </c>
      <c r="K6260" s="26" t="s">
        <v>9597</v>
      </c>
      <c r="L6260" s="26" t="s">
        <v>30035</v>
      </c>
      <c r="M6260" s="26">
        <v>380967156442</v>
      </c>
      <c r="N6260" s="26">
        <v>523410100</v>
      </c>
    </row>
    <row r="6261" spans="1:14">
      <c r="A6261" s="26" t="s">
        <v>3260</v>
      </c>
      <c r="B6261" s="26" t="s">
        <v>3261</v>
      </c>
      <c r="C6261" s="26">
        <v>38731750</v>
      </c>
      <c r="D6261" s="26" t="s">
        <v>24</v>
      </c>
      <c r="E6261" s="26" t="s">
        <v>30036</v>
      </c>
      <c r="F6261" s="26" t="s">
        <v>30037</v>
      </c>
      <c r="G6261" s="26" t="s">
        <v>9586</v>
      </c>
      <c r="H6261" s="26" t="s">
        <v>375</v>
      </c>
      <c r="I6261" s="26" t="s">
        <v>12530</v>
      </c>
      <c r="J6261" s="26" t="s">
        <v>30038</v>
      </c>
      <c r="K6261" s="26" t="s">
        <v>9582</v>
      </c>
      <c r="L6261" s="26" t="s">
        <v>30039</v>
      </c>
      <c r="M6261" s="26">
        <v>380506239537</v>
      </c>
      <c r="N6261" s="26">
        <v>1825080901</v>
      </c>
    </row>
    <row r="6262" spans="1:14">
      <c r="A6262" s="26" t="s">
        <v>8276</v>
      </c>
      <c r="B6262" s="26" t="s">
        <v>8201</v>
      </c>
      <c r="C6262" s="26">
        <v>34017656</v>
      </c>
      <c r="D6262" s="26" t="s">
        <v>24</v>
      </c>
      <c r="E6262" s="26" t="s">
        <v>30040</v>
      </c>
      <c r="F6262" s="26" t="s">
        <v>20414</v>
      </c>
      <c r="G6262" s="26" t="s">
        <v>9586</v>
      </c>
      <c r="H6262" s="26" t="s">
        <v>1122</v>
      </c>
      <c r="J6262" s="26" t="s">
        <v>8039</v>
      </c>
      <c r="K6262" s="26" t="s">
        <v>9597</v>
      </c>
      <c r="L6262" s="26" t="s">
        <v>19014</v>
      </c>
      <c r="M6262" s="26">
        <v>380577255558</v>
      </c>
      <c r="N6262" s="26">
        <v>6310100000</v>
      </c>
    </row>
    <row r="6263" spans="1:14">
      <c r="A6263" s="26" t="s">
        <v>4993</v>
      </c>
      <c r="B6263" s="26" t="s">
        <v>4990</v>
      </c>
      <c r="C6263" s="26">
        <v>20765006</v>
      </c>
      <c r="D6263" s="26" t="s">
        <v>24</v>
      </c>
      <c r="E6263" s="26" t="s">
        <v>30041</v>
      </c>
      <c r="F6263" s="26" t="s">
        <v>30042</v>
      </c>
      <c r="G6263" s="26" t="s">
        <v>9586</v>
      </c>
      <c r="H6263" s="26" t="s">
        <v>735</v>
      </c>
      <c r="I6263" s="26" t="s">
        <v>10941</v>
      </c>
      <c r="J6263" s="26" t="s">
        <v>30043</v>
      </c>
      <c r="K6263" s="26" t="s">
        <v>9582</v>
      </c>
      <c r="L6263" s="26" t="s">
        <v>30044</v>
      </c>
      <c r="M6263" s="26">
        <v>380977527558</v>
      </c>
      <c r="N6263" s="26">
        <v>4625181101</v>
      </c>
    </row>
    <row r="6264" spans="1:14">
      <c r="A6264" s="26" t="s">
        <v>7530</v>
      </c>
      <c r="B6264" s="26" t="s">
        <v>7531</v>
      </c>
      <c r="C6264" s="26">
        <v>38637368</v>
      </c>
      <c r="D6264" s="26" t="s">
        <v>24</v>
      </c>
      <c r="E6264" s="26" t="s">
        <v>30045</v>
      </c>
      <c r="F6264" s="26" t="s">
        <v>30046</v>
      </c>
      <c r="G6264" s="26" t="s">
        <v>9586</v>
      </c>
      <c r="H6264" s="26" t="s">
        <v>1025</v>
      </c>
      <c r="I6264" s="26" t="s">
        <v>9657</v>
      </c>
      <c r="J6264" s="26" t="s">
        <v>30047</v>
      </c>
      <c r="K6264" s="26" t="s">
        <v>9582</v>
      </c>
      <c r="L6264" s="26" t="s">
        <v>30048</v>
      </c>
      <c r="M6264" s="26">
        <v>380544664570</v>
      </c>
      <c r="N6264" s="26">
        <v>5321081702</v>
      </c>
    </row>
    <row r="6265" spans="1:14">
      <c r="A6265" s="26" t="s">
        <v>6124</v>
      </c>
      <c r="B6265" s="26" t="s">
        <v>6125</v>
      </c>
      <c r="C6265" s="26">
        <v>41886843</v>
      </c>
      <c r="D6265" s="26" t="s">
        <v>24</v>
      </c>
      <c r="E6265" s="26" t="s">
        <v>30049</v>
      </c>
      <c r="F6265" s="26" t="s">
        <v>30050</v>
      </c>
      <c r="G6265" s="26" t="s">
        <v>9586</v>
      </c>
      <c r="H6265" s="26" t="s">
        <v>885</v>
      </c>
      <c r="I6265" s="26" t="s">
        <v>894</v>
      </c>
      <c r="J6265" s="26" t="s">
        <v>30051</v>
      </c>
      <c r="K6265" s="26" t="s">
        <v>9582</v>
      </c>
      <c r="L6265" s="26" t="s">
        <v>30052</v>
      </c>
      <c r="M6265" s="26">
        <v>380977227994</v>
      </c>
      <c r="N6265" s="26">
        <v>5120887705</v>
      </c>
    </row>
    <row r="6266" spans="1:14">
      <c r="A6266" s="26" t="s">
        <v>4592</v>
      </c>
      <c r="B6266" s="26" t="s">
        <v>4593</v>
      </c>
      <c r="C6266" s="26">
        <v>38680455</v>
      </c>
      <c r="D6266" s="26" t="s">
        <v>24</v>
      </c>
      <c r="E6266" s="26" t="s">
        <v>30053</v>
      </c>
      <c r="F6266" s="26" t="s">
        <v>30054</v>
      </c>
      <c r="G6266" s="26" t="s">
        <v>9591</v>
      </c>
      <c r="H6266" s="26" t="s">
        <v>670</v>
      </c>
      <c r="I6266" s="26" t="s">
        <v>18911</v>
      </c>
      <c r="J6266" s="26" t="s">
        <v>30055</v>
      </c>
      <c r="K6266" s="26" t="s">
        <v>9582</v>
      </c>
      <c r="L6266" s="26" t="s">
        <v>30056</v>
      </c>
      <c r="M6266" s="26">
        <v>380680825587</v>
      </c>
      <c r="N6266" s="26">
        <v>3520383505</v>
      </c>
    </row>
    <row r="6267" spans="1:14">
      <c r="A6267" s="26" t="s">
        <v>8072</v>
      </c>
      <c r="B6267" s="26" t="s">
        <v>8073</v>
      </c>
      <c r="C6267" s="26">
        <v>2003698</v>
      </c>
      <c r="D6267" s="26" t="s">
        <v>24</v>
      </c>
      <c r="E6267" s="26" t="s">
        <v>30057</v>
      </c>
      <c r="F6267" s="26" t="s">
        <v>12449</v>
      </c>
      <c r="G6267" s="26" t="s">
        <v>9586</v>
      </c>
      <c r="H6267" s="26" t="s">
        <v>1122</v>
      </c>
      <c r="J6267" s="26" t="s">
        <v>8039</v>
      </c>
      <c r="K6267" s="26" t="s">
        <v>9597</v>
      </c>
      <c r="L6267" s="26" t="s">
        <v>21743</v>
      </c>
      <c r="M6267" s="26">
        <v>380577252408</v>
      </c>
      <c r="N6267" s="26">
        <v>6310100000</v>
      </c>
    </row>
    <row r="6268" spans="1:14">
      <c r="A6268" s="26" t="s">
        <v>9267</v>
      </c>
      <c r="B6268" s="26" t="s">
        <v>9268</v>
      </c>
      <c r="C6268" s="26">
        <v>38765198</v>
      </c>
      <c r="D6268" s="26" t="s">
        <v>24</v>
      </c>
      <c r="E6268" s="26" t="s">
        <v>30058</v>
      </c>
      <c r="F6268" s="26" t="s">
        <v>30059</v>
      </c>
      <c r="G6268" s="26" t="s">
        <v>9586</v>
      </c>
      <c r="H6268" s="26" t="s">
        <v>1573</v>
      </c>
      <c r="I6268" s="26" t="s">
        <v>10542</v>
      </c>
      <c r="J6268" s="26" t="s">
        <v>10543</v>
      </c>
      <c r="K6268" s="26" t="s">
        <v>9582</v>
      </c>
      <c r="L6268" s="26" t="s">
        <v>10544</v>
      </c>
      <c r="M6268" s="26">
        <v>380463546191</v>
      </c>
      <c r="N6268" s="26">
        <v>521487606</v>
      </c>
    </row>
    <row r="6269" spans="1:14">
      <c r="A6269" s="26" t="s">
        <v>7851</v>
      </c>
      <c r="B6269" s="26" t="s">
        <v>7852</v>
      </c>
      <c r="C6269" s="26">
        <v>38248739</v>
      </c>
      <c r="D6269" s="26" t="s">
        <v>24</v>
      </c>
      <c r="E6269" s="26" t="s">
        <v>30060</v>
      </c>
      <c r="F6269" s="26" t="s">
        <v>30061</v>
      </c>
      <c r="G6269" s="26" t="s">
        <v>9591</v>
      </c>
      <c r="H6269" s="26" t="s">
        <v>1122</v>
      </c>
      <c r="I6269" s="26" t="s">
        <v>10331</v>
      </c>
      <c r="J6269" s="26" t="s">
        <v>30062</v>
      </c>
      <c r="K6269" s="26" t="s">
        <v>9582</v>
      </c>
      <c r="L6269" s="26" t="s">
        <v>30063</v>
      </c>
      <c r="M6269" s="26">
        <v>380952195357</v>
      </c>
      <c r="N6269" s="26">
        <v>523283006</v>
      </c>
    </row>
    <row r="6270" spans="1:14">
      <c r="A6270" s="26" t="s">
        <v>5339</v>
      </c>
      <c r="B6270" s="26" t="s">
        <v>5340</v>
      </c>
      <c r="C6270" s="26">
        <v>20763941</v>
      </c>
      <c r="D6270" s="26" t="s">
        <v>24</v>
      </c>
      <c r="E6270" s="26" t="s">
        <v>30064</v>
      </c>
      <c r="F6270" s="26" t="s">
        <v>30065</v>
      </c>
      <c r="G6270" s="26" t="s">
        <v>9591</v>
      </c>
      <c r="H6270" s="26" t="s">
        <v>735</v>
      </c>
      <c r="I6270" s="26" t="s">
        <v>9721</v>
      </c>
      <c r="J6270" s="26" t="s">
        <v>5341</v>
      </c>
      <c r="K6270" s="26" t="s">
        <v>9597</v>
      </c>
      <c r="L6270" s="26" t="s">
        <v>30066</v>
      </c>
      <c r="M6270" s="26">
        <v>761311304499</v>
      </c>
      <c r="N6270" s="26">
        <v>4622710400</v>
      </c>
    </row>
    <row r="6271" spans="1:14">
      <c r="A6271" s="26" t="s">
        <v>4588</v>
      </c>
      <c r="B6271" s="26" t="s">
        <v>4589</v>
      </c>
      <c r="C6271" s="26">
        <v>1995137</v>
      </c>
      <c r="D6271" s="26" t="s">
        <v>780</v>
      </c>
      <c r="E6271" s="26" t="s">
        <v>30067</v>
      </c>
      <c r="F6271" s="26" t="s">
        <v>30068</v>
      </c>
      <c r="G6271" s="26" t="s">
        <v>9601</v>
      </c>
      <c r="H6271" s="26" t="s">
        <v>670</v>
      </c>
      <c r="I6271" s="26" t="s">
        <v>30069</v>
      </c>
      <c r="J6271" s="26" t="s">
        <v>30070</v>
      </c>
      <c r="K6271" s="26" t="s">
        <v>9606</v>
      </c>
      <c r="L6271" s="26" t="s">
        <v>30071</v>
      </c>
      <c r="M6271" s="26">
        <v>380525221603</v>
      </c>
      <c r="N6271" s="26">
        <v>3521455100</v>
      </c>
    </row>
    <row r="6272" spans="1:14">
      <c r="A6272" s="26" t="s">
        <v>5565</v>
      </c>
      <c r="B6272" s="26" t="s">
        <v>5566</v>
      </c>
      <c r="C6272" s="26">
        <v>38266365</v>
      </c>
      <c r="D6272" s="26" t="s">
        <v>24</v>
      </c>
      <c r="E6272" s="26" t="s">
        <v>30072</v>
      </c>
      <c r="F6272" s="26" t="s">
        <v>30073</v>
      </c>
      <c r="G6272" s="26" t="s">
        <v>9586</v>
      </c>
      <c r="H6272" s="26" t="s">
        <v>799</v>
      </c>
      <c r="J6272" s="26" t="s">
        <v>800</v>
      </c>
      <c r="K6272" s="26" t="s">
        <v>9597</v>
      </c>
      <c r="L6272" s="26" t="s">
        <v>30074</v>
      </c>
      <c r="M6272" s="26">
        <v>760891214396</v>
      </c>
      <c r="N6272" s="26">
        <v>4822784009</v>
      </c>
    </row>
    <row r="6273" spans="1:14">
      <c r="A6273" s="26" t="s">
        <v>9033</v>
      </c>
      <c r="B6273" s="26" t="s">
        <v>9034</v>
      </c>
      <c r="C6273" s="26">
        <v>41949913</v>
      </c>
      <c r="D6273" s="26" t="s">
        <v>780</v>
      </c>
      <c r="E6273" s="26" t="s">
        <v>30075</v>
      </c>
      <c r="F6273" s="26" t="s">
        <v>30076</v>
      </c>
      <c r="G6273" s="26" t="s">
        <v>9601</v>
      </c>
      <c r="H6273" s="26" t="s">
        <v>1401</v>
      </c>
      <c r="J6273" s="26" t="s">
        <v>1474</v>
      </c>
      <c r="K6273" s="26" t="s">
        <v>9597</v>
      </c>
      <c r="L6273" s="26" t="s">
        <v>17625</v>
      </c>
      <c r="M6273" s="26">
        <v>761445271892</v>
      </c>
      <c r="N6273" s="26">
        <v>722155708</v>
      </c>
    </row>
    <row r="6274" spans="1:14">
      <c r="A6274" s="26" t="s">
        <v>5323</v>
      </c>
      <c r="B6274" s="26" t="s">
        <v>5324</v>
      </c>
      <c r="C6274" s="26">
        <v>1996504</v>
      </c>
      <c r="D6274" s="26" t="s">
        <v>780</v>
      </c>
      <c r="E6274" s="26" t="s">
        <v>30077</v>
      </c>
      <c r="F6274" s="26" t="s">
        <v>30078</v>
      </c>
      <c r="G6274" s="26" t="s">
        <v>9601</v>
      </c>
      <c r="H6274" s="26" t="s">
        <v>735</v>
      </c>
      <c r="J6274" s="26" t="s">
        <v>5327</v>
      </c>
      <c r="K6274" s="26" t="s">
        <v>9597</v>
      </c>
      <c r="L6274" s="26" t="s">
        <v>30079</v>
      </c>
      <c r="M6274" s="26">
        <v>380980832502</v>
      </c>
      <c r="N6274" s="26">
        <v>4623310100</v>
      </c>
    </row>
    <row r="6275" spans="1:14">
      <c r="A6275" s="26" t="s">
        <v>1833</v>
      </c>
      <c r="B6275" s="26" t="s">
        <v>1834</v>
      </c>
      <c r="C6275" s="26">
        <v>37336724</v>
      </c>
      <c r="D6275" s="26" t="s">
        <v>24</v>
      </c>
      <c r="E6275" s="26" t="s">
        <v>30080</v>
      </c>
      <c r="F6275" s="26" t="s">
        <v>30081</v>
      </c>
      <c r="G6275" s="26" t="s">
        <v>9586</v>
      </c>
      <c r="H6275" s="26" t="s">
        <v>27</v>
      </c>
      <c r="I6275" s="26" t="s">
        <v>9610</v>
      </c>
      <c r="J6275" s="26" t="s">
        <v>30082</v>
      </c>
      <c r="K6275" s="26" t="s">
        <v>9606</v>
      </c>
      <c r="L6275" s="26" t="s">
        <v>30083</v>
      </c>
      <c r="M6275" s="26">
        <v>380433162117</v>
      </c>
      <c r="N6275" s="26">
        <v>523055600</v>
      </c>
    </row>
    <row r="6276" spans="1:14">
      <c r="A6276" s="26" t="s">
        <v>2796</v>
      </c>
      <c r="B6276" s="26" t="s">
        <v>2797</v>
      </c>
      <c r="C6276" s="26">
        <v>37980245</v>
      </c>
      <c r="D6276" s="26" t="s">
        <v>24</v>
      </c>
      <c r="E6276" s="26" t="s">
        <v>30084</v>
      </c>
      <c r="F6276" s="26" t="s">
        <v>30085</v>
      </c>
      <c r="G6276" s="26" t="s">
        <v>9586</v>
      </c>
      <c r="H6276" s="26" t="s">
        <v>258</v>
      </c>
      <c r="I6276" s="26" t="s">
        <v>12995</v>
      </c>
      <c r="J6276" s="26" t="s">
        <v>8598</v>
      </c>
      <c r="K6276" s="26" t="s">
        <v>9582</v>
      </c>
      <c r="L6276" s="26" t="s">
        <v>30086</v>
      </c>
      <c r="M6276" s="26">
        <v>380666030037</v>
      </c>
      <c r="N6276" s="26">
        <v>1421588001</v>
      </c>
    </row>
    <row r="6277" spans="1:14">
      <c r="A6277" s="26" t="s">
        <v>4842</v>
      </c>
      <c r="B6277" s="26" t="s">
        <v>4843</v>
      </c>
      <c r="C6277" s="26">
        <v>38534056</v>
      </c>
      <c r="D6277" s="26" t="s">
        <v>24</v>
      </c>
      <c r="E6277" s="26" t="s">
        <v>30087</v>
      </c>
      <c r="F6277" s="26" t="s">
        <v>30088</v>
      </c>
      <c r="G6277" s="26" t="s">
        <v>9586</v>
      </c>
      <c r="H6277" s="26" t="s">
        <v>711</v>
      </c>
      <c r="J6277" s="26" t="s">
        <v>4844</v>
      </c>
      <c r="K6277" s="26" t="s">
        <v>9597</v>
      </c>
      <c r="L6277" s="26" t="s">
        <v>24688</v>
      </c>
      <c r="M6277" s="26">
        <v>380502573675</v>
      </c>
      <c r="N6277" s="26">
        <v>523089202</v>
      </c>
    </row>
    <row r="6278" spans="1:14">
      <c r="A6278" s="26" t="s">
        <v>9119</v>
      </c>
      <c r="B6278" s="26" t="s">
        <v>9120</v>
      </c>
      <c r="C6278" s="26">
        <v>41870058</v>
      </c>
      <c r="D6278" s="26" t="s">
        <v>24</v>
      </c>
      <c r="E6278" s="26" t="s">
        <v>30089</v>
      </c>
      <c r="F6278" s="26" t="s">
        <v>30090</v>
      </c>
      <c r="G6278" s="26" t="s">
        <v>9586</v>
      </c>
      <c r="H6278" s="26" t="s">
        <v>1490</v>
      </c>
      <c r="J6278" s="26" t="s">
        <v>30091</v>
      </c>
      <c r="K6278" s="26" t="s">
        <v>9597</v>
      </c>
      <c r="L6278" s="26" t="s">
        <v>30092</v>
      </c>
      <c r="M6278" s="26">
        <v>380374131548</v>
      </c>
      <c r="N6278" s="26">
        <v>7310600000</v>
      </c>
    </row>
    <row r="6279" spans="1:14">
      <c r="A6279" s="26" t="s">
        <v>3735</v>
      </c>
      <c r="B6279" s="26" t="s">
        <v>3736</v>
      </c>
      <c r="C6279" s="26">
        <v>5498789</v>
      </c>
      <c r="D6279" s="26" t="s">
        <v>780</v>
      </c>
      <c r="E6279" s="26" t="s">
        <v>30093</v>
      </c>
      <c r="F6279" s="26" t="s">
        <v>30094</v>
      </c>
      <c r="G6279" s="26" t="s">
        <v>9601</v>
      </c>
      <c r="H6279" s="26" t="s">
        <v>468</v>
      </c>
      <c r="J6279" s="26" t="s">
        <v>481</v>
      </c>
      <c r="K6279" s="26" t="s">
        <v>9597</v>
      </c>
      <c r="L6279" s="26" t="s">
        <v>19791</v>
      </c>
      <c r="M6279" s="26">
        <v>380612260090</v>
      </c>
      <c r="N6279" s="26">
        <v>1222380503</v>
      </c>
    </row>
    <row r="6280" spans="1:14">
      <c r="A6280" s="26" t="s">
        <v>1773</v>
      </c>
      <c r="B6280" s="26" t="s">
        <v>1774</v>
      </c>
      <c r="C6280" s="26">
        <v>37258835</v>
      </c>
      <c r="D6280" s="26" t="s">
        <v>24</v>
      </c>
      <c r="E6280" s="26" t="s">
        <v>30095</v>
      </c>
      <c r="F6280" s="26" t="s">
        <v>30096</v>
      </c>
      <c r="G6280" s="26" t="s">
        <v>9586</v>
      </c>
      <c r="H6280" s="26" t="s">
        <v>27</v>
      </c>
      <c r="I6280" s="26" t="s">
        <v>10108</v>
      </c>
      <c r="J6280" s="26" t="s">
        <v>30097</v>
      </c>
      <c r="K6280" s="26" t="s">
        <v>9582</v>
      </c>
      <c r="L6280" s="26" t="s">
        <v>30098</v>
      </c>
      <c r="M6280" s="26">
        <v>380977080740</v>
      </c>
      <c r="N6280" s="26">
        <v>521682801</v>
      </c>
    </row>
    <row r="6281" spans="1:14">
      <c r="A6281" s="26" t="s">
        <v>4880</v>
      </c>
      <c r="B6281" s="26" t="s">
        <v>4881</v>
      </c>
      <c r="C6281" s="26">
        <v>38380533</v>
      </c>
      <c r="D6281" s="26" t="s">
        <v>24</v>
      </c>
      <c r="E6281" s="26" t="s">
        <v>30099</v>
      </c>
      <c r="F6281" s="26" t="s">
        <v>30100</v>
      </c>
      <c r="G6281" s="26" t="s">
        <v>9579</v>
      </c>
      <c r="H6281" s="26" t="s">
        <v>711</v>
      </c>
      <c r="J6281" s="26" t="s">
        <v>30101</v>
      </c>
      <c r="K6281" s="26" t="s">
        <v>9582</v>
      </c>
      <c r="L6281" s="26" t="s">
        <v>30102</v>
      </c>
      <c r="M6281" s="26">
        <v>380990563617</v>
      </c>
      <c r="N6281" s="26">
        <v>4424886001</v>
      </c>
    </row>
    <row r="6282" spans="1:14">
      <c r="A6282" s="26" t="s">
        <v>9214</v>
      </c>
      <c r="B6282" s="26" t="s">
        <v>9215</v>
      </c>
      <c r="C6282" s="26">
        <v>43343797</v>
      </c>
      <c r="D6282" s="26" t="s">
        <v>1701</v>
      </c>
      <c r="E6282" s="26" t="s">
        <v>30103</v>
      </c>
      <c r="F6282" s="26" t="s">
        <v>30104</v>
      </c>
      <c r="G6282" s="26" t="s">
        <v>9601</v>
      </c>
      <c r="H6282" s="26" t="s">
        <v>1490</v>
      </c>
      <c r="I6282" s="26" t="s">
        <v>13138</v>
      </c>
      <c r="J6282" s="26" t="s">
        <v>30105</v>
      </c>
      <c r="K6282" s="26" t="s">
        <v>9582</v>
      </c>
      <c r="L6282" s="26" t="s">
        <v>30106</v>
      </c>
      <c r="M6282" s="26">
        <v>761046274054</v>
      </c>
      <c r="N6282" s="26">
        <v>7321085401</v>
      </c>
    </row>
    <row r="6283" spans="1:14">
      <c r="A6283" s="26" t="s">
        <v>7345</v>
      </c>
      <c r="B6283" s="26" t="s">
        <v>7346</v>
      </c>
      <c r="C6283" s="26">
        <v>3568362</v>
      </c>
      <c r="D6283" s="26" t="s">
        <v>780</v>
      </c>
      <c r="E6283" s="26" t="s">
        <v>30107</v>
      </c>
      <c r="F6283" s="26" t="s">
        <v>30108</v>
      </c>
      <c r="G6283" s="26" t="s">
        <v>9601</v>
      </c>
      <c r="H6283" s="26" t="s">
        <v>1025</v>
      </c>
      <c r="J6283" s="26" t="s">
        <v>1065</v>
      </c>
      <c r="K6283" s="26" t="s">
        <v>9597</v>
      </c>
      <c r="L6283" s="26" t="s">
        <v>30109</v>
      </c>
      <c r="M6283" s="26">
        <v>380542663424</v>
      </c>
      <c r="N6283" s="26">
        <v>5910100000</v>
      </c>
    </row>
    <row r="6284" spans="1:14">
      <c r="A6284" s="26" t="s">
        <v>8530</v>
      </c>
      <c r="B6284" s="26" t="s">
        <v>8531</v>
      </c>
      <c r="C6284" s="26">
        <v>2004060</v>
      </c>
      <c r="D6284" s="26" t="s">
        <v>780</v>
      </c>
      <c r="E6284" s="26" t="s">
        <v>30110</v>
      </c>
      <c r="F6284" s="26" t="s">
        <v>30111</v>
      </c>
      <c r="G6284" s="26" t="s">
        <v>9601</v>
      </c>
      <c r="H6284" s="26" t="s">
        <v>1269</v>
      </c>
      <c r="I6284" s="26" t="s">
        <v>10265</v>
      </c>
      <c r="J6284" s="26" t="s">
        <v>1294</v>
      </c>
      <c r="K6284" s="26" t="s">
        <v>9597</v>
      </c>
      <c r="L6284" s="26" t="s">
        <v>30112</v>
      </c>
      <c r="M6284" s="26">
        <v>380553750005</v>
      </c>
      <c r="N6284" s="26">
        <v>6524710100</v>
      </c>
    </row>
    <row r="6285" spans="1:14">
      <c r="A6285" s="26" t="s">
        <v>5603</v>
      </c>
      <c r="B6285" s="26" t="s">
        <v>5604</v>
      </c>
      <c r="C6285" s="26">
        <v>34002938</v>
      </c>
      <c r="D6285" s="26" t="s">
        <v>1701</v>
      </c>
      <c r="E6285" s="26" t="s">
        <v>30113</v>
      </c>
      <c r="F6285" s="26" t="s">
        <v>30114</v>
      </c>
      <c r="G6285" s="26" t="s">
        <v>9601</v>
      </c>
      <c r="H6285" s="26" t="s">
        <v>576</v>
      </c>
      <c r="J6285" s="26" t="s">
        <v>4326</v>
      </c>
      <c r="K6285" s="26" t="s">
        <v>9597</v>
      </c>
      <c r="L6285" s="26" t="s">
        <v>12638</v>
      </c>
      <c r="M6285" s="26">
        <v>380459550940</v>
      </c>
      <c r="N6285" s="26">
        <v>3210500000</v>
      </c>
    </row>
    <row r="6286" spans="1:14">
      <c r="A6286" s="26" t="s">
        <v>9404</v>
      </c>
      <c r="B6286" s="26" t="s">
        <v>9405</v>
      </c>
      <c r="C6286" s="26">
        <v>2006478</v>
      </c>
      <c r="D6286" s="26" t="s">
        <v>780</v>
      </c>
      <c r="E6286" s="26" t="s">
        <v>30115</v>
      </c>
      <c r="F6286" s="26" t="s">
        <v>30116</v>
      </c>
      <c r="G6286" s="26" t="s">
        <v>9601</v>
      </c>
      <c r="H6286" s="26" t="s">
        <v>1025</v>
      </c>
      <c r="I6286" s="26" t="s">
        <v>11246</v>
      </c>
      <c r="J6286" s="26" t="s">
        <v>9403</v>
      </c>
      <c r="K6286" s="26" t="s">
        <v>9582</v>
      </c>
      <c r="L6286" s="26" t="s">
        <v>30117</v>
      </c>
      <c r="M6286" s="26">
        <v>760971113532</v>
      </c>
      <c r="N6286" s="26">
        <v>5924188201</v>
      </c>
    </row>
    <row r="6287" spans="1:14">
      <c r="A6287" s="26" t="s">
        <v>9080</v>
      </c>
      <c r="B6287" s="26" t="s">
        <v>9081</v>
      </c>
      <c r="C6287" s="26">
        <v>40246437</v>
      </c>
      <c r="D6287" s="26" t="s">
        <v>24</v>
      </c>
      <c r="E6287" s="26" t="s">
        <v>30118</v>
      </c>
      <c r="F6287" s="26" t="s">
        <v>30119</v>
      </c>
      <c r="G6287" s="26" t="s">
        <v>9579</v>
      </c>
      <c r="H6287" s="26" t="s">
        <v>1490</v>
      </c>
      <c r="I6287" s="26" t="s">
        <v>13138</v>
      </c>
      <c r="J6287" s="26" t="s">
        <v>30120</v>
      </c>
      <c r="K6287" s="26" t="s">
        <v>9582</v>
      </c>
      <c r="L6287" s="26" t="s">
        <v>30121</v>
      </c>
      <c r="M6287" s="26">
        <v>380968689903</v>
      </c>
      <c r="N6287" s="26">
        <v>5924780904</v>
      </c>
    </row>
    <row r="6288" spans="1:14">
      <c r="A6288" s="26" t="s">
        <v>8615</v>
      </c>
      <c r="B6288" s="26" t="s">
        <v>8616</v>
      </c>
      <c r="C6288" s="26">
        <v>38550036</v>
      </c>
      <c r="D6288" s="26" t="s">
        <v>24</v>
      </c>
      <c r="E6288" s="26" t="s">
        <v>30122</v>
      </c>
      <c r="F6288" s="26" t="s">
        <v>30123</v>
      </c>
      <c r="G6288" s="26" t="s">
        <v>9579</v>
      </c>
      <c r="H6288" s="26" t="s">
        <v>1308</v>
      </c>
      <c r="J6288" s="26" t="s">
        <v>15558</v>
      </c>
      <c r="K6288" s="26" t="s">
        <v>9582</v>
      </c>
      <c r="L6288" s="26" t="s">
        <v>30124</v>
      </c>
      <c r="M6288" s="26">
        <v>761373637506</v>
      </c>
      <c r="N6288" s="26">
        <v>520280203</v>
      </c>
    </row>
    <row r="6289" spans="1:14">
      <c r="A6289" s="26" t="s">
        <v>8681</v>
      </c>
      <c r="B6289" s="26" t="s">
        <v>8682</v>
      </c>
      <c r="C6289" s="26">
        <v>38402043</v>
      </c>
      <c r="D6289" s="26" t="s">
        <v>24</v>
      </c>
      <c r="E6289" s="26" t="s">
        <v>30125</v>
      </c>
      <c r="F6289" s="26" t="s">
        <v>30126</v>
      </c>
      <c r="G6289" s="26" t="s">
        <v>9586</v>
      </c>
      <c r="H6289" s="26" t="s">
        <v>1308</v>
      </c>
      <c r="J6289" s="26" t="s">
        <v>8818</v>
      </c>
      <c r="K6289" s="26" t="s">
        <v>9597</v>
      </c>
      <c r="L6289" s="26" t="s">
        <v>30127</v>
      </c>
      <c r="M6289" s="26">
        <v>380983374082</v>
      </c>
      <c r="N6289" s="26">
        <v>6810700000</v>
      </c>
    </row>
    <row r="6290" spans="1:14">
      <c r="A6290" s="26" t="s">
        <v>2593</v>
      </c>
      <c r="B6290" s="26" t="s">
        <v>2594</v>
      </c>
      <c r="C6290" s="26">
        <v>37837203</v>
      </c>
      <c r="D6290" s="26" t="s">
        <v>24</v>
      </c>
      <c r="E6290" s="26" t="s">
        <v>30128</v>
      </c>
      <c r="F6290" s="26" t="s">
        <v>30129</v>
      </c>
      <c r="G6290" s="26" t="s">
        <v>9586</v>
      </c>
      <c r="H6290" s="26" t="s">
        <v>133</v>
      </c>
      <c r="J6290" s="26" t="s">
        <v>215</v>
      </c>
      <c r="K6290" s="26" t="s">
        <v>9597</v>
      </c>
      <c r="L6290" s="26" t="s">
        <v>30130</v>
      </c>
      <c r="M6290" s="26">
        <v>380957885631</v>
      </c>
      <c r="N6290" s="26">
        <v>1211600000</v>
      </c>
    </row>
    <row r="6291" spans="1:14">
      <c r="A6291" s="26" t="s">
        <v>8471</v>
      </c>
      <c r="B6291" s="26" t="s">
        <v>8472</v>
      </c>
      <c r="C6291" s="26">
        <v>38473156</v>
      </c>
      <c r="D6291" s="26" t="s">
        <v>24</v>
      </c>
      <c r="E6291" s="26" t="s">
        <v>30131</v>
      </c>
      <c r="F6291" s="26" t="s">
        <v>30132</v>
      </c>
      <c r="G6291" s="26" t="s">
        <v>9586</v>
      </c>
      <c r="H6291" s="26" t="s">
        <v>1269</v>
      </c>
      <c r="I6291" s="26" t="s">
        <v>12277</v>
      </c>
      <c r="J6291" s="26" t="s">
        <v>8470</v>
      </c>
      <c r="K6291" s="26" t="s">
        <v>9606</v>
      </c>
      <c r="L6291" s="26" t="s">
        <v>30133</v>
      </c>
      <c r="M6291" s="26">
        <v>380553031139</v>
      </c>
      <c r="N6291" s="26">
        <v>5122081301</v>
      </c>
    </row>
    <row r="6292" spans="1:14">
      <c r="A6292" s="26" t="s">
        <v>8681</v>
      </c>
      <c r="B6292" s="26" t="s">
        <v>8682</v>
      </c>
      <c r="C6292" s="26">
        <v>38402043</v>
      </c>
      <c r="D6292" s="26" t="s">
        <v>24</v>
      </c>
      <c r="E6292" s="26" t="s">
        <v>30134</v>
      </c>
      <c r="F6292" s="26" t="s">
        <v>30135</v>
      </c>
      <c r="G6292" s="26" t="s">
        <v>9579</v>
      </c>
      <c r="H6292" s="26" t="s">
        <v>1308</v>
      </c>
      <c r="J6292" s="26" t="s">
        <v>30136</v>
      </c>
      <c r="K6292" s="26" t="s">
        <v>9582</v>
      </c>
      <c r="L6292" s="26" t="s">
        <v>30137</v>
      </c>
      <c r="M6292" s="26">
        <v>761943492380</v>
      </c>
      <c r="N6292" s="26">
        <v>6825582603</v>
      </c>
    </row>
    <row r="6293" spans="1:14">
      <c r="A6293" s="26" t="s">
        <v>8030</v>
      </c>
      <c r="B6293" s="26" t="s">
        <v>8031</v>
      </c>
      <c r="C6293" s="26">
        <v>38602768</v>
      </c>
      <c r="D6293" s="26" t="s">
        <v>24</v>
      </c>
      <c r="E6293" s="26" t="s">
        <v>30138</v>
      </c>
      <c r="F6293" s="26" t="s">
        <v>30139</v>
      </c>
      <c r="G6293" s="26" t="s">
        <v>9586</v>
      </c>
      <c r="H6293" s="26" t="s">
        <v>1122</v>
      </c>
      <c r="I6293" s="26" t="s">
        <v>11395</v>
      </c>
      <c r="J6293" s="26" t="s">
        <v>30140</v>
      </c>
      <c r="K6293" s="26" t="s">
        <v>9582</v>
      </c>
      <c r="L6293" s="26" t="s">
        <v>30141</v>
      </c>
      <c r="M6293" s="26">
        <v>380574079234</v>
      </c>
      <c r="N6293" s="26" t="e">
        <v>#N/A</v>
      </c>
    </row>
    <row r="6294" spans="1:14">
      <c r="A6294" s="26" t="s">
        <v>6270</v>
      </c>
      <c r="B6294" s="26" t="s">
        <v>6271</v>
      </c>
      <c r="C6294" s="26" t="s">
        <v>1604</v>
      </c>
      <c r="D6294" s="26" t="s">
        <v>24</v>
      </c>
      <c r="E6294" s="26" t="s">
        <v>30142</v>
      </c>
      <c r="F6294" s="26" t="s">
        <v>18960</v>
      </c>
      <c r="G6294" s="26" t="s">
        <v>9586</v>
      </c>
      <c r="H6294" s="26" t="s">
        <v>885</v>
      </c>
      <c r="J6294" s="26" t="s">
        <v>910</v>
      </c>
      <c r="K6294" s="26" t="s">
        <v>9597</v>
      </c>
      <c r="L6294" s="26" t="s">
        <v>18961</v>
      </c>
      <c r="M6294" s="26">
        <v>380931466442</v>
      </c>
      <c r="N6294" s="26">
        <v>5110100000</v>
      </c>
    </row>
    <row r="6295" spans="1:14">
      <c r="A6295" s="26" t="s">
        <v>7510</v>
      </c>
      <c r="B6295" s="26" t="s">
        <v>7511</v>
      </c>
      <c r="C6295" s="26">
        <v>5519480</v>
      </c>
      <c r="D6295" s="26" t="s">
        <v>780</v>
      </c>
      <c r="E6295" s="26" t="s">
        <v>30143</v>
      </c>
      <c r="F6295" s="26" t="s">
        <v>30144</v>
      </c>
      <c r="G6295" s="26" t="s">
        <v>9601</v>
      </c>
      <c r="H6295" s="26" t="s">
        <v>1025</v>
      </c>
      <c r="J6295" s="26" t="s">
        <v>1065</v>
      </c>
      <c r="K6295" s="26" t="s">
        <v>9597</v>
      </c>
      <c r="L6295" s="26" t="s">
        <v>30145</v>
      </c>
      <c r="M6295" s="26">
        <v>380542701301</v>
      </c>
      <c r="N6295" s="26">
        <v>5910100000</v>
      </c>
    </row>
    <row r="6296" spans="1:14">
      <c r="A6296" s="26" t="s">
        <v>7847</v>
      </c>
      <c r="B6296" s="26" t="s">
        <v>7848</v>
      </c>
      <c r="C6296" s="26">
        <v>38610896</v>
      </c>
      <c r="D6296" s="26" t="s">
        <v>24</v>
      </c>
      <c r="E6296" s="26" t="s">
        <v>30146</v>
      </c>
      <c r="F6296" s="26" t="s">
        <v>30147</v>
      </c>
      <c r="G6296" s="26" t="s">
        <v>9586</v>
      </c>
      <c r="H6296" s="26" t="s">
        <v>1122</v>
      </c>
      <c r="I6296" s="26" t="s">
        <v>13380</v>
      </c>
      <c r="J6296" s="26" t="s">
        <v>1123</v>
      </c>
      <c r="K6296" s="26" t="s">
        <v>9597</v>
      </c>
      <c r="L6296" s="26" t="s">
        <v>30148</v>
      </c>
      <c r="M6296" s="26">
        <v>380574953364</v>
      </c>
      <c r="N6296" s="26">
        <v>5320281202</v>
      </c>
    </row>
    <row r="6297" spans="1:14">
      <c r="A6297" s="26" t="s">
        <v>8848</v>
      </c>
      <c r="B6297" s="26" t="s">
        <v>8849</v>
      </c>
      <c r="C6297" s="26">
        <v>42081160</v>
      </c>
      <c r="D6297" s="26" t="s">
        <v>24</v>
      </c>
      <c r="E6297" s="26" t="s">
        <v>30149</v>
      </c>
      <c r="F6297" s="26" t="s">
        <v>30150</v>
      </c>
      <c r="G6297" s="26" t="s">
        <v>9586</v>
      </c>
      <c r="H6297" s="26" t="s">
        <v>1401</v>
      </c>
      <c r="I6297" s="26" t="s">
        <v>11494</v>
      </c>
      <c r="J6297" s="26" t="s">
        <v>19057</v>
      </c>
      <c r="K6297" s="26" t="s">
        <v>9606</v>
      </c>
      <c r="L6297" s="26" t="s">
        <v>30151</v>
      </c>
      <c r="M6297" s="26">
        <v>380473496052</v>
      </c>
      <c r="N6297" s="26">
        <v>5923584401</v>
      </c>
    </row>
    <row r="6298" spans="1:14">
      <c r="A6298" s="26" t="s">
        <v>8814</v>
      </c>
      <c r="B6298" s="26" t="s">
        <v>8815</v>
      </c>
      <c r="C6298" s="26">
        <v>38195551</v>
      </c>
      <c r="D6298" s="26" t="s">
        <v>24</v>
      </c>
      <c r="E6298" s="26" t="s">
        <v>30152</v>
      </c>
      <c r="F6298" s="26" t="s">
        <v>30153</v>
      </c>
      <c r="G6298" s="26" t="s">
        <v>9586</v>
      </c>
      <c r="H6298" s="26" t="s">
        <v>1308</v>
      </c>
      <c r="I6298" s="26" t="s">
        <v>10220</v>
      </c>
      <c r="J6298" s="26" t="s">
        <v>9553</v>
      </c>
      <c r="K6298" s="26" t="s">
        <v>9582</v>
      </c>
      <c r="L6298" s="26" t="s">
        <v>30154</v>
      </c>
      <c r="M6298" s="26">
        <v>380976316512</v>
      </c>
      <c r="N6298" s="26">
        <v>522280201</v>
      </c>
    </row>
    <row r="6299" spans="1:14">
      <c r="A6299" s="26" t="s">
        <v>1606</v>
      </c>
      <c r="B6299" s="26" t="s">
        <v>1607</v>
      </c>
      <c r="C6299" s="26">
        <v>43059555</v>
      </c>
      <c r="D6299" s="26" t="s">
        <v>24</v>
      </c>
      <c r="E6299" s="26" t="s">
        <v>30155</v>
      </c>
      <c r="F6299" s="26" t="s">
        <v>30156</v>
      </c>
      <c r="G6299" s="26" t="s">
        <v>9586</v>
      </c>
      <c r="H6299" s="26" t="s">
        <v>27</v>
      </c>
      <c r="I6299" s="26" t="s">
        <v>11866</v>
      </c>
      <c r="J6299" s="26" t="s">
        <v>1608</v>
      </c>
      <c r="K6299" s="26" t="s">
        <v>9582</v>
      </c>
      <c r="L6299" s="26" t="s">
        <v>30157</v>
      </c>
      <c r="M6299" s="26">
        <v>380435730338</v>
      </c>
      <c r="N6299" s="26">
        <v>524980301</v>
      </c>
    </row>
    <row r="6300" spans="1:14">
      <c r="A6300" s="26" t="s">
        <v>4603</v>
      </c>
      <c r="B6300" s="26" t="s">
        <v>4604</v>
      </c>
      <c r="C6300" s="26">
        <v>38844190</v>
      </c>
      <c r="D6300" s="26" t="s">
        <v>24</v>
      </c>
      <c r="E6300" s="26" t="s">
        <v>30158</v>
      </c>
      <c r="F6300" s="26" t="s">
        <v>30159</v>
      </c>
      <c r="G6300" s="26" t="s">
        <v>9586</v>
      </c>
      <c r="H6300" s="26" t="s">
        <v>670</v>
      </c>
      <c r="I6300" s="26" t="s">
        <v>20079</v>
      </c>
      <c r="J6300" s="26" t="s">
        <v>26378</v>
      </c>
      <c r="K6300" s="26" t="s">
        <v>9582</v>
      </c>
      <c r="L6300" s="26" t="s">
        <v>30160</v>
      </c>
      <c r="M6300" s="26">
        <v>380503298451</v>
      </c>
      <c r="N6300" s="26">
        <v>521482806</v>
      </c>
    </row>
    <row r="6301" spans="1:14">
      <c r="A6301" s="26" t="s">
        <v>6115</v>
      </c>
      <c r="B6301" s="26" t="s">
        <v>6116</v>
      </c>
      <c r="C6301" s="26" t="s">
        <v>1604</v>
      </c>
      <c r="D6301" s="26" t="s">
        <v>24</v>
      </c>
      <c r="E6301" s="26" t="s">
        <v>30161</v>
      </c>
      <c r="F6301" s="26" t="s">
        <v>30162</v>
      </c>
      <c r="G6301" s="26" t="s">
        <v>9586</v>
      </c>
      <c r="H6301" s="26" t="s">
        <v>885</v>
      </c>
      <c r="J6301" s="26" t="s">
        <v>20928</v>
      </c>
      <c r="K6301" s="26" t="s">
        <v>9597</v>
      </c>
      <c r="L6301" s="26" t="s">
        <v>30163</v>
      </c>
      <c r="M6301" s="26">
        <v>380666700161</v>
      </c>
      <c r="N6301" s="26">
        <v>5110200000</v>
      </c>
    </row>
    <row r="6302" spans="1:14">
      <c r="A6302" s="26" t="s">
        <v>6742</v>
      </c>
      <c r="B6302" s="26" t="s">
        <v>6743</v>
      </c>
      <c r="C6302" s="26">
        <v>38487180</v>
      </c>
      <c r="D6302" s="26" t="s">
        <v>24</v>
      </c>
      <c r="E6302" s="26" t="s">
        <v>30164</v>
      </c>
      <c r="F6302" s="26" t="s">
        <v>30165</v>
      </c>
      <c r="G6302" s="26" t="s">
        <v>9586</v>
      </c>
      <c r="H6302" s="26" t="s">
        <v>949</v>
      </c>
      <c r="I6302" s="26" t="s">
        <v>13044</v>
      </c>
      <c r="J6302" s="26" t="s">
        <v>30166</v>
      </c>
      <c r="K6302" s="26" t="s">
        <v>9582</v>
      </c>
      <c r="L6302" s="26" t="s">
        <v>30167</v>
      </c>
      <c r="M6302" s="26">
        <v>380536493416</v>
      </c>
      <c r="N6302" s="26">
        <v>5323083812</v>
      </c>
    </row>
    <row r="6303" spans="1:14">
      <c r="A6303" s="26" t="s">
        <v>3717</v>
      </c>
      <c r="B6303" s="26" t="s">
        <v>3718</v>
      </c>
      <c r="C6303" s="26">
        <v>38969547</v>
      </c>
      <c r="D6303" s="26" t="s">
        <v>24</v>
      </c>
      <c r="E6303" s="26" t="s">
        <v>30168</v>
      </c>
      <c r="F6303" s="26" t="s">
        <v>30169</v>
      </c>
      <c r="G6303" s="26" t="s">
        <v>9586</v>
      </c>
      <c r="H6303" s="26" t="s">
        <v>468</v>
      </c>
      <c r="J6303" s="26" t="s">
        <v>481</v>
      </c>
      <c r="K6303" s="26" t="s">
        <v>9597</v>
      </c>
      <c r="L6303" s="26" t="s">
        <v>30170</v>
      </c>
      <c r="M6303" s="26">
        <v>761225725654</v>
      </c>
      <c r="N6303" s="26">
        <v>1222380503</v>
      </c>
    </row>
    <row r="6304" spans="1:14">
      <c r="A6304" s="26" t="s">
        <v>3218</v>
      </c>
      <c r="B6304" s="26" t="s">
        <v>3219</v>
      </c>
      <c r="C6304" s="26">
        <v>38796636</v>
      </c>
      <c r="D6304" s="26" t="s">
        <v>24</v>
      </c>
      <c r="E6304" s="26" t="s">
        <v>30171</v>
      </c>
      <c r="F6304" s="26" t="s">
        <v>30172</v>
      </c>
      <c r="G6304" s="26" t="s">
        <v>9586</v>
      </c>
      <c r="H6304" s="26" t="s">
        <v>375</v>
      </c>
      <c r="I6304" s="26" t="s">
        <v>11784</v>
      </c>
      <c r="J6304" s="26" t="s">
        <v>16186</v>
      </c>
      <c r="K6304" s="26" t="s">
        <v>9606</v>
      </c>
      <c r="L6304" s="26" t="s">
        <v>30173</v>
      </c>
      <c r="M6304" s="26">
        <v>380967171377</v>
      </c>
      <c r="N6304" s="26">
        <v>1222985201</v>
      </c>
    </row>
    <row r="6305" spans="1:14">
      <c r="A6305" s="26" t="s">
        <v>7495</v>
      </c>
      <c r="B6305" s="26" t="s">
        <v>7496</v>
      </c>
      <c r="C6305" s="26">
        <v>2000381</v>
      </c>
      <c r="D6305" s="26" t="s">
        <v>780</v>
      </c>
      <c r="E6305" s="26" t="s">
        <v>30174</v>
      </c>
      <c r="F6305" s="26" t="s">
        <v>30175</v>
      </c>
      <c r="G6305" s="26" t="s">
        <v>9601</v>
      </c>
      <c r="H6305" s="26" t="s">
        <v>1025</v>
      </c>
      <c r="J6305" s="26" t="s">
        <v>1065</v>
      </c>
      <c r="K6305" s="26" t="s">
        <v>9597</v>
      </c>
      <c r="L6305" s="26" t="s">
        <v>30176</v>
      </c>
      <c r="M6305" s="26">
        <v>380542665893</v>
      </c>
      <c r="N6305" s="26">
        <v>5910100000</v>
      </c>
    </row>
    <row r="6306" spans="1:14">
      <c r="A6306" s="26" t="s">
        <v>1806</v>
      </c>
      <c r="B6306" s="26" t="s">
        <v>1807</v>
      </c>
      <c r="C6306" s="26">
        <v>37472460</v>
      </c>
      <c r="D6306" s="26" t="s">
        <v>24</v>
      </c>
      <c r="E6306" s="26" t="s">
        <v>30177</v>
      </c>
      <c r="F6306" s="26" t="s">
        <v>30178</v>
      </c>
      <c r="G6306" s="26" t="s">
        <v>9579</v>
      </c>
      <c r="H6306" s="26" t="s">
        <v>27</v>
      </c>
      <c r="I6306" s="26" t="s">
        <v>10731</v>
      </c>
      <c r="J6306" s="26" t="s">
        <v>30179</v>
      </c>
      <c r="K6306" s="26" t="s">
        <v>9582</v>
      </c>
      <c r="L6306" s="26" t="s">
        <v>30180</v>
      </c>
      <c r="M6306" s="26">
        <v>761109677499</v>
      </c>
      <c r="N6306" s="26">
        <v>522483601</v>
      </c>
    </row>
    <row r="6307" spans="1:14">
      <c r="A6307" s="26" t="s">
        <v>6037</v>
      </c>
      <c r="B6307" s="26" t="s">
        <v>5975</v>
      </c>
      <c r="C6307" s="26">
        <v>32884395</v>
      </c>
      <c r="D6307" s="26" t="s">
        <v>24</v>
      </c>
      <c r="E6307" s="26" t="s">
        <v>30181</v>
      </c>
      <c r="F6307" s="26" t="s">
        <v>15736</v>
      </c>
      <c r="G6307" s="26" t="s">
        <v>9586</v>
      </c>
      <c r="H6307" s="26" t="s">
        <v>835</v>
      </c>
      <c r="J6307" s="26" t="s">
        <v>848</v>
      </c>
      <c r="K6307" s="26" t="s">
        <v>9597</v>
      </c>
      <c r="L6307" s="26" t="s">
        <v>30182</v>
      </c>
      <c r="M6307" s="26">
        <v>380512428173</v>
      </c>
      <c r="N6307" s="26">
        <v>4623010100</v>
      </c>
    </row>
    <row r="6308" spans="1:14">
      <c r="A6308" s="26" t="s">
        <v>3465</v>
      </c>
      <c r="B6308" s="26" t="s">
        <v>3466</v>
      </c>
      <c r="C6308" s="26">
        <v>38182296</v>
      </c>
      <c r="D6308" s="26" t="s">
        <v>24</v>
      </c>
      <c r="E6308" s="26" t="s">
        <v>30183</v>
      </c>
      <c r="F6308" s="26" t="s">
        <v>30184</v>
      </c>
      <c r="G6308" s="26" t="s">
        <v>9586</v>
      </c>
      <c r="H6308" s="26" t="s">
        <v>392</v>
      </c>
      <c r="I6308" s="26" t="s">
        <v>10280</v>
      </c>
      <c r="J6308" s="26" t="s">
        <v>30185</v>
      </c>
      <c r="K6308" s="26" t="s">
        <v>9582</v>
      </c>
      <c r="L6308" s="26" t="s">
        <v>30186</v>
      </c>
      <c r="M6308" s="26">
        <v>380673190415</v>
      </c>
      <c r="N6308" s="26">
        <v>525083901</v>
      </c>
    </row>
    <row r="6309" spans="1:14">
      <c r="A6309" s="26" t="s">
        <v>5927</v>
      </c>
      <c r="B6309" s="26" t="s">
        <v>5928</v>
      </c>
      <c r="C6309" s="26">
        <v>1998437</v>
      </c>
      <c r="D6309" s="26" t="s">
        <v>780</v>
      </c>
      <c r="E6309" s="26" t="s">
        <v>30187</v>
      </c>
      <c r="F6309" s="26" t="s">
        <v>30188</v>
      </c>
      <c r="G6309" s="26" t="s">
        <v>9601</v>
      </c>
      <c r="H6309" s="26" t="s">
        <v>835</v>
      </c>
      <c r="I6309" s="26" t="s">
        <v>11355</v>
      </c>
      <c r="J6309" s="26" t="s">
        <v>5923</v>
      </c>
      <c r="K6309" s="26" t="s">
        <v>9606</v>
      </c>
      <c r="L6309" s="26" t="s">
        <v>11356</v>
      </c>
      <c r="M6309" s="26">
        <v>380516321440</v>
      </c>
      <c r="N6309" s="26">
        <v>4821755100</v>
      </c>
    </row>
    <row r="6310" spans="1:14">
      <c r="A6310" s="26" t="s">
        <v>6672</v>
      </c>
      <c r="B6310" s="26" t="s">
        <v>6673</v>
      </c>
      <c r="C6310" s="26">
        <v>38742851</v>
      </c>
      <c r="D6310" s="26" t="s">
        <v>24</v>
      </c>
      <c r="E6310" s="26" t="s">
        <v>30189</v>
      </c>
      <c r="F6310" s="26" t="s">
        <v>12654</v>
      </c>
      <c r="G6310" s="26" t="s">
        <v>9586</v>
      </c>
      <c r="H6310" s="26" t="s">
        <v>949</v>
      </c>
      <c r="J6310" s="26" t="s">
        <v>962</v>
      </c>
      <c r="K6310" s="26" t="s">
        <v>9597</v>
      </c>
      <c r="L6310" s="26" t="s">
        <v>11638</v>
      </c>
      <c r="M6310" s="26">
        <v>380675414185</v>
      </c>
      <c r="N6310" s="26">
        <v>5310400000</v>
      </c>
    </row>
    <row r="6311" spans="1:14">
      <c r="A6311" s="26" t="s">
        <v>7853</v>
      </c>
      <c r="B6311" s="26" t="s">
        <v>7854</v>
      </c>
      <c r="C6311" s="26">
        <v>2002664</v>
      </c>
      <c r="D6311" s="26" t="s">
        <v>780</v>
      </c>
      <c r="E6311" s="26" t="s">
        <v>30190</v>
      </c>
      <c r="F6311" s="26" t="s">
        <v>7854</v>
      </c>
      <c r="G6311" s="26" t="s">
        <v>9601</v>
      </c>
      <c r="H6311" s="26" t="s">
        <v>1122</v>
      </c>
      <c r="I6311" s="26" t="s">
        <v>10331</v>
      </c>
      <c r="J6311" s="26" t="s">
        <v>1127</v>
      </c>
      <c r="K6311" s="26" t="s">
        <v>9597</v>
      </c>
      <c r="L6311" s="26" t="s">
        <v>30191</v>
      </c>
      <c r="M6311" s="26">
        <v>380575741104</v>
      </c>
      <c r="N6311" s="26">
        <v>1824210102</v>
      </c>
    </row>
    <row r="6312" spans="1:14">
      <c r="A6312" s="26" t="s">
        <v>8301</v>
      </c>
      <c r="B6312" s="26" t="s">
        <v>8302</v>
      </c>
      <c r="C6312" s="26">
        <v>14086761</v>
      </c>
      <c r="D6312" s="26" t="s">
        <v>780</v>
      </c>
      <c r="E6312" s="26" t="s">
        <v>30192</v>
      </c>
      <c r="F6312" s="26" t="s">
        <v>8302</v>
      </c>
      <c r="G6312" s="26" t="s">
        <v>9601</v>
      </c>
      <c r="H6312" s="26" t="s">
        <v>1122</v>
      </c>
      <c r="J6312" s="26" t="s">
        <v>8039</v>
      </c>
      <c r="K6312" s="26" t="s">
        <v>9597</v>
      </c>
      <c r="L6312" s="26" t="s">
        <v>30193</v>
      </c>
      <c r="M6312" s="26">
        <v>380577123503</v>
      </c>
      <c r="N6312" s="26">
        <v>6310100000</v>
      </c>
    </row>
    <row r="6313" spans="1:14">
      <c r="A6313" s="26" t="s">
        <v>6901</v>
      </c>
      <c r="B6313" s="26" t="s">
        <v>6902</v>
      </c>
      <c r="C6313" s="26">
        <v>38480006</v>
      </c>
      <c r="D6313" s="26" t="s">
        <v>24</v>
      </c>
      <c r="E6313" s="26" t="s">
        <v>30194</v>
      </c>
      <c r="F6313" s="26" t="s">
        <v>30195</v>
      </c>
      <c r="G6313" s="26" t="s">
        <v>9586</v>
      </c>
      <c r="H6313" s="26" t="s">
        <v>949</v>
      </c>
      <c r="I6313" s="26" t="s">
        <v>11387</v>
      </c>
      <c r="J6313" s="26" t="s">
        <v>6900</v>
      </c>
      <c r="K6313" s="26" t="s">
        <v>9606</v>
      </c>
      <c r="L6313" s="26" t="s">
        <v>13083</v>
      </c>
      <c r="M6313" s="26">
        <v>380534051399</v>
      </c>
      <c r="N6313" s="26">
        <v>5325155100</v>
      </c>
    </row>
    <row r="6314" spans="1:14">
      <c r="A6314" s="26" t="s">
        <v>4362</v>
      </c>
      <c r="B6314" s="26" t="s">
        <v>4363</v>
      </c>
      <c r="C6314" s="26">
        <v>42081684</v>
      </c>
      <c r="D6314" s="26" t="s">
        <v>24</v>
      </c>
      <c r="E6314" s="26" t="s">
        <v>30196</v>
      </c>
      <c r="F6314" s="26" t="s">
        <v>30197</v>
      </c>
      <c r="G6314" s="26" t="s">
        <v>9586</v>
      </c>
      <c r="H6314" s="26" t="s">
        <v>576</v>
      </c>
      <c r="J6314" s="26" t="s">
        <v>11587</v>
      </c>
      <c r="K6314" s="26" t="s">
        <v>9597</v>
      </c>
      <c r="L6314" s="26" t="s">
        <v>30198</v>
      </c>
      <c r="M6314" s="26">
        <v>761180921344</v>
      </c>
      <c r="N6314" s="26">
        <v>3210800000</v>
      </c>
    </row>
    <row r="6315" spans="1:14">
      <c r="A6315" s="26" t="s">
        <v>4399</v>
      </c>
      <c r="B6315" s="26" t="s">
        <v>4400</v>
      </c>
      <c r="C6315" s="26">
        <v>38462558</v>
      </c>
      <c r="D6315" s="26" t="s">
        <v>24</v>
      </c>
      <c r="E6315" s="26" t="s">
        <v>30199</v>
      </c>
      <c r="F6315" s="26" t="s">
        <v>30200</v>
      </c>
      <c r="G6315" s="26" t="s">
        <v>9586</v>
      </c>
      <c r="H6315" s="26" t="s">
        <v>576</v>
      </c>
      <c r="I6315" s="26" t="s">
        <v>11832</v>
      </c>
      <c r="J6315" s="26" t="s">
        <v>30201</v>
      </c>
      <c r="K6315" s="26" t="s">
        <v>9582</v>
      </c>
      <c r="L6315" s="26" t="s">
        <v>30202</v>
      </c>
      <c r="M6315" s="26">
        <v>380459537546</v>
      </c>
      <c r="N6315" s="26">
        <v>3220886201</v>
      </c>
    </row>
    <row r="6316" spans="1:14">
      <c r="A6316" s="26" t="s">
        <v>9255</v>
      </c>
      <c r="B6316" s="26" t="s">
        <v>9256</v>
      </c>
      <c r="C6316" s="26">
        <v>42428172</v>
      </c>
      <c r="D6316" s="26" t="s">
        <v>24</v>
      </c>
      <c r="E6316" s="26" t="s">
        <v>30203</v>
      </c>
      <c r="F6316" s="26" t="s">
        <v>30204</v>
      </c>
      <c r="G6316" s="26" t="s">
        <v>9579</v>
      </c>
      <c r="H6316" s="26" t="s">
        <v>1490</v>
      </c>
      <c r="I6316" s="26" t="s">
        <v>13192</v>
      </c>
      <c r="J6316" s="26" t="s">
        <v>30205</v>
      </c>
      <c r="K6316" s="26" t="s">
        <v>9582</v>
      </c>
      <c r="L6316" s="26" t="s">
        <v>30206</v>
      </c>
      <c r="M6316" s="26">
        <v>380684997723</v>
      </c>
      <c r="N6316" s="26">
        <v>7323582001</v>
      </c>
    </row>
    <row r="6317" spans="1:14">
      <c r="A6317" s="26" t="s">
        <v>4821</v>
      </c>
      <c r="B6317" s="26" t="s">
        <v>4822</v>
      </c>
      <c r="C6317" s="26">
        <v>38665243</v>
      </c>
      <c r="D6317" s="26" t="s">
        <v>24</v>
      </c>
      <c r="E6317" s="26" t="s">
        <v>30207</v>
      </c>
      <c r="F6317" s="26" t="s">
        <v>30208</v>
      </c>
      <c r="G6317" s="26" t="s">
        <v>9591</v>
      </c>
      <c r="H6317" s="26" t="s">
        <v>711</v>
      </c>
      <c r="J6317" s="26" t="s">
        <v>30209</v>
      </c>
      <c r="K6317" s="26" t="s">
        <v>9582</v>
      </c>
      <c r="L6317" s="26" t="s">
        <v>30210</v>
      </c>
      <c r="M6317" s="26">
        <v>761293187496</v>
      </c>
      <c r="N6317" s="26">
        <v>4422881101</v>
      </c>
    </row>
    <row r="6318" spans="1:14">
      <c r="A6318" s="26" t="s">
        <v>4592</v>
      </c>
      <c r="B6318" s="26" t="s">
        <v>4593</v>
      </c>
      <c r="C6318" s="26">
        <v>38680455</v>
      </c>
      <c r="D6318" s="26" t="s">
        <v>24</v>
      </c>
      <c r="E6318" s="26" t="s">
        <v>30211</v>
      </c>
      <c r="F6318" s="26" t="s">
        <v>30212</v>
      </c>
      <c r="G6318" s="26" t="s">
        <v>9586</v>
      </c>
      <c r="H6318" s="26" t="s">
        <v>670</v>
      </c>
      <c r="I6318" s="26" t="s">
        <v>18911</v>
      </c>
      <c r="J6318" s="26" t="s">
        <v>4594</v>
      </c>
      <c r="K6318" s="26" t="s">
        <v>9606</v>
      </c>
      <c r="L6318" s="26" t="s">
        <v>30213</v>
      </c>
      <c r="M6318" s="26">
        <v>380525351646</v>
      </c>
      <c r="N6318" s="26">
        <v>3521755100</v>
      </c>
    </row>
    <row r="6319" spans="1:14">
      <c r="A6319" s="26" t="s">
        <v>4893</v>
      </c>
      <c r="B6319" s="26" t="s">
        <v>4894</v>
      </c>
      <c r="C6319" s="26">
        <v>37981165</v>
      </c>
      <c r="D6319" s="26" t="s">
        <v>24</v>
      </c>
      <c r="E6319" s="26" t="s">
        <v>30214</v>
      </c>
      <c r="F6319" s="26" t="s">
        <v>30215</v>
      </c>
      <c r="G6319" s="26" t="s">
        <v>9586</v>
      </c>
      <c r="H6319" s="26" t="s">
        <v>711</v>
      </c>
      <c r="I6319" s="26" t="s">
        <v>10523</v>
      </c>
      <c r="J6319" s="26" t="s">
        <v>12576</v>
      </c>
      <c r="K6319" s="26" t="s">
        <v>9582</v>
      </c>
      <c r="L6319" s="26" t="s">
        <v>30216</v>
      </c>
      <c r="M6319" s="26">
        <v>380645695747</v>
      </c>
      <c r="N6319" s="26">
        <v>1222083009</v>
      </c>
    </row>
    <row r="6320" spans="1:14">
      <c r="A6320" s="26" t="s">
        <v>2634</v>
      </c>
      <c r="B6320" s="26" t="s">
        <v>2635</v>
      </c>
      <c r="C6320" s="26">
        <v>37735655</v>
      </c>
      <c r="D6320" s="26" t="s">
        <v>780</v>
      </c>
      <c r="E6320" s="26" t="s">
        <v>30217</v>
      </c>
      <c r="F6320" s="26" t="s">
        <v>30218</v>
      </c>
      <c r="G6320" s="26" t="s">
        <v>9601</v>
      </c>
      <c r="H6320" s="26" t="s">
        <v>133</v>
      </c>
      <c r="I6320" s="26" t="s">
        <v>9968</v>
      </c>
      <c r="J6320" s="26" t="s">
        <v>14246</v>
      </c>
      <c r="K6320" s="26" t="s">
        <v>9582</v>
      </c>
      <c r="L6320" s="26" t="s">
        <v>16277</v>
      </c>
      <c r="M6320" s="26">
        <v>380950662273</v>
      </c>
      <c r="N6320" s="26">
        <v>522280303</v>
      </c>
    </row>
    <row r="6321" spans="1:14">
      <c r="A6321" s="26" t="s">
        <v>6047</v>
      </c>
      <c r="B6321" s="26" t="s">
        <v>6048</v>
      </c>
      <c r="C6321" s="26">
        <v>38436470</v>
      </c>
      <c r="D6321" s="26" t="s">
        <v>24</v>
      </c>
      <c r="E6321" s="26" t="s">
        <v>30219</v>
      </c>
      <c r="F6321" s="26" t="s">
        <v>20000</v>
      </c>
      <c r="G6321" s="26" t="s">
        <v>9586</v>
      </c>
      <c r="H6321" s="26" t="s">
        <v>835</v>
      </c>
      <c r="I6321" s="26" t="s">
        <v>9752</v>
      </c>
      <c r="J6321" s="26" t="s">
        <v>4441</v>
      </c>
      <c r="K6321" s="26" t="s">
        <v>9582</v>
      </c>
      <c r="L6321" s="26" t="s">
        <v>30220</v>
      </c>
      <c r="M6321" s="26">
        <v>380512519669</v>
      </c>
      <c r="N6321" s="26">
        <v>523084001</v>
      </c>
    </row>
    <row r="6322" spans="1:14">
      <c r="A6322" s="26" t="s">
        <v>7903</v>
      </c>
      <c r="B6322" s="26" t="s">
        <v>7904</v>
      </c>
      <c r="C6322" s="26">
        <v>38579825</v>
      </c>
      <c r="D6322" s="26" t="s">
        <v>24</v>
      </c>
      <c r="E6322" s="26" t="s">
        <v>30221</v>
      </c>
      <c r="F6322" s="26" t="s">
        <v>30222</v>
      </c>
      <c r="G6322" s="26" t="s">
        <v>9586</v>
      </c>
      <c r="H6322" s="26" t="s">
        <v>1122</v>
      </c>
      <c r="I6322" s="26" t="s">
        <v>16172</v>
      </c>
      <c r="J6322" s="26" t="s">
        <v>10714</v>
      </c>
      <c r="K6322" s="26" t="s">
        <v>9582</v>
      </c>
      <c r="L6322" s="26" t="s">
        <v>30223</v>
      </c>
      <c r="M6322" s="26">
        <v>380665946909</v>
      </c>
      <c r="N6322" s="26">
        <v>1413567803</v>
      </c>
    </row>
    <row r="6323" spans="1:14">
      <c r="A6323" s="26" t="s">
        <v>6232</v>
      </c>
      <c r="B6323" s="26" t="s">
        <v>6233</v>
      </c>
      <c r="C6323" s="26">
        <v>38552185</v>
      </c>
      <c r="D6323" s="26" t="s">
        <v>24</v>
      </c>
      <c r="E6323" s="26" t="s">
        <v>30224</v>
      </c>
      <c r="F6323" s="26" t="s">
        <v>30225</v>
      </c>
      <c r="G6323" s="26" t="s">
        <v>9579</v>
      </c>
      <c r="H6323" s="26" t="s">
        <v>885</v>
      </c>
      <c r="I6323" s="26" t="s">
        <v>11207</v>
      </c>
      <c r="J6323" s="26" t="s">
        <v>6189</v>
      </c>
      <c r="K6323" s="26" t="s">
        <v>9582</v>
      </c>
      <c r="L6323" s="26" t="s">
        <v>30226</v>
      </c>
      <c r="M6323" s="26">
        <v>380991009569</v>
      </c>
      <c r="N6323" s="26">
        <v>122755301</v>
      </c>
    </row>
    <row r="6324" spans="1:14">
      <c r="A6324" s="26" t="s">
        <v>3837</v>
      </c>
      <c r="B6324" s="26" t="s">
        <v>3838</v>
      </c>
      <c r="C6324" s="26">
        <v>2006722</v>
      </c>
      <c r="D6324" s="26" t="s">
        <v>780</v>
      </c>
      <c r="E6324" s="26" t="s">
        <v>30227</v>
      </c>
      <c r="F6324" s="26" t="s">
        <v>30228</v>
      </c>
      <c r="G6324" s="26" t="s">
        <v>9601</v>
      </c>
      <c r="H6324" s="26" t="s">
        <v>468</v>
      </c>
      <c r="J6324" s="26" t="s">
        <v>481</v>
      </c>
      <c r="K6324" s="26" t="s">
        <v>9597</v>
      </c>
      <c r="L6324" s="26" t="s">
        <v>19262</v>
      </c>
      <c r="M6324" s="26">
        <v>380617648601</v>
      </c>
      <c r="N6324" s="26">
        <v>1222380503</v>
      </c>
    </row>
    <row r="6325" spans="1:14">
      <c r="A6325" s="26" t="s">
        <v>8669</v>
      </c>
      <c r="B6325" s="26" t="s">
        <v>8670</v>
      </c>
      <c r="C6325" s="26">
        <v>38566219</v>
      </c>
      <c r="D6325" s="26" t="s">
        <v>24</v>
      </c>
      <c r="E6325" s="26" t="s">
        <v>30229</v>
      </c>
      <c r="F6325" s="26" t="s">
        <v>26811</v>
      </c>
      <c r="G6325" s="26" t="s">
        <v>9586</v>
      </c>
      <c r="H6325" s="26" t="s">
        <v>1308</v>
      </c>
      <c r="J6325" s="26" t="s">
        <v>1337</v>
      </c>
      <c r="K6325" s="26" t="s">
        <v>9597</v>
      </c>
      <c r="L6325" s="26" t="s">
        <v>30230</v>
      </c>
      <c r="M6325" s="26">
        <v>761365988855</v>
      </c>
      <c r="N6325" s="26">
        <v>6810400000</v>
      </c>
    </row>
    <row r="6326" spans="1:14">
      <c r="A6326" s="26" t="s">
        <v>8915</v>
      </c>
      <c r="B6326" s="26" t="s">
        <v>8916</v>
      </c>
      <c r="C6326" s="26">
        <v>41368558</v>
      </c>
      <c r="D6326" s="26" t="s">
        <v>24</v>
      </c>
      <c r="E6326" s="26" t="s">
        <v>30231</v>
      </c>
      <c r="F6326" s="26" t="s">
        <v>30232</v>
      </c>
      <c r="G6326" s="26" t="s">
        <v>9579</v>
      </c>
      <c r="H6326" s="26" t="s">
        <v>1401</v>
      </c>
      <c r="I6326" s="26" t="s">
        <v>11520</v>
      </c>
      <c r="J6326" s="26" t="s">
        <v>30233</v>
      </c>
      <c r="K6326" s="26" t="s">
        <v>9582</v>
      </c>
      <c r="L6326" s="26" t="s">
        <v>30234</v>
      </c>
      <c r="M6326" s="26">
        <v>761926631982</v>
      </c>
      <c r="N6326" s="26">
        <v>7123488501</v>
      </c>
    </row>
    <row r="6327" spans="1:14">
      <c r="A6327" s="26" t="s">
        <v>8381</v>
      </c>
      <c r="B6327" s="26" t="s">
        <v>8382</v>
      </c>
      <c r="C6327" s="26">
        <v>41680146</v>
      </c>
      <c r="D6327" s="26" t="s">
        <v>24</v>
      </c>
      <c r="E6327" s="26" t="s">
        <v>30235</v>
      </c>
      <c r="F6327" s="26" t="s">
        <v>15769</v>
      </c>
      <c r="G6327" s="26" t="s">
        <v>9586</v>
      </c>
      <c r="H6327" s="26" t="s">
        <v>1122</v>
      </c>
      <c r="J6327" s="26" t="s">
        <v>1258</v>
      </c>
      <c r="K6327" s="26" t="s">
        <v>9597</v>
      </c>
      <c r="L6327" s="26" t="s">
        <v>30236</v>
      </c>
      <c r="M6327" s="26">
        <v>380057464121</v>
      </c>
      <c r="N6327" s="26">
        <v>6312000000</v>
      </c>
    </row>
    <row r="6328" spans="1:14">
      <c r="A6328" s="26" t="s">
        <v>5113</v>
      </c>
      <c r="B6328" s="26" t="s">
        <v>5114</v>
      </c>
      <c r="C6328" s="26">
        <v>23970286</v>
      </c>
      <c r="D6328" s="26" t="s">
        <v>24</v>
      </c>
      <c r="E6328" s="26" t="s">
        <v>30237</v>
      </c>
      <c r="F6328" s="26" t="s">
        <v>30238</v>
      </c>
      <c r="G6328" s="26" t="s">
        <v>9591</v>
      </c>
      <c r="H6328" s="26" t="s">
        <v>735</v>
      </c>
      <c r="J6328" s="26" t="s">
        <v>740</v>
      </c>
      <c r="K6328" s="26" t="s">
        <v>9597</v>
      </c>
      <c r="L6328" s="26" t="s">
        <v>11748</v>
      </c>
      <c r="M6328" s="26">
        <v>380322430350</v>
      </c>
      <c r="N6328" s="26">
        <v>1221881203</v>
      </c>
    </row>
    <row r="6329" spans="1:14">
      <c r="A6329" s="26" t="s">
        <v>7240</v>
      </c>
      <c r="B6329" s="26" t="s">
        <v>7241</v>
      </c>
      <c r="C6329" s="26">
        <v>38645384</v>
      </c>
      <c r="D6329" s="26" t="s">
        <v>24</v>
      </c>
      <c r="E6329" s="26" t="s">
        <v>30239</v>
      </c>
      <c r="F6329" s="26" t="s">
        <v>30240</v>
      </c>
      <c r="G6329" s="26" t="s">
        <v>9586</v>
      </c>
      <c r="H6329" s="26" t="s">
        <v>987</v>
      </c>
      <c r="I6329" s="26" t="s">
        <v>12684</v>
      </c>
      <c r="J6329" s="26" t="s">
        <v>30241</v>
      </c>
      <c r="K6329" s="26" t="s">
        <v>9582</v>
      </c>
      <c r="L6329" s="26" t="s">
        <v>30242</v>
      </c>
      <c r="M6329" s="26">
        <v>380961229987</v>
      </c>
      <c r="N6329" s="26">
        <v>1824410144</v>
      </c>
    </row>
    <row r="6330" spans="1:14">
      <c r="A6330" s="26" t="s">
        <v>9214</v>
      </c>
      <c r="B6330" s="26" t="s">
        <v>9215</v>
      </c>
      <c r="C6330" s="26">
        <v>43343797</v>
      </c>
      <c r="D6330" s="26" t="s">
        <v>1701</v>
      </c>
      <c r="E6330" s="26" t="s">
        <v>30243</v>
      </c>
      <c r="F6330" s="26" t="s">
        <v>30244</v>
      </c>
      <c r="G6330" s="26" t="s">
        <v>9601</v>
      </c>
      <c r="H6330" s="26" t="s">
        <v>1490</v>
      </c>
      <c r="I6330" s="26" t="s">
        <v>13192</v>
      </c>
      <c r="J6330" s="26" t="s">
        <v>9146</v>
      </c>
      <c r="K6330" s="26" t="s">
        <v>9582</v>
      </c>
      <c r="L6330" s="26" t="s">
        <v>30245</v>
      </c>
      <c r="M6330" s="26">
        <v>761046277344</v>
      </c>
      <c r="N6330" s="26">
        <v>7323584501</v>
      </c>
    </row>
    <row r="6331" spans="1:14">
      <c r="A6331" s="26" t="s">
        <v>4789</v>
      </c>
      <c r="B6331" s="26" t="s">
        <v>4790</v>
      </c>
      <c r="C6331" s="26">
        <v>38086042</v>
      </c>
      <c r="D6331" s="26" t="s">
        <v>24</v>
      </c>
      <c r="E6331" s="26" t="s">
        <v>30246</v>
      </c>
      <c r="F6331" s="26" t="s">
        <v>30247</v>
      </c>
      <c r="G6331" s="26" t="s">
        <v>9586</v>
      </c>
      <c r="H6331" s="26" t="s">
        <v>711</v>
      </c>
      <c r="I6331" s="26" t="s">
        <v>15260</v>
      </c>
      <c r="J6331" s="26" t="s">
        <v>4791</v>
      </c>
      <c r="K6331" s="26" t="s">
        <v>9597</v>
      </c>
      <c r="L6331" s="26" t="s">
        <v>30248</v>
      </c>
      <c r="M6331" s="26">
        <v>380668705692</v>
      </c>
      <c r="N6331" s="26">
        <v>4421610100</v>
      </c>
    </row>
    <row r="6332" spans="1:14">
      <c r="A6332" s="26" t="s">
        <v>4911</v>
      </c>
      <c r="B6332" s="26" t="s">
        <v>4912</v>
      </c>
      <c r="C6332" s="26">
        <v>20763711</v>
      </c>
      <c r="D6332" s="26" t="s">
        <v>24</v>
      </c>
      <c r="E6332" s="26" t="s">
        <v>30249</v>
      </c>
      <c r="F6332" s="26" t="s">
        <v>30250</v>
      </c>
      <c r="G6332" s="26" t="s">
        <v>9586</v>
      </c>
      <c r="H6332" s="26" t="s">
        <v>735</v>
      </c>
      <c r="I6332" s="26" t="s">
        <v>11461</v>
      </c>
      <c r="J6332" s="26" t="s">
        <v>4913</v>
      </c>
      <c r="K6332" s="26" t="s">
        <v>9582</v>
      </c>
      <c r="L6332" s="26" t="s">
        <v>30251</v>
      </c>
      <c r="M6332" s="26">
        <v>380977626841</v>
      </c>
      <c r="N6332" s="26">
        <v>4621280301</v>
      </c>
    </row>
    <row r="6333" spans="1:14">
      <c r="A6333" s="26" t="s">
        <v>2080</v>
      </c>
      <c r="B6333" s="26" t="s">
        <v>2081</v>
      </c>
      <c r="C6333" s="26">
        <v>38485727</v>
      </c>
      <c r="D6333" s="26" t="s">
        <v>24</v>
      </c>
      <c r="E6333" s="26" t="s">
        <v>30252</v>
      </c>
      <c r="F6333" s="26" t="s">
        <v>30253</v>
      </c>
      <c r="G6333" s="26" t="s">
        <v>9579</v>
      </c>
      <c r="H6333" s="26" t="s">
        <v>103</v>
      </c>
      <c r="I6333" s="26" t="s">
        <v>9833</v>
      </c>
      <c r="J6333" s="26" t="s">
        <v>30254</v>
      </c>
      <c r="K6333" s="26" t="s">
        <v>9582</v>
      </c>
      <c r="L6333" s="26" t="s">
        <v>30255</v>
      </c>
      <c r="M6333" s="26">
        <v>380337723957</v>
      </c>
      <c r="N6333" s="26">
        <v>723381901</v>
      </c>
    </row>
    <row r="6334" spans="1:14">
      <c r="A6334" s="26" t="s">
        <v>5063</v>
      </c>
      <c r="B6334" s="26" t="s">
        <v>5064</v>
      </c>
      <c r="C6334" s="26">
        <v>34167494</v>
      </c>
      <c r="D6334" s="26" t="s">
        <v>1701</v>
      </c>
      <c r="E6334" s="26" t="s">
        <v>30256</v>
      </c>
      <c r="F6334" s="26" t="s">
        <v>30257</v>
      </c>
      <c r="G6334" s="26" t="s">
        <v>9601</v>
      </c>
      <c r="H6334" s="26" t="s">
        <v>735</v>
      </c>
      <c r="J6334" s="26" t="s">
        <v>4959</v>
      </c>
      <c r="K6334" s="26" t="s">
        <v>9597</v>
      </c>
      <c r="L6334" s="26" t="s">
        <v>30258</v>
      </c>
      <c r="M6334" s="26">
        <v>380973233290</v>
      </c>
      <c r="N6334" s="26">
        <v>4624810600</v>
      </c>
    </row>
    <row r="6335" spans="1:14">
      <c r="A6335" s="26" t="s">
        <v>5709</v>
      </c>
      <c r="B6335" s="26" t="s">
        <v>5710</v>
      </c>
      <c r="C6335" s="26">
        <v>38946192</v>
      </c>
      <c r="D6335" s="26" t="s">
        <v>780</v>
      </c>
      <c r="E6335" s="26" t="s">
        <v>30259</v>
      </c>
      <c r="F6335" s="26" t="s">
        <v>30260</v>
      </c>
      <c r="G6335" s="26" t="s">
        <v>9601</v>
      </c>
      <c r="H6335" s="26" t="s">
        <v>799</v>
      </c>
      <c r="J6335" s="26" t="s">
        <v>800</v>
      </c>
      <c r="K6335" s="26" t="s">
        <v>9597</v>
      </c>
      <c r="L6335" s="26" t="s">
        <v>11051</v>
      </c>
      <c r="M6335" s="26">
        <v>380444632990</v>
      </c>
      <c r="N6335" s="26">
        <v>4822784009</v>
      </c>
    </row>
    <row r="6336" spans="1:14">
      <c r="A6336" s="26" t="s">
        <v>2259</v>
      </c>
      <c r="B6336" s="26" t="s">
        <v>2260</v>
      </c>
      <c r="C6336" s="26" t="s">
        <v>1604</v>
      </c>
      <c r="D6336" s="26" t="s">
        <v>24</v>
      </c>
      <c r="E6336" s="26" t="s">
        <v>30261</v>
      </c>
      <c r="F6336" s="26" t="s">
        <v>14379</v>
      </c>
      <c r="G6336" s="26" t="s">
        <v>9591</v>
      </c>
      <c r="H6336" s="26" t="s">
        <v>133</v>
      </c>
      <c r="J6336" s="26" t="s">
        <v>146</v>
      </c>
      <c r="K6336" s="26" t="s">
        <v>9597</v>
      </c>
      <c r="L6336" s="26" t="s">
        <v>30262</v>
      </c>
      <c r="M6336" s="26">
        <v>761978005986</v>
      </c>
      <c r="N6336" s="26">
        <v>1210100000</v>
      </c>
    </row>
    <row r="6337" spans="1:14">
      <c r="A6337" s="26" t="s">
        <v>3803</v>
      </c>
      <c r="B6337" s="26" t="s">
        <v>3804</v>
      </c>
      <c r="C6337" s="26">
        <v>40276503</v>
      </c>
      <c r="D6337" s="26" t="s">
        <v>24</v>
      </c>
      <c r="E6337" s="26" t="s">
        <v>30263</v>
      </c>
      <c r="F6337" s="26" t="s">
        <v>30264</v>
      </c>
      <c r="G6337" s="26" t="s">
        <v>9579</v>
      </c>
      <c r="H6337" s="26" t="s">
        <v>468</v>
      </c>
      <c r="I6337" s="26" t="s">
        <v>10601</v>
      </c>
      <c r="J6337" s="26" t="s">
        <v>30265</v>
      </c>
      <c r="K6337" s="26" t="s">
        <v>9582</v>
      </c>
      <c r="L6337" s="26" t="s">
        <v>30266</v>
      </c>
      <c r="M6337" s="26">
        <v>380952179914</v>
      </c>
      <c r="N6337" s="26">
        <v>1421784403</v>
      </c>
    </row>
    <row r="6338" spans="1:14">
      <c r="A6338" s="26" t="s">
        <v>4917</v>
      </c>
      <c r="B6338" s="26" t="s">
        <v>4915</v>
      </c>
      <c r="C6338" s="26">
        <v>20763160</v>
      </c>
      <c r="D6338" s="26" t="s">
        <v>780</v>
      </c>
      <c r="E6338" s="26" t="s">
        <v>30267</v>
      </c>
      <c r="F6338" s="26" t="s">
        <v>30268</v>
      </c>
      <c r="G6338" s="26" t="s">
        <v>9601</v>
      </c>
      <c r="H6338" s="26" t="s">
        <v>735</v>
      </c>
      <c r="J6338" s="26" t="s">
        <v>4916</v>
      </c>
      <c r="K6338" s="26" t="s">
        <v>9606</v>
      </c>
      <c r="L6338" s="26" t="s">
        <v>28462</v>
      </c>
      <c r="M6338" s="26">
        <v>380326934116</v>
      </c>
      <c r="N6338" s="26">
        <v>4625555300</v>
      </c>
    </row>
    <row r="6339" spans="1:14">
      <c r="A6339" s="26" t="s">
        <v>7014</v>
      </c>
      <c r="B6339" s="26" t="s">
        <v>7015</v>
      </c>
      <c r="C6339" s="26">
        <v>38426347</v>
      </c>
      <c r="D6339" s="26" t="s">
        <v>24</v>
      </c>
      <c r="E6339" s="26" t="s">
        <v>30269</v>
      </c>
      <c r="F6339" s="26" t="s">
        <v>30270</v>
      </c>
      <c r="G6339" s="26" t="s">
        <v>9591</v>
      </c>
      <c r="H6339" s="26" t="s">
        <v>987</v>
      </c>
      <c r="I6339" s="26" t="s">
        <v>15292</v>
      </c>
      <c r="J6339" s="26" t="s">
        <v>30271</v>
      </c>
      <c r="K6339" s="26" t="s">
        <v>9582</v>
      </c>
      <c r="L6339" s="26" t="s">
        <v>30272</v>
      </c>
      <c r="M6339" s="26">
        <v>380365847133</v>
      </c>
      <c r="N6339" s="26">
        <v>5621881301</v>
      </c>
    </row>
    <row r="6340" spans="1:14">
      <c r="A6340" s="26" t="s">
        <v>6849</v>
      </c>
      <c r="B6340" s="26" t="s">
        <v>6850</v>
      </c>
      <c r="C6340" s="26">
        <v>31248968</v>
      </c>
      <c r="D6340" s="26" t="s">
        <v>780</v>
      </c>
      <c r="E6340" s="26" t="s">
        <v>30273</v>
      </c>
      <c r="F6340" s="26" t="s">
        <v>30274</v>
      </c>
      <c r="G6340" s="26" t="s">
        <v>9601</v>
      </c>
      <c r="H6340" s="26" t="s">
        <v>949</v>
      </c>
      <c r="J6340" s="26" t="s">
        <v>977</v>
      </c>
      <c r="K6340" s="26" t="s">
        <v>9597</v>
      </c>
      <c r="L6340" s="26" t="s">
        <v>30275</v>
      </c>
      <c r="M6340" s="26">
        <v>380532641065</v>
      </c>
      <c r="N6340" s="26">
        <v>4424080504</v>
      </c>
    </row>
    <row r="6341" spans="1:14">
      <c r="A6341" s="26" t="s">
        <v>7032</v>
      </c>
      <c r="B6341" s="26" t="s">
        <v>7025</v>
      </c>
      <c r="C6341" s="26">
        <v>2000234</v>
      </c>
      <c r="D6341" s="26" t="s">
        <v>24</v>
      </c>
      <c r="E6341" s="26" t="s">
        <v>30276</v>
      </c>
      <c r="F6341" s="26" t="s">
        <v>30277</v>
      </c>
      <c r="G6341" s="26" t="s">
        <v>9591</v>
      </c>
      <c r="H6341" s="26" t="s">
        <v>987</v>
      </c>
      <c r="I6341" s="26" t="s">
        <v>28377</v>
      </c>
      <c r="J6341" s="26" t="s">
        <v>7026</v>
      </c>
      <c r="K6341" s="26" t="s">
        <v>9606</v>
      </c>
      <c r="L6341" s="26" t="s">
        <v>30278</v>
      </c>
      <c r="M6341" s="26">
        <v>380363230266</v>
      </c>
      <c r="N6341" s="26">
        <v>121181301</v>
      </c>
    </row>
    <row r="6342" spans="1:14">
      <c r="A6342" s="26" t="s">
        <v>2580</v>
      </c>
      <c r="B6342" s="26" t="s">
        <v>2581</v>
      </c>
      <c r="C6342" s="26">
        <v>37908965</v>
      </c>
      <c r="D6342" s="26" t="s">
        <v>24</v>
      </c>
      <c r="E6342" s="26" t="s">
        <v>30279</v>
      </c>
      <c r="F6342" s="26" t="s">
        <v>30280</v>
      </c>
      <c r="G6342" s="26" t="s">
        <v>9586</v>
      </c>
      <c r="H6342" s="26" t="s">
        <v>133</v>
      </c>
      <c r="I6342" s="26" t="s">
        <v>12629</v>
      </c>
      <c r="J6342" s="26" t="s">
        <v>30281</v>
      </c>
      <c r="K6342" s="26" t="s">
        <v>9606</v>
      </c>
      <c r="L6342" s="26" t="s">
        <v>30282</v>
      </c>
      <c r="M6342" s="26">
        <v>380563095342</v>
      </c>
      <c r="N6342" s="26">
        <v>1222655109</v>
      </c>
    </row>
    <row r="6343" spans="1:14">
      <c r="A6343" s="26" t="s">
        <v>6199</v>
      </c>
      <c r="B6343" s="26" t="s">
        <v>6200</v>
      </c>
      <c r="C6343" s="26">
        <v>26418688</v>
      </c>
      <c r="D6343" s="26" t="s">
        <v>24</v>
      </c>
      <c r="E6343" s="26" t="s">
        <v>30283</v>
      </c>
      <c r="F6343" s="26" t="s">
        <v>30284</v>
      </c>
      <c r="G6343" s="26" t="s">
        <v>9586</v>
      </c>
      <c r="H6343" s="26" t="s">
        <v>885</v>
      </c>
      <c r="I6343" s="26" t="s">
        <v>12312</v>
      </c>
      <c r="J6343" s="26" t="s">
        <v>30285</v>
      </c>
      <c r="K6343" s="26" t="s">
        <v>9582</v>
      </c>
      <c r="L6343" s="26" t="s">
        <v>30286</v>
      </c>
      <c r="M6343" s="26">
        <v>380484146828</v>
      </c>
      <c r="N6343" s="26">
        <v>5122082601</v>
      </c>
    </row>
    <row r="6344" spans="1:14">
      <c r="A6344" s="26" t="s">
        <v>7751</v>
      </c>
      <c r="B6344" s="26" t="s">
        <v>7752</v>
      </c>
      <c r="C6344" s="26">
        <v>2000866</v>
      </c>
      <c r="D6344" s="26" t="s">
        <v>780</v>
      </c>
      <c r="E6344" s="26" t="s">
        <v>30287</v>
      </c>
      <c r="F6344" s="26" t="s">
        <v>14395</v>
      </c>
      <c r="G6344" s="26" t="s">
        <v>9601</v>
      </c>
      <c r="H6344" s="26" t="s">
        <v>1088</v>
      </c>
      <c r="J6344" s="26" t="s">
        <v>7750</v>
      </c>
      <c r="K6344" s="26" t="s">
        <v>9597</v>
      </c>
      <c r="L6344" s="26" t="s">
        <v>30288</v>
      </c>
      <c r="M6344" s="26">
        <v>380982575292</v>
      </c>
      <c r="N6344" s="26">
        <v>6123410500</v>
      </c>
    </row>
    <row r="6345" spans="1:14">
      <c r="A6345" s="26" t="s">
        <v>6724</v>
      </c>
      <c r="B6345" s="26" t="s">
        <v>6725</v>
      </c>
      <c r="C6345" s="26" t="s">
        <v>1604</v>
      </c>
      <c r="D6345" s="26" t="s">
        <v>24</v>
      </c>
      <c r="E6345" s="26" t="s">
        <v>30289</v>
      </c>
      <c r="F6345" s="26" t="s">
        <v>30290</v>
      </c>
      <c r="G6345" s="26" t="s">
        <v>9586</v>
      </c>
      <c r="H6345" s="26" t="s">
        <v>949</v>
      </c>
      <c r="I6345" s="26" t="s">
        <v>16199</v>
      </c>
      <c r="J6345" s="26" t="s">
        <v>958</v>
      </c>
      <c r="K6345" s="26" t="s">
        <v>9582</v>
      </c>
      <c r="L6345" s="26" t="s">
        <v>30291</v>
      </c>
      <c r="M6345" s="26">
        <v>380663765556</v>
      </c>
      <c r="N6345" s="26">
        <v>5322886601</v>
      </c>
    </row>
    <row r="6346" spans="1:14">
      <c r="A6346" s="26" t="s">
        <v>5661</v>
      </c>
      <c r="B6346" s="26" t="s">
        <v>5662</v>
      </c>
      <c r="C6346" s="26">
        <v>37967444</v>
      </c>
      <c r="D6346" s="26" t="s">
        <v>24</v>
      </c>
      <c r="E6346" s="26" t="s">
        <v>30292</v>
      </c>
      <c r="F6346" s="26" t="s">
        <v>30293</v>
      </c>
      <c r="G6346" s="26" t="s">
        <v>9591</v>
      </c>
      <c r="H6346" s="26" t="s">
        <v>799</v>
      </c>
      <c r="I6346" s="26" t="s">
        <v>13211</v>
      </c>
      <c r="J6346" s="26" t="s">
        <v>800</v>
      </c>
      <c r="K6346" s="26" t="s">
        <v>9597</v>
      </c>
      <c r="L6346" s="26" t="s">
        <v>30294</v>
      </c>
      <c r="M6346" s="26">
        <v>761107671918</v>
      </c>
      <c r="N6346" s="26">
        <v>4822784009</v>
      </c>
    </row>
    <row r="6347" spans="1:14">
      <c r="A6347" s="26" t="s">
        <v>6861</v>
      </c>
      <c r="B6347" s="26" t="s">
        <v>6862</v>
      </c>
      <c r="C6347" s="26">
        <v>38534915</v>
      </c>
      <c r="D6347" s="26" t="s">
        <v>24</v>
      </c>
      <c r="E6347" s="26" t="s">
        <v>30295</v>
      </c>
      <c r="F6347" s="26" t="s">
        <v>30296</v>
      </c>
      <c r="G6347" s="26" t="s">
        <v>9579</v>
      </c>
      <c r="H6347" s="26" t="s">
        <v>949</v>
      </c>
      <c r="I6347" s="26" t="s">
        <v>13665</v>
      </c>
      <c r="J6347" s="26" t="s">
        <v>30297</v>
      </c>
      <c r="K6347" s="26" t="s">
        <v>9582</v>
      </c>
      <c r="L6347" s="26" t="s">
        <v>30298</v>
      </c>
      <c r="M6347" s="26">
        <v>380536321668</v>
      </c>
      <c r="N6347" s="26">
        <v>5324282204</v>
      </c>
    </row>
    <row r="6348" spans="1:14">
      <c r="A6348" s="26" t="s">
        <v>5915</v>
      </c>
      <c r="B6348" s="26" t="s">
        <v>5916</v>
      </c>
      <c r="C6348" s="26">
        <v>38363607</v>
      </c>
      <c r="D6348" s="26" t="s">
        <v>24</v>
      </c>
      <c r="E6348" s="26" t="s">
        <v>30299</v>
      </c>
      <c r="F6348" s="26" t="s">
        <v>30300</v>
      </c>
      <c r="G6348" s="26" t="s">
        <v>9586</v>
      </c>
      <c r="H6348" s="26" t="s">
        <v>835</v>
      </c>
      <c r="I6348" s="26" t="s">
        <v>9913</v>
      </c>
      <c r="J6348" s="26" t="s">
        <v>30301</v>
      </c>
      <c r="K6348" s="26" t="s">
        <v>9582</v>
      </c>
      <c r="L6348" s="26" t="s">
        <v>30302</v>
      </c>
      <c r="M6348" s="26">
        <v>380513193487</v>
      </c>
      <c r="N6348" s="26">
        <v>1225083514</v>
      </c>
    </row>
    <row r="6349" spans="1:14">
      <c r="A6349" s="26" t="s">
        <v>3765</v>
      </c>
      <c r="B6349" s="26" t="s">
        <v>3766</v>
      </c>
      <c r="C6349" s="26">
        <v>38969678</v>
      </c>
      <c r="D6349" s="26" t="s">
        <v>24</v>
      </c>
      <c r="E6349" s="26" t="s">
        <v>30303</v>
      </c>
      <c r="F6349" s="26" t="s">
        <v>30304</v>
      </c>
      <c r="G6349" s="26" t="s">
        <v>9586</v>
      </c>
      <c r="H6349" s="26" t="s">
        <v>468</v>
      </c>
      <c r="J6349" s="26" t="s">
        <v>481</v>
      </c>
      <c r="K6349" s="26" t="s">
        <v>9597</v>
      </c>
      <c r="L6349" s="26" t="s">
        <v>17084</v>
      </c>
      <c r="M6349" s="26">
        <v>761225923392</v>
      </c>
      <c r="N6349" s="26">
        <v>1222380503</v>
      </c>
    </row>
    <row r="6350" spans="1:14">
      <c r="A6350" s="26" t="s">
        <v>1613</v>
      </c>
      <c r="B6350" s="26" t="s">
        <v>1614</v>
      </c>
      <c r="C6350" s="26">
        <v>35599262</v>
      </c>
      <c r="D6350" s="26" t="s">
        <v>24</v>
      </c>
      <c r="E6350" s="26" t="s">
        <v>30305</v>
      </c>
      <c r="F6350" s="26" t="s">
        <v>30306</v>
      </c>
      <c r="G6350" s="26" t="s">
        <v>9586</v>
      </c>
      <c r="H6350" s="26" t="s">
        <v>27</v>
      </c>
      <c r="I6350" s="26" t="s">
        <v>11977</v>
      </c>
      <c r="J6350" s="26" t="s">
        <v>12378</v>
      </c>
      <c r="K6350" s="26" t="s">
        <v>9582</v>
      </c>
      <c r="L6350" s="26" t="s">
        <v>30307</v>
      </c>
      <c r="M6350" s="26">
        <v>761409779338</v>
      </c>
      <c r="N6350" s="26">
        <v>520281801</v>
      </c>
    </row>
    <row r="6351" spans="1:14">
      <c r="A6351" s="26" t="s">
        <v>6969</v>
      </c>
      <c r="B6351" s="26" t="s">
        <v>6970</v>
      </c>
      <c r="C6351" s="26">
        <v>38853852</v>
      </c>
      <c r="D6351" s="26" t="s">
        <v>24</v>
      </c>
      <c r="E6351" s="26" t="s">
        <v>30308</v>
      </c>
      <c r="F6351" s="26" t="s">
        <v>30309</v>
      </c>
      <c r="G6351" s="26" t="s">
        <v>9586</v>
      </c>
      <c r="H6351" s="26" t="s">
        <v>987</v>
      </c>
      <c r="I6351" s="26" t="s">
        <v>20511</v>
      </c>
      <c r="J6351" s="26" t="s">
        <v>26822</v>
      </c>
      <c r="K6351" s="26" t="s">
        <v>9606</v>
      </c>
      <c r="L6351" s="26" t="s">
        <v>26823</v>
      </c>
      <c r="M6351" s="26">
        <v>380684914187</v>
      </c>
      <c r="N6351" s="26">
        <v>5620855400</v>
      </c>
    </row>
    <row r="6352" spans="1:14">
      <c r="A6352" s="26" t="s">
        <v>9137</v>
      </c>
      <c r="B6352" s="26" t="s">
        <v>9138</v>
      </c>
      <c r="C6352" s="26">
        <v>36754912</v>
      </c>
      <c r="D6352" s="26" t="s">
        <v>24</v>
      </c>
      <c r="E6352" s="26" t="s">
        <v>30310</v>
      </c>
      <c r="F6352" s="26" t="s">
        <v>30311</v>
      </c>
      <c r="G6352" s="26" t="s">
        <v>9586</v>
      </c>
      <c r="H6352" s="26" t="s">
        <v>1490</v>
      </c>
      <c r="I6352" s="26" t="s">
        <v>13192</v>
      </c>
      <c r="J6352" s="26" t="s">
        <v>1541</v>
      </c>
      <c r="K6352" s="26" t="s">
        <v>9606</v>
      </c>
      <c r="L6352" s="26" t="s">
        <v>30312</v>
      </c>
      <c r="M6352" s="26">
        <v>380977475111</v>
      </c>
      <c r="N6352" s="26">
        <v>7323555100</v>
      </c>
    </row>
    <row r="6353" spans="1:14">
      <c r="A6353" s="26" t="s">
        <v>5364</v>
      </c>
      <c r="B6353" s="26" t="s">
        <v>5365</v>
      </c>
      <c r="C6353" s="26">
        <v>1997461</v>
      </c>
      <c r="D6353" s="26" t="s">
        <v>780</v>
      </c>
      <c r="E6353" s="26" t="s">
        <v>30313</v>
      </c>
      <c r="F6353" s="26" t="s">
        <v>9787</v>
      </c>
      <c r="G6353" s="26" t="s">
        <v>9601</v>
      </c>
      <c r="H6353" s="26" t="s">
        <v>735</v>
      </c>
      <c r="J6353" s="26" t="s">
        <v>783</v>
      </c>
      <c r="K6353" s="26" t="s">
        <v>9597</v>
      </c>
      <c r="L6353" s="26" t="s">
        <v>30314</v>
      </c>
      <c r="M6353" s="26">
        <v>380322902802</v>
      </c>
      <c r="N6353" s="26">
        <v>4610900000</v>
      </c>
    </row>
    <row r="6354" spans="1:14">
      <c r="A6354" s="26" t="s">
        <v>7799</v>
      </c>
      <c r="B6354" s="26" t="s">
        <v>7800</v>
      </c>
      <c r="C6354" s="26">
        <v>14054198</v>
      </c>
      <c r="D6354" s="26" t="s">
        <v>1701</v>
      </c>
      <c r="E6354" s="26" t="s">
        <v>30315</v>
      </c>
      <c r="F6354" s="26" t="s">
        <v>30316</v>
      </c>
      <c r="G6354" s="26" t="s">
        <v>9601</v>
      </c>
      <c r="H6354" s="26" t="s">
        <v>1088</v>
      </c>
      <c r="J6354" s="26" t="s">
        <v>7615</v>
      </c>
      <c r="K6354" s="26" t="s">
        <v>9606</v>
      </c>
      <c r="L6354" s="26" t="s">
        <v>30317</v>
      </c>
      <c r="M6354" s="26">
        <v>380352246163</v>
      </c>
      <c r="N6354" s="26">
        <v>6122655300</v>
      </c>
    </row>
    <row r="6355" spans="1:14">
      <c r="A6355" s="26" t="s">
        <v>6124</v>
      </c>
      <c r="B6355" s="26" t="s">
        <v>6125</v>
      </c>
      <c r="C6355" s="26">
        <v>41886843</v>
      </c>
      <c r="D6355" s="26" t="s">
        <v>24</v>
      </c>
      <c r="E6355" s="26" t="s">
        <v>30318</v>
      </c>
      <c r="F6355" s="26" t="s">
        <v>30319</v>
      </c>
      <c r="G6355" s="26" t="s">
        <v>9586</v>
      </c>
      <c r="H6355" s="26" t="s">
        <v>885</v>
      </c>
      <c r="I6355" s="26" t="s">
        <v>894</v>
      </c>
      <c r="J6355" s="26" t="s">
        <v>30320</v>
      </c>
      <c r="K6355" s="26" t="s">
        <v>9582</v>
      </c>
      <c r="L6355" s="26" t="s">
        <v>30321</v>
      </c>
      <c r="M6355" s="26">
        <v>380977228143</v>
      </c>
      <c r="N6355" s="26">
        <v>5120886001</v>
      </c>
    </row>
    <row r="6356" spans="1:14">
      <c r="A6356" s="26" t="s">
        <v>5994</v>
      </c>
      <c r="B6356" s="26" t="s">
        <v>5995</v>
      </c>
      <c r="C6356" s="26">
        <v>31822150</v>
      </c>
      <c r="D6356" s="26" t="s">
        <v>1701</v>
      </c>
      <c r="E6356" s="26" t="s">
        <v>30322</v>
      </c>
      <c r="F6356" s="26" t="s">
        <v>30323</v>
      </c>
      <c r="G6356" s="26" t="s">
        <v>9601</v>
      </c>
      <c r="H6356" s="26" t="s">
        <v>835</v>
      </c>
      <c r="J6356" s="26" t="s">
        <v>30324</v>
      </c>
      <c r="K6356" s="26" t="s">
        <v>9582</v>
      </c>
      <c r="L6356" s="26" t="s">
        <v>30325</v>
      </c>
      <c r="M6356" s="26">
        <v>380516143280</v>
      </c>
      <c r="N6356" s="26">
        <v>521210110</v>
      </c>
    </row>
    <row r="6357" spans="1:14">
      <c r="A6357" s="26" t="s">
        <v>6028</v>
      </c>
      <c r="B6357" s="26" t="s">
        <v>6029</v>
      </c>
      <c r="C6357" s="26">
        <v>5483121</v>
      </c>
      <c r="D6357" s="26" t="s">
        <v>780</v>
      </c>
      <c r="E6357" s="26" t="s">
        <v>30326</v>
      </c>
      <c r="F6357" s="26" t="s">
        <v>30327</v>
      </c>
      <c r="G6357" s="26" t="s">
        <v>9601</v>
      </c>
      <c r="H6357" s="26" t="s">
        <v>835</v>
      </c>
      <c r="J6357" s="26" t="s">
        <v>848</v>
      </c>
      <c r="K6357" s="26" t="s">
        <v>9597</v>
      </c>
      <c r="L6357" s="26" t="s">
        <v>30328</v>
      </c>
      <c r="M6357" s="26">
        <v>761506409684</v>
      </c>
      <c r="N6357" s="26">
        <v>4623010100</v>
      </c>
    </row>
    <row r="6358" spans="1:14">
      <c r="A6358" s="26" t="s">
        <v>4564</v>
      </c>
      <c r="B6358" s="26" t="s">
        <v>4565</v>
      </c>
      <c r="C6358" s="26">
        <v>1995309</v>
      </c>
      <c r="D6358" s="26" t="s">
        <v>780</v>
      </c>
      <c r="E6358" s="26" t="s">
        <v>30329</v>
      </c>
      <c r="F6358" s="26" t="s">
        <v>30330</v>
      </c>
      <c r="G6358" s="26" t="s">
        <v>9601</v>
      </c>
      <c r="H6358" s="26" t="s">
        <v>670</v>
      </c>
      <c r="I6358" s="26" t="s">
        <v>12606</v>
      </c>
      <c r="J6358" s="26" t="s">
        <v>4566</v>
      </c>
      <c r="K6358" s="26" t="s">
        <v>9597</v>
      </c>
      <c r="L6358" s="26" t="s">
        <v>14405</v>
      </c>
      <c r="M6358" s="26">
        <v>380525921464</v>
      </c>
      <c r="N6358" s="26">
        <v>2321585002</v>
      </c>
    </row>
    <row r="6359" spans="1:14">
      <c r="A6359" s="26" t="s">
        <v>6738</v>
      </c>
      <c r="B6359" s="26" t="s">
        <v>6739</v>
      </c>
      <c r="C6359" s="26">
        <v>1999394</v>
      </c>
      <c r="D6359" s="26" t="s">
        <v>780</v>
      </c>
      <c r="E6359" s="26" t="s">
        <v>30331</v>
      </c>
      <c r="F6359" s="26" t="s">
        <v>30332</v>
      </c>
      <c r="G6359" s="26" t="s">
        <v>9601</v>
      </c>
      <c r="H6359" s="26" t="s">
        <v>949</v>
      </c>
      <c r="I6359" s="26" t="s">
        <v>13044</v>
      </c>
      <c r="J6359" s="26" t="s">
        <v>15393</v>
      </c>
      <c r="K6359" s="26" t="s">
        <v>9582</v>
      </c>
      <c r="L6359" s="26" t="s">
        <v>15394</v>
      </c>
      <c r="M6359" s="26">
        <v>380536493347</v>
      </c>
      <c r="N6359" s="26">
        <v>5323084401</v>
      </c>
    </row>
    <row r="6360" spans="1:14">
      <c r="A6360" s="26" t="s">
        <v>2283</v>
      </c>
      <c r="B6360" s="26" t="s">
        <v>2284</v>
      </c>
      <c r="C6360" s="26">
        <v>1984636</v>
      </c>
      <c r="D6360" s="26" t="s">
        <v>780</v>
      </c>
      <c r="E6360" s="26" t="s">
        <v>30333</v>
      </c>
      <c r="F6360" s="26" t="s">
        <v>10614</v>
      </c>
      <c r="G6360" s="26" t="s">
        <v>9601</v>
      </c>
      <c r="H6360" s="26" t="s">
        <v>133</v>
      </c>
      <c r="J6360" s="26" t="s">
        <v>146</v>
      </c>
      <c r="K6360" s="26" t="s">
        <v>9597</v>
      </c>
      <c r="L6360" s="26" t="s">
        <v>30334</v>
      </c>
      <c r="M6360" s="26">
        <v>380980073831</v>
      </c>
      <c r="N6360" s="26">
        <v>1210100000</v>
      </c>
    </row>
    <row r="6361" spans="1:14">
      <c r="A6361" s="26" t="s">
        <v>9381</v>
      </c>
      <c r="B6361" s="26" t="s">
        <v>9382</v>
      </c>
      <c r="C6361" s="26">
        <v>40314763</v>
      </c>
      <c r="D6361" s="26" t="s">
        <v>24</v>
      </c>
      <c r="E6361" s="26" t="s">
        <v>30335</v>
      </c>
      <c r="F6361" s="26" t="s">
        <v>30336</v>
      </c>
      <c r="G6361" s="26" t="s">
        <v>9586</v>
      </c>
      <c r="H6361" s="26" t="s">
        <v>1573</v>
      </c>
      <c r="I6361" s="26" t="s">
        <v>21828</v>
      </c>
      <c r="J6361" s="26" t="s">
        <v>30337</v>
      </c>
      <c r="K6361" s="26" t="s">
        <v>9582</v>
      </c>
      <c r="L6361" s="26" t="s">
        <v>30338</v>
      </c>
      <c r="M6361" s="26">
        <v>380978953469</v>
      </c>
      <c r="N6361" s="26">
        <v>4422582202</v>
      </c>
    </row>
    <row r="6362" spans="1:14">
      <c r="A6362" s="26" t="s">
        <v>2220</v>
      </c>
      <c r="B6362" s="26" t="s">
        <v>2221</v>
      </c>
      <c r="C6362" s="26">
        <v>42667608</v>
      </c>
      <c r="D6362" s="26" t="s">
        <v>24</v>
      </c>
      <c r="E6362" s="26" t="s">
        <v>30339</v>
      </c>
      <c r="F6362" s="26" t="s">
        <v>211</v>
      </c>
      <c r="G6362" s="26" t="s">
        <v>9591</v>
      </c>
      <c r="H6362" s="26" t="s">
        <v>133</v>
      </c>
      <c r="J6362" s="26" t="s">
        <v>211</v>
      </c>
      <c r="K6362" s="26" t="s">
        <v>9597</v>
      </c>
      <c r="L6362" s="26" t="s">
        <v>30340</v>
      </c>
      <c r="M6362" s="26">
        <v>380800300133</v>
      </c>
      <c r="N6362" s="26">
        <v>1211300000</v>
      </c>
    </row>
    <row r="6363" spans="1:14">
      <c r="A6363" s="26" t="s">
        <v>6890</v>
      </c>
      <c r="B6363" s="26" t="s">
        <v>6891</v>
      </c>
      <c r="C6363" s="26">
        <v>38459325</v>
      </c>
      <c r="D6363" s="26" t="s">
        <v>24</v>
      </c>
      <c r="E6363" s="26" t="s">
        <v>30341</v>
      </c>
      <c r="F6363" s="26" t="s">
        <v>30342</v>
      </c>
      <c r="G6363" s="26" t="s">
        <v>9586</v>
      </c>
      <c r="H6363" s="26" t="s">
        <v>949</v>
      </c>
      <c r="I6363" s="26" t="s">
        <v>9669</v>
      </c>
      <c r="J6363" s="26" t="s">
        <v>3586</v>
      </c>
      <c r="K6363" s="26" t="s">
        <v>9582</v>
      </c>
      <c r="L6363" s="26" t="s">
        <v>30343</v>
      </c>
      <c r="M6363" s="26">
        <v>380665522432</v>
      </c>
      <c r="N6363" s="26">
        <v>525385502</v>
      </c>
    </row>
    <row r="6364" spans="1:14">
      <c r="A6364" s="26" t="s">
        <v>6658</v>
      </c>
      <c r="B6364" s="26" t="s">
        <v>6659</v>
      </c>
      <c r="C6364" s="26">
        <v>37343988</v>
      </c>
      <c r="D6364" s="26" t="s">
        <v>24</v>
      </c>
      <c r="E6364" s="26" t="s">
        <v>30344</v>
      </c>
      <c r="F6364" s="26" t="s">
        <v>30345</v>
      </c>
      <c r="G6364" s="26" t="s">
        <v>9586</v>
      </c>
      <c r="H6364" s="26" t="s">
        <v>949</v>
      </c>
      <c r="I6364" s="26" t="s">
        <v>10244</v>
      </c>
      <c r="J6364" s="26" t="s">
        <v>6662</v>
      </c>
      <c r="K6364" s="26" t="s">
        <v>9606</v>
      </c>
      <c r="L6364" s="26" t="s">
        <v>30346</v>
      </c>
      <c r="M6364" s="26">
        <v>380535023179</v>
      </c>
      <c r="N6364" s="26">
        <v>5322255100</v>
      </c>
    </row>
    <row r="6365" spans="1:14">
      <c r="A6365" s="26" t="s">
        <v>6939</v>
      </c>
      <c r="B6365" s="26" t="s">
        <v>6940</v>
      </c>
      <c r="C6365" s="26">
        <v>37867877</v>
      </c>
      <c r="D6365" s="26" t="s">
        <v>24</v>
      </c>
      <c r="E6365" s="26" t="s">
        <v>30347</v>
      </c>
      <c r="F6365" s="26" t="s">
        <v>30348</v>
      </c>
      <c r="G6365" s="26" t="s">
        <v>9579</v>
      </c>
      <c r="H6365" s="26" t="s">
        <v>987</v>
      </c>
      <c r="I6365" s="26" t="s">
        <v>9921</v>
      </c>
      <c r="J6365" s="26" t="s">
        <v>30349</v>
      </c>
      <c r="K6365" s="26" t="s">
        <v>9582</v>
      </c>
      <c r="L6365" s="26" t="s">
        <v>30350</v>
      </c>
      <c r="M6365" s="26">
        <v>380979381613</v>
      </c>
      <c r="N6365" s="26">
        <v>5620487020</v>
      </c>
    </row>
    <row r="6366" spans="1:14">
      <c r="A6366" s="26" t="s">
        <v>2861</v>
      </c>
      <c r="B6366" s="26" t="s">
        <v>2862</v>
      </c>
      <c r="C6366" s="26">
        <v>21992649</v>
      </c>
      <c r="D6366" s="26" t="s">
        <v>780</v>
      </c>
      <c r="E6366" s="26" t="s">
        <v>30351</v>
      </c>
      <c r="F6366" s="26" t="s">
        <v>30352</v>
      </c>
      <c r="G6366" s="26" t="s">
        <v>9601</v>
      </c>
      <c r="H6366" s="26" t="s">
        <v>258</v>
      </c>
      <c r="J6366" s="26" t="s">
        <v>298</v>
      </c>
      <c r="K6366" s="26" t="s">
        <v>9597</v>
      </c>
      <c r="L6366" s="26" t="s">
        <v>30353</v>
      </c>
      <c r="M6366" s="26">
        <v>761619864016</v>
      </c>
      <c r="N6366" s="26">
        <v>1412900000</v>
      </c>
    </row>
    <row r="6367" spans="1:14">
      <c r="A6367" s="26" t="s">
        <v>2796</v>
      </c>
      <c r="B6367" s="26" t="s">
        <v>2797</v>
      </c>
      <c r="C6367" s="26">
        <v>37980245</v>
      </c>
      <c r="D6367" s="26" t="s">
        <v>24</v>
      </c>
      <c r="E6367" s="26" t="s">
        <v>30354</v>
      </c>
      <c r="F6367" s="26" t="s">
        <v>30355</v>
      </c>
      <c r="G6367" s="26" t="s">
        <v>9586</v>
      </c>
      <c r="H6367" s="26" t="s">
        <v>258</v>
      </c>
      <c r="I6367" s="26" t="s">
        <v>12995</v>
      </c>
      <c r="J6367" s="26" t="s">
        <v>30356</v>
      </c>
      <c r="K6367" s="26" t="s">
        <v>9582</v>
      </c>
      <c r="L6367" s="26" t="s">
        <v>30357</v>
      </c>
      <c r="M6367" s="26">
        <v>380666030037</v>
      </c>
      <c r="N6367" s="26">
        <v>1421588201</v>
      </c>
    </row>
    <row r="6368" spans="1:14">
      <c r="A6368" s="26" t="s">
        <v>2167</v>
      </c>
      <c r="B6368" s="26" t="s">
        <v>2168</v>
      </c>
      <c r="C6368" s="26">
        <v>37836978</v>
      </c>
      <c r="D6368" s="26" t="s">
        <v>24</v>
      </c>
      <c r="E6368" s="26" t="s">
        <v>30358</v>
      </c>
      <c r="F6368" s="26" t="s">
        <v>30359</v>
      </c>
      <c r="G6368" s="26" t="s">
        <v>9586</v>
      </c>
      <c r="H6368" s="26" t="s">
        <v>133</v>
      </c>
      <c r="I6368" s="26" t="s">
        <v>13125</v>
      </c>
      <c r="J6368" s="26" t="s">
        <v>2166</v>
      </c>
      <c r="K6368" s="26" t="s">
        <v>9597</v>
      </c>
      <c r="L6368" s="26" t="s">
        <v>30360</v>
      </c>
      <c r="M6368" s="26">
        <v>380565696531</v>
      </c>
      <c r="N6368" s="26">
        <v>1220310100</v>
      </c>
    </row>
    <row r="6369" spans="1:14">
      <c r="A6369" s="26" t="s">
        <v>8615</v>
      </c>
      <c r="B6369" s="26" t="s">
        <v>8616</v>
      </c>
      <c r="C6369" s="26">
        <v>38550036</v>
      </c>
      <c r="D6369" s="26" t="s">
        <v>24</v>
      </c>
      <c r="E6369" s="26" t="s">
        <v>30361</v>
      </c>
      <c r="F6369" s="26" t="s">
        <v>30362</v>
      </c>
      <c r="G6369" s="26" t="s">
        <v>9586</v>
      </c>
      <c r="H6369" s="26" t="s">
        <v>1308</v>
      </c>
      <c r="J6369" s="26" t="s">
        <v>1313</v>
      </c>
      <c r="K6369" s="26" t="s">
        <v>9606</v>
      </c>
      <c r="L6369" s="26" t="s">
        <v>21041</v>
      </c>
      <c r="M6369" s="26">
        <v>761669276512</v>
      </c>
      <c r="N6369" s="26">
        <v>6820655100</v>
      </c>
    </row>
    <row r="6370" spans="1:14">
      <c r="A6370" s="26" t="s">
        <v>3021</v>
      </c>
      <c r="B6370" s="26" t="s">
        <v>3022</v>
      </c>
      <c r="C6370" s="26">
        <v>41276572</v>
      </c>
      <c r="D6370" s="26" t="s">
        <v>24</v>
      </c>
      <c r="E6370" s="26" t="s">
        <v>30363</v>
      </c>
      <c r="F6370" s="26" t="s">
        <v>30364</v>
      </c>
      <c r="G6370" s="26" t="s">
        <v>9579</v>
      </c>
      <c r="H6370" s="26" t="s">
        <v>258</v>
      </c>
      <c r="I6370" s="26" t="s">
        <v>12739</v>
      </c>
      <c r="J6370" s="26" t="s">
        <v>30365</v>
      </c>
      <c r="K6370" s="26" t="s">
        <v>9582</v>
      </c>
      <c r="L6370" s="26" t="s">
        <v>30366</v>
      </c>
      <c r="M6370" s="26">
        <v>380508860533</v>
      </c>
      <c r="N6370" s="26">
        <v>1420910801</v>
      </c>
    </row>
    <row r="6371" spans="1:14">
      <c r="A6371" s="26" t="s">
        <v>2614</v>
      </c>
      <c r="B6371" s="26" t="s">
        <v>2615</v>
      </c>
      <c r="C6371" s="26">
        <v>26137707</v>
      </c>
      <c r="D6371" s="26" t="s">
        <v>780</v>
      </c>
      <c r="E6371" s="26" t="s">
        <v>30367</v>
      </c>
      <c r="F6371" s="26" t="s">
        <v>30368</v>
      </c>
      <c r="G6371" s="26" t="s">
        <v>9601</v>
      </c>
      <c r="H6371" s="26" t="s">
        <v>133</v>
      </c>
      <c r="J6371" s="26" t="s">
        <v>223</v>
      </c>
      <c r="K6371" s="26" t="s">
        <v>9597</v>
      </c>
      <c r="L6371" s="26" t="s">
        <v>24962</v>
      </c>
      <c r="M6371" s="26">
        <v>761929394995</v>
      </c>
      <c r="N6371" s="26">
        <v>1211900000</v>
      </c>
    </row>
    <row r="6372" spans="1:14">
      <c r="A6372" s="26" t="s">
        <v>4837</v>
      </c>
      <c r="B6372" s="26" t="s">
        <v>4838</v>
      </c>
      <c r="C6372" s="26">
        <v>37928735</v>
      </c>
      <c r="D6372" s="26" t="s">
        <v>24</v>
      </c>
      <c r="E6372" s="26" t="s">
        <v>30369</v>
      </c>
      <c r="F6372" s="26" t="s">
        <v>30370</v>
      </c>
      <c r="G6372" s="26" t="s">
        <v>9586</v>
      </c>
      <c r="H6372" s="26" t="s">
        <v>711</v>
      </c>
      <c r="I6372" s="26" t="s">
        <v>9997</v>
      </c>
      <c r="J6372" s="26" t="s">
        <v>30371</v>
      </c>
      <c r="K6372" s="26" t="s">
        <v>9606</v>
      </c>
      <c r="L6372" s="26" t="s">
        <v>30372</v>
      </c>
      <c r="M6372" s="26">
        <v>380969450951</v>
      </c>
      <c r="N6372" s="26">
        <v>4423856200</v>
      </c>
    </row>
    <row r="6373" spans="1:14">
      <c r="A6373" s="26" t="s">
        <v>3471</v>
      </c>
      <c r="B6373" s="26" t="s">
        <v>3472</v>
      </c>
      <c r="C6373" s="26">
        <v>40835473</v>
      </c>
      <c r="D6373" s="26" t="s">
        <v>780</v>
      </c>
      <c r="E6373" s="26" t="s">
        <v>30373</v>
      </c>
      <c r="F6373" s="26" t="s">
        <v>10111</v>
      </c>
      <c r="G6373" s="26" t="s">
        <v>9601</v>
      </c>
      <c r="H6373" s="26" t="s">
        <v>392</v>
      </c>
      <c r="I6373" s="26" t="s">
        <v>11629</v>
      </c>
      <c r="J6373" s="26" t="s">
        <v>443</v>
      </c>
      <c r="K6373" s="26" t="s">
        <v>9606</v>
      </c>
      <c r="L6373" s="26" t="s">
        <v>30374</v>
      </c>
      <c r="M6373" s="26">
        <v>380502754505</v>
      </c>
      <c r="N6373" s="26">
        <v>1413390025</v>
      </c>
    </row>
    <row r="6374" spans="1:14">
      <c r="A6374" s="26" t="s">
        <v>2200</v>
      </c>
      <c r="B6374" s="26" t="s">
        <v>2201</v>
      </c>
      <c r="C6374" s="26">
        <v>37677106</v>
      </c>
      <c r="D6374" s="26" t="s">
        <v>24</v>
      </c>
      <c r="E6374" s="26" t="s">
        <v>30375</v>
      </c>
      <c r="F6374" s="26" t="s">
        <v>30376</v>
      </c>
      <c r="G6374" s="26" t="s">
        <v>9586</v>
      </c>
      <c r="H6374" s="26" t="s">
        <v>133</v>
      </c>
      <c r="I6374" s="26" t="s">
        <v>9917</v>
      </c>
      <c r="J6374" s="26" t="s">
        <v>30377</v>
      </c>
      <c r="K6374" s="26" t="s">
        <v>9582</v>
      </c>
      <c r="L6374" s="26" t="s">
        <v>30378</v>
      </c>
      <c r="M6374" s="26">
        <v>380972990223</v>
      </c>
      <c r="N6374" s="26">
        <v>1221087001</v>
      </c>
    </row>
    <row r="6375" spans="1:14">
      <c r="A6375" s="26" t="s">
        <v>2634</v>
      </c>
      <c r="B6375" s="26" t="s">
        <v>2635</v>
      </c>
      <c r="C6375" s="26">
        <v>37735655</v>
      </c>
      <c r="D6375" s="26" t="s">
        <v>780</v>
      </c>
      <c r="E6375" s="26" t="s">
        <v>30379</v>
      </c>
      <c r="F6375" s="26" t="s">
        <v>30380</v>
      </c>
      <c r="G6375" s="26" t="s">
        <v>9601</v>
      </c>
      <c r="H6375" s="26" t="s">
        <v>133</v>
      </c>
      <c r="I6375" s="26" t="s">
        <v>9968</v>
      </c>
      <c r="J6375" s="26" t="s">
        <v>592</v>
      </c>
      <c r="K6375" s="26" t="s">
        <v>9582</v>
      </c>
      <c r="L6375" s="26" t="s">
        <v>30381</v>
      </c>
      <c r="M6375" s="26">
        <v>380666463075</v>
      </c>
      <c r="N6375" s="26">
        <v>1223581801</v>
      </c>
    </row>
    <row r="6376" spans="1:14">
      <c r="A6376" s="26" t="s">
        <v>2435</v>
      </c>
      <c r="B6376" s="26" t="s">
        <v>2436</v>
      </c>
      <c r="C6376" s="26">
        <v>1985860</v>
      </c>
      <c r="D6376" s="26" t="s">
        <v>780</v>
      </c>
      <c r="E6376" s="26" t="s">
        <v>30382</v>
      </c>
      <c r="F6376" s="26" t="s">
        <v>30383</v>
      </c>
      <c r="G6376" s="26" t="s">
        <v>9601</v>
      </c>
      <c r="H6376" s="26" t="s">
        <v>133</v>
      </c>
      <c r="J6376" s="26" t="s">
        <v>2401</v>
      </c>
      <c r="K6376" s="26" t="s">
        <v>9597</v>
      </c>
      <c r="L6376" s="26" t="s">
        <v>10500</v>
      </c>
      <c r="M6376" s="26">
        <v>380987034942</v>
      </c>
      <c r="N6376" s="26">
        <v>122787502</v>
      </c>
    </row>
    <row r="6377" spans="1:14">
      <c r="A6377" s="26" t="s">
        <v>5487</v>
      </c>
      <c r="B6377" s="26" t="s">
        <v>5488</v>
      </c>
      <c r="C6377" s="26">
        <v>22398210</v>
      </c>
      <c r="D6377" s="26" t="s">
        <v>24</v>
      </c>
      <c r="E6377" s="26" t="s">
        <v>30384</v>
      </c>
      <c r="F6377" s="26" t="s">
        <v>30385</v>
      </c>
      <c r="G6377" s="26" t="s">
        <v>9591</v>
      </c>
      <c r="H6377" s="26" t="s">
        <v>735</v>
      </c>
      <c r="I6377" s="26" t="s">
        <v>9623</v>
      </c>
      <c r="J6377" s="26" t="s">
        <v>795</v>
      </c>
      <c r="K6377" s="26" t="s">
        <v>9597</v>
      </c>
      <c r="L6377" s="26" t="s">
        <v>30386</v>
      </c>
      <c r="M6377" s="26">
        <v>380684222209</v>
      </c>
      <c r="N6377" s="26">
        <v>2622088001</v>
      </c>
    </row>
    <row r="6378" spans="1:14">
      <c r="A6378" s="26" t="s">
        <v>5147</v>
      </c>
      <c r="B6378" s="26" t="s">
        <v>5148</v>
      </c>
      <c r="C6378" s="26">
        <v>42769586</v>
      </c>
      <c r="D6378" s="26" t="s">
        <v>24</v>
      </c>
      <c r="E6378" s="26" t="s">
        <v>30387</v>
      </c>
      <c r="F6378" s="26" t="s">
        <v>10194</v>
      </c>
      <c r="G6378" s="26" t="s">
        <v>9586</v>
      </c>
      <c r="H6378" s="26" t="s">
        <v>735</v>
      </c>
      <c r="J6378" s="26" t="s">
        <v>740</v>
      </c>
      <c r="K6378" s="26" t="s">
        <v>9597</v>
      </c>
      <c r="L6378" s="26" t="s">
        <v>30388</v>
      </c>
      <c r="M6378" s="26">
        <v>380967035958</v>
      </c>
      <c r="N6378" s="26">
        <v>1221881203</v>
      </c>
    </row>
    <row r="6379" spans="1:14">
      <c r="A6379" s="26" t="s">
        <v>6716</v>
      </c>
      <c r="B6379" s="26" t="s">
        <v>6717</v>
      </c>
      <c r="C6379" s="26">
        <v>37953735</v>
      </c>
      <c r="D6379" s="26" t="s">
        <v>24</v>
      </c>
      <c r="E6379" s="26" t="s">
        <v>30389</v>
      </c>
      <c r="F6379" s="26" t="s">
        <v>30390</v>
      </c>
      <c r="G6379" s="26" t="s">
        <v>9586</v>
      </c>
      <c r="H6379" s="26" t="s">
        <v>949</v>
      </c>
      <c r="I6379" s="26" t="s">
        <v>10708</v>
      </c>
      <c r="J6379" s="26" t="s">
        <v>30391</v>
      </c>
      <c r="K6379" s="26" t="s">
        <v>9582</v>
      </c>
      <c r="L6379" s="26" t="s">
        <v>30392</v>
      </c>
      <c r="M6379" s="26">
        <v>380997786776</v>
      </c>
      <c r="N6379" s="26">
        <v>5322681101</v>
      </c>
    </row>
    <row r="6380" spans="1:14">
      <c r="A6380" s="26" t="s">
        <v>2402</v>
      </c>
      <c r="B6380" s="26" t="s">
        <v>2403</v>
      </c>
      <c r="C6380" s="26">
        <v>37906491</v>
      </c>
      <c r="D6380" s="26" t="s">
        <v>780</v>
      </c>
      <c r="E6380" s="26" t="s">
        <v>30393</v>
      </c>
      <c r="F6380" s="26" t="s">
        <v>30394</v>
      </c>
      <c r="G6380" s="26" t="s">
        <v>9601</v>
      </c>
      <c r="H6380" s="26" t="s">
        <v>133</v>
      </c>
      <c r="J6380" s="26" t="s">
        <v>2401</v>
      </c>
      <c r="K6380" s="26" t="s">
        <v>9597</v>
      </c>
      <c r="L6380" s="26" t="s">
        <v>13703</v>
      </c>
      <c r="M6380" s="26">
        <v>380676330031</v>
      </c>
      <c r="N6380" s="26">
        <v>122787502</v>
      </c>
    </row>
    <row r="6381" spans="1:14">
      <c r="A6381" s="26" t="s">
        <v>2909</v>
      </c>
      <c r="B6381" s="26" t="s">
        <v>2910</v>
      </c>
      <c r="C6381" s="26">
        <v>37885262</v>
      </c>
      <c r="D6381" s="26" t="s">
        <v>24</v>
      </c>
      <c r="E6381" s="26" t="s">
        <v>30395</v>
      </c>
      <c r="F6381" s="26" t="s">
        <v>25559</v>
      </c>
      <c r="G6381" s="26" t="s">
        <v>9591</v>
      </c>
      <c r="H6381" s="26" t="s">
        <v>258</v>
      </c>
      <c r="J6381" s="26" t="s">
        <v>317</v>
      </c>
      <c r="K6381" s="26" t="s">
        <v>9597</v>
      </c>
      <c r="L6381" s="26" t="s">
        <v>30396</v>
      </c>
      <c r="M6381" s="26">
        <v>761318895929</v>
      </c>
      <c r="N6381" s="26">
        <v>1412300000</v>
      </c>
    </row>
    <row r="6382" spans="1:14">
      <c r="A6382" s="26" t="s">
        <v>4694</v>
      </c>
      <c r="B6382" s="26" t="s">
        <v>4695</v>
      </c>
      <c r="C6382" s="26">
        <v>36734786</v>
      </c>
      <c r="D6382" s="26" t="s">
        <v>24</v>
      </c>
      <c r="E6382" s="26" t="s">
        <v>30397</v>
      </c>
      <c r="F6382" s="26" t="s">
        <v>30398</v>
      </c>
      <c r="G6382" s="26" t="s">
        <v>9586</v>
      </c>
      <c r="H6382" s="26" t="s">
        <v>670</v>
      </c>
      <c r="I6382" s="26" t="s">
        <v>23222</v>
      </c>
      <c r="J6382" s="26" t="s">
        <v>695</v>
      </c>
      <c r="K6382" s="26" t="s">
        <v>9597</v>
      </c>
      <c r="L6382" s="26" t="s">
        <v>30399</v>
      </c>
      <c r="M6382" s="26">
        <v>380664065405</v>
      </c>
      <c r="N6382" s="26">
        <v>525087502</v>
      </c>
    </row>
    <row r="6383" spans="1:14">
      <c r="A6383" s="26" t="s">
        <v>4164</v>
      </c>
      <c r="B6383" s="26" t="s">
        <v>4165</v>
      </c>
      <c r="C6383" s="26">
        <v>25064231</v>
      </c>
      <c r="D6383" s="26" t="s">
        <v>780</v>
      </c>
      <c r="E6383" s="26" t="s">
        <v>30400</v>
      </c>
      <c r="F6383" s="26" t="s">
        <v>10114</v>
      </c>
      <c r="G6383" s="26" t="s">
        <v>9601</v>
      </c>
      <c r="H6383" s="26" t="s">
        <v>506</v>
      </c>
      <c r="J6383" s="26" t="s">
        <v>4166</v>
      </c>
      <c r="K6383" s="26" t="s">
        <v>9606</v>
      </c>
      <c r="L6383" s="26" t="s">
        <v>30401</v>
      </c>
      <c r="M6383" s="26">
        <v>380985311678</v>
      </c>
      <c r="N6383" s="26">
        <v>722484606</v>
      </c>
    </row>
    <row r="6384" spans="1:14">
      <c r="A6384" s="26" t="s">
        <v>5520</v>
      </c>
      <c r="B6384" s="26" t="s">
        <v>5521</v>
      </c>
      <c r="C6384" s="26">
        <v>2064116</v>
      </c>
      <c r="D6384" s="26" t="s">
        <v>24</v>
      </c>
      <c r="E6384" s="26" t="s">
        <v>30402</v>
      </c>
      <c r="F6384" s="26" t="s">
        <v>30403</v>
      </c>
      <c r="G6384" s="26" t="s">
        <v>9586</v>
      </c>
      <c r="H6384" s="26" t="s">
        <v>799</v>
      </c>
      <c r="J6384" s="26" t="s">
        <v>800</v>
      </c>
      <c r="K6384" s="26" t="s">
        <v>9597</v>
      </c>
      <c r="L6384" s="26" t="s">
        <v>10055</v>
      </c>
      <c r="M6384" s="26">
        <v>380445155815</v>
      </c>
      <c r="N6384" s="26">
        <v>4822784009</v>
      </c>
    </row>
    <row r="6385" spans="1:14">
      <c r="A6385" s="26" t="s">
        <v>9158</v>
      </c>
      <c r="B6385" s="26" t="s">
        <v>9159</v>
      </c>
      <c r="C6385" s="26">
        <v>38541220</v>
      </c>
      <c r="D6385" s="26" t="s">
        <v>24</v>
      </c>
      <c r="E6385" s="26" t="s">
        <v>30404</v>
      </c>
      <c r="F6385" s="26" t="s">
        <v>30405</v>
      </c>
      <c r="G6385" s="26" t="s">
        <v>9579</v>
      </c>
      <c r="H6385" s="26" t="s">
        <v>1490</v>
      </c>
      <c r="I6385" s="26" t="s">
        <v>11202</v>
      </c>
      <c r="J6385" s="26" t="s">
        <v>11944</v>
      </c>
      <c r="K6385" s="26" t="s">
        <v>9582</v>
      </c>
      <c r="L6385" s="26" t="s">
        <v>30406</v>
      </c>
      <c r="M6385" s="26">
        <v>380969017417</v>
      </c>
      <c r="N6385" s="26">
        <v>524181201</v>
      </c>
    </row>
    <row r="6386" spans="1:14">
      <c r="A6386" s="26" t="s">
        <v>5798</v>
      </c>
      <c r="B6386" s="26" t="s">
        <v>5799</v>
      </c>
      <c r="C6386" s="26">
        <v>26199401</v>
      </c>
      <c r="D6386" s="26" t="s">
        <v>780</v>
      </c>
      <c r="E6386" s="26" t="s">
        <v>30407</v>
      </c>
      <c r="F6386" s="26" t="s">
        <v>30408</v>
      </c>
      <c r="G6386" s="26" t="s">
        <v>9601</v>
      </c>
      <c r="H6386" s="26" t="s">
        <v>799</v>
      </c>
      <c r="J6386" s="26" t="s">
        <v>800</v>
      </c>
      <c r="K6386" s="26" t="s">
        <v>9597</v>
      </c>
      <c r="L6386" s="26" t="s">
        <v>22978</v>
      </c>
      <c r="M6386" s="26">
        <v>380444504008</v>
      </c>
      <c r="N6386" s="26">
        <v>4822784009</v>
      </c>
    </row>
    <row r="6387" spans="1:14">
      <c r="A6387" s="26" t="s">
        <v>8466</v>
      </c>
      <c r="B6387" s="26" t="s">
        <v>8467</v>
      </c>
      <c r="C6387" s="26">
        <v>38656312</v>
      </c>
      <c r="D6387" s="26" t="s">
        <v>24</v>
      </c>
      <c r="E6387" s="26" t="s">
        <v>30409</v>
      </c>
      <c r="F6387" s="26" t="s">
        <v>30410</v>
      </c>
      <c r="G6387" s="26" t="s">
        <v>9586</v>
      </c>
      <c r="H6387" s="26" t="s">
        <v>1269</v>
      </c>
      <c r="I6387" s="26" t="s">
        <v>19303</v>
      </c>
      <c r="J6387" s="26" t="s">
        <v>30411</v>
      </c>
      <c r="K6387" s="26" t="s">
        <v>9582</v>
      </c>
      <c r="L6387" s="26" t="s">
        <v>30412</v>
      </c>
      <c r="M6387" s="26">
        <v>380952163880</v>
      </c>
      <c r="N6387" s="26">
        <v>6522987001</v>
      </c>
    </row>
    <row r="6388" spans="1:14">
      <c r="A6388" s="26" t="s">
        <v>8263</v>
      </c>
      <c r="B6388" s="26" t="s">
        <v>8171</v>
      </c>
      <c r="C6388" s="26">
        <v>2003540</v>
      </c>
      <c r="D6388" s="26" t="s">
        <v>24</v>
      </c>
      <c r="E6388" s="26" t="s">
        <v>30413</v>
      </c>
      <c r="F6388" s="26" t="s">
        <v>30414</v>
      </c>
      <c r="G6388" s="26" t="s">
        <v>9586</v>
      </c>
      <c r="H6388" s="26" t="s">
        <v>1122</v>
      </c>
      <c r="J6388" s="26" t="s">
        <v>8039</v>
      </c>
      <c r="K6388" s="26" t="s">
        <v>9597</v>
      </c>
      <c r="L6388" s="26" t="s">
        <v>30415</v>
      </c>
      <c r="M6388" s="26">
        <v>380577255732</v>
      </c>
      <c r="N6388" s="26">
        <v>6310100000</v>
      </c>
    </row>
    <row r="6389" spans="1:14">
      <c r="A6389" s="26" t="s">
        <v>6193</v>
      </c>
      <c r="B6389" s="26" t="s">
        <v>6194</v>
      </c>
      <c r="C6389" s="26">
        <v>42489785</v>
      </c>
      <c r="D6389" s="26" t="s">
        <v>780</v>
      </c>
      <c r="E6389" s="26" t="s">
        <v>30416</v>
      </c>
      <c r="F6389" s="26" t="s">
        <v>30417</v>
      </c>
      <c r="G6389" s="26" t="s">
        <v>9601</v>
      </c>
      <c r="H6389" s="26" t="s">
        <v>885</v>
      </c>
      <c r="J6389" s="26" t="s">
        <v>902</v>
      </c>
      <c r="K6389" s="26" t="s">
        <v>9597</v>
      </c>
      <c r="L6389" s="26" t="s">
        <v>30418</v>
      </c>
      <c r="M6389" s="26">
        <v>380484175089</v>
      </c>
      <c r="N6389" s="26">
        <v>5110600000</v>
      </c>
    </row>
    <row r="6390" spans="1:14">
      <c r="A6390" s="26" t="s">
        <v>9078</v>
      </c>
      <c r="B6390" s="26" t="s">
        <v>9079</v>
      </c>
      <c r="C6390" s="26">
        <v>36751712</v>
      </c>
      <c r="D6390" s="26" t="s">
        <v>24</v>
      </c>
      <c r="E6390" s="26" t="s">
        <v>30419</v>
      </c>
      <c r="F6390" s="26" t="s">
        <v>30420</v>
      </c>
      <c r="G6390" s="26" t="s">
        <v>9586</v>
      </c>
      <c r="H6390" s="26" t="s">
        <v>1490</v>
      </c>
      <c r="I6390" s="26" t="s">
        <v>13138</v>
      </c>
      <c r="J6390" s="26" t="s">
        <v>30421</v>
      </c>
      <c r="K6390" s="26" t="s">
        <v>9582</v>
      </c>
      <c r="L6390" s="26" t="s">
        <v>30422</v>
      </c>
      <c r="M6390" s="26">
        <v>380373438593</v>
      </c>
      <c r="N6390" s="26">
        <v>7321087901</v>
      </c>
    </row>
    <row r="6391" spans="1:14">
      <c r="A6391" s="26" t="s">
        <v>9051</v>
      </c>
      <c r="B6391" s="26" t="s">
        <v>9052</v>
      </c>
      <c r="C6391" s="26">
        <v>36753285</v>
      </c>
      <c r="D6391" s="26" t="s">
        <v>24</v>
      </c>
      <c r="E6391" s="26" t="s">
        <v>30423</v>
      </c>
      <c r="F6391" s="26" t="s">
        <v>30424</v>
      </c>
      <c r="G6391" s="26" t="s">
        <v>9579</v>
      </c>
      <c r="H6391" s="26" t="s">
        <v>1490</v>
      </c>
      <c r="I6391" s="26" t="s">
        <v>13151</v>
      </c>
      <c r="J6391" s="26" t="s">
        <v>30425</v>
      </c>
      <c r="K6391" s="26" t="s">
        <v>9582</v>
      </c>
      <c r="L6391" s="26" t="s">
        <v>30426</v>
      </c>
      <c r="M6391" s="26">
        <v>380373028717</v>
      </c>
      <c r="N6391" s="26">
        <v>124387002</v>
      </c>
    </row>
    <row r="6392" spans="1:14">
      <c r="A6392" s="26" t="s">
        <v>7754</v>
      </c>
      <c r="B6392" s="26" t="s">
        <v>7755</v>
      </c>
      <c r="C6392" s="26">
        <v>42269550</v>
      </c>
      <c r="D6392" s="26" t="s">
        <v>24</v>
      </c>
      <c r="E6392" s="26" t="s">
        <v>30427</v>
      </c>
      <c r="F6392" s="26" t="s">
        <v>30428</v>
      </c>
      <c r="G6392" s="26" t="s">
        <v>9586</v>
      </c>
      <c r="H6392" s="26" t="s">
        <v>1088</v>
      </c>
      <c r="I6392" s="26" t="s">
        <v>9743</v>
      </c>
      <c r="J6392" s="26" t="s">
        <v>4415</v>
      </c>
      <c r="K6392" s="26" t="s">
        <v>9582</v>
      </c>
      <c r="L6392" s="26" t="s">
        <v>30429</v>
      </c>
      <c r="M6392" s="26">
        <v>380963467884</v>
      </c>
      <c r="N6392" s="26">
        <v>525684602</v>
      </c>
    </row>
    <row r="6393" spans="1:14">
      <c r="A6393" s="26" t="s">
        <v>2851</v>
      </c>
      <c r="B6393" s="26" t="s">
        <v>2852</v>
      </c>
      <c r="C6393" s="26">
        <v>13491258</v>
      </c>
      <c r="D6393" s="26" t="s">
        <v>1701</v>
      </c>
      <c r="E6393" s="26" t="s">
        <v>30430</v>
      </c>
      <c r="F6393" s="26" t="s">
        <v>30431</v>
      </c>
      <c r="G6393" s="26" t="s">
        <v>9601</v>
      </c>
      <c r="H6393" s="26" t="s">
        <v>258</v>
      </c>
      <c r="J6393" s="26" t="s">
        <v>317</v>
      </c>
      <c r="K6393" s="26" t="s">
        <v>9597</v>
      </c>
      <c r="L6393" s="26" t="s">
        <v>30432</v>
      </c>
      <c r="M6393" s="26">
        <v>380974300011</v>
      </c>
      <c r="N6393" s="26">
        <v>1412300000</v>
      </c>
    </row>
    <row r="6394" spans="1:14">
      <c r="A6394" s="26" t="s">
        <v>2905</v>
      </c>
      <c r="B6394" s="26" t="s">
        <v>2906</v>
      </c>
      <c r="C6394" s="26">
        <v>37793580</v>
      </c>
      <c r="D6394" s="26" t="s">
        <v>24</v>
      </c>
      <c r="E6394" s="26" t="s">
        <v>30433</v>
      </c>
      <c r="F6394" s="26" t="s">
        <v>30434</v>
      </c>
      <c r="G6394" s="26" t="s">
        <v>9591</v>
      </c>
      <c r="H6394" s="26" t="s">
        <v>258</v>
      </c>
      <c r="J6394" s="26" t="s">
        <v>317</v>
      </c>
      <c r="K6394" s="26" t="s">
        <v>9597</v>
      </c>
      <c r="L6394" s="26" t="s">
        <v>30435</v>
      </c>
      <c r="M6394" s="26">
        <v>380667164973</v>
      </c>
      <c r="N6394" s="26">
        <v>1412300000</v>
      </c>
    </row>
    <row r="6395" spans="1:14">
      <c r="A6395" s="26" t="s">
        <v>7683</v>
      </c>
      <c r="B6395" s="26" t="s">
        <v>7684</v>
      </c>
      <c r="C6395" s="26">
        <v>41935832</v>
      </c>
      <c r="D6395" s="26" t="s">
        <v>24</v>
      </c>
      <c r="E6395" s="26" t="s">
        <v>30436</v>
      </c>
      <c r="F6395" s="26" t="s">
        <v>30437</v>
      </c>
      <c r="G6395" s="26" t="s">
        <v>9586</v>
      </c>
      <c r="H6395" s="26" t="s">
        <v>1088</v>
      </c>
      <c r="I6395" s="26" t="s">
        <v>9682</v>
      </c>
      <c r="J6395" s="26" t="s">
        <v>7687</v>
      </c>
      <c r="K6395" s="26" t="s">
        <v>9597</v>
      </c>
      <c r="L6395" s="26" t="s">
        <v>19120</v>
      </c>
      <c r="M6395" s="26">
        <v>380354921710</v>
      </c>
      <c r="N6395" s="26">
        <v>6120884501</v>
      </c>
    </row>
    <row r="6396" spans="1:14">
      <c r="A6396" s="26" t="s">
        <v>2685</v>
      </c>
      <c r="B6396" s="26" t="s">
        <v>2686</v>
      </c>
      <c r="C6396" s="26">
        <v>37691403</v>
      </c>
      <c r="D6396" s="26" t="s">
        <v>24</v>
      </c>
      <c r="E6396" s="26" t="s">
        <v>30438</v>
      </c>
      <c r="F6396" s="26" t="s">
        <v>10430</v>
      </c>
      <c r="G6396" s="26" t="s">
        <v>9579</v>
      </c>
      <c r="H6396" s="26" t="s">
        <v>133</v>
      </c>
      <c r="J6396" s="26" t="s">
        <v>635</v>
      </c>
      <c r="K6396" s="26" t="s">
        <v>9582</v>
      </c>
      <c r="L6396" s="26" t="s">
        <v>30439</v>
      </c>
      <c r="M6396" s="26">
        <v>380962645671</v>
      </c>
      <c r="N6396" s="26">
        <v>120781903</v>
      </c>
    </row>
    <row r="6397" spans="1:14">
      <c r="A6397" s="26" t="s">
        <v>3465</v>
      </c>
      <c r="B6397" s="26" t="s">
        <v>3466</v>
      </c>
      <c r="C6397" s="26">
        <v>38182296</v>
      </c>
      <c r="D6397" s="26" t="s">
        <v>24</v>
      </c>
      <c r="E6397" s="26" t="s">
        <v>30440</v>
      </c>
      <c r="F6397" s="26" t="s">
        <v>30441</v>
      </c>
      <c r="G6397" s="26" t="s">
        <v>9586</v>
      </c>
      <c r="H6397" s="26" t="s">
        <v>392</v>
      </c>
      <c r="I6397" s="26" t="s">
        <v>10280</v>
      </c>
      <c r="J6397" s="26" t="s">
        <v>30442</v>
      </c>
      <c r="K6397" s="26" t="s">
        <v>9582</v>
      </c>
      <c r="L6397" s="26" t="s">
        <v>30443</v>
      </c>
      <c r="M6397" s="26">
        <v>380979004985</v>
      </c>
      <c r="N6397" s="26">
        <v>2123681501</v>
      </c>
    </row>
    <row r="6398" spans="1:14">
      <c r="A6398" s="26" t="s">
        <v>4599</v>
      </c>
      <c r="B6398" s="26" t="s">
        <v>4600</v>
      </c>
      <c r="C6398" s="26">
        <v>38797880</v>
      </c>
      <c r="D6398" s="26" t="s">
        <v>24</v>
      </c>
      <c r="E6398" s="26" t="s">
        <v>30444</v>
      </c>
      <c r="F6398" s="26" t="s">
        <v>30445</v>
      </c>
      <c r="G6398" s="26" t="s">
        <v>9579</v>
      </c>
      <c r="H6398" s="26" t="s">
        <v>670</v>
      </c>
      <c r="I6398" s="26" t="s">
        <v>10789</v>
      </c>
      <c r="J6398" s="26" t="s">
        <v>16887</v>
      </c>
      <c r="K6398" s="26" t="s">
        <v>9582</v>
      </c>
      <c r="L6398" s="26" t="s">
        <v>30446</v>
      </c>
      <c r="M6398" s="26">
        <v>380962656814</v>
      </c>
      <c r="N6398" s="26">
        <v>125283902</v>
      </c>
    </row>
    <row r="6399" spans="1:14">
      <c r="A6399" s="26" t="s">
        <v>5902</v>
      </c>
      <c r="B6399" s="26" t="s">
        <v>5903</v>
      </c>
      <c r="C6399" s="26">
        <v>38407172</v>
      </c>
      <c r="D6399" s="26" t="s">
        <v>24</v>
      </c>
      <c r="E6399" s="26" t="s">
        <v>30447</v>
      </c>
      <c r="F6399" s="26" t="s">
        <v>30448</v>
      </c>
      <c r="G6399" s="26" t="s">
        <v>9579</v>
      </c>
      <c r="H6399" s="26" t="s">
        <v>835</v>
      </c>
      <c r="I6399" s="26" t="s">
        <v>13032</v>
      </c>
      <c r="J6399" s="26" t="s">
        <v>3613</v>
      </c>
      <c r="K6399" s="26" t="s">
        <v>9582</v>
      </c>
      <c r="L6399" s="26" t="s">
        <v>30449</v>
      </c>
      <c r="M6399" s="26">
        <v>380669549208</v>
      </c>
      <c r="N6399" s="26">
        <v>120781301</v>
      </c>
    </row>
    <row r="6400" spans="1:14">
      <c r="A6400" s="26" t="s">
        <v>2167</v>
      </c>
      <c r="B6400" s="26" t="s">
        <v>2168</v>
      </c>
      <c r="C6400" s="26">
        <v>37836978</v>
      </c>
      <c r="D6400" s="26" t="s">
        <v>24</v>
      </c>
      <c r="E6400" s="26" t="s">
        <v>30450</v>
      </c>
      <c r="F6400" s="26" t="s">
        <v>30451</v>
      </c>
      <c r="G6400" s="26" t="s">
        <v>9586</v>
      </c>
      <c r="H6400" s="26" t="s">
        <v>133</v>
      </c>
      <c r="I6400" s="26" t="s">
        <v>13125</v>
      </c>
      <c r="J6400" s="26" t="s">
        <v>1426</v>
      </c>
      <c r="K6400" s="26" t="s">
        <v>9582</v>
      </c>
      <c r="L6400" s="26" t="s">
        <v>30452</v>
      </c>
      <c r="M6400" s="26">
        <v>380565651182</v>
      </c>
      <c r="N6400" s="26">
        <v>123584702</v>
      </c>
    </row>
    <row r="6401" spans="1:14">
      <c r="A6401" s="26" t="s">
        <v>6111</v>
      </c>
      <c r="B6401" s="26" t="s">
        <v>6112</v>
      </c>
      <c r="C6401" s="26">
        <v>38661186</v>
      </c>
      <c r="D6401" s="26" t="s">
        <v>24</v>
      </c>
      <c r="E6401" s="26" t="s">
        <v>30453</v>
      </c>
      <c r="F6401" s="26" t="s">
        <v>30454</v>
      </c>
      <c r="G6401" s="26" t="s">
        <v>9579</v>
      </c>
      <c r="H6401" s="26" t="s">
        <v>885</v>
      </c>
      <c r="I6401" s="26" t="s">
        <v>10457</v>
      </c>
      <c r="J6401" s="26" t="s">
        <v>30455</v>
      </c>
      <c r="K6401" s="26" t="s">
        <v>9582</v>
      </c>
      <c r="L6401" s="26" t="s">
        <v>30456</v>
      </c>
      <c r="M6401" s="26">
        <v>380992794284</v>
      </c>
      <c r="N6401" s="26">
        <v>120788402</v>
      </c>
    </row>
    <row r="6402" spans="1:14">
      <c r="A6402" s="26" t="s">
        <v>9236</v>
      </c>
      <c r="B6402" s="26" t="s">
        <v>9237</v>
      </c>
      <c r="C6402" s="26" t="s">
        <v>1604</v>
      </c>
      <c r="D6402" s="26" t="s">
        <v>24</v>
      </c>
      <c r="E6402" s="26" t="s">
        <v>30457</v>
      </c>
      <c r="F6402" s="26" t="s">
        <v>30458</v>
      </c>
      <c r="G6402" s="26" t="s">
        <v>9591</v>
      </c>
      <c r="H6402" s="26" t="s">
        <v>1490</v>
      </c>
      <c r="J6402" s="26" t="s">
        <v>1553</v>
      </c>
      <c r="K6402" s="26" t="s">
        <v>9597</v>
      </c>
      <c r="L6402" s="26" t="s">
        <v>30459</v>
      </c>
      <c r="M6402" s="26">
        <v>380673471710</v>
      </c>
      <c r="N6402" s="26">
        <v>524955100</v>
      </c>
    </row>
    <row r="6403" spans="1:14">
      <c r="A6403" s="26" t="s">
        <v>4491</v>
      </c>
      <c r="B6403" s="26" t="s">
        <v>4492</v>
      </c>
      <c r="C6403" s="26">
        <v>38500755</v>
      </c>
      <c r="D6403" s="26" t="s">
        <v>24</v>
      </c>
      <c r="E6403" s="26" t="s">
        <v>30460</v>
      </c>
      <c r="F6403" s="26" t="s">
        <v>30461</v>
      </c>
      <c r="G6403" s="26" t="s">
        <v>9586</v>
      </c>
      <c r="H6403" s="26" t="s">
        <v>576</v>
      </c>
      <c r="I6403" s="26" t="s">
        <v>9973</v>
      </c>
      <c r="J6403" s="26" t="s">
        <v>30462</v>
      </c>
      <c r="K6403" s="26" t="s">
        <v>9582</v>
      </c>
      <c r="L6403" s="26" t="s">
        <v>30463</v>
      </c>
      <c r="M6403" s="26">
        <v>380456855132</v>
      </c>
      <c r="N6403" s="26">
        <v>3224088201</v>
      </c>
    </row>
    <row r="6404" spans="1:14">
      <c r="A6404" s="26" t="s">
        <v>4762</v>
      </c>
      <c r="B6404" s="26" t="s">
        <v>4763</v>
      </c>
      <c r="C6404" s="26">
        <v>38600846</v>
      </c>
      <c r="D6404" s="26" t="s">
        <v>24</v>
      </c>
      <c r="E6404" s="26" t="s">
        <v>30464</v>
      </c>
      <c r="F6404" s="26" t="s">
        <v>30465</v>
      </c>
      <c r="G6404" s="26" t="s">
        <v>9586</v>
      </c>
      <c r="H6404" s="26" t="s">
        <v>670</v>
      </c>
      <c r="I6404" s="26" t="s">
        <v>16052</v>
      </c>
      <c r="J6404" s="26" t="s">
        <v>30466</v>
      </c>
      <c r="K6404" s="26" t="s">
        <v>9582</v>
      </c>
      <c r="L6404" s="26" t="s">
        <v>30467</v>
      </c>
      <c r="M6404" s="26">
        <v>380963678623</v>
      </c>
      <c r="N6404" s="26">
        <v>3523682901</v>
      </c>
    </row>
    <row r="6405" spans="1:14">
      <c r="A6405" s="26" t="s">
        <v>6876</v>
      </c>
      <c r="B6405" s="26" t="s">
        <v>6877</v>
      </c>
      <c r="C6405" s="26">
        <v>1999709</v>
      </c>
      <c r="D6405" s="26" t="s">
        <v>780</v>
      </c>
      <c r="E6405" s="26" t="s">
        <v>30468</v>
      </c>
      <c r="F6405" s="26" t="s">
        <v>20265</v>
      </c>
      <c r="G6405" s="26" t="s">
        <v>9601</v>
      </c>
      <c r="H6405" s="26" t="s">
        <v>949</v>
      </c>
      <c r="I6405" s="26" t="s">
        <v>977</v>
      </c>
      <c r="J6405" s="26" t="s">
        <v>977</v>
      </c>
      <c r="K6405" s="26" t="s">
        <v>9597</v>
      </c>
      <c r="L6405" s="26" t="s">
        <v>30469</v>
      </c>
      <c r="M6405" s="26">
        <v>380532562820</v>
      </c>
      <c r="N6405" s="26">
        <v>4424080504</v>
      </c>
    </row>
    <row r="6406" spans="1:14">
      <c r="A6406" s="26" t="s">
        <v>3994</v>
      </c>
      <c r="B6406" s="26" t="s">
        <v>3995</v>
      </c>
      <c r="C6406" s="26">
        <v>42043117</v>
      </c>
      <c r="D6406" s="26" t="s">
        <v>24</v>
      </c>
      <c r="E6406" s="26" t="s">
        <v>30470</v>
      </c>
      <c r="F6406" s="26" t="s">
        <v>30471</v>
      </c>
      <c r="G6406" s="26" t="s">
        <v>9579</v>
      </c>
      <c r="H6406" s="26" t="s">
        <v>506</v>
      </c>
      <c r="I6406" s="26" t="s">
        <v>10777</v>
      </c>
      <c r="J6406" s="26" t="s">
        <v>30472</v>
      </c>
      <c r="K6406" s="26" t="s">
        <v>9582</v>
      </c>
      <c r="L6406" s="26" t="s">
        <v>30473</v>
      </c>
      <c r="M6406" s="26">
        <v>380343056223</v>
      </c>
      <c r="N6406" s="26">
        <v>2621680807</v>
      </c>
    </row>
    <row r="6407" spans="1:14">
      <c r="A6407" s="26" t="s">
        <v>9096</v>
      </c>
      <c r="B6407" s="26" t="s">
        <v>9097</v>
      </c>
      <c r="C6407" s="26">
        <v>2005680</v>
      </c>
      <c r="D6407" s="26" t="s">
        <v>780</v>
      </c>
      <c r="E6407" s="26" t="s">
        <v>30474</v>
      </c>
      <c r="F6407" s="26" t="s">
        <v>30475</v>
      </c>
      <c r="G6407" s="26" t="s">
        <v>9601</v>
      </c>
      <c r="H6407" s="26" t="s">
        <v>1490</v>
      </c>
      <c r="J6407" s="26" t="s">
        <v>1521</v>
      </c>
      <c r="K6407" s="26" t="s">
        <v>9597</v>
      </c>
      <c r="L6407" s="26" t="s">
        <v>30476</v>
      </c>
      <c r="M6407" s="26">
        <v>380505958227</v>
      </c>
      <c r="N6407" s="26">
        <v>7322510100</v>
      </c>
    </row>
    <row r="6408" spans="1:14">
      <c r="A6408" s="26" t="s">
        <v>5063</v>
      </c>
      <c r="B6408" s="26" t="s">
        <v>5064</v>
      </c>
      <c r="C6408" s="26">
        <v>34167494</v>
      </c>
      <c r="D6408" s="26" t="s">
        <v>1701</v>
      </c>
      <c r="E6408" s="26" t="s">
        <v>30477</v>
      </c>
      <c r="F6408" s="26" t="s">
        <v>30478</v>
      </c>
      <c r="G6408" s="26" t="s">
        <v>9601</v>
      </c>
      <c r="H6408" s="26" t="s">
        <v>735</v>
      </c>
      <c r="J6408" s="26" t="s">
        <v>5406</v>
      </c>
      <c r="K6408" s="26" t="s">
        <v>9597</v>
      </c>
      <c r="L6408" s="26" t="s">
        <v>30479</v>
      </c>
      <c r="M6408" s="26">
        <v>380672534053</v>
      </c>
      <c r="N6408" s="26">
        <v>4625110100</v>
      </c>
    </row>
    <row r="6409" spans="1:14">
      <c r="A6409" s="26" t="s">
        <v>6569</v>
      </c>
      <c r="B6409" s="26" t="s">
        <v>6570</v>
      </c>
      <c r="C6409" s="26">
        <v>38396564</v>
      </c>
      <c r="D6409" s="26" t="s">
        <v>24</v>
      </c>
      <c r="E6409" s="26" t="s">
        <v>30480</v>
      </c>
      <c r="F6409" s="26" t="s">
        <v>30481</v>
      </c>
      <c r="G6409" s="26" t="s">
        <v>9579</v>
      </c>
      <c r="H6409" s="26" t="s">
        <v>949</v>
      </c>
      <c r="I6409" s="26" t="s">
        <v>10130</v>
      </c>
      <c r="J6409" s="26" t="s">
        <v>30482</v>
      </c>
      <c r="K6409" s="26" t="s">
        <v>9582</v>
      </c>
      <c r="L6409" s="26" t="s">
        <v>30483</v>
      </c>
      <c r="M6409" s="26">
        <v>380995314739</v>
      </c>
      <c r="N6409" s="26">
        <v>5320280902</v>
      </c>
    </row>
    <row r="6410" spans="1:14">
      <c r="A6410" s="26" t="s">
        <v>2809</v>
      </c>
      <c r="B6410" s="26" t="s">
        <v>2810</v>
      </c>
      <c r="C6410" s="26">
        <v>39017488</v>
      </c>
      <c r="D6410" s="26" t="s">
        <v>780</v>
      </c>
      <c r="E6410" s="26" t="s">
        <v>30484</v>
      </c>
      <c r="F6410" s="26" t="s">
        <v>30485</v>
      </c>
      <c r="G6410" s="26" t="s">
        <v>9601</v>
      </c>
      <c r="H6410" s="26" t="s">
        <v>258</v>
      </c>
      <c r="J6410" s="26" t="s">
        <v>279</v>
      </c>
      <c r="K6410" s="26" t="s">
        <v>9597</v>
      </c>
      <c r="L6410" s="26" t="s">
        <v>30486</v>
      </c>
      <c r="M6410" s="26">
        <v>380501077439</v>
      </c>
      <c r="N6410" s="26">
        <v>1411500000</v>
      </c>
    </row>
    <row r="6411" spans="1:14">
      <c r="A6411" s="26" t="s">
        <v>7052</v>
      </c>
      <c r="B6411" s="26" t="s">
        <v>7053</v>
      </c>
      <c r="C6411" s="26">
        <v>2000168</v>
      </c>
      <c r="D6411" s="26" t="s">
        <v>780</v>
      </c>
      <c r="E6411" s="26" t="s">
        <v>30487</v>
      </c>
      <c r="F6411" s="26" t="s">
        <v>30488</v>
      </c>
      <c r="G6411" s="26" t="s">
        <v>9601</v>
      </c>
      <c r="H6411" s="26" t="s">
        <v>987</v>
      </c>
      <c r="I6411" s="26" t="s">
        <v>9634</v>
      </c>
      <c r="J6411" s="26" t="s">
        <v>7051</v>
      </c>
      <c r="K6411" s="26" t="s">
        <v>9606</v>
      </c>
      <c r="L6411" s="26" t="s">
        <v>26227</v>
      </c>
      <c r="M6411" s="26">
        <v>761331057085</v>
      </c>
      <c r="N6411" s="26">
        <v>5624655400</v>
      </c>
    </row>
    <row r="6412" spans="1:14">
      <c r="A6412" s="26" t="s">
        <v>7147</v>
      </c>
      <c r="B6412" s="26" t="s">
        <v>7148</v>
      </c>
      <c r="C6412" s="26">
        <v>38543370</v>
      </c>
      <c r="D6412" s="26" t="s">
        <v>24</v>
      </c>
      <c r="E6412" s="26" t="s">
        <v>30489</v>
      </c>
      <c r="F6412" s="26" t="s">
        <v>30490</v>
      </c>
      <c r="G6412" s="26" t="s">
        <v>9579</v>
      </c>
      <c r="H6412" s="26" t="s">
        <v>987</v>
      </c>
      <c r="J6412" s="26" t="s">
        <v>662</v>
      </c>
      <c r="K6412" s="26" t="s">
        <v>9582</v>
      </c>
      <c r="L6412" s="26" t="s">
        <v>30491</v>
      </c>
      <c r="M6412" s="26">
        <v>761936364792</v>
      </c>
      <c r="N6412" s="26">
        <v>120755310</v>
      </c>
    </row>
    <row r="6413" spans="1:14">
      <c r="A6413" s="26" t="s">
        <v>4641</v>
      </c>
      <c r="B6413" s="26" t="s">
        <v>4642</v>
      </c>
      <c r="C6413" s="26">
        <v>1995166</v>
      </c>
      <c r="D6413" s="26" t="s">
        <v>780</v>
      </c>
      <c r="E6413" s="26" t="s">
        <v>30492</v>
      </c>
      <c r="F6413" s="26" t="s">
        <v>4642</v>
      </c>
      <c r="G6413" s="26" t="s">
        <v>9601</v>
      </c>
      <c r="H6413" s="26" t="s">
        <v>670</v>
      </c>
      <c r="J6413" s="26" t="s">
        <v>20995</v>
      </c>
      <c r="K6413" s="26" t="s">
        <v>9606</v>
      </c>
      <c r="L6413" s="26" t="s">
        <v>30493</v>
      </c>
      <c r="M6413" s="26">
        <v>761044639890</v>
      </c>
      <c r="N6413" s="26">
        <v>522280202</v>
      </c>
    </row>
    <row r="6414" spans="1:14">
      <c r="A6414" s="26" t="s">
        <v>8855</v>
      </c>
      <c r="B6414" s="26" t="s">
        <v>8856</v>
      </c>
      <c r="C6414" s="26">
        <v>39030603</v>
      </c>
      <c r="D6414" s="26" t="s">
        <v>24</v>
      </c>
      <c r="E6414" s="26" t="s">
        <v>30494</v>
      </c>
      <c r="F6414" s="26" t="s">
        <v>30495</v>
      </c>
      <c r="G6414" s="26" t="s">
        <v>9586</v>
      </c>
      <c r="H6414" s="26" t="s">
        <v>1401</v>
      </c>
      <c r="I6414" s="26" t="s">
        <v>9936</v>
      </c>
      <c r="J6414" s="26" t="s">
        <v>30496</v>
      </c>
      <c r="K6414" s="26" t="s">
        <v>9582</v>
      </c>
      <c r="L6414" s="26" t="s">
        <v>30497</v>
      </c>
      <c r="M6414" s="26">
        <v>380473896246</v>
      </c>
      <c r="N6414" s="26">
        <v>7120683501</v>
      </c>
    </row>
    <row r="6415" spans="1:14">
      <c r="A6415" s="26" t="s">
        <v>1645</v>
      </c>
      <c r="B6415" s="26" t="s">
        <v>1646</v>
      </c>
      <c r="C6415" s="26">
        <v>5484451</v>
      </c>
      <c r="D6415" s="26" t="s">
        <v>780</v>
      </c>
      <c r="E6415" s="26" t="s">
        <v>30498</v>
      </c>
      <c r="F6415" s="26" t="s">
        <v>30499</v>
      </c>
      <c r="G6415" s="26" t="s">
        <v>9601</v>
      </c>
      <c r="H6415" s="26" t="s">
        <v>27</v>
      </c>
      <c r="J6415" s="26" t="s">
        <v>36</v>
      </c>
      <c r="K6415" s="26" t="s">
        <v>9597</v>
      </c>
      <c r="L6415" s="26" t="s">
        <v>30500</v>
      </c>
      <c r="M6415" s="26">
        <v>380432272948</v>
      </c>
      <c r="N6415" s="26">
        <v>510100000</v>
      </c>
    </row>
    <row r="6416" spans="1:14">
      <c r="A6416" s="26" t="s">
        <v>6406</v>
      </c>
      <c r="B6416" s="26" t="s">
        <v>6407</v>
      </c>
      <c r="C6416" s="26">
        <v>2774639</v>
      </c>
      <c r="D6416" s="26" t="s">
        <v>24</v>
      </c>
      <c r="E6416" s="26" t="s">
        <v>30501</v>
      </c>
      <c r="F6416" s="26" t="s">
        <v>13333</v>
      </c>
      <c r="G6416" s="26" t="s">
        <v>9586</v>
      </c>
      <c r="H6416" s="26" t="s">
        <v>885</v>
      </c>
      <c r="J6416" s="26" t="s">
        <v>910</v>
      </c>
      <c r="K6416" s="26" t="s">
        <v>9597</v>
      </c>
      <c r="L6416" s="26" t="s">
        <v>9614</v>
      </c>
      <c r="M6416" s="26">
        <v>380487367831</v>
      </c>
      <c r="N6416" s="26">
        <v>5110100000</v>
      </c>
    </row>
    <row r="6417" spans="1:14">
      <c r="A6417" s="26" t="s">
        <v>2129</v>
      </c>
      <c r="B6417" s="26" t="s">
        <v>2130</v>
      </c>
      <c r="C6417" s="26">
        <v>38541660</v>
      </c>
      <c r="D6417" s="26" t="s">
        <v>24</v>
      </c>
      <c r="E6417" s="26" t="s">
        <v>30502</v>
      </c>
      <c r="F6417" s="26" t="s">
        <v>30503</v>
      </c>
      <c r="G6417" s="26" t="s">
        <v>9586</v>
      </c>
      <c r="H6417" s="26" t="s">
        <v>103</v>
      </c>
      <c r="I6417" s="26" t="s">
        <v>20153</v>
      </c>
      <c r="J6417" s="26" t="s">
        <v>30504</v>
      </c>
      <c r="K6417" s="26" t="s">
        <v>9606</v>
      </c>
      <c r="L6417" s="26" t="s">
        <v>30505</v>
      </c>
      <c r="M6417" s="26">
        <v>380954353482</v>
      </c>
      <c r="N6417" s="26">
        <v>721882401</v>
      </c>
    </row>
    <row r="6418" spans="1:14">
      <c r="A6418" s="26" t="s">
        <v>4302</v>
      </c>
      <c r="B6418" s="26" t="s">
        <v>4303</v>
      </c>
      <c r="C6418" s="26" t="s">
        <v>1604</v>
      </c>
      <c r="D6418" s="26" t="s">
        <v>24</v>
      </c>
      <c r="E6418" s="26" t="s">
        <v>30506</v>
      </c>
      <c r="F6418" s="26" t="s">
        <v>10194</v>
      </c>
      <c r="G6418" s="26" t="s">
        <v>9591</v>
      </c>
      <c r="H6418" s="26" t="s">
        <v>576</v>
      </c>
      <c r="J6418" s="26" t="s">
        <v>581</v>
      </c>
      <c r="K6418" s="26" t="s">
        <v>9597</v>
      </c>
      <c r="L6418" s="26" t="s">
        <v>30507</v>
      </c>
      <c r="M6418" s="26">
        <v>380686029038</v>
      </c>
      <c r="N6418" s="26">
        <v>2123681001</v>
      </c>
    </row>
    <row r="6419" spans="1:14">
      <c r="A6419" s="26" t="s">
        <v>7580</v>
      </c>
      <c r="B6419" s="26" t="s">
        <v>7581</v>
      </c>
      <c r="C6419" s="26">
        <v>38509208</v>
      </c>
      <c r="D6419" s="26" t="s">
        <v>24</v>
      </c>
      <c r="E6419" s="26" t="s">
        <v>30508</v>
      </c>
      <c r="F6419" s="26" t="s">
        <v>30509</v>
      </c>
      <c r="G6419" s="26" t="s">
        <v>9579</v>
      </c>
      <c r="H6419" s="26" t="s">
        <v>1088</v>
      </c>
      <c r="I6419" s="26" t="s">
        <v>9818</v>
      </c>
      <c r="J6419" s="26" t="s">
        <v>30510</v>
      </c>
      <c r="K6419" s="26" t="s">
        <v>9582</v>
      </c>
      <c r="L6419" s="26" t="s">
        <v>30511</v>
      </c>
      <c r="M6419" s="26">
        <v>380354434553</v>
      </c>
      <c r="N6419" s="26">
        <v>4620680802</v>
      </c>
    </row>
    <row r="6420" spans="1:14">
      <c r="A6420" s="26" t="s">
        <v>9042</v>
      </c>
      <c r="B6420" s="26" t="s">
        <v>9043</v>
      </c>
      <c r="C6420" s="26">
        <v>38868830</v>
      </c>
      <c r="D6420" s="26" t="s">
        <v>24</v>
      </c>
      <c r="E6420" s="26" t="s">
        <v>30512</v>
      </c>
      <c r="F6420" s="26" t="s">
        <v>30513</v>
      </c>
      <c r="G6420" s="26" t="s">
        <v>9586</v>
      </c>
      <c r="H6420" s="26" t="s">
        <v>1401</v>
      </c>
      <c r="I6420" s="26" t="s">
        <v>21820</v>
      </c>
      <c r="J6420" s="26" t="s">
        <v>30514</v>
      </c>
      <c r="K6420" s="26" t="s">
        <v>9582</v>
      </c>
      <c r="L6420" s="26" t="s">
        <v>30515</v>
      </c>
      <c r="M6420" s="26">
        <v>380473955138</v>
      </c>
      <c r="N6420" s="26">
        <v>7125182801</v>
      </c>
    </row>
    <row r="6421" spans="1:14">
      <c r="A6421" s="26" t="s">
        <v>6818</v>
      </c>
      <c r="B6421" s="26" t="s">
        <v>6819</v>
      </c>
      <c r="C6421" s="26">
        <v>38503179</v>
      </c>
      <c r="D6421" s="26" t="s">
        <v>24</v>
      </c>
      <c r="E6421" s="26" t="s">
        <v>30516</v>
      </c>
      <c r="F6421" s="26" t="s">
        <v>15736</v>
      </c>
      <c r="G6421" s="26" t="s">
        <v>9586</v>
      </c>
      <c r="H6421" s="26" t="s">
        <v>949</v>
      </c>
      <c r="J6421" s="26" t="s">
        <v>977</v>
      </c>
      <c r="K6421" s="26" t="s">
        <v>9597</v>
      </c>
      <c r="L6421" s="26" t="s">
        <v>30517</v>
      </c>
      <c r="M6421" s="26">
        <v>761065362582</v>
      </c>
      <c r="N6421" s="26">
        <v>4424080504</v>
      </c>
    </row>
    <row r="6422" spans="1:14">
      <c r="A6422" s="26" t="s">
        <v>7973</v>
      </c>
      <c r="B6422" s="26" t="s">
        <v>7974</v>
      </c>
      <c r="C6422" s="26">
        <v>42633385</v>
      </c>
      <c r="D6422" s="26" t="s">
        <v>24</v>
      </c>
      <c r="E6422" s="26" t="s">
        <v>30518</v>
      </c>
      <c r="F6422" s="26" t="s">
        <v>30519</v>
      </c>
      <c r="G6422" s="26" t="s">
        <v>9586</v>
      </c>
      <c r="H6422" s="26" t="s">
        <v>1122</v>
      </c>
      <c r="I6422" s="26" t="s">
        <v>13543</v>
      </c>
      <c r="J6422" s="26" t="s">
        <v>30520</v>
      </c>
      <c r="K6422" s="26" t="s">
        <v>9582</v>
      </c>
      <c r="L6422" s="26" t="s">
        <v>30521</v>
      </c>
      <c r="M6422" s="26">
        <v>380574590030</v>
      </c>
      <c r="N6422" s="26">
        <v>6323986501</v>
      </c>
    </row>
    <row r="6423" spans="1:14">
      <c r="A6423" s="26" t="s">
        <v>2587</v>
      </c>
      <c r="B6423" s="26" t="s">
        <v>2588</v>
      </c>
      <c r="C6423" s="26">
        <v>1987215</v>
      </c>
      <c r="D6423" s="26" t="s">
        <v>780</v>
      </c>
      <c r="E6423" s="26" t="s">
        <v>30522</v>
      </c>
      <c r="F6423" s="26" t="s">
        <v>30523</v>
      </c>
      <c r="G6423" s="26" t="s">
        <v>9601</v>
      </c>
      <c r="H6423" s="26" t="s">
        <v>133</v>
      </c>
      <c r="I6423" s="26" t="s">
        <v>133</v>
      </c>
      <c r="J6423" s="26" t="s">
        <v>215</v>
      </c>
      <c r="K6423" s="26" t="s">
        <v>9597</v>
      </c>
      <c r="L6423" s="26" t="s">
        <v>30524</v>
      </c>
      <c r="M6423" s="26">
        <v>380662837864</v>
      </c>
      <c r="N6423" s="26">
        <v>1211600000</v>
      </c>
    </row>
    <row r="6424" spans="1:14">
      <c r="A6424" s="26" t="s">
        <v>5042</v>
      </c>
      <c r="B6424" s="26" t="s">
        <v>5043</v>
      </c>
      <c r="C6424" s="26">
        <v>1996409</v>
      </c>
      <c r="D6424" s="26" t="s">
        <v>780</v>
      </c>
      <c r="E6424" s="26" t="s">
        <v>30525</v>
      </c>
      <c r="F6424" s="26" t="s">
        <v>9787</v>
      </c>
      <c r="G6424" s="26" t="s">
        <v>9601</v>
      </c>
      <c r="H6424" s="26" t="s">
        <v>735</v>
      </c>
      <c r="I6424" s="26" t="s">
        <v>9721</v>
      </c>
      <c r="J6424" s="26" t="s">
        <v>5045</v>
      </c>
      <c r="K6424" s="26" t="s">
        <v>9597</v>
      </c>
      <c r="L6424" s="26" t="s">
        <v>30526</v>
      </c>
      <c r="M6424" s="26">
        <v>761002332005</v>
      </c>
      <c r="N6424" s="26">
        <v>4622710100</v>
      </c>
    </row>
    <row r="6425" spans="1:14">
      <c r="A6425" s="26" t="s">
        <v>3300</v>
      </c>
      <c r="B6425" s="26" t="s">
        <v>3301</v>
      </c>
      <c r="C6425" s="26">
        <v>40953405</v>
      </c>
      <c r="D6425" s="26" t="s">
        <v>24</v>
      </c>
      <c r="E6425" s="26" t="s">
        <v>30527</v>
      </c>
      <c r="F6425" s="26" t="s">
        <v>30528</v>
      </c>
      <c r="G6425" s="26" t="s">
        <v>9586</v>
      </c>
      <c r="H6425" s="26" t="s">
        <v>375</v>
      </c>
      <c r="I6425" s="26" t="s">
        <v>12674</v>
      </c>
      <c r="J6425" s="26" t="s">
        <v>30529</v>
      </c>
      <c r="K6425" s="26" t="s">
        <v>9582</v>
      </c>
      <c r="L6425" s="26" t="s">
        <v>30530</v>
      </c>
      <c r="M6425" s="26">
        <v>380412557180</v>
      </c>
      <c r="N6425" s="26">
        <v>1822081201</v>
      </c>
    </row>
    <row r="6426" spans="1:14">
      <c r="A6426" s="26" t="s">
        <v>6818</v>
      </c>
      <c r="B6426" s="26" t="s">
        <v>6819</v>
      </c>
      <c r="C6426" s="26">
        <v>38503179</v>
      </c>
      <c r="D6426" s="26" t="s">
        <v>24</v>
      </c>
      <c r="E6426" s="26" t="s">
        <v>30531</v>
      </c>
      <c r="F6426" s="26" t="s">
        <v>10145</v>
      </c>
      <c r="G6426" s="26" t="s">
        <v>9586</v>
      </c>
      <c r="H6426" s="26" t="s">
        <v>949</v>
      </c>
      <c r="J6426" s="26" t="s">
        <v>977</v>
      </c>
      <c r="K6426" s="26" t="s">
        <v>9597</v>
      </c>
      <c r="L6426" s="26" t="s">
        <v>30532</v>
      </c>
      <c r="M6426" s="26">
        <v>380532582668</v>
      </c>
      <c r="N6426" s="26">
        <v>4424080504</v>
      </c>
    </row>
    <row r="6427" spans="1:14">
      <c r="A6427" s="26" t="s">
        <v>7629</v>
      </c>
      <c r="B6427" s="26" t="s">
        <v>7630</v>
      </c>
      <c r="C6427" s="26">
        <v>39511438</v>
      </c>
      <c r="D6427" s="26" t="s">
        <v>24</v>
      </c>
      <c r="E6427" s="26" t="s">
        <v>30533</v>
      </c>
      <c r="F6427" s="26" t="s">
        <v>30534</v>
      </c>
      <c r="G6427" s="26" t="s">
        <v>9579</v>
      </c>
      <c r="H6427" s="26" t="s">
        <v>1088</v>
      </c>
      <c r="J6427" s="26" t="s">
        <v>30535</v>
      </c>
      <c r="K6427" s="26" t="s">
        <v>9582</v>
      </c>
      <c r="L6427" s="26" t="s">
        <v>30536</v>
      </c>
      <c r="M6427" s="26">
        <v>761959639472</v>
      </c>
      <c r="N6427" s="26">
        <v>4621885502</v>
      </c>
    </row>
    <row r="6428" spans="1:14">
      <c r="A6428" s="26" t="s">
        <v>7901</v>
      </c>
      <c r="B6428" s="26" t="s">
        <v>7902</v>
      </c>
      <c r="C6428" s="26">
        <v>2003095</v>
      </c>
      <c r="D6428" s="26" t="s">
        <v>780</v>
      </c>
      <c r="E6428" s="26" t="s">
        <v>30537</v>
      </c>
      <c r="F6428" s="26" t="s">
        <v>30538</v>
      </c>
      <c r="G6428" s="26" t="s">
        <v>9601</v>
      </c>
      <c r="H6428" s="26" t="s">
        <v>1122</v>
      </c>
      <c r="I6428" s="26" t="s">
        <v>11218</v>
      </c>
      <c r="J6428" s="26" t="s">
        <v>30539</v>
      </c>
      <c r="K6428" s="26" t="s">
        <v>9606</v>
      </c>
      <c r="L6428" s="26" t="s">
        <v>30540</v>
      </c>
      <c r="M6428" s="26">
        <v>761262355329</v>
      </c>
      <c r="N6428" s="26">
        <v>6322057600</v>
      </c>
    </row>
    <row r="6429" spans="1:14">
      <c r="A6429" s="26" t="s">
        <v>2802</v>
      </c>
      <c r="B6429" s="26" t="s">
        <v>2803</v>
      </c>
      <c r="C6429" s="26">
        <v>37339271</v>
      </c>
      <c r="D6429" s="26" t="s">
        <v>24</v>
      </c>
      <c r="E6429" s="26" t="s">
        <v>30541</v>
      </c>
      <c r="F6429" s="26" t="s">
        <v>30542</v>
      </c>
      <c r="G6429" s="26" t="s">
        <v>9591</v>
      </c>
      <c r="H6429" s="26" t="s">
        <v>258</v>
      </c>
      <c r="I6429" s="26" t="s">
        <v>9747</v>
      </c>
      <c r="J6429" s="26" t="s">
        <v>13054</v>
      </c>
      <c r="K6429" s="26" t="s">
        <v>9582</v>
      </c>
      <c r="L6429" s="26" t="s">
        <v>30543</v>
      </c>
      <c r="M6429" s="26">
        <v>380958704549</v>
      </c>
      <c r="N6429" s="26">
        <v>122080605</v>
      </c>
    </row>
    <row r="6430" spans="1:14">
      <c r="A6430" s="26" t="s">
        <v>7244</v>
      </c>
      <c r="B6430" s="26" t="s">
        <v>7245</v>
      </c>
      <c r="C6430" s="26">
        <v>38440010</v>
      </c>
      <c r="D6430" s="26" t="s">
        <v>24</v>
      </c>
      <c r="E6430" s="26" t="s">
        <v>30544</v>
      </c>
      <c r="F6430" s="26" t="s">
        <v>30545</v>
      </c>
      <c r="G6430" s="26" t="s">
        <v>9586</v>
      </c>
      <c r="H6430" s="26" t="s">
        <v>987</v>
      </c>
      <c r="I6430" s="26" t="s">
        <v>11035</v>
      </c>
      <c r="J6430" s="26" t="s">
        <v>30546</v>
      </c>
      <c r="K6430" s="26" t="s">
        <v>9582</v>
      </c>
      <c r="L6430" s="26" t="s">
        <v>30547</v>
      </c>
      <c r="M6430" s="26">
        <v>380683199043</v>
      </c>
      <c r="N6430" s="26">
        <v>5625487604</v>
      </c>
    </row>
    <row r="6431" spans="1:14">
      <c r="A6431" s="26" t="s">
        <v>1773</v>
      </c>
      <c r="B6431" s="26" t="s">
        <v>1774</v>
      </c>
      <c r="C6431" s="26">
        <v>37258835</v>
      </c>
      <c r="D6431" s="26" t="s">
        <v>24</v>
      </c>
      <c r="E6431" s="26" t="s">
        <v>30548</v>
      </c>
      <c r="F6431" s="26" t="s">
        <v>30549</v>
      </c>
      <c r="G6431" s="26" t="s">
        <v>9586</v>
      </c>
      <c r="H6431" s="26" t="s">
        <v>27</v>
      </c>
      <c r="I6431" s="26" t="s">
        <v>10108</v>
      </c>
      <c r="J6431" s="26" t="s">
        <v>30550</v>
      </c>
      <c r="K6431" s="26" t="s">
        <v>9582</v>
      </c>
      <c r="L6431" s="26" t="s">
        <v>30551</v>
      </c>
      <c r="M6431" s="26">
        <v>380972152841</v>
      </c>
      <c r="N6431" s="26">
        <v>521684403</v>
      </c>
    </row>
    <row r="6432" spans="1:14">
      <c r="A6432" s="26" t="s">
        <v>1613</v>
      </c>
      <c r="B6432" s="26" t="s">
        <v>1614</v>
      </c>
      <c r="C6432" s="26">
        <v>35599262</v>
      </c>
      <c r="D6432" s="26" t="s">
        <v>24</v>
      </c>
      <c r="E6432" s="26" t="s">
        <v>30552</v>
      </c>
      <c r="F6432" s="26" t="s">
        <v>30553</v>
      </c>
      <c r="G6432" s="26" t="s">
        <v>9586</v>
      </c>
      <c r="H6432" s="26" t="s">
        <v>27</v>
      </c>
      <c r="I6432" s="26" t="s">
        <v>11977</v>
      </c>
      <c r="J6432" s="26" t="s">
        <v>28734</v>
      </c>
      <c r="K6432" s="26" t="s">
        <v>9582</v>
      </c>
      <c r="L6432" s="26" t="s">
        <v>30554</v>
      </c>
      <c r="M6432" s="26">
        <v>761100092285</v>
      </c>
      <c r="N6432" s="26">
        <v>520284403</v>
      </c>
    </row>
    <row r="6433" spans="1:14">
      <c r="A6433" s="26" t="s">
        <v>9125</v>
      </c>
      <c r="B6433" s="26" t="s">
        <v>9126</v>
      </c>
      <c r="C6433" s="26">
        <v>38407889</v>
      </c>
      <c r="D6433" s="26" t="s">
        <v>24</v>
      </c>
      <c r="E6433" s="26" t="s">
        <v>30555</v>
      </c>
      <c r="F6433" s="26" t="s">
        <v>30556</v>
      </c>
      <c r="G6433" s="26" t="s">
        <v>9586</v>
      </c>
      <c r="H6433" s="26" t="s">
        <v>1490</v>
      </c>
      <c r="I6433" s="26" t="s">
        <v>9846</v>
      </c>
      <c r="J6433" s="26" t="s">
        <v>30557</v>
      </c>
      <c r="K6433" s="26" t="s">
        <v>9582</v>
      </c>
      <c r="L6433" s="26" t="s">
        <v>30558</v>
      </c>
      <c r="M6433" s="26">
        <v>380373372238</v>
      </c>
      <c r="N6433" s="26">
        <v>7323081601</v>
      </c>
    </row>
    <row r="6434" spans="1:14">
      <c r="A6434" s="26" t="s">
        <v>8893</v>
      </c>
      <c r="B6434" s="26" t="s">
        <v>8894</v>
      </c>
      <c r="C6434" s="26">
        <v>41937159</v>
      </c>
      <c r="D6434" s="26" t="s">
        <v>24</v>
      </c>
      <c r="E6434" s="26" t="s">
        <v>30559</v>
      </c>
      <c r="F6434" s="26" t="s">
        <v>30560</v>
      </c>
      <c r="G6434" s="26" t="s">
        <v>9579</v>
      </c>
      <c r="H6434" s="26" t="s">
        <v>1401</v>
      </c>
      <c r="I6434" s="26" t="s">
        <v>9696</v>
      </c>
      <c r="J6434" s="26" t="s">
        <v>10188</v>
      </c>
      <c r="K6434" s="26" t="s">
        <v>9582</v>
      </c>
      <c r="L6434" s="26" t="s">
        <v>30561</v>
      </c>
      <c r="M6434" s="26">
        <v>761952968992</v>
      </c>
      <c r="N6434" s="26">
        <v>520684909</v>
      </c>
    </row>
    <row r="6435" spans="1:14">
      <c r="A6435" s="26" t="s">
        <v>3206</v>
      </c>
      <c r="B6435" s="26" t="s">
        <v>3207</v>
      </c>
      <c r="C6435" s="26">
        <v>43527894</v>
      </c>
      <c r="D6435" s="26" t="s">
        <v>24</v>
      </c>
      <c r="E6435" s="26" t="s">
        <v>30562</v>
      </c>
      <c r="F6435" s="26" t="s">
        <v>30563</v>
      </c>
      <c r="G6435" s="26" t="s">
        <v>9586</v>
      </c>
      <c r="H6435" s="26" t="s">
        <v>375</v>
      </c>
      <c r="J6435" s="26" t="s">
        <v>380</v>
      </c>
      <c r="K6435" s="26" t="s">
        <v>9597</v>
      </c>
      <c r="L6435" s="26" t="s">
        <v>30564</v>
      </c>
      <c r="M6435" s="26">
        <v>761366157626</v>
      </c>
      <c r="N6435" s="26">
        <v>1810100000</v>
      </c>
    </row>
    <row r="6436" spans="1:14">
      <c r="A6436" s="26" t="s">
        <v>3519</v>
      </c>
      <c r="B6436" s="26" t="s">
        <v>3520</v>
      </c>
      <c r="C6436" s="26">
        <v>1992201</v>
      </c>
      <c r="D6436" s="26" t="s">
        <v>780</v>
      </c>
      <c r="E6436" s="26" t="s">
        <v>30565</v>
      </c>
      <c r="F6436" s="26" t="s">
        <v>9787</v>
      </c>
      <c r="G6436" s="26" t="s">
        <v>9601</v>
      </c>
      <c r="H6436" s="26" t="s">
        <v>392</v>
      </c>
      <c r="J6436" s="26" t="s">
        <v>458</v>
      </c>
      <c r="K6436" s="26" t="s">
        <v>9597</v>
      </c>
      <c r="L6436" s="26" t="s">
        <v>30566</v>
      </c>
      <c r="M6436" s="26">
        <v>761264420457</v>
      </c>
      <c r="N6436" s="26">
        <v>2110100000</v>
      </c>
    </row>
    <row r="6437" spans="1:14">
      <c r="A6437" s="26" t="s">
        <v>5288</v>
      </c>
      <c r="B6437" s="26" t="s">
        <v>5289</v>
      </c>
      <c r="C6437" s="26">
        <v>22421239</v>
      </c>
      <c r="D6437" s="26" t="s">
        <v>24</v>
      </c>
      <c r="E6437" s="26" t="s">
        <v>30567</v>
      </c>
      <c r="F6437" s="26" t="s">
        <v>30568</v>
      </c>
      <c r="G6437" s="26" t="s">
        <v>9591</v>
      </c>
      <c r="H6437" s="26" t="s">
        <v>735</v>
      </c>
      <c r="I6437" s="26" t="s">
        <v>11461</v>
      </c>
      <c r="J6437" s="26" t="s">
        <v>30569</v>
      </c>
      <c r="K6437" s="26" t="s">
        <v>9582</v>
      </c>
      <c r="L6437" s="26" t="s">
        <v>30570</v>
      </c>
      <c r="M6437" s="26">
        <v>380679241564</v>
      </c>
      <c r="N6437" s="26">
        <v>4621281801</v>
      </c>
    </row>
    <row r="6438" spans="1:14">
      <c r="A6438" s="26" t="s">
        <v>4886</v>
      </c>
      <c r="B6438" s="26" t="s">
        <v>4887</v>
      </c>
      <c r="C6438" s="26">
        <v>38325425</v>
      </c>
      <c r="D6438" s="26" t="s">
        <v>24</v>
      </c>
      <c r="E6438" s="26" t="s">
        <v>30571</v>
      </c>
      <c r="F6438" s="26" t="s">
        <v>30572</v>
      </c>
      <c r="G6438" s="26" t="s">
        <v>9579</v>
      </c>
      <c r="H6438" s="26" t="s">
        <v>711</v>
      </c>
      <c r="I6438" s="26" t="s">
        <v>14610</v>
      </c>
      <c r="J6438" s="26" t="s">
        <v>30573</v>
      </c>
      <c r="K6438" s="26" t="s">
        <v>9582</v>
      </c>
      <c r="L6438" s="26" t="s">
        <v>30574</v>
      </c>
      <c r="M6438" s="26">
        <v>380646197824</v>
      </c>
      <c r="N6438" s="26">
        <v>4425183001</v>
      </c>
    </row>
    <row r="6439" spans="1:14">
      <c r="A6439" s="26" t="s">
        <v>4463</v>
      </c>
      <c r="B6439" s="26" t="s">
        <v>4464</v>
      </c>
      <c r="C6439" s="26">
        <v>37917880</v>
      </c>
      <c r="D6439" s="26" t="s">
        <v>24</v>
      </c>
      <c r="E6439" s="26" t="s">
        <v>30575</v>
      </c>
      <c r="F6439" s="26" t="s">
        <v>30576</v>
      </c>
      <c r="G6439" s="26" t="s">
        <v>9586</v>
      </c>
      <c r="H6439" s="26" t="s">
        <v>576</v>
      </c>
      <c r="J6439" s="26" t="s">
        <v>30577</v>
      </c>
      <c r="K6439" s="26" t="s">
        <v>9582</v>
      </c>
      <c r="L6439" s="26" t="s">
        <v>30578</v>
      </c>
      <c r="M6439" s="26">
        <v>760912657892</v>
      </c>
      <c r="N6439" s="26">
        <v>3220489201</v>
      </c>
    </row>
    <row r="6440" spans="1:14">
      <c r="A6440" s="26" t="s">
        <v>6588</v>
      </c>
      <c r="B6440" s="26" t="s">
        <v>6589</v>
      </c>
      <c r="C6440" s="26">
        <v>26553305</v>
      </c>
      <c r="D6440" s="26" t="s">
        <v>780</v>
      </c>
      <c r="E6440" s="26" t="s">
        <v>30579</v>
      </c>
      <c r="F6440" s="26" t="s">
        <v>30580</v>
      </c>
      <c r="G6440" s="26" t="s">
        <v>9601</v>
      </c>
      <c r="H6440" s="26" t="s">
        <v>949</v>
      </c>
      <c r="J6440" s="26" t="s">
        <v>954</v>
      </c>
      <c r="K6440" s="26" t="s">
        <v>9597</v>
      </c>
      <c r="L6440" s="26" t="s">
        <v>30581</v>
      </c>
      <c r="M6440" s="26">
        <v>380534844800</v>
      </c>
      <c r="N6440" s="26">
        <v>5310200000</v>
      </c>
    </row>
    <row r="6441" spans="1:14">
      <c r="A6441" s="26" t="s">
        <v>4179</v>
      </c>
      <c r="B6441" s="26" t="s">
        <v>4180</v>
      </c>
      <c r="C6441" s="26">
        <v>1993575</v>
      </c>
      <c r="D6441" s="26" t="s">
        <v>780</v>
      </c>
      <c r="E6441" s="26" t="s">
        <v>30582</v>
      </c>
      <c r="F6441" s="26" t="s">
        <v>30583</v>
      </c>
      <c r="G6441" s="26" t="s">
        <v>9601</v>
      </c>
      <c r="H6441" s="26" t="s">
        <v>506</v>
      </c>
      <c r="J6441" s="26" t="s">
        <v>552</v>
      </c>
      <c r="K6441" s="26" t="s">
        <v>9597</v>
      </c>
      <c r="L6441" s="26" t="s">
        <v>30584</v>
      </c>
      <c r="M6441" s="26">
        <v>380973351204</v>
      </c>
      <c r="N6441" s="26">
        <v>2624010100</v>
      </c>
    </row>
    <row r="6442" spans="1:14">
      <c r="A6442" s="26" t="s">
        <v>5759</v>
      </c>
      <c r="B6442" s="26" t="s">
        <v>5760</v>
      </c>
      <c r="C6442" s="26">
        <v>38960518</v>
      </c>
      <c r="D6442" s="26" t="s">
        <v>24</v>
      </c>
      <c r="E6442" s="26" t="s">
        <v>30585</v>
      </c>
      <c r="F6442" s="26" t="s">
        <v>30586</v>
      </c>
      <c r="G6442" s="26" t="s">
        <v>9586</v>
      </c>
      <c r="H6442" s="26" t="s">
        <v>799</v>
      </c>
      <c r="J6442" s="26" t="s">
        <v>800</v>
      </c>
      <c r="K6442" s="26" t="s">
        <v>9597</v>
      </c>
      <c r="L6442" s="26" t="s">
        <v>26215</v>
      </c>
      <c r="M6442" s="26">
        <v>380444197508</v>
      </c>
      <c r="N6442" s="26">
        <v>4822784009</v>
      </c>
    </row>
    <row r="6443" spans="1:14">
      <c r="A6443" s="26" t="s">
        <v>8615</v>
      </c>
      <c r="B6443" s="26" t="s">
        <v>8616</v>
      </c>
      <c r="C6443" s="26">
        <v>38550036</v>
      </c>
      <c r="D6443" s="26" t="s">
        <v>24</v>
      </c>
      <c r="E6443" s="26" t="s">
        <v>30587</v>
      </c>
      <c r="F6443" s="26" t="s">
        <v>30588</v>
      </c>
      <c r="G6443" s="26" t="s">
        <v>9586</v>
      </c>
      <c r="H6443" s="26" t="s">
        <v>1308</v>
      </c>
      <c r="J6443" s="26" t="s">
        <v>6621</v>
      </c>
      <c r="K6443" s="26" t="s">
        <v>9582</v>
      </c>
      <c r="L6443" s="26" t="s">
        <v>30589</v>
      </c>
      <c r="M6443" s="26">
        <v>761664006325</v>
      </c>
      <c r="N6443" s="26">
        <v>5321310100</v>
      </c>
    </row>
    <row r="6444" spans="1:14">
      <c r="A6444" s="26" t="s">
        <v>3939</v>
      </c>
      <c r="B6444" s="26" t="s">
        <v>3936</v>
      </c>
      <c r="C6444" s="26">
        <v>1993032</v>
      </c>
      <c r="D6444" s="26" t="s">
        <v>780</v>
      </c>
      <c r="E6444" s="26" t="s">
        <v>30590</v>
      </c>
      <c r="F6444" s="26" t="s">
        <v>30591</v>
      </c>
      <c r="G6444" s="26" t="s">
        <v>9601</v>
      </c>
      <c r="H6444" s="26" t="s">
        <v>468</v>
      </c>
      <c r="I6444" s="26" t="s">
        <v>16628</v>
      </c>
      <c r="J6444" s="26" t="s">
        <v>3937</v>
      </c>
      <c r="K6444" s="26" t="s">
        <v>9606</v>
      </c>
      <c r="L6444" s="26" t="s">
        <v>23786</v>
      </c>
      <c r="M6444" s="26">
        <v>761575779822</v>
      </c>
      <c r="N6444" s="26">
        <v>123180401</v>
      </c>
    </row>
    <row r="6445" spans="1:14">
      <c r="A6445" s="26" t="s">
        <v>7874</v>
      </c>
      <c r="B6445" s="26" t="s">
        <v>7875</v>
      </c>
      <c r="C6445" s="26">
        <v>38743499</v>
      </c>
      <c r="D6445" s="26" t="s">
        <v>24</v>
      </c>
      <c r="E6445" s="26" t="s">
        <v>30592</v>
      </c>
      <c r="F6445" s="26" t="s">
        <v>30593</v>
      </c>
      <c r="G6445" s="26" t="s">
        <v>9586</v>
      </c>
      <c r="H6445" s="26" t="s">
        <v>1122</v>
      </c>
      <c r="I6445" s="26" t="s">
        <v>11422</v>
      </c>
      <c r="J6445" s="26" t="s">
        <v>30594</v>
      </c>
      <c r="K6445" s="26" t="s">
        <v>9597</v>
      </c>
      <c r="L6445" s="26" t="s">
        <v>30595</v>
      </c>
      <c r="M6445" s="26">
        <v>380577466237</v>
      </c>
      <c r="N6445" s="26">
        <v>1222986702</v>
      </c>
    </row>
    <row r="6446" spans="1:14">
      <c r="A6446" s="26" t="s">
        <v>6890</v>
      </c>
      <c r="B6446" s="26" t="s">
        <v>6891</v>
      </c>
      <c r="C6446" s="26">
        <v>38459325</v>
      </c>
      <c r="D6446" s="26" t="s">
        <v>24</v>
      </c>
      <c r="E6446" s="26" t="s">
        <v>30596</v>
      </c>
      <c r="F6446" s="26" t="s">
        <v>30597</v>
      </c>
      <c r="G6446" s="26" t="s">
        <v>9579</v>
      </c>
      <c r="H6446" s="26" t="s">
        <v>949</v>
      </c>
      <c r="I6446" s="26" t="s">
        <v>9669</v>
      </c>
      <c r="J6446" s="26" t="s">
        <v>30598</v>
      </c>
      <c r="K6446" s="26" t="s">
        <v>9582</v>
      </c>
      <c r="L6446" s="26" t="s">
        <v>30599</v>
      </c>
      <c r="M6446" s="26">
        <v>380500772517</v>
      </c>
      <c r="N6446" s="26">
        <v>5324885413</v>
      </c>
    </row>
    <row r="6447" spans="1:14">
      <c r="A6447" s="26" t="s">
        <v>6122</v>
      </c>
      <c r="B6447" s="26" t="s">
        <v>6123</v>
      </c>
      <c r="C6447" s="26">
        <v>38822156</v>
      </c>
      <c r="D6447" s="26" t="s">
        <v>24</v>
      </c>
      <c r="E6447" s="26" t="s">
        <v>30600</v>
      </c>
      <c r="F6447" s="26" t="s">
        <v>30601</v>
      </c>
      <c r="G6447" s="26" t="s">
        <v>9591</v>
      </c>
      <c r="H6447" s="26" t="s">
        <v>885</v>
      </c>
      <c r="I6447" s="26" t="s">
        <v>10801</v>
      </c>
      <c r="J6447" s="26" t="s">
        <v>30602</v>
      </c>
      <c r="K6447" s="26" t="s">
        <v>9582</v>
      </c>
      <c r="L6447" s="26" t="s">
        <v>30603</v>
      </c>
      <c r="M6447" s="26">
        <v>380485693347</v>
      </c>
      <c r="N6447" s="26">
        <v>5121285115</v>
      </c>
    </row>
    <row r="6448" spans="1:14">
      <c r="A6448" s="26" t="s">
        <v>1667</v>
      </c>
      <c r="B6448" s="26" t="s">
        <v>1668</v>
      </c>
      <c r="C6448" s="26">
        <v>25502352</v>
      </c>
      <c r="D6448" s="26" t="s">
        <v>24</v>
      </c>
      <c r="E6448" s="26" t="s">
        <v>30604</v>
      </c>
      <c r="F6448" s="26" t="s">
        <v>26811</v>
      </c>
      <c r="G6448" s="26" t="s">
        <v>9586</v>
      </c>
      <c r="H6448" s="26" t="s">
        <v>27</v>
      </c>
      <c r="J6448" s="26" t="s">
        <v>36</v>
      </c>
      <c r="K6448" s="26" t="s">
        <v>9597</v>
      </c>
      <c r="L6448" s="26" t="s">
        <v>30605</v>
      </c>
      <c r="M6448" s="26">
        <v>380432561083</v>
      </c>
      <c r="N6448" s="26">
        <v>510100000</v>
      </c>
    </row>
    <row r="6449" spans="1:14">
      <c r="A6449" s="26" t="s">
        <v>9063</v>
      </c>
      <c r="B6449" s="26" t="s">
        <v>9064</v>
      </c>
      <c r="C6449" s="26">
        <v>41977228</v>
      </c>
      <c r="D6449" s="26" t="s">
        <v>24</v>
      </c>
      <c r="E6449" s="26" t="s">
        <v>30606</v>
      </c>
      <c r="F6449" s="26" t="s">
        <v>30607</v>
      </c>
      <c r="G6449" s="26" t="s">
        <v>9591</v>
      </c>
      <c r="H6449" s="26" t="s">
        <v>1490</v>
      </c>
      <c r="I6449" s="26" t="s">
        <v>13151</v>
      </c>
      <c r="J6449" s="26" t="s">
        <v>9053</v>
      </c>
      <c r="K6449" s="26" t="s">
        <v>9606</v>
      </c>
      <c r="L6449" s="26" t="s">
        <v>30608</v>
      </c>
      <c r="M6449" s="26">
        <v>761642496589</v>
      </c>
      <c r="N6449" s="26">
        <v>7320555300</v>
      </c>
    </row>
    <row r="6450" spans="1:14">
      <c r="A6450" s="26" t="s">
        <v>5649</v>
      </c>
      <c r="B6450" s="26" t="s">
        <v>5549</v>
      </c>
      <c r="C6450" s="26">
        <v>38960345</v>
      </c>
      <c r="D6450" s="26" t="s">
        <v>780</v>
      </c>
      <c r="E6450" s="26" t="s">
        <v>30609</v>
      </c>
      <c r="F6450" s="26" t="s">
        <v>30610</v>
      </c>
      <c r="G6450" s="26" t="s">
        <v>9601</v>
      </c>
      <c r="H6450" s="26" t="s">
        <v>799</v>
      </c>
      <c r="J6450" s="26" t="s">
        <v>800</v>
      </c>
      <c r="K6450" s="26" t="s">
        <v>9597</v>
      </c>
      <c r="L6450" s="26" t="s">
        <v>30611</v>
      </c>
      <c r="M6450" s="26">
        <v>380445327296</v>
      </c>
      <c r="N6450" s="26">
        <v>4822784009</v>
      </c>
    </row>
    <row r="6451" spans="1:14">
      <c r="A6451" s="26" t="s">
        <v>2985</v>
      </c>
      <c r="B6451" s="26" t="s">
        <v>2986</v>
      </c>
      <c r="C6451" s="26">
        <v>37927092</v>
      </c>
      <c r="D6451" s="26" t="s">
        <v>24</v>
      </c>
      <c r="E6451" s="26" t="s">
        <v>30612</v>
      </c>
      <c r="F6451" s="26" t="s">
        <v>23256</v>
      </c>
      <c r="G6451" s="26" t="s">
        <v>9586</v>
      </c>
      <c r="H6451" s="26" t="s">
        <v>258</v>
      </c>
      <c r="I6451" s="26" t="s">
        <v>12739</v>
      </c>
      <c r="J6451" s="26" t="s">
        <v>23257</v>
      </c>
      <c r="K6451" s="26" t="s">
        <v>9906</v>
      </c>
      <c r="L6451" s="26" t="s">
        <v>30613</v>
      </c>
      <c r="M6451" s="26">
        <v>380502231526</v>
      </c>
      <c r="N6451" s="26">
        <v>1420986201</v>
      </c>
    </row>
    <row r="6452" spans="1:14">
      <c r="A6452" s="26" t="s">
        <v>3841</v>
      </c>
      <c r="B6452" s="26" t="s">
        <v>3842</v>
      </c>
      <c r="C6452" s="26">
        <v>38732885</v>
      </c>
      <c r="D6452" s="26" t="s">
        <v>24</v>
      </c>
      <c r="E6452" s="26" t="s">
        <v>30614</v>
      </c>
      <c r="F6452" s="26" t="s">
        <v>30615</v>
      </c>
      <c r="G6452" s="26" t="s">
        <v>9586</v>
      </c>
      <c r="H6452" s="26" t="s">
        <v>468</v>
      </c>
      <c r="I6452" s="26" t="s">
        <v>11228</v>
      </c>
      <c r="J6452" s="26" t="s">
        <v>498</v>
      </c>
      <c r="K6452" s="26" t="s">
        <v>9606</v>
      </c>
      <c r="L6452" s="26" t="s">
        <v>30616</v>
      </c>
      <c r="M6452" s="26">
        <v>380613220370</v>
      </c>
      <c r="N6452" s="26">
        <v>123183401</v>
      </c>
    </row>
    <row r="6453" spans="1:14">
      <c r="A6453" s="26" t="s">
        <v>2112</v>
      </c>
      <c r="B6453" s="26" t="s">
        <v>2113</v>
      </c>
      <c r="C6453" s="26">
        <v>42428188</v>
      </c>
      <c r="D6453" s="26" t="s">
        <v>24</v>
      </c>
      <c r="E6453" s="26" t="s">
        <v>30617</v>
      </c>
      <c r="F6453" s="26" t="s">
        <v>30618</v>
      </c>
      <c r="G6453" s="26" t="s">
        <v>9586</v>
      </c>
      <c r="H6453" s="26" t="s">
        <v>103</v>
      </c>
      <c r="I6453" s="26" t="s">
        <v>13274</v>
      </c>
      <c r="J6453" s="26" t="s">
        <v>2114</v>
      </c>
      <c r="K6453" s="26" t="s">
        <v>9582</v>
      </c>
      <c r="L6453" s="26" t="s">
        <v>30619</v>
      </c>
      <c r="M6453" s="26">
        <v>761369476670</v>
      </c>
      <c r="N6453" s="26">
        <v>723685501</v>
      </c>
    </row>
    <row r="6454" spans="1:14">
      <c r="A6454" s="26" t="s">
        <v>3467</v>
      </c>
      <c r="B6454" s="26" t="s">
        <v>3468</v>
      </c>
      <c r="C6454" s="26">
        <v>38330435</v>
      </c>
      <c r="D6454" s="26" t="s">
        <v>24</v>
      </c>
      <c r="E6454" s="26" t="s">
        <v>30620</v>
      </c>
      <c r="F6454" s="26" t="s">
        <v>30621</v>
      </c>
      <c r="G6454" s="26" t="s">
        <v>9586</v>
      </c>
      <c r="H6454" s="26" t="s">
        <v>392</v>
      </c>
      <c r="I6454" s="26" t="s">
        <v>9768</v>
      </c>
      <c r="J6454" s="26" t="s">
        <v>30622</v>
      </c>
      <c r="K6454" s="26" t="s">
        <v>9582</v>
      </c>
      <c r="L6454" s="26" t="s">
        <v>30623</v>
      </c>
      <c r="M6454" s="26">
        <v>380993614842</v>
      </c>
      <c r="N6454" s="26">
        <v>2124085801</v>
      </c>
    </row>
    <row r="6455" spans="1:14">
      <c r="A6455" s="26" t="s">
        <v>6020</v>
      </c>
      <c r="B6455" s="26" t="s">
        <v>6021</v>
      </c>
      <c r="C6455" s="26">
        <v>1998489</v>
      </c>
      <c r="D6455" s="26" t="s">
        <v>780</v>
      </c>
      <c r="E6455" s="26" t="s">
        <v>30624</v>
      </c>
      <c r="F6455" s="26" t="s">
        <v>13572</v>
      </c>
      <c r="G6455" s="26" t="s">
        <v>9601</v>
      </c>
      <c r="H6455" s="26" t="s">
        <v>835</v>
      </c>
      <c r="J6455" s="26" t="s">
        <v>848</v>
      </c>
      <c r="K6455" s="26" t="s">
        <v>9597</v>
      </c>
      <c r="L6455" s="26" t="s">
        <v>30625</v>
      </c>
      <c r="M6455" s="26">
        <v>380512641001</v>
      </c>
      <c r="N6455" s="26">
        <v>4623010100</v>
      </c>
    </row>
    <row r="6456" spans="1:14">
      <c r="A6456" s="26" t="s">
        <v>8247</v>
      </c>
      <c r="B6456" s="26" t="s">
        <v>8222</v>
      </c>
      <c r="C6456" s="26">
        <v>26150984</v>
      </c>
      <c r="D6456" s="26" t="s">
        <v>780</v>
      </c>
      <c r="E6456" s="26" t="s">
        <v>30626</v>
      </c>
      <c r="F6456" s="26" t="s">
        <v>30627</v>
      </c>
      <c r="G6456" s="26" t="s">
        <v>9601</v>
      </c>
      <c r="H6456" s="26" t="s">
        <v>1122</v>
      </c>
      <c r="J6456" s="26" t="s">
        <v>8039</v>
      </c>
      <c r="K6456" s="26" t="s">
        <v>9597</v>
      </c>
      <c r="L6456" s="26" t="s">
        <v>9962</v>
      </c>
      <c r="M6456" s="26">
        <v>380577250356</v>
      </c>
      <c r="N6456" s="26">
        <v>6310100000</v>
      </c>
    </row>
    <row r="6457" spans="1:14">
      <c r="A6457" s="26" t="s">
        <v>7894</v>
      </c>
      <c r="B6457" s="26" t="s">
        <v>7895</v>
      </c>
      <c r="C6457" s="26">
        <v>38412685</v>
      </c>
      <c r="D6457" s="26" t="s">
        <v>24</v>
      </c>
      <c r="E6457" s="26" t="s">
        <v>30628</v>
      </c>
      <c r="F6457" s="26" t="s">
        <v>30629</v>
      </c>
      <c r="G6457" s="26" t="s">
        <v>9586</v>
      </c>
      <c r="H6457" s="26" t="s">
        <v>1122</v>
      </c>
      <c r="I6457" s="26" t="s">
        <v>10047</v>
      </c>
      <c r="J6457" s="26" t="s">
        <v>1163</v>
      </c>
      <c r="K6457" s="26" t="s">
        <v>9606</v>
      </c>
      <c r="L6457" s="26" t="s">
        <v>10048</v>
      </c>
      <c r="M6457" s="26">
        <v>380575077496</v>
      </c>
      <c r="N6457" s="26">
        <v>6321855100</v>
      </c>
    </row>
    <row r="6458" spans="1:14">
      <c r="A6458" s="26" t="s">
        <v>9493</v>
      </c>
      <c r="B6458" s="26" t="s">
        <v>9494</v>
      </c>
      <c r="C6458" s="26" t="s">
        <v>1604</v>
      </c>
      <c r="D6458" s="26" t="s">
        <v>24</v>
      </c>
      <c r="E6458" s="26" t="s">
        <v>30630</v>
      </c>
      <c r="F6458" s="26" t="s">
        <v>9494</v>
      </c>
      <c r="G6458" s="26" t="s">
        <v>9586</v>
      </c>
      <c r="H6458" s="26" t="s">
        <v>576</v>
      </c>
      <c r="J6458" s="26" t="s">
        <v>654</v>
      </c>
      <c r="K6458" s="26" t="s">
        <v>9597</v>
      </c>
      <c r="L6458" s="26" t="s">
        <v>18301</v>
      </c>
      <c r="M6458" s="26">
        <v>380934648712</v>
      </c>
      <c r="N6458" s="26">
        <v>3211500000</v>
      </c>
    </row>
    <row r="6459" spans="1:14">
      <c r="A6459" s="26" t="s">
        <v>4781</v>
      </c>
      <c r="B6459" s="26" t="s">
        <v>4782</v>
      </c>
      <c r="C6459" s="26">
        <v>38016132</v>
      </c>
      <c r="D6459" s="26" t="s">
        <v>24</v>
      </c>
      <c r="E6459" s="26" t="s">
        <v>30631</v>
      </c>
      <c r="F6459" s="26" t="s">
        <v>30632</v>
      </c>
      <c r="G6459" s="26" t="s">
        <v>9586</v>
      </c>
      <c r="H6459" s="26" t="s">
        <v>711</v>
      </c>
      <c r="I6459" s="26" t="s">
        <v>15824</v>
      </c>
      <c r="J6459" s="26" t="s">
        <v>4778</v>
      </c>
      <c r="K6459" s="26" t="s">
        <v>9606</v>
      </c>
      <c r="L6459" s="26" t="s">
        <v>15825</v>
      </c>
      <c r="M6459" s="26">
        <v>380646222029</v>
      </c>
      <c r="N6459" s="26">
        <v>4420955100</v>
      </c>
    </row>
    <row r="6460" spans="1:14">
      <c r="A6460" s="26" t="s">
        <v>8528</v>
      </c>
      <c r="B6460" s="26" t="s">
        <v>8529</v>
      </c>
      <c r="C6460" s="26">
        <v>38645871</v>
      </c>
      <c r="D6460" s="26" t="s">
        <v>24</v>
      </c>
      <c r="E6460" s="26" t="s">
        <v>30633</v>
      </c>
      <c r="F6460" s="26" t="s">
        <v>30634</v>
      </c>
      <c r="G6460" s="26" t="s">
        <v>9586</v>
      </c>
      <c r="H6460" s="26" t="s">
        <v>1269</v>
      </c>
      <c r="I6460" s="26" t="s">
        <v>14793</v>
      </c>
      <c r="J6460" s="26" t="s">
        <v>12401</v>
      </c>
      <c r="K6460" s="26" t="s">
        <v>9906</v>
      </c>
      <c r="L6460" s="26" t="s">
        <v>30635</v>
      </c>
      <c r="M6460" s="26">
        <v>761191913574</v>
      </c>
      <c r="N6460" s="26">
        <v>120482906</v>
      </c>
    </row>
    <row r="6461" spans="1:14">
      <c r="A6461" s="26" t="s">
        <v>8553</v>
      </c>
      <c r="B6461" s="26" t="s">
        <v>8554</v>
      </c>
      <c r="C6461" s="26">
        <v>2009873</v>
      </c>
      <c r="D6461" s="26" t="s">
        <v>780</v>
      </c>
      <c r="E6461" s="26" t="s">
        <v>30636</v>
      </c>
      <c r="F6461" s="26" t="s">
        <v>30637</v>
      </c>
      <c r="G6461" s="26" t="s">
        <v>9601</v>
      </c>
      <c r="H6461" s="26" t="s">
        <v>1269</v>
      </c>
      <c r="J6461" s="26" t="s">
        <v>1282</v>
      </c>
      <c r="K6461" s="26" t="s">
        <v>9597</v>
      </c>
      <c r="L6461" s="26" t="s">
        <v>30638</v>
      </c>
      <c r="M6461" s="26">
        <v>380554990622</v>
      </c>
      <c r="N6461" s="26">
        <v>6510700000</v>
      </c>
    </row>
    <row r="6462" spans="1:14">
      <c r="A6462" s="26" t="s">
        <v>7524</v>
      </c>
      <c r="B6462" s="26" t="s">
        <v>7525</v>
      </c>
      <c r="C6462" s="26">
        <v>41614251</v>
      </c>
      <c r="D6462" s="26" t="s">
        <v>24</v>
      </c>
      <c r="E6462" s="26" t="s">
        <v>30639</v>
      </c>
      <c r="F6462" s="26" t="s">
        <v>30640</v>
      </c>
      <c r="G6462" s="26" t="s">
        <v>9591</v>
      </c>
      <c r="H6462" s="26" t="s">
        <v>1025</v>
      </c>
      <c r="I6462" s="26" t="s">
        <v>12916</v>
      </c>
      <c r="J6462" s="26" t="s">
        <v>30641</v>
      </c>
      <c r="K6462" s="26" t="s">
        <v>9582</v>
      </c>
      <c r="L6462" s="26" t="s">
        <v>30642</v>
      </c>
      <c r="M6462" s="26">
        <v>380990014020</v>
      </c>
      <c r="N6462" s="26">
        <v>5921555807</v>
      </c>
    </row>
    <row r="6463" spans="1:14">
      <c r="A6463" s="26" t="s">
        <v>9350</v>
      </c>
      <c r="B6463" s="26" t="s">
        <v>9351</v>
      </c>
      <c r="C6463" s="26">
        <v>38860563</v>
      </c>
      <c r="D6463" s="26" t="s">
        <v>24</v>
      </c>
      <c r="E6463" s="26" t="s">
        <v>30643</v>
      </c>
      <c r="F6463" s="26" t="s">
        <v>18367</v>
      </c>
      <c r="G6463" s="26" t="s">
        <v>9586</v>
      </c>
      <c r="H6463" s="26" t="s">
        <v>1573</v>
      </c>
      <c r="J6463" s="26" t="s">
        <v>1582</v>
      </c>
      <c r="K6463" s="26" t="s">
        <v>9597</v>
      </c>
      <c r="L6463" s="26" t="s">
        <v>30644</v>
      </c>
      <c r="M6463" s="26">
        <v>760926342796</v>
      </c>
      <c r="N6463" s="26">
        <v>7410400000</v>
      </c>
    </row>
    <row r="6464" spans="1:14">
      <c r="A6464" s="26" t="s">
        <v>3372</v>
      </c>
      <c r="B6464" s="26" t="s">
        <v>3373</v>
      </c>
      <c r="C6464" s="26">
        <v>41769166</v>
      </c>
      <c r="D6464" s="26" t="s">
        <v>24</v>
      </c>
      <c r="E6464" s="26" t="s">
        <v>30645</v>
      </c>
      <c r="F6464" s="26" t="s">
        <v>30646</v>
      </c>
      <c r="G6464" s="26" t="s">
        <v>9586</v>
      </c>
      <c r="H6464" s="26" t="s">
        <v>392</v>
      </c>
      <c r="I6464" s="26" t="s">
        <v>11040</v>
      </c>
      <c r="J6464" s="26" t="s">
        <v>30647</v>
      </c>
      <c r="K6464" s="26" t="s">
        <v>9582</v>
      </c>
      <c r="L6464" s="26" t="s">
        <v>30648</v>
      </c>
      <c r="M6464" s="26">
        <v>380314339350</v>
      </c>
      <c r="N6464" s="26">
        <v>2121282301</v>
      </c>
    </row>
    <row r="6465" spans="1:14">
      <c r="A6465" s="26" t="s">
        <v>4976</v>
      </c>
      <c r="B6465" s="26" t="s">
        <v>4977</v>
      </c>
      <c r="C6465" s="26">
        <v>1997863</v>
      </c>
      <c r="D6465" s="26" t="s">
        <v>780</v>
      </c>
      <c r="E6465" s="26" t="s">
        <v>30649</v>
      </c>
      <c r="F6465" s="26" t="s">
        <v>10111</v>
      </c>
      <c r="G6465" s="26" t="s">
        <v>9601</v>
      </c>
      <c r="H6465" s="26" t="s">
        <v>735</v>
      </c>
      <c r="I6465" s="26" t="s">
        <v>13448</v>
      </c>
      <c r="J6465" s="26" t="s">
        <v>1321</v>
      </c>
      <c r="K6465" s="26" t="s">
        <v>9597</v>
      </c>
      <c r="L6465" s="26" t="s">
        <v>30650</v>
      </c>
      <c r="M6465" s="26">
        <v>761285859033</v>
      </c>
      <c r="N6465" s="26">
        <v>521281603</v>
      </c>
    </row>
    <row r="6466" spans="1:14">
      <c r="A6466" s="26" t="s">
        <v>2782</v>
      </c>
      <c r="B6466" s="26" t="s">
        <v>2783</v>
      </c>
      <c r="C6466" s="26">
        <v>37868949</v>
      </c>
      <c r="D6466" s="26" t="s">
        <v>24</v>
      </c>
      <c r="E6466" s="26" t="s">
        <v>30651</v>
      </c>
      <c r="F6466" s="26" t="s">
        <v>14045</v>
      </c>
      <c r="G6466" s="26" t="s">
        <v>9586</v>
      </c>
      <c r="H6466" s="26" t="s">
        <v>258</v>
      </c>
      <c r="I6466" s="26" t="s">
        <v>12739</v>
      </c>
      <c r="J6466" s="26" t="s">
        <v>30652</v>
      </c>
      <c r="K6466" s="26" t="s">
        <v>9582</v>
      </c>
      <c r="L6466" s="26" t="s">
        <v>30653</v>
      </c>
      <c r="M6466" s="26">
        <v>761580412405</v>
      </c>
      <c r="N6466" s="26">
        <v>1220755123</v>
      </c>
    </row>
    <row r="6467" spans="1:14">
      <c r="A6467" s="26" t="s">
        <v>4797</v>
      </c>
      <c r="B6467" s="26" t="s">
        <v>4798</v>
      </c>
      <c r="C6467" s="26">
        <v>1986807</v>
      </c>
      <c r="D6467" s="26" t="s">
        <v>780</v>
      </c>
      <c r="E6467" s="26" t="s">
        <v>30654</v>
      </c>
      <c r="F6467" s="26" t="s">
        <v>30655</v>
      </c>
      <c r="G6467" s="26" t="s">
        <v>9601</v>
      </c>
      <c r="H6467" s="26" t="s">
        <v>711</v>
      </c>
      <c r="J6467" s="26" t="s">
        <v>716</v>
      </c>
      <c r="K6467" s="26" t="s">
        <v>9597</v>
      </c>
      <c r="L6467" s="26" t="s">
        <v>30656</v>
      </c>
      <c r="M6467" s="26">
        <v>761329510488</v>
      </c>
      <c r="N6467" s="26">
        <v>4411800000</v>
      </c>
    </row>
    <row r="6468" spans="1:14">
      <c r="A6468" s="26" t="s">
        <v>3372</v>
      </c>
      <c r="B6468" s="26" t="s">
        <v>3373</v>
      </c>
      <c r="C6468" s="26">
        <v>41769166</v>
      </c>
      <c r="D6468" s="26" t="s">
        <v>24</v>
      </c>
      <c r="E6468" s="26" t="s">
        <v>30657</v>
      </c>
      <c r="F6468" s="26" t="s">
        <v>30658</v>
      </c>
      <c r="G6468" s="26" t="s">
        <v>9579</v>
      </c>
      <c r="H6468" s="26" t="s">
        <v>392</v>
      </c>
      <c r="I6468" s="26" t="s">
        <v>11040</v>
      </c>
      <c r="J6468" s="26" t="s">
        <v>30659</v>
      </c>
      <c r="K6468" s="26" t="s">
        <v>9582</v>
      </c>
      <c r="L6468" s="26" t="s">
        <v>30660</v>
      </c>
      <c r="M6468" s="26">
        <v>380314336367</v>
      </c>
      <c r="N6468" s="26">
        <v>2121285903</v>
      </c>
    </row>
    <row r="6469" spans="1:14">
      <c r="A6469" s="26" t="s">
        <v>2948</v>
      </c>
      <c r="B6469" s="26" t="s">
        <v>2949</v>
      </c>
      <c r="C6469" s="26">
        <v>37803420</v>
      </c>
      <c r="D6469" s="26" t="s">
        <v>24</v>
      </c>
      <c r="E6469" s="26" t="s">
        <v>30661</v>
      </c>
      <c r="F6469" s="26" t="s">
        <v>30662</v>
      </c>
      <c r="G6469" s="26" t="s">
        <v>9591</v>
      </c>
      <c r="H6469" s="26" t="s">
        <v>258</v>
      </c>
      <c r="J6469" s="26" t="s">
        <v>333</v>
      </c>
      <c r="K6469" s="26" t="s">
        <v>9597</v>
      </c>
      <c r="L6469" s="26" t="s">
        <v>30663</v>
      </c>
      <c r="M6469" s="26">
        <v>380506510248</v>
      </c>
      <c r="N6469" s="26">
        <v>1411300000</v>
      </c>
    </row>
    <row r="6470" spans="1:14">
      <c r="A6470" s="26" t="s">
        <v>2701</v>
      </c>
      <c r="B6470" s="26" t="s">
        <v>2702</v>
      </c>
      <c r="C6470" s="26">
        <v>37741878</v>
      </c>
      <c r="D6470" s="26" t="s">
        <v>24</v>
      </c>
      <c r="E6470" s="26" t="s">
        <v>30664</v>
      </c>
      <c r="F6470" s="26" t="s">
        <v>30665</v>
      </c>
      <c r="G6470" s="26" t="s">
        <v>9586</v>
      </c>
      <c r="H6470" s="26" t="s">
        <v>133</v>
      </c>
      <c r="I6470" s="26" t="s">
        <v>16294</v>
      </c>
      <c r="J6470" s="26" t="s">
        <v>30666</v>
      </c>
      <c r="K6470" s="26" t="s">
        <v>9582</v>
      </c>
      <c r="L6470" s="26" t="s">
        <v>30667</v>
      </c>
      <c r="M6470" s="26">
        <v>761944117786</v>
      </c>
      <c r="N6470" s="26">
        <v>1224882006</v>
      </c>
    </row>
    <row r="6471" spans="1:14">
      <c r="A6471" s="26" t="s">
        <v>5040</v>
      </c>
      <c r="B6471" s="26" t="s">
        <v>5036</v>
      </c>
      <c r="C6471" s="26">
        <v>1996208</v>
      </c>
      <c r="D6471" s="26" t="s">
        <v>24</v>
      </c>
      <c r="E6471" s="26" t="s">
        <v>30668</v>
      </c>
      <c r="F6471" s="26" t="s">
        <v>30669</v>
      </c>
      <c r="G6471" s="26" t="s">
        <v>9579</v>
      </c>
      <c r="H6471" s="26" t="s">
        <v>735</v>
      </c>
      <c r="I6471" s="26" t="s">
        <v>9605</v>
      </c>
      <c r="J6471" s="26" t="s">
        <v>30670</v>
      </c>
      <c r="K6471" s="26" t="s">
        <v>9582</v>
      </c>
      <c r="L6471" s="26" t="s">
        <v>30671</v>
      </c>
      <c r="M6471" s="26">
        <v>380964580901</v>
      </c>
      <c r="N6471" s="26">
        <v>4621583302</v>
      </c>
    </row>
    <row r="6472" spans="1:14">
      <c r="A6472" s="26" t="s">
        <v>3599</v>
      </c>
      <c r="B6472" s="26" t="s">
        <v>3600</v>
      </c>
      <c r="C6472" s="26">
        <v>42012846</v>
      </c>
      <c r="D6472" s="26" t="s">
        <v>24</v>
      </c>
      <c r="E6472" s="26" t="s">
        <v>30672</v>
      </c>
      <c r="F6472" s="26" t="s">
        <v>30673</v>
      </c>
      <c r="G6472" s="26" t="s">
        <v>9586</v>
      </c>
      <c r="H6472" s="26" t="s">
        <v>468</v>
      </c>
      <c r="I6472" s="26" t="s">
        <v>19343</v>
      </c>
      <c r="J6472" s="26" t="s">
        <v>2586</v>
      </c>
      <c r="K6472" s="26" t="s">
        <v>9582</v>
      </c>
      <c r="L6472" s="26" t="s">
        <v>30674</v>
      </c>
      <c r="M6472" s="26">
        <v>380967398003</v>
      </c>
      <c r="N6472" s="26">
        <v>124755800</v>
      </c>
    </row>
    <row r="6473" spans="1:14">
      <c r="A6473" s="26" t="s">
        <v>4703</v>
      </c>
      <c r="B6473" s="26" t="s">
        <v>4704</v>
      </c>
      <c r="C6473" s="26">
        <v>24151755</v>
      </c>
      <c r="D6473" s="26" t="s">
        <v>780</v>
      </c>
      <c r="E6473" s="26" t="s">
        <v>30675</v>
      </c>
      <c r="F6473" s="26" t="s">
        <v>30676</v>
      </c>
      <c r="G6473" s="26" t="s">
        <v>9601</v>
      </c>
      <c r="H6473" s="26" t="s">
        <v>670</v>
      </c>
      <c r="J6473" s="26" t="s">
        <v>4702</v>
      </c>
      <c r="K6473" s="26" t="s">
        <v>9597</v>
      </c>
      <c r="L6473" s="26" t="s">
        <v>30677</v>
      </c>
      <c r="M6473" s="26">
        <v>761000619478</v>
      </c>
      <c r="N6473" s="26">
        <v>721484605</v>
      </c>
    </row>
    <row r="6474" spans="1:14">
      <c r="A6474" s="26" t="s">
        <v>1806</v>
      </c>
      <c r="B6474" s="26" t="s">
        <v>1807</v>
      </c>
      <c r="C6474" s="26">
        <v>37472460</v>
      </c>
      <c r="D6474" s="26" t="s">
        <v>24</v>
      </c>
      <c r="E6474" s="26" t="s">
        <v>30678</v>
      </c>
      <c r="F6474" s="26" t="s">
        <v>30679</v>
      </c>
      <c r="G6474" s="26" t="s">
        <v>9579</v>
      </c>
      <c r="H6474" s="26" t="s">
        <v>27</v>
      </c>
      <c r="I6474" s="26" t="s">
        <v>10731</v>
      </c>
      <c r="J6474" s="26" t="s">
        <v>30680</v>
      </c>
      <c r="K6474" s="26" t="s">
        <v>9582</v>
      </c>
      <c r="L6474" s="26" t="s">
        <v>30681</v>
      </c>
      <c r="M6474" s="26">
        <v>761074333813</v>
      </c>
      <c r="N6474" s="26">
        <v>522486401</v>
      </c>
    </row>
    <row r="6475" spans="1:14">
      <c r="A6475" s="26" t="s">
        <v>5285</v>
      </c>
      <c r="B6475" s="26" t="s">
        <v>5286</v>
      </c>
      <c r="C6475" s="26">
        <v>41066560</v>
      </c>
      <c r="D6475" s="26" t="s">
        <v>24</v>
      </c>
      <c r="E6475" s="26" t="s">
        <v>30682</v>
      </c>
      <c r="F6475" s="26" t="s">
        <v>30683</v>
      </c>
      <c r="G6475" s="26" t="s">
        <v>9586</v>
      </c>
      <c r="H6475" s="26" t="s">
        <v>735</v>
      </c>
      <c r="I6475" s="26" t="s">
        <v>10941</v>
      </c>
      <c r="J6475" s="26" t="s">
        <v>5287</v>
      </c>
      <c r="K6475" s="26" t="s">
        <v>9606</v>
      </c>
      <c r="L6475" s="26" t="s">
        <v>30684</v>
      </c>
      <c r="M6475" s="26">
        <v>761375178717</v>
      </c>
      <c r="N6475" s="26">
        <v>4625155400</v>
      </c>
    </row>
    <row r="6476" spans="1:14">
      <c r="A6476" s="26" t="s">
        <v>2003</v>
      </c>
      <c r="B6476" s="26" t="s">
        <v>1999</v>
      </c>
      <c r="C6476" s="26">
        <v>1982940</v>
      </c>
      <c r="D6476" s="26" t="s">
        <v>780</v>
      </c>
      <c r="E6476" s="26" t="s">
        <v>30685</v>
      </c>
      <c r="F6476" s="26" t="s">
        <v>13228</v>
      </c>
      <c r="G6476" s="26" t="s">
        <v>9601</v>
      </c>
      <c r="H6476" s="26" t="s">
        <v>103</v>
      </c>
      <c r="I6476" s="26" t="s">
        <v>11165</v>
      </c>
      <c r="J6476" s="26" t="s">
        <v>11970</v>
      </c>
      <c r="K6476" s="26" t="s">
        <v>9606</v>
      </c>
      <c r="L6476" s="26" t="s">
        <v>11971</v>
      </c>
      <c r="M6476" s="26">
        <v>761315188773</v>
      </c>
      <c r="N6476" s="26">
        <v>722155300</v>
      </c>
    </row>
    <row r="6477" spans="1:14">
      <c r="A6477" s="26" t="s">
        <v>3913</v>
      </c>
      <c r="B6477" s="26" t="s">
        <v>3914</v>
      </c>
      <c r="C6477" s="26">
        <v>37997217</v>
      </c>
      <c r="D6477" s="26" t="s">
        <v>24</v>
      </c>
      <c r="E6477" s="26" t="s">
        <v>30686</v>
      </c>
      <c r="F6477" s="26" t="s">
        <v>9604</v>
      </c>
      <c r="G6477" s="26" t="s">
        <v>9586</v>
      </c>
      <c r="H6477" s="26" t="s">
        <v>468</v>
      </c>
      <c r="I6477" s="26" t="s">
        <v>14114</v>
      </c>
      <c r="J6477" s="26" t="s">
        <v>20995</v>
      </c>
      <c r="K6477" s="26" t="s">
        <v>9906</v>
      </c>
      <c r="L6477" s="26" t="s">
        <v>30687</v>
      </c>
      <c r="M6477" s="26">
        <v>380685758296</v>
      </c>
      <c r="N6477" s="26">
        <v>522280202</v>
      </c>
    </row>
    <row r="6478" spans="1:14">
      <c r="A6478" s="26" t="s">
        <v>3119</v>
      </c>
      <c r="B6478" s="26" t="s">
        <v>3120</v>
      </c>
      <c r="C6478" s="26">
        <v>1991518</v>
      </c>
      <c r="D6478" s="26" t="s">
        <v>780</v>
      </c>
      <c r="E6478" s="26" t="s">
        <v>30688</v>
      </c>
      <c r="F6478" s="26" t="s">
        <v>30689</v>
      </c>
      <c r="G6478" s="26" t="s">
        <v>9601</v>
      </c>
      <c r="H6478" s="26" t="s">
        <v>375</v>
      </c>
      <c r="J6478" s="26" t="s">
        <v>380</v>
      </c>
      <c r="K6478" s="26" t="s">
        <v>9597</v>
      </c>
      <c r="L6478" s="26" t="s">
        <v>30690</v>
      </c>
      <c r="M6478" s="26">
        <v>380964404411</v>
      </c>
      <c r="N6478" s="26">
        <v>1810100000</v>
      </c>
    </row>
    <row r="6479" spans="1:14">
      <c r="A6479" s="26" t="s">
        <v>2080</v>
      </c>
      <c r="B6479" s="26" t="s">
        <v>2081</v>
      </c>
      <c r="C6479" s="26">
        <v>38485727</v>
      </c>
      <c r="D6479" s="26" t="s">
        <v>24</v>
      </c>
      <c r="E6479" s="26" t="s">
        <v>30691</v>
      </c>
      <c r="F6479" s="26" t="s">
        <v>30692</v>
      </c>
      <c r="G6479" s="26" t="s">
        <v>9586</v>
      </c>
      <c r="H6479" s="26" t="s">
        <v>103</v>
      </c>
      <c r="I6479" s="26" t="s">
        <v>9833</v>
      </c>
      <c r="J6479" s="26" t="s">
        <v>30693</v>
      </c>
      <c r="K6479" s="26" t="s">
        <v>9582</v>
      </c>
      <c r="L6479" s="26" t="s">
        <v>30694</v>
      </c>
      <c r="M6479" s="26">
        <v>380973892077</v>
      </c>
      <c r="N6479" s="26">
        <v>723384908</v>
      </c>
    </row>
    <row r="6480" spans="1:14">
      <c r="A6480" s="26" t="s">
        <v>4087</v>
      </c>
      <c r="B6480" s="26" t="s">
        <v>4088</v>
      </c>
      <c r="C6480" s="26">
        <v>2009637</v>
      </c>
      <c r="D6480" s="26" t="s">
        <v>780</v>
      </c>
      <c r="E6480" s="26" t="s">
        <v>30695</v>
      </c>
      <c r="F6480" s="26" t="s">
        <v>23052</v>
      </c>
      <c r="G6480" s="26" t="s">
        <v>9601</v>
      </c>
      <c r="H6480" s="26" t="s">
        <v>506</v>
      </c>
      <c r="J6480" s="26" t="s">
        <v>526</v>
      </c>
      <c r="K6480" s="26" t="s">
        <v>9597</v>
      </c>
      <c r="L6480" s="26" t="s">
        <v>30696</v>
      </c>
      <c r="M6480" s="26">
        <v>380956616926</v>
      </c>
      <c r="N6480" s="26">
        <v>2610100000</v>
      </c>
    </row>
    <row r="6481" spans="1:14">
      <c r="A6481" s="26" t="s">
        <v>2673</v>
      </c>
      <c r="B6481" s="26" t="s">
        <v>2674</v>
      </c>
      <c r="C6481" s="26">
        <v>37865549</v>
      </c>
      <c r="D6481" s="26" t="s">
        <v>24</v>
      </c>
      <c r="E6481" s="26" t="s">
        <v>30697</v>
      </c>
      <c r="F6481" s="26" t="s">
        <v>30698</v>
      </c>
      <c r="G6481" s="26" t="s">
        <v>9586</v>
      </c>
      <c r="H6481" s="26" t="s">
        <v>133</v>
      </c>
      <c r="I6481" s="26" t="s">
        <v>9498</v>
      </c>
      <c r="J6481" s="26" t="s">
        <v>6091</v>
      </c>
      <c r="K6481" s="26" t="s">
        <v>9582</v>
      </c>
      <c r="L6481" s="26" t="s">
        <v>30699</v>
      </c>
      <c r="M6481" s="26">
        <v>380975430406</v>
      </c>
      <c r="N6481" s="26">
        <v>111690303</v>
      </c>
    </row>
    <row r="6482" spans="1:14">
      <c r="A6482" s="26" t="s">
        <v>3166</v>
      </c>
      <c r="B6482" s="26" t="s">
        <v>3167</v>
      </c>
      <c r="C6482" s="26">
        <v>41844941</v>
      </c>
      <c r="D6482" s="26" t="s">
        <v>24</v>
      </c>
      <c r="E6482" s="26" t="s">
        <v>30700</v>
      </c>
      <c r="F6482" s="26" t="s">
        <v>12761</v>
      </c>
      <c r="G6482" s="26" t="s">
        <v>9586</v>
      </c>
      <c r="H6482" s="26" t="s">
        <v>375</v>
      </c>
      <c r="J6482" s="26" t="s">
        <v>384</v>
      </c>
      <c r="K6482" s="26" t="s">
        <v>9597</v>
      </c>
      <c r="L6482" s="26" t="s">
        <v>30701</v>
      </c>
      <c r="M6482" s="26">
        <v>380414296004</v>
      </c>
      <c r="N6482" s="26">
        <v>1810700000</v>
      </c>
    </row>
    <row r="6483" spans="1:14">
      <c r="A6483" s="26" t="s">
        <v>4452</v>
      </c>
      <c r="B6483" s="26" t="s">
        <v>4453</v>
      </c>
      <c r="C6483" s="26">
        <v>38164193</v>
      </c>
      <c r="D6483" s="26" t="s">
        <v>24</v>
      </c>
      <c r="E6483" s="26" t="s">
        <v>30702</v>
      </c>
      <c r="F6483" s="26" t="s">
        <v>11313</v>
      </c>
      <c r="G6483" s="26" t="s">
        <v>9579</v>
      </c>
      <c r="H6483" s="26" t="s">
        <v>576</v>
      </c>
      <c r="I6483" s="26" t="s">
        <v>10758</v>
      </c>
      <c r="J6483" s="26" t="s">
        <v>345</v>
      </c>
      <c r="K6483" s="26" t="s">
        <v>9582</v>
      </c>
      <c r="L6483" s="26" t="s">
        <v>30703</v>
      </c>
      <c r="M6483" s="26">
        <v>380457437245</v>
      </c>
      <c r="N6483" s="26">
        <v>120782508</v>
      </c>
    </row>
    <row r="6484" spans="1:14">
      <c r="A6484" s="26" t="s">
        <v>6232</v>
      </c>
      <c r="B6484" s="26" t="s">
        <v>6233</v>
      </c>
      <c r="C6484" s="26">
        <v>38552185</v>
      </c>
      <c r="D6484" s="26" t="s">
        <v>24</v>
      </c>
      <c r="E6484" s="26" t="s">
        <v>30704</v>
      </c>
      <c r="F6484" s="26" t="s">
        <v>30705</v>
      </c>
      <c r="G6484" s="26" t="s">
        <v>9579</v>
      </c>
      <c r="H6484" s="26" t="s">
        <v>885</v>
      </c>
      <c r="I6484" s="26" t="s">
        <v>11207</v>
      </c>
      <c r="J6484" s="26" t="s">
        <v>30706</v>
      </c>
      <c r="K6484" s="26" t="s">
        <v>9582</v>
      </c>
      <c r="L6484" s="26" t="s">
        <v>30707</v>
      </c>
      <c r="M6484" s="26">
        <v>380668605536</v>
      </c>
      <c r="N6484" s="26">
        <v>1222055106</v>
      </c>
    </row>
    <row r="6485" spans="1:14">
      <c r="A6485" s="26" t="s">
        <v>9080</v>
      </c>
      <c r="B6485" s="26" t="s">
        <v>9081</v>
      </c>
      <c r="C6485" s="26">
        <v>40246437</v>
      </c>
      <c r="D6485" s="26" t="s">
        <v>24</v>
      </c>
      <c r="E6485" s="26" t="s">
        <v>30708</v>
      </c>
      <c r="F6485" s="26" t="s">
        <v>30709</v>
      </c>
      <c r="G6485" s="26" t="s">
        <v>9579</v>
      </c>
      <c r="H6485" s="26" t="s">
        <v>1490</v>
      </c>
      <c r="J6485" s="26" t="s">
        <v>5384</v>
      </c>
      <c r="K6485" s="26" t="s">
        <v>9582</v>
      </c>
      <c r="L6485" s="26" t="s">
        <v>30710</v>
      </c>
      <c r="M6485" s="26">
        <v>380961868118</v>
      </c>
      <c r="N6485" s="26">
        <v>521210114</v>
      </c>
    </row>
    <row r="6486" spans="1:14">
      <c r="A6486" s="26" t="s">
        <v>1651</v>
      </c>
      <c r="B6486" s="26" t="s">
        <v>1652</v>
      </c>
      <c r="C6486" s="26">
        <v>5484362</v>
      </c>
      <c r="D6486" s="26" t="s">
        <v>24</v>
      </c>
      <c r="E6486" s="26" t="s">
        <v>30711</v>
      </c>
      <c r="F6486" s="26" t="s">
        <v>30712</v>
      </c>
      <c r="G6486" s="26" t="s">
        <v>9586</v>
      </c>
      <c r="H6486" s="26" t="s">
        <v>27</v>
      </c>
      <c r="J6486" s="26" t="s">
        <v>36</v>
      </c>
      <c r="K6486" s="26" t="s">
        <v>9597</v>
      </c>
      <c r="L6486" s="26" t="s">
        <v>23378</v>
      </c>
      <c r="M6486" s="26">
        <v>380432278648</v>
      </c>
      <c r="N6486" s="26">
        <v>510100000</v>
      </c>
    </row>
    <row r="6487" spans="1:14">
      <c r="A6487" s="26" t="s">
        <v>1893</v>
      </c>
      <c r="B6487" s="26" t="s">
        <v>1894</v>
      </c>
      <c r="C6487" s="26">
        <v>41454112</v>
      </c>
      <c r="D6487" s="26" t="s">
        <v>24</v>
      </c>
      <c r="E6487" s="26" t="s">
        <v>30713</v>
      </c>
      <c r="F6487" s="26" t="s">
        <v>30714</v>
      </c>
      <c r="G6487" s="26" t="s">
        <v>9586</v>
      </c>
      <c r="H6487" s="26" t="s">
        <v>27</v>
      </c>
      <c r="I6487" s="26" t="s">
        <v>9981</v>
      </c>
      <c r="J6487" s="26" t="s">
        <v>79</v>
      </c>
      <c r="K6487" s="26" t="s">
        <v>9606</v>
      </c>
      <c r="L6487" s="26" t="s">
        <v>30715</v>
      </c>
      <c r="M6487" s="26">
        <v>380434822042</v>
      </c>
      <c r="N6487" s="26">
        <v>523955100</v>
      </c>
    </row>
    <row r="6488" spans="1:14">
      <c r="A6488" s="26" t="s">
        <v>7849</v>
      </c>
      <c r="B6488" s="26" t="s">
        <v>7850</v>
      </c>
      <c r="C6488" s="26">
        <v>2003793</v>
      </c>
      <c r="D6488" s="26" t="s">
        <v>780</v>
      </c>
      <c r="E6488" s="26" t="s">
        <v>30716</v>
      </c>
      <c r="F6488" s="26" t="s">
        <v>30717</v>
      </c>
      <c r="G6488" s="26" t="s">
        <v>9601</v>
      </c>
      <c r="H6488" s="26" t="s">
        <v>1122</v>
      </c>
      <c r="I6488" s="26" t="s">
        <v>13380</v>
      </c>
      <c r="J6488" s="26" t="s">
        <v>1123</v>
      </c>
      <c r="K6488" s="26" t="s">
        <v>9597</v>
      </c>
      <c r="L6488" s="26" t="s">
        <v>30718</v>
      </c>
      <c r="M6488" s="26">
        <v>380574953737</v>
      </c>
      <c r="N6488" s="26">
        <v>5320281202</v>
      </c>
    </row>
    <row r="6489" spans="1:14">
      <c r="A6489" s="26" t="s">
        <v>4093</v>
      </c>
      <c r="B6489" s="26" t="s">
        <v>4094</v>
      </c>
      <c r="C6489" s="26">
        <v>25065503</v>
      </c>
      <c r="D6489" s="26" t="s">
        <v>780</v>
      </c>
      <c r="E6489" s="26" t="s">
        <v>30719</v>
      </c>
      <c r="F6489" s="26" t="s">
        <v>30720</v>
      </c>
      <c r="G6489" s="26" t="s">
        <v>9601</v>
      </c>
      <c r="H6489" s="26" t="s">
        <v>506</v>
      </c>
      <c r="I6489" s="26" t="s">
        <v>506</v>
      </c>
      <c r="J6489" s="26" t="s">
        <v>526</v>
      </c>
      <c r="K6489" s="26" t="s">
        <v>9597</v>
      </c>
      <c r="L6489" s="26" t="s">
        <v>30721</v>
      </c>
      <c r="M6489" s="26">
        <v>380503388318</v>
      </c>
      <c r="N6489" s="26">
        <v>2610100000</v>
      </c>
    </row>
    <row r="6490" spans="1:14">
      <c r="A6490" s="26" t="s">
        <v>4747</v>
      </c>
      <c r="B6490" s="26" t="s">
        <v>4748</v>
      </c>
      <c r="C6490" s="26">
        <v>38475656</v>
      </c>
      <c r="D6490" s="26" t="s">
        <v>24</v>
      </c>
      <c r="E6490" s="26" t="s">
        <v>30722</v>
      </c>
      <c r="F6490" s="26" t="s">
        <v>12826</v>
      </c>
      <c r="G6490" s="26" t="s">
        <v>9586</v>
      </c>
      <c r="H6490" s="26" t="s">
        <v>670</v>
      </c>
      <c r="J6490" s="26" t="s">
        <v>4749</v>
      </c>
      <c r="K6490" s="26" t="s">
        <v>9597</v>
      </c>
      <c r="L6490" s="26" t="s">
        <v>19559</v>
      </c>
      <c r="M6490" s="26">
        <v>380675220734</v>
      </c>
      <c r="N6490" s="26">
        <v>3510900000</v>
      </c>
    </row>
    <row r="6491" spans="1:14">
      <c r="A6491" s="26" t="s">
        <v>9125</v>
      </c>
      <c r="B6491" s="26" t="s">
        <v>9126</v>
      </c>
      <c r="C6491" s="26">
        <v>38407889</v>
      </c>
      <c r="D6491" s="26" t="s">
        <v>24</v>
      </c>
      <c r="E6491" s="26" t="s">
        <v>30723</v>
      </c>
      <c r="F6491" s="26" t="s">
        <v>30724</v>
      </c>
      <c r="G6491" s="26" t="s">
        <v>9586</v>
      </c>
      <c r="H6491" s="26" t="s">
        <v>1490</v>
      </c>
      <c r="I6491" s="26" t="s">
        <v>9846</v>
      </c>
      <c r="J6491" s="26" t="s">
        <v>9056</v>
      </c>
      <c r="K6491" s="26" t="s">
        <v>9582</v>
      </c>
      <c r="L6491" s="26" t="s">
        <v>30725</v>
      </c>
      <c r="M6491" s="26">
        <v>380373357183</v>
      </c>
      <c r="N6491" s="26">
        <v>7323080801</v>
      </c>
    </row>
    <row r="6492" spans="1:14">
      <c r="A6492" s="26" t="s">
        <v>6746</v>
      </c>
      <c r="B6492" s="26" t="s">
        <v>6747</v>
      </c>
      <c r="C6492" s="26">
        <v>42075445</v>
      </c>
      <c r="D6492" s="26" t="s">
        <v>24</v>
      </c>
      <c r="E6492" s="26" t="s">
        <v>30726</v>
      </c>
      <c r="F6492" s="26" t="s">
        <v>30727</v>
      </c>
      <c r="G6492" s="26" t="s">
        <v>9586</v>
      </c>
      <c r="H6492" s="26" t="s">
        <v>949</v>
      </c>
      <c r="J6492" s="26" t="s">
        <v>973</v>
      </c>
      <c r="K6492" s="26" t="s">
        <v>9597</v>
      </c>
      <c r="L6492" s="26" t="s">
        <v>30728</v>
      </c>
      <c r="M6492" s="26">
        <v>380535554109</v>
      </c>
      <c r="N6492" s="26">
        <v>5310900000</v>
      </c>
    </row>
    <row r="6493" spans="1:14">
      <c r="A6493" s="26" t="s">
        <v>4512</v>
      </c>
      <c r="B6493" s="26" t="s">
        <v>4513</v>
      </c>
      <c r="C6493" s="26">
        <v>37323500</v>
      </c>
      <c r="D6493" s="26" t="s">
        <v>24</v>
      </c>
      <c r="E6493" s="26" t="s">
        <v>30729</v>
      </c>
      <c r="F6493" s="26" t="s">
        <v>30730</v>
      </c>
      <c r="G6493" s="26" t="s">
        <v>9586</v>
      </c>
      <c r="H6493" s="26" t="s">
        <v>576</v>
      </c>
      <c r="I6493" s="26" t="s">
        <v>18088</v>
      </c>
      <c r="J6493" s="26" t="s">
        <v>30731</v>
      </c>
      <c r="K6493" s="26" t="s">
        <v>9582</v>
      </c>
      <c r="L6493" s="26" t="s">
        <v>30732</v>
      </c>
      <c r="M6493" s="26">
        <v>380456424338</v>
      </c>
      <c r="N6493" s="26">
        <v>3224287201</v>
      </c>
    </row>
    <row r="6494" spans="1:14">
      <c r="A6494" s="26" t="s">
        <v>7460</v>
      </c>
      <c r="B6494" s="26" t="s">
        <v>7461</v>
      </c>
      <c r="C6494" s="26">
        <v>1981498</v>
      </c>
      <c r="D6494" s="26" t="s">
        <v>780</v>
      </c>
      <c r="E6494" s="26" t="s">
        <v>30733</v>
      </c>
      <c r="F6494" s="26" t="s">
        <v>30734</v>
      </c>
      <c r="G6494" s="26" t="s">
        <v>9601</v>
      </c>
      <c r="H6494" s="26" t="s">
        <v>1025</v>
      </c>
      <c r="J6494" s="26" t="s">
        <v>1065</v>
      </c>
      <c r="K6494" s="26" t="s">
        <v>9597</v>
      </c>
      <c r="L6494" s="26" t="s">
        <v>24313</v>
      </c>
      <c r="M6494" s="26">
        <v>380503071831</v>
      </c>
      <c r="N6494" s="26">
        <v>5910100000</v>
      </c>
    </row>
    <row r="6495" spans="1:14">
      <c r="A6495" s="26" t="s">
        <v>5639</v>
      </c>
      <c r="B6495" s="26" t="s">
        <v>5640</v>
      </c>
      <c r="C6495" s="26">
        <v>31413640</v>
      </c>
      <c r="D6495" s="26" t="s">
        <v>24</v>
      </c>
      <c r="E6495" s="26" t="s">
        <v>30735</v>
      </c>
      <c r="F6495" s="26" t="s">
        <v>30736</v>
      </c>
      <c r="G6495" s="26" t="s">
        <v>9586</v>
      </c>
      <c r="H6495" s="26" t="s">
        <v>799</v>
      </c>
      <c r="J6495" s="26" t="s">
        <v>800</v>
      </c>
      <c r="K6495" s="26" t="s">
        <v>9597</v>
      </c>
      <c r="L6495" s="26" t="s">
        <v>12287</v>
      </c>
      <c r="M6495" s="26">
        <v>380442021362</v>
      </c>
      <c r="N6495" s="26">
        <v>4822784009</v>
      </c>
    </row>
    <row r="6496" spans="1:14">
      <c r="A6496" s="26" t="s">
        <v>4045</v>
      </c>
      <c r="B6496" s="26" t="s">
        <v>4046</v>
      </c>
      <c r="C6496" s="26">
        <v>42352786</v>
      </c>
      <c r="D6496" s="26" t="s">
        <v>24</v>
      </c>
      <c r="E6496" s="26" t="s">
        <v>30737</v>
      </c>
      <c r="F6496" s="26" t="s">
        <v>30738</v>
      </c>
      <c r="G6496" s="26" t="s">
        <v>9591</v>
      </c>
      <c r="H6496" s="26" t="s">
        <v>506</v>
      </c>
      <c r="J6496" s="26" t="s">
        <v>526</v>
      </c>
      <c r="K6496" s="26" t="s">
        <v>9597</v>
      </c>
      <c r="L6496" s="26" t="s">
        <v>30739</v>
      </c>
      <c r="M6496" s="26">
        <v>380342521134</v>
      </c>
      <c r="N6496" s="26">
        <v>2610100000</v>
      </c>
    </row>
    <row r="6497" spans="1:14">
      <c r="A6497" s="26" t="s">
        <v>7911</v>
      </c>
      <c r="B6497" s="26" t="s">
        <v>7912</v>
      </c>
      <c r="C6497" s="26">
        <v>2003178</v>
      </c>
      <c r="D6497" s="26" t="s">
        <v>780</v>
      </c>
      <c r="E6497" s="26" t="s">
        <v>30740</v>
      </c>
      <c r="F6497" s="26" t="s">
        <v>30741</v>
      </c>
      <c r="G6497" s="26" t="s">
        <v>9601</v>
      </c>
      <c r="H6497" s="26" t="s">
        <v>1122</v>
      </c>
      <c r="I6497" s="26" t="s">
        <v>9887</v>
      </c>
      <c r="J6497" s="26" t="s">
        <v>30742</v>
      </c>
      <c r="K6497" s="26" t="s">
        <v>9582</v>
      </c>
      <c r="L6497" s="26" t="s">
        <v>30743</v>
      </c>
      <c r="M6497" s="26">
        <v>380574776552</v>
      </c>
      <c r="N6497" s="26">
        <v>6321787001</v>
      </c>
    </row>
    <row r="6498" spans="1:14">
      <c r="A6498" s="26" t="s">
        <v>6072</v>
      </c>
      <c r="B6498" s="26" t="s">
        <v>6073</v>
      </c>
      <c r="C6498" s="26" t="s">
        <v>1604</v>
      </c>
      <c r="D6498" s="26" t="s">
        <v>24</v>
      </c>
      <c r="E6498" s="26" t="s">
        <v>30744</v>
      </c>
      <c r="F6498" s="26" t="s">
        <v>30745</v>
      </c>
      <c r="G6498" s="26" t="s">
        <v>9586</v>
      </c>
      <c r="H6498" s="26" t="s">
        <v>835</v>
      </c>
      <c r="J6498" s="26" t="s">
        <v>6071</v>
      </c>
      <c r="K6498" s="26" t="s">
        <v>9597</v>
      </c>
      <c r="L6498" s="26" t="s">
        <v>30746</v>
      </c>
      <c r="M6498" s="26">
        <v>380631833974</v>
      </c>
      <c r="N6498" s="26">
        <v>3523185202</v>
      </c>
    </row>
    <row r="6499" spans="1:14">
      <c r="A6499" s="26" t="s">
        <v>5118</v>
      </c>
      <c r="B6499" s="26" t="s">
        <v>5119</v>
      </c>
      <c r="C6499" s="26">
        <v>20761103</v>
      </c>
      <c r="D6499" s="26" t="s">
        <v>780</v>
      </c>
      <c r="E6499" s="26" t="s">
        <v>30747</v>
      </c>
      <c r="F6499" s="26" t="s">
        <v>10114</v>
      </c>
      <c r="G6499" s="26" t="s">
        <v>9601</v>
      </c>
      <c r="H6499" s="26" t="s">
        <v>735</v>
      </c>
      <c r="J6499" s="26" t="s">
        <v>740</v>
      </c>
      <c r="K6499" s="26" t="s">
        <v>9597</v>
      </c>
      <c r="L6499" s="26" t="s">
        <v>30748</v>
      </c>
      <c r="M6499" s="26">
        <v>380322758061</v>
      </c>
      <c r="N6499" s="26">
        <v>1221881203</v>
      </c>
    </row>
    <row r="6500" spans="1:14">
      <c r="A6500" s="26" t="s">
        <v>8681</v>
      </c>
      <c r="B6500" s="26" t="s">
        <v>8682</v>
      </c>
      <c r="C6500" s="26">
        <v>38402043</v>
      </c>
      <c r="D6500" s="26" t="s">
        <v>24</v>
      </c>
      <c r="E6500" s="26" t="s">
        <v>30749</v>
      </c>
      <c r="F6500" s="26" t="s">
        <v>30750</v>
      </c>
      <c r="G6500" s="26" t="s">
        <v>9586</v>
      </c>
      <c r="H6500" s="26" t="s">
        <v>1308</v>
      </c>
      <c r="I6500" s="26" t="s">
        <v>13940</v>
      </c>
      <c r="J6500" s="26" t="s">
        <v>30751</v>
      </c>
      <c r="K6500" s="26" t="s">
        <v>9582</v>
      </c>
      <c r="L6500" s="26" t="s">
        <v>30752</v>
      </c>
      <c r="M6500" s="26">
        <v>380673460793</v>
      </c>
      <c r="N6500" s="26">
        <v>6825589001</v>
      </c>
    </row>
    <row r="6501" spans="1:14">
      <c r="A6501" s="26" t="s">
        <v>8848</v>
      </c>
      <c r="B6501" s="26" t="s">
        <v>8849</v>
      </c>
      <c r="C6501" s="26">
        <v>42081160</v>
      </c>
      <c r="D6501" s="26" t="s">
        <v>24</v>
      </c>
      <c r="E6501" s="26" t="s">
        <v>30753</v>
      </c>
      <c r="F6501" s="26" t="s">
        <v>30754</v>
      </c>
      <c r="G6501" s="26" t="s">
        <v>9579</v>
      </c>
      <c r="H6501" s="26" t="s">
        <v>1401</v>
      </c>
      <c r="I6501" s="26" t="s">
        <v>11494</v>
      </c>
      <c r="J6501" s="26" t="s">
        <v>30755</v>
      </c>
      <c r="K6501" s="26" t="s">
        <v>9582</v>
      </c>
      <c r="L6501" s="26" t="s">
        <v>30756</v>
      </c>
      <c r="M6501" s="26">
        <v>380473438333</v>
      </c>
      <c r="N6501" s="26">
        <v>7120355411</v>
      </c>
    </row>
    <row r="6502" spans="1:14">
      <c r="A6502" s="26" t="s">
        <v>9395</v>
      </c>
      <c r="B6502" s="26" t="s">
        <v>9396</v>
      </c>
      <c r="C6502" s="26">
        <v>38543914</v>
      </c>
      <c r="D6502" s="26" t="s">
        <v>24</v>
      </c>
      <c r="E6502" s="26" t="s">
        <v>30757</v>
      </c>
      <c r="F6502" s="26" t="s">
        <v>9596</v>
      </c>
      <c r="G6502" s="26" t="s">
        <v>9586</v>
      </c>
      <c r="H6502" s="26" t="s">
        <v>1573</v>
      </c>
      <c r="J6502" s="26" t="s">
        <v>1589</v>
      </c>
      <c r="K6502" s="26" t="s">
        <v>9597</v>
      </c>
      <c r="L6502" s="26" t="s">
        <v>30758</v>
      </c>
      <c r="M6502" s="26">
        <v>380992775104</v>
      </c>
      <c r="N6502" s="26">
        <v>1824286707</v>
      </c>
    </row>
    <row r="6503" spans="1:14">
      <c r="A6503" s="26" t="s">
        <v>8928</v>
      </c>
      <c r="B6503" s="26" t="s">
        <v>8929</v>
      </c>
      <c r="C6503" s="26">
        <v>39028772</v>
      </c>
      <c r="D6503" s="26" t="s">
        <v>24</v>
      </c>
      <c r="E6503" s="26" t="s">
        <v>30759</v>
      </c>
      <c r="F6503" s="26" t="s">
        <v>30760</v>
      </c>
      <c r="G6503" s="26" t="s">
        <v>9579</v>
      </c>
      <c r="H6503" s="26" t="s">
        <v>1401</v>
      </c>
      <c r="I6503" s="26" t="s">
        <v>9777</v>
      </c>
      <c r="J6503" s="26" t="s">
        <v>30761</v>
      </c>
      <c r="K6503" s="26" t="s">
        <v>9582</v>
      </c>
      <c r="L6503" s="26" t="s">
        <v>30762</v>
      </c>
      <c r="M6503" s="26">
        <v>380961676702</v>
      </c>
      <c r="N6503" s="26">
        <v>7124382001</v>
      </c>
    </row>
    <row r="6504" spans="1:14">
      <c r="A6504" s="26" t="s">
        <v>7104</v>
      </c>
      <c r="B6504" s="26" t="s">
        <v>7105</v>
      </c>
      <c r="C6504" s="26">
        <v>41894299</v>
      </c>
      <c r="D6504" s="26" t="s">
        <v>24</v>
      </c>
      <c r="E6504" s="26" t="s">
        <v>30763</v>
      </c>
      <c r="F6504" s="26" t="s">
        <v>7105</v>
      </c>
      <c r="G6504" s="26" t="s">
        <v>9586</v>
      </c>
      <c r="H6504" s="26" t="s">
        <v>987</v>
      </c>
      <c r="I6504" s="26" t="s">
        <v>10311</v>
      </c>
      <c r="J6504" s="26" t="s">
        <v>7106</v>
      </c>
      <c r="K6504" s="26" t="s">
        <v>9582</v>
      </c>
      <c r="L6504" s="26" t="s">
        <v>30764</v>
      </c>
      <c r="M6504" s="26">
        <v>380979904398</v>
      </c>
      <c r="N6504" s="26">
        <v>124783801</v>
      </c>
    </row>
    <row r="6505" spans="1:14">
      <c r="A6505" s="26" t="s">
        <v>9350</v>
      </c>
      <c r="B6505" s="26" t="s">
        <v>9351</v>
      </c>
      <c r="C6505" s="26">
        <v>38860563</v>
      </c>
      <c r="D6505" s="26" t="s">
        <v>24</v>
      </c>
      <c r="E6505" s="26" t="s">
        <v>30765</v>
      </c>
      <c r="F6505" s="26" t="s">
        <v>30766</v>
      </c>
      <c r="G6505" s="26" t="s">
        <v>9586</v>
      </c>
      <c r="H6505" s="26" t="s">
        <v>1573</v>
      </c>
      <c r="J6505" s="26" t="s">
        <v>1582</v>
      </c>
      <c r="K6505" s="26" t="s">
        <v>9597</v>
      </c>
      <c r="L6505" s="26" t="s">
        <v>30767</v>
      </c>
      <c r="M6505" s="26">
        <v>380463173026</v>
      </c>
      <c r="N6505" s="26">
        <v>7410400000</v>
      </c>
    </row>
    <row r="6506" spans="1:14">
      <c r="A6506" s="26" t="s">
        <v>7497</v>
      </c>
      <c r="B6506" s="26" t="s">
        <v>7498</v>
      </c>
      <c r="C6506" s="26">
        <v>2000334</v>
      </c>
      <c r="D6506" s="26" t="s">
        <v>780</v>
      </c>
      <c r="E6506" s="26" t="s">
        <v>30768</v>
      </c>
      <c r="F6506" s="26" t="s">
        <v>16971</v>
      </c>
      <c r="G6506" s="26" t="s">
        <v>9601</v>
      </c>
      <c r="H6506" s="26" t="s">
        <v>1025</v>
      </c>
      <c r="J6506" s="26" t="s">
        <v>1065</v>
      </c>
      <c r="K6506" s="26" t="s">
        <v>9597</v>
      </c>
      <c r="L6506" s="26" t="s">
        <v>14265</v>
      </c>
      <c r="M6506" s="26">
        <v>380542661882</v>
      </c>
      <c r="N6506" s="26">
        <v>5910100000</v>
      </c>
    </row>
    <row r="6507" spans="1:14">
      <c r="A6507" s="26" t="s">
        <v>6232</v>
      </c>
      <c r="B6507" s="26" t="s">
        <v>6233</v>
      </c>
      <c r="C6507" s="26">
        <v>38552185</v>
      </c>
      <c r="D6507" s="26" t="s">
        <v>24</v>
      </c>
      <c r="E6507" s="26" t="s">
        <v>30769</v>
      </c>
      <c r="F6507" s="26" t="s">
        <v>30770</v>
      </c>
      <c r="G6507" s="26" t="s">
        <v>9579</v>
      </c>
      <c r="H6507" s="26" t="s">
        <v>885</v>
      </c>
      <c r="I6507" s="26" t="s">
        <v>11207</v>
      </c>
      <c r="J6507" s="26" t="s">
        <v>345</v>
      </c>
      <c r="K6507" s="26" t="s">
        <v>9582</v>
      </c>
      <c r="L6507" s="26" t="s">
        <v>30771</v>
      </c>
      <c r="M6507" s="26">
        <v>380668554803</v>
      </c>
      <c r="N6507" s="26">
        <v>120782508</v>
      </c>
    </row>
    <row r="6508" spans="1:14">
      <c r="A6508" s="26" t="s">
        <v>7821</v>
      </c>
      <c r="B6508" s="26" t="s">
        <v>7822</v>
      </c>
      <c r="C6508" s="26">
        <v>2001185</v>
      </c>
      <c r="D6508" s="26" t="s">
        <v>780</v>
      </c>
      <c r="E6508" s="26" t="s">
        <v>30772</v>
      </c>
      <c r="F6508" s="26" t="s">
        <v>9787</v>
      </c>
      <c r="G6508" s="26" t="s">
        <v>9601</v>
      </c>
      <c r="H6508" s="26" t="s">
        <v>1088</v>
      </c>
      <c r="J6508" s="26" t="s">
        <v>12416</v>
      </c>
      <c r="K6508" s="26" t="s">
        <v>9597</v>
      </c>
      <c r="L6508" s="26" t="s">
        <v>30773</v>
      </c>
      <c r="M6508" s="26">
        <v>761979031024</v>
      </c>
      <c r="N6508" s="26">
        <v>6110300000</v>
      </c>
    </row>
    <row r="6509" spans="1:14">
      <c r="A6509" s="26" t="s">
        <v>8190</v>
      </c>
      <c r="B6509" s="26" t="s">
        <v>8179</v>
      </c>
      <c r="C6509" s="26">
        <v>2003735</v>
      </c>
      <c r="D6509" s="26" t="s">
        <v>24</v>
      </c>
      <c r="E6509" s="26" t="s">
        <v>30774</v>
      </c>
      <c r="F6509" s="26" t="s">
        <v>30775</v>
      </c>
      <c r="G6509" s="26" t="s">
        <v>9586</v>
      </c>
      <c r="H6509" s="26" t="s">
        <v>1122</v>
      </c>
      <c r="J6509" s="26" t="s">
        <v>8039</v>
      </c>
      <c r="K6509" s="26" t="s">
        <v>9597</v>
      </c>
      <c r="L6509" s="26" t="s">
        <v>9661</v>
      </c>
      <c r="M6509" s="26">
        <v>380577255474</v>
      </c>
      <c r="N6509" s="26">
        <v>6310100000</v>
      </c>
    </row>
    <row r="6510" spans="1:14">
      <c r="A6510" s="26" t="s">
        <v>8875</v>
      </c>
      <c r="B6510" s="26" t="s">
        <v>8876</v>
      </c>
      <c r="C6510" s="26">
        <v>40256031</v>
      </c>
      <c r="D6510" s="26" t="s">
        <v>24</v>
      </c>
      <c r="E6510" s="26" t="s">
        <v>30776</v>
      </c>
      <c r="F6510" s="26" t="s">
        <v>30777</v>
      </c>
      <c r="G6510" s="26" t="s">
        <v>9586</v>
      </c>
      <c r="H6510" s="26" t="s">
        <v>1401</v>
      </c>
      <c r="J6510" s="26" t="s">
        <v>30778</v>
      </c>
      <c r="K6510" s="26" t="s">
        <v>9582</v>
      </c>
      <c r="L6510" s="26" t="s">
        <v>30779</v>
      </c>
      <c r="M6510" s="26">
        <v>380980241946</v>
      </c>
      <c r="N6510" s="26">
        <v>7121586201</v>
      </c>
    </row>
    <row r="6511" spans="1:14">
      <c r="A6511" s="26" t="s">
        <v>9227</v>
      </c>
      <c r="B6511" s="26" t="s">
        <v>9182</v>
      </c>
      <c r="C6511" s="26">
        <v>5481369</v>
      </c>
      <c r="D6511" s="26" t="s">
        <v>24</v>
      </c>
      <c r="E6511" s="26" t="s">
        <v>30780</v>
      </c>
      <c r="F6511" s="26" t="s">
        <v>30781</v>
      </c>
      <c r="G6511" s="26" t="s">
        <v>9591</v>
      </c>
      <c r="H6511" s="26" t="s">
        <v>1490</v>
      </c>
      <c r="J6511" s="26" t="s">
        <v>1553</v>
      </c>
      <c r="K6511" s="26" t="s">
        <v>9597</v>
      </c>
      <c r="L6511" s="26" t="s">
        <v>30782</v>
      </c>
      <c r="M6511" s="26">
        <v>380372532294</v>
      </c>
      <c r="N6511" s="26">
        <v>524955100</v>
      </c>
    </row>
    <row r="6512" spans="1:14">
      <c r="A6512" s="26" t="s">
        <v>8806</v>
      </c>
      <c r="B6512" s="26" t="s">
        <v>8807</v>
      </c>
      <c r="C6512" s="26">
        <v>30190412</v>
      </c>
      <c r="D6512" s="26" t="s">
        <v>24</v>
      </c>
      <c r="E6512" s="26" t="s">
        <v>30783</v>
      </c>
      <c r="F6512" s="26" t="s">
        <v>30784</v>
      </c>
      <c r="G6512" s="26" t="s">
        <v>9586</v>
      </c>
      <c r="H6512" s="26" t="s">
        <v>1308</v>
      </c>
      <c r="J6512" s="26" t="s">
        <v>1387</v>
      </c>
      <c r="K6512" s="26" t="s">
        <v>9597</v>
      </c>
      <c r="L6512" s="26" t="s">
        <v>30785</v>
      </c>
      <c r="M6512" s="26">
        <v>380682033418</v>
      </c>
      <c r="N6512" s="26">
        <v>4412745702</v>
      </c>
    </row>
    <row r="6513" spans="1:14">
      <c r="A6513" s="26" t="s">
        <v>8924</v>
      </c>
      <c r="B6513" s="26" t="s">
        <v>8925</v>
      </c>
      <c r="C6513" s="26">
        <v>39011491</v>
      </c>
      <c r="D6513" s="26" t="s">
        <v>24</v>
      </c>
      <c r="E6513" s="26" t="s">
        <v>30786</v>
      </c>
      <c r="F6513" s="26" t="s">
        <v>30787</v>
      </c>
      <c r="G6513" s="26" t="s">
        <v>9579</v>
      </c>
      <c r="H6513" s="26" t="s">
        <v>1401</v>
      </c>
      <c r="I6513" s="26" t="s">
        <v>9726</v>
      </c>
      <c r="J6513" s="26" t="s">
        <v>30788</v>
      </c>
      <c r="K6513" s="26" t="s">
        <v>9582</v>
      </c>
      <c r="L6513" s="26" t="s">
        <v>30789</v>
      </c>
      <c r="M6513" s="26">
        <v>380967688860</v>
      </c>
      <c r="N6513" s="26">
        <v>7123789205</v>
      </c>
    </row>
    <row r="6514" spans="1:14">
      <c r="A6514" s="26" t="s">
        <v>2729</v>
      </c>
      <c r="B6514" s="26" t="s">
        <v>2730</v>
      </c>
      <c r="C6514" s="26">
        <v>37789087</v>
      </c>
      <c r="D6514" s="26" t="s">
        <v>24</v>
      </c>
      <c r="E6514" s="26" t="s">
        <v>30790</v>
      </c>
      <c r="F6514" s="26" t="s">
        <v>30791</v>
      </c>
      <c r="G6514" s="26" t="s">
        <v>9586</v>
      </c>
      <c r="H6514" s="26" t="s">
        <v>133</v>
      </c>
      <c r="I6514" s="26" t="s">
        <v>10969</v>
      </c>
      <c r="J6514" s="26" t="s">
        <v>242</v>
      </c>
      <c r="K6514" s="26" t="s">
        <v>9606</v>
      </c>
      <c r="L6514" s="26" t="s">
        <v>21289</v>
      </c>
      <c r="M6514" s="26">
        <v>380565028594</v>
      </c>
      <c r="N6514" s="26">
        <v>121686109</v>
      </c>
    </row>
    <row r="6515" spans="1:14">
      <c r="A6515" s="26" t="s">
        <v>6107</v>
      </c>
      <c r="B6515" s="26" t="s">
        <v>6108</v>
      </c>
      <c r="C6515" s="26">
        <v>38407591</v>
      </c>
      <c r="D6515" s="26" t="s">
        <v>24</v>
      </c>
      <c r="E6515" s="26" t="s">
        <v>30792</v>
      </c>
      <c r="F6515" s="26" t="s">
        <v>30793</v>
      </c>
      <c r="G6515" s="26" t="s">
        <v>9586</v>
      </c>
      <c r="H6515" s="26" t="s">
        <v>885</v>
      </c>
      <c r="I6515" s="26" t="s">
        <v>11363</v>
      </c>
      <c r="J6515" s="26" t="s">
        <v>30794</v>
      </c>
      <c r="K6515" s="26" t="s">
        <v>9582</v>
      </c>
      <c r="L6515" s="26" t="s">
        <v>30795</v>
      </c>
      <c r="M6515" s="26">
        <v>380984381707</v>
      </c>
      <c r="N6515" s="26">
        <v>5120282001</v>
      </c>
    </row>
    <row r="6516" spans="1:14">
      <c r="A6516" s="26" t="s">
        <v>6895</v>
      </c>
      <c r="B6516" s="26" t="s">
        <v>6896</v>
      </c>
      <c r="C6516" s="26">
        <v>1999514</v>
      </c>
      <c r="D6516" s="26" t="s">
        <v>780</v>
      </c>
      <c r="E6516" s="26" t="s">
        <v>30796</v>
      </c>
      <c r="F6516" s="26" t="s">
        <v>30797</v>
      </c>
      <c r="G6516" s="26" t="s">
        <v>9601</v>
      </c>
      <c r="H6516" s="26" t="s">
        <v>949</v>
      </c>
      <c r="I6516" s="26" t="s">
        <v>9669</v>
      </c>
      <c r="J6516" s="26" t="s">
        <v>6897</v>
      </c>
      <c r="K6516" s="26" t="s">
        <v>9597</v>
      </c>
      <c r="L6516" s="26" t="s">
        <v>30798</v>
      </c>
      <c r="M6516" s="26">
        <v>380536233456</v>
      </c>
      <c r="N6516" s="26">
        <v>5324810100</v>
      </c>
    </row>
    <row r="6517" spans="1:14">
      <c r="A6517" s="26" t="s">
        <v>6811</v>
      </c>
      <c r="B6517" s="26" t="s">
        <v>6812</v>
      </c>
      <c r="C6517" s="26">
        <v>1204394</v>
      </c>
      <c r="D6517" s="26" t="s">
        <v>780</v>
      </c>
      <c r="E6517" s="26" t="s">
        <v>30799</v>
      </c>
      <c r="F6517" s="26" t="s">
        <v>6812</v>
      </c>
      <c r="G6517" s="26" t="s">
        <v>9601</v>
      </c>
      <c r="H6517" s="26" t="s">
        <v>949</v>
      </c>
      <c r="J6517" s="26" t="s">
        <v>977</v>
      </c>
      <c r="K6517" s="26" t="s">
        <v>9597</v>
      </c>
      <c r="L6517" s="26" t="s">
        <v>30800</v>
      </c>
      <c r="M6517" s="26">
        <v>380532609227</v>
      </c>
      <c r="N6517" s="26">
        <v>4424080504</v>
      </c>
    </row>
    <row r="6518" spans="1:14">
      <c r="A6518" s="26" t="s">
        <v>5338</v>
      </c>
      <c r="B6518" s="26" t="s">
        <v>5337</v>
      </c>
      <c r="C6518" s="26">
        <v>1998035</v>
      </c>
      <c r="D6518" s="26" t="s">
        <v>24</v>
      </c>
      <c r="E6518" s="26" t="s">
        <v>30801</v>
      </c>
      <c r="F6518" s="26" t="s">
        <v>30802</v>
      </c>
      <c r="G6518" s="26" t="s">
        <v>9586</v>
      </c>
      <c r="H6518" s="26" t="s">
        <v>735</v>
      </c>
      <c r="I6518" s="26" t="s">
        <v>12249</v>
      </c>
      <c r="J6518" s="26" t="s">
        <v>30803</v>
      </c>
      <c r="K6518" s="26" t="s">
        <v>9582</v>
      </c>
      <c r="L6518" s="26" t="s">
        <v>30804</v>
      </c>
      <c r="M6518" s="26">
        <v>380974441949</v>
      </c>
      <c r="N6518" s="26">
        <v>4623683801</v>
      </c>
    </row>
    <row r="6519" spans="1:14">
      <c r="A6519" s="26" t="s">
        <v>4336</v>
      </c>
      <c r="B6519" s="26" t="s">
        <v>4337</v>
      </c>
      <c r="C6519" s="26">
        <v>38304599</v>
      </c>
      <c r="D6519" s="26" t="s">
        <v>24</v>
      </c>
      <c r="E6519" s="26" t="s">
        <v>30805</v>
      </c>
      <c r="F6519" s="26" t="s">
        <v>30806</v>
      </c>
      <c r="G6519" s="26" t="s">
        <v>9586</v>
      </c>
      <c r="H6519" s="26" t="s">
        <v>576</v>
      </c>
      <c r="I6519" s="26" t="s">
        <v>13251</v>
      </c>
      <c r="J6519" s="26" t="s">
        <v>30807</v>
      </c>
      <c r="K6519" s="26" t="s">
        <v>9582</v>
      </c>
      <c r="L6519" s="26" t="s">
        <v>30808</v>
      </c>
      <c r="M6519" s="26">
        <v>380991519303</v>
      </c>
      <c r="N6519" s="26">
        <v>3221082001</v>
      </c>
    </row>
    <row r="6520" spans="1:14">
      <c r="A6520" s="26" t="s">
        <v>5864</v>
      </c>
      <c r="B6520" s="26" t="s">
        <v>5865</v>
      </c>
      <c r="C6520" s="26">
        <v>5494828</v>
      </c>
      <c r="D6520" s="26" t="s">
        <v>780</v>
      </c>
      <c r="E6520" s="26" t="s">
        <v>30809</v>
      </c>
      <c r="F6520" s="26" t="s">
        <v>30810</v>
      </c>
      <c r="G6520" s="26" t="s">
        <v>9601</v>
      </c>
      <c r="H6520" s="26" t="s">
        <v>799</v>
      </c>
      <c r="J6520" s="26" t="s">
        <v>800</v>
      </c>
      <c r="K6520" s="26" t="s">
        <v>9597</v>
      </c>
      <c r="L6520" s="26" t="s">
        <v>30811</v>
      </c>
      <c r="M6520" s="26">
        <v>380444851274</v>
      </c>
      <c r="N6520" s="26">
        <v>4822784009</v>
      </c>
    </row>
    <row r="6521" spans="1:14">
      <c r="A6521" s="26" t="s">
        <v>7707</v>
      </c>
      <c r="B6521" s="26" t="s">
        <v>7708</v>
      </c>
      <c r="C6521" s="26">
        <v>2001038</v>
      </c>
      <c r="D6521" s="26" t="s">
        <v>780</v>
      </c>
      <c r="E6521" s="26" t="s">
        <v>30812</v>
      </c>
      <c r="F6521" s="26" t="s">
        <v>30813</v>
      </c>
      <c r="G6521" s="26" t="s">
        <v>9601</v>
      </c>
      <c r="H6521" s="26" t="s">
        <v>1088</v>
      </c>
      <c r="I6521" s="26" t="s">
        <v>10659</v>
      </c>
      <c r="J6521" s="26" t="s">
        <v>7706</v>
      </c>
      <c r="K6521" s="26" t="s">
        <v>9606</v>
      </c>
      <c r="L6521" s="26" t="s">
        <v>30814</v>
      </c>
      <c r="M6521" s="26">
        <v>380355151459</v>
      </c>
      <c r="N6521" s="26">
        <v>522485401</v>
      </c>
    </row>
    <row r="6522" spans="1:14">
      <c r="A6522" s="26" t="s">
        <v>9218</v>
      </c>
      <c r="B6522" s="26" t="s">
        <v>9219</v>
      </c>
      <c r="C6522" s="26">
        <v>30844172</v>
      </c>
      <c r="D6522" s="26" t="s">
        <v>780</v>
      </c>
      <c r="E6522" s="26" t="s">
        <v>30815</v>
      </c>
      <c r="F6522" s="26" t="s">
        <v>30816</v>
      </c>
      <c r="G6522" s="26" t="s">
        <v>9601</v>
      </c>
      <c r="H6522" s="26" t="s">
        <v>1490</v>
      </c>
      <c r="J6522" s="26" t="s">
        <v>1553</v>
      </c>
      <c r="K6522" s="26" t="s">
        <v>9597</v>
      </c>
      <c r="L6522" s="26" t="s">
        <v>10763</v>
      </c>
      <c r="M6522" s="26">
        <v>380372242210</v>
      </c>
      <c r="N6522" s="26">
        <v>524955100</v>
      </c>
    </row>
    <row r="6523" spans="1:14">
      <c r="A6523" s="26" t="s">
        <v>8915</v>
      </c>
      <c r="B6523" s="26" t="s">
        <v>8916</v>
      </c>
      <c r="C6523" s="26">
        <v>41368558</v>
      </c>
      <c r="D6523" s="26" t="s">
        <v>24</v>
      </c>
      <c r="E6523" s="26" t="s">
        <v>30817</v>
      </c>
      <c r="F6523" s="26" t="s">
        <v>30818</v>
      </c>
      <c r="G6523" s="26" t="s">
        <v>9586</v>
      </c>
      <c r="H6523" s="26" t="s">
        <v>1401</v>
      </c>
      <c r="I6523" s="26" t="s">
        <v>11520</v>
      </c>
      <c r="J6523" s="26" t="s">
        <v>30819</v>
      </c>
      <c r="K6523" s="26" t="s">
        <v>9582</v>
      </c>
      <c r="L6523" s="26" t="s">
        <v>30820</v>
      </c>
      <c r="M6523" s="26">
        <v>380984686537</v>
      </c>
      <c r="N6523" s="26">
        <v>7123481501</v>
      </c>
    </row>
    <row r="6524" spans="1:14">
      <c r="A6524" s="26" t="s">
        <v>2982</v>
      </c>
      <c r="B6524" s="26" t="s">
        <v>2983</v>
      </c>
      <c r="C6524" s="26">
        <v>37643758</v>
      </c>
      <c r="D6524" s="26" t="s">
        <v>24</v>
      </c>
      <c r="E6524" s="26" t="s">
        <v>30821</v>
      </c>
      <c r="F6524" s="26" t="s">
        <v>30822</v>
      </c>
      <c r="G6524" s="26" t="s">
        <v>9579</v>
      </c>
      <c r="H6524" s="26" t="s">
        <v>258</v>
      </c>
      <c r="I6524" s="26" t="s">
        <v>14964</v>
      </c>
      <c r="J6524" s="26" t="s">
        <v>30823</v>
      </c>
      <c r="K6524" s="26" t="s">
        <v>9582</v>
      </c>
      <c r="L6524" s="26" t="s">
        <v>30824</v>
      </c>
      <c r="M6524" s="26">
        <v>380626631922</v>
      </c>
      <c r="N6524" s="26">
        <v>1424256202</v>
      </c>
    </row>
    <row r="6525" spans="1:14">
      <c r="A6525" s="26" t="s">
        <v>8532</v>
      </c>
      <c r="B6525" s="26" t="s">
        <v>8533</v>
      </c>
      <c r="C6525" s="26">
        <v>38743829</v>
      </c>
      <c r="D6525" s="26" t="s">
        <v>24</v>
      </c>
      <c r="E6525" s="26" t="s">
        <v>30825</v>
      </c>
      <c r="F6525" s="26" t="s">
        <v>30826</v>
      </c>
      <c r="G6525" s="26" t="s">
        <v>9586</v>
      </c>
      <c r="H6525" s="26" t="s">
        <v>1269</v>
      </c>
      <c r="I6525" s="26" t="s">
        <v>10265</v>
      </c>
      <c r="J6525" s="26" t="s">
        <v>1294</v>
      </c>
      <c r="K6525" s="26" t="s">
        <v>9597</v>
      </c>
      <c r="L6525" s="26" t="s">
        <v>30112</v>
      </c>
      <c r="M6525" s="26">
        <v>380553753118</v>
      </c>
      <c r="N6525" s="26">
        <v>6524710100</v>
      </c>
    </row>
    <row r="6526" spans="1:14">
      <c r="A6526" s="26" t="s">
        <v>4216</v>
      </c>
      <c r="B6526" s="26" t="s">
        <v>4217</v>
      </c>
      <c r="C6526" s="26">
        <v>41838805</v>
      </c>
      <c r="D6526" s="26" t="s">
        <v>24</v>
      </c>
      <c r="E6526" s="26" t="s">
        <v>30827</v>
      </c>
      <c r="F6526" s="26" t="s">
        <v>30828</v>
      </c>
      <c r="G6526" s="26" t="s">
        <v>9579</v>
      </c>
      <c r="H6526" s="26" t="s">
        <v>506</v>
      </c>
      <c r="I6526" s="26" t="s">
        <v>9709</v>
      </c>
      <c r="J6526" s="26" t="s">
        <v>30829</v>
      </c>
      <c r="K6526" s="26" t="s">
        <v>9582</v>
      </c>
      <c r="L6526" s="26" t="s">
        <v>30830</v>
      </c>
      <c r="M6526" s="26">
        <v>380343534659</v>
      </c>
      <c r="N6526" s="26">
        <v>2624483902</v>
      </c>
    </row>
    <row r="6527" spans="1:14">
      <c r="A6527" s="26" t="s">
        <v>4774</v>
      </c>
      <c r="B6527" s="26" t="s">
        <v>4775</v>
      </c>
      <c r="C6527" s="26">
        <v>37336085</v>
      </c>
      <c r="D6527" s="26" t="s">
        <v>24</v>
      </c>
      <c r="E6527" s="26" t="s">
        <v>30831</v>
      </c>
      <c r="F6527" s="26" t="s">
        <v>30832</v>
      </c>
      <c r="G6527" s="26" t="s">
        <v>9586</v>
      </c>
      <c r="H6527" s="26" t="s">
        <v>711</v>
      </c>
      <c r="I6527" s="26" t="s">
        <v>15378</v>
      </c>
      <c r="J6527" s="26" t="s">
        <v>1410</v>
      </c>
      <c r="K6527" s="26" t="s">
        <v>9582</v>
      </c>
      <c r="L6527" s="26" t="s">
        <v>30833</v>
      </c>
      <c r="M6527" s="26">
        <v>380646697632</v>
      </c>
      <c r="N6527" s="26">
        <v>522486403</v>
      </c>
    </row>
    <row r="6528" spans="1:14">
      <c r="A6528" s="26" t="s">
        <v>6716</v>
      </c>
      <c r="B6528" s="26" t="s">
        <v>6717</v>
      </c>
      <c r="C6528" s="26">
        <v>37953735</v>
      </c>
      <c r="D6528" s="26" t="s">
        <v>24</v>
      </c>
      <c r="E6528" s="26" t="s">
        <v>30834</v>
      </c>
      <c r="F6528" s="26" t="s">
        <v>30835</v>
      </c>
      <c r="G6528" s="26" t="s">
        <v>9586</v>
      </c>
      <c r="H6528" s="26" t="s">
        <v>949</v>
      </c>
      <c r="I6528" s="26" t="s">
        <v>10708</v>
      </c>
      <c r="J6528" s="26" t="s">
        <v>30836</v>
      </c>
      <c r="K6528" s="26" t="s">
        <v>9582</v>
      </c>
      <c r="L6528" s="26" t="s">
        <v>30837</v>
      </c>
      <c r="M6528" s="26">
        <v>380507429491</v>
      </c>
      <c r="N6528" s="26">
        <v>5322680401</v>
      </c>
    </row>
    <row r="6529" spans="1:14">
      <c r="A6529" s="26" t="s">
        <v>4125</v>
      </c>
      <c r="B6529" s="26" t="s">
        <v>4124</v>
      </c>
      <c r="C6529" s="26">
        <v>33271905</v>
      </c>
      <c r="D6529" s="26" t="s">
        <v>24</v>
      </c>
      <c r="E6529" s="26" t="s">
        <v>30838</v>
      </c>
      <c r="F6529" s="26" t="s">
        <v>30839</v>
      </c>
      <c r="G6529" s="26" t="s">
        <v>9586</v>
      </c>
      <c r="H6529" s="26" t="s">
        <v>506</v>
      </c>
      <c r="I6529" s="26" t="s">
        <v>10881</v>
      </c>
      <c r="J6529" s="26" t="s">
        <v>4190</v>
      </c>
      <c r="K6529" s="26" t="s">
        <v>9582</v>
      </c>
      <c r="L6529" s="26" t="s">
        <v>30840</v>
      </c>
      <c r="M6529" s="26">
        <v>380347297272</v>
      </c>
      <c r="N6529" s="26">
        <v>2622884801</v>
      </c>
    </row>
    <row r="6530" spans="1:14">
      <c r="A6530" s="26" t="s">
        <v>3985</v>
      </c>
      <c r="B6530" s="26" t="s">
        <v>3986</v>
      </c>
      <c r="C6530" s="26">
        <v>41901934</v>
      </c>
      <c r="D6530" s="26" t="s">
        <v>24</v>
      </c>
      <c r="E6530" s="26" t="s">
        <v>30841</v>
      </c>
      <c r="F6530" s="26" t="s">
        <v>30842</v>
      </c>
      <c r="G6530" s="26" t="s">
        <v>9579</v>
      </c>
      <c r="H6530" s="26" t="s">
        <v>506</v>
      </c>
      <c r="J6530" s="26" t="s">
        <v>30843</v>
      </c>
      <c r="K6530" s="26" t="s">
        <v>9582</v>
      </c>
      <c r="L6530" s="26" t="s">
        <v>30844</v>
      </c>
      <c r="M6530" s="26">
        <v>380950838502</v>
      </c>
      <c r="N6530" s="26">
        <v>2622855305</v>
      </c>
    </row>
    <row r="6531" spans="1:14">
      <c r="A6531" s="26" t="s">
        <v>5509</v>
      </c>
      <c r="B6531" s="26" t="s">
        <v>5510</v>
      </c>
      <c r="C6531" s="26">
        <v>3568132</v>
      </c>
      <c r="D6531" s="26" t="s">
        <v>24</v>
      </c>
      <c r="E6531" s="26" t="s">
        <v>30845</v>
      </c>
      <c r="F6531" s="26" t="s">
        <v>30846</v>
      </c>
      <c r="G6531" s="26" t="s">
        <v>9586</v>
      </c>
      <c r="H6531" s="26" t="s">
        <v>799</v>
      </c>
      <c r="J6531" s="26" t="s">
        <v>800</v>
      </c>
      <c r="K6531" s="26" t="s">
        <v>9597</v>
      </c>
      <c r="L6531" s="26" t="s">
        <v>24591</v>
      </c>
      <c r="M6531" s="26">
        <v>380445678796</v>
      </c>
      <c r="N6531" s="26">
        <v>4822784009</v>
      </c>
    </row>
    <row r="6532" spans="1:14">
      <c r="A6532" s="26" t="s">
        <v>8615</v>
      </c>
      <c r="B6532" s="26" t="s">
        <v>8616</v>
      </c>
      <c r="C6532" s="26">
        <v>38550036</v>
      </c>
      <c r="D6532" s="26" t="s">
        <v>24</v>
      </c>
      <c r="E6532" s="26" t="s">
        <v>30847</v>
      </c>
      <c r="F6532" s="26" t="s">
        <v>30848</v>
      </c>
      <c r="G6532" s="26" t="s">
        <v>9579</v>
      </c>
      <c r="H6532" s="26" t="s">
        <v>1308</v>
      </c>
      <c r="J6532" s="26" t="s">
        <v>30849</v>
      </c>
      <c r="K6532" s="26" t="s">
        <v>9582</v>
      </c>
      <c r="L6532" s="26" t="s">
        <v>30850</v>
      </c>
      <c r="M6532" s="26">
        <v>761936577906</v>
      </c>
      <c r="N6532" s="26">
        <v>6820655105</v>
      </c>
    </row>
    <row r="6533" spans="1:14">
      <c r="A6533" s="26" t="s">
        <v>7170</v>
      </c>
      <c r="B6533" s="26" t="s">
        <v>7171</v>
      </c>
      <c r="C6533" s="26">
        <v>2000197</v>
      </c>
      <c r="D6533" s="26" t="s">
        <v>780</v>
      </c>
      <c r="E6533" s="26" t="s">
        <v>30851</v>
      </c>
      <c r="F6533" s="26" t="s">
        <v>10863</v>
      </c>
      <c r="G6533" s="26" t="s">
        <v>9601</v>
      </c>
      <c r="H6533" s="26" t="s">
        <v>987</v>
      </c>
      <c r="J6533" s="26" t="s">
        <v>1008</v>
      </c>
      <c r="K6533" s="26" t="s">
        <v>9597</v>
      </c>
      <c r="L6533" s="26" t="s">
        <v>30852</v>
      </c>
      <c r="M6533" s="26">
        <v>380362269445</v>
      </c>
      <c r="N6533" s="26">
        <v>122086501</v>
      </c>
    </row>
    <row r="6534" spans="1:14">
      <c r="A6534" s="26" t="s">
        <v>7890</v>
      </c>
      <c r="B6534" s="26" t="s">
        <v>7891</v>
      </c>
      <c r="C6534" s="26">
        <v>2001357</v>
      </c>
      <c r="D6534" s="26" t="s">
        <v>780</v>
      </c>
      <c r="E6534" s="26" t="s">
        <v>30853</v>
      </c>
      <c r="F6534" s="26" t="s">
        <v>30854</v>
      </c>
      <c r="G6534" s="26" t="s">
        <v>9601</v>
      </c>
      <c r="H6534" s="26" t="s">
        <v>1122</v>
      </c>
      <c r="I6534" s="26" t="s">
        <v>10431</v>
      </c>
      <c r="J6534" s="26" t="s">
        <v>1159</v>
      </c>
      <c r="K6534" s="26" t="s">
        <v>9597</v>
      </c>
      <c r="L6534" s="26" t="s">
        <v>30855</v>
      </c>
      <c r="M6534" s="26">
        <v>380574144085</v>
      </c>
      <c r="N6534" s="26">
        <v>6321610100</v>
      </c>
    </row>
    <row r="6535" spans="1:14">
      <c r="A6535" s="26" t="s">
        <v>2046</v>
      </c>
      <c r="B6535" s="26" t="s">
        <v>2047</v>
      </c>
      <c r="C6535" s="26">
        <v>25787627</v>
      </c>
      <c r="D6535" s="26" t="s">
        <v>24</v>
      </c>
      <c r="E6535" s="26" t="s">
        <v>30856</v>
      </c>
      <c r="F6535" s="26" t="s">
        <v>12637</v>
      </c>
      <c r="G6535" s="26" t="s">
        <v>9586</v>
      </c>
      <c r="H6535" s="26" t="s">
        <v>103</v>
      </c>
      <c r="I6535" s="26" t="s">
        <v>12557</v>
      </c>
      <c r="J6535" s="26" t="s">
        <v>30857</v>
      </c>
      <c r="K6535" s="26" t="s">
        <v>9582</v>
      </c>
      <c r="L6535" s="26" t="s">
        <v>30858</v>
      </c>
      <c r="M6535" s="26">
        <v>380332251301</v>
      </c>
      <c r="N6535" s="26">
        <v>721882701</v>
      </c>
    </row>
    <row r="6536" spans="1:14">
      <c r="A6536" s="26" t="s">
        <v>3387</v>
      </c>
      <c r="B6536" s="26" t="s">
        <v>3388</v>
      </c>
      <c r="C6536" s="26">
        <v>38548802</v>
      </c>
      <c r="D6536" s="26" t="s">
        <v>24</v>
      </c>
      <c r="E6536" s="26" t="s">
        <v>30859</v>
      </c>
      <c r="F6536" s="26" t="s">
        <v>30860</v>
      </c>
      <c r="G6536" s="26" t="s">
        <v>9586</v>
      </c>
      <c r="H6536" s="26" t="s">
        <v>392</v>
      </c>
      <c r="I6536" s="26" t="s">
        <v>30861</v>
      </c>
      <c r="J6536" s="26" t="s">
        <v>30862</v>
      </c>
      <c r="K6536" s="26" t="s">
        <v>9606</v>
      </c>
      <c r="L6536" s="26" t="s">
        <v>30863</v>
      </c>
      <c r="M6536" s="26">
        <v>380313625503</v>
      </c>
      <c r="N6536" s="26">
        <v>2121555300</v>
      </c>
    </row>
    <row r="6537" spans="1:14">
      <c r="A6537" s="26" t="s">
        <v>3349</v>
      </c>
      <c r="B6537" s="26" t="s">
        <v>3350</v>
      </c>
      <c r="C6537" s="26">
        <v>38068793</v>
      </c>
      <c r="D6537" s="26" t="s">
        <v>24</v>
      </c>
      <c r="E6537" s="26" t="s">
        <v>30864</v>
      </c>
      <c r="F6537" s="26" t="s">
        <v>30865</v>
      </c>
      <c r="G6537" s="26" t="s">
        <v>9586</v>
      </c>
      <c r="H6537" s="26" t="s">
        <v>392</v>
      </c>
      <c r="I6537" s="26" t="s">
        <v>10303</v>
      </c>
      <c r="J6537" s="26" t="s">
        <v>30866</v>
      </c>
      <c r="K6537" s="26" t="s">
        <v>9582</v>
      </c>
      <c r="L6537" s="26" t="s">
        <v>30867</v>
      </c>
      <c r="M6537" s="26">
        <v>380673463395</v>
      </c>
      <c r="N6537" s="26">
        <v>2120481701</v>
      </c>
    </row>
    <row r="6538" spans="1:14">
      <c r="A6538" s="26" t="s">
        <v>9399</v>
      </c>
      <c r="B6538" s="26" t="s">
        <v>9400</v>
      </c>
      <c r="C6538" s="26">
        <v>38955665</v>
      </c>
      <c r="D6538" s="26" t="s">
        <v>24</v>
      </c>
      <c r="E6538" s="26" t="s">
        <v>30868</v>
      </c>
      <c r="F6538" s="26" t="s">
        <v>30869</v>
      </c>
      <c r="G6538" s="26" t="s">
        <v>9586</v>
      </c>
      <c r="H6538" s="26" t="s">
        <v>1573</v>
      </c>
      <c r="I6538" s="26" t="s">
        <v>10158</v>
      </c>
      <c r="J6538" s="26" t="s">
        <v>30870</v>
      </c>
      <c r="K6538" s="26" t="s">
        <v>9606</v>
      </c>
      <c r="L6538" s="26" t="s">
        <v>30871</v>
      </c>
      <c r="M6538" s="26">
        <v>380462682746</v>
      </c>
      <c r="N6538" s="26">
        <v>7425556000</v>
      </c>
    </row>
    <row r="6539" spans="1:14">
      <c r="A6539" s="26" t="s">
        <v>2118</v>
      </c>
      <c r="B6539" s="26" t="s">
        <v>2119</v>
      </c>
      <c r="C6539" s="26">
        <v>38485788</v>
      </c>
      <c r="D6539" s="26" t="s">
        <v>24</v>
      </c>
      <c r="E6539" s="26" t="s">
        <v>30872</v>
      </c>
      <c r="F6539" s="26" t="s">
        <v>30873</v>
      </c>
      <c r="G6539" s="26" t="s">
        <v>9586</v>
      </c>
      <c r="H6539" s="26" t="s">
        <v>103</v>
      </c>
      <c r="I6539" s="26" t="s">
        <v>9897</v>
      </c>
      <c r="J6539" s="26" t="s">
        <v>30874</v>
      </c>
      <c r="K6539" s="26" t="s">
        <v>9582</v>
      </c>
      <c r="L6539" s="26" t="s">
        <v>30875</v>
      </c>
      <c r="M6539" s="26">
        <v>380972254417</v>
      </c>
      <c r="N6539" s="26">
        <v>724285201</v>
      </c>
    </row>
    <row r="6540" spans="1:14">
      <c r="A6540" s="26" t="s">
        <v>7311</v>
      </c>
      <c r="B6540" s="26" t="s">
        <v>7312</v>
      </c>
      <c r="C6540" s="26">
        <v>41479671</v>
      </c>
      <c r="D6540" s="26" t="s">
        <v>24</v>
      </c>
      <c r="E6540" s="26" t="s">
        <v>30876</v>
      </c>
      <c r="F6540" s="26" t="s">
        <v>30877</v>
      </c>
      <c r="G6540" s="26" t="s">
        <v>9591</v>
      </c>
      <c r="H6540" s="26" t="s">
        <v>1025</v>
      </c>
      <c r="I6540" s="26" t="s">
        <v>9657</v>
      </c>
      <c r="J6540" s="26" t="s">
        <v>30878</v>
      </c>
      <c r="K6540" s="26" t="s">
        <v>9582</v>
      </c>
      <c r="L6540" s="26" t="s">
        <v>30879</v>
      </c>
      <c r="M6540" s="26">
        <v>380665408195</v>
      </c>
      <c r="N6540" s="26">
        <v>5920382407</v>
      </c>
    </row>
    <row r="6541" spans="1:14">
      <c r="A6541" s="26" t="s">
        <v>3198</v>
      </c>
      <c r="B6541" s="26" t="s">
        <v>3199</v>
      </c>
      <c r="C6541" s="26">
        <v>38006590</v>
      </c>
      <c r="D6541" s="26" t="s">
        <v>24</v>
      </c>
      <c r="E6541" s="26" t="s">
        <v>30880</v>
      </c>
      <c r="F6541" s="26" t="s">
        <v>30881</v>
      </c>
      <c r="G6541" s="26" t="s">
        <v>9579</v>
      </c>
      <c r="H6541" s="26" t="s">
        <v>375</v>
      </c>
      <c r="I6541" s="26" t="s">
        <v>12317</v>
      </c>
      <c r="J6541" s="26" t="s">
        <v>30882</v>
      </c>
      <c r="K6541" s="26" t="s">
        <v>9582</v>
      </c>
      <c r="L6541" s="26" t="s">
        <v>30883</v>
      </c>
      <c r="M6541" s="26">
        <v>380989177979</v>
      </c>
      <c r="N6541" s="26">
        <v>1823755146</v>
      </c>
    </row>
    <row r="6542" spans="1:14">
      <c r="A6542" s="26" t="s">
        <v>5294</v>
      </c>
      <c r="B6542" s="26" t="s">
        <v>5295</v>
      </c>
      <c r="C6542" s="26">
        <v>40236036</v>
      </c>
      <c r="D6542" s="26" t="s">
        <v>780</v>
      </c>
      <c r="E6542" s="26" t="s">
        <v>30884</v>
      </c>
      <c r="F6542" s="26" t="s">
        <v>30885</v>
      </c>
      <c r="G6542" s="26" t="s">
        <v>9601</v>
      </c>
      <c r="H6542" s="26" t="s">
        <v>735</v>
      </c>
      <c r="J6542" s="26" t="s">
        <v>30886</v>
      </c>
      <c r="K6542" s="26" t="s">
        <v>9582</v>
      </c>
      <c r="L6542" s="26" t="s">
        <v>30887</v>
      </c>
      <c r="M6542" s="26">
        <v>380676614585</v>
      </c>
      <c r="N6542" s="26">
        <v>4624210303</v>
      </c>
    </row>
    <row r="6543" spans="1:14">
      <c r="A6543" s="26" t="s">
        <v>3372</v>
      </c>
      <c r="B6543" s="26" t="s">
        <v>3373</v>
      </c>
      <c r="C6543" s="26">
        <v>41769166</v>
      </c>
      <c r="D6543" s="26" t="s">
        <v>24</v>
      </c>
      <c r="E6543" s="26" t="s">
        <v>30888</v>
      </c>
      <c r="F6543" s="26" t="s">
        <v>30889</v>
      </c>
      <c r="G6543" s="26" t="s">
        <v>9586</v>
      </c>
      <c r="H6543" s="26" t="s">
        <v>392</v>
      </c>
      <c r="I6543" s="26" t="s">
        <v>11040</v>
      </c>
      <c r="J6543" s="26" t="s">
        <v>30890</v>
      </c>
      <c r="K6543" s="26" t="s">
        <v>9582</v>
      </c>
      <c r="L6543" s="26" t="s">
        <v>30891</v>
      </c>
      <c r="M6543" s="26">
        <v>380314339316</v>
      </c>
      <c r="N6543" s="26">
        <v>2121286201</v>
      </c>
    </row>
    <row r="6544" spans="1:14">
      <c r="A6544" s="26" t="s">
        <v>3145</v>
      </c>
      <c r="B6544" s="26" t="s">
        <v>3142</v>
      </c>
      <c r="C6544" s="26">
        <v>41931754</v>
      </c>
      <c r="D6544" s="26" t="s">
        <v>24</v>
      </c>
      <c r="E6544" s="26" t="s">
        <v>30892</v>
      </c>
      <c r="F6544" s="26" t="s">
        <v>21193</v>
      </c>
      <c r="G6544" s="26" t="s">
        <v>9586</v>
      </c>
      <c r="H6544" s="26" t="s">
        <v>375</v>
      </c>
      <c r="J6544" s="26" t="s">
        <v>380</v>
      </c>
      <c r="K6544" s="26" t="s">
        <v>9597</v>
      </c>
      <c r="L6544" s="26" t="s">
        <v>11174</v>
      </c>
      <c r="M6544" s="26">
        <v>380412432000</v>
      </c>
      <c r="N6544" s="26">
        <v>1810100000</v>
      </c>
    </row>
    <row r="6545" spans="1:14">
      <c r="A6545" s="26" t="s">
        <v>7709</v>
      </c>
      <c r="B6545" s="26" t="s">
        <v>7710</v>
      </c>
      <c r="C6545" s="26">
        <v>42588046</v>
      </c>
      <c r="D6545" s="26" t="s">
        <v>24</v>
      </c>
      <c r="E6545" s="26" t="s">
        <v>30893</v>
      </c>
      <c r="F6545" s="26" t="s">
        <v>30894</v>
      </c>
      <c r="G6545" s="26" t="s">
        <v>9586</v>
      </c>
      <c r="H6545" s="26" t="s">
        <v>1088</v>
      </c>
      <c r="I6545" s="26" t="s">
        <v>10069</v>
      </c>
      <c r="J6545" s="26" t="s">
        <v>27148</v>
      </c>
      <c r="K6545" s="26" t="s">
        <v>9606</v>
      </c>
      <c r="L6545" s="26" t="s">
        <v>30895</v>
      </c>
      <c r="M6545" s="26">
        <v>380352274435</v>
      </c>
      <c r="N6545" s="26">
        <v>6125255200</v>
      </c>
    </row>
    <row r="6546" spans="1:14">
      <c r="A6546" s="26" t="s">
        <v>7263</v>
      </c>
      <c r="B6546" s="26" t="s">
        <v>7264</v>
      </c>
      <c r="C6546" s="26">
        <v>40269249</v>
      </c>
      <c r="D6546" s="26" t="s">
        <v>24</v>
      </c>
      <c r="E6546" s="26" t="s">
        <v>30896</v>
      </c>
      <c r="F6546" s="26" t="s">
        <v>30897</v>
      </c>
      <c r="G6546" s="26" t="s">
        <v>9591</v>
      </c>
      <c r="H6546" s="26" t="s">
        <v>1025</v>
      </c>
      <c r="J6546" s="26" t="s">
        <v>7308</v>
      </c>
      <c r="K6546" s="26" t="s">
        <v>9597</v>
      </c>
      <c r="L6546" s="26" t="s">
        <v>23215</v>
      </c>
      <c r="M6546" s="26">
        <v>380663330673</v>
      </c>
      <c r="N6546" s="26">
        <v>4624880902</v>
      </c>
    </row>
    <row r="6547" spans="1:14">
      <c r="A6547" s="26" t="s">
        <v>3994</v>
      </c>
      <c r="B6547" s="26" t="s">
        <v>3995</v>
      </c>
      <c r="C6547" s="26">
        <v>42043117</v>
      </c>
      <c r="D6547" s="26" t="s">
        <v>24</v>
      </c>
      <c r="E6547" s="26" t="s">
        <v>30898</v>
      </c>
      <c r="F6547" s="26" t="s">
        <v>30899</v>
      </c>
      <c r="G6547" s="26" t="s">
        <v>9579</v>
      </c>
      <c r="H6547" s="26" t="s">
        <v>506</v>
      </c>
      <c r="I6547" s="26" t="s">
        <v>10777</v>
      </c>
      <c r="J6547" s="26" t="s">
        <v>26095</v>
      </c>
      <c r="K6547" s="26" t="s">
        <v>9582</v>
      </c>
      <c r="L6547" s="26" t="s">
        <v>30900</v>
      </c>
      <c r="M6547" s="26">
        <v>380343069103</v>
      </c>
      <c r="N6547" s="26">
        <v>2621683101</v>
      </c>
    </row>
    <row r="6548" spans="1:14">
      <c r="A6548" s="26" t="s">
        <v>4112</v>
      </c>
      <c r="B6548" s="26" t="s">
        <v>4113</v>
      </c>
      <c r="C6548" s="26" t="s">
        <v>1604</v>
      </c>
      <c r="D6548" s="26" t="s">
        <v>24</v>
      </c>
      <c r="E6548" s="26" t="s">
        <v>30901</v>
      </c>
      <c r="F6548" s="26" t="s">
        <v>30902</v>
      </c>
      <c r="G6548" s="26" t="s">
        <v>9591</v>
      </c>
      <c r="H6548" s="26" t="s">
        <v>506</v>
      </c>
      <c r="J6548" s="26" t="s">
        <v>526</v>
      </c>
      <c r="K6548" s="26" t="s">
        <v>9597</v>
      </c>
      <c r="L6548" s="26" t="s">
        <v>30903</v>
      </c>
      <c r="M6548" s="26">
        <v>380509557508</v>
      </c>
      <c r="N6548" s="26">
        <v>2610100000</v>
      </c>
    </row>
    <row r="6549" spans="1:14">
      <c r="A6549" s="26" t="s">
        <v>4349</v>
      </c>
      <c r="B6549" s="26" t="s">
        <v>4350</v>
      </c>
      <c r="C6549" s="26">
        <v>39002969</v>
      </c>
      <c r="D6549" s="26" t="s">
        <v>24</v>
      </c>
      <c r="E6549" s="26" t="s">
        <v>30904</v>
      </c>
      <c r="F6549" s="26" t="s">
        <v>30905</v>
      </c>
      <c r="G6549" s="26" t="s">
        <v>9586</v>
      </c>
      <c r="H6549" s="26" t="s">
        <v>576</v>
      </c>
      <c r="I6549" s="26" t="s">
        <v>12758</v>
      </c>
      <c r="J6549" s="26" t="s">
        <v>30906</v>
      </c>
      <c r="K6549" s="26" t="s">
        <v>9582</v>
      </c>
      <c r="L6549" s="26" t="s">
        <v>30907</v>
      </c>
      <c r="M6549" s="26">
        <v>380677550478</v>
      </c>
      <c r="N6549" s="26">
        <v>3221287201</v>
      </c>
    </row>
    <row r="6550" spans="1:14">
      <c r="A6550" s="26" t="s">
        <v>2564</v>
      </c>
      <c r="B6550" s="26" t="s">
        <v>2565</v>
      </c>
      <c r="C6550" s="26">
        <v>37516942</v>
      </c>
      <c r="D6550" s="26" t="s">
        <v>24</v>
      </c>
      <c r="E6550" s="26" t="s">
        <v>30908</v>
      </c>
      <c r="F6550" s="26" t="s">
        <v>30909</v>
      </c>
      <c r="G6550" s="26" t="s">
        <v>9586</v>
      </c>
      <c r="H6550" s="26" t="s">
        <v>133</v>
      </c>
      <c r="I6550" s="26" t="s">
        <v>11288</v>
      </c>
      <c r="J6550" s="26" t="s">
        <v>29982</v>
      </c>
      <c r="K6550" s="26" t="s">
        <v>9582</v>
      </c>
      <c r="L6550" s="26" t="s">
        <v>30910</v>
      </c>
      <c r="M6550" s="26">
        <v>761553828675</v>
      </c>
      <c r="N6550" s="26">
        <v>1222081001</v>
      </c>
    </row>
    <row r="6551" spans="1:14">
      <c r="A6551" s="26" t="s">
        <v>2478</v>
      </c>
      <c r="B6551" s="26" t="s">
        <v>2479</v>
      </c>
      <c r="C6551" s="26">
        <v>38256191</v>
      </c>
      <c r="D6551" s="26" t="s">
        <v>24</v>
      </c>
      <c r="E6551" s="26" t="s">
        <v>30911</v>
      </c>
      <c r="F6551" s="26" t="s">
        <v>30912</v>
      </c>
      <c r="G6551" s="26" t="s">
        <v>9586</v>
      </c>
      <c r="H6551" s="26" t="s">
        <v>133</v>
      </c>
      <c r="J6551" s="26" t="s">
        <v>183</v>
      </c>
      <c r="K6551" s="26" t="s">
        <v>9597</v>
      </c>
      <c r="L6551" s="26" t="s">
        <v>30913</v>
      </c>
      <c r="M6551" s="26">
        <v>380503176617</v>
      </c>
      <c r="N6551" s="26">
        <v>1211000000</v>
      </c>
    </row>
    <row r="6552" spans="1:14">
      <c r="A6552" s="26" t="s">
        <v>3988</v>
      </c>
      <c r="B6552" s="26" t="s">
        <v>3989</v>
      </c>
      <c r="C6552" s="26">
        <v>38816603</v>
      </c>
      <c r="D6552" s="26" t="s">
        <v>24</v>
      </c>
      <c r="E6552" s="26" t="s">
        <v>30914</v>
      </c>
      <c r="F6552" s="26" t="s">
        <v>30915</v>
      </c>
      <c r="G6552" s="26" t="s">
        <v>9586</v>
      </c>
      <c r="H6552" s="26" t="s">
        <v>506</v>
      </c>
      <c r="I6552" s="26" t="s">
        <v>10352</v>
      </c>
      <c r="J6552" s="26" t="s">
        <v>13732</v>
      </c>
      <c r="K6552" s="26" t="s">
        <v>9582</v>
      </c>
      <c r="L6552" s="26" t="s">
        <v>30916</v>
      </c>
      <c r="M6552" s="26">
        <v>380954917550</v>
      </c>
      <c r="N6552" s="26">
        <v>520655301</v>
      </c>
    </row>
    <row r="6553" spans="1:14">
      <c r="A6553" s="26" t="s">
        <v>5698</v>
      </c>
      <c r="B6553" s="26" t="s">
        <v>5699</v>
      </c>
      <c r="C6553" s="26">
        <v>26199200</v>
      </c>
      <c r="D6553" s="26" t="s">
        <v>780</v>
      </c>
      <c r="E6553" s="26" t="s">
        <v>30917</v>
      </c>
      <c r="F6553" s="26" t="s">
        <v>30918</v>
      </c>
      <c r="G6553" s="26" t="s">
        <v>9601</v>
      </c>
      <c r="H6553" s="26" t="s">
        <v>799</v>
      </c>
      <c r="J6553" s="26" t="s">
        <v>800</v>
      </c>
      <c r="K6553" s="26" t="s">
        <v>9597</v>
      </c>
      <c r="L6553" s="26" t="s">
        <v>11051</v>
      </c>
      <c r="M6553" s="26">
        <v>380444346600</v>
      </c>
      <c r="N6553" s="26">
        <v>4822784009</v>
      </c>
    </row>
    <row r="6554" spans="1:14">
      <c r="A6554" s="26" t="s">
        <v>4512</v>
      </c>
      <c r="B6554" s="26" t="s">
        <v>4513</v>
      </c>
      <c r="C6554" s="26">
        <v>37323500</v>
      </c>
      <c r="D6554" s="26" t="s">
        <v>24</v>
      </c>
      <c r="E6554" s="26" t="s">
        <v>30919</v>
      </c>
      <c r="F6554" s="26" t="s">
        <v>30920</v>
      </c>
      <c r="G6554" s="26" t="s">
        <v>9586</v>
      </c>
      <c r="H6554" s="26" t="s">
        <v>576</v>
      </c>
      <c r="I6554" s="26" t="s">
        <v>18088</v>
      </c>
      <c r="J6554" s="26" t="s">
        <v>30921</v>
      </c>
      <c r="K6554" s="26" t="s">
        <v>9582</v>
      </c>
      <c r="L6554" s="26" t="s">
        <v>30922</v>
      </c>
      <c r="M6554" s="26">
        <v>380456454160</v>
      </c>
      <c r="N6554" s="26">
        <v>3224285601</v>
      </c>
    </row>
    <row r="6555" spans="1:14">
      <c r="A6555" s="26" t="s">
        <v>9399</v>
      </c>
      <c r="B6555" s="26" t="s">
        <v>9400</v>
      </c>
      <c r="C6555" s="26">
        <v>38955665</v>
      </c>
      <c r="D6555" s="26" t="s">
        <v>24</v>
      </c>
      <c r="E6555" s="26" t="s">
        <v>30923</v>
      </c>
      <c r="F6555" s="26" t="s">
        <v>30924</v>
      </c>
      <c r="G6555" s="26" t="s">
        <v>9586</v>
      </c>
      <c r="H6555" s="26" t="s">
        <v>1573</v>
      </c>
      <c r="I6555" s="26" t="s">
        <v>10158</v>
      </c>
      <c r="J6555" s="26" t="s">
        <v>30925</v>
      </c>
      <c r="K6555" s="26" t="s">
        <v>9582</v>
      </c>
      <c r="L6555" s="26" t="s">
        <v>30926</v>
      </c>
      <c r="M6555" s="26">
        <v>380462696037</v>
      </c>
      <c r="N6555" s="26">
        <v>7425585509</v>
      </c>
    </row>
    <row r="6556" spans="1:14">
      <c r="A6556" s="26" t="s">
        <v>7096</v>
      </c>
      <c r="B6556" s="26" t="s">
        <v>7097</v>
      </c>
      <c r="C6556" s="26">
        <v>41841619</v>
      </c>
      <c r="D6556" s="26" t="s">
        <v>24</v>
      </c>
      <c r="E6556" s="26" t="s">
        <v>30927</v>
      </c>
      <c r="F6556" s="26" t="s">
        <v>30928</v>
      </c>
      <c r="G6556" s="26" t="s">
        <v>9586</v>
      </c>
      <c r="H6556" s="26" t="s">
        <v>987</v>
      </c>
      <c r="I6556" s="26" t="s">
        <v>19276</v>
      </c>
      <c r="J6556" s="26" t="s">
        <v>30929</v>
      </c>
      <c r="K6556" s="26" t="s">
        <v>9582</v>
      </c>
      <c r="L6556" s="26" t="s">
        <v>30930</v>
      </c>
      <c r="M6556" s="26">
        <v>380967513374</v>
      </c>
      <c r="N6556" s="26">
        <v>5621480703</v>
      </c>
    </row>
    <row r="6557" spans="1:14">
      <c r="A6557" s="26" t="s">
        <v>2006</v>
      </c>
      <c r="B6557" s="26" t="s">
        <v>2007</v>
      </c>
      <c r="C6557" s="26">
        <v>1983192</v>
      </c>
      <c r="D6557" s="26" t="s">
        <v>780</v>
      </c>
      <c r="E6557" s="26" t="s">
        <v>30931</v>
      </c>
      <c r="F6557" s="26" t="s">
        <v>9787</v>
      </c>
      <c r="G6557" s="26" t="s">
        <v>9601</v>
      </c>
      <c r="H6557" s="26" t="s">
        <v>103</v>
      </c>
      <c r="I6557" s="26" t="s">
        <v>13274</v>
      </c>
      <c r="J6557" s="26" t="s">
        <v>2008</v>
      </c>
      <c r="K6557" s="26" t="s">
        <v>9606</v>
      </c>
      <c r="L6557" s="26" t="s">
        <v>16924</v>
      </c>
      <c r="M6557" s="26">
        <v>761010959017</v>
      </c>
      <c r="N6557" s="26">
        <v>723655400</v>
      </c>
    </row>
    <row r="6558" spans="1:14">
      <c r="A6558" s="26" t="s">
        <v>1853</v>
      </c>
      <c r="B6558" s="26" t="s">
        <v>1854</v>
      </c>
      <c r="C6558" s="26">
        <v>37357372</v>
      </c>
      <c r="D6558" s="26" t="s">
        <v>24</v>
      </c>
      <c r="E6558" s="26" t="s">
        <v>30932</v>
      </c>
      <c r="F6558" s="26" t="s">
        <v>30933</v>
      </c>
      <c r="G6558" s="26" t="s">
        <v>9579</v>
      </c>
      <c r="H6558" s="26" t="s">
        <v>27</v>
      </c>
      <c r="I6558" s="26" t="s">
        <v>10581</v>
      </c>
      <c r="J6558" s="26" t="s">
        <v>30934</v>
      </c>
      <c r="K6558" s="26" t="s">
        <v>9582</v>
      </c>
      <c r="L6558" s="26" t="s">
        <v>30935</v>
      </c>
      <c r="M6558" s="26">
        <v>761115260643</v>
      </c>
      <c r="N6558" s="26">
        <v>523280301</v>
      </c>
    </row>
    <row r="6559" spans="1:14">
      <c r="A6559" s="26" t="s">
        <v>4001</v>
      </c>
      <c r="B6559" s="26" t="s">
        <v>4002</v>
      </c>
      <c r="C6559" s="26">
        <v>42096837</v>
      </c>
      <c r="D6559" s="26" t="s">
        <v>780</v>
      </c>
      <c r="E6559" s="26" t="s">
        <v>30936</v>
      </c>
      <c r="F6559" s="26" t="s">
        <v>13854</v>
      </c>
      <c r="G6559" s="26" t="s">
        <v>9601</v>
      </c>
      <c r="H6559" s="26" t="s">
        <v>506</v>
      </c>
      <c r="J6559" s="26" t="s">
        <v>4003</v>
      </c>
      <c r="K6559" s="26" t="s">
        <v>9606</v>
      </c>
      <c r="L6559" s="26" t="s">
        <v>30937</v>
      </c>
      <c r="M6559" s="26">
        <v>380951771981</v>
      </c>
      <c r="N6559" s="26">
        <v>2624055900</v>
      </c>
    </row>
    <row r="6560" spans="1:14">
      <c r="A6560" s="26" t="s">
        <v>3913</v>
      </c>
      <c r="B6560" s="26" t="s">
        <v>3914</v>
      </c>
      <c r="C6560" s="26">
        <v>37997217</v>
      </c>
      <c r="D6560" s="26" t="s">
        <v>24</v>
      </c>
      <c r="E6560" s="26" t="s">
        <v>30938</v>
      </c>
      <c r="F6560" s="26" t="s">
        <v>14113</v>
      </c>
      <c r="G6560" s="26" t="s">
        <v>9586</v>
      </c>
      <c r="H6560" s="26" t="s">
        <v>468</v>
      </c>
      <c r="I6560" s="26" t="s">
        <v>14114</v>
      </c>
      <c r="J6560" s="26" t="s">
        <v>30939</v>
      </c>
      <c r="K6560" s="26" t="s">
        <v>9582</v>
      </c>
      <c r="L6560" s="26" t="s">
        <v>30940</v>
      </c>
      <c r="M6560" s="26">
        <v>380619497643</v>
      </c>
      <c r="N6560" s="26">
        <v>2323055501</v>
      </c>
    </row>
    <row r="6561" spans="1:14">
      <c r="A6561" s="26" t="s">
        <v>8510</v>
      </c>
      <c r="B6561" s="26" t="s">
        <v>8511</v>
      </c>
      <c r="C6561" s="26">
        <v>38281797</v>
      </c>
      <c r="D6561" s="26" t="s">
        <v>24</v>
      </c>
      <c r="E6561" s="26" t="s">
        <v>30941</v>
      </c>
      <c r="F6561" s="26" t="s">
        <v>30942</v>
      </c>
      <c r="G6561" s="26" t="s">
        <v>9586</v>
      </c>
      <c r="H6561" s="26" t="s">
        <v>1269</v>
      </c>
      <c r="I6561" s="26" t="s">
        <v>13684</v>
      </c>
      <c r="J6561" s="26" t="s">
        <v>8514</v>
      </c>
      <c r="K6561" s="26" t="s">
        <v>9606</v>
      </c>
      <c r="L6561" s="26" t="s">
        <v>30943</v>
      </c>
      <c r="M6561" s="26">
        <v>761542006988</v>
      </c>
      <c r="N6561" s="26">
        <v>6524155100</v>
      </c>
    </row>
    <row r="6562" spans="1:14">
      <c r="A6562" s="26" t="s">
        <v>6838</v>
      </c>
      <c r="B6562" s="26" t="s">
        <v>6839</v>
      </c>
      <c r="C6562" s="26">
        <v>2008968</v>
      </c>
      <c r="D6562" s="26" t="s">
        <v>780</v>
      </c>
      <c r="E6562" s="26" t="s">
        <v>30944</v>
      </c>
      <c r="F6562" s="26" t="s">
        <v>30945</v>
      </c>
      <c r="G6562" s="26" t="s">
        <v>9601</v>
      </c>
      <c r="H6562" s="26" t="s">
        <v>949</v>
      </c>
      <c r="J6562" s="26" t="s">
        <v>977</v>
      </c>
      <c r="K6562" s="26" t="s">
        <v>9597</v>
      </c>
      <c r="L6562" s="26" t="s">
        <v>30946</v>
      </c>
      <c r="M6562" s="26">
        <v>380532560719</v>
      </c>
      <c r="N6562" s="26">
        <v>4424080504</v>
      </c>
    </row>
    <row r="6563" spans="1:14">
      <c r="A6563" s="26" t="s">
        <v>8845</v>
      </c>
      <c r="B6563" s="26" t="s">
        <v>8846</v>
      </c>
      <c r="C6563" s="26">
        <v>2005603</v>
      </c>
      <c r="D6563" s="26" t="s">
        <v>780</v>
      </c>
      <c r="E6563" s="26" t="s">
        <v>30947</v>
      </c>
      <c r="F6563" s="26" t="s">
        <v>30948</v>
      </c>
      <c r="G6563" s="26" t="s">
        <v>9601</v>
      </c>
      <c r="H6563" s="26" t="s">
        <v>1401</v>
      </c>
      <c r="I6563" s="26" t="s">
        <v>16448</v>
      </c>
      <c r="J6563" s="26" t="s">
        <v>8847</v>
      </c>
      <c r="K6563" s="26" t="s">
        <v>9582</v>
      </c>
      <c r="L6563" s="26" t="s">
        <v>30949</v>
      </c>
      <c r="M6563" s="26">
        <v>761150114102</v>
      </c>
      <c r="N6563" s="26">
        <v>7124985202</v>
      </c>
    </row>
    <row r="6564" spans="1:14">
      <c r="A6564" s="26" t="s">
        <v>8216</v>
      </c>
      <c r="B6564" s="26" t="s">
        <v>8217</v>
      </c>
      <c r="C6564" s="26">
        <v>3003683</v>
      </c>
      <c r="D6564" s="26" t="s">
        <v>24</v>
      </c>
      <c r="E6564" s="26" t="s">
        <v>30950</v>
      </c>
      <c r="F6564" s="26" t="s">
        <v>30951</v>
      </c>
      <c r="G6564" s="26" t="s">
        <v>9586</v>
      </c>
      <c r="H6564" s="26" t="s">
        <v>1122</v>
      </c>
      <c r="J6564" s="26" t="s">
        <v>8039</v>
      </c>
      <c r="K6564" s="26" t="s">
        <v>9597</v>
      </c>
      <c r="L6564" s="26" t="s">
        <v>30952</v>
      </c>
      <c r="M6564" s="26">
        <v>380577250825</v>
      </c>
      <c r="N6564" s="26">
        <v>6310100000</v>
      </c>
    </row>
    <row r="6565" spans="1:14">
      <c r="A6565" s="26" t="s">
        <v>6822</v>
      </c>
      <c r="B6565" s="26" t="s">
        <v>6823</v>
      </c>
      <c r="C6565" s="26">
        <v>38503012</v>
      </c>
      <c r="D6565" s="26" t="s">
        <v>1701</v>
      </c>
      <c r="E6565" s="26" t="s">
        <v>30953</v>
      </c>
      <c r="F6565" s="26" t="s">
        <v>30954</v>
      </c>
      <c r="G6565" s="26" t="s">
        <v>9601</v>
      </c>
      <c r="H6565" s="26" t="s">
        <v>949</v>
      </c>
      <c r="J6565" s="26" t="s">
        <v>977</v>
      </c>
      <c r="K6565" s="26" t="s">
        <v>9597</v>
      </c>
      <c r="L6565" s="26" t="s">
        <v>30955</v>
      </c>
      <c r="M6565" s="26">
        <v>380532648072</v>
      </c>
      <c r="N6565" s="26">
        <v>4424080504</v>
      </c>
    </row>
    <row r="6566" spans="1:14">
      <c r="A6566" s="26" t="s">
        <v>6969</v>
      </c>
      <c r="B6566" s="26" t="s">
        <v>6970</v>
      </c>
      <c r="C6566" s="26">
        <v>38853852</v>
      </c>
      <c r="D6566" s="26" t="s">
        <v>24</v>
      </c>
      <c r="E6566" s="26" t="s">
        <v>30956</v>
      </c>
      <c r="F6566" s="26" t="s">
        <v>30957</v>
      </c>
      <c r="G6566" s="26" t="s">
        <v>9586</v>
      </c>
      <c r="H6566" s="26" t="s">
        <v>987</v>
      </c>
      <c r="J6566" s="26" t="s">
        <v>30958</v>
      </c>
      <c r="K6566" s="26" t="s">
        <v>9582</v>
      </c>
      <c r="L6566" s="26" t="s">
        <v>30959</v>
      </c>
      <c r="M6566" s="26">
        <v>380961627899</v>
      </c>
      <c r="N6566" s="26">
        <v>123983302</v>
      </c>
    </row>
    <row r="6567" spans="1:14">
      <c r="A6567" s="26" t="s">
        <v>5864</v>
      </c>
      <c r="B6567" s="26" t="s">
        <v>5865</v>
      </c>
      <c r="C6567" s="26">
        <v>5494828</v>
      </c>
      <c r="D6567" s="26" t="s">
        <v>780</v>
      </c>
      <c r="E6567" s="26" t="s">
        <v>30960</v>
      </c>
      <c r="F6567" s="26" t="s">
        <v>30961</v>
      </c>
      <c r="G6567" s="26" t="s">
        <v>9601</v>
      </c>
      <c r="H6567" s="26" t="s">
        <v>799</v>
      </c>
      <c r="J6567" s="26" t="s">
        <v>800</v>
      </c>
      <c r="K6567" s="26" t="s">
        <v>9597</v>
      </c>
      <c r="L6567" s="26" t="s">
        <v>30962</v>
      </c>
      <c r="M6567" s="26">
        <v>380444115551</v>
      </c>
      <c r="N6567" s="26">
        <v>4822784009</v>
      </c>
    </row>
    <row r="6568" spans="1:14">
      <c r="A6568" s="26" t="s">
        <v>5756</v>
      </c>
      <c r="B6568" s="26" t="s">
        <v>5493</v>
      </c>
      <c r="C6568" s="26">
        <v>26189130</v>
      </c>
      <c r="D6568" s="26" t="s">
        <v>780</v>
      </c>
      <c r="E6568" s="26" t="s">
        <v>30963</v>
      </c>
      <c r="F6568" s="26" t="s">
        <v>5493</v>
      </c>
      <c r="G6568" s="26" t="s">
        <v>9601</v>
      </c>
      <c r="H6568" s="26" t="s">
        <v>799</v>
      </c>
      <c r="J6568" s="26" t="s">
        <v>800</v>
      </c>
      <c r="K6568" s="26" t="s">
        <v>9597</v>
      </c>
      <c r="L6568" s="26" t="s">
        <v>30964</v>
      </c>
      <c r="M6568" s="26">
        <v>380445732832</v>
      </c>
      <c r="N6568" s="26">
        <v>4822784009</v>
      </c>
    </row>
    <row r="6569" spans="1:14">
      <c r="A6569" s="26" t="s">
        <v>2634</v>
      </c>
      <c r="B6569" s="26" t="s">
        <v>2635</v>
      </c>
      <c r="C6569" s="26">
        <v>37735655</v>
      </c>
      <c r="D6569" s="26" t="s">
        <v>780</v>
      </c>
      <c r="E6569" s="26" t="s">
        <v>30965</v>
      </c>
      <c r="F6569" s="26" t="s">
        <v>23713</v>
      </c>
      <c r="G6569" s="26" t="s">
        <v>9601</v>
      </c>
      <c r="H6569" s="26" t="s">
        <v>133</v>
      </c>
      <c r="I6569" s="26" t="s">
        <v>9968</v>
      </c>
      <c r="J6569" s="26" t="s">
        <v>18873</v>
      </c>
      <c r="K6569" s="26" t="s">
        <v>9582</v>
      </c>
      <c r="L6569" s="26" t="s">
        <v>30966</v>
      </c>
      <c r="M6569" s="26">
        <v>380502055003</v>
      </c>
      <c r="N6569" s="26">
        <v>120482901</v>
      </c>
    </row>
    <row r="6570" spans="1:14">
      <c r="A6570" s="26" t="s">
        <v>6187</v>
      </c>
      <c r="B6570" s="26" t="s">
        <v>6188</v>
      </c>
      <c r="C6570" s="26">
        <v>38096553</v>
      </c>
      <c r="D6570" s="26" t="s">
        <v>24</v>
      </c>
      <c r="E6570" s="26" t="s">
        <v>30967</v>
      </c>
      <c r="F6570" s="26" t="s">
        <v>30968</v>
      </c>
      <c r="G6570" s="26" t="s">
        <v>9591</v>
      </c>
      <c r="H6570" s="26" t="s">
        <v>885</v>
      </c>
      <c r="J6570" s="26" t="s">
        <v>30969</v>
      </c>
      <c r="K6570" s="26" t="s">
        <v>9582</v>
      </c>
      <c r="L6570" s="26" t="s">
        <v>30970</v>
      </c>
      <c r="M6570" s="26">
        <v>761671938017</v>
      </c>
      <c r="N6570" s="26">
        <v>5121880401</v>
      </c>
    </row>
    <row r="6571" spans="1:14">
      <c r="A6571" s="26" t="s">
        <v>6117</v>
      </c>
      <c r="B6571" s="26" t="s">
        <v>6118</v>
      </c>
      <c r="C6571" s="26">
        <v>40196816</v>
      </c>
      <c r="D6571" s="26" t="s">
        <v>24</v>
      </c>
      <c r="E6571" s="26" t="s">
        <v>30971</v>
      </c>
      <c r="F6571" s="26" t="s">
        <v>30972</v>
      </c>
      <c r="G6571" s="26" t="s">
        <v>9579</v>
      </c>
      <c r="H6571" s="26" t="s">
        <v>885</v>
      </c>
      <c r="I6571" s="26" t="s">
        <v>10171</v>
      </c>
      <c r="J6571" s="26" t="s">
        <v>30973</v>
      </c>
      <c r="K6571" s="26" t="s">
        <v>9582</v>
      </c>
      <c r="L6571" s="26" t="s">
        <v>30974</v>
      </c>
      <c r="M6571" s="26">
        <v>380486624222</v>
      </c>
      <c r="N6571" s="26">
        <v>2322480502</v>
      </c>
    </row>
    <row r="6572" spans="1:14">
      <c r="A6572" s="26" t="s">
        <v>8236</v>
      </c>
      <c r="B6572" s="26" t="s">
        <v>8066</v>
      </c>
      <c r="C6572" s="26">
        <v>31766242</v>
      </c>
      <c r="D6572" s="26" t="s">
        <v>780</v>
      </c>
      <c r="E6572" s="26" t="s">
        <v>30975</v>
      </c>
      <c r="F6572" s="26" t="s">
        <v>30976</v>
      </c>
      <c r="G6572" s="26" t="s">
        <v>9601</v>
      </c>
      <c r="H6572" s="26" t="s">
        <v>1122</v>
      </c>
      <c r="J6572" s="26" t="s">
        <v>8039</v>
      </c>
      <c r="K6572" s="26" t="s">
        <v>9597</v>
      </c>
      <c r="L6572" s="26" t="s">
        <v>25310</v>
      </c>
      <c r="M6572" s="26">
        <v>380577255707</v>
      </c>
      <c r="N6572" s="26">
        <v>6310100000</v>
      </c>
    </row>
    <row r="6573" spans="1:14">
      <c r="A6573" s="26" t="s">
        <v>8404</v>
      </c>
      <c r="B6573" s="26" t="s">
        <v>8405</v>
      </c>
      <c r="C6573" s="26">
        <v>38637457</v>
      </c>
      <c r="D6573" s="26" t="s">
        <v>24</v>
      </c>
      <c r="E6573" s="26" t="s">
        <v>30977</v>
      </c>
      <c r="F6573" s="26" t="s">
        <v>30978</v>
      </c>
      <c r="G6573" s="26" t="s">
        <v>9586</v>
      </c>
      <c r="H6573" s="26" t="s">
        <v>1269</v>
      </c>
      <c r="I6573" s="26" t="s">
        <v>15183</v>
      </c>
      <c r="J6573" s="26" t="s">
        <v>30979</v>
      </c>
      <c r="K6573" s="26" t="s">
        <v>9582</v>
      </c>
      <c r="L6573" s="26" t="s">
        <v>30980</v>
      </c>
      <c r="M6573" s="26">
        <v>761221874686</v>
      </c>
      <c r="N6573" s="26">
        <v>6322882007</v>
      </c>
    </row>
    <row r="6574" spans="1:14">
      <c r="A6574" s="26" t="s">
        <v>6383</v>
      </c>
      <c r="B6574" s="26" t="s">
        <v>6384</v>
      </c>
      <c r="C6574" s="26">
        <v>38156360</v>
      </c>
      <c r="D6574" s="26" t="s">
        <v>24</v>
      </c>
      <c r="E6574" s="26" t="s">
        <v>30981</v>
      </c>
      <c r="F6574" s="26" t="s">
        <v>30982</v>
      </c>
      <c r="G6574" s="26" t="s">
        <v>9591</v>
      </c>
      <c r="H6574" s="26" t="s">
        <v>885</v>
      </c>
      <c r="J6574" s="26" t="s">
        <v>945</v>
      </c>
      <c r="K6574" s="26" t="s">
        <v>9597</v>
      </c>
      <c r="L6574" s="26" t="s">
        <v>30983</v>
      </c>
      <c r="M6574" s="26">
        <v>380487300030</v>
      </c>
      <c r="N6574" s="26">
        <v>111692913</v>
      </c>
    </row>
    <row r="6575" spans="1:14">
      <c r="A6575" s="26" t="s">
        <v>2871</v>
      </c>
      <c r="B6575" s="26" t="s">
        <v>2872</v>
      </c>
      <c r="C6575" s="26">
        <v>5493094</v>
      </c>
      <c r="D6575" s="26" t="s">
        <v>780</v>
      </c>
      <c r="E6575" s="26" t="s">
        <v>30984</v>
      </c>
      <c r="F6575" s="26" t="s">
        <v>13854</v>
      </c>
      <c r="G6575" s="26" t="s">
        <v>9601</v>
      </c>
      <c r="H6575" s="26" t="s">
        <v>258</v>
      </c>
      <c r="I6575" s="26" t="s">
        <v>13337</v>
      </c>
      <c r="J6575" s="26" t="s">
        <v>2873</v>
      </c>
      <c r="K6575" s="26" t="s">
        <v>9597</v>
      </c>
      <c r="L6575" s="26" t="s">
        <v>30985</v>
      </c>
      <c r="M6575" s="26">
        <v>761578426384</v>
      </c>
      <c r="N6575" s="26">
        <v>1423310600</v>
      </c>
    </row>
    <row r="6576" spans="1:14">
      <c r="A6576" s="26" t="s">
        <v>8313</v>
      </c>
      <c r="B6576" s="26" t="s">
        <v>8314</v>
      </c>
      <c r="C6576" s="26">
        <v>24660907</v>
      </c>
      <c r="D6576" s="26" t="s">
        <v>780</v>
      </c>
      <c r="E6576" s="26" t="s">
        <v>30986</v>
      </c>
      <c r="F6576" s="26" t="s">
        <v>30987</v>
      </c>
      <c r="G6576" s="26" t="s">
        <v>9601</v>
      </c>
      <c r="H6576" s="26" t="s">
        <v>1122</v>
      </c>
      <c r="J6576" s="26" t="s">
        <v>8039</v>
      </c>
      <c r="K6576" s="26" t="s">
        <v>9597</v>
      </c>
      <c r="L6576" s="26" t="s">
        <v>30988</v>
      </c>
      <c r="M6576" s="26">
        <v>380577251890</v>
      </c>
      <c r="N6576" s="26">
        <v>6310100000</v>
      </c>
    </row>
    <row r="6577" spans="1:14">
      <c r="A6577" s="26" t="s">
        <v>4225</v>
      </c>
      <c r="B6577" s="26" t="s">
        <v>4226</v>
      </c>
      <c r="C6577" s="26">
        <v>38816907</v>
      </c>
      <c r="D6577" s="26" t="s">
        <v>24</v>
      </c>
      <c r="E6577" s="26" t="s">
        <v>30989</v>
      </c>
      <c r="F6577" s="26" t="s">
        <v>30990</v>
      </c>
      <c r="G6577" s="26" t="s">
        <v>9586</v>
      </c>
      <c r="H6577" s="26" t="s">
        <v>506</v>
      </c>
      <c r="I6577" s="26" t="s">
        <v>12552</v>
      </c>
      <c r="J6577" s="26" t="s">
        <v>30991</v>
      </c>
      <c r="K6577" s="26" t="s">
        <v>9582</v>
      </c>
      <c r="L6577" s="26" t="s">
        <v>30992</v>
      </c>
      <c r="M6577" s="26">
        <v>761344421585</v>
      </c>
      <c r="N6577" s="26">
        <v>2625280901</v>
      </c>
    </row>
    <row r="6578" spans="1:14">
      <c r="A6578" s="26" t="s">
        <v>9316</v>
      </c>
      <c r="B6578" s="26" t="s">
        <v>9317</v>
      </c>
      <c r="C6578" s="26">
        <v>38799117</v>
      </c>
      <c r="D6578" s="26" t="s">
        <v>24</v>
      </c>
      <c r="E6578" s="26" t="s">
        <v>30993</v>
      </c>
      <c r="F6578" s="26" t="s">
        <v>30994</v>
      </c>
      <c r="G6578" s="26" t="s">
        <v>9586</v>
      </c>
      <c r="H6578" s="26" t="s">
        <v>1573</v>
      </c>
      <c r="I6578" s="26" t="s">
        <v>13784</v>
      </c>
      <c r="J6578" s="26" t="s">
        <v>1574</v>
      </c>
      <c r="K6578" s="26" t="s">
        <v>9606</v>
      </c>
      <c r="L6578" s="26" t="s">
        <v>30995</v>
      </c>
      <c r="M6578" s="26">
        <v>760929282876</v>
      </c>
      <c r="N6578" s="26">
        <v>7422055100</v>
      </c>
    </row>
    <row r="6579" spans="1:14">
      <c r="A6579" s="26" t="s">
        <v>3500</v>
      </c>
      <c r="B6579" s="26" t="s">
        <v>3501</v>
      </c>
      <c r="C6579" s="26">
        <v>37799755</v>
      </c>
      <c r="D6579" s="26" t="s">
        <v>780</v>
      </c>
      <c r="E6579" s="26" t="s">
        <v>30996</v>
      </c>
      <c r="F6579" s="26" t="s">
        <v>30997</v>
      </c>
      <c r="G6579" s="26" t="s">
        <v>9601</v>
      </c>
      <c r="H6579" s="26" t="s">
        <v>392</v>
      </c>
      <c r="I6579" s="26" t="s">
        <v>10627</v>
      </c>
      <c r="J6579" s="26" t="s">
        <v>454</v>
      </c>
      <c r="K6579" s="26" t="s">
        <v>9597</v>
      </c>
      <c r="L6579" s="26" t="s">
        <v>30998</v>
      </c>
      <c r="M6579" s="26">
        <v>380678022873</v>
      </c>
      <c r="N6579" s="26">
        <v>2124410100</v>
      </c>
    </row>
    <row r="6580" spans="1:14">
      <c r="A6580" s="26" t="s">
        <v>5164</v>
      </c>
      <c r="B6580" s="26" t="s">
        <v>5165</v>
      </c>
      <c r="C6580" s="26">
        <v>23957835</v>
      </c>
      <c r="D6580" s="26" t="s">
        <v>24</v>
      </c>
      <c r="E6580" s="26" t="s">
        <v>30999</v>
      </c>
      <c r="F6580" s="26" t="s">
        <v>31000</v>
      </c>
      <c r="G6580" s="26" t="s">
        <v>9586</v>
      </c>
      <c r="H6580" s="26" t="s">
        <v>735</v>
      </c>
      <c r="J6580" s="26" t="s">
        <v>31001</v>
      </c>
      <c r="K6580" s="26" t="s">
        <v>9606</v>
      </c>
      <c r="L6580" s="26" t="s">
        <v>31002</v>
      </c>
      <c r="M6580" s="26">
        <v>380322474741</v>
      </c>
      <c r="N6580" s="26">
        <v>4610165500</v>
      </c>
    </row>
    <row r="6581" spans="1:14">
      <c r="A6581" s="26" t="s">
        <v>9029</v>
      </c>
      <c r="B6581" s="26" t="s">
        <v>9030</v>
      </c>
      <c r="C6581" s="26">
        <v>26358816</v>
      </c>
      <c r="D6581" s="26" t="s">
        <v>780</v>
      </c>
      <c r="E6581" s="26" t="s">
        <v>31003</v>
      </c>
      <c r="F6581" s="26" t="s">
        <v>9030</v>
      </c>
      <c r="G6581" s="26" t="s">
        <v>9601</v>
      </c>
      <c r="H6581" s="26" t="s">
        <v>1401</v>
      </c>
      <c r="J6581" s="26" t="s">
        <v>1474</v>
      </c>
      <c r="K6581" s="26" t="s">
        <v>9597</v>
      </c>
      <c r="L6581" s="26" t="s">
        <v>31004</v>
      </c>
      <c r="M6581" s="26">
        <v>760945286106</v>
      </c>
      <c r="N6581" s="26">
        <v>722155708</v>
      </c>
    </row>
    <row r="6582" spans="1:14">
      <c r="A6582" s="26" t="s">
        <v>7356</v>
      </c>
      <c r="B6582" s="26" t="s">
        <v>7357</v>
      </c>
      <c r="C6582" s="26">
        <v>40992732</v>
      </c>
      <c r="D6582" s="26" t="s">
        <v>24</v>
      </c>
      <c r="E6582" s="26" t="s">
        <v>31005</v>
      </c>
      <c r="F6582" s="26" t="s">
        <v>31006</v>
      </c>
      <c r="G6582" s="26" t="s">
        <v>9586</v>
      </c>
      <c r="H6582" s="26" t="s">
        <v>1025</v>
      </c>
      <c r="I6582" s="26" t="s">
        <v>10527</v>
      </c>
      <c r="J6582" s="26" t="s">
        <v>1042</v>
      </c>
      <c r="K6582" s="26" t="s">
        <v>9597</v>
      </c>
      <c r="L6582" s="26" t="s">
        <v>27566</v>
      </c>
      <c r="M6582" s="26">
        <v>380545395232</v>
      </c>
      <c r="N6582" s="26">
        <v>5922610100</v>
      </c>
    </row>
    <row r="6583" spans="1:14">
      <c r="A6583" s="26" t="s">
        <v>8658</v>
      </c>
      <c r="B6583" s="26" t="s">
        <v>8659</v>
      </c>
      <c r="C6583" s="26">
        <v>38072569</v>
      </c>
      <c r="D6583" s="26" t="s">
        <v>24</v>
      </c>
      <c r="E6583" s="26" t="s">
        <v>31007</v>
      </c>
      <c r="F6583" s="26" t="s">
        <v>31008</v>
      </c>
      <c r="G6583" s="26" t="s">
        <v>9591</v>
      </c>
      <c r="H6583" s="26" t="s">
        <v>1308</v>
      </c>
      <c r="I6583" s="26" t="s">
        <v>11591</v>
      </c>
      <c r="J6583" s="26" t="s">
        <v>31009</v>
      </c>
      <c r="K6583" s="26" t="s">
        <v>9582</v>
      </c>
      <c r="L6583" s="26" t="s">
        <v>31010</v>
      </c>
      <c r="M6583" s="26">
        <v>380681109728</v>
      </c>
      <c r="N6583" s="26">
        <v>6822185103</v>
      </c>
    </row>
    <row r="6584" spans="1:14">
      <c r="A6584" s="26" t="s">
        <v>2755</v>
      </c>
      <c r="B6584" s="26" t="s">
        <v>2756</v>
      </c>
      <c r="C6584" s="26">
        <v>37730625</v>
      </c>
      <c r="D6584" s="26" t="s">
        <v>24</v>
      </c>
      <c r="E6584" s="26" t="s">
        <v>31011</v>
      </c>
      <c r="F6584" s="26" t="s">
        <v>31012</v>
      </c>
      <c r="G6584" s="26" t="s">
        <v>9579</v>
      </c>
      <c r="H6584" s="26" t="s">
        <v>133</v>
      </c>
      <c r="I6584" s="26" t="s">
        <v>15156</v>
      </c>
      <c r="J6584" s="26" t="s">
        <v>31013</v>
      </c>
      <c r="K6584" s="26" t="s">
        <v>9582</v>
      </c>
      <c r="L6584" s="26" t="s">
        <v>31014</v>
      </c>
      <c r="M6584" s="26">
        <v>380974079977</v>
      </c>
      <c r="N6584" s="26">
        <v>1225655117</v>
      </c>
    </row>
    <row r="6585" spans="1:14">
      <c r="A6585" s="26" t="s">
        <v>7799</v>
      </c>
      <c r="B6585" s="26" t="s">
        <v>7800</v>
      </c>
      <c r="C6585" s="26">
        <v>14054198</v>
      </c>
      <c r="D6585" s="26" t="s">
        <v>1701</v>
      </c>
      <c r="E6585" s="26" t="s">
        <v>31015</v>
      </c>
      <c r="F6585" s="26" t="s">
        <v>31016</v>
      </c>
      <c r="G6585" s="26" t="s">
        <v>9601</v>
      </c>
      <c r="H6585" s="26" t="s">
        <v>1088</v>
      </c>
      <c r="J6585" s="26" t="s">
        <v>7674</v>
      </c>
      <c r="K6585" s="26" t="s">
        <v>9597</v>
      </c>
      <c r="L6585" s="26" t="s">
        <v>31017</v>
      </c>
      <c r="M6585" s="26">
        <v>380352246163</v>
      </c>
      <c r="N6585" s="26">
        <v>6121610400</v>
      </c>
    </row>
    <row r="6586" spans="1:14">
      <c r="A6586" s="26" t="s">
        <v>7462</v>
      </c>
      <c r="B6586" s="26" t="s">
        <v>7463</v>
      </c>
      <c r="C6586" s="26">
        <v>42553111</v>
      </c>
      <c r="D6586" s="26" t="s">
        <v>24</v>
      </c>
      <c r="E6586" s="26" t="s">
        <v>31018</v>
      </c>
      <c r="F6586" s="26" t="s">
        <v>31019</v>
      </c>
      <c r="G6586" s="26" t="s">
        <v>9586</v>
      </c>
      <c r="H6586" s="26" t="s">
        <v>1025</v>
      </c>
      <c r="J6586" s="26" t="s">
        <v>1065</v>
      </c>
      <c r="K6586" s="26" t="s">
        <v>9597</v>
      </c>
      <c r="L6586" s="26" t="s">
        <v>31020</v>
      </c>
      <c r="M6586" s="26">
        <v>380542700512</v>
      </c>
      <c r="N6586" s="26">
        <v>5910100000</v>
      </c>
    </row>
    <row r="6587" spans="1:14">
      <c r="A6587" s="26" t="s">
        <v>7128</v>
      </c>
      <c r="B6587" s="26" t="s">
        <v>7127</v>
      </c>
      <c r="C6587" s="26">
        <v>38492302</v>
      </c>
      <c r="D6587" s="26" t="s">
        <v>780</v>
      </c>
      <c r="E6587" s="26" t="s">
        <v>31021</v>
      </c>
      <c r="F6587" s="26" t="s">
        <v>9958</v>
      </c>
      <c r="G6587" s="26" t="s">
        <v>9601</v>
      </c>
      <c r="H6587" s="26" t="s">
        <v>987</v>
      </c>
      <c r="I6587" s="26" t="s">
        <v>9634</v>
      </c>
      <c r="J6587" s="26" t="s">
        <v>31022</v>
      </c>
      <c r="K6587" s="26" t="s">
        <v>9606</v>
      </c>
      <c r="L6587" s="26" t="s">
        <v>31023</v>
      </c>
      <c r="M6587" s="26">
        <v>380968720277</v>
      </c>
      <c r="N6587" s="26">
        <v>1823755144</v>
      </c>
    </row>
    <row r="6588" spans="1:14">
      <c r="A6588" s="26" t="s">
        <v>2064</v>
      </c>
      <c r="B6588" s="26" t="s">
        <v>2065</v>
      </c>
      <c r="C6588" s="26">
        <v>38527798</v>
      </c>
      <c r="D6588" s="26" t="s">
        <v>1701</v>
      </c>
      <c r="E6588" s="26" t="s">
        <v>31024</v>
      </c>
      <c r="F6588" s="26" t="s">
        <v>31025</v>
      </c>
      <c r="G6588" s="26" t="s">
        <v>9601</v>
      </c>
      <c r="H6588" s="26" t="s">
        <v>103</v>
      </c>
      <c r="I6588" s="26" t="s">
        <v>9897</v>
      </c>
      <c r="J6588" s="26" t="s">
        <v>1972</v>
      </c>
      <c r="K6588" s="26" t="s">
        <v>9606</v>
      </c>
      <c r="L6588" s="26" t="s">
        <v>31026</v>
      </c>
      <c r="M6588" s="26">
        <v>380989882543</v>
      </c>
      <c r="N6588" s="26">
        <v>720510407</v>
      </c>
    </row>
    <row r="6589" spans="1:14">
      <c r="A6589" s="26" t="s">
        <v>2960</v>
      </c>
      <c r="B6589" s="26" t="s">
        <v>2961</v>
      </c>
      <c r="C6589" s="26">
        <v>37691796</v>
      </c>
      <c r="D6589" s="26" t="s">
        <v>24</v>
      </c>
      <c r="E6589" s="26" t="s">
        <v>31027</v>
      </c>
      <c r="F6589" s="26" t="s">
        <v>31028</v>
      </c>
      <c r="G6589" s="26" t="s">
        <v>9586</v>
      </c>
      <c r="H6589" s="26" t="s">
        <v>258</v>
      </c>
      <c r="I6589" s="26" t="s">
        <v>16316</v>
      </c>
      <c r="J6589" s="26" t="s">
        <v>337</v>
      </c>
      <c r="K6589" s="26" t="s">
        <v>9606</v>
      </c>
      <c r="L6589" s="26" t="s">
        <v>18837</v>
      </c>
      <c r="M6589" s="26">
        <v>380624621397</v>
      </c>
      <c r="N6589" s="26">
        <v>1421755100</v>
      </c>
    </row>
    <row r="6590" spans="1:14">
      <c r="A6590" s="26" t="s">
        <v>2802</v>
      </c>
      <c r="B6590" s="26" t="s">
        <v>2803</v>
      </c>
      <c r="C6590" s="26">
        <v>37339271</v>
      </c>
      <c r="D6590" s="26" t="s">
        <v>24</v>
      </c>
      <c r="E6590" s="26" t="s">
        <v>31029</v>
      </c>
      <c r="F6590" s="26" t="s">
        <v>31030</v>
      </c>
      <c r="G6590" s="26" t="s">
        <v>9591</v>
      </c>
      <c r="H6590" s="26" t="s">
        <v>258</v>
      </c>
      <c r="I6590" s="26" t="s">
        <v>9747</v>
      </c>
      <c r="J6590" s="26" t="s">
        <v>31031</v>
      </c>
      <c r="K6590" s="26" t="s">
        <v>9906</v>
      </c>
      <c r="L6590" s="26" t="s">
        <v>31032</v>
      </c>
      <c r="M6590" s="26">
        <v>380952073716</v>
      </c>
      <c r="N6590" s="26">
        <v>1422783415</v>
      </c>
    </row>
    <row r="6591" spans="1:14">
      <c r="A6591" s="26" t="s">
        <v>6117</v>
      </c>
      <c r="B6591" s="26" t="s">
        <v>6118</v>
      </c>
      <c r="C6591" s="26">
        <v>40196816</v>
      </c>
      <c r="D6591" s="26" t="s">
        <v>24</v>
      </c>
      <c r="E6591" s="26" t="s">
        <v>31033</v>
      </c>
      <c r="F6591" s="26" t="s">
        <v>31034</v>
      </c>
      <c r="G6591" s="26" t="s">
        <v>9579</v>
      </c>
      <c r="H6591" s="26" t="s">
        <v>885</v>
      </c>
      <c r="I6591" s="26" t="s">
        <v>10171</v>
      </c>
      <c r="J6591" s="26" t="s">
        <v>31035</v>
      </c>
      <c r="K6591" s="26" t="s">
        <v>9582</v>
      </c>
      <c r="L6591" s="26" t="s">
        <v>31036</v>
      </c>
      <c r="M6591" s="26">
        <v>380486624222</v>
      </c>
      <c r="N6591" s="26">
        <v>5110290020</v>
      </c>
    </row>
    <row r="6592" spans="1:14">
      <c r="A6592" s="26" t="s">
        <v>6148</v>
      </c>
      <c r="B6592" s="26" t="s">
        <v>6146</v>
      </c>
      <c r="C6592" s="26">
        <v>1998710</v>
      </c>
      <c r="D6592" s="26" t="s">
        <v>780</v>
      </c>
      <c r="E6592" s="26" t="s">
        <v>31037</v>
      </c>
      <c r="F6592" s="26" t="s">
        <v>31038</v>
      </c>
      <c r="G6592" s="26" t="s">
        <v>9601</v>
      </c>
      <c r="H6592" s="26" t="s">
        <v>885</v>
      </c>
      <c r="I6592" s="26" t="s">
        <v>9664</v>
      </c>
      <c r="J6592" s="26" t="s">
        <v>6147</v>
      </c>
      <c r="K6592" s="26" t="s">
        <v>9597</v>
      </c>
      <c r="L6592" s="26" t="s">
        <v>31039</v>
      </c>
      <c r="M6592" s="26">
        <v>380484642424</v>
      </c>
      <c r="N6592" s="26">
        <v>5121410100</v>
      </c>
    </row>
    <row r="6593" spans="1:14">
      <c r="A6593" s="26" t="s">
        <v>2628</v>
      </c>
      <c r="B6593" s="26" t="s">
        <v>2629</v>
      </c>
      <c r="C6593" s="26">
        <v>36723287</v>
      </c>
      <c r="D6593" s="26" t="s">
        <v>24</v>
      </c>
      <c r="E6593" s="26" t="s">
        <v>31040</v>
      </c>
      <c r="F6593" s="26" t="s">
        <v>31041</v>
      </c>
      <c r="G6593" s="26" t="s">
        <v>9579</v>
      </c>
      <c r="H6593" s="26" t="s">
        <v>133</v>
      </c>
      <c r="I6593" s="26" t="s">
        <v>11674</v>
      </c>
      <c r="J6593" s="26" t="s">
        <v>31042</v>
      </c>
      <c r="K6593" s="26" t="s">
        <v>9582</v>
      </c>
      <c r="L6593" s="26" t="s">
        <v>31043</v>
      </c>
      <c r="M6593" s="26">
        <v>380565173108</v>
      </c>
      <c r="N6593" s="26">
        <v>1224581801</v>
      </c>
    </row>
    <row r="6594" spans="1:14">
      <c r="A6594" s="26" t="s">
        <v>2092</v>
      </c>
      <c r="B6594" s="26" t="s">
        <v>2093</v>
      </c>
      <c r="C6594" s="26">
        <v>38580610</v>
      </c>
      <c r="D6594" s="26" t="s">
        <v>24</v>
      </c>
      <c r="E6594" s="26" t="s">
        <v>31044</v>
      </c>
      <c r="F6594" s="26" t="s">
        <v>31045</v>
      </c>
      <c r="G6594" s="26" t="s">
        <v>9586</v>
      </c>
      <c r="H6594" s="26" t="s">
        <v>103</v>
      </c>
      <c r="I6594" s="26" t="s">
        <v>13274</v>
      </c>
      <c r="J6594" s="26" t="s">
        <v>2091</v>
      </c>
      <c r="K6594" s="26" t="s">
        <v>9606</v>
      </c>
      <c r="L6594" s="26" t="s">
        <v>31046</v>
      </c>
      <c r="M6594" s="26">
        <v>380337622589</v>
      </c>
      <c r="N6594" s="26">
        <v>723655100</v>
      </c>
    </row>
    <row r="6595" spans="1:14">
      <c r="A6595" s="26" t="s">
        <v>5309</v>
      </c>
      <c r="B6595" s="26" t="s">
        <v>5307</v>
      </c>
      <c r="C6595" s="26">
        <v>20764225</v>
      </c>
      <c r="D6595" s="26" t="s">
        <v>24</v>
      </c>
      <c r="E6595" s="26" t="s">
        <v>31047</v>
      </c>
      <c r="F6595" s="26" t="s">
        <v>31048</v>
      </c>
      <c r="G6595" s="26" t="s">
        <v>9586</v>
      </c>
      <c r="H6595" s="26" t="s">
        <v>735</v>
      </c>
      <c r="I6595" s="26" t="s">
        <v>10088</v>
      </c>
      <c r="J6595" s="26" t="s">
        <v>31049</v>
      </c>
      <c r="K6595" s="26" t="s">
        <v>9582</v>
      </c>
      <c r="L6595" s="26" t="s">
        <v>31050</v>
      </c>
      <c r="M6595" s="26">
        <v>380978750306</v>
      </c>
      <c r="N6595" s="26">
        <v>4622182301</v>
      </c>
    </row>
    <row r="6596" spans="1:14">
      <c r="A6596" s="26" t="s">
        <v>7799</v>
      </c>
      <c r="B6596" s="26" t="s">
        <v>7800</v>
      </c>
      <c r="C6596" s="26">
        <v>14054198</v>
      </c>
      <c r="D6596" s="26" t="s">
        <v>1701</v>
      </c>
      <c r="E6596" s="26" t="s">
        <v>31051</v>
      </c>
      <c r="F6596" s="26" t="s">
        <v>31052</v>
      </c>
      <c r="G6596" s="26" t="s">
        <v>9601</v>
      </c>
      <c r="H6596" s="26" t="s">
        <v>1088</v>
      </c>
      <c r="J6596" s="26" t="s">
        <v>7706</v>
      </c>
      <c r="K6596" s="26" t="s">
        <v>9606</v>
      </c>
      <c r="L6596" s="26" t="s">
        <v>31053</v>
      </c>
      <c r="M6596" s="26">
        <v>380352246163</v>
      </c>
      <c r="N6596" s="26">
        <v>522485401</v>
      </c>
    </row>
    <row r="6597" spans="1:14">
      <c r="A6597" s="26" t="s">
        <v>9158</v>
      </c>
      <c r="B6597" s="26" t="s">
        <v>9159</v>
      </c>
      <c r="C6597" s="26">
        <v>38541220</v>
      </c>
      <c r="D6597" s="26" t="s">
        <v>24</v>
      </c>
      <c r="E6597" s="26" t="s">
        <v>31054</v>
      </c>
      <c r="F6597" s="26" t="s">
        <v>31055</v>
      </c>
      <c r="G6597" s="26" t="s">
        <v>9586</v>
      </c>
      <c r="H6597" s="26" t="s">
        <v>1490</v>
      </c>
      <c r="J6597" s="26" t="s">
        <v>31056</v>
      </c>
      <c r="K6597" s="26" t="s">
        <v>9582</v>
      </c>
      <c r="L6597" s="26" t="s">
        <v>31057</v>
      </c>
      <c r="M6597" s="26">
        <v>760747090416</v>
      </c>
      <c r="N6597" s="26">
        <v>7324584001</v>
      </c>
    </row>
    <row r="6598" spans="1:14">
      <c r="A6598" s="26" t="s">
        <v>2755</v>
      </c>
      <c r="B6598" s="26" t="s">
        <v>2756</v>
      </c>
      <c r="C6598" s="26">
        <v>37730625</v>
      </c>
      <c r="D6598" s="26" t="s">
        <v>24</v>
      </c>
      <c r="E6598" s="26" t="s">
        <v>31058</v>
      </c>
      <c r="F6598" s="26" t="s">
        <v>31059</v>
      </c>
      <c r="G6598" s="26" t="s">
        <v>9586</v>
      </c>
      <c r="H6598" s="26" t="s">
        <v>133</v>
      </c>
      <c r="I6598" s="26" t="s">
        <v>15156</v>
      </c>
      <c r="J6598" s="26" t="s">
        <v>31060</v>
      </c>
      <c r="K6598" s="26" t="s">
        <v>9582</v>
      </c>
      <c r="L6598" s="26" t="s">
        <v>31061</v>
      </c>
      <c r="M6598" s="26">
        <v>761956974628</v>
      </c>
      <c r="N6598" s="26">
        <v>1225655119</v>
      </c>
    </row>
    <row r="6599" spans="1:14">
      <c r="A6599" s="26" t="s">
        <v>7082</v>
      </c>
      <c r="B6599" s="26" t="s">
        <v>7083</v>
      </c>
      <c r="C6599" s="26">
        <v>38407717</v>
      </c>
      <c r="D6599" s="26" t="s">
        <v>24</v>
      </c>
      <c r="E6599" s="26" t="s">
        <v>31062</v>
      </c>
      <c r="F6599" s="26" t="s">
        <v>31063</v>
      </c>
      <c r="G6599" s="26" t="s">
        <v>9579</v>
      </c>
      <c r="H6599" s="26" t="s">
        <v>987</v>
      </c>
      <c r="I6599" s="26" t="s">
        <v>10311</v>
      </c>
      <c r="J6599" s="26" t="s">
        <v>19752</v>
      </c>
      <c r="K6599" s="26" t="s">
        <v>9582</v>
      </c>
      <c r="L6599" s="26" t="s">
        <v>31064</v>
      </c>
      <c r="M6599" s="26">
        <v>380971552213</v>
      </c>
      <c r="N6599" s="26">
        <v>520688905</v>
      </c>
    </row>
    <row r="6600" spans="1:14">
      <c r="A6600" s="26" t="s">
        <v>4225</v>
      </c>
      <c r="B6600" s="26" t="s">
        <v>4226</v>
      </c>
      <c r="C6600" s="26">
        <v>38816907</v>
      </c>
      <c r="D6600" s="26" t="s">
        <v>24</v>
      </c>
      <c r="E6600" s="26" t="s">
        <v>31065</v>
      </c>
      <c r="F6600" s="26" t="s">
        <v>31066</v>
      </c>
      <c r="G6600" s="26" t="s">
        <v>9586</v>
      </c>
      <c r="H6600" s="26" t="s">
        <v>506</v>
      </c>
      <c r="I6600" s="26" t="s">
        <v>12552</v>
      </c>
      <c r="J6600" s="26" t="s">
        <v>564</v>
      </c>
      <c r="K6600" s="26" t="s">
        <v>9597</v>
      </c>
      <c r="L6600" s="26" t="s">
        <v>31067</v>
      </c>
      <c r="M6600" s="26">
        <v>760695243256</v>
      </c>
      <c r="N6600" s="26">
        <v>2625210100</v>
      </c>
    </row>
    <row r="6601" spans="1:14">
      <c r="A6601" s="26" t="s">
        <v>3517</v>
      </c>
      <c r="B6601" s="26" t="s">
        <v>3518</v>
      </c>
      <c r="C6601" s="26">
        <v>1992156</v>
      </c>
      <c r="D6601" s="26" t="s">
        <v>780</v>
      </c>
      <c r="E6601" s="26" t="s">
        <v>31068</v>
      </c>
      <c r="F6601" s="26" t="s">
        <v>10114</v>
      </c>
      <c r="G6601" s="26" t="s">
        <v>9601</v>
      </c>
      <c r="H6601" s="26" t="s">
        <v>392</v>
      </c>
      <c r="J6601" s="26" t="s">
        <v>11322</v>
      </c>
      <c r="K6601" s="26" t="s">
        <v>9597</v>
      </c>
      <c r="L6601" s="26" t="s">
        <v>31069</v>
      </c>
      <c r="M6601" s="26">
        <v>761663758168</v>
      </c>
      <c r="N6601" s="26" t="e">
        <v>#N/A</v>
      </c>
    </row>
    <row r="6602" spans="1:14">
      <c r="A6602" s="26" t="s">
        <v>2461</v>
      </c>
      <c r="B6602" s="26" t="s">
        <v>2462</v>
      </c>
      <c r="C6602" s="26">
        <v>37862114</v>
      </c>
      <c r="D6602" s="26" t="s">
        <v>24</v>
      </c>
      <c r="E6602" s="26" t="s">
        <v>31070</v>
      </c>
      <c r="F6602" s="26" t="s">
        <v>31071</v>
      </c>
      <c r="G6602" s="26" t="s">
        <v>9586</v>
      </c>
      <c r="H6602" s="26" t="s">
        <v>133</v>
      </c>
      <c r="J6602" s="26" t="s">
        <v>183</v>
      </c>
      <c r="K6602" s="26" t="s">
        <v>9597</v>
      </c>
      <c r="L6602" s="26" t="s">
        <v>31072</v>
      </c>
      <c r="M6602" s="26">
        <v>380680114432</v>
      </c>
      <c r="N6602" s="26">
        <v>1211000000</v>
      </c>
    </row>
    <row r="6603" spans="1:14">
      <c r="A6603" s="26" t="s">
        <v>3654</v>
      </c>
      <c r="B6603" s="26" t="s">
        <v>3655</v>
      </c>
      <c r="C6603" s="26">
        <v>38416260</v>
      </c>
      <c r="D6603" s="26" t="s">
        <v>24</v>
      </c>
      <c r="E6603" s="26" t="s">
        <v>31073</v>
      </c>
      <c r="F6603" s="26" t="s">
        <v>31074</v>
      </c>
      <c r="G6603" s="26" t="s">
        <v>9586</v>
      </c>
      <c r="H6603" s="26" t="s">
        <v>468</v>
      </c>
      <c r="I6603" s="26" t="s">
        <v>11017</v>
      </c>
      <c r="J6603" s="26" t="s">
        <v>31075</v>
      </c>
      <c r="K6603" s="26" t="s">
        <v>9582</v>
      </c>
      <c r="L6603" s="26" t="s">
        <v>31076</v>
      </c>
      <c r="M6603" s="26">
        <v>380614597540</v>
      </c>
      <c r="N6603" s="26">
        <v>2321810102</v>
      </c>
    </row>
    <row r="6604" spans="1:14">
      <c r="A6604" s="26" t="s">
        <v>6220</v>
      </c>
      <c r="B6604" s="26" t="s">
        <v>6221</v>
      </c>
      <c r="C6604" s="26">
        <v>40208517</v>
      </c>
      <c r="D6604" s="26" t="s">
        <v>24</v>
      </c>
      <c r="E6604" s="26" t="s">
        <v>31077</v>
      </c>
      <c r="F6604" s="26" t="s">
        <v>31078</v>
      </c>
      <c r="G6604" s="26" t="s">
        <v>9586</v>
      </c>
      <c r="H6604" s="26" t="s">
        <v>885</v>
      </c>
      <c r="I6604" s="26" t="s">
        <v>31079</v>
      </c>
      <c r="J6604" s="26" t="s">
        <v>31080</v>
      </c>
      <c r="K6604" s="26" t="s">
        <v>9906</v>
      </c>
      <c r="L6604" s="26" t="s">
        <v>31081</v>
      </c>
      <c r="M6604" s="26">
        <v>380486294157</v>
      </c>
      <c r="N6604" s="26">
        <v>520285606</v>
      </c>
    </row>
    <row r="6605" spans="1:14">
      <c r="A6605" s="26" t="s">
        <v>5339</v>
      </c>
      <c r="B6605" s="26" t="s">
        <v>5340</v>
      </c>
      <c r="C6605" s="26">
        <v>20763941</v>
      </c>
      <c r="D6605" s="26" t="s">
        <v>24</v>
      </c>
      <c r="E6605" s="26" t="s">
        <v>31082</v>
      </c>
      <c r="F6605" s="26" t="s">
        <v>31083</v>
      </c>
      <c r="G6605" s="26" t="s">
        <v>9579</v>
      </c>
      <c r="H6605" s="26" t="s">
        <v>735</v>
      </c>
      <c r="I6605" s="26" t="s">
        <v>9721</v>
      </c>
      <c r="J6605" s="26" t="s">
        <v>4964</v>
      </c>
      <c r="K6605" s="26" t="s">
        <v>9582</v>
      </c>
      <c r="L6605" s="26" t="s">
        <v>31084</v>
      </c>
      <c r="M6605" s="26">
        <v>380989224116</v>
      </c>
      <c r="N6605" s="26">
        <v>721183802</v>
      </c>
    </row>
    <row r="6606" spans="1:14">
      <c r="A6606" s="26" t="s">
        <v>3837</v>
      </c>
      <c r="B6606" s="26" t="s">
        <v>3838</v>
      </c>
      <c r="C6606" s="26">
        <v>2006722</v>
      </c>
      <c r="D6606" s="26" t="s">
        <v>780</v>
      </c>
      <c r="E6606" s="26" t="s">
        <v>31085</v>
      </c>
      <c r="F6606" s="26" t="s">
        <v>31086</v>
      </c>
      <c r="G6606" s="26" t="s">
        <v>9601</v>
      </c>
      <c r="H6606" s="26" t="s">
        <v>468</v>
      </c>
      <c r="J6606" s="26" t="s">
        <v>481</v>
      </c>
      <c r="K6606" s="26" t="s">
        <v>9597</v>
      </c>
      <c r="L6606" s="26" t="s">
        <v>31087</v>
      </c>
      <c r="M6606" s="26">
        <v>380617648607</v>
      </c>
      <c r="N6606" s="26">
        <v>1222380503</v>
      </c>
    </row>
    <row r="6607" spans="1:14">
      <c r="A6607" s="26" t="s">
        <v>4562</v>
      </c>
      <c r="B6607" s="26" t="s">
        <v>4563</v>
      </c>
      <c r="C6607" s="26">
        <v>38302240</v>
      </c>
      <c r="D6607" s="26" t="s">
        <v>24</v>
      </c>
      <c r="E6607" s="26" t="s">
        <v>31088</v>
      </c>
      <c r="F6607" s="26" t="s">
        <v>31089</v>
      </c>
      <c r="G6607" s="26" t="s">
        <v>9586</v>
      </c>
      <c r="H6607" s="26" t="s">
        <v>670</v>
      </c>
      <c r="I6607" s="26" t="s">
        <v>11700</v>
      </c>
      <c r="J6607" s="26" t="s">
        <v>23207</v>
      </c>
      <c r="K6607" s="26" t="s">
        <v>9582</v>
      </c>
      <c r="L6607" s="26" t="s">
        <v>31090</v>
      </c>
      <c r="M6607" s="26">
        <v>380664212026</v>
      </c>
      <c r="N6607" s="26">
        <v>520881003</v>
      </c>
    </row>
    <row r="6608" spans="1:14">
      <c r="A6608" s="26" t="s">
        <v>3223</v>
      </c>
      <c r="B6608" s="26" t="s">
        <v>3224</v>
      </c>
      <c r="C6608" s="26">
        <v>13549377</v>
      </c>
      <c r="D6608" s="26" t="s">
        <v>780</v>
      </c>
      <c r="E6608" s="26" t="s">
        <v>31091</v>
      </c>
      <c r="F6608" s="26" t="s">
        <v>31092</v>
      </c>
      <c r="G6608" s="26" t="s">
        <v>9601</v>
      </c>
      <c r="H6608" s="26" t="s">
        <v>375</v>
      </c>
      <c r="J6608" s="26" t="s">
        <v>31093</v>
      </c>
      <c r="K6608" s="26" t="s">
        <v>9582</v>
      </c>
      <c r="L6608" s="26" t="s">
        <v>31094</v>
      </c>
      <c r="M6608" s="26">
        <v>380973134440</v>
      </c>
      <c r="N6608" s="26">
        <v>724585007</v>
      </c>
    </row>
    <row r="6609" spans="1:14">
      <c r="A6609" s="26" t="s">
        <v>7296</v>
      </c>
      <c r="B6609" s="26" t="s">
        <v>7297</v>
      </c>
      <c r="C6609" s="26">
        <v>37078161</v>
      </c>
      <c r="D6609" s="26" t="s">
        <v>24</v>
      </c>
      <c r="E6609" s="26" t="s">
        <v>31095</v>
      </c>
      <c r="F6609" s="26" t="s">
        <v>31096</v>
      </c>
      <c r="G6609" s="26" t="s">
        <v>9579</v>
      </c>
      <c r="H6609" s="26" t="s">
        <v>1025</v>
      </c>
      <c r="I6609" s="26" t="s">
        <v>14531</v>
      </c>
      <c r="J6609" s="26" t="s">
        <v>31097</v>
      </c>
      <c r="K6609" s="26" t="s">
        <v>9582</v>
      </c>
      <c r="L6609" s="26" t="s">
        <v>31098</v>
      </c>
      <c r="M6609" s="26">
        <v>380544932232</v>
      </c>
      <c r="N6609" s="26">
        <v>5925386101</v>
      </c>
    </row>
    <row r="6610" spans="1:14">
      <c r="A6610" s="26" t="s">
        <v>3950</v>
      </c>
      <c r="B6610" s="26" t="s">
        <v>3951</v>
      </c>
      <c r="C6610" s="26">
        <v>42097233</v>
      </c>
      <c r="D6610" s="26" t="s">
        <v>24</v>
      </c>
      <c r="E6610" s="26" t="s">
        <v>31099</v>
      </c>
      <c r="F6610" s="26" t="s">
        <v>31100</v>
      </c>
      <c r="G6610" s="26" t="s">
        <v>9579</v>
      </c>
      <c r="H6610" s="26" t="s">
        <v>506</v>
      </c>
      <c r="I6610" s="26" t="s">
        <v>10352</v>
      </c>
      <c r="J6610" s="26" t="s">
        <v>31101</v>
      </c>
      <c r="K6610" s="26" t="s">
        <v>9582</v>
      </c>
      <c r="L6610" s="26" t="s">
        <v>31102</v>
      </c>
      <c r="M6610" s="26">
        <v>380671240422</v>
      </c>
      <c r="N6610" s="26">
        <v>2621255305</v>
      </c>
    </row>
    <row r="6611" spans="1:14">
      <c r="A6611" s="26" t="s">
        <v>6748</v>
      </c>
      <c r="B6611" s="26" t="s">
        <v>6749</v>
      </c>
      <c r="C6611" s="26">
        <v>1999402</v>
      </c>
      <c r="D6611" s="26" t="s">
        <v>780</v>
      </c>
      <c r="E6611" s="26" t="s">
        <v>31103</v>
      </c>
      <c r="F6611" s="26" t="s">
        <v>31104</v>
      </c>
      <c r="G6611" s="26" t="s">
        <v>9601</v>
      </c>
      <c r="H6611" s="26" t="s">
        <v>949</v>
      </c>
      <c r="J6611" s="26" t="s">
        <v>973</v>
      </c>
      <c r="K6611" s="26" t="s">
        <v>9597</v>
      </c>
      <c r="L6611" s="26" t="s">
        <v>20834</v>
      </c>
      <c r="M6611" s="26">
        <v>760585804640</v>
      </c>
      <c r="N6611" s="26">
        <v>5310900000</v>
      </c>
    </row>
    <row r="6612" spans="1:14">
      <c r="A6612" s="26" t="s">
        <v>2251</v>
      </c>
      <c r="B6612" s="26" t="s">
        <v>2252</v>
      </c>
      <c r="C6612" s="26">
        <v>37899694</v>
      </c>
      <c r="D6612" s="26" t="s">
        <v>24</v>
      </c>
      <c r="E6612" s="26" t="s">
        <v>31105</v>
      </c>
      <c r="F6612" s="26" t="s">
        <v>14409</v>
      </c>
      <c r="G6612" s="26" t="s">
        <v>9586</v>
      </c>
      <c r="H6612" s="26" t="s">
        <v>133</v>
      </c>
      <c r="J6612" s="26" t="s">
        <v>146</v>
      </c>
      <c r="K6612" s="26" t="s">
        <v>9597</v>
      </c>
      <c r="L6612" s="26" t="s">
        <v>17652</v>
      </c>
      <c r="M6612" s="26">
        <v>380567672735</v>
      </c>
      <c r="N6612" s="26">
        <v>1210100000</v>
      </c>
    </row>
    <row r="6613" spans="1:14">
      <c r="A6613" s="26" t="s">
        <v>2970</v>
      </c>
      <c r="B6613" s="26" t="s">
        <v>2971</v>
      </c>
      <c r="C6613" s="26">
        <v>37544435</v>
      </c>
      <c r="D6613" s="26" t="s">
        <v>24</v>
      </c>
      <c r="E6613" s="26" t="s">
        <v>31106</v>
      </c>
      <c r="F6613" s="26" t="s">
        <v>31107</v>
      </c>
      <c r="G6613" s="26" t="s">
        <v>9579</v>
      </c>
      <c r="H6613" s="26" t="s">
        <v>258</v>
      </c>
      <c r="I6613" s="26" t="s">
        <v>10104</v>
      </c>
      <c r="J6613" s="26" t="s">
        <v>31108</v>
      </c>
      <c r="K6613" s="26" t="s">
        <v>9582</v>
      </c>
      <c r="L6613" s="26" t="s">
        <v>31109</v>
      </c>
      <c r="M6613" s="26">
        <v>380635867372</v>
      </c>
      <c r="N6613" s="26">
        <v>1425583101</v>
      </c>
    </row>
    <row r="6614" spans="1:14">
      <c r="A6614" s="26" t="s">
        <v>5063</v>
      </c>
      <c r="B6614" s="26" t="s">
        <v>5064</v>
      </c>
      <c r="C6614" s="26">
        <v>34167494</v>
      </c>
      <c r="D6614" s="26" t="s">
        <v>1701</v>
      </c>
      <c r="E6614" s="26" t="s">
        <v>31110</v>
      </c>
      <c r="F6614" s="26" t="s">
        <v>31111</v>
      </c>
      <c r="G6614" s="26" t="s">
        <v>9601</v>
      </c>
      <c r="H6614" s="26" t="s">
        <v>735</v>
      </c>
      <c r="J6614" s="26" t="s">
        <v>31112</v>
      </c>
      <c r="K6614" s="26" t="s">
        <v>9606</v>
      </c>
      <c r="L6614" s="26" t="s">
        <v>31113</v>
      </c>
      <c r="M6614" s="26">
        <v>380683410348</v>
      </c>
      <c r="N6614" s="26">
        <v>4621855600</v>
      </c>
    </row>
    <row r="6615" spans="1:14">
      <c r="A6615" s="26" t="s">
        <v>3858</v>
      </c>
      <c r="B6615" s="26" t="s">
        <v>3859</v>
      </c>
      <c r="C6615" s="26">
        <v>38600757</v>
      </c>
      <c r="D6615" s="26" t="s">
        <v>24</v>
      </c>
      <c r="E6615" s="26" t="s">
        <v>31114</v>
      </c>
      <c r="F6615" s="26" t="s">
        <v>31115</v>
      </c>
      <c r="G6615" s="26" t="s">
        <v>9591</v>
      </c>
      <c r="H6615" s="26" t="s">
        <v>468</v>
      </c>
      <c r="I6615" s="26" t="s">
        <v>16386</v>
      </c>
      <c r="J6615" s="26" t="s">
        <v>31116</v>
      </c>
      <c r="K6615" s="26" t="s">
        <v>9606</v>
      </c>
      <c r="L6615" s="26" t="s">
        <v>31117</v>
      </c>
      <c r="M6615" s="26">
        <v>380501556881</v>
      </c>
      <c r="N6615" s="26">
        <v>1224586003</v>
      </c>
    </row>
    <row r="6616" spans="1:14">
      <c r="A6616" s="26" t="s">
        <v>6764</v>
      </c>
      <c r="B6616" s="26" t="s">
        <v>6765</v>
      </c>
      <c r="C6616" s="26">
        <v>1999448</v>
      </c>
      <c r="D6616" s="26" t="s">
        <v>780</v>
      </c>
      <c r="E6616" s="26" t="s">
        <v>31118</v>
      </c>
      <c r="F6616" s="26" t="s">
        <v>31119</v>
      </c>
      <c r="G6616" s="26" t="s">
        <v>9601</v>
      </c>
      <c r="H6616" s="26" t="s">
        <v>949</v>
      </c>
      <c r="J6616" s="26" t="s">
        <v>6762</v>
      </c>
      <c r="K6616" s="26" t="s">
        <v>9606</v>
      </c>
      <c r="L6616" s="26" t="s">
        <v>31120</v>
      </c>
      <c r="M6616" s="26">
        <v>380535792150</v>
      </c>
      <c r="N6616" s="26">
        <v>5320884904</v>
      </c>
    </row>
    <row r="6617" spans="1:14">
      <c r="A6617" s="26" t="s">
        <v>6623</v>
      </c>
      <c r="B6617" s="26" t="s">
        <v>6624</v>
      </c>
      <c r="C6617" s="26">
        <v>1999276</v>
      </c>
      <c r="D6617" s="26" t="s">
        <v>780</v>
      </c>
      <c r="E6617" s="26" t="s">
        <v>31121</v>
      </c>
      <c r="F6617" s="26" t="s">
        <v>31122</v>
      </c>
      <c r="G6617" s="26" t="s">
        <v>9601</v>
      </c>
      <c r="H6617" s="26" t="s">
        <v>949</v>
      </c>
      <c r="I6617" s="26" t="s">
        <v>14709</v>
      </c>
      <c r="J6617" s="26" t="s">
        <v>6621</v>
      </c>
      <c r="K6617" s="26" t="s">
        <v>9597</v>
      </c>
      <c r="L6617" s="26" t="s">
        <v>31123</v>
      </c>
      <c r="M6617" s="26">
        <v>380535331356</v>
      </c>
      <c r="N6617" s="26">
        <v>5321310100</v>
      </c>
    </row>
    <row r="6618" spans="1:14">
      <c r="A6618" s="26" t="s">
        <v>6211</v>
      </c>
      <c r="B6618" s="26" t="s">
        <v>6212</v>
      </c>
      <c r="C6618" s="26">
        <v>38522082</v>
      </c>
      <c r="D6618" s="26" t="s">
        <v>24</v>
      </c>
      <c r="E6618" s="26" t="s">
        <v>31124</v>
      </c>
      <c r="F6618" s="26" t="s">
        <v>31125</v>
      </c>
      <c r="G6618" s="26" t="s">
        <v>9579</v>
      </c>
      <c r="H6618" s="26" t="s">
        <v>885</v>
      </c>
      <c r="I6618" s="26" t="s">
        <v>12123</v>
      </c>
      <c r="J6618" s="26" t="s">
        <v>31126</v>
      </c>
      <c r="K6618" s="26" t="s">
        <v>9582</v>
      </c>
      <c r="L6618" s="26" t="s">
        <v>31127</v>
      </c>
      <c r="M6618" s="26">
        <v>380486722222</v>
      </c>
      <c r="N6618" s="26">
        <v>5122584101</v>
      </c>
    </row>
    <row r="6619" spans="1:14">
      <c r="A6619" s="26" t="s">
        <v>6232</v>
      </c>
      <c r="B6619" s="26" t="s">
        <v>6233</v>
      </c>
      <c r="C6619" s="26">
        <v>38552185</v>
      </c>
      <c r="D6619" s="26" t="s">
        <v>24</v>
      </c>
      <c r="E6619" s="26" t="s">
        <v>31128</v>
      </c>
      <c r="F6619" s="26" t="s">
        <v>31129</v>
      </c>
      <c r="G6619" s="26" t="s">
        <v>9586</v>
      </c>
      <c r="H6619" s="26" t="s">
        <v>885</v>
      </c>
      <c r="I6619" s="26" t="s">
        <v>11207</v>
      </c>
      <c r="J6619" s="26" t="s">
        <v>31130</v>
      </c>
      <c r="K6619" s="26" t="s">
        <v>9582</v>
      </c>
      <c r="L6619" s="26" t="s">
        <v>31131</v>
      </c>
      <c r="M6619" s="26">
        <v>380999824426</v>
      </c>
      <c r="N6619" s="26">
        <v>5123355310</v>
      </c>
    </row>
    <row r="6620" spans="1:14">
      <c r="A6620" s="26" t="s">
        <v>6903</v>
      </c>
      <c r="B6620" s="26" t="s">
        <v>6904</v>
      </c>
      <c r="C6620" s="26">
        <v>38492195</v>
      </c>
      <c r="D6620" s="26" t="s">
        <v>24</v>
      </c>
      <c r="E6620" s="26" t="s">
        <v>31132</v>
      </c>
      <c r="F6620" s="26" t="s">
        <v>31133</v>
      </c>
      <c r="G6620" s="26" t="s">
        <v>9591</v>
      </c>
      <c r="H6620" s="26" t="s">
        <v>949</v>
      </c>
      <c r="I6620" s="26" t="s">
        <v>13534</v>
      </c>
      <c r="J6620" s="26" t="s">
        <v>31134</v>
      </c>
      <c r="K6620" s="26" t="s">
        <v>9582</v>
      </c>
      <c r="L6620" s="26" t="s">
        <v>31135</v>
      </c>
      <c r="M6620" s="26">
        <v>380534791295</v>
      </c>
      <c r="N6620" s="26">
        <v>4621881503</v>
      </c>
    </row>
    <row r="6621" spans="1:14">
      <c r="A6621" s="26" t="s">
        <v>1787</v>
      </c>
      <c r="B6621" s="26" t="s">
        <v>1788</v>
      </c>
      <c r="C6621" s="26">
        <v>37084458</v>
      </c>
      <c r="D6621" s="26" t="s">
        <v>24</v>
      </c>
      <c r="E6621" s="26" t="s">
        <v>31136</v>
      </c>
      <c r="F6621" s="26" t="s">
        <v>31137</v>
      </c>
      <c r="G6621" s="26" t="s">
        <v>9586</v>
      </c>
      <c r="H6621" s="26" t="s">
        <v>27</v>
      </c>
      <c r="I6621" s="26" t="s">
        <v>12789</v>
      </c>
      <c r="J6621" s="26" t="s">
        <v>31138</v>
      </c>
      <c r="K6621" s="26" t="s">
        <v>9582</v>
      </c>
      <c r="L6621" s="26" t="s">
        <v>31139</v>
      </c>
      <c r="M6621" s="26">
        <v>380434027646</v>
      </c>
      <c r="N6621" s="26">
        <v>521982401</v>
      </c>
    </row>
    <row r="6622" spans="1:14">
      <c r="A6622" s="26" t="s">
        <v>8917</v>
      </c>
      <c r="B6622" s="26" t="s">
        <v>8918</v>
      </c>
      <c r="C6622" s="26">
        <v>2005390</v>
      </c>
      <c r="D6622" s="26" t="s">
        <v>780</v>
      </c>
      <c r="E6622" s="26" t="s">
        <v>31140</v>
      </c>
      <c r="F6622" s="26" t="s">
        <v>9853</v>
      </c>
      <c r="G6622" s="26" t="s">
        <v>9601</v>
      </c>
      <c r="H6622" s="26" t="s">
        <v>1401</v>
      </c>
      <c r="I6622" s="26" t="s">
        <v>11520</v>
      </c>
      <c r="J6622" s="26" t="s">
        <v>1442</v>
      </c>
      <c r="K6622" s="26" t="s">
        <v>9597</v>
      </c>
      <c r="L6622" s="26" t="s">
        <v>31141</v>
      </c>
      <c r="M6622" s="26">
        <v>380474621101</v>
      </c>
      <c r="N6622" s="26">
        <v>7123410100</v>
      </c>
    </row>
    <row r="6623" spans="1:14">
      <c r="A6623" s="26" t="s">
        <v>9170</v>
      </c>
      <c r="B6623" s="26" t="s">
        <v>9171</v>
      </c>
      <c r="C6623" s="26">
        <v>23248085</v>
      </c>
      <c r="D6623" s="26" t="s">
        <v>24</v>
      </c>
      <c r="E6623" s="26" t="s">
        <v>31142</v>
      </c>
      <c r="F6623" s="26" t="s">
        <v>31143</v>
      </c>
      <c r="G6623" s="26" t="s">
        <v>9591</v>
      </c>
      <c r="H6623" s="26" t="s">
        <v>1490</v>
      </c>
      <c r="J6623" s="26" t="s">
        <v>1553</v>
      </c>
      <c r="K6623" s="26" t="s">
        <v>9597</v>
      </c>
      <c r="L6623" s="26" t="s">
        <v>26394</v>
      </c>
      <c r="M6623" s="26">
        <v>380372503808</v>
      </c>
      <c r="N6623" s="26">
        <v>524955100</v>
      </c>
    </row>
    <row r="6624" spans="1:14">
      <c r="A6624" s="26" t="s">
        <v>2275</v>
      </c>
      <c r="B6624" s="26" t="s">
        <v>2276</v>
      </c>
      <c r="C6624" s="26">
        <v>37899741</v>
      </c>
      <c r="D6624" s="26" t="s">
        <v>24</v>
      </c>
      <c r="E6624" s="26" t="s">
        <v>31144</v>
      </c>
      <c r="F6624" s="26" t="s">
        <v>10262</v>
      </c>
      <c r="G6624" s="26" t="s">
        <v>9586</v>
      </c>
      <c r="H6624" s="26" t="s">
        <v>133</v>
      </c>
      <c r="J6624" s="26" t="s">
        <v>146</v>
      </c>
      <c r="K6624" s="26" t="s">
        <v>9597</v>
      </c>
      <c r="L6624" s="26" t="s">
        <v>12345</v>
      </c>
      <c r="M6624" s="26">
        <v>380567671536</v>
      </c>
      <c r="N6624" s="26">
        <v>1210100000</v>
      </c>
    </row>
    <row r="6625" spans="1:14">
      <c r="A6625" s="26" t="s">
        <v>7874</v>
      </c>
      <c r="B6625" s="26" t="s">
        <v>7875</v>
      </c>
      <c r="C6625" s="26">
        <v>38743499</v>
      </c>
      <c r="D6625" s="26" t="s">
        <v>24</v>
      </c>
      <c r="E6625" s="26" t="s">
        <v>31145</v>
      </c>
      <c r="F6625" s="26" t="s">
        <v>31146</v>
      </c>
      <c r="G6625" s="26" t="s">
        <v>9586</v>
      </c>
      <c r="H6625" s="26" t="s">
        <v>1122</v>
      </c>
      <c r="I6625" s="26" t="s">
        <v>11422</v>
      </c>
      <c r="J6625" s="26" t="s">
        <v>31147</v>
      </c>
      <c r="K6625" s="26" t="s">
        <v>9906</v>
      </c>
      <c r="L6625" s="26" t="s">
        <v>31148</v>
      </c>
      <c r="M6625" s="26">
        <v>380577489353</v>
      </c>
      <c r="N6625" s="26">
        <v>6325110701</v>
      </c>
    </row>
    <row r="6626" spans="1:14">
      <c r="A6626" s="26" t="s">
        <v>4183</v>
      </c>
      <c r="B6626" s="26" t="s">
        <v>4184</v>
      </c>
      <c r="C6626" s="26">
        <v>42376774</v>
      </c>
      <c r="D6626" s="26" t="s">
        <v>24</v>
      </c>
      <c r="E6626" s="26" t="s">
        <v>31149</v>
      </c>
      <c r="F6626" s="26" t="s">
        <v>31150</v>
      </c>
      <c r="G6626" s="26" t="s">
        <v>9586</v>
      </c>
      <c r="H6626" s="26" t="s">
        <v>506</v>
      </c>
      <c r="I6626" s="26" t="s">
        <v>18195</v>
      </c>
      <c r="J6626" s="26" t="s">
        <v>31151</v>
      </c>
      <c r="K6626" s="26" t="s">
        <v>9582</v>
      </c>
      <c r="L6626" s="26" t="s">
        <v>31152</v>
      </c>
      <c r="M6626" s="26">
        <v>380979535015</v>
      </c>
      <c r="N6626" s="26">
        <v>2624084601</v>
      </c>
    </row>
    <row r="6627" spans="1:14">
      <c r="A6627" s="26" t="s">
        <v>3411</v>
      </c>
      <c r="B6627" s="26" t="s">
        <v>3412</v>
      </c>
      <c r="C6627" s="26">
        <v>38456539</v>
      </c>
      <c r="D6627" s="26" t="s">
        <v>24</v>
      </c>
      <c r="E6627" s="26" t="s">
        <v>31153</v>
      </c>
      <c r="F6627" s="26" t="s">
        <v>31154</v>
      </c>
      <c r="G6627" s="26" t="s">
        <v>9586</v>
      </c>
      <c r="H6627" s="26" t="s">
        <v>392</v>
      </c>
      <c r="I6627" s="26" t="s">
        <v>9857</v>
      </c>
      <c r="J6627" s="26" t="s">
        <v>31155</v>
      </c>
      <c r="K6627" s="26" t="s">
        <v>9582</v>
      </c>
      <c r="L6627" s="26" t="s">
        <v>31156</v>
      </c>
      <c r="M6627" s="26">
        <v>380979336357</v>
      </c>
      <c r="N6627" s="26">
        <v>2121982001</v>
      </c>
    </row>
    <row r="6628" spans="1:14">
      <c r="A6628" s="26" t="s">
        <v>3213</v>
      </c>
      <c r="B6628" s="26" t="s">
        <v>3214</v>
      </c>
      <c r="C6628" s="26">
        <v>1991820</v>
      </c>
      <c r="D6628" s="26" t="s">
        <v>780</v>
      </c>
      <c r="E6628" s="26" t="s">
        <v>31157</v>
      </c>
      <c r="F6628" s="26" t="s">
        <v>9787</v>
      </c>
      <c r="G6628" s="26" t="s">
        <v>9601</v>
      </c>
      <c r="H6628" s="26" t="s">
        <v>375</v>
      </c>
      <c r="J6628" s="26" t="s">
        <v>388</v>
      </c>
      <c r="K6628" s="26" t="s">
        <v>9597</v>
      </c>
      <c r="L6628" s="26" t="s">
        <v>10705</v>
      </c>
      <c r="M6628" s="26">
        <v>761010102342</v>
      </c>
      <c r="N6628" s="26">
        <v>1811000000</v>
      </c>
    </row>
    <row r="6629" spans="1:14">
      <c r="A6629" s="26" t="s">
        <v>7799</v>
      </c>
      <c r="B6629" s="26" t="s">
        <v>7800</v>
      </c>
      <c r="C6629" s="26">
        <v>14054198</v>
      </c>
      <c r="D6629" s="26" t="s">
        <v>1701</v>
      </c>
      <c r="E6629" s="26" t="s">
        <v>31158</v>
      </c>
      <c r="F6629" s="26" t="s">
        <v>31159</v>
      </c>
      <c r="G6629" s="26" t="s">
        <v>9601</v>
      </c>
      <c r="H6629" s="26" t="s">
        <v>1088</v>
      </c>
      <c r="J6629" s="26" t="s">
        <v>7701</v>
      </c>
      <c r="K6629" s="26" t="s">
        <v>9606</v>
      </c>
      <c r="L6629" s="26" t="s">
        <v>31160</v>
      </c>
      <c r="M6629" s="26">
        <v>380352246163</v>
      </c>
      <c r="N6629" s="26">
        <v>6120855400</v>
      </c>
    </row>
    <row r="6630" spans="1:14">
      <c r="A6630" s="26" t="s">
        <v>6681</v>
      </c>
      <c r="B6630" s="26" t="s">
        <v>6682</v>
      </c>
      <c r="C6630" s="26">
        <v>38742846</v>
      </c>
      <c r="D6630" s="26" t="s">
        <v>24</v>
      </c>
      <c r="E6630" s="26" t="s">
        <v>31161</v>
      </c>
      <c r="F6630" s="26" t="s">
        <v>31162</v>
      </c>
      <c r="G6630" s="26" t="s">
        <v>9586</v>
      </c>
      <c r="H6630" s="26" t="s">
        <v>949</v>
      </c>
      <c r="J6630" s="26" t="s">
        <v>962</v>
      </c>
      <c r="K6630" s="26" t="s">
        <v>9597</v>
      </c>
      <c r="L6630" s="26" t="s">
        <v>31163</v>
      </c>
      <c r="M6630" s="26">
        <v>380067507942</v>
      </c>
      <c r="N6630" s="26">
        <v>5310400000</v>
      </c>
    </row>
    <row r="6631" spans="1:14">
      <c r="A6631" s="26" t="s">
        <v>6388</v>
      </c>
      <c r="B6631" s="26" t="s">
        <v>6304</v>
      </c>
      <c r="C6631" s="26">
        <v>2774697</v>
      </c>
      <c r="D6631" s="26" t="s">
        <v>24</v>
      </c>
      <c r="E6631" s="26" t="s">
        <v>31164</v>
      </c>
      <c r="F6631" s="26" t="s">
        <v>31165</v>
      </c>
      <c r="G6631" s="26" t="s">
        <v>9586</v>
      </c>
      <c r="H6631" s="26" t="s">
        <v>885</v>
      </c>
      <c r="J6631" s="26" t="s">
        <v>910</v>
      </c>
      <c r="K6631" s="26" t="s">
        <v>9597</v>
      </c>
      <c r="L6631" s="26" t="s">
        <v>31166</v>
      </c>
      <c r="M6631" s="26">
        <v>380487624391</v>
      </c>
      <c r="N6631" s="26">
        <v>5110100000</v>
      </c>
    </row>
    <row r="6632" spans="1:14">
      <c r="A6632" s="26" t="s">
        <v>2552</v>
      </c>
      <c r="B6632" s="26" t="s">
        <v>2553</v>
      </c>
      <c r="C6632" s="26">
        <v>37862109</v>
      </c>
      <c r="D6632" s="26" t="s">
        <v>24</v>
      </c>
      <c r="E6632" s="26" t="s">
        <v>31167</v>
      </c>
      <c r="F6632" s="26" t="s">
        <v>24477</v>
      </c>
      <c r="G6632" s="26" t="s">
        <v>9586</v>
      </c>
      <c r="H6632" s="26" t="s">
        <v>133</v>
      </c>
      <c r="J6632" s="26" t="s">
        <v>183</v>
      </c>
      <c r="K6632" s="26" t="s">
        <v>9597</v>
      </c>
      <c r="L6632" s="26" t="s">
        <v>31168</v>
      </c>
      <c r="M6632" s="26">
        <v>380564277420</v>
      </c>
      <c r="N6632" s="26">
        <v>1211000000</v>
      </c>
    </row>
    <row r="6633" spans="1:14">
      <c r="A6633" s="26" t="s">
        <v>8159</v>
      </c>
      <c r="B6633" s="26" t="s">
        <v>8160</v>
      </c>
      <c r="C6633" s="26">
        <v>42767421</v>
      </c>
      <c r="D6633" s="26" t="s">
        <v>24</v>
      </c>
      <c r="E6633" s="26" t="s">
        <v>31169</v>
      </c>
      <c r="F6633" s="26" t="s">
        <v>31170</v>
      </c>
      <c r="G6633" s="26" t="s">
        <v>9586</v>
      </c>
      <c r="H6633" s="26" t="s">
        <v>1122</v>
      </c>
      <c r="J6633" s="26" t="s">
        <v>8039</v>
      </c>
      <c r="K6633" s="26" t="s">
        <v>9597</v>
      </c>
      <c r="L6633" s="26" t="s">
        <v>31171</v>
      </c>
      <c r="M6633" s="26">
        <v>380577440911</v>
      </c>
      <c r="N6633" s="26">
        <v>6310100000</v>
      </c>
    </row>
    <row r="6634" spans="1:14">
      <c r="A6634" s="26" t="s">
        <v>3508</v>
      </c>
      <c r="B6634" s="26" t="s">
        <v>3509</v>
      </c>
      <c r="C6634" s="26">
        <v>38839154</v>
      </c>
      <c r="D6634" s="26" t="s">
        <v>24</v>
      </c>
      <c r="E6634" s="26" t="s">
        <v>31172</v>
      </c>
      <c r="F6634" s="26" t="s">
        <v>31173</v>
      </c>
      <c r="G6634" s="26" t="s">
        <v>9586</v>
      </c>
      <c r="H6634" s="26" t="s">
        <v>392</v>
      </c>
      <c r="J6634" s="26" t="s">
        <v>458</v>
      </c>
      <c r="K6634" s="26" t="s">
        <v>9597</v>
      </c>
      <c r="L6634" s="26" t="s">
        <v>31174</v>
      </c>
      <c r="M6634" s="26">
        <v>380312237151</v>
      </c>
      <c r="N6634" s="26">
        <v>2110100000</v>
      </c>
    </row>
    <row r="6635" spans="1:14">
      <c r="A6635" s="26" t="s">
        <v>5454</v>
      </c>
      <c r="B6635" s="26" t="s">
        <v>5455</v>
      </c>
      <c r="C6635" s="26">
        <v>42448068</v>
      </c>
      <c r="D6635" s="26" t="s">
        <v>24</v>
      </c>
      <c r="E6635" s="26" t="s">
        <v>31175</v>
      </c>
      <c r="F6635" s="26" t="s">
        <v>31176</v>
      </c>
      <c r="G6635" s="26" t="s">
        <v>9586</v>
      </c>
      <c r="H6635" s="26" t="s">
        <v>735</v>
      </c>
      <c r="I6635" s="26" t="s">
        <v>10914</v>
      </c>
      <c r="J6635" s="26" t="s">
        <v>31177</v>
      </c>
      <c r="K6635" s="26" t="s">
        <v>9582</v>
      </c>
      <c r="L6635" s="26" t="s">
        <v>31178</v>
      </c>
      <c r="M6635" s="26">
        <v>761917142231</v>
      </c>
      <c r="N6635" s="26">
        <v>1224255112</v>
      </c>
    </row>
    <row r="6636" spans="1:14">
      <c r="A6636" s="26" t="s">
        <v>6939</v>
      </c>
      <c r="B6636" s="26" t="s">
        <v>6940</v>
      </c>
      <c r="C6636" s="26">
        <v>37867877</v>
      </c>
      <c r="D6636" s="26" t="s">
        <v>24</v>
      </c>
      <c r="E6636" s="26" t="s">
        <v>31179</v>
      </c>
      <c r="F6636" s="26" t="s">
        <v>31180</v>
      </c>
      <c r="G6636" s="26" t="s">
        <v>9579</v>
      </c>
      <c r="H6636" s="26" t="s">
        <v>987</v>
      </c>
      <c r="I6636" s="26" t="s">
        <v>9921</v>
      </c>
      <c r="J6636" s="26" t="s">
        <v>31181</v>
      </c>
      <c r="K6636" s="26" t="s">
        <v>9582</v>
      </c>
      <c r="L6636" s="26" t="s">
        <v>31182</v>
      </c>
      <c r="M6636" s="26">
        <v>380978910580</v>
      </c>
      <c r="N6636" s="26">
        <v>5620480402</v>
      </c>
    </row>
    <row r="6637" spans="1:14">
      <c r="A6637" s="26" t="s">
        <v>4807</v>
      </c>
      <c r="B6637" s="26" t="s">
        <v>4808</v>
      </c>
      <c r="C6637" s="26">
        <v>38188020</v>
      </c>
      <c r="D6637" s="26" t="s">
        <v>24</v>
      </c>
      <c r="E6637" s="26" t="s">
        <v>31183</v>
      </c>
      <c r="F6637" s="26" t="s">
        <v>31184</v>
      </c>
      <c r="G6637" s="26" t="s">
        <v>9586</v>
      </c>
      <c r="H6637" s="26" t="s">
        <v>711</v>
      </c>
      <c r="J6637" s="26" t="s">
        <v>716</v>
      </c>
      <c r="K6637" s="26" t="s">
        <v>9597</v>
      </c>
      <c r="L6637" s="26" t="s">
        <v>9865</v>
      </c>
      <c r="M6637" s="26">
        <v>761595258083</v>
      </c>
      <c r="N6637" s="26">
        <v>4411800000</v>
      </c>
    </row>
    <row r="6638" spans="1:14">
      <c r="A6638" s="26" t="s">
        <v>3956</v>
      </c>
      <c r="B6638" s="26" t="s">
        <v>3957</v>
      </c>
      <c r="C6638" s="26">
        <v>42513875</v>
      </c>
      <c r="D6638" s="26" t="s">
        <v>24</v>
      </c>
      <c r="E6638" s="26" t="s">
        <v>31185</v>
      </c>
      <c r="F6638" s="26" t="s">
        <v>31186</v>
      </c>
      <c r="G6638" s="26" t="s">
        <v>9586</v>
      </c>
      <c r="H6638" s="26" t="s">
        <v>506</v>
      </c>
      <c r="J6638" s="26" t="s">
        <v>3958</v>
      </c>
      <c r="K6638" s="26" t="s">
        <v>9597</v>
      </c>
      <c r="L6638" s="26" t="s">
        <v>31187</v>
      </c>
      <c r="M6638" s="26">
        <v>380953116737</v>
      </c>
      <c r="N6638" s="26">
        <v>2610200000</v>
      </c>
    </row>
    <row r="6639" spans="1:14">
      <c r="A6639" s="26" t="s">
        <v>2478</v>
      </c>
      <c r="B6639" s="26" t="s">
        <v>2479</v>
      </c>
      <c r="C6639" s="26">
        <v>38256191</v>
      </c>
      <c r="D6639" s="26" t="s">
        <v>24</v>
      </c>
      <c r="E6639" s="26" t="s">
        <v>31188</v>
      </c>
      <c r="F6639" s="26" t="s">
        <v>31189</v>
      </c>
      <c r="G6639" s="26" t="s">
        <v>9591</v>
      </c>
      <c r="H6639" s="26" t="s">
        <v>133</v>
      </c>
      <c r="J6639" s="26" t="s">
        <v>183</v>
      </c>
      <c r="K6639" s="26" t="s">
        <v>9597</v>
      </c>
      <c r="L6639" s="26" t="s">
        <v>20052</v>
      </c>
      <c r="M6639" s="26">
        <v>380564098315</v>
      </c>
      <c r="N6639" s="26">
        <v>1211000000</v>
      </c>
    </row>
    <row r="6640" spans="1:14">
      <c r="A6640" s="26" t="s">
        <v>7126</v>
      </c>
      <c r="B6640" s="26" t="s">
        <v>7127</v>
      </c>
      <c r="C6640" s="26">
        <v>38492302</v>
      </c>
      <c r="D6640" s="26" t="s">
        <v>24</v>
      </c>
      <c r="E6640" s="26" t="s">
        <v>31190</v>
      </c>
      <c r="F6640" s="26" t="s">
        <v>31191</v>
      </c>
      <c r="G6640" s="26" t="s">
        <v>9579</v>
      </c>
      <c r="H6640" s="26" t="s">
        <v>987</v>
      </c>
      <c r="I6640" s="26" t="s">
        <v>9634</v>
      </c>
      <c r="J6640" s="26" t="s">
        <v>31192</v>
      </c>
      <c r="K6640" s="26" t="s">
        <v>9582</v>
      </c>
      <c r="L6640" s="26" t="s">
        <v>31193</v>
      </c>
      <c r="M6640" s="26">
        <v>380362272638</v>
      </c>
      <c r="N6640" s="26">
        <v>5624687902</v>
      </c>
    </row>
    <row r="6641" spans="1:14">
      <c r="A6641" s="26" t="s">
        <v>3978</v>
      </c>
      <c r="B6641" s="26" t="s">
        <v>3979</v>
      </c>
      <c r="C6641" s="26">
        <v>38609428</v>
      </c>
      <c r="D6641" s="26" t="s">
        <v>24</v>
      </c>
      <c r="E6641" s="26" t="s">
        <v>31194</v>
      </c>
      <c r="F6641" s="26" t="s">
        <v>31195</v>
      </c>
      <c r="G6641" s="26" t="s">
        <v>9586</v>
      </c>
      <c r="H6641" s="26" t="s">
        <v>506</v>
      </c>
      <c r="J6641" s="26" t="s">
        <v>18873</v>
      </c>
      <c r="K6641" s="26" t="s">
        <v>9582</v>
      </c>
      <c r="L6641" s="26" t="s">
        <v>31196</v>
      </c>
      <c r="M6641" s="26">
        <v>380986319679</v>
      </c>
      <c r="N6641" s="26">
        <v>120482901</v>
      </c>
    </row>
    <row r="6642" spans="1:14">
      <c r="A6642" s="26" t="s">
        <v>6111</v>
      </c>
      <c r="B6642" s="26" t="s">
        <v>6112</v>
      </c>
      <c r="C6642" s="26">
        <v>38661186</v>
      </c>
      <c r="D6642" s="26" t="s">
        <v>24</v>
      </c>
      <c r="E6642" s="26" t="s">
        <v>31197</v>
      </c>
      <c r="F6642" s="26" t="s">
        <v>31198</v>
      </c>
      <c r="G6642" s="26" t="s">
        <v>9579</v>
      </c>
      <c r="H6642" s="26" t="s">
        <v>885</v>
      </c>
      <c r="I6642" s="26" t="s">
        <v>10457</v>
      </c>
      <c r="J6642" s="26" t="s">
        <v>17240</v>
      </c>
      <c r="K6642" s="26" t="s">
        <v>9582</v>
      </c>
      <c r="L6642" s="26" t="s">
        <v>31199</v>
      </c>
      <c r="M6642" s="26">
        <v>380975767342</v>
      </c>
      <c r="N6642" s="26">
        <v>1220755115</v>
      </c>
    </row>
    <row r="6643" spans="1:14">
      <c r="A6643" s="26" t="s">
        <v>9098</v>
      </c>
      <c r="B6643" s="26" t="s">
        <v>9099</v>
      </c>
      <c r="C6643" s="26">
        <v>38561624</v>
      </c>
      <c r="D6643" s="26" t="s">
        <v>24</v>
      </c>
      <c r="E6643" s="26" t="s">
        <v>31200</v>
      </c>
      <c r="F6643" s="26" t="s">
        <v>31201</v>
      </c>
      <c r="G6643" s="26" t="s">
        <v>9591</v>
      </c>
      <c r="H6643" s="26" t="s">
        <v>1490</v>
      </c>
      <c r="I6643" s="26" t="s">
        <v>9841</v>
      </c>
      <c r="J6643" s="26" t="s">
        <v>31202</v>
      </c>
      <c r="K6643" s="26" t="s">
        <v>9582</v>
      </c>
      <c r="L6643" s="26" t="s">
        <v>31203</v>
      </c>
      <c r="M6643" s="26">
        <v>380373644633</v>
      </c>
      <c r="N6643" s="26">
        <v>7322510105</v>
      </c>
    </row>
    <row r="6644" spans="1:14">
      <c r="A6644" s="26" t="s">
        <v>7060</v>
      </c>
      <c r="B6644" s="26" t="s">
        <v>7061</v>
      </c>
      <c r="C6644" s="26">
        <v>2000270</v>
      </c>
      <c r="D6644" s="26" t="s">
        <v>780</v>
      </c>
      <c r="E6644" s="26" t="s">
        <v>31204</v>
      </c>
      <c r="F6644" s="26" t="s">
        <v>9793</v>
      </c>
      <c r="G6644" s="26" t="s">
        <v>9601</v>
      </c>
      <c r="H6644" s="26" t="s">
        <v>987</v>
      </c>
      <c r="I6644" s="26" t="s">
        <v>9893</v>
      </c>
      <c r="J6644" s="26" t="s">
        <v>7062</v>
      </c>
      <c r="K6644" s="26" t="s">
        <v>9597</v>
      </c>
      <c r="L6644" s="26" t="s">
        <v>15721</v>
      </c>
      <c r="M6644" s="26">
        <v>380365120062</v>
      </c>
      <c r="N6644" s="26">
        <v>5623010100</v>
      </c>
    </row>
    <row r="6645" spans="1:14">
      <c r="A6645" s="26" t="s">
        <v>8230</v>
      </c>
      <c r="B6645" s="26" t="s">
        <v>8088</v>
      </c>
      <c r="C6645" s="26">
        <v>2003474</v>
      </c>
      <c r="D6645" s="26" t="s">
        <v>24</v>
      </c>
      <c r="E6645" s="26" t="s">
        <v>31205</v>
      </c>
      <c r="F6645" s="26" t="s">
        <v>31206</v>
      </c>
      <c r="G6645" s="26" t="s">
        <v>9586</v>
      </c>
      <c r="H6645" s="26" t="s">
        <v>1122</v>
      </c>
      <c r="J6645" s="26" t="s">
        <v>8039</v>
      </c>
      <c r="K6645" s="26" t="s">
        <v>9597</v>
      </c>
      <c r="L6645" s="26" t="s">
        <v>24057</v>
      </c>
      <c r="M6645" s="26">
        <v>380577252010</v>
      </c>
      <c r="N6645" s="26">
        <v>6310100000</v>
      </c>
    </row>
    <row r="6646" spans="1:14">
      <c r="A6646" s="26" t="s">
        <v>5757</v>
      </c>
      <c r="B6646" s="26" t="s">
        <v>5758</v>
      </c>
      <c r="C6646" s="26">
        <v>38945128</v>
      </c>
      <c r="D6646" s="26" t="s">
        <v>24</v>
      </c>
      <c r="E6646" s="26" t="s">
        <v>31207</v>
      </c>
      <c r="F6646" s="26" t="s">
        <v>31208</v>
      </c>
      <c r="G6646" s="26" t="s">
        <v>9586</v>
      </c>
      <c r="H6646" s="26" t="s">
        <v>799</v>
      </c>
      <c r="J6646" s="26" t="s">
        <v>800</v>
      </c>
      <c r="K6646" s="26" t="s">
        <v>9597</v>
      </c>
      <c r="L6646" s="26" t="s">
        <v>24852</v>
      </c>
      <c r="M6646" s="26">
        <v>380445296987</v>
      </c>
      <c r="N6646" s="26">
        <v>4822784009</v>
      </c>
    </row>
    <row r="6647" spans="1:14">
      <c r="A6647" s="26" t="s">
        <v>2608</v>
      </c>
      <c r="B6647" s="26" t="s">
        <v>2609</v>
      </c>
      <c r="C6647" s="26">
        <v>36721693</v>
      </c>
      <c r="D6647" s="26" t="s">
        <v>24</v>
      </c>
      <c r="E6647" s="26" t="s">
        <v>31209</v>
      </c>
      <c r="F6647" s="26" t="s">
        <v>31210</v>
      </c>
      <c r="G6647" s="26" t="s">
        <v>9586</v>
      </c>
      <c r="H6647" s="26" t="s">
        <v>133</v>
      </c>
      <c r="I6647" s="26" t="s">
        <v>12947</v>
      </c>
      <c r="J6647" s="26" t="s">
        <v>3317</v>
      </c>
      <c r="K6647" s="26" t="s">
        <v>9582</v>
      </c>
      <c r="L6647" s="26" t="s">
        <v>31211</v>
      </c>
      <c r="M6647" s="26">
        <v>761548881377</v>
      </c>
      <c r="N6647" s="26">
        <v>123183005</v>
      </c>
    </row>
    <row r="6648" spans="1:14">
      <c r="A6648" s="26" t="s">
        <v>5759</v>
      </c>
      <c r="B6648" s="26" t="s">
        <v>5760</v>
      </c>
      <c r="C6648" s="26">
        <v>38960518</v>
      </c>
      <c r="D6648" s="26" t="s">
        <v>24</v>
      </c>
      <c r="E6648" s="26" t="s">
        <v>31212</v>
      </c>
      <c r="F6648" s="26" t="s">
        <v>31213</v>
      </c>
      <c r="G6648" s="26" t="s">
        <v>9586</v>
      </c>
      <c r="H6648" s="26" t="s">
        <v>799</v>
      </c>
      <c r="J6648" s="26" t="s">
        <v>800</v>
      </c>
      <c r="K6648" s="26" t="s">
        <v>9597</v>
      </c>
      <c r="L6648" s="26" t="s">
        <v>22717</v>
      </c>
      <c r="M6648" s="26">
        <v>380444198073</v>
      </c>
      <c r="N6648" s="26">
        <v>4822784009</v>
      </c>
    </row>
    <row r="6649" spans="1:14">
      <c r="A6649" s="26" t="s">
        <v>5700</v>
      </c>
      <c r="B6649" s="26" t="s">
        <v>5606</v>
      </c>
      <c r="C6649" s="26">
        <v>38945945</v>
      </c>
      <c r="D6649" s="26" t="s">
        <v>24</v>
      </c>
      <c r="E6649" s="26" t="s">
        <v>31214</v>
      </c>
      <c r="F6649" s="26" t="s">
        <v>31215</v>
      </c>
      <c r="G6649" s="26" t="s">
        <v>9586</v>
      </c>
      <c r="H6649" s="26" t="s">
        <v>799</v>
      </c>
      <c r="J6649" s="26" t="s">
        <v>800</v>
      </c>
      <c r="K6649" s="26" t="s">
        <v>9597</v>
      </c>
      <c r="L6649" s="26" t="s">
        <v>11626</v>
      </c>
      <c r="M6649" s="26">
        <v>760889364574</v>
      </c>
      <c r="N6649" s="26">
        <v>4822784009</v>
      </c>
    </row>
    <row r="6650" spans="1:14">
      <c r="A6650" s="26" t="s">
        <v>5536</v>
      </c>
      <c r="B6650" s="26" t="s">
        <v>5537</v>
      </c>
      <c r="C6650" s="26">
        <v>38960413</v>
      </c>
      <c r="D6650" s="26" t="s">
        <v>24</v>
      </c>
      <c r="E6650" s="26" t="s">
        <v>31216</v>
      </c>
      <c r="F6650" s="26" t="s">
        <v>31217</v>
      </c>
      <c r="G6650" s="26" t="s">
        <v>9591</v>
      </c>
      <c r="H6650" s="26" t="s">
        <v>799</v>
      </c>
      <c r="J6650" s="26" t="s">
        <v>800</v>
      </c>
      <c r="K6650" s="26" t="s">
        <v>9597</v>
      </c>
      <c r="L6650" s="26" t="s">
        <v>20520</v>
      </c>
      <c r="M6650" s="26">
        <v>380445199885</v>
      </c>
      <c r="N6650" s="26">
        <v>4822784009</v>
      </c>
    </row>
    <row r="6651" spans="1:14">
      <c r="A6651" s="26" t="s">
        <v>3162</v>
      </c>
      <c r="B6651" s="26" t="s">
        <v>3163</v>
      </c>
      <c r="C6651" s="26">
        <v>1992050</v>
      </c>
      <c r="D6651" s="26" t="s">
        <v>780</v>
      </c>
      <c r="E6651" s="26" t="s">
        <v>31218</v>
      </c>
      <c r="F6651" s="26" t="s">
        <v>31219</v>
      </c>
      <c r="G6651" s="26" t="s">
        <v>9601</v>
      </c>
      <c r="H6651" s="26" t="s">
        <v>375</v>
      </c>
      <c r="J6651" s="26" t="s">
        <v>384</v>
      </c>
      <c r="K6651" s="26" t="s">
        <v>9597</v>
      </c>
      <c r="L6651" s="26" t="s">
        <v>23898</v>
      </c>
      <c r="M6651" s="26">
        <v>380978962227</v>
      </c>
      <c r="N6651" s="26">
        <v>1810700000</v>
      </c>
    </row>
    <row r="6652" spans="1:14">
      <c r="A6652" s="26" t="s">
        <v>9013</v>
      </c>
      <c r="B6652" s="26" t="s">
        <v>9014</v>
      </c>
      <c r="C6652" s="26">
        <v>2005616</v>
      </c>
      <c r="D6652" s="26" t="s">
        <v>780</v>
      </c>
      <c r="E6652" s="26" t="s">
        <v>31220</v>
      </c>
      <c r="F6652" s="26" t="s">
        <v>31221</v>
      </c>
      <c r="G6652" s="26" t="s">
        <v>9601</v>
      </c>
      <c r="H6652" s="26" t="s">
        <v>1401</v>
      </c>
      <c r="J6652" s="26" t="s">
        <v>1474</v>
      </c>
      <c r="K6652" s="26" t="s">
        <v>9597</v>
      </c>
      <c r="L6652" s="26" t="s">
        <v>31222</v>
      </c>
      <c r="M6652" s="26">
        <v>380472334351</v>
      </c>
      <c r="N6652" s="26">
        <v>722155708</v>
      </c>
    </row>
    <row r="6653" spans="1:14">
      <c r="A6653" s="26" t="s">
        <v>4527</v>
      </c>
      <c r="B6653" s="26" t="s">
        <v>4528</v>
      </c>
      <c r="C6653" s="26">
        <v>38230449</v>
      </c>
      <c r="D6653" s="26" t="s">
        <v>24</v>
      </c>
      <c r="E6653" s="26" t="s">
        <v>31223</v>
      </c>
      <c r="F6653" s="26" t="s">
        <v>31224</v>
      </c>
      <c r="G6653" s="26" t="s">
        <v>9586</v>
      </c>
      <c r="H6653" s="26" t="s">
        <v>576</v>
      </c>
      <c r="I6653" s="26" t="s">
        <v>11612</v>
      </c>
      <c r="J6653" s="26" t="s">
        <v>31225</v>
      </c>
      <c r="K6653" s="26" t="s">
        <v>9582</v>
      </c>
      <c r="L6653" s="26" t="s">
        <v>31226</v>
      </c>
      <c r="M6653" s="26">
        <v>380968115570</v>
      </c>
      <c r="N6653" s="26">
        <v>3224485201</v>
      </c>
    </row>
    <row r="6654" spans="1:14">
      <c r="A6654" s="26" t="s">
        <v>9104</v>
      </c>
      <c r="B6654" s="26" t="s">
        <v>9105</v>
      </c>
      <c r="C6654" s="26">
        <v>42565415</v>
      </c>
      <c r="D6654" s="26" t="s">
        <v>24</v>
      </c>
      <c r="E6654" s="26" t="s">
        <v>31227</v>
      </c>
      <c r="F6654" s="26" t="s">
        <v>31228</v>
      </c>
      <c r="G6654" s="26" t="s">
        <v>9586</v>
      </c>
      <c r="H6654" s="26" t="s">
        <v>1490</v>
      </c>
      <c r="I6654" s="26" t="s">
        <v>9841</v>
      </c>
      <c r="J6654" s="26" t="s">
        <v>17920</v>
      </c>
      <c r="K6654" s="26" t="s">
        <v>9582</v>
      </c>
      <c r="L6654" s="26" t="s">
        <v>31229</v>
      </c>
      <c r="M6654" s="26">
        <v>761010466776</v>
      </c>
      <c r="N6654" s="26">
        <v>2621282901</v>
      </c>
    </row>
    <row r="6655" spans="1:14">
      <c r="A6655" s="26" t="s">
        <v>5042</v>
      </c>
      <c r="B6655" s="26" t="s">
        <v>5043</v>
      </c>
      <c r="C6655" s="26">
        <v>1996409</v>
      </c>
      <c r="D6655" s="26" t="s">
        <v>780</v>
      </c>
      <c r="E6655" s="26" t="s">
        <v>31230</v>
      </c>
      <c r="F6655" s="26" t="s">
        <v>15631</v>
      </c>
      <c r="G6655" s="26" t="s">
        <v>9601</v>
      </c>
      <c r="H6655" s="26" t="s">
        <v>735</v>
      </c>
      <c r="I6655" s="26" t="s">
        <v>9721</v>
      </c>
      <c r="J6655" s="26" t="s">
        <v>5045</v>
      </c>
      <c r="K6655" s="26" t="s">
        <v>9597</v>
      </c>
      <c r="L6655" s="26" t="s">
        <v>31231</v>
      </c>
      <c r="M6655" s="26">
        <v>761349533046</v>
      </c>
      <c r="N6655" s="26">
        <v>4622710100</v>
      </c>
    </row>
    <row r="6656" spans="1:14">
      <c r="A6656" s="26" t="s">
        <v>1946</v>
      </c>
      <c r="B6656" s="26" t="s">
        <v>1947</v>
      </c>
      <c r="C6656" s="26">
        <v>37636913</v>
      </c>
      <c r="D6656" s="26" t="s">
        <v>24</v>
      </c>
      <c r="E6656" s="26" t="s">
        <v>31232</v>
      </c>
      <c r="F6656" s="26" t="s">
        <v>31233</v>
      </c>
      <c r="G6656" s="26" t="s">
        <v>9579</v>
      </c>
      <c r="H6656" s="26" t="s">
        <v>27</v>
      </c>
      <c r="I6656" s="26" t="s">
        <v>10258</v>
      </c>
      <c r="J6656" s="26" t="s">
        <v>31234</v>
      </c>
      <c r="K6656" s="26" t="s">
        <v>9582</v>
      </c>
      <c r="L6656" s="26" t="s">
        <v>31235</v>
      </c>
      <c r="M6656" s="26">
        <v>380986331296</v>
      </c>
      <c r="N6656" s="26">
        <v>523981603</v>
      </c>
    </row>
    <row r="6657" spans="1:14">
      <c r="A6657" s="26" t="s">
        <v>6024</v>
      </c>
      <c r="B6657" s="26" t="s">
        <v>6025</v>
      </c>
      <c r="C6657" s="26">
        <v>1998408</v>
      </c>
      <c r="D6657" s="26" t="s">
        <v>780</v>
      </c>
      <c r="E6657" s="26" t="s">
        <v>31236</v>
      </c>
      <c r="F6657" s="26" t="s">
        <v>31237</v>
      </c>
      <c r="G6657" s="26" t="s">
        <v>9601</v>
      </c>
      <c r="H6657" s="26" t="s">
        <v>835</v>
      </c>
      <c r="J6657" s="26" t="s">
        <v>848</v>
      </c>
      <c r="K6657" s="26" t="s">
        <v>9597</v>
      </c>
      <c r="L6657" s="26" t="s">
        <v>31238</v>
      </c>
      <c r="M6657" s="26">
        <v>380512478884</v>
      </c>
      <c r="N6657" s="26">
        <v>4623010100</v>
      </c>
    </row>
    <row r="6658" spans="1:14">
      <c r="A6658" s="26" t="s">
        <v>3467</v>
      </c>
      <c r="B6658" s="26" t="s">
        <v>3468</v>
      </c>
      <c r="C6658" s="26">
        <v>38330435</v>
      </c>
      <c r="D6658" s="26" t="s">
        <v>24</v>
      </c>
      <c r="E6658" s="26" t="s">
        <v>31239</v>
      </c>
      <c r="F6658" s="26" t="s">
        <v>31240</v>
      </c>
      <c r="G6658" s="26" t="s">
        <v>9579</v>
      </c>
      <c r="H6658" s="26" t="s">
        <v>392</v>
      </c>
      <c r="I6658" s="26" t="s">
        <v>9768</v>
      </c>
      <c r="J6658" s="26" t="s">
        <v>31241</v>
      </c>
      <c r="K6658" s="26" t="s">
        <v>9582</v>
      </c>
      <c r="L6658" s="26" t="s">
        <v>31242</v>
      </c>
      <c r="M6658" s="26">
        <v>380955343386</v>
      </c>
      <c r="N6658" s="26">
        <v>2124080801</v>
      </c>
    </row>
    <row r="6659" spans="1:14">
      <c r="A6659" s="26" t="s">
        <v>8221</v>
      </c>
      <c r="B6659" s="26" t="s">
        <v>8222</v>
      </c>
      <c r="C6659" s="26">
        <v>26150984</v>
      </c>
      <c r="D6659" s="26" t="s">
        <v>24</v>
      </c>
      <c r="E6659" s="26" t="s">
        <v>31243</v>
      </c>
      <c r="F6659" s="26" t="s">
        <v>31244</v>
      </c>
      <c r="G6659" s="26" t="s">
        <v>9591</v>
      </c>
      <c r="H6659" s="26" t="s">
        <v>1122</v>
      </c>
      <c r="J6659" s="26" t="s">
        <v>8039</v>
      </c>
      <c r="K6659" s="26" t="s">
        <v>9597</v>
      </c>
      <c r="L6659" s="26" t="s">
        <v>9870</v>
      </c>
      <c r="M6659" s="26">
        <v>380577250349</v>
      </c>
      <c r="N6659" s="26">
        <v>6310100000</v>
      </c>
    </row>
    <row r="6660" spans="1:14">
      <c r="A6660" s="26" t="s">
        <v>2212</v>
      </c>
      <c r="B6660" s="26" t="s">
        <v>2213</v>
      </c>
      <c r="C6660" s="26">
        <v>37834197</v>
      </c>
      <c r="D6660" s="26" t="s">
        <v>24</v>
      </c>
      <c r="E6660" s="26" t="s">
        <v>31245</v>
      </c>
      <c r="F6660" s="26" t="s">
        <v>31246</v>
      </c>
      <c r="G6660" s="26" t="s">
        <v>9586</v>
      </c>
      <c r="H6660" s="26" t="s">
        <v>133</v>
      </c>
      <c r="I6660" s="26" t="s">
        <v>16462</v>
      </c>
      <c r="J6660" s="26" t="s">
        <v>21619</v>
      </c>
      <c r="K6660" s="26" t="s">
        <v>9582</v>
      </c>
      <c r="L6660" s="26" t="s">
        <v>31247</v>
      </c>
      <c r="M6660" s="26">
        <v>380569355205</v>
      </c>
      <c r="N6660" s="26">
        <v>1223286501</v>
      </c>
    </row>
    <row r="6661" spans="1:14">
      <c r="A6661" s="26" t="s">
        <v>8494</v>
      </c>
      <c r="B6661" s="26" t="s">
        <v>8495</v>
      </c>
      <c r="C6661" s="26">
        <v>37949226</v>
      </c>
      <c r="D6661" s="26" t="s">
        <v>24</v>
      </c>
      <c r="E6661" s="26" t="s">
        <v>31248</v>
      </c>
      <c r="F6661" s="26" t="s">
        <v>31249</v>
      </c>
      <c r="G6661" s="26" t="s">
        <v>9586</v>
      </c>
      <c r="H6661" s="26" t="s">
        <v>1269</v>
      </c>
      <c r="I6661" s="26" t="s">
        <v>23182</v>
      </c>
      <c r="J6661" s="26" t="s">
        <v>31250</v>
      </c>
      <c r="K6661" s="26" t="s">
        <v>9582</v>
      </c>
      <c r="L6661" s="26" t="s">
        <v>31251</v>
      </c>
      <c r="M6661" s="26">
        <v>761536537255</v>
      </c>
      <c r="N6661" s="26">
        <v>6523881001</v>
      </c>
    </row>
    <row r="6662" spans="1:14">
      <c r="A6662" s="26" t="s">
        <v>4216</v>
      </c>
      <c r="B6662" s="26" t="s">
        <v>4217</v>
      </c>
      <c r="C6662" s="26">
        <v>41838805</v>
      </c>
      <c r="D6662" s="26" t="s">
        <v>24</v>
      </c>
      <c r="E6662" s="26" t="s">
        <v>31252</v>
      </c>
      <c r="F6662" s="26" t="s">
        <v>31253</v>
      </c>
      <c r="G6662" s="26" t="s">
        <v>9579</v>
      </c>
      <c r="H6662" s="26" t="s">
        <v>506</v>
      </c>
      <c r="I6662" s="26" t="s">
        <v>9709</v>
      </c>
      <c r="J6662" s="26" t="s">
        <v>31254</v>
      </c>
      <c r="K6662" s="26" t="s">
        <v>9582</v>
      </c>
      <c r="L6662" s="26" t="s">
        <v>31255</v>
      </c>
      <c r="M6662" s="26">
        <v>380343541212</v>
      </c>
      <c r="N6662" s="26">
        <v>2624455307</v>
      </c>
    </row>
    <row r="6663" spans="1:14">
      <c r="A6663" s="26" t="s">
        <v>6193</v>
      </c>
      <c r="B6663" s="26" t="s">
        <v>6194</v>
      </c>
      <c r="C6663" s="26">
        <v>42489785</v>
      </c>
      <c r="D6663" s="26" t="s">
        <v>780</v>
      </c>
      <c r="E6663" s="26" t="s">
        <v>31256</v>
      </c>
      <c r="F6663" s="26" t="s">
        <v>31257</v>
      </c>
      <c r="G6663" s="26" t="s">
        <v>9601</v>
      </c>
      <c r="H6663" s="26" t="s">
        <v>885</v>
      </c>
      <c r="J6663" s="26" t="s">
        <v>902</v>
      </c>
      <c r="K6663" s="26" t="s">
        <v>9597</v>
      </c>
      <c r="L6663" s="26" t="s">
        <v>13077</v>
      </c>
      <c r="M6663" s="26">
        <v>380484175089</v>
      </c>
      <c r="N6663" s="26">
        <v>5110600000</v>
      </c>
    </row>
    <row r="6664" spans="1:14">
      <c r="A6664" s="26" t="s">
        <v>1889</v>
      </c>
      <c r="B6664" s="26" t="s">
        <v>1890</v>
      </c>
      <c r="C6664" s="26">
        <v>37294246</v>
      </c>
      <c r="D6664" s="26" t="s">
        <v>24</v>
      </c>
      <c r="E6664" s="26" t="s">
        <v>31258</v>
      </c>
      <c r="F6664" s="26" t="s">
        <v>31259</v>
      </c>
      <c r="G6664" s="26" t="s">
        <v>9586</v>
      </c>
      <c r="H6664" s="26" t="s">
        <v>27</v>
      </c>
      <c r="I6664" s="26" t="s">
        <v>10389</v>
      </c>
      <c r="J6664" s="26" t="s">
        <v>31260</v>
      </c>
      <c r="K6664" s="26" t="s">
        <v>9606</v>
      </c>
      <c r="L6664" s="26" t="s">
        <v>31261</v>
      </c>
      <c r="M6664" s="26">
        <v>380435528203</v>
      </c>
      <c r="N6664" s="26">
        <v>524555700</v>
      </c>
    </row>
    <row r="6665" spans="1:14">
      <c r="A6665" s="26" t="s">
        <v>4413</v>
      </c>
      <c r="B6665" s="26" t="s">
        <v>4414</v>
      </c>
      <c r="C6665" s="26">
        <v>38286423</v>
      </c>
      <c r="D6665" s="26" t="s">
        <v>24</v>
      </c>
      <c r="E6665" s="26" t="s">
        <v>31262</v>
      </c>
      <c r="F6665" s="26" t="s">
        <v>31263</v>
      </c>
      <c r="G6665" s="26" t="s">
        <v>9586</v>
      </c>
      <c r="H6665" s="26" t="s">
        <v>576</v>
      </c>
      <c r="I6665" s="26" t="s">
        <v>11281</v>
      </c>
      <c r="J6665" s="26" t="s">
        <v>31264</v>
      </c>
      <c r="K6665" s="26" t="s">
        <v>9582</v>
      </c>
      <c r="L6665" s="26" t="s">
        <v>31265</v>
      </c>
      <c r="M6665" s="26">
        <v>380964540975</v>
      </c>
      <c r="N6665" s="26">
        <v>3222083901</v>
      </c>
    </row>
    <row r="6666" spans="1:14">
      <c r="A6666" s="26" t="s">
        <v>8348</v>
      </c>
      <c r="B6666" s="26" t="s">
        <v>8349</v>
      </c>
      <c r="C6666" s="26">
        <v>2003557</v>
      </c>
      <c r="D6666" s="26" t="s">
        <v>780</v>
      </c>
      <c r="E6666" s="26" t="s">
        <v>31266</v>
      </c>
      <c r="F6666" s="26" t="s">
        <v>31267</v>
      </c>
      <c r="G6666" s="26" t="s">
        <v>9601</v>
      </c>
      <c r="H6666" s="26" t="s">
        <v>1122</v>
      </c>
      <c r="J6666" s="26" t="s">
        <v>8039</v>
      </c>
      <c r="K6666" s="26" t="s">
        <v>9597</v>
      </c>
      <c r="L6666" s="26" t="s">
        <v>31268</v>
      </c>
      <c r="M6666" s="26">
        <v>380577258504</v>
      </c>
      <c r="N6666" s="26">
        <v>6310100000</v>
      </c>
    </row>
    <row r="6667" spans="1:14">
      <c r="A6667" s="26" t="s">
        <v>3546</v>
      </c>
      <c r="B6667" s="26" t="s">
        <v>3547</v>
      </c>
      <c r="C6667" s="26">
        <v>33985449</v>
      </c>
      <c r="D6667" s="26" t="s">
        <v>780</v>
      </c>
      <c r="E6667" s="26" t="s">
        <v>31269</v>
      </c>
      <c r="F6667" s="26" t="s">
        <v>9787</v>
      </c>
      <c r="G6667" s="26" t="s">
        <v>9601</v>
      </c>
      <c r="H6667" s="26" t="s">
        <v>392</v>
      </c>
      <c r="J6667" s="26" t="s">
        <v>458</v>
      </c>
      <c r="K6667" s="26" t="s">
        <v>9597</v>
      </c>
      <c r="L6667" s="26" t="s">
        <v>31270</v>
      </c>
      <c r="M6667" s="26">
        <v>761271255419</v>
      </c>
      <c r="N6667" s="26">
        <v>2110100000</v>
      </c>
    </row>
    <row r="6668" spans="1:14">
      <c r="A6668" s="26" t="s">
        <v>4194</v>
      </c>
      <c r="B6668" s="26" t="s">
        <v>4195</v>
      </c>
      <c r="C6668" s="26">
        <v>41999084</v>
      </c>
      <c r="D6668" s="26" t="s">
        <v>24</v>
      </c>
      <c r="E6668" s="26" t="s">
        <v>31271</v>
      </c>
      <c r="F6668" s="26" t="s">
        <v>31272</v>
      </c>
      <c r="G6668" s="26" t="s">
        <v>9579</v>
      </c>
      <c r="H6668" s="26" t="s">
        <v>506</v>
      </c>
      <c r="I6668" s="26" t="s">
        <v>9951</v>
      </c>
      <c r="J6668" s="26" t="s">
        <v>31273</v>
      </c>
      <c r="K6668" s="26" t="s">
        <v>9582</v>
      </c>
      <c r="L6668" s="26" t="s">
        <v>31274</v>
      </c>
      <c r="M6668" s="26">
        <v>380500267859</v>
      </c>
      <c r="N6668" s="26">
        <v>2625687701</v>
      </c>
    </row>
    <row r="6669" spans="1:14">
      <c r="A6669" s="26" t="s">
        <v>8520</v>
      </c>
      <c r="B6669" s="26" t="s">
        <v>8521</v>
      </c>
      <c r="C6669" s="26">
        <v>2004054</v>
      </c>
      <c r="D6669" s="26" t="s">
        <v>780</v>
      </c>
      <c r="E6669" s="26" t="s">
        <v>31275</v>
      </c>
      <c r="F6669" s="26" t="s">
        <v>13999</v>
      </c>
      <c r="G6669" s="26" t="s">
        <v>9601</v>
      </c>
      <c r="H6669" s="26" t="s">
        <v>1269</v>
      </c>
      <c r="I6669" s="26" t="s">
        <v>11076</v>
      </c>
      <c r="J6669" s="26" t="s">
        <v>1286</v>
      </c>
      <c r="K6669" s="26" t="s">
        <v>9606</v>
      </c>
      <c r="L6669" s="26" t="s">
        <v>31276</v>
      </c>
      <c r="M6669" s="26">
        <v>380554850103</v>
      </c>
      <c r="N6669" s="26">
        <v>1222655123</v>
      </c>
    </row>
    <row r="6670" spans="1:14">
      <c r="A6670" s="26" t="s">
        <v>6861</v>
      </c>
      <c r="B6670" s="26" t="s">
        <v>6862</v>
      </c>
      <c r="C6670" s="26">
        <v>38534915</v>
      </c>
      <c r="D6670" s="26" t="s">
        <v>24</v>
      </c>
      <c r="E6670" s="26" t="s">
        <v>31277</v>
      </c>
      <c r="F6670" s="26" t="s">
        <v>31278</v>
      </c>
      <c r="G6670" s="26" t="s">
        <v>9586</v>
      </c>
      <c r="H6670" s="26" t="s">
        <v>949</v>
      </c>
      <c r="I6670" s="26" t="s">
        <v>13665</v>
      </c>
      <c r="J6670" s="26" t="s">
        <v>31279</v>
      </c>
      <c r="K6670" s="26" t="s">
        <v>9582</v>
      </c>
      <c r="L6670" s="26" t="s">
        <v>31280</v>
      </c>
      <c r="M6670" s="26">
        <v>380536394217</v>
      </c>
      <c r="N6670" s="26">
        <v>5324281901</v>
      </c>
    </row>
    <row r="6671" spans="1:14">
      <c r="A6671" s="26" t="s">
        <v>2759</v>
      </c>
      <c r="B6671" s="26" t="s">
        <v>2760</v>
      </c>
      <c r="C6671" s="26">
        <v>37677525</v>
      </c>
      <c r="D6671" s="26" t="s">
        <v>24</v>
      </c>
      <c r="E6671" s="26" t="s">
        <v>31281</v>
      </c>
      <c r="F6671" s="26" t="s">
        <v>31282</v>
      </c>
      <c r="G6671" s="26" t="s">
        <v>9586</v>
      </c>
      <c r="H6671" s="26" t="s">
        <v>133</v>
      </c>
      <c r="I6671" s="26" t="s">
        <v>11507</v>
      </c>
      <c r="J6671" s="26" t="s">
        <v>31283</v>
      </c>
      <c r="K6671" s="26" t="s">
        <v>9582</v>
      </c>
      <c r="L6671" s="26" t="s">
        <v>31284</v>
      </c>
      <c r="M6671" s="26">
        <v>380957850306</v>
      </c>
      <c r="N6671" s="26">
        <v>1222983901</v>
      </c>
    </row>
    <row r="6672" spans="1:14">
      <c r="A6672" s="26" t="s">
        <v>2968</v>
      </c>
      <c r="B6672" s="26" t="s">
        <v>2969</v>
      </c>
      <c r="C6672" s="26">
        <v>37980334</v>
      </c>
      <c r="D6672" s="26" t="s">
        <v>24</v>
      </c>
      <c r="E6672" s="26" t="s">
        <v>31285</v>
      </c>
      <c r="F6672" s="26" t="s">
        <v>31286</v>
      </c>
      <c r="G6672" s="26" t="s">
        <v>9586</v>
      </c>
      <c r="H6672" s="26" t="s">
        <v>258</v>
      </c>
      <c r="I6672" s="26" t="s">
        <v>11688</v>
      </c>
      <c r="J6672" s="26" t="s">
        <v>31287</v>
      </c>
      <c r="K6672" s="26" t="s">
        <v>9582</v>
      </c>
      <c r="L6672" s="26" t="s">
        <v>31288</v>
      </c>
      <c r="M6672" s="26">
        <v>380626921486</v>
      </c>
      <c r="N6672" s="26">
        <v>1420355109</v>
      </c>
    </row>
    <row r="6673" spans="1:14">
      <c r="A6673" s="26" t="s">
        <v>8915</v>
      </c>
      <c r="B6673" s="26" t="s">
        <v>8916</v>
      </c>
      <c r="C6673" s="26">
        <v>41368558</v>
      </c>
      <c r="D6673" s="26" t="s">
        <v>24</v>
      </c>
      <c r="E6673" s="26" t="s">
        <v>31289</v>
      </c>
      <c r="F6673" s="26" t="s">
        <v>31290</v>
      </c>
      <c r="G6673" s="26" t="s">
        <v>9591</v>
      </c>
      <c r="H6673" s="26" t="s">
        <v>1401</v>
      </c>
      <c r="I6673" s="26" t="s">
        <v>11520</v>
      </c>
      <c r="J6673" s="26" t="s">
        <v>31291</v>
      </c>
      <c r="K6673" s="26" t="s">
        <v>9582</v>
      </c>
      <c r="L6673" s="26" t="s">
        <v>31292</v>
      </c>
      <c r="M6673" s="26">
        <v>380963315991</v>
      </c>
      <c r="N6673" s="26">
        <v>7123481001</v>
      </c>
    </row>
    <row r="6674" spans="1:14">
      <c r="A6674" s="26" t="s">
        <v>6928</v>
      </c>
      <c r="B6674" s="26" t="s">
        <v>6929</v>
      </c>
      <c r="C6674" s="26">
        <v>3074602</v>
      </c>
      <c r="D6674" s="26" t="s">
        <v>780</v>
      </c>
      <c r="E6674" s="26" t="s">
        <v>31293</v>
      </c>
      <c r="F6674" s="26" t="s">
        <v>17592</v>
      </c>
      <c r="G6674" s="26" t="s">
        <v>9601</v>
      </c>
      <c r="H6674" s="26" t="s">
        <v>987</v>
      </c>
      <c r="I6674" s="26" t="s">
        <v>9921</v>
      </c>
      <c r="J6674" s="26" t="s">
        <v>23229</v>
      </c>
      <c r="K6674" s="26" t="s">
        <v>9606</v>
      </c>
      <c r="L6674" s="26" t="s">
        <v>31294</v>
      </c>
      <c r="M6674" s="26">
        <v>380961048281</v>
      </c>
      <c r="N6674" s="26">
        <v>1413345902</v>
      </c>
    </row>
    <row r="6675" spans="1:14">
      <c r="A6675" s="26" t="s">
        <v>4711</v>
      </c>
      <c r="B6675" s="26" t="s">
        <v>4712</v>
      </c>
      <c r="C6675" s="26">
        <v>3092540</v>
      </c>
      <c r="D6675" s="26" t="s">
        <v>780</v>
      </c>
      <c r="E6675" s="26" t="s">
        <v>31295</v>
      </c>
      <c r="F6675" s="26" t="s">
        <v>31296</v>
      </c>
      <c r="G6675" s="26" t="s">
        <v>9601</v>
      </c>
      <c r="H6675" s="26" t="s">
        <v>670</v>
      </c>
      <c r="J6675" s="26" t="s">
        <v>4702</v>
      </c>
      <c r="K6675" s="26" t="s">
        <v>9597</v>
      </c>
      <c r="L6675" s="26" t="s">
        <v>31297</v>
      </c>
      <c r="M6675" s="26">
        <v>761184851759</v>
      </c>
      <c r="N6675" s="26">
        <v>721484605</v>
      </c>
    </row>
    <row r="6676" spans="1:14">
      <c r="A6676" s="26" t="s">
        <v>3230</v>
      </c>
      <c r="B6676" s="26" t="s">
        <v>3231</v>
      </c>
      <c r="C6676" s="26">
        <v>38562298</v>
      </c>
      <c r="D6676" s="26" t="s">
        <v>24</v>
      </c>
      <c r="E6676" s="26" t="s">
        <v>31298</v>
      </c>
      <c r="F6676" s="26" t="s">
        <v>31299</v>
      </c>
      <c r="G6676" s="26" t="s">
        <v>9591</v>
      </c>
      <c r="H6676" s="26" t="s">
        <v>375</v>
      </c>
      <c r="I6676" s="26" t="s">
        <v>9592</v>
      </c>
      <c r="J6676" s="26" t="s">
        <v>16887</v>
      </c>
      <c r="K6676" s="26" t="s">
        <v>9582</v>
      </c>
      <c r="L6676" s="26" t="s">
        <v>31300</v>
      </c>
      <c r="M6676" s="26">
        <v>380685072559</v>
      </c>
      <c r="N6676" s="26">
        <v>125283902</v>
      </c>
    </row>
    <row r="6677" spans="1:14">
      <c r="A6677" s="26" t="s">
        <v>5890</v>
      </c>
      <c r="B6677" s="26" t="s">
        <v>5891</v>
      </c>
      <c r="C6677" s="26">
        <v>38094142</v>
      </c>
      <c r="D6677" s="26" t="s">
        <v>24</v>
      </c>
      <c r="E6677" s="26" t="s">
        <v>31301</v>
      </c>
      <c r="F6677" s="26" t="s">
        <v>31302</v>
      </c>
      <c r="G6677" s="26" t="s">
        <v>9586</v>
      </c>
      <c r="H6677" s="26" t="s">
        <v>835</v>
      </c>
      <c r="I6677" s="26" t="s">
        <v>10538</v>
      </c>
      <c r="J6677" s="26" t="s">
        <v>31303</v>
      </c>
      <c r="K6677" s="26" t="s">
        <v>9582</v>
      </c>
      <c r="L6677" s="26" t="s">
        <v>31304</v>
      </c>
      <c r="M6677" s="26">
        <v>380960525388</v>
      </c>
      <c r="N6677" s="26">
        <v>4425455107</v>
      </c>
    </row>
    <row r="6678" spans="1:14">
      <c r="A6678" s="26" t="s">
        <v>5805</v>
      </c>
      <c r="B6678" s="26" t="s">
        <v>5593</v>
      </c>
      <c r="C6678" s="26">
        <v>40382938</v>
      </c>
      <c r="D6678" s="26" t="s">
        <v>780</v>
      </c>
      <c r="E6678" s="26" t="s">
        <v>31305</v>
      </c>
      <c r="F6678" s="26" t="s">
        <v>31306</v>
      </c>
      <c r="G6678" s="26" t="s">
        <v>9601</v>
      </c>
      <c r="H6678" s="26" t="s">
        <v>799</v>
      </c>
      <c r="J6678" s="26" t="s">
        <v>800</v>
      </c>
      <c r="K6678" s="26" t="s">
        <v>9597</v>
      </c>
      <c r="L6678" s="26" t="s">
        <v>31307</v>
      </c>
      <c r="M6678" s="26">
        <v>380443339879</v>
      </c>
      <c r="N6678" s="26">
        <v>4822784009</v>
      </c>
    </row>
    <row r="6679" spans="1:14">
      <c r="A6679" s="26" t="s">
        <v>2080</v>
      </c>
      <c r="B6679" s="26" t="s">
        <v>2081</v>
      </c>
      <c r="C6679" s="26">
        <v>38485727</v>
      </c>
      <c r="D6679" s="26" t="s">
        <v>24</v>
      </c>
      <c r="E6679" s="26" t="s">
        <v>31308</v>
      </c>
      <c r="F6679" s="26" t="s">
        <v>31309</v>
      </c>
      <c r="G6679" s="26" t="s">
        <v>9591</v>
      </c>
      <c r="H6679" s="26" t="s">
        <v>103</v>
      </c>
      <c r="I6679" s="26" t="s">
        <v>9833</v>
      </c>
      <c r="J6679" s="26" t="s">
        <v>31310</v>
      </c>
      <c r="K6679" s="26" t="s">
        <v>9582</v>
      </c>
      <c r="L6679" s="26" t="s">
        <v>31311</v>
      </c>
      <c r="M6679" s="26">
        <v>380337723957</v>
      </c>
      <c r="N6679" s="26">
        <v>723380416</v>
      </c>
    </row>
    <row r="6680" spans="1:14">
      <c r="A6680" s="26" t="s">
        <v>7414</v>
      </c>
      <c r="B6680" s="26" t="s">
        <v>7415</v>
      </c>
      <c r="C6680" s="26">
        <v>39045101</v>
      </c>
      <c r="D6680" s="26" t="s">
        <v>24</v>
      </c>
      <c r="E6680" s="26" t="s">
        <v>31312</v>
      </c>
      <c r="F6680" s="26" t="s">
        <v>31313</v>
      </c>
      <c r="G6680" s="26" t="s">
        <v>9586</v>
      </c>
      <c r="H6680" s="26" t="s">
        <v>1025</v>
      </c>
      <c r="J6680" s="26" t="s">
        <v>1061</v>
      </c>
      <c r="K6680" s="26" t="s">
        <v>9597</v>
      </c>
      <c r="L6680" s="26" t="s">
        <v>31314</v>
      </c>
      <c r="M6680" s="26">
        <v>380544851740</v>
      </c>
      <c r="N6680" s="26">
        <v>5910700000</v>
      </c>
    </row>
    <row r="6681" spans="1:14">
      <c r="A6681" s="26" t="s">
        <v>8681</v>
      </c>
      <c r="B6681" s="26" t="s">
        <v>8682</v>
      </c>
      <c r="C6681" s="26">
        <v>38402043</v>
      </c>
      <c r="D6681" s="26" t="s">
        <v>24</v>
      </c>
      <c r="E6681" s="26" t="s">
        <v>31315</v>
      </c>
      <c r="F6681" s="26" t="s">
        <v>31316</v>
      </c>
      <c r="G6681" s="26" t="s">
        <v>9579</v>
      </c>
      <c r="H6681" s="26" t="s">
        <v>1308</v>
      </c>
      <c r="J6681" s="26" t="s">
        <v>31317</v>
      </c>
      <c r="K6681" s="26" t="s">
        <v>9582</v>
      </c>
      <c r="L6681" s="26" t="s">
        <v>31318</v>
      </c>
      <c r="M6681" s="26">
        <v>761976098434</v>
      </c>
      <c r="N6681" s="26">
        <v>722484603</v>
      </c>
    </row>
    <row r="6682" spans="1:14">
      <c r="A6682" s="26" t="s">
        <v>8891</v>
      </c>
      <c r="B6682" s="26" t="s">
        <v>8892</v>
      </c>
      <c r="C6682" s="26">
        <v>38950515</v>
      </c>
      <c r="D6682" s="26" t="s">
        <v>24</v>
      </c>
      <c r="E6682" s="26" t="s">
        <v>31319</v>
      </c>
      <c r="F6682" s="26" t="s">
        <v>31320</v>
      </c>
      <c r="G6682" s="26" t="s">
        <v>9579</v>
      </c>
      <c r="H6682" s="26" t="s">
        <v>1401</v>
      </c>
      <c r="I6682" s="26" t="s">
        <v>1438</v>
      </c>
      <c r="J6682" s="26" t="s">
        <v>31321</v>
      </c>
      <c r="K6682" s="26" t="s">
        <v>9582</v>
      </c>
      <c r="L6682" s="26" t="s">
        <v>31322</v>
      </c>
      <c r="M6682" s="26">
        <v>380978911850</v>
      </c>
      <c r="N6682" s="26">
        <v>7122555509</v>
      </c>
    </row>
    <row r="6683" spans="1:14">
      <c r="A6683" s="26" t="s">
        <v>6391</v>
      </c>
      <c r="B6683" s="26" t="s">
        <v>6392</v>
      </c>
      <c r="C6683" s="26">
        <v>41973328</v>
      </c>
      <c r="D6683" s="26" t="s">
        <v>24</v>
      </c>
      <c r="E6683" s="26" t="s">
        <v>31323</v>
      </c>
      <c r="F6683" s="26" t="s">
        <v>31324</v>
      </c>
      <c r="G6683" s="26" t="s">
        <v>9591</v>
      </c>
      <c r="H6683" s="26" t="s">
        <v>885</v>
      </c>
      <c r="J6683" s="26" t="s">
        <v>910</v>
      </c>
      <c r="K6683" s="26" t="s">
        <v>9597</v>
      </c>
      <c r="L6683" s="26" t="s">
        <v>31325</v>
      </c>
      <c r="M6683" s="26">
        <v>380667062369</v>
      </c>
      <c r="N6683" s="26">
        <v>5110100000</v>
      </c>
    </row>
    <row r="6684" spans="1:14">
      <c r="A6684" s="26" t="s">
        <v>4097</v>
      </c>
      <c r="B6684" s="26" t="s">
        <v>4098</v>
      </c>
      <c r="C6684" s="26">
        <v>38713045</v>
      </c>
      <c r="D6684" s="26" t="s">
        <v>24</v>
      </c>
      <c r="E6684" s="26" t="s">
        <v>31326</v>
      </c>
      <c r="F6684" s="26" t="s">
        <v>31327</v>
      </c>
      <c r="G6684" s="26" t="s">
        <v>9586</v>
      </c>
      <c r="H6684" s="26" t="s">
        <v>506</v>
      </c>
      <c r="J6684" s="26" t="s">
        <v>526</v>
      </c>
      <c r="K6684" s="26" t="s">
        <v>9597</v>
      </c>
      <c r="L6684" s="26" t="s">
        <v>31328</v>
      </c>
      <c r="M6684" s="26">
        <v>380984178831</v>
      </c>
      <c r="N6684" s="26">
        <v>2610100000</v>
      </c>
    </row>
    <row r="6685" spans="1:14">
      <c r="A6685" s="26" t="s">
        <v>9044</v>
      </c>
      <c r="B6685" s="26" t="s">
        <v>9045</v>
      </c>
      <c r="C6685" s="26">
        <v>38990598</v>
      </c>
      <c r="D6685" s="26" t="s">
        <v>24</v>
      </c>
      <c r="E6685" s="26" t="s">
        <v>31329</v>
      </c>
      <c r="F6685" s="26" t="s">
        <v>31330</v>
      </c>
      <c r="G6685" s="26" t="s">
        <v>9579</v>
      </c>
      <c r="H6685" s="26" t="s">
        <v>1401</v>
      </c>
      <c r="I6685" s="26" t="s">
        <v>10821</v>
      </c>
      <c r="J6685" s="26" t="s">
        <v>31331</v>
      </c>
      <c r="K6685" s="26" t="s">
        <v>9582</v>
      </c>
      <c r="L6685" s="26" t="s">
        <v>31332</v>
      </c>
      <c r="M6685" s="26">
        <v>380981305887</v>
      </c>
      <c r="N6685" s="26">
        <v>121182901</v>
      </c>
    </row>
    <row r="6686" spans="1:14">
      <c r="A6686" s="26" t="s">
        <v>8960</v>
      </c>
      <c r="B6686" s="26" t="s">
        <v>8961</v>
      </c>
      <c r="C6686" s="26">
        <v>5540652</v>
      </c>
      <c r="D6686" s="26" t="s">
        <v>780</v>
      </c>
      <c r="E6686" s="26" t="s">
        <v>31333</v>
      </c>
      <c r="F6686" s="26" t="s">
        <v>31334</v>
      </c>
      <c r="G6686" s="26" t="s">
        <v>9601</v>
      </c>
      <c r="H6686" s="26" t="s">
        <v>1401</v>
      </c>
      <c r="J6686" s="26" t="s">
        <v>1462</v>
      </c>
      <c r="K6686" s="26" t="s">
        <v>9597</v>
      </c>
      <c r="L6686" s="26" t="s">
        <v>31335</v>
      </c>
      <c r="M6686" s="26">
        <v>380474437008</v>
      </c>
      <c r="N6686" s="26">
        <v>7110800000</v>
      </c>
    </row>
    <row r="6687" spans="1:14">
      <c r="A6687" s="26" t="s">
        <v>6956</v>
      </c>
      <c r="B6687" s="26" t="s">
        <v>6957</v>
      </c>
      <c r="C6687" s="26" t="s">
        <v>1604</v>
      </c>
      <c r="D6687" s="26" t="s">
        <v>24</v>
      </c>
      <c r="E6687" s="26" t="s">
        <v>31336</v>
      </c>
      <c r="F6687" s="26" t="s">
        <v>6958</v>
      </c>
      <c r="G6687" s="26" t="s">
        <v>9586</v>
      </c>
      <c r="H6687" s="26" t="s">
        <v>987</v>
      </c>
      <c r="I6687" s="26" t="s">
        <v>15292</v>
      </c>
      <c r="J6687" s="26" t="s">
        <v>6962</v>
      </c>
      <c r="K6687" s="26" t="s">
        <v>9582</v>
      </c>
      <c r="L6687" s="26" t="s">
        <v>31337</v>
      </c>
      <c r="M6687" s="26">
        <v>380680153070</v>
      </c>
      <c r="N6687" s="26">
        <v>723380406</v>
      </c>
    </row>
    <row r="6688" spans="1:14">
      <c r="A6688" s="26" t="s">
        <v>2802</v>
      </c>
      <c r="B6688" s="26" t="s">
        <v>2803</v>
      </c>
      <c r="C6688" s="26">
        <v>37339271</v>
      </c>
      <c r="D6688" s="26" t="s">
        <v>24</v>
      </c>
      <c r="E6688" s="26" t="s">
        <v>31338</v>
      </c>
      <c r="F6688" s="26" t="s">
        <v>31339</v>
      </c>
      <c r="G6688" s="26" t="s">
        <v>9586</v>
      </c>
      <c r="H6688" s="26" t="s">
        <v>258</v>
      </c>
      <c r="I6688" s="26" t="s">
        <v>9747</v>
      </c>
      <c r="J6688" s="26" t="s">
        <v>1286</v>
      </c>
      <c r="K6688" s="26" t="s">
        <v>9582</v>
      </c>
      <c r="L6688" s="26" t="s">
        <v>31340</v>
      </c>
      <c r="M6688" s="26">
        <v>380958704549</v>
      </c>
      <c r="N6688" s="26">
        <v>1222655123</v>
      </c>
    </row>
    <row r="6689" spans="1:14">
      <c r="A6689" s="26" t="s">
        <v>8968</v>
      </c>
      <c r="B6689" s="26" t="s">
        <v>8969</v>
      </c>
      <c r="C6689" s="26">
        <v>39028882</v>
      </c>
      <c r="D6689" s="26" t="s">
        <v>24</v>
      </c>
      <c r="E6689" s="26" t="s">
        <v>31341</v>
      </c>
      <c r="F6689" s="26" t="s">
        <v>31342</v>
      </c>
      <c r="G6689" s="26" t="s">
        <v>9586</v>
      </c>
      <c r="H6689" s="26" t="s">
        <v>1401</v>
      </c>
      <c r="I6689" s="26" t="s">
        <v>12387</v>
      </c>
      <c r="J6689" s="26" t="s">
        <v>31343</v>
      </c>
      <c r="K6689" s="26" t="s">
        <v>9582</v>
      </c>
      <c r="L6689" s="26" t="s">
        <v>31344</v>
      </c>
      <c r="M6689" s="26">
        <v>380474561548</v>
      </c>
      <c r="N6689" s="26">
        <v>5321884407</v>
      </c>
    </row>
    <row r="6690" spans="1:14">
      <c r="A6690" s="26" t="s">
        <v>6069</v>
      </c>
      <c r="B6690" s="26" t="s">
        <v>6070</v>
      </c>
      <c r="C6690" s="26">
        <v>1998319</v>
      </c>
      <c r="D6690" s="26" t="s">
        <v>780</v>
      </c>
      <c r="E6690" s="26" t="s">
        <v>31345</v>
      </c>
      <c r="F6690" s="26" t="s">
        <v>31346</v>
      </c>
      <c r="G6690" s="26" t="s">
        <v>9601</v>
      </c>
      <c r="H6690" s="26" t="s">
        <v>835</v>
      </c>
      <c r="J6690" s="26" t="s">
        <v>6071</v>
      </c>
      <c r="K6690" s="26" t="s">
        <v>9597</v>
      </c>
      <c r="L6690" s="26" t="s">
        <v>18892</v>
      </c>
      <c r="M6690" s="26">
        <v>380516174415</v>
      </c>
      <c r="N6690" s="26">
        <v>3523185202</v>
      </c>
    </row>
    <row r="6691" spans="1:14">
      <c r="A6691" s="26" t="s">
        <v>3046</v>
      </c>
      <c r="B6691" s="26" t="s">
        <v>3047</v>
      </c>
      <c r="C6691" s="26">
        <v>38107156</v>
      </c>
      <c r="D6691" s="26" t="s">
        <v>24</v>
      </c>
      <c r="E6691" s="26" t="s">
        <v>31347</v>
      </c>
      <c r="F6691" s="26" t="s">
        <v>31348</v>
      </c>
      <c r="G6691" s="26" t="s">
        <v>9591</v>
      </c>
      <c r="H6691" s="26" t="s">
        <v>375</v>
      </c>
      <c r="I6691" s="26" t="s">
        <v>10696</v>
      </c>
      <c r="J6691" s="26" t="s">
        <v>31349</v>
      </c>
      <c r="K6691" s="26" t="s">
        <v>9582</v>
      </c>
      <c r="L6691" s="26" t="s">
        <v>31350</v>
      </c>
      <c r="M6691" s="26">
        <v>380680539104</v>
      </c>
      <c r="N6691" s="26">
        <v>1820610133</v>
      </c>
    </row>
    <row r="6692" spans="1:14">
      <c r="A6692" s="26" t="s">
        <v>5464</v>
      </c>
      <c r="B6692" s="26" t="s">
        <v>5461</v>
      </c>
      <c r="C6692" s="26">
        <v>42310851</v>
      </c>
      <c r="D6692" s="26" t="s">
        <v>24</v>
      </c>
      <c r="E6692" s="26" t="s">
        <v>31351</v>
      </c>
      <c r="F6692" s="26" t="s">
        <v>31352</v>
      </c>
      <c r="G6692" s="26" t="s">
        <v>9579</v>
      </c>
      <c r="H6692" s="26" t="s">
        <v>735</v>
      </c>
      <c r="I6692" s="26" t="s">
        <v>9605</v>
      </c>
      <c r="J6692" s="26" t="s">
        <v>31353</v>
      </c>
      <c r="K6692" s="26" t="s">
        <v>9582</v>
      </c>
      <c r="L6692" s="26" t="s">
        <v>31354</v>
      </c>
      <c r="M6692" s="26">
        <v>380976116058</v>
      </c>
      <c r="N6692" s="26">
        <v>4621283001</v>
      </c>
    </row>
    <row r="6693" spans="1:14">
      <c r="A6693" s="26" t="s">
        <v>2516</v>
      </c>
      <c r="B6693" s="26" t="s">
        <v>2517</v>
      </c>
      <c r="C6693" s="26">
        <v>1986210</v>
      </c>
      <c r="D6693" s="26" t="s">
        <v>780</v>
      </c>
      <c r="E6693" s="26" t="s">
        <v>31355</v>
      </c>
      <c r="F6693" s="26" t="s">
        <v>31356</v>
      </c>
      <c r="G6693" s="26" t="s">
        <v>9601</v>
      </c>
      <c r="H6693" s="26" t="s">
        <v>133</v>
      </c>
      <c r="J6693" s="26" t="s">
        <v>183</v>
      </c>
      <c r="K6693" s="26" t="s">
        <v>9597</v>
      </c>
      <c r="L6693" s="26" t="s">
        <v>31357</v>
      </c>
      <c r="M6693" s="26">
        <v>380675613886</v>
      </c>
      <c r="N6693" s="26">
        <v>1211000000</v>
      </c>
    </row>
    <row r="6694" spans="1:14">
      <c r="A6694" s="26" t="s">
        <v>4320</v>
      </c>
      <c r="B6694" s="26" t="s">
        <v>4321</v>
      </c>
      <c r="C6694" s="26">
        <v>38435021</v>
      </c>
      <c r="D6694" s="26" t="s">
        <v>24</v>
      </c>
      <c r="E6694" s="26" t="s">
        <v>31358</v>
      </c>
      <c r="F6694" s="26" t="s">
        <v>31359</v>
      </c>
      <c r="G6694" s="26" t="s">
        <v>9579</v>
      </c>
      <c r="H6694" s="26" t="s">
        <v>576</v>
      </c>
      <c r="I6694" s="26" t="s">
        <v>9901</v>
      </c>
      <c r="J6694" s="26" t="s">
        <v>31360</v>
      </c>
      <c r="K6694" s="26" t="s">
        <v>9582</v>
      </c>
      <c r="L6694" s="26" t="s">
        <v>31361</v>
      </c>
      <c r="M6694" s="26">
        <v>380672746547</v>
      </c>
      <c r="N6694" s="26">
        <v>523055602</v>
      </c>
    </row>
    <row r="6695" spans="1:14">
      <c r="A6695" s="26" t="s">
        <v>8781</v>
      </c>
      <c r="B6695" s="26" t="s">
        <v>8782</v>
      </c>
      <c r="C6695" s="26">
        <v>42980032</v>
      </c>
      <c r="D6695" s="26" t="s">
        <v>780</v>
      </c>
      <c r="E6695" s="26" t="s">
        <v>31362</v>
      </c>
      <c r="F6695" s="26" t="s">
        <v>20051</v>
      </c>
      <c r="G6695" s="26" t="s">
        <v>9601</v>
      </c>
      <c r="H6695" s="26" t="s">
        <v>1308</v>
      </c>
      <c r="J6695" s="26" t="s">
        <v>1387</v>
      </c>
      <c r="K6695" s="26" t="s">
        <v>9597</v>
      </c>
      <c r="L6695" s="26" t="s">
        <v>31363</v>
      </c>
      <c r="M6695" s="26">
        <v>761055368342</v>
      </c>
      <c r="N6695" s="26">
        <v>4412745702</v>
      </c>
    </row>
    <row r="6696" spans="1:14">
      <c r="A6696" s="26" t="s">
        <v>8855</v>
      </c>
      <c r="B6696" s="26" t="s">
        <v>8856</v>
      </c>
      <c r="C6696" s="26">
        <v>39030603</v>
      </c>
      <c r="D6696" s="26" t="s">
        <v>24</v>
      </c>
      <c r="E6696" s="26" t="s">
        <v>31364</v>
      </c>
      <c r="F6696" s="26" t="s">
        <v>31365</v>
      </c>
      <c r="G6696" s="26" t="s">
        <v>9586</v>
      </c>
      <c r="H6696" s="26" t="s">
        <v>1401</v>
      </c>
      <c r="I6696" s="26" t="s">
        <v>9936</v>
      </c>
      <c r="J6696" s="26" t="s">
        <v>31366</v>
      </c>
      <c r="K6696" s="26" t="s">
        <v>9582</v>
      </c>
      <c r="L6696" s="26" t="s">
        <v>31367</v>
      </c>
      <c r="M6696" s="26">
        <v>380473890238</v>
      </c>
      <c r="N6696" s="26">
        <v>7120687401</v>
      </c>
    </row>
    <row r="6697" spans="1:14">
      <c r="A6697" s="26" t="s">
        <v>3252</v>
      </c>
      <c r="B6697" s="26" t="s">
        <v>3253</v>
      </c>
      <c r="C6697" s="26">
        <v>13554510</v>
      </c>
      <c r="D6697" s="26" t="s">
        <v>780</v>
      </c>
      <c r="E6697" s="26" t="s">
        <v>31368</v>
      </c>
      <c r="F6697" s="26" t="s">
        <v>31369</v>
      </c>
      <c r="G6697" s="26" t="s">
        <v>9601</v>
      </c>
      <c r="H6697" s="26" t="s">
        <v>375</v>
      </c>
      <c r="J6697" s="26" t="s">
        <v>3254</v>
      </c>
      <c r="K6697" s="26" t="s">
        <v>9597</v>
      </c>
      <c r="L6697" s="26" t="s">
        <v>31370</v>
      </c>
      <c r="M6697" s="26">
        <v>380413242102</v>
      </c>
      <c r="N6697" s="26">
        <v>722885201</v>
      </c>
    </row>
    <row r="6698" spans="1:14">
      <c r="A6698" s="26" t="s">
        <v>7244</v>
      </c>
      <c r="B6698" s="26" t="s">
        <v>7245</v>
      </c>
      <c r="C6698" s="26">
        <v>38440010</v>
      </c>
      <c r="D6698" s="26" t="s">
        <v>24</v>
      </c>
      <c r="E6698" s="26" t="s">
        <v>31371</v>
      </c>
      <c r="F6698" s="26" t="s">
        <v>31372</v>
      </c>
      <c r="G6698" s="26" t="s">
        <v>9586</v>
      </c>
      <c r="H6698" s="26" t="s">
        <v>987</v>
      </c>
      <c r="I6698" s="26" t="s">
        <v>11035</v>
      </c>
      <c r="J6698" s="26" t="s">
        <v>31373</v>
      </c>
      <c r="K6698" s="26" t="s">
        <v>9582</v>
      </c>
      <c r="L6698" s="26" t="s">
        <v>31374</v>
      </c>
      <c r="M6698" s="26">
        <v>380683249360</v>
      </c>
      <c r="N6698" s="26">
        <v>1412947700</v>
      </c>
    </row>
    <row r="6699" spans="1:14">
      <c r="A6699" s="26" t="s">
        <v>9230</v>
      </c>
      <c r="B6699" s="26" t="s">
        <v>9231</v>
      </c>
      <c r="C6699" s="26">
        <v>43357490</v>
      </c>
      <c r="D6699" s="26" t="s">
        <v>780</v>
      </c>
      <c r="E6699" s="26" t="s">
        <v>31375</v>
      </c>
      <c r="F6699" s="26" t="s">
        <v>10114</v>
      </c>
      <c r="G6699" s="26" t="s">
        <v>9601</v>
      </c>
      <c r="H6699" s="26" t="s">
        <v>1490</v>
      </c>
      <c r="J6699" s="26" t="s">
        <v>1553</v>
      </c>
      <c r="K6699" s="26" t="s">
        <v>9597</v>
      </c>
      <c r="L6699" s="26" t="s">
        <v>31376</v>
      </c>
      <c r="M6699" s="26">
        <v>380372536361</v>
      </c>
      <c r="N6699" s="26">
        <v>524955100</v>
      </c>
    </row>
    <row r="6700" spans="1:14">
      <c r="A6700" s="26" t="s">
        <v>2642</v>
      </c>
      <c r="B6700" s="26" t="s">
        <v>2635</v>
      </c>
      <c r="C6700" s="26">
        <v>37735655</v>
      </c>
      <c r="D6700" s="26" t="s">
        <v>24</v>
      </c>
      <c r="E6700" s="26" t="s">
        <v>31377</v>
      </c>
      <c r="F6700" s="26" t="s">
        <v>28836</v>
      </c>
      <c r="G6700" s="26" t="s">
        <v>9591</v>
      </c>
      <c r="H6700" s="26" t="s">
        <v>133</v>
      </c>
      <c r="I6700" s="26" t="s">
        <v>9968</v>
      </c>
      <c r="J6700" s="26" t="s">
        <v>28837</v>
      </c>
      <c r="K6700" s="26" t="s">
        <v>9582</v>
      </c>
      <c r="L6700" s="26" t="s">
        <v>28838</v>
      </c>
      <c r="M6700" s="26">
        <v>761335519232</v>
      </c>
      <c r="N6700" s="26">
        <v>1223584508</v>
      </c>
    </row>
    <row r="6701" spans="1:14">
      <c r="A6701" s="26" t="s">
        <v>1743</v>
      </c>
      <c r="B6701" s="26" t="s">
        <v>1744</v>
      </c>
      <c r="C6701" s="26">
        <v>41579448</v>
      </c>
      <c r="D6701" s="26" t="s">
        <v>24</v>
      </c>
      <c r="E6701" s="26" t="s">
        <v>31378</v>
      </c>
      <c r="F6701" s="26" t="s">
        <v>31379</v>
      </c>
      <c r="G6701" s="26" t="s">
        <v>9586</v>
      </c>
      <c r="H6701" s="26" t="s">
        <v>27</v>
      </c>
      <c r="I6701" s="26" t="s">
        <v>14386</v>
      </c>
      <c r="J6701" s="26" t="s">
        <v>31380</v>
      </c>
      <c r="K6701" s="26" t="s">
        <v>9582</v>
      </c>
      <c r="L6701" s="26" t="s">
        <v>31381</v>
      </c>
      <c r="M6701" s="26">
        <v>380671577097</v>
      </c>
      <c r="N6701" s="26">
        <v>520487503</v>
      </c>
    </row>
    <row r="6702" spans="1:14">
      <c r="A6702" s="26" t="s">
        <v>4599</v>
      </c>
      <c r="B6702" s="26" t="s">
        <v>4600</v>
      </c>
      <c r="C6702" s="26">
        <v>38797880</v>
      </c>
      <c r="D6702" s="26" t="s">
        <v>24</v>
      </c>
      <c r="E6702" s="26" t="s">
        <v>31382</v>
      </c>
      <c r="F6702" s="26" t="s">
        <v>31383</v>
      </c>
      <c r="G6702" s="26" t="s">
        <v>9579</v>
      </c>
      <c r="H6702" s="26" t="s">
        <v>670</v>
      </c>
      <c r="I6702" s="26" t="s">
        <v>10789</v>
      </c>
      <c r="J6702" s="26" t="s">
        <v>31384</v>
      </c>
      <c r="K6702" s="26" t="s">
        <v>9582</v>
      </c>
      <c r="L6702" s="26" t="s">
        <v>31385</v>
      </c>
      <c r="M6702" s="26">
        <v>380523450157</v>
      </c>
      <c r="N6702" s="26">
        <v>3521985603</v>
      </c>
    </row>
    <row r="6703" spans="1:14">
      <c r="A6703" s="26" t="s">
        <v>5339</v>
      </c>
      <c r="B6703" s="26" t="s">
        <v>5340</v>
      </c>
      <c r="C6703" s="26">
        <v>20763941</v>
      </c>
      <c r="D6703" s="26" t="s">
        <v>24</v>
      </c>
      <c r="E6703" s="26" t="s">
        <v>31386</v>
      </c>
      <c r="F6703" s="26" t="s">
        <v>31387</v>
      </c>
      <c r="G6703" s="26" t="s">
        <v>9586</v>
      </c>
      <c r="H6703" s="26" t="s">
        <v>735</v>
      </c>
      <c r="I6703" s="26" t="s">
        <v>9721</v>
      </c>
      <c r="J6703" s="26" t="s">
        <v>31388</v>
      </c>
      <c r="K6703" s="26" t="s">
        <v>9582</v>
      </c>
      <c r="L6703" s="26" t="s">
        <v>31389</v>
      </c>
      <c r="M6703" s="26">
        <v>761927639262</v>
      </c>
      <c r="N6703" s="26">
        <v>4622787601</v>
      </c>
    </row>
    <row r="6704" spans="1:14">
      <c r="A6704" s="26" t="s">
        <v>2540</v>
      </c>
      <c r="B6704" s="26" t="s">
        <v>2541</v>
      </c>
      <c r="C6704" s="26">
        <v>37862093</v>
      </c>
      <c r="D6704" s="26" t="s">
        <v>24</v>
      </c>
      <c r="E6704" s="26" t="s">
        <v>31390</v>
      </c>
      <c r="F6704" s="26" t="s">
        <v>31391</v>
      </c>
      <c r="G6704" s="26" t="s">
        <v>9586</v>
      </c>
      <c r="H6704" s="26" t="s">
        <v>133</v>
      </c>
      <c r="J6704" s="26" t="s">
        <v>183</v>
      </c>
      <c r="K6704" s="26" t="s">
        <v>9597</v>
      </c>
      <c r="L6704" s="26" t="s">
        <v>31392</v>
      </c>
      <c r="M6704" s="26">
        <v>380676285449</v>
      </c>
      <c r="N6704" s="26">
        <v>1211000000</v>
      </c>
    </row>
    <row r="6705" spans="1:14">
      <c r="A6705" s="26" t="s">
        <v>6631</v>
      </c>
      <c r="B6705" s="26" t="s">
        <v>6632</v>
      </c>
      <c r="C6705" s="26">
        <v>38396501</v>
      </c>
      <c r="D6705" s="26" t="s">
        <v>24</v>
      </c>
      <c r="E6705" s="26" t="s">
        <v>31393</v>
      </c>
      <c r="F6705" s="26" t="s">
        <v>31394</v>
      </c>
      <c r="G6705" s="26" t="s">
        <v>9586</v>
      </c>
      <c r="H6705" s="26" t="s">
        <v>949</v>
      </c>
      <c r="I6705" s="26" t="s">
        <v>13266</v>
      </c>
      <c r="J6705" s="26" t="s">
        <v>31395</v>
      </c>
      <c r="K6705" s="26" t="s">
        <v>9906</v>
      </c>
      <c r="L6705" s="26" t="s">
        <v>31396</v>
      </c>
      <c r="M6705" s="26">
        <v>380534699338</v>
      </c>
      <c r="N6705" s="26">
        <v>5321682501</v>
      </c>
    </row>
    <row r="6706" spans="1:14">
      <c r="A6706" s="26" t="s">
        <v>2200</v>
      </c>
      <c r="B6706" s="26" t="s">
        <v>2201</v>
      </c>
      <c r="C6706" s="26">
        <v>37677106</v>
      </c>
      <c r="D6706" s="26" t="s">
        <v>24</v>
      </c>
      <c r="E6706" s="26" t="s">
        <v>31397</v>
      </c>
      <c r="F6706" s="26" t="s">
        <v>31398</v>
      </c>
      <c r="G6706" s="26" t="s">
        <v>9586</v>
      </c>
      <c r="H6706" s="26" t="s">
        <v>133</v>
      </c>
      <c r="I6706" s="26" t="s">
        <v>9917</v>
      </c>
      <c r="J6706" s="26" t="s">
        <v>3855</v>
      </c>
      <c r="K6706" s="26" t="s">
        <v>9606</v>
      </c>
      <c r="L6706" s="26" t="s">
        <v>31399</v>
      </c>
      <c r="M6706" s="26">
        <v>380679462478</v>
      </c>
      <c r="N6706" s="26">
        <v>122383703</v>
      </c>
    </row>
    <row r="6707" spans="1:14">
      <c r="A6707" s="26" t="s">
        <v>2261</v>
      </c>
      <c r="B6707" s="26" t="s">
        <v>2262</v>
      </c>
      <c r="C6707" s="26">
        <v>1280527</v>
      </c>
      <c r="D6707" s="26" t="s">
        <v>780</v>
      </c>
      <c r="E6707" s="26" t="s">
        <v>31400</v>
      </c>
      <c r="F6707" s="26" t="s">
        <v>9787</v>
      </c>
      <c r="G6707" s="26" t="s">
        <v>9601</v>
      </c>
      <c r="H6707" s="26" t="s">
        <v>133</v>
      </c>
      <c r="J6707" s="26" t="s">
        <v>146</v>
      </c>
      <c r="K6707" s="26" t="s">
        <v>9597</v>
      </c>
      <c r="L6707" s="26" t="s">
        <v>31401</v>
      </c>
      <c r="M6707" s="26">
        <v>380563755206</v>
      </c>
      <c r="N6707" s="26">
        <v>1210100000</v>
      </c>
    </row>
    <row r="6708" spans="1:14">
      <c r="A6708" s="26" t="s">
        <v>6581</v>
      </c>
      <c r="B6708" s="26" t="s">
        <v>6582</v>
      </c>
      <c r="C6708" s="26">
        <v>38381474</v>
      </c>
      <c r="D6708" s="26" t="s">
        <v>24</v>
      </c>
      <c r="E6708" s="26" t="s">
        <v>31402</v>
      </c>
      <c r="F6708" s="26" t="s">
        <v>31403</v>
      </c>
      <c r="G6708" s="26" t="s">
        <v>9579</v>
      </c>
      <c r="H6708" s="26" t="s">
        <v>949</v>
      </c>
      <c r="I6708" s="26" t="s">
        <v>10846</v>
      </c>
      <c r="J6708" s="26" t="s">
        <v>31404</v>
      </c>
      <c r="K6708" s="26" t="s">
        <v>9582</v>
      </c>
      <c r="L6708" s="26" t="s">
        <v>31405</v>
      </c>
      <c r="M6708" s="26">
        <v>380535535417</v>
      </c>
      <c r="N6708" s="26">
        <v>1824287326</v>
      </c>
    </row>
    <row r="6709" spans="1:14">
      <c r="A6709" s="26" t="s">
        <v>6539</v>
      </c>
      <c r="B6709" s="26" t="s">
        <v>6540</v>
      </c>
      <c r="C6709" s="26">
        <v>2775142</v>
      </c>
      <c r="D6709" s="26" t="s">
        <v>780</v>
      </c>
      <c r="E6709" s="26" t="s">
        <v>31406</v>
      </c>
      <c r="F6709" s="26" t="s">
        <v>31407</v>
      </c>
      <c r="G6709" s="26" t="s">
        <v>9601</v>
      </c>
      <c r="H6709" s="26" t="s">
        <v>885</v>
      </c>
      <c r="J6709" s="26" t="s">
        <v>941</v>
      </c>
      <c r="K6709" s="26" t="s">
        <v>9597</v>
      </c>
      <c r="L6709" s="26" t="s">
        <v>31408</v>
      </c>
      <c r="M6709" s="26">
        <v>380486835328</v>
      </c>
      <c r="N6709" s="26">
        <v>5110800000</v>
      </c>
    </row>
    <row r="6710" spans="1:14">
      <c r="A6710" s="26" t="s">
        <v>4446</v>
      </c>
      <c r="B6710" s="26" t="s">
        <v>4447</v>
      </c>
      <c r="C6710" s="26">
        <v>38462249</v>
      </c>
      <c r="D6710" s="26" t="s">
        <v>24</v>
      </c>
      <c r="E6710" s="26" t="s">
        <v>31409</v>
      </c>
      <c r="F6710" s="26" t="s">
        <v>31410</v>
      </c>
      <c r="G6710" s="26" t="s">
        <v>9586</v>
      </c>
      <c r="H6710" s="26" t="s">
        <v>576</v>
      </c>
      <c r="I6710" s="26" t="s">
        <v>10867</v>
      </c>
      <c r="J6710" s="26" t="s">
        <v>54</v>
      </c>
      <c r="K6710" s="26" t="s">
        <v>9582</v>
      </c>
      <c r="L6710" s="26" t="s">
        <v>31411</v>
      </c>
      <c r="M6710" s="26">
        <v>380457833616</v>
      </c>
      <c r="N6710" s="26">
        <v>121181503</v>
      </c>
    </row>
    <row r="6711" spans="1:14">
      <c r="A6711" s="26" t="s">
        <v>7767</v>
      </c>
      <c r="B6711" s="26" t="s">
        <v>7768</v>
      </c>
      <c r="C6711" s="26">
        <v>38543647</v>
      </c>
      <c r="D6711" s="26" t="s">
        <v>24</v>
      </c>
      <c r="E6711" s="26" t="s">
        <v>31412</v>
      </c>
      <c r="F6711" s="26" t="s">
        <v>31413</v>
      </c>
      <c r="G6711" s="26" t="s">
        <v>9579</v>
      </c>
      <c r="H6711" s="26" t="s">
        <v>1088</v>
      </c>
      <c r="J6711" s="26" t="s">
        <v>31414</v>
      </c>
      <c r="K6711" s="26" t="s">
        <v>9582</v>
      </c>
      <c r="L6711" s="26" t="s">
        <v>31415</v>
      </c>
      <c r="M6711" s="26">
        <v>380960623050</v>
      </c>
      <c r="N6711" s="26">
        <v>1824210154</v>
      </c>
    </row>
    <row r="6712" spans="1:14">
      <c r="A6712" s="26" t="s">
        <v>2301</v>
      </c>
      <c r="B6712" s="26" t="s">
        <v>2302</v>
      </c>
      <c r="C6712" s="26">
        <v>26509095</v>
      </c>
      <c r="D6712" s="26" t="s">
        <v>780</v>
      </c>
      <c r="E6712" s="26" t="s">
        <v>31416</v>
      </c>
      <c r="F6712" s="26" t="s">
        <v>2302</v>
      </c>
      <c r="G6712" s="26" t="s">
        <v>9601</v>
      </c>
      <c r="H6712" s="26" t="s">
        <v>133</v>
      </c>
      <c r="J6712" s="26" t="s">
        <v>146</v>
      </c>
      <c r="K6712" s="26" t="s">
        <v>9597</v>
      </c>
      <c r="L6712" s="26" t="s">
        <v>18202</v>
      </c>
      <c r="M6712" s="26">
        <v>380567568600</v>
      </c>
      <c r="N6712" s="26">
        <v>1210100000</v>
      </c>
    </row>
    <row r="6713" spans="1:14">
      <c r="A6713" s="26" t="s">
        <v>8735</v>
      </c>
      <c r="B6713" s="26" t="s">
        <v>8736</v>
      </c>
      <c r="C6713" s="26">
        <v>38358026</v>
      </c>
      <c r="D6713" s="26" t="s">
        <v>24</v>
      </c>
      <c r="E6713" s="26" t="s">
        <v>31417</v>
      </c>
      <c r="F6713" s="26" t="s">
        <v>31418</v>
      </c>
      <c r="G6713" s="26" t="s">
        <v>9579</v>
      </c>
      <c r="H6713" s="26" t="s">
        <v>1308</v>
      </c>
      <c r="I6713" s="26" t="s">
        <v>11309</v>
      </c>
      <c r="J6713" s="26" t="s">
        <v>31419</v>
      </c>
      <c r="K6713" s="26" t="s">
        <v>9582</v>
      </c>
      <c r="L6713" s="26" t="s">
        <v>31420</v>
      </c>
      <c r="M6713" s="26">
        <v>380682044881</v>
      </c>
      <c r="N6713" s="26">
        <v>6823987705</v>
      </c>
    </row>
    <row r="6714" spans="1:14">
      <c r="A6714" s="26" t="s">
        <v>8946</v>
      </c>
      <c r="B6714" s="26" t="s">
        <v>8947</v>
      </c>
      <c r="C6714" s="26">
        <v>41773113</v>
      </c>
      <c r="D6714" s="26" t="s">
        <v>24</v>
      </c>
      <c r="E6714" s="26" t="s">
        <v>31421</v>
      </c>
      <c r="F6714" s="26" t="s">
        <v>31422</v>
      </c>
      <c r="G6714" s="26" t="s">
        <v>9579</v>
      </c>
      <c r="H6714" s="26" t="s">
        <v>1401</v>
      </c>
      <c r="I6714" s="26" t="s">
        <v>14400</v>
      </c>
      <c r="J6714" s="26" t="s">
        <v>31423</v>
      </c>
      <c r="K6714" s="26" t="s">
        <v>9582</v>
      </c>
      <c r="L6714" s="26" t="s">
        <v>31424</v>
      </c>
      <c r="M6714" s="26">
        <v>380967354603</v>
      </c>
      <c r="N6714" s="26">
        <v>7124085001</v>
      </c>
    </row>
    <row r="6715" spans="1:14">
      <c r="A6715" s="26" t="s">
        <v>9249</v>
      </c>
      <c r="B6715" s="26" t="s">
        <v>9250</v>
      </c>
      <c r="C6715" s="26">
        <v>41811158</v>
      </c>
      <c r="D6715" s="26" t="s">
        <v>24</v>
      </c>
      <c r="E6715" s="26" t="s">
        <v>31425</v>
      </c>
      <c r="F6715" s="26" t="s">
        <v>31426</v>
      </c>
      <c r="G6715" s="26" t="s">
        <v>9586</v>
      </c>
      <c r="H6715" s="26" t="s">
        <v>1490</v>
      </c>
      <c r="I6715" s="26" t="s">
        <v>11202</v>
      </c>
      <c r="J6715" s="26" t="s">
        <v>31427</v>
      </c>
      <c r="K6715" s="26" t="s">
        <v>9582</v>
      </c>
      <c r="L6715" s="26" t="s">
        <v>31428</v>
      </c>
      <c r="M6715" s="26">
        <v>760875669771</v>
      </c>
      <c r="N6715" s="26">
        <v>7324581501</v>
      </c>
    </row>
    <row r="6716" spans="1:14">
      <c r="A6716" s="26" t="s">
        <v>4167</v>
      </c>
      <c r="B6716" s="26" t="s">
        <v>4165</v>
      </c>
      <c r="C6716" s="26">
        <v>25064231</v>
      </c>
      <c r="D6716" s="26" t="s">
        <v>24</v>
      </c>
      <c r="E6716" s="26" t="s">
        <v>31429</v>
      </c>
      <c r="F6716" s="26" t="s">
        <v>31430</v>
      </c>
      <c r="G6716" s="26" t="s">
        <v>9586</v>
      </c>
      <c r="H6716" s="26" t="s">
        <v>506</v>
      </c>
      <c r="J6716" s="26" t="s">
        <v>31431</v>
      </c>
      <c r="K6716" s="26" t="s">
        <v>9582</v>
      </c>
      <c r="L6716" s="26" t="s">
        <v>31432</v>
      </c>
      <c r="M6716" s="26">
        <v>380965166509</v>
      </c>
      <c r="N6716" s="26">
        <v>2623687901</v>
      </c>
    </row>
    <row r="6717" spans="1:14">
      <c r="A6717" s="26" t="s">
        <v>5622</v>
      </c>
      <c r="B6717" s="26" t="s">
        <v>5623</v>
      </c>
      <c r="C6717" s="26">
        <v>5415941</v>
      </c>
      <c r="D6717" s="26" t="s">
        <v>780</v>
      </c>
      <c r="E6717" s="26" t="s">
        <v>31433</v>
      </c>
      <c r="F6717" s="26" t="s">
        <v>31434</v>
      </c>
      <c r="G6717" s="26" t="s">
        <v>9601</v>
      </c>
      <c r="H6717" s="26" t="s">
        <v>799</v>
      </c>
      <c r="I6717" s="26" t="s">
        <v>799</v>
      </c>
      <c r="J6717" s="26" t="s">
        <v>800</v>
      </c>
      <c r="K6717" s="26" t="s">
        <v>9597</v>
      </c>
      <c r="L6717" s="26" t="s">
        <v>31435</v>
      </c>
      <c r="M6717" s="26">
        <v>380442013768</v>
      </c>
      <c r="N6717" s="26">
        <v>4822784009</v>
      </c>
    </row>
    <row r="6718" spans="1:14">
      <c r="A6718" s="26" t="s">
        <v>7894</v>
      </c>
      <c r="B6718" s="26" t="s">
        <v>7895</v>
      </c>
      <c r="C6718" s="26">
        <v>38412685</v>
      </c>
      <c r="D6718" s="26" t="s">
        <v>24</v>
      </c>
      <c r="E6718" s="26" t="s">
        <v>31436</v>
      </c>
      <c r="F6718" s="26" t="s">
        <v>31437</v>
      </c>
      <c r="G6718" s="26" t="s">
        <v>9579</v>
      </c>
      <c r="H6718" s="26" t="s">
        <v>1122</v>
      </c>
      <c r="I6718" s="26" t="s">
        <v>10047</v>
      </c>
      <c r="J6718" s="26" t="s">
        <v>31438</v>
      </c>
      <c r="K6718" s="26" t="s">
        <v>9582</v>
      </c>
      <c r="L6718" s="26" t="s">
        <v>31439</v>
      </c>
      <c r="M6718" s="26">
        <v>761572181213</v>
      </c>
      <c r="N6718" s="26">
        <v>6321885501</v>
      </c>
    </row>
    <row r="6719" spans="1:14">
      <c r="A6719" s="26" t="s">
        <v>3972</v>
      </c>
      <c r="B6719" s="26" t="s">
        <v>3973</v>
      </c>
      <c r="C6719" s="26">
        <v>42195683</v>
      </c>
      <c r="D6719" s="26" t="s">
        <v>24</v>
      </c>
      <c r="E6719" s="26" t="s">
        <v>31440</v>
      </c>
      <c r="F6719" s="26" t="s">
        <v>31441</v>
      </c>
      <c r="G6719" s="26" t="s">
        <v>9579</v>
      </c>
      <c r="H6719" s="26" t="s">
        <v>506</v>
      </c>
      <c r="J6719" s="26" t="s">
        <v>31442</v>
      </c>
      <c r="K6719" s="26" t="s">
        <v>9582</v>
      </c>
      <c r="L6719" s="26" t="s">
        <v>31443</v>
      </c>
      <c r="M6719" s="26">
        <v>380502782567</v>
      </c>
      <c r="N6719" s="26">
        <v>2121582002</v>
      </c>
    </row>
    <row r="6720" spans="1:14">
      <c r="A6720" s="26" t="s">
        <v>7564</v>
      </c>
      <c r="B6720" s="26" t="s">
        <v>7565</v>
      </c>
      <c r="C6720" s="26">
        <v>42099047</v>
      </c>
      <c r="D6720" s="26" t="s">
        <v>24</v>
      </c>
      <c r="E6720" s="26" t="s">
        <v>31444</v>
      </c>
      <c r="F6720" s="26" t="s">
        <v>31445</v>
      </c>
      <c r="G6720" s="26" t="s">
        <v>9591</v>
      </c>
      <c r="H6720" s="26" t="s">
        <v>1088</v>
      </c>
      <c r="I6720" s="26" t="s">
        <v>9682</v>
      </c>
      <c r="J6720" s="26" t="s">
        <v>31446</v>
      </c>
      <c r="K6720" s="26" t="s">
        <v>9582</v>
      </c>
      <c r="L6720" s="26" t="s">
        <v>31447</v>
      </c>
      <c r="M6720" s="26">
        <v>380988725763</v>
      </c>
      <c r="N6720" s="26">
        <v>6123880603</v>
      </c>
    </row>
    <row r="6721" spans="1:14">
      <c r="A6721" s="26" t="s">
        <v>7524</v>
      </c>
      <c r="B6721" s="26" t="s">
        <v>7525</v>
      </c>
      <c r="C6721" s="26">
        <v>41614251</v>
      </c>
      <c r="D6721" s="26" t="s">
        <v>24</v>
      </c>
      <c r="E6721" s="26" t="s">
        <v>31448</v>
      </c>
      <c r="F6721" s="26" t="s">
        <v>31449</v>
      </c>
      <c r="G6721" s="26" t="s">
        <v>9579</v>
      </c>
      <c r="H6721" s="26" t="s">
        <v>1025</v>
      </c>
      <c r="I6721" s="26" t="s">
        <v>12916</v>
      </c>
      <c r="J6721" s="26" t="s">
        <v>7526</v>
      </c>
      <c r="K6721" s="26" t="s">
        <v>9582</v>
      </c>
      <c r="L6721" s="26" t="s">
        <v>31450</v>
      </c>
      <c r="M6721" s="26">
        <v>380662142843</v>
      </c>
      <c r="N6721" s="26">
        <v>5921555808</v>
      </c>
    </row>
    <row r="6722" spans="1:14">
      <c r="A6722" s="26" t="s">
        <v>2080</v>
      </c>
      <c r="B6722" s="26" t="s">
        <v>2081</v>
      </c>
      <c r="C6722" s="26">
        <v>38485727</v>
      </c>
      <c r="D6722" s="26" t="s">
        <v>24</v>
      </c>
      <c r="E6722" s="26" t="s">
        <v>31451</v>
      </c>
      <c r="F6722" s="26" t="s">
        <v>31452</v>
      </c>
      <c r="G6722" s="26" t="s">
        <v>9579</v>
      </c>
      <c r="H6722" s="26" t="s">
        <v>103</v>
      </c>
      <c r="I6722" s="26" t="s">
        <v>9833</v>
      </c>
      <c r="J6722" s="26" t="s">
        <v>31453</v>
      </c>
      <c r="K6722" s="26" t="s">
        <v>9582</v>
      </c>
      <c r="L6722" s="26" t="s">
        <v>31454</v>
      </c>
      <c r="M6722" s="26">
        <v>380337723957</v>
      </c>
      <c r="N6722" s="26">
        <v>723310114</v>
      </c>
    </row>
    <row r="6723" spans="1:14">
      <c r="A6723" s="26" t="s">
        <v>3731</v>
      </c>
      <c r="B6723" s="26" t="s">
        <v>3732</v>
      </c>
      <c r="C6723" s="26">
        <v>38969531</v>
      </c>
      <c r="D6723" s="26" t="s">
        <v>24</v>
      </c>
      <c r="E6723" s="26" t="s">
        <v>31455</v>
      </c>
      <c r="F6723" s="26" t="s">
        <v>31456</v>
      </c>
      <c r="G6723" s="26" t="s">
        <v>9586</v>
      </c>
      <c r="H6723" s="26" t="s">
        <v>468</v>
      </c>
      <c r="J6723" s="26" t="s">
        <v>481</v>
      </c>
      <c r="K6723" s="26" t="s">
        <v>9597</v>
      </c>
      <c r="L6723" s="26" t="s">
        <v>29733</v>
      </c>
      <c r="M6723" s="26">
        <v>380612131564</v>
      </c>
      <c r="N6723" s="26">
        <v>1222380503</v>
      </c>
    </row>
    <row r="6724" spans="1:14">
      <c r="A6724" s="26" t="s">
        <v>3599</v>
      </c>
      <c r="B6724" s="26" t="s">
        <v>3600</v>
      </c>
      <c r="C6724" s="26">
        <v>42012846</v>
      </c>
      <c r="D6724" s="26" t="s">
        <v>24</v>
      </c>
      <c r="E6724" s="26" t="s">
        <v>31457</v>
      </c>
      <c r="F6724" s="26" t="s">
        <v>10546</v>
      </c>
      <c r="G6724" s="26" t="s">
        <v>9591</v>
      </c>
      <c r="H6724" s="26" t="s">
        <v>468</v>
      </c>
      <c r="I6724" s="26" t="s">
        <v>19343</v>
      </c>
      <c r="J6724" s="26" t="s">
        <v>3601</v>
      </c>
      <c r="K6724" s="26" t="s">
        <v>9582</v>
      </c>
      <c r="L6724" s="26" t="s">
        <v>28813</v>
      </c>
      <c r="M6724" s="26">
        <v>380615396220</v>
      </c>
      <c r="N6724" s="26">
        <v>1420910802</v>
      </c>
    </row>
    <row r="6725" spans="1:14">
      <c r="A6725" s="26" t="s">
        <v>3994</v>
      </c>
      <c r="B6725" s="26" t="s">
        <v>3995</v>
      </c>
      <c r="C6725" s="26">
        <v>42043117</v>
      </c>
      <c r="D6725" s="26" t="s">
        <v>24</v>
      </c>
      <c r="E6725" s="26" t="s">
        <v>31458</v>
      </c>
      <c r="F6725" s="26" t="s">
        <v>31459</v>
      </c>
      <c r="G6725" s="26" t="s">
        <v>9579</v>
      </c>
      <c r="H6725" s="26" t="s">
        <v>506</v>
      </c>
      <c r="I6725" s="26" t="s">
        <v>10777</v>
      </c>
      <c r="J6725" s="26" t="s">
        <v>31460</v>
      </c>
      <c r="K6725" s="26" t="s">
        <v>9582</v>
      </c>
      <c r="L6725" s="26" t="s">
        <v>31461</v>
      </c>
      <c r="M6725" s="26">
        <v>380343065283</v>
      </c>
      <c r="N6725" s="26">
        <v>2621684001</v>
      </c>
    </row>
    <row r="6726" spans="1:14">
      <c r="A6726" s="26" t="s">
        <v>7510</v>
      </c>
      <c r="B6726" s="26" t="s">
        <v>7511</v>
      </c>
      <c r="C6726" s="26">
        <v>5519480</v>
      </c>
      <c r="D6726" s="26" t="s">
        <v>780</v>
      </c>
      <c r="E6726" s="26" t="s">
        <v>31462</v>
      </c>
      <c r="F6726" s="26" t="s">
        <v>31463</v>
      </c>
      <c r="G6726" s="26" t="s">
        <v>9601</v>
      </c>
      <c r="H6726" s="26" t="s">
        <v>1025</v>
      </c>
      <c r="J6726" s="26" t="s">
        <v>1065</v>
      </c>
      <c r="K6726" s="26" t="s">
        <v>9597</v>
      </c>
      <c r="L6726" s="26" t="s">
        <v>31464</v>
      </c>
      <c r="M6726" s="26">
        <v>380542701301</v>
      </c>
      <c r="N6726" s="26">
        <v>5910100000</v>
      </c>
    </row>
    <row r="6727" spans="1:14">
      <c r="A6727" s="26" t="s">
        <v>6876</v>
      </c>
      <c r="B6727" s="26" t="s">
        <v>6877</v>
      </c>
      <c r="C6727" s="26">
        <v>1999709</v>
      </c>
      <c r="D6727" s="26" t="s">
        <v>780</v>
      </c>
      <c r="E6727" s="26" t="s">
        <v>31465</v>
      </c>
      <c r="F6727" s="26" t="s">
        <v>20265</v>
      </c>
      <c r="G6727" s="26" t="s">
        <v>9601</v>
      </c>
      <c r="H6727" s="26" t="s">
        <v>949</v>
      </c>
      <c r="I6727" s="26" t="s">
        <v>962</v>
      </c>
      <c r="J6727" s="26" t="s">
        <v>962</v>
      </c>
      <c r="K6727" s="26" t="s">
        <v>9597</v>
      </c>
      <c r="L6727" s="26" t="s">
        <v>31466</v>
      </c>
      <c r="M6727" s="26">
        <v>380536637116</v>
      </c>
      <c r="N6727" s="26">
        <v>5310400000</v>
      </c>
    </row>
    <row r="6728" spans="1:14">
      <c r="A6728" s="26" t="s">
        <v>4454</v>
      </c>
      <c r="B6728" s="26" t="s">
        <v>4455</v>
      </c>
      <c r="C6728" s="26">
        <v>39043099</v>
      </c>
      <c r="D6728" s="26" t="s">
        <v>780</v>
      </c>
      <c r="E6728" s="26" t="s">
        <v>31467</v>
      </c>
      <c r="F6728" s="26" t="s">
        <v>20939</v>
      </c>
      <c r="G6728" s="26" t="s">
        <v>9601</v>
      </c>
      <c r="H6728" s="26" t="s">
        <v>576</v>
      </c>
      <c r="I6728" s="26" t="s">
        <v>10212</v>
      </c>
      <c r="J6728" s="26" t="s">
        <v>662</v>
      </c>
      <c r="K6728" s="26" t="s">
        <v>9597</v>
      </c>
      <c r="L6728" s="26" t="s">
        <v>31468</v>
      </c>
      <c r="M6728" s="26">
        <v>380994260192</v>
      </c>
      <c r="N6728" s="26">
        <v>120755310</v>
      </c>
    </row>
    <row r="6729" spans="1:14">
      <c r="A6729" s="26" t="s">
        <v>4832</v>
      </c>
      <c r="B6729" s="26" t="s">
        <v>4833</v>
      </c>
      <c r="C6729" s="26">
        <v>38763287</v>
      </c>
      <c r="D6729" s="26" t="s">
        <v>24</v>
      </c>
      <c r="E6729" s="26" t="s">
        <v>31469</v>
      </c>
      <c r="F6729" s="26" t="s">
        <v>31470</v>
      </c>
      <c r="G6729" s="26" t="s">
        <v>9586</v>
      </c>
      <c r="H6729" s="26" t="s">
        <v>711</v>
      </c>
      <c r="I6729" s="26" t="s">
        <v>12470</v>
      </c>
      <c r="J6729" s="26" t="s">
        <v>4834</v>
      </c>
      <c r="K6729" s="26" t="s">
        <v>9606</v>
      </c>
      <c r="L6729" s="26" t="s">
        <v>31471</v>
      </c>
      <c r="M6729" s="26">
        <v>380646324101</v>
      </c>
      <c r="N6729" s="26">
        <v>4423355100</v>
      </c>
    </row>
    <row r="6730" spans="1:14">
      <c r="A6730" s="26" t="s">
        <v>7894</v>
      </c>
      <c r="B6730" s="26" t="s">
        <v>7895</v>
      </c>
      <c r="C6730" s="26">
        <v>38412685</v>
      </c>
      <c r="D6730" s="26" t="s">
        <v>24</v>
      </c>
      <c r="E6730" s="26" t="s">
        <v>31472</v>
      </c>
      <c r="F6730" s="26" t="s">
        <v>31473</v>
      </c>
      <c r="G6730" s="26" t="s">
        <v>9586</v>
      </c>
      <c r="H6730" s="26" t="s">
        <v>1122</v>
      </c>
      <c r="I6730" s="26" t="s">
        <v>10047</v>
      </c>
      <c r="J6730" s="26" t="s">
        <v>1426</v>
      </c>
      <c r="K6730" s="26" t="s">
        <v>9582</v>
      </c>
      <c r="L6730" s="26" t="s">
        <v>31474</v>
      </c>
      <c r="M6730" s="26">
        <v>380997312059</v>
      </c>
      <c r="N6730" s="26">
        <v>123584702</v>
      </c>
    </row>
    <row r="6731" spans="1:14">
      <c r="A6731" s="26" t="s">
        <v>2913</v>
      </c>
      <c r="B6731" s="26" t="s">
        <v>2894</v>
      </c>
      <c r="C6731" s="26">
        <v>37885283</v>
      </c>
      <c r="D6731" s="26" t="s">
        <v>24</v>
      </c>
      <c r="E6731" s="26" t="s">
        <v>31475</v>
      </c>
      <c r="F6731" s="26" t="s">
        <v>31476</v>
      </c>
      <c r="G6731" s="26" t="s">
        <v>9586</v>
      </c>
      <c r="H6731" s="26" t="s">
        <v>258</v>
      </c>
      <c r="J6731" s="26" t="s">
        <v>317</v>
      </c>
      <c r="K6731" s="26" t="s">
        <v>9597</v>
      </c>
      <c r="L6731" s="26" t="s">
        <v>31477</v>
      </c>
      <c r="M6731" s="26">
        <v>380629338424</v>
      </c>
      <c r="N6731" s="26">
        <v>1412300000</v>
      </c>
    </row>
    <row r="6732" spans="1:14">
      <c r="A6732" s="26" t="s">
        <v>8883</v>
      </c>
      <c r="B6732" s="26" t="s">
        <v>8884</v>
      </c>
      <c r="C6732" s="26">
        <v>38682646</v>
      </c>
      <c r="D6732" s="26" t="s">
        <v>24</v>
      </c>
      <c r="E6732" s="26" t="s">
        <v>31478</v>
      </c>
      <c r="F6732" s="26" t="s">
        <v>31479</v>
      </c>
      <c r="G6732" s="26" t="s">
        <v>9586</v>
      </c>
      <c r="H6732" s="26" t="s">
        <v>1401</v>
      </c>
      <c r="I6732" s="26" t="s">
        <v>10182</v>
      </c>
      <c r="J6732" s="26" t="s">
        <v>31480</v>
      </c>
      <c r="K6732" s="26" t="s">
        <v>9582</v>
      </c>
      <c r="L6732" s="26" t="s">
        <v>31481</v>
      </c>
      <c r="M6732" s="26">
        <v>380473696108</v>
      </c>
      <c r="N6732" s="26">
        <v>7122088201</v>
      </c>
    </row>
    <row r="6733" spans="1:14">
      <c r="A6733" s="26" t="s">
        <v>2137</v>
      </c>
      <c r="B6733" s="26" t="s">
        <v>2138</v>
      </c>
      <c r="C6733" s="26">
        <v>38485879</v>
      </c>
      <c r="D6733" s="26" t="s">
        <v>24</v>
      </c>
      <c r="E6733" s="26" t="s">
        <v>31482</v>
      </c>
      <c r="F6733" s="26" t="s">
        <v>31483</v>
      </c>
      <c r="G6733" s="26" t="s">
        <v>9579</v>
      </c>
      <c r="H6733" s="26" t="s">
        <v>103</v>
      </c>
      <c r="I6733" s="26" t="s">
        <v>10489</v>
      </c>
      <c r="J6733" s="26" t="s">
        <v>31484</v>
      </c>
      <c r="K6733" s="26" t="s">
        <v>9582</v>
      </c>
      <c r="L6733" s="26" t="s">
        <v>31485</v>
      </c>
      <c r="M6733" s="26">
        <v>761975484404</v>
      </c>
      <c r="N6733" s="26">
        <v>725084805</v>
      </c>
    </row>
    <row r="6734" spans="1:14">
      <c r="A6734" s="26" t="s">
        <v>5696</v>
      </c>
      <c r="B6734" s="26" t="s">
        <v>5697</v>
      </c>
      <c r="C6734" s="26">
        <v>39482989</v>
      </c>
      <c r="D6734" s="26" t="s">
        <v>24</v>
      </c>
      <c r="E6734" s="26" t="s">
        <v>31486</v>
      </c>
      <c r="F6734" s="26" t="s">
        <v>31487</v>
      </c>
      <c r="G6734" s="26" t="s">
        <v>9586</v>
      </c>
      <c r="H6734" s="26" t="s">
        <v>576</v>
      </c>
      <c r="J6734" s="26" t="s">
        <v>615</v>
      </c>
      <c r="K6734" s="26" t="s">
        <v>9597</v>
      </c>
      <c r="L6734" s="26" t="s">
        <v>31488</v>
      </c>
      <c r="M6734" s="26">
        <v>380502229114</v>
      </c>
      <c r="N6734" s="26">
        <v>120783603</v>
      </c>
    </row>
    <row r="6735" spans="1:14">
      <c r="A6735" s="26" t="s">
        <v>9137</v>
      </c>
      <c r="B6735" s="26" t="s">
        <v>9138</v>
      </c>
      <c r="C6735" s="26">
        <v>36754912</v>
      </c>
      <c r="D6735" s="26" t="s">
        <v>24</v>
      </c>
      <c r="E6735" s="26" t="s">
        <v>31489</v>
      </c>
      <c r="F6735" s="26" t="s">
        <v>31490</v>
      </c>
      <c r="G6735" s="26" t="s">
        <v>9579</v>
      </c>
      <c r="H6735" s="26" t="s">
        <v>1490</v>
      </c>
      <c r="I6735" s="26" t="s">
        <v>13192</v>
      </c>
      <c r="J6735" s="26" t="s">
        <v>31491</v>
      </c>
      <c r="K6735" s="26" t="s">
        <v>9582</v>
      </c>
      <c r="L6735" s="26" t="s">
        <v>31492</v>
      </c>
      <c r="M6735" s="26">
        <v>380685367341</v>
      </c>
      <c r="N6735" s="26">
        <v>7323583502</v>
      </c>
    </row>
    <row r="6736" spans="1:14">
      <c r="A6736" s="26" t="s">
        <v>3819</v>
      </c>
      <c r="B6736" s="26" t="s">
        <v>3820</v>
      </c>
      <c r="C6736" s="26">
        <v>3568209</v>
      </c>
      <c r="D6736" s="26" t="s">
        <v>780</v>
      </c>
      <c r="E6736" s="26" t="s">
        <v>31493</v>
      </c>
      <c r="F6736" s="26" t="s">
        <v>31494</v>
      </c>
      <c r="G6736" s="26" t="s">
        <v>9601</v>
      </c>
      <c r="H6736" s="26" t="s">
        <v>468</v>
      </c>
      <c r="J6736" s="26" t="s">
        <v>494</v>
      </c>
      <c r="K6736" s="26" t="s">
        <v>9597</v>
      </c>
      <c r="L6736" s="26" t="s">
        <v>31495</v>
      </c>
      <c r="M6736" s="26">
        <v>380676124607</v>
      </c>
      <c r="N6736" s="26">
        <v>2310700000</v>
      </c>
    </row>
    <row r="6737" spans="1:14">
      <c r="A6737" s="26" t="s">
        <v>7576</v>
      </c>
      <c r="B6737" s="26" t="s">
        <v>7577</v>
      </c>
      <c r="C6737" s="26">
        <v>2000547</v>
      </c>
      <c r="D6737" s="26" t="s">
        <v>780</v>
      </c>
      <c r="E6737" s="26" t="s">
        <v>31496</v>
      </c>
      <c r="F6737" s="26" t="s">
        <v>9787</v>
      </c>
      <c r="G6737" s="26" t="s">
        <v>9601</v>
      </c>
      <c r="H6737" s="26" t="s">
        <v>1088</v>
      </c>
      <c r="I6737" s="26" t="s">
        <v>9818</v>
      </c>
      <c r="J6737" s="26" t="s">
        <v>1096</v>
      </c>
      <c r="K6737" s="26" t="s">
        <v>9597</v>
      </c>
      <c r="L6737" s="26" t="s">
        <v>31497</v>
      </c>
      <c r="M6737" s="26">
        <v>761328142266</v>
      </c>
      <c r="N6737" s="26">
        <v>6121210100</v>
      </c>
    </row>
    <row r="6738" spans="1:14">
      <c r="A6738" s="26" t="s">
        <v>3629</v>
      </c>
      <c r="B6738" s="26" t="s">
        <v>3630</v>
      </c>
      <c r="C6738" s="26">
        <v>40214913</v>
      </c>
      <c r="D6738" s="26" t="s">
        <v>24</v>
      </c>
      <c r="E6738" s="26" t="s">
        <v>31498</v>
      </c>
      <c r="F6738" s="26" t="s">
        <v>31499</v>
      </c>
      <c r="G6738" s="26" t="s">
        <v>9586</v>
      </c>
      <c r="H6738" s="26" t="s">
        <v>468</v>
      </c>
      <c r="I6738" s="26" t="s">
        <v>9850</v>
      </c>
      <c r="J6738" s="26" t="s">
        <v>31500</v>
      </c>
      <c r="K6738" s="26" t="s">
        <v>9582</v>
      </c>
      <c r="L6738" s="26" t="s">
        <v>31501</v>
      </c>
      <c r="M6738" s="26">
        <v>380613621644</v>
      </c>
      <c r="N6738" s="26">
        <v>2321255106</v>
      </c>
    </row>
    <row r="6739" spans="1:14">
      <c r="A6739" s="26" t="s">
        <v>8863</v>
      </c>
      <c r="B6739" s="26" t="s">
        <v>8864</v>
      </c>
      <c r="C6739" s="26">
        <v>38646750</v>
      </c>
      <c r="D6739" s="26" t="s">
        <v>24</v>
      </c>
      <c r="E6739" s="26" t="s">
        <v>31502</v>
      </c>
      <c r="F6739" s="26" t="s">
        <v>31503</v>
      </c>
      <c r="G6739" s="26" t="s">
        <v>9591</v>
      </c>
      <c r="H6739" s="26" t="s">
        <v>1401</v>
      </c>
      <c r="I6739" s="26" t="s">
        <v>12022</v>
      </c>
      <c r="J6739" s="26" t="s">
        <v>31504</v>
      </c>
      <c r="K6739" s="26" t="s">
        <v>9582</v>
      </c>
      <c r="L6739" s="26" t="s">
        <v>31505</v>
      </c>
      <c r="M6739" s="26">
        <v>380474761249</v>
      </c>
      <c r="N6739" s="26">
        <v>7120987403</v>
      </c>
    </row>
    <row r="6740" spans="1:14">
      <c r="A6740" s="26" t="s">
        <v>3664</v>
      </c>
      <c r="B6740" s="26" t="s">
        <v>3665</v>
      </c>
      <c r="C6740" s="26">
        <v>42037326</v>
      </c>
      <c r="D6740" s="26" t="s">
        <v>24</v>
      </c>
      <c r="E6740" s="26" t="s">
        <v>31506</v>
      </c>
      <c r="F6740" s="26" t="s">
        <v>23469</v>
      </c>
      <c r="G6740" s="26" t="s">
        <v>9586</v>
      </c>
      <c r="H6740" s="26" t="s">
        <v>468</v>
      </c>
      <c r="J6740" s="26" t="s">
        <v>477</v>
      </c>
      <c r="K6740" s="26" t="s">
        <v>9597</v>
      </c>
      <c r="L6740" s="26" t="s">
        <v>17744</v>
      </c>
      <c r="M6740" s="26">
        <v>761227907792</v>
      </c>
      <c r="N6740" s="26">
        <v>2312500000</v>
      </c>
    </row>
    <row r="6741" spans="1:14">
      <c r="A6741" s="26" t="s">
        <v>7767</v>
      </c>
      <c r="B6741" s="26" t="s">
        <v>7768</v>
      </c>
      <c r="C6741" s="26">
        <v>38543647</v>
      </c>
      <c r="D6741" s="26" t="s">
        <v>24</v>
      </c>
      <c r="E6741" s="26" t="s">
        <v>31507</v>
      </c>
      <c r="F6741" s="26" t="s">
        <v>31508</v>
      </c>
      <c r="G6741" s="26" t="s">
        <v>9586</v>
      </c>
      <c r="H6741" s="26" t="s">
        <v>1088</v>
      </c>
      <c r="J6741" s="26" t="s">
        <v>31509</v>
      </c>
      <c r="K6741" s="26" t="s">
        <v>9582</v>
      </c>
      <c r="L6741" s="26" t="s">
        <v>31510</v>
      </c>
      <c r="M6741" s="26">
        <v>760710307250</v>
      </c>
      <c r="N6741" s="26">
        <v>6125055406</v>
      </c>
    </row>
    <row r="6742" spans="1:14">
      <c r="A6742" s="26" t="s">
        <v>1837</v>
      </c>
      <c r="B6742" s="26" t="s">
        <v>1838</v>
      </c>
      <c r="C6742" s="26">
        <v>1982614</v>
      </c>
      <c r="D6742" s="26" t="s">
        <v>780</v>
      </c>
      <c r="E6742" s="26" t="s">
        <v>31511</v>
      </c>
      <c r="F6742" s="26" t="s">
        <v>31512</v>
      </c>
      <c r="G6742" s="26" t="s">
        <v>9601</v>
      </c>
      <c r="H6742" s="26" t="s">
        <v>27</v>
      </c>
      <c r="I6742" s="26" t="s">
        <v>9610</v>
      </c>
      <c r="J6742" s="26" t="s">
        <v>71</v>
      </c>
      <c r="K6742" s="26" t="s">
        <v>9597</v>
      </c>
      <c r="L6742" s="26" t="s">
        <v>31513</v>
      </c>
      <c r="M6742" s="26">
        <v>761403773938</v>
      </c>
      <c r="N6742" s="26">
        <v>523010100</v>
      </c>
    </row>
    <row r="6743" spans="1:14">
      <c r="A6743" s="26" t="s">
        <v>7246</v>
      </c>
      <c r="B6743" s="26" t="s">
        <v>7247</v>
      </c>
      <c r="C6743" s="26">
        <v>1999796</v>
      </c>
      <c r="D6743" s="26" t="s">
        <v>780</v>
      </c>
      <c r="E6743" s="26" t="s">
        <v>31514</v>
      </c>
      <c r="F6743" s="26" t="s">
        <v>9787</v>
      </c>
      <c r="G6743" s="26" t="s">
        <v>9601</v>
      </c>
      <c r="H6743" s="26" t="s">
        <v>987</v>
      </c>
      <c r="I6743" s="26" t="s">
        <v>11035</v>
      </c>
      <c r="J6743" s="26" t="s">
        <v>1021</v>
      </c>
      <c r="K6743" s="26" t="s">
        <v>9597</v>
      </c>
      <c r="L6743" s="26" t="s">
        <v>31515</v>
      </c>
      <c r="M6743" s="26">
        <v>380978641034</v>
      </c>
      <c r="N6743" s="26">
        <v>4625887601</v>
      </c>
    </row>
    <row r="6744" spans="1:14">
      <c r="A6744" s="26" t="s">
        <v>7917</v>
      </c>
      <c r="B6744" s="26" t="s">
        <v>7918</v>
      </c>
      <c r="C6744" s="26">
        <v>38552866</v>
      </c>
      <c r="D6744" s="26" t="s">
        <v>24</v>
      </c>
      <c r="E6744" s="26" t="s">
        <v>31516</v>
      </c>
      <c r="F6744" s="26" t="s">
        <v>31517</v>
      </c>
      <c r="G6744" s="26" t="s">
        <v>9586</v>
      </c>
      <c r="H6744" s="26" t="s">
        <v>1122</v>
      </c>
      <c r="I6744" s="26" t="s">
        <v>11379</v>
      </c>
      <c r="J6744" s="26" t="s">
        <v>31518</v>
      </c>
      <c r="K6744" s="26" t="s">
        <v>9582</v>
      </c>
      <c r="L6744" s="26" t="s">
        <v>31519</v>
      </c>
      <c r="M6744" s="26">
        <v>380956301022</v>
      </c>
      <c r="N6744" s="26">
        <v>5324281411</v>
      </c>
    </row>
    <row r="6745" spans="1:14">
      <c r="A6745" s="26" t="s">
        <v>6253</v>
      </c>
      <c r="B6745" s="26" t="s">
        <v>6254</v>
      </c>
      <c r="C6745" s="26">
        <v>39027648</v>
      </c>
      <c r="D6745" s="26" t="s">
        <v>780</v>
      </c>
      <c r="E6745" s="26" t="s">
        <v>31520</v>
      </c>
      <c r="F6745" s="26" t="s">
        <v>31521</v>
      </c>
      <c r="G6745" s="26" t="s">
        <v>9601</v>
      </c>
      <c r="H6745" s="26" t="s">
        <v>885</v>
      </c>
      <c r="J6745" s="26" t="s">
        <v>910</v>
      </c>
      <c r="K6745" s="26" t="s">
        <v>9597</v>
      </c>
      <c r="L6745" s="26" t="s">
        <v>23848</v>
      </c>
      <c r="M6745" s="26">
        <v>380487889704</v>
      </c>
      <c r="N6745" s="26">
        <v>5110100000</v>
      </c>
    </row>
    <row r="6746" spans="1:14">
      <c r="A6746" s="26" t="s">
        <v>6042</v>
      </c>
      <c r="B6746" s="26" t="s">
        <v>6043</v>
      </c>
      <c r="C6746" s="26">
        <v>38476906</v>
      </c>
      <c r="D6746" s="26" t="s">
        <v>24</v>
      </c>
      <c r="E6746" s="26" t="s">
        <v>31522</v>
      </c>
      <c r="F6746" s="26" t="s">
        <v>31523</v>
      </c>
      <c r="G6746" s="26" t="s">
        <v>9586</v>
      </c>
      <c r="H6746" s="26" t="s">
        <v>835</v>
      </c>
      <c r="I6746" s="26" t="s">
        <v>13321</v>
      </c>
      <c r="J6746" s="26" t="s">
        <v>31524</v>
      </c>
      <c r="K6746" s="26" t="s">
        <v>9582</v>
      </c>
      <c r="L6746" s="26" t="s">
        <v>31525</v>
      </c>
      <c r="M6746" s="26">
        <v>380512686551</v>
      </c>
      <c r="N6746" s="26">
        <v>4823383001</v>
      </c>
    </row>
    <row r="6747" spans="1:14">
      <c r="A6747" s="26" t="s">
        <v>5179</v>
      </c>
      <c r="B6747" s="26" t="s">
        <v>5180</v>
      </c>
      <c r="C6747" s="26">
        <v>20761149</v>
      </c>
      <c r="D6747" s="26" t="s">
        <v>24</v>
      </c>
      <c r="E6747" s="26" t="s">
        <v>31526</v>
      </c>
      <c r="F6747" s="26" t="s">
        <v>31527</v>
      </c>
      <c r="G6747" s="26" t="s">
        <v>9586</v>
      </c>
      <c r="H6747" s="26" t="s">
        <v>735</v>
      </c>
      <c r="J6747" s="26" t="s">
        <v>740</v>
      </c>
      <c r="K6747" s="26" t="s">
        <v>9597</v>
      </c>
      <c r="L6747" s="26" t="s">
        <v>15503</v>
      </c>
      <c r="M6747" s="26">
        <v>380322639366</v>
      </c>
      <c r="N6747" s="26">
        <v>1221881203</v>
      </c>
    </row>
    <row r="6748" spans="1:14">
      <c r="A6748" s="26" t="s">
        <v>7564</v>
      </c>
      <c r="B6748" s="26" t="s">
        <v>7565</v>
      </c>
      <c r="C6748" s="26">
        <v>42099047</v>
      </c>
      <c r="D6748" s="26" t="s">
        <v>24</v>
      </c>
      <c r="E6748" s="26" t="s">
        <v>31528</v>
      </c>
      <c r="F6748" s="26" t="s">
        <v>31529</v>
      </c>
      <c r="G6748" s="26" t="s">
        <v>9591</v>
      </c>
      <c r="H6748" s="26" t="s">
        <v>1088</v>
      </c>
      <c r="I6748" s="26" t="s">
        <v>9682</v>
      </c>
      <c r="J6748" s="26" t="s">
        <v>31530</v>
      </c>
      <c r="K6748" s="26" t="s">
        <v>9582</v>
      </c>
      <c r="L6748" s="26" t="s">
        <v>31531</v>
      </c>
      <c r="M6748" s="26">
        <v>380975156227</v>
      </c>
      <c r="N6748" s="26">
        <v>521685203</v>
      </c>
    </row>
    <row r="6749" spans="1:14">
      <c r="A6749" s="26" t="s">
        <v>4886</v>
      </c>
      <c r="B6749" s="26" t="s">
        <v>4887</v>
      </c>
      <c r="C6749" s="26">
        <v>38325425</v>
      </c>
      <c r="D6749" s="26" t="s">
        <v>24</v>
      </c>
      <c r="E6749" s="26" t="s">
        <v>31532</v>
      </c>
      <c r="F6749" s="26" t="s">
        <v>31533</v>
      </c>
      <c r="G6749" s="26" t="s">
        <v>9586</v>
      </c>
      <c r="H6749" s="26" t="s">
        <v>711</v>
      </c>
      <c r="I6749" s="26" t="s">
        <v>14610</v>
      </c>
      <c r="J6749" s="26" t="s">
        <v>731</v>
      </c>
      <c r="K6749" s="26" t="s">
        <v>9597</v>
      </c>
      <c r="L6749" s="26" t="s">
        <v>31534</v>
      </c>
      <c r="M6749" s="26">
        <v>380646121784</v>
      </c>
      <c r="N6749" s="26">
        <v>4425110100</v>
      </c>
    </row>
    <row r="6750" spans="1:14">
      <c r="A6750" s="26" t="s">
        <v>9421</v>
      </c>
      <c r="B6750" s="26" t="s">
        <v>9422</v>
      </c>
      <c r="C6750" s="26">
        <v>38584683</v>
      </c>
      <c r="D6750" s="26" t="s">
        <v>24</v>
      </c>
      <c r="E6750" s="26" t="s">
        <v>31535</v>
      </c>
      <c r="F6750" s="26" t="s">
        <v>31536</v>
      </c>
      <c r="G6750" s="26" t="s">
        <v>9586</v>
      </c>
      <c r="H6750" s="26" t="s">
        <v>1573</v>
      </c>
      <c r="I6750" s="26" t="s">
        <v>29289</v>
      </c>
      <c r="J6750" s="26" t="s">
        <v>9420</v>
      </c>
      <c r="K6750" s="26" t="s">
        <v>9606</v>
      </c>
      <c r="L6750" s="26" t="s">
        <v>31537</v>
      </c>
      <c r="M6750" s="26">
        <v>380465521689</v>
      </c>
      <c r="N6750" s="26">
        <v>7424955100</v>
      </c>
    </row>
    <row r="6751" spans="1:14">
      <c r="A6751" s="26" t="s">
        <v>2982</v>
      </c>
      <c r="B6751" s="26" t="s">
        <v>2983</v>
      </c>
      <c r="C6751" s="26">
        <v>37643758</v>
      </c>
      <c r="D6751" s="26" t="s">
        <v>24</v>
      </c>
      <c r="E6751" s="26" t="s">
        <v>31538</v>
      </c>
      <c r="F6751" s="26" t="s">
        <v>31539</v>
      </c>
      <c r="G6751" s="26" t="s">
        <v>9579</v>
      </c>
      <c r="H6751" s="26" t="s">
        <v>258</v>
      </c>
      <c r="I6751" s="26" t="s">
        <v>14964</v>
      </c>
      <c r="J6751" s="26" t="s">
        <v>3586</v>
      </c>
      <c r="K6751" s="26" t="s">
        <v>9582</v>
      </c>
      <c r="L6751" s="26" t="s">
        <v>31540</v>
      </c>
      <c r="M6751" s="26">
        <v>380626638303</v>
      </c>
      <c r="N6751" s="26">
        <v>525385502</v>
      </c>
    </row>
    <row r="6752" spans="1:14">
      <c r="A6752" s="26" t="s">
        <v>7580</v>
      </c>
      <c r="B6752" s="26" t="s">
        <v>7581</v>
      </c>
      <c r="C6752" s="26">
        <v>38509208</v>
      </c>
      <c r="D6752" s="26" t="s">
        <v>24</v>
      </c>
      <c r="E6752" s="26" t="s">
        <v>31541</v>
      </c>
      <c r="F6752" s="26" t="s">
        <v>31542</v>
      </c>
      <c r="G6752" s="26" t="s">
        <v>9586</v>
      </c>
      <c r="H6752" s="26" t="s">
        <v>1088</v>
      </c>
      <c r="I6752" s="26" t="s">
        <v>9818</v>
      </c>
      <c r="J6752" s="26" t="s">
        <v>31543</v>
      </c>
      <c r="K6752" s="26" t="s">
        <v>9582</v>
      </c>
      <c r="L6752" s="26" t="s">
        <v>31544</v>
      </c>
      <c r="M6752" s="26">
        <v>380678355694</v>
      </c>
      <c r="N6752" s="26">
        <v>524584801</v>
      </c>
    </row>
    <row r="6753" spans="1:14">
      <c r="A6753" s="26" t="s">
        <v>8808</v>
      </c>
      <c r="B6753" s="26" t="s">
        <v>8809</v>
      </c>
      <c r="C6753" s="26">
        <v>39462027</v>
      </c>
      <c r="D6753" s="26" t="s">
        <v>24</v>
      </c>
      <c r="E6753" s="26" t="s">
        <v>31545</v>
      </c>
      <c r="F6753" s="26" t="s">
        <v>31546</v>
      </c>
      <c r="G6753" s="26" t="s">
        <v>9586</v>
      </c>
      <c r="H6753" s="26" t="s">
        <v>1308</v>
      </c>
      <c r="J6753" s="26" t="s">
        <v>1387</v>
      </c>
      <c r="K6753" s="26" t="s">
        <v>9597</v>
      </c>
      <c r="L6753" s="26" t="s">
        <v>20535</v>
      </c>
      <c r="M6753" s="26">
        <v>380673805599</v>
      </c>
      <c r="N6753" s="26">
        <v>4412745702</v>
      </c>
    </row>
    <row r="6754" spans="1:14">
      <c r="A6754" s="26" t="s">
        <v>7554</v>
      </c>
      <c r="B6754" s="26" t="s">
        <v>7555</v>
      </c>
      <c r="C6754" s="26">
        <v>38447215</v>
      </c>
      <c r="D6754" s="26" t="s">
        <v>24</v>
      </c>
      <c r="E6754" s="26" t="s">
        <v>31547</v>
      </c>
      <c r="F6754" s="26" t="s">
        <v>31548</v>
      </c>
      <c r="G6754" s="26" t="s">
        <v>9586</v>
      </c>
      <c r="H6754" s="26" t="s">
        <v>1088</v>
      </c>
      <c r="J6754" s="26" t="s">
        <v>31549</v>
      </c>
      <c r="K6754" s="26" t="s">
        <v>9582</v>
      </c>
      <c r="L6754" s="26" t="s">
        <v>31550</v>
      </c>
      <c r="M6754" s="26">
        <v>380961597509</v>
      </c>
      <c r="N6754" s="26">
        <v>2625684001</v>
      </c>
    </row>
    <row r="6755" spans="1:14">
      <c r="A6755" s="26" t="s">
        <v>6939</v>
      </c>
      <c r="B6755" s="26" t="s">
        <v>6940</v>
      </c>
      <c r="C6755" s="26">
        <v>37867877</v>
      </c>
      <c r="D6755" s="26" t="s">
        <v>24</v>
      </c>
      <c r="E6755" s="26" t="s">
        <v>31551</v>
      </c>
      <c r="F6755" s="26" t="s">
        <v>31552</v>
      </c>
      <c r="G6755" s="26" t="s">
        <v>9586</v>
      </c>
      <c r="H6755" s="26" t="s">
        <v>987</v>
      </c>
      <c r="I6755" s="26" t="s">
        <v>9921</v>
      </c>
      <c r="J6755" s="26" t="s">
        <v>31553</v>
      </c>
      <c r="K6755" s="26" t="s">
        <v>9582</v>
      </c>
      <c r="L6755" s="26" t="s">
        <v>31554</v>
      </c>
      <c r="M6755" s="26">
        <v>380365335746</v>
      </c>
      <c r="N6755" s="26">
        <v>5620488301</v>
      </c>
    </row>
    <row r="6756" spans="1:14">
      <c r="A6756" s="26" t="s">
        <v>8754</v>
      </c>
      <c r="B6756" s="26" t="s">
        <v>8755</v>
      </c>
      <c r="C6756" s="26">
        <v>38611140</v>
      </c>
      <c r="D6756" s="26" t="s">
        <v>24</v>
      </c>
      <c r="E6756" s="26" t="s">
        <v>31555</v>
      </c>
      <c r="F6756" s="26" t="s">
        <v>31556</v>
      </c>
      <c r="G6756" s="26" t="s">
        <v>9586</v>
      </c>
      <c r="H6756" s="26" t="s">
        <v>1308</v>
      </c>
      <c r="I6756" s="26" t="s">
        <v>21438</v>
      </c>
      <c r="J6756" s="26" t="s">
        <v>1383</v>
      </c>
      <c r="K6756" s="26" t="s">
        <v>9606</v>
      </c>
      <c r="L6756" s="26" t="s">
        <v>31557</v>
      </c>
      <c r="M6756" s="26">
        <v>380384431867</v>
      </c>
      <c r="N6756" s="26">
        <v>6824755100</v>
      </c>
    </row>
    <row r="6757" spans="1:14">
      <c r="A6757" s="26" t="s">
        <v>4801</v>
      </c>
      <c r="B6757" s="26" t="s">
        <v>4802</v>
      </c>
      <c r="C6757" s="26">
        <v>5401658</v>
      </c>
      <c r="D6757" s="26" t="s">
        <v>780</v>
      </c>
      <c r="E6757" s="26" t="s">
        <v>31558</v>
      </c>
      <c r="F6757" s="26" t="s">
        <v>31559</v>
      </c>
      <c r="G6757" s="26" t="s">
        <v>9601</v>
      </c>
      <c r="H6757" s="26" t="s">
        <v>711</v>
      </c>
      <c r="J6757" s="26" t="s">
        <v>716</v>
      </c>
      <c r="K6757" s="26" t="s">
        <v>9597</v>
      </c>
      <c r="L6757" s="26" t="s">
        <v>9865</v>
      </c>
      <c r="M6757" s="26">
        <v>380645172363</v>
      </c>
      <c r="N6757" s="26">
        <v>4411800000</v>
      </c>
    </row>
    <row r="6758" spans="1:14">
      <c r="A6758" s="26" t="s">
        <v>5329</v>
      </c>
      <c r="B6758" s="26" t="s">
        <v>5324</v>
      </c>
      <c r="C6758" s="26">
        <v>1996504</v>
      </c>
      <c r="D6758" s="26" t="s">
        <v>24</v>
      </c>
      <c r="E6758" s="26" t="s">
        <v>31560</v>
      </c>
      <c r="F6758" s="26" t="s">
        <v>31561</v>
      </c>
      <c r="G6758" s="26" t="s">
        <v>9591</v>
      </c>
      <c r="H6758" s="26" t="s">
        <v>735</v>
      </c>
      <c r="I6758" s="26" t="s">
        <v>10976</v>
      </c>
      <c r="J6758" s="26" t="s">
        <v>31562</v>
      </c>
      <c r="K6758" s="26" t="s">
        <v>9582</v>
      </c>
      <c r="L6758" s="26" t="s">
        <v>31563</v>
      </c>
      <c r="M6758" s="26">
        <v>380984068332</v>
      </c>
      <c r="N6758" s="26">
        <v>4610166300</v>
      </c>
    </row>
    <row r="6759" spans="1:14">
      <c r="A6759" s="26" t="s">
        <v>4941</v>
      </c>
      <c r="B6759" s="26" t="s">
        <v>4942</v>
      </c>
      <c r="C6759" s="26">
        <v>1997633</v>
      </c>
      <c r="D6759" s="26" t="s">
        <v>780</v>
      </c>
      <c r="E6759" s="26" t="s">
        <v>31564</v>
      </c>
      <c r="F6759" s="26" t="s">
        <v>10114</v>
      </c>
      <c r="G6759" s="26" t="s">
        <v>9601</v>
      </c>
      <c r="H6759" s="26" t="s">
        <v>735</v>
      </c>
      <c r="J6759" s="26" t="s">
        <v>23156</v>
      </c>
      <c r="K6759" s="26" t="s">
        <v>9582</v>
      </c>
      <c r="L6759" s="26" t="s">
        <v>31565</v>
      </c>
      <c r="M6759" s="26">
        <v>380322902802</v>
      </c>
      <c r="N6759" s="26">
        <v>124785002</v>
      </c>
    </row>
    <row r="6760" spans="1:14">
      <c r="A6760" s="26" t="s">
        <v>4948</v>
      </c>
      <c r="B6760" s="26" t="s">
        <v>4949</v>
      </c>
      <c r="C6760" s="26">
        <v>41839788</v>
      </c>
      <c r="D6760" s="26" t="s">
        <v>780</v>
      </c>
      <c r="E6760" s="26" t="s">
        <v>31566</v>
      </c>
      <c r="F6760" s="26" t="s">
        <v>9787</v>
      </c>
      <c r="G6760" s="26" t="s">
        <v>9601</v>
      </c>
      <c r="H6760" s="26" t="s">
        <v>735</v>
      </c>
      <c r="I6760" s="26" t="s">
        <v>13448</v>
      </c>
      <c r="J6760" s="26" t="s">
        <v>4950</v>
      </c>
      <c r="K6760" s="26" t="s">
        <v>9606</v>
      </c>
      <c r="L6760" s="26" t="s">
        <v>31567</v>
      </c>
      <c r="M6760" s="26">
        <v>380966258206</v>
      </c>
      <c r="N6760" s="26">
        <v>4620955300</v>
      </c>
    </row>
    <row r="6761" spans="1:14">
      <c r="A6761" s="26" t="s">
        <v>7133</v>
      </c>
      <c r="B6761" s="26" t="s">
        <v>7134</v>
      </c>
      <c r="C6761" s="26">
        <v>3066991</v>
      </c>
      <c r="D6761" s="26" t="s">
        <v>780</v>
      </c>
      <c r="E6761" s="26" t="s">
        <v>31568</v>
      </c>
      <c r="F6761" s="26" t="s">
        <v>31569</v>
      </c>
      <c r="G6761" s="26" t="s">
        <v>9601</v>
      </c>
      <c r="H6761" s="26" t="s">
        <v>987</v>
      </c>
      <c r="I6761" s="26" t="s">
        <v>11035</v>
      </c>
      <c r="J6761" s="26" t="s">
        <v>7135</v>
      </c>
      <c r="K6761" s="26" t="s">
        <v>9582</v>
      </c>
      <c r="L6761" s="26" t="s">
        <v>31570</v>
      </c>
      <c r="M6761" s="26">
        <v>380365522271</v>
      </c>
      <c r="N6761" s="26">
        <v>122084003</v>
      </c>
    </row>
    <row r="6762" spans="1:14">
      <c r="A6762" s="26" t="s">
        <v>8863</v>
      </c>
      <c r="B6762" s="26" t="s">
        <v>8864</v>
      </c>
      <c r="C6762" s="26">
        <v>38646750</v>
      </c>
      <c r="D6762" s="26" t="s">
        <v>24</v>
      </c>
      <c r="E6762" s="26" t="s">
        <v>31571</v>
      </c>
      <c r="F6762" s="26" t="s">
        <v>31572</v>
      </c>
      <c r="G6762" s="26" t="s">
        <v>9586</v>
      </c>
      <c r="H6762" s="26" t="s">
        <v>1401</v>
      </c>
      <c r="I6762" s="26" t="s">
        <v>12022</v>
      </c>
      <c r="J6762" s="26" t="s">
        <v>1414</v>
      </c>
      <c r="K6762" s="26" t="s">
        <v>9597</v>
      </c>
      <c r="L6762" s="26" t="s">
        <v>31573</v>
      </c>
      <c r="M6762" s="26">
        <v>380930220400</v>
      </c>
      <c r="N6762" s="26">
        <v>7120910100</v>
      </c>
    </row>
    <row r="6763" spans="1:14">
      <c r="A6763" s="26" t="s">
        <v>8735</v>
      </c>
      <c r="B6763" s="26" t="s">
        <v>8736</v>
      </c>
      <c r="C6763" s="26">
        <v>38358026</v>
      </c>
      <c r="D6763" s="26" t="s">
        <v>24</v>
      </c>
      <c r="E6763" s="26" t="s">
        <v>31574</v>
      </c>
      <c r="F6763" s="26" t="s">
        <v>31575</v>
      </c>
      <c r="G6763" s="26" t="s">
        <v>9579</v>
      </c>
      <c r="H6763" s="26" t="s">
        <v>1308</v>
      </c>
      <c r="I6763" s="26" t="s">
        <v>11309</v>
      </c>
      <c r="J6763" s="26" t="s">
        <v>31576</v>
      </c>
      <c r="K6763" s="26" t="s">
        <v>9582</v>
      </c>
      <c r="L6763" s="26" t="s">
        <v>31577</v>
      </c>
      <c r="M6763" s="26">
        <v>380963866842</v>
      </c>
      <c r="N6763" s="26">
        <v>1420685001</v>
      </c>
    </row>
    <row r="6764" spans="1:14">
      <c r="A6764" s="26" t="s">
        <v>6639</v>
      </c>
      <c r="B6764" s="26" t="s">
        <v>6640</v>
      </c>
      <c r="C6764" s="26">
        <v>38540960</v>
      </c>
      <c r="D6764" s="26" t="s">
        <v>24</v>
      </c>
      <c r="E6764" s="26" t="s">
        <v>31578</v>
      </c>
      <c r="F6764" s="26" t="s">
        <v>31579</v>
      </c>
      <c r="G6764" s="26" t="s">
        <v>9586</v>
      </c>
      <c r="H6764" s="26" t="s">
        <v>949</v>
      </c>
      <c r="I6764" s="26" t="s">
        <v>11921</v>
      </c>
      <c r="J6764" s="26" t="s">
        <v>31580</v>
      </c>
      <c r="K6764" s="26" t="s">
        <v>9582</v>
      </c>
      <c r="L6764" s="26" t="s">
        <v>31581</v>
      </c>
      <c r="M6764" s="26">
        <v>380990024419</v>
      </c>
      <c r="N6764" s="26">
        <v>5321880701</v>
      </c>
    </row>
    <row r="6765" spans="1:14">
      <c r="A6765" s="26" t="s">
        <v>3726</v>
      </c>
      <c r="B6765" s="26" t="s">
        <v>3669</v>
      </c>
      <c r="C6765" s="26">
        <v>42596380</v>
      </c>
      <c r="D6765" s="26" t="s">
        <v>780</v>
      </c>
      <c r="E6765" s="26" t="s">
        <v>31582</v>
      </c>
      <c r="F6765" s="26" t="s">
        <v>3669</v>
      </c>
      <c r="G6765" s="26" t="s">
        <v>9601</v>
      </c>
      <c r="H6765" s="26" t="s">
        <v>468</v>
      </c>
      <c r="J6765" s="26" t="s">
        <v>481</v>
      </c>
      <c r="K6765" s="26" t="s">
        <v>9597</v>
      </c>
      <c r="L6765" s="26" t="s">
        <v>24275</v>
      </c>
      <c r="M6765" s="26">
        <v>761627398814</v>
      </c>
      <c r="N6765" s="26">
        <v>1222380503</v>
      </c>
    </row>
    <row r="6766" spans="1:14">
      <c r="A6766" s="26" t="s">
        <v>4579</v>
      </c>
      <c r="B6766" s="26" t="s">
        <v>4580</v>
      </c>
      <c r="C6766" s="26" t="s">
        <v>1604</v>
      </c>
      <c r="D6766" s="26" t="s">
        <v>24</v>
      </c>
      <c r="E6766" s="26" t="s">
        <v>31583</v>
      </c>
      <c r="F6766" s="26" t="s">
        <v>31584</v>
      </c>
      <c r="G6766" s="26" t="s">
        <v>9586</v>
      </c>
      <c r="H6766" s="26" t="s">
        <v>670</v>
      </c>
      <c r="I6766" s="26" t="s">
        <v>22878</v>
      </c>
      <c r="J6766" s="26" t="s">
        <v>671</v>
      </c>
      <c r="K6766" s="26" t="s">
        <v>9597</v>
      </c>
      <c r="L6766" s="26" t="s">
        <v>31585</v>
      </c>
      <c r="M6766" s="26">
        <v>380963415325</v>
      </c>
      <c r="N6766" s="26">
        <v>3221681201</v>
      </c>
    </row>
    <row r="6767" spans="1:14">
      <c r="A6767" s="26" t="s">
        <v>7951</v>
      </c>
      <c r="B6767" s="26" t="s">
        <v>7952</v>
      </c>
      <c r="C6767" s="26">
        <v>2002718</v>
      </c>
      <c r="D6767" s="26" t="s">
        <v>780</v>
      </c>
      <c r="E6767" s="26" t="s">
        <v>31586</v>
      </c>
      <c r="F6767" s="26" t="s">
        <v>31587</v>
      </c>
      <c r="G6767" s="26" t="s">
        <v>9601</v>
      </c>
      <c r="H6767" s="26" t="s">
        <v>1122</v>
      </c>
      <c r="I6767" s="26" t="s">
        <v>11418</v>
      </c>
      <c r="J6767" s="26" t="s">
        <v>31588</v>
      </c>
      <c r="K6767" s="26" t="s">
        <v>9582</v>
      </c>
      <c r="L6767" s="26" t="s">
        <v>31589</v>
      </c>
      <c r="M6767" s="26">
        <v>380575631313</v>
      </c>
      <c r="N6767" s="26">
        <v>6323583701</v>
      </c>
    </row>
    <row r="6768" spans="1:14">
      <c r="A6768" s="26" t="s">
        <v>3473</v>
      </c>
      <c r="B6768" s="26" t="s">
        <v>3474</v>
      </c>
      <c r="C6768" s="26">
        <v>38466531</v>
      </c>
      <c r="D6768" s="26" t="s">
        <v>24</v>
      </c>
      <c r="E6768" s="26" t="s">
        <v>31590</v>
      </c>
      <c r="F6768" s="26" t="s">
        <v>31591</v>
      </c>
      <c r="G6768" s="26" t="s">
        <v>9586</v>
      </c>
      <c r="H6768" s="26" t="s">
        <v>392</v>
      </c>
      <c r="I6768" s="26" t="s">
        <v>11629</v>
      </c>
      <c r="J6768" s="26" t="s">
        <v>31592</v>
      </c>
      <c r="K6768" s="26" t="s">
        <v>9582</v>
      </c>
      <c r="L6768" s="26" t="s">
        <v>31593</v>
      </c>
      <c r="M6768" s="26">
        <v>761981497896</v>
      </c>
      <c r="N6768" s="26">
        <v>2124886804</v>
      </c>
    </row>
    <row r="6769" spans="1:14">
      <c r="A6769" s="26" t="s">
        <v>8457</v>
      </c>
      <c r="B6769" s="26" t="s">
        <v>8458</v>
      </c>
      <c r="C6769" s="26">
        <v>38474233</v>
      </c>
      <c r="D6769" s="26" t="s">
        <v>24</v>
      </c>
      <c r="E6769" s="26" t="s">
        <v>31594</v>
      </c>
      <c r="F6769" s="26" t="s">
        <v>31595</v>
      </c>
      <c r="G6769" s="26" t="s">
        <v>9586</v>
      </c>
      <c r="H6769" s="26" t="s">
        <v>1269</v>
      </c>
      <c r="I6769" s="26" t="s">
        <v>19244</v>
      </c>
      <c r="J6769" s="26" t="s">
        <v>31596</v>
      </c>
      <c r="K6769" s="26" t="s">
        <v>9582</v>
      </c>
      <c r="L6769" s="26" t="s">
        <v>31597</v>
      </c>
      <c r="M6769" s="26">
        <v>761056940751</v>
      </c>
      <c r="N6769" s="26">
        <v>524881803</v>
      </c>
    </row>
    <row r="6770" spans="1:14">
      <c r="A6770" s="26" t="s">
        <v>1757</v>
      </c>
      <c r="B6770" s="26" t="s">
        <v>1758</v>
      </c>
      <c r="C6770" s="26">
        <v>41007217</v>
      </c>
      <c r="D6770" s="26" t="s">
        <v>24</v>
      </c>
      <c r="E6770" s="26" t="s">
        <v>31598</v>
      </c>
      <c r="F6770" s="26" t="s">
        <v>31599</v>
      </c>
      <c r="G6770" s="26" t="s">
        <v>9579</v>
      </c>
      <c r="H6770" s="26" t="s">
        <v>27</v>
      </c>
      <c r="I6770" s="26" t="s">
        <v>11743</v>
      </c>
      <c r="J6770" s="26" t="s">
        <v>31600</v>
      </c>
      <c r="K6770" s="26" t="s">
        <v>9582</v>
      </c>
      <c r="L6770" s="26" t="s">
        <v>31601</v>
      </c>
      <c r="M6770" s="26">
        <v>380674927192</v>
      </c>
      <c r="N6770" s="26">
        <v>521210106</v>
      </c>
    </row>
    <row r="6771" spans="1:14">
      <c r="A6771" s="26" t="s">
        <v>8723</v>
      </c>
      <c r="B6771" s="26" t="s">
        <v>8724</v>
      </c>
      <c r="C6771" s="26">
        <v>2004500</v>
      </c>
      <c r="D6771" s="26" t="s">
        <v>780</v>
      </c>
      <c r="E6771" s="26" t="s">
        <v>31602</v>
      </c>
      <c r="F6771" s="26" t="s">
        <v>9787</v>
      </c>
      <c r="G6771" s="26" t="s">
        <v>9601</v>
      </c>
      <c r="H6771" s="26" t="s">
        <v>1308</v>
      </c>
      <c r="I6771" s="26" t="s">
        <v>1387</v>
      </c>
      <c r="J6771" s="26" t="s">
        <v>8722</v>
      </c>
      <c r="K6771" s="26" t="s">
        <v>9582</v>
      </c>
      <c r="L6771" s="26" t="s">
        <v>31603</v>
      </c>
      <c r="M6771" s="26">
        <v>380673831806</v>
      </c>
      <c r="N6771" s="26">
        <v>6825087206</v>
      </c>
    </row>
    <row r="6772" spans="1:14">
      <c r="A6772" s="26" t="s">
        <v>5443</v>
      </c>
      <c r="B6772" s="26" t="s">
        <v>5444</v>
      </c>
      <c r="C6772" s="26">
        <v>41136480</v>
      </c>
      <c r="D6772" s="26" t="s">
        <v>24</v>
      </c>
      <c r="E6772" s="26" t="s">
        <v>31604</v>
      </c>
      <c r="F6772" s="26" t="s">
        <v>31605</v>
      </c>
      <c r="G6772" s="26" t="s">
        <v>9586</v>
      </c>
      <c r="H6772" s="26" t="s">
        <v>735</v>
      </c>
      <c r="J6772" s="26" t="s">
        <v>31606</v>
      </c>
      <c r="K6772" s="26" t="s">
        <v>9582</v>
      </c>
      <c r="L6772" s="26" t="s">
        <v>31607</v>
      </c>
      <c r="M6772" s="26">
        <v>380974521599</v>
      </c>
      <c r="N6772" s="26">
        <v>4622410501</v>
      </c>
    </row>
    <row r="6773" spans="1:14">
      <c r="A6773" s="26" t="s">
        <v>3485</v>
      </c>
      <c r="B6773" s="26" t="s">
        <v>3486</v>
      </c>
      <c r="C6773" s="26" t="s">
        <v>1604</v>
      </c>
      <c r="D6773" s="26" t="s">
        <v>24</v>
      </c>
      <c r="E6773" s="26" t="s">
        <v>31608</v>
      </c>
      <c r="F6773" s="26" t="s">
        <v>10194</v>
      </c>
      <c r="G6773" s="26" t="s">
        <v>9591</v>
      </c>
      <c r="H6773" s="26" t="s">
        <v>392</v>
      </c>
      <c r="I6773" s="26" t="s">
        <v>10627</v>
      </c>
      <c r="J6773" s="26" t="s">
        <v>3487</v>
      </c>
      <c r="K6773" s="26" t="s">
        <v>9606</v>
      </c>
      <c r="L6773" s="26" t="s">
        <v>31609</v>
      </c>
      <c r="M6773" s="26">
        <v>380680919640</v>
      </c>
      <c r="N6773" s="26">
        <v>2124456200</v>
      </c>
    </row>
    <row r="6774" spans="1:14">
      <c r="A6774" s="26" t="s">
        <v>3148</v>
      </c>
      <c r="B6774" s="26" t="s">
        <v>3149</v>
      </c>
      <c r="C6774" s="26">
        <v>1526394</v>
      </c>
      <c r="D6774" s="26" t="s">
        <v>780</v>
      </c>
      <c r="E6774" s="26" t="s">
        <v>31610</v>
      </c>
      <c r="F6774" s="26" t="s">
        <v>31611</v>
      </c>
      <c r="G6774" s="26" t="s">
        <v>9601</v>
      </c>
      <c r="H6774" s="26" t="s">
        <v>375</v>
      </c>
      <c r="J6774" s="26" t="s">
        <v>380</v>
      </c>
      <c r="K6774" s="26" t="s">
        <v>9597</v>
      </c>
      <c r="L6774" s="26" t="s">
        <v>31612</v>
      </c>
      <c r="M6774" s="26">
        <v>761353301159</v>
      </c>
      <c r="N6774" s="26">
        <v>1810100000</v>
      </c>
    </row>
    <row r="6775" spans="1:14">
      <c r="A6775" s="26" t="s">
        <v>4085</v>
      </c>
      <c r="B6775" s="26" t="s">
        <v>4086</v>
      </c>
      <c r="C6775" s="26">
        <v>43441702</v>
      </c>
      <c r="D6775" s="26" t="s">
        <v>24</v>
      </c>
      <c r="E6775" s="26" t="s">
        <v>31613</v>
      </c>
      <c r="F6775" s="26" t="s">
        <v>31614</v>
      </c>
      <c r="G6775" s="26" t="s">
        <v>9591</v>
      </c>
      <c r="H6775" s="26" t="s">
        <v>506</v>
      </c>
      <c r="J6775" s="26" t="s">
        <v>526</v>
      </c>
      <c r="K6775" s="26" t="s">
        <v>9597</v>
      </c>
      <c r="L6775" s="26" t="s">
        <v>31615</v>
      </c>
      <c r="M6775" s="26">
        <v>380676767117</v>
      </c>
      <c r="N6775" s="26">
        <v>2610100000</v>
      </c>
    </row>
    <row r="6776" spans="1:14">
      <c r="A6776" s="26" t="s">
        <v>4308</v>
      </c>
      <c r="B6776" s="26" t="s">
        <v>4309</v>
      </c>
      <c r="C6776" s="26">
        <v>1994600</v>
      </c>
      <c r="D6776" s="26" t="s">
        <v>24</v>
      </c>
      <c r="E6776" s="26" t="s">
        <v>31616</v>
      </c>
      <c r="F6776" s="26" t="s">
        <v>31617</v>
      </c>
      <c r="G6776" s="26" t="s">
        <v>9586</v>
      </c>
      <c r="H6776" s="26" t="s">
        <v>576</v>
      </c>
      <c r="J6776" s="26" t="s">
        <v>26960</v>
      </c>
      <c r="K6776" s="26" t="s">
        <v>9582</v>
      </c>
      <c r="L6776" s="26" t="s">
        <v>31618</v>
      </c>
      <c r="M6776" s="26">
        <v>380965624045</v>
      </c>
      <c r="N6776" s="26">
        <v>3220484902</v>
      </c>
    </row>
    <row r="6777" spans="1:14">
      <c r="A6777" s="26" t="s">
        <v>5097</v>
      </c>
      <c r="B6777" s="26" t="s">
        <v>5098</v>
      </c>
      <c r="C6777" s="26">
        <v>40221119</v>
      </c>
      <c r="D6777" s="26" t="s">
        <v>24</v>
      </c>
      <c r="E6777" s="26" t="s">
        <v>31619</v>
      </c>
      <c r="F6777" s="26" t="s">
        <v>31620</v>
      </c>
      <c r="G6777" s="26" t="s">
        <v>9586</v>
      </c>
      <c r="H6777" s="26" t="s">
        <v>735</v>
      </c>
      <c r="I6777" s="26" t="s">
        <v>9752</v>
      </c>
      <c r="J6777" s="26" t="s">
        <v>31621</v>
      </c>
      <c r="K6777" s="26" t="s">
        <v>9582</v>
      </c>
      <c r="L6777" s="26" t="s">
        <v>31622</v>
      </c>
      <c r="M6777" s="26">
        <v>380980683984</v>
      </c>
      <c r="N6777" s="26">
        <v>720882002</v>
      </c>
    </row>
    <row r="6778" spans="1:14">
      <c r="A6778" s="26" t="s">
        <v>3266</v>
      </c>
      <c r="B6778" s="26" t="s">
        <v>3267</v>
      </c>
      <c r="C6778" s="26">
        <v>38455645</v>
      </c>
      <c r="D6778" s="26" t="s">
        <v>24</v>
      </c>
      <c r="E6778" s="26" t="s">
        <v>31623</v>
      </c>
      <c r="F6778" s="26" t="s">
        <v>31624</v>
      </c>
      <c r="G6778" s="26" t="s">
        <v>9591</v>
      </c>
      <c r="H6778" s="26" t="s">
        <v>375</v>
      </c>
      <c r="I6778" s="26" t="s">
        <v>10187</v>
      </c>
      <c r="J6778" s="26" t="s">
        <v>31625</v>
      </c>
      <c r="K6778" s="26" t="s">
        <v>9582</v>
      </c>
      <c r="L6778" s="26" t="s">
        <v>31626</v>
      </c>
      <c r="M6778" s="26">
        <v>389082953668</v>
      </c>
      <c r="N6778" s="26">
        <v>1821484001</v>
      </c>
    </row>
    <row r="6779" spans="1:14">
      <c r="A6779" s="26" t="s">
        <v>4583</v>
      </c>
      <c r="B6779" s="26" t="s">
        <v>4584</v>
      </c>
      <c r="C6779" s="26">
        <v>38869194</v>
      </c>
      <c r="D6779" s="26" t="s">
        <v>24</v>
      </c>
      <c r="E6779" s="26" t="s">
        <v>31627</v>
      </c>
      <c r="F6779" s="26" t="s">
        <v>31628</v>
      </c>
      <c r="G6779" s="26" t="s">
        <v>9586</v>
      </c>
      <c r="H6779" s="26" t="s">
        <v>670</v>
      </c>
      <c r="I6779" s="26" t="s">
        <v>20361</v>
      </c>
      <c r="J6779" s="26" t="s">
        <v>4585</v>
      </c>
      <c r="K6779" s="26" t="s">
        <v>9582</v>
      </c>
      <c r="L6779" s="26" t="s">
        <v>31629</v>
      </c>
      <c r="M6779" s="26">
        <v>380523658486</v>
      </c>
      <c r="N6779" s="26">
        <v>521680603</v>
      </c>
    </row>
    <row r="6780" spans="1:14">
      <c r="A6780" s="26" t="s">
        <v>3629</v>
      </c>
      <c r="B6780" s="26" t="s">
        <v>3630</v>
      </c>
      <c r="C6780" s="26">
        <v>40214913</v>
      </c>
      <c r="D6780" s="26" t="s">
        <v>24</v>
      </c>
      <c r="E6780" s="26" t="s">
        <v>31630</v>
      </c>
      <c r="F6780" s="26" t="s">
        <v>31631</v>
      </c>
      <c r="G6780" s="26" t="s">
        <v>9579</v>
      </c>
      <c r="H6780" s="26" t="s">
        <v>468</v>
      </c>
      <c r="I6780" s="26" t="s">
        <v>9850</v>
      </c>
      <c r="J6780" s="26" t="s">
        <v>31632</v>
      </c>
      <c r="K6780" s="26" t="s">
        <v>9582</v>
      </c>
      <c r="L6780" s="26" t="s">
        <v>31633</v>
      </c>
      <c r="M6780" s="26">
        <v>380613621932</v>
      </c>
      <c r="N6780" s="26">
        <v>1223780801</v>
      </c>
    </row>
    <row r="6781" spans="1:14">
      <c r="A6781" s="26" t="s">
        <v>6871</v>
      </c>
      <c r="B6781" s="26" t="s">
        <v>6872</v>
      </c>
      <c r="C6781" s="26">
        <v>38522213</v>
      </c>
      <c r="D6781" s="26" t="s">
        <v>24</v>
      </c>
      <c r="E6781" s="26" t="s">
        <v>31634</v>
      </c>
      <c r="F6781" s="26" t="s">
        <v>31635</v>
      </c>
      <c r="G6781" s="26" t="s">
        <v>9579</v>
      </c>
      <c r="H6781" s="26" t="s">
        <v>949</v>
      </c>
      <c r="I6781" s="26" t="s">
        <v>12172</v>
      </c>
      <c r="J6781" s="26" t="s">
        <v>31636</v>
      </c>
      <c r="K6781" s="26" t="s">
        <v>9582</v>
      </c>
      <c r="L6781" s="26" t="s">
        <v>31637</v>
      </c>
      <c r="M6781" s="26">
        <v>380534191164</v>
      </c>
      <c r="N6781" s="26">
        <v>3221488101</v>
      </c>
    </row>
    <row r="6782" spans="1:14">
      <c r="A6782" s="26" t="s">
        <v>6948</v>
      </c>
      <c r="B6782" s="26" t="s">
        <v>6949</v>
      </c>
      <c r="C6782" s="26">
        <v>33992414</v>
      </c>
      <c r="D6782" s="26" t="s">
        <v>780</v>
      </c>
      <c r="E6782" s="26" t="s">
        <v>31638</v>
      </c>
      <c r="F6782" s="26" t="s">
        <v>31639</v>
      </c>
      <c r="G6782" s="26" t="s">
        <v>9601</v>
      </c>
      <c r="H6782" s="26" t="s">
        <v>987</v>
      </c>
      <c r="J6782" s="26" t="s">
        <v>988</v>
      </c>
      <c r="K6782" s="26" t="s">
        <v>9597</v>
      </c>
      <c r="L6782" s="26" t="s">
        <v>31640</v>
      </c>
      <c r="M6782" s="26">
        <v>761036432402</v>
      </c>
      <c r="N6782" s="26">
        <v>5610700000</v>
      </c>
    </row>
    <row r="6783" spans="1:14">
      <c r="A6783" s="26" t="s">
        <v>5097</v>
      </c>
      <c r="B6783" s="26" t="s">
        <v>5098</v>
      </c>
      <c r="C6783" s="26">
        <v>40221119</v>
      </c>
      <c r="D6783" s="26" t="s">
        <v>24</v>
      </c>
      <c r="E6783" s="26" t="s">
        <v>31641</v>
      </c>
      <c r="F6783" s="26" t="s">
        <v>31642</v>
      </c>
      <c r="G6783" s="26" t="s">
        <v>9586</v>
      </c>
      <c r="H6783" s="26" t="s">
        <v>735</v>
      </c>
      <c r="I6783" s="26" t="s">
        <v>9752</v>
      </c>
      <c r="J6783" s="26" t="s">
        <v>31643</v>
      </c>
      <c r="K6783" s="26" t="s">
        <v>9582</v>
      </c>
      <c r="L6783" s="26" t="s">
        <v>31644</v>
      </c>
      <c r="M6783" s="26">
        <v>380975744220</v>
      </c>
      <c r="N6783" s="26">
        <v>4623088405</v>
      </c>
    </row>
    <row r="6784" spans="1:14">
      <c r="A6784" s="26" t="s">
        <v>3473</v>
      </c>
      <c r="B6784" s="26" t="s">
        <v>3474</v>
      </c>
      <c r="C6784" s="26">
        <v>38466531</v>
      </c>
      <c r="D6784" s="26" t="s">
        <v>24</v>
      </c>
      <c r="E6784" s="26" t="s">
        <v>31645</v>
      </c>
      <c r="F6784" s="26" t="s">
        <v>31646</v>
      </c>
      <c r="G6784" s="26" t="s">
        <v>9586</v>
      </c>
      <c r="H6784" s="26" t="s">
        <v>392</v>
      </c>
      <c r="I6784" s="26" t="s">
        <v>11629</v>
      </c>
      <c r="J6784" s="26" t="s">
        <v>31647</v>
      </c>
      <c r="K6784" s="26" t="s">
        <v>9582</v>
      </c>
      <c r="L6784" s="26" t="s">
        <v>31648</v>
      </c>
      <c r="M6784" s="26">
        <v>761981497928</v>
      </c>
      <c r="N6784" s="26">
        <v>2124880901</v>
      </c>
    </row>
    <row r="6785" spans="1:14">
      <c r="A6785" s="26" t="s">
        <v>6533</v>
      </c>
      <c r="B6785" s="26" t="s">
        <v>6140</v>
      </c>
      <c r="C6785" s="26">
        <v>38617509</v>
      </c>
      <c r="D6785" s="26" t="s">
        <v>24</v>
      </c>
      <c r="E6785" s="26" t="s">
        <v>31649</v>
      </c>
      <c r="F6785" s="26" t="s">
        <v>31650</v>
      </c>
      <c r="G6785" s="26" t="s">
        <v>9579</v>
      </c>
      <c r="H6785" s="26" t="s">
        <v>885</v>
      </c>
      <c r="I6785" s="26" t="s">
        <v>11807</v>
      </c>
      <c r="J6785" s="26" t="s">
        <v>28270</v>
      </c>
      <c r="K6785" s="26" t="s">
        <v>9906</v>
      </c>
      <c r="L6785" s="26" t="s">
        <v>31651</v>
      </c>
      <c r="M6785" s="26">
        <v>380965585033</v>
      </c>
      <c r="N6785" s="26">
        <v>122782803</v>
      </c>
    </row>
    <row r="6786" spans="1:14">
      <c r="A6786" s="26" t="s">
        <v>8709</v>
      </c>
      <c r="B6786" s="26" t="s">
        <v>8710</v>
      </c>
      <c r="C6786" s="26">
        <v>38072476</v>
      </c>
      <c r="D6786" s="26" t="s">
        <v>24</v>
      </c>
      <c r="E6786" s="26" t="s">
        <v>31652</v>
      </c>
      <c r="F6786" s="26" t="s">
        <v>31653</v>
      </c>
      <c r="G6786" s="26" t="s">
        <v>9586</v>
      </c>
      <c r="H6786" s="26" t="s">
        <v>1308</v>
      </c>
      <c r="J6786" s="26" t="s">
        <v>31654</v>
      </c>
      <c r="K6786" s="26" t="s">
        <v>9582</v>
      </c>
      <c r="L6786" s="26" t="s">
        <v>31655</v>
      </c>
      <c r="M6786" s="26">
        <v>380384723592</v>
      </c>
      <c r="N6786" s="26">
        <v>6823382701</v>
      </c>
    </row>
    <row r="6787" spans="1:14">
      <c r="A6787" s="26" t="s">
        <v>6890</v>
      </c>
      <c r="B6787" s="26" t="s">
        <v>6891</v>
      </c>
      <c r="C6787" s="26">
        <v>38459325</v>
      </c>
      <c r="D6787" s="26" t="s">
        <v>24</v>
      </c>
      <c r="E6787" s="26" t="s">
        <v>31656</v>
      </c>
      <c r="F6787" s="26" t="s">
        <v>31657</v>
      </c>
      <c r="G6787" s="26" t="s">
        <v>9579</v>
      </c>
      <c r="H6787" s="26" t="s">
        <v>949</v>
      </c>
      <c r="I6787" s="26" t="s">
        <v>9669</v>
      </c>
      <c r="J6787" s="26" t="s">
        <v>31658</v>
      </c>
      <c r="K6787" s="26" t="s">
        <v>9582</v>
      </c>
      <c r="L6787" s="26" t="s">
        <v>31659</v>
      </c>
      <c r="M6787" s="26">
        <v>380500772517</v>
      </c>
      <c r="N6787" s="26">
        <v>5324885401</v>
      </c>
    </row>
    <row r="6788" spans="1:14">
      <c r="A6788" s="26" t="s">
        <v>8972</v>
      </c>
      <c r="B6788" s="26" t="s">
        <v>8973</v>
      </c>
      <c r="C6788" s="26">
        <v>38981957</v>
      </c>
      <c r="D6788" s="26" t="s">
        <v>24</v>
      </c>
      <c r="E6788" s="26" t="s">
        <v>31660</v>
      </c>
      <c r="F6788" s="26" t="s">
        <v>31661</v>
      </c>
      <c r="G6788" s="26" t="s">
        <v>9586</v>
      </c>
      <c r="H6788" s="26" t="s">
        <v>1401</v>
      </c>
      <c r="J6788" s="26" t="s">
        <v>31662</v>
      </c>
      <c r="K6788" s="26" t="s">
        <v>9582</v>
      </c>
      <c r="L6788" s="26" t="s">
        <v>31663</v>
      </c>
      <c r="M6788" s="26">
        <v>760944618536</v>
      </c>
      <c r="N6788" s="26">
        <v>7124980501</v>
      </c>
    </row>
    <row r="6789" spans="1:14">
      <c r="A6789" s="26" t="s">
        <v>2820</v>
      </c>
      <c r="B6789" s="26" t="s">
        <v>2821</v>
      </c>
      <c r="C6789" s="26">
        <v>37937247</v>
      </c>
      <c r="D6789" s="26" t="s">
        <v>24</v>
      </c>
      <c r="E6789" s="26" t="s">
        <v>31664</v>
      </c>
      <c r="F6789" s="26" t="s">
        <v>10231</v>
      </c>
      <c r="G6789" s="26" t="s">
        <v>9586</v>
      </c>
      <c r="H6789" s="26" t="s">
        <v>258</v>
      </c>
      <c r="J6789" s="26" t="s">
        <v>21478</v>
      </c>
      <c r="K6789" s="26" t="s">
        <v>9582</v>
      </c>
      <c r="L6789" s="26" t="s">
        <v>31665</v>
      </c>
      <c r="M6789" s="26">
        <v>380993583239</v>
      </c>
      <c r="N6789" s="26">
        <v>1225955113</v>
      </c>
    </row>
    <row r="6790" spans="1:14">
      <c r="A6790" s="26" t="s">
        <v>8946</v>
      </c>
      <c r="B6790" s="26" t="s">
        <v>8947</v>
      </c>
      <c r="C6790" s="26">
        <v>41773113</v>
      </c>
      <c r="D6790" s="26" t="s">
        <v>24</v>
      </c>
      <c r="E6790" s="26" t="s">
        <v>31666</v>
      </c>
      <c r="F6790" s="26" t="s">
        <v>31667</v>
      </c>
      <c r="G6790" s="26" t="s">
        <v>9579</v>
      </c>
      <c r="H6790" s="26" t="s">
        <v>1401</v>
      </c>
      <c r="I6790" s="26" t="s">
        <v>14400</v>
      </c>
      <c r="J6790" s="26" t="s">
        <v>23233</v>
      </c>
      <c r="K6790" s="26" t="s">
        <v>9582</v>
      </c>
      <c r="L6790" s="26" t="s">
        <v>31668</v>
      </c>
      <c r="M6790" s="26">
        <v>380967354603</v>
      </c>
      <c r="N6790" s="26">
        <v>520483206</v>
      </c>
    </row>
    <row r="6791" spans="1:14">
      <c r="A6791" s="26" t="s">
        <v>4223</v>
      </c>
      <c r="B6791" s="26" t="s">
        <v>4224</v>
      </c>
      <c r="C6791" s="26">
        <v>42061427</v>
      </c>
      <c r="D6791" s="26" t="s">
        <v>24</v>
      </c>
      <c r="E6791" s="26" t="s">
        <v>31669</v>
      </c>
      <c r="F6791" s="26" t="s">
        <v>31670</v>
      </c>
      <c r="G6791" s="26" t="s">
        <v>9586</v>
      </c>
      <c r="H6791" s="26" t="s">
        <v>506</v>
      </c>
      <c r="J6791" s="26" t="s">
        <v>4202</v>
      </c>
      <c r="K6791" s="26" t="s">
        <v>9606</v>
      </c>
      <c r="L6791" s="26" t="s">
        <v>31671</v>
      </c>
      <c r="M6791" s="26">
        <v>380347498157</v>
      </c>
      <c r="N6791" s="26">
        <v>2624855800</v>
      </c>
    </row>
    <row r="6792" spans="1:14">
      <c r="A6792" s="26" t="s">
        <v>2914</v>
      </c>
      <c r="B6792" s="26" t="s">
        <v>2915</v>
      </c>
      <c r="C6792" s="26">
        <v>37885220</v>
      </c>
      <c r="D6792" s="26" t="s">
        <v>24</v>
      </c>
      <c r="E6792" s="26" t="s">
        <v>31672</v>
      </c>
      <c r="F6792" s="26" t="s">
        <v>12761</v>
      </c>
      <c r="G6792" s="26" t="s">
        <v>9586</v>
      </c>
      <c r="H6792" s="26" t="s">
        <v>258</v>
      </c>
      <c r="J6792" s="26" t="s">
        <v>317</v>
      </c>
      <c r="K6792" s="26" t="s">
        <v>9597</v>
      </c>
      <c r="L6792" s="26" t="s">
        <v>13617</v>
      </c>
      <c r="M6792" s="26">
        <v>761301178195</v>
      </c>
      <c r="N6792" s="26">
        <v>1412300000</v>
      </c>
    </row>
    <row r="6793" spans="1:14">
      <c r="A6793" s="26" t="s">
        <v>7147</v>
      </c>
      <c r="B6793" s="26" t="s">
        <v>7148</v>
      </c>
      <c r="C6793" s="26">
        <v>38543370</v>
      </c>
      <c r="D6793" s="26" t="s">
        <v>24</v>
      </c>
      <c r="E6793" s="26" t="s">
        <v>31673</v>
      </c>
      <c r="F6793" s="26" t="s">
        <v>31674</v>
      </c>
      <c r="G6793" s="26" t="s">
        <v>9579</v>
      </c>
      <c r="H6793" s="26" t="s">
        <v>987</v>
      </c>
      <c r="J6793" s="26" t="s">
        <v>5384</v>
      </c>
      <c r="K6793" s="26" t="s">
        <v>9582</v>
      </c>
      <c r="L6793" s="26" t="s">
        <v>31675</v>
      </c>
      <c r="M6793" s="26">
        <v>761357209036</v>
      </c>
      <c r="N6793" s="26">
        <v>521210114</v>
      </c>
    </row>
    <row r="6794" spans="1:14">
      <c r="A6794" s="26" t="s">
        <v>5464</v>
      </c>
      <c r="B6794" s="26" t="s">
        <v>5461</v>
      </c>
      <c r="C6794" s="26">
        <v>42310851</v>
      </c>
      <c r="D6794" s="26" t="s">
        <v>24</v>
      </c>
      <c r="E6794" s="26" t="s">
        <v>31676</v>
      </c>
      <c r="F6794" s="26" t="s">
        <v>31677</v>
      </c>
      <c r="G6794" s="26" t="s">
        <v>9579</v>
      </c>
      <c r="H6794" s="26" t="s">
        <v>735</v>
      </c>
      <c r="I6794" s="26" t="s">
        <v>9605</v>
      </c>
      <c r="J6794" s="26" t="s">
        <v>31678</v>
      </c>
      <c r="K6794" s="26" t="s">
        <v>9582</v>
      </c>
      <c r="L6794" s="26" t="s">
        <v>31679</v>
      </c>
      <c r="M6794" s="26">
        <v>380950969283</v>
      </c>
      <c r="N6794" s="26">
        <v>4621510534</v>
      </c>
    </row>
    <row r="6795" spans="1:14">
      <c r="A6795" s="26" t="s">
        <v>2624</v>
      </c>
      <c r="B6795" s="26" t="s">
        <v>2625</v>
      </c>
      <c r="C6795" s="26">
        <v>1988692</v>
      </c>
      <c r="D6795" s="26" t="s">
        <v>780</v>
      </c>
      <c r="E6795" s="26" t="s">
        <v>31680</v>
      </c>
      <c r="F6795" s="26" t="s">
        <v>31681</v>
      </c>
      <c r="G6795" s="26" t="s">
        <v>9601</v>
      </c>
      <c r="H6795" s="26" t="s">
        <v>133</v>
      </c>
      <c r="I6795" s="26" t="s">
        <v>16462</v>
      </c>
      <c r="J6795" s="26" t="s">
        <v>1286</v>
      </c>
      <c r="K6795" s="26" t="s">
        <v>9582</v>
      </c>
      <c r="L6795" s="26" t="s">
        <v>31682</v>
      </c>
      <c r="M6795" s="26">
        <v>380569344696</v>
      </c>
      <c r="N6795" s="26">
        <v>1222655123</v>
      </c>
    </row>
    <row r="6796" spans="1:14">
      <c r="A6796" s="26" t="s">
        <v>2909</v>
      </c>
      <c r="B6796" s="26" t="s">
        <v>2910</v>
      </c>
      <c r="C6796" s="26">
        <v>37885262</v>
      </c>
      <c r="D6796" s="26" t="s">
        <v>24</v>
      </c>
      <c r="E6796" s="26" t="s">
        <v>31683</v>
      </c>
      <c r="F6796" s="26" t="s">
        <v>31684</v>
      </c>
      <c r="G6796" s="26" t="s">
        <v>9586</v>
      </c>
      <c r="H6796" s="26" t="s">
        <v>258</v>
      </c>
      <c r="J6796" s="26" t="s">
        <v>317</v>
      </c>
      <c r="K6796" s="26" t="s">
        <v>9597</v>
      </c>
      <c r="L6796" s="26" t="s">
        <v>20764</v>
      </c>
      <c r="M6796" s="26">
        <v>761609927556</v>
      </c>
      <c r="N6796" s="26">
        <v>1412300000</v>
      </c>
    </row>
    <row r="6797" spans="1:14">
      <c r="A6797" s="26" t="s">
        <v>5574</v>
      </c>
      <c r="B6797" s="26" t="s">
        <v>5575</v>
      </c>
      <c r="C6797" s="26">
        <v>1993960</v>
      </c>
      <c r="D6797" s="26" t="s">
        <v>780</v>
      </c>
      <c r="E6797" s="26" t="s">
        <v>31685</v>
      </c>
      <c r="F6797" s="26" t="s">
        <v>5575</v>
      </c>
      <c r="G6797" s="26" t="s">
        <v>9601</v>
      </c>
      <c r="H6797" s="26" t="s">
        <v>799</v>
      </c>
      <c r="J6797" s="26" t="s">
        <v>800</v>
      </c>
      <c r="K6797" s="26" t="s">
        <v>9597</v>
      </c>
      <c r="L6797" s="26" t="s">
        <v>31686</v>
      </c>
      <c r="M6797" s="26">
        <v>380445608944</v>
      </c>
      <c r="N6797" s="26">
        <v>4822784009</v>
      </c>
    </row>
    <row r="6798" spans="1:14">
      <c r="A6798" s="26" t="s">
        <v>4807</v>
      </c>
      <c r="B6798" s="26" t="s">
        <v>4808</v>
      </c>
      <c r="C6798" s="26">
        <v>38188020</v>
      </c>
      <c r="D6798" s="26" t="s">
        <v>24</v>
      </c>
      <c r="E6798" s="26" t="s">
        <v>31687</v>
      </c>
      <c r="F6798" s="26" t="s">
        <v>31688</v>
      </c>
      <c r="G6798" s="26" t="s">
        <v>9586</v>
      </c>
      <c r="H6798" s="26" t="s">
        <v>711</v>
      </c>
      <c r="J6798" s="26" t="s">
        <v>716</v>
      </c>
      <c r="K6798" s="26" t="s">
        <v>9597</v>
      </c>
      <c r="L6798" s="26" t="s">
        <v>31689</v>
      </c>
      <c r="M6798" s="26">
        <v>380645170575</v>
      </c>
      <c r="N6798" s="26">
        <v>4411800000</v>
      </c>
    </row>
    <row r="6799" spans="1:14">
      <c r="A6799" s="26" t="s">
        <v>7356</v>
      </c>
      <c r="B6799" s="26" t="s">
        <v>7357</v>
      </c>
      <c r="C6799" s="26">
        <v>40992732</v>
      </c>
      <c r="D6799" s="26" t="s">
        <v>24</v>
      </c>
      <c r="E6799" s="26" t="s">
        <v>31690</v>
      </c>
      <c r="F6799" s="26" t="s">
        <v>31691</v>
      </c>
      <c r="G6799" s="26" t="s">
        <v>9579</v>
      </c>
      <c r="H6799" s="26" t="s">
        <v>1025</v>
      </c>
      <c r="I6799" s="26" t="s">
        <v>10527</v>
      </c>
      <c r="J6799" s="26" t="s">
        <v>31692</v>
      </c>
      <c r="K6799" s="26" t="s">
        <v>9582</v>
      </c>
      <c r="L6799" s="26" t="s">
        <v>31693</v>
      </c>
      <c r="M6799" s="26">
        <v>380972861018</v>
      </c>
      <c r="N6799" s="26">
        <v>5922683001</v>
      </c>
    </row>
    <row r="6800" spans="1:14">
      <c r="A6800" s="26" t="s">
        <v>5779</v>
      </c>
      <c r="B6800" s="26" t="s">
        <v>5780</v>
      </c>
      <c r="C6800" s="26">
        <v>21467676</v>
      </c>
      <c r="D6800" s="26" t="s">
        <v>24</v>
      </c>
      <c r="E6800" s="26" t="s">
        <v>31694</v>
      </c>
      <c r="F6800" s="26" t="s">
        <v>10262</v>
      </c>
      <c r="G6800" s="26" t="s">
        <v>9586</v>
      </c>
      <c r="H6800" s="26" t="s">
        <v>799</v>
      </c>
      <c r="J6800" s="26" t="s">
        <v>800</v>
      </c>
      <c r="K6800" s="26" t="s">
        <v>9597</v>
      </c>
      <c r="L6800" s="26" t="s">
        <v>31695</v>
      </c>
      <c r="M6800" s="26">
        <v>760890300134</v>
      </c>
      <c r="N6800" s="26">
        <v>4822784009</v>
      </c>
    </row>
    <row r="6801" spans="1:14">
      <c r="A6801" s="26" t="s">
        <v>6818</v>
      </c>
      <c r="B6801" s="26" t="s">
        <v>6819</v>
      </c>
      <c r="C6801" s="26">
        <v>38503179</v>
      </c>
      <c r="D6801" s="26" t="s">
        <v>24</v>
      </c>
      <c r="E6801" s="26" t="s">
        <v>31696</v>
      </c>
      <c r="F6801" s="26" t="s">
        <v>31697</v>
      </c>
      <c r="G6801" s="26" t="s">
        <v>9586</v>
      </c>
      <c r="H6801" s="26" t="s">
        <v>949</v>
      </c>
      <c r="J6801" s="26" t="s">
        <v>977</v>
      </c>
      <c r="K6801" s="26" t="s">
        <v>9597</v>
      </c>
      <c r="L6801" s="26" t="s">
        <v>22501</v>
      </c>
      <c r="M6801" s="26">
        <v>761065179352</v>
      </c>
      <c r="N6801" s="26">
        <v>4424080504</v>
      </c>
    </row>
    <row r="6802" spans="1:14">
      <c r="A6802" s="26" t="s">
        <v>9158</v>
      </c>
      <c r="B6802" s="26" t="s">
        <v>9159</v>
      </c>
      <c r="C6802" s="26">
        <v>38541220</v>
      </c>
      <c r="D6802" s="26" t="s">
        <v>24</v>
      </c>
      <c r="E6802" s="26" t="s">
        <v>31698</v>
      </c>
      <c r="F6802" s="26" t="s">
        <v>31699</v>
      </c>
      <c r="G6802" s="26" t="s">
        <v>9579</v>
      </c>
      <c r="H6802" s="26" t="s">
        <v>1490</v>
      </c>
      <c r="J6802" s="26" t="s">
        <v>31700</v>
      </c>
      <c r="K6802" s="26" t="s">
        <v>9582</v>
      </c>
      <c r="L6802" s="26" t="s">
        <v>31701</v>
      </c>
      <c r="M6802" s="26">
        <v>380954972724</v>
      </c>
      <c r="N6802" s="26">
        <v>120484604</v>
      </c>
    </row>
    <row r="6803" spans="1:14">
      <c r="A6803" s="26" t="s">
        <v>3080</v>
      </c>
      <c r="B6803" s="26" t="s">
        <v>3081</v>
      </c>
      <c r="C6803" s="26">
        <v>42441172</v>
      </c>
      <c r="D6803" s="26" t="s">
        <v>24</v>
      </c>
      <c r="E6803" s="26" t="s">
        <v>31702</v>
      </c>
      <c r="F6803" s="26" t="s">
        <v>31703</v>
      </c>
      <c r="G6803" s="26" t="s">
        <v>9586</v>
      </c>
      <c r="H6803" s="26" t="s">
        <v>375</v>
      </c>
      <c r="I6803" s="26" t="s">
        <v>12530</v>
      </c>
      <c r="J6803" s="26" t="s">
        <v>31704</v>
      </c>
      <c r="K6803" s="26" t="s">
        <v>9582</v>
      </c>
      <c r="L6803" s="26" t="s">
        <v>31705</v>
      </c>
      <c r="M6803" s="26">
        <v>380979418224</v>
      </c>
      <c r="N6803" s="26">
        <v>1825081804</v>
      </c>
    </row>
    <row r="6804" spans="1:14">
      <c r="A6804" s="26" t="s">
        <v>6969</v>
      </c>
      <c r="B6804" s="26" t="s">
        <v>6970</v>
      </c>
      <c r="C6804" s="26">
        <v>38853852</v>
      </c>
      <c r="D6804" s="26" t="s">
        <v>24</v>
      </c>
      <c r="E6804" s="26" t="s">
        <v>31706</v>
      </c>
      <c r="F6804" s="26" t="s">
        <v>31707</v>
      </c>
      <c r="G6804" s="26" t="s">
        <v>9586</v>
      </c>
      <c r="H6804" s="26" t="s">
        <v>987</v>
      </c>
      <c r="I6804" s="26" t="s">
        <v>20511</v>
      </c>
      <c r="J6804" s="26" t="s">
        <v>6965</v>
      </c>
      <c r="K6804" s="26" t="s">
        <v>9606</v>
      </c>
      <c r="L6804" s="26" t="s">
        <v>31708</v>
      </c>
      <c r="M6804" s="26">
        <v>380982690798</v>
      </c>
      <c r="N6804" s="26">
        <v>5620855100</v>
      </c>
    </row>
    <row r="6805" spans="1:14">
      <c r="A6805" s="26" t="s">
        <v>7447</v>
      </c>
      <c r="B6805" s="26" t="s">
        <v>7448</v>
      </c>
      <c r="C6805" s="26">
        <v>42204729</v>
      </c>
      <c r="D6805" s="26" t="s">
        <v>24</v>
      </c>
      <c r="E6805" s="26" t="s">
        <v>31709</v>
      </c>
      <c r="F6805" s="26" t="s">
        <v>12761</v>
      </c>
      <c r="G6805" s="26" t="s">
        <v>9586</v>
      </c>
      <c r="H6805" s="26" t="s">
        <v>1025</v>
      </c>
      <c r="J6805" s="26" t="s">
        <v>1065</v>
      </c>
      <c r="K6805" s="26" t="s">
        <v>9597</v>
      </c>
      <c r="L6805" s="26" t="s">
        <v>19942</v>
      </c>
      <c r="M6805" s="26">
        <v>380542700388</v>
      </c>
      <c r="N6805" s="26">
        <v>5910100000</v>
      </c>
    </row>
    <row r="6806" spans="1:14">
      <c r="A6806" s="26" t="s">
        <v>6969</v>
      </c>
      <c r="B6806" s="26" t="s">
        <v>6970</v>
      </c>
      <c r="C6806" s="26">
        <v>38853852</v>
      </c>
      <c r="D6806" s="26" t="s">
        <v>24</v>
      </c>
      <c r="E6806" s="26" t="s">
        <v>31710</v>
      </c>
      <c r="F6806" s="26" t="s">
        <v>31711</v>
      </c>
      <c r="G6806" s="26" t="s">
        <v>9579</v>
      </c>
      <c r="H6806" s="26" t="s">
        <v>987</v>
      </c>
      <c r="J6806" s="26" t="s">
        <v>31712</v>
      </c>
      <c r="K6806" s="26" t="s">
        <v>9582</v>
      </c>
      <c r="L6806" s="26" t="s">
        <v>31713</v>
      </c>
      <c r="M6806" s="26">
        <v>380680923778</v>
      </c>
      <c r="N6806" s="26">
        <v>4422255300</v>
      </c>
    </row>
    <row r="6807" spans="1:14">
      <c r="A6807" s="26" t="s">
        <v>8530</v>
      </c>
      <c r="B6807" s="26" t="s">
        <v>8531</v>
      </c>
      <c r="C6807" s="26">
        <v>2004060</v>
      </c>
      <c r="D6807" s="26" t="s">
        <v>780</v>
      </c>
      <c r="E6807" s="26" t="s">
        <v>31714</v>
      </c>
      <c r="F6807" s="26" t="s">
        <v>31715</v>
      </c>
      <c r="G6807" s="26" t="s">
        <v>9601</v>
      </c>
      <c r="H6807" s="26" t="s">
        <v>1269</v>
      </c>
      <c r="I6807" s="26" t="s">
        <v>10265</v>
      </c>
      <c r="J6807" s="26" t="s">
        <v>1294</v>
      </c>
      <c r="K6807" s="26" t="s">
        <v>9597</v>
      </c>
      <c r="L6807" s="26" t="s">
        <v>31716</v>
      </c>
      <c r="M6807" s="26">
        <v>380553752452</v>
      </c>
      <c r="N6807" s="26">
        <v>6524710100</v>
      </c>
    </row>
    <row r="6808" spans="1:14">
      <c r="A6808" s="26" t="s">
        <v>9213</v>
      </c>
      <c r="B6808" s="26" t="s">
        <v>9169</v>
      </c>
      <c r="C6808" s="26">
        <v>30311923</v>
      </c>
      <c r="D6808" s="26" t="s">
        <v>780</v>
      </c>
      <c r="E6808" s="26" t="s">
        <v>31717</v>
      </c>
      <c r="F6808" s="26" t="s">
        <v>10614</v>
      </c>
      <c r="G6808" s="26" t="s">
        <v>9601</v>
      </c>
      <c r="H6808" s="26" t="s">
        <v>1490</v>
      </c>
      <c r="J6808" s="26" t="s">
        <v>1553</v>
      </c>
      <c r="K6808" s="26" t="s">
        <v>9597</v>
      </c>
      <c r="L6808" s="26" t="s">
        <v>31718</v>
      </c>
      <c r="M6808" s="26">
        <v>380993242172</v>
      </c>
      <c r="N6808" s="26">
        <v>524955100</v>
      </c>
    </row>
    <row r="6809" spans="1:14">
      <c r="A6809" s="26" t="s">
        <v>1839</v>
      </c>
      <c r="B6809" s="26" t="s">
        <v>1840</v>
      </c>
      <c r="C6809" s="26">
        <v>37133248</v>
      </c>
      <c r="D6809" s="26" t="s">
        <v>24</v>
      </c>
      <c r="E6809" s="26" t="s">
        <v>31719</v>
      </c>
      <c r="F6809" s="26" t="s">
        <v>31720</v>
      </c>
      <c r="G6809" s="26" t="s">
        <v>9586</v>
      </c>
      <c r="H6809" s="26" t="s">
        <v>27</v>
      </c>
      <c r="I6809" s="26" t="s">
        <v>11177</v>
      </c>
      <c r="J6809" s="26" t="s">
        <v>31721</v>
      </c>
      <c r="K6809" s="26" t="s">
        <v>9582</v>
      </c>
      <c r="L6809" s="26" t="s">
        <v>31722</v>
      </c>
      <c r="M6809" s="26">
        <v>380969922606</v>
      </c>
      <c r="N6809" s="26">
        <v>523185801</v>
      </c>
    </row>
    <row r="6810" spans="1:14">
      <c r="A6810" s="26" t="s">
        <v>8863</v>
      </c>
      <c r="B6810" s="26" t="s">
        <v>8864</v>
      </c>
      <c r="C6810" s="26">
        <v>38646750</v>
      </c>
      <c r="D6810" s="26" t="s">
        <v>24</v>
      </c>
      <c r="E6810" s="26" t="s">
        <v>31723</v>
      </c>
      <c r="F6810" s="26" t="s">
        <v>31724</v>
      </c>
      <c r="G6810" s="26" t="s">
        <v>9579</v>
      </c>
      <c r="H6810" s="26" t="s">
        <v>1401</v>
      </c>
      <c r="I6810" s="26" t="s">
        <v>12022</v>
      </c>
      <c r="J6810" s="26" t="s">
        <v>31725</v>
      </c>
      <c r="K6810" s="26" t="s">
        <v>9582</v>
      </c>
      <c r="L6810" s="26" t="s">
        <v>31726</v>
      </c>
      <c r="M6810" s="26">
        <v>380474790228</v>
      </c>
      <c r="N6810" s="26">
        <v>7120988501</v>
      </c>
    </row>
    <row r="6811" spans="1:14">
      <c r="A6811" s="26" t="s">
        <v>9488</v>
      </c>
      <c r="B6811" s="26" t="s">
        <v>9472</v>
      </c>
      <c r="C6811" s="26">
        <v>4591208</v>
      </c>
      <c r="D6811" s="26" t="s">
        <v>780</v>
      </c>
      <c r="E6811" s="26" t="s">
        <v>31727</v>
      </c>
      <c r="F6811" s="26" t="s">
        <v>31728</v>
      </c>
      <c r="G6811" s="26" t="s">
        <v>9601</v>
      </c>
      <c r="H6811" s="26" t="s">
        <v>1573</v>
      </c>
      <c r="J6811" s="26" t="s">
        <v>1597</v>
      </c>
      <c r="K6811" s="26" t="s">
        <v>9597</v>
      </c>
      <c r="L6811" s="26" t="s">
        <v>31729</v>
      </c>
      <c r="M6811" s="26">
        <v>380462230792</v>
      </c>
      <c r="N6811" s="26">
        <v>7410100000</v>
      </c>
    </row>
    <row r="6812" spans="1:14">
      <c r="A6812" s="26" t="s">
        <v>7266</v>
      </c>
      <c r="B6812" s="26" t="s">
        <v>7267</v>
      </c>
      <c r="C6812" s="26">
        <v>42332480</v>
      </c>
      <c r="D6812" s="26" t="s">
        <v>24</v>
      </c>
      <c r="E6812" s="26" t="s">
        <v>31730</v>
      </c>
      <c r="F6812" s="26" t="s">
        <v>31731</v>
      </c>
      <c r="G6812" s="26" t="s">
        <v>9586</v>
      </c>
      <c r="H6812" s="26" t="s">
        <v>1025</v>
      </c>
      <c r="I6812" s="26" t="s">
        <v>12104</v>
      </c>
      <c r="J6812" s="26" t="s">
        <v>31732</v>
      </c>
      <c r="K6812" s="26" t="s">
        <v>9582</v>
      </c>
      <c r="L6812" s="26" t="s">
        <v>31733</v>
      </c>
      <c r="M6812" s="26">
        <v>380992803666</v>
      </c>
      <c r="N6812" s="26">
        <v>5920684901</v>
      </c>
    </row>
    <row r="6813" spans="1:14">
      <c r="A6813" s="26" t="s">
        <v>3361</v>
      </c>
      <c r="B6813" s="26" t="s">
        <v>3362</v>
      </c>
      <c r="C6813" s="26">
        <v>38236420</v>
      </c>
      <c r="D6813" s="26" t="s">
        <v>24</v>
      </c>
      <c r="E6813" s="26" t="s">
        <v>31734</v>
      </c>
      <c r="F6813" s="26" t="s">
        <v>31735</v>
      </c>
      <c r="G6813" s="26" t="s">
        <v>9591</v>
      </c>
      <c r="H6813" s="26" t="s">
        <v>392</v>
      </c>
      <c r="I6813" s="26" t="s">
        <v>12978</v>
      </c>
      <c r="J6813" s="26" t="s">
        <v>31736</v>
      </c>
      <c r="K6813" s="26" t="s">
        <v>9606</v>
      </c>
      <c r="L6813" s="26" t="s">
        <v>31737</v>
      </c>
      <c r="M6813" s="26">
        <v>380660350240</v>
      </c>
      <c r="N6813" s="26">
        <v>2122755500</v>
      </c>
    </row>
    <row r="6814" spans="1:14">
      <c r="A6814" s="26" t="s">
        <v>6792</v>
      </c>
      <c r="B6814" s="26" t="s">
        <v>6793</v>
      </c>
      <c r="C6814" s="26">
        <v>38503185</v>
      </c>
      <c r="D6814" s="26" t="s">
        <v>24</v>
      </c>
      <c r="E6814" s="26" t="s">
        <v>31738</v>
      </c>
      <c r="F6814" s="26" t="s">
        <v>31739</v>
      </c>
      <c r="G6814" s="26" t="s">
        <v>9586</v>
      </c>
      <c r="H6814" s="26" t="s">
        <v>949</v>
      </c>
      <c r="J6814" s="26" t="s">
        <v>977</v>
      </c>
      <c r="K6814" s="26" t="s">
        <v>9597</v>
      </c>
      <c r="L6814" s="26" t="s">
        <v>31740</v>
      </c>
      <c r="M6814" s="26">
        <v>380532567147</v>
      </c>
      <c r="N6814" s="26">
        <v>4424080504</v>
      </c>
    </row>
    <row r="6815" spans="1:14">
      <c r="A6815" s="26" t="s">
        <v>8891</v>
      </c>
      <c r="B6815" s="26" t="s">
        <v>8892</v>
      </c>
      <c r="C6815" s="26">
        <v>38950515</v>
      </c>
      <c r="D6815" s="26" t="s">
        <v>24</v>
      </c>
      <c r="E6815" s="26" t="s">
        <v>31741</v>
      </c>
      <c r="F6815" s="26" t="s">
        <v>31742</v>
      </c>
      <c r="G6815" s="26" t="s">
        <v>9586</v>
      </c>
      <c r="H6815" s="26" t="s">
        <v>1401</v>
      </c>
      <c r="J6815" s="26" t="s">
        <v>31743</v>
      </c>
      <c r="K6815" s="26" t="s">
        <v>9606</v>
      </c>
      <c r="L6815" s="26" t="s">
        <v>31744</v>
      </c>
      <c r="M6815" s="26">
        <v>761361425780</v>
      </c>
      <c r="N6815" s="26">
        <v>7122555500</v>
      </c>
    </row>
    <row r="6816" spans="1:14">
      <c r="A6816" s="26" t="s">
        <v>3560</v>
      </c>
      <c r="B6816" s="26" t="s">
        <v>3561</v>
      </c>
      <c r="C6816" s="26">
        <v>39048956</v>
      </c>
      <c r="D6816" s="26" t="s">
        <v>24</v>
      </c>
      <c r="E6816" s="26" t="s">
        <v>31745</v>
      </c>
      <c r="F6816" s="26" t="s">
        <v>31746</v>
      </c>
      <c r="G6816" s="26" t="s">
        <v>9579</v>
      </c>
      <c r="H6816" s="26" t="s">
        <v>392</v>
      </c>
      <c r="I6816" s="26" t="s">
        <v>10620</v>
      </c>
      <c r="J6816" s="26" t="s">
        <v>31747</v>
      </c>
      <c r="K6816" s="26" t="s">
        <v>9582</v>
      </c>
      <c r="L6816" s="26" t="s">
        <v>31748</v>
      </c>
      <c r="M6816" s="26">
        <v>380674159699</v>
      </c>
      <c r="N6816" s="26">
        <v>2125382802</v>
      </c>
    </row>
    <row r="6817" spans="1:14">
      <c r="A6817" s="26" t="s">
        <v>2500</v>
      </c>
      <c r="B6817" s="26" t="s">
        <v>2479</v>
      </c>
      <c r="C6817" s="26">
        <v>38256191</v>
      </c>
      <c r="D6817" s="26" t="s">
        <v>780</v>
      </c>
      <c r="E6817" s="26" t="s">
        <v>31749</v>
      </c>
      <c r="F6817" s="26" t="s">
        <v>13073</v>
      </c>
      <c r="G6817" s="26" t="s">
        <v>9601</v>
      </c>
      <c r="H6817" s="26" t="s">
        <v>133</v>
      </c>
      <c r="J6817" s="26" t="s">
        <v>183</v>
      </c>
      <c r="K6817" s="26" t="s">
        <v>9597</v>
      </c>
      <c r="L6817" s="26" t="s">
        <v>31750</v>
      </c>
      <c r="M6817" s="26">
        <v>380675417959</v>
      </c>
      <c r="N6817" s="26">
        <v>1211000000</v>
      </c>
    </row>
    <row r="6818" spans="1:14">
      <c r="A6818" s="26" t="s">
        <v>7384</v>
      </c>
      <c r="B6818" s="26" t="s">
        <v>7385</v>
      </c>
      <c r="C6818" s="26">
        <v>2007555</v>
      </c>
      <c r="D6818" s="26" t="s">
        <v>24</v>
      </c>
      <c r="E6818" s="26" t="s">
        <v>31751</v>
      </c>
      <c r="F6818" s="26" t="s">
        <v>31752</v>
      </c>
      <c r="G6818" s="26" t="s">
        <v>9586</v>
      </c>
      <c r="H6818" s="26" t="s">
        <v>1025</v>
      </c>
      <c r="I6818" s="26" t="s">
        <v>22682</v>
      </c>
      <c r="J6818" s="26" t="s">
        <v>31753</v>
      </c>
      <c r="K6818" s="26" t="s">
        <v>9582</v>
      </c>
      <c r="L6818" s="26" t="s">
        <v>31754</v>
      </c>
      <c r="M6818" s="26">
        <v>380544533334</v>
      </c>
      <c r="N6818" s="26">
        <v>5922981201</v>
      </c>
    </row>
    <row r="6819" spans="1:14">
      <c r="A6819" s="26" t="s">
        <v>2937</v>
      </c>
      <c r="B6819" s="26" t="s">
        <v>2921</v>
      </c>
      <c r="C6819" s="26">
        <v>42278319</v>
      </c>
      <c r="D6819" s="26" t="s">
        <v>24</v>
      </c>
      <c r="E6819" s="26" t="s">
        <v>31755</v>
      </c>
      <c r="F6819" s="26" t="s">
        <v>31756</v>
      </c>
      <c r="G6819" s="26" t="s">
        <v>9586</v>
      </c>
      <c r="H6819" s="26" t="s">
        <v>258</v>
      </c>
      <c r="J6819" s="26" t="s">
        <v>317</v>
      </c>
      <c r="K6819" s="26" t="s">
        <v>9597</v>
      </c>
      <c r="L6819" s="26" t="s">
        <v>25318</v>
      </c>
      <c r="M6819" s="26">
        <v>761619335288</v>
      </c>
      <c r="N6819" s="26">
        <v>1412300000</v>
      </c>
    </row>
    <row r="6820" spans="1:14">
      <c r="A6820" s="26" t="s">
        <v>8221</v>
      </c>
      <c r="B6820" s="26" t="s">
        <v>8222</v>
      </c>
      <c r="C6820" s="26">
        <v>26150984</v>
      </c>
      <c r="D6820" s="26" t="s">
        <v>24</v>
      </c>
      <c r="E6820" s="26" t="s">
        <v>31757</v>
      </c>
      <c r="F6820" s="26" t="s">
        <v>31758</v>
      </c>
      <c r="G6820" s="26" t="s">
        <v>9591</v>
      </c>
      <c r="H6820" s="26" t="s">
        <v>1122</v>
      </c>
      <c r="J6820" s="26" t="s">
        <v>8039</v>
      </c>
      <c r="K6820" s="26" t="s">
        <v>9597</v>
      </c>
      <c r="L6820" s="26" t="s">
        <v>31759</v>
      </c>
      <c r="M6820" s="26">
        <v>380577250119</v>
      </c>
      <c r="N6820" s="26">
        <v>6310100000</v>
      </c>
    </row>
    <row r="6821" spans="1:14">
      <c r="A6821" s="26" t="s">
        <v>6710</v>
      </c>
      <c r="B6821" s="26" t="s">
        <v>6711</v>
      </c>
      <c r="C6821" s="26">
        <v>32946110</v>
      </c>
      <c r="D6821" s="26" t="s">
        <v>24</v>
      </c>
      <c r="E6821" s="26" t="s">
        <v>31760</v>
      </c>
      <c r="F6821" s="26" t="s">
        <v>31761</v>
      </c>
      <c r="G6821" s="26" t="s">
        <v>9591</v>
      </c>
      <c r="H6821" s="26" t="s">
        <v>949</v>
      </c>
      <c r="J6821" s="26" t="s">
        <v>962</v>
      </c>
      <c r="K6821" s="26" t="s">
        <v>9597</v>
      </c>
      <c r="L6821" s="26" t="s">
        <v>31762</v>
      </c>
      <c r="M6821" s="26">
        <v>380679113356</v>
      </c>
      <c r="N6821" s="26">
        <v>5310400000</v>
      </c>
    </row>
    <row r="6822" spans="1:14">
      <c r="A6822" s="26" t="s">
        <v>2855</v>
      </c>
      <c r="B6822" s="26" t="s">
        <v>2856</v>
      </c>
      <c r="C6822" s="26">
        <v>3099074</v>
      </c>
      <c r="D6822" s="26" t="s">
        <v>780</v>
      </c>
      <c r="E6822" s="26" t="s">
        <v>31763</v>
      </c>
      <c r="F6822" s="26" t="s">
        <v>31764</v>
      </c>
      <c r="G6822" s="26" t="s">
        <v>9601</v>
      </c>
      <c r="H6822" s="26" t="s">
        <v>258</v>
      </c>
      <c r="J6822" s="26" t="s">
        <v>298</v>
      </c>
      <c r="K6822" s="26" t="s">
        <v>9597</v>
      </c>
      <c r="L6822" s="26" t="s">
        <v>31765</v>
      </c>
      <c r="M6822" s="26">
        <v>380676445109</v>
      </c>
      <c r="N6822" s="26">
        <v>1412900000</v>
      </c>
    </row>
    <row r="6823" spans="1:14">
      <c r="A6823" s="26" t="s">
        <v>8928</v>
      </c>
      <c r="B6823" s="26" t="s">
        <v>8929</v>
      </c>
      <c r="C6823" s="26">
        <v>39028772</v>
      </c>
      <c r="D6823" s="26" t="s">
        <v>24</v>
      </c>
      <c r="E6823" s="26" t="s">
        <v>31766</v>
      </c>
      <c r="F6823" s="26" t="s">
        <v>31767</v>
      </c>
      <c r="G6823" s="26" t="s">
        <v>9579</v>
      </c>
      <c r="H6823" s="26" t="s">
        <v>1401</v>
      </c>
      <c r="I6823" s="26" t="s">
        <v>9777</v>
      </c>
      <c r="J6823" s="26" t="s">
        <v>31768</v>
      </c>
      <c r="K6823" s="26" t="s">
        <v>9582</v>
      </c>
      <c r="L6823" s="26" t="s">
        <v>31769</v>
      </c>
      <c r="M6823" s="26">
        <v>380972923165</v>
      </c>
      <c r="N6823" s="26">
        <v>7124389801</v>
      </c>
    </row>
    <row r="6824" spans="1:14">
      <c r="A6824" s="26" t="s">
        <v>7352</v>
      </c>
      <c r="B6824" s="26" t="s">
        <v>7353</v>
      </c>
      <c r="C6824" s="26">
        <v>38602639</v>
      </c>
      <c r="D6824" s="26" t="s">
        <v>24</v>
      </c>
      <c r="E6824" s="26" t="s">
        <v>31770</v>
      </c>
      <c r="F6824" s="26" t="s">
        <v>31771</v>
      </c>
      <c r="G6824" s="26" t="s">
        <v>9591</v>
      </c>
      <c r="H6824" s="26" t="s">
        <v>1025</v>
      </c>
      <c r="I6824" s="26" t="s">
        <v>9760</v>
      </c>
      <c r="J6824" s="26" t="s">
        <v>31772</v>
      </c>
      <c r="K6824" s="26" t="s">
        <v>9582</v>
      </c>
      <c r="L6824" s="26" t="s">
        <v>31773</v>
      </c>
      <c r="M6824" s="26">
        <v>380545976634</v>
      </c>
      <c r="N6824" s="26">
        <v>5922355122</v>
      </c>
    </row>
    <row r="6825" spans="1:14">
      <c r="A6825" s="26" t="s">
        <v>7336</v>
      </c>
      <c r="B6825" s="26" t="s">
        <v>7337</v>
      </c>
      <c r="C6825" s="26">
        <v>2007532</v>
      </c>
      <c r="D6825" s="26" t="s">
        <v>780</v>
      </c>
      <c r="E6825" s="26" t="s">
        <v>31774</v>
      </c>
      <c r="F6825" s="26" t="s">
        <v>31775</v>
      </c>
      <c r="G6825" s="26" t="s">
        <v>9601</v>
      </c>
      <c r="H6825" s="26" t="s">
        <v>1025</v>
      </c>
      <c r="J6825" s="26" t="s">
        <v>1034</v>
      </c>
      <c r="K6825" s="26" t="s">
        <v>9597</v>
      </c>
      <c r="L6825" s="26" t="s">
        <v>15523</v>
      </c>
      <c r="M6825" s="26">
        <v>380544766205</v>
      </c>
      <c r="N6825" s="26">
        <v>5910400000</v>
      </c>
    </row>
    <row r="6826" spans="1:14">
      <c r="A6826" s="26" t="s">
        <v>7629</v>
      </c>
      <c r="B6826" s="26" t="s">
        <v>7630</v>
      </c>
      <c r="C6826" s="26">
        <v>39511438</v>
      </c>
      <c r="D6826" s="26" t="s">
        <v>24</v>
      </c>
      <c r="E6826" s="26" t="s">
        <v>31776</v>
      </c>
      <c r="F6826" s="26" t="s">
        <v>31777</v>
      </c>
      <c r="G6826" s="26" t="s">
        <v>9586</v>
      </c>
      <c r="H6826" s="26" t="s">
        <v>1088</v>
      </c>
      <c r="J6826" s="26" t="s">
        <v>7698</v>
      </c>
      <c r="K6826" s="26" t="s">
        <v>9582</v>
      </c>
      <c r="L6826" s="26" t="s">
        <v>25531</v>
      </c>
      <c r="M6826" s="26">
        <v>761943333448</v>
      </c>
      <c r="N6826" s="26">
        <v>123985905</v>
      </c>
    </row>
    <row r="6827" spans="1:14">
      <c r="A6827" s="26" t="s">
        <v>5225</v>
      </c>
      <c r="B6827" s="26" t="s">
        <v>5226</v>
      </c>
      <c r="C6827" s="26">
        <v>31589486</v>
      </c>
      <c r="D6827" s="26" t="s">
        <v>24</v>
      </c>
      <c r="E6827" s="26" t="s">
        <v>31778</v>
      </c>
      <c r="F6827" s="26" t="s">
        <v>31779</v>
      </c>
      <c r="G6827" s="26" t="s">
        <v>9586</v>
      </c>
      <c r="H6827" s="26" t="s">
        <v>735</v>
      </c>
      <c r="J6827" s="26" t="s">
        <v>740</v>
      </c>
      <c r="K6827" s="26" t="s">
        <v>9597</v>
      </c>
      <c r="L6827" s="26" t="s">
        <v>31780</v>
      </c>
      <c r="M6827" s="26">
        <v>380800305911</v>
      </c>
      <c r="N6827" s="26">
        <v>1221881203</v>
      </c>
    </row>
    <row r="6828" spans="1:14">
      <c r="A6828" s="26" t="s">
        <v>6658</v>
      </c>
      <c r="B6828" s="26" t="s">
        <v>6659</v>
      </c>
      <c r="C6828" s="26">
        <v>37343988</v>
      </c>
      <c r="D6828" s="26" t="s">
        <v>24</v>
      </c>
      <c r="E6828" s="26" t="s">
        <v>31781</v>
      </c>
      <c r="F6828" s="26" t="s">
        <v>31782</v>
      </c>
      <c r="G6828" s="26" t="s">
        <v>9586</v>
      </c>
      <c r="H6828" s="26" t="s">
        <v>949</v>
      </c>
      <c r="J6828" s="26" t="s">
        <v>6662</v>
      </c>
      <c r="K6828" s="26" t="s">
        <v>9606</v>
      </c>
      <c r="L6828" s="26" t="s">
        <v>31783</v>
      </c>
      <c r="M6828" s="26">
        <v>761070046162</v>
      </c>
      <c r="N6828" s="26">
        <v>5322255100</v>
      </c>
    </row>
    <row r="6829" spans="1:14">
      <c r="A6829" s="26" t="s">
        <v>5063</v>
      </c>
      <c r="B6829" s="26" t="s">
        <v>5064</v>
      </c>
      <c r="C6829" s="26">
        <v>34167494</v>
      </c>
      <c r="D6829" s="26" t="s">
        <v>1701</v>
      </c>
      <c r="E6829" s="26" t="s">
        <v>31784</v>
      </c>
      <c r="F6829" s="26" t="s">
        <v>31785</v>
      </c>
      <c r="G6829" s="26" t="s">
        <v>9601</v>
      </c>
      <c r="H6829" s="26" t="s">
        <v>735</v>
      </c>
      <c r="J6829" s="26" t="s">
        <v>740</v>
      </c>
      <c r="K6829" s="26" t="s">
        <v>9597</v>
      </c>
      <c r="L6829" s="26" t="s">
        <v>10682</v>
      </c>
      <c r="M6829" s="26">
        <v>380974585829</v>
      </c>
      <c r="N6829" s="26">
        <v>1221881203</v>
      </c>
    </row>
    <row r="6830" spans="1:14">
      <c r="A6830" s="26" t="s">
        <v>2137</v>
      </c>
      <c r="B6830" s="26" t="s">
        <v>2138</v>
      </c>
      <c r="C6830" s="26">
        <v>38485879</v>
      </c>
      <c r="D6830" s="26" t="s">
        <v>24</v>
      </c>
      <c r="E6830" s="26" t="s">
        <v>31786</v>
      </c>
      <c r="F6830" s="26" t="s">
        <v>31787</v>
      </c>
      <c r="G6830" s="26" t="s">
        <v>9579</v>
      </c>
      <c r="H6830" s="26" t="s">
        <v>103</v>
      </c>
      <c r="I6830" s="26" t="s">
        <v>10489</v>
      </c>
      <c r="J6830" s="26" t="s">
        <v>31788</v>
      </c>
      <c r="K6830" s="26" t="s">
        <v>9582</v>
      </c>
      <c r="L6830" s="26" t="s">
        <v>31789</v>
      </c>
      <c r="M6830" s="26">
        <v>761371288000</v>
      </c>
      <c r="N6830" s="26">
        <v>725084806</v>
      </c>
    </row>
    <row r="6831" spans="1:14">
      <c r="A6831" s="26" t="s">
        <v>4599</v>
      </c>
      <c r="B6831" s="26" t="s">
        <v>4600</v>
      </c>
      <c r="C6831" s="26">
        <v>38797880</v>
      </c>
      <c r="D6831" s="26" t="s">
        <v>24</v>
      </c>
      <c r="E6831" s="26" t="s">
        <v>31790</v>
      </c>
      <c r="F6831" s="26" t="s">
        <v>31791</v>
      </c>
      <c r="G6831" s="26" t="s">
        <v>9579</v>
      </c>
      <c r="H6831" s="26" t="s">
        <v>670</v>
      </c>
      <c r="I6831" s="26" t="s">
        <v>10789</v>
      </c>
      <c r="J6831" s="26" t="s">
        <v>31792</v>
      </c>
      <c r="K6831" s="26" t="s">
        <v>9582</v>
      </c>
      <c r="L6831" s="26" t="s">
        <v>31793</v>
      </c>
      <c r="M6831" s="26">
        <v>380957982392</v>
      </c>
      <c r="N6831" s="26">
        <v>123986601</v>
      </c>
    </row>
    <row r="6832" spans="1:14">
      <c r="A6832" s="26" t="s">
        <v>6818</v>
      </c>
      <c r="B6832" s="26" t="s">
        <v>6819</v>
      </c>
      <c r="C6832" s="26">
        <v>38503179</v>
      </c>
      <c r="D6832" s="26" t="s">
        <v>24</v>
      </c>
      <c r="E6832" s="26" t="s">
        <v>31794</v>
      </c>
      <c r="F6832" s="26" t="s">
        <v>11711</v>
      </c>
      <c r="G6832" s="26" t="s">
        <v>9586</v>
      </c>
      <c r="H6832" s="26" t="s">
        <v>949</v>
      </c>
      <c r="J6832" s="26" t="s">
        <v>977</v>
      </c>
      <c r="K6832" s="26" t="s">
        <v>9597</v>
      </c>
      <c r="L6832" s="26" t="s">
        <v>30517</v>
      </c>
      <c r="M6832" s="26">
        <v>380532681291</v>
      </c>
      <c r="N6832" s="26">
        <v>4424080504</v>
      </c>
    </row>
    <row r="6833" spans="1:14">
      <c r="A6833" s="26" t="s">
        <v>2118</v>
      </c>
      <c r="B6833" s="26" t="s">
        <v>2119</v>
      </c>
      <c r="C6833" s="26">
        <v>38485788</v>
      </c>
      <c r="D6833" s="26" t="s">
        <v>24</v>
      </c>
      <c r="E6833" s="26" t="s">
        <v>31795</v>
      </c>
      <c r="F6833" s="26" t="s">
        <v>31796</v>
      </c>
      <c r="G6833" s="26" t="s">
        <v>9586</v>
      </c>
      <c r="H6833" s="26" t="s">
        <v>103</v>
      </c>
      <c r="I6833" s="26" t="s">
        <v>9897</v>
      </c>
      <c r="J6833" s="26" t="s">
        <v>31797</v>
      </c>
      <c r="K6833" s="26" t="s">
        <v>9582</v>
      </c>
      <c r="L6833" s="26" t="s">
        <v>31798</v>
      </c>
      <c r="M6833" s="26">
        <v>761979905246</v>
      </c>
      <c r="N6833" s="26">
        <v>724286915</v>
      </c>
    </row>
    <row r="6834" spans="1:14">
      <c r="A6834" s="26" t="s">
        <v>2325</v>
      </c>
      <c r="B6834" s="26" t="s">
        <v>2326</v>
      </c>
      <c r="C6834" s="26">
        <v>37899736</v>
      </c>
      <c r="D6834" s="26" t="s">
        <v>24</v>
      </c>
      <c r="E6834" s="26" t="s">
        <v>31799</v>
      </c>
      <c r="F6834" s="26" t="s">
        <v>31800</v>
      </c>
      <c r="G6834" s="26" t="s">
        <v>9586</v>
      </c>
      <c r="H6834" s="26" t="s">
        <v>133</v>
      </c>
      <c r="J6834" s="26" t="s">
        <v>146</v>
      </c>
      <c r="K6834" s="26" t="s">
        <v>9597</v>
      </c>
      <c r="L6834" s="26" t="s">
        <v>31801</v>
      </c>
      <c r="M6834" s="26">
        <v>380567222193</v>
      </c>
      <c r="N6834" s="26">
        <v>1210100000</v>
      </c>
    </row>
    <row r="6835" spans="1:14">
      <c r="A6835" s="26" t="s">
        <v>7126</v>
      </c>
      <c r="B6835" s="26" t="s">
        <v>7127</v>
      </c>
      <c r="C6835" s="26">
        <v>38492302</v>
      </c>
      <c r="D6835" s="26" t="s">
        <v>24</v>
      </c>
      <c r="E6835" s="26" t="s">
        <v>31802</v>
      </c>
      <c r="F6835" s="26" t="s">
        <v>31803</v>
      </c>
      <c r="G6835" s="26" t="s">
        <v>9579</v>
      </c>
      <c r="H6835" s="26" t="s">
        <v>987</v>
      </c>
      <c r="I6835" s="26" t="s">
        <v>9634</v>
      </c>
      <c r="J6835" s="26" t="s">
        <v>31804</v>
      </c>
      <c r="K6835" s="26" t="s">
        <v>9582</v>
      </c>
      <c r="L6835" s="26" t="s">
        <v>31805</v>
      </c>
      <c r="M6835" s="26">
        <v>380362000000</v>
      </c>
      <c r="N6835" s="26">
        <v>5624684106</v>
      </c>
    </row>
    <row r="6836" spans="1:14">
      <c r="A6836" s="26" t="s">
        <v>4446</v>
      </c>
      <c r="B6836" s="26" t="s">
        <v>4447</v>
      </c>
      <c r="C6836" s="26">
        <v>38462249</v>
      </c>
      <c r="D6836" s="26" t="s">
        <v>24</v>
      </c>
      <c r="E6836" s="26" t="s">
        <v>31806</v>
      </c>
      <c r="F6836" s="26" t="s">
        <v>31807</v>
      </c>
      <c r="G6836" s="26" t="s">
        <v>9579</v>
      </c>
      <c r="H6836" s="26" t="s">
        <v>576</v>
      </c>
      <c r="I6836" s="26" t="s">
        <v>10867</v>
      </c>
      <c r="J6836" s="26" t="s">
        <v>31808</v>
      </c>
      <c r="K6836" s="26" t="s">
        <v>9582</v>
      </c>
      <c r="L6836" s="26" t="s">
        <v>31809</v>
      </c>
      <c r="M6836" s="26">
        <v>380666500992</v>
      </c>
      <c r="N6836" s="26">
        <v>3222788301</v>
      </c>
    </row>
    <row r="6837" spans="1:14">
      <c r="A6837" s="26" t="s">
        <v>6006</v>
      </c>
      <c r="B6837" s="26" t="s">
        <v>6007</v>
      </c>
      <c r="C6837" s="26">
        <v>5483150</v>
      </c>
      <c r="D6837" s="26" t="s">
        <v>24</v>
      </c>
      <c r="E6837" s="26" t="s">
        <v>31810</v>
      </c>
      <c r="F6837" s="26" t="s">
        <v>21812</v>
      </c>
      <c r="G6837" s="26" t="s">
        <v>9586</v>
      </c>
      <c r="H6837" s="26" t="s">
        <v>835</v>
      </c>
      <c r="J6837" s="26" t="s">
        <v>848</v>
      </c>
      <c r="K6837" s="26" t="s">
        <v>9597</v>
      </c>
      <c r="L6837" s="26" t="s">
        <v>25827</v>
      </c>
      <c r="M6837" s="26">
        <v>380512441899</v>
      </c>
      <c r="N6837" s="26">
        <v>4623010100</v>
      </c>
    </row>
    <row r="6838" spans="1:14">
      <c r="A6838" s="26" t="s">
        <v>4146</v>
      </c>
      <c r="B6838" s="26" t="s">
        <v>4147</v>
      </c>
      <c r="C6838" s="26">
        <v>39007143</v>
      </c>
      <c r="D6838" s="26" t="s">
        <v>24</v>
      </c>
      <c r="E6838" s="26" t="s">
        <v>31811</v>
      </c>
      <c r="F6838" s="26" t="s">
        <v>31812</v>
      </c>
      <c r="G6838" s="26" t="s">
        <v>9586</v>
      </c>
      <c r="H6838" s="26" t="s">
        <v>506</v>
      </c>
      <c r="J6838" s="26" t="s">
        <v>21598</v>
      </c>
      <c r="K6838" s="26" t="s">
        <v>9582</v>
      </c>
      <c r="L6838" s="26" t="s">
        <v>31813</v>
      </c>
      <c r="M6838" s="26">
        <v>380347535223</v>
      </c>
      <c r="N6838" s="26">
        <v>2610690004</v>
      </c>
    </row>
    <row r="6839" spans="1:14">
      <c r="A6839" s="26" t="s">
        <v>7244</v>
      </c>
      <c r="B6839" s="26" t="s">
        <v>7245</v>
      </c>
      <c r="C6839" s="26">
        <v>38440010</v>
      </c>
      <c r="D6839" s="26" t="s">
        <v>24</v>
      </c>
      <c r="E6839" s="26" t="s">
        <v>31814</v>
      </c>
      <c r="F6839" s="26" t="s">
        <v>31815</v>
      </c>
      <c r="G6839" s="26" t="s">
        <v>9586</v>
      </c>
      <c r="H6839" s="26" t="s">
        <v>987</v>
      </c>
      <c r="I6839" s="26" t="s">
        <v>11035</v>
      </c>
      <c r="J6839" s="26" t="s">
        <v>31816</v>
      </c>
      <c r="K6839" s="26" t="s">
        <v>9582</v>
      </c>
      <c r="L6839" s="26" t="s">
        <v>31817</v>
      </c>
      <c r="M6839" s="26">
        <v>380682933898</v>
      </c>
      <c r="N6839" s="26">
        <v>5625484401</v>
      </c>
    </row>
    <row r="6840" spans="1:14">
      <c r="A6840" s="26" t="s">
        <v>7075</v>
      </c>
      <c r="B6840" s="26" t="s">
        <v>7076</v>
      </c>
      <c r="C6840" s="26">
        <v>38645269</v>
      </c>
      <c r="D6840" s="26" t="s">
        <v>24</v>
      </c>
      <c r="E6840" s="26" t="s">
        <v>31818</v>
      </c>
      <c r="F6840" s="26" t="s">
        <v>31819</v>
      </c>
      <c r="G6840" s="26" t="s">
        <v>9586</v>
      </c>
      <c r="H6840" s="26" t="s">
        <v>987</v>
      </c>
      <c r="I6840" s="26" t="s">
        <v>9893</v>
      </c>
      <c r="J6840" s="26" t="s">
        <v>31820</v>
      </c>
      <c r="K6840" s="26" t="s">
        <v>9582</v>
      </c>
      <c r="L6840" s="26" t="s">
        <v>31821</v>
      </c>
      <c r="M6840" s="26">
        <v>380365126691</v>
      </c>
      <c r="N6840" s="26">
        <v>5623084201</v>
      </c>
    </row>
    <row r="6841" spans="1:14">
      <c r="A6841" s="26" t="s">
        <v>3349</v>
      </c>
      <c r="B6841" s="26" t="s">
        <v>3350</v>
      </c>
      <c r="C6841" s="26">
        <v>38068793</v>
      </c>
      <c r="D6841" s="26" t="s">
        <v>24</v>
      </c>
      <c r="E6841" s="26" t="s">
        <v>31822</v>
      </c>
      <c r="F6841" s="26" t="s">
        <v>31823</v>
      </c>
      <c r="G6841" s="26" t="s">
        <v>9586</v>
      </c>
      <c r="H6841" s="26" t="s">
        <v>392</v>
      </c>
      <c r="I6841" s="26" t="s">
        <v>10303</v>
      </c>
      <c r="J6841" s="26" t="s">
        <v>31824</v>
      </c>
      <c r="K6841" s="26" t="s">
        <v>9582</v>
      </c>
      <c r="L6841" s="26" t="s">
        <v>31825</v>
      </c>
      <c r="M6841" s="26">
        <v>380673465103</v>
      </c>
      <c r="N6841" s="26">
        <v>2120487201</v>
      </c>
    </row>
    <row r="6842" spans="1:14">
      <c r="A6842" s="26" t="s">
        <v>7961</v>
      </c>
      <c r="B6842" s="26" t="s">
        <v>7962</v>
      </c>
      <c r="C6842" s="26">
        <v>38008907</v>
      </c>
      <c r="D6842" s="26" t="s">
        <v>24</v>
      </c>
      <c r="E6842" s="26" t="s">
        <v>31826</v>
      </c>
      <c r="F6842" s="26" t="s">
        <v>25483</v>
      </c>
      <c r="G6842" s="26" t="s">
        <v>9586</v>
      </c>
      <c r="H6842" s="26" t="s">
        <v>1122</v>
      </c>
      <c r="I6842" s="26" t="s">
        <v>11422</v>
      </c>
      <c r="J6842" s="26" t="s">
        <v>3623</v>
      </c>
      <c r="K6842" s="26" t="s">
        <v>9582</v>
      </c>
      <c r="L6842" s="26" t="s">
        <v>31827</v>
      </c>
      <c r="M6842" s="26">
        <v>380577477745</v>
      </c>
      <c r="N6842" s="26">
        <v>111790201</v>
      </c>
    </row>
    <row r="6843" spans="1:14">
      <c r="A6843" s="26" t="s">
        <v>1806</v>
      </c>
      <c r="B6843" s="26" t="s">
        <v>1807</v>
      </c>
      <c r="C6843" s="26">
        <v>37472460</v>
      </c>
      <c r="D6843" s="26" t="s">
        <v>24</v>
      </c>
      <c r="E6843" s="26" t="s">
        <v>31828</v>
      </c>
      <c r="F6843" s="26" t="s">
        <v>31829</v>
      </c>
      <c r="G6843" s="26" t="s">
        <v>9586</v>
      </c>
      <c r="H6843" s="26" t="s">
        <v>27</v>
      </c>
      <c r="I6843" s="26" t="s">
        <v>10731</v>
      </c>
      <c r="J6843" s="26" t="s">
        <v>31830</v>
      </c>
      <c r="K6843" s="26" t="s">
        <v>9582</v>
      </c>
      <c r="L6843" s="26" t="s">
        <v>31831</v>
      </c>
      <c r="M6843" s="26">
        <v>761119905988</v>
      </c>
      <c r="N6843" s="26">
        <v>522483201</v>
      </c>
    </row>
    <row r="6844" spans="1:14">
      <c r="A6844" s="26" t="s">
        <v>6187</v>
      </c>
      <c r="B6844" s="26" t="s">
        <v>6188</v>
      </c>
      <c r="C6844" s="26">
        <v>38096553</v>
      </c>
      <c r="D6844" s="26" t="s">
        <v>24</v>
      </c>
      <c r="E6844" s="26" t="s">
        <v>31832</v>
      </c>
      <c r="F6844" s="26" t="s">
        <v>31833</v>
      </c>
      <c r="G6844" s="26" t="s">
        <v>9586</v>
      </c>
      <c r="H6844" s="26" t="s">
        <v>885</v>
      </c>
      <c r="I6844" s="26" t="s">
        <v>19303</v>
      </c>
      <c r="J6844" s="26" t="s">
        <v>31834</v>
      </c>
      <c r="K6844" s="26" t="s">
        <v>9582</v>
      </c>
      <c r="L6844" s="26" t="s">
        <v>31835</v>
      </c>
      <c r="M6844" s="26">
        <v>380485442292</v>
      </c>
      <c r="N6844" s="26">
        <v>5121882001</v>
      </c>
    </row>
    <row r="6845" spans="1:14">
      <c r="A6845" s="26" t="s">
        <v>4818</v>
      </c>
      <c r="B6845" s="26" t="s">
        <v>4819</v>
      </c>
      <c r="C6845" s="26">
        <v>1983571</v>
      </c>
      <c r="D6845" s="26" t="s">
        <v>780</v>
      </c>
      <c r="E6845" s="26" t="s">
        <v>31836</v>
      </c>
      <c r="F6845" s="26" t="s">
        <v>31837</v>
      </c>
      <c r="G6845" s="26" t="s">
        <v>9601</v>
      </c>
      <c r="H6845" s="26" t="s">
        <v>711</v>
      </c>
      <c r="I6845" s="26" t="s">
        <v>22974</v>
      </c>
      <c r="J6845" s="26" t="s">
        <v>4820</v>
      </c>
      <c r="K6845" s="26" t="s">
        <v>9606</v>
      </c>
      <c r="L6845" s="26" t="s">
        <v>31838</v>
      </c>
      <c r="M6845" s="26">
        <v>380646521431</v>
      </c>
      <c r="N6845" s="26">
        <v>4422855100</v>
      </c>
    </row>
    <row r="6846" spans="1:14">
      <c r="A6846" s="26" t="s">
        <v>5560</v>
      </c>
      <c r="B6846" s="26" t="s">
        <v>5561</v>
      </c>
      <c r="C6846" s="26">
        <v>1993747</v>
      </c>
      <c r="D6846" s="26" t="s">
        <v>780</v>
      </c>
      <c r="E6846" s="26" t="s">
        <v>31839</v>
      </c>
      <c r="F6846" s="26" t="s">
        <v>31840</v>
      </c>
      <c r="G6846" s="26" t="s">
        <v>9601</v>
      </c>
      <c r="H6846" s="26" t="s">
        <v>799</v>
      </c>
      <c r="J6846" s="26" t="s">
        <v>800</v>
      </c>
      <c r="K6846" s="26" t="s">
        <v>9597</v>
      </c>
      <c r="L6846" s="26" t="s">
        <v>31841</v>
      </c>
      <c r="M6846" s="26">
        <v>380442484763</v>
      </c>
      <c r="N6846" s="26">
        <v>4822784009</v>
      </c>
    </row>
    <row r="6847" spans="1:14">
      <c r="A6847" s="26" t="s">
        <v>5073</v>
      </c>
      <c r="B6847" s="26" t="s">
        <v>5072</v>
      </c>
      <c r="C6847" s="26">
        <v>1996272</v>
      </c>
      <c r="D6847" s="26" t="s">
        <v>780</v>
      </c>
      <c r="E6847" s="26" t="s">
        <v>31842</v>
      </c>
      <c r="F6847" s="26" t="s">
        <v>11561</v>
      </c>
      <c r="G6847" s="26" t="s">
        <v>9601</v>
      </c>
      <c r="H6847" s="26" t="s">
        <v>735</v>
      </c>
      <c r="I6847" s="26" t="s">
        <v>11379</v>
      </c>
      <c r="J6847" s="26" t="s">
        <v>736</v>
      </c>
      <c r="K6847" s="26" t="s">
        <v>9597</v>
      </c>
      <c r="L6847" s="26" t="s">
        <v>31843</v>
      </c>
      <c r="M6847" s="26">
        <v>380326542585</v>
      </c>
      <c r="N6847" s="26">
        <v>4621810100</v>
      </c>
    </row>
    <row r="6848" spans="1:14">
      <c r="A6848" s="26" t="s">
        <v>8924</v>
      </c>
      <c r="B6848" s="26" t="s">
        <v>8925</v>
      </c>
      <c r="C6848" s="26">
        <v>39011491</v>
      </c>
      <c r="D6848" s="26" t="s">
        <v>24</v>
      </c>
      <c r="E6848" s="26" t="s">
        <v>31844</v>
      </c>
      <c r="F6848" s="26" t="s">
        <v>31845</v>
      </c>
      <c r="G6848" s="26" t="s">
        <v>9579</v>
      </c>
      <c r="H6848" s="26" t="s">
        <v>1401</v>
      </c>
      <c r="I6848" s="26" t="s">
        <v>9726</v>
      </c>
      <c r="J6848" s="26" t="s">
        <v>31846</v>
      </c>
      <c r="K6848" s="26" t="s">
        <v>9582</v>
      </c>
      <c r="L6848" s="26" t="s">
        <v>31847</v>
      </c>
      <c r="M6848" s="26">
        <v>380473394220</v>
      </c>
      <c r="N6848" s="26">
        <v>523084402</v>
      </c>
    </row>
    <row r="6849" spans="1:14">
      <c r="A6849" s="26" t="s">
        <v>6590</v>
      </c>
      <c r="B6849" s="26" t="s">
        <v>6589</v>
      </c>
      <c r="C6849" s="26">
        <v>26553305</v>
      </c>
      <c r="D6849" s="26" t="s">
        <v>24</v>
      </c>
      <c r="E6849" s="26" t="s">
        <v>31848</v>
      </c>
      <c r="F6849" s="26" t="s">
        <v>12410</v>
      </c>
      <c r="G6849" s="26" t="s">
        <v>9586</v>
      </c>
      <c r="H6849" s="26" t="s">
        <v>949</v>
      </c>
      <c r="J6849" s="26" t="s">
        <v>954</v>
      </c>
      <c r="K6849" s="26" t="s">
        <v>9597</v>
      </c>
      <c r="L6849" s="26" t="s">
        <v>31849</v>
      </c>
      <c r="M6849" s="26">
        <v>380534844800</v>
      </c>
      <c r="N6849" s="26">
        <v>5310200000</v>
      </c>
    </row>
    <row r="6850" spans="1:14">
      <c r="A6850" s="26" t="s">
        <v>2435</v>
      </c>
      <c r="B6850" s="26" t="s">
        <v>2436</v>
      </c>
      <c r="C6850" s="26">
        <v>1985860</v>
      </c>
      <c r="D6850" s="26" t="s">
        <v>780</v>
      </c>
      <c r="E6850" s="26" t="s">
        <v>31850</v>
      </c>
      <c r="F6850" s="26" t="s">
        <v>31851</v>
      </c>
      <c r="G6850" s="26" t="s">
        <v>9601</v>
      </c>
      <c r="H6850" s="26" t="s">
        <v>133</v>
      </c>
      <c r="J6850" s="26" t="s">
        <v>2401</v>
      </c>
      <c r="K6850" s="26" t="s">
        <v>9597</v>
      </c>
      <c r="L6850" s="26" t="s">
        <v>10500</v>
      </c>
      <c r="M6850" s="26">
        <v>380987034942</v>
      </c>
      <c r="N6850" s="26">
        <v>122787502</v>
      </c>
    </row>
    <row r="6851" spans="1:14">
      <c r="A6851" s="26" t="s">
        <v>5518</v>
      </c>
      <c r="B6851" s="26" t="s">
        <v>5519</v>
      </c>
      <c r="C6851" s="26">
        <v>40075815</v>
      </c>
      <c r="D6851" s="26" t="s">
        <v>24</v>
      </c>
      <c r="E6851" s="26" t="s">
        <v>31852</v>
      </c>
      <c r="F6851" s="26" t="s">
        <v>18571</v>
      </c>
      <c r="G6851" s="26" t="s">
        <v>9591</v>
      </c>
      <c r="H6851" s="26" t="s">
        <v>1122</v>
      </c>
      <c r="J6851" s="26" t="s">
        <v>8039</v>
      </c>
      <c r="K6851" s="26" t="s">
        <v>9597</v>
      </c>
      <c r="L6851" s="26" t="s">
        <v>18572</v>
      </c>
      <c r="M6851" s="26">
        <v>380577242228</v>
      </c>
      <c r="N6851" s="26">
        <v>6310100000</v>
      </c>
    </row>
    <row r="6852" spans="1:14">
      <c r="A6852" s="26" t="s">
        <v>2137</v>
      </c>
      <c r="B6852" s="26" t="s">
        <v>2138</v>
      </c>
      <c r="C6852" s="26">
        <v>38485879</v>
      </c>
      <c r="D6852" s="26" t="s">
        <v>24</v>
      </c>
      <c r="E6852" s="26" t="s">
        <v>31853</v>
      </c>
      <c r="F6852" s="26" t="s">
        <v>31854</v>
      </c>
      <c r="G6852" s="26" t="s">
        <v>9579</v>
      </c>
      <c r="H6852" s="26" t="s">
        <v>103</v>
      </c>
      <c r="I6852" s="26" t="s">
        <v>10489</v>
      </c>
      <c r="J6852" s="26" t="s">
        <v>31855</v>
      </c>
      <c r="K6852" s="26" t="s">
        <v>9582</v>
      </c>
      <c r="L6852" s="26" t="s">
        <v>31856</v>
      </c>
      <c r="M6852" s="26">
        <v>761364835528</v>
      </c>
      <c r="N6852" s="26">
        <v>725055105</v>
      </c>
    </row>
    <row r="6853" spans="1:14">
      <c r="A6853" s="26" t="s">
        <v>5890</v>
      </c>
      <c r="B6853" s="26" t="s">
        <v>5891</v>
      </c>
      <c r="C6853" s="26">
        <v>38094142</v>
      </c>
      <c r="D6853" s="26" t="s">
        <v>24</v>
      </c>
      <c r="E6853" s="26" t="s">
        <v>31857</v>
      </c>
      <c r="F6853" s="26" t="s">
        <v>31858</v>
      </c>
      <c r="G6853" s="26" t="s">
        <v>9586</v>
      </c>
      <c r="H6853" s="26" t="s">
        <v>835</v>
      </c>
      <c r="I6853" s="26" t="s">
        <v>10538</v>
      </c>
      <c r="J6853" s="26" t="s">
        <v>31859</v>
      </c>
      <c r="K6853" s="26" t="s">
        <v>9582</v>
      </c>
      <c r="L6853" s="26" t="s">
        <v>31860</v>
      </c>
      <c r="M6853" s="26">
        <v>380681150934</v>
      </c>
      <c r="N6853" s="26">
        <v>3523184003</v>
      </c>
    </row>
    <row r="6854" spans="1:14">
      <c r="A6854" s="26" t="s">
        <v>2568</v>
      </c>
      <c r="B6854" s="26" t="s">
        <v>2569</v>
      </c>
      <c r="C6854" s="26">
        <v>37555384</v>
      </c>
      <c r="D6854" s="26" t="s">
        <v>24</v>
      </c>
      <c r="E6854" s="26" t="s">
        <v>31861</v>
      </c>
      <c r="F6854" s="26" t="s">
        <v>31862</v>
      </c>
      <c r="G6854" s="26" t="s">
        <v>9586</v>
      </c>
      <c r="H6854" s="26" t="s">
        <v>133</v>
      </c>
      <c r="I6854" s="26" t="s">
        <v>16558</v>
      </c>
      <c r="J6854" s="26" t="s">
        <v>19613</v>
      </c>
      <c r="K6854" s="26" t="s">
        <v>9582</v>
      </c>
      <c r="L6854" s="26" t="s">
        <v>31863</v>
      </c>
      <c r="M6854" s="26">
        <v>761555240249</v>
      </c>
      <c r="N6854" s="26">
        <v>1220786616</v>
      </c>
    </row>
    <row r="6855" spans="1:14">
      <c r="A6855" s="26" t="s">
        <v>2013</v>
      </c>
      <c r="B6855" s="26" t="s">
        <v>2014</v>
      </c>
      <c r="C6855" s="26">
        <v>38592741</v>
      </c>
      <c r="D6855" s="26" t="s">
        <v>24</v>
      </c>
      <c r="E6855" s="26" t="s">
        <v>31864</v>
      </c>
      <c r="F6855" s="26" t="s">
        <v>31865</v>
      </c>
      <c r="G6855" s="26" t="s">
        <v>9586</v>
      </c>
      <c r="H6855" s="26" t="s">
        <v>103</v>
      </c>
      <c r="I6855" s="26" t="s">
        <v>10208</v>
      </c>
      <c r="J6855" s="26" t="s">
        <v>2142</v>
      </c>
      <c r="K6855" s="26" t="s">
        <v>9606</v>
      </c>
      <c r="L6855" s="26" t="s">
        <v>31866</v>
      </c>
      <c r="M6855" s="26">
        <v>761005424214</v>
      </c>
      <c r="N6855" s="26">
        <v>524887003</v>
      </c>
    </row>
    <row r="6856" spans="1:14">
      <c r="A6856" s="26" t="s">
        <v>7764</v>
      </c>
      <c r="B6856" s="26" t="s">
        <v>7765</v>
      </c>
      <c r="C6856" s="26">
        <v>41980178</v>
      </c>
      <c r="D6856" s="26" t="s">
        <v>24</v>
      </c>
      <c r="E6856" s="26" t="s">
        <v>31867</v>
      </c>
      <c r="F6856" s="26" t="s">
        <v>31868</v>
      </c>
      <c r="G6856" s="26" t="s">
        <v>9586</v>
      </c>
      <c r="H6856" s="26" t="s">
        <v>1088</v>
      </c>
      <c r="I6856" s="26" t="s">
        <v>10691</v>
      </c>
      <c r="J6856" s="26" t="s">
        <v>7761</v>
      </c>
      <c r="K6856" s="26" t="s">
        <v>9597</v>
      </c>
      <c r="L6856" s="26" t="s">
        <v>28803</v>
      </c>
      <c r="M6856" s="26">
        <v>380977251828</v>
      </c>
      <c r="N6856" s="26">
        <v>6124610500</v>
      </c>
    </row>
    <row r="6857" spans="1:14">
      <c r="A6857" s="26" t="s">
        <v>6581</v>
      </c>
      <c r="B6857" s="26" t="s">
        <v>6582</v>
      </c>
      <c r="C6857" s="26">
        <v>38381474</v>
      </c>
      <c r="D6857" s="26" t="s">
        <v>24</v>
      </c>
      <c r="E6857" s="26" t="s">
        <v>31869</v>
      </c>
      <c r="F6857" s="26" t="s">
        <v>31870</v>
      </c>
      <c r="G6857" s="26" t="s">
        <v>9586</v>
      </c>
      <c r="H6857" s="26" t="s">
        <v>949</v>
      </c>
      <c r="I6857" s="26" t="s">
        <v>10846</v>
      </c>
      <c r="J6857" s="26" t="s">
        <v>31700</v>
      </c>
      <c r="K6857" s="26" t="s">
        <v>9582</v>
      </c>
      <c r="L6857" s="26" t="s">
        <v>31871</v>
      </c>
      <c r="M6857" s="26">
        <v>380535534317</v>
      </c>
      <c r="N6857" s="26">
        <v>120484604</v>
      </c>
    </row>
    <row r="6858" spans="1:14">
      <c r="A6858" s="26" t="s">
        <v>9170</v>
      </c>
      <c r="B6858" s="26" t="s">
        <v>9171</v>
      </c>
      <c r="C6858" s="26">
        <v>23248085</v>
      </c>
      <c r="D6858" s="26" t="s">
        <v>24</v>
      </c>
      <c r="E6858" s="26" t="s">
        <v>31872</v>
      </c>
      <c r="F6858" s="26" t="s">
        <v>31873</v>
      </c>
      <c r="G6858" s="26" t="s">
        <v>9591</v>
      </c>
      <c r="H6858" s="26" t="s">
        <v>1490</v>
      </c>
      <c r="J6858" s="26" t="s">
        <v>1553</v>
      </c>
      <c r="K6858" s="26" t="s">
        <v>9597</v>
      </c>
      <c r="L6858" s="26" t="s">
        <v>31874</v>
      </c>
      <c r="M6858" s="26">
        <v>380372546749</v>
      </c>
      <c r="N6858" s="26">
        <v>524955100</v>
      </c>
    </row>
    <row r="6859" spans="1:14">
      <c r="A6859" s="26" t="s">
        <v>6492</v>
      </c>
      <c r="B6859" s="26" t="s">
        <v>6493</v>
      </c>
      <c r="C6859" s="26">
        <v>38147602</v>
      </c>
      <c r="D6859" s="26" t="s">
        <v>24</v>
      </c>
      <c r="E6859" s="26" t="s">
        <v>31875</v>
      </c>
      <c r="F6859" s="26" t="s">
        <v>31876</v>
      </c>
      <c r="G6859" s="26" t="s">
        <v>9586</v>
      </c>
      <c r="H6859" s="26" t="s">
        <v>885</v>
      </c>
      <c r="I6859" s="26" t="s">
        <v>16354</v>
      </c>
      <c r="J6859" s="26" t="s">
        <v>31877</v>
      </c>
      <c r="K6859" s="26" t="s">
        <v>9582</v>
      </c>
      <c r="L6859" s="26" t="s">
        <v>31878</v>
      </c>
      <c r="M6859" s="26">
        <v>380486536188</v>
      </c>
      <c r="N6859" s="26">
        <v>5124383201</v>
      </c>
    </row>
    <row r="6860" spans="1:14">
      <c r="A6860" s="26" t="s">
        <v>3805</v>
      </c>
      <c r="B6860" s="26" t="s">
        <v>3806</v>
      </c>
      <c r="C6860" s="26">
        <v>41083586</v>
      </c>
      <c r="D6860" s="26" t="s">
        <v>24</v>
      </c>
      <c r="E6860" s="26" t="s">
        <v>31879</v>
      </c>
      <c r="F6860" s="26" t="s">
        <v>31880</v>
      </c>
      <c r="G6860" s="26" t="s">
        <v>9586</v>
      </c>
      <c r="H6860" s="26" t="s">
        <v>468</v>
      </c>
      <c r="I6860" s="26" t="s">
        <v>9977</v>
      </c>
      <c r="J6860" s="26" t="s">
        <v>14125</v>
      </c>
      <c r="K6860" s="26" t="s">
        <v>9582</v>
      </c>
      <c r="L6860" s="26" t="s">
        <v>31881</v>
      </c>
      <c r="M6860" s="26">
        <v>380992745487</v>
      </c>
      <c r="N6860" s="26">
        <v>524387201</v>
      </c>
    </row>
    <row r="6861" spans="1:14">
      <c r="A6861" s="26" t="s">
        <v>5393</v>
      </c>
      <c r="B6861" s="26" t="s">
        <v>5388</v>
      </c>
      <c r="C6861" s="26">
        <v>1997248</v>
      </c>
      <c r="D6861" s="26" t="s">
        <v>780</v>
      </c>
      <c r="E6861" s="26" t="s">
        <v>31882</v>
      </c>
      <c r="F6861" s="26" t="s">
        <v>9787</v>
      </c>
      <c r="G6861" s="26" t="s">
        <v>9601</v>
      </c>
      <c r="H6861" s="26" t="s">
        <v>735</v>
      </c>
      <c r="J6861" s="26" t="s">
        <v>5391</v>
      </c>
      <c r="K6861" s="26" t="s">
        <v>9597</v>
      </c>
      <c r="L6861" s="26" t="s">
        <v>31883</v>
      </c>
      <c r="M6861" s="26">
        <v>380325722170</v>
      </c>
      <c r="N6861" s="26">
        <v>4624810100</v>
      </c>
    </row>
    <row r="6862" spans="1:14">
      <c r="A6862" s="26" t="s">
        <v>4304</v>
      </c>
      <c r="B6862" s="26" t="s">
        <v>4305</v>
      </c>
      <c r="C6862" s="26">
        <v>1992340</v>
      </c>
      <c r="D6862" s="26" t="s">
        <v>780</v>
      </c>
      <c r="E6862" s="26" t="s">
        <v>31884</v>
      </c>
      <c r="F6862" s="26" t="s">
        <v>31885</v>
      </c>
      <c r="G6862" s="26" t="s">
        <v>9601</v>
      </c>
      <c r="H6862" s="26" t="s">
        <v>576</v>
      </c>
      <c r="J6862" s="26" t="s">
        <v>581</v>
      </c>
      <c r="K6862" s="26" t="s">
        <v>9597</v>
      </c>
      <c r="L6862" s="26" t="s">
        <v>31886</v>
      </c>
      <c r="M6862" s="26">
        <v>380972384106</v>
      </c>
      <c r="N6862" s="26">
        <v>2123681001</v>
      </c>
    </row>
    <row r="6863" spans="1:14">
      <c r="A6863" s="26" t="s">
        <v>2642</v>
      </c>
      <c r="B6863" s="26" t="s">
        <v>2635</v>
      </c>
      <c r="C6863" s="26">
        <v>37735655</v>
      </c>
      <c r="D6863" s="26" t="s">
        <v>24</v>
      </c>
      <c r="E6863" s="26" t="s">
        <v>31887</v>
      </c>
      <c r="F6863" s="26" t="s">
        <v>31888</v>
      </c>
      <c r="G6863" s="26" t="s">
        <v>9586</v>
      </c>
      <c r="H6863" s="26" t="s">
        <v>133</v>
      </c>
      <c r="I6863" s="26" t="s">
        <v>9968</v>
      </c>
      <c r="J6863" s="26" t="s">
        <v>31889</v>
      </c>
      <c r="K6863" s="26" t="s">
        <v>9582</v>
      </c>
      <c r="L6863" s="26" t="s">
        <v>31890</v>
      </c>
      <c r="M6863" s="26">
        <v>761917785648</v>
      </c>
      <c r="N6863" s="26">
        <v>1223587505</v>
      </c>
    </row>
    <row r="6864" spans="1:14">
      <c r="A6864" s="26" t="s">
        <v>5994</v>
      </c>
      <c r="B6864" s="26" t="s">
        <v>5995</v>
      </c>
      <c r="C6864" s="26">
        <v>31822150</v>
      </c>
      <c r="D6864" s="26" t="s">
        <v>1701</v>
      </c>
      <c r="E6864" s="26" t="s">
        <v>31891</v>
      </c>
      <c r="F6864" s="26" t="s">
        <v>31892</v>
      </c>
      <c r="G6864" s="26" t="s">
        <v>9601</v>
      </c>
      <c r="H6864" s="26" t="s">
        <v>835</v>
      </c>
      <c r="J6864" s="26" t="s">
        <v>6066</v>
      </c>
      <c r="K6864" s="26" t="s">
        <v>9597</v>
      </c>
      <c r="L6864" s="26" t="s">
        <v>31893</v>
      </c>
      <c r="M6864" s="26">
        <v>380965894160</v>
      </c>
      <c r="N6864" s="26">
        <v>4810300000</v>
      </c>
    </row>
    <row r="6865" spans="1:14">
      <c r="A6865" s="26" t="s">
        <v>5546</v>
      </c>
      <c r="B6865" s="26" t="s">
        <v>5547</v>
      </c>
      <c r="C6865" s="26">
        <v>5496862</v>
      </c>
      <c r="D6865" s="26" t="s">
        <v>780</v>
      </c>
      <c r="E6865" s="26" t="s">
        <v>31894</v>
      </c>
      <c r="F6865" s="26" t="s">
        <v>31895</v>
      </c>
      <c r="G6865" s="26" t="s">
        <v>9601</v>
      </c>
      <c r="H6865" s="26" t="s">
        <v>799</v>
      </c>
      <c r="J6865" s="26" t="s">
        <v>800</v>
      </c>
      <c r="K6865" s="26" t="s">
        <v>9597</v>
      </c>
      <c r="L6865" s="26" t="s">
        <v>31896</v>
      </c>
      <c r="M6865" s="26">
        <v>761419421951</v>
      </c>
      <c r="N6865" s="26">
        <v>4822784009</v>
      </c>
    </row>
    <row r="6866" spans="1:14">
      <c r="A6866" s="26" t="s">
        <v>8694</v>
      </c>
      <c r="B6866" s="26" t="s">
        <v>8695</v>
      </c>
      <c r="C6866" s="26">
        <v>38469307</v>
      </c>
      <c r="D6866" s="26" t="s">
        <v>24</v>
      </c>
      <c r="E6866" s="26" t="s">
        <v>31897</v>
      </c>
      <c r="F6866" s="26" t="s">
        <v>31898</v>
      </c>
      <c r="G6866" s="26" t="s">
        <v>9586</v>
      </c>
      <c r="H6866" s="26" t="s">
        <v>1308</v>
      </c>
      <c r="J6866" s="26" t="s">
        <v>1387</v>
      </c>
      <c r="K6866" s="26" t="s">
        <v>9597</v>
      </c>
      <c r="L6866" s="26" t="s">
        <v>31899</v>
      </c>
      <c r="M6866" s="26">
        <v>380382665070</v>
      </c>
      <c r="N6866" s="26">
        <v>4412745702</v>
      </c>
    </row>
    <row r="6867" spans="1:14">
      <c r="A6867" s="26" t="s">
        <v>3411</v>
      </c>
      <c r="B6867" s="26" t="s">
        <v>3412</v>
      </c>
      <c r="C6867" s="26">
        <v>38456539</v>
      </c>
      <c r="D6867" s="26" t="s">
        <v>24</v>
      </c>
      <c r="E6867" s="26" t="s">
        <v>31900</v>
      </c>
      <c r="F6867" s="26" t="s">
        <v>31901</v>
      </c>
      <c r="G6867" s="26" t="s">
        <v>9586</v>
      </c>
      <c r="H6867" s="26" t="s">
        <v>392</v>
      </c>
      <c r="I6867" s="26" t="s">
        <v>9857</v>
      </c>
      <c r="J6867" s="26" t="s">
        <v>31902</v>
      </c>
      <c r="K6867" s="26" t="s">
        <v>9582</v>
      </c>
      <c r="L6867" s="26" t="s">
        <v>31903</v>
      </c>
      <c r="M6867" s="26">
        <v>380961194118</v>
      </c>
      <c r="N6867" s="26">
        <v>2121984003</v>
      </c>
    </row>
    <row r="6868" spans="1:14">
      <c r="A6868" s="26" t="s">
        <v>2632</v>
      </c>
      <c r="B6868" s="26" t="s">
        <v>2633</v>
      </c>
      <c r="C6868" s="26">
        <v>37735597</v>
      </c>
      <c r="D6868" s="26" t="s">
        <v>24</v>
      </c>
      <c r="E6868" s="26" t="s">
        <v>31904</v>
      </c>
      <c r="F6868" s="26" t="s">
        <v>15200</v>
      </c>
      <c r="G6868" s="26" t="s">
        <v>9586</v>
      </c>
      <c r="H6868" s="26" t="s">
        <v>133</v>
      </c>
      <c r="J6868" s="26" t="s">
        <v>231</v>
      </c>
      <c r="K6868" s="26" t="s">
        <v>9597</v>
      </c>
      <c r="L6868" s="26" t="s">
        <v>31905</v>
      </c>
      <c r="M6868" s="26">
        <v>380957943725</v>
      </c>
      <c r="N6868" s="26">
        <v>1212400000</v>
      </c>
    </row>
    <row r="6869" spans="1:14">
      <c r="A6869" s="26" t="s">
        <v>5941</v>
      </c>
      <c r="B6869" s="26" t="s">
        <v>5942</v>
      </c>
      <c r="C6869" s="26">
        <v>42111032</v>
      </c>
      <c r="D6869" s="26" t="s">
        <v>24</v>
      </c>
      <c r="E6869" s="26" t="s">
        <v>31906</v>
      </c>
      <c r="F6869" s="26" t="s">
        <v>31907</v>
      </c>
      <c r="G6869" s="26" t="s">
        <v>9586</v>
      </c>
      <c r="H6869" s="26" t="s">
        <v>835</v>
      </c>
      <c r="J6869" s="26" t="s">
        <v>5943</v>
      </c>
      <c r="K6869" s="26" t="s">
        <v>9582</v>
      </c>
      <c r="L6869" s="26" t="s">
        <v>31908</v>
      </c>
      <c r="M6869" s="26">
        <v>761902950528</v>
      </c>
      <c r="N6869" s="26">
        <v>4823380601</v>
      </c>
    </row>
    <row r="6870" spans="1:14">
      <c r="A6870" s="26" t="s">
        <v>6650</v>
      </c>
      <c r="B6870" s="26" t="s">
        <v>6651</v>
      </c>
      <c r="C6870" s="26">
        <v>1999320</v>
      </c>
      <c r="D6870" s="26" t="s">
        <v>780</v>
      </c>
      <c r="E6870" s="26" t="s">
        <v>31909</v>
      </c>
      <c r="F6870" s="26" t="s">
        <v>31910</v>
      </c>
      <c r="G6870" s="26" t="s">
        <v>9601</v>
      </c>
      <c r="H6870" s="26" t="s">
        <v>949</v>
      </c>
      <c r="I6870" s="26" t="s">
        <v>20090</v>
      </c>
      <c r="J6870" s="26" t="s">
        <v>6652</v>
      </c>
      <c r="K6870" s="26" t="s">
        <v>9606</v>
      </c>
      <c r="L6870" s="26" t="s">
        <v>31911</v>
      </c>
      <c r="M6870" s="26">
        <v>380534231130</v>
      </c>
      <c r="N6870" s="26">
        <v>5322055100</v>
      </c>
    </row>
    <row r="6871" spans="1:14">
      <c r="A6871" s="26" t="s">
        <v>6577</v>
      </c>
      <c r="B6871" s="26" t="s">
        <v>6578</v>
      </c>
      <c r="C6871" s="26">
        <v>38319453</v>
      </c>
      <c r="D6871" s="26" t="s">
        <v>24</v>
      </c>
      <c r="E6871" s="26" t="s">
        <v>31912</v>
      </c>
      <c r="F6871" s="26" t="s">
        <v>31913</v>
      </c>
      <c r="G6871" s="26" t="s">
        <v>9586</v>
      </c>
      <c r="H6871" s="26" t="s">
        <v>949</v>
      </c>
      <c r="J6871" s="26" t="s">
        <v>31914</v>
      </c>
      <c r="K6871" s="26" t="s">
        <v>9582</v>
      </c>
      <c r="L6871" s="26" t="s">
        <v>31915</v>
      </c>
      <c r="M6871" s="26">
        <v>761488189334</v>
      </c>
      <c r="N6871" s="26">
        <v>3224981601</v>
      </c>
    </row>
    <row r="6872" spans="1:14">
      <c r="A6872" s="26" t="s">
        <v>4399</v>
      </c>
      <c r="B6872" s="26" t="s">
        <v>4400</v>
      </c>
      <c r="C6872" s="26">
        <v>38462558</v>
      </c>
      <c r="D6872" s="26" t="s">
        <v>24</v>
      </c>
      <c r="E6872" s="26" t="s">
        <v>31916</v>
      </c>
      <c r="F6872" s="26" t="s">
        <v>31917</v>
      </c>
      <c r="G6872" s="26" t="s">
        <v>9586</v>
      </c>
      <c r="H6872" s="26" t="s">
        <v>576</v>
      </c>
      <c r="I6872" s="26" t="s">
        <v>11832</v>
      </c>
      <c r="J6872" s="26" t="s">
        <v>31918</v>
      </c>
      <c r="K6872" s="26" t="s">
        <v>9582</v>
      </c>
      <c r="L6872" s="26" t="s">
        <v>31919</v>
      </c>
      <c r="M6872" s="26">
        <v>380459537134</v>
      </c>
      <c r="N6872" s="26">
        <v>3220887001</v>
      </c>
    </row>
    <row r="6873" spans="1:14">
      <c r="A6873" s="26" t="s">
        <v>8658</v>
      </c>
      <c r="B6873" s="26" t="s">
        <v>8659</v>
      </c>
      <c r="C6873" s="26">
        <v>38072569</v>
      </c>
      <c r="D6873" s="26" t="s">
        <v>24</v>
      </c>
      <c r="E6873" s="26" t="s">
        <v>31920</v>
      </c>
      <c r="F6873" s="26" t="s">
        <v>31921</v>
      </c>
      <c r="G6873" s="26" t="s">
        <v>9591</v>
      </c>
      <c r="H6873" s="26" t="s">
        <v>1308</v>
      </c>
      <c r="I6873" s="26" t="s">
        <v>11591</v>
      </c>
      <c r="J6873" s="26" t="s">
        <v>31922</v>
      </c>
      <c r="K6873" s="26" t="s">
        <v>9582</v>
      </c>
      <c r="L6873" s="26" t="s">
        <v>31923</v>
      </c>
      <c r="M6873" s="26">
        <v>380385233101</v>
      </c>
      <c r="N6873" s="26">
        <v>6822181003</v>
      </c>
    </row>
    <row r="6874" spans="1:14">
      <c r="A6874" s="26" t="s">
        <v>7296</v>
      </c>
      <c r="B6874" s="26" t="s">
        <v>7297</v>
      </c>
      <c r="C6874" s="26">
        <v>37078161</v>
      </c>
      <c r="D6874" s="26" t="s">
        <v>24</v>
      </c>
      <c r="E6874" s="26" t="s">
        <v>31924</v>
      </c>
      <c r="F6874" s="26" t="s">
        <v>31925</v>
      </c>
      <c r="G6874" s="26" t="s">
        <v>9579</v>
      </c>
      <c r="H6874" s="26" t="s">
        <v>1025</v>
      </c>
      <c r="I6874" s="26" t="s">
        <v>14531</v>
      </c>
      <c r="J6874" s="26" t="s">
        <v>31700</v>
      </c>
      <c r="K6874" s="26" t="s">
        <v>9582</v>
      </c>
      <c r="L6874" s="26" t="s">
        <v>31926</v>
      </c>
      <c r="M6874" s="26">
        <v>380544934243</v>
      </c>
      <c r="N6874" s="26">
        <v>120484604</v>
      </c>
    </row>
    <row r="6875" spans="1:14">
      <c r="A6875" s="26" t="s">
        <v>7799</v>
      </c>
      <c r="B6875" s="26" t="s">
        <v>7800</v>
      </c>
      <c r="C6875" s="26">
        <v>14054198</v>
      </c>
      <c r="D6875" s="26" t="s">
        <v>1701</v>
      </c>
      <c r="E6875" s="26" t="s">
        <v>31927</v>
      </c>
      <c r="F6875" s="26" t="s">
        <v>31928</v>
      </c>
      <c r="G6875" s="26" t="s">
        <v>9601</v>
      </c>
      <c r="H6875" s="26" t="s">
        <v>1088</v>
      </c>
      <c r="J6875" s="26" t="s">
        <v>9517</v>
      </c>
      <c r="K6875" s="26" t="s">
        <v>9582</v>
      </c>
      <c r="L6875" s="26" t="s">
        <v>31929</v>
      </c>
      <c r="M6875" s="26">
        <v>380352246163</v>
      </c>
      <c r="N6875" s="26">
        <v>6125080501</v>
      </c>
    </row>
    <row r="6876" spans="1:14">
      <c r="A6876" s="26" t="s">
        <v>4216</v>
      </c>
      <c r="B6876" s="26" t="s">
        <v>4217</v>
      </c>
      <c r="C6876" s="26">
        <v>41838805</v>
      </c>
      <c r="D6876" s="26" t="s">
        <v>24</v>
      </c>
      <c r="E6876" s="26" t="s">
        <v>31930</v>
      </c>
      <c r="F6876" s="26" t="s">
        <v>31931</v>
      </c>
      <c r="G6876" s="26" t="s">
        <v>9586</v>
      </c>
      <c r="H6876" s="26" t="s">
        <v>506</v>
      </c>
      <c r="I6876" s="26" t="s">
        <v>9709</v>
      </c>
      <c r="J6876" s="26" t="s">
        <v>31932</v>
      </c>
      <c r="K6876" s="26" t="s">
        <v>9582</v>
      </c>
      <c r="L6876" s="26" t="s">
        <v>31933</v>
      </c>
      <c r="M6876" s="26">
        <v>380343563496</v>
      </c>
      <c r="N6876" s="26">
        <v>2624481001</v>
      </c>
    </row>
    <row r="6877" spans="1:14">
      <c r="A6877" s="26" t="s">
        <v>8972</v>
      </c>
      <c r="B6877" s="26" t="s">
        <v>8973</v>
      </c>
      <c r="C6877" s="26">
        <v>38981957</v>
      </c>
      <c r="D6877" s="26" t="s">
        <v>24</v>
      </c>
      <c r="E6877" s="26" t="s">
        <v>31934</v>
      </c>
      <c r="F6877" s="26" t="s">
        <v>31935</v>
      </c>
      <c r="G6877" s="26" t="s">
        <v>9579</v>
      </c>
      <c r="H6877" s="26" t="s">
        <v>1401</v>
      </c>
      <c r="J6877" s="26" t="s">
        <v>16295</v>
      </c>
      <c r="K6877" s="26" t="s">
        <v>9582</v>
      </c>
      <c r="L6877" s="26" t="s">
        <v>31936</v>
      </c>
      <c r="M6877" s="26">
        <v>380047345207</v>
      </c>
      <c r="N6877" s="26">
        <v>121683001</v>
      </c>
    </row>
    <row r="6878" spans="1:14">
      <c r="A6878" s="26" t="s">
        <v>1699</v>
      </c>
      <c r="B6878" s="26" t="s">
        <v>1700</v>
      </c>
      <c r="C6878" s="26">
        <v>36364624</v>
      </c>
      <c r="D6878" s="26" t="s">
        <v>1701</v>
      </c>
      <c r="E6878" s="26" t="s">
        <v>31937</v>
      </c>
      <c r="F6878" s="26" t="s">
        <v>31938</v>
      </c>
      <c r="G6878" s="26" t="s">
        <v>9601</v>
      </c>
      <c r="H6878" s="26" t="s">
        <v>27</v>
      </c>
      <c r="J6878" s="26" t="s">
        <v>87</v>
      </c>
      <c r="K6878" s="26" t="s">
        <v>9597</v>
      </c>
      <c r="L6878" s="26" t="s">
        <v>31939</v>
      </c>
      <c r="M6878" s="26">
        <v>380432329301</v>
      </c>
      <c r="N6878" s="26">
        <v>524310100</v>
      </c>
    </row>
    <row r="6879" spans="1:14">
      <c r="A6879" s="26" t="s">
        <v>5288</v>
      </c>
      <c r="B6879" s="26" t="s">
        <v>5289</v>
      </c>
      <c r="C6879" s="26">
        <v>22421239</v>
      </c>
      <c r="D6879" s="26" t="s">
        <v>24</v>
      </c>
      <c r="E6879" s="26" t="s">
        <v>31940</v>
      </c>
      <c r="F6879" s="26" t="s">
        <v>31941</v>
      </c>
      <c r="G6879" s="26" t="s">
        <v>9586</v>
      </c>
      <c r="H6879" s="26" t="s">
        <v>735</v>
      </c>
      <c r="I6879" s="26" t="s">
        <v>11461</v>
      </c>
      <c r="J6879" s="26" t="s">
        <v>31942</v>
      </c>
      <c r="K6879" s="26" t="s">
        <v>9582</v>
      </c>
      <c r="L6879" s="26" t="s">
        <v>31943</v>
      </c>
      <c r="M6879" s="26">
        <v>380970154957</v>
      </c>
      <c r="N6879" s="26">
        <v>4621285901</v>
      </c>
    </row>
    <row r="6880" spans="1:14">
      <c r="A6880" s="26" t="s">
        <v>7226</v>
      </c>
      <c r="B6880" s="26" t="s">
        <v>7227</v>
      </c>
      <c r="C6880" s="26">
        <v>33982708</v>
      </c>
      <c r="D6880" s="26" t="s">
        <v>24</v>
      </c>
      <c r="E6880" s="26" t="s">
        <v>31944</v>
      </c>
      <c r="F6880" s="26" t="s">
        <v>31945</v>
      </c>
      <c r="G6880" s="26" t="s">
        <v>9586</v>
      </c>
      <c r="H6880" s="26" t="s">
        <v>987</v>
      </c>
      <c r="J6880" s="26" t="s">
        <v>1008</v>
      </c>
      <c r="K6880" s="26" t="s">
        <v>9597</v>
      </c>
      <c r="L6880" s="26" t="s">
        <v>31946</v>
      </c>
      <c r="M6880" s="26">
        <v>380974621148</v>
      </c>
      <c r="N6880" s="26">
        <v>122086501</v>
      </c>
    </row>
    <row r="6881" spans="1:14">
      <c r="A6881" s="26" t="s">
        <v>6342</v>
      </c>
      <c r="B6881" s="26" t="s">
        <v>6343</v>
      </c>
      <c r="C6881" s="26">
        <v>5446427</v>
      </c>
      <c r="D6881" s="26" t="s">
        <v>780</v>
      </c>
      <c r="E6881" s="26" t="s">
        <v>31947</v>
      </c>
      <c r="F6881" s="26" t="s">
        <v>9787</v>
      </c>
      <c r="G6881" s="26" t="s">
        <v>9601</v>
      </c>
      <c r="H6881" s="26" t="s">
        <v>885</v>
      </c>
      <c r="J6881" s="26" t="s">
        <v>910</v>
      </c>
      <c r="K6881" s="26" t="s">
        <v>9597</v>
      </c>
      <c r="L6881" s="26" t="s">
        <v>31948</v>
      </c>
      <c r="M6881" s="26">
        <v>380487311486</v>
      </c>
      <c r="N6881" s="26">
        <v>5110100000</v>
      </c>
    </row>
    <row r="6882" spans="1:14">
      <c r="A6882" s="26" t="s">
        <v>5465</v>
      </c>
      <c r="B6882" s="26" t="s">
        <v>5466</v>
      </c>
      <c r="C6882" s="26">
        <v>41900490</v>
      </c>
      <c r="D6882" s="26" t="s">
        <v>24</v>
      </c>
      <c r="E6882" s="26" t="s">
        <v>31949</v>
      </c>
      <c r="F6882" s="26" t="s">
        <v>31950</v>
      </c>
      <c r="G6882" s="26" t="s">
        <v>9586</v>
      </c>
      <c r="H6882" s="26" t="s">
        <v>735</v>
      </c>
      <c r="I6882" s="26" t="s">
        <v>27329</v>
      </c>
      <c r="J6882" s="26" t="s">
        <v>14976</v>
      </c>
      <c r="K6882" s="26" t="s">
        <v>9582</v>
      </c>
      <c r="L6882" s="26" t="s">
        <v>31951</v>
      </c>
      <c r="M6882" s="26">
        <v>380984438307</v>
      </c>
      <c r="N6882" s="26">
        <v>721887204</v>
      </c>
    </row>
    <row r="6883" spans="1:14">
      <c r="A6883" s="26" t="s">
        <v>7767</v>
      </c>
      <c r="B6883" s="26" t="s">
        <v>7768</v>
      </c>
      <c r="C6883" s="26">
        <v>38543647</v>
      </c>
      <c r="D6883" s="26" t="s">
        <v>24</v>
      </c>
      <c r="E6883" s="26" t="s">
        <v>31952</v>
      </c>
      <c r="F6883" s="26" t="s">
        <v>31953</v>
      </c>
      <c r="G6883" s="26" t="s">
        <v>9586</v>
      </c>
      <c r="H6883" s="26" t="s">
        <v>1088</v>
      </c>
      <c r="J6883" s="26" t="s">
        <v>31954</v>
      </c>
      <c r="K6883" s="26" t="s">
        <v>9582</v>
      </c>
      <c r="L6883" s="26" t="s">
        <v>31955</v>
      </c>
      <c r="M6883" s="26">
        <v>760710294276</v>
      </c>
      <c r="N6883" s="26">
        <v>6125084104</v>
      </c>
    </row>
    <row r="6884" spans="1:14">
      <c r="A6884" s="26" t="s">
        <v>9094</v>
      </c>
      <c r="B6884" s="26" t="s">
        <v>9095</v>
      </c>
      <c r="C6884" s="26">
        <v>36750153</v>
      </c>
      <c r="D6884" s="26" t="s">
        <v>24</v>
      </c>
      <c r="E6884" s="26" t="s">
        <v>31956</v>
      </c>
      <c r="F6884" s="26" t="s">
        <v>31957</v>
      </c>
      <c r="G6884" s="26" t="s">
        <v>9586</v>
      </c>
      <c r="H6884" s="26" t="s">
        <v>1490</v>
      </c>
      <c r="I6884" s="26" t="s">
        <v>12360</v>
      </c>
      <c r="J6884" s="26" t="s">
        <v>13732</v>
      </c>
      <c r="K6884" s="26" t="s">
        <v>9582</v>
      </c>
      <c r="L6884" s="26" t="s">
        <v>31958</v>
      </c>
      <c r="M6884" s="26">
        <v>761003949392</v>
      </c>
      <c r="N6884" s="26">
        <v>520655301</v>
      </c>
    </row>
    <row r="6885" spans="1:14">
      <c r="A6885" s="26" t="s">
        <v>6122</v>
      </c>
      <c r="B6885" s="26" t="s">
        <v>6123</v>
      </c>
      <c r="C6885" s="26">
        <v>38822156</v>
      </c>
      <c r="D6885" s="26" t="s">
        <v>24</v>
      </c>
      <c r="E6885" s="26" t="s">
        <v>31959</v>
      </c>
      <c r="F6885" s="26" t="s">
        <v>31960</v>
      </c>
      <c r="G6885" s="26" t="s">
        <v>9591</v>
      </c>
      <c r="H6885" s="26" t="s">
        <v>885</v>
      </c>
      <c r="I6885" s="26" t="s">
        <v>10801</v>
      </c>
      <c r="J6885" s="26" t="s">
        <v>6178</v>
      </c>
      <c r="K6885" s="26" t="s">
        <v>9582</v>
      </c>
      <c r="L6885" s="26" t="s">
        <v>31961</v>
      </c>
      <c r="M6885" s="26">
        <v>380485698288</v>
      </c>
      <c r="N6885" s="26">
        <v>5121282001</v>
      </c>
    </row>
    <row r="6886" spans="1:14">
      <c r="A6886" s="26" t="s">
        <v>6187</v>
      </c>
      <c r="B6886" s="26" t="s">
        <v>6188</v>
      </c>
      <c r="C6886" s="26">
        <v>38096553</v>
      </c>
      <c r="D6886" s="26" t="s">
        <v>24</v>
      </c>
      <c r="E6886" s="26" t="s">
        <v>31962</v>
      </c>
      <c r="F6886" s="26" t="s">
        <v>31963</v>
      </c>
      <c r="G6886" s="26" t="s">
        <v>9591</v>
      </c>
      <c r="H6886" s="26" t="s">
        <v>885</v>
      </c>
      <c r="J6886" s="26" t="s">
        <v>54</v>
      </c>
      <c r="K6886" s="26" t="s">
        <v>9582</v>
      </c>
      <c r="L6886" s="26" t="s">
        <v>31964</v>
      </c>
      <c r="M6886" s="26">
        <v>760970863150</v>
      </c>
      <c r="N6886" s="26">
        <v>121181503</v>
      </c>
    </row>
    <row r="6887" spans="1:14">
      <c r="A6887" s="26" t="s">
        <v>1906</v>
      </c>
      <c r="B6887" s="26" t="s">
        <v>1907</v>
      </c>
      <c r="C6887" s="26">
        <v>1982672</v>
      </c>
      <c r="D6887" s="26" t="s">
        <v>780</v>
      </c>
      <c r="E6887" s="26" t="s">
        <v>31965</v>
      </c>
      <c r="F6887" s="26" t="s">
        <v>31966</v>
      </c>
      <c r="G6887" s="26" t="s">
        <v>9601</v>
      </c>
      <c r="H6887" s="26" t="s">
        <v>27</v>
      </c>
      <c r="I6887" s="26" t="s">
        <v>11730</v>
      </c>
      <c r="J6887" s="26" t="s">
        <v>87</v>
      </c>
      <c r="K6887" s="26" t="s">
        <v>9597</v>
      </c>
      <c r="L6887" s="26" t="s">
        <v>31967</v>
      </c>
      <c r="M6887" s="26">
        <v>380433523857</v>
      </c>
      <c r="N6887" s="26">
        <v>524310100</v>
      </c>
    </row>
    <row r="6888" spans="1:14">
      <c r="A6888" s="26" t="s">
        <v>4484</v>
      </c>
      <c r="B6888" s="26" t="s">
        <v>4485</v>
      </c>
      <c r="C6888" s="26">
        <v>41431865</v>
      </c>
      <c r="D6888" s="26" t="s">
        <v>24</v>
      </c>
      <c r="E6888" s="26" t="s">
        <v>31968</v>
      </c>
      <c r="F6888" s="26" t="s">
        <v>31969</v>
      </c>
      <c r="G6888" s="26" t="s">
        <v>9586</v>
      </c>
      <c r="H6888" s="26" t="s">
        <v>576</v>
      </c>
      <c r="I6888" s="26" t="s">
        <v>12758</v>
      </c>
      <c r="J6888" s="26" t="s">
        <v>4486</v>
      </c>
      <c r="K6888" s="26" t="s">
        <v>9582</v>
      </c>
      <c r="L6888" s="26" t="s">
        <v>31970</v>
      </c>
      <c r="M6888" s="26">
        <v>380459423235</v>
      </c>
      <c r="N6888" s="26">
        <v>3221255505</v>
      </c>
    </row>
    <row r="6889" spans="1:14">
      <c r="A6889" s="26" t="s">
        <v>7580</v>
      </c>
      <c r="B6889" s="26" t="s">
        <v>7581</v>
      </c>
      <c r="C6889" s="26">
        <v>38509208</v>
      </c>
      <c r="D6889" s="26" t="s">
        <v>24</v>
      </c>
      <c r="E6889" s="26" t="s">
        <v>31971</v>
      </c>
      <c r="F6889" s="26" t="s">
        <v>31972</v>
      </c>
      <c r="G6889" s="26" t="s">
        <v>9579</v>
      </c>
      <c r="H6889" s="26" t="s">
        <v>1088</v>
      </c>
      <c r="I6889" s="26" t="s">
        <v>9818</v>
      </c>
      <c r="J6889" s="26" t="s">
        <v>31973</v>
      </c>
      <c r="K6889" s="26" t="s">
        <v>9582</v>
      </c>
      <c r="L6889" s="26" t="s">
        <v>31974</v>
      </c>
      <c r="M6889" s="26">
        <v>380354443442</v>
      </c>
      <c r="N6889" s="26">
        <v>6121285501</v>
      </c>
    </row>
    <row r="6890" spans="1:14">
      <c r="A6890" s="26" t="s">
        <v>4142</v>
      </c>
      <c r="B6890" s="26" t="s">
        <v>4143</v>
      </c>
      <c r="C6890" s="26">
        <v>39020574</v>
      </c>
      <c r="D6890" s="26" t="s">
        <v>24</v>
      </c>
      <c r="E6890" s="26" t="s">
        <v>31975</v>
      </c>
      <c r="F6890" s="26" t="s">
        <v>31976</v>
      </c>
      <c r="G6890" s="26" t="s">
        <v>9586</v>
      </c>
      <c r="H6890" s="26" t="s">
        <v>506</v>
      </c>
      <c r="I6890" s="26" t="s">
        <v>12368</v>
      </c>
      <c r="J6890" s="26" t="s">
        <v>31977</v>
      </c>
      <c r="K6890" s="26" t="s">
        <v>9582</v>
      </c>
      <c r="L6890" s="26" t="s">
        <v>31978</v>
      </c>
      <c r="M6890" s="26">
        <v>380343362178</v>
      </c>
      <c r="N6890" s="26">
        <v>2623286801</v>
      </c>
    </row>
    <row r="6891" spans="1:14">
      <c r="A6891" s="26" t="s">
        <v>4605</v>
      </c>
      <c r="B6891" s="26" t="s">
        <v>4606</v>
      </c>
      <c r="C6891" s="26">
        <v>38614230</v>
      </c>
      <c r="D6891" s="26" t="s">
        <v>24</v>
      </c>
      <c r="E6891" s="26" t="s">
        <v>31979</v>
      </c>
      <c r="F6891" s="26" t="s">
        <v>31980</v>
      </c>
      <c r="G6891" s="26" t="s">
        <v>9586</v>
      </c>
      <c r="H6891" s="26" t="s">
        <v>670</v>
      </c>
      <c r="I6891" s="26" t="s">
        <v>21215</v>
      </c>
      <c r="J6891" s="26" t="s">
        <v>31981</v>
      </c>
      <c r="K6891" s="26" t="s">
        <v>9582</v>
      </c>
      <c r="L6891" s="26" t="s">
        <v>31982</v>
      </c>
      <c r="M6891" s="26">
        <v>380967343291</v>
      </c>
      <c r="N6891" s="26">
        <v>3520886401</v>
      </c>
    </row>
    <row r="6892" spans="1:14">
      <c r="A6892" s="26" t="s">
        <v>5216</v>
      </c>
      <c r="B6892" s="26" t="s">
        <v>5217</v>
      </c>
      <c r="C6892" s="26">
        <v>1984530</v>
      </c>
      <c r="D6892" s="26" t="s">
        <v>780</v>
      </c>
      <c r="E6892" s="26" t="s">
        <v>31983</v>
      </c>
      <c r="F6892" s="26" t="s">
        <v>13073</v>
      </c>
      <c r="G6892" s="26" t="s">
        <v>9601</v>
      </c>
      <c r="H6892" s="26" t="s">
        <v>735</v>
      </c>
      <c r="J6892" s="26" t="s">
        <v>740</v>
      </c>
      <c r="K6892" s="26" t="s">
        <v>9597</v>
      </c>
      <c r="L6892" s="26" t="s">
        <v>31984</v>
      </c>
      <c r="M6892" s="26">
        <v>380672244137</v>
      </c>
      <c r="N6892" s="26">
        <v>1221881203</v>
      </c>
    </row>
    <row r="6893" spans="1:14">
      <c r="A6893" s="26" t="s">
        <v>8004</v>
      </c>
      <c r="B6893" s="26" t="s">
        <v>8005</v>
      </c>
      <c r="C6893" s="26">
        <v>41820206</v>
      </c>
      <c r="D6893" s="26" t="s">
        <v>24</v>
      </c>
      <c r="E6893" s="26" t="s">
        <v>31985</v>
      </c>
      <c r="F6893" s="26" t="s">
        <v>31986</v>
      </c>
      <c r="G6893" s="26" t="s">
        <v>9586</v>
      </c>
      <c r="H6893" s="26" t="s">
        <v>1122</v>
      </c>
      <c r="I6893" s="26" t="s">
        <v>11395</v>
      </c>
      <c r="J6893" s="26" t="s">
        <v>1402</v>
      </c>
      <c r="K6893" s="26" t="s">
        <v>9582</v>
      </c>
      <c r="L6893" s="26" t="s">
        <v>31987</v>
      </c>
      <c r="M6893" s="26">
        <v>761568192878</v>
      </c>
      <c r="N6893" s="26">
        <v>6324280301</v>
      </c>
    </row>
    <row r="6894" spans="1:14">
      <c r="A6894" s="26" t="s">
        <v>4904</v>
      </c>
      <c r="B6894" s="26" t="s">
        <v>4905</v>
      </c>
      <c r="C6894" s="26">
        <v>42877452</v>
      </c>
      <c r="D6894" s="26" t="s">
        <v>24</v>
      </c>
      <c r="E6894" s="26" t="s">
        <v>31988</v>
      </c>
      <c r="F6894" s="26" t="s">
        <v>31989</v>
      </c>
      <c r="G6894" s="26" t="s">
        <v>9586</v>
      </c>
      <c r="H6894" s="26" t="s">
        <v>735</v>
      </c>
      <c r="I6894" s="26" t="s">
        <v>10976</v>
      </c>
      <c r="J6894" s="26" t="s">
        <v>3264</v>
      </c>
      <c r="K6894" s="26" t="s">
        <v>9582</v>
      </c>
      <c r="L6894" s="26" t="s">
        <v>31990</v>
      </c>
      <c r="M6894" s="26">
        <v>380961428887</v>
      </c>
      <c r="N6894" s="26">
        <v>722885601</v>
      </c>
    </row>
    <row r="6895" spans="1:14">
      <c r="A6895" s="26" t="s">
        <v>6599</v>
      </c>
      <c r="B6895" s="26" t="s">
        <v>6600</v>
      </c>
      <c r="C6895" s="26">
        <v>38540913</v>
      </c>
      <c r="D6895" s="26" t="s">
        <v>24</v>
      </c>
      <c r="E6895" s="26" t="s">
        <v>31991</v>
      </c>
      <c r="F6895" s="26" t="s">
        <v>31992</v>
      </c>
      <c r="G6895" s="26" t="s">
        <v>9579</v>
      </c>
      <c r="H6895" s="26" t="s">
        <v>949</v>
      </c>
      <c r="I6895" s="26" t="s">
        <v>9580</v>
      </c>
      <c r="J6895" s="26" t="s">
        <v>345</v>
      </c>
      <c r="K6895" s="26" t="s">
        <v>9582</v>
      </c>
      <c r="L6895" s="26" t="s">
        <v>31993</v>
      </c>
      <c r="M6895" s="26">
        <v>380990697990</v>
      </c>
      <c r="N6895" s="26">
        <v>120782508</v>
      </c>
    </row>
    <row r="6896" spans="1:14">
      <c r="A6896" s="26" t="s">
        <v>6849</v>
      </c>
      <c r="B6896" s="26" t="s">
        <v>6850</v>
      </c>
      <c r="C6896" s="26">
        <v>31248968</v>
      </c>
      <c r="D6896" s="26" t="s">
        <v>780</v>
      </c>
      <c r="E6896" s="26" t="s">
        <v>31994</v>
      </c>
      <c r="F6896" s="26" t="s">
        <v>31995</v>
      </c>
      <c r="G6896" s="26" t="s">
        <v>9601</v>
      </c>
      <c r="H6896" s="26" t="s">
        <v>949</v>
      </c>
      <c r="J6896" s="26" t="s">
        <v>977</v>
      </c>
      <c r="K6896" s="26" t="s">
        <v>9597</v>
      </c>
      <c r="L6896" s="26" t="s">
        <v>31996</v>
      </c>
      <c r="M6896" s="26">
        <v>380532641064</v>
      </c>
      <c r="N6896" s="26">
        <v>4424080504</v>
      </c>
    </row>
    <row r="6897" spans="1:14">
      <c r="A6897" s="26" t="s">
        <v>3983</v>
      </c>
      <c r="B6897" s="26" t="s">
        <v>3984</v>
      </c>
      <c r="C6897" s="26" t="s">
        <v>1604</v>
      </c>
      <c r="D6897" s="26" t="s">
        <v>24</v>
      </c>
      <c r="E6897" s="26" t="s">
        <v>31997</v>
      </c>
      <c r="F6897" s="26" t="s">
        <v>31998</v>
      </c>
      <c r="G6897" s="26" t="s">
        <v>9586</v>
      </c>
      <c r="H6897" s="26" t="s">
        <v>506</v>
      </c>
      <c r="J6897" s="26" t="s">
        <v>3977</v>
      </c>
      <c r="K6897" s="26" t="s">
        <v>9606</v>
      </c>
      <c r="L6897" s="26" t="s">
        <v>31999</v>
      </c>
      <c r="M6897" s="26">
        <v>380970810922</v>
      </c>
      <c r="N6897" s="26">
        <v>2323083503</v>
      </c>
    </row>
    <row r="6898" spans="1:14">
      <c r="A6898" s="26" t="s">
        <v>4639</v>
      </c>
      <c r="B6898" s="26" t="s">
        <v>4640</v>
      </c>
      <c r="C6898" s="26">
        <v>5493846</v>
      </c>
      <c r="D6898" s="26" t="s">
        <v>780</v>
      </c>
      <c r="E6898" s="26" t="s">
        <v>32000</v>
      </c>
      <c r="F6898" s="26" t="s">
        <v>32001</v>
      </c>
      <c r="G6898" s="26" t="s">
        <v>9601</v>
      </c>
      <c r="H6898" s="26" t="s">
        <v>670</v>
      </c>
      <c r="J6898" s="26" t="s">
        <v>687</v>
      </c>
      <c r="K6898" s="26" t="s">
        <v>9597</v>
      </c>
      <c r="L6898" s="26" t="s">
        <v>32002</v>
      </c>
      <c r="M6898" s="26">
        <v>380522222888</v>
      </c>
      <c r="N6898" s="26">
        <v>3510100000</v>
      </c>
    </row>
    <row r="6899" spans="1:14">
      <c r="A6899" s="26" t="s">
        <v>3985</v>
      </c>
      <c r="B6899" s="26" t="s">
        <v>3986</v>
      </c>
      <c r="C6899" s="26">
        <v>41901934</v>
      </c>
      <c r="D6899" s="26" t="s">
        <v>24</v>
      </c>
      <c r="E6899" s="26" t="s">
        <v>32003</v>
      </c>
      <c r="F6899" s="26" t="s">
        <v>32004</v>
      </c>
      <c r="G6899" s="26" t="s">
        <v>9591</v>
      </c>
      <c r="H6899" s="26" t="s">
        <v>506</v>
      </c>
      <c r="J6899" s="26" t="s">
        <v>3987</v>
      </c>
      <c r="K6899" s="26" t="s">
        <v>9606</v>
      </c>
      <c r="L6899" s="26" t="s">
        <v>32005</v>
      </c>
      <c r="M6899" s="26">
        <v>380347296337</v>
      </c>
      <c r="N6899" s="26">
        <v>2622855300</v>
      </c>
    </row>
    <row r="6900" spans="1:14">
      <c r="A6900" s="26" t="s">
        <v>3266</v>
      </c>
      <c r="B6900" s="26" t="s">
        <v>3267</v>
      </c>
      <c r="C6900" s="26">
        <v>38455645</v>
      </c>
      <c r="D6900" s="26" t="s">
        <v>24</v>
      </c>
      <c r="E6900" s="26" t="s">
        <v>32006</v>
      </c>
      <c r="F6900" s="26" t="s">
        <v>32007</v>
      </c>
      <c r="G6900" s="26" t="s">
        <v>9591</v>
      </c>
      <c r="H6900" s="26" t="s">
        <v>375</v>
      </c>
      <c r="I6900" s="26" t="s">
        <v>10187</v>
      </c>
      <c r="J6900" s="26" t="s">
        <v>32008</v>
      </c>
      <c r="K6900" s="26" t="s">
        <v>9582</v>
      </c>
      <c r="L6900" s="26" t="s">
        <v>32009</v>
      </c>
      <c r="M6900" s="26">
        <v>389074245974</v>
      </c>
      <c r="N6900" s="26">
        <v>1821485601</v>
      </c>
    </row>
    <row r="6901" spans="1:14">
      <c r="A6901" s="26" t="s">
        <v>6530</v>
      </c>
      <c r="B6901" s="26" t="s">
        <v>6531</v>
      </c>
      <c r="C6901" s="26">
        <v>40275248</v>
      </c>
      <c r="D6901" s="26" t="s">
        <v>24</v>
      </c>
      <c r="E6901" s="26" t="s">
        <v>32010</v>
      </c>
      <c r="F6901" s="26" t="s">
        <v>32011</v>
      </c>
      <c r="G6901" s="26" t="s">
        <v>9586</v>
      </c>
      <c r="H6901" s="26" t="s">
        <v>885</v>
      </c>
      <c r="I6901" s="26" t="s">
        <v>11483</v>
      </c>
      <c r="J6901" s="26" t="s">
        <v>6532</v>
      </c>
      <c r="K6901" s="26" t="s">
        <v>9582</v>
      </c>
      <c r="L6901" s="26" t="s">
        <v>32012</v>
      </c>
      <c r="M6901" s="26">
        <v>380484425554</v>
      </c>
      <c r="N6901" s="26">
        <v>4820985401</v>
      </c>
    </row>
    <row r="6902" spans="1:14">
      <c r="A6902" s="26" t="s">
        <v>2987</v>
      </c>
      <c r="B6902" s="26" t="s">
        <v>2988</v>
      </c>
      <c r="C6902" s="26">
        <v>39993146</v>
      </c>
      <c r="D6902" s="26" t="s">
        <v>780</v>
      </c>
      <c r="E6902" s="26" t="s">
        <v>32013</v>
      </c>
      <c r="F6902" s="26" t="s">
        <v>32014</v>
      </c>
      <c r="G6902" s="26" t="s">
        <v>9601</v>
      </c>
      <c r="H6902" s="26" t="s">
        <v>258</v>
      </c>
      <c r="J6902" s="26" t="s">
        <v>21164</v>
      </c>
      <c r="K6902" s="26" t="s">
        <v>9597</v>
      </c>
      <c r="L6902" s="26" t="s">
        <v>32015</v>
      </c>
      <c r="M6902" s="26">
        <v>380501813487</v>
      </c>
      <c r="N6902" s="26">
        <v>1420910600</v>
      </c>
    </row>
    <row r="6903" spans="1:14">
      <c r="A6903" s="26" t="s">
        <v>9172</v>
      </c>
      <c r="B6903" s="26" t="s">
        <v>9173</v>
      </c>
      <c r="C6903" s="26">
        <v>38843710</v>
      </c>
      <c r="D6903" s="26" t="s">
        <v>24</v>
      </c>
      <c r="E6903" s="26" t="s">
        <v>32016</v>
      </c>
      <c r="F6903" s="26" t="s">
        <v>14712</v>
      </c>
      <c r="G6903" s="26" t="s">
        <v>9586</v>
      </c>
      <c r="H6903" s="26" t="s">
        <v>1490</v>
      </c>
      <c r="J6903" s="26" t="s">
        <v>1553</v>
      </c>
      <c r="K6903" s="26" t="s">
        <v>9597</v>
      </c>
      <c r="L6903" s="26" t="s">
        <v>32017</v>
      </c>
      <c r="M6903" s="26">
        <v>380372507066</v>
      </c>
      <c r="N6903" s="26">
        <v>524955100</v>
      </c>
    </row>
    <row r="6904" spans="1:14">
      <c r="A6904" s="26" t="s">
        <v>6154</v>
      </c>
      <c r="B6904" s="26" t="s">
        <v>6155</v>
      </c>
      <c r="C6904" s="26">
        <v>37838741</v>
      </c>
      <c r="D6904" s="26" t="s">
        <v>24</v>
      </c>
      <c r="E6904" s="26" t="s">
        <v>32018</v>
      </c>
      <c r="F6904" s="26" t="s">
        <v>32019</v>
      </c>
      <c r="G6904" s="26" t="s">
        <v>9579</v>
      </c>
      <c r="H6904" s="26" t="s">
        <v>885</v>
      </c>
      <c r="I6904" s="26" t="s">
        <v>9829</v>
      </c>
      <c r="J6904" s="26" t="s">
        <v>83</v>
      </c>
      <c r="K6904" s="26" t="s">
        <v>9582</v>
      </c>
      <c r="L6904" s="26" t="s">
        <v>32020</v>
      </c>
      <c r="M6904" s="26">
        <v>380485928580</v>
      </c>
      <c r="N6904" s="26">
        <v>524155100</v>
      </c>
    </row>
    <row r="6905" spans="1:14">
      <c r="A6905" s="26" t="s">
        <v>4423</v>
      </c>
      <c r="B6905" s="26" t="s">
        <v>4424</v>
      </c>
      <c r="C6905" s="26">
        <v>38571999</v>
      </c>
      <c r="D6905" s="26" t="s">
        <v>24</v>
      </c>
      <c r="E6905" s="26" t="s">
        <v>32021</v>
      </c>
      <c r="F6905" s="26" t="s">
        <v>32022</v>
      </c>
      <c r="G6905" s="26" t="s">
        <v>9586</v>
      </c>
      <c r="H6905" s="26" t="s">
        <v>576</v>
      </c>
      <c r="J6905" s="26" t="s">
        <v>24941</v>
      </c>
      <c r="K6905" s="26" t="s">
        <v>9582</v>
      </c>
      <c r="L6905" s="26" t="s">
        <v>32023</v>
      </c>
      <c r="M6905" s="26">
        <v>380459795200</v>
      </c>
      <c r="N6905" s="26">
        <v>522282601</v>
      </c>
    </row>
    <row r="6906" spans="1:14">
      <c r="A6906" s="26" t="s">
        <v>4146</v>
      </c>
      <c r="B6906" s="26" t="s">
        <v>4147</v>
      </c>
      <c r="C6906" s="26">
        <v>39007143</v>
      </c>
      <c r="D6906" s="26" t="s">
        <v>24</v>
      </c>
      <c r="E6906" s="26" t="s">
        <v>32024</v>
      </c>
      <c r="F6906" s="26" t="s">
        <v>9890</v>
      </c>
      <c r="G6906" s="26" t="s">
        <v>9586</v>
      </c>
      <c r="H6906" s="26" t="s">
        <v>506</v>
      </c>
      <c r="J6906" s="26" t="s">
        <v>537</v>
      </c>
      <c r="K6906" s="26" t="s">
        <v>9597</v>
      </c>
      <c r="L6906" s="26" t="s">
        <v>32025</v>
      </c>
      <c r="M6906" s="26">
        <v>380343332949</v>
      </c>
      <c r="N6906" s="26">
        <v>2610600000</v>
      </c>
    </row>
    <row r="6907" spans="1:14">
      <c r="A6907" s="26" t="s">
        <v>3218</v>
      </c>
      <c r="B6907" s="26" t="s">
        <v>3219</v>
      </c>
      <c r="C6907" s="26">
        <v>38796636</v>
      </c>
      <c r="D6907" s="26" t="s">
        <v>24</v>
      </c>
      <c r="E6907" s="26" t="s">
        <v>32026</v>
      </c>
      <c r="F6907" s="26" t="s">
        <v>32027</v>
      </c>
      <c r="G6907" s="26" t="s">
        <v>9586</v>
      </c>
      <c r="H6907" s="26" t="s">
        <v>375</v>
      </c>
      <c r="I6907" s="26" t="s">
        <v>11784</v>
      </c>
      <c r="J6907" s="26" t="s">
        <v>32028</v>
      </c>
      <c r="K6907" s="26" t="s">
        <v>9582</v>
      </c>
      <c r="L6907" s="26" t="s">
        <v>32029</v>
      </c>
      <c r="M6907" s="26">
        <v>380956789785</v>
      </c>
      <c r="N6907" s="26">
        <v>1824282701</v>
      </c>
    </row>
    <row r="6908" spans="1:14">
      <c r="A6908" s="26" t="s">
        <v>4093</v>
      </c>
      <c r="B6908" s="26" t="s">
        <v>4094</v>
      </c>
      <c r="C6908" s="26">
        <v>25065503</v>
      </c>
      <c r="D6908" s="26" t="s">
        <v>780</v>
      </c>
      <c r="E6908" s="26" t="s">
        <v>32030</v>
      </c>
      <c r="F6908" s="26" t="s">
        <v>32031</v>
      </c>
      <c r="G6908" s="26" t="s">
        <v>9601</v>
      </c>
      <c r="H6908" s="26" t="s">
        <v>506</v>
      </c>
      <c r="I6908" s="26" t="s">
        <v>506</v>
      </c>
      <c r="J6908" s="26" t="s">
        <v>526</v>
      </c>
      <c r="K6908" s="26" t="s">
        <v>9597</v>
      </c>
      <c r="L6908" s="26" t="s">
        <v>32032</v>
      </c>
      <c r="M6908" s="26">
        <v>380342781719</v>
      </c>
      <c r="N6908" s="26">
        <v>2610100000</v>
      </c>
    </row>
    <row r="6909" spans="1:14">
      <c r="A6909" s="26" t="s">
        <v>7082</v>
      </c>
      <c r="B6909" s="26" t="s">
        <v>7083</v>
      </c>
      <c r="C6909" s="26">
        <v>38407717</v>
      </c>
      <c r="D6909" s="26" t="s">
        <v>24</v>
      </c>
      <c r="E6909" s="26" t="s">
        <v>32033</v>
      </c>
      <c r="F6909" s="26" t="s">
        <v>32034</v>
      </c>
      <c r="G6909" s="26" t="s">
        <v>9579</v>
      </c>
      <c r="H6909" s="26" t="s">
        <v>987</v>
      </c>
      <c r="I6909" s="26" t="s">
        <v>10311</v>
      </c>
      <c r="J6909" s="26" t="s">
        <v>32035</v>
      </c>
      <c r="K6909" s="26" t="s">
        <v>9582</v>
      </c>
      <c r="L6909" s="26" t="s">
        <v>32036</v>
      </c>
      <c r="M6909" s="26">
        <v>380971552213</v>
      </c>
      <c r="N6909" s="26">
        <v>5623482601</v>
      </c>
    </row>
    <row r="6910" spans="1:14">
      <c r="A6910" s="26" t="s">
        <v>8030</v>
      </c>
      <c r="B6910" s="26" t="s">
        <v>8031</v>
      </c>
      <c r="C6910" s="26">
        <v>38602768</v>
      </c>
      <c r="D6910" s="26" t="s">
        <v>24</v>
      </c>
      <c r="E6910" s="26" t="s">
        <v>32037</v>
      </c>
      <c r="F6910" s="26" t="s">
        <v>32038</v>
      </c>
      <c r="G6910" s="26" t="s">
        <v>9586</v>
      </c>
      <c r="H6910" s="26" t="s">
        <v>1122</v>
      </c>
      <c r="I6910" s="26" t="s">
        <v>11395</v>
      </c>
      <c r="J6910" s="26" t="s">
        <v>1402</v>
      </c>
      <c r="K6910" s="26" t="s">
        <v>9582</v>
      </c>
      <c r="L6910" s="26" t="s">
        <v>31987</v>
      </c>
      <c r="M6910" s="26">
        <v>380574068006</v>
      </c>
      <c r="N6910" s="26">
        <v>6324280301</v>
      </c>
    </row>
    <row r="6911" spans="1:14">
      <c r="A6911" s="26" t="s">
        <v>4821</v>
      </c>
      <c r="B6911" s="26" t="s">
        <v>4822</v>
      </c>
      <c r="C6911" s="26">
        <v>38665243</v>
      </c>
      <c r="D6911" s="26" t="s">
        <v>24</v>
      </c>
      <c r="E6911" s="26" t="s">
        <v>32039</v>
      </c>
      <c r="F6911" s="26" t="s">
        <v>32040</v>
      </c>
      <c r="G6911" s="26" t="s">
        <v>9591</v>
      </c>
      <c r="H6911" s="26" t="s">
        <v>711</v>
      </c>
      <c r="J6911" s="26" t="s">
        <v>12861</v>
      </c>
      <c r="K6911" s="26" t="s">
        <v>9582</v>
      </c>
      <c r="L6911" s="26" t="s">
        <v>32041</v>
      </c>
      <c r="M6911" s="26">
        <v>761293186884</v>
      </c>
      <c r="N6911" s="26">
        <v>522884301</v>
      </c>
    </row>
    <row r="6912" spans="1:14">
      <c r="A6912" s="26" t="s">
        <v>5980</v>
      </c>
      <c r="B6912" s="26" t="s">
        <v>5981</v>
      </c>
      <c r="C6912" s="26">
        <v>38458175</v>
      </c>
      <c r="D6912" s="26" t="s">
        <v>24</v>
      </c>
      <c r="E6912" s="26" t="s">
        <v>32042</v>
      </c>
      <c r="F6912" s="26" t="s">
        <v>32043</v>
      </c>
      <c r="G6912" s="26" t="s">
        <v>9586</v>
      </c>
      <c r="H6912" s="26" t="s">
        <v>835</v>
      </c>
      <c r="J6912" s="26" t="s">
        <v>848</v>
      </c>
      <c r="K6912" s="26" t="s">
        <v>9597</v>
      </c>
      <c r="L6912" s="26" t="s">
        <v>32044</v>
      </c>
      <c r="M6912" s="26">
        <v>761190715047</v>
      </c>
      <c r="N6912" s="26">
        <v>4623010100</v>
      </c>
    </row>
    <row r="6913" spans="1:14">
      <c r="A6913" s="26" t="s">
        <v>2788</v>
      </c>
      <c r="B6913" s="26" t="s">
        <v>2789</v>
      </c>
      <c r="C6913" s="26">
        <v>37691686</v>
      </c>
      <c r="D6913" s="26" t="s">
        <v>24</v>
      </c>
      <c r="E6913" s="26" t="s">
        <v>32045</v>
      </c>
      <c r="F6913" s="26" t="s">
        <v>32046</v>
      </c>
      <c r="G6913" s="26" t="s">
        <v>9579</v>
      </c>
      <c r="H6913" s="26" t="s">
        <v>258</v>
      </c>
      <c r="I6913" s="26" t="s">
        <v>10477</v>
      </c>
      <c r="J6913" s="26" t="s">
        <v>32047</v>
      </c>
      <c r="K6913" s="26" t="s">
        <v>9582</v>
      </c>
      <c r="L6913" s="26" t="s">
        <v>32048</v>
      </c>
      <c r="M6913" s="26">
        <v>380669316430</v>
      </c>
      <c r="N6913" s="26">
        <v>123555101</v>
      </c>
    </row>
    <row r="6914" spans="1:14">
      <c r="A6914" s="26" t="s">
        <v>5129</v>
      </c>
      <c r="B6914" s="26" t="s">
        <v>5130</v>
      </c>
      <c r="C6914" s="26">
        <v>1996651</v>
      </c>
      <c r="D6914" s="26" t="s">
        <v>780</v>
      </c>
      <c r="E6914" s="26" t="s">
        <v>32049</v>
      </c>
      <c r="F6914" s="26" t="s">
        <v>32050</v>
      </c>
      <c r="G6914" s="26" t="s">
        <v>9601</v>
      </c>
      <c r="H6914" s="26" t="s">
        <v>735</v>
      </c>
      <c r="J6914" s="26" t="s">
        <v>740</v>
      </c>
      <c r="K6914" s="26" t="s">
        <v>9597</v>
      </c>
      <c r="L6914" s="26" t="s">
        <v>32051</v>
      </c>
      <c r="M6914" s="26">
        <v>380322760275</v>
      </c>
      <c r="N6914" s="26">
        <v>1221881203</v>
      </c>
    </row>
    <row r="6915" spans="1:14">
      <c r="A6915" s="26" t="s">
        <v>4985</v>
      </c>
      <c r="B6915" s="26" t="s">
        <v>4986</v>
      </c>
      <c r="C6915" s="26">
        <v>41180990</v>
      </c>
      <c r="D6915" s="26" t="s">
        <v>24</v>
      </c>
      <c r="E6915" s="26" t="s">
        <v>32052</v>
      </c>
      <c r="F6915" s="26" t="s">
        <v>32053</v>
      </c>
      <c r="G6915" s="26" t="s">
        <v>9586</v>
      </c>
      <c r="H6915" s="26" t="s">
        <v>735</v>
      </c>
      <c r="I6915" s="26" t="s">
        <v>12249</v>
      </c>
      <c r="J6915" s="26" t="s">
        <v>32054</v>
      </c>
      <c r="K6915" s="26" t="s">
        <v>9582</v>
      </c>
      <c r="L6915" s="26" t="s">
        <v>32055</v>
      </c>
      <c r="M6915" s="26">
        <v>380633734594</v>
      </c>
      <c r="N6915" s="26">
        <v>4623685101</v>
      </c>
    </row>
    <row r="6916" spans="1:14">
      <c r="A6916" s="26" t="s">
        <v>4291</v>
      </c>
      <c r="B6916" s="26" t="s">
        <v>4292</v>
      </c>
      <c r="C6916" s="26">
        <v>22208209</v>
      </c>
      <c r="D6916" s="26" t="s">
        <v>24</v>
      </c>
      <c r="E6916" s="26" t="s">
        <v>32056</v>
      </c>
      <c r="F6916" s="26" t="s">
        <v>32057</v>
      </c>
      <c r="G6916" s="26" t="s">
        <v>9586</v>
      </c>
      <c r="H6916" s="26" t="s">
        <v>576</v>
      </c>
      <c r="J6916" s="26" t="s">
        <v>581</v>
      </c>
      <c r="K6916" s="26" t="s">
        <v>9597</v>
      </c>
      <c r="L6916" s="26" t="s">
        <v>32058</v>
      </c>
      <c r="M6916" s="26">
        <v>380456352245</v>
      </c>
      <c r="N6916" s="26">
        <v>2123681001</v>
      </c>
    </row>
    <row r="6917" spans="1:14">
      <c r="A6917" s="26" t="s">
        <v>9061</v>
      </c>
      <c r="B6917" s="26" t="s">
        <v>9062</v>
      </c>
      <c r="C6917" s="26">
        <v>40238468</v>
      </c>
      <c r="D6917" s="26" t="s">
        <v>24</v>
      </c>
      <c r="E6917" s="26" t="s">
        <v>32059</v>
      </c>
      <c r="F6917" s="26" t="s">
        <v>32060</v>
      </c>
      <c r="G6917" s="26" t="s">
        <v>9591</v>
      </c>
      <c r="H6917" s="26" t="s">
        <v>1490</v>
      </c>
      <c r="I6917" s="26" t="s">
        <v>11202</v>
      </c>
      <c r="J6917" s="26" t="s">
        <v>32061</v>
      </c>
      <c r="K6917" s="26" t="s">
        <v>9582</v>
      </c>
      <c r="L6917" s="26" t="s">
        <v>32062</v>
      </c>
      <c r="M6917" s="26">
        <v>380987037610</v>
      </c>
      <c r="N6917" s="26">
        <v>4624583003</v>
      </c>
    </row>
    <row r="6918" spans="1:14">
      <c r="A6918" s="26" t="s">
        <v>6439</v>
      </c>
      <c r="B6918" s="26" t="s">
        <v>6440</v>
      </c>
      <c r="C6918" s="26">
        <v>23987641</v>
      </c>
      <c r="D6918" s="26" t="s">
        <v>24</v>
      </c>
      <c r="E6918" s="26" t="s">
        <v>32063</v>
      </c>
      <c r="F6918" s="26" t="s">
        <v>14712</v>
      </c>
      <c r="G6918" s="26" t="s">
        <v>9586</v>
      </c>
      <c r="H6918" s="26" t="s">
        <v>885</v>
      </c>
      <c r="J6918" s="26" t="s">
        <v>910</v>
      </c>
      <c r="K6918" s="26" t="s">
        <v>9597</v>
      </c>
      <c r="L6918" s="26" t="s">
        <v>20368</v>
      </c>
      <c r="M6918" s="26">
        <v>760974814720</v>
      </c>
      <c r="N6918" s="26">
        <v>5110100000</v>
      </c>
    </row>
    <row r="6919" spans="1:14">
      <c r="A6919" s="26" t="s">
        <v>1763</v>
      </c>
      <c r="B6919" s="26" t="s">
        <v>1764</v>
      </c>
      <c r="C6919" s="26">
        <v>1982531</v>
      </c>
      <c r="D6919" s="26" t="s">
        <v>780</v>
      </c>
      <c r="E6919" s="26" t="s">
        <v>32064</v>
      </c>
      <c r="F6919" s="26" t="s">
        <v>32065</v>
      </c>
      <c r="G6919" s="26" t="s">
        <v>9601</v>
      </c>
      <c r="H6919" s="26" t="s">
        <v>27</v>
      </c>
      <c r="J6919" s="26" t="s">
        <v>1761</v>
      </c>
      <c r="K6919" s="26" t="s">
        <v>9597</v>
      </c>
      <c r="L6919" s="26" t="s">
        <v>32066</v>
      </c>
      <c r="M6919" s="26">
        <v>380434521047</v>
      </c>
      <c r="N6919" s="26">
        <v>521210100</v>
      </c>
    </row>
    <row r="6920" spans="1:14">
      <c r="A6920" s="26" t="s">
        <v>1855</v>
      </c>
      <c r="B6920" s="26" t="s">
        <v>1856</v>
      </c>
      <c r="C6920" s="26">
        <v>37179654</v>
      </c>
      <c r="D6920" s="26" t="s">
        <v>24</v>
      </c>
      <c r="E6920" s="26" t="s">
        <v>32067</v>
      </c>
      <c r="F6920" s="26" t="s">
        <v>32068</v>
      </c>
      <c r="G6920" s="26" t="s">
        <v>9586</v>
      </c>
      <c r="H6920" s="26" t="s">
        <v>27</v>
      </c>
      <c r="I6920" s="26" t="s">
        <v>14152</v>
      </c>
      <c r="J6920" s="26" t="s">
        <v>1859</v>
      </c>
      <c r="K6920" s="26" t="s">
        <v>9597</v>
      </c>
      <c r="L6920" s="26" t="s">
        <v>32069</v>
      </c>
      <c r="M6920" s="26">
        <v>380984213979</v>
      </c>
      <c r="N6920" s="26">
        <v>523410100</v>
      </c>
    </row>
    <row r="6921" spans="1:14">
      <c r="A6921" s="26" t="s">
        <v>6611</v>
      </c>
      <c r="B6921" s="26" t="s">
        <v>6612</v>
      </c>
      <c r="C6921" s="26">
        <v>38342393</v>
      </c>
      <c r="D6921" s="26" t="s">
        <v>24</v>
      </c>
      <c r="E6921" s="26" t="s">
        <v>32070</v>
      </c>
      <c r="F6921" s="26" t="s">
        <v>32071</v>
      </c>
      <c r="G6921" s="26" t="s">
        <v>9586</v>
      </c>
      <c r="H6921" s="26" t="s">
        <v>949</v>
      </c>
      <c r="I6921" s="26" t="s">
        <v>10118</v>
      </c>
      <c r="J6921" s="26" t="s">
        <v>10119</v>
      </c>
      <c r="K6921" s="26" t="s">
        <v>9582</v>
      </c>
      <c r="L6921" s="26" t="s">
        <v>10120</v>
      </c>
      <c r="M6921" s="26">
        <v>380505967103</v>
      </c>
      <c r="N6921" s="26">
        <v>5321084901</v>
      </c>
    </row>
    <row r="6922" spans="1:14">
      <c r="A6922" s="26" t="s">
        <v>8848</v>
      </c>
      <c r="B6922" s="26" t="s">
        <v>8849</v>
      </c>
      <c r="C6922" s="26">
        <v>42081160</v>
      </c>
      <c r="D6922" s="26" t="s">
        <v>24</v>
      </c>
      <c r="E6922" s="26" t="s">
        <v>32072</v>
      </c>
      <c r="F6922" s="26" t="s">
        <v>32073</v>
      </c>
      <c r="G6922" s="26" t="s">
        <v>9586</v>
      </c>
      <c r="H6922" s="26" t="s">
        <v>1401</v>
      </c>
      <c r="I6922" s="26" t="s">
        <v>11494</v>
      </c>
      <c r="J6922" s="26" t="s">
        <v>1410</v>
      </c>
      <c r="K6922" s="26" t="s">
        <v>9597</v>
      </c>
      <c r="L6922" s="26" t="s">
        <v>11495</v>
      </c>
      <c r="M6922" s="26">
        <v>380473422067</v>
      </c>
      <c r="N6922" s="26">
        <v>522486403</v>
      </c>
    </row>
    <row r="6923" spans="1:14">
      <c r="A6923" s="26" t="s">
        <v>1775</v>
      </c>
      <c r="B6923" s="26" t="s">
        <v>1776</v>
      </c>
      <c r="C6923" s="26">
        <v>41783594</v>
      </c>
      <c r="D6923" s="26" t="s">
        <v>24</v>
      </c>
      <c r="E6923" s="26" t="s">
        <v>32074</v>
      </c>
      <c r="F6923" s="26" t="s">
        <v>32075</v>
      </c>
      <c r="G6923" s="26" t="s">
        <v>9586</v>
      </c>
      <c r="H6923" s="26" t="s">
        <v>27</v>
      </c>
      <c r="I6923" s="26" t="s">
        <v>9814</v>
      </c>
      <c r="J6923" s="26" t="s">
        <v>21897</v>
      </c>
      <c r="K6923" s="26" t="s">
        <v>9582</v>
      </c>
      <c r="L6923" s="26" t="s">
        <v>32076</v>
      </c>
      <c r="M6923" s="26">
        <v>380685127762</v>
      </c>
      <c r="N6923" s="26">
        <v>520685406</v>
      </c>
    </row>
    <row r="6924" spans="1:14">
      <c r="A6924" s="26" t="s">
        <v>2766</v>
      </c>
      <c r="B6924" s="26" t="s">
        <v>2767</v>
      </c>
      <c r="C6924" s="26">
        <v>36729598</v>
      </c>
      <c r="D6924" s="26" t="s">
        <v>24</v>
      </c>
      <c r="E6924" s="26" t="s">
        <v>32077</v>
      </c>
      <c r="F6924" s="26" t="s">
        <v>32078</v>
      </c>
      <c r="G6924" s="26" t="s">
        <v>9579</v>
      </c>
      <c r="H6924" s="26" t="s">
        <v>133</v>
      </c>
      <c r="I6924" s="26" t="s">
        <v>9717</v>
      </c>
      <c r="J6924" s="26" t="s">
        <v>32079</v>
      </c>
      <c r="K6924" s="26" t="s">
        <v>9582</v>
      </c>
      <c r="L6924" s="26" t="s">
        <v>32080</v>
      </c>
      <c r="M6924" s="26">
        <v>380985964341</v>
      </c>
      <c r="N6924" s="26">
        <v>1225885701</v>
      </c>
    </row>
    <row r="6925" spans="1:14">
      <c r="A6925" s="26" t="s">
        <v>1988</v>
      </c>
      <c r="B6925" s="26" t="s">
        <v>1989</v>
      </c>
      <c r="C6925" s="26">
        <v>38672910</v>
      </c>
      <c r="D6925" s="26" t="s">
        <v>24</v>
      </c>
      <c r="E6925" s="26" t="s">
        <v>32081</v>
      </c>
      <c r="F6925" s="26" t="s">
        <v>32082</v>
      </c>
      <c r="G6925" s="26" t="s">
        <v>9586</v>
      </c>
      <c r="H6925" s="26" t="s">
        <v>103</v>
      </c>
      <c r="I6925" s="26" t="s">
        <v>1986</v>
      </c>
      <c r="J6925" s="26" t="s">
        <v>32083</v>
      </c>
      <c r="K6925" s="26" t="s">
        <v>9582</v>
      </c>
      <c r="L6925" s="26" t="s">
        <v>32084</v>
      </c>
      <c r="M6925" s="26">
        <v>380335723429</v>
      </c>
      <c r="N6925" s="26">
        <v>721485601</v>
      </c>
    </row>
    <row r="6926" spans="1:14">
      <c r="A6926" s="26" t="s">
        <v>2608</v>
      </c>
      <c r="B6926" s="26" t="s">
        <v>2609</v>
      </c>
      <c r="C6926" s="26">
        <v>36721693</v>
      </c>
      <c r="D6926" s="26" t="s">
        <v>24</v>
      </c>
      <c r="E6926" s="26" t="s">
        <v>32085</v>
      </c>
      <c r="F6926" s="26" t="s">
        <v>32086</v>
      </c>
      <c r="G6926" s="26" t="s">
        <v>9586</v>
      </c>
      <c r="H6926" s="26" t="s">
        <v>133</v>
      </c>
      <c r="I6926" s="26" t="s">
        <v>12947</v>
      </c>
      <c r="J6926" s="26" t="s">
        <v>219</v>
      </c>
      <c r="K6926" s="26" t="s">
        <v>9582</v>
      </c>
      <c r="L6926" s="26" t="s">
        <v>32087</v>
      </c>
      <c r="M6926" s="26">
        <v>761242210465</v>
      </c>
      <c r="N6926" s="26">
        <v>1221884713</v>
      </c>
    </row>
    <row r="6927" spans="1:14">
      <c r="A6927" s="26" t="s">
        <v>1948</v>
      </c>
      <c r="B6927" s="26" t="s">
        <v>1949</v>
      </c>
      <c r="C6927" s="26">
        <v>1982885</v>
      </c>
      <c r="D6927" s="26" t="s">
        <v>780</v>
      </c>
      <c r="E6927" s="26" t="s">
        <v>32088</v>
      </c>
      <c r="F6927" s="26" t="s">
        <v>9787</v>
      </c>
      <c r="G6927" s="26" t="s">
        <v>9601</v>
      </c>
      <c r="H6927" s="26" t="s">
        <v>103</v>
      </c>
      <c r="I6927" s="26" t="s">
        <v>10149</v>
      </c>
      <c r="J6927" s="26" t="s">
        <v>1950</v>
      </c>
      <c r="K6927" s="26" t="s">
        <v>9597</v>
      </c>
      <c r="L6927" s="26" t="s">
        <v>32089</v>
      </c>
      <c r="M6927" s="26">
        <v>761956144673</v>
      </c>
      <c r="N6927" s="26">
        <v>720810300</v>
      </c>
    </row>
    <row r="6928" spans="1:14">
      <c r="A6928" s="26" t="s">
        <v>3174</v>
      </c>
      <c r="B6928" s="26" t="s">
        <v>3175</v>
      </c>
      <c r="C6928" s="26">
        <v>38947848</v>
      </c>
      <c r="D6928" s="26" t="s">
        <v>24</v>
      </c>
      <c r="E6928" s="26" t="s">
        <v>32090</v>
      </c>
      <c r="F6928" s="26" t="s">
        <v>32091</v>
      </c>
      <c r="G6928" s="26" t="s">
        <v>9586</v>
      </c>
      <c r="H6928" s="26" t="s">
        <v>375</v>
      </c>
      <c r="I6928" s="26" t="s">
        <v>13934</v>
      </c>
      <c r="J6928" s="26" t="s">
        <v>32092</v>
      </c>
      <c r="K6928" s="26" t="s">
        <v>9582</v>
      </c>
      <c r="L6928" s="26" t="s">
        <v>32093</v>
      </c>
      <c r="M6928" s="26">
        <v>380413072233</v>
      </c>
      <c r="N6928" s="26">
        <v>1822510110</v>
      </c>
    </row>
    <row r="6929" spans="1:14">
      <c r="A6929" s="26" t="s">
        <v>2844</v>
      </c>
      <c r="B6929" s="26" t="s">
        <v>2845</v>
      </c>
      <c r="C6929" s="26">
        <v>1990810</v>
      </c>
      <c r="D6929" s="26" t="s">
        <v>780</v>
      </c>
      <c r="E6929" s="26" t="s">
        <v>32094</v>
      </c>
      <c r="F6929" s="26" t="s">
        <v>32095</v>
      </c>
      <c r="G6929" s="26" t="s">
        <v>9601</v>
      </c>
      <c r="H6929" s="26" t="s">
        <v>258</v>
      </c>
      <c r="J6929" s="26" t="s">
        <v>298</v>
      </c>
      <c r="K6929" s="26" t="s">
        <v>9597</v>
      </c>
      <c r="L6929" s="26" t="s">
        <v>32096</v>
      </c>
      <c r="M6929" s="26">
        <v>380626432435</v>
      </c>
      <c r="N6929" s="26">
        <v>1412900000</v>
      </c>
    </row>
    <row r="6930" spans="1:14">
      <c r="A6930" s="26" t="s">
        <v>3483</v>
      </c>
      <c r="B6930" s="26" t="s">
        <v>3484</v>
      </c>
      <c r="C6930" s="26">
        <v>42043319</v>
      </c>
      <c r="D6930" s="26" t="s">
        <v>24</v>
      </c>
      <c r="E6930" s="26" t="s">
        <v>32097</v>
      </c>
      <c r="F6930" s="26" t="s">
        <v>32098</v>
      </c>
      <c r="G6930" s="26" t="s">
        <v>9586</v>
      </c>
      <c r="H6930" s="26" t="s">
        <v>392</v>
      </c>
      <c r="I6930" s="26" t="s">
        <v>10627</v>
      </c>
      <c r="J6930" s="26" t="s">
        <v>32099</v>
      </c>
      <c r="K6930" s="26" t="s">
        <v>9606</v>
      </c>
      <c r="L6930" s="26" t="s">
        <v>32100</v>
      </c>
      <c r="M6930" s="26">
        <v>761347931756</v>
      </c>
      <c r="N6930" s="26">
        <v>2124455300</v>
      </c>
    </row>
    <row r="6931" spans="1:14">
      <c r="A6931" s="26" t="s">
        <v>9125</v>
      </c>
      <c r="B6931" s="26" t="s">
        <v>9126</v>
      </c>
      <c r="C6931" s="26">
        <v>38407889</v>
      </c>
      <c r="D6931" s="26" t="s">
        <v>24</v>
      </c>
      <c r="E6931" s="26" t="s">
        <v>32101</v>
      </c>
      <c r="F6931" s="26" t="s">
        <v>32102</v>
      </c>
      <c r="G6931" s="26" t="s">
        <v>9579</v>
      </c>
      <c r="H6931" s="26" t="s">
        <v>1490</v>
      </c>
      <c r="I6931" s="26" t="s">
        <v>9846</v>
      </c>
      <c r="J6931" s="26" t="s">
        <v>32103</v>
      </c>
      <c r="K6931" s="26" t="s">
        <v>9582</v>
      </c>
      <c r="L6931" s="26" t="s">
        <v>32104</v>
      </c>
      <c r="M6931" s="26">
        <v>760880733586</v>
      </c>
      <c r="N6931" s="26">
        <v>7323089901</v>
      </c>
    </row>
    <row r="6932" spans="1:14">
      <c r="A6932" s="26" t="s">
        <v>4599</v>
      </c>
      <c r="B6932" s="26" t="s">
        <v>4600</v>
      </c>
      <c r="C6932" s="26">
        <v>38797880</v>
      </c>
      <c r="D6932" s="26" t="s">
        <v>24</v>
      </c>
      <c r="E6932" s="26" t="s">
        <v>32105</v>
      </c>
      <c r="F6932" s="26" t="s">
        <v>32106</v>
      </c>
      <c r="G6932" s="26" t="s">
        <v>9579</v>
      </c>
      <c r="H6932" s="26" t="s">
        <v>670</v>
      </c>
      <c r="I6932" s="26" t="s">
        <v>10789</v>
      </c>
      <c r="J6932" s="26" t="s">
        <v>32107</v>
      </c>
      <c r="K6932" s="26" t="s">
        <v>9582</v>
      </c>
      <c r="L6932" s="26" t="s">
        <v>32108</v>
      </c>
      <c r="M6932" s="26">
        <v>380523450157</v>
      </c>
      <c r="N6932" s="26">
        <v>3521984901</v>
      </c>
    </row>
    <row r="6933" spans="1:14">
      <c r="A6933" s="26" t="s">
        <v>2060</v>
      </c>
      <c r="B6933" s="26" t="s">
        <v>2061</v>
      </c>
      <c r="C6933" s="26">
        <v>20122722</v>
      </c>
      <c r="D6933" s="26" t="s">
        <v>24</v>
      </c>
      <c r="E6933" s="26" t="s">
        <v>32109</v>
      </c>
      <c r="F6933" s="26" t="s">
        <v>12410</v>
      </c>
      <c r="G6933" s="26" t="s">
        <v>9586</v>
      </c>
      <c r="H6933" s="26" t="s">
        <v>103</v>
      </c>
      <c r="J6933" s="26" t="s">
        <v>116</v>
      </c>
      <c r="K6933" s="26" t="s">
        <v>9597</v>
      </c>
      <c r="L6933" s="26" t="s">
        <v>16237</v>
      </c>
      <c r="M6933" s="26">
        <v>380332729349</v>
      </c>
      <c r="N6933" s="26">
        <v>710100000</v>
      </c>
    </row>
    <row r="6934" spans="1:14">
      <c r="A6934" s="26" t="s">
        <v>6615</v>
      </c>
      <c r="B6934" s="26" t="s">
        <v>6616</v>
      </c>
      <c r="C6934" s="26">
        <v>41348856</v>
      </c>
      <c r="D6934" s="26" t="s">
        <v>24</v>
      </c>
      <c r="E6934" s="26" t="s">
        <v>32110</v>
      </c>
      <c r="F6934" s="26" t="s">
        <v>32111</v>
      </c>
      <c r="G6934" s="26" t="s">
        <v>9591</v>
      </c>
      <c r="H6934" s="26" t="s">
        <v>949</v>
      </c>
      <c r="I6934" s="26" t="s">
        <v>16199</v>
      </c>
      <c r="J6934" s="26" t="s">
        <v>32112</v>
      </c>
      <c r="K6934" s="26" t="s">
        <v>9582</v>
      </c>
      <c r="L6934" s="26" t="s">
        <v>32113</v>
      </c>
      <c r="M6934" s="26">
        <v>380660590796</v>
      </c>
      <c r="N6934" s="26">
        <v>5322883901</v>
      </c>
    </row>
    <row r="6935" spans="1:14">
      <c r="A6935" s="26" t="s">
        <v>3434</v>
      </c>
      <c r="B6935" s="26" t="s">
        <v>3435</v>
      </c>
      <c r="C6935" s="26">
        <v>40390032</v>
      </c>
      <c r="D6935" s="26" t="s">
        <v>24</v>
      </c>
      <c r="E6935" s="26" t="s">
        <v>32114</v>
      </c>
      <c r="F6935" s="26" t="s">
        <v>32115</v>
      </c>
      <c r="G6935" s="26" t="s">
        <v>9586</v>
      </c>
      <c r="H6935" s="26" t="s">
        <v>392</v>
      </c>
      <c r="I6935" s="26" t="s">
        <v>9857</v>
      </c>
      <c r="J6935" s="26" t="s">
        <v>32116</v>
      </c>
      <c r="K6935" s="26" t="s">
        <v>9582</v>
      </c>
      <c r="L6935" s="26" t="s">
        <v>32117</v>
      </c>
      <c r="M6935" s="26">
        <v>380800503118</v>
      </c>
      <c r="N6935" s="26">
        <v>2121983201</v>
      </c>
    </row>
    <row r="6936" spans="1:14">
      <c r="A6936" s="26" t="s">
        <v>8909</v>
      </c>
      <c r="B6936" s="26" t="s">
        <v>8910</v>
      </c>
      <c r="C6936" s="26">
        <v>42070740</v>
      </c>
      <c r="D6936" s="26" t="s">
        <v>24</v>
      </c>
      <c r="E6936" s="26" t="s">
        <v>32118</v>
      </c>
      <c r="F6936" s="26" t="s">
        <v>32119</v>
      </c>
      <c r="G6936" s="26" t="s">
        <v>9591</v>
      </c>
      <c r="H6936" s="26" t="s">
        <v>1401</v>
      </c>
      <c r="J6936" s="26" t="s">
        <v>8911</v>
      </c>
      <c r="K6936" s="26" t="s">
        <v>9582</v>
      </c>
      <c r="L6936" s="26" t="s">
        <v>32120</v>
      </c>
      <c r="M6936" s="26">
        <v>761920290392</v>
      </c>
      <c r="N6936" s="26">
        <v>7120385001</v>
      </c>
    </row>
    <row r="6937" spans="1:14">
      <c r="A6937" s="26" t="s">
        <v>4692</v>
      </c>
      <c r="B6937" s="26" t="s">
        <v>4693</v>
      </c>
      <c r="C6937" s="26">
        <v>1995249</v>
      </c>
      <c r="D6937" s="26" t="s">
        <v>780</v>
      </c>
      <c r="E6937" s="26" t="s">
        <v>32121</v>
      </c>
      <c r="F6937" s="26" t="s">
        <v>32122</v>
      </c>
      <c r="G6937" s="26" t="s">
        <v>9601</v>
      </c>
      <c r="H6937" s="26" t="s">
        <v>670</v>
      </c>
      <c r="I6937" s="26" t="s">
        <v>23222</v>
      </c>
      <c r="J6937" s="26" t="s">
        <v>695</v>
      </c>
      <c r="K6937" s="26" t="s">
        <v>9597</v>
      </c>
      <c r="L6937" s="26" t="s">
        <v>23223</v>
      </c>
      <c r="M6937" s="26">
        <v>380525121433</v>
      </c>
      <c r="N6937" s="26">
        <v>525087502</v>
      </c>
    </row>
    <row r="6938" spans="1:14">
      <c r="A6938" s="26" t="s">
        <v>9133</v>
      </c>
      <c r="B6938" s="26" t="s">
        <v>9134</v>
      </c>
      <c r="C6938" s="26">
        <v>43564124</v>
      </c>
      <c r="D6938" s="26" t="s">
        <v>24</v>
      </c>
      <c r="E6938" s="26" t="s">
        <v>32123</v>
      </c>
      <c r="F6938" s="26" t="s">
        <v>32124</v>
      </c>
      <c r="G6938" s="26" t="s">
        <v>9586</v>
      </c>
      <c r="H6938" s="26" t="s">
        <v>1490</v>
      </c>
      <c r="J6938" s="26" t="s">
        <v>1541</v>
      </c>
      <c r="K6938" s="26" t="s">
        <v>9606</v>
      </c>
      <c r="L6938" s="26" t="s">
        <v>32125</v>
      </c>
      <c r="M6938" s="26">
        <v>761920845910</v>
      </c>
      <c r="N6938" s="26">
        <v>7323555100</v>
      </c>
    </row>
    <row r="6939" spans="1:14">
      <c r="A6939" s="26" t="s">
        <v>4158</v>
      </c>
      <c r="B6939" s="26" t="s">
        <v>4155</v>
      </c>
      <c r="C6939" s="26">
        <v>1993546</v>
      </c>
      <c r="D6939" s="26" t="s">
        <v>24</v>
      </c>
      <c r="E6939" s="26" t="s">
        <v>32126</v>
      </c>
      <c r="F6939" s="26" t="s">
        <v>32127</v>
      </c>
      <c r="G6939" s="26" t="s">
        <v>9579</v>
      </c>
      <c r="H6939" s="26" t="s">
        <v>506</v>
      </c>
      <c r="I6939" s="26" t="s">
        <v>12382</v>
      </c>
      <c r="J6939" s="26" t="s">
        <v>12383</v>
      </c>
      <c r="K6939" s="26" t="s">
        <v>9582</v>
      </c>
      <c r="L6939" s="26" t="s">
        <v>12384</v>
      </c>
      <c r="M6939" s="26">
        <v>380989727810</v>
      </c>
      <c r="N6939" s="26">
        <v>522880801</v>
      </c>
    </row>
    <row r="6940" spans="1:14">
      <c r="A6940" s="26" t="s">
        <v>4837</v>
      </c>
      <c r="B6940" s="26" t="s">
        <v>4838</v>
      </c>
      <c r="C6940" s="26">
        <v>37928735</v>
      </c>
      <c r="D6940" s="26" t="s">
        <v>24</v>
      </c>
      <c r="E6940" s="26" t="s">
        <v>32128</v>
      </c>
      <c r="F6940" s="26" t="s">
        <v>32129</v>
      </c>
      <c r="G6940" s="26" t="s">
        <v>9586</v>
      </c>
      <c r="H6940" s="26" t="s">
        <v>711</v>
      </c>
      <c r="I6940" s="26" t="s">
        <v>9997</v>
      </c>
      <c r="J6940" s="26" t="s">
        <v>9998</v>
      </c>
      <c r="K6940" s="26" t="s">
        <v>9597</v>
      </c>
      <c r="L6940" s="26" t="s">
        <v>32130</v>
      </c>
      <c r="M6940" s="26">
        <v>380661988050</v>
      </c>
      <c r="N6940" s="26">
        <v>122084002</v>
      </c>
    </row>
    <row r="6941" spans="1:14">
      <c r="A6941" s="26" t="s">
        <v>8763</v>
      </c>
      <c r="B6941" s="26" t="s">
        <v>8764</v>
      </c>
      <c r="C6941" s="26">
        <v>40888750</v>
      </c>
      <c r="D6941" s="26" t="s">
        <v>24</v>
      </c>
      <c r="E6941" s="26" t="s">
        <v>32131</v>
      </c>
      <c r="F6941" s="26" t="s">
        <v>32132</v>
      </c>
      <c r="G6941" s="26" t="s">
        <v>9586</v>
      </c>
      <c r="H6941" s="26" t="s">
        <v>1308</v>
      </c>
      <c r="J6941" s="26" t="s">
        <v>1387</v>
      </c>
      <c r="K6941" s="26" t="s">
        <v>9597</v>
      </c>
      <c r="L6941" s="26" t="s">
        <v>32133</v>
      </c>
      <c r="M6941" s="26">
        <v>761331461812</v>
      </c>
      <c r="N6941" s="26">
        <v>4412745702</v>
      </c>
    </row>
    <row r="6942" spans="1:14">
      <c r="A6942" s="26" t="s">
        <v>7859</v>
      </c>
      <c r="B6942" s="26" t="s">
        <v>7860</v>
      </c>
      <c r="C6942" s="26">
        <v>34174035</v>
      </c>
      <c r="D6942" s="26" t="s">
        <v>24</v>
      </c>
      <c r="E6942" s="26" t="s">
        <v>32134</v>
      </c>
      <c r="F6942" s="26" t="s">
        <v>32135</v>
      </c>
      <c r="G6942" s="26" t="s">
        <v>9586</v>
      </c>
      <c r="H6942" s="26" t="s">
        <v>1122</v>
      </c>
      <c r="I6942" s="26" t="s">
        <v>10748</v>
      </c>
      <c r="J6942" s="26" t="s">
        <v>32136</v>
      </c>
      <c r="K6942" s="26" t="s">
        <v>9582</v>
      </c>
      <c r="L6942" s="26" t="s">
        <v>32137</v>
      </c>
      <c r="M6942" s="26">
        <v>380575491284</v>
      </c>
      <c r="N6942" s="26">
        <v>6320686501</v>
      </c>
    </row>
    <row r="6943" spans="1:14">
      <c r="A6943" s="26" t="s">
        <v>3972</v>
      </c>
      <c r="B6943" s="26" t="s">
        <v>3973</v>
      </c>
      <c r="C6943" s="26">
        <v>42195683</v>
      </c>
      <c r="D6943" s="26" t="s">
        <v>24</v>
      </c>
      <c r="E6943" s="26" t="s">
        <v>32138</v>
      </c>
      <c r="F6943" s="26" t="s">
        <v>32139</v>
      </c>
      <c r="G6943" s="26" t="s">
        <v>9579</v>
      </c>
      <c r="H6943" s="26" t="s">
        <v>506</v>
      </c>
      <c r="J6943" s="26" t="s">
        <v>32140</v>
      </c>
      <c r="K6943" s="26" t="s">
        <v>9582</v>
      </c>
      <c r="L6943" s="26" t="s">
        <v>32141</v>
      </c>
      <c r="M6943" s="26">
        <v>380681369328</v>
      </c>
      <c r="N6943" s="26">
        <v>2622880811</v>
      </c>
    </row>
    <row r="6944" spans="1:14">
      <c r="A6944" s="26" t="s">
        <v>1988</v>
      </c>
      <c r="B6944" s="26" t="s">
        <v>1989</v>
      </c>
      <c r="C6944" s="26">
        <v>38672910</v>
      </c>
      <c r="D6944" s="26" t="s">
        <v>24</v>
      </c>
      <c r="E6944" s="26" t="s">
        <v>32142</v>
      </c>
      <c r="F6944" s="26" t="s">
        <v>32143</v>
      </c>
      <c r="G6944" s="26" t="s">
        <v>9579</v>
      </c>
      <c r="H6944" s="26" t="s">
        <v>103</v>
      </c>
      <c r="I6944" s="26" t="s">
        <v>1986</v>
      </c>
      <c r="J6944" s="26" t="s">
        <v>10025</v>
      </c>
      <c r="K6944" s="26" t="s">
        <v>9582</v>
      </c>
      <c r="L6944" s="26" t="s">
        <v>32144</v>
      </c>
      <c r="M6944" s="26">
        <v>380335723429</v>
      </c>
      <c r="N6944" s="26">
        <v>721486401</v>
      </c>
    </row>
    <row r="6945" spans="1:14">
      <c r="A6945" s="26" t="s">
        <v>6047</v>
      </c>
      <c r="B6945" s="26" t="s">
        <v>6048</v>
      </c>
      <c r="C6945" s="26">
        <v>38436470</v>
      </c>
      <c r="D6945" s="26" t="s">
        <v>24</v>
      </c>
      <c r="E6945" s="26" t="s">
        <v>32145</v>
      </c>
      <c r="F6945" s="26" t="s">
        <v>32146</v>
      </c>
      <c r="G6945" s="26" t="s">
        <v>9586</v>
      </c>
      <c r="H6945" s="26" t="s">
        <v>835</v>
      </c>
      <c r="I6945" s="26" t="s">
        <v>9752</v>
      </c>
      <c r="J6945" s="26" t="s">
        <v>873</v>
      </c>
      <c r="K6945" s="26" t="s">
        <v>9582</v>
      </c>
      <c r="L6945" s="26" t="s">
        <v>32147</v>
      </c>
      <c r="M6945" s="26">
        <v>380512510181</v>
      </c>
      <c r="N6945" s="26">
        <v>4824282701</v>
      </c>
    </row>
    <row r="6946" spans="1:14">
      <c r="A6946" s="26" t="s">
        <v>7899</v>
      </c>
      <c r="B6946" s="26" t="s">
        <v>7900</v>
      </c>
      <c r="C6946" s="26">
        <v>38813974</v>
      </c>
      <c r="D6946" s="26" t="s">
        <v>24</v>
      </c>
      <c r="E6946" s="26" t="s">
        <v>32148</v>
      </c>
      <c r="F6946" s="26" t="s">
        <v>32149</v>
      </c>
      <c r="G6946" s="26" t="s">
        <v>9586</v>
      </c>
      <c r="H6946" s="26" t="s">
        <v>1122</v>
      </c>
      <c r="I6946" s="26" t="s">
        <v>11218</v>
      </c>
      <c r="J6946" s="26" t="s">
        <v>32150</v>
      </c>
      <c r="K6946" s="26" t="s">
        <v>9582</v>
      </c>
      <c r="L6946" s="26" t="s">
        <v>32151</v>
      </c>
      <c r="M6946" s="26">
        <v>380576371039</v>
      </c>
      <c r="N6946" s="26">
        <v>6322057602</v>
      </c>
    </row>
    <row r="6947" spans="1:14">
      <c r="A6947" s="26" t="s">
        <v>7851</v>
      </c>
      <c r="B6947" s="26" t="s">
        <v>7852</v>
      </c>
      <c r="C6947" s="26">
        <v>38248739</v>
      </c>
      <c r="D6947" s="26" t="s">
        <v>24</v>
      </c>
      <c r="E6947" s="26" t="s">
        <v>32152</v>
      </c>
      <c r="F6947" s="26" t="s">
        <v>32153</v>
      </c>
      <c r="G6947" s="26" t="s">
        <v>9591</v>
      </c>
      <c r="H6947" s="26" t="s">
        <v>1122</v>
      </c>
      <c r="I6947" s="26" t="s">
        <v>10331</v>
      </c>
      <c r="J6947" s="26" t="s">
        <v>1218</v>
      </c>
      <c r="K6947" s="26" t="s">
        <v>9582</v>
      </c>
      <c r="L6947" s="26" t="s">
        <v>32154</v>
      </c>
      <c r="M6947" s="26">
        <v>380666695317</v>
      </c>
      <c r="N6947" s="26">
        <v>120455604</v>
      </c>
    </row>
    <row r="6948" spans="1:14">
      <c r="A6948" s="26" t="s">
        <v>3819</v>
      </c>
      <c r="B6948" s="26" t="s">
        <v>3820</v>
      </c>
      <c r="C6948" s="26">
        <v>3568209</v>
      </c>
      <c r="D6948" s="26" t="s">
        <v>780</v>
      </c>
      <c r="E6948" s="26" t="s">
        <v>32155</v>
      </c>
      <c r="F6948" s="26" t="s">
        <v>31494</v>
      </c>
      <c r="G6948" s="26" t="s">
        <v>9601</v>
      </c>
      <c r="H6948" s="26" t="s">
        <v>468</v>
      </c>
      <c r="J6948" s="26" t="s">
        <v>494</v>
      </c>
      <c r="K6948" s="26" t="s">
        <v>9597</v>
      </c>
      <c r="L6948" s="26" t="s">
        <v>32156</v>
      </c>
      <c r="M6948" s="26">
        <v>380676124607</v>
      </c>
      <c r="N6948" s="26">
        <v>2310700000</v>
      </c>
    </row>
    <row r="6949" spans="1:14">
      <c r="A6949" s="26" t="s">
        <v>7580</v>
      </c>
      <c r="B6949" s="26" t="s">
        <v>7581</v>
      </c>
      <c r="C6949" s="26">
        <v>38509208</v>
      </c>
      <c r="D6949" s="26" t="s">
        <v>24</v>
      </c>
      <c r="E6949" s="26" t="s">
        <v>32157</v>
      </c>
      <c r="F6949" s="26" t="s">
        <v>32158</v>
      </c>
      <c r="G6949" s="26" t="s">
        <v>9579</v>
      </c>
      <c r="H6949" s="26" t="s">
        <v>1088</v>
      </c>
      <c r="I6949" s="26" t="s">
        <v>9818</v>
      </c>
      <c r="J6949" s="26" t="s">
        <v>9534</v>
      </c>
      <c r="K6949" s="26" t="s">
        <v>9582</v>
      </c>
      <c r="L6949" s="26" t="s">
        <v>32159</v>
      </c>
      <c r="M6949" s="26">
        <v>380354445117</v>
      </c>
      <c r="N6949" s="26">
        <v>725581001</v>
      </c>
    </row>
    <row r="6950" spans="1:14">
      <c r="A6950" s="26" t="s">
        <v>6187</v>
      </c>
      <c r="B6950" s="26" t="s">
        <v>6188</v>
      </c>
      <c r="C6950" s="26">
        <v>38096553</v>
      </c>
      <c r="D6950" s="26" t="s">
        <v>24</v>
      </c>
      <c r="E6950" s="26" t="s">
        <v>32160</v>
      </c>
      <c r="F6950" s="26" t="s">
        <v>32161</v>
      </c>
      <c r="G6950" s="26" t="s">
        <v>9586</v>
      </c>
      <c r="H6950" s="26" t="s">
        <v>885</v>
      </c>
      <c r="J6950" s="26" t="s">
        <v>32162</v>
      </c>
      <c r="K6950" s="26" t="s">
        <v>9582</v>
      </c>
      <c r="L6950" s="26" t="s">
        <v>32163</v>
      </c>
      <c r="M6950" s="26">
        <v>760970888676</v>
      </c>
      <c r="N6950" s="26">
        <v>5121881001</v>
      </c>
    </row>
    <row r="6951" spans="1:14">
      <c r="A6951" s="26" t="s">
        <v>5927</v>
      </c>
      <c r="B6951" s="26" t="s">
        <v>5928</v>
      </c>
      <c r="C6951" s="26">
        <v>1998437</v>
      </c>
      <c r="D6951" s="26" t="s">
        <v>780</v>
      </c>
      <c r="E6951" s="26" t="s">
        <v>32164</v>
      </c>
      <c r="F6951" s="26" t="s">
        <v>32165</v>
      </c>
      <c r="G6951" s="26" t="s">
        <v>9601</v>
      </c>
      <c r="H6951" s="26" t="s">
        <v>835</v>
      </c>
      <c r="I6951" s="26" t="s">
        <v>11355</v>
      </c>
      <c r="J6951" s="26" t="s">
        <v>5923</v>
      </c>
      <c r="K6951" s="26" t="s">
        <v>9606</v>
      </c>
      <c r="L6951" s="26" t="s">
        <v>11356</v>
      </c>
      <c r="M6951" s="26">
        <v>380516321440</v>
      </c>
      <c r="N6951" s="26">
        <v>4821755100</v>
      </c>
    </row>
    <row r="6952" spans="1:14">
      <c r="A6952" s="26" t="s">
        <v>7202</v>
      </c>
      <c r="B6952" s="26" t="s">
        <v>7203</v>
      </c>
      <c r="C6952" s="26">
        <v>3068582</v>
      </c>
      <c r="D6952" s="26" t="s">
        <v>24</v>
      </c>
      <c r="E6952" s="26" t="s">
        <v>32166</v>
      </c>
      <c r="F6952" s="26" t="s">
        <v>13742</v>
      </c>
      <c r="G6952" s="26" t="s">
        <v>9586</v>
      </c>
      <c r="H6952" s="26" t="s">
        <v>987</v>
      </c>
      <c r="J6952" s="26" t="s">
        <v>1008</v>
      </c>
      <c r="K6952" s="26" t="s">
        <v>9597</v>
      </c>
      <c r="L6952" s="26" t="s">
        <v>26862</v>
      </c>
      <c r="M6952" s="26">
        <v>380362641654</v>
      </c>
      <c r="N6952" s="26">
        <v>122086501</v>
      </c>
    </row>
    <row r="6953" spans="1:14">
      <c r="A6953" s="26" t="s">
        <v>4637</v>
      </c>
      <c r="B6953" s="26" t="s">
        <v>4638</v>
      </c>
      <c r="C6953" s="26">
        <v>1994942</v>
      </c>
      <c r="D6953" s="26" t="s">
        <v>780</v>
      </c>
      <c r="E6953" s="26" t="s">
        <v>32167</v>
      </c>
      <c r="F6953" s="26" t="s">
        <v>32168</v>
      </c>
      <c r="G6953" s="26" t="s">
        <v>9601</v>
      </c>
      <c r="H6953" s="26" t="s">
        <v>670</v>
      </c>
      <c r="J6953" s="26" t="s">
        <v>687</v>
      </c>
      <c r="K6953" s="26" t="s">
        <v>9597</v>
      </c>
      <c r="L6953" s="26" t="s">
        <v>32169</v>
      </c>
      <c r="M6953" s="26">
        <v>761198853575</v>
      </c>
      <c r="N6953" s="26">
        <v>3510100000</v>
      </c>
    </row>
    <row r="6954" spans="1:14">
      <c r="A6954" s="26" t="s">
        <v>6524</v>
      </c>
      <c r="B6954" s="26" t="s">
        <v>6525</v>
      </c>
      <c r="C6954" s="26">
        <v>2063387</v>
      </c>
      <c r="D6954" s="26" t="s">
        <v>24</v>
      </c>
      <c r="E6954" s="26" t="s">
        <v>32170</v>
      </c>
      <c r="F6954" s="26" t="s">
        <v>32171</v>
      </c>
      <c r="G6954" s="26" t="s">
        <v>9591</v>
      </c>
      <c r="H6954" s="26" t="s">
        <v>885</v>
      </c>
      <c r="J6954" s="26" t="s">
        <v>13607</v>
      </c>
      <c r="K6954" s="26" t="s">
        <v>9597</v>
      </c>
      <c r="L6954" s="26" t="s">
        <v>28356</v>
      </c>
      <c r="M6954" s="26">
        <v>380487053490</v>
      </c>
      <c r="N6954" s="26">
        <v>5111500000</v>
      </c>
    </row>
    <row r="6955" spans="1:14">
      <c r="A6955" s="26" t="s">
        <v>3300</v>
      </c>
      <c r="B6955" s="26" t="s">
        <v>3301</v>
      </c>
      <c r="C6955" s="26">
        <v>40953405</v>
      </c>
      <c r="D6955" s="26" t="s">
        <v>24</v>
      </c>
      <c r="E6955" s="26" t="s">
        <v>32172</v>
      </c>
      <c r="F6955" s="26" t="s">
        <v>32173</v>
      </c>
      <c r="G6955" s="26" t="s">
        <v>9586</v>
      </c>
      <c r="H6955" s="26" t="s">
        <v>375</v>
      </c>
      <c r="I6955" s="26" t="s">
        <v>12674</v>
      </c>
      <c r="J6955" s="26" t="s">
        <v>32174</v>
      </c>
      <c r="K6955" s="26" t="s">
        <v>9582</v>
      </c>
      <c r="L6955" s="26" t="s">
        <v>32175</v>
      </c>
      <c r="M6955" s="26">
        <v>380412409128</v>
      </c>
      <c r="N6955" s="26">
        <v>1822086501</v>
      </c>
    </row>
    <row r="6956" spans="1:14">
      <c r="A6956" s="26" t="s">
        <v>4253</v>
      </c>
      <c r="B6956" s="26" t="s">
        <v>4254</v>
      </c>
      <c r="C6956" s="26">
        <v>41394939</v>
      </c>
      <c r="D6956" s="26" t="s">
        <v>24</v>
      </c>
      <c r="E6956" s="26" t="s">
        <v>32176</v>
      </c>
      <c r="F6956" s="26" t="s">
        <v>32177</v>
      </c>
      <c r="G6956" s="26" t="s">
        <v>9579</v>
      </c>
      <c r="H6956" s="26" t="s">
        <v>506</v>
      </c>
      <c r="I6956" s="26" t="s">
        <v>9951</v>
      </c>
      <c r="J6956" s="26" t="s">
        <v>32178</v>
      </c>
      <c r="K6956" s="26" t="s">
        <v>9582</v>
      </c>
      <c r="L6956" s="26" t="s">
        <v>32179</v>
      </c>
      <c r="M6956" s="26">
        <v>380347961449</v>
      </c>
      <c r="N6956" s="26">
        <v>2625610103</v>
      </c>
    </row>
    <row r="6957" spans="1:14">
      <c r="A6957" s="26" t="s">
        <v>1637</v>
      </c>
      <c r="B6957" s="26" t="s">
        <v>1638</v>
      </c>
      <c r="C6957" s="26">
        <v>3082961</v>
      </c>
      <c r="D6957" s="26" t="s">
        <v>780</v>
      </c>
      <c r="E6957" s="26" t="s">
        <v>32180</v>
      </c>
      <c r="F6957" s="26" t="s">
        <v>32181</v>
      </c>
      <c r="G6957" s="26" t="s">
        <v>9601</v>
      </c>
      <c r="H6957" s="26" t="s">
        <v>27</v>
      </c>
      <c r="J6957" s="26" t="s">
        <v>36</v>
      </c>
      <c r="K6957" s="26" t="s">
        <v>9597</v>
      </c>
      <c r="L6957" s="26" t="s">
        <v>15397</v>
      </c>
      <c r="M6957" s="26">
        <v>380432605821</v>
      </c>
      <c r="N6957" s="26">
        <v>510100000</v>
      </c>
    </row>
    <row r="6958" spans="1:14">
      <c r="A6958" s="26" t="s">
        <v>6454</v>
      </c>
      <c r="B6958" s="26" t="s">
        <v>6254</v>
      </c>
      <c r="C6958" s="26">
        <v>39027648</v>
      </c>
      <c r="D6958" s="26" t="s">
        <v>24</v>
      </c>
      <c r="E6958" s="26" t="s">
        <v>32182</v>
      </c>
      <c r="F6958" s="26" t="s">
        <v>13742</v>
      </c>
      <c r="G6958" s="26" t="s">
        <v>9586</v>
      </c>
      <c r="H6958" s="26" t="s">
        <v>885</v>
      </c>
      <c r="J6958" s="26" t="s">
        <v>910</v>
      </c>
      <c r="K6958" s="26" t="s">
        <v>9597</v>
      </c>
      <c r="L6958" s="26" t="s">
        <v>14673</v>
      </c>
      <c r="M6958" s="26">
        <v>760974001290</v>
      </c>
      <c r="N6958" s="26">
        <v>5110100000</v>
      </c>
    </row>
    <row r="6959" spans="1:14">
      <c r="A6959" s="26" t="s">
        <v>6052</v>
      </c>
      <c r="B6959" s="26" t="s">
        <v>6053</v>
      </c>
      <c r="C6959" s="26">
        <v>38412224</v>
      </c>
      <c r="D6959" s="26" t="s">
        <v>24</v>
      </c>
      <c r="E6959" s="26" t="s">
        <v>32183</v>
      </c>
      <c r="F6959" s="26" t="s">
        <v>32184</v>
      </c>
      <c r="G6959" s="26" t="s">
        <v>9586</v>
      </c>
      <c r="H6959" s="26" t="s">
        <v>835</v>
      </c>
      <c r="I6959" s="26" t="s">
        <v>13143</v>
      </c>
      <c r="J6959" s="26" t="s">
        <v>32185</v>
      </c>
      <c r="K6959" s="26" t="s">
        <v>9582</v>
      </c>
      <c r="L6959" s="26" t="s">
        <v>32186</v>
      </c>
      <c r="M6959" s="26">
        <v>380516725133</v>
      </c>
      <c r="N6959" s="26">
        <v>4824880401</v>
      </c>
    </row>
    <row r="6960" spans="1:14">
      <c r="A6960" s="26" t="s">
        <v>6111</v>
      </c>
      <c r="B6960" s="26" t="s">
        <v>6112</v>
      </c>
      <c r="C6960" s="26">
        <v>38661186</v>
      </c>
      <c r="D6960" s="26" t="s">
        <v>24</v>
      </c>
      <c r="E6960" s="26" t="s">
        <v>32187</v>
      </c>
      <c r="F6960" s="26" t="s">
        <v>32188</v>
      </c>
      <c r="G6960" s="26" t="s">
        <v>9579</v>
      </c>
      <c r="H6960" s="26" t="s">
        <v>885</v>
      </c>
      <c r="I6960" s="26" t="s">
        <v>10457</v>
      </c>
      <c r="J6960" s="26" t="s">
        <v>32189</v>
      </c>
      <c r="K6960" s="26" t="s">
        <v>9906</v>
      </c>
      <c r="L6960" s="26" t="s">
        <v>32190</v>
      </c>
      <c r="M6960" s="26">
        <v>380989683041</v>
      </c>
      <c r="N6960" s="26">
        <v>5120486402</v>
      </c>
    </row>
    <row r="6961" spans="1:14">
      <c r="A6961" s="26" t="s">
        <v>3361</v>
      </c>
      <c r="B6961" s="26" t="s">
        <v>3362</v>
      </c>
      <c r="C6961" s="26">
        <v>38236420</v>
      </c>
      <c r="D6961" s="26" t="s">
        <v>24</v>
      </c>
      <c r="E6961" s="26" t="s">
        <v>32191</v>
      </c>
      <c r="F6961" s="26" t="s">
        <v>32192</v>
      </c>
      <c r="G6961" s="26" t="s">
        <v>9586</v>
      </c>
      <c r="H6961" s="26" t="s">
        <v>392</v>
      </c>
      <c r="I6961" s="26" t="s">
        <v>12978</v>
      </c>
      <c r="J6961" s="26" t="s">
        <v>32193</v>
      </c>
      <c r="K6961" s="26" t="s">
        <v>9582</v>
      </c>
      <c r="L6961" s="26" t="s">
        <v>32194</v>
      </c>
      <c r="M6961" s="26">
        <v>380313165275</v>
      </c>
      <c r="N6961" s="26">
        <v>2122787401</v>
      </c>
    </row>
    <row r="6962" spans="1:14">
      <c r="A6962" s="26" t="s">
        <v>2982</v>
      </c>
      <c r="B6962" s="26" t="s">
        <v>2983</v>
      </c>
      <c r="C6962" s="26">
        <v>37643758</v>
      </c>
      <c r="D6962" s="26" t="s">
        <v>24</v>
      </c>
      <c r="E6962" s="26" t="s">
        <v>32195</v>
      </c>
      <c r="F6962" s="26" t="s">
        <v>32196</v>
      </c>
      <c r="G6962" s="26" t="s">
        <v>9579</v>
      </c>
      <c r="H6962" s="26" t="s">
        <v>258</v>
      </c>
      <c r="I6962" s="26" t="s">
        <v>14964</v>
      </c>
      <c r="J6962" s="26" t="s">
        <v>6859</v>
      </c>
      <c r="K6962" s="26" t="s">
        <v>9582</v>
      </c>
      <c r="L6962" s="26" t="s">
        <v>32197</v>
      </c>
      <c r="M6962" s="26">
        <v>380626631218</v>
      </c>
      <c r="N6962" s="26">
        <v>1220755136</v>
      </c>
    </row>
    <row r="6963" spans="1:14">
      <c r="A6963" s="26" t="s">
        <v>3805</v>
      </c>
      <c r="B6963" s="26" t="s">
        <v>3806</v>
      </c>
      <c r="C6963" s="26">
        <v>41083586</v>
      </c>
      <c r="D6963" s="26" t="s">
        <v>24</v>
      </c>
      <c r="E6963" s="26" t="s">
        <v>32198</v>
      </c>
      <c r="F6963" s="26" t="s">
        <v>32199</v>
      </c>
      <c r="G6963" s="26" t="s">
        <v>9591</v>
      </c>
      <c r="H6963" s="26" t="s">
        <v>468</v>
      </c>
      <c r="I6963" s="26" t="s">
        <v>9977</v>
      </c>
      <c r="J6963" s="26" t="s">
        <v>207</v>
      </c>
      <c r="K6963" s="26" t="s">
        <v>9582</v>
      </c>
      <c r="L6963" s="26" t="s">
        <v>32200</v>
      </c>
      <c r="M6963" s="26">
        <v>380992080596</v>
      </c>
      <c r="N6963" s="26">
        <v>1222355100</v>
      </c>
    </row>
    <row r="6964" spans="1:14">
      <c r="A6964" s="26" t="s">
        <v>6408</v>
      </c>
      <c r="B6964" s="26" t="s">
        <v>6260</v>
      </c>
      <c r="C6964" s="26">
        <v>2774556</v>
      </c>
      <c r="D6964" s="26" t="s">
        <v>780</v>
      </c>
      <c r="E6964" s="26" t="s">
        <v>32201</v>
      </c>
      <c r="F6964" s="26" t="s">
        <v>16569</v>
      </c>
      <c r="G6964" s="26" t="s">
        <v>9601</v>
      </c>
      <c r="H6964" s="26" t="s">
        <v>885</v>
      </c>
      <c r="J6964" s="26" t="s">
        <v>910</v>
      </c>
      <c r="K6964" s="26" t="s">
        <v>9597</v>
      </c>
      <c r="L6964" s="26" t="s">
        <v>18337</v>
      </c>
      <c r="M6964" s="26">
        <v>380487550358</v>
      </c>
      <c r="N6964" s="26">
        <v>5110100000</v>
      </c>
    </row>
    <row r="6965" spans="1:14">
      <c r="A6965" s="26" t="s">
        <v>6323</v>
      </c>
      <c r="B6965" s="26" t="s">
        <v>6324</v>
      </c>
      <c r="C6965" s="26">
        <v>2008365</v>
      </c>
      <c r="D6965" s="26" t="s">
        <v>780</v>
      </c>
      <c r="E6965" s="26" t="s">
        <v>32202</v>
      </c>
      <c r="F6965" s="26" t="s">
        <v>32203</v>
      </c>
      <c r="G6965" s="26" t="s">
        <v>9601</v>
      </c>
      <c r="H6965" s="26" t="s">
        <v>885</v>
      </c>
      <c r="J6965" s="26" t="s">
        <v>910</v>
      </c>
      <c r="K6965" s="26" t="s">
        <v>9597</v>
      </c>
      <c r="L6965" s="26" t="s">
        <v>32204</v>
      </c>
      <c r="M6965" s="26">
        <v>760974752564</v>
      </c>
      <c r="N6965" s="26">
        <v>5110100000</v>
      </c>
    </row>
    <row r="6966" spans="1:14">
      <c r="A6966" s="26" t="s">
        <v>7244</v>
      </c>
      <c r="B6966" s="26" t="s">
        <v>7245</v>
      </c>
      <c r="C6966" s="26">
        <v>38440010</v>
      </c>
      <c r="D6966" s="26" t="s">
        <v>24</v>
      </c>
      <c r="E6966" s="26" t="s">
        <v>32205</v>
      </c>
      <c r="F6966" s="26" t="s">
        <v>32206</v>
      </c>
      <c r="G6966" s="26" t="s">
        <v>9586</v>
      </c>
      <c r="H6966" s="26" t="s">
        <v>987</v>
      </c>
      <c r="I6966" s="26" t="s">
        <v>11035</v>
      </c>
      <c r="J6966" s="26" t="s">
        <v>1021</v>
      </c>
      <c r="K6966" s="26" t="s">
        <v>9597</v>
      </c>
      <c r="L6966" s="26" t="s">
        <v>32207</v>
      </c>
      <c r="M6966" s="26">
        <v>380682934346</v>
      </c>
      <c r="N6966" s="26">
        <v>4625887601</v>
      </c>
    </row>
    <row r="6967" spans="1:14">
      <c r="A6967" s="26" t="s">
        <v>6890</v>
      </c>
      <c r="B6967" s="26" t="s">
        <v>6891</v>
      </c>
      <c r="C6967" s="26">
        <v>38459325</v>
      </c>
      <c r="D6967" s="26" t="s">
        <v>24</v>
      </c>
      <c r="E6967" s="26" t="s">
        <v>32208</v>
      </c>
      <c r="F6967" s="26" t="s">
        <v>32209</v>
      </c>
      <c r="G6967" s="26" t="s">
        <v>9579</v>
      </c>
      <c r="H6967" s="26" t="s">
        <v>949</v>
      </c>
      <c r="I6967" s="26" t="s">
        <v>9669</v>
      </c>
      <c r="J6967" s="26" t="s">
        <v>615</v>
      </c>
      <c r="K6967" s="26" t="s">
        <v>9582</v>
      </c>
      <c r="L6967" s="26" t="s">
        <v>32210</v>
      </c>
      <c r="M6967" s="26">
        <v>380505141565</v>
      </c>
      <c r="N6967" s="26">
        <v>120783603</v>
      </c>
    </row>
    <row r="6968" spans="1:14">
      <c r="A6968" s="26" t="s">
        <v>3952</v>
      </c>
      <c r="B6968" s="26" t="s">
        <v>3953</v>
      </c>
      <c r="C6968" s="26">
        <v>42510481</v>
      </c>
      <c r="D6968" s="26" t="s">
        <v>24</v>
      </c>
      <c r="E6968" s="26" t="s">
        <v>32211</v>
      </c>
      <c r="F6968" s="26" t="s">
        <v>32212</v>
      </c>
      <c r="G6968" s="26" t="s">
        <v>9586</v>
      </c>
      <c r="H6968" s="26" t="s">
        <v>506</v>
      </c>
      <c r="J6968" s="26" t="s">
        <v>32213</v>
      </c>
      <c r="K6968" s="26" t="s">
        <v>9582</v>
      </c>
      <c r="L6968" s="26" t="s">
        <v>32214</v>
      </c>
      <c r="M6968" s="26">
        <v>380347138284</v>
      </c>
      <c r="N6968" s="26">
        <v>2620483201</v>
      </c>
    </row>
    <row r="6969" spans="1:14">
      <c r="A6969" s="26" t="s">
        <v>8579</v>
      </c>
      <c r="B6969" s="26" t="s">
        <v>8580</v>
      </c>
      <c r="C6969" s="26">
        <v>1983814</v>
      </c>
      <c r="D6969" s="26" t="s">
        <v>24</v>
      </c>
      <c r="E6969" s="26" t="s">
        <v>32215</v>
      </c>
      <c r="F6969" s="26" t="s">
        <v>32216</v>
      </c>
      <c r="G6969" s="26" t="s">
        <v>9586</v>
      </c>
      <c r="H6969" s="26" t="s">
        <v>1269</v>
      </c>
      <c r="J6969" s="26" t="s">
        <v>1298</v>
      </c>
      <c r="K6969" s="26" t="s">
        <v>9597</v>
      </c>
      <c r="L6969" s="26" t="s">
        <v>32217</v>
      </c>
      <c r="M6969" s="26">
        <v>380552410216</v>
      </c>
      <c r="N6969" s="26">
        <v>6510100000</v>
      </c>
    </row>
    <row r="6970" spans="1:14">
      <c r="A6970" s="26" t="s">
        <v>8630</v>
      </c>
      <c r="B6970" s="26" t="s">
        <v>8631</v>
      </c>
      <c r="C6970" s="26">
        <v>38566126</v>
      </c>
      <c r="D6970" s="26" t="s">
        <v>24</v>
      </c>
      <c r="E6970" s="26" t="s">
        <v>32218</v>
      </c>
      <c r="F6970" s="26" t="s">
        <v>15279</v>
      </c>
      <c r="G6970" s="26" t="s">
        <v>9586</v>
      </c>
      <c r="H6970" s="26" t="s">
        <v>1308</v>
      </c>
      <c r="I6970" s="26" t="s">
        <v>13448</v>
      </c>
      <c r="J6970" s="26" t="s">
        <v>1321</v>
      </c>
      <c r="K6970" s="26" t="s">
        <v>9597</v>
      </c>
      <c r="L6970" s="26" t="s">
        <v>32219</v>
      </c>
      <c r="M6970" s="26">
        <v>761074619437</v>
      </c>
      <c r="N6970" s="26">
        <v>521281603</v>
      </c>
    </row>
    <row r="6971" spans="1:14">
      <c r="A6971" s="26" t="s">
        <v>3862</v>
      </c>
      <c r="B6971" s="26" t="s">
        <v>3863</v>
      </c>
      <c r="C6971" s="26">
        <v>41804158</v>
      </c>
      <c r="D6971" s="26" t="s">
        <v>24</v>
      </c>
      <c r="E6971" s="26" t="s">
        <v>32220</v>
      </c>
      <c r="F6971" s="26" t="s">
        <v>32221</v>
      </c>
      <c r="G6971" s="26" t="s">
        <v>9591</v>
      </c>
      <c r="H6971" s="26" t="s">
        <v>468</v>
      </c>
      <c r="I6971" s="26" t="s">
        <v>10687</v>
      </c>
      <c r="J6971" s="26" t="s">
        <v>32222</v>
      </c>
      <c r="K6971" s="26" t="s">
        <v>9582</v>
      </c>
      <c r="L6971" s="26" t="s">
        <v>32223</v>
      </c>
      <c r="M6971" s="26">
        <v>380949374924</v>
      </c>
      <c r="N6971" s="26">
        <v>2322183502</v>
      </c>
    </row>
    <row r="6972" spans="1:14">
      <c r="A6972" s="26" t="s">
        <v>5294</v>
      </c>
      <c r="B6972" s="26" t="s">
        <v>5295</v>
      </c>
      <c r="C6972" s="26">
        <v>40236036</v>
      </c>
      <c r="D6972" s="26" t="s">
        <v>780</v>
      </c>
      <c r="E6972" s="26" t="s">
        <v>32224</v>
      </c>
      <c r="F6972" s="26" t="s">
        <v>32225</v>
      </c>
      <c r="G6972" s="26" t="s">
        <v>9601</v>
      </c>
      <c r="H6972" s="26" t="s">
        <v>735</v>
      </c>
      <c r="J6972" s="26" t="s">
        <v>17517</v>
      </c>
      <c r="K6972" s="26" t="s">
        <v>9582</v>
      </c>
      <c r="L6972" s="26" t="s">
        <v>32226</v>
      </c>
      <c r="M6972" s="26">
        <v>380979857316</v>
      </c>
      <c r="N6972" s="26">
        <v>4624210307</v>
      </c>
    </row>
    <row r="6973" spans="1:14">
      <c r="A6973" s="26" t="s">
        <v>7894</v>
      </c>
      <c r="B6973" s="26" t="s">
        <v>7895</v>
      </c>
      <c r="C6973" s="26">
        <v>38412685</v>
      </c>
      <c r="D6973" s="26" t="s">
        <v>24</v>
      </c>
      <c r="E6973" s="26" t="s">
        <v>32227</v>
      </c>
      <c r="F6973" s="26" t="s">
        <v>32228</v>
      </c>
      <c r="G6973" s="26" t="s">
        <v>9579</v>
      </c>
      <c r="H6973" s="26" t="s">
        <v>1122</v>
      </c>
      <c r="I6973" s="26" t="s">
        <v>10047</v>
      </c>
      <c r="J6973" s="26" t="s">
        <v>32229</v>
      </c>
      <c r="K6973" s="26" t="s">
        <v>9582</v>
      </c>
      <c r="L6973" s="26" t="s">
        <v>32230</v>
      </c>
      <c r="M6973" s="26">
        <v>761505358725</v>
      </c>
      <c r="N6973" s="26">
        <v>6321883303</v>
      </c>
    </row>
    <row r="6974" spans="1:14">
      <c r="A6974" s="26" t="s">
        <v>7629</v>
      </c>
      <c r="B6974" s="26" t="s">
        <v>7630</v>
      </c>
      <c r="C6974" s="26">
        <v>39511438</v>
      </c>
      <c r="D6974" s="26" t="s">
        <v>24</v>
      </c>
      <c r="E6974" s="26" t="s">
        <v>32231</v>
      </c>
      <c r="F6974" s="26" t="s">
        <v>32232</v>
      </c>
      <c r="G6974" s="26" t="s">
        <v>9579</v>
      </c>
      <c r="H6974" s="26" t="s">
        <v>1088</v>
      </c>
      <c r="I6974" s="26" t="s">
        <v>10469</v>
      </c>
      <c r="J6974" s="26" t="s">
        <v>32233</v>
      </c>
      <c r="K6974" s="26" t="s">
        <v>9582</v>
      </c>
      <c r="L6974" s="26" t="s">
        <v>32234</v>
      </c>
      <c r="M6974" s="26">
        <v>380967419597</v>
      </c>
      <c r="N6974" s="26">
        <v>6122483602</v>
      </c>
    </row>
    <row r="6975" spans="1:14">
      <c r="A6975" s="26" t="s">
        <v>7128</v>
      </c>
      <c r="B6975" s="26" t="s">
        <v>7127</v>
      </c>
      <c r="C6975" s="26">
        <v>38492302</v>
      </c>
      <c r="D6975" s="26" t="s">
        <v>780</v>
      </c>
      <c r="E6975" s="26" t="s">
        <v>32235</v>
      </c>
      <c r="F6975" s="26" t="s">
        <v>10111</v>
      </c>
      <c r="G6975" s="26" t="s">
        <v>9601</v>
      </c>
      <c r="H6975" s="26" t="s">
        <v>987</v>
      </c>
      <c r="I6975" s="26" t="s">
        <v>9634</v>
      </c>
      <c r="J6975" s="26" t="s">
        <v>19395</v>
      </c>
      <c r="K6975" s="26" t="s">
        <v>9606</v>
      </c>
      <c r="L6975" s="26" t="s">
        <v>32236</v>
      </c>
      <c r="M6975" s="26">
        <v>380689841896</v>
      </c>
      <c r="N6975" s="26">
        <v>5624655300</v>
      </c>
    </row>
    <row r="6976" spans="1:14">
      <c r="A6976" s="26" t="s">
        <v>1723</v>
      </c>
      <c r="B6976" s="26" t="s">
        <v>1724</v>
      </c>
      <c r="C6976" s="26">
        <v>37294350</v>
      </c>
      <c r="D6976" s="26" t="s">
        <v>24</v>
      </c>
      <c r="E6976" s="26" t="s">
        <v>32237</v>
      </c>
      <c r="F6976" s="26" t="s">
        <v>32238</v>
      </c>
      <c r="G6976" s="26" t="s">
        <v>9586</v>
      </c>
      <c r="H6976" s="26" t="s">
        <v>27</v>
      </c>
      <c r="I6976" s="26" t="s">
        <v>12446</v>
      </c>
      <c r="J6976" s="26" t="s">
        <v>18180</v>
      </c>
      <c r="K6976" s="26" t="s">
        <v>9582</v>
      </c>
      <c r="L6976" s="26" t="s">
        <v>32239</v>
      </c>
      <c r="M6976" s="26">
        <v>380434325184</v>
      </c>
      <c r="N6976" s="26">
        <v>520882803</v>
      </c>
    </row>
    <row r="6977" spans="1:14">
      <c r="A6977" s="26" t="s">
        <v>4142</v>
      </c>
      <c r="B6977" s="26" t="s">
        <v>4143</v>
      </c>
      <c r="C6977" s="26">
        <v>39020574</v>
      </c>
      <c r="D6977" s="26" t="s">
        <v>24</v>
      </c>
      <c r="E6977" s="26" t="s">
        <v>32240</v>
      </c>
      <c r="F6977" s="26" t="s">
        <v>32241</v>
      </c>
      <c r="G6977" s="26" t="s">
        <v>9579</v>
      </c>
      <c r="H6977" s="26" t="s">
        <v>506</v>
      </c>
      <c r="I6977" s="26" t="s">
        <v>12368</v>
      </c>
      <c r="J6977" s="26" t="s">
        <v>32242</v>
      </c>
      <c r="K6977" s="26" t="s">
        <v>9582</v>
      </c>
      <c r="L6977" s="26" t="s">
        <v>32243</v>
      </c>
      <c r="M6977" s="26">
        <v>380343363203</v>
      </c>
      <c r="N6977" s="26">
        <v>2623255701</v>
      </c>
    </row>
    <row r="6978" spans="1:14">
      <c r="A6978" s="26" t="s">
        <v>6581</v>
      </c>
      <c r="B6978" s="26" t="s">
        <v>6582</v>
      </c>
      <c r="C6978" s="26">
        <v>38381474</v>
      </c>
      <c r="D6978" s="26" t="s">
        <v>24</v>
      </c>
      <c r="E6978" s="26" t="s">
        <v>32244</v>
      </c>
      <c r="F6978" s="26" t="s">
        <v>32245</v>
      </c>
      <c r="G6978" s="26" t="s">
        <v>9579</v>
      </c>
      <c r="H6978" s="26" t="s">
        <v>949</v>
      </c>
      <c r="I6978" s="26" t="s">
        <v>10846</v>
      </c>
      <c r="J6978" s="26" t="s">
        <v>32246</v>
      </c>
      <c r="K6978" s="26" t="s">
        <v>9582</v>
      </c>
      <c r="L6978" s="26" t="s">
        <v>32247</v>
      </c>
      <c r="M6978" s="26">
        <v>380535531417</v>
      </c>
      <c r="N6978" s="26">
        <v>1220755138</v>
      </c>
    </row>
    <row r="6979" spans="1:14">
      <c r="A6979" s="26" t="s">
        <v>7087</v>
      </c>
      <c r="B6979" s="26" t="s">
        <v>7088</v>
      </c>
      <c r="C6979" s="26">
        <v>40407915</v>
      </c>
      <c r="D6979" s="26" t="s">
        <v>780</v>
      </c>
      <c r="E6979" s="26" t="s">
        <v>32248</v>
      </c>
      <c r="F6979" s="26" t="s">
        <v>32249</v>
      </c>
      <c r="G6979" s="26" t="s">
        <v>9601</v>
      </c>
      <c r="H6979" s="26" t="s">
        <v>987</v>
      </c>
      <c r="J6979" s="26" t="s">
        <v>7081</v>
      </c>
      <c r="K6979" s="26" t="s">
        <v>9597</v>
      </c>
      <c r="L6979" s="26" t="s">
        <v>32250</v>
      </c>
      <c r="M6979" s="26">
        <v>380688345728</v>
      </c>
      <c r="N6979" s="26">
        <v>5623410100</v>
      </c>
    </row>
    <row r="6980" spans="1:14">
      <c r="A6980" s="26" t="s">
        <v>6111</v>
      </c>
      <c r="B6980" s="26" t="s">
        <v>6112</v>
      </c>
      <c r="C6980" s="26">
        <v>38661186</v>
      </c>
      <c r="D6980" s="26" t="s">
        <v>24</v>
      </c>
      <c r="E6980" s="26" t="s">
        <v>32251</v>
      </c>
      <c r="F6980" s="26" t="s">
        <v>32252</v>
      </c>
      <c r="G6980" s="26" t="s">
        <v>9586</v>
      </c>
      <c r="H6980" s="26" t="s">
        <v>885</v>
      </c>
      <c r="I6980" s="26" t="s">
        <v>10457</v>
      </c>
      <c r="J6980" s="26" t="s">
        <v>32253</v>
      </c>
      <c r="K6980" s="26" t="s">
        <v>9582</v>
      </c>
      <c r="L6980" s="26" t="s">
        <v>32254</v>
      </c>
      <c r="M6980" s="26">
        <v>380982459798</v>
      </c>
      <c r="N6980" s="26">
        <v>5120481901</v>
      </c>
    </row>
    <row r="6981" spans="1:14">
      <c r="A6981" s="26" t="s">
        <v>8891</v>
      </c>
      <c r="B6981" s="26" t="s">
        <v>8892</v>
      </c>
      <c r="C6981" s="26">
        <v>38950515</v>
      </c>
      <c r="D6981" s="26" t="s">
        <v>24</v>
      </c>
      <c r="E6981" s="26" t="s">
        <v>32255</v>
      </c>
      <c r="F6981" s="26" t="s">
        <v>32256</v>
      </c>
      <c r="G6981" s="26" t="s">
        <v>9579</v>
      </c>
      <c r="H6981" s="26" t="s">
        <v>1401</v>
      </c>
      <c r="I6981" s="26" t="s">
        <v>1438</v>
      </c>
      <c r="J6981" s="26" t="s">
        <v>18773</v>
      </c>
      <c r="K6981" s="26" t="s">
        <v>9582</v>
      </c>
      <c r="L6981" s="26" t="s">
        <v>32257</v>
      </c>
      <c r="M6981" s="26">
        <v>380674024479</v>
      </c>
      <c r="N6981" s="26">
        <v>522484202</v>
      </c>
    </row>
    <row r="6982" spans="1:14">
      <c r="A6982" s="26" t="s">
        <v>7899</v>
      </c>
      <c r="B6982" s="26" t="s">
        <v>7900</v>
      </c>
      <c r="C6982" s="26">
        <v>38813974</v>
      </c>
      <c r="D6982" s="26" t="s">
        <v>24</v>
      </c>
      <c r="E6982" s="26" t="s">
        <v>32258</v>
      </c>
      <c r="F6982" s="26" t="s">
        <v>32259</v>
      </c>
      <c r="G6982" s="26" t="s">
        <v>9586</v>
      </c>
      <c r="H6982" s="26" t="s">
        <v>1122</v>
      </c>
      <c r="I6982" s="26" t="s">
        <v>11218</v>
      </c>
      <c r="J6982" s="26" t="s">
        <v>32260</v>
      </c>
      <c r="K6982" s="26" t="s">
        <v>9582</v>
      </c>
      <c r="L6982" s="26" t="s">
        <v>32261</v>
      </c>
      <c r="M6982" s="26">
        <v>380984053112</v>
      </c>
      <c r="N6982" s="26">
        <v>3520386201</v>
      </c>
    </row>
    <row r="6983" spans="1:14">
      <c r="A6983" s="26" t="s">
        <v>6533</v>
      </c>
      <c r="B6983" s="26" t="s">
        <v>6140</v>
      </c>
      <c r="C6983" s="26">
        <v>38617509</v>
      </c>
      <c r="D6983" s="26" t="s">
        <v>24</v>
      </c>
      <c r="E6983" s="26" t="s">
        <v>32262</v>
      </c>
      <c r="F6983" s="26" t="s">
        <v>32263</v>
      </c>
      <c r="G6983" s="26" t="s">
        <v>9586</v>
      </c>
      <c r="H6983" s="26" t="s">
        <v>885</v>
      </c>
      <c r="I6983" s="26" t="s">
        <v>11807</v>
      </c>
      <c r="J6983" s="26" t="s">
        <v>3613</v>
      </c>
      <c r="K6983" s="26" t="s">
        <v>9582</v>
      </c>
      <c r="L6983" s="26" t="s">
        <v>32264</v>
      </c>
      <c r="M6983" s="26">
        <v>380967279431</v>
      </c>
      <c r="N6983" s="26">
        <v>120781301</v>
      </c>
    </row>
    <row r="6984" spans="1:14">
      <c r="A6984" s="26" t="s">
        <v>3741</v>
      </c>
      <c r="B6984" s="26" t="s">
        <v>3742</v>
      </c>
      <c r="C6984" s="26" t="s">
        <v>1604</v>
      </c>
      <c r="D6984" s="26" t="s">
        <v>24</v>
      </c>
      <c r="E6984" s="26" t="s">
        <v>32265</v>
      </c>
      <c r="F6984" s="26" t="s">
        <v>32266</v>
      </c>
      <c r="G6984" s="26" t="s">
        <v>9591</v>
      </c>
      <c r="H6984" s="26" t="s">
        <v>468</v>
      </c>
      <c r="J6984" s="26" t="s">
        <v>481</v>
      </c>
      <c r="K6984" s="26" t="s">
        <v>9597</v>
      </c>
      <c r="L6984" s="26" t="s">
        <v>14390</v>
      </c>
      <c r="M6984" s="26">
        <v>380989841068</v>
      </c>
      <c r="N6984" s="26">
        <v>1222380503</v>
      </c>
    </row>
    <row r="6985" spans="1:14">
      <c r="A6985" s="26" t="s">
        <v>7847</v>
      </c>
      <c r="B6985" s="26" t="s">
        <v>7848</v>
      </c>
      <c r="C6985" s="26">
        <v>38610896</v>
      </c>
      <c r="D6985" s="26" t="s">
        <v>24</v>
      </c>
      <c r="E6985" s="26" t="s">
        <v>32267</v>
      </c>
      <c r="F6985" s="26" t="s">
        <v>32268</v>
      </c>
      <c r="G6985" s="26" t="s">
        <v>9586</v>
      </c>
      <c r="H6985" s="26" t="s">
        <v>1122</v>
      </c>
      <c r="I6985" s="26" t="s">
        <v>13380</v>
      </c>
      <c r="J6985" s="26" t="s">
        <v>1123</v>
      </c>
      <c r="K6985" s="26" t="s">
        <v>9597</v>
      </c>
      <c r="L6985" s="26" t="s">
        <v>32269</v>
      </c>
      <c r="M6985" s="26">
        <v>761535794933</v>
      </c>
      <c r="N6985" s="26">
        <v>5320281202</v>
      </c>
    </row>
    <row r="6986" spans="1:14">
      <c r="A6986" s="26" t="s">
        <v>8018</v>
      </c>
      <c r="B6986" s="26" t="s">
        <v>8019</v>
      </c>
      <c r="C6986" s="26">
        <v>38008823</v>
      </c>
      <c r="D6986" s="26" t="s">
        <v>24</v>
      </c>
      <c r="E6986" s="26" t="s">
        <v>32270</v>
      </c>
      <c r="F6986" s="26" t="s">
        <v>32271</v>
      </c>
      <c r="G6986" s="26" t="s">
        <v>9579</v>
      </c>
      <c r="H6986" s="26" t="s">
        <v>1122</v>
      </c>
      <c r="I6986" s="26" t="s">
        <v>11422</v>
      </c>
      <c r="J6986" s="26" t="s">
        <v>1242</v>
      </c>
      <c r="K6986" s="26" t="s">
        <v>9606</v>
      </c>
      <c r="L6986" s="26" t="s">
        <v>32272</v>
      </c>
      <c r="M6986" s="26">
        <v>380980461989</v>
      </c>
      <c r="N6986" s="26">
        <v>6325158500</v>
      </c>
    </row>
    <row r="6987" spans="1:14">
      <c r="A6987" s="26" t="s">
        <v>6167</v>
      </c>
      <c r="B6987" s="26" t="s">
        <v>6168</v>
      </c>
      <c r="C6987" s="26">
        <v>37291495</v>
      </c>
      <c r="D6987" s="26" t="s">
        <v>24</v>
      </c>
      <c r="E6987" s="26" t="s">
        <v>32273</v>
      </c>
      <c r="F6987" s="26" t="s">
        <v>32274</v>
      </c>
      <c r="G6987" s="26" t="s">
        <v>9579</v>
      </c>
      <c r="H6987" s="26" t="s">
        <v>885</v>
      </c>
      <c r="I6987" s="26" t="s">
        <v>11367</v>
      </c>
      <c r="J6987" s="26" t="s">
        <v>32275</v>
      </c>
      <c r="K6987" s="26" t="s">
        <v>9582</v>
      </c>
      <c r="L6987" s="26" t="s">
        <v>32276</v>
      </c>
      <c r="M6987" s="26">
        <v>380974754086</v>
      </c>
      <c r="N6987" s="26">
        <v>5123781303</v>
      </c>
    </row>
    <row r="6988" spans="1:14">
      <c r="A6988" s="26" t="s">
        <v>7096</v>
      </c>
      <c r="B6988" s="26" t="s">
        <v>7097</v>
      </c>
      <c r="C6988" s="26">
        <v>41841619</v>
      </c>
      <c r="D6988" s="26" t="s">
        <v>24</v>
      </c>
      <c r="E6988" s="26" t="s">
        <v>32277</v>
      </c>
      <c r="F6988" s="26" t="s">
        <v>32278</v>
      </c>
      <c r="G6988" s="26" t="s">
        <v>9586</v>
      </c>
      <c r="H6988" s="26" t="s">
        <v>987</v>
      </c>
      <c r="I6988" s="26" t="s">
        <v>19276</v>
      </c>
      <c r="J6988" s="26" t="s">
        <v>7098</v>
      </c>
      <c r="K6988" s="26" t="s">
        <v>9582</v>
      </c>
      <c r="L6988" s="26" t="s">
        <v>32279</v>
      </c>
      <c r="M6988" s="26">
        <v>380982311251</v>
      </c>
      <c r="N6988" s="26">
        <v>5621480705</v>
      </c>
    </row>
    <row r="6989" spans="1:14">
      <c r="A6989" s="26" t="s">
        <v>6607</v>
      </c>
      <c r="B6989" s="26" t="s">
        <v>6608</v>
      </c>
      <c r="C6989" s="26">
        <v>1999265</v>
      </c>
      <c r="D6989" s="26" t="s">
        <v>780</v>
      </c>
      <c r="E6989" s="26" t="s">
        <v>32280</v>
      </c>
      <c r="F6989" s="26" t="s">
        <v>32281</v>
      </c>
      <c r="G6989" s="26" t="s">
        <v>9601</v>
      </c>
      <c r="H6989" s="26" t="s">
        <v>949</v>
      </c>
      <c r="I6989" s="26" t="s">
        <v>10118</v>
      </c>
      <c r="J6989" s="26" t="s">
        <v>6609</v>
      </c>
      <c r="K6989" s="26" t="s">
        <v>9606</v>
      </c>
      <c r="L6989" s="26" t="s">
        <v>32282</v>
      </c>
      <c r="M6989" s="26">
        <v>761042357312</v>
      </c>
      <c r="N6989" s="26">
        <v>5321055100</v>
      </c>
    </row>
    <row r="6990" spans="1:14">
      <c r="A6990" s="26" t="s">
        <v>3553</v>
      </c>
      <c r="B6990" s="26" t="s">
        <v>3554</v>
      </c>
      <c r="C6990" s="26">
        <v>3294574</v>
      </c>
      <c r="D6990" s="26" t="s">
        <v>780</v>
      </c>
      <c r="E6990" s="26" t="s">
        <v>32283</v>
      </c>
      <c r="F6990" s="26" t="s">
        <v>9853</v>
      </c>
      <c r="G6990" s="26" t="s">
        <v>9601</v>
      </c>
      <c r="H6990" s="26" t="s">
        <v>392</v>
      </c>
      <c r="J6990" s="26" t="s">
        <v>458</v>
      </c>
      <c r="K6990" s="26" t="s">
        <v>9597</v>
      </c>
      <c r="L6990" s="26" t="s">
        <v>32284</v>
      </c>
      <c r="M6990" s="26">
        <v>380312660705</v>
      </c>
      <c r="N6990" s="26">
        <v>2110100000</v>
      </c>
    </row>
    <row r="6991" spans="1:14">
      <c r="A6991" s="26" t="s">
        <v>6569</v>
      </c>
      <c r="B6991" s="26" t="s">
        <v>6570</v>
      </c>
      <c r="C6991" s="26">
        <v>38396564</v>
      </c>
      <c r="D6991" s="26" t="s">
        <v>24</v>
      </c>
      <c r="E6991" s="26" t="s">
        <v>32285</v>
      </c>
      <c r="F6991" s="26" t="s">
        <v>32286</v>
      </c>
      <c r="G6991" s="26" t="s">
        <v>9586</v>
      </c>
      <c r="H6991" s="26" t="s">
        <v>949</v>
      </c>
      <c r="I6991" s="26" t="s">
        <v>10130</v>
      </c>
      <c r="J6991" s="26" t="s">
        <v>14808</v>
      </c>
      <c r="K6991" s="26" t="s">
        <v>9606</v>
      </c>
      <c r="L6991" s="26" t="s">
        <v>32287</v>
      </c>
      <c r="M6991" s="26">
        <v>380958819671</v>
      </c>
      <c r="N6991" s="26">
        <v>5320255400</v>
      </c>
    </row>
    <row r="6992" spans="1:14">
      <c r="A6992" s="26" t="s">
        <v>3483</v>
      </c>
      <c r="B6992" s="26" t="s">
        <v>3484</v>
      </c>
      <c r="C6992" s="26">
        <v>42043319</v>
      </c>
      <c r="D6992" s="26" t="s">
        <v>24</v>
      </c>
      <c r="E6992" s="26" t="s">
        <v>32288</v>
      </c>
      <c r="F6992" s="26" t="s">
        <v>32289</v>
      </c>
      <c r="G6992" s="26" t="s">
        <v>9586</v>
      </c>
      <c r="H6992" s="26" t="s">
        <v>392</v>
      </c>
      <c r="I6992" s="26" t="s">
        <v>10627</v>
      </c>
      <c r="J6992" s="26" t="s">
        <v>32290</v>
      </c>
      <c r="K6992" s="26" t="s">
        <v>9582</v>
      </c>
      <c r="L6992" s="26" t="s">
        <v>32291</v>
      </c>
      <c r="M6992" s="26">
        <v>380976652355</v>
      </c>
      <c r="N6992" s="26">
        <v>2124488401</v>
      </c>
    </row>
    <row r="6993" spans="1:14">
      <c r="A6993" s="26" t="s">
        <v>5696</v>
      </c>
      <c r="B6993" s="26" t="s">
        <v>5697</v>
      </c>
      <c r="C6993" s="26">
        <v>39482989</v>
      </c>
      <c r="D6993" s="26" t="s">
        <v>24</v>
      </c>
      <c r="E6993" s="26" t="s">
        <v>32292</v>
      </c>
      <c r="F6993" s="26" t="s">
        <v>32293</v>
      </c>
      <c r="G6993" s="26" t="s">
        <v>9586</v>
      </c>
      <c r="H6993" s="26" t="s">
        <v>799</v>
      </c>
      <c r="J6993" s="26" t="s">
        <v>800</v>
      </c>
      <c r="K6993" s="26" t="s">
        <v>9597</v>
      </c>
      <c r="L6993" s="26" t="s">
        <v>32294</v>
      </c>
      <c r="M6993" s="26">
        <v>380502627561</v>
      </c>
      <c r="N6993" s="26">
        <v>4822784009</v>
      </c>
    </row>
    <row r="6994" spans="1:14">
      <c r="A6994" s="26" t="s">
        <v>7242</v>
      </c>
      <c r="B6994" s="26" t="s">
        <v>7243</v>
      </c>
      <c r="C6994" s="26">
        <v>1999842</v>
      </c>
      <c r="D6994" s="26" t="s">
        <v>780</v>
      </c>
      <c r="E6994" s="26" t="s">
        <v>32295</v>
      </c>
      <c r="F6994" s="26" t="s">
        <v>20051</v>
      </c>
      <c r="G6994" s="26" t="s">
        <v>9601</v>
      </c>
      <c r="H6994" s="26" t="s">
        <v>987</v>
      </c>
      <c r="J6994" s="26" t="s">
        <v>646</v>
      </c>
      <c r="K6994" s="26" t="s">
        <v>9606</v>
      </c>
      <c r="L6994" s="26" t="s">
        <v>32296</v>
      </c>
      <c r="M6994" s="26">
        <v>380363522643</v>
      </c>
      <c r="N6994" s="26">
        <v>1824287321</v>
      </c>
    </row>
    <row r="6995" spans="1:14">
      <c r="A6995" s="26" t="s">
        <v>5570</v>
      </c>
      <c r="B6995" s="26" t="s">
        <v>5571</v>
      </c>
      <c r="C6995" s="26" t="s">
        <v>1604</v>
      </c>
      <c r="D6995" s="26" t="s">
        <v>24</v>
      </c>
      <c r="E6995" s="26" t="s">
        <v>32297</v>
      </c>
      <c r="F6995" s="26" t="s">
        <v>32298</v>
      </c>
      <c r="G6995" s="26" t="s">
        <v>9586</v>
      </c>
      <c r="H6995" s="26" t="s">
        <v>799</v>
      </c>
      <c r="J6995" s="26" t="s">
        <v>800</v>
      </c>
      <c r="K6995" s="26" t="s">
        <v>9597</v>
      </c>
      <c r="L6995" s="26" t="s">
        <v>32299</v>
      </c>
      <c r="M6995" s="26">
        <v>380509179837</v>
      </c>
      <c r="N6995" s="26">
        <v>4822784009</v>
      </c>
    </row>
    <row r="6996" spans="1:14">
      <c r="A6996" s="26" t="s">
        <v>7949</v>
      </c>
      <c r="B6996" s="26" t="s">
        <v>7950</v>
      </c>
      <c r="C6996" s="26">
        <v>38289089</v>
      </c>
      <c r="D6996" s="26" t="s">
        <v>24</v>
      </c>
      <c r="E6996" s="26" t="s">
        <v>32300</v>
      </c>
      <c r="F6996" s="26" t="s">
        <v>32301</v>
      </c>
      <c r="G6996" s="26" t="s">
        <v>9586</v>
      </c>
      <c r="H6996" s="26" t="s">
        <v>1122</v>
      </c>
      <c r="I6996" s="26" t="s">
        <v>11418</v>
      </c>
      <c r="J6996" s="26" t="s">
        <v>31588</v>
      </c>
      <c r="K6996" s="26" t="s">
        <v>9582</v>
      </c>
      <c r="L6996" s="26" t="s">
        <v>32302</v>
      </c>
      <c r="M6996" s="26">
        <v>761569209284</v>
      </c>
      <c r="N6996" s="26">
        <v>6323583701</v>
      </c>
    </row>
    <row r="6997" spans="1:14">
      <c r="A6997" s="26" t="s">
        <v>3356</v>
      </c>
      <c r="B6997" s="26" t="s">
        <v>3357</v>
      </c>
      <c r="C6997" s="26">
        <v>38284599</v>
      </c>
      <c r="D6997" s="26" t="s">
        <v>24</v>
      </c>
      <c r="E6997" s="26" t="s">
        <v>32303</v>
      </c>
      <c r="F6997" s="26" t="s">
        <v>32304</v>
      </c>
      <c r="G6997" s="26" t="s">
        <v>9579</v>
      </c>
      <c r="H6997" s="26" t="s">
        <v>392</v>
      </c>
      <c r="I6997" s="26" t="s">
        <v>11117</v>
      </c>
      <c r="J6997" s="26" t="s">
        <v>32305</v>
      </c>
      <c r="K6997" s="26" t="s">
        <v>9582</v>
      </c>
      <c r="L6997" s="26" t="s">
        <v>32306</v>
      </c>
      <c r="M6997" s="26">
        <v>380313532333</v>
      </c>
      <c r="N6997" s="26">
        <v>2120855103</v>
      </c>
    </row>
    <row r="6998" spans="1:14">
      <c r="A6998" s="26" t="s">
        <v>9214</v>
      </c>
      <c r="B6998" s="26" t="s">
        <v>9215</v>
      </c>
      <c r="C6998" s="26">
        <v>43343797</v>
      </c>
      <c r="D6998" s="26" t="s">
        <v>1701</v>
      </c>
      <c r="E6998" s="26" t="s">
        <v>32307</v>
      </c>
      <c r="F6998" s="26" t="s">
        <v>32308</v>
      </c>
      <c r="G6998" s="26" t="s">
        <v>9601</v>
      </c>
      <c r="H6998" s="26" t="s">
        <v>1490</v>
      </c>
      <c r="I6998" s="26" t="s">
        <v>9841</v>
      </c>
      <c r="J6998" s="26" t="s">
        <v>32309</v>
      </c>
      <c r="K6998" s="26" t="s">
        <v>9606</v>
      </c>
      <c r="L6998" s="26" t="s">
        <v>32310</v>
      </c>
      <c r="M6998" s="26">
        <v>761046274244</v>
      </c>
      <c r="N6998" s="26">
        <v>7322555700</v>
      </c>
    </row>
    <row r="6999" spans="1:14">
      <c r="A6999" s="26" t="s">
        <v>2186</v>
      </c>
      <c r="B6999" s="26" t="s">
        <v>2187</v>
      </c>
      <c r="C6999" s="26">
        <v>37870916</v>
      </c>
      <c r="D6999" s="26" t="s">
        <v>24</v>
      </c>
      <c r="E6999" s="26" t="s">
        <v>32311</v>
      </c>
      <c r="F6999" s="26" t="s">
        <v>32312</v>
      </c>
      <c r="G6999" s="26" t="s">
        <v>9586</v>
      </c>
      <c r="H6999" s="26" t="s">
        <v>133</v>
      </c>
      <c r="I6999" s="26" t="s">
        <v>12872</v>
      </c>
      <c r="J6999" s="26" t="s">
        <v>134</v>
      </c>
      <c r="K6999" s="26" t="s">
        <v>9606</v>
      </c>
      <c r="L6999" s="26" t="s">
        <v>32313</v>
      </c>
      <c r="M6999" s="26">
        <v>761551107171</v>
      </c>
      <c r="N6999" s="26">
        <v>1220755100</v>
      </c>
    </row>
    <row r="7000" spans="1:14">
      <c r="A7000" s="26" t="s">
        <v>8836</v>
      </c>
      <c r="B7000" s="26" t="s">
        <v>8837</v>
      </c>
      <c r="C7000" s="26">
        <v>43326750</v>
      </c>
      <c r="D7000" s="26" t="s">
        <v>24</v>
      </c>
      <c r="E7000" s="26" t="s">
        <v>32314</v>
      </c>
      <c r="F7000" s="26" t="s">
        <v>32315</v>
      </c>
      <c r="G7000" s="26" t="s">
        <v>9586</v>
      </c>
      <c r="H7000" s="26" t="s">
        <v>1401</v>
      </c>
      <c r="I7000" s="26" t="s">
        <v>12999</v>
      </c>
      <c r="J7000" s="26" t="s">
        <v>8838</v>
      </c>
      <c r="K7000" s="26" t="s">
        <v>9606</v>
      </c>
      <c r="L7000" s="26" t="s">
        <v>32316</v>
      </c>
      <c r="M7000" s="26">
        <v>761464759547</v>
      </c>
      <c r="N7000" s="26">
        <v>1822087202</v>
      </c>
    </row>
    <row r="7001" spans="1:14">
      <c r="A7001" s="26" t="s">
        <v>5375</v>
      </c>
      <c r="B7001" s="26" t="s">
        <v>5376</v>
      </c>
      <c r="C7001" s="26">
        <v>42140021</v>
      </c>
      <c r="D7001" s="26" t="s">
        <v>24</v>
      </c>
      <c r="E7001" s="26" t="s">
        <v>32317</v>
      </c>
      <c r="F7001" s="26" t="s">
        <v>32318</v>
      </c>
      <c r="G7001" s="26" t="s">
        <v>9586</v>
      </c>
      <c r="H7001" s="26" t="s">
        <v>735</v>
      </c>
      <c r="I7001" s="26" t="s">
        <v>11411</v>
      </c>
      <c r="J7001" s="26" t="s">
        <v>32319</v>
      </c>
      <c r="K7001" s="26" t="s">
        <v>9582</v>
      </c>
      <c r="L7001" s="26" t="s">
        <v>32320</v>
      </c>
      <c r="M7001" s="26">
        <v>380969722977</v>
      </c>
      <c r="N7001" s="26">
        <v>4624583801</v>
      </c>
    </row>
    <row r="7002" spans="1:14">
      <c r="A7002" s="26" t="s">
        <v>6796</v>
      </c>
      <c r="B7002" s="26" t="s">
        <v>6797</v>
      </c>
      <c r="C7002" s="26">
        <v>1999684</v>
      </c>
      <c r="D7002" s="26" t="s">
        <v>780</v>
      </c>
      <c r="E7002" s="26" t="s">
        <v>32321</v>
      </c>
      <c r="F7002" s="26" t="s">
        <v>32322</v>
      </c>
      <c r="G7002" s="26" t="s">
        <v>9601</v>
      </c>
      <c r="H7002" s="26" t="s">
        <v>949</v>
      </c>
      <c r="I7002" s="26" t="s">
        <v>977</v>
      </c>
      <c r="J7002" s="26" t="s">
        <v>977</v>
      </c>
      <c r="K7002" s="26" t="s">
        <v>9597</v>
      </c>
      <c r="L7002" s="26" t="s">
        <v>32323</v>
      </c>
      <c r="M7002" s="26">
        <v>380532581899</v>
      </c>
      <c r="N7002" s="26">
        <v>4424080504</v>
      </c>
    </row>
    <row r="7003" spans="1:14">
      <c r="A7003" s="26" t="s">
        <v>7205</v>
      </c>
      <c r="B7003" s="26" t="s">
        <v>7206</v>
      </c>
      <c r="C7003" s="26">
        <v>2000010</v>
      </c>
      <c r="D7003" s="26" t="s">
        <v>780</v>
      </c>
      <c r="E7003" s="26" t="s">
        <v>32324</v>
      </c>
      <c r="F7003" s="26" t="s">
        <v>25858</v>
      </c>
      <c r="G7003" s="26" t="s">
        <v>9601</v>
      </c>
      <c r="H7003" s="26" t="s">
        <v>987</v>
      </c>
      <c r="I7003" s="26" t="s">
        <v>10385</v>
      </c>
      <c r="J7003" s="26" t="s">
        <v>7163</v>
      </c>
      <c r="K7003" s="26" t="s">
        <v>9597</v>
      </c>
      <c r="L7003" s="26" t="s">
        <v>13538</v>
      </c>
      <c r="M7003" s="26">
        <v>380363343550</v>
      </c>
      <c r="N7003" s="26">
        <v>5625810100</v>
      </c>
    </row>
    <row r="7004" spans="1:14">
      <c r="A7004" s="26" t="s">
        <v>3994</v>
      </c>
      <c r="B7004" s="26" t="s">
        <v>3995</v>
      </c>
      <c r="C7004" s="26">
        <v>42043117</v>
      </c>
      <c r="D7004" s="26" t="s">
        <v>24</v>
      </c>
      <c r="E7004" s="26" t="s">
        <v>32325</v>
      </c>
      <c r="F7004" s="26" t="s">
        <v>32326</v>
      </c>
      <c r="G7004" s="26" t="s">
        <v>9579</v>
      </c>
      <c r="H7004" s="26" t="s">
        <v>506</v>
      </c>
      <c r="I7004" s="26" t="s">
        <v>10777</v>
      </c>
      <c r="J7004" s="26" t="s">
        <v>32327</v>
      </c>
      <c r="K7004" s="26" t="s">
        <v>9582</v>
      </c>
      <c r="L7004" s="26" t="s">
        <v>32328</v>
      </c>
      <c r="M7004" s="26">
        <v>380343064284</v>
      </c>
      <c r="N7004" s="26">
        <v>2621680805</v>
      </c>
    </row>
    <row r="7005" spans="1:14">
      <c r="A7005" s="26" t="s">
        <v>3083</v>
      </c>
      <c r="B7005" s="26" t="s">
        <v>3084</v>
      </c>
      <c r="C7005" s="26">
        <v>42427933</v>
      </c>
      <c r="D7005" s="26" t="s">
        <v>24</v>
      </c>
      <c r="E7005" s="26" t="s">
        <v>32329</v>
      </c>
      <c r="F7005" s="26" t="s">
        <v>32330</v>
      </c>
      <c r="G7005" s="26" t="s">
        <v>9586</v>
      </c>
      <c r="H7005" s="26" t="s">
        <v>375</v>
      </c>
      <c r="I7005" s="26" t="s">
        <v>18116</v>
      </c>
      <c r="J7005" s="26" t="s">
        <v>3085</v>
      </c>
      <c r="K7005" s="26" t="s">
        <v>9582</v>
      </c>
      <c r="L7005" s="26" t="s">
        <v>32331</v>
      </c>
      <c r="M7005" s="26">
        <v>380978850116</v>
      </c>
      <c r="N7005" s="26">
        <v>1825681201</v>
      </c>
    </row>
    <row r="7006" spans="1:14">
      <c r="A7006" s="26" t="s">
        <v>5932</v>
      </c>
      <c r="B7006" s="26" t="s">
        <v>5933</v>
      </c>
      <c r="C7006" s="26">
        <v>38446709</v>
      </c>
      <c r="D7006" s="26" t="s">
        <v>24</v>
      </c>
      <c r="E7006" s="26" t="s">
        <v>32332</v>
      </c>
      <c r="F7006" s="26" t="s">
        <v>9596</v>
      </c>
      <c r="G7006" s="26" t="s">
        <v>9586</v>
      </c>
      <c r="H7006" s="26" t="s">
        <v>835</v>
      </c>
      <c r="J7006" s="26" t="s">
        <v>844</v>
      </c>
      <c r="K7006" s="26" t="s">
        <v>9597</v>
      </c>
      <c r="L7006" s="26" t="s">
        <v>32333</v>
      </c>
      <c r="M7006" s="26">
        <v>380669473813</v>
      </c>
      <c r="N7006" s="26">
        <v>4810200000</v>
      </c>
    </row>
    <row r="7007" spans="1:14">
      <c r="A7007" s="26" t="s">
        <v>3845</v>
      </c>
      <c r="B7007" s="26" t="s">
        <v>3846</v>
      </c>
      <c r="C7007" s="26">
        <v>38918010</v>
      </c>
      <c r="D7007" s="26" t="s">
        <v>24</v>
      </c>
      <c r="E7007" s="26" t="s">
        <v>32334</v>
      </c>
      <c r="F7007" s="26" t="s">
        <v>32335</v>
      </c>
      <c r="G7007" s="26" t="s">
        <v>9586</v>
      </c>
      <c r="H7007" s="26" t="s">
        <v>468</v>
      </c>
      <c r="I7007" s="26" t="s">
        <v>13348</v>
      </c>
      <c r="J7007" s="26" t="s">
        <v>32336</v>
      </c>
      <c r="K7007" s="26" t="s">
        <v>9582</v>
      </c>
      <c r="L7007" s="26" t="s">
        <v>32337</v>
      </c>
      <c r="M7007" s="26">
        <v>380964516278</v>
      </c>
      <c r="N7007" s="26">
        <v>2325281601</v>
      </c>
    </row>
    <row r="7008" spans="1:14">
      <c r="A7008" s="26" t="s">
        <v>6383</v>
      </c>
      <c r="B7008" s="26" t="s">
        <v>6384</v>
      </c>
      <c r="C7008" s="26">
        <v>38156360</v>
      </c>
      <c r="D7008" s="26" t="s">
        <v>24</v>
      </c>
      <c r="E7008" s="26" t="s">
        <v>32338</v>
      </c>
      <c r="F7008" s="26" t="s">
        <v>32339</v>
      </c>
      <c r="G7008" s="26" t="s">
        <v>9591</v>
      </c>
      <c r="H7008" s="26" t="s">
        <v>885</v>
      </c>
      <c r="J7008" s="26" t="s">
        <v>941</v>
      </c>
      <c r="K7008" s="26" t="s">
        <v>9597</v>
      </c>
      <c r="L7008" s="26" t="s">
        <v>32340</v>
      </c>
      <c r="M7008" s="26">
        <v>760974600066</v>
      </c>
      <c r="N7008" s="26">
        <v>5110800000</v>
      </c>
    </row>
    <row r="7009" spans="1:14">
      <c r="A7009" s="26" t="s">
        <v>3230</v>
      </c>
      <c r="B7009" s="26" t="s">
        <v>3231</v>
      </c>
      <c r="C7009" s="26">
        <v>38562298</v>
      </c>
      <c r="D7009" s="26" t="s">
        <v>24</v>
      </c>
      <c r="E7009" s="26" t="s">
        <v>32341</v>
      </c>
      <c r="F7009" s="26" t="s">
        <v>32342</v>
      </c>
      <c r="G7009" s="26" t="s">
        <v>9591</v>
      </c>
      <c r="H7009" s="26" t="s">
        <v>375</v>
      </c>
      <c r="J7009" s="26" t="s">
        <v>19050</v>
      </c>
      <c r="K7009" s="26" t="s">
        <v>9582</v>
      </c>
      <c r="L7009" s="26" t="s">
        <v>32343</v>
      </c>
      <c r="M7009" s="26">
        <v>761975712316</v>
      </c>
      <c r="N7009" s="26">
        <v>720582021</v>
      </c>
    </row>
    <row r="7010" spans="1:14">
      <c r="A7010" s="26" t="s">
        <v>7129</v>
      </c>
      <c r="B7010" s="26" t="s">
        <v>7130</v>
      </c>
      <c r="C7010" s="26" t="s">
        <v>1604</v>
      </c>
      <c r="D7010" s="26" t="s">
        <v>24</v>
      </c>
      <c r="E7010" s="26" t="s">
        <v>32344</v>
      </c>
      <c r="F7010" s="26" t="s">
        <v>32345</v>
      </c>
      <c r="G7010" s="26" t="s">
        <v>9591</v>
      </c>
      <c r="H7010" s="26" t="s">
        <v>987</v>
      </c>
      <c r="I7010" s="26" t="s">
        <v>9893</v>
      </c>
      <c r="J7010" s="26" t="s">
        <v>7062</v>
      </c>
      <c r="K7010" s="26" t="s">
        <v>9597</v>
      </c>
      <c r="L7010" s="26" t="s">
        <v>32346</v>
      </c>
      <c r="M7010" s="26">
        <v>380632469532</v>
      </c>
      <c r="N7010" s="26">
        <v>5623010100</v>
      </c>
    </row>
    <row r="7011" spans="1:14">
      <c r="A7011" s="26" t="s">
        <v>7874</v>
      </c>
      <c r="B7011" s="26" t="s">
        <v>7875</v>
      </c>
      <c r="C7011" s="26">
        <v>38743499</v>
      </c>
      <c r="D7011" s="26" t="s">
        <v>24</v>
      </c>
      <c r="E7011" s="26" t="s">
        <v>32347</v>
      </c>
      <c r="F7011" s="26" t="s">
        <v>32348</v>
      </c>
      <c r="G7011" s="26" t="s">
        <v>9586</v>
      </c>
      <c r="H7011" s="26" t="s">
        <v>1122</v>
      </c>
      <c r="I7011" s="26" t="s">
        <v>11422</v>
      </c>
      <c r="J7011" s="26" t="s">
        <v>7993</v>
      </c>
      <c r="K7011" s="26" t="s">
        <v>9597</v>
      </c>
      <c r="L7011" s="26" t="s">
        <v>29336</v>
      </c>
      <c r="M7011" s="26">
        <v>380577484563</v>
      </c>
      <c r="N7011" s="26">
        <v>6325110700</v>
      </c>
    </row>
    <row r="7012" spans="1:14">
      <c r="A7012" s="26" t="s">
        <v>5915</v>
      </c>
      <c r="B7012" s="26" t="s">
        <v>5916</v>
      </c>
      <c r="C7012" s="26">
        <v>38363607</v>
      </c>
      <c r="D7012" s="26" t="s">
        <v>24</v>
      </c>
      <c r="E7012" s="26" t="s">
        <v>32349</v>
      </c>
      <c r="F7012" s="26" t="s">
        <v>32350</v>
      </c>
      <c r="G7012" s="26" t="s">
        <v>9579</v>
      </c>
      <c r="H7012" s="26" t="s">
        <v>835</v>
      </c>
      <c r="I7012" s="26" t="s">
        <v>9913</v>
      </c>
      <c r="J7012" s="26" t="s">
        <v>11094</v>
      </c>
      <c r="K7012" s="26" t="s">
        <v>9582</v>
      </c>
      <c r="L7012" s="26" t="s">
        <v>32351</v>
      </c>
      <c r="M7012" s="26">
        <v>761322752300</v>
      </c>
      <c r="N7012" s="26">
        <v>122088702</v>
      </c>
    </row>
    <row r="7013" spans="1:14">
      <c r="A7013" s="26" t="s">
        <v>6085</v>
      </c>
      <c r="B7013" s="26" t="s">
        <v>6086</v>
      </c>
      <c r="C7013" s="26">
        <v>38458892</v>
      </c>
      <c r="D7013" s="26" t="s">
        <v>24</v>
      </c>
      <c r="E7013" s="26" t="s">
        <v>32352</v>
      </c>
      <c r="F7013" s="26" t="s">
        <v>32353</v>
      </c>
      <c r="G7013" s="26" t="s">
        <v>9586</v>
      </c>
      <c r="H7013" s="26" t="s">
        <v>835</v>
      </c>
      <c r="I7013" s="26" t="s">
        <v>9944</v>
      </c>
      <c r="J7013" s="26" t="s">
        <v>6084</v>
      </c>
      <c r="K7013" s="26" t="s">
        <v>9597</v>
      </c>
      <c r="L7013" s="26" t="s">
        <v>32354</v>
      </c>
      <c r="M7013" s="26">
        <v>380516232476</v>
      </c>
      <c r="N7013" s="26">
        <v>123585204</v>
      </c>
    </row>
    <row r="7014" spans="1:14">
      <c r="A7014" s="26" t="s">
        <v>4142</v>
      </c>
      <c r="B7014" s="26" t="s">
        <v>4143</v>
      </c>
      <c r="C7014" s="26">
        <v>39020574</v>
      </c>
      <c r="D7014" s="26" t="s">
        <v>24</v>
      </c>
      <c r="E7014" s="26" t="s">
        <v>32355</v>
      </c>
      <c r="F7014" s="26" t="s">
        <v>32356</v>
      </c>
      <c r="G7014" s="26" t="s">
        <v>9579</v>
      </c>
      <c r="H7014" s="26" t="s">
        <v>506</v>
      </c>
      <c r="I7014" s="26" t="s">
        <v>12368</v>
      </c>
      <c r="J7014" s="26" t="s">
        <v>32357</v>
      </c>
      <c r="K7014" s="26" t="s">
        <v>9582</v>
      </c>
      <c r="L7014" s="26" t="s">
        <v>32358</v>
      </c>
      <c r="M7014" s="26">
        <v>380343368413</v>
      </c>
      <c r="N7014" s="26">
        <v>2623286701</v>
      </c>
    </row>
    <row r="7015" spans="1:14">
      <c r="A7015" s="26" t="s">
        <v>4404</v>
      </c>
      <c r="B7015" s="26" t="s">
        <v>4405</v>
      </c>
      <c r="C7015" s="26">
        <v>43589945</v>
      </c>
      <c r="D7015" s="26" t="s">
        <v>24</v>
      </c>
      <c r="E7015" s="26" t="s">
        <v>32359</v>
      </c>
      <c r="F7015" s="26" t="s">
        <v>9586</v>
      </c>
      <c r="G7015" s="26" t="s">
        <v>9586</v>
      </c>
      <c r="H7015" s="26" t="s">
        <v>576</v>
      </c>
      <c r="I7015" s="26" t="s">
        <v>12983</v>
      </c>
      <c r="J7015" s="26" t="s">
        <v>4406</v>
      </c>
      <c r="K7015" s="26" t="s">
        <v>9582</v>
      </c>
      <c r="L7015" s="26" t="s">
        <v>32360</v>
      </c>
      <c r="M7015" s="26">
        <v>380502785938</v>
      </c>
      <c r="N7015" s="26">
        <v>3223382004</v>
      </c>
    </row>
    <row r="7016" spans="1:14">
      <c r="A7016" s="26" t="s">
        <v>3461</v>
      </c>
      <c r="B7016" s="26" t="s">
        <v>3462</v>
      </c>
      <c r="C7016" s="26" t="s">
        <v>1604</v>
      </c>
      <c r="D7016" s="26" t="s">
        <v>24</v>
      </c>
      <c r="E7016" s="26" t="s">
        <v>32361</v>
      </c>
      <c r="F7016" s="26" t="s">
        <v>32362</v>
      </c>
      <c r="G7016" s="26" t="s">
        <v>9591</v>
      </c>
      <c r="H7016" s="26" t="s">
        <v>392</v>
      </c>
      <c r="J7016" s="26" t="s">
        <v>11762</v>
      </c>
      <c r="K7016" s="26" t="s">
        <v>9597</v>
      </c>
      <c r="L7016" s="26" t="s">
        <v>32363</v>
      </c>
      <c r="M7016" s="26">
        <v>761637027233</v>
      </c>
      <c r="N7016" s="26">
        <v>2110800000</v>
      </c>
    </row>
    <row r="7017" spans="1:14">
      <c r="A7017" s="26" t="s">
        <v>1615</v>
      </c>
      <c r="B7017" s="26" t="s">
        <v>1616</v>
      </c>
      <c r="C7017" s="26">
        <v>26285843</v>
      </c>
      <c r="D7017" s="26" t="s">
        <v>780</v>
      </c>
      <c r="E7017" s="26" t="s">
        <v>32364</v>
      </c>
      <c r="F7017" s="26" t="s">
        <v>32365</v>
      </c>
      <c r="G7017" s="26" t="s">
        <v>9601</v>
      </c>
      <c r="H7017" s="26" t="s">
        <v>27</v>
      </c>
      <c r="I7017" s="26" t="s">
        <v>10992</v>
      </c>
      <c r="J7017" s="26" t="s">
        <v>1617</v>
      </c>
      <c r="K7017" s="26" t="s">
        <v>9906</v>
      </c>
      <c r="L7017" s="26" t="s">
        <v>32366</v>
      </c>
      <c r="M7017" s="26">
        <v>380432566405</v>
      </c>
      <c r="N7017" s="26">
        <v>520688904</v>
      </c>
    </row>
    <row r="7018" spans="1:14">
      <c r="A7018" s="26" t="s">
        <v>8008</v>
      </c>
      <c r="B7018" s="26" t="s">
        <v>8009</v>
      </c>
      <c r="C7018" s="26">
        <v>38892286</v>
      </c>
      <c r="D7018" s="26" t="s">
        <v>24</v>
      </c>
      <c r="E7018" s="26" t="s">
        <v>32367</v>
      </c>
      <c r="F7018" s="26" t="s">
        <v>32368</v>
      </c>
      <c r="G7018" s="26" t="s">
        <v>9579</v>
      </c>
      <c r="H7018" s="26" t="s">
        <v>1122</v>
      </c>
      <c r="I7018" s="26" t="s">
        <v>1230</v>
      </c>
      <c r="J7018" s="26" t="s">
        <v>32369</v>
      </c>
      <c r="K7018" s="26" t="s">
        <v>9582</v>
      </c>
      <c r="L7018" s="26" t="s">
        <v>32370</v>
      </c>
      <c r="M7018" s="26">
        <v>380669467048</v>
      </c>
      <c r="N7018" s="26">
        <v>124755806</v>
      </c>
    </row>
    <row r="7019" spans="1:14">
      <c r="A7019" s="26" t="s">
        <v>6170</v>
      </c>
      <c r="B7019" s="26" t="s">
        <v>6171</v>
      </c>
      <c r="C7019" s="26">
        <v>38534407</v>
      </c>
      <c r="D7019" s="26" t="s">
        <v>24</v>
      </c>
      <c r="E7019" s="26" t="s">
        <v>32371</v>
      </c>
      <c r="F7019" s="26" t="s">
        <v>32372</v>
      </c>
      <c r="G7019" s="26" t="s">
        <v>9579</v>
      </c>
      <c r="H7019" s="26" t="s">
        <v>885</v>
      </c>
      <c r="I7019" s="26" t="s">
        <v>10020</v>
      </c>
      <c r="J7019" s="26" t="s">
        <v>5332</v>
      </c>
      <c r="K7019" s="26" t="s">
        <v>9582</v>
      </c>
      <c r="L7019" s="26" t="s">
        <v>32373</v>
      </c>
      <c r="M7019" s="26">
        <v>380689036466</v>
      </c>
      <c r="N7019" s="26">
        <v>2320355118</v>
      </c>
    </row>
    <row r="7020" spans="1:14">
      <c r="A7020" s="26" t="s">
        <v>4976</v>
      </c>
      <c r="B7020" s="26" t="s">
        <v>4977</v>
      </c>
      <c r="C7020" s="26">
        <v>1997863</v>
      </c>
      <c r="D7020" s="26" t="s">
        <v>780</v>
      </c>
      <c r="E7020" s="26" t="s">
        <v>32374</v>
      </c>
      <c r="F7020" s="26" t="s">
        <v>9958</v>
      </c>
      <c r="G7020" s="26" t="s">
        <v>9601</v>
      </c>
      <c r="H7020" s="26" t="s">
        <v>735</v>
      </c>
      <c r="I7020" s="26" t="s">
        <v>13448</v>
      </c>
      <c r="J7020" s="26" t="s">
        <v>1321</v>
      </c>
      <c r="K7020" s="26" t="s">
        <v>9597</v>
      </c>
      <c r="L7020" s="26" t="s">
        <v>32375</v>
      </c>
      <c r="M7020" s="26">
        <v>761002190286</v>
      </c>
      <c r="N7020" s="26">
        <v>521281603</v>
      </c>
    </row>
    <row r="7021" spans="1:14">
      <c r="A7021" s="26" t="s">
        <v>1891</v>
      </c>
      <c r="B7021" s="26" t="s">
        <v>1892</v>
      </c>
      <c r="C7021" s="26">
        <v>36331552</v>
      </c>
      <c r="D7021" s="26" t="s">
        <v>780</v>
      </c>
      <c r="E7021" s="26" t="s">
        <v>32376</v>
      </c>
      <c r="F7021" s="26" t="s">
        <v>32377</v>
      </c>
      <c r="G7021" s="26" t="s">
        <v>9601</v>
      </c>
      <c r="H7021" s="26" t="s">
        <v>27</v>
      </c>
      <c r="I7021" s="26" t="s">
        <v>9981</v>
      </c>
      <c r="J7021" s="26" t="s">
        <v>79</v>
      </c>
      <c r="K7021" s="26" t="s">
        <v>9606</v>
      </c>
      <c r="L7021" s="26" t="s">
        <v>32378</v>
      </c>
      <c r="M7021" s="26">
        <v>380434822388</v>
      </c>
      <c r="N7021" s="26">
        <v>523955100</v>
      </c>
    </row>
    <row r="7022" spans="1:14">
      <c r="A7022" s="26" t="s">
        <v>8276</v>
      </c>
      <c r="B7022" s="26" t="s">
        <v>8201</v>
      </c>
      <c r="C7022" s="26">
        <v>34017656</v>
      </c>
      <c r="D7022" s="26" t="s">
        <v>24</v>
      </c>
      <c r="E7022" s="26" t="s">
        <v>32379</v>
      </c>
      <c r="F7022" s="26" t="s">
        <v>23805</v>
      </c>
      <c r="G7022" s="26" t="s">
        <v>9586</v>
      </c>
      <c r="H7022" s="26" t="s">
        <v>1122</v>
      </c>
      <c r="J7022" s="26" t="s">
        <v>8039</v>
      </c>
      <c r="K7022" s="26" t="s">
        <v>9597</v>
      </c>
      <c r="L7022" s="26" t="s">
        <v>11668</v>
      </c>
      <c r="M7022" s="26">
        <v>380577255538</v>
      </c>
      <c r="N7022" s="26">
        <v>6310100000</v>
      </c>
    </row>
    <row r="7023" spans="1:14">
      <c r="A7023" s="26" t="s">
        <v>7356</v>
      </c>
      <c r="B7023" s="26" t="s">
        <v>7357</v>
      </c>
      <c r="C7023" s="26">
        <v>40992732</v>
      </c>
      <c r="D7023" s="26" t="s">
        <v>24</v>
      </c>
      <c r="E7023" s="26" t="s">
        <v>32380</v>
      </c>
      <c r="F7023" s="26" t="s">
        <v>32381</v>
      </c>
      <c r="G7023" s="26" t="s">
        <v>9579</v>
      </c>
      <c r="H7023" s="26" t="s">
        <v>1025</v>
      </c>
      <c r="I7023" s="26" t="s">
        <v>10527</v>
      </c>
      <c r="J7023" s="26" t="s">
        <v>32382</v>
      </c>
      <c r="K7023" s="26" t="s">
        <v>9582</v>
      </c>
      <c r="L7023" s="26" t="s">
        <v>32383</v>
      </c>
      <c r="M7023" s="26">
        <v>380545362657</v>
      </c>
      <c r="N7023" s="26">
        <v>5922685901</v>
      </c>
    </row>
    <row r="7024" spans="1:14">
      <c r="A7024" s="26" t="s">
        <v>5798</v>
      </c>
      <c r="B7024" s="26" t="s">
        <v>5799</v>
      </c>
      <c r="C7024" s="26">
        <v>26199401</v>
      </c>
      <c r="D7024" s="26" t="s">
        <v>780</v>
      </c>
      <c r="E7024" s="26" t="s">
        <v>32384</v>
      </c>
      <c r="F7024" s="26" t="s">
        <v>32385</v>
      </c>
      <c r="G7024" s="26" t="s">
        <v>9601</v>
      </c>
      <c r="H7024" s="26" t="s">
        <v>799</v>
      </c>
      <c r="J7024" s="26" t="s">
        <v>800</v>
      </c>
      <c r="K7024" s="26" t="s">
        <v>9597</v>
      </c>
      <c r="L7024" s="26" t="s">
        <v>25303</v>
      </c>
      <c r="M7024" s="26">
        <v>380444055885</v>
      </c>
      <c r="N7024" s="26">
        <v>4822784009</v>
      </c>
    </row>
    <row r="7025" spans="1:14">
      <c r="A7025" s="26" t="s">
        <v>8885</v>
      </c>
      <c r="B7025" s="26" t="s">
        <v>8886</v>
      </c>
      <c r="C7025" s="26">
        <v>41745061</v>
      </c>
      <c r="D7025" s="26" t="s">
        <v>24</v>
      </c>
      <c r="E7025" s="26" t="s">
        <v>32386</v>
      </c>
      <c r="F7025" s="26" t="s">
        <v>32387</v>
      </c>
      <c r="G7025" s="26" t="s">
        <v>9579</v>
      </c>
      <c r="H7025" s="26" t="s">
        <v>1401</v>
      </c>
      <c r="J7025" s="26" t="s">
        <v>32388</v>
      </c>
      <c r="K7025" s="26" t="s">
        <v>9582</v>
      </c>
      <c r="L7025" s="26" t="s">
        <v>32389</v>
      </c>
      <c r="M7025" s="26">
        <v>380687241034</v>
      </c>
      <c r="N7025" s="26">
        <v>6322655115</v>
      </c>
    </row>
    <row r="7026" spans="1:14">
      <c r="A7026" s="26" t="s">
        <v>3068</v>
      </c>
      <c r="B7026" s="26" t="s">
        <v>3069</v>
      </c>
      <c r="C7026" s="26">
        <v>42212991</v>
      </c>
      <c r="D7026" s="26" t="s">
        <v>24</v>
      </c>
      <c r="E7026" s="26" t="s">
        <v>32390</v>
      </c>
      <c r="F7026" s="26" t="s">
        <v>32391</v>
      </c>
      <c r="G7026" s="26" t="s">
        <v>9586</v>
      </c>
      <c r="H7026" s="26" t="s">
        <v>375</v>
      </c>
      <c r="I7026" s="26" t="s">
        <v>9592</v>
      </c>
      <c r="J7026" s="26" t="s">
        <v>3070</v>
      </c>
      <c r="K7026" s="26" t="s">
        <v>9582</v>
      </c>
      <c r="L7026" s="26" t="s">
        <v>32392</v>
      </c>
      <c r="M7026" s="26">
        <v>380687235161</v>
      </c>
      <c r="N7026" s="26">
        <v>1824480401</v>
      </c>
    </row>
    <row r="7027" spans="1:14">
      <c r="A7027" s="26" t="s">
        <v>6895</v>
      </c>
      <c r="B7027" s="26" t="s">
        <v>6896</v>
      </c>
      <c r="C7027" s="26">
        <v>1999514</v>
      </c>
      <c r="D7027" s="26" t="s">
        <v>780</v>
      </c>
      <c r="E7027" s="26" t="s">
        <v>32393</v>
      </c>
      <c r="F7027" s="26" t="s">
        <v>32394</v>
      </c>
      <c r="G7027" s="26" t="s">
        <v>9601</v>
      </c>
      <c r="H7027" s="26" t="s">
        <v>949</v>
      </c>
      <c r="I7027" s="26" t="s">
        <v>9669</v>
      </c>
      <c r="J7027" s="26" t="s">
        <v>6897</v>
      </c>
      <c r="K7027" s="26" t="s">
        <v>9597</v>
      </c>
      <c r="L7027" s="26" t="s">
        <v>32395</v>
      </c>
      <c r="M7027" s="26">
        <v>380536233456</v>
      </c>
      <c r="N7027" s="26">
        <v>5324810100</v>
      </c>
    </row>
    <row r="7028" spans="1:14">
      <c r="A7028" s="26" t="s">
        <v>7352</v>
      </c>
      <c r="B7028" s="26" t="s">
        <v>7353</v>
      </c>
      <c r="C7028" s="26">
        <v>38602639</v>
      </c>
      <c r="D7028" s="26" t="s">
        <v>24</v>
      </c>
      <c r="E7028" s="26" t="s">
        <v>32396</v>
      </c>
      <c r="F7028" s="26" t="s">
        <v>32397</v>
      </c>
      <c r="G7028" s="26" t="s">
        <v>9579</v>
      </c>
      <c r="H7028" s="26" t="s">
        <v>1025</v>
      </c>
      <c r="I7028" s="26" t="s">
        <v>9760</v>
      </c>
      <c r="J7028" s="26" t="s">
        <v>32398</v>
      </c>
      <c r="K7028" s="26" t="s">
        <v>9582</v>
      </c>
      <c r="L7028" s="26" t="s">
        <v>32399</v>
      </c>
      <c r="M7028" s="26">
        <v>380545974131</v>
      </c>
      <c r="N7028" s="26">
        <v>5922381201</v>
      </c>
    </row>
    <row r="7029" spans="1:14">
      <c r="A7029" s="26" t="s">
        <v>8030</v>
      </c>
      <c r="B7029" s="26" t="s">
        <v>8031</v>
      </c>
      <c r="C7029" s="26">
        <v>38602768</v>
      </c>
      <c r="D7029" s="26" t="s">
        <v>24</v>
      </c>
      <c r="E7029" s="26" t="s">
        <v>32400</v>
      </c>
      <c r="F7029" s="26" t="s">
        <v>32401</v>
      </c>
      <c r="G7029" s="26" t="s">
        <v>9579</v>
      </c>
      <c r="H7029" s="26" t="s">
        <v>1122</v>
      </c>
      <c r="I7029" s="26" t="s">
        <v>11395</v>
      </c>
      <c r="J7029" s="26" t="s">
        <v>32402</v>
      </c>
      <c r="K7029" s="26" t="s">
        <v>9582</v>
      </c>
      <c r="L7029" s="26" t="s">
        <v>32403</v>
      </c>
      <c r="M7029" s="26">
        <v>380096963806</v>
      </c>
      <c r="N7029" s="26">
        <v>5325482701</v>
      </c>
    </row>
    <row r="7030" spans="1:14">
      <c r="A7030" s="26" t="s">
        <v>5266</v>
      </c>
      <c r="B7030" s="26" t="s">
        <v>5267</v>
      </c>
      <c r="C7030" s="26" t="s">
        <v>1604</v>
      </c>
      <c r="D7030" s="26" t="s">
        <v>24</v>
      </c>
      <c r="E7030" s="26" t="s">
        <v>32404</v>
      </c>
      <c r="F7030" s="26" t="s">
        <v>5267</v>
      </c>
      <c r="G7030" s="26" t="s">
        <v>9591</v>
      </c>
      <c r="H7030" s="26" t="s">
        <v>735</v>
      </c>
      <c r="I7030" s="26" t="s">
        <v>16403</v>
      </c>
      <c r="J7030" s="26" t="s">
        <v>5264</v>
      </c>
      <c r="K7030" s="26" t="s">
        <v>9597</v>
      </c>
      <c r="L7030" s="26" t="s">
        <v>32405</v>
      </c>
      <c r="M7030" s="26">
        <v>380683388806</v>
      </c>
      <c r="N7030" s="26">
        <v>4622410100</v>
      </c>
    </row>
    <row r="7031" spans="1:14">
      <c r="A7031" s="26" t="s">
        <v>2013</v>
      </c>
      <c r="B7031" s="26" t="s">
        <v>2014</v>
      </c>
      <c r="C7031" s="26">
        <v>38592741</v>
      </c>
      <c r="D7031" s="26" t="s">
        <v>24</v>
      </c>
      <c r="E7031" s="26" t="s">
        <v>32406</v>
      </c>
      <c r="F7031" s="26" t="s">
        <v>32407</v>
      </c>
      <c r="G7031" s="26" t="s">
        <v>9586</v>
      </c>
      <c r="H7031" s="26" t="s">
        <v>103</v>
      </c>
      <c r="I7031" s="26" t="s">
        <v>10208</v>
      </c>
      <c r="J7031" s="26" t="s">
        <v>32408</v>
      </c>
      <c r="K7031" s="26" t="s">
        <v>9582</v>
      </c>
      <c r="L7031" s="26" t="s">
        <v>32409</v>
      </c>
      <c r="M7031" s="26">
        <v>380673127866</v>
      </c>
      <c r="N7031" s="26">
        <v>722880702</v>
      </c>
    </row>
    <row r="7032" spans="1:14">
      <c r="A7032" s="26" t="s">
        <v>4512</v>
      </c>
      <c r="B7032" s="26" t="s">
        <v>4513</v>
      </c>
      <c r="C7032" s="26">
        <v>37323500</v>
      </c>
      <c r="D7032" s="26" t="s">
        <v>24</v>
      </c>
      <c r="E7032" s="26" t="s">
        <v>32410</v>
      </c>
      <c r="F7032" s="26" t="s">
        <v>32411</v>
      </c>
      <c r="G7032" s="26" t="s">
        <v>9586</v>
      </c>
      <c r="H7032" s="26" t="s">
        <v>576</v>
      </c>
      <c r="I7032" s="26" t="s">
        <v>18088</v>
      </c>
      <c r="J7032" s="26" t="s">
        <v>32412</v>
      </c>
      <c r="K7032" s="26" t="s">
        <v>9582</v>
      </c>
      <c r="L7032" s="26" t="s">
        <v>32413</v>
      </c>
      <c r="M7032" s="26">
        <v>380456423528</v>
      </c>
      <c r="N7032" s="26">
        <v>3224282401</v>
      </c>
    </row>
    <row r="7033" spans="1:14">
      <c r="A7033" s="26" t="s">
        <v>2982</v>
      </c>
      <c r="B7033" s="26" t="s">
        <v>2983</v>
      </c>
      <c r="C7033" s="26">
        <v>37643758</v>
      </c>
      <c r="D7033" s="26" t="s">
        <v>24</v>
      </c>
      <c r="E7033" s="26" t="s">
        <v>32414</v>
      </c>
      <c r="F7033" s="26" t="s">
        <v>32415</v>
      </c>
      <c r="G7033" s="26" t="s">
        <v>9579</v>
      </c>
      <c r="H7033" s="26" t="s">
        <v>258</v>
      </c>
      <c r="I7033" s="26" t="s">
        <v>14964</v>
      </c>
      <c r="J7033" s="26" t="s">
        <v>32416</v>
      </c>
      <c r="K7033" s="26" t="s">
        <v>9606</v>
      </c>
      <c r="L7033" s="26" t="s">
        <v>32417</v>
      </c>
      <c r="M7033" s="26">
        <v>380626631990</v>
      </c>
      <c r="N7033" s="26">
        <v>1424255900</v>
      </c>
    </row>
    <row r="7034" spans="1:14">
      <c r="A7034" s="26" t="s">
        <v>6476</v>
      </c>
      <c r="B7034" s="26" t="s">
        <v>6477</v>
      </c>
      <c r="C7034" s="26">
        <v>37565151</v>
      </c>
      <c r="D7034" s="26" t="s">
        <v>24</v>
      </c>
      <c r="E7034" s="26" t="s">
        <v>32418</v>
      </c>
      <c r="F7034" s="26" t="s">
        <v>32419</v>
      </c>
      <c r="G7034" s="26" t="s">
        <v>9586</v>
      </c>
      <c r="H7034" s="26" t="s">
        <v>885</v>
      </c>
      <c r="I7034" s="26" t="s">
        <v>17959</v>
      </c>
      <c r="J7034" s="26" t="s">
        <v>6478</v>
      </c>
      <c r="K7034" s="26" t="s">
        <v>9597</v>
      </c>
      <c r="L7034" s="26" t="s">
        <v>17960</v>
      </c>
      <c r="M7034" s="26">
        <v>380484041719</v>
      </c>
      <c r="N7034" s="26">
        <v>5124110100</v>
      </c>
    </row>
    <row r="7035" spans="1:14">
      <c r="A7035" s="26" t="s">
        <v>6234</v>
      </c>
      <c r="B7035" s="26" t="s">
        <v>6235</v>
      </c>
      <c r="C7035" s="26">
        <v>42252154</v>
      </c>
      <c r="D7035" s="26" t="s">
        <v>24</v>
      </c>
      <c r="E7035" s="26" t="s">
        <v>32420</v>
      </c>
      <c r="F7035" s="26" t="s">
        <v>32421</v>
      </c>
      <c r="G7035" s="26" t="s">
        <v>9586</v>
      </c>
      <c r="H7035" s="26" t="s">
        <v>885</v>
      </c>
      <c r="I7035" s="26" t="s">
        <v>11807</v>
      </c>
      <c r="J7035" s="26" t="s">
        <v>6236</v>
      </c>
      <c r="K7035" s="26" t="s">
        <v>9582</v>
      </c>
      <c r="L7035" s="26" t="s">
        <v>32422</v>
      </c>
      <c r="M7035" s="26">
        <v>380934148600</v>
      </c>
      <c r="N7035" s="26">
        <v>524381002</v>
      </c>
    </row>
    <row r="7036" spans="1:14">
      <c r="A7036" s="26" t="s">
        <v>7865</v>
      </c>
      <c r="B7036" s="26" t="s">
        <v>7866</v>
      </c>
      <c r="C7036" s="26">
        <v>38916537</v>
      </c>
      <c r="D7036" s="26" t="s">
        <v>24</v>
      </c>
      <c r="E7036" s="26" t="s">
        <v>32423</v>
      </c>
      <c r="F7036" s="26" t="s">
        <v>32424</v>
      </c>
      <c r="G7036" s="26" t="s">
        <v>9586</v>
      </c>
      <c r="H7036" s="26" t="s">
        <v>1122</v>
      </c>
      <c r="I7036" s="26" t="s">
        <v>10639</v>
      </c>
      <c r="J7036" s="26" t="s">
        <v>32425</v>
      </c>
      <c r="K7036" s="26" t="s">
        <v>9906</v>
      </c>
      <c r="L7036" s="26" t="s">
        <v>32426</v>
      </c>
      <c r="M7036" s="26">
        <v>380575877269</v>
      </c>
      <c r="N7036" s="26">
        <v>520283209</v>
      </c>
    </row>
    <row r="7037" spans="1:14">
      <c r="A7037" s="26" t="s">
        <v>4837</v>
      </c>
      <c r="B7037" s="26" t="s">
        <v>4838</v>
      </c>
      <c r="C7037" s="26">
        <v>37928735</v>
      </c>
      <c r="D7037" s="26" t="s">
        <v>24</v>
      </c>
      <c r="E7037" s="26" t="s">
        <v>32427</v>
      </c>
      <c r="F7037" s="26" t="s">
        <v>32428</v>
      </c>
      <c r="G7037" s="26" t="s">
        <v>9586</v>
      </c>
      <c r="H7037" s="26" t="s">
        <v>711</v>
      </c>
      <c r="I7037" s="26" t="s">
        <v>9997</v>
      </c>
      <c r="J7037" s="26" t="s">
        <v>32429</v>
      </c>
      <c r="K7037" s="26" t="s">
        <v>9606</v>
      </c>
      <c r="L7037" s="26" t="s">
        <v>32430</v>
      </c>
      <c r="M7037" s="26">
        <v>380506229427</v>
      </c>
      <c r="N7037" s="26">
        <v>1420910803</v>
      </c>
    </row>
    <row r="7038" spans="1:14">
      <c r="A7038" s="26" t="s">
        <v>8634</v>
      </c>
      <c r="B7038" s="26" t="s">
        <v>8635</v>
      </c>
      <c r="C7038" s="26" t="s">
        <v>1604</v>
      </c>
      <c r="D7038" s="26" t="s">
        <v>24</v>
      </c>
      <c r="E7038" s="26" t="s">
        <v>32431</v>
      </c>
      <c r="F7038" s="26" t="s">
        <v>32432</v>
      </c>
      <c r="G7038" s="26" t="s">
        <v>9591</v>
      </c>
      <c r="H7038" s="26" t="s">
        <v>1308</v>
      </c>
      <c r="I7038" s="26" t="s">
        <v>13448</v>
      </c>
      <c r="J7038" s="26" t="s">
        <v>1321</v>
      </c>
      <c r="K7038" s="26" t="s">
        <v>9597</v>
      </c>
      <c r="L7038" s="26" t="s">
        <v>32433</v>
      </c>
      <c r="M7038" s="26">
        <v>380963775066</v>
      </c>
      <c r="N7038" s="26">
        <v>521281603</v>
      </c>
    </row>
    <row r="7039" spans="1:14">
      <c r="A7039" s="26" t="s">
        <v>2876</v>
      </c>
      <c r="B7039" s="26" t="s">
        <v>2877</v>
      </c>
      <c r="C7039" s="26">
        <v>37894885</v>
      </c>
      <c r="D7039" s="26" t="s">
        <v>24</v>
      </c>
      <c r="E7039" s="26" t="s">
        <v>32434</v>
      </c>
      <c r="F7039" s="26" t="s">
        <v>32435</v>
      </c>
      <c r="G7039" s="26" t="s">
        <v>9586</v>
      </c>
      <c r="H7039" s="26" t="s">
        <v>258</v>
      </c>
      <c r="I7039" s="26" t="s">
        <v>10020</v>
      </c>
      <c r="J7039" s="26" t="s">
        <v>7026</v>
      </c>
      <c r="K7039" s="26" t="s">
        <v>9606</v>
      </c>
      <c r="L7039" s="26" t="s">
        <v>32436</v>
      </c>
      <c r="M7039" s="26">
        <v>380626134684</v>
      </c>
      <c r="N7039" s="26">
        <v>121181301</v>
      </c>
    </row>
    <row r="7040" spans="1:14">
      <c r="A7040" s="26" t="s">
        <v>4789</v>
      </c>
      <c r="B7040" s="26" t="s">
        <v>4790</v>
      </c>
      <c r="C7040" s="26">
        <v>38086042</v>
      </c>
      <c r="D7040" s="26" t="s">
        <v>24</v>
      </c>
      <c r="E7040" s="26" t="s">
        <v>32437</v>
      </c>
      <c r="F7040" s="26" t="s">
        <v>32438</v>
      </c>
      <c r="G7040" s="26" t="s">
        <v>9586</v>
      </c>
      <c r="H7040" s="26" t="s">
        <v>711</v>
      </c>
      <c r="I7040" s="26" t="s">
        <v>15260</v>
      </c>
      <c r="J7040" s="26" t="s">
        <v>4791</v>
      </c>
      <c r="K7040" s="26" t="s">
        <v>9597</v>
      </c>
      <c r="L7040" s="26" t="s">
        <v>32439</v>
      </c>
      <c r="M7040" s="26">
        <v>380668705692</v>
      </c>
      <c r="N7040" s="26">
        <v>4421610100</v>
      </c>
    </row>
    <row r="7041" spans="1:14">
      <c r="A7041" s="26" t="s">
        <v>3218</v>
      </c>
      <c r="B7041" s="26" t="s">
        <v>3219</v>
      </c>
      <c r="C7041" s="26">
        <v>38796636</v>
      </c>
      <c r="D7041" s="26" t="s">
        <v>24</v>
      </c>
      <c r="E7041" s="26" t="s">
        <v>32440</v>
      </c>
      <c r="F7041" s="26" t="s">
        <v>32441</v>
      </c>
      <c r="G7041" s="26" t="s">
        <v>9586</v>
      </c>
      <c r="H7041" s="26" t="s">
        <v>375</v>
      </c>
      <c r="I7041" s="26" t="s">
        <v>11784</v>
      </c>
      <c r="J7041" s="26" t="s">
        <v>32442</v>
      </c>
      <c r="K7041" s="26" t="s">
        <v>9582</v>
      </c>
      <c r="L7041" s="26" t="s">
        <v>32443</v>
      </c>
      <c r="M7041" s="26">
        <v>380972796523</v>
      </c>
      <c r="N7041" s="26">
        <v>1824287327</v>
      </c>
    </row>
    <row r="7042" spans="1:14">
      <c r="A7042" s="26" t="s">
        <v>7128</v>
      </c>
      <c r="B7042" s="26" t="s">
        <v>7127</v>
      </c>
      <c r="C7042" s="26">
        <v>38492302</v>
      </c>
      <c r="D7042" s="26" t="s">
        <v>780</v>
      </c>
      <c r="E7042" s="26" t="s">
        <v>32444</v>
      </c>
      <c r="F7042" s="26" t="s">
        <v>13228</v>
      </c>
      <c r="G7042" s="26" t="s">
        <v>9601</v>
      </c>
      <c r="H7042" s="26" t="s">
        <v>987</v>
      </c>
      <c r="I7042" s="26" t="s">
        <v>9634</v>
      </c>
      <c r="J7042" s="26" t="s">
        <v>32445</v>
      </c>
      <c r="K7042" s="26" t="s">
        <v>9582</v>
      </c>
      <c r="L7042" s="26" t="s">
        <v>32446</v>
      </c>
      <c r="M7042" s="26">
        <v>380681357223</v>
      </c>
      <c r="N7042" s="26">
        <v>5624689801</v>
      </c>
    </row>
    <row r="7043" spans="1:14">
      <c r="A7043" s="26" t="s">
        <v>2913</v>
      </c>
      <c r="B7043" s="26" t="s">
        <v>2894</v>
      </c>
      <c r="C7043" s="26">
        <v>37885283</v>
      </c>
      <c r="D7043" s="26" t="s">
        <v>24</v>
      </c>
      <c r="E7043" s="26" t="s">
        <v>32447</v>
      </c>
      <c r="F7043" s="26" t="s">
        <v>32448</v>
      </c>
      <c r="G7043" s="26" t="s">
        <v>9586</v>
      </c>
      <c r="H7043" s="26" t="s">
        <v>258</v>
      </c>
      <c r="J7043" s="26" t="s">
        <v>317</v>
      </c>
      <c r="K7043" s="26" t="s">
        <v>9597</v>
      </c>
      <c r="L7043" s="26" t="s">
        <v>10058</v>
      </c>
      <c r="M7043" s="26">
        <v>380629338424</v>
      </c>
      <c r="N7043" s="26">
        <v>1412300000</v>
      </c>
    </row>
    <row r="7044" spans="1:14">
      <c r="A7044" s="26" t="s">
        <v>9080</v>
      </c>
      <c r="B7044" s="26" t="s">
        <v>9081</v>
      </c>
      <c r="C7044" s="26">
        <v>40246437</v>
      </c>
      <c r="D7044" s="26" t="s">
        <v>24</v>
      </c>
      <c r="E7044" s="26" t="s">
        <v>32449</v>
      </c>
      <c r="F7044" s="26" t="s">
        <v>32450</v>
      </c>
      <c r="G7044" s="26" t="s">
        <v>9586</v>
      </c>
      <c r="H7044" s="26" t="s">
        <v>1490</v>
      </c>
      <c r="I7044" s="26" t="s">
        <v>13138</v>
      </c>
      <c r="J7044" s="26" t="s">
        <v>1511</v>
      </c>
      <c r="K7044" s="26" t="s">
        <v>9606</v>
      </c>
      <c r="L7044" s="26" t="s">
        <v>14887</v>
      </c>
      <c r="M7044" s="26">
        <v>380373421530</v>
      </c>
      <c r="N7044" s="26">
        <v>2623255401</v>
      </c>
    </row>
    <row r="7045" spans="1:14">
      <c r="A7045" s="26" t="s">
        <v>6871</v>
      </c>
      <c r="B7045" s="26" t="s">
        <v>6872</v>
      </c>
      <c r="C7045" s="26">
        <v>38522213</v>
      </c>
      <c r="D7045" s="26" t="s">
        <v>24</v>
      </c>
      <c r="E7045" s="26" t="s">
        <v>32451</v>
      </c>
      <c r="F7045" s="26" t="s">
        <v>32452</v>
      </c>
      <c r="G7045" s="26" t="s">
        <v>9579</v>
      </c>
      <c r="H7045" s="26" t="s">
        <v>949</v>
      </c>
      <c r="I7045" s="26" t="s">
        <v>12172</v>
      </c>
      <c r="J7045" s="26" t="s">
        <v>32453</v>
      </c>
      <c r="K7045" s="26" t="s">
        <v>9582</v>
      </c>
      <c r="L7045" s="26" t="s">
        <v>32454</v>
      </c>
      <c r="M7045" s="26">
        <v>380534195270</v>
      </c>
      <c r="N7045" s="26">
        <v>5320688102</v>
      </c>
    </row>
    <row r="7046" spans="1:14">
      <c r="A7046" s="26" t="s">
        <v>9298</v>
      </c>
      <c r="B7046" s="26" t="s">
        <v>9299</v>
      </c>
      <c r="C7046" s="26">
        <v>38232556</v>
      </c>
      <c r="D7046" s="26" t="s">
        <v>24</v>
      </c>
      <c r="E7046" s="26" t="s">
        <v>32455</v>
      </c>
      <c r="F7046" s="26" t="s">
        <v>32456</v>
      </c>
      <c r="G7046" s="26" t="s">
        <v>9591</v>
      </c>
      <c r="H7046" s="26" t="s">
        <v>1573</v>
      </c>
      <c r="I7046" s="26" t="s">
        <v>12131</v>
      </c>
      <c r="J7046" s="26" t="s">
        <v>32457</v>
      </c>
      <c r="K7046" s="26" t="s">
        <v>9582</v>
      </c>
      <c r="L7046" s="26" t="s">
        <v>32458</v>
      </c>
      <c r="M7046" s="26">
        <v>380464533625</v>
      </c>
      <c r="N7046" s="26">
        <v>7421410124</v>
      </c>
    </row>
    <row r="7047" spans="1:14">
      <c r="A7047" s="26" t="s">
        <v>8008</v>
      </c>
      <c r="B7047" s="26" t="s">
        <v>8009</v>
      </c>
      <c r="C7047" s="26">
        <v>38892286</v>
      </c>
      <c r="D7047" s="26" t="s">
        <v>24</v>
      </c>
      <c r="E7047" s="26" t="s">
        <v>32459</v>
      </c>
      <c r="F7047" s="26" t="s">
        <v>32460</v>
      </c>
      <c r="G7047" s="26" t="s">
        <v>9586</v>
      </c>
      <c r="H7047" s="26" t="s">
        <v>1122</v>
      </c>
      <c r="I7047" s="26" t="s">
        <v>1230</v>
      </c>
      <c r="J7047" s="26" t="s">
        <v>13406</v>
      </c>
      <c r="K7047" s="26" t="s">
        <v>9906</v>
      </c>
      <c r="L7047" s="26" t="s">
        <v>32461</v>
      </c>
      <c r="M7047" s="26">
        <v>380953546450</v>
      </c>
      <c r="N7047" s="26">
        <v>2321586102</v>
      </c>
    </row>
    <row r="7048" spans="1:14">
      <c r="A7048" s="26" t="s">
        <v>8579</v>
      </c>
      <c r="B7048" s="26" t="s">
        <v>8580</v>
      </c>
      <c r="C7048" s="26">
        <v>1983814</v>
      </c>
      <c r="D7048" s="26" t="s">
        <v>24</v>
      </c>
      <c r="E7048" s="26" t="s">
        <v>32462</v>
      </c>
      <c r="F7048" s="26" t="s">
        <v>32463</v>
      </c>
      <c r="G7048" s="26" t="s">
        <v>9586</v>
      </c>
      <c r="H7048" s="26" t="s">
        <v>1269</v>
      </c>
      <c r="J7048" s="26" t="s">
        <v>1298</v>
      </c>
      <c r="K7048" s="26" t="s">
        <v>9597</v>
      </c>
      <c r="L7048" s="26" t="s">
        <v>11829</v>
      </c>
      <c r="M7048" s="26">
        <v>380552225512</v>
      </c>
      <c r="N7048" s="26">
        <v>6510100000</v>
      </c>
    </row>
    <row r="7049" spans="1:14">
      <c r="A7049" s="26" t="s">
        <v>7947</v>
      </c>
      <c r="B7049" s="26" t="s">
        <v>7948</v>
      </c>
      <c r="C7049" s="26">
        <v>38440356</v>
      </c>
      <c r="D7049" s="26" t="s">
        <v>24</v>
      </c>
      <c r="E7049" s="26" t="s">
        <v>32464</v>
      </c>
      <c r="F7049" s="26" t="s">
        <v>32465</v>
      </c>
      <c r="G7049" s="26" t="s">
        <v>9586</v>
      </c>
      <c r="H7049" s="26" t="s">
        <v>1122</v>
      </c>
      <c r="I7049" s="26" t="s">
        <v>10135</v>
      </c>
      <c r="J7049" s="26" t="s">
        <v>1194</v>
      </c>
      <c r="K7049" s="26" t="s">
        <v>9597</v>
      </c>
      <c r="L7049" s="26" t="s">
        <v>19257</v>
      </c>
      <c r="M7049" s="26">
        <v>761543285350</v>
      </c>
      <c r="N7049" s="26">
        <v>6323310100</v>
      </c>
    </row>
    <row r="7050" spans="1:14">
      <c r="A7050" s="26" t="s">
        <v>6742</v>
      </c>
      <c r="B7050" s="26" t="s">
        <v>6743</v>
      </c>
      <c r="C7050" s="26">
        <v>38487180</v>
      </c>
      <c r="D7050" s="26" t="s">
        <v>24</v>
      </c>
      <c r="E7050" s="26" t="s">
        <v>32466</v>
      </c>
      <c r="F7050" s="26" t="s">
        <v>32467</v>
      </c>
      <c r="G7050" s="26" t="s">
        <v>9586</v>
      </c>
      <c r="H7050" s="26" t="s">
        <v>949</v>
      </c>
      <c r="I7050" s="26" t="s">
        <v>13044</v>
      </c>
      <c r="J7050" s="26" t="s">
        <v>32468</v>
      </c>
      <c r="K7050" s="26" t="s">
        <v>9582</v>
      </c>
      <c r="L7050" s="26" t="s">
        <v>32469</v>
      </c>
      <c r="M7050" s="26">
        <v>380536498524</v>
      </c>
      <c r="N7050" s="26">
        <v>5323083809</v>
      </c>
    </row>
    <row r="7051" spans="1:14">
      <c r="A7051" s="26" t="s">
        <v>4957</v>
      </c>
      <c r="B7051" s="26" t="s">
        <v>4958</v>
      </c>
      <c r="C7051" s="26">
        <v>42108962</v>
      </c>
      <c r="D7051" s="26" t="s">
        <v>24</v>
      </c>
      <c r="E7051" s="26" t="s">
        <v>32470</v>
      </c>
      <c r="F7051" s="26" t="s">
        <v>32471</v>
      </c>
      <c r="G7051" s="26" t="s">
        <v>9586</v>
      </c>
      <c r="H7051" s="26" t="s">
        <v>735</v>
      </c>
      <c r="I7051" s="26" t="s">
        <v>27329</v>
      </c>
      <c r="J7051" s="26" t="s">
        <v>4959</v>
      </c>
      <c r="K7051" s="26" t="s">
        <v>9597</v>
      </c>
      <c r="L7051" s="26" t="s">
        <v>32472</v>
      </c>
      <c r="M7051" s="26">
        <v>380325764138</v>
      </c>
      <c r="N7051" s="26">
        <v>4624810600</v>
      </c>
    </row>
    <row r="7052" spans="1:14">
      <c r="A7052" s="26" t="s">
        <v>5299</v>
      </c>
      <c r="B7052" s="26" t="s">
        <v>5300</v>
      </c>
      <c r="C7052" s="26">
        <v>20764314</v>
      </c>
      <c r="D7052" s="26" t="s">
        <v>24</v>
      </c>
      <c r="E7052" s="26" t="s">
        <v>32473</v>
      </c>
      <c r="F7052" s="26" t="s">
        <v>32474</v>
      </c>
      <c r="G7052" s="26" t="s">
        <v>9586</v>
      </c>
      <c r="H7052" s="26" t="s">
        <v>735</v>
      </c>
      <c r="I7052" s="26" t="s">
        <v>9752</v>
      </c>
      <c r="J7052" s="26" t="s">
        <v>32475</v>
      </c>
      <c r="K7052" s="26" t="s">
        <v>9582</v>
      </c>
      <c r="L7052" s="26" t="s">
        <v>32476</v>
      </c>
      <c r="M7052" s="26">
        <v>380961874260</v>
      </c>
      <c r="N7052" s="26">
        <v>4623080401</v>
      </c>
    </row>
    <row r="7053" spans="1:14">
      <c r="A7053" s="26" t="s">
        <v>8461</v>
      </c>
      <c r="B7053" s="26" t="s">
        <v>8462</v>
      </c>
      <c r="C7053" s="26">
        <v>43351499</v>
      </c>
      <c r="D7053" s="26" t="s">
        <v>24</v>
      </c>
      <c r="E7053" s="26" t="s">
        <v>32477</v>
      </c>
      <c r="F7053" s="26" t="s">
        <v>32478</v>
      </c>
      <c r="G7053" s="26" t="s">
        <v>9579</v>
      </c>
      <c r="H7053" s="26" t="s">
        <v>1269</v>
      </c>
      <c r="I7053" s="26" t="s">
        <v>16345</v>
      </c>
      <c r="J7053" s="26" t="s">
        <v>54</v>
      </c>
      <c r="K7053" s="26" t="s">
        <v>9582</v>
      </c>
      <c r="L7053" s="26" t="s">
        <v>32479</v>
      </c>
      <c r="M7053" s="26">
        <v>380954791065</v>
      </c>
      <c r="N7053" s="26">
        <v>121181503</v>
      </c>
    </row>
    <row r="7054" spans="1:14">
      <c r="A7054" s="26" t="s">
        <v>2985</v>
      </c>
      <c r="B7054" s="26" t="s">
        <v>2986</v>
      </c>
      <c r="C7054" s="26">
        <v>37927092</v>
      </c>
      <c r="D7054" s="26" t="s">
        <v>24</v>
      </c>
      <c r="E7054" s="26" t="s">
        <v>32480</v>
      </c>
      <c r="F7054" s="26" t="s">
        <v>13943</v>
      </c>
      <c r="G7054" s="26" t="s">
        <v>9591</v>
      </c>
      <c r="H7054" s="26" t="s">
        <v>258</v>
      </c>
      <c r="J7054" s="26" t="s">
        <v>263</v>
      </c>
      <c r="K7054" s="26" t="s">
        <v>9597</v>
      </c>
      <c r="L7054" s="26" t="s">
        <v>32481</v>
      </c>
      <c r="M7054" s="26">
        <v>380627440235</v>
      </c>
      <c r="N7054" s="26">
        <v>1410300000</v>
      </c>
    </row>
    <row r="7055" spans="1:14">
      <c r="A7055" s="26" t="s">
        <v>2080</v>
      </c>
      <c r="B7055" s="26" t="s">
        <v>2081</v>
      </c>
      <c r="C7055" s="26">
        <v>38485727</v>
      </c>
      <c r="D7055" s="26" t="s">
        <v>24</v>
      </c>
      <c r="E7055" s="26" t="s">
        <v>32482</v>
      </c>
      <c r="F7055" s="26" t="s">
        <v>32483</v>
      </c>
      <c r="G7055" s="26" t="s">
        <v>9579</v>
      </c>
      <c r="H7055" s="26" t="s">
        <v>103</v>
      </c>
      <c r="I7055" s="26" t="s">
        <v>9833</v>
      </c>
      <c r="J7055" s="26" t="s">
        <v>5348</v>
      </c>
      <c r="K7055" s="26" t="s">
        <v>9582</v>
      </c>
      <c r="L7055" s="26" t="s">
        <v>32484</v>
      </c>
      <c r="M7055" s="26">
        <v>380337723957</v>
      </c>
      <c r="N7055" s="26">
        <v>723380415</v>
      </c>
    </row>
    <row r="7056" spans="1:14">
      <c r="A7056" s="26" t="s">
        <v>8877</v>
      </c>
      <c r="B7056" s="26" t="s">
        <v>8878</v>
      </c>
      <c r="C7056" s="26">
        <v>42017886</v>
      </c>
      <c r="D7056" s="26" t="s">
        <v>24</v>
      </c>
      <c r="E7056" s="26" t="s">
        <v>32485</v>
      </c>
      <c r="F7056" s="26" t="s">
        <v>32486</v>
      </c>
      <c r="G7056" s="26" t="s">
        <v>9579</v>
      </c>
      <c r="H7056" s="26" t="s">
        <v>1401</v>
      </c>
      <c r="I7056" s="26" t="s">
        <v>14413</v>
      </c>
      <c r="J7056" s="26" t="s">
        <v>32487</v>
      </c>
      <c r="K7056" s="26" t="s">
        <v>9582</v>
      </c>
      <c r="L7056" s="26" t="s">
        <v>32488</v>
      </c>
      <c r="M7056" s="26">
        <v>380473296229</v>
      </c>
      <c r="N7056" s="26">
        <v>7121880501</v>
      </c>
    </row>
    <row r="7057" spans="1:14">
      <c r="A7057" s="26" t="s">
        <v>3328</v>
      </c>
      <c r="B7057" s="26" t="s">
        <v>3329</v>
      </c>
      <c r="C7057" s="26">
        <v>38006758</v>
      </c>
      <c r="D7057" s="26" t="s">
        <v>24</v>
      </c>
      <c r="E7057" s="26" t="s">
        <v>32489</v>
      </c>
      <c r="F7057" s="26" t="s">
        <v>32490</v>
      </c>
      <c r="G7057" s="26" t="s">
        <v>9586</v>
      </c>
      <c r="H7057" s="26" t="s">
        <v>375</v>
      </c>
      <c r="I7057" s="26" t="s">
        <v>388</v>
      </c>
      <c r="J7057" s="26" t="s">
        <v>32491</v>
      </c>
      <c r="K7057" s="26" t="s">
        <v>9582</v>
      </c>
      <c r="L7057" s="26" t="s">
        <v>32492</v>
      </c>
      <c r="M7057" s="26">
        <v>380967379344</v>
      </c>
      <c r="N7057" s="26">
        <v>1824084201</v>
      </c>
    </row>
    <row r="7058" spans="1:14">
      <c r="A7058" s="26" t="s">
        <v>1895</v>
      </c>
      <c r="B7058" s="26" t="s">
        <v>1896</v>
      </c>
      <c r="C7058" s="26">
        <v>36331699</v>
      </c>
      <c r="D7058" s="26" t="s">
        <v>24</v>
      </c>
      <c r="E7058" s="26" t="s">
        <v>32493</v>
      </c>
      <c r="F7058" s="26" t="s">
        <v>32494</v>
      </c>
      <c r="G7058" s="26" t="s">
        <v>9586</v>
      </c>
      <c r="H7058" s="26" t="s">
        <v>27</v>
      </c>
      <c r="I7058" s="26" t="s">
        <v>9981</v>
      </c>
      <c r="J7058" s="26" t="s">
        <v>32495</v>
      </c>
      <c r="K7058" s="26" t="s">
        <v>9582</v>
      </c>
      <c r="L7058" s="26" t="s">
        <v>32496</v>
      </c>
      <c r="M7058" s="26">
        <v>380989445863</v>
      </c>
      <c r="N7058" s="26">
        <v>523955114</v>
      </c>
    </row>
    <row r="7059" spans="1:14">
      <c r="A7059" s="26" t="s">
        <v>4049</v>
      </c>
      <c r="B7059" s="26" t="s">
        <v>4050</v>
      </c>
      <c r="C7059" s="26">
        <v>37409493</v>
      </c>
      <c r="D7059" s="26" t="s">
        <v>24</v>
      </c>
      <c r="E7059" s="26" t="s">
        <v>32497</v>
      </c>
      <c r="F7059" s="26" t="s">
        <v>32498</v>
      </c>
      <c r="G7059" s="26" t="s">
        <v>9586</v>
      </c>
      <c r="H7059" s="26" t="s">
        <v>506</v>
      </c>
      <c r="J7059" s="26" t="s">
        <v>526</v>
      </c>
      <c r="K7059" s="26" t="s">
        <v>9597</v>
      </c>
      <c r="L7059" s="26" t="s">
        <v>32499</v>
      </c>
      <c r="M7059" s="26">
        <v>380662375522</v>
      </c>
      <c r="N7059" s="26">
        <v>2610100000</v>
      </c>
    </row>
    <row r="7060" spans="1:14">
      <c r="A7060" s="26" t="s">
        <v>3209</v>
      </c>
      <c r="B7060" s="26" t="s">
        <v>3210</v>
      </c>
      <c r="C7060" s="26">
        <v>38341562</v>
      </c>
      <c r="D7060" s="26" t="s">
        <v>24</v>
      </c>
      <c r="E7060" s="26" t="s">
        <v>32500</v>
      </c>
      <c r="F7060" s="26" t="s">
        <v>32501</v>
      </c>
      <c r="G7060" s="26" t="s">
        <v>9586</v>
      </c>
      <c r="H7060" s="26" t="s">
        <v>375</v>
      </c>
      <c r="J7060" s="26" t="s">
        <v>388</v>
      </c>
      <c r="K7060" s="26" t="s">
        <v>9597</v>
      </c>
      <c r="L7060" s="26" t="s">
        <v>32502</v>
      </c>
      <c r="M7060" s="26">
        <v>380414138636</v>
      </c>
      <c r="N7060" s="26">
        <v>1811000000</v>
      </c>
    </row>
    <row r="7061" spans="1:14">
      <c r="A7061" s="26" t="s">
        <v>9125</v>
      </c>
      <c r="B7061" s="26" t="s">
        <v>9126</v>
      </c>
      <c r="C7061" s="26">
        <v>38407889</v>
      </c>
      <c r="D7061" s="26" t="s">
        <v>24</v>
      </c>
      <c r="E7061" s="26" t="s">
        <v>32503</v>
      </c>
      <c r="F7061" s="26" t="s">
        <v>32504</v>
      </c>
      <c r="G7061" s="26" t="s">
        <v>9586</v>
      </c>
      <c r="H7061" s="26" t="s">
        <v>1490</v>
      </c>
      <c r="I7061" s="26" t="s">
        <v>9846</v>
      </c>
      <c r="J7061" s="26" t="s">
        <v>32505</v>
      </c>
      <c r="K7061" s="26" t="s">
        <v>9582</v>
      </c>
      <c r="L7061" s="26" t="s">
        <v>32506</v>
      </c>
      <c r="M7061" s="26">
        <v>380373334238</v>
      </c>
      <c r="N7061" s="26">
        <v>7323088301</v>
      </c>
    </row>
    <row r="7062" spans="1:14">
      <c r="A7062" s="26" t="s">
        <v>6617</v>
      </c>
      <c r="B7062" s="26" t="s">
        <v>6618</v>
      </c>
      <c r="C7062" s="26">
        <v>38223007</v>
      </c>
      <c r="D7062" s="26" t="s">
        <v>24</v>
      </c>
      <c r="E7062" s="26" t="s">
        <v>32507</v>
      </c>
      <c r="F7062" s="26" t="s">
        <v>32508</v>
      </c>
      <c r="G7062" s="26" t="s">
        <v>9586</v>
      </c>
      <c r="H7062" s="26" t="s">
        <v>949</v>
      </c>
      <c r="I7062" s="26" t="s">
        <v>14709</v>
      </c>
      <c r="J7062" s="26" t="s">
        <v>32509</v>
      </c>
      <c r="K7062" s="26" t="s">
        <v>9582</v>
      </c>
      <c r="L7062" s="26" t="s">
        <v>32510</v>
      </c>
      <c r="M7062" s="26">
        <v>380535393005</v>
      </c>
      <c r="N7062" s="26">
        <v>5321381401</v>
      </c>
    </row>
    <row r="7063" spans="1:14">
      <c r="A7063" s="26" t="s">
        <v>4981</v>
      </c>
      <c r="B7063" s="26" t="s">
        <v>4982</v>
      </c>
      <c r="C7063" s="26">
        <v>40626575</v>
      </c>
      <c r="D7063" s="26" t="s">
        <v>24</v>
      </c>
      <c r="E7063" s="26" t="s">
        <v>32511</v>
      </c>
      <c r="F7063" s="26" t="s">
        <v>32512</v>
      </c>
      <c r="G7063" s="26" t="s">
        <v>9586</v>
      </c>
      <c r="H7063" s="26" t="s">
        <v>735</v>
      </c>
      <c r="I7063" s="26" t="s">
        <v>13448</v>
      </c>
      <c r="J7063" s="26" t="s">
        <v>32513</v>
      </c>
      <c r="K7063" s="26" t="s">
        <v>9582</v>
      </c>
      <c r="L7063" s="26" t="s">
        <v>32514</v>
      </c>
      <c r="M7063" s="26">
        <v>380968143234</v>
      </c>
      <c r="N7063" s="26">
        <v>4620987601</v>
      </c>
    </row>
    <row r="7064" spans="1:14">
      <c r="A7064" s="26" t="s">
        <v>6416</v>
      </c>
      <c r="B7064" s="26" t="s">
        <v>6417</v>
      </c>
      <c r="C7064" s="26">
        <v>1998526</v>
      </c>
      <c r="D7064" s="26" t="s">
        <v>780</v>
      </c>
      <c r="E7064" s="26" t="s">
        <v>32515</v>
      </c>
      <c r="F7064" s="26" t="s">
        <v>32516</v>
      </c>
      <c r="G7064" s="26" t="s">
        <v>9601</v>
      </c>
      <c r="H7064" s="26" t="s">
        <v>885</v>
      </c>
      <c r="J7064" s="26" t="s">
        <v>929</v>
      </c>
      <c r="K7064" s="26" t="s">
        <v>9597</v>
      </c>
      <c r="L7064" s="26" t="s">
        <v>32517</v>
      </c>
      <c r="M7064" s="26">
        <v>380664578206</v>
      </c>
      <c r="N7064" s="26">
        <v>5111200000</v>
      </c>
    </row>
    <row r="7065" spans="1:14">
      <c r="A7065" s="26" t="s">
        <v>3162</v>
      </c>
      <c r="B7065" s="26" t="s">
        <v>3163</v>
      </c>
      <c r="C7065" s="26">
        <v>1992050</v>
      </c>
      <c r="D7065" s="26" t="s">
        <v>780</v>
      </c>
      <c r="E7065" s="26" t="s">
        <v>32518</v>
      </c>
      <c r="F7065" s="26" t="s">
        <v>32519</v>
      </c>
      <c r="G7065" s="26" t="s">
        <v>9601</v>
      </c>
      <c r="H7065" s="26" t="s">
        <v>375</v>
      </c>
      <c r="J7065" s="26" t="s">
        <v>384</v>
      </c>
      <c r="K7065" s="26" t="s">
        <v>9597</v>
      </c>
      <c r="L7065" s="26" t="s">
        <v>32520</v>
      </c>
      <c r="M7065" s="26">
        <v>380414296519</v>
      </c>
      <c r="N7065" s="26">
        <v>1810700000</v>
      </c>
    </row>
    <row r="7066" spans="1:14">
      <c r="A7066" s="26" t="s">
        <v>8735</v>
      </c>
      <c r="B7066" s="26" t="s">
        <v>8736</v>
      </c>
      <c r="C7066" s="26">
        <v>38358026</v>
      </c>
      <c r="D7066" s="26" t="s">
        <v>24</v>
      </c>
      <c r="E7066" s="26" t="s">
        <v>32521</v>
      </c>
      <c r="F7066" s="26" t="s">
        <v>32522</v>
      </c>
      <c r="G7066" s="26" t="s">
        <v>9586</v>
      </c>
      <c r="H7066" s="26" t="s">
        <v>1308</v>
      </c>
      <c r="I7066" s="26" t="s">
        <v>11309</v>
      </c>
      <c r="J7066" s="26" t="s">
        <v>32523</v>
      </c>
      <c r="K7066" s="26" t="s">
        <v>9582</v>
      </c>
      <c r="L7066" s="26" t="s">
        <v>32524</v>
      </c>
      <c r="M7066" s="26">
        <v>380684141420</v>
      </c>
      <c r="N7066" s="26">
        <v>6823984003</v>
      </c>
    </row>
    <row r="7067" spans="1:14">
      <c r="A7067" s="26" t="s">
        <v>9098</v>
      </c>
      <c r="B7067" s="26" t="s">
        <v>9099</v>
      </c>
      <c r="C7067" s="26">
        <v>38561624</v>
      </c>
      <c r="D7067" s="26" t="s">
        <v>24</v>
      </c>
      <c r="E7067" s="26" t="s">
        <v>32525</v>
      </c>
      <c r="F7067" s="26" t="s">
        <v>32526</v>
      </c>
      <c r="G7067" s="26" t="s">
        <v>9591</v>
      </c>
      <c r="H7067" s="26" t="s">
        <v>1490</v>
      </c>
      <c r="I7067" s="26" t="s">
        <v>9841</v>
      </c>
      <c r="J7067" s="26" t="s">
        <v>9553</v>
      </c>
      <c r="K7067" s="26" t="s">
        <v>9582</v>
      </c>
      <c r="L7067" s="26" t="s">
        <v>32527</v>
      </c>
      <c r="M7067" s="26">
        <v>380373658557</v>
      </c>
      <c r="N7067" s="26">
        <v>522280201</v>
      </c>
    </row>
    <row r="7068" spans="1:14">
      <c r="A7068" s="26" t="s">
        <v>4216</v>
      </c>
      <c r="B7068" s="26" t="s">
        <v>4217</v>
      </c>
      <c r="C7068" s="26">
        <v>41838805</v>
      </c>
      <c r="D7068" s="26" t="s">
        <v>24</v>
      </c>
      <c r="E7068" s="26" t="s">
        <v>32528</v>
      </c>
      <c r="F7068" s="26" t="s">
        <v>32529</v>
      </c>
      <c r="G7068" s="26" t="s">
        <v>9579</v>
      </c>
      <c r="H7068" s="26" t="s">
        <v>506</v>
      </c>
      <c r="I7068" s="26" t="s">
        <v>9709</v>
      </c>
      <c r="J7068" s="26" t="s">
        <v>32530</v>
      </c>
      <c r="K7068" s="26" t="s">
        <v>9582</v>
      </c>
      <c r="L7068" s="26" t="s">
        <v>32531</v>
      </c>
      <c r="M7068" s="26">
        <v>380343543412</v>
      </c>
      <c r="N7068" s="26">
        <v>2624482401</v>
      </c>
    </row>
    <row r="7069" spans="1:14">
      <c r="A7069" s="26" t="s">
        <v>3101</v>
      </c>
      <c r="B7069" s="26" t="s">
        <v>3102</v>
      </c>
      <c r="C7069" s="26">
        <v>36004607</v>
      </c>
      <c r="D7069" s="26" t="s">
        <v>24</v>
      </c>
      <c r="E7069" s="26" t="s">
        <v>32532</v>
      </c>
      <c r="F7069" s="26" t="s">
        <v>32533</v>
      </c>
      <c r="G7069" s="26" t="s">
        <v>9591</v>
      </c>
      <c r="H7069" s="26" t="s">
        <v>375</v>
      </c>
      <c r="J7069" s="26" t="s">
        <v>380</v>
      </c>
      <c r="K7069" s="26" t="s">
        <v>9597</v>
      </c>
      <c r="L7069" s="26" t="s">
        <v>32534</v>
      </c>
      <c r="M7069" s="26">
        <v>380412463303</v>
      </c>
      <c r="N7069" s="26">
        <v>1810100000</v>
      </c>
    </row>
    <row r="7070" spans="1:14">
      <c r="A7070" s="26" t="s">
        <v>4623</v>
      </c>
      <c r="B7070" s="26" t="s">
        <v>4624</v>
      </c>
      <c r="C7070" s="26">
        <v>13749863</v>
      </c>
      <c r="D7070" s="26" t="s">
        <v>24</v>
      </c>
      <c r="E7070" s="26" t="s">
        <v>32535</v>
      </c>
      <c r="F7070" s="26" t="s">
        <v>17178</v>
      </c>
      <c r="G7070" s="26" t="s">
        <v>9586</v>
      </c>
      <c r="H7070" s="26" t="s">
        <v>670</v>
      </c>
      <c r="J7070" s="26" t="s">
        <v>687</v>
      </c>
      <c r="K7070" s="26" t="s">
        <v>9597</v>
      </c>
      <c r="L7070" s="26" t="s">
        <v>16419</v>
      </c>
      <c r="M7070" s="26">
        <v>380522555289</v>
      </c>
      <c r="N7070" s="26">
        <v>3510100000</v>
      </c>
    </row>
    <row r="7071" spans="1:14">
      <c r="A7071" s="26" t="s">
        <v>3490</v>
      </c>
      <c r="B7071" s="26" t="s">
        <v>3491</v>
      </c>
      <c r="C7071" s="26">
        <v>37916782</v>
      </c>
      <c r="D7071" s="26" t="s">
        <v>24</v>
      </c>
      <c r="E7071" s="26" t="s">
        <v>32536</v>
      </c>
      <c r="F7071" s="26" t="s">
        <v>32537</v>
      </c>
      <c r="G7071" s="26" t="s">
        <v>9579</v>
      </c>
      <c r="H7071" s="26" t="s">
        <v>392</v>
      </c>
      <c r="I7071" s="26" t="s">
        <v>17899</v>
      </c>
      <c r="J7071" s="26" t="s">
        <v>32538</v>
      </c>
      <c r="K7071" s="26" t="s">
        <v>9582</v>
      </c>
      <c r="L7071" s="26" t="s">
        <v>32539</v>
      </c>
      <c r="M7071" s="26">
        <v>380995287983</v>
      </c>
      <c r="N7071" s="26">
        <v>2123285503</v>
      </c>
    </row>
    <row r="7072" spans="1:14">
      <c r="A7072" s="26" t="s">
        <v>3349</v>
      </c>
      <c r="B7072" s="26" t="s">
        <v>3350</v>
      </c>
      <c r="C7072" s="26">
        <v>38068793</v>
      </c>
      <c r="D7072" s="26" t="s">
        <v>24</v>
      </c>
      <c r="E7072" s="26" t="s">
        <v>32540</v>
      </c>
      <c r="F7072" s="26" t="s">
        <v>32541</v>
      </c>
      <c r="G7072" s="26" t="s">
        <v>9579</v>
      </c>
      <c r="H7072" s="26" t="s">
        <v>392</v>
      </c>
      <c r="I7072" s="26" t="s">
        <v>10303</v>
      </c>
      <c r="J7072" s="26" t="s">
        <v>32542</v>
      </c>
      <c r="K7072" s="26" t="s">
        <v>9582</v>
      </c>
      <c r="L7072" s="26" t="s">
        <v>32543</v>
      </c>
      <c r="M7072" s="26">
        <v>380673512851</v>
      </c>
      <c r="N7072" s="26">
        <v>2120482201</v>
      </c>
    </row>
    <row r="7073" spans="1:14">
      <c r="A7073" s="26" t="s">
        <v>4260</v>
      </c>
      <c r="B7073" s="26" t="s">
        <v>4261</v>
      </c>
      <c r="C7073" s="26">
        <v>42417490</v>
      </c>
      <c r="D7073" s="26" t="s">
        <v>24</v>
      </c>
      <c r="E7073" s="26" t="s">
        <v>32544</v>
      </c>
      <c r="F7073" s="26" t="s">
        <v>32545</v>
      </c>
      <c r="G7073" s="26" t="s">
        <v>9586</v>
      </c>
      <c r="H7073" s="26" t="s">
        <v>506</v>
      </c>
      <c r="J7073" s="26" t="s">
        <v>32546</v>
      </c>
      <c r="K7073" s="26" t="s">
        <v>9582</v>
      </c>
      <c r="L7073" s="26" t="s">
        <v>32547</v>
      </c>
      <c r="M7073" s="26">
        <v>380977827089</v>
      </c>
      <c r="N7073" s="26">
        <v>2620882501</v>
      </c>
    </row>
    <row r="7074" spans="1:14">
      <c r="A7074" s="26" t="s">
        <v>3188</v>
      </c>
      <c r="B7074" s="26" t="s">
        <v>3189</v>
      </c>
      <c r="C7074" s="26">
        <v>1991783</v>
      </c>
      <c r="D7074" s="26" t="s">
        <v>780</v>
      </c>
      <c r="E7074" s="26" t="s">
        <v>32548</v>
      </c>
      <c r="F7074" s="26" t="s">
        <v>32549</v>
      </c>
      <c r="G7074" s="26" t="s">
        <v>9601</v>
      </c>
      <c r="H7074" s="26" t="s">
        <v>375</v>
      </c>
      <c r="J7074" s="26" t="s">
        <v>16299</v>
      </c>
      <c r="K7074" s="26" t="s">
        <v>9597</v>
      </c>
      <c r="L7074" s="26" t="s">
        <v>32550</v>
      </c>
      <c r="M7074" s="26">
        <v>380413351138</v>
      </c>
      <c r="N7074" s="26">
        <v>1810900000</v>
      </c>
    </row>
    <row r="7075" spans="1:14">
      <c r="A7075" s="26" t="s">
        <v>9306</v>
      </c>
      <c r="B7075" s="26" t="s">
        <v>9307</v>
      </c>
      <c r="C7075" s="26">
        <v>39089416</v>
      </c>
      <c r="D7075" s="26" t="s">
        <v>24</v>
      </c>
      <c r="E7075" s="26" t="s">
        <v>32551</v>
      </c>
      <c r="F7075" s="26" t="s">
        <v>32552</v>
      </c>
      <c r="G7075" s="26" t="s">
        <v>9586</v>
      </c>
      <c r="H7075" s="26" t="s">
        <v>1573</v>
      </c>
      <c r="I7075" s="26" t="s">
        <v>12338</v>
      </c>
      <c r="J7075" s="26" t="s">
        <v>1442</v>
      </c>
      <c r="K7075" s="26" t="s">
        <v>9582</v>
      </c>
      <c r="L7075" s="26" t="s">
        <v>32553</v>
      </c>
      <c r="M7075" s="26">
        <v>380463328823</v>
      </c>
      <c r="N7075" s="26">
        <v>7123410100</v>
      </c>
    </row>
    <row r="7076" spans="1:14">
      <c r="A7076" s="26" t="s">
        <v>2337</v>
      </c>
      <c r="B7076" s="26" t="s">
        <v>2338</v>
      </c>
      <c r="C7076" s="26" t="s">
        <v>1604</v>
      </c>
      <c r="D7076" s="26" t="s">
        <v>24</v>
      </c>
      <c r="E7076" s="26" t="s">
        <v>32554</v>
      </c>
      <c r="F7076" s="26" t="s">
        <v>32555</v>
      </c>
      <c r="G7076" s="26" t="s">
        <v>9591</v>
      </c>
      <c r="H7076" s="26" t="s">
        <v>133</v>
      </c>
      <c r="J7076" s="26" t="s">
        <v>146</v>
      </c>
      <c r="K7076" s="26" t="s">
        <v>9597</v>
      </c>
      <c r="L7076" s="26" t="s">
        <v>32556</v>
      </c>
      <c r="M7076" s="26">
        <v>380978536727</v>
      </c>
      <c r="N7076" s="26">
        <v>1210100000</v>
      </c>
    </row>
    <row r="7077" spans="1:14">
      <c r="A7077" s="26" t="s">
        <v>2275</v>
      </c>
      <c r="B7077" s="26" t="s">
        <v>2276</v>
      </c>
      <c r="C7077" s="26">
        <v>37899741</v>
      </c>
      <c r="D7077" s="26" t="s">
        <v>24</v>
      </c>
      <c r="E7077" s="26" t="s">
        <v>32557</v>
      </c>
      <c r="F7077" s="26" t="s">
        <v>32558</v>
      </c>
      <c r="G7077" s="26" t="s">
        <v>9591</v>
      </c>
      <c r="H7077" s="26" t="s">
        <v>133</v>
      </c>
      <c r="J7077" s="26" t="s">
        <v>146</v>
      </c>
      <c r="K7077" s="26" t="s">
        <v>9597</v>
      </c>
      <c r="L7077" s="26" t="s">
        <v>32559</v>
      </c>
      <c r="M7077" s="26">
        <v>380567671489</v>
      </c>
      <c r="N7077" s="26">
        <v>1210100000</v>
      </c>
    </row>
    <row r="7078" spans="1:14">
      <c r="A7078" s="26" t="s">
        <v>4953</v>
      </c>
      <c r="B7078" s="26" t="s">
        <v>4954</v>
      </c>
      <c r="C7078" s="26">
        <v>1996711</v>
      </c>
      <c r="D7078" s="26" t="s">
        <v>780</v>
      </c>
      <c r="E7078" s="26" t="s">
        <v>32560</v>
      </c>
      <c r="F7078" s="26" t="s">
        <v>11561</v>
      </c>
      <c r="G7078" s="26" t="s">
        <v>9601</v>
      </c>
      <c r="H7078" s="26" t="s">
        <v>735</v>
      </c>
      <c r="J7078" s="26" t="s">
        <v>740</v>
      </c>
      <c r="K7078" s="26" t="s">
        <v>9597</v>
      </c>
      <c r="L7078" s="26" t="s">
        <v>32561</v>
      </c>
      <c r="M7078" s="26">
        <v>760996491327</v>
      </c>
      <c r="N7078" s="26">
        <v>1221881203</v>
      </c>
    </row>
    <row r="7079" spans="1:14">
      <c r="A7079" s="26" t="s">
        <v>5936</v>
      </c>
      <c r="B7079" s="26" t="s">
        <v>5937</v>
      </c>
      <c r="C7079" s="26">
        <v>38304997</v>
      </c>
      <c r="D7079" s="26" t="s">
        <v>24</v>
      </c>
      <c r="E7079" s="26" t="s">
        <v>32562</v>
      </c>
      <c r="F7079" s="26" t="s">
        <v>32563</v>
      </c>
      <c r="G7079" s="26" t="s">
        <v>9586</v>
      </c>
      <c r="H7079" s="26" t="s">
        <v>835</v>
      </c>
      <c r="I7079" s="26" t="s">
        <v>10574</v>
      </c>
      <c r="J7079" s="26" t="s">
        <v>32564</v>
      </c>
      <c r="K7079" s="26" t="s">
        <v>9582</v>
      </c>
      <c r="L7079" s="26" t="s">
        <v>32565</v>
      </c>
      <c r="M7079" s="26">
        <v>380513593637</v>
      </c>
      <c r="N7079" s="26">
        <v>4822384501</v>
      </c>
    </row>
    <row r="7080" spans="1:14">
      <c r="A7080" s="26" t="s">
        <v>3790</v>
      </c>
      <c r="B7080" s="26" t="s">
        <v>3791</v>
      </c>
      <c r="C7080" s="26">
        <v>38600720</v>
      </c>
      <c r="D7080" s="26" t="s">
        <v>24</v>
      </c>
      <c r="E7080" s="26" t="s">
        <v>32566</v>
      </c>
      <c r="F7080" s="26" t="s">
        <v>32567</v>
      </c>
      <c r="G7080" s="26" t="s">
        <v>9586</v>
      </c>
      <c r="H7080" s="26" t="s">
        <v>468</v>
      </c>
      <c r="I7080" s="26" t="s">
        <v>32568</v>
      </c>
      <c r="J7080" s="26" t="s">
        <v>32569</v>
      </c>
      <c r="K7080" s="26" t="s">
        <v>9582</v>
      </c>
      <c r="L7080" s="26" t="s">
        <v>32570</v>
      </c>
      <c r="M7080" s="26">
        <v>380613823666</v>
      </c>
      <c r="N7080" s="26">
        <v>2322481801</v>
      </c>
    </row>
    <row r="7081" spans="1:14">
      <c r="A7081" s="26" t="s">
        <v>5538</v>
      </c>
      <c r="B7081" s="26" t="s">
        <v>5539</v>
      </c>
      <c r="C7081" s="26">
        <v>26315089</v>
      </c>
      <c r="D7081" s="26" t="s">
        <v>780</v>
      </c>
      <c r="E7081" s="26" t="s">
        <v>32571</v>
      </c>
      <c r="F7081" s="26" t="s">
        <v>32572</v>
      </c>
      <c r="G7081" s="26" t="s">
        <v>9601</v>
      </c>
      <c r="H7081" s="26" t="s">
        <v>799</v>
      </c>
      <c r="J7081" s="26" t="s">
        <v>800</v>
      </c>
      <c r="K7081" s="26" t="s">
        <v>9597</v>
      </c>
      <c r="L7081" s="26" t="s">
        <v>32573</v>
      </c>
      <c r="M7081" s="26">
        <v>380444569191</v>
      </c>
      <c r="N7081" s="26">
        <v>4822784009</v>
      </c>
    </row>
    <row r="7082" spans="1:14">
      <c r="A7082" s="26" t="s">
        <v>7580</v>
      </c>
      <c r="B7082" s="26" t="s">
        <v>7581</v>
      </c>
      <c r="C7082" s="26">
        <v>38509208</v>
      </c>
      <c r="D7082" s="26" t="s">
        <v>24</v>
      </c>
      <c r="E7082" s="26" t="s">
        <v>32574</v>
      </c>
      <c r="F7082" s="26" t="s">
        <v>32575</v>
      </c>
      <c r="G7082" s="26" t="s">
        <v>9586</v>
      </c>
      <c r="H7082" s="26" t="s">
        <v>1088</v>
      </c>
      <c r="I7082" s="26" t="s">
        <v>9818</v>
      </c>
      <c r="J7082" s="26" t="s">
        <v>3282</v>
      </c>
      <c r="K7082" s="26" t="s">
        <v>9582</v>
      </c>
      <c r="L7082" s="26" t="s">
        <v>32576</v>
      </c>
      <c r="M7082" s="26">
        <v>380354434508</v>
      </c>
      <c r="N7082" s="26">
        <v>1825484901</v>
      </c>
    </row>
    <row r="7083" spans="1:14">
      <c r="A7083" s="26" t="s">
        <v>6758</v>
      </c>
      <c r="B7083" s="26" t="s">
        <v>6759</v>
      </c>
      <c r="C7083" s="26">
        <v>38345331</v>
      </c>
      <c r="D7083" s="26" t="s">
        <v>24</v>
      </c>
      <c r="E7083" s="26" t="s">
        <v>32577</v>
      </c>
      <c r="F7083" s="26" t="s">
        <v>32578</v>
      </c>
      <c r="G7083" s="26" t="s">
        <v>9579</v>
      </c>
      <c r="H7083" s="26" t="s">
        <v>949</v>
      </c>
      <c r="I7083" s="26" t="s">
        <v>13966</v>
      </c>
      <c r="J7083" s="26" t="s">
        <v>32579</v>
      </c>
      <c r="K7083" s="26" t="s">
        <v>9582</v>
      </c>
      <c r="L7083" s="26" t="s">
        <v>32580</v>
      </c>
      <c r="M7083" s="26">
        <v>380535795233</v>
      </c>
      <c r="N7083" s="26">
        <v>5323685901</v>
      </c>
    </row>
    <row r="7084" spans="1:14">
      <c r="A7084" s="26" t="s">
        <v>1763</v>
      </c>
      <c r="B7084" s="26" t="s">
        <v>1764</v>
      </c>
      <c r="C7084" s="26">
        <v>1982531</v>
      </c>
      <c r="D7084" s="26" t="s">
        <v>780</v>
      </c>
      <c r="E7084" s="26" t="s">
        <v>32581</v>
      </c>
      <c r="F7084" s="26" t="s">
        <v>32582</v>
      </c>
      <c r="G7084" s="26" t="s">
        <v>9601</v>
      </c>
      <c r="H7084" s="26" t="s">
        <v>27</v>
      </c>
      <c r="J7084" s="26" t="s">
        <v>1761</v>
      </c>
      <c r="K7084" s="26" t="s">
        <v>9597</v>
      </c>
      <c r="L7084" s="26" t="s">
        <v>32583</v>
      </c>
      <c r="M7084" s="26">
        <v>380677045055</v>
      </c>
      <c r="N7084" s="26">
        <v>521210100</v>
      </c>
    </row>
    <row r="7085" spans="1:14">
      <c r="A7085" s="26" t="s">
        <v>9367</v>
      </c>
      <c r="B7085" s="26" t="s">
        <v>9368</v>
      </c>
      <c r="C7085" s="26">
        <v>2006426</v>
      </c>
      <c r="D7085" s="26" t="s">
        <v>780</v>
      </c>
      <c r="E7085" s="26" t="s">
        <v>32584</v>
      </c>
      <c r="F7085" s="26" t="s">
        <v>9368</v>
      </c>
      <c r="G7085" s="26" t="s">
        <v>9601</v>
      </c>
      <c r="H7085" s="26" t="s">
        <v>1573</v>
      </c>
      <c r="I7085" s="26" t="s">
        <v>13509</v>
      </c>
      <c r="J7085" s="26" t="s">
        <v>9369</v>
      </c>
      <c r="K7085" s="26" t="s">
        <v>9597</v>
      </c>
      <c r="L7085" s="26" t="s">
        <v>13510</v>
      </c>
      <c r="M7085" s="26">
        <v>380464221003</v>
      </c>
      <c r="N7085" s="26">
        <v>5324086909</v>
      </c>
    </row>
    <row r="7086" spans="1:14">
      <c r="A7086" s="26" t="s">
        <v>1637</v>
      </c>
      <c r="B7086" s="26" t="s">
        <v>1638</v>
      </c>
      <c r="C7086" s="26">
        <v>3082961</v>
      </c>
      <c r="D7086" s="26" t="s">
        <v>780</v>
      </c>
      <c r="E7086" s="26" t="s">
        <v>32585</v>
      </c>
      <c r="F7086" s="26" t="s">
        <v>32586</v>
      </c>
      <c r="G7086" s="26" t="s">
        <v>9601</v>
      </c>
      <c r="H7086" s="26" t="s">
        <v>27</v>
      </c>
      <c r="J7086" s="26" t="s">
        <v>36</v>
      </c>
      <c r="K7086" s="26" t="s">
        <v>9597</v>
      </c>
      <c r="L7086" s="26" t="s">
        <v>11158</v>
      </c>
      <c r="M7086" s="26">
        <v>380432511190</v>
      </c>
      <c r="N7086" s="26">
        <v>510100000</v>
      </c>
    </row>
    <row r="7087" spans="1:14">
      <c r="A7087" s="26" t="s">
        <v>8018</v>
      </c>
      <c r="B7087" s="26" t="s">
        <v>8019</v>
      </c>
      <c r="C7087" s="26">
        <v>38008823</v>
      </c>
      <c r="D7087" s="26" t="s">
        <v>24</v>
      </c>
      <c r="E7087" s="26" t="s">
        <v>32587</v>
      </c>
      <c r="F7087" s="26" t="s">
        <v>32588</v>
      </c>
      <c r="G7087" s="26" t="s">
        <v>9586</v>
      </c>
      <c r="H7087" s="26" t="s">
        <v>1122</v>
      </c>
      <c r="I7087" s="26" t="s">
        <v>11422</v>
      </c>
      <c r="J7087" s="26" t="s">
        <v>32589</v>
      </c>
      <c r="K7087" s="26" t="s">
        <v>9582</v>
      </c>
      <c r="L7087" s="26" t="s">
        <v>32590</v>
      </c>
      <c r="M7087" s="26">
        <v>380577408439</v>
      </c>
      <c r="N7087" s="26">
        <v>6325182501</v>
      </c>
    </row>
    <row r="7088" spans="1:14">
      <c r="A7088" s="26" t="s">
        <v>4360</v>
      </c>
      <c r="B7088" s="26" t="s">
        <v>4361</v>
      </c>
      <c r="C7088" s="26">
        <v>38902896</v>
      </c>
      <c r="D7088" s="26" t="s">
        <v>24</v>
      </c>
      <c r="E7088" s="26" t="s">
        <v>32591</v>
      </c>
      <c r="F7088" s="26" t="s">
        <v>32592</v>
      </c>
      <c r="G7088" s="26" t="s">
        <v>9586</v>
      </c>
      <c r="H7088" s="26" t="s">
        <v>576</v>
      </c>
      <c r="J7088" s="26" t="s">
        <v>600</v>
      </c>
      <c r="K7088" s="26" t="s">
        <v>9597</v>
      </c>
      <c r="L7088" s="26" t="s">
        <v>32593</v>
      </c>
      <c r="M7088" s="26">
        <v>761133538420</v>
      </c>
      <c r="N7088" s="26">
        <v>3210600000</v>
      </c>
    </row>
    <row r="7089" spans="1:14">
      <c r="A7089" s="26" t="s">
        <v>3021</v>
      </c>
      <c r="B7089" s="26" t="s">
        <v>3022</v>
      </c>
      <c r="C7089" s="26">
        <v>41276572</v>
      </c>
      <c r="D7089" s="26" t="s">
        <v>24</v>
      </c>
      <c r="E7089" s="26" t="s">
        <v>32594</v>
      </c>
      <c r="F7089" s="26" t="s">
        <v>32595</v>
      </c>
      <c r="G7089" s="26" t="s">
        <v>9591</v>
      </c>
      <c r="H7089" s="26" t="s">
        <v>258</v>
      </c>
      <c r="I7089" s="26" t="s">
        <v>12739</v>
      </c>
      <c r="J7089" s="26" t="s">
        <v>2670</v>
      </c>
      <c r="K7089" s="26" t="s">
        <v>9906</v>
      </c>
      <c r="L7089" s="26" t="s">
        <v>32596</v>
      </c>
      <c r="M7089" s="26">
        <v>380662500298</v>
      </c>
      <c r="N7089" s="26">
        <v>723310111</v>
      </c>
    </row>
    <row r="7090" spans="1:14">
      <c r="A7090" s="26" t="s">
        <v>5685</v>
      </c>
      <c r="B7090" s="26" t="s">
        <v>5686</v>
      </c>
      <c r="C7090" s="26">
        <v>38947811</v>
      </c>
      <c r="D7090" s="26" t="s">
        <v>780</v>
      </c>
      <c r="E7090" s="26" t="s">
        <v>32597</v>
      </c>
      <c r="F7090" s="26" t="s">
        <v>32598</v>
      </c>
      <c r="G7090" s="26" t="s">
        <v>9601</v>
      </c>
      <c r="H7090" s="26" t="s">
        <v>799</v>
      </c>
      <c r="J7090" s="26" t="s">
        <v>800</v>
      </c>
      <c r="K7090" s="26" t="s">
        <v>9597</v>
      </c>
      <c r="L7090" s="26" t="s">
        <v>11285</v>
      </c>
      <c r="M7090" s="26">
        <v>380444833813</v>
      </c>
      <c r="N7090" s="26">
        <v>4822784009</v>
      </c>
    </row>
    <row r="7091" spans="1:14">
      <c r="A7091" s="26" t="s">
        <v>3419</v>
      </c>
      <c r="B7091" s="26" t="s">
        <v>3420</v>
      </c>
      <c r="C7091" s="26">
        <v>38466285</v>
      </c>
      <c r="D7091" s="26" t="s">
        <v>24</v>
      </c>
      <c r="E7091" s="26" t="s">
        <v>32599</v>
      </c>
      <c r="F7091" s="26" t="s">
        <v>32600</v>
      </c>
      <c r="G7091" s="26" t="s">
        <v>9579</v>
      </c>
      <c r="H7091" s="26" t="s">
        <v>392</v>
      </c>
      <c r="I7091" s="26" t="s">
        <v>10064</v>
      </c>
      <c r="J7091" s="26" t="s">
        <v>32601</v>
      </c>
      <c r="K7091" s="26" t="s">
        <v>9582</v>
      </c>
      <c r="L7091" s="26" t="s">
        <v>32602</v>
      </c>
      <c r="M7091" s="26">
        <v>380968379702</v>
      </c>
      <c r="N7091" s="26">
        <v>2122480601</v>
      </c>
    </row>
    <row r="7092" spans="1:14">
      <c r="A7092" s="26" t="s">
        <v>4216</v>
      </c>
      <c r="B7092" s="26" t="s">
        <v>4217</v>
      </c>
      <c r="C7092" s="26">
        <v>41838805</v>
      </c>
      <c r="D7092" s="26" t="s">
        <v>24</v>
      </c>
      <c r="E7092" s="26" t="s">
        <v>32603</v>
      </c>
      <c r="F7092" s="26" t="s">
        <v>32604</v>
      </c>
      <c r="G7092" s="26" t="s">
        <v>9579</v>
      </c>
      <c r="H7092" s="26" t="s">
        <v>506</v>
      </c>
      <c r="I7092" s="26" t="s">
        <v>9709</v>
      </c>
      <c r="J7092" s="26" t="s">
        <v>32605</v>
      </c>
      <c r="K7092" s="26" t="s">
        <v>9582</v>
      </c>
      <c r="L7092" s="26" t="s">
        <v>32606</v>
      </c>
      <c r="M7092" s="26">
        <v>380343534148</v>
      </c>
      <c r="N7092" s="26">
        <v>2624484301</v>
      </c>
    </row>
    <row r="7093" spans="1:14">
      <c r="A7093" s="26" t="s">
        <v>3405</v>
      </c>
      <c r="B7093" s="26" t="s">
        <v>3406</v>
      </c>
      <c r="C7093" s="26">
        <v>1992587</v>
      </c>
      <c r="D7093" s="26" t="s">
        <v>780</v>
      </c>
      <c r="E7093" s="26" t="s">
        <v>32607</v>
      </c>
      <c r="F7093" s="26" t="s">
        <v>32608</v>
      </c>
      <c r="G7093" s="26" t="s">
        <v>9601</v>
      </c>
      <c r="H7093" s="26" t="s">
        <v>392</v>
      </c>
      <c r="I7093" s="26" t="s">
        <v>9857</v>
      </c>
      <c r="J7093" s="26" t="s">
        <v>420</v>
      </c>
      <c r="K7093" s="26" t="s">
        <v>9597</v>
      </c>
      <c r="L7093" s="26" t="s">
        <v>32609</v>
      </c>
      <c r="M7093" s="26">
        <v>380314421982</v>
      </c>
      <c r="N7093" s="26">
        <v>2121910100</v>
      </c>
    </row>
    <row r="7094" spans="1:14">
      <c r="A7094" s="26" t="s">
        <v>8799</v>
      </c>
      <c r="B7094" s="26" t="s">
        <v>8800</v>
      </c>
      <c r="C7094" s="26">
        <v>40887956</v>
      </c>
      <c r="D7094" s="26" t="s">
        <v>24</v>
      </c>
      <c r="E7094" s="26" t="s">
        <v>32610</v>
      </c>
      <c r="F7094" s="26" t="s">
        <v>32611</v>
      </c>
      <c r="G7094" s="26" t="s">
        <v>9586</v>
      </c>
      <c r="H7094" s="26" t="s">
        <v>1308</v>
      </c>
      <c r="J7094" s="26" t="s">
        <v>1387</v>
      </c>
      <c r="K7094" s="26" t="s">
        <v>9597</v>
      </c>
      <c r="L7094" s="26" t="s">
        <v>32612</v>
      </c>
      <c r="M7094" s="26">
        <v>761065437576</v>
      </c>
      <c r="N7094" s="26">
        <v>4412745702</v>
      </c>
    </row>
    <row r="7095" spans="1:14">
      <c r="A7095" s="26" t="s">
        <v>8020</v>
      </c>
      <c r="B7095" s="26" t="s">
        <v>8021</v>
      </c>
      <c r="C7095" s="26">
        <v>2002658</v>
      </c>
      <c r="D7095" s="26" t="s">
        <v>780</v>
      </c>
      <c r="E7095" s="26" t="s">
        <v>32613</v>
      </c>
      <c r="F7095" s="26" t="s">
        <v>32614</v>
      </c>
      <c r="G7095" s="26" t="s">
        <v>9601</v>
      </c>
      <c r="H7095" s="26" t="s">
        <v>1122</v>
      </c>
      <c r="I7095" s="26" t="s">
        <v>13004</v>
      </c>
      <c r="J7095" s="26" t="s">
        <v>1246</v>
      </c>
      <c r="K7095" s="26" t="s">
        <v>9606</v>
      </c>
      <c r="L7095" s="26" t="s">
        <v>19712</v>
      </c>
      <c r="M7095" s="26">
        <v>380576231236</v>
      </c>
      <c r="N7095" s="26">
        <v>6324855100</v>
      </c>
    </row>
    <row r="7096" spans="1:14">
      <c r="A7096" s="26" t="s">
        <v>3050</v>
      </c>
      <c r="B7096" s="26" t="s">
        <v>3051</v>
      </c>
      <c r="C7096" s="26">
        <v>1991576</v>
      </c>
      <c r="D7096" s="26" t="s">
        <v>780</v>
      </c>
      <c r="E7096" s="26" t="s">
        <v>32615</v>
      </c>
      <c r="F7096" s="26" t="s">
        <v>12404</v>
      </c>
      <c r="G7096" s="26" t="s">
        <v>9601</v>
      </c>
      <c r="H7096" s="26" t="s">
        <v>375</v>
      </c>
      <c r="I7096" s="26" t="s">
        <v>10696</v>
      </c>
      <c r="J7096" s="26" t="s">
        <v>3048</v>
      </c>
      <c r="K7096" s="26" t="s">
        <v>9597</v>
      </c>
      <c r="L7096" s="26" t="s">
        <v>22947</v>
      </c>
      <c r="M7096" s="26">
        <v>380970872992</v>
      </c>
      <c r="N7096" s="26">
        <v>1422783602</v>
      </c>
    </row>
    <row r="7097" spans="1:14">
      <c r="A7097" s="26" t="s">
        <v>2802</v>
      </c>
      <c r="B7097" s="26" t="s">
        <v>2803</v>
      </c>
      <c r="C7097" s="26">
        <v>37339271</v>
      </c>
      <c r="D7097" s="26" t="s">
        <v>24</v>
      </c>
      <c r="E7097" s="26" t="s">
        <v>32616</v>
      </c>
      <c r="F7097" s="26" t="s">
        <v>32617</v>
      </c>
      <c r="G7097" s="26" t="s">
        <v>9579</v>
      </c>
      <c r="H7097" s="26" t="s">
        <v>258</v>
      </c>
      <c r="I7097" s="26" t="s">
        <v>9747</v>
      </c>
      <c r="J7097" s="26" t="s">
        <v>32618</v>
      </c>
      <c r="K7097" s="26" t="s">
        <v>9582</v>
      </c>
      <c r="L7097" s="26" t="s">
        <v>32619</v>
      </c>
      <c r="M7097" s="26">
        <v>380505361901</v>
      </c>
      <c r="N7097" s="26">
        <v>1422786509</v>
      </c>
    </row>
    <row r="7098" spans="1:14">
      <c r="A7098" s="26" t="s">
        <v>2107</v>
      </c>
      <c r="B7098" s="26" t="s">
        <v>2108</v>
      </c>
      <c r="C7098" s="26">
        <v>38652606</v>
      </c>
      <c r="D7098" s="26" t="s">
        <v>24</v>
      </c>
      <c r="E7098" s="26" t="s">
        <v>32620</v>
      </c>
      <c r="F7098" s="26" t="s">
        <v>32621</v>
      </c>
      <c r="G7098" s="26" t="s">
        <v>9591</v>
      </c>
      <c r="H7098" s="26" t="s">
        <v>103</v>
      </c>
      <c r="I7098" s="26" t="s">
        <v>32622</v>
      </c>
      <c r="J7098" s="26" t="s">
        <v>32622</v>
      </c>
      <c r="K7098" s="26" t="s">
        <v>9597</v>
      </c>
      <c r="L7098" s="26" t="s">
        <v>32623</v>
      </c>
      <c r="M7098" s="26">
        <v>761347695356</v>
      </c>
      <c r="N7098" s="26">
        <v>710700000</v>
      </c>
    </row>
    <row r="7099" spans="1:14">
      <c r="A7099" s="26" t="s">
        <v>3505</v>
      </c>
      <c r="B7099" s="26" t="s">
        <v>3506</v>
      </c>
      <c r="C7099" s="26">
        <v>41136847</v>
      </c>
      <c r="D7099" s="26" t="s">
        <v>24</v>
      </c>
      <c r="E7099" s="26" t="s">
        <v>32624</v>
      </c>
      <c r="F7099" s="26" t="s">
        <v>32625</v>
      </c>
      <c r="G7099" s="26" t="s">
        <v>9591</v>
      </c>
      <c r="H7099" s="26" t="s">
        <v>392</v>
      </c>
      <c r="J7099" s="26" t="s">
        <v>458</v>
      </c>
      <c r="K7099" s="26" t="s">
        <v>9597</v>
      </c>
      <c r="L7099" s="26" t="s">
        <v>32626</v>
      </c>
      <c r="M7099" s="26">
        <v>380800216115</v>
      </c>
      <c r="N7099" s="26">
        <v>2110100000</v>
      </c>
    </row>
    <row r="7100" spans="1:14">
      <c r="A7100" s="26" t="s">
        <v>9098</v>
      </c>
      <c r="B7100" s="26" t="s">
        <v>9099</v>
      </c>
      <c r="C7100" s="26">
        <v>38561624</v>
      </c>
      <c r="D7100" s="26" t="s">
        <v>24</v>
      </c>
      <c r="E7100" s="26" t="s">
        <v>32627</v>
      </c>
      <c r="F7100" s="26" t="s">
        <v>32628</v>
      </c>
      <c r="G7100" s="26" t="s">
        <v>9591</v>
      </c>
      <c r="H7100" s="26" t="s">
        <v>1490</v>
      </c>
      <c r="I7100" s="26" t="s">
        <v>9841</v>
      </c>
      <c r="J7100" s="26" t="s">
        <v>17920</v>
      </c>
      <c r="K7100" s="26" t="s">
        <v>9582</v>
      </c>
      <c r="L7100" s="26" t="s">
        <v>32629</v>
      </c>
      <c r="M7100" s="26">
        <v>380373631148</v>
      </c>
      <c r="N7100" s="26">
        <v>2621282901</v>
      </c>
    </row>
    <row r="7101" spans="1:14">
      <c r="A7101" s="26" t="s">
        <v>2080</v>
      </c>
      <c r="B7101" s="26" t="s">
        <v>2081</v>
      </c>
      <c r="C7101" s="26">
        <v>38485727</v>
      </c>
      <c r="D7101" s="26" t="s">
        <v>24</v>
      </c>
      <c r="E7101" s="26" t="s">
        <v>32630</v>
      </c>
      <c r="F7101" s="26" t="s">
        <v>32631</v>
      </c>
      <c r="G7101" s="26" t="s">
        <v>9579</v>
      </c>
      <c r="H7101" s="26" t="s">
        <v>103</v>
      </c>
      <c r="I7101" s="26" t="s">
        <v>9833</v>
      </c>
      <c r="J7101" s="26" t="s">
        <v>32632</v>
      </c>
      <c r="K7101" s="26" t="s">
        <v>9582</v>
      </c>
      <c r="L7101" s="26" t="s">
        <v>32633</v>
      </c>
      <c r="M7101" s="26">
        <v>380337723957</v>
      </c>
      <c r="N7101" s="26">
        <v>723380418</v>
      </c>
    </row>
    <row r="7102" spans="1:14">
      <c r="A7102" s="26" t="s">
        <v>6211</v>
      </c>
      <c r="B7102" s="26" t="s">
        <v>6212</v>
      </c>
      <c r="C7102" s="26">
        <v>38522082</v>
      </c>
      <c r="D7102" s="26" t="s">
        <v>24</v>
      </c>
      <c r="E7102" s="26" t="s">
        <v>32634</v>
      </c>
      <c r="F7102" s="26" t="s">
        <v>32635</v>
      </c>
      <c r="G7102" s="26" t="s">
        <v>9591</v>
      </c>
      <c r="H7102" s="26" t="s">
        <v>885</v>
      </c>
      <c r="I7102" s="26" t="s">
        <v>12123</v>
      </c>
      <c r="J7102" s="26" t="s">
        <v>906</v>
      </c>
      <c r="K7102" s="26" t="s">
        <v>9597</v>
      </c>
      <c r="L7102" s="26" t="s">
        <v>12124</v>
      </c>
      <c r="M7102" s="26">
        <v>380486721825</v>
      </c>
      <c r="N7102" s="26">
        <v>5122510100</v>
      </c>
    </row>
    <row r="7103" spans="1:14">
      <c r="A7103" s="26" t="s">
        <v>3234</v>
      </c>
      <c r="B7103" s="26" t="s">
        <v>3235</v>
      </c>
      <c r="C7103" s="26">
        <v>1991872</v>
      </c>
      <c r="D7103" s="26" t="s">
        <v>780</v>
      </c>
      <c r="E7103" s="26" t="s">
        <v>32636</v>
      </c>
      <c r="F7103" s="26" t="s">
        <v>32637</v>
      </c>
      <c r="G7103" s="26" t="s">
        <v>9601</v>
      </c>
      <c r="H7103" s="26" t="s">
        <v>375</v>
      </c>
      <c r="I7103" s="26" t="s">
        <v>9592</v>
      </c>
      <c r="J7103" s="26" t="s">
        <v>3232</v>
      </c>
      <c r="K7103" s="26" t="s">
        <v>9597</v>
      </c>
      <c r="L7103" s="26" t="s">
        <v>32638</v>
      </c>
      <c r="M7103" s="26">
        <v>761381176678</v>
      </c>
      <c r="N7103" s="26">
        <v>1824410100</v>
      </c>
    </row>
    <row r="7104" spans="1:14">
      <c r="A7104" s="26" t="s">
        <v>6748</v>
      </c>
      <c r="B7104" s="26" t="s">
        <v>6749</v>
      </c>
      <c r="C7104" s="26">
        <v>1999402</v>
      </c>
      <c r="D7104" s="26" t="s">
        <v>780</v>
      </c>
      <c r="E7104" s="26" t="s">
        <v>32639</v>
      </c>
      <c r="F7104" s="26" t="s">
        <v>32640</v>
      </c>
      <c r="G7104" s="26" t="s">
        <v>9601</v>
      </c>
      <c r="H7104" s="26" t="s">
        <v>949</v>
      </c>
      <c r="I7104" s="26" t="s">
        <v>10846</v>
      </c>
      <c r="J7104" s="26" t="s">
        <v>11681</v>
      </c>
      <c r="K7104" s="26" t="s">
        <v>9582</v>
      </c>
      <c r="L7104" s="26" t="s">
        <v>11682</v>
      </c>
      <c r="M7104" s="26">
        <v>380660566848</v>
      </c>
      <c r="N7104" s="26">
        <v>5323285201</v>
      </c>
    </row>
    <row r="7105" spans="1:14">
      <c r="A7105" s="26" t="s">
        <v>2802</v>
      </c>
      <c r="B7105" s="26" t="s">
        <v>2803</v>
      </c>
      <c r="C7105" s="26">
        <v>37339271</v>
      </c>
      <c r="D7105" s="26" t="s">
        <v>24</v>
      </c>
      <c r="E7105" s="26" t="s">
        <v>32641</v>
      </c>
      <c r="F7105" s="26" t="s">
        <v>32642</v>
      </c>
      <c r="G7105" s="26" t="s">
        <v>9579</v>
      </c>
      <c r="H7105" s="26" t="s">
        <v>258</v>
      </c>
      <c r="I7105" s="26" t="s">
        <v>9747</v>
      </c>
      <c r="J7105" s="26" t="s">
        <v>32643</v>
      </c>
      <c r="K7105" s="26" t="s">
        <v>9582</v>
      </c>
      <c r="L7105" s="26" t="s">
        <v>32644</v>
      </c>
      <c r="M7105" s="26">
        <v>380996355419</v>
      </c>
      <c r="N7105" s="26">
        <v>1422784503</v>
      </c>
    </row>
    <row r="7106" spans="1:14">
      <c r="A7106" s="26" t="s">
        <v>8030</v>
      </c>
      <c r="B7106" s="26" t="s">
        <v>8031</v>
      </c>
      <c r="C7106" s="26">
        <v>38602768</v>
      </c>
      <c r="D7106" s="26" t="s">
        <v>24</v>
      </c>
      <c r="E7106" s="26" t="s">
        <v>32645</v>
      </c>
      <c r="F7106" s="26" t="s">
        <v>32646</v>
      </c>
      <c r="G7106" s="26" t="s">
        <v>9579</v>
      </c>
      <c r="H7106" s="26" t="s">
        <v>1122</v>
      </c>
      <c r="I7106" s="26" t="s">
        <v>11395</v>
      </c>
      <c r="J7106" s="26" t="s">
        <v>1254</v>
      </c>
      <c r="K7106" s="26" t="s">
        <v>9582</v>
      </c>
      <c r="L7106" s="26" t="s">
        <v>32647</v>
      </c>
      <c r="M7106" s="26">
        <v>380992464315</v>
      </c>
      <c r="N7106" s="26">
        <v>6324285501</v>
      </c>
    </row>
    <row r="7107" spans="1:14">
      <c r="A7107" s="26" t="s">
        <v>3454</v>
      </c>
      <c r="B7107" s="26" t="s">
        <v>3455</v>
      </c>
      <c r="C7107" s="26">
        <v>42080984</v>
      </c>
      <c r="D7107" s="26" t="s">
        <v>24</v>
      </c>
      <c r="E7107" s="26" t="s">
        <v>32648</v>
      </c>
      <c r="F7107" s="26" t="s">
        <v>32649</v>
      </c>
      <c r="G7107" s="26" t="s">
        <v>9579</v>
      </c>
      <c r="H7107" s="26" t="s">
        <v>392</v>
      </c>
      <c r="I7107" s="26" t="s">
        <v>17899</v>
      </c>
      <c r="J7107" s="26" t="s">
        <v>32650</v>
      </c>
      <c r="K7107" s="26" t="s">
        <v>9582</v>
      </c>
      <c r="L7107" s="26" t="s">
        <v>32651</v>
      </c>
      <c r="M7107" s="26">
        <v>380955922048</v>
      </c>
      <c r="N7107" s="26">
        <v>2123210104</v>
      </c>
    </row>
    <row r="7108" spans="1:14">
      <c r="A7108" s="26" t="s">
        <v>5182</v>
      </c>
      <c r="B7108" s="26" t="s">
        <v>5183</v>
      </c>
      <c r="C7108" s="26" t="s">
        <v>1604</v>
      </c>
      <c r="D7108" s="26" t="s">
        <v>24</v>
      </c>
      <c r="E7108" s="26" t="s">
        <v>32652</v>
      </c>
      <c r="F7108" s="26" t="s">
        <v>32653</v>
      </c>
      <c r="G7108" s="26" t="s">
        <v>9591</v>
      </c>
      <c r="H7108" s="26" t="s">
        <v>735</v>
      </c>
      <c r="I7108" s="26" t="s">
        <v>16403</v>
      </c>
      <c r="J7108" s="26" t="s">
        <v>5264</v>
      </c>
      <c r="K7108" s="26" t="s">
        <v>9597</v>
      </c>
      <c r="L7108" s="26" t="s">
        <v>32654</v>
      </c>
      <c r="M7108" s="26">
        <v>380673131074</v>
      </c>
      <c r="N7108" s="26">
        <v>4622410100</v>
      </c>
    </row>
    <row r="7109" spans="1:14">
      <c r="A7109" s="26" t="s">
        <v>6581</v>
      </c>
      <c r="B7109" s="26" t="s">
        <v>6582</v>
      </c>
      <c r="C7109" s="26">
        <v>38381474</v>
      </c>
      <c r="D7109" s="26" t="s">
        <v>24</v>
      </c>
      <c r="E7109" s="26" t="s">
        <v>32655</v>
      </c>
      <c r="F7109" s="26" t="s">
        <v>32656</v>
      </c>
      <c r="G7109" s="26" t="s">
        <v>9579</v>
      </c>
      <c r="H7109" s="26" t="s">
        <v>949</v>
      </c>
      <c r="I7109" s="26" t="s">
        <v>10846</v>
      </c>
      <c r="J7109" s="26" t="s">
        <v>32657</v>
      </c>
      <c r="K7109" s="26" t="s">
        <v>9582</v>
      </c>
      <c r="L7109" s="26" t="s">
        <v>32658</v>
      </c>
      <c r="M7109" s="26">
        <v>380535530477</v>
      </c>
      <c r="N7109" s="26">
        <v>5323280401</v>
      </c>
    </row>
    <row r="7110" spans="1:14">
      <c r="A7110" s="26" t="s">
        <v>4452</v>
      </c>
      <c r="B7110" s="26" t="s">
        <v>4453</v>
      </c>
      <c r="C7110" s="26">
        <v>38164193</v>
      </c>
      <c r="D7110" s="26" t="s">
        <v>24</v>
      </c>
      <c r="E7110" s="26" t="s">
        <v>32659</v>
      </c>
      <c r="F7110" s="26" t="s">
        <v>32660</v>
      </c>
      <c r="G7110" s="26" t="s">
        <v>9579</v>
      </c>
      <c r="H7110" s="26" t="s">
        <v>576</v>
      </c>
      <c r="I7110" s="26" t="s">
        <v>10758</v>
      </c>
      <c r="J7110" s="26" t="s">
        <v>32661</v>
      </c>
      <c r="K7110" s="26" t="s">
        <v>9582</v>
      </c>
      <c r="L7110" s="26" t="s">
        <v>32662</v>
      </c>
      <c r="M7110" s="26">
        <v>380457437510</v>
      </c>
      <c r="N7110" s="26">
        <v>120480402</v>
      </c>
    </row>
    <row r="7111" spans="1:14">
      <c r="A7111" s="26" t="s">
        <v>6398</v>
      </c>
      <c r="B7111" s="26" t="s">
        <v>6399</v>
      </c>
      <c r="C7111" s="26">
        <v>2774496</v>
      </c>
      <c r="D7111" s="26" t="s">
        <v>24</v>
      </c>
      <c r="E7111" s="26" t="s">
        <v>32663</v>
      </c>
      <c r="F7111" s="26" t="s">
        <v>32664</v>
      </c>
      <c r="G7111" s="26" t="s">
        <v>9591</v>
      </c>
      <c r="H7111" s="26" t="s">
        <v>885</v>
      </c>
      <c r="J7111" s="26" t="s">
        <v>910</v>
      </c>
      <c r="K7111" s="26" t="s">
        <v>9597</v>
      </c>
      <c r="L7111" s="26" t="s">
        <v>28651</v>
      </c>
      <c r="M7111" s="26">
        <v>380487407143</v>
      </c>
      <c r="N7111" s="26">
        <v>5110100000</v>
      </c>
    </row>
    <row r="7112" spans="1:14">
      <c r="A7112" s="26" t="s">
        <v>3560</v>
      </c>
      <c r="B7112" s="26" t="s">
        <v>3561</v>
      </c>
      <c r="C7112" s="26">
        <v>39048956</v>
      </c>
      <c r="D7112" s="26" t="s">
        <v>24</v>
      </c>
      <c r="E7112" s="26" t="s">
        <v>32665</v>
      </c>
      <c r="F7112" s="26" t="s">
        <v>32666</v>
      </c>
      <c r="G7112" s="26" t="s">
        <v>9586</v>
      </c>
      <c r="H7112" s="26" t="s">
        <v>392</v>
      </c>
      <c r="I7112" s="26" t="s">
        <v>10620</v>
      </c>
      <c r="J7112" s="26" t="s">
        <v>32667</v>
      </c>
      <c r="K7112" s="26" t="s">
        <v>9582</v>
      </c>
      <c r="L7112" s="26" t="s">
        <v>32668</v>
      </c>
      <c r="M7112" s="26">
        <v>380979056933</v>
      </c>
      <c r="N7112" s="26">
        <v>2125381001</v>
      </c>
    </row>
    <row r="7113" spans="1:14">
      <c r="A7113" s="26" t="s">
        <v>3709</v>
      </c>
      <c r="B7113" s="26" t="s">
        <v>3710</v>
      </c>
      <c r="C7113" s="26">
        <v>38783657</v>
      </c>
      <c r="D7113" s="26" t="s">
        <v>24</v>
      </c>
      <c r="E7113" s="26" t="s">
        <v>32669</v>
      </c>
      <c r="F7113" s="26" t="s">
        <v>13464</v>
      </c>
      <c r="G7113" s="26" t="s">
        <v>9586</v>
      </c>
      <c r="H7113" s="26" t="s">
        <v>468</v>
      </c>
      <c r="J7113" s="26" t="s">
        <v>481</v>
      </c>
      <c r="K7113" s="26" t="s">
        <v>9597</v>
      </c>
      <c r="L7113" s="26" t="s">
        <v>15201</v>
      </c>
      <c r="M7113" s="26">
        <v>380617075775</v>
      </c>
      <c r="N7113" s="26">
        <v>1222380503</v>
      </c>
    </row>
    <row r="7114" spans="1:14">
      <c r="A7114" s="26" t="s">
        <v>6199</v>
      </c>
      <c r="B7114" s="26" t="s">
        <v>6200</v>
      </c>
      <c r="C7114" s="26">
        <v>26418688</v>
      </c>
      <c r="D7114" s="26" t="s">
        <v>24</v>
      </c>
      <c r="E7114" s="26" t="s">
        <v>32670</v>
      </c>
      <c r="F7114" s="26" t="s">
        <v>32671</v>
      </c>
      <c r="G7114" s="26" t="s">
        <v>9586</v>
      </c>
      <c r="H7114" s="26" t="s">
        <v>885</v>
      </c>
      <c r="I7114" s="26" t="s">
        <v>12312</v>
      </c>
      <c r="J7114" s="26" t="s">
        <v>16186</v>
      </c>
      <c r="K7114" s="26" t="s">
        <v>9582</v>
      </c>
      <c r="L7114" s="26" t="s">
        <v>32672</v>
      </c>
      <c r="M7114" s="26">
        <v>380484142817</v>
      </c>
      <c r="N7114" s="26">
        <v>1222985201</v>
      </c>
    </row>
    <row r="7115" spans="1:14">
      <c r="A7115" s="26" t="s">
        <v>9067</v>
      </c>
      <c r="B7115" s="26" t="s">
        <v>9068</v>
      </c>
      <c r="C7115" s="26">
        <v>36752522</v>
      </c>
      <c r="D7115" s="26" t="s">
        <v>24</v>
      </c>
      <c r="E7115" s="26" t="s">
        <v>32673</v>
      </c>
      <c r="F7115" s="26" t="s">
        <v>32674</v>
      </c>
      <c r="G7115" s="26" t="s">
        <v>9586</v>
      </c>
      <c r="H7115" s="26" t="s">
        <v>1490</v>
      </c>
      <c r="I7115" s="26" t="s">
        <v>12333</v>
      </c>
      <c r="J7115" s="26" t="s">
        <v>32675</v>
      </c>
      <c r="K7115" s="26" t="s">
        <v>9582</v>
      </c>
      <c r="L7115" s="26" t="s">
        <v>32676</v>
      </c>
      <c r="M7115" s="26">
        <v>380999001960</v>
      </c>
      <c r="N7115" s="26">
        <v>7321589501</v>
      </c>
    </row>
    <row r="7116" spans="1:14">
      <c r="A7116" s="26" t="s">
        <v>2249</v>
      </c>
      <c r="B7116" s="26" t="s">
        <v>2250</v>
      </c>
      <c r="C7116" s="26">
        <v>1984820</v>
      </c>
      <c r="D7116" s="26" t="s">
        <v>780</v>
      </c>
      <c r="E7116" s="26" t="s">
        <v>32677</v>
      </c>
      <c r="F7116" s="26" t="s">
        <v>32678</v>
      </c>
      <c r="G7116" s="26" t="s">
        <v>9601</v>
      </c>
      <c r="H7116" s="26" t="s">
        <v>133</v>
      </c>
      <c r="J7116" s="26" t="s">
        <v>146</v>
      </c>
      <c r="K7116" s="26" t="s">
        <v>9597</v>
      </c>
      <c r="L7116" s="26" t="s">
        <v>21657</v>
      </c>
      <c r="M7116" s="26">
        <v>380676367762</v>
      </c>
      <c r="N7116" s="26">
        <v>1210100000</v>
      </c>
    </row>
    <row r="7117" spans="1:14">
      <c r="A7117" s="26" t="s">
        <v>9205</v>
      </c>
      <c r="B7117" s="26" t="s">
        <v>9206</v>
      </c>
      <c r="C7117" s="26">
        <v>2005757</v>
      </c>
      <c r="D7117" s="26" t="s">
        <v>780</v>
      </c>
      <c r="E7117" s="26" t="s">
        <v>32679</v>
      </c>
      <c r="F7117" s="26" t="s">
        <v>32680</v>
      </c>
      <c r="G7117" s="26" t="s">
        <v>9601</v>
      </c>
      <c r="H7117" s="26" t="s">
        <v>1490</v>
      </c>
      <c r="J7117" s="26" t="s">
        <v>1553</v>
      </c>
      <c r="K7117" s="26" t="s">
        <v>9597</v>
      </c>
      <c r="L7117" s="26" t="s">
        <v>32681</v>
      </c>
      <c r="M7117" s="26">
        <v>761037827587</v>
      </c>
      <c r="N7117" s="26">
        <v>524955100</v>
      </c>
    </row>
    <row r="7118" spans="1:14">
      <c r="A7118" s="26" t="s">
        <v>8656</v>
      </c>
      <c r="B7118" s="26" t="s">
        <v>8657</v>
      </c>
      <c r="C7118" s="26">
        <v>2004309</v>
      </c>
      <c r="D7118" s="26" t="s">
        <v>780</v>
      </c>
      <c r="E7118" s="26" t="s">
        <v>32682</v>
      </c>
      <c r="F7118" s="26" t="s">
        <v>9787</v>
      </c>
      <c r="G7118" s="26" t="s">
        <v>9601</v>
      </c>
      <c r="H7118" s="26" t="s">
        <v>1308</v>
      </c>
      <c r="I7118" s="26" t="s">
        <v>11591</v>
      </c>
      <c r="J7118" s="26" t="s">
        <v>1333</v>
      </c>
      <c r="K7118" s="26" t="s">
        <v>9597</v>
      </c>
      <c r="L7118" s="26" t="s">
        <v>32683</v>
      </c>
      <c r="M7118" s="26">
        <v>380970329210</v>
      </c>
      <c r="N7118" s="26">
        <v>6822110100</v>
      </c>
    </row>
    <row r="7119" spans="1:14">
      <c r="A7119" s="26" t="s">
        <v>7927</v>
      </c>
      <c r="B7119" s="26" t="s">
        <v>7928</v>
      </c>
      <c r="C7119" s="26">
        <v>2003304</v>
      </c>
      <c r="D7119" s="26" t="s">
        <v>780</v>
      </c>
      <c r="E7119" s="26" t="s">
        <v>32684</v>
      </c>
      <c r="F7119" s="26" t="s">
        <v>32685</v>
      </c>
      <c r="G7119" s="26" t="s">
        <v>9601</v>
      </c>
      <c r="H7119" s="26" t="s">
        <v>1122</v>
      </c>
      <c r="J7119" s="26" t="s">
        <v>1182</v>
      </c>
      <c r="K7119" s="26" t="s">
        <v>9597</v>
      </c>
      <c r="L7119" s="26" t="s">
        <v>32686</v>
      </c>
      <c r="M7119" s="26">
        <v>380574321297</v>
      </c>
      <c r="N7119" s="26">
        <v>6310400000</v>
      </c>
    </row>
    <row r="7120" spans="1:14">
      <c r="A7120" s="26" t="s">
        <v>9449</v>
      </c>
      <c r="B7120" s="26" t="s">
        <v>9450</v>
      </c>
      <c r="C7120" s="26">
        <v>2006076</v>
      </c>
      <c r="D7120" s="26" t="s">
        <v>780</v>
      </c>
      <c r="E7120" s="26" t="s">
        <v>32687</v>
      </c>
      <c r="F7120" s="26" t="s">
        <v>32688</v>
      </c>
      <c r="G7120" s="26" t="s">
        <v>9601</v>
      </c>
      <c r="H7120" s="26" t="s">
        <v>1573</v>
      </c>
      <c r="J7120" s="26" t="s">
        <v>1597</v>
      </c>
      <c r="K7120" s="26" t="s">
        <v>9597</v>
      </c>
      <c r="L7120" s="26" t="s">
        <v>32689</v>
      </c>
      <c r="M7120" s="26">
        <v>761460211085</v>
      </c>
      <c r="N7120" s="26">
        <v>7410100000</v>
      </c>
    </row>
    <row r="7121" spans="1:14">
      <c r="A7121" s="26" t="s">
        <v>6939</v>
      </c>
      <c r="B7121" s="26" t="s">
        <v>6940</v>
      </c>
      <c r="C7121" s="26">
        <v>37867877</v>
      </c>
      <c r="D7121" s="26" t="s">
        <v>24</v>
      </c>
      <c r="E7121" s="26" t="s">
        <v>32690</v>
      </c>
      <c r="F7121" s="26" t="s">
        <v>32691</v>
      </c>
      <c r="G7121" s="26" t="s">
        <v>9586</v>
      </c>
      <c r="H7121" s="26" t="s">
        <v>987</v>
      </c>
      <c r="I7121" s="26" t="s">
        <v>9921</v>
      </c>
      <c r="J7121" s="26" t="s">
        <v>32692</v>
      </c>
      <c r="K7121" s="26" t="s">
        <v>9582</v>
      </c>
      <c r="L7121" s="26" t="s">
        <v>32693</v>
      </c>
      <c r="M7121" s="26">
        <v>380365351272</v>
      </c>
      <c r="N7121" s="26">
        <v>5620487010</v>
      </c>
    </row>
    <row r="7122" spans="1:14">
      <c r="A7122" s="26" t="s">
        <v>5357</v>
      </c>
      <c r="B7122" s="26" t="s">
        <v>5358</v>
      </c>
      <c r="C7122" s="26">
        <v>41160010</v>
      </c>
      <c r="D7122" s="26" t="s">
        <v>24</v>
      </c>
      <c r="E7122" s="26" t="s">
        <v>32694</v>
      </c>
      <c r="F7122" s="26" t="s">
        <v>13751</v>
      </c>
      <c r="G7122" s="26" t="s">
        <v>9586</v>
      </c>
      <c r="H7122" s="26" t="s">
        <v>735</v>
      </c>
      <c r="J7122" s="26" t="s">
        <v>783</v>
      </c>
      <c r="K7122" s="26" t="s">
        <v>9597</v>
      </c>
      <c r="L7122" s="26" t="s">
        <v>19654</v>
      </c>
      <c r="M7122" s="26">
        <v>380323634344</v>
      </c>
      <c r="N7122" s="26">
        <v>4610900000</v>
      </c>
    </row>
    <row r="7123" spans="1:14">
      <c r="A7123" s="26" t="s">
        <v>2689</v>
      </c>
      <c r="B7123" s="26" t="s">
        <v>2690</v>
      </c>
      <c r="C7123" s="26">
        <v>37004278</v>
      </c>
      <c r="D7123" s="26" t="s">
        <v>24</v>
      </c>
      <c r="E7123" s="26" t="s">
        <v>32695</v>
      </c>
      <c r="F7123" s="26" t="s">
        <v>32696</v>
      </c>
      <c r="G7123" s="26" t="s">
        <v>9586</v>
      </c>
      <c r="H7123" s="26" t="s">
        <v>133</v>
      </c>
      <c r="I7123" s="26" t="s">
        <v>9747</v>
      </c>
      <c r="J7123" s="26" t="s">
        <v>32697</v>
      </c>
      <c r="K7123" s="26" t="s">
        <v>9582</v>
      </c>
      <c r="L7123" s="26" t="s">
        <v>32698</v>
      </c>
      <c r="M7123" s="26">
        <v>380563853349</v>
      </c>
      <c r="N7123" s="26">
        <v>1224283401</v>
      </c>
    </row>
    <row r="7124" spans="1:14">
      <c r="A7124" s="26" t="s">
        <v>2673</v>
      </c>
      <c r="B7124" s="26" t="s">
        <v>2674</v>
      </c>
      <c r="C7124" s="26">
        <v>37865549</v>
      </c>
      <c r="D7124" s="26" t="s">
        <v>24</v>
      </c>
      <c r="E7124" s="26" t="s">
        <v>32699</v>
      </c>
      <c r="F7124" s="26" t="s">
        <v>32700</v>
      </c>
      <c r="G7124" s="26" t="s">
        <v>9586</v>
      </c>
      <c r="H7124" s="26" t="s">
        <v>133</v>
      </c>
      <c r="I7124" s="26" t="s">
        <v>9498</v>
      </c>
      <c r="J7124" s="26" t="s">
        <v>7044</v>
      </c>
      <c r="K7124" s="26" t="s">
        <v>9906</v>
      </c>
      <c r="L7124" s="26" t="s">
        <v>32701</v>
      </c>
      <c r="M7124" s="26">
        <v>380504525086</v>
      </c>
      <c r="N7124" s="26">
        <v>122080804</v>
      </c>
    </row>
    <row r="7125" spans="1:14">
      <c r="A7125" s="26" t="s">
        <v>2249</v>
      </c>
      <c r="B7125" s="26" t="s">
        <v>2250</v>
      </c>
      <c r="C7125" s="26">
        <v>1984820</v>
      </c>
      <c r="D7125" s="26" t="s">
        <v>780</v>
      </c>
      <c r="E7125" s="26" t="s">
        <v>32702</v>
      </c>
      <c r="F7125" s="26" t="s">
        <v>32703</v>
      </c>
      <c r="G7125" s="26" t="s">
        <v>9601</v>
      </c>
      <c r="H7125" s="26" t="s">
        <v>133</v>
      </c>
      <c r="J7125" s="26" t="s">
        <v>146</v>
      </c>
      <c r="K7125" s="26" t="s">
        <v>9597</v>
      </c>
      <c r="L7125" s="26" t="s">
        <v>13181</v>
      </c>
      <c r="M7125" s="26">
        <v>380969012384</v>
      </c>
      <c r="N7125" s="26">
        <v>1210100000</v>
      </c>
    </row>
    <row r="7126" spans="1:14">
      <c r="A7126" s="26" t="s">
        <v>4114</v>
      </c>
      <c r="B7126" s="26" t="s">
        <v>4115</v>
      </c>
      <c r="C7126" s="26">
        <v>2009643</v>
      </c>
      <c r="D7126" s="26" t="s">
        <v>780</v>
      </c>
      <c r="E7126" s="26" t="s">
        <v>32704</v>
      </c>
      <c r="F7126" s="26" t="s">
        <v>18097</v>
      </c>
      <c r="G7126" s="26" t="s">
        <v>9601</v>
      </c>
      <c r="H7126" s="26" t="s">
        <v>506</v>
      </c>
      <c r="J7126" s="26" t="s">
        <v>526</v>
      </c>
      <c r="K7126" s="26" t="s">
        <v>9597</v>
      </c>
      <c r="L7126" s="26" t="s">
        <v>32705</v>
      </c>
      <c r="M7126" s="26">
        <v>760844770268</v>
      </c>
      <c r="N7126" s="26">
        <v>2610100000</v>
      </c>
    </row>
    <row r="7127" spans="1:14">
      <c r="A7127" s="26" t="s">
        <v>2726</v>
      </c>
      <c r="B7127" s="26" t="s">
        <v>2727</v>
      </c>
      <c r="C7127" s="26">
        <v>25771721</v>
      </c>
      <c r="D7127" s="26" t="s">
        <v>780</v>
      </c>
      <c r="E7127" s="26" t="s">
        <v>32706</v>
      </c>
      <c r="F7127" s="26" t="s">
        <v>32707</v>
      </c>
      <c r="G7127" s="26" t="s">
        <v>9601</v>
      </c>
      <c r="H7127" s="26" t="s">
        <v>133</v>
      </c>
      <c r="I7127" s="26" t="s">
        <v>27444</v>
      </c>
      <c r="J7127" s="26" t="s">
        <v>2728</v>
      </c>
      <c r="K7127" s="26" t="s">
        <v>9606</v>
      </c>
      <c r="L7127" s="26" t="s">
        <v>32708</v>
      </c>
      <c r="M7127" s="26">
        <v>380566921835</v>
      </c>
      <c r="N7127" s="26">
        <v>1222685508</v>
      </c>
    </row>
    <row r="7128" spans="1:14">
      <c r="A7128" s="26" t="s">
        <v>7825</v>
      </c>
      <c r="B7128" s="26" t="s">
        <v>7826</v>
      </c>
      <c r="C7128" s="26">
        <v>2009420</v>
      </c>
      <c r="D7128" s="26" t="s">
        <v>780</v>
      </c>
      <c r="E7128" s="26" t="s">
        <v>32709</v>
      </c>
      <c r="F7128" s="26" t="s">
        <v>9787</v>
      </c>
      <c r="G7128" s="26" t="s">
        <v>9601</v>
      </c>
      <c r="H7128" s="26" t="s">
        <v>1088</v>
      </c>
      <c r="I7128" s="26" t="s">
        <v>1088</v>
      </c>
      <c r="J7128" s="26" t="s">
        <v>12416</v>
      </c>
      <c r="K7128" s="26" t="s">
        <v>9597</v>
      </c>
      <c r="L7128" s="26" t="s">
        <v>32710</v>
      </c>
      <c r="M7128" s="26">
        <v>380355222593</v>
      </c>
      <c r="N7128" s="26">
        <v>6110300000</v>
      </c>
    </row>
    <row r="7129" spans="1:14">
      <c r="A7129" s="26" t="s">
        <v>1730</v>
      </c>
      <c r="B7129" s="26" t="s">
        <v>1731</v>
      </c>
      <c r="C7129" s="26">
        <v>41877472</v>
      </c>
      <c r="D7129" s="26" t="s">
        <v>24</v>
      </c>
      <c r="E7129" s="26" t="s">
        <v>32711</v>
      </c>
      <c r="F7129" s="26" t="s">
        <v>32712</v>
      </c>
      <c r="G7129" s="26" t="s">
        <v>9586</v>
      </c>
      <c r="H7129" s="26" t="s">
        <v>27</v>
      </c>
      <c r="I7129" s="26" t="s">
        <v>11695</v>
      </c>
      <c r="J7129" s="26" t="s">
        <v>32713</v>
      </c>
      <c r="K7129" s="26" t="s">
        <v>9582</v>
      </c>
      <c r="L7129" s="26" t="s">
        <v>32714</v>
      </c>
      <c r="M7129" s="26">
        <v>380932995442</v>
      </c>
      <c r="N7129" s="26">
        <v>521080606</v>
      </c>
    </row>
    <row r="7130" spans="1:14">
      <c r="A7130" s="26" t="s">
        <v>9399</v>
      </c>
      <c r="B7130" s="26" t="s">
        <v>9400</v>
      </c>
      <c r="C7130" s="26">
        <v>38955665</v>
      </c>
      <c r="D7130" s="26" t="s">
        <v>24</v>
      </c>
      <c r="E7130" s="26" t="s">
        <v>32715</v>
      </c>
      <c r="F7130" s="26" t="s">
        <v>32716</v>
      </c>
      <c r="G7130" s="26" t="s">
        <v>9579</v>
      </c>
      <c r="H7130" s="26" t="s">
        <v>1573</v>
      </c>
      <c r="I7130" s="26" t="s">
        <v>10158</v>
      </c>
      <c r="J7130" s="26" t="s">
        <v>29814</v>
      </c>
      <c r="K7130" s="26" t="s">
        <v>9582</v>
      </c>
      <c r="L7130" s="26" t="s">
        <v>32717</v>
      </c>
      <c r="M7130" s="26">
        <v>380462682117</v>
      </c>
      <c r="N7130" s="26">
        <v>1822083202</v>
      </c>
    </row>
    <row r="7131" spans="1:14">
      <c r="A7131" s="26" t="s">
        <v>1960</v>
      </c>
      <c r="B7131" s="26" t="s">
        <v>1961</v>
      </c>
      <c r="C7131" s="26">
        <v>38558716</v>
      </c>
      <c r="D7131" s="26" t="s">
        <v>24</v>
      </c>
      <c r="E7131" s="26" t="s">
        <v>32718</v>
      </c>
      <c r="F7131" s="26" t="s">
        <v>32719</v>
      </c>
      <c r="G7131" s="26" t="s">
        <v>9586</v>
      </c>
      <c r="H7131" s="26" t="s">
        <v>103</v>
      </c>
      <c r="I7131" s="26" t="s">
        <v>10149</v>
      </c>
      <c r="J7131" s="26" t="s">
        <v>1950</v>
      </c>
      <c r="K7131" s="26" t="s">
        <v>9597</v>
      </c>
      <c r="L7131" s="26" t="s">
        <v>32089</v>
      </c>
      <c r="M7131" s="26">
        <v>380672081085</v>
      </c>
      <c r="N7131" s="26">
        <v>720810300</v>
      </c>
    </row>
    <row r="7132" spans="1:14">
      <c r="A7132" s="26" t="s">
        <v>8397</v>
      </c>
      <c r="B7132" s="26" t="s">
        <v>8398</v>
      </c>
      <c r="C7132" s="26">
        <v>38366849</v>
      </c>
      <c r="D7132" s="26" t="s">
        <v>24</v>
      </c>
      <c r="E7132" s="26" t="s">
        <v>32720</v>
      </c>
      <c r="F7132" s="26" t="s">
        <v>32721</v>
      </c>
      <c r="G7132" s="26" t="s">
        <v>9586</v>
      </c>
      <c r="H7132" s="26" t="s">
        <v>1269</v>
      </c>
      <c r="I7132" s="26" t="s">
        <v>11815</v>
      </c>
      <c r="J7132" s="26" t="s">
        <v>32722</v>
      </c>
      <c r="K7132" s="26" t="s">
        <v>9582</v>
      </c>
      <c r="L7132" s="26" t="s">
        <v>32723</v>
      </c>
      <c r="M7132" s="26">
        <v>380554649484</v>
      </c>
      <c r="N7132" s="26">
        <v>6520684801</v>
      </c>
    </row>
    <row r="7133" spans="1:14">
      <c r="A7133" s="26" t="s">
        <v>3164</v>
      </c>
      <c r="B7133" s="26" t="s">
        <v>3165</v>
      </c>
      <c r="C7133" s="26" t="s">
        <v>1604</v>
      </c>
      <c r="D7133" s="26" t="s">
        <v>780</v>
      </c>
      <c r="E7133" s="26" t="s">
        <v>32724</v>
      </c>
      <c r="F7133" s="26" t="s">
        <v>32725</v>
      </c>
      <c r="G7133" s="26" t="s">
        <v>9601</v>
      </c>
      <c r="H7133" s="26" t="s">
        <v>375</v>
      </c>
      <c r="J7133" s="26" t="s">
        <v>384</v>
      </c>
      <c r="K7133" s="26" t="s">
        <v>9597</v>
      </c>
      <c r="L7133" s="26" t="s">
        <v>32726</v>
      </c>
      <c r="M7133" s="26">
        <v>761949475030</v>
      </c>
      <c r="N7133" s="26">
        <v>1810700000</v>
      </c>
    </row>
    <row r="7134" spans="1:14">
      <c r="A7134" s="26" t="s">
        <v>4886</v>
      </c>
      <c r="B7134" s="26" t="s">
        <v>4887</v>
      </c>
      <c r="C7134" s="26">
        <v>38325425</v>
      </c>
      <c r="D7134" s="26" t="s">
        <v>24</v>
      </c>
      <c r="E7134" s="26" t="s">
        <v>32727</v>
      </c>
      <c r="F7134" s="26" t="s">
        <v>32728</v>
      </c>
      <c r="G7134" s="26" t="s">
        <v>9586</v>
      </c>
      <c r="H7134" s="26" t="s">
        <v>711</v>
      </c>
      <c r="I7134" s="26" t="s">
        <v>14610</v>
      </c>
      <c r="J7134" s="26" t="s">
        <v>32729</v>
      </c>
      <c r="K7134" s="26" t="s">
        <v>9582</v>
      </c>
      <c r="L7134" s="26" t="s">
        <v>32730</v>
      </c>
      <c r="M7134" s="26">
        <v>380646194116</v>
      </c>
      <c r="N7134" s="26">
        <v>4425184001</v>
      </c>
    </row>
    <row r="7135" spans="1:14">
      <c r="A7135" s="26" t="s">
        <v>3409</v>
      </c>
      <c r="B7135" s="26" t="s">
        <v>3410</v>
      </c>
      <c r="C7135" s="26" t="s">
        <v>1604</v>
      </c>
      <c r="D7135" s="26" t="s">
        <v>24</v>
      </c>
      <c r="E7135" s="26" t="s">
        <v>32731</v>
      </c>
      <c r="F7135" s="26" t="s">
        <v>32732</v>
      </c>
      <c r="G7135" s="26" t="s">
        <v>9591</v>
      </c>
      <c r="H7135" s="26" t="s">
        <v>392</v>
      </c>
      <c r="I7135" s="26" t="s">
        <v>9857</v>
      </c>
      <c r="J7135" s="26" t="s">
        <v>420</v>
      </c>
      <c r="K7135" s="26" t="s">
        <v>9597</v>
      </c>
      <c r="L7135" s="26" t="s">
        <v>32733</v>
      </c>
      <c r="M7135" s="26">
        <v>380974680846</v>
      </c>
      <c r="N7135" s="26">
        <v>2121910100</v>
      </c>
    </row>
    <row r="7136" spans="1:14">
      <c r="A7136" s="26" t="s">
        <v>8308</v>
      </c>
      <c r="B7136" s="26" t="s">
        <v>8309</v>
      </c>
      <c r="C7136" s="26">
        <v>2003675</v>
      </c>
      <c r="D7136" s="26" t="s">
        <v>780</v>
      </c>
      <c r="E7136" s="26" t="s">
        <v>32734</v>
      </c>
      <c r="F7136" s="26" t="s">
        <v>32735</v>
      </c>
      <c r="G7136" s="26" t="s">
        <v>9601</v>
      </c>
      <c r="H7136" s="26" t="s">
        <v>1122</v>
      </c>
      <c r="J7136" s="26" t="s">
        <v>8039</v>
      </c>
      <c r="K7136" s="26" t="s">
        <v>9597</v>
      </c>
      <c r="L7136" s="26" t="s">
        <v>32736</v>
      </c>
      <c r="M7136" s="26">
        <v>380573418011</v>
      </c>
      <c r="N7136" s="26">
        <v>6310100000</v>
      </c>
    </row>
    <row r="7137" spans="1:14">
      <c r="A7137" s="26" t="s">
        <v>2072</v>
      </c>
      <c r="B7137" s="26" t="s">
        <v>2073</v>
      </c>
      <c r="C7137" s="26">
        <v>38373547</v>
      </c>
      <c r="D7137" s="26" t="s">
        <v>24</v>
      </c>
      <c r="E7137" s="26" t="s">
        <v>32737</v>
      </c>
      <c r="F7137" s="26" t="s">
        <v>32738</v>
      </c>
      <c r="G7137" s="26" t="s">
        <v>9579</v>
      </c>
      <c r="H7137" s="26" t="s">
        <v>103</v>
      </c>
      <c r="I7137" s="26" t="s">
        <v>11403</v>
      </c>
      <c r="J7137" s="26" t="s">
        <v>32739</v>
      </c>
      <c r="K7137" s="26" t="s">
        <v>9582</v>
      </c>
      <c r="L7137" s="26" t="s">
        <v>32740</v>
      </c>
      <c r="M7137" s="26">
        <v>761660504548</v>
      </c>
      <c r="N7137" s="26">
        <v>723186601</v>
      </c>
    </row>
    <row r="7138" spans="1:14">
      <c r="A7138" s="26" t="s">
        <v>3372</v>
      </c>
      <c r="B7138" s="26" t="s">
        <v>3373</v>
      </c>
      <c r="C7138" s="26">
        <v>41769166</v>
      </c>
      <c r="D7138" s="26" t="s">
        <v>24</v>
      </c>
      <c r="E7138" s="26" t="s">
        <v>32741</v>
      </c>
      <c r="F7138" s="26" t="s">
        <v>32742</v>
      </c>
      <c r="G7138" s="26" t="s">
        <v>9586</v>
      </c>
      <c r="H7138" s="26" t="s">
        <v>392</v>
      </c>
      <c r="I7138" s="26" t="s">
        <v>11040</v>
      </c>
      <c r="J7138" s="26" t="s">
        <v>32743</v>
      </c>
      <c r="K7138" s="26" t="s">
        <v>9582</v>
      </c>
      <c r="L7138" s="26" t="s">
        <v>32744</v>
      </c>
      <c r="M7138" s="26">
        <v>380314343343</v>
      </c>
      <c r="N7138" s="26">
        <v>2121283301</v>
      </c>
    </row>
    <row r="7139" spans="1:14">
      <c r="A7139" s="26" t="s">
        <v>7743</v>
      </c>
      <c r="B7139" s="26" t="s">
        <v>7744</v>
      </c>
      <c r="C7139" s="26">
        <v>2000441</v>
      </c>
      <c r="D7139" s="26" t="s">
        <v>780</v>
      </c>
      <c r="E7139" s="26" t="s">
        <v>32745</v>
      </c>
      <c r="F7139" s="26" t="s">
        <v>9787</v>
      </c>
      <c r="G7139" s="26" t="s">
        <v>9601</v>
      </c>
      <c r="H7139" s="26" t="s">
        <v>1088</v>
      </c>
      <c r="I7139" s="26" t="s">
        <v>14222</v>
      </c>
      <c r="J7139" s="26" t="s">
        <v>2111</v>
      </c>
      <c r="K7139" s="26" t="s">
        <v>9597</v>
      </c>
      <c r="L7139" s="26" t="s">
        <v>32746</v>
      </c>
      <c r="M7139" s="26">
        <v>380354222263</v>
      </c>
      <c r="N7139" s="26">
        <v>720582016</v>
      </c>
    </row>
    <row r="7140" spans="1:14">
      <c r="A7140" s="26" t="s">
        <v>3372</v>
      </c>
      <c r="B7140" s="26" t="s">
        <v>3373</v>
      </c>
      <c r="C7140" s="26">
        <v>41769166</v>
      </c>
      <c r="D7140" s="26" t="s">
        <v>24</v>
      </c>
      <c r="E7140" s="26" t="s">
        <v>32747</v>
      </c>
      <c r="F7140" s="26" t="s">
        <v>32748</v>
      </c>
      <c r="G7140" s="26" t="s">
        <v>9586</v>
      </c>
      <c r="H7140" s="26" t="s">
        <v>392</v>
      </c>
      <c r="I7140" s="26" t="s">
        <v>11040</v>
      </c>
      <c r="J7140" s="26" t="s">
        <v>32749</v>
      </c>
      <c r="K7140" s="26" t="s">
        <v>9582</v>
      </c>
      <c r="L7140" s="26" t="s">
        <v>32750</v>
      </c>
      <c r="M7140" s="26">
        <v>380669192047</v>
      </c>
      <c r="N7140" s="26">
        <v>2121284501</v>
      </c>
    </row>
    <row r="7141" spans="1:14">
      <c r="A7141" s="26" t="s">
        <v>6792</v>
      </c>
      <c r="B7141" s="26" t="s">
        <v>6793</v>
      </c>
      <c r="C7141" s="26">
        <v>38503185</v>
      </c>
      <c r="D7141" s="26" t="s">
        <v>24</v>
      </c>
      <c r="E7141" s="26" t="s">
        <v>32751</v>
      </c>
      <c r="F7141" s="26" t="s">
        <v>32752</v>
      </c>
      <c r="G7141" s="26" t="s">
        <v>9586</v>
      </c>
      <c r="H7141" s="26" t="s">
        <v>949</v>
      </c>
      <c r="J7141" s="26" t="s">
        <v>977</v>
      </c>
      <c r="K7141" s="26" t="s">
        <v>9597</v>
      </c>
      <c r="L7141" s="26" t="s">
        <v>31740</v>
      </c>
      <c r="M7141" s="26">
        <v>380532567147</v>
      </c>
      <c r="N7141" s="26">
        <v>4424080504</v>
      </c>
    </row>
    <row r="7142" spans="1:14">
      <c r="A7142" s="26" t="s">
        <v>4484</v>
      </c>
      <c r="B7142" s="26" t="s">
        <v>4485</v>
      </c>
      <c r="C7142" s="26">
        <v>41431865</v>
      </c>
      <c r="D7142" s="26" t="s">
        <v>24</v>
      </c>
      <c r="E7142" s="26" t="s">
        <v>32753</v>
      </c>
      <c r="F7142" s="26" t="s">
        <v>32754</v>
      </c>
      <c r="G7142" s="26" t="s">
        <v>9586</v>
      </c>
      <c r="H7142" s="26" t="s">
        <v>576</v>
      </c>
      <c r="I7142" s="26" t="s">
        <v>12758</v>
      </c>
      <c r="J7142" s="26" t="s">
        <v>32755</v>
      </c>
      <c r="K7142" s="26" t="s">
        <v>9606</v>
      </c>
      <c r="L7142" s="26" t="s">
        <v>32756</v>
      </c>
      <c r="M7142" s="26">
        <v>380459468703</v>
      </c>
      <c r="N7142" s="26">
        <v>3221255500</v>
      </c>
    </row>
    <row r="7143" spans="1:14">
      <c r="A7143" s="26" t="s">
        <v>8893</v>
      </c>
      <c r="B7143" s="26" t="s">
        <v>8894</v>
      </c>
      <c r="C7143" s="26">
        <v>41937159</v>
      </c>
      <c r="D7143" s="26" t="s">
        <v>24</v>
      </c>
      <c r="E7143" s="26" t="s">
        <v>32757</v>
      </c>
      <c r="F7143" s="26" t="s">
        <v>32758</v>
      </c>
      <c r="G7143" s="26" t="s">
        <v>9579</v>
      </c>
      <c r="H7143" s="26" t="s">
        <v>1401</v>
      </c>
      <c r="I7143" s="26" t="s">
        <v>9696</v>
      </c>
      <c r="J7143" s="26" t="s">
        <v>29986</v>
      </c>
      <c r="K7143" s="26" t="s">
        <v>9582</v>
      </c>
      <c r="L7143" s="26" t="s">
        <v>32759</v>
      </c>
      <c r="M7143" s="26">
        <v>380674708916</v>
      </c>
      <c r="N7143" s="26">
        <v>1224287801</v>
      </c>
    </row>
    <row r="7144" spans="1:14">
      <c r="A7144" s="26" t="s">
        <v>5728</v>
      </c>
      <c r="B7144" s="26" t="s">
        <v>5729</v>
      </c>
      <c r="C7144" s="26">
        <v>38961129</v>
      </c>
      <c r="D7144" s="26" t="s">
        <v>24</v>
      </c>
      <c r="E7144" s="26" t="s">
        <v>32760</v>
      </c>
      <c r="F7144" s="26" t="s">
        <v>32761</v>
      </c>
      <c r="G7144" s="26" t="s">
        <v>9591</v>
      </c>
      <c r="H7144" s="26" t="s">
        <v>799</v>
      </c>
      <c r="J7144" s="26" t="s">
        <v>800</v>
      </c>
      <c r="K7144" s="26" t="s">
        <v>9597</v>
      </c>
      <c r="L7144" s="26" t="s">
        <v>32762</v>
      </c>
      <c r="M7144" s="26">
        <v>380443530154</v>
      </c>
      <c r="N7144" s="26">
        <v>4822784009</v>
      </c>
    </row>
    <row r="7145" spans="1:14">
      <c r="A7145" s="26" t="s">
        <v>3266</v>
      </c>
      <c r="B7145" s="26" t="s">
        <v>3267</v>
      </c>
      <c r="C7145" s="26">
        <v>38455645</v>
      </c>
      <c r="D7145" s="26" t="s">
        <v>24</v>
      </c>
      <c r="E7145" s="26" t="s">
        <v>32763</v>
      </c>
      <c r="F7145" s="26" t="s">
        <v>32764</v>
      </c>
      <c r="G7145" s="26" t="s">
        <v>9591</v>
      </c>
      <c r="H7145" s="26" t="s">
        <v>375</v>
      </c>
      <c r="I7145" s="26" t="s">
        <v>10187</v>
      </c>
      <c r="J7145" s="26" t="s">
        <v>32765</v>
      </c>
      <c r="K7145" s="26" t="s">
        <v>9582</v>
      </c>
      <c r="L7145" s="26" t="s">
        <v>32766</v>
      </c>
      <c r="M7145" s="26">
        <v>380964073289</v>
      </c>
      <c r="N7145" s="26">
        <v>1821486901</v>
      </c>
    </row>
    <row r="7146" spans="1:14">
      <c r="A7146" s="26" t="s">
        <v>3970</v>
      </c>
      <c r="B7146" s="26" t="s">
        <v>3971</v>
      </c>
      <c r="C7146" s="26">
        <v>42244782</v>
      </c>
      <c r="D7146" s="26" t="s">
        <v>24</v>
      </c>
      <c r="E7146" s="26" t="s">
        <v>32767</v>
      </c>
      <c r="F7146" s="26" t="s">
        <v>32768</v>
      </c>
      <c r="G7146" s="26" t="s">
        <v>9591</v>
      </c>
      <c r="H7146" s="26" t="s">
        <v>506</v>
      </c>
      <c r="J7146" s="26" t="s">
        <v>32769</v>
      </c>
      <c r="K7146" s="26" t="s">
        <v>9582</v>
      </c>
      <c r="L7146" s="26" t="s">
        <v>32770</v>
      </c>
      <c r="M7146" s="26">
        <v>380965854080</v>
      </c>
      <c r="N7146" s="26">
        <v>2610390001</v>
      </c>
    </row>
    <row r="7147" spans="1:14">
      <c r="A7147" s="26" t="s">
        <v>3639</v>
      </c>
      <c r="B7147" s="26" t="s">
        <v>3640</v>
      </c>
      <c r="C7147" s="26">
        <v>41870660</v>
      </c>
      <c r="D7147" s="26" t="s">
        <v>24</v>
      </c>
      <c r="E7147" s="26" t="s">
        <v>32771</v>
      </c>
      <c r="F7147" s="26" t="s">
        <v>32772</v>
      </c>
      <c r="G7147" s="26" t="s">
        <v>9586</v>
      </c>
      <c r="H7147" s="26" t="s">
        <v>468</v>
      </c>
      <c r="I7147" s="26" t="s">
        <v>32568</v>
      </c>
      <c r="J7147" s="26" t="s">
        <v>32773</v>
      </c>
      <c r="K7147" s="26" t="s">
        <v>9582</v>
      </c>
      <c r="L7147" s="26" t="s">
        <v>32774</v>
      </c>
      <c r="M7147" s="26">
        <v>380613898347</v>
      </c>
      <c r="N7147" s="26">
        <v>1422085501</v>
      </c>
    </row>
    <row r="7148" spans="1:14">
      <c r="A7148" s="26" t="s">
        <v>8484</v>
      </c>
      <c r="B7148" s="26" t="s">
        <v>8485</v>
      </c>
      <c r="C7148" s="26">
        <v>42988382</v>
      </c>
      <c r="D7148" s="26" t="s">
        <v>24</v>
      </c>
      <c r="E7148" s="26" t="s">
        <v>32775</v>
      </c>
      <c r="F7148" s="26" t="s">
        <v>32776</v>
      </c>
      <c r="G7148" s="26" t="s">
        <v>9586</v>
      </c>
      <c r="H7148" s="26" t="s">
        <v>1269</v>
      </c>
      <c r="I7148" s="26" t="s">
        <v>16345</v>
      </c>
      <c r="J7148" s="26" t="s">
        <v>8486</v>
      </c>
      <c r="K7148" s="26" t="s">
        <v>9606</v>
      </c>
      <c r="L7148" s="26" t="s">
        <v>32777</v>
      </c>
      <c r="M7148" s="26">
        <v>380553629143</v>
      </c>
      <c r="N7148" s="26">
        <v>123185203</v>
      </c>
    </row>
    <row r="7149" spans="1:14">
      <c r="A7149" s="26" t="s">
        <v>7949</v>
      </c>
      <c r="B7149" s="26" t="s">
        <v>7950</v>
      </c>
      <c r="C7149" s="26">
        <v>38289089</v>
      </c>
      <c r="D7149" s="26" t="s">
        <v>24</v>
      </c>
      <c r="E7149" s="26" t="s">
        <v>32778</v>
      </c>
      <c r="F7149" s="26" t="s">
        <v>32779</v>
      </c>
      <c r="G7149" s="26" t="s">
        <v>9586</v>
      </c>
      <c r="H7149" s="26" t="s">
        <v>1122</v>
      </c>
      <c r="I7149" s="26" t="s">
        <v>11418</v>
      </c>
      <c r="J7149" s="26" t="s">
        <v>1198</v>
      </c>
      <c r="K7149" s="26" t="s">
        <v>9606</v>
      </c>
      <c r="L7149" s="26" t="s">
        <v>32780</v>
      </c>
      <c r="M7149" s="26">
        <v>380575632204</v>
      </c>
      <c r="N7149" s="26">
        <v>6323555100</v>
      </c>
    </row>
    <row r="7150" spans="1:14">
      <c r="A7150" s="26" t="s">
        <v>5436</v>
      </c>
      <c r="B7150" s="26" t="s">
        <v>5437</v>
      </c>
      <c r="C7150" s="26" t="s">
        <v>1604</v>
      </c>
      <c r="D7150" s="26" t="s">
        <v>24</v>
      </c>
      <c r="E7150" s="26" t="s">
        <v>32781</v>
      </c>
      <c r="F7150" s="26" t="s">
        <v>5438</v>
      </c>
      <c r="G7150" s="26" t="s">
        <v>9591</v>
      </c>
      <c r="H7150" s="26" t="s">
        <v>735</v>
      </c>
      <c r="J7150" s="26" t="s">
        <v>787</v>
      </c>
      <c r="K7150" s="26" t="s">
        <v>9597</v>
      </c>
      <c r="L7150" s="26" t="s">
        <v>16473</v>
      </c>
      <c r="M7150" s="26">
        <v>380995208740</v>
      </c>
      <c r="N7150" s="26">
        <v>4611200000</v>
      </c>
    </row>
    <row r="7151" spans="1:14">
      <c r="A7151" s="26" t="s">
        <v>5306</v>
      </c>
      <c r="B7151" s="26" t="s">
        <v>5307</v>
      </c>
      <c r="C7151" s="26">
        <v>20764225</v>
      </c>
      <c r="D7151" s="26" t="s">
        <v>780</v>
      </c>
      <c r="E7151" s="26" t="s">
        <v>32782</v>
      </c>
      <c r="F7151" s="26" t="s">
        <v>32783</v>
      </c>
      <c r="G7151" s="26" t="s">
        <v>9601</v>
      </c>
      <c r="H7151" s="26" t="s">
        <v>735</v>
      </c>
      <c r="J7151" s="26" t="s">
        <v>5308</v>
      </c>
      <c r="K7151" s="26" t="s">
        <v>9606</v>
      </c>
      <c r="L7151" s="26" t="s">
        <v>11446</v>
      </c>
      <c r="M7151" s="26">
        <v>380325464303</v>
      </c>
      <c r="N7151" s="26">
        <v>4622155600</v>
      </c>
    </row>
    <row r="7152" spans="1:14">
      <c r="A7152" s="26" t="s">
        <v>1946</v>
      </c>
      <c r="B7152" s="26" t="s">
        <v>1947</v>
      </c>
      <c r="C7152" s="26">
        <v>37636913</v>
      </c>
      <c r="D7152" s="26" t="s">
        <v>24</v>
      </c>
      <c r="E7152" s="26" t="s">
        <v>32784</v>
      </c>
      <c r="F7152" s="26" t="s">
        <v>32785</v>
      </c>
      <c r="G7152" s="26" t="s">
        <v>9586</v>
      </c>
      <c r="H7152" s="26" t="s">
        <v>27</v>
      </c>
      <c r="I7152" s="26" t="s">
        <v>10258</v>
      </c>
      <c r="J7152" s="26" t="s">
        <v>10506</v>
      </c>
      <c r="K7152" s="26" t="s">
        <v>9582</v>
      </c>
      <c r="L7152" s="26" t="s">
        <v>32786</v>
      </c>
      <c r="M7152" s="26">
        <v>380989884348</v>
      </c>
      <c r="N7152" s="26">
        <v>523081203</v>
      </c>
    </row>
    <row r="7153" spans="1:14">
      <c r="A7153" s="26" t="s">
        <v>8145</v>
      </c>
      <c r="B7153" s="26" t="s">
        <v>8146</v>
      </c>
      <c r="C7153" s="26">
        <v>30658176</v>
      </c>
      <c r="D7153" s="26" t="s">
        <v>780</v>
      </c>
      <c r="E7153" s="26" t="s">
        <v>32787</v>
      </c>
      <c r="F7153" s="26" t="s">
        <v>32788</v>
      </c>
      <c r="G7153" s="26" t="s">
        <v>9601</v>
      </c>
      <c r="H7153" s="26" t="s">
        <v>1122</v>
      </c>
      <c r="J7153" s="26" t="s">
        <v>8039</v>
      </c>
      <c r="K7153" s="26" t="s">
        <v>9597</v>
      </c>
      <c r="L7153" s="26" t="s">
        <v>32789</v>
      </c>
      <c r="M7153" s="26">
        <v>380577255992</v>
      </c>
      <c r="N7153" s="26">
        <v>6310100000</v>
      </c>
    </row>
    <row r="7154" spans="1:14">
      <c r="A7154" s="26" t="s">
        <v>4668</v>
      </c>
      <c r="B7154" s="26" t="s">
        <v>4669</v>
      </c>
      <c r="C7154" s="26">
        <v>3092497</v>
      </c>
      <c r="D7154" s="26" t="s">
        <v>780</v>
      </c>
      <c r="E7154" s="26" t="s">
        <v>32790</v>
      </c>
      <c r="F7154" s="26" t="s">
        <v>11391</v>
      </c>
      <c r="G7154" s="26" t="s">
        <v>9601</v>
      </c>
      <c r="H7154" s="26" t="s">
        <v>670</v>
      </c>
      <c r="J7154" s="26" t="s">
        <v>687</v>
      </c>
      <c r="K7154" s="26" t="s">
        <v>9597</v>
      </c>
      <c r="L7154" s="26" t="s">
        <v>32791</v>
      </c>
      <c r="M7154" s="26">
        <v>761044692406</v>
      </c>
      <c r="N7154" s="26">
        <v>3510100000</v>
      </c>
    </row>
    <row r="7155" spans="1:14">
      <c r="A7155" s="26" t="s">
        <v>9137</v>
      </c>
      <c r="B7155" s="26" t="s">
        <v>9138</v>
      </c>
      <c r="C7155" s="26">
        <v>36754912</v>
      </c>
      <c r="D7155" s="26" t="s">
        <v>24</v>
      </c>
      <c r="E7155" s="26" t="s">
        <v>32792</v>
      </c>
      <c r="F7155" s="26" t="s">
        <v>32793</v>
      </c>
      <c r="G7155" s="26" t="s">
        <v>9579</v>
      </c>
      <c r="H7155" s="26" t="s">
        <v>1490</v>
      </c>
      <c r="I7155" s="26" t="s">
        <v>13192</v>
      </c>
      <c r="J7155" s="26" t="s">
        <v>32794</v>
      </c>
      <c r="K7155" s="26" t="s">
        <v>9582</v>
      </c>
      <c r="L7155" s="26" t="s">
        <v>32795</v>
      </c>
      <c r="M7155" s="26">
        <v>380680957856</v>
      </c>
      <c r="N7155" s="26">
        <v>7323555102</v>
      </c>
    </row>
    <row r="7156" spans="1:14">
      <c r="A7156" s="26" t="s">
        <v>4168</v>
      </c>
      <c r="B7156" s="26" t="s">
        <v>4169</v>
      </c>
      <c r="C7156" s="26">
        <v>41951739</v>
      </c>
      <c r="D7156" s="26" t="s">
        <v>780</v>
      </c>
      <c r="E7156" s="26" t="s">
        <v>32796</v>
      </c>
      <c r="F7156" s="26" t="s">
        <v>32797</v>
      </c>
      <c r="G7156" s="26" t="s">
        <v>9601</v>
      </c>
      <c r="H7156" s="26" t="s">
        <v>506</v>
      </c>
      <c r="J7156" s="26" t="s">
        <v>4170</v>
      </c>
      <c r="K7156" s="26" t="s">
        <v>9606</v>
      </c>
      <c r="L7156" s="26" t="s">
        <v>32798</v>
      </c>
      <c r="M7156" s="26">
        <v>380982773882</v>
      </c>
      <c r="N7156" s="26">
        <v>2624056200</v>
      </c>
    </row>
    <row r="7157" spans="1:14">
      <c r="A7157" s="26" t="s">
        <v>2033</v>
      </c>
      <c r="B7157" s="26" t="s">
        <v>2034</v>
      </c>
      <c r="C7157" s="26">
        <v>42078561</v>
      </c>
      <c r="D7157" s="26" t="s">
        <v>780</v>
      </c>
      <c r="E7157" s="26" t="s">
        <v>32799</v>
      </c>
      <c r="F7157" s="26" t="s">
        <v>32800</v>
      </c>
      <c r="G7157" s="26" t="s">
        <v>9601</v>
      </c>
      <c r="H7157" s="26" t="s">
        <v>103</v>
      </c>
      <c r="J7157" s="26" t="s">
        <v>116</v>
      </c>
      <c r="K7157" s="26" t="s">
        <v>9597</v>
      </c>
      <c r="L7157" s="26" t="s">
        <v>32801</v>
      </c>
      <c r="M7157" s="26">
        <v>760836663937</v>
      </c>
      <c r="N7157" s="26">
        <v>710100000</v>
      </c>
    </row>
    <row r="7158" spans="1:14">
      <c r="A7158" s="26" t="s">
        <v>6218</v>
      </c>
      <c r="B7158" s="26" t="s">
        <v>6219</v>
      </c>
      <c r="C7158" s="26">
        <v>1111121</v>
      </c>
      <c r="D7158" s="26" t="s">
        <v>780</v>
      </c>
      <c r="E7158" s="26" t="s">
        <v>32802</v>
      </c>
      <c r="F7158" s="26" t="s">
        <v>32803</v>
      </c>
      <c r="G7158" s="26" t="s">
        <v>9601</v>
      </c>
      <c r="H7158" s="26" t="s">
        <v>885</v>
      </c>
      <c r="J7158" s="26" t="s">
        <v>929</v>
      </c>
      <c r="K7158" s="26" t="s">
        <v>9597</v>
      </c>
      <c r="L7158" s="26" t="s">
        <v>32804</v>
      </c>
      <c r="M7158" s="26">
        <v>380486272227</v>
      </c>
      <c r="N7158" s="26">
        <v>5111200000</v>
      </c>
    </row>
    <row r="7159" spans="1:14">
      <c r="A7159" s="26" t="s">
        <v>2782</v>
      </c>
      <c r="B7159" s="26" t="s">
        <v>2783</v>
      </c>
      <c r="C7159" s="26">
        <v>37868949</v>
      </c>
      <c r="D7159" s="26" t="s">
        <v>24</v>
      </c>
      <c r="E7159" s="26" t="s">
        <v>32805</v>
      </c>
      <c r="F7159" s="26" t="s">
        <v>14712</v>
      </c>
      <c r="G7159" s="26" t="s">
        <v>9586</v>
      </c>
      <c r="H7159" s="26" t="s">
        <v>258</v>
      </c>
      <c r="J7159" s="26" t="s">
        <v>263</v>
      </c>
      <c r="K7159" s="26" t="s">
        <v>9597</v>
      </c>
      <c r="L7159" s="26" t="s">
        <v>17052</v>
      </c>
      <c r="M7159" s="26">
        <v>761580412405</v>
      </c>
      <c r="N7159" s="26">
        <v>1410300000</v>
      </c>
    </row>
    <row r="7160" spans="1:14">
      <c r="A7160" s="26" t="s">
        <v>3532</v>
      </c>
      <c r="B7160" s="26" t="s">
        <v>3533</v>
      </c>
      <c r="C7160" s="26">
        <v>1992819</v>
      </c>
      <c r="D7160" s="26" t="s">
        <v>780</v>
      </c>
      <c r="E7160" s="26" t="s">
        <v>32806</v>
      </c>
      <c r="F7160" s="26" t="s">
        <v>9787</v>
      </c>
      <c r="G7160" s="26" t="s">
        <v>9601</v>
      </c>
      <c r="H7160" s="26" t="s">
        <v>392</v>
      </c>
      <c r="J7160" s="26" t="s">
        <v>458</v>
      </c>
      <c r="K7160" s="26" t="s">
        <v>9597</v>
      </c>
      <c r="L7160" s="26" t="s">
        <v>15289</v>
      </c>
      <c r="M7160" s="26">
        <v>760625284664</v>
      </c>
      <c r="N7160" s="26">
        <v>2110100000</v>
      </c>
    </row>
    <row r="7161" spans="1:14">
      <c r="A7161" s="26" t="s">
        <v>3307</v>
      </c>
      <c r="B7161" s="26" t="s">
        <v>3308</v>
      </c>
      <c r="C7161" s="26">
        <v>40208847</v>
      </c>
      <c r="D7161" s="26" t="s">
        <v>24</v>
      </c>
      <c r="E7161" s="26" t="s">
        <v>32807</v>
      </c>
      <c r="F7161" s="26" t="s">
        <v>32808</v>
      </c>
      <c r="G7161" s="26" t="s">
        <v>9586</v>
      </c>
      <c r="H7161" s="26" t="s">
        <v>375</v>
      </c>
      <c r="I7161" s="26" t="s">
        <v>18665</v>
      </c>
      <c r="J7161" s="26" t="s">
        <v>32809</v>
      </c>
      <c r="K7161" s="26" t="s">
        <v>9582</v>
      </c>
      <c r="L7161" s="26" t="s">
        <v>32810</v>
      </c>
      <c r="M7161" s="26">
        <v>380930372543</v>
      </c>
      <c r="N7161" s="26">
        <v>1822381201</v>
      </c>
    </row>
    <row r="7162" spans="1:14">
      <c r="A7162" s="26" t="s">
        <v>2072</v>
      </c>
      <c r="B7162" s="26" t="s">
        <v>2073</v>
      </c>
      <c r="C7162" s="26">
        <v>38373547</v>
      </c>
      <c r="D7162" s="26" t="s">
        <v>24</v>
      </c>
      <c r="E7162" s="26" t="s">
        <v>32811</v>
      </c>
      <c r="F7162" s="26" t="s">
        <v>32812</v>
      </c>
      <c r="G7162" s="26" t="s">
        <v>9579</v>
      </c>
      <c r="H7162" s="26" t="s">
        <v>103</v>
      </c>
      <c r="I7162" s="26" t="s">
        <v>11403</v>
      </c>
      <c r="J7162" s="26" t="s">
        <v>32813</v>
      </c>
      <c r="K7162" s="26" t="s">
        <v>9582</v>
      </c>
      <c r="L7162" s="26" t="s">
        <v>32814</v>
      </c>
      <c r="M7162" s="26">
        <v>761637663224</v>
      </c>
      <c r="N7162" s="26">
        <v>723155136</v>
      </c>
    </row>
    <row r="7163" spans="1:14">
      <c r="A7163" s="26" t="s">
        <v>2409</v>
      </c>
      <c r="B7163" s="26" t="s">
        <v>2410</v>
      </c>
      <c r="C7163" s="26">
        <v>1985854</v>
      </c>
      <c r="D7163" s="26" t="s">
        <v>780</v>
      </c>
      <c r="E7163" s="26" t="s">
        <v>32815</v>
      </c>
      <c r="F7163" s="26" t="s">
        <v>32816</v>
      </c>
      <c r="G7163" s="26" t="s">
        <v>9601</v>
      </c>
      <c r="H7163" s="26" t="s">
        <v>133</v>
      </c>
      <c r="J7163" s="26" t="s">
        <v>2401</v>
      </c>
      <c r="K7163" s="26" t="s">
        <v>9597</v>
      </c>
      <c r="L7163" s="26" t="s">
        <v>18676</v>
      </c>
      <c r="M7163" s="26">
        <v>380978494140</v>
      </c>
      <c r="N7163" s="26">
        <v>122787502</v>
      </c>
    </row>
    <row r="7164" spans="1:14">
      <c r="A7164" s="26" t="s">
        <v>8658</v>
      </c>
      <c r="B7164" s="26" t="s">
        <v>8659</v>
      </c>
      <c r="C7164" s="26">
        <v>38072569</v>
      </c>
      <c r="D7164" s="26" t="s">
        <v>24</v>
      </c>
      <c r="E7164" s="26" t="s">
        <v>32817</v>
      </c>
      <c r="F7164" s="26" t="s">
        <v>32818</v>
      </c>
      <c r="G7164" s="26" t="s">
        <v>9591</v>
      </c>
      <c r="H7164" s="26" t="s">
        <v>1308</v>
      </c>
      <c r="I7164" s="26" t="s">
        <v>11591</v>
      </c>
      <c r="J7164" s="26" t="s">
        <v>32819</v>
      </c>
      <c r="K7164" s="26" t="s">
        <v>9582</v>
      </c>
      <c r="L7164" s="26" t="s">
        <v>32820</v>
      </c>
      <c r="M7164" s="26">
        <v>380385236317</v>
      </c>
      <c r="N7164" s="26">
        <v>6822188101</v>
      </c>
    </row>
    <row r="7165" spans="1:14">
      <c r="A7165" s="26" t="s">
        <v>4932</v>
      </c>
      <c r="B7165" s="26" t="s">
        <v>4933</v>
      </c>
      <c r="C7165" s="26">
        <v>1998226</v>
      </c>
      <c r="D7165" s="26" t="s">
        <v>24</v>
      </c>
      <c r="E7165" s="26" t="s">
        <v>32821</v>
      </c>
      <c r="F7165" s="26" t="s">
        <v>32822</v>
      </c>
      <c r="G7165" s="26" t="s">
        <v>9586</v>
      </c>
      <c r="H7165" s="26" t="s">
        <v>735</v>
      </c>
      <c r="I7165" s="26" t="s">
        <v>15124</v>
      </c>
      <c r="J7165" s="26" t="s">
        <v>32823</v>
      </c>
      <c r="K7165" s="26" t="s">
        <v>9582</v>
      </c>
      <c r="L7165" s="26" t="s">
        <v>32824</v>
      </c>
      <c r="M7165" s="26">
        <v>380326637491</v>
      </c>
      <c r="N7165" s="26">
        <v>4620383201</v>
      </c>
    </row>
    <row r="7166" spans="1:14">
      <c r="A7166" s="26" t="s">
        <v>3550</v>
      </c>
      <c r="B7166" s="26" t="s">
        <v>3551</v>
      </c>
      <c r="C7166" s="26">
        <v>34835224</v>
      </c>
      <c r="D7166" s="26" t="s">
        <v>780</v>
      </c>
      <c r="E7166" s="26" t="s">
        <v>32825</v>
      </c>
      <c r="F7166" s="26" t="s">
        <v>32826</v>
      </c>
      <c r="G7166" s="26" t="s">
        <v>9601</v>
      </c>
      <c r="H7166" s="26" t="s">
        <v>392</v>
      </c>
      <c r="J7166" s="26" t="s">
        <v>458</v>
      </c>
      <c r="K7166" s="26" t="s">
        <v>9597</v>
      </c>
      <c r="L7166" s="26" t="s">
        <v>9794</v>
      </c>
      <c r="M7166" s="26">
        <v>380312660919</v>
      </c>
      <c r="N7166" s="26">
        <v>2110100000</v>
      </c>
    </row>
    <row r="7167" spans="1:14">
      <c r="A7167" s="26" t="s">
        <v>2052</v>
      </c>
      <c r="B7167" s="26" t="s">
        <v>2053</v>
      </c>
      <c r="C7167" s="26">
        <v>3398983</v>
      </c>
      <c r="D7167" s="26" t="s">
        <v>780</v>
      </c>
      <c r="E7167" s="26" t="s">
        <v>32827</v>
      </c>
      <c r="F7167" s="26" t="s">
        <v>32828</v>
      </c>
      <c r="G7167" s="26" t="s">
        <v>9601</v>
      </c>
      <c r="H7167" s="26" t="s">
        <v>103</v>
      </c>
      <c r="J7167" s="26" t="s">
        <v>116</v>
      </c>
      <c r="K7167" s="26" t="s">
        <v>9597</v>
      </c>
      <c r="L7167" s="26" t="s">
        <v>32829</v>
      </c>
      <c r="M7167" s="26">
        <v>380332249954</v>
      </c>
      <c r="N7167" s="26">
        <v>710100000</v>
      </c>
    </row>
    <row r="7168" spans="1:14">
      <c r="A7168" s="26" t="s">
        <v>2009</v>
      </c>
      <c r="B7168" s="26" t="s">
        <v>2010</v>
      </c>
      <c r="C7168" s="26">
        <v>1983134</v>
      </c>
      <c r="D7168" s="26" t="s">
        <v>780</v>
      </c>
      <c r="E7168" s="26" t="s">
        <v>32830</v>
      </c>
      <c r="F7168" s="26" t="s">
        <v>13854</v>
      </c>
      <c r="G7168" s="26" t="s">
        <v>9601</v>
      </c>
      <c r="H7168" s="26" t="s">
        <v>103</v>
      </c>
      <c r="I7168" s="26" t="s">
        <v>10208</v>
      </c>
      <c r="J7168" s="26" t="s">
        <v>2011</v>
      </c>
      <c r="K7168" s="26" t="s">
        <v>9582</v>
      </c>
      <c r="L7168" s="26" t="s">
        <v>10209</v>
      </c>
      <c r="M7168" s="26">
        <v>380332253775</v>
      </c>
      <c r="N7168" s="26">
        <v>722883401</v>
      </c>
    </row>
    <row r="7169" spans="1:14">
      <c r="A7169" s="26" t="s">
        <v>8915</v>
      </c>
      <c r="B7169" s="26" t="s">
        <v>8916</v>
      </c>
      <c r="C7169" s="26">
        <v>41368558</v>
      </c>
      <c r="D7169" s="26" t="s">
        <v>24</v>
      </c>
      <c r="E7169" s="26" t="s">
        <v>32831</v>
      </c>
      <c r="F7169" s="26" t="s">
        <v>32832</v>
      </c>
      <c r="G7169" s="26" t="s">
        <v>9586</v>
      </c>
      <c r="H7169" s="26" t="s">
        <v>1401</v>
      </c>
      <c r="I7169" s="26" t="s">
        <v>11520</v>
      </c>
      <c r="J7169" s="26" t="s">
        <v>32833</v>
      </c>
      <c r="K7169" s="26" t="s">
        <v>9582</v>
      </c>
      <c r="L7169" s="26" t="s">
        <v>32834</v>
      </c>
      <c r="M7169" s="26">
        <v>761358533984</v>
      </c>
      <c r="N7169" s="26">
        <v>6821255508</v>
      </c>
    </row>
    <row r="7170" spans="1:14">
      <c r="A7170" s="26" t="s">
        <v>7238</v>
      </c>
      <c r="B7170" s="26" t="s">
        <v>7239</v>
      </c>
      <c r="C7170" s="26" t="s">
        <v>1604</v>
      </c>
      <c r="D7170" s="26" t="s">
        <v>24</v>
      </c>
      <c r="E7170" s="26" t="s">
        <v>32835</v>
      </c>
      <c r="F7170" s="26" t="s">
        <v>32836</v>
      </c>
      <c r="G7170" s="26" t="s">
        <v>9591</v>
      </c>
      <c r="H7170" s="26" t="s">
        <v>987</v>
      </c>
      <c r="I7170" s="26" t="s">
        <v>12684</v>
      </c>
      <c r="J7170" s="26" t="s">
        <v>646</v>
      </c>
      <c r="K7170" s="26" t="s">
        <v>9606</v>
      </c>
      <c r="L7170" s="26" t="s">
        <v>32837</v>
      </c>
      <c r="M7170" s="26">
        <v>380666296872</v>
      </c>
      <c r="N7170" s="26">
        <v>1824287321</v>
      </c>
    </row>
    <row r="7171" spans="1:14">
      <c r="A7171" s="26" t="s">
        <v>1704</v>
      </c>
      <c r="B7171" s="26" t="s">
        <v>1705</v>
      </c>
      <c r="C7171" s="26">
        <v>32976847</v>
      </c>
      <c r="D7171" s="26" t="s">
        <v>24</v>
      </c>
      <c r="E7171" s="26" t="s">
        <v>32838</v>
      </c>
      <c r="F7171" s="26" t="s">
        <v>32839</v>
      </c>
      <c r="G7171" s="26" t="s">
        <v>9586</v>
      </c>
      <c r="H7171" s="26" t="s">
        <v>27</v>
      </c>
      <c r="J7171" s="26" t="s">
        <v>36</v>
      </c>
      <c r="K7171" s="26" t="s">
        <v>9597</v>
      </c>
      <c r="L7171" s="26" t="s">
        <v>32840</v>
      </c>
      <c r="M7171" s="26">
        <v>380683252014</v>
      </c>
      <c r="N7171" s="26">
        <v>510100000</v>
      </c>
    </row>
    <row r="7172" spans="1:14">
      <c r="A7172" s="26" t="s">
        <v>8669</v>
      </c>
      <c r="B7172" s="26" t="s">
        <v>8670</v>
      </c>
      <c r="C7172" s="26">
        <v>38566219</v>
      </c>
      <c r="D7172" s="26" t="s">
        <v>24</v>
      </c>
      <c r="E7172" s="26" t="s">
        <v>32841</v>
      </c>
      <c r="F7172" s="26" t="s">
        <v>32842</v>
      </c>
      <c r="G7172" s="26" t="s">
        <v>9586</v>
      </c>
      <c r="H7172" s="26" t="s">
        <v>1308</v>
      </c>
      <c r="J7172" s="26" t="s">
        <v>1337</v>
      </c>
      <c r="K7172" s="26" t="s">
        <v>9597</v>
      </c>
      <c r="L7172" s="26" t="s">
        <v>32843</v>
      </c>
      <c r="M7172" s="26">
        <v>380965106146</v>
      </c>
      <c r="N7172" s="26">
        <v>6810400000</v>
      </c>
    </row>
    <row r="7173" spans="1:14">
      <c r="A7173" s="26" t="s">
        <v>1831</v>
      </c>
      <c r="B7173" s="26" t="s">
        <v>1832</v>
      </c>
      <c r="C7173" s="26">
        <v>41345263</v>
      </c>
      <c r="D7173" s="26" t="s">
        <v>24</v>
      </c>
      <c r="E7173" s="26" t="s">
        <v>32844</v>
      </c>
      <c r="F7173" s="26" t="s">
        <v>32845</v>
      </c>
      <c r="G7173" s="26" t="s">
        <v>9579</v>
      </c>
      <c r="H7173" s="26" t="s">
        <v>27</v>
      </c>
      <c r="I7173" s="26" t="s">
        <v>9610</v>
      </c>
      <c r="J7173" s="26" t="s">
        <v>32846</v>
      </c>
      <c r="K7173" s="26" t="s">
        <v>9582</v>
      </c>
      <c r="L7173" s="26" t="s">
        <v>32847</v>
      </c>
      <c r="M7173" s="26">
        <v>380433136519</v>
      </c>
      <c r="N7173" s="26">
        <v>523010103</v>
      </c>
    </row>
    <row r="7174" spans="1:14">
      <c r="A7174" s="26" t="s">
        <v>2830</v>
      </c>
      <c r="B7174" s="26" t="s">
        <v>2831</v>
      </c>
      <c r="C7174" s="26">
        <v>37890822</v>
      </c>
      <c r="D7174" s="26" t="s">
        <v>24</v>
      </c>
      <c r="E7174" s="26" t="s">
        <v>32848</v>
      </c>
      <c r="F7174" s="26" t="s">
        <v>12826</v>
      </c>
      <c r="G7174" s="26" t="s">
        <v>9586</v>
      </c>
      <c r="H7174" s="26" t="s">
        <v>258</v>
      </c>
      <c r="J7174" s="26" t="s">
        <v>294</v>
      </c>
      <c r="K7174" s="26" t="s">
        <v>9597</v>
      </c>
      <c r="L7174" s="26" t="s">
        <v>32849</v>
      </c>
      <c r="M7174" s="26">
        <v>761583184644</v>
      </c>
      <c r="N7174" s="26">
        <v>121183603</v>
      </c>
    </row>
    <row r="7175" spans="1:14">
      <c r="A7175" s="26" t="s">
        <v>7805</v>
      </c>
      <c r="B7175" s="26" t="s">
        <v>7806</v>
      </c>
      <c r="C7175" s="26">
        <v>43406343</v>
      </c>
      <c r="D7175" s="26" t="s">
        <v>780</v>
      </c>
      <c r="E7175" s="26" t="s">
        <v>32850</v>
      </c>
      <c r="F7175" s="26" t="s">
        <v>9787</v>
      </c>
      <c r="G7175" s="26" t="s">
        <v>9601</v>
      </c>
      <c r="H7175" s="26" t="s">
        <v>1088</v>
      </c>
      <c r="J7175" s="26" t="s">
        <v>1115</v>
      </c>
      <c r="K7175" s="26" t="s">
        <v>9597</v>
      </c>
      <c r="L7175" s="26" t="s">
        <v>32851</v>
      </c>
      <c r="M7175" s="26">
        <v>380352269759</v>
      </c>
      <c r="N7175" s="26">
        <v>6110100000</v>
      </c>
    </row>
    <row r="7176" spans="1:14">
      <c r="A7176" s="26" t="s">
        <v>2435</v>
      </c>
      <c r="B7176" s="26" t="s">
        <v>2436</v>
      </c>
      <c r="C7176" s="26">
        <v>1985860</v>
      </c>
      <c r="D7176" s="26" t="s">
        <v>780</v>
      </c>
      <c r="E7176" s="26" t="s">
        <v>32852</v>
      </c>
      <c r="F7176" s="26" t="s">
        <v>32816</v>
      </c>
      <c r="G7176" s="26" t="s">
        <v>9601</v>
      </c>
      <c r="H7176" s="26" t="s">
        <v>133</v>
      </c>
      <c r="J7176" s="26" t="s">
        <v>2401</v>
      </c>
      <c r="K7176" s="26" t="s">
        <v>9597</v>
      </c>
      <c r="L7176" s="26" t="s">
        <v>10500</v>
      </c>
      <c r="M7176" s="26">
        <v>380987034942</v>
      </c>
      <c r="N7176" s="26">
        <v>122787502</v>
      </c>
    </row>
    <row r="7177" spans="1:14">
      <c r="A7177" s="26" t="s">
        <v>5242</v>
      </c>
      <c r="B7177" s="26" t="s">
        <v>5243</v>
      </c>
      <c r="C7177" s="26">
        <v>20764294</v>
      </c>
      <c r="D7177" s="26" t="s">
        <v>24</v>
      </c>
      <c r="E7177" s="26" t="s">
        <v>32853</v>
      </c>
      <c r="F7177" s="26" t="s">
        <v>32854</v>
      </c>
      <c r="G7177" s="26" t="s">
        <v>9579</v>
      </c>
      <c r="H7177" s="26" t="s">
        <v>735</v>
      </c>
      <c r="I7177" s="26" t="s">
        <v>9752</v>
      </c>
      <c r="J7177" s="26" t="s">
        <v>32855</v>
      </c>
      <c r="K7177" s="26" t="s">
        <v>9582</v>
      </c>
      <c r="L7177" s="26" t="s">
        <v>32856</v>
      </c>
      <c r="M7177" s="26">
        <v>380962286372</v>
      </c>
      <c r="N7177" s="26">
        <v>4623086005</v>
      </c>
    </row>
    <row r="7178" spans="1:14">
      <c r="A7178" s="26" t="s">
        <v>4216</v>
      </c>
      <c r="B7178" s="26" t="s">
        <v>4217</v>
      </c>
      <c r="C7178" s="26">
        <v>41838805</v>
      </c>
      <c r="D7178" s="26" t="s">
        <v>24</v>
      </c>
      <c r="E7178" s="26" t="s">
        <v>32857</v>
      </c>
      <c r="F7178" s="26" t="s">
        <v>32858</v>
      </c>
      <c r="G7178" s="26" t="s">
        <v>9579</v>
      </c>
      <c r="H7178" s="26" t="s">
        <v>506</v>
      </c>
      <c r="I7178" s="26" t="s">
        <v>9709</v>
      </c>
      <c r="J7178" s="26" t="s">
        <v>32859</v>
      </c>
      <c r="K7178" s="26" t="s">
        <v>9582</v>
      </c>
      <c r="L7178" s="26" t="s">
        <v>32860</v>
      </c>
      <c r="M7178" s="26">
        <v>380343556608</v>
      </c>
      <c r="N7178" s="26">
        <v>2624481501</v>
      </c>
    </row>
    <row r="7179" spans="1:14">
      <c r="A7179" s="26" t="s">
        <v>5242</v>
      </c>
      <c r="B7179" s="26" t="s">
        <v>5243</v>
      </c>
      <c r="C7179" s="26">
        <v>20764294</v>
      </c>
      <c r="D7179" s="26" t="s">
        <v>24</v>
      </c>
      <c r="E7179" s="26" t="s">
        <v>32861</v>
      </c>
      <c r="F7179" s="26" t="s">
        <v>32862</v>
      </c>
      <c r="G7179" s="26" t="s">
        <v>9579</v>
      </c>
      <c r="H7179" s="26" t="s">
        <v>735</v>
      </c>
      <c r="I7179" s="26" t="s">
        <v>9752</v>
      </c>
      <c r="J7179" s="26" t="s">
        <v>32863</v>
      </c>
      <c r="K7179" s="26" t="s">
        <v>9582</v>
      </c>
      <c r="L7179" s="26" t="s">
        <v>32864</v>
      </c>
      <c r="M7179" s="26">
        <v>380324167826</v>
      </c>
      <c r="N7179" s="26">
        <v>4623083601</v>
      </c>
    </row>
    <row r="7180" spans="1:14">
      <c r="A7180" s="26" t="s">
        <v>2449</v>
      </c>
      <c r="B7180" s="26" t="s">
        <v>2450</v>
      </c>
      <c r="C7180" s="26">
        <v>40884833</v>
      </c>
      <c r="D7180" s="26" t="s">
        <v>780</v>
      </c>
      <c r="E7180" s="26" t="s">
        <v>32865</v>
      </c>
      <c r="F7180" s="26" t="s">
        <v>2450</v>
      </c>
      <c r="G7180" s="26" t="s">
        <v>9601</v>
      </c>
      <c r="H7180" s="26" t="s">
        <v>133</v>
      </c>
      <c r="J7180" s="26" t="s">
        <v>183</v>
      </c>
      <c r="K7180" s="26" t="s">
        <v>9597</v>
      </c>
      <c r="L7180" s="26" t="s">
        <v>12897</v>
      </c>
      <c r="M7180" s="26">
        <v>380675602200</v>
      </c>
      <c r="N7180" s="26">
        <v>1211000000</v>
      </c>
    </row>
    <row r="7181" spans="1:14">
      <c r="A7181" s="26" t="s">
        <v>4188</v>
      </c>
      <c r="B7181" s="26" t="s">
        <v>4189</v>
      </c>
      <c r="C7181" s="26">
        <v>42588563</v>
      </c>
      <c r="D7181" s="26" t="s">
        <v>24</v>
      </c>
      <c r="E7181" s="26" t="s">
        <v>32866</v>
      </c>
      <c r="F7181" s="26" t="s">
        <v>11224</v>
      </c>
      <c r="G7181" s="26" t="s">
        <v>9591</v>
      </c>
      <c r="H7181" s="26" t="s">
        <v>506</v>
      </c>
      <c r="J7181" s="26" t="s">
        <v>533</v>
      </c>
      <c r="K7181" s="26" t="s">
        <v>9597</v>
      </c>
      <c r="L7181" s="26" t="s">
        <v>14821</v>
      </c>
      <c r="M7181" s="26">
        <v>380347265400</v>
      </c>
      <c r="N7181" s="26">
        <v>2610400000</v>
      </c>
    </row>
    <row r="7182" spans="1:14">
      <c r="A7182" s="26" t="s">
        <v>4783</v>
      </c>
      <c r="B7182" s="26" t="s">
        <v>4784</v>
      </c>
      <c r="C7182" s="26" t="s">
        <v>1604</v>
      </c>
      <c r="D7182" s="26" t="s">
        <v>24</v>
      </c>
      <c r="E7182" s="26" t="s">
        <v>32867</v>
      </c>
      <c r="F7182" s="26" t="s">
        <v>32868</v>
      </c>
      <c r="G7182" s="26" t="s">
        <v>9591</v>
      </c>
      <c r="H7182" s="26" t="s">
        <v>711</v>
      </c>
      <c r="I7182" s="26" t="s">
        <v>10142</v>
      </c>
      <c r="J7182" s="26" t="s">
        <v>4879</v>
      </c>
      <c r="K7182" s="26" t="s">
        <v>9606</v>
      </c>
      <c r="L7182" s="26" t="s">
        <v>25777</v>
      </c>
      <c r="M7182" s="26">
        <v>380502945896</v>
      </c>
      <c r="N7182" s="26">
        <v>4424855100</v>
      </c>
    </row>
    <row r="7183" spans="1:14">
      <c r="A7183" s="26" t="s">
        <v>8728</v>
      </c>
      <c r="B7183" s="26" t="s">
        <v>8729</v>
      </c>
      <c r="C7183" s="26">
        <v>2004580</v>
      </c>
      <c r="D7183" s="26" t="s">
        <v>780</v>
      </c>
      <c r="E7183" s="26" t="s">
        <v>32869</v>
      </c>
      <c r="F7183" s="26" t="s">
        <v>32870</v>
      </c>
      <c r="G7183" s="26" t="s">
        <v>9601</v>
      </c>
      <c r="H7183" s="26" t="s">
        <v>1308</v>
      </c>
      <c r="J7183" s="26" t="s">
        <v>18773</v>
      </c>
      <c r="K7183" s="26" t="s">
        <v>9582</v>
      </c>
      <c r="L7183" s="26" t="s">
        <v>32871</v>
      </c>
      <c r="M7183" s="26">
        <v>380680136023</v>
      </c>
      <c r="N7183" s="26">
        <v>522484202</v>
      </c>
    </row>
    <row r="7184" spans="1:14">
      <c r="A7184" s="26" t="s">
        <v>9214</v>
      </c>
      <c r="B7184" s="26" t="s">
        <v>9215</v>
      </c>
      <c r="C7184" s="26">
        <v>43343797</v>
      </c>
      <c r="D7184" s="26" t="s">
        <v>1701</v>
      </c>
      <c r="E7184" s="26" t="s">
        <v>32872</v>
      </c>
      <c r="F7184" s="26" t="s">
        <v>32873</v>
      </c>
      <c r="G7184" s="26" t="s">
        <v>9601</v>
      </c>
      <c r="H7184" s="26" t="s">
        <v>1490</v>
      </c>
      <c r="I7184" s="26" t="s">
        <v>12333</v>
      </c>
      <c r="J7184" s="26" t="s">
        <v>32874</v>
      </c>
      <c r="K7184" s="26" t="s">
        <v>9606</v>
      </c>
      <c r="L7184" s="26" t="s">
        <v>32875</v>
      </c>
      <c r="M7184" s="26">
        <v>761046275003</v>
      </c>
      <c r="N7184" s="26">
        <v>7321555400</v>
      </c>
    </row>
    <row r="7185" spans="1:14">
      <c r="A7185" s="26" t="s">
        <v>7126</v>
      </c>
      <c r="B7185" s="26" t="s">
        <v>7127</v>
      </c>
      <c r="C7185" s="26">
        <v>38492302</v>
      </c>
      <c r="D7185" s="26" t="s">
        <v>24</v>
      </c>
      <c r="E7185" s="26" t="s">
        <v>32876</v>
      </c>
      <c r="F7185" s="26" t="s">
        <v>32877</v>
      </c>
      <c r="G7185" s="26" t="s">
        <v>9579</v>
      </c>
      <c r="H7185" s="26" t="s">
        <v>987</v>
      </c>
      <c r="I7185" s="26" t="s">
        <v>9634</v>
      </c>
      <c r="J7185" s="26" t="s">
        <v>32878</v>
      </c>
      <c r="K7185" s="26" t="s">
        <v>9582</v>
      </c>
      <c r="L7185" s="26" t="s">
        <v>32879</v>
      </c>
      <c r="M7185" s="26">
        <v>380362000000</v>
      </c>
      <c r="N7185" s="26">
        <v>3223186801</v>
      </c>
    </row>
    <row r="7186" spans="1:14">
      <c r="A7186" s="26" t="s">
        <v>5728</v>
      </c>
      <c r="B7186" s="26" t="s">
        <v>5729</v>
      </c>
      <c r="C7186" s="26">
        <v>38961129</v>
      </c>
      <c r="D7186" s="26" t="s">
        <v>24</v>
      </c>
      <c r="E7186" s="26" t="s">
        <v>32880</v>
      </c>
      <c r="F7186" s="26" t="s">
        <v>32881</v>
      </c>
      <c r="G7186" s="26" t="s">
        <v>9586</v>
      </c>
      <c r="H7186" s="26" t="s">
        <v>799</v>
      </c>
      <c r="J7186" s="26" t="s">
        <v>800</v>
      </c>
      <c r="K7186" s="26" t="s">
        <v>9597</v>
      </c>
      <c r="L7186" s="26" t="s">
        <v>32882</v>
      </c>
      <c r="M7186" s="26">
        <v>380442946627</v>
      </c>
      <c r="N7186" s="26">
        <v>4822784009</v>
      </c>
    </row>
    <row r="7187" spans="1:14">
      <c r="A7187" s="26" t="s">
        <v>3151</v>
      </c>
      <c r="B7187" s="26" t="s">
        <v>3152</v>
      </c>
      <c r="C7187" s="26">
        <v>41382677</v>
      </c>
      <c r="D7187" s="26" t="s">
        <v>24</v>
      </c>
      <c r="E7187" s="26" t="s">
        <v>32883</v>
      </c>
      <c r="F7187" s="26" t="s">
        <v>32884</v>
      </c>
      <c r="G7187" s="26" t="s">
        <v>9586</v>
      </c>
      <c r="H7187" s="26" t="s">
        <v>375</v>
      </c>
      <c r="I7187" s="26" t="s">
        <v>12674</v>
      </c>
      <c r="J7187" s="26" t="s">
        <v>3150</v>
      </c>
      <c r="K7187" s="26" t="s">
        <v>9582</v>
      </c>
      <c r="L7187" s="26" t="s">
        <v>32885</v>
      </c>
      <c r="M7187" s="26">
        <v>380412244636</v>
      </c>
      <c r="N7187" s="26">
        <v>1822086806</v>
      </c>
    </row>
    <row r="7188" spans="1:14">
      <c r="A7188" s="26" t="s">
        <v>5869</v>
      </c>
      <c r="B7188" s="26" t="s">
        <v>5870</v>
      </c>
      <c r="C7188" s="26">
        <v>38292270</v>
      </c>
      <c r="D7188" s="26" t="s">
        <v>24</v>
      </c>
      <c r="E7188" s="26" t="s">
        <v>32886</v>
      </c>
      <c r="F7188" s="26" t="s">
        <v>32887</v>
      </c>
      <c r="G7188" s="26" t="s">
        <v>9591</v>
      </c>
      <c r="H7188" s="26" t="s">
        <v>576</v>
      </c>
      <c r="J7188" s="26" t="s">
        <v>607</v>
      </c>
      <c r="K7188" s="26" t="s">
        <v>9597</v>
      </c>
      <c r="L7188" s="26" t="s">
        <v>32888</v>
      </c>
      <c r="M7188" s="26">
        <v>761260856170</v>
      </c>
      <c r="N7188" s="26">
        <v>3210700000</v>
      </c>
    </row>
    <row r="7189" spans="1:14">
      <c r="A7189" s="26" t="s">
        <v>4446</v>
      </c>
      <c r="B7189" s="26" t="s">
        <v>4447</v>
      </c>
      <c r="C7189" s="26">
        <v>38462249</v>
      </c>
      <c r="D7189" s="26" t="s">
        <v>24</v>
      </c>
      <c r="E7189" s="26" t="s">
        <v>32889</v>
      </c>
      <c r="F7189" s="26" t="s">
        <v>32890</v>
      </c>
      <c r="G7189" s="26" t="s">
        <v>9586</v>
      </c>
      <c r="H7189" s="26" t="s">
        <v>576</v>
      </c>
      <c r="I7189" s="26" t="s">
        <v>10867</v>
      </c>
      <c r="J7189" s="26" t="s">
        <v>32891</v>
      </c>
      <c r="K7189" s="26" t="s">
        <v>9582</v>
      </c>
      <c r="L7189" s="26" t="s">
        <v>32892</v>
      </c>
      <c r="M7189" s="26">
        <v>380457835231</v>
      </c>
      <c r="N7189" s="26">
        <v>3222782301</v>
      </c>
    </row>
    <row r="7190" spans="1:14">
      <c r="A7190" s="26" t="s">
        <v>8841</v>
      </c>
      <c r="B7190" s="26" t="s">
        <v>8842</v>
      </c>
      <c r="C7190" s="26">
        <v>5503680</v>
      </c>
      <c r="D7190" s="26" t="s">
        <v>780</v>
      </c>
      <c r="E7190" s="26" t="s">
        <v>32893</v>
      </c>
      <c r="F7190" s="26" t="s">
        <v>32894</v>
      </c>
      <c r="G7190" s="26" t="s">
        <v>9601</v>
      </c>
      <c r="H7190" s="26" t="s">
        <v>1401</v>
      </c>
      <c r="J7190" s="26" t="s">
        <v>1402</v>
      </c>
      <c r="K7190" s="26" t="s">
        <v>9597</v>
      </c>
      <c r="L7190" s="26" t="s">
        <v>29941</v>
      </c>
      <c r="M7190" s="26">
        <v>380673800208</v>
      </c>
      <c r="N7190" s="26">
        <v>6324280301</v>
      </c>
    </row>
    <row r="7191" spans="1:14">
      <c r="A7191" s="26" t="s">
        <v>9406</v>
      </c>
      <c r="B7191" s="26" t="s">
        <v>9407</v>
      </c>
      <c r="C7191" s="26">
        <v>38423042</v>
      </c>
      <c r="D7191" s="26" t="s">
        <v>24</v>
      </c>
      <c r="E7191" s="26" t="s">
        <v>32895</v>
      </c>
      <c r="F7191" s="26" t="s">
        <v>32896</v>
      </c>
      <c r="G7191" s="26" t="s">
        <v>9586</v>
      </c>
      <c r="H7191" s="26" t="s">
        <v>1573</v>
      </c>
      <c r="I7191" s="26" t="s">
        <v>12172</v>
      </c>
      <c r="J7191" s="26" t="s">
        <v>3276</v>
      </c>
      <c r="K7191" s="26" t="s">
        <v>9597</v>
      </c>
      <c r="L7191" s="26" t="s">
        <v>13433</v>
      </c>
      <c r="M7191" s="26">
        <v>760931858202</v>
      </c>
      <c r="N7191" s="26">
        <v>122785804</v>
      </c>
    </row>
    <row r="7192" spans="1:14">
      <c r="A7192" s="26" t="s">
        <v>7580</v>
      </c>
      <c r="B7192" s="26" t="s">
        <v>7581</v>
      </c>
      <c r="C7192" s="26">
        <v>38509208</v>
      </c>
      <c r="D7192" s="26" t="s">
        <v>24</v>
      </c>
      <c r="E7192" s="26" t="s">
        <v>32897</v>
      </c>
      <c r="F7192" s="26" t="s">
        <v>32898</v>
      </c>
      <c r="G7192" s="26" t="s">
        <v>9579</v>
      </c>
      <c r="H7192" s="26" t="s">
        <v>1088</v>
      </c>
      <c r="I7192" s="26" t="s">
        <v>9818</v>
      </c>
      <c r="J7192" s="26" t="s">
        <v>32899</v>
      </c>
      <c r="K7192" s="26" t="s">
        <v>9582</v>
      </c>
      <c r="L7192" s="26" t="s">
        <v>32900</v>
      </c>
      <c r="M7192" s="26">
        <v>380988660679</v>
      </c>
      <c r="N7192" s="26">
        <v>6121287402</v>
      </c>
    </row>
    <row r="7193" spans="1:14">
      <c r="A7193" s="26" t="s">
        <v>7422</v>
      </c>
      <c r="B7193" s="26" t="s">
        <v>7423</v>
      </c>
      <c r="C7193" s="26">
        <v>38575731</v>
      </c>
      <c r="D7193" s="26" t="s">
        <v>24</v>
      </c>
      <c r="E7193" s="26" t="s">
        <v>32901</v>
      </c>
      <c r="F7193" s="26" t="s">
        <v>32902</v>
      </c>
      <c r="G7193" s="26" t="s">
        <v>9586</v>
      </c>
      <c r="H7193" s="26" t="s">
        <v>1025</v>
      </c>
      <c r="I7193" s="26" t="s">
        <v>11351</v>
      </c>
      <c r="J7193" s="26" t="s">
        <v>7424</v>
      </c>
      <c r="K7193" s="26" t="s">
        <v>9906</v>
      </c>
      <c r="L7193" s="26" t="s">
        <v>32903</v>
      </c>
      <c r="M7193" s="26">
        <v>380542695282</v>
      </c>
      <c r="N7193" s="26">
        <v>1224855305</v>
      </c>
    </row>
    <row r="7194" spans="1:14">
      <c r="A7194" s="26" t="s">
        <v>4399</v>
      </c>
      <c r="B7194" s="26" t="s">
        <v>4400</v>
      </c>
      <c r="C7194" s="26">
        <v>38462558</v>
      </c>
      <c r="D7194" s="26" t="s">
        <v>24</v>
      </c>
      <c r="E7194" s="26" t="s">
        <v>32904</v>
      </c>
      <c r="F7194" s="26" t="s">
        <v>32905</v>
      </c>
      <c r="G7194" s="26" t="s">
        <v>9586</v>
      </c>
      <c r="H7194" s="26" t="s">
        <v>576</v>
      </c>
      <c r="I7194" s="26" t="s">
        <v>11832</v>
      </c>
      <c r="J7194" s="26" t="s">
        <v>32906</v>
      </c>
      <c r="K7194" s="26" t="s">
        <v>9582</v>
      </c>
      <c r="L7194" s="26" t="s">
        <v>32907</v>
      </c>
      <c r="M7194" s="26">
        <v>380935690873</v>
      </c>
      <c r="N7194" s="26">
        <v>724584602</v>
      </c>
    </row>
    <row r="7195" spans="1:14">
      <c r="A7195" s="26" t="s">
        <v>5800</v>
      </c>
      <c r="B7195" s="26" t="s">
        <v>5801</v>
      </c>
      <c r="C7195" s="26">
        <v>1994043</v>
      </c>
      <c r="D7195" s="26" t="s">
        <v>780</v>
      </c>
      <c r="E7195" s="26" t="s">
        <v>32908</v>
      </c>
      <c r="F7195" s="26" t="s">
        <v>32909</v>
      </c>
      <c r="G7195" s="26" t="s">
        <v>9601</v>
      </c>
      <c r="H7195" s="26" t="s">
        <v>799</v>
      </c>
      <c r="J7195" s="26" t="s">
        <v>800</v>
      </c>
      <c r="K7195" s="26" t="s">
        <v>9597</v>
      </c>
      <c r="L7195" s="26" t="s">
        <v>32910</v>
      </c>
      <c r="M7195" s="26">
        <v>380444019490</v>
      </c>
      <c r="N7195" s="26">
        <v>4822784009</v>
      </c>
    </row>
    <row r="7196" spans="1:14">
      <c r="A7196" s="26" t="s">
        <v>6393</v>
      </c>
      <c r="B7196" s="26" t="s">
        <v>6350</v>
      </c>
      <c r="C7196" s="26">
        <v>2774668</v>
      </c>
      <c r="D7196" s="26" t="s">
        <v>780</v>
      </c>
      <c r="E7196" s="26" t="s">
        <v>32911</v>
      </c>
      <c r="F7196" s="26" t="s">
        <v>9787</v>
      </c>
      <c r="G7196" s="26" t="s">
        <v>9601</v>
      </c>
      <c r="H7196" s="26" t="s">
        <v>885</v>
      </c>
      <c r="J7196" s="26" t="s">
        <v>910</v>
      </c>
      <c r="K7196" s="26" t="s">
        <v>9597</v>
      </c>
      <c r="L7196" s="26" t="s">
        <v>20523</v>
      </c>
      <c r="M7196" s="26">
        <v>380487200295</v>
      </c>
      <c r="N7196" s="26">
        <v>5110100000</v>
      </c>
    </row>
    <row r="7197" spans="1:14">
      <c r="A7197" s="26" t="s">
        <v>6211</v>
      </c>
      <c r="B7197" s="26" t="s">
        <v>6212</v>
      </c>
      <c r="C7197" s="26">
        <v>38522082</v>
      </c>
      <c r="D7197" s="26" t="s">
        <v>24</v>
      </c>
      <c r="E7197" s="26" t="s">
        <v>32912</v>
      </c>
      <c r="F7197" s="26" t="s">
        <v>32913</v>
      </c>
      <c r="G7197" s="26" t="s">
        <v>9579</v>
      </c>
      <c r="H7197" s="26" t="s">
        <v>885</v>
      </c>
      <c r="J7197" s="26" t="s">
        <v>32914</v>
      </c>
      <c r="K7197" s="26" t="s">
        <v>9582</v>
      </c>
      <c r="L7197" s="26" t="s">
        <v>32915</v>
      </c>
      <c r="M7197" s="26">
        <v>761991210452</v>
      </c>
      <c r="N7197" s="26">
        <v>5122585001</v>
      </c>
    </row>
    <row r="7198" spans="1:14">
      <c r="A7198" s="26" t="s">
        <v>5969</v>
      </c>
      <c r="B7198" s="26" t="s">
        <v>5970</v>
      </c>
      <c r="C7198" s="26">
        <v>37305345</v>
      </c>
      <c r="D7198" s="26" t="s">
        <v>24</v>
      </c>
      <c r="E7198" s="26" t="s">
        <v>32916</v>
      </c>
      <c r="F7198" s="26" t="s">
        <v>32917</v>
      </c>
      <c r="G7198" s="26" t="s">
        <v>9586</v>
      </c>
      <c r="H7198" s="26" t="s">
        <v>835</v>
      </c>
      <c r="I7198" s="26" t="s">
        <v>17504</v>
      </c>
      <c r="J7198" s="26" t="s">
        <v>32918</v>
      </c>
      <c r="K7198" s="26" t="s">
        <v>9582</v>
      </c>
      <c r="L7198" s="26" t="s">
        <v>32919</v>
      </c>
      <c r="M7198" s="26">
        <v>380680821045</v>
      </c>
      <c r="N7198" s="26">
        <v>4823984201</v>
      </c>
    </row>
    <row r="7199" spans="1:14">
      <c r="A7199" s="26" t="s">
        <v>2172</v>
      </c>
      <c r="B7199" s="26" t="s">
        <v>2173</v>
      </c>
      <c r="C7199" s="26">
        <v>1987631</v>
      </c>
      <c r="D7199" s="26" t="s">
        <v>780</v>
      </c>
      <c r="E7199" s="26" t="s">
        <v>32920</v>
      </c>
      <c r="F7199" s="26" t="s">
        <v>32921</v>
      </c>
      <c r="G7199" s="26" t="s">
        <v>9601</v>
      </c>
      <c r="H7199" s="26" t="s">
        <v>133</v>
      </c>
      <c r="I7199" s="26" t="s">
        <v>13125</v>
      </c>
      <c r="J7199" s="26" t="s">
        <v>2166</v>
      </c>
      <c r="K7199" s="26" t="s">
        <v>9597</v>
      </c>
      <c r="L7199" s="26" t="s">
        <v>30360</v>
      </c>
      <c r="M7199" s="26">
        <v>380565696501</v>
      </c>
      <c r="N7199" s="26">
        <v>1220310100</v>
      </c>
    </row>
    <row r="7200" spans="1:14">
      <c r="A7200" s="26" t="s">
        <v>3994</v>
      </c>
      <c r="B7200" s="26" t="s">
        <v>3995</v>
      </c>
      <c r="C7200" s="26">
        <v>42043117</v>
      </c>
      <c r="D7200" s="26" t="s">
        <v>24</v>
      </c>
      <c r="E7200" s="26" t="s">
        <v>32922</v>
      </c>
      <c r="F7200" s="26" t="s">
        <v>32923</v>
      </c>
      <c r="G7200" s="26" t="s">
        <v>9586</v>
      </c>
      <c r="H7200" s="26" t="s">
        <v>506</v>
      </c>
      <c r="I7200" s="26" t="s">
        <v>10777</v>
      </c>
      <c r="J7200" s="26" t="s">
        <v>32924</v>
      </c>
      <c r="K7200" s="26" t="s">
        <v>9582</v>
      </c>
      <c r="L7200" s="26" t="s">
        <v>32925</v>
      </c>
      <c r="M7200" s="26">
        <v>380343036216</v>
      </c>
      <c r="N7200" s="26">
        <v>2621684301</v>
      </c>
    </row>
    <row r="7201" spans="1:14">
      <c r="A7201" s="26" t="s">
        <v>8893</v>
      </c>
      <c r="B7201" s="26" t="s">
        <v>8894</v>
      </c>
      <c r="C7201" s="26">
        <v>41937159</v>
      </c>
      <c r="D7201" s="26" t="s">
        <v>24</v>
      </c>
      <c r="E7201" s="26" t="s">
        <v>32926</v>
      </c>
      <c r="F7201" s="26" t="s">
        <v>32927</v>
      </c>
      <c r="G7201" s="26" t="s">
        <v>9579</v>
      </c>
      <c r="H7201" s="26" t="s">
        <v>1401</v>
      </c>
      <c r="I7201" s="26" t="s">
        <v>9696</v>
      </c>
      <c r="J7201" s="26" t="s">
        <v>20618</v>
      </c>
      <c r="K7201" s="26" t="s">
        <v>9582</v>
      </c>
      <c r="L7201" s="26" t="s">
        <v>32928</v>
      </c>
      <c r="M7201" s="26">
        <v>761952968992</v>
      </c>
      <c r="N7201" s="26">
        <v>520685203</v>
      </c>
    </row>
    <row r="7202" spans="1:14">
      <c r="A7202" s="26" t="s">
        <v>2628</v>
      </c>
      <c r="B7202" s="26" t="s">
        <v>2629</v>
      </c>
      <c r="C7202" s="26">
        <v>36723287</v>
      </c>
      <c r="D7202" s="26" t="s">
        <v>24</v>
      </c>
      <c r="E7202" s="26" t="s">
        <v>32929</v>
      </c>
      <c r="F7202" s="26" t="s">
        <v>32930</v>
      </c>
      <c r="G7202" s="26" t="s">
        <v>9586</v>
      </c>
      <c r="H7202" s="26" t="s">
        <v>133</v>
      </c>
      <c r="I7202" s="26" t="s">
        <v>11674</v>
      </c>
      <c r="J7202" s="26" t="s">
        <v>4890</v>
      </c>
      <c r="K7202" s="26" t="s">
        <v>9582</v>
      </c>
      <c r="L7202" s="26" t="s">
        <v>32931</v>
      </c>
      <c r="M7202" s="26">
        <v>380565164116</v>
      </c>
      <c r="N7202" s="26">
        <v>1223282005</v>
      </c>
    </row>
    <row r="7203" spans="1:14">
      <c r="A7203" s="26" t="s">
        <v>7524</v>
      </c>
      <c r="B7203" s="26" t="s">
        <v>7525</v>
      </c>
      <c r="C7203" s="26">
        <v>41614251</v>
      </c>
      <c r="D7203" s="26" t="s">
        <v>24</v>
      </c>
      <c r="E7203" s="26" t="s">
        <v>32932</v>
      </c>
      <c r="F7203" s="26" t="s">
        <v>32933</v>
      </c>
      <c r="G7203" s="26" t="s">
        <v>9586</v>
      </c>
      <c r="H7203" s="26" t="s">
        <v>1025</v>
      </c>
      <c r="I7203" s="26" t="s">
        <v>12916</v>
      </c>
      <c r="J7203" s="26" t="s">
        <v>32934</v>
      </c>
      <c r="K7203" s="26" t="s">
        <v>9606</v>
      </c>
      <c r="L7203" s="26" t="s">
        <v>32935</v>
      </c>
      <c r="M7203" s="26">
        <v>380663438148</v>
      </c>
      <c r="N7203" s="26">
        <v>5921555800</v>
      </c>
    </row>
    <row r="7204" spans="1:14">
      <c r="A7204" s="26" t="s">
        <v>4065</v>
      </c>
      <c r="B7204" s="26" t="s">
        <v>4066</v>
      </c>
      <c r="C7204" s="26">
        <v>36733489</v>
      </c>
      <c r="D7204" s="26" t="s">
        <v>24</v>
      </c>
      <c r="E7204" s="26" t="s">
        <v>32936</v>
      </c>
      <c r="F7204" s="26" t="s">
        <v>11790</v>
      </c>
      <c r="G7204" s="26" t="s">
        <v>9586</v>
      </c>
      <c r="H7204" s="26" t="s">
        <v>506</v>
      </c>
      <c r="J7204" s="26" t="s">
        <v>526</v>
      </c>
      <c r="K7204" s="26" t="s">
        <v>9597</v>
      </c>
      <c r="L7204" s="26" t="s">
        <v>11791</v>
      </c>
      <c r="M7204" s="26">
        <v>380994199662</v>
      </c>
      <c r="N7204" s="26">
        <v>2610100000</v>
      </c>
    </row>
    <row r="7205" spans="1:14">
      <c r="A7205" s="26" t="s">
        <v>5728</v>
      </c>
      <c r="B7205" s="26" t="s">
        <v>5729</v>
      </c>
      <c r="C7205" s="26">
        <v>38961129</v>
      </c>
      <c r="D7205" s="26" t="s">
        <v>24</v>
      </c>
      <c r="E7205" s="26" t="s">
        <v>32937</v>
      </c>
      <c r="F7205" s="26" t="s">
        <v>32938</v>
      </c>
      <c r="G7205" s="26" t="s">
        <v>9591</v>
      </c>
      <c r="H7205" s="26" t="s">
        <v>799</v>
      </c>
      <c r="J7205" s="26" t="s">
        <v>800</v>
      </c>
      <c r="K7205" s="26" t="s">
        <v>9597</v>
      </c>
      <c r="L7205" s="26" t="s">
        <v>32939</v>
      </c>
      <c r="M7205" s="26">
        <v>380444242183</v>
      </c>
      <c r="N7205" s="26">
        <v>4822784009</v>
      </c>
    </row>
    <row r="7206" spans="1:14">
      <c r="A7206" s="26" t="s">
        <v>3696</v>
      </c>
      <c r="B7206" s="26" t="s">
        <v>3697</v>
      </c>
      <c r="C7206" s="26">
        <v>440221</v>
      </c>
      <c r="D7206" s="26" t="s">
        <v>780</v>
      </c>
      <c r="E7206" s="26" t="s">
        <v>32940</v>
      </c>
      <c r="F7206" s="26" t="s">
        <v>32941</v>
      </c>
      <c r="G7206" s="26" t="s">
        <v>9601</v>
      </c>
      <c r="H7206" s="26" t="s">
        <v>468</v>
      </c>
      <c r="J7206" s="26" t="s">
        <v>481</v>
      </c>
      <c r="K7206" s="26" t="s">
        <v>9597</v>
      </c>
      <c r="L7206" s="26" t="s">
        <v>15201</v>
      </c>
      <c r="M7206" s="26">
        <v>380617071538</v>
      </c>
      <c r="N7206" s="26">
        <v>1222380503</v>
      </c>
    </row>
    <row r="7207" spans="1:14">
      <c r="A7207" s="26" t="s">
        <v>2137</v>
      </c>
      <c r="B7207" s="26" t="s">
        <v>2138</v>
      </c>
      <c r="C7207" s="26">
        <v>38485879</v>
      </c>
      <c r="D7207" s="26" t="s">
        <v>24</v>
      </c>
      <c r="E7207" s="26" t="s">
        <v>32942</v>
      </c>
      <c r="F7207" s="26" t="s">
        <v>32943</v>
      </c>
      <c r="G7207" s="26" t="s">
        <v>9579</v>
      </c>
      <c r="H7207" s="26" t="s">
        <v>103</v>
      </c>
      <c r="I7207" s="26" t="s">
        <v>10489</v>
      </c>
      <c r="J7207" s="26" t="s">
        <v>32944</v>
      </c>
      <c r="K7207" s="26" t="s">
        <v>9582</v>
      </c>
      <c r="L7207" s="26" t="s">
        <v>32945</v>
      </c>
      <c r="M7207" s="26">
        <v>761364835068</v>
      </c>
      <c r="N7207" s="26">
        <v>725085002</v>
      </c>
    </row>
    <row r="7208" spans="1:14">
      <c r="A7208" s="26" t="s">
        <v>2004</v>
      </c>
      <c r="B7208" s="26" t="s">
        <v>2005</v>
      </c>
      <c r="C7208" s="26">
        <v>41181019</v>
      </c>
      <c r="D7208" s="26" t="s">
        <v>780</v>
      </c>
      <c r="E7208" s="26" t="s">
        <v>32946</v>
      </c>
      <c r="F7208" s="26" t="s">
        <v>32947</v>
      </c>
      <c r="G7208" s="26" t="s">
        <v>9601</v>
      </c>
      <c r="H7208" s="26" t="s">
        <v>103</v>
      </c>
      <c r="J7208" s="26" t="s">
        <v>112</v>
      </c>
      <c r="K7208" s="26" t="s">
        <v>9597</v>
      </c>
      <c r="L7208" s="26" t="s">
        <v>29033</v>
      </c>
      <c r="M7208" s="26">
        <v>380335264008</v>
      </c>
      <c r="N7208" s="26">
        <v>710400000</v>
      </c>
    </row>
    <row r="7209" spans="1:14">
      <c r="A7209" s="26" t="s">
        <v>6104</v>
      </c>
      <c r="B7209" s="26" t="s">
        <v>6105</v>
      </c>
      <c r="C7209" s="26">
        <v>1998615</v>
      </c>
      <c r="D7209" s="26" t="s">
        <v>780</v>
      </c>
      <c r="E7209" s="26" t="s">
        <v>32948</v>
      </c>
      <c r="F7209" s="26" t="s">
        <v>10114</v>
      </c>
      <c r="G7209" s="26" t="s">
        <v>9601</v>
      </c>
      <c r="H7209" s="26" t="s">
        <v>885</v>
      </c>
      <c r="J7209" s="26" t="s">
        <v>6106</v>
      </c>
      <c r="K7209" s="26" t="s">
        <v>9597</v>
      </c>
      <c r="L7209" s="26" t="s">
        <v>32949</v>
      </c>
      <c r="M7209" s="26">
        <v>380486321440</v>
      </c>
      <c r="N7209" s="26">
        <v>5120210100</v>
      </c>
    </row>
    <row r="7210" spans="1:14">
      <c r="A7210" s="26" t="s">
        <v>4164</v>
      </c>
      <c r="B7210" s="26" t="s">
        <v>4165</v>
      </c>
      <c r="C7210" s="26">
        <v>25064231</v>
      </c>
      <c r="D7210" s="26" t="s">
        <v>780</v>
      </c>
      <c r="E7210" s="26" t="s">
        <v>32950</v>
      </c>
      <c r="F7210" s="26" t="s">
        <v>11561</v>
      </c>
      <c r="G7210" s="26" t="s">
        <v>9601</v>
      </c>
      <c r="H7210" s="26" t="s">
        <v>506</v>
      </c>
      <c r="J7210" s="26" t="s">
        <v>4166</v>
      </c>
      <c r="K7210" s="26" t="s">
        <v>9606</v>
      </c>
      <c r="L7210" s="26" t="s">
        <v>32951</v>
      </c>
      <c r="M7210" s="26">
        <v>380985566887</v>
      </c>
      <c r="N7210" s="26">
        <v>722484606</v>
      </c>
    </row>
    <row r="7211" spans="1:14">
      <c r="A7211" s="26" t="s">
        <v>9033</v>
      </c>
      <c r="B7211" s="26" t="s">
        <v>9034</v>
      </c>
      <c r="C7211" s="26">
        <v>41949913</v>
      </c>
      <c r="D7211" s="26" t="s">
        <v>780</v>
      </c>
      <c r="E7211" s="26" t="s">
        <v>32952</v>
      </c>
      <c r="F7211" s="26" t="s">
        <v>32953</v>
      </c>
      <c r="G7211" s="26" t="s">
        <v>9601</v>
      </c>
      <c r="H7211" s="26" t="s">
        <v>1401</v>
      </c>
      <c r="J7211" s="26" t="s">
        <v>1474</v>
      </c>
      <c r="K7211" s="26" t="s">
        <v>9597</v>
      </c>
      <c r="L7211" s="26" t="s">
        <v>32954</v>
      </c>
      <c r="M7211" s="26">
        <v>761146552361</v>
      </c>
      <c r="N7211" s="26">
        <v>722155708</v>
      </c>
    </row>
    <row r="7212" spans="1:14">
      <c r="A7212" s="26" t="s">
        <v>3118</v>
      </c>
      <c r="B7212" s="26" t="s">
        <v>3113</v>
      </c>
      <c r="C7212" s="26">
        <v>1991406</v>
      </c>
      <c r="D7212" s="26" t="s">
        <v>780</v>
      </c>
      <c r="E7212" s="26" t="s">
        <v>32955</v>
      </c>
      <c r="F7212" s="26" t="s">
        <v>32956</v>
      </c>
      <c r="G7212" s="26" t="s">
        <v>9601</v>
      </c>
      <c r="H7212" s="26" t="s">
        <v>375</v>
      </c>
      <c r="J7212" s="26" t="s">
        <v>380</v>
      </c>
      <c r="K7212" s="26" t="s">
        <v>9597</v>
      </c>
      <c r="L7212" s="26" t="s">
        <v>32957</v>
      </c>
      <c r="M7212" s="26">
        <v>380412438740</v>
      </c>
      <c r="N7212" s="26">
        <v>1810100000</v>
      </c>
    </row>
    <row r="7213" spans="1:14">
      <c r="A7213" s="26" t="s">
        <v>4349</v>
      </c>
      <c r="B7213" s="26" t="s">
        <v>4350</v>
      </c>
      <c r="C7213" s="26">
        <v>39002969</v>
      </c>
      <c r="D7213" s="26" t="s">
        <v>24</v>
      </c>
      <c r="E7213" s="26" t="s">
        <v>32958</v>
      </c>
      <c r="F7213" s="26" t="s">
        <v>32959</v>
      </c>
      <c r="G7213" s="26" t="s">
        <v>9586</v>
      </c>
      <c r="H7213" s="26" t="s">
        <v>576</v>
      </c>
      <c r="I7213" s="26" t="s">
        <v>12758</v>
      </c>
      <c r="J7213" s="26" t="s">
        <v>32960</v>
      </c>
      <c r="K7213" s="26" t="s">
        <v>9606</v>
      </c>
      <c r="L7213" s="26" t="s">
        <v>32961</v>
      </c>
      <c r="M7213" s="26">
        <v>380459467879</v>
      </c>
      <c r="N7213" s="26">
        <v>3221255200</v>
      </c>
    </row>
    <row r="7214" spans="1:14">
      <c r="A7214" s="26" t="s">
        <v>2652</v>
      </c>
      <c r="B7214" s="26" t="s">
        <v>2653</v>
      </c>
      <c r="C7214" s="26">
        <v>37320232</v>
      </c>
      <c r="D7214" s="26" t="s">
        <v>24</v>
      </c>
      <c r="E7214" s="26" t="s">
        <v>32962</v>
      </c>
      <c r="F7214" s="26" t="s">
        <v>32963</v>
      </c>
      <c r="G7214" s="26" t="s">
        <v>9586</v>
      </c>
      <c r="H7214" s="26" t="s">
        <v>133</v>
      </c>
      <c r="I7214" s="26" t="s">
        <v>11545</v>
      </c>
      <c r="J7214" s="26" t="s">
        <v>2659</v>
      </c>
      <c r="K7214" s="26" t="s">
        <v>9606</v>
      </c>
      <c r="L7214" s="26" t="s">
        <v>13249</v>
      </c>
      <c r="M7214" s="26">
        <v>761372046328</v>
      </c>
      <c r="N7214" s="26">
        <v>1220755108</v>
      </c>
    </row>
    <row r="7215" spans="1:14">
      <c r="A7215" s="26" t="s">
        <v>5422</v>
      </c>
      <c r="B7215" s="26" t="s">
        <v>5423</v>
      </c>
      <c r="C7215" s="26">
        <v>1996958</v>
      </c>
      <c r="D7215" s="26" t="s">
        <v>780</v>
      </c>
      <c r="E7215" s="26" t="s">
        <v>32964</v>
      </c>
      <c r="F7215" s="26" t="s">
        <v>13073</v>
      </c>
      <c r="G7215" s="26" t="s">
        <v>9601</v>
      </c>
      <c r="H7215" s="26" t="s">
        <v>735</v>
      </c>
      <c r="J7215" s="26" t="s">
        <v>787</v>
      </c>
      <c r="K7215" s="26" t="s">
        <v>9597</v>
      </c>
      <c r="L7215" s="26" t="s">
        <v>32965</v>
      </c>
      <c r="M7215" s="26">
        <v>760826670703</v>
      </c>
      <c r="N7215" s="26">
        <v>4611200000</v>
      </c>
    </row>
    <row r="7216" spans="1:14">
      <c r="A7216" s="26" t="s">
        <v>2167</v>
      </c>
      <c r="B7216" s="26" t="s">
        <v>2168</v>
      </c>
      <c r="C7216" s="26">
        <v>37836978</v>
      </c>
      <c r="D7216" s="26" t="s">
        <v>24</v>
      </c>
      <c r="E7216" s="26" t="s">
        <v>32966</v>
      </c>
      <c r="F7216" s="26" t="s">
        <v>32967</v>
      </c>
      <c r="G7216" s="26" t="s">
        <v>9579</v>
      </c>
      <c r="H7216" s="26" t="s">
        <v>133</v>
      </c>
      <c r="I7216" s="26" t="s">
        <v>13125</v>
      </c>
      <c r="J7216" s="26" t="s">
        <v>16321</v>
      </c>
      <c r="K7216" s="26" t="s">
        <v>9582</v>
      </c>
      <c r="L7216" s="26" t="s">
        <v>32968</v>
      </c>
      <c r="M7216" s="26">
        <v>761925994806</v>
      </c>
      <c r="N7216" s="26">
        <v>122080604</v>
      </c>
    </row>
    <row r="7217" spans="1:14">
      <c r="A7217" s="26" t="s">
        <v>6232</v>
      </c>
      <c r="B7217" s="26" t="s">
        <v>6233</v>
      </c>
      <c r="C7217" s="26">
        <v>38552185</v>
      </c>
      <c r="D7217" s="26" t="s">
        <v>24</v>
      </c>
      <c r="E7217" s="26" t="s">
        <v>32969</v>
      </c>
      <c r="F7217" s="26" t="s">
        <v>32970</v>
      </c>
      <c r="G7217" s="26" t="s">
        <v>9579</v>
      </c>
      <c r="H7217" s="26" t="s">
        <v>885</v>
      </c>
      <c r="I7217" s="26" t="s">
        <v>11207</v>
      </c>
      <c r="J7217" s="26" t="s">
        <v>32971</v>
      </c>
      <c r="K7217" s="26" t="s">
        <v>9582</v>
      </c>
      <c r="L7217" s="26" t="s">
        <v>32972</v>
      </c>
      <c r="M7217" s="26">
        <v>380669987713</v>
      </c>
      <c r="N7217" s="26">
        <v>5123380603</v>
      </c>
    </row>
    <row r="7218" spans="1:14">
      <c r="A7218" s="26" t="s">
        <v>1874</v>
      </c>
      <c r="B7218" s="26" t="s">
        <v>1875</v>
      </c>
      <c r="C7218" s="26">
        <v>35814781</v>
      </c>
      <c r="D7218" s="26" t="s">
        <v>24</v>
      </c>
      <c r="E7218" s="26" t="s">
        <v>32973</v>
      </c>
      <c r="F7218" s="26" t="s">
        <v>32974</v>
      </c>
      <c r="G7218" s="26" t="s">
        <v>9586</v>
      </c>
      <c r="H7218" s="26" t="s">
        <v>27</v>
      </c>
      <c r="I7218" s="26" t="s">
        <v>9814</v>
      </c>
      <c r="J7218" s="26" t="s">
        <v>32975</v>
      </c>
      <c r="K7218" s="26" t="s">
        <v>9582</v>
      </c>
      <c r="L7218" s="26" t="s">
        <v>32976</v>
      </c>
      <c r="M7218" s="26">
        <v>380434235117</v>
      </c>
      <c r="N7218" s="26">
        <v>521481803</v>
      </c>
    </row>
    <row r="7219" spans="1:14">
      <c r="A7219" s="26" t="s">
        <v>9003</v>
      </c>
      <c r="B7219" s="26" t="s">
        <v>9004</v>
      </c>
      <c r="C7219" s="26">
        <v>38553482</v>
      </c>
      <c r="D7219" s="26" t="s">
        <v>1701</v>
      </c>
      <c r="E7219" s="26" t="s">
        <v>32977</v>
      </c>
      <c r="F7219" s="26" t="s">
        <v>32978</v>
      </c>
      <c r="G7219" s="26" t="s">
        <v>9601</v>
      </c>
      <c r="H7219" s="26" t="s">
        <v>1401</v>
      </c>
      <c r="J7219" s="26" t="s">
        <v>1474</v>
      </c>
      <c r="K7219" s="26" t="s">
        <v>9597</v>
      </c>
      <c r="L7219" s="26" t="s">
        <v>32979</v>
      </c>
      <c r="M7219" s="26">
        <v>380472370450</v>
      </c>
      <c r="N7219" s="26">
        <v>722155708</v>
      </c>
    </row>
    <row r="7220" spans="1:14">
      <c r="A7220" s="26" t="s">
        <v>4320</v>
      </c>
      <c r="B7220" s="26" t="s">
        <v>4321</v>
      </c>
      <c r="C7220" s="26">
        <v>38435021</v>
      </c>
      <c r="D7220" s="26" t="s">
        <v>24</v>
      </c>
      <c r="E7220" s="26" t="s">
        <v>32980</v>
      </c>
      <c r="F7220" s="26" t="s">
        <v>32981</v>
      </c>
      <c r="G7220" s="26" t="s">
        <v>9579</v>
      </c>
      <c r="H7220" s="26" t="s">
        <v>576</v>
      </c>
      <c r="I7220" s="26" t="s">
        <v>9901</v>
      </c>
      <c r="J7220" s="26" t="s">
        <v>32982</v>
      </c>
      <c r="K7220" s="26" t="s">
        <v>9582</v>
      </c>
      <c r="L7220" s="26" t="s">
        <v>32983</v>
      </c>
      <c r="M7220" s="26">
        <v>380988707197</v>
      </c>
      <c r="N7220" s="26">
        <v>3220688401</v>
      </c>
    </row>
    <row r="7221" spans="1:14">
      <c r="A7221" s="26" t="s">
        <v>4914</v>
      </c>
      <c r="B7221" s="26" t="s">
        <v>4915</v>
      </c>
      <c r="C7221" s="26">
        <v>20763160</v>
      </c>
      <c r="D7221" s="26" t="s">
        <v>24</v>
      </c>
      <c r="E7221" s="26" t="s">
        <v>32984</v>
      </c>
      <c r="F7221" s="26" t="s">
        <v>32985</v>
      </c>
      <c r="G7221" s="26" t="s">
        <v>9586</v>
      </c>
      <c r="H7221" s="26" t="s">
        <v>735</v>
      </c>
      <c r="I7221" s="26" t="s">
        <v>10914</v>
      </c>
      <c r="J7221" s="26" t="s">
        <v>4916</v>
      </c>
      <c r="K7221" s="26" t="s">
        <v>9606</v>
      </c>
      <c r="L7221" s="26" t="s">
        <v>27167</v>
      </c>
      <c r="M7221" s="26">
        <v>380326934116</v>
      </c>
      <c r="N7221" s="26">
        <v>4625555300</v>
      </c>
    </row>
    <row r="7222" spans="1:14">
      <c r="A7222" s="26" t="s">
        <v>1699</v>
      </c>
      <c r="B7222" s="26" t="s">
        <v>1700</v>
      </c>
      <c r="C7222" s="26">
        <v>36364624</v>
      </c>
      <c r="D7222" s="26" t="s">
        <v>1701</v>
      </c>
      <c r="E7222" s="26" t="s">
        <v>32986</v>
      </c>
      <c r="F7222" s="26" t="s">
        <v>32987</v>
      </c>
      <c r="G7222" s="26" t="s">
        <v>9601</v>
      </c>
      <c r="H7222" s="26" t="s">
        <v>27</v>
      </c>
      <c r="J7222" s="26" t="s">
        <v>61</v>
      </c>
      <c r="K7222" s="26" t="s">
        <v>9606</v>
      </c>
      <c r="L7222" s="26" t="s">
        <v>32988</v>
      </c>
      <c r="M7222" s="26">
        <v>380432329301</v>
      </c>
      <c r="N7222" s="26">
        <v>521955100</v>
      </c>
    </row>
    <row r="7223" spans="1:14">
      <c r="A7223" s="26" t="s">
        <v>7422</v>
      </c>
      <c r="B7223" s="26" t="s">
        <v>7423</v>
      </c>
      <c r="C7223" s="26">
        <v>38575731</v>
      </c>
      <c r="D7223" s="26" t="s">
        <v>24</v>
      </c>
      <c r="E7223" s="26" t="s">
        <v>32989</v>
      </c>
      <c r="F7223" s="26" t="s">
        <v>32990</v>
      </c>
      <c r="G7223" s="26" t="s">
        <v>9586</v>
      </c>
      <c r="H7223" s="26" t="s">
        <v>1025</v>
      </c>
      <c r="I7223" s="26" t="s">
        <v>11351</v>
      </c>
      <c r="J7223" s="26" t="s">
        <v>32991</v>
      </c>
      <c r="K7223" s="26" t="s">
        <v>9606</v>
      </c>
      <c r="L7223" s="26" t="s">
        <v>32992</v>
      </c>
      <c r="M7223" s="26">
        <v>380542691297</v>
      </c>
      <c r="N7223" s="26">
        <v>4624880903</v>
      </c>
    </row>
    <row r="7224" spans="1:14">
      <c r="A7224" s="26" t="s">
        <v>7126</v>
      </c>
      <c r="B7224" s="26" t="s">
        <v>7127</v>
      </c>
      <c r="C7224" s="26">
        <v>38492302</v>
      </c>
      <c r="D7224" s="26" t="s">
        <v>24</v>
      </c>
      <c r="E7224" s="26" t="s">
        <v>32993</v>
      </c>
      <c r="F7224" s="26" t="s">
        <v>32994</v>
      </c>
      <c r="G7224" s="26" t="s">
        <v>9579</v>
      </c>
      <c r="H7224" s="26" t="s">
        <v>987</v>
      </c>
      <c r="I7224" s="26" t="s">
        <v>9634</v>
      </c>
      <c r="J7224" s="26" t="s">
        <v>32995</v>
      </c>
      <c r="K7224" s="26" t="s">
        <v>9582</v>
      </c>
      <c r="L7224" s="26" t="s">
        <v>32996</v>
      </c>
      <c r="M7224" s="26">
        <v>380362272642</v>
      </c>
      <c r="N7224" s="26">
        <v>5624687901</v>
      </c>
    </row>
    <row r="7225" spans="1:14">
      <c r="A7225" s="26" t="s">
        <v>1806</v>
      </c>
      <c r="B7225" s="26" t="s">
        <v>1807</v>
      </c>
      <c r="C7225" s="26">
        <v>37472460</v>
      </c>
      <c r="D7225" s="26" t="s">
        <v>24</v>
      </c>
      <c r="E7225" s="26" t="s">
        <v>32997</v>
      </c>
      <c r="F7225" s="26" t="s">
        <v>32998</v>
      </c>
      <c r="G7225" s="26" t="s">
        <v>9579</v>
      </c>
      <c r="H7225" s="26" t="s">
        <v>27</v>
      </c>
      <c r="I7225" s="26" t="s">
        <v>10731</v>
      </c>
      <c r="J7225" s="26" t="s">
        <v>11232</v>
      </c>
      <c r="K7225" s="26" t="s">
        <v>9582</v>
      </c>
      <c r="L7225" s="26" t="s">
        <v>32999</v>
      </c>
      <c r="M7225" s="26">
        <v>761397322332</v>
      </c>
      <c r="N7225" s="26">
        <v>121683007</v>
      </c>
    </row>
    <row r="7226" spans="1:14">
      <c r="A7226" s="26" t="s">
        <v>5339</v>
      </c>
      <c r="B7226" s="26" t="s">
        <v>5340</v>
      </c>
      <c r="C7226" s="26">
        <v>20763941</v>
      </c>
      <c r="D7226" s="26" t="s">
        <v>24</v>
      </c>
      <c r="E7226" s="26" t="s">
        <v>33000</v>
      </c>
      <c r="F7226" s="26" t="s">
        <v>33001</v>
      </c>
      <c r="G7226" s="26" t="s">
        <v>9579</v>
      </c>
      <c r="H7226" s="26" t="s">
        <v>735</v>
      </c>
      <c r="I7226" s="26" t="s">
        <v>9721</v>
      </c>
      <c r="J7226" s="26" t="s">
        <v>18498</v>
      </c>
      <c r="K7226" s="26" t="s">
        <v>9582</v>
      </c>
      <c r="L7226" s="26" t="s">
        <v>33002</v>
      </c>
      <c r="M7226" s="26">
        <v>380984502252</v>
      </c>
      <c r="N7226" s="26">
        <v>4622787901</v>
      </c>
    </row>
    <row r="7227" spans="1:14">
      <c r="A7227" s="26" t="s">
        <v>8735</v>
      </c>
      <c r="B7227" s="26" t="s">
        <v>8736</v>
      </c>
      <c r="C7227" s="26">
        <v>38358026</v>
      </c>
      <c r="D7227" s="26" t="s">
        <v>24</v>
      </c>
      <c r="E7227" s="26" t="s">
        <v>33003</v>
      </c>
      <c r="F7227" s="26" t="s">
        <v>33004</v>
      </c>
      <c r="G7227" s="26" t="s">
        <v>9579</v>
      </c>
      <c r="H7227" s="26" t="s">
        <v>1308</v>
      </c>
      <c r="I7227" s="26" t="s">
        <v>11309</v>
      </c>
      <c r="J7227" s="26" t="s">
        <v>33005</v>
      </c>
      <c r="K7227" s="26" t="s">
        <v>9582</v>
      </c>
      <c r="L7227" s="26" t="s">
        <v>33006</v>
      </c>
      <c r="M7227" s="26">
        <v>380980400634</v>
      </c>
      <c r="N7227" s="26">
        <v>6823980618</v>
      </c>
    </row>
    <row r="7228" spans="1:14">
      <c r="A7228" s="26" t="s">
        <v>6111</v>
      </c>
      <c r="B7228" s="26" t="s">
        <v>6112</v>
      </c>
      <c r="C7228" s="26">
        <v>38661186</v>
      </c>
      <c r="D7228" s="26" t="s">
        <v>24</v>
      </c>
      <c r="E7228" s="26" t="s">
        <v>33007</v>
      </c>
      <c r="F7228" s="26" t="s">
        <v>33008</v>
      </c>
      <c r="G7228" s="26" t="s">
        <v>9579</v>
      </c>
      <c r="H7228" s="26" t="s">
        <v>885</v>
      </c>
      <c r="I7228" s="26" t="s">
        <v>10457</v>
      </c>
      <c r="J7228" s="26" t="s">
        <v>10097</v>
      </c>
      <c r="K7228" s="26" t="s">
        <v>9582</v>
      </c>
      <c r="L7228" s="26" t="s">
        <v>33009</v>
      </c>
      <c r="M7228" s="26">
        <v>380987015093</v>
      </c>
      <c r="N7228" s="26">
        <v>120781305</v>
      </c>
    </row>
    <row r="7229" spans="1:14">
      <c r="A7229" s="26" t="s">
        <v>4260</v>
      </c>
      <c r="B7229" s="26" t="s">
        <v>4261</v>
      </c>
      <c r="C7229" s="26">
        <v>42417490</v>
      </c>
      <c r="D7229" s="26" t="s">
        <v>24</v>
      </c>
      <c r="E7229" s="26" t="s">
        <v>33010</v>
      </c>
      <c r="F7229" s="26" t="s">
        <v>33011</v>
      </c>
      <c r="G7229" s="26" t="s">
        <v>9586</v>
      </c>
      <c r="H7229" s="26" t="s">
        <v>506</v>
      </c>
      <c r="J7229" s="26" t="s">
        <v>33012</v>
      </c>
      <c r="K7229" s="26" t="s">
        <v>9582</v>
      </c>
      <c r="L7229" s="26" t="s">
        <v>33013</v>
      </c>
      <c r="M7229" s="26">
        <v>380680117155</v>
      </c>
      <c r="N7229" s="26">
        <v>2620886502</v>
      </c>
    </row>
    <row r="7230" spans="1:14">
      <c r="A7230" s="26" t="s">
        <v>5387</v>
      </c>
      <c r="B7230" s="26" t="s">
        <v>5388</v>
      </c>
      <c r="C7230" s="26">
        <v>1997248</v>
      </c>
      <c r="D7230" s="26" t="s">
        <v>24</v>
      </c>
      <c r="E7230" s="26" t="s">
        <v>33014</v>
      </c>
      <c r="F7230" s="26" t="s">
        <v>33015</v>
      </c>
      <c r="G7230" s="26" t="s">
        <v>9586</v>
      </c>
      <c r="H7230" s="26" t="s">
        <v>735</v>
      </c>
      <c r="J7230" s="26" t="s">
        <v>26669</v>
      </c>
      <c r="K7230" s="26" t="s">
        <v>9582</v>
      </c>
      <c r="L7230" s="26" t="s">
        <v>33016</v>
      </c>
      <c r="M7230" s="26">
        <v>380325755439</v>
      </c>
      <c r="N7230" s="26">
        <v>1822086817</v>
      </c>
    </row>
    <row r="7231" spans="1:14">
      <c r="A7231" s="26" t="s">
        <v>7851</v>
      </c>
      <c r="B7231" s="26" t="s">
        <v>7852</v>
      </c>
      <c r="C7231" s="26">
        <v>38248739</v>
      </c>
      <c r="D7231" s="26" t="s">
        <v>24</v>
      </c>
      <c r="E7231" s="26" t="s">
        <v>33017</v>
      </c>
      <c r="F7231" s="26" t="s">
        <v>33018</v>
      </c>
      <c r="G7231" s="26" t="s">
        <v>9591</v>
      </c>
      <c r="H7231" s="26" t="s">
        <v>1122</v>
      </c>
      <c r="I7231" s="26" t="s">
        <v>10331</v>
      </c>
      <c r="J7231" s="26" t="s">
        <v>33019</v>
      </c>
      <c r="K7231" s="26" t="s">
        <v>9582</v>
      </c>
      <c r="L7231" s="26" t="s">
        <v>33020</v>
      </c>
      <c r="M7231" s="26">
        <v>380967976805</v>
      </c>
      <c r="N7231" s="26">
        <v>6320483703</v>
      </c>
    </row>
    <row r="7232" spans="1:14">
      <c r="A7232" s="26" t="s">
        <v>7348</v>
      </c>
      <c r="B7232" s="26" t="s">
        <v>7349</v>
      </c>
      <c r="C7232" s="26">
        <v>2007526</v>
      </c>
      <c r="D7232" s="26" t="s">
        <v>780</v>
      </c>
      <c r="E7232" s="26" t="s">
        <v>33021</v>
      </c>
      <c r="F7232" s="26" t="s">
        <v>9787</v>
      </c>
      <c r="G7232" s="26" t="s">
        <v>9601</v>
      </c>
      <c r="H7232" s="26" t="s">
        <v>1025</v>
      </c>
      <c r="J7232" s="26" t="s">
        <v>1038</v>
      </c>
      <c r="K7232" s="26" t="s">
        <v>9606</v>
      </c>
      <c r="L7232" s="26" t="s">
        <v>33022</v>
      </c>
      <c r="M7232" s="26">
        <v>380664838038</v>
      </c>
      <c r="N7232" s="26">
        <v>1222383002</v>
      </c>
    </row>
    <row r="7233" spans="1:14">
      <c r="A7233" s="26" t="s">
        <v>6681</v>
      </c>
      <c r="B7233" s="26" t="s">
        <v>6682</v>
      </c>
      <c r="C7233" s="26">
        <v>38742846</v>
      </c>
      <c r="D7233" s="26" t="s">
        <v>24</v>
      </c>
      <c r="E7233" s="26" t="s">
        <v>33023</v>
      </c>
      <c r="F7233" s="26" t="s">
        <v>33024</v>
      </c>
      <c r="G7233" s="26" t="s">
        <v>9586</v>
      </c>
      <c r="H7233" s="26" t="s">
        <v>949</v>
      </c>
      <c r="J7233" s="26" t="s">
        <v>962</v>
      </c>
      <c r="K7233" s="26" t="s">
        <v>9597</v>
      </c>
      <c r="L7233" s="26" t="s">
        <v>33025</v>
      </c>
      <c r="M7233" s="26">
        <v>380067507869</v>
      </c>
      <c r="N7233" s="26">
        <v>5310400000</v>
      </c>
    </row>
    <row r="7234" spans="1:14">
      <c r="A7234" s="26" t="s">
        <v>6301</v>
      </c>
      <c r="B7234" s="26" t="s">
        <v>6302</v>
      </c>
      <c r="C7234" s="26">
        <v>2063341</v>
      </c>
      <c r="D7234" s="26" t="s">
        <v>24</v>
      </c>
      <c r="E7234" s="26" t="s">
        <v>33026</v>
      </c>
      <c r="F7234" s="26" t="s">
        <v>33027</v>
      </c>
      <c r="G7234" s="26" t="s">
        <v>9591</v>
      </c>
      <c r="H7234" s="26" t="s">
        <v>885</v>
      </c>
      <c r="J7234" s="26" t="s">
        <v>910</v>
      </c>
      <c r="K7234" s="26" t="s">
        <v>9597</v>
      </c>
      <c r="L7234" s="26" t="s">
        <v>14194</v>
      </c>
      <c r="M7234" s="26">
        <v>380487466600</v>
      </c>
      <c r="N7234" s="26">
        <v>5110100000</v>
      </c>
    </row>
    <row r="7235" spans="1:14">
      <c r="A7235" s="26" t="s">
        <v>6884</v>
      </c>
      <c r="B7235" s="26" t="s">
        <v>6885</v>
      </c>
      <c r="C7235" s="26">
        <v>38525759</v>
      </c>
      <c r="D7235" s="26" t="s">
        <v>24</v>
      </c>
      <c r="E7235" s="26" t="s">
        <v>33028</v>
      </c>
      <c r="F7235" s="26" t="s">
        <v>33029</v>
      </c>
      <c r="G7235" s="26" t="s">
        <v>9586</v>
      </c>
      <c r="H7235" s="26" t="s">
        <v>949</v>
      </c>
      <c r="I7235" s="26" t="s">
        <v>14376</v>
      </c>
      <c r="J7235" s="26" t="s">
        <v>33030</v>
      </c>
      <c r="K7235" s="26" t="s">
        <v>9582</v>
      </c>
      <c r="L7235" s="26" t="s">
        <v>33031</v>
      </c>
      <c r="M7235" s="26">
        <v>380532646147</v>
      </c>
      <c r="N7235" s="26">
        <v>5324084028</v>
      </c>
    </row>
    <row r="7236" spans="1:14">
      <c r="A7236" s="26" t="s">
        <v>7878</v>
      </c>
      <c r="B7236" s="26" t="s">
        <v>7879</v>
      </c>
      <c r="C7236" s="26">
        <v>37948306</v>
      </c>
      <c r="D7236" s="26" t="s">
        <v>24</v>
      </c>
      <c r="E7236" s="26" t="s">
        <v>33032</v>
      </c>
      <c r="F7236" s="26" t="s">
        <v>33033</v>
      </c>
      <c r="G7236" s="26" t="s">
        <v>9591</v>
      </c>
      <c r="H7236" s="26" t="s">
        <v>1122</v>
      </c>
      <c r="I7236" s="26" t="s">
        <v>14471</v>
      </c>
      <c r="J7236" s="26" t="s">
        <v>279</v>
      </c>
      <c r="K7236" s="26" t="s">
        <v>9582</v>
      </c>
      <c r="L7236" s="26" t="s">
        <v>33034</v>
      </c>
      <c r="M7236" s="26">
        <v>380575364546</v>
      </c>
      <c r="N7236" s="26">
        <v>1411500000</v>
      </c>
    </row>
    <row r="7237" spans="1:14">
      <c r="A7237" s="26" t="s">
        <v>8116</v>
      </c>
      <c r="B7237" s="26" t="s">
        <v>8117</v>
      </c>
      <c r="C7237" s="26">
        <v>31939013</v>
      </c>
      <c r="D7237" s="26" t="s">
        <v>780</v>
      </c>
      <c r="E7237" s="26" t="s">
        <v>33035</v>
      </c>
      <c r="F7237" s="26" t="s">
        <v>33036</v>
      </c>
      <c r="G7237" s="26" t="s">
        <v>9601</v>
      </c>
      <c r="H7237" s="26" t="s">
        <v>1122</v>
      </c>
      <c r="J7237" s="26" t="s">
        <v>8039</v>
      </c>
      <c r="K7237" s="26" t="s">
        <v>9597</v>
      </c>
      <c r="L7237" s="26" t="s">
        <v>14615</v>
      </c>
      <c r="M7237" s="26">
        <v>380577251311</v>
      </c>
      <c r="N7237" s="26">
        <v>6310100000</v>
      </c>
    </row>
    <row r="7238" spans="1:14">
      <c r="A7238" s="26" t="s">
        <v>1954</v>
      </c>
      <c r="B7238" s="26" t="s">
        <v>1955</v>
      </c>
      <c r="C7238" s="26">
        <v>42305352</v>
      </c>
      <c r="D7238" s="26" t="s">
        <v>24</v>
      </c>
      <c r="E7238" s="26" t="s">
        <v>33037</v>
      </c>
      <c r="F7238" s="26" t="s">
        <v>33038</v>
      </c>
      <c r="G7238" s="26" t="s">
        <v>9586</v>
      </c>
      <c r="H7238" s="26" t="s">
        <v>103</v>
      </c>
      <c r="J7238" s="26" t="s">
        <v>104</v>
      </c>
      <c r="K7238" s="26" t="s">
        <v>9597</v>
      </c>
      <c r="L7238" s="26" t="s">
        <v>24893</v>
      </c>
      <c r="M7238" s="26">
        <v>761310300905</v>
      </c>
      <c r="N7238" s="26">
        <v>710200000</v>
      </c>
    </row>
    <row r="7239" spans="1:14">
      <c r="A7239" s="26" t="s">
        <v>6232</v>
      </c>
      <c r="B7239" s="26" t="s">
        <v>6233</v>
      </c>
      <c r="C7239" s="26">
        <v>38552185</v>
      </c>
      <c r="D7239" s="26" t="s">
        <v>24</v>
      </c>
      <c r="E7239" s="26" t="s">
        <v>33039</v>
      </c>
      <c r="F7239" s="26" t="s">
        <v>33040</v>
      </c>
      <c r="G7239" s="26" t="s">
        <v>9586</v>
      </c>
      <c r="H7239" s="26" t="s">
        <v>885</v>
      </c>
      <c r="I7239" s="26" t="s">
        <v>11207</v>
      </c>
      <c r="J7239" s="26" t="s">
        <v>33041</v>
      </c>
      <c r="K7239" s="26" t="s">
        <v>9582</v>
      </c>
      <c r="L7239" s="26" t="s">
        <v>33042</v>
      </c>
      <c r="M7239" s="26">
        <v>380984196372</v>
      </c>
      <c r="N7239" s="26">
        <v>5123355307</v>
      </c>
    </row>
    <row r="7240" spans="1:14">
      <c r="A7240" s="26" t="s">
        <v>2802</v>
      </c>
      <c r="B7240" s="26" t="s">
        <v>2803</v>
      </c>
      <c r="C7240" s="26">
        <v>37339271</v>
      </c>
      <c r="D7240" s="26" t="s">
        <v>24</v>
      </c>
      <c r="E7240" s="26" t="s">
        <v>33043</v>
      </c>
      <c r="F7240" s="26" t="s">
        <v>33044</v>
      </c>
      <c r="G7240" s="26" t="s">
        <v>9586</v>
      </c>
      <c r="H7240" s="26" t="s">
        <v>258</v>
      </c>
      <c r="I7240" s="26" t="s">
        <v>9747</v>
      </c>
      <c r="J7240" s="26" t="s">
        <v>2586</v>
      </c>
      <c r="K7240" s="26" t="s">
        <v>9582</v>
      </c>
      <c r="L7240" s="26" t="s">
        <v>33045</v>
      </c>
      <c r="M7240" s="26">
        <v>380952073716</v>
      </c>
      <c r="N7240" s="26">
        <v>124755800</v>
      </c>
    </row>
    <row r="7241" spans="1:14">
      <c r="A7241" s="26" t="s">
        <v>2701</v>
      </c>
      <c r="B7241" s="26" t="s">
        <v>2702</v>
      </c>
      <c r="C7241" s="26">
        <v>37741878</v>
      </c>
      <c r="D7241" s="26" t="s">
        <v>24</v>
      </c>
      <c r="E7241" s="26" t="s">
        <v>33046</v>
      </c>
      <c r="F7241" s="26" t="s">
        <v>33047</v>
      </c>
      <c r="G7241" s="26" t="s">
        <v>9586</v>
      </c>
      <c r="H7241" s="26" t="s">
        <v>133</v>
      </c>
      <c r="I7241" s="26" t="s">
        <v>16294</v>
      </c>
      <c r="J7241" s="26" t="s">
        <v>498</v>
      </c>
      <c r="K7241" s="26" t="s">
        <v>9582</v>
      </c>
      <c r="L7241" s="26" t="s">
        <v>33048</v>
      </c>
      <c r="M7241" s="26">
        <v>761338013088</v>
      </c>
      <c r="N7241" s="26">
        <v>123183401</v>
      </c>
    </row>
    <row r="7242" spans="1:14">
      <c r="A7242" s="26" t="s">
        <v>4688</v>
      </c>
      <c r="B7242" s="26" t="s">
        <v>4689</v>
      </c>
      <c r="C7242" s="26">
        <v>38236676</v>
      </c>
      <c r="D7242" s="26" t="s">
        <v>24</v>
      </c>
      <c r="E7242" s="26" t="s">
        <v>33049</v>
      </c>
      <c r="F7242" s="26" t="s">
        <v>33050</v>
      </c>
      <c r="G7242" s="26" t="s">
        <v>9586</v>
      </c>
      <c r="H7242" s="26" t="s">
        <v>670</v>
      </c>
      <c r="I7242" s="26" t="s">
        <v>11532</v>
      </c>
      <c r="J7242" s="26" t="s">
        <v>33051</v>
      </c>
      <c r="K7242" s="26" t="s">
        <v>9582</v>
      </c>
      <c r="L7242" s="26" t="s">
        <v>33052</v>
      </c>
      <c r="M7242" s="26">
        <v>380525695126</v>
      </c>
      <c r="N7242" s="26">
        <v>3523885801</v>
      </c>
    </row>
    <row r="7243" spans="1:14">
      <c r="A7243" s="26" t="s">
        <v>4081</v>
      </c>
      <c r="B7243" s="26" t="s">
        <v>4082</v>
      </c>
      <c r="C7243" s="26">
        <v>34623304</v>
      </c>
      <c r="D7243" s="26" t="s">
        <v>24</v>
      </c>
      <c r="E7243" s="26" t="s">
        <v>33053</v>
      </c>
      <c r="F7243" s="26" t="s">
        <v>33054</v>
      </c>
      <c r="G7243" s="26" t="s">
        <v>9586</v>
      </c>
      <c r="H7243" s="26" t="s">
        <v>506</v>
      </c>
      <c r="J7243" s="26" t="s">
        <v>526</v>
      </c>
      <c r="K7243" s="26" t="s">
        <v>9597</v>
      </c>
      <c r="L7243" s="26" t="s">
        <v>33055</v>
      </c>
      <c r="M7243" s="26">
        <v>380955857478</v>
      </c>
      <c r="N7243" s="26">
        <v>2610100000</v>
      </c>
    </row>
    <row r="7244" spans="1:14">
      <c r="A7244" s="26" t="s">
        <v>9242</v>
      </c>
      <c r="B7244" s="26" t="s">
        <v>9195</v>
      </c>
      <c r="C7244" s="26">
        <v>14257872</v>
      </c>
      <c r="D7244" s="26" t="s">
        <v>24</v>
      </c>
      <c r="E7244" s="26" t="s">
        <v>33056</v>
      </c>
      <c r="F7244" s="26" t="s">
        <v>33057</v>
      </c>
      <c r="G7244" s="26" t="s">
        <v>9591</v>
      </c>
      <c r="H7244" s="26" t="s">
        <v>1490</v>
      </c>
      <c r="J7244" s="26" t="s">
        <v>1553</v>
      </c>
      <c r="K7244" s="26" t="s">
        <v>9597</v>
      </c>
      <c r="L7244" s="26" t="s">
        <v>12937</v>
      </c>
      <c r="M7244" s="26">
        <v>760745071224</v>
      </c>
      <c r="N7244" s="26">
        <v>524955100</v>
      </c>
    </row>
    <row r="7245" spans="1:14">
      <c r="A7245" s="26" t="s">
        <v>7984</v>
      </c>
      <c r="B7245" s="26" t="s">
        <v>7983</v>
      </c>
      <c r="C7245" s="26">
        <v>42409961</v>
      </c>
      <c r="D7245" s="26" t="s">
        <v>780</v>
      </c>
      <c r="E7245" s="26" t="s">
        <v>33058</v>
      </c>
      <c r="F7245" s="26" t="s">
        <v>33059</v>
      </c>
      <c r="G7245" s="26" t="s">
        <v>9601</v>
      </c>
      <c r="H7245" s="26" t="s">
        <v>1122</v>
      </c>
      <c r="J7245" s="26" t="s">
        <v>1214</v>
      </c>
      <c r="K7245" s="26" t="s">
        <v>9597</v>
      </c>
      <c r="L7245" s="26" t="s">
        <v>33060</v>
      </c>
      <c r="M7245" s="26">
        <v>380577410840</v>
      </c>
      <c r="N7245" s="26">
        <v>723155122</v>
      </c>
    </row>
    <row r="7246" spans="1:14">
      <c r="A7246" s="26" t="s">
        <v>2909</v>
      </c>
      <c r="B7246" s="26" t="s">
        <v>2910</v>
      </c>
      <c r="C7246" s="26">
        <v>37885262</v>
      </c>
      <c r="D7246" s="26" t="s">
        <v>24</v>
      </c>
      <c r="E7246" s="26" t="s">
        <v>33061</v>
      </c>
      <c r="F7246" s="26" t="s">
        <v>33062</v>
      </c>
      <c r="G7246" s="26" t="s">
        <v>9586</v>
      </c>
      <c r="H7246" s="26" t="s">
        <v>258</v>
      </c>
      <c r="J7246" s="26" t="s">
        <v>317</v>
      </c>
      <c r="K7246" s="26" t="s">
        <v>9597</v>
      </c>
      <c r="L7246" s="26" t="s">
        <v>33063</v>
      </c>
      <c r="M7246" s="26">
        <v>761617571333</v>
      </c>
      <c r="N7246" s="26">
        <v>1412300000</v>
      </c>
    </row>
    <row r="7247" spans="1:14">
      <c r="A7247" s="26" t="s">
        <v>3483</v>
      </c>
      <c r="B7247" s="26" t="s">
        <v>3484</v>
      </c>
      <c r="C7247" s="26">
        <v>42043319</v>
      </c>
      <c r="D7247" s="26" t="s">
        <v>24</v>
      </c>
      <c r="E7247" s="26" t="s">
        <v>33064</v>
      </c>
      <c r="F7247" s="26" t="s">
        <v>33065</v>
      </c>
      <c r="G7247" s="26" t="s">
        <v>9586</v>
      </c>
      <c r="H7247" s="26" t="s">
        <v>392</v>
      </c>
      <c r="I7247" s="26" t="s">
        <v>10627</v>
      </c>
      <c r="J7247" s="26" t="s">
        <v>33066</v>
      </c>
      <c r="K7247" s="26" t="s">
        <v>9582</v>
      </c>
      <c r="L7247" s="26" t="s">
        <v>33067</v>
      </c>
      <c r="M7247" s="26">
        <v>380978969033</v>
      </c>
      <c r="N7247" s="26">
        <v>2124480401</v>
      </c>
    </row>
    <row r="7248" spans="1:14">
      <c r="A7248" s="26" t="s">
        <v>9339</v>
      </c>
      <c r="B7248" s="26" t="s">
        <v>9340</v>
      </c>
      <c r="C7248" s="26">
        <v>38860558</v>
      </c>
      <c r="D7248" s="26" t="s">
        <v>24</v>
      </c>
      <c r="E7248" s="26" t="s">
        <v>33068</v>
      </c>
      <c r="F7248" s="26" t="s">
        <v>33069</v>
      </c>
      <c r="G7248" s="26" t="s">
        <v>9586</v>
      </c>
      <c r="H7248" s="26" t="s">
        <v>1573</v>
      </c>
      <c r="I7248" s="26" t="s">
        <v>10080</v>
      </c>
      <c r="J7248" s="26" t="s">
        <v>33070</v>
      </c>
      <c r="K7248" s="26" t="s">
        <v>9582</v>
      </c>
      <c r="L7248" s="26" t="s">
        <v>33071</v>
      </c>
      <c r="M7248" s="26">
        <v>380463168171</v>
      </c>
      <c r="N7248" s="26">
        <v>6320887502</v>
      </c>
    </row>
    <row r="7249" spans="1:14">
      <c r="A7249" s="26" t="s">
        <v>7126</v>
      </c>
      <c r="B7249" s="26" t="s">
        <v>7127</v>
      </c>
      <c r="C7249" s="26">
        <v>38492302</v>
      </c>
      <c r="D7249" s="26" t="s">
        <v>24</v>
      </c>
      <c r="E7249" s="26" t="s">
        <v>33072</v>
      </c>
      <c r="F7249" s="26" t="s">
        <v>33073</v>
      </c>
      <c r="G7249" s="26" t="s">
        <v>9579</v>
      </c>
      <c r="H7249" s="26" t="s">
        <v>987</v>
      </c>
      <c r="I7249" s="26" t="s">
        <v>9634</v>
      </c>
      <c r="J7249" s="26" t="s">
        <v>9162</v>
      </c>
      <c r="K7249" s="26" t="s">
        <v>9582</v>
      </c>
      <c r="L7249" s="26" t="s">
        <v>33074</v>
      </c>
      <c r="M7249" s="26">
        <v>380362400916</v>
      </c>
      <c r="N7249" s="26">
        <v>5620488303</v>
      </c>
    </row>
    <row r="7250" spans="1:14">
      <c r="A7250" s="26" t="s">
        <v>1651</v>
      </c>
      <c r="B7250" s="26" t="s">
        <v>1652</v>
      </c>
      <c r="C7250" s="26">
        <v>5484362</v>
      </c>
      <c r="D7250" s="26" t="s">
        <v>24</v>
      </c>
      <c r="E7250" s="26" t="s">
        <v>33075</v>
      </c>
      <c r="F7250" s="26" t="s">
        <v>33076</v>
      </c>
      <c r="G7250" s="26" t="s">
        <v>9586</v>
      </c>
      <c r="H7250" s="26" t="s">
        <v>27</v>
      </c>
      <c r="J7250" s="26" t="s">
        <v>36</v>
      </c>
      <c r="K7250" s="26" t="s">
        <v>9597</v>
      </c>
      <c r="L7250" s="26" t="s">
        <v>23378</v>
      </c>
      <c r="M7250" s="26">
        <v>380432278648</v>
      </c>
      <c r="N7250" s="26">
        <v>510100000</v>
      </c>
    </row>
    <row r="7251" spans="1:14">
      <c r="A7251" s="26" t="s">
        <v>7767</v>
      </c>
      <c r="B7251" s="26" t="s">
        <v>7768</v>
      </c>
      <c r="C7251" s="26">
        <v>38543647</v>
      </c>
      <c r="D7251" s="26" t="s">
        <v>24</v>
      </c>
      <c r="E7251" s="26" t="s">
        <v>33077</v>
      </c>
      <c r="F7251" s="26" t="s">
        <v>33078</v>
      </c>
      <c r="G7251" s="26" t="s">
        <v>9579</v>
      </c>
      <c r="H7251" s="26" t="s">
        <v>1088</v>
      </c>
      <c r="J7251" s="26" t="s">
        <v>26095</v>
      </c>
      <c r="K7251" s="26" t="s">
        <v>9582</v>
      </c>
      <c r="L7251" s="26" t="s">
        <v>33079</v>
      </c>
      <c r="M7251" s="26">
        <v>380989244851</v>
      </c>
      <c r="N7251" s="26">
        <v>2621683101</v>
      </c>
    </row>
    <row r="7252" spans="1:14">
      <c r="A7252" s="26" t="s">
        <v>8662</v>
      </c>
      <c r="B7252" s="26" t="s">
        <v>8663</v>
      </c>
      <c r="C7252" s="26">
        <v>26381844</v>
      </c>
      <c r="D7252" s="26" t="s">
        <v>780</v>
      </c>
      <c r="E7252" s="26" t="s">
        <v>33080</v>
      </c>
      <c r="F7252" s="26" t="s">
        <v>11227</v>
      </c>
      <c r="G7252" s="26" t="s">
        <v>9601</v>
      </c>
      <c r="H7252" s="26" t="s">
        <v>1308</v>
      </c>
      <c r="J7252" s="26" t="s">
        <v>1337</v>
      </c>
      <c r="K7252" s="26" t="s">
        <v>9597</v>
      </c>
      <c r="L7252" s="26" t="s">
        <v>33081</v>
      </c>
      <c r="M7252" s="26">
        <v>380384932573</v>
      </c>
      <c r="N7252" s="26">
        <v>6810400000</v>
      </c>
    </row>
    <row r="7253" spans="1:14">
      <c r="A7253" s="26" t="s">
        <v>2339</v>
      </c>
      <c r="B7253" s="26" t="s">
        <v>2340</v>
      </c>
      <c r="C7253" s="26">
        <v>37899673</v>
      </c>
      <c r="D7253" s="26" t="s">
        <v>24</v>
      </c>
      <c r="E7253" s="26" t="s">
        <v>33082</v>
      </c>
      <c r="F7253" s="26" t="s">
        <v>33083</v>
      </c>
      <c r="G7253" s="26" t="s">
        <v>9586</v>
      </c>
      <c r="H7253" s="26" t="s">
        <v>133</v>
      </c>
      <c r="J7253" s="26" t="s">
        <v>146</v>
      </c>
      <c r="K7253" s="26" t="s">
        <v>9597</v>
      </c>
      <c r="L7253" s="26" t="s">
        <v>33084</v>
      </c>
      <c r="M7253" s="26">
        <v>380964714326</v>
      </c>
      <c r="N7253" s="26">
        <v>1210100000</v>
      </c>
    </row>
    <row r="7254" spans="1:14">
      <c r="A7254" s="26" t="s">
        <v>5373</v>
      </c>
      <c r="B7254" s="26" t="s">
        <v>5374</v>
      </c>
      <c r="C7254" s="26" t="s">
        <v>1604</v>
      </c>
      <c r="D7254" s="26" t="s">
        <v>24</v>
      </c>
      <c r="E7254" s="26" t="s">
        <v>33085</v>
      </c>
      <c r="F7254" s="26" t="s">
        <v>33086</v>
      </c>
      <c r="G7254" s="26" t="s">
        <v>9591</v>
      </c>
      <c r="H7254" s="26" t="s">
        <v>735</v>
      </c>
      <c r="I7254" s="26" t="s">
        <v>11411</v>
      </c>
      <c r="J7254" s="26" t="s">
        <v>5371</v>
      </c>
      <c r="K7254" s="26" t="s">
        <v>9597</v>
      </c>
      <c r="L7254" s="26" t="s">
        <v>33087</v>
      </c>
      <c r="M7254" s="26">
        <v>380677217732</v>
      </c>
      <c r="N7254" s="26">
        <v>4624510100</v>
      </c>
    </row>
    <row r="7255" spans="1:14">
      <c r="A7255" s="26" t="s">
        <v>4285</v>
      </c>
      <c r="B7255" s="26" t="s">
        <v>4286</v>
      </c>
      <c r="C7255" s="26">
        <v>42241755</v>
      </c>
      <c r="D7255" s="26" t="s">
        <v>24</v>
      </c>
      <c r="E7255" s="26" t="s">
        <v>33088</v>
      </c>
      <c r="F7255" s="26" t="s">
        <v>33089</v>
      </c>
      <c r="G7255" s="26" t="s">
        <v>9586</v>
      </c>
      <c r="H7255" s="26" t="s">
        <v>576</v>
      </c>
      <c r="J7255" s="26" t="s">
        <v>4287</v>
      </c>
      <c r="K7255" s="26" t="s">
        <v>9597</v>
      </c>
      <c r="L7255" s="26" t="s">
        <v>19545</v>
      </c>
      <c r="M7255" s="26">
        <v>380457663395</v>
      </c>
      <c r="N7255" s="26">
        <v>3210400000</v>
      </c>
    </row>
    <row r="7256" spans="1:14">
      <c r="A7256" s="26" t="s">
        <v>8687</v>
      </c>
      <c r="B7256" s="26" t="s">
        <v>8688</v>
      </c>
      <c r="C7256" s="26">
        <v>38270455</v>
      </c>
      <c r="D7256" s="26" t="s">
        <v>24</v>
      </c>
      <c r="E7256" s="26" t="s">
        <v>33090</v>
      </c>
      <c r="F7256" s="26" t="s">
        <v>33091</v>
      </c>
      <c r="G7256" s="26" t="s">
        <v>9586</v>
      </c>
      <c r="H7256" s="26" t="s">
        <v>1308</v>
      </c>
      <c r="J7256" s="26" t="s">
        <v>1349</v>
      </c>
      <c r="K7256" s="26" t="s">
        <v>9606</v>
      </c>
      <c r="L7256" s="26" t="s">
        <v>19815</v>
      </c>
      <c r="M7256" s="26">
        <v>380385720367</v>
      </c>
      <c r="N7256" s="26">
        <v>6823055100</v>
      </c>
    </row>
    <row r="7257" spans="1:14">
      <c r="A7257" s="26" t="s">
        <v>7694</v>
      </c>
      <c r="B7257" s="26" t="s">
        <v>7695</v>
      </c>
      <c r="C7257" s="26">
        <v>38422871</v>
      </c>
      <c r="D7257" s="26" t="s">
        <v>24</v>
      </c>
      <c r="E7257" s="26" t="s">
        <v>33092</v>
      </c>
      <c r="F7257" s="26" t="s">
        <v>33093</v>
      </c>
      <c r="G7257" s="26" t="s">
        <v>9586</v>
      </c>
      <c r="H7257" s="26" t="s">
        <v>1088</v>
      </c>
      <c r="I7257" s="26" t="s">
        <v>9682</v>
      </c>
      <c r="J7257" s="26" t="s">
        <v>20743</v>
      </c>
      <c r="K7257" s="26" t="s">
        <v>9582</v>
      </c>
      <c r="L7257" s="26" t="s">
        <v>33094</v>
      </c>
      <c r="M7257" s="26">
        <v>380354948517</v>
      </c>
      <c r="N7257" s="26">
        <v>6123881801</v>
      </c>
    </row>
    <row r="7258" spans="1:14">
      <c r="A7258" s="26" t="s">
        <v>4581</v>
      </c>
      <c r="B7258" s="26" t="s">
        <v>4582</v>
      </c>
      <c r="C7258" s="26">
        <v>38817151</v>
      </c>
      <c r="D7258" s="26" t="s">
        <v>780</v>
      </c>
      <c r="E7258" s="26" t="s">
        <v>33095</v>
      </c>
      <c r="F7258" s="26" t="s">
        <v>25425</v>
      </c>
      <c r="G7258" s="26" t="s">
        <v>9601</v>
      </c>
      <c r="H7258" s="26" t="s">
        <v>670</v>
      </c>
      <c r="I7258" s="26" t="s">
        <v>22878</v>
      </c>
      <c r="J7258" s="26" t="s">
        <v>671</v>
      </c>
      <c r="K7258" s="26" t="s">
        <v>9597</v>
      </c>
      <c r="L7258" s="26" t="s">
        <v>33096</v>
      </c>
      <c r="M7258" s="26">
        <v>380969440169</v>
      </c>
      <c r="N7258" s="26">
        <v>3221681201</v>
      </c>
    </row>
    <row r="7259" spans="1:14">
      <c r="A7259" s="26" t="s">
        <v>5546</v>
      </c>
      <c r="B7259" s="26" t="s">
        <v>5547</v>
      </c>
      <c r="C7259" s="26">
        <v>5496862</v>
      </c>
      <c r="D7259" s="26" t="s">
        <v>780</v>
      </c>
      <c r="E7259" s="26" t="s">
        <v>33097</v>
      </c>
      <c r="F7259" s="26" t="s">
        <v>33098</v>
      </c>
      <c r="G7259" s="26" t="s">
        <v>9601</v>
      </c>
      <c r="H7259" s="26" t="s">
        <v>799</v>
      </c>
      <c r="J7259" s="26" t="s">
        <v>800</v>
      </c>
      <c r="K7259" s="26" t="s">
        <v>9597</v>
      </c>
      <c r="L7259" s="26" t="s">
        <v>33099</v>
      </c>
      <c r="M7259" s="26">
        <v>380442586891</v>
      </c>
      <c r="N7259" s="26">
        <v>4822784009</v>
      </c>
    </row>
    <row r="7260" spans="1:14">
      <c r="A7260" s="26" t="s">
        <v>9098</v>
      </c>
      <c r="B7260" s="26" t="s">
        <v>9099</v>
      </c>
      <c r="C7260" s="26">
        <v>38561624</v>
      </c>
      <c r="D7260" s="26" t="s">
        <v>24</v>
      </c>
      <c r="E7260" s="26" t="s">
        <v>33100</v>
      </c>
      <c r="F7260" s="26" t="s">
        <v>33101</v>
      </c>
      <c r="G7260" s="26" t="s">
        <v>9591</v>
      </c>
      <c r="H7260" s="26" t="s">
        <v>1490</v>
      </c>
      <c r="I7260" s="26" t="s">
        <v>9841</v>
      </c>
      <c r="J7260" s="26" t="s">
        <v>33102</v>
      </c>
      <c r="K7260" s="26" t="s">
        <v>9582</v>
      </c>
      <c r="L7260" s="26" t="s">
        <v>33103</v>
      </c>
      <c r="M7260" s="26">
        <v>380951663350</v>
      </c>
      <c r="N7260" s="26">
        <v>7322586002</v>
      </c>
    </row>
    <row r="7261" spans="1:14">
      <c r="A7261" s="26" t="s">
        <v>6758</v>
      </c>
      <c r="B7261" s="26" t="s">
        <v>6759</v>
      </c>
      <c r="C7261" s="26">
        <v>38345331</v>
      </c>
      <c r="D7261" s="26" t="s">
        <v>24</v>
      </c>
      <c r="E7261" s="26" t="s">
        <v>33104</v>
      </c>
      <c r="F7261" s="26" t="s">
        <v>33105</v>
      </c>
      <c r="G7261" s="26" t="s">
        <v>9586</v>
      </c>
      <c r="H7261" s="26" t="s">
        <v>949</v>
      </c>
      <c r="I7261" s="26" t="s">
        <v>13966</v>
      </c>
      <c r="J7261" s="26" t="s">
        <v>33106</v>
      </c>
      <c r="K7261" s="26" t="s">
        <v>9582</v>
      </c>
      <c r="L7261" s="26" t="s">
        <v>33107</v>
      </c>
      <c r="M7261" s="26">
        <v>380535794102</v>
      </c>
      <c r="N7261" s="26">
        <v>5323683001</v>
      </c>
    </row>
    <row r="7262" spans="1:14">
      <c r="A7262" s="26" t="s">
        <v>7951</v>
      </c>
      <c r="B7262" s="26" t="s">
        <v>7952</v>
      </c>
      <c r="C7262" s="26">
        <v>2002718</v>
      </c>
      <c r="D7262" s="26" t="s">
        <v>780</v>
      </c>
      <c r="E7262" s="26" t="s">
        <v>33108</v>
      </c>
      <c r="F7262" s="26" t="s">
        <v>33109</v>
      </c>
      <c r="G7262" s="26" t="s">
        <v>9601</v>
      </c>
      <c r="H7262" s="26" t="s">
        <v>1122</v>
      </c>
      <c r="I7262" s="26" t="s">
        <v>11418</v>
      </c>
      <c r="J7262" s="26" t="s">
        <v>1198</v>
      </c>
      <c r="K7262" s="26" t="s">
        <v>9606</v>
      </c>
      <c r="L7262" s="26" t="s">
        <v>19068</v>
      </c>
      <c r="M7262" s="26">
        <v>380575631313</v>
      </c>
      <c r="N7262" s="26">
        <v>6323555100</v>
      </c>
    </row>
    <row r="7263" spans="1:14">
      <c r="A7263" s="26" t="s">
        <v>4985</v>
      </c>
      <c r="B7263" s="26" t="s">
        <v>4986</v>
      </c>
      <c r="C7263" s="26">
        <v>41180990</v>
      </c>
      <c r="D7263" s="26" t="s">
        <v>24</v>
      </c>
      <c r="E7263" s="26" t="s">
        <v>33110</v>
      </c>
      <c r="F7263" s="26" t="s">
        <v>33111</v>
      </c>
      <c r="G7263" s="26" t="s">
        <v>9586</v>
      </c>
      <c r="H7263" s="26" t="s">
        <v>735</v>
      </c>
      <c r="I7263" s="26" t="s">
        <v>12249</v>
      </c>
      <c r="J7263" s="26" t="s">
        <v>33112</v>
      </c>
      <c r="K7263" s="26" t="s">
        <v>9582</v>
      </c>
      <c r="L7263" s="26" t="s">
        <v>33113</v>
      </c>
      <c r="M7263" s="26">
        <v>380970561567</v>
      </c>
      <c r="N7263" s="26">
        <v>4622483906</v>
      </c>
    </row>
    <row r="7264" spans="1:14">
      <c r="A7264" s="26" t="s">
        <v>9249</v>
      </c>
      <c r="B7264" s="26" t="s">
        <v>9250</v>
      </c>
      <c r="C7264" s="26">
        <v>41811158</v>
      </c>
      <c r="D7264" s="26" t="s">
        <v>24</v>
      </c>
      <c r="E7264" s="26" t="s">
        <v>33114</v>
      </c>
      <c r="F7264" s="26" t="s">
        <v>33115</v>
      </c>
      <c r="G7264" s="26" t="s">
        <v>9586</v>
      </c>
      <c r="H7264" s="26" t="s">
        <v>1490</v>
      </c>
      <c r="I7264" s="26" t="s">
        <v>11202</v>
      </c>
      <c r="J7264" s="26" t="s">
        <v>9251</v>
      </c>
      <c r="K7264" s="26" t="s">
        <v>9582</v>
      </c>
      <c r="L7264" s="26" t="s">
        <v>33116</v>
      </c>
      <c r="M7264" s="26">
        <v>380373561564</v>
      </c>
      <c r="N7264" s="26">
        <v>7324586001</v>
      </c>
    </row>
    <row r="7265" spans="1:14">
      <c r="A7265" s="26" t="s">
        <v>4694</v>
      </c>
      <c r="B7265" s="26" t="s">
        <v>4695</v>
      </c>
      <c r="C7265" s="26">
        <v>36734786</v>
      </c>
      <c r="D7265" s="26" t="s">
        <v>24</v>
      </c>
      <c r="E7265" s="26" t="s">
        <v>33117</v>
      </c>
      <c r="F7265" s="26" t="s">
        <v>33118</v>
      </c>
      <c r="G7265" s="26" t="s">
        <v>9586</v>
      </c>
      <c r="H7265" s="26" t="s">
        <v>670</v>
      </c>
      <c r="I7265" s="26" t="s">
        <v>23222</v>
      </c>
      <c r="J7265" s="26" t="s">
        <v>1008</v>
      </c>
      <c r="K7265" s="26" t="s">
        <v>9582</v>
      </c>
      <c r="L7265" s="26" t="s">
        <v>33119</v>
      </c>
      <c r="M7265" s="26">
        <v>380966179749</v>
      </c>
      <c r="N7265" s="26">
        <v>122086501</v>
      </c>
    </row>
    <row r="7266" spans="1:14">
      <c r="A7266" s="26" t="s">
        <v>9287</v>
      </c>
      <c r="B7266" s="26" t="s">
        <v>9288</v>
      </c>
      <c r="C7266" s="26">
        <v>38453281</v>
      </c>
      <c r="D7266" s="26" t="s">
        <v>24</v>
      </c>
      <c r="E7266" s="26" t="s">
        <v>33120</v>
      </c>
      <c r="F7266" s="26" t="s">
        <v>33121</v>
      </c>
      <c r="G7266" s="26" t="s">
        <v>9586</v>
      </c>
      <c r="H7266" s="26" t="s">
        <v>1573</v>
      </c>
      <c r="J7266" s="26" t="s">
        <v>9286</v>
      </c>
      <c r="K7266" s="26" t="s">
        <v>9597</v>
      </c>
      <c r="L7266" s="26" t="s">
        <v>33122</v>
      </c>
      <c r="M7266" s="26">
        <v>760930679922</v>
      </c>
      <c r="N7266" s="26">
        <v>7420810100</v>
      </c>
    </row>
    <row r="7267" spans="1:14">
      <c r="A7267" s="26" t="s">
        <v>2788</v>
      </c>
      <c r="B7267" s="26" t="s">
        <v>2789</v>
      </c>
      <c r="C7267" s="26">
        <v>37691686</v>
      </c>
      <c r="D7267" s="26" t="s">
        <v>24</v>
      </c>
      <c r="E7267" s="26" t="s">
        <v>33123</v>
      </c>
      <c r="F7267" s="26" t="s">
        <v>33124</v>
      </c>
      <c r="G7267" s="26" t="s">
        <v>9586</v>
      </c>
      <c r="H7267" s="26" t="s">
        <v>258</v>
      </c>
      <c r="J7267" s="26" t="s">
        <v>33125</v>
      </c>
      <c r="K7267" s="26" t="s">
        <v>9582</v>
      </c>
      <c r="L7267" s="26" t="s">
        <v>33126</v>
      </c>
      <c r="M7267" s="26">
        <v>761334524028</v>
      </c>
      <c r="N7267" s="26">
        <v>1421282401</v>
      </c>
    </row>
    <row r="7268" spans="1:14">
      <c r="A7268" s="26" t="s">
        <v>8103</v>
      </c>
      <c r="B7268" s="26" t="s">
        <v>8104</v>
      </c>
      <c r="C7268" s="26">
        <v>2001759</v>
      </c>
      <c r="D7268" s="26" t="s">
        <v>780</v>
      </c>
      <c r="E7268" s="26" t="s">
        <v>33127</v>
      </c>
      <c r="F7268" s="26" t="s">
        <v>33128</v>
      </c>
      <c r="G7268" s="26" t="s">
        <v>9601</v>
      </c>
      <c r="H7268" s="26" t="s">
        <v>1122</v>
      </c>
      <c r="J7268" s="26" t="s">
        <v>8039</v>
      </c>
      <c r="K7268" s="26" t="s">
        <v>9597</v>
      </c>
      <c r="L7268" s="26" t="s">
        <v>33129</v>
      </c>
      <c r="M7268" s="26">
        <v>380577251958</v>
      </c>
      <c r="N7268" s="26">
        <v>6310100000</v>
      </c>
    </row>
    <row r="7269" spans="1:14">
      <c r="A7269" s="26" t="s">
        <v>6914</v>
      </c>
      <c r="B7269" s="26" t="s">
        <v>6915</v>
      </c>
      <c r="C7269" s="26">
        <v>38257649</v>
      </c>
      <c r="D7269" s="26" t="s">
        <v>24</v>
      </c>
      <c r="E7269" s="26" t="s">
        <v>33130</v>
      </c>
      <c r="F7269" s="26" t="s">
        <v>33131</v>
      </c>
      <c r="G7269" s="26" t="s">
        <v>9586</v>
      </c>
      <c r="H7269" s="26" t="s">
        <v>949</v>
      </c>
      <c r="I7269" s="26" t="s">
        <v>10561</v>
      </c>
      <c r="J7269" s="26" t="s">
        <v>6918</v>
      </c>
      <c r="K7269" s="26" t="s">
        <v>9606</v>
      </c>
      <c r="L7269" s="26" t="s">
        <v>29435</v>
      </c>
      <c r="M7269" s="26">
        <v>380535291235</v>
      </c>
      <c r="N7269" s="26">
        <v>4624810611</v>
      </c>
    </row>
    <row r="7270" spans="1:14">
      <c r="A7270" s="26" t="s">
        <v>8863</v>
      </c>
      <c r="B7270" s="26" t="s">
        <v>8864</v>
      </c>
      <c r="C7270" s="26">
        <v>38646750</v>
      </c>
      <c r="D7270" s="26" t="s">
        <v>24</v>
      </c>
      <c r="E7270" s="26" t="s">
        <v>33132</v>
      </c>
      <c r="F7270" s="26" t="s">
        <v>33133</v>
      </c>
      <c r="G7270" s="26" t="s">
        <v>9579</v>
      </c>
      <c r="H7270" s="26" t="s">
        <v>1401</v>
      </c>
      <c r="I7270" s="26" t="s">
        <v>12022</v>
      </c>
      <c r="J7270" s="26" t="s">
        <v>17805</v>
      </c>
      <c r="K7270" s="26" t="s">
        <v>9582</v>
      </c>
      <c r="L7270" s="26" t="s">
        <v>33134</v>
      </c>
      <c r="M7270" s="26">
        <v>380474793323</v>
      </c>
      <c r="N7270" s="26">
        <v>3221884401</v>
      </c>
    </row>
    <row r="7271" spans="1:14">
      <c r="A7271" s="26" t="s">
        <v>6742</v>
      </c>
      <c r="B7271" s="26" t="s">
        <v>6743</v>
      </c>
      <c r="C7271" s="26">
        <v>38487180</v>
      </c>
      <c r="D7271" s="26" t="s">
        <v>24</v>
      </c>
      <c r="E7271" s="26" t="s">
        <v>33135</v>
      </c>
      <c r="F7271" s="26" t="s">
        <v>33136</v>
      </c>
      <c r="G7271" s="26" t="s">
        <v>9586</v>
      </c>
      <c r="H7271" s="26" t="s">
        <v>949</v>
      </c>
      <c r="I7271" s="26" t="s">
        <v>13044</v>
      </c>
      <c r="J7271" s="26" t="s">
        <v>33137</v>
      </c>
      <c r="K7271" s="26" t="s">
        <v>9582</v>
      </c>
      <c r="L7271" s="26" t="s">
        <v>33138</v>
      </c>
      <c r="M7271" s="26">
        <v>380536495116</v>
      </c>
      <c r="N7271" s="26">
        <v>5323082201</v>
      </c>
    </row>
    <row r="7272" spans="1:14">
      <c r="A7272" s="26" t="s">
        <v>5536</v>
      </c>
      <c r="B7272" s="26" t="s">
        <v>5537</v>
      </c>
      <c r="C7272" s="26">
        <v>38960413</v>
      </c>
      <c r="D7272" s="26" t="s">
        <v>24</v>
      </c>
      <c r="E7272" s="26" t="s">
        <v>33139</v>
      </c>
      <c r="F7272" s="26" t="s">
        <v>33140</v>
      </c>
      <c r="G7272" s="26" t="s">
        <v>9586</v>
      </c>
      <c r="H7272" s="26" t="s">
        <v>799</v>
      </c>
      <c r="J7272" s="26" t="s">
        <v>800</v>
      </c>
      <c r="K7272" s="26" t="s">
        <v>9597</v>
      </c>
      <c r="L7272" s="26" t="s">
        <v>20520</v>
      </c>
      <c r="M7272" s="26">
        <v>380445188533</v>
      </c>
      <c r="N7272" s="26">
        <v>4822784009</v>
      </c>
    </row>
    <row r="7273" spans="1:14">
      <c r="A7273" s="26" t="s">
        <v>9297</v>
      </c>
      <c r="B7273" s="26" t="s">
        <v>9295</v>
      </c>
      <c r="C7273" s="26">
        <v>2006225</v>
      </c>
      <c r="D7273" s="26" t="s">
        <v>24</v>
      </c>
      <c r="E7273" s="26" t="s">
        <v>33141</v>
      </c>
      <c r="F7273" s="26" t="s">
        <v>9713</v>
      </c>
      <c r="G7273" s="26" t="s">
        <v>9591</v>
      </c>
      <c r="H7273" s="26" t="s">
        <v>1573</v>
      </c>
      <c r="I7273" s="26" t="s">
        <v>12131</v>
      </c>
      <c r="J7273" s="26" t="s">
        <v>9296</v>
      </c>
      <c r="K7273" s="26" t="s">
        <v>9597</v>
      </c>
      <c r="L7273" s="26" t="s">
        <v>33142</v>
      </c>
      <c r="M7273" s="26">
        <v>380464521003</v>
      </c>
      <c r="N7273" s="26">
        <v>7421410100</v>
      </c>
    </row>
    <row r="7274" spans="1:14">
      <c r="A7274" s="26" t="s">
        <v>5464</v>
      </c>
      <c r="B7274" s="26" t="s">
        <v>5461</v>
      </c>
      <c r="C7274" s="26">
        <v>42310851</v>
      </c>
      <c r="D7274" s="26" t="s">
        <v>24</v>
      </c>
      <c r="E7274" s="26" t="s">
        <v>33143</v>
      </c>
      <c r="F7274" s="26" t="s">
        <v>33144</v>
      </c>
      <c r="G7274" s="26" t="s">
        <v>9591</v>
      </c>
      <c r="H7274" s="26" t="s">
        <v>735</v>
      </c>
      <c r="I7274" s="26" t="s">
        <v>9605</v>
      </c>
      <c r="J7274" s="26" t="s">
        <v>33145</v>
      </c>
      <c r="K7274" s="26" t="s">
        <v>9582</v>
      </c>
      <c r="L7274" s="26" t="s">
        <v>33146</v>
      </c>
      <c r="M7274" s="26">
        <v>380688155126</v>
      </c>
      <c r="N7274" s="26">
        <v>4621510510</v>
      </c>
    </row>
    <row r="7275" spans="1:14">
      <c r="A7275" s="26" t="s">
        <v>6884</v>
      </c>
      <c r="B7275" s="26" t="s">
        <v>6885</v>
      </c>
      <c r="C7275" s="26">
        <v>38525759</v>
      </c>
      <c r="D7275" s="26" t="s">
        <v>24</v>
      </c>
      <c r="E7275" s="26" t="s">
        <v>33147</v>
      </c>
      <c r="F7275" s="26" t="s">
        <v>33148</v>
      </c>
      <c r="G7275" s="26" t="s">
        <v>9586</v>
      </c>
      <c r="H7275" s="26" t="s">
        <v>949</v>
      </c>
      <c r="I7275" s="26" t="s">
        <v>14376</v>
      </c>
      <c r="J7275" s="26" t="s">
        <v>33149</v>
      </c>
      <c r="K7275" s="26" t="s">
        <v>9582</v>
      </c>
      <c r="L7275" s="26" t="s">
        <v>33150</v>
      </c>
      <c r="M7275" s="26">
        <v>380532553874</v>
      </c>
      <c r="N7275" s="26">
        <v>1225086003</v>
      </c>
    </row>
    <row r="7276" spans="1:14">
      <c r="A7276" s="26" t="s">
        <v>3709</v>
      </c>
      <c r="B7276" s="26" t="s">
        <v>3710</v>
      </c>
      <c r="C7276" s="26">
        <v>38783657</v>
      </c>
      <c r="D7276" s="26" t="s">
        <v>24</v>
      </c>
      <c r="E7276" s="26" t="s">
        <v>33151</v>
      </c>
      <c r="F7276" s="26" t="s">
        <v>33152</v>
      </c>
      <c r="G7276" s="26" t="s">
        <v>9591</v>
      </c>
      <c r="H7276" s="26" t="s">
        <v>468</v>
      </c>
      <c r="J7276" s="26" t="s">
        <v>481</v>
      </c>
      <c r="K7276" s="26" t="s">
        <v>9597</v>
      </c>
      <c r="L7276" s="26" t="s">
        <v>15201</v>
      </c>
      <c r="M7276" s="26">
        <v>380617697397</v>
      </c>
      <c r="N7276" s="26">
        <v>1222380503</v>
      </c>
    </row>
    <row r="7277" spans="1:14">
      <c r="A7277" s="26" t="s">
        <v>3250</v>
      </c>
      <c r="B7277" s="26" t="s">
        <v>3251</v>
      </c>
      <c r="C7277" s="26">
        <v>1991949</v>
      </c>
      <c r="D7277" s="26" t="s">
        <v>780</v>
      </c>
      <c r="E7277" s="26" t="s">
        <v>33153</v>
      </c>
      <c r="F7277" s="26" t="s">
        <v>33154</v>
      </c>
      <c r="G7277" s="26" t="s">
        <v>9601</v>
      </c>
      <c r="H7277" s="26" t="s">
        <v>375</v>
      </c>
      <c r="I7277" s="26" t="s">
        <v>25740</v>
      </c>
      <c r="J7277" s="26" t="s">
        <v>3249</v>
      </c>
      <c r="K7277" s="26" t="s">
        <v>9606</v>
      </c>
      <c r="L7277" s="26" t="s">
        <v>33155</v>
      </c>
      <c r="M7277" s="26">
        <v>380413132343</v>
      </c>
      <c r="N7277" s="26">
        <v>1825455100</v>
      </c>
    </row>
    <row r="7278" spans="1:14">
      <c r="A7278" s="26" t="s">
        <v>2228</v>
      </c>
      <c r="B7278" s="26" t="s">
        <v>2229</v>
      </c>
      <c r="C7278" s="26">
        <v>37899757</v>
      </c>
      <c r="D7278" s="26" t="s">
        <v>24</v>
      </c>
      <c r="E7278" s="26" t="s">
        <v>33156</v>
      </c>
      <c r="F7278" s="26" t="s">
        <v>33157</v>
      </c>
      <c r="G7278" s="26" t="s">
        <v>9586</v>
      </c>
      <c r="H7278" s="26" t="s">
        <v>133</v>
      </c>
      <c r="J7278" s="26" t="s">
        <v>146</v>
      </c>
      <c r="K7278" s="26" t="s">
        <v>9597</v>
      </c>
      <c r="L7278" s="26" t="s">
        <v>33158</v>
      </c>
      <c r="M7278" s="26">
        <v>380567222240</v>
      </c>
      <c r="N7278" s="26">
        <v>1210100000</v>
      </c>
    </row>
    <row r="7279" spans="1:14">
      <c r="A7279" s="26" t="s">
        <v>2239</v>
      </c>
      <c r="B7279" s="26" t="s">
        <v>2240</v>
      </c>
      <c r="C7279" s="26">
        <v>37899778</v>
      </c>
      <c r="D7279" s="26" t="s">
        <v>24</v>
      </c>
      <c r="E7279" s="26" t="s">
        <v>33159</v>
      </c>
      <c r="F7279" s="26" t="s">
        <v>10734</v>
      </c>
      <c r="G7279" s="26" t="s">
        <v>9586</v>
      </c>
      <c r="H7279" s="26" t="s">
        <v>133</v>
      </c>
      <c r="J7279" s="26" t="s">
        <v>146</v>
      </c>
      <c r="K7279" s="26" t="s">
        <v>9597</v>
      </c>
      <c r="L7279" s="26" t="s">
        <v>33160</v>
      </c>
      <c r="M7279" s="26">
        <v>380676118076</v>
      </c>
      <c r="N7279" s="26">
        <v>1210100000</v>
      </c>
    </row>
    <row r="7280" spans="1:14">
      <c r="A7280" s="26" t="s">
        <v>3572</v>
      </c>
      <c r="B7280" s="26" t="s">
        <v>3573</v>
      </c>
      <c r="C7280" s="26">
        <v>43221703</v>
      </c>
      <c r="D7280" s="26" t="s">
        <v>780</v>
      </c>
      <c r="E7280" s="26" t="s">
        <v>33161</v>
      </c>
      <c r="F7280" s="26" t="s">
        <v>13572</v>
      </c>
      <c r="G7280" s="26" t="s">
        <v>9601</v>
      </c>
      <c r="H7280" s="26" t="s">
        <v>392</v>
      </c>
      <c r="J7280" s="26" t="s">
        <v>11762</v>
      </c>
      <c r="K7280" s="26" t="s">
        <v>9597</v>
      </c>
      <c r="L7280" s="26" t="s">
        <v>33162</v>
      </c>
      <c r="M7280" s="26">
        <v>760990241122</v>
      </c>
      <c r="N7280" s="26">
        <v>2110800000</v>
      </c>
    </row>
    <row r="7281" spans="1:14">
      <c r="A7281" s="26" t="s">
        <v>2186</v>
      </c>
      <c r="B7281" s="26" t="s">
        <v>2187</v>
      </c>
      <c r="C7281" s="26">
        <v>37870916</v>
      </c>
      <c r="D7281" s="26" t="s">
        <v>24</v>
      </c>
      <c r="E7281" s="26" t="s">
        <v>33163</v>
      </c>
      <c r="F7281" s="26" t="s">
        <v>33164</v>
      </c>
      <c r="G7281" s="26" t="s">
        <v>9586</v>
      </c>
      <c r="H7281" s="26" t="s">
        <v>133</v>
      </c>
      <c r="I7281" s="26" t="s">
        <v>12872</v>
      </c>
      <c r="J7281" s="26" t="s">
        <v>134</v>
      </c>
      <c r="K7281" s="26" t="s">
        <v>9606</v>
      </c>
      <c r="L7281" s="26" t="s">
        <v>33165</v>
      </c>
      <c r="M7281" s="26">
        <v>761552226959</v>
      </c>
      <c r="N7281" s="26">
        <v>1220755100</v>
      </c>
    </row>
    <row r="7282" spans="1:14">
      <c r="A7282" s="26" t="s">
        <v>4864</v>
      </c>
      <c r="B7282" s="26" t="s">
        <v>4865</v>
      </c>
      <c r="C7282" s="26">
        <v>1983789</v>
      </c>
      <c r="D7282" s="26" t="s">
        <v>780</v>
      </c>
      <c r="E7282" s="26" t="s">
        <v>33166</v>
      </c>
      <c r="F7282" s="26" t="s">
        <v>33167</v>
      </c>
      <c r="G7282" s="26" t="s">
        <v>9601</v>
      </c>
      <c r="H7282" s="26" t="s">
        <v>711</v>
      </c>
      <c r="J7282" s="26" t="s">
        <v>716</v>
      </c>
      <c r="K7282" s="26" t="s">
        <v>9597</v>
      </c>
      <c r="L7282" s="26" t="s">
        <v>33168</v>
      </c>
      <c r="M7282" s="26">
        <v>380663837638</v>
      </c>
      <c r="N7282" s="26">
        <v>4411800000</v>
      </c>
    </row>
    <row r="7283" spans="1:14">
      <c r="A7283" s="26" t="s">
        <v>6569</v>
      </c>
      <c r="B7283" s="26" t="s">
        <v>6570</v>
      </c>
      <c r="C7283" s="26">
        <v>38396564</v>
      </c>
      <c r="D7283" s="26" t="s">
        <v>24</v>
      </c>
      <c r="E7283" s="26" t="s">
        <v>33169</v>
      </c>
      <c r="F7283" s="26" t="s">
        <v>33170</v>
      </c>
      <c r="G7283" s="26" t="s">
        <v>9579</v>
      </c>
      <c r="H7283" s="26" t="s">
        <v>949</v>
      </c>
      <c r="I7283" s="26" t="s">
        <v>10130</v>
      </c>
      <c r="J7283" s="26" t="s">
        <v>33171</v>
      </c>
      <c r="K7283" s="26" t="s">
        <v>9582</v>
      </c>
      <c r="L7283" s="26" t="s">
        <v>33172</v>
      </c>
      <c r="M7283" s="26">
        <v>380664474487</v>
      </c>
      <c r="N7283" s="26">
        <v>523482001</v>
      </c>
    </row>
    <row r="7284" spans="1:14">
      <c r="A7284" s="26" t="s">
        <v>8502</v>
      </c>
      <c r="B7284" s="26" t="s">
        <v>8503</v>
      </c>
      <c r="C7284" s="26">
        <v>38869718</v>
      </c>
      <c r="D7284" s="26" t="s">
        <v>24</v>
      </c>
      <c r="E7284" s="26" t="s">
        <v>33173</v>
      </c>
      <c r="F7284" s="26" t="s">
        <v>12560</v>
      </c>
      <c r="G7284" s="26" t="s">
        <v>9586</v>
      </c>
      <c r="H7284" s="26" t="s">
        <v>1269</v>
      </c>
      <c r="J7284" s="26" t="s">
        <v>33174</v>
      </c>
      <c r="K7284" s="26" t="s">
        <v>9597</v>
      </c>
      <c r="L7284" s="26" t="s">
        <v>33175</v>
      </c>
      <c r="M7284" s="26">
        <v>380554973203</v>
      </c>
      <c r="N7284" s="26">
        <v>6510770800</v>
      </c>
    </row>
    <row r="7285" spans="1:14">
      <c r="A7285" s="26" t="s">
        <v>7420</v>
      </c>
      <c r="B7285" s="26" t="s">
        <v>7421</v>
      </c>
      <c r="C7285" s="26">
        <v>2000369</v>
      </c>
      <c r="D7285" s="26" t="s">
        <v>780</v>
      </c>
      <c r="E7285" s="26" t="s">
        <v>33176</v>
      </c>
      <c r="F7285" s="26" t="s">
        <v>33177</v>
      </c>
      <c r="G7285" s="26" t="s">
        <v>9601</v>
      </c>
      <c r="H7285" s="26" t="s">
        <v>1025</v>
      </c>
      <c r="J7285" s="26" t="s">
        <v>1061</v>
      </c>
      <c r="K7285" s="26" t="s">
        <v>9597</v>
      </c>
      <c r="L7285" s="26" t="s">
        <v>33178</v>
      </c>
      <c r="M7285" s="26">
        <v>380544854096</v>
      </c>
      <c r="N7285" s="26">
        <v>5910700000</v>
      </c>
    </row>
    <row r="7286" spans="1:14">
      <c r="A7286" s="26" t="s">
        <v>9137</v>
      </c>
      <c r="B7286" s="26" t="s">
        <v>9138</v>
      </c>
      <c r="C7286" s="26">
        <v>36754912</v>
      </c>
      <c r="D7286" s="26" t="s">
        <v>24</v>
      </c>
      <c r="E7286" s="26" t="s">
        <v>33179</v>
      </c>
      <c r="F7286" s="26" t="s">
        <v>33180</v>
      </c>
      <c r="G7286" s="26" t="s">
        <v>9579</v>
      </c>
      <c r="H7286" s="26" t="s">
        <v>1490</v>
      </c>
      <c r="I7286" s="26" t="s">
        <v>13192</v>
      </c>
      <c r="J7286" s="26" t="s">
        <v>33181</v>
      </c>
      <c r="K7286" s="26" t="s">
        <v>9582</v>
      </c>
      <c r="L7286" s="26" t="s">
        <v>33182</v>
      </c>
      <c r="M7286" s="26">
        <v>380977284552</v>
      </c>
      <c r="N7286" s="26">
        <v>7323580503</v>
      </c>
    </row>
    <row r="7287" spans="1:14">
      <c r="A7287" s="26" t="s">
        <v>6079</v>
      </c>
      <c r="B7287" s="26" t="s">
        <v>6077</v>
      </c>
      <c r="C7287" s="26">
        <v>38505313</v>
      </c>
      <c r="D7287" s="26" t="s">
        <v>24</v>
      </c>
      <c r="E7287" s="26" t="s">
        <v>33183</v>
      </c>
      <c r="F7287" s="26" t="s">
        <v>33184</v>
      </c>
      <c r="G7287" s="26" t="s">
        <v>9586</v>
      </c>
      <c r="H7287" s="26" t="s">
        <v>835</v>
      </c>
      <c r="J7287" s="26" t="s">
        <v>6071</v>
      </c>
      <c r="K7287" s="26" t="s">
        <v>9597</v>
      </c>
      <c r="L7287" s="26" t="s">
        <v>33185</v>
      </c>
      <c r="M7287" s="26">
        <v>380516158209</v>
      </c>
      <c r="N7287" s="26">
        <v>3523185202</v>
      </c>
    </row>
    <row r="7288" spans="1:14">
      <c r="A7288" s="26" t="s">
        <v>8968</v>
      </c>
      <c r="B7288" s="26" t="s">
        <v>8969</v>
      </c>
      <c r="C7288" s="26">
        <v>39028882</v>
      </c>
      <c r="D7288" s="26" t="s">
        <v>24</v>
      </c>
      <c r="E7288" s="26" t="s">
        <v>33186</v>
      </c>
      <c r="F7288" s="26" t="s">
        <v>33187</v>
      </c>
      <c r="G7288" s="26" t="s">
        <v>9579</v>
      </c>
      <c r="H7288" s="26" t="s">
        <v>1401</v>
      </c>
      <c r="I7288" s="26" t="s">
        <v>12387</v>
      </c>
      <c r="J7288" s="26" t="s">
        <v>33188</v>
      </c>
      <c r="K7288" s="26" t="s">
        <v>9582</v>
      </c>
      <c r="L7288" s="26" t="s">
        <v>33189</v>
      </c>
      <c r="M7288" s="26">
        <v>380474561548</v>
      </c>
      <c r="N7288" s="26">
        <v>7124689001</v>
      </c>
    </row>
    <row r="7289" spans="1:14">
      <c r="A7289" s="26" t="s">
        <v>9342</v>
      </c>
      <c r="B7289" s="26" t="s">
        <v>9343</v>
      </c>
      <c r="C7289" s="26">
        <v>2006343</v>
      </c>
      <c r="D7289" s="26" t="s">
        <v>780</v>
      </c>
      <c r="E7289" s="26" t="s">
        <v>33190</v>
      </c>
      <c r="F7289" s="26" t="s">
        <v>33191</v>
      </c>
      <c r="G7289" s="26" t="s">
        <v>9601</v>
      </c>
      <c r="H7289" s="26" t="s">
        <v>1573</v>
      </c>
      <c r="I7289" s="26" t="s">
        <v>12621</v>
      </c>
      <c r="J7289" s="26" t="s">
        <v>9344</v>
      </c>
      <c r="K7289" s="26" t="s">
        <v>9597</v>
      </c>
      <c r="L7289" s="26" t="s">
        <v>12622</v>
      </c>
      <c r="M7289" s="26">
        <v>380464421763</v>
      </c>
      <c r="N7289" s="26">
        <v>7423010100</v>
      </c>
    </row>
    <row r="7290" spans="1:14">
      <c r="A7290" s="26" t="s">
        <v>8441</v>
      </c>
      <c r="B7290" s="26" t="s">
        <v>8442</v>
      </c>
      <c r="C7290" s="26">
        <v>38212647</v>
      </c>
      <c r="D7290" s="26" t="s">
        <v>24</v>
      </c>
      <c r="E7290" s="26" t="s">
        <v>33192</v>
      </c>
      <c r="F7290" s="26" t="s">
        <v>33193</v>
      </c>
      <c r="G7290" s="26" t="s">
        <v>9586</v>
      </c>
      <c r="H7290" s="26" t="s">
        <v>1269</v>
      </c>
      <c r="I7290" s="26" t="s">
        <v>14968</v>
      </c>
      <c r="J7290" s="26" t="s">
        <v>13585</v>
      </c>
      <c r="K7290" s="26" t="s">
        <v>9582</v>
      </c>
      <c r="L7290" s="26" t="s">
        <v>33194</v>
      </c>
      <c r="M7290" s="26">
        <v>380553456516</v>
      </c>
      <c r="N7290" s="26">
        <v>122084801</v>
      </c>
    </row>
    <row r="7291" spans="1:14">
      <c r="A7291" s="26" t="s">
        <v>2876</v>
      </c>
      <c r="B7291" s="26" t="s">
        <v>2877</v>
      </c>
      <c r="C7291" s="26">
        <v>37894885</v>
      </c>
      <c r="D7291" s="26" t="s">
        <v>24</v>
      </c>
      <c r="E7291" s="26" t="s">
        <v>33195</v>
      </c>
      <c r="F7291" s="26" t="s">
        <v>33196</v>
      </c>
      <c r="G7291" s="26" t="s">
        <v>9586</v>
      </c>
      <c r="H7291" s="26" t="s">
        <v>258</v>
      </c>
      <c r="I7291" s="26" t="s">
        <v>10020</v>
      </c>
      <c r="J7291" s="26" t="s">
        <v>33197</v>
      </c>
      <c r="K7291" s="26" t="s">
        <v>9606</v>
      </c>
      <c r="L7291" s="26" t="s">
        <v>33198</v>
      </c>
      <c r="M7291" s="26">
        <v>380626136556</v>
      </c>
      <c r="N7291" s="26">
        <v>1413345200</v>
      </c>
    </row>
    <row r="7292" spans="1:14">
      <c r="A7292" s="26" t="s">
        <v>4769</v>
      </c>
      <c r="B7292" s="26" t="s">
        <v>4770</v>
      </c>
      <c r="C7292" s="26">
        <v>42126735</v>
      </c>
      <c r="D7292" s="26" t="s">
        <v>24</v>
      </c>
      <c r="E7292" s="26" t="s">
        <v>33199</v>
      </c>
      <c r="F7292" s="26" t="s">
        <v>33200</v>
      </c>
      <c r="G7292" s="26" t="s">
        <v>9586</v>
      </c>
      <c r="H7292" s="26" t="s">
        <v>670</v>
      </c>
      <c r="I7292" s="26" t="s">
        <v>11751</v>
      </c>
      <c r="J7292" s="26" t="s">
        <v>33201</v>
      </c>
      <c r="K7292" s="26" t="s">
        <v>9582</v>
      </c>
      <c r="L7292" s="26" t="s">
        <v>33202</v>
      </c>
      <c r="M7292" s="26">
        <v>380671803842</v>
      </c>
      <c r="N7292" s="26">
        <v>3525882301</v>
      </c>
    </row>
    <row r="7293" spans="1:14">
      <c r="A7293" s="26" t="s">
        <v>4419</v>
      </c>
      <c r="B7293" s="26" t="s">
        <v>4420</v>
      </c>
      <c r="C7293" s="26">
        <v>26191575</v>
      </c>
      <c r="D7293" s="26" t="s">
        <v>780</v>
      </c>
      <c r="E7293" s="26" t="s">
        <v>33203</v>
      </c>
      <c r="F7293" s="26" t="s">
        <v>33204</v>
      </c>
      <c r="G7293" s="26" t="s">
        <v>9601</v>
      </c>
      <c r="H7293" s="26" t="s">
        <v>576</v>
      </c>
      <c r="J7293" s="26" t="s">
        <v>623</v>
      </c>
      <c r="K7293" s="26" t="s">
        <v>9597</v>
      </c>
      <c r="L7293" s="26" t="s">
        <v>33205</v>
      </c>
      <c r="M7293" s="26">
        <v>761094285620</v>
      </c>
      <c r="N7293" s="26">
        <v>3210900000</v>
      </c>
    </row>
    <row r="7294" spans="1:14">
      <c r="A7294" s="26" t="s">
        <v>8924</v>
      </c>
      <c r="B7294" s="26" t="s">
        <v>8925</v>
      </c>
      <c r="C7294" s="26">
        <v>39011491</v>
      </c>
      <c r="D7294" s="26" t="s">
        <v>24</v>
      </c>
      <c r="E7294" s="26" t="s">
        <v>33206</v>
      </c>
      <c r="F7294" s="26" t="s">
        <v>33207</v>
      </c>
      <c r="G7294" s="26" t="s">
        <v>9579</v>
      </c>
      <c r="H7294" s="26" t="s">
        <v>1401</v>
      </c>
      <c r="I7294" s="26" t="s">
        <v>9726</v>
      </c>
      <c r="J7294" s="26" t="s">
        <v>33208</v>
      </c>
      <c r="K7294" s="26" t="s">
        <v>9906</v>
      </c>
      <c r="L7294" s="26" t="s">
        <v>33209</v>
      </c>
      <c r="M7294" s="26">
        <v>380473398275</v>
      </c>
      <c r="N7294" s="26">
        <v>5121882002</v>
      </c>
    </row>
    <row r="7295" spans="1:14">
      <c r="A7295" s="26" t="s">
        <v>8915</v>
      </c>
      <c r="B7295" s="26" t="s">
        <v>8916</v>
      </c>
      <c r="C7295" s="26">
        <v>41368558</v>
      </c>
      <c r="D7295" s="26" t="s">
        <v>24</v>
      </c>
      <c r="E7295" s="26" t="s">
        <v>33210</v>
      </c>
      <c r="F7295" s="26" t="s">
        <v>33211</v>
      </c>
      <c r="G7295" s="26" t="s">
        <v>9579</v>
      </c>
      <c r="H7295" s="26" t="s">
        <v>1401</v>
      </c>
      <c r="I7295" s="26" t="s">
        <v>11520</v>
      </c>
      <c r="J7295" s="26" t="s">
        <v>33212</v>
      </c>
      <c r="K7295" s="26" t="s">
        <v>9582</v>
      </c>
      <c r="L7295" s="26" t="s">
        <v>33213</v>
      </c>
      <c r="M7295" s="26">
        <v>380963315991</v>
      </c>
      <c r="N7295" s="26">
        <v>510690002</v>
      </c>
    </row>
    <row r="7296" spans="1:14">
      <c r="A7296" s="26" t="s">
        <v>6416</v>
      </c>
      <c r="B7296" s="26" t="s">
        <v>6417</v>
      </c>
      <c r="C7296" s="26">
        <v>1998526</v>
      </c>
      <c r="D7296" s="26" t="s">
        <v>780</v>
      </c>
      <c r="E7296" s="26" t="s">
        <v>33214</v>
      </c>
      <c r="F7296" s="26" t="s">
        <v>33215</v>
      </c>
      <c r="G7296" s="26" t="s">
        <v>9601</v>
      </c>
      <c r="H7296" s="26" t="s">
        <v>885</v>
      </c>
      <c r="J7296" s="26" t="s">
        <v>894</v>
      </c>
      <c r="K7296" s="26" t="s">
        <v>9597</v>
      </c>
      <c r="L7296" s="26" t="s">
        <v>33216</v>
      </c>
      <c r="M7296" s="26">
        <v>380971350400</v>
      </c>
      <c r="N7296" s="26">
        <v>5110300000</v>
      </c>
    </row>
    <row r="7297" spans="1:14">
      <c r="A7297" s="26" t="s">
        <v>8299</v>
      </c>
      <c r="B7297" s="26" t="s">
        <v>8300</v>
      </c>
      <c r="C7297" s="26">
        <v>2003570</v>
      </c>
      <c r="D7297" s="26" t="s">
        <v>780</v>
      </c>
      <c r="E7297" s="26" t="s">
        <v>33217</v>
      </c>
      <c r="F7297" s="26" t="s">
        <v>33218</v>
      </c>
      <c r="G7297" s="26" t="s">
        <v>9601</v>
      </c>
      <c r="H7297" s="26" t="s">
        <v>1122</v>
      </c>
      <c r="J7297" s="26" t="s">
        <v>8039</v>
      </c>
      <c r="K7297" s="26" t="s">
        <v>9597</v>
      </c>
      <c r="L7297" s="26" t="s">
        <v>33219</v>
      </c>
      <c r="M7297" s="26">
        <v>380577250523</v>
      </c>
      <c r="N7297" s="26">
        <v>6310100000</v>
      </c>
    </row>
    <row r="7298" spans="1:14">
      <c r="A7298" s="26" t="s">
        <v>6037</v>
      </c>
      <c r="B7298" s="26" t="s">
        <v>5975</v>
      </c>
      <c r="C7298" s="26">
        <v>32884395</v>
      </c>
      <c r="D7298" s="26" t="s">
        <v>24</v>
      </c>
      <c r="E7298" s="26" t="s">
        <v>33220</v>
      </c>
      <c r="F7298" s="26" t="s">
        <v>33221</v>
      </c>
      <c r="G7298" s="26" t="s">
        <v>9586</v>
      </c>
      <c r="H7298" s="26" t="s">
        <v>835</v>
      </c>
      <c r="J7298" s="26" t="s">
        <v>848</v>
      </c>
      <c r="K7298" s="26" t="s">
        <v>9597</v>
      </c>
      <c r="L7298" s="26" t="s">
        <v>33222</v>
      </c>
      <c r="M7298" s="26">
        <v>380512373779</v>
      </c>
      <c r="N7298" s="26">
        <v>4623010100</v>
      </c>
    </row>
    <row r="7299" spans="1:14">
      <c r="A7299" s="26" t="s">
        <v>8696</v>
      </c>
      <c r="B7299" s="26" t="s">
        <v>8697</v>
      </c>
      <c r="C7299" s="26">
        <v>38447428</v>
      </c>
      <c r="D7299" s="26" t="s">
        <v>24</v>
      </c>
      <c r="E7299" s="26" t="s">
        <v>33223</v>
      </c>
      <c r="F7299" s="26" t="s">
        <v>33224</v>
      </c>
      <c r="G7299" s="26" t="s">
        <v>9586</v>
      </c>
      <c r="H7299" s="26" t="s">
        <v>1308</v>
      </c>
      <c r="J7299" s="26" t="s">
        <v>33225</v>
      </c>
      <c r="K7299" s="26" t="s">
        <v>9582</v>
      </c>
      <c r="L7299" s="26" t="s">
        <v>33226</v>
      </c>
      <c r="M7299" s="26">
        <v>380384975337</v>
      </c>
      <c r="N7299" s="26">
        <v>6822482701</v>
      </c>
    </row>
    <row r="7300" spans="1:14">
      <c r="A7300" s="26" t="s">
        <v>3825</v>
      </c>
      <c r="B7300" s="26" t="s">
        <v>3826</v>
      </c>
      <c r="C7300" s="26" t="s">
        <v>1604</v>
      </c>
      <c r="D7300" s="26" t="s">
        <v>24</v>
      </c>
      <c r="E7300" s="26" t="s">
        <v>33227</v>
      </c>
      <c r="F7300" s="26" t="s">
        <v>33228</v>
      </c>
      <c r="G7300" s="26" t="s">
        <v>9591</v>
      </c>
      <c r="H7300" s="26" t="s">
        <v>468</v>
      </c>
      <c r="J7300" s="26" t="s">
        <v>494</v>
      </c>
      <c r="K7300" s="26" t="s">
        <v>9597</v>
      </c>
      <c r="L7300" s="26" t="s">
        <v>33229</v>
      </c>
      <c r="M7300" s="26">
        <v>380979797101</v>
      </c>
      <c r="N7300" s="26">
        <v>2310700000</v>
      </c>
    </row>
    <row r="7301" spans="1:14">
      <c r="A7301" s="26" t="s">
        <v>6861</v>
      </c>
      <c r="B7301" s="26" t="s">
        <v>6862</v>
      </c>
      <c r="C7301" s="26">
        <v>38534915</v>
      </c>
      <c r="D7301" s="26" t="s">
        <v>24</v>
      </c>
      <c r="E7301" s="26" t="s">
        <v>33230</v>
      </c>
      <c r="F7301" s="26" t="s">
        <v>33231</v>
      </c>
      <c r="G7301" s="26" t="s">
        <v>9579</v>
      </c>
      <c r="H7301" s="26" t="s">
        <v>949</v>
      </c>
      <c r="I7301" s="26" t="s">
        <v>13665</v>
      </c>
      <c r="J7301" s="26" t="s">
        <v>33232</v>
      </c>
      <c r="K7301" s="26" t="s">
        <v>9582</v>
      </c>
      <c r="L7301" s="26" t="s">
        <v>33233</v>
      </c>
      <c r="M7301" s="26">
        <v>380536321668</v>
      </c>
      <c r="N7301" s="26">
        <v>5324210109</v>
      </c>
    </row>
    <row r="7302" spans="1:14">
      <c r="A7302" s="26" t="s">
        <v>6391</v>
      </c>
      <c r="B7302" s="26" t="s">
        <v>6392</v>
      </c>
      <c r="C7302" s="26">
        <v>41973328</v>
      </c>
      <c r="D7302" s="26" t="s">
        <v>24</v>
      </c>
      <c r="E7302" s="26" t="s">
        <v>33234</v>
      </c>
      <c r="F7302" s="26" t="s">
        <v>10863</v>
      </c>
      <c r="G7302" s="26" t="s">
        <v>9586</v>
      </c>
      <c r="H7302" s="26" t="s">
        <v>885</v>
      </c>
      <c r="J7302" s="26" t="s">
        <v>910</v>
      </c>
      <c r="K7302" s="26" t="s">
        <v>9597</v>
      </c>
      <c r="L7302" s="26" t="s">
        <v>31325</v>
      </c>
      <c r="M7302" s="26">
        <v>380685597828</v>
      </c>
      <c r="N7302" s="26">
        <v>5110100000</v>
      </c>
    </row>
    <row r="7303" spans="1:14">
      <c r="A7303" s="26" t="s">
        <v>4550</v>
      </c>
      <c r="B7303" s="26" t="s">
        <v>4551</v>
      </c>
      <c r="C7303" s="26">
        <v>42408329</v>
      </c>
      <c r="D7303" s="26" t="s">
        <v>24</v>
      </c>
      <c r="E7303" s="26" t="s">
        <v>33235</v>
      </c>
      <c r="F7303" s="26" t="s">
        <v>33236</v>
      </c>
      <c r="G7303" s="26" t="s">
        <v>9591</v>
      </c>
      <c r="H7303" s="26" t="s">
        <v>576</v>
      </c>
      <c r="J7303" s="26" t="s">
        <v>4552</v>
      </c>
      <c r="K7303" s="26" t="s">
        <v>9582</v>
      </c>
      <c r="L7303" s="26" t="s">
        <v>33237</v>
      </c>
      <c r="M7303" s="26">
        <v>760912676008</v>
      </c>
      <c r="N7303" s="26">
        <v>3220488301</v>
      </c>
    </row>
    <row r="7304" spans="1:14">
      <c r="A7304" s="26" t="s">
        <v>4386</v>
      </c>
      <c r="B7304" s="26" t="s">
        <v>4385</v>
      </c>
      <c r="C7304" s="26">
        <v>22201472</v>
      </c>
      <c r="D7304" s="26" t="s">
        <v>24</v>
      </c>
      <c r="E7304" s="26" t="s">
        <v>33238</v>
      </c>
      <c r="F7304" s="26" t="s">
        <v>33239</v>
      </c>
      <c r="G7304" s="26" t="s">
        <v>9586</v>
      </c>
      <c r="H7304" s="26" t="s">
        <v>576</v>
      </c>
      <c r="I7304" s="26" t="s">
        <v>10292</v>
      </c>
      <c r="J7304" s="26" t="s">
        <v>33240</v>
      </c>
      <c r="K7304" s="26" t="s">
        <v>9582</v>
      </c>
      <c r="L7304" s="26" t="s">
        <v>33241</v>
      </c>
      <c r="M7304" s="26">
        <v>380459851243</v>
      </c>
      <c r="N7304" s="26">
        <v>3222484001</v>
      </c>
    </row>
    <row r="7305" spans="1:14">
      <c r="A7305" s="26" t="s">
        <v>3046</v>
      </c>
      <c r="B7305" s="26" t="s">
        <v>3047</v>
      </c>
      <c r="C7305" s="26">
        <v>38107156</v>
      </c>
      <c r="D7305" s="26" t="s">
        <v>24</v>
      </c>
      <c r="E7305" s="26" t="s">
        <v>33242</v>
      </c>
      <c r="F7305" s="26" t="s">
        <v>33243</v>
      </c>
      <c r="G7305" s="26" t="s">
        <v>9591</v>
      </c>
      <c r="H7305" s="26" t="s">
        <v>375</v>
      </c>
      <c r="I7305" s="26" t="s">
        <v>10696</v>
      </c>
      <c r="J7305" s="26" t="s">
        <v>33244</v>
      </c>
      <c r="K7305" s="26" t="s">
        <v>9582</v>
      </c>
      <c r="L7305" s="26" t="s">
        <v>33245</v>
      </c>
      <c r="M7305" s="26">
        <v>380968721554</v>
      </c>
      <c r="N7305" s="26">
        <v>1820610108</v>
      </c>
    </row>
    <row r="7306" spans="1:14">
      <c r="A7306" s="26" t="s">
        <v>5961</v>
      </c>
      <c r="B7306" s="26" t="s">
        <v>5962</v>
      </c>
      <c r="C7306" s="26">
        <v>38462626</v>
      </c>
      <c r="D7306" s="26" t="s">
        <v>24</v>
      </c>
      <c r="E7306" s="26" t="s">
        <v>33246</v>
      </c>
      <c r="F7306" s="26" t="s">
        <v>33247</v>
      </c>
      <c r="G7306" s="26" t="s">
        <v>9586</v>
      </c>
      <c r="H7306" s="26" t="s">
        <v>835</v>
      </c>
      <c r="I7306" s="26" t="s">
        <v>23889</v>
      </c>
      <c r="J7306" s="26" t="s">
        <v>13126</v>
      </c>
      <c r="K7306" s="26" t="s">
        <v>9582</v>
      </c>
      <c r="L7306" s="26" t="s">
        <v>33248</v>
      </c>
      <c r="M7306" s="26">
        <v>380516496133</v>
      </c>
      <c r="N7306" s="26">
        <v>120755305</v>
      </c>
    </row>
    <row r="7307" spans="1:14">
      <c r="A7307" s="26" t="s">
        <v>2820</v>
      </c>
      <c r="B7307" s="26" t="s">
        <v>2821</v>
      </c>
      <c r="C7307" s="26">
        <v>37937247</v>
      </c>
      <c r="D7307" s="26" t="s">
        <v>24</v>
      </c>
      <c r="E7307" s="26" t="s">
        <v>33249</v>
      </c>
      <c r="F7307" s="26" t="s">
        <v>12560</v>
      </c>
      <c r="G7307" s="26" t="s">
        <v>9586</v>
      </c>
      <c r="H7307" s="26" t="s">
        <v>258</v>
      </c>
      <c r="J7307" s="26" t="s">
        <v>286</v>
      </c>
      <c r="K7307" s="26" t="s">
        <v>9597</v>
      </c>
      <c r="L7307" s="26" t="s">
        <v>33250</v>
      </c>
      <c r="M7307" s="26">
        <v>380991479493</v>
      </c>
      <c r="N7307" s="26">
        <v>1411700000</v>
      </c>
    </row>
    <row r="7308" spans="1:14">
      <c r="A7308" s="26" t="s">
        <v>3168</v>
      </c>
      <c r="B7308" s="26" t="s">
        <v>3169</v>
      </c>
      <c r="C7308" s="26">
        <v>13568713</v>
      </c>
      <c r="D7308" s="26" t="s">
        <v>780</v>
      </c>
      <c r="E7308" s="26" t="s">
        <v>33251</v>
      </c>
      <c r="F7308" s="26" t="s">
        <v>33252</v>
      </c>
      <c r="G7308" s="26" t="s">
        <v>9601</v>
      </c>
      <c r="H7308" s="26" t="s">
        <v>375</v>
      </c>
      <c r="I7308" s="26" t="s">
        <v>375</v>
      </c>
      <c r="J7308" s="26" t="s">
        <v>384</v>
      </c>
      <c r="K7308" s="26" t="s">
        <v>9597</v>
      </c>
      <c r="L7308" s="26" t="s">
        <v>33253</v>
      </c>
      <c r="M7308" s="26">
        <v>380414230468</v>
      </c>
      <c r="N7308" s="26">
        <v>1810700000</v>
      </c>
    </row>
    <row r="7309" spans="1:14">
      <c r="A7309" s="26" t="s">
        <v>5703</v>
      </c>
      <c r="B7309" s="26" t="s">
        <v>5704</v>
      </c>
      <c r="C7309" s="26">
        <v>26188946</v>
      </c>
      <c r="D7309" s="26" t="s">
        <v>24</v>
      </c>
      <c r="E7309" s="26" t="s">
        <v>33254</v>
      </c>
      <c r="F7309" s="26" t="s">
        <v>33255</v>
      </c>
      <c r="G7309" s="26" t="s">
        <v>9586</v>
      </c>
      <c r="H7309" s="26" t="s">
        <v>799</v>
      </c>
      <c r="J7309" s="26" t="s">
        <v>800</v>
      </c>
      <c r="K7309" s="26" t="s">
        <v>9597</v>
      </c>
      <c r="L7309" s="26" t="s">
        <v>33256</v>
      </c>
      <c r="M7309" s="26">
        <v>761116031117</v>
      </c>
      <c r="N7309" s="26">
        <v>4822784009</v>
      </c>
    </row>
    <row r="7310" spans="1:14">
      <c r="A7310" s="26" t="s">
        <v>7314</v>
      </c>
      <c r="B7310" s="26" t="s">
        <v>7315</v>
      </c>
      <c r="C7310" s="26">
        <v>41777821</v>
      </c>
      <c r="D7310" s="26" t="s">
        <v>24</v>
      </c>
      <c r="E7310" s="26" t="s">
        <v>33257</v>
      </c>
      <c r="F7310" s="26" t="s">
        <v>33258</v>
      </c>
      <c r="G7310" s="26" t="s">
        <v>9586</v>
      </c>
      <c r="H7310" s="26" t="s">
        <v>1025</v>
      </c>
      <c r="I7310" s="26" t="s">
        <v>10258</v>
      </c>
      <c r="J7310" s="26" t="s">
        <v>7316</v>
      </c>
      <c r="K7310" s="26" t="s">
        <v>9597</v>
      </c>
      <c r="L7310" s="26" t="s">
        <v>33259</v>
      </c>
      <c r="M7310" s="26">
        <v>380545643202</v>
      </c>
      <c r="N7310" s="26">
        <v>522885902</v>
      </c>
    </row>
    <row r="7311" spans="1:14">
      <c r="A7311" s="26" t="s">
        <v>7677</v>
      </c>
      <c r="B7311" s="26" t="s">
        <v>7678</v>
      </c>
      <c r="C7311" s="26">
        <v>38440115</v>
      </c>
      <c r="D7311" s="26" t="s">
        <v>24</v>
      </c>
      <c r="E7311" s="26" t="s">
        <v>33260</v>
      </c>
      <c r="F7311" s="26" t="s">
        <v>33261</v>
      </c>
      <c r="G7311" s="26" t="s">
        <v>9579</v>
      </c>
      <c r="H7311" s="26" t="s">
        <v>1088</v>
      </c>
      <c r="J7311" s="26" t="s">
        <v>33262</v>
      </c>
      <c r="K7311" s="26" t="s">
        <v>9582</v>
      </c>
      <c r="L7311" s="26" t="s">
        <v>33263</v>
      </c>
      <c r="M7311" s="26">
        <v>760709326634</v>
      </c>
      <c r="N7311" s="26">
        <v>6123480402</v>
      </c>
    </row>
    <row r="7312" spans="1:14">
      <c r="A7312" s="26" t="s">
        <v>9298</v>
      </c>
      <c r="B7312" s="26" t="s">
        <v>9299</v>
      </c>
      <c r="C7312" s="26">
        <v>38232556</v>
      </c>
      <c r="D7312" s="26" t="s">
        <v>24</v>
      </c>
      <c r="E7312" s="26" t="s">
        <v>33264</v>
      </c>
      <c r="F7312" s="26" t="s">
        <v>33265</v>
      </c>
      <c r="G7312" s="26" t="s">
        <v>9591</v>
      </c>
      <c r="H7312" s="26" t="s">
        <v>1573</v>
      </c>
      <c r="I7312" s="26" t="s">
        <v>12131</v>
      </c>
      <c r="J7312" s="26" t="s">
        <v>33266</v>
      </c>
      <c r="K7312" s="26" t="s">
        <v>9582</v>
      </c>
      <c r="L7312" s="26" t="s">
        <v>33267</v>
      </c>
      <c r="M7312" s="26">
        <v>380464538637</v>
      </c>
      <c r="N7312" s="26">
        <v>521684003</v>
      </c>
    </row>
    <row r="7313" spans="1:14">
      <c r="A7313" s="26" t="s">
        <v>4895</v>
      </c>
      <c r="B7313" s="26" t="s">
        <v>4896</v>
      </c>
      <c r="C7313" s="26">
        <v>43224971</v>
      </c>
      <c r="D7313" s="26" t="s">
        <v>24</v>
      </c>
      <c r="E7313" s="26" t="s">
        <v>33268</v>
      </c>
      <c r="F7313" s="26" t="s">
        <v>33269</v>
      </c>
      <c r="G7313" s="26" t="s">
        <v>9586</v>
      </c>
      <c r="H7313" s="26" t="s">
        <v>711</v>
      </c>
      <c r="I7313" s="26" t="s">
        <v>14610</v>
      </c>
      <c r="J7313" s="26" t="s">
        <v>33270</v>
      </c>
      <c r="K7313" s="26" t="s">
        <v>9582</v>
      </c>
      <c r="L7313" s="26" t="s">
        <v>33271</v>
      </c>
      <c r="M7313" s="26">
        <v>380646132196</v>
      </c>
      <c r="N7313" s="26">
        <v>4425186503</v>
      </c>
    </row>
    <row r="7314" spans="1:14">
      <c r="A7314" s="26" t="s">
        <v>5063</v>
      </c>
      <c r="B7314" s="26" t="s">
        <v>5064</v>
      </c>
      <c r="C7314" s="26">
        <v>34167494</v>
      </c>
      <c r="D7314" s="26" t="s">
        <v>1701</v>
      </c>
      <c r="E7314" s="26" t="s">
        <v>33272</v>
      </c>
      <c r="F7314" s="26" t="s">
        <v>33273</v>
      </c>
      <c r="G7314" s="26" t="s">
        <v>9601</v>
      </c>
      <c r="H7314" s="26" t="s">
        <v>735</v>
      </c>
      <c r="J7314" s="26" t="s">
        <v>740</v>
      </c>
      <c r="K7314" s="26" t="s">
        <v>9597</v>
      </c>
      <c r="L7314" s="26" t="s">
        <v>33274</v>
      </c>
      <c r="M7314" s="26">
        <v>380676744877</v>
      </c>
      <c r="N7314" s="26">
        <v>1221881203</v>
      </c>
    </row>
    <row r="7315" spans="1:14">
      <c r="A7315" s="26" t="s">
        <v>9214</v>
      </c>
      <c r="B7315" s="26" t="s">
        <v>9215</v>
      </c>
      <c r="C7315" s="26">
        <v>43343797</v>
      </c>
      <c r="D7315" s="26" t="s">
        <v>1701</v>
      </c>
      <c r="E7315" s="26" t="s">
        <v>33275</v>
      </c>
      <c r="F7315" s="26" t="s">
        <v>33276</v>
      </c>
      <c r="G7315" s="26" t="s">
        <v>9601</v>
      </c>
      <c r="H7315" s="26" t="s">
        <v>1490</v>
      </c>
      <c r="J7315" s="26" t="s">
        <v>1553</v>
      </c>
      <c r="K7315" s="26" t="s">
        <v>9597</v>
      </c>
      <c r="L7315" s="26" t="s">
        <v>17640</v>
      </c>
      <c r="M7315" s="26">
        <v>761046274953</v>
      </c>
      <c r="N7315" s="26">
        <v>524955100</v>
      </c>
    </row>
    <row r="7316" spans="1:14">
      <c r="A7316" s="26" t="s">
        <v>8236</v>
      </c>
      <c r="B7316" s="26" t="s">
        <v>8066</v>
      </c>
      <c r="C7316" s="26">
        <v>31766242</v>
      </c>
      <c r="D7316" s="26" t="s">
        <v>780</v>
      </c>
      <c r="E7316" s="26" t="s">
        <v>33277</v>
      </c>
      <c r="F7316" s="26" t="s">
        <v>33278</v>
      </c>
      <c r="G7316" s="26" t="s">
        <v>9601</v>
      </c>
      <c r="H7316" s="26" t="s">
        <v>1122</v>
      </c>
      <c r="J7316" s="26" t="s">
        <v>8039</v>
      </c>
      <c r="K7316" s="26" t="s">
        <v>9597</v>
      </c>
      <c r="L7316" s="26" t="s">
        <v>33279</v>
      </c>
      <c r="M7316" s="26">
        <v>380577255702</v>
      </c>
      <c r="N7316" s="26">
        <v>6310100000</v>
      </c>
    </row>
    <row r="7317" spans="1:14">
      <c r="A7317" s="26" t="s">
        <v>4886</v>
      </c>
      <c r="B7317" s="26" t="s">
        <v>4887</v>
      </c>
      <c r="C7317" s="26">
        <v>38325425</v>
      </c>
      <c r="D7317" s="26" t="s">
        <v>24</v>
      </c>
      <c r="E7317" s="26" t="s">
        <v>33280</v>
      </c>
      <c r="F7317" s="26" t="s">
        <v>33281</v>
      </c>
      <c r="G7317" s="26" t="s">
        <v>9579</v>
      </c>
      <c r="H7317" s="26" t="s">
        <v>711</v>
      </c>
      <c r="I7317" s="26" t="s">
        <v>14610</v>
      </c>
      <c r="J7317" s="26" t="s">
        <v>33282</v>
      </c>
      <c r="K7317" s="26" t="s">
        <v>9582</v>
      </c>
      <c r="L7317" s="26" t="s">
        <v>33283</v>
      </c>
      <c r="M7317" s="26">
        <v>380646198717</v>
      </c>
      <c r="N7317" s="26">
        <v>121185801</v>
      </c>
    </row>
    <row r="7318" spans="1:14">
      <c r="A7318" s="26" t="s">
        <v>3615</v>
      </c>
      <c r="B7318" s="26" t="s">
        <v>3616</v>
      </c>
      <c r="C7318" s="26">
        <v>1992908</v>
      </c>
      <c r="D7318" s="26" t="s">
        <v>780</v>
      </c>
      <c r="E7318" s="26" t="s">
        <v>33284</v>
      </c>
      <c r="F7318" s="26" t="s">
        <v>25084</v>
      </c>
      <c r="G7318" s="26" t="s">
        <v>9601</v>
      </c>
      <c r="H7318" s="26" t="s">
        <v>468</v>
      </c>
      <c r="I7318" s="26" t="s">
        <v>11187</v>
      </c>
      <c r="J7318" s="26" t="s">
        <v>3613</v>
      </c>
      <c r="K7318" s="26" t="s">
        <v>9597</v>
      </c>
      <c r="L7318" s="26" t="s">
        <v>33285</v>
      </c>
      <c r="M7318" s="26">
        <v>761293720213</v>
      </c>
      <c r="N7318" s="26">
        <v>120781301</v>
      </c>
    </row>
    <row r="7319" spans="1:14">
      <c r="A7319" s="26" t="s">
        <v>4316</v>
      </c>
      <c r="B7319" s="26" t="s">
        <v>4317</v>
      </c>
      <c r="C7319" s="26">
        <v>38943382</v>
      </c>
      <c r="D7319" s="26" t="s">
        <v>24</v>
      </c>
      <c r="E7319" s="26" t="s">
        <v>33286</v>
      </c>
      <c r="F7319" s="26" t="s">
        <v>33287</v>
      </c>
      <c r="G7319" s="26" t="s">
        <v>9586</v>
      </c>
      <c r="H7319" s="26" t="s">
        <v>576</v>
      </c>
      <c r="I7319" s="26" t="s">
        <v>10292</v>
      </c>
      <c r="J7319" s="26" t="s">
        <v>33288</v>
      </c>
      <c r="K7319" s="26" t="s">
        <v>9582</v>
      </c>
      <c r="L7319" s="26" t="s">
        <v>33289</v>
      </c>
      <c r="M7319" s="26">
        <v>380459877517</v>
      </c>
      <c r="N7319" s="26">
        <v>3222482001</v>
      </c>
    </row>
    <row r="7320" spans="1:14">
      <c r="A7320" s="26" t="s">
        <v>4360</v>
      </c>
      <c r="B7320" s="26" t="s">
        <v>4361</v>
      </c>
      <c r="C7320" s="26">
        <v>38902896</v>
      </c>
      <c r="D7320" s="26" t="s">
        <v>24</v>
      </c>
      <c r="E7320" s="26" t="s">
        <v>33290</v>
      </c>
      <c r="F7320" s="26" t="s">
        <v>33291</v>
      </c>
      <c r="G7320" s="26" t="s">
        <v>9586</v>
      </c>
      <c r="H7320" s="26" t="s">
        <v>576</v>
      </c>
      <c r="J7320" s="26" t="s">
        <v>600</v>
      </c>
      <c r="K7320" s="26" t="s">
        <v>9597</v>
      </c>
      <c r="L7320" s="26" t="s">
        <v>33292</v>
      </c>
      <c r="M7320" s="26">
        <v>760918913271</v>
      </c>
      <c r="N7320" s="26">
        <v>3210600000</v>
      </c>
    </row>
    <row r="7321" spans="1:14">
      <c r="A7321" s="26" t="s">
        <v>4635</v>
      </c>
      <c r="B7321" s="26" t="s">
        <v>4636</v>
      </c>
      <c r="C7321" s="26">
        <v>43226738</v>
      </c>
      <c r="D7321" s="26" t="s">
        <v>780</v>
      </c>
      <c r="E7321" s="26" t="s">
        <v>33293</v>
      </c>
      <c r="F7321" s="26" t="s">
        <v>33294</v>
      </c>
      <c r="G7321" s="26" t="s">
        <v>9601</v>
      </c>
      <c r="H7321" s="26" t="s">
        <v>670</v>
      </c>
      <c r="J7321" s="26" t="s">
        <v>687</v>
      </c>
      <c r="K7321" s="26" t="s">
        <v>9597</v>
      </c>
      <c r="L7321" s="26" t="s">
        <v>33295</v>
      </c>
      <c r="M7321" s="26">
        <v>380522222910</v>
      </c>
      <c r="N7321" s="26">
        <v>3510100000</v>
      </c>
    </row>
    <row r="7322" spans="1:14">
      <c r="A7322" s="26" t="s">
        <v>2851</v>
      </c>
      <c r="B7322" s="26" t="s">
        <v>2852</v>
      </c>
      <c r="C7322" s="26">
        <v>13491258</v>
      </c>
      <c r="D7322" s="26" t="s">
        <v>1701</v>
      </c>
      <c r="E7322" s="26" t="s">
        <v>33296</v>
      </c>
      <c r="F7322" s="26" t="s">
        <v>33297</v>
      </c>
      <c r="G7322" s="26" t="s">
        <v>9601</v>
      </c>
      <c r="H7322" s="26" t="s">
        <v>258</v>
      </c>
      <c r="J7322" s="26" t="s">
        <v>317</v>
      </c>
      <c r="K7322" s="26" t="s">
        <v>9597</v>
      </c>
      <c r="L7322" s="26" t="s">
        <v>33298</v>
      </c>
      <c r="M7322" s="26">
        <v>380935227884</v>
      </c>
      <c r="N7322" s="26">
        <v>1412300000</v>
      </c>
    </row>
    <row r="7323" spans="1:14">
      <c r="A7323" s="26" t="s">
        <v>2297</v>
      </c>
      <c r="B7323" s="26" t="s">
        <v>2298</v>
      </c>
      <c r="C7323" s="26">
        <v>1985222</v>
      </c>
      <c r="D7323" s="26" t="s">
        <v>780</v>
      </c>
      <c r="E7323" s="26" t="s">
        <v>33299</v>
      </c>
      <c r="F7323" s="26" t="s">
        <v>33300</v>
      </c>
      <c r="G7323" s="26" t="s">
        <v>9601</v>
      </c>
      <c r="H7323" s="26" t="s">
        <v>133</v>
      </c>
      <c r="J7323" s="26" t="s">
        <v>146</v>
      </c>
      <c r="K7323" s="26" t="s">
        <v>9597</v>
      </c>
      <c r="L7323" s="26" t="s">
        <v>33301</v>
      </c>
      <c r="M7323" s="26">
        <v>380567240522</v>
      </c>
      <c r="N7323" s="26">
        <v>1210100000</v>
      </c>
    </row>
    <row r="7324" spans="1:14">
      <c r="A7324" s="26" t="s">
        <v>7994</v>
      </c>
      <c r="B7324" s="26" t="s">
        <v>7995</v>
      </c>
      <c r="C7324" s="26">
        <v>2002227</v>
      </c>
      <c r="D7324" s="26" t="s">
        <v>780</v>
      </c>
      <c r="E7324" s="26" t="s">
        <v>33302</v>
      </c>
      <c r="F7324" s="26" t="s">
        <v>33303</v>
      </c>
      <c r="G7324" s="26" t="s">
        <v>9601</v>
      </c>
      <c r="H7324" s="26" t="s">
        <v>1122</v>
      </c>
      <c r="I7324" s="26" t="s">
        <v>11422</v>
      </c>
      <c r="J7324" s="26" t="s">
        <v>30594</v>
      </c>
      <c r="K7324" s="26" t="s">
        <v>9597</v>
      </c>
      <c r="L7324" s="26" t="s">
        <v>33304</v>
      </c>
      <c r="M7324" s="26">
        <v>380577484505</v>
      </c>
      <c r="N7324" s="26">
        <v>1222986702</v>
      </c>
    </row>
    <row r="7325" spans="1:14">
      <c r="A7325" s="26" t="s">
        <v>1802</v>
      </c>
      <c r="B7325" s="26" t="s">
        <v>1803</v>
      </c>
      <c r="C7325" s="26">
        <v>37336813</v>
      </c>
      <c r="D7325" s="26" t="s">
        <v>24</v>
      </c>
      <c r="E7325" s="26" t="s">
        <v>33305</v>
      </c>
      <c r="F7325" s="26" t="s">
        <v>33306</v>
      </c>
      <c r="G7325" s="26" t="s">
        <v>9586</v>
      </c>
      <c r="H7325" s="26" t="s">
        <v>27</v>
      </c>
      <c r="I7325" s="26" t="s">
        <v>16303</v>
      </c>
      <c r="J7325" s="26" t="s">
        <v>33307</v>
      </c>
      <c r="K7325" s="26" t="s">
        <v>9582</v>
      </c>
      <c r="L7325" s="26" t="s">
        <v>33308</v>
      </c>
      <c r="M7325" s="26">
        <v>761116070276</v>
      </c>
      <c r="N7325" s="26">
        <v>522287001</v>
      </c>
    </row>
    <row r="7326" spans="1:14">
      <c r="A7326" s="26" t="s">
        <v>6211</v>
      </c>
      <c r="B7326" s="26" t="s">
        <v>6212</v>
      </c>
      <c r="C7326" s="26">
        <v>38522082</v>
      </c>
      <c r="D7326" s="26" t="s">
        <v>24</v>
      </c>
      <c r="E7326" s="26" t="s">
        <v>33309</v>
      </c>
      <c r="F7326" s="26" t="s">
        <v>33310</v>
      </c>
      <c r="G7326" s="26" t="s">
        <v>9579</v>
      </c>
      <c r="H7326" s="26" t="s">
        <v>885</v>
      </c>
      <c r="I7326" s="26" t="s">
        <v>12123</v>
      </c>
      <c r="J7326" s="26" t="s">
        <v>33311</v>
      </c>
      <c r="K7326" s="26" t="s">
        <v>9582</v>
      </c>
      <c r="L7326" s="26" t="s">
        <v>33312</v>
      </c>
      <c r="M7326" s="26">
        <v>380486724217</v>
      </c>
      <c r="N7326" s="26">
        <v>5122583701</v>
      </c>
    </row>
    <row r="7327" spans="1:14">
      <c r="A7327" s="26" t="s">
        <v>7454</v>
      </c>
      <c r="B7327" s="26" t="s">
        <v>7455</v>
      </c>
      <c r="C7327" s="26">
        <v>31066166</v>
      </c>
      <c r="D7327" s="26" t="s">
        <v>24</v>
      </c>
      <c r="E7327" s="26" t="s">
        <v>33313</v>
      </c>
      <c r="F7327" s="26" t="s">
        <v>33314</v>
      </c>
      <c r="G7327" s="26" t="s">
        <v>9586</v>
      </c>
      <c r="H7327" s="26" t="s">
        <v>1025</v>
      </c>
      <c r="J7327" s="26" t="s">
        <v>1065</v>
      </c>
      <c r="K7327" s="26" t="s">
        <v>9597</v>
      </c>
      <c r="L7327" s="26" t="s">
        <v>33315</v>
      </c>
      <c r="M7327" s="26">
        <v>761045854060</v>
      </c>
      <c r="N7327" s="26">
        <v>5910100000</v>
      </c>
    </row>
    <row r="7328" spans="1:14">
      <c r="A7328" s="26" t="s">
        <v>9213</v>
      </c>
      <c r="B7328" s="26" t="s">
        <v>9169</v>
      </c>
      <c r="C7328" s="26">
        <v>30311923</v>
      </c>
      <c r="D7328" s="26" t="s">
        <v>780</v>
      </c>
      <c r="E7328" s="26" t="s">
        <v>33316</v>
      </c>
      <c r="F7328" s="26" t="s">
        <v>13572</v>
      </c>
      <c r="G7328" s="26" t="s">
        <v>9601</v>
      </c>
      <c r="H7328" s="26" t="s">
        <v>1490</v>
      </c>
      <c r="J7328" s="26" t="s">
        <v>1553</v>
      </c>
      <c r="K7328" s="26" t="s">
        <v>9597</v>
      </c>
      <c r="L7328" s="26" t="s">
        <v>23784</v>
      </c>
      <c r="M7328" s="26">
        <v>380993242172</v>
      </c>
      <c r="N7328" s="26">
        <v>524955100</v>
      </c>
    </row>
    <row r="7329" spans="1:14">
      <c r="A7329" s="26" t="s">
        <v>7028</v>
      </c>
      <c r="B7329" s="26" t="s">
        <v>7029</v>
      </c>
      <c r="C7329" s="26">
        <v>38593656</v>
      </c>
      <c r="D7329" s="26" t="s">
        <v>24</v>
      </c>
      <c r="E7329" s="26" t="s">
        <v>33317</v>
      </c>
      <c r="F7329" s="26" t="s">
        <v>33318</v>
      </c>
      <c r="G7329" s="26" t="s">
        <v>9586</v>
      </c>
      <c r="H7329" s="26" t="s">
        <v>987</v>
      </c>
      <c r="J7329" s="26" t="s">
        <v>33319</v>
      </c>
      <c r="K7329" s="26" t="s">
        <v>9582</v>
      </c>
      <c r="L7329" s="26" t="s">
        <v>33320</v>
      </c>
      <c r="M7329" s="26">
        <v>761633039282</v>
      </c>
      <c r="N7329" s="26">
        <v>5622281001</v>
      </c>
    </row>
    <row r="7330" spans="1:14">
      <c r="A7330" s="26" t="s">
        <v>7263</v>
      </c>
      <c r="B7330" s="26" t="s">
        <v>7264</v>
      </c>
      <c r="C7330" s="26">
        <v>40269249</v>
      </c>
      <c r="D7330" s="26" t="s">
        <v>24</v>
      </c>
      <c r="E7330" s="26" t="s">
        <v>33321</v>
      </c>
      <c r="F7330" s="26" t="s">
        <v>33322</v>
      </c>
      <c r="G7330" s="26" t="s">
        <v>9586</v>
      </c>
      <c r="H7330" s="26" t="s">
        <v>1025</v>
      </c>
      <c r="I7330" s="26" t="s">
        <v>12916</v>
      </c>
      <c r="J7330" s="26" t="s">
        <v>33323</v>
      </c>
      <c r="K7330" s="26" t="s">
        <v>9582</v>
      </c>
      <c r="L7330" s="26" t="s">
        <v>33324</v>
      </c>
      <c r="M7330" s="26">
        <v>380991215525</v>
      </c>
      <c r="N7330" s="26">
        <v>5921581119</v>
      </c>
    </row>
    <row r="7331" spans="1:14">
      <c r="A7331" s="26" t="s">
        <v>2080</v>
      </c>
      <c r="B7331" s="26" t="s">
        <v>2081</v>
      </c>
      <c r="C7331" s="26">
        <v>38485727</v>
      </c>
      <c r="D7331" s="26" t="s">
        <v>24</v>
      </c>
      <c r="E7331" s="26" t="s">
        <v>33325</v>
      </c>
      <c r="F7331" s="26" t="s">
        <v>33326</v>
      </c>
      <c r="G7331" s="26" t="s">
        <v>9579</v>
      </c>
      <c r="H7331" s="26" t="s">
        <v>103</v>
      </c>
      <c r="I7331" s="26" t="s">
        <v>9833</v>
      </c>
      <c r="J7331" s="26" t="s">
        <v>33327</v>
      </c>
      <c r="K7331" s="26" t="s">
        <v>9582</v>
      </c>
      <c r="L7331" s="26" t="s">
        <v>33328</v>
      </c>
      <c r="M7331" s="26">
        <v>380337723957</v>
      </c>
      <c r="N7331" s="26">
        <v>721182402</v>
      </c>
    </row>
    <row r="7332" spans="1:14">
      <c r="A7332" s="26" t="s">
        <v>5534</v>
      </c>
      <c r="B7332" s="26" t="s">
        <v>5535</v>
      </c>
      <c r="C7332" s="26">
        <v>2125728</v>
      </c>
      <c r="D7332" s="26" t="s">
        <v>780</v>
      </c>
      <c r="E7332" s="26" t="s">
        <v>33329</v>
      </c>
      <c r="F7332" s="26" t="s">
        <v>33330</v>
      </c>
      <c r="G7332" s="26" t="s">
        <v>9601</v>
      </c>
      <c r="H7332" s="26" t="s">
        <v>799</v>
      </c>
      <c r="I7332" s="26" t="s">
        <v>16554</v>
      </c>
      <c r="J7332" s="26" t="s">
        <v>800</v>
      </c>
      <c r="K7332" s="26" t="s">
        <v>9597</v>
      </c>
      <c r="L7332" s="26" t="s">
        <v>16555</v>
      </c>
      <c r="M7332" s="26">
        <v>761377215024</v>
      </c>
      <c r="N7332" s="26">
        <v>4822784009</v>
      </c>
    </row>
    <row r="7333" spans="1:14">
      <c r="A7333" s="26" t="s">
        <v>1750</v>
      </c>
      <c r="B7333" s="26" t="s">
        <v>1751</v>
      </c>
      <c r="C7333" s="26">
        <v>37261811</v>
      </c>
      <c r="D7333" s="26" t="s">
        <v>24</v>
      </c>
      <c r="E7333" s="26" t="s">
        <v>33331</v>
      </c>
      <c r="F7333" s="26" t="s">
        <v>33332</v>
      </c>
      <c r="G7333" s="26" t="s">
        <v>9586</v>
      </c>
      <c r="H7333" s="26" t="s">
        <v>27</v>
      </c>
      <c r="I7333" s="26" t="s">
        <v>11695</v>
      </c>
      <c r="J7333" s="26" t="s">
        <v>9819</v>
      </c>
      <c r="K7333" s="26" t="s">
        <v>9582</v>
      </c>
      <c r="L7333" s="26" t="s">
        <v>33333</v>
      </c>
      <c r="M7333" s="26">
        <v>380433232132</v>
      </c>
      <c r="N7333" s="26">
        <v>121180803</v>
      </c>
    </row>
    <row r="7334" spans="1:14">
      <c r="A7334" s="26" t="s">
        <v>2346</v>
      </c>
      <c r="B7334" s="26" t="s">
        <v>2347</v>
      </c>
      <c r="C7334" s="26">
        <v>1985216</v>
      </c>
      <c r="D7334" s="26" t="s">
        <v>780</v>
      </c>
      <c r="E7334" s="26" t="s">
        <v>33334</v>
      </c>
      <c r="F7334" s="26" t="s">
        <v>33335</v>
      </c>
      <c r="G7334" s="26" t="s">
        <v>9601</v>
      </c>
      <c r="H7334" s="26" t="s">
        <v>133</v>
      </c>
      <c r="J7334" s="26" t="s">
        <v>146</v>
      </c>
      <c r="K7334" s="26" t="s">
        <v>9597</v>
      </c>
      <c r="L7334" s="26" t="s">
        <v>28078</v>
      </c>
      <c r="M7334" s="26">
        <v>380960320670</v>
      </c>
      <c r="N7334" s="26">
        <v>1210100000</v>
      </c>
    </row>
    <row r="7335" spans="1:14">
      <c r="A7335" s="26" t="s">
        <v>4450</v>
      </c>
      <c r="B7335" s="26" t="s">
        <v>4451</v>
      </c>
      <c r="C7335" s="26">
        <v>1994149</v>
      </c>
      <c r="D7335" s="26" t="s">
        <v>780</v>
      </c>
      <c r="E7335" s="26" t="s">
        <v>33336</v>
      </c>
      <c r="F7335" s="26" t="s">
        <v>33337</v>
      </c>
      <c r="G7335" s="26" t="s">
        <v>9601</v>
      </c>
      <c r="H7335" s="26" t="s">
        <v>576</v>
      </c>
      <c r="I7335" s="26" t="s">
        <v>10758</v>
      </c>
      <c r="J7335" s="26" t="s">
        <v>635</v>
      </c>
      <c r="K7335" s="26" t="s">
        <v>9597</v>
      </c>
      <c r="L7335" s="26" t="s">
        <v>33338</v>
      </c>
      <c r="M7335" s="26">
        <v>380457451406</v>
      </c>
      <c r="N7335" s="26">
        <v>120781903</v>
      </c>
    </row>
    <row r="7336" spans="1:14">
      <c r="A7336" s="26" t="s">
        <v>6876</v>
      </c>
      <c r="B7336" s="26" t="s">
        <v>6877</v>
      </c>
      <c r="C7336" s="26">
        <v>1999709</v>
      </c>
      <c r="D7336" s="26" t="s">
        <v>780</v>
      </c>
      <c r="E7336" s="26" t="s">
        <v>33339</v>
      </c>
      <c r="F7336" s="26" t="s">
        <v>20265</v>
      </c>
      <c r="G7336" s="26" t="s">
        <v>9601</v>
      </c>
      <c r="H7336" s="26" t="s">
        <v>949</v>
      </c>
      <c r="I7336" s="26" t="s">
        <v>969</v>
      </c>
      <c r="J7336" s="26" t="s">
        <v>969</v>
      </c>
      <c r="K7336" s="26" t="s">
        <v>9597</v>
      </c>
      <c r="L7336" s="26" t="s">
        <v>33340</v>
      </c>
      <c r="M7336" s="26">
        <v>380536174530</v>
      </c>
      <c r="N7336" s="26">
        <v>5310700000</v>
      </c>
    </row>
    <row r="7337" spans="1:14">
      <c r="A7337" s="26" t="s">
        <v>4868</v>
      </c>
      <c r="B7337" s="26" t="s">
        <v>4869</v>
      </c>
      <c r="C7337" s="26">
        <v>38350179</v>
      </c>
      <c r="D7337" s="26" t="s">
        <v>24</v>
      </c>
      <c r="E7337" s="26" t="s">
        <v>33341</v>
      </c>
      <c r="F7337" s="26" t="s">
        <v>33342</v>
      </c>
      <c r="G7337" s="26" t="s">
        <v>9586</v>
      </c>
      <c r="H7337" s="26" t="s">
        <v>711</v>
      </c>
      <c r="J7337" s="26" t="s">
        <v>727</v>
      </c>
      <c r="K7337" s="26" t="s">
        <v>9597</v>
      </c>
      <c r="L7337" s="26" t="s">
        <v>33343</v>
      </c>
      <c r="M7337" s="26">
        <v>380955875158</v>
      </c>
      <c r="N7337" s="26">
        <v>4412900000</v>
      </c>
    </row>
    <row r="7338" spans="1:14">
      <c r="A7338" s="26" t="s">
        <v>8848</v>
      </c>
      <c r="B7338" s="26" t="s">
        <v>8849</v>
      </c>
      <c r="C7338" s="26">
        <v>42081160</v>
      </c>
      <c r="D7338" s="26" t="s">
        <v>24</v>
      </c>
      <c r="E7338" s="26" t="s">
        <v>33344</v>
      </c>
      <c r="F7338" s="26" t="s">
        <v>33345</v>
      </c>
      <c r="G7338" s="26" t="s">
        <v>9586</v>
      </c>
      <c r="H7338" s="26" t="s">
        <v>1401</v>
      </c>
      <c r="J7338" s="26" t="s">
        <v>33346</v>
      </c>
      <c r="K7338" s="26" t="s">
        <v>9582</v>
      </c>
      <c r="L7338" s="26" t="s">
        <v>33347</v>
      </c>
      <c r="M7338" s="26">
        <v>760946987066</v>
      </c>
      <c r="N7338" s="26">
        <v>7120385501</v>
      </c>
    </row>
    <row r="7339" spans="1:14">
      <c r="A7339" s="26" t="s">
        <v>4103</v>
      </c>
      <c r="B7339" s="26" t="s">
        <v>4104</v>
      </c>
      <c r="C7339" s="26">
        <v>1993115</v>
      </c>
      <c r="D7339" s="26" t="s">
        <v>780</v>
      </c>
      <c r="E7339" s="26" t="s">
        <v>33348</v>
      </c>
      <c r="F7339" s="26" t="s">
        <v>33349</v>
      </c>
      <c r="G7339" s="26" t="s">
        <v>9601</v>
      </c>
      <c r="H7339" s="26" t="s">
        <v>506</v>
      </c>
      <c r="I7339" s="26" t="s">
        <v>506</v>
      </c>
      <c r="J7339" s="26" t="s">
        <v>526</v>
      </c>
      <c r="K7339" s="26" t="s">
        <v>9597</v>
      </c>
      <c r="L7339" s="26" t="s">
        <v>33350</v>
      </c>
      <c r="M7339" s="26">
        <v>380342547487</v>
      </c>
      <c r="N7339" s="26">
        <v>2610100000</v>
      </c>
    </row>
    <row r="7340" spans="1:14">
      <c r="A7340" s="26" t="s">
        <v>4266</v>
      </c>
      <c r="B7340" s="26" t="s">
        <v>4267</v>
      </c>
      <c r="C7340" s="26">
        <v>41995294</v>
      </c>
      <c r="D7340" s="26" t="s">
        <v>24</v>
      </c>
      <c r="E7340" s="26" t="s">
        <v>33351</v>
      </c>
      <c r="F7340" s="26" t="s">
        <v>33352</v>
      </c>
      <c r="G7340" s="26" t="s">
        <v>9579</v>
      </c>
      <c r="H7340" s="26" t="s">
        <v>506</v>
      </c>
      <c r="J7340" s="26" t="s">
        <v>22356</v>
      </c>
      <c r="K7340" s="26" t="s">
        <v>9582</v>
      </c>
      <c r="L7340" s="26" t="s">
        <v>33353</v>
      </c>
      <c r="M7340" s="26">
        <v>380968700489</v>
      </c>
      <c r="N7340" s="26">
        <v>2625888603</v>
      </c>
    </row>
    <row r="7341" spans="1:14">
      <c r="A7341" s="26" t="s">
        <v>6707</v>
      </c>
      <c r="B7341" s="26" t="s">
        <v>6708</v>
      </c>
      <c r="C7341" s="26">
        <v>1111598</v>
      </c>
      <c r="D7341" s="26" t="s">
        <v>24</v>
      </c>
      <c r="E7341" s="26" t="s">
        <v>33354</v>
      </c>
      <c r="F7341" s="26" t="s">
        <v>11567</v>
      </c>
      <c r="G7341" s="26" t="s">
        <v>9586</v>
      </c>
      <c r="H7341" s="26" t="s">
        <v>949</v>
      </c>
      <c r="J7341" s="26" t="s">
        <v>962</v>
      </c>
      <c r="K7341" s="26" t="s">
        <v>9597</v>
      </c>
      <c r="L7341" s="26" t="s">
        <v>20140</v>
      </c>
      <c r="M7341" s="26">
        <v>380536756100</v>
      </c>
      <c r="N7341" s="26">
        <v>5310400000</v>
      </c>
    </row>
    <row r="7342" spans="1:14">
      <c r="A7342" s="26" t="s">
        <v>8912</v>
      </c>
      <c r="B7342" s="26" t="s">
        <v>8913</v>
      </c>
      <c r="C7342" s="26">
        <v>40671591</v>
      </c>
      <c r="D7342" s="26" t="s">
        <v>24</v>
      </c>
      <c r="E7342" s="26" t="s">
        <v>33355</v>
      </c>
      <c r="F7342" s="26" t="s">
        <v>33356</v>
      </c>
      <c r="G7342" s="26" t="s">
        <v>9579</v>
      </c>
      <c r="H7342" s="26" t="s">
        <v>1401</v>
      </c>
      <c r="I7342" s="26" t="s">
        <v>12475</v>
      </c>
      <c r="J7342" s="26" t="s">
        <v>33357</v>
      </c>
      <c r="K7342" s="26" t="s">
        <v>9582</v>
      </c>
      <c r="L7342" s="26" t="s">
        <v>33358</v>
      </c>
      <c r="M7342" s="26">
        <v>380979492660</v>
      </c>
      <c r="N7342" s="26">
        <v>7122283704</v>
      </c>
    </row>
    <row r="7343" spans="1:14">
      <c r="A7343" s="26" t="s">
        <v>5650</v>
      </c>
      <c r="B7343" s="26" t="s">
        <v>5651</v>
      </c>
      <c r="C7343" s="26">
        <v>38960408</v>
      </c>
      <c r="D7343" s="26" t="s">
        <v>24</v>
      </c>
      <c r="E7343" s="26" t="s">
        <v>33359</v>
      </c>
      <c r="F7343" s="26" t="s">
        <v>33360</v>
      </c>
      <c r="G7343" s="26" t="s">
        <v>9586</v>
      </c>
      <c r="H7343" s="26" t="s">
        <v>799</v>
      </c>
      <c r="J7343" s="26" t="s">
        <v>800</v>
      </c>
      <c r="K7343" s="26" t="s">
        <v>9597</v>
      </c>
      <c r="L7343" s="26" t="s">
        <v>33361</v>
      </c>
      <c r="M7343" s="26">
        <v>761350478910</v>
      </c>
      <c r="N7343" s="26">
        <v>4822784009</v>
      </c>
    </row>
    <row r="7344" spans="1:14">
      <c r="A7344" s="26" t="s">
        <v>2459</v>
      </c>
      <c r="B7344" s="26" t="s">
        <v>2460</v>
      </c>
      <c r="C7344" s="26">
        <v>1986380</v>
      </c>
      <c r="D7344" s="26" t="s">
        <v>780</v>
      </c>
      <c r="E7344" s="26" t="s">
        <v>33362</v>
      </c>
      <c r="F7344" s="26" t="s">
        <v>2460</v>
      </c>
      <c r="G7344" s="26" t="s">
        <v>9601</v>
      </c>
      <c r="H7344" s="26" t="s">
        <v>133</v>
      </c>
      <c r="J7344" s="26" t="s">
        <v>183</v>
      </c>
      <c r="K7344" s="26" t="s">
        <v>9597</v>
      </c>
      <c r="L7344" s="26" t="s">
        <v>33363</v>
      </c>
      <c r="M7344" s="26">
        <v>380564055170</v>
      </c>
      <c r="N7344" s="26">
        <v>1211000000</v>
      </c>
    </row>
    <row r="7345" spans="1:14">
      <c r="A7345" s="26" t="s">
        <v>3151</v>
      </c>
      <c r="B7345" s="26" t="s">
        <v>3152</v>
      </c>
      <c r="C7345" s="26">
        <v>41382677</v>
      </c>
      <c r="D7345" s="26" t="s">
        <v>24</v>
      </c>
      <c r="E7345" s="26" t="s">
        <v>33364</v>
      </c>
      <c r="F7345" s="26" t="s">
        <v>33365</v>
      </c>
      <c r="G7345" s="26" t="s">
        <v>9586</v>
      </c>
      <c r="H7345" s="26" t="s">
        <v>375</v>
      </c>
      <c r="I7345" s="26" t="s">
        <v>12674</v>
      </c>
      <c r="J7345" s="26" t="s">
        <v>33366</v>
      </c>
      <c r="K7345" s="26" t="s">
        <v>9582</v>
      </c>
      <c r="L7345" s="26" t="s">
        <v>33367</v>
      </c>
      <c r="M7345" s="26">
        <v>380412490122</v>
      </c>
      <c r="N7345" s="26">
        <v>1822086811</v>
      </c>
    </row>
    <row r="7346" spans="1:14">
      <c r="A7346" s="26" t="s">
        <v>2264</v>
      </c>
      <c r="B7346" s="26" t="s">
        <v>2231</v>
      </c>
      <c r="C7346" s="26">
        <v>1985185</v>
      </c>
      <c r="D7346" s="26" t="s">
        <v>780</v>
      </c>
      <c r="E7346" s="26" t="s">
        <v>33368</v>
      </c>
      <c r="F7346" s="26" t="s">
        <v>33369</v>
      </c>
      <c r="G7346" s="26" t="s">
        <v>9601</v>
      </c>
      <c r="H7346" s="26" t="s">
        <v>133</v>
      </c>
      <c r="J7346" s="26" t="s">
        <v>231</v>
      </c>
      <c r="K7346" s="26" t="s">
        <v>9597</v>
      </c>
      <c r="L7346" s="26" t="s">
        <v>33370</v>
      </c>
      <c r="M7346" s="26">
        <v>380661186644</v>
      </c>
      <c r="N7346" s="26">
        <v>1212400000</v>
      </c>
    </row>
    <row r="7347" spans="1:14">
      <c r="A7347" s="26" t="s">
        <v>2911</v>
      </c>
      <c r="B7347" s="26" t="s">
        <v>2912</v>
      </c>
      <c r="C7347" s="26">
        <v>1990660</v>
      </c>
      <c r="D7347" s="26" t="s">
        <v>780</v>
      </c>
      <c r="E7347" s="26" t="s">
        <v>33371</v>
      </c>
      <c r="F7347" s="26" t="s">
        <v>33372</v>
      </c>
      <c r="G7347" s="26" t="s">
        <v>9601</v>
      </c>
      <c r="H7347" s="26" t="s">
        <v>258</v>
      </c>
      <c r="J7347" s="26" t="s">
        <v>317</v>
      </c>
      <c r="K7347" s="26" t="s">
        <v>9597</v>
      </c>
      <c r="L7347" s="26" t="s">
        <v>33373</v>
      </c>
      <c r="M7347" s="26">
        <v>761612738755</v>
      </c>
      <c r="N7347" s="26">
        <v>1412300000</v>
      </c>
    </row>
    <row r="7348" spans="1:14">
      <c r="A7348" s="26" t="s">
        <v>2072</v>
      </c>
      <c r="B7348" s="26" t="s">
        <v>2073</v>
      </c>
      <c r="C7348" s="26">
        <v>38373547</v>
      </c>
      <c r="D7348" s="26" t="s">
        <v>24</v>
      </c>
      <c r="E7348" s="26" t="s">
        <v>33374</v>
      </c>
      <c r="F7348" s="26" t="s">
        <v>33375</v>
      </c>
      <c r="G7348" s="26" t="s">
        <v>9579</v>
      </c>
      <c r="H7348" s="26" t="s">
        <v>103</v>
      </c>
      <c r="I7348" s="26" t="s">
        <v>11403</v>
      </c>
      <c r="J7348" s="26" t="s">
        <v>33376</v>
      </c>
      <c r="K7348" s="26" t="s">
        <v>9582</v>
      </c>
      <c r="L7348" s="26" t="s">
        <v>33377</v>
      </c>
      <c r="M7348" s="26">
        <v>761315508674</v>
      </c>
      <c r="N7348" s="26">
        <v>723186401</v>
      </c>
    </row>
    <row r="7349" spans="1:14">
      <c r="A7349" s="26" t="s">
        <v>4362</v>
      </c>
      <c r="B7349" s="26" t="s">
        <v>4363</v>
      </c>
      <c r="C7349" s="26">
        <v>42081684</v>
      </c>
      <c r="D7349" s="26" t="s">
        <v>24</v>
      </c>
      <c r="E7349" s="26" t="s">
        <v>33378</v>
      </c>
      <c r="F7349" s="26" t="s">
        <v>33379</v>
      </c>
      <c r="G7349" s="26" t="s">
        <v>9586</v>
      </c>
      <c r="H7349" s="26" t="s">
        <v>576</v>
      </c>
      <c r="J7349" s="26" t="s">
        <v>11587</v>
      </c>
      <c r="K7349" s="26" t="s">
        <v>9597</v>
      </c>
      <c r="L7349" s="26" t="s">
        <v>33380</v>
      </c>
      <c r="M7349" s="26">
        <v>760919581382</v>
      </c>
      <c r="N7349" s="26">
        <v>3210800000</v>
      </c>
    </row>
    <row r="7350" spans="1:14">
      <c r="A7350" s="26" t="s">
        <v>6716</v>
      </c>
      <c r="B7350" s="26" t="s">
        <v>6717</v>
      </c>
      <c r="C7350" s="26">
        <v>37953735</v>
      </c>
      <c r="D7350" s="26" t="s">
        <v>24</v>
      </c>
      <c r="E7350" s="26" t="s">
        <v>33381</v>
      </c>
      <c r="F7350" s="26" t="s">
        <v>33382</v>
      </c>
      <c r="G7350" s="26" t="s">
        <v>9579</v>
      </c>
      <c r="H7350" s="26" t="s">
        <v>949</v>
      </c>
      <c r="I7350" s="26" t="s">
        <v>10708</v>
      </c>
      <c r="J7350" s="26" t="s">
        <v>33383</v>
      </c>
      <c r="K7350" s="26" t="s">
        <v>9582</v>
      </c>
      <c r="L7350" s="26" t="s">
        <v>33384</v>
      </c>
      <c r="M7350" s="26">
        <v>380993007964</v>
      </c>
      <c r="N7350" s="26">
        <v>5322681503</v>
      </c>
    </row>
    <row r="7351" spans="1:14">
      <c r="A7351" s="26" t="s">
        <v>1937</v>
      </c>
      <c r="B7351" s="26" t="s">
        <v>1938</v>
      </c>
      <c r="C7351" s="26">
        <v>37337707</v>
      </c>
      <c r="D7351" s="26" t="s">
        <v>24</v>
      </c>
      <c r="E7351" s="26" t="s">
        <v>33385</v>
      </c>
      <c r="F7351" s="26" t="s">
        <v>33386</v>
      </c>
      <c r="G7351" s="26" t="s">
        <v>9586</v>
      </c>
      <c r="H7351" s="26" t="s">
        <v>27</v>
      </c>
      <c r="I7351" s="26" t="s">
        <v>14303</v>
      </c>
      <c r="J7351" s="26" t="s">
        <v>95</v>
      </c>
      <c r="K7351" s="26" t="s">
        <v>9597</v>
      </c>
      <c r="L7351" s="26" t="s">
        <v>33387</v>
      </c>
      <c r="M7351" s="26">
        <v>380434421894</v>
      </c>
      <c r="N7351" s="26">
        <v>525310100</v>
      </c>
    </row>
    <row r="7352" spans="1:14">
      <c r="A7352" s="26" t="s">
        <v>8008</v>
      </c>
      <c r="B7352" s="26" t="s">
        <v>8009</v>
      </c>
      <c r="C7352" s="26">
        <v>38892286</v>
      </c>
      <c r="D7352" s="26" t="s">
        <v>24</v>
      </c>
      <c r="E7352" s="26" t="s">
        <v>33388</v>
      </c>
      <c r="F7352" s="26" t="s">
        <v>33389</v>
      </c>
      <c r="G7352" s="26" t="s">
        <v>9579</v>
      </c>
      <c r="H7352" s="26" t="s">
        <v>1122</v>
      </c>
      <c r="I7352" s="26" t="s">
        <v>1230</v>
      </c>
      <c r="J7352" s="26" t="s">
        <v>33390</v>
      </c>
      <c r="K7352" s="26" t="s">
        <v>9582</v>
      </c>
      <c r="L7352" s="26" t="s">
        <v>33391</v>
      </c>
      <c r="M7352" s="26">
        <v>380574891242</v>
      </c>
      <c r="N7352" s="26">
        <v>4824582603</v>
      </c>
    </row>
    <row r="7353" spans="1:14">
      <c r="A7353" s="26" t="s">
        <v>5097</v>
      </c>
      <c r="B7353" s="26" t="s">
        <v>5098</v>
      </c>
      <c r="C7353" s="26">
        <v>40221119</v>
      </c>
      <c r="D7353" s="26" t="s">
        <v>24</v>
      </c>
      <c r="E7353" s="26" t="s">
        <v>33392</v>
      </c>
      <c r="F7353" s="26" t="s">
        <v>33393</v>
      </c>
      <c r="G7353" s="26" t="s">
        <v>9579</v>
      </c>
      <c r="H7353" s="26" t="s">
        <v>735</v>
      </c>
      <c r="I7353" s="26" t="s">
        <v>9752</v>
      </c>
      <c r="J7353" s="26" t="s">
        <v>33394</v>
      </c>
      <c r="K7353" s="26" t="s">
        <v>9582</v>
      </c>
      <c r="L7353" s="26" t="s">
        <v>33395</v>
      </c>
      <c r="M7353" s="26">
        <v>380972346845</v>
      </c>
      <c r="N7353" s="26">
        <v>4623088407</v>
      </c>
    </row>
    <row r="7354" spans="1:14">
      <c r="A7354" s="26" t="s">
        <v>3387</v>
      </c>
      <c r="B7354" s="26" t="s">
        <v>3388</v>
      </c>
      <c r="C7354" s="26">
        <v>38548802</v>
      </c>
      <c r="D7354" s="26" t="s">
        <v>24</v>
      </c>
      <c r="E7354" s="26" t="s">
        <v>33396</v>
      </c>
      <c r="F7354" s="26" t="s">
        <v>33397</v>
      </c>
      <c r="G7354" s="26" t="s">
        <v>9586</v>
      </c>
      <c r="H7354" s="26" t="s">
        <v>392</v>
      </c>
      <c r="I7354" s="26" t="s">
        <v>30861</v>
      </c>
      <c r="J7354" s="26" t="s">
        <v>33398</v>
      </c>
      <c r="K7354" s="26" t="s">
        <v>9582</v>
      </c>
      <c r="L7354" s="26" t="s">
        <v>33399</v>
      </c>
      <c r="M7354" s="26">
        <v>380313644246</v>
      </c>
      <c r="N7354" s="26">
        <v>2121581001</v>
      </c>
    </row>
    <row r="7355" spans="1:14">
      <c r="A7355" s="26" t="s">
        <v>3560</v>
      </c>
      <c r="B7355" s="26" t="s">
        <v>3561</v>
      </c>
      <c r="C7355" s="26">
        <v>39048956</v>
      </c>
      <c r="D7355" s="26" t="s">
        <v>24</v>
      </c>
      <c r="E7355" s="26" t="s">
        <v>33400</v>
      </c>
      <c r="F7355" s="26" t="s">
        <v>33401</v>
      </c>
      <c r="G7355" s="26" t="s">
        <v>9586</v>
      </c>
      <c r="H7355" s="26" t="s">
        <v>392</v>
      </c>
      <c r="I7355" s="26" t="s">
        <v>10620</v>
      </c>
      <c r="J7355" s="26" t="s">
        <v>33402</v>
      </c>
      <c r="K7355" s="26" t="s">
        <v>9582</v>
      </c>
      <c r="L7355" s="26" t="s">
        <v>33403</v>
      </c>
      <c r="M7355" s="26">
        <v>380966695451</v>
      </c>
      <c r="N7355" s="26">
        <v>2120881801</v>
      </c>
    </row>
    <row r="7356" spans="1:14">
      <c r="A7356" s="26" t="s">
        <v>6148</v>
      </c>
      <c r="B7356" s="26" t="s">
        <v>6146</v>
      </c>
      <c r="C7356" s="26">
        <v>1998710</v>
      </c>
      <c r="D7356" s="26" t="s">
        <v>780</v>
      </c>
      <c r="E7356" s="26" t="s">
        <v>33404</v>
      </c>
      <c r="F7356" s="26" t="s">
        <v>33405</v>
      </c>
      <c r="G7356" s="26" t="s">
        <v>9601</v>
      </c>
      <c r="H7356" s="26" t="s">
        <v>885</v>
      </c>
      <c r="I7356" s="26" t="s">
        <v>9664</v>
      </c>
      <c r="J7356" s="26" t="s">
        <v>6147</v>
      </c>
      <c r="K7356" s="26" t="s">
        <v>9597</v>
      </c>
      <c r="L7356" s="26" t="s">
        <v>31039</v>
      </c>
      <c r="M7356" s="26">
        <v>380484642424</v>
      </c>
      <c r="N7356" s="26">
        <v>5121410100</v>
      </c>
    </row>
    <row r="7357" spans="1:14">
      <c r="A7357" s="26" t="s">
        <v>6769</v>
      </c>
      <c r="B7357" s="26" t="s">
        <v>6770</v>
      </c>
      <c r="C7357" s="26">
        <v>38276153</v>
      </c>
      <c r="D7357" s="26" t="s">
        <v>24</v>
      </c>
      <c r="E7357" s="26" t="s">
        <v>33406</v>
      </c>
      <c r="F7357" s="26" t="s">
        <v>33407</v>
      </c>
      <c r="G7357" s="26" t="s">
        <v>9586</v>
      </c>
      <c r="H7357" s="26" t="s">
        <v>949</v>
      </c>
      <c r="I7357" s="26" t="s">
        <v>10890</v>
      </c>
      <c r="J7357" s="26" t="s">
        <v>615</v>
      </c>
      <c r="K7357" s="26" t="s">
        <v>9582</v>
      </c>
      <c r="L7357" s="26" t="s">
        <v>33408</v>
      </c>
      <c r="M7357" s="26">
        <v>380535862209</v>
      </c>
      <c r="N7357" s="26">
        <v>120783603</v>
      </c>
    </row>
    <row r="7358" spans="1:14">
      <c r="A7358" s="26" t="s">
        <v>5305</v>
      </c>
      <c r="B7358" s="26" t="s">
        <v>5300</v>
      </c>
      <c r="C7358" s="26">
        <v>20764314</v>
      </c>
      <c r="D7358" s="26" t="s">
        <v>780</v>
      </c>
      <c r="E7358" s="26" t="s">
        <v>33409</v>
      </c>
      <c r="F7358" s="26" t="s">
        <v>9793</v>
      </c>
      <c r="G7358" s="26" t="s">
        <v>9601</v>
      </c>
      <c r="H7358" s="26" t="s">
        <v>735</v>
      </c>
      <c r="J7358" s="26" t="s">
        <v>26775</v>
      </c>
      <c r="K7358" s="26" t="s">
        <v>9597</v>
      </c>
      <c r="L7358" s="26" t="s">
        <v>26776</v>
      </c>
      <c r="M7358" s="26">
        <v>380326126244</v>
      </c>
      <c r="N7358" s="26">
        <v>4610800000</v>
      </c>
    </row>
    <row r="7359" spans="1:14">
      <c r="A7359" s="26" t="s">
        <v>7694</v>
      </c>
      <c r="B7359" s="26" t="s">
        <v>7695</v>
      </c>
      <c r="C7359" s="26">
        <v>38422871</v>
      </c>
      <c r="D7359" s="26" t="s">
        <v>24</v>
      </c>
      <c r="E7359" s="26" t="s">
        <v>33410</v>
      </c>
      <c r="F7359" s="26" t="s">
        <v>33411</v>
      </c>
      <c r="G7359" s="26" t="s">
        <v>9579</v>
      </c>
      <c r="H7359" s="26" t="s">
        <v>1088</v>
      </c>
      <c r="I7359" s="26" t="s">
        <v>9682</v>
      </c>
      <c r="J7359" s="26" t="s">
        <v>33412</v>
      </c>
      <c r="K7359" s="26" t="s">
        <v>9582</v>
      </c>
      <c r="L7359" s="26" t="s">
        <v>33413</v>
      </c>
      <c r="M7359" s="26">
        <v>380354921710</v>
      </c>
      <c r="N7359" s="26">
        <v>6123882701</v>
      </c>
    </row>
    <row r="7360" spans="1:14">
      <c r="A7360" s="26" t="s">
        <v>3372</v>
      </c>
      <c r="B7360" s="26" t="s">
        <v>3373</v>
      </c>
      <c r="C7360" s="26">
        <v>41769166</v>
      </c>
      <c r="D7360" s="26" t="s">
        <v>24</v>
      </c>
      <c r="E7360" s="26" t="s">
        <v>33414</v>
      </c>
      <c r="F7360" s="26" t="s">
        <v>33415</v>
      </c>
      <c r="G7360" s="26" t="s">
        <v>9586</v>
      </c>
      <c r="H7360" s="26" t="s">
        <v>392</v>
      </c>
      <c r="I7360" s="26" t="s">
        <v>11040</v>
      </c>
      <c r="J7360" s="26" t="s">
        <v>33416</v>
      </c>
      <c r="K7360" s="26" t="s">
        <v>9582</v>
      </c>
      <c r="L7360" s="26" t="s">
        <v>33417</v>
      </c>
      <c r="M7360" s="26">
        <v>380314331711</v>
      </c>
      <c r="N7360" s="26">
        <v>2121286501</v>
      </c>
    </row>
    <row r="7361" spans="1:14">
      <c r="A7361" s="26" t="s">
        <v>5068</v>
      </c>
      <c r="B7361" s="26" t="s">
        <v>5069</v>
      </c>
      <c r="C7361" s="26">
        <v>42750109</v>
      </c>
      <c r="D7361" s="26" t="s">
        <v>24</v>
      </c>
      <c r="E7361" s="26" t="s">
        <v>33418</v>
      </c>
      <c r="F7361" s="26" t="s">
        <v>33419</v>
      </c>
      <c r="G7361" s="26" t="s">
        <v>9586</v>
      </c>
      <c r="H7361" s="26" t="s">
        <v>735</v>
      </c>
      <c r="I7361" s="26" t="s">
        <v>12249</v>
      </c>
      <c r="J7361" s="26" t="s">
        <v>5070</v>
      </c>
      <c r="K7361" s="26" t="s">
        <v>9582</v>
      </c>
      <c r="L7361" s="26" t="s">
        <v>33420</v>
      </c>
      <c r="M7361" s="26">
        <v>380322951960</v>
      </c>
      <c r="N7361" s="26">
        <v>4623681601</v>
      </c>
    </row>
    <row r="7362" spans="1:14">
      <c r="A7362" s="26" t="s">
        <v>7509</v>
      </c>
      <c r="B7362" s="26" t="s">
        <v>7479</v>
      </c>
      <c r="C7362" s="26">
        <v>34933234</v>
      </c>
      <c r="D7362" s="26" t="s">
        <v>780</v>
      </c>
      <c r="E7362" s="26" t="s">
        <v>33421</v>
      </c>
      <c r="F7362" s="26" t="s">
        <v>22503</v>
      </c>
      <c r="G7362" s="26" t="s">
        <v>9601</v>
      </c>
      <c r="H7362" s="26" t="s">
        <v>1025</v>
      </c>
      <c r="J7362" s="26" t="s">
        <v>1065</v>
      </c>
      <c r="K7362" s="26" t="s">
        <v>9597</v>
      </c>
      <c r="L7362" s="26" t="s">
        <v>22504</v>
      </c>
      <c r="M7362" s="26">
        <v>380665327809</v>
      </c>
      <c r="N7362" s="26">
        <v>5910100000</v>
      </c>
    </row>
    <row r="7363" spans="1:14">
      <c r="A7363" s="26" t="s">
        <v>6575</v>
      </c>
      <c r="B7363" s="26" t="s">
        <v>6576</v>
      </c>
      <c r="C7363" s="26">
        <v>1999201</v>
      </c>
      <c r="D7363" s="26" t="s">
        <v>780</v>
      </c>
      <c r="E7363" s="26" t="s">
        <v>33422</v>
      </c>
      <c r="F7363" s="26" t="s">
        <v>6576</v>
      </c>
      <c r="G7363" s="26" t="s">
        <v>9601</v>
      </c>
      <c r="H7363" s="26" t="s">
        <v>949</v>
      </c>
      <c r="I7363" s="26" t="s">
        <v>10130</v>
      </c>
      <c r="J7363" s="26" t="s">
        <v>6573</v>
      </c>
      <c r="K7363" s="26" t="s">
        <v>9606</v>
      </c>
      <c r="L7363" s="26" t="s">
        <v>24910</v>
      </c>
      <c r="M7363" s="26">
        <v>380534591234</v>
      </c>
      <c r="N7363" s="26">
        <v>5320255100</v>
      </c>
    </row>
    <row r="7364" spans="1:14">
      <c r="A7364" s="26" t="s">
        <v>4138</v>
      </c>
      <c r="B7364" s="26" t="s">
        <v>4139</v>
      </c>
      <c r="C7364" s="26">
        <v>1111055</v>
      </c>
      <c r="D7364" s="26" t="s">
        <v>780</v>
      </c>
      <c r="E7364" s="26" t="s">
        <v>33423</v>
      </c>
      <c r="F7364" s="26" t="s">
        <v>9787</v>
      </c>
      <c r="G7364" s="26" t="s">
        <v>9601</v>
      </c>
      <c r="H7364" s="26" t="s">
        <v>506</v>
      </c>
      <c r="J7364" s="26" t="s">
        <v>537</v>
      </c>
      <c r="K7364" s="26" t="s">
        <v>9597</v>
      </c>
      <c r="L7364" s="26" t="s">
        <v>33424</v>
      </c>
      <c r="M7364" s="26">
        <v>761010744446</v>
      </c>
      <c r="N7364" s="26">
        <v>2610600000</v>
      </c>
    </row>
    <row r="7365" spans="1:14">
      <c r="A7365" s="26" t="s">
        <v>3218</v>
      </c>
      <c r="B7365" s="26" t="s">
        <v>3219</v>
      </c>
      <c r="C7365" s="26">
        <v>38796636</v>
      </c>
      <c r="D7365" s="26" t="s">
        <v>24</v>
      </c>
      <c r="E7365" s="26" t="s">
        <v>33425</v>
      </c>
      <c r="F7365" s="26" t="s">
        <v>33426</v>
      </c>
      <c r="G7365" s="26" t="s">
        <v>9586</v>
      </c>
      <c r="H7365" s="26" t="s">
        <v>375</v>
      </c>
      <c r="I7365" s="26" t="s">
        <v>11784</v>
      </c>
      <c r="J7365" s="26" t="s">
        <v>33427</v>
      </c>
      <c r="K7365" s="26" t="s">
        <v>9582</v>
      </c>
      <c r="L7365" s="26" t="s">
        <v>33428</v>
      </c>
      <c r="M7365" s="26">
        <v>380984405218</v>
      </c>
      <c r="N7365" s="26">
        <v>1824210106</v>
      </c>
    </row>
    <row r="7366" spans="1:14">
      <c r="A7366" s="26" t="s">
        <v>9274</v>
      </c>
      <c r="B7366" s="26" t="s">
        <v>9275</v>
      </c>
      <c r="C7366" s="26">
        <v>2006159</v>
      </c>
      <c r="D7366" s="26" t="s">
        <v>780</v>
      </c>
      <c r="E7366" s="26" t="s">
        <v>33429</v>
      </c>
      <c r="F7366" s="26" t="s">
        <v>33430</v>
      </c>
      <c r="G7366" s="26" t="s">
        <v>9601</v>
      </c>
      <c r="H7366" s="26" t="s">
        <v>1573</v>
      </c>
      <c r="I7366" s="26" t="s">
        <v>10542</v>
      </c>
      <c r="J7366" s="26" t="s">
        <v>9263</v>
      </c>
      <c r="K7366" s="26" t="s">
        <v>9597</v>
      </c>
      <c r="L7366" s="26" t="s">
        <v>33431</v>
      </c>
      <c r="M7366" s="26">
        <v>761150163299</v>
      </c>
      <c r="N7366" s="26">
        <v>7420310300</v>
      </c>
    </row>
    <row r="7367" spans="1:14">
      <c r="A7367" s="26" t="s">
        <v>2105</v>
      </c>
      <c r="B7367" s="26" t="s">
        <v>2106</v>
      </c>
      <c r="C7367" s="26">
        <v>1983016</v>
      </c>
      <c r="D7367" s="26" t="s">
        <v>780</v>
      </c>
      <c r="E7367" s="26" t="s">
        <v>33432</v>
      </c>
      <c r="F7367" s="26" t="s">
        <v>33433</v>
      </c>
      <c r="G7367" s="26" t="s">
        <v>9601</v>
      </c>
      <c r="H7367" s="26" t="s">
        <v>103</v>
      </c>
      <c r="J7367" s="26" t="s">
        <v>129</v>
      </c>
      <c r="K7367" s="26" t="s">
        <v>9597</v>
      </c>
      <c r="L7367" s="26" t="s">
        <v>17455</v>
      </c>
      <c r="M7367" s="26">
        <v>761306723688</v>
      </c>
      <c r="N7367" s="26">
        <v>710700000</v>
      </c>
    </row>
    <row r="7368" spans="1:14">
      <c r="A7368" s="26" t="s">
        <v>6187</v>
      </c>
      <c r="B7368" s="26" t="s">
        <v>6188</v>
      </c>
      <c r="C7368" s="26">
        <v>38096553</v>
      </c>
      <c r="D7368" s="26" t="s">
        <v>24</v>
      </c>
      <c r="E7368" s="26" t="s">
        <v>33434</v>
      </c>
      <c r="F7368" s="26" t="s">
        <v>33435</v>
      </c>
      <c r="G7368" s="26" t="s">
        <v>9591</v>
      </c>
      <c r="H7368" s="26" t="s">
        <v>885</v>
      </c>
      <c r="J7368" s="26" t="s">
        <v>33436</v>
      </c>
      <c r="K7368" s="26" t="s">
        <v>9582</v>
      </c>
      <c r="L7368" s="26" t="s">
        <v>33437</v>
      </c>
      <c r="M7368" s="26">
        <v>761951226734</v>
      </c>
      <c r="N7368" s="26">
        <v>5121881404</v>
      </c>
    </row>
    <row r="7369" spans="1:14">
      <c r="A7369" s="26" t="s">
        <v>3266</v>
      </c>
      <c r="B7369" s="26" t="s">
        <v>3267</v>
      </c>
      <c r="C7369" s="26">
        <v>38455645</v>
      </c>
      <c r="D7369" s="26" t="s">
        <v>24</v>
      </c>
      <c r="E7369" s="26" t="s">
        <v>33438</v>
      </c>
      <c r="F7369" s="26" t="s">
        <v>33439</v>
      </c>
      <c r="G7369" s="26" t="s">
        <v>9586</v>
      </c>
      <c r="H7369" s="26" t="s">
        <v>375</v>
      </c>
      <c r="I7369" s="26" t="s">
        <v>10187</v>
      </c>
      <c r="J7369" s="26" t="s">
        <v>3264</v>
      </c>
      <c r="K7369" s="26" t="s">
        <v>9606</v>
      </c>
      <c r="L7369" s="26" t="s">
        <v>16673</v>
      </c>
      <c r="M7369" s="26">
        <v>380414621351</v>
      </c>
      <c r="N7369" s="26">
        <v>722885601</v>
      </c>
    </row>
    <row r="7370" spans="1:14">
      <c r="A7370" s="26" t="s">
        <v>2938</v>
      </c>
      <c r="B7370" s="26" t="s">
        <v>2906</v>
      </c>
      <c r="C7370" s="26">
        <v>37793580</v>
      </c>
      <c r="D7370" s="26" t="s">
        <v>780</v>
      </c>
      <c r="E7370" s="26" t="s">
        <v>33440</v>
      </c>
      <c r="F7370" s="26" t="s">
        <v>33441</v>
      </c>
      <c r="G7370" s="26" t="s">
        <v>9601</v>
      </c>
      <c r="H7370" s="26" t="s">
        <v>258</v>
      </c>
      <c r="J7370" s="26" t="s">
        <v>317</v>
      </c>
      <c r="K7370" s="26" t="s">
        <v>9597</v>
      </c>
      <c r="L7370" s="26" t="s">
        <v>14003</v>
      </c>
      <c r="M7370" s="26">
        <v>380961457171</v>
      </c>
      <c r="N7370" s="26">
        <v>1412300000</v>
      </c>
    </row>
    <row r="7371" spans="1:14">
      <c r="A7371" s="26" t="s">
        <v>9255</v>
      </c>
      <c r="B7371" s="26" t="s">
        <v>9256</v>
      </c>
      <c r="C7371" s="26">
        <v>42428172</v>
      </c>
      <c r="D7371" s="26" t="s">
        <v>24</v>
      </c>
      <c r="E7371" s="26" t="s">
        <v>33442</v>
      </c>
      <c r="F7371" s="26" t="s">
        <v>33443</v>
      </c>
      <c r="G7371" s="26" t="s">
        <v>9579</v>
      </c>
      <c r="H7371" s="26" t="s">
        <v>1490</v>
      </c>
      <c r="I7371" s="26" t="s">
        <v>13192</v>
      </c>
      <c r="J7371" s="26" t="s">
        <v>33444</v>
      </c>
      <c r="K7371" s="26" t="s">
        <v>9582</v>
      </c>
      <c r="L7371" s="26" t="s">
        <v>33445</v>
      </c>
      <c r="M7371" s="26">
        <v>380970549904</v>
      </c>
      <c r="N7371" s="26">
        <v>7323582007</v>
      </c>
    </row>
    <row r="7372" spans="1:14">
      <c r="A7372" s="26" t="s">
        <v>8877</v>
      </c>
      <c r="B7372" s="26" t="s">
        <v>8878</v>
      </c>
      <c r="C7372" s="26">
        <v>42017886</v>
      </c>
      <c r="D7372" s="26" t="s">
        <v>24</v>
      </c>
      <c r="E7372" s="26" t="s">
        <v>33446</v>
      </c>
      <c r="F7372" s="26" t="s">
        <v>33447</v>
      </c>
      <c r="G7372" s="26" t="s">
        <v>9579</v>
      </c>
      <c r="H7372" s="26" t="s">
        <v>1401</v>
      </c>
      <c r="I7372" s="26" t="s">
        <v>14413</v>
      </c>
      <c r="J7372" s="26" t="s">
        <v>9581</v>
      </c>
      <c r="K7372" s="26" t="s">
        <v>9582</v>
      </c>
      <c r="L7372" s="26" t="s">
        <v>33448</v>
      </c>
      <c r="M7372" s="26">
        <v>380473299217</v>
      </c>
      <c r="N7372" s="26">
        <v>5320884202</v>
      </c>
    </row>
    <row r="7373" spans="1:14">
      <c r="A7373" s="26" t="s">
        <v>3419</v>
      </c>
      <c r="B7373" s="26" t="s">
        <v>3420</v>
      </c>
      <c r="C7373" s="26">
        <v>38466285</v>
      </c>
      <c r="D7373" s="26" t="s">
        <v>24</v>
      </c>
      <c r="E7373" s="26" t="s">
        <v>33449</v>
      </c>
      <c r="F7373" s="26" t="s">
        <v>33450</v>
      </c>
      <c r="G7373" s="26" t="s">
        <v>9586</v>
      </c>
      <c r="H7373" s="26" t="s">
        <v>392</v>
      </c>
      <c r="I7373" s="26" t="s">
        <v>10064</v>
      </c>
      <c r="J7373" s="26" t="s">
        <v>33451</v>
      </c>
      <c r="K7373" s="26" t="s">
        <v>9582</v>
      </c>
      <c r="L7373" s="26" t="s">
        <v>33452</v>
      </c>
      <c r="M7373" s="26">
        <v>380997342755</v>
      </c>
      <c r="N7373" s="26">
        <v>2122455101</v>
      </c>
    </row>
    <row r="7374" spans="1:14">
      <c r="A7374" s="26" t="s">
        <v>3972</v>
      </c>
      <c r="B7374" s="26" t="s">
        <v>3973</v>
      </c>
      <c r="C7374" s="26">
        <v>42195683</v>
      </c>
      <c r="D7374" s="26" t="s">
        <v>24</v>
      </c>
      <c r="E7374" s="26" t="s">
        <v>33453</v>
      </c>
      <c r="F7374" s="26" t="s">
        <v>33454</v>
      </c>
      <c r="G7374" s="26" t="s">
        <v>9586</v>
      </c>
      <c r="H7374" s="26" t="s">
        <v>506</v>
      </c>
      <c r="J7374" s="26" t="s">
        <v>33455</v>
      </c>
      <c r="K7374" s="26" t="s">
        <v>9582</v>
      </c>
      <c r="L7374" s="26" t="s">
        <v>33456</v>
      </c>
      <c r="M7374" s="26">
        <v>380347292374</v>
      </c>
      <c r="N7374" s="26">
        <v>2622880806</v>
      </c>
    </row>
    <row r="7375" spans="1:14">
      <c r="A7375" s="26" t="s">
        <v>9321</v>
      </c>
      <c r="B7375" s="26" t="s">
        <v>9322</v>
      </c>
      <c r="C7375" s="26">
        <v>38715917</v>
      </c>
      <c r="D7375" s="26" t="s">
        <v>24</v>
      </c>
      <c r="E7375" s="26" t="s">
        <v>33457</v>
      </c>
      <c r="F7375" s="26" t="s">
        <v>33458</v>
      </c>
      <c r="G7375" s="26" t="s">
        <v>9586</v>
      </c>
      <c r="H7375" s="26" t="s">
        <v>1573</v>
      </c>
      <c r="J7375" s="26" t="s">
        <v>33459</v>
      </c>
      <c r="K7375" s="26" t="s">
        <v>9606</v>
      </c>
      <c r="L7375" s="26" t="s">
        <v>33460</v>
      </c>
      <c r="M7375" s="26">
        <v>761937520756</v>
      </c>
      <c r="N7375" s="26">
        <v>7422255500</v>
      </c>
    </row>
    <row r="7376" spans="1:14">
      <c r="A7376" s="26" t="s">
        <v>4446</v>
      </c>
      <c r="B7376" s="26" t="s">
        <v>4447</v>
      </c>
      <c r="C7376" s="26">
        <v>38462249</v>
      </c>
      <c r="D7376" s="26" t="s">
        <v>24</v>
      </c>
      <c r="E7376" s="26" t="s">
        <v>33461</v>
      </c>
      <c r="F7376" s="26" t="s">
        <v>33462</v>
      </c>
      <c r="G7376" s="26" t="s">
        <v>9586</v>
      </c>
      <c r="H7376" s="26" t="s">
        <v>576</v>
      </c>
      <c r="J7376" s="26" t="s">
        <v>33463</v>
      </c>
      <c r="K7376" s="26" t="s">
        <v>9582</v>
      </c>
      <c r="L7376" s="26" t="s">
        <v>33464</v>
      </c>
      <c r="M7376" s="26">
        <v>760915676434</v>
      </c>
      <c r="N7376" s="26">
        <v>3222784801</v>
      </c>
    </row>
    <row r="7377" spans="1:14">
      <c r="A7377" s="26" t="s">
        <v>7530</v>
      </c>
      <c r="B7377" s="26" t="s">
        <v>7531</v>
      </c>
      <c r="C7377" s="26">
        <v>38637368</v>
      </c>
      <c r="D7377" s="26" t="s">
        <v>24</v>
      </c>
      <c r="E7377" s="26" t="s">
        <v>33465</v>
      </c>
      <c r="F7377" s="26" t="s">
        <v>33466</v>
      </c>
      <c r="G7377" s="26" t="s">
        <v>9579</v>
      </c>
      <c r="H7377" s="26" t="s">
        <v>1025</v>
      </c>
      <c r="I7377" s="26" t="s">
        <v>9657</v>
      </c>
      <c r="J7377" s="26" t="s">
        <v>33467</v>
      </c>
      <c r="K7377" s="26" t="s">
        <v>9582</v>
      </c>
      <c r="L7377" s="26" t="s">
        <v>33468</v>
      </c>
      <c r="M7377" s="26">
        <v>380665741387</v>
      </c>
      <c r="N7377" s="26">
        <v>5920389225</v>
      </c>
    </row>
    <row r="7378" spans="1:14">
      <c r="A7378" s="26" t="s">
        <v>6028</v>
      </c>
      <c r="B7378" s="26" t="s">
        <v>6029</v>
      </c>
      <c r="C7378" s="26">
        <v>5483121</v>
      </c>
      <c r="D7378" s="26" t="s">
        <v>780</v>
      </c>
      <c r="E7378" s="26" t="s">
        <v>33469</v>
      </c>
      <c r="F7378" s="26" t="s">
        <v>33470</v>
      </c>
      <c r="G7378" s="26" t="s">
        <v>9601</v>
      </c>
      <c r="H7378" s="26" t="s">
        <v>835</v>
      </c>
      <c r="J7378" s="26" t="s">
        <v>848</v>
      </c>
      <c r="K7378" s="26" t="s">
        <v>9597</v>
      </c>
      <c r="L7378" s="26" t="s">
        <v>33471</v>
      </c>
      <c r="M7378" s="26">
        <v>761016344773</v>
      </c>
      <c r="N7378" s="26">
        <v>4623010100</v>
      </c>
    </row>
    <row r="7379" spans="1:14">
      <c r="A7379" s="26" t="s">
        <v>7356</v>
      </c>
      <c r="B7379" s="26" t="s">
        <v>7357</v>
      </c>
      <c r="C7379" s="26">
        <v>40992732</v>
      </c>
      <c r="D7379" s="26" t="s">
        <v>24</v>
      </c>
      <c r="E7379" s="26" t="s">
        <v>33472</v>
      </c>
      <c r="F7379" s="26" t="s">
        <v>33473</v>
      </c>
      <c r="G7379" s="26" t="s">
        <v>9579</v>
      </c>
      <c r="H7379" s="26" t="s">
        <v>1025</v>
      </c>
      <c r="I7379" s="26" t="s">
        <v>10527</v>
      </c>
      <c r="J7379" s="26" t="s">
        <v>33474</v>
      </c>
      <c r="K7379" s="26" t="s">
        <v>9582</v>
      </c>
      <c r="L7379" s="26" t="s">
        <v>33475</v>
      </c>
      <c r="M7379" s="26">
        <v>380976948791</v>
      </c>
      <c r="N7379" s="26">
        <v>5922683901</v>
      </c>
    </row>
    <row r="7380" spans="1:14">
      <c r="A7380" s="26" t="s">
        <v>2842</v>
      </c>
      <c r="B7380" s="26" t="s">
        <v>2843</v>
      </c>
      <c r="C7380" s="26">
        <v>1990766</v>
      </c>
      <c r="D7380" s="26" t="s">
        <v>780</v>
      </c>
      <c r="E7380" s="26" t="s">
        <v>33476</v>
      </c>
      <c r="F7380" s="26" t="s">
        <v>33477</v>
      </c>
      <c r="G7380" s="26" t="s">
        <v>9601</v>
      </c>
      <c r="H7380" s="26" t="s">
        <v>258</v>
      </c>
      <c r="I7380" s="26" t="s">
        <v>14964</v>
      </c>
      <c r="J7380" s="26" t="s">
        <v>13233</v>
      </c>
      <c r="K7380" s="26" t="s">
        <v>9606</v>
      </c>
      <c r="L7380" s="26" t="s">
        <v>33478</v>
      </c>
      <c r="M7380" s="26">
        <v>380508459294</v>
      </c>
      <c r="N7380" s="26">
        <v>1424256200</v>
      </c>
    </row>
    <row r="7381" spans="1:14">
      <c r="A7381" s="26" t="s">
        <v>5354</v>
      </c>
      <c r="B7381" s="26" t="s">
        <v>5355</v>
      </c>
      <c r="C7381" s="26">
        <v>41045137</v>
      </c>
      <c r="D7381" s="26" t="s">
        <v>780</v>
      </c>
      <c r="E7381" s="26" t="s">
        <v>33479</v>
      </c>
      <c r="F7381" s="26" t="s">
        <v>9787</v>
      </c>
      <c r="G7381" s="26" t="s">
        <v>9601</v>
      </c>
      <c r="H7381" s="26" t="s">
        <v>735</v>
      </c>
      <c r="I7381" s="26" t="s">
        <v>12490</v>
      </c>
      <c r="J7381" s="26" t="s">
        <v>5356</v>
      </c>
      <c r="K7381" s="26" t="s">
        <v>9597</v>
      </c>
      <c r="L7381" s="26" t="s">
        <v>33480</v>
      </c>
      <c r="M7381" s="26">
        <v>380673897733</v>
      </c>
      <c r="N7381" s="26">
        <v>4624210400</v>
      </c>
    </row>
    <row r="7382" spans="1:14">
      <c r="A7382" s="26" t="s">
        <v>6220</v>
      </c>
      <c r="B7382" s="26" t="s">
        <v>6221</v>
      </c>
      <c r="C7382" s="26">
        <v>40208517</v>
      </c>
      <c r="D7382" s="26" t="s">
        <v>24</v>
      </c>
      <c r="E7382" s="26" t="s">
        <v>33481</v>
      </c>
      <c r="F7382" s="26" t="s">
        <v>33482</v>
      </c>
      <c r="G7382" s="26" t="s">
        <v>9586</v>
      </c>
      <c r="H7382" s="26" t="s">
        <v>885</v>
      </c>
      <c r="I7382" s="26" t="s">
        <v>31079</v>
      </c>
      <c r="J7382" s="26" t="s">
        <v>1222</v>
      </c>
      <c r="K7382" s="26" t="s">
        <v>9582</v>
      </c>
      <c r="L7382" s="26" t="s">
        <v>33483</v>
      </c>
      <c r="M7382" s="26">
        <v>380951415019</v>
      </c>
      <c r="N7382" s="26">
        <v>122785103</v>
      </c>
    </row>
    <row r="7383" spans="1:14">
      <c r="A7383" s="26" t="s">
        <v>7951</v>
      </c>
      <c r="B7383" s="26" t="s">
        <v>7952</v>
      </c>
      <c r="C7383" s="26">
        <v>2002718</v>
      </c>
      <c r="D7383" s="26" t="s">
        <v>780</v>
      </c>
      <c r="E7383" s="26" t="s">
        <v>33484</v>
      </c>
      <c r="F7383" s="26" t="s">
        <v>33485</v>
      </c>
      <c r="G7383" s="26" t="s">
        <v>9601</v>
      </c>
      <c r="H7383" s="26" t="s">
        <v>1122</v>
      </c>
      <c r="I7383" s="26" t="s">
        <v>11418</v>
      </c>
      <c r="J7383" s="26" t="s">
        <v>1198</v>
      </c>
      <c r="K7383" s="26" t="s">
        <v>9606</v>
      </c>
      <c r="L7383" s="26" t="s">
        <v>32780</v>
      </c>
      <c r="M7383" s="26">
        <v>380575631313</v>
      </c>
      <c r="N7383" s="26">
        <v>6323555100</v>
      </c>
    </row>
    <row r="7384" spans="1:14">
      <c r="A7384" s="26" t="s">
        <v>1829</v>
      </c>
      <c r="B7384" s="26" t="s">
        <v>1830</v>
      </c>
      <c r="C7384" s="26">
        <v>37048032</v>
      </c>
      <c r="D7384" s="26" t="s">
        <v>24</v>
      </c>
      <c r="E7384" s="26" t="s">
        <v>33486</v>
      </c>
      <c r="F7384" s="26" t="s">
        <v>33487</v>
      </c>
      <c r="G7384" s="26" t="s">
        <v>9579</v>
      </c>
      <c r="H7384" s="26" t="s">
        <v>27</v>
      </c>
      <c r="I7384" s="26" t="s">
        <v>12860</v>
      </c>
      <c r="J7384" s="26" t="s">
        <v>33488</v>
      </c>
      <c r="K7384" s="26" t="s">
        <v>9582</v>
      </c>
      <c r="L7384" s="26" t="s">
        <v>33489</v>
      </c>
      <c r="M7384" s="26">
        <v>761411493606</v>
      </c>
      <c r="N7384" s="26">
        <v>522882801</v>
      </c>
    </row>
    <row r="7385" spans="1:14">
      <c r="A7385" s="26" t="s">
        <v>9325</v>
      </c>
      <c r="B7385" s="26" t="s">
        <v>9326</v>
      </c>
      <c r="C7385" s="26">
        <v>40377781</v>
      </c>
      <c r="D7385" s="26" t="s">
        <v>24</v>
      </c>
      <c r="E7385" s="26" t="s">
        <v>33490</v>
      </c>
      <c r="F7385" s="26" t="s">
        <v>33491</v>
      </c>
      <c r="G7385" s="26" t="s">
        <v>9586</v>
      </c>
      <c r="H7385" s="26" t="s">
        <v>1573</v>
      </c>
      <c r="I7385" s="26" t="s">
        <v>10013</v>
      </c>
      <c r="J7385" s="26" t="s">
        <v>33492</v>
      </c>
      <c r="K7385" s="26" t="s">
        <v>9582</v>
      </c>
      <c r="L7385" s="26" t="s">
        <v>33493</v>
      </c>
      <c r="M7385" s="26">
        <v>380465724417</v>
      </c>
      <c r="N7385" s="26">
        <v>124385604</v>
      </c>
    </row>
    <row r="7386" spans="1:14">
      <c r="A7386" s="26" t="s">
        <v>2788</v>
      </c>
      <c r="B7386" s="26" t="s">
        <v>2789</v>
      </c>
      <c r="C7386" s="26">
        <v>37691686</v>
      </c>
      <c r="D7386" s="26" t="s">
        <v>24</v>
      </c>
      <c r="E7386" s="26" t="s">
        <v>33494</v>
      </c>
      <c r="F7386" s="26" t="s">
        <v>33495</v>
      </c>
      <c r="G7386" s="26" t="s">
        <v>9579</v>
      </c>
      <c r="H7386" s="26" t="s">
        <v>258</v>
      </c>
      <c r="I7386" s="26" t="s">
        <v>10477</v>
      </c>
      <c r="J7386" s="26" t="s">
        <v>13017</v>
      </c>
      <c r="K7386" s="26" t="s">
        <v>9582</v>
      </c>
      <c r="L7386" s="26" t="s">
        <v>33496</v>
      </c>
      <c r="M7386" s="26">
        <v>380501064824</v>
      </c>
      <c r="N7386" s="26">
        <v>123580101</v>
      </c>
    </row>
    <row r="7387" spans="1:14">
      <c r="A7387" s="26" t="s">
        <v>9164</v>
      </c>
      <c r="B7387" s="26" t="s">
        <v>9165</v>
      </c>
      <c r="C7387" s="26">
        <v>38231128</v>
      </c>
      <c r="D7387" s="26" t="s">
        <v>24</v>
      </c>
      <c r="E7387" s="26" t="s">
        <v>33497</v>
      </c>
      <c r="F7387" s="26" t="s">
        <v>33498</v>
      </c>
      <c r="G7387" s="26" t="s">
        <v>9586</v>
      </c>
      <c r="H7387" s="26" t="s">
        <v>1490</v>
      </c>
      <c r="I7387" s="26" t="s">
        <v>12848</v>
      </c>
      <c r="J7387" s="26" t="s">
        <v>9162</v>
      </c>
      <c r="K7387" s="26" t="s">
        <v>9597</v>
      </c>
      <c r="L7387" s="26" t="s">
        <v>33499</v>
      </c>
      <c r="M7387" s="26">
        <v>380666815274</v>
      </c>
      <c r="N7387" s="26">
        <v>5620488303</v>
      </c>
    </row>
    <row r="7388" spans="1:14">
      <c r="A7388" s="26" t="s">
        <v>2568</v>
      </c>
      <c r="B7388" s="26" t="s">
        <v>2569</v>
      </c>
      <c r="C7388" s="26">
        <v>37555384</v>
      </c>
      <c r="D7388" s="26" t="s">
        <v>24</v>
      </c>
      <c r="E7388" s="26" t="s">
        <v>33500</v>
      </c>
      <c r="F7388" s="26" t="s">
        <v>33501</v>
      </c>
      <c r="G7388" s="26" t="s">
        <v>9586</v>
      </c>
      <c r="H7388" s="26" t="s">
        <v>133</v>
      </c>
      <c r="I7388" s="26" t="s">
        <v>16558</v>
      </c>
      <c r="J7388" s="26" t="s">
        <v>27711</v>
      </c>
      <c r="K7388" s="26" t="s">
        <v>9582</v>
      </c>
      <c r="L7388" s="26" t="s">
        <v>33502</v>
      </c>
      <c r="M7388" s="26">
        <v>761554883928</v>
      </c>
      <c r="N7388" s="26">
        <v>1222385001</v>
      </c>
    </row>
    <row r="7389" spans="1:14">
      <c r="A7389" s="26" t="s">
        <v>3972</v>
      </c>
      <c r="B7389" s="26" t="s">
        <v>3973</v>
      </c>
      <c r="C7389" s="26">
        <v>42195683</v>
      </c>
      <c r="D7389" s="26" t="s">
        <v>24</v>
      </c>
      <c r="E7389" s="26" t="s">
        <v>33503</v>
      </c>
      <c r="F7389" s="26" t="s">
        <v>33504</v>
      </c>
      <c r="G7389" s="26" t="s">
        <v>9579</v>
      </c>
      <c r="H7389" s="26" t="s">
        <v>506</v>
      </c>
      <c r="J7389" s="26" t="s">
        <v>33505</v>
      </c>
      <c r="K7389" s="26" t="s">
        <v>9582</v>
      </c>
      <c r="L7389" s="26" t="s">
        <v>33506</v>
      </c>
      <c r="M7389" s="26">
        <v>380950287283</v>
      </c>
      <c r="N7389" s="26">
        <v>2622880804</v>
      </c>
    </row>
    <row r="7390" spans="1:14">
      <c r="A7390" s="26" t="s">
        <v>9042</v>
      </c>
      <c r="B7390" s="26" t="s">
        <v>9043</v>
      </c>
      <c r="C7390" s="26">
        <v>38868830</v>
      </c>
      <c r="D7390" s="26" t="s">
        <v>24</v>
      </c>
      <c r="E7390" s="26" t="s">
        <v>33507</v>
      </c>
      <c r="F7390" s="26" t="s">
        <v>33508</v>
      </c>
      <c r="G7390" s="26" t="s">
        <v>9586</v>
      </c>
      <c r="H7390" s="26" t="s">
        <v>1401</v>
      </c>
      <c r="I7390" s="26" t="s">
        <v>21820</v>
      </c>
      <c r="J7390" s="26" t="s">
        <v>33212</v>
      </c>
      <c r="K7390" s="26" t="s">
        <v>9582</v>
      </c>
      <c r="L7390" s="26" t="s">
        <v>33509</v>
      </c>
      <c r="M7390" s="26">
        <v>380473944217</v>
      </c>
      <c r="N7390" s="26">
        <v>510690002</v>
      </c>
    </row>
    <row r="7391" spans="1:14">
      <c r="A7391" s="26" t="s">
        <v>5921</v>
      </c>
      <c r="B7391" s="26" t="s">
        <v>5922</v>
      </c>
      <c r="C7391" s="26">
        <v>41738028</v>
      </c>
      <c r="D7391" s="26" t="s">
        <v>24</v>
      </c>
      <c r="E7391" s="26" t="s">
        <v>33510</v>
      </c>
      <c r="F7391" s="26" t="s">
        <v>33511</v>
      </c>
      <c r="G7391" s="26" t="s">
        <v>9586</v>
      </c>
      <c r="H7391" s="26" t="s">
        <v>835</v>
      </c>
      <c r="I7391" s="26" t="s">
        <v>11355</v>
      </c>
      <c r="J7391" s="26" t="s">
        <v>5923</v>
      </c>
      <c r="K7391" s="26" t="s">
        <v>9606</v>
      </c>
      <c r="L7391" s="26" t="s">
        <v>33512</v>
      </c>
      <c r="M7391" s="26">
        <v>380516321420</v>
      </c>
      <c r="N7391" s="26">
        <v>4821755100</v>
      </c>
    </row>
    <row r="7392" spans="1:14">
      <c r="A7392" s="26" t="s">
        <v>9158</v>
      </c>
      <c r="B7392" s="26" t="s">
        <v>9159</v>
      </c>
      <c r="C7392" s="26">
        <v>38541220</v>
      </c>
      <c r="D7392" s="26" t="s">
        <v>24</v>
      </c>
      <c r="E7392" s="26" t="s">
        <v>33513</v>
      </c>
      <c r="F7392" s="26" t="s">
        <v>33514</v>
      </c>
      <c r="G7392" s="26" t="s">
        <v>9579</v>
      </c>
      <c r="H7392" s="26" t="s">
        <v>1490</v>
      </c>
      <c r="J7392" s="26" t="s">
        <v>21879</v>
      </c>
      <c r="K7392" s="26" t="s">
        <v>9582</v>
      </c>
      <c r="L7392" s="26" t="s">
        <v>33515</v>
      </c>
      <c r="M7392" s="26">
        <v>380990525416</v>
      </c>
      <c r="N7392" s="26">
        <v>7324589001</v>
      </c>
    </row>
    <row r="7393" spans="1:14">
      <c r="A7393" s="26" t="s">
        <v>5013</v>
      </c>
      <c r="B7393" s="26" t="s">
        <v>5014</v>
      </c>
      <c r="C7393" s="26">
        <v>23973372</v>
      </c>
      <c r="D7393" s="26" t="s">
        <v>780</v>
      </c>
      <c r="E7393" s="26" t="s">
        <v>33516</v>
      </c>
      <c r="F7393" s="26" t="s">
        <v>9787</v>
      </c>
      <c r="G7393" s="26" t="s">
        <v>9601</v>
      </c>
      <c r="H7393" s="26" t="s">
        <v>735</v>
      </c>
      <c r="J7393" s="26" t="s">
        <v>5001</v>
      </c>
      <c r="K7393" s="26" t="s">
        <v>9597</v>
      </c>
      <c r="L7393" s="26" t="s">
        <v>33517</v>
      </c>
      <c r="M7393" s="26">
        <v>380322902802</v>
      </c>
      <c r="N7393" s="26">
        <v>4610600000</v>
      </c>
    </row>
    <row r="7394" spans="1:14">
      <c r="A7394" s="26" t="s">
        <v>9214</v>
      </c>
      <c r="B7394" s="26" t="s">
        <v>9215</v>
      </c>
      <c r="C7394" s="26">
        <v>43343797</v>
      </c>
      <c r="D7394" s="26" t="s">
        <v>1701</v>
      </c>
      <c r="E7394" s="26" t="s">
        <v>33518</v>
      </c>
      <c r="F7394" s="26" t="s">
        <v>33519</v>
      </c>
      <c r="G7394" s="26" t="s">
        <v>9601</v>
      </c>
      <c r="H7394" s="26" t="s">
        <v>1490</v>
      </c>
      <c r="J7394" s="26" t="s">
        <v>1553</v>
      </c>
      <c r="K7394" s="26" t="s">
        <v>9597</v>
      </c>
      <c r="L7394" s="26" t="s">
        <v>21755</v>
      </c>
      <c r="M7394" s="26">
        <v>761046274963</v>
      </c>
      <c r="N7394" s="26">
        <v>524955100</v>
      </c>
    </row>
    <row r="7395" spans="1:14">
      <c r="A7395" s="26" t="s">
        <v>2848</v>
      </c>
      <c r="B7395" s="26" t="s">
        <v>2841</v>
      </c>
      <c r="C7395" s="26">
        <v>37944296</v>
      </c>
      <c r="D7395" s="26" t="s">
        <v>24</v>
      </c>
      <c r="E7395" s="26" t="s">
        <v>33520</v>
      </c>
      <c r="F7395" s="26" t="s">
        <v>33521</v>
      </c>
      <c r="G7395" s="26" t="s">
        <v>9586</v>
      </c>
      <c r="H7395" s="26" t="s">
        <v>258</v>
      </c>
      <c r="J7395" s="26" t="s">
        <v>298</v>
      </c>
      <c r="K7395" s="26" t="s">
        <v>9597</v>
      </c>
      <c r="L7395" s="26" t="s">
        <v>20169</v>
      </c>
      <c r="M7395" s="26">
        <v>380626450308</v>
      </c>
      <c r="N7395" s="26">
        <v>1412900000</v>
      </c>
    </row>
    <row r="7396" spans="1:14">
      <c r="A7396" s="26" t="s">
        <v>6156</v>
      </c>
      <c r="B7396" s="26" t="s">
        <v>6157</v>
      </c>
      <c r="C7396" s="26">
        <v>1998727</v>
      </c>
      <c r="D7396" s="26" t="s">
        <v>780</v>
      </c>
      <c r="E7396" s="26" t="s">
        <v>33522</v>
      </c>
      <c r="F7396" s="26" t="s">
        <v>33523</v>
      </c>
      <c r="G7396" s="26" t="s">
        <v>9601</v>
      </c>
      <c r="H7396" s="26" t="s">
        <v>885</v>
      </c>
      <c r="J7396" s="26" t="s">
        <v>898</v>
      </c>
      <c r="K7396" s="26" t="s">
        <v>9606</v>
      </c>
      <c r="L7396" s="26" t="s">
        <v>33524</v>
      </c>
      <c r="M7396" s="26">
        <v>380485921286</v>
      </c>
      <c r="N7396" s="26">
        <v>5121655100</v>
      </c>
    </row>
    <row r="7397" spans="1:14">
      <c r="A7397" s="26" t="s">
        <v>4399</v>
      </c>
      <c r="B7397" s="26" t="s">
        <v>4400</v>
      </c>
      <c r="C7397" s="26">
        <v>38462558</v>
      </c>
      <c r="D7397" s="26" t="s">
        <v>24</v>
      </c>
      <c r="E7397" s="26" t="s">
        <v>33525</v>
      </c>
      <c r="F7397" s="26" t="s">
        <v>33526</v>
      </c>
      <c r="G7397" s="26" t="s">
        <v>9586</v>
      </c>
      <c r="H7397" s="26" t="s">
        <v>576</v>
      </c>
      <c r="I7397" s="26" t="s">
        <v>11832</v>
      </c>
      <c r="J7397" s="26" t="s">
        <v>33527</v>
      </c>
      <c r="K7397" s="26" t="s">
        <v>9582</v>
      </c>
      <c r="L7397" s="26" t="s">
        <v>33528</v>
      </c>
      <c r="M7397" s="26">
        <v>380459541082</v>
      </c>
      <c r="N7397" s="26">
        <v>3220882601</v>
      </c>
    </row>
    <row r="7398" spans="1:14">
      <c r="A7398" s="26" t="s">
        <v>8946</v>
      </c>
      <c r="B7398" s="26" t="s">
        <v>8947</v>
      </c>
      <c r="C7398" s="26">
        <v>41773113</v>
      </c>
      <c r="D7398" s="26" t="s">
        <v>24</v>
      </c>
      <c r="E7398" s="26" t="s">
        <v>33529</v>
      </c>
      <c r="F7398" s="26" t="s">
        <v>33530</v>
      </c>
      <c r="G7398" s="26" t="s">
        <v>9579</v>
      </c>
      <c r="H7398" s="26" t="s">
        <v>1401</v>
      </c>
      <c r="I7398" s="26" t="s">
        <v>14400</v>
      </c>
      <c r="J7398" s="26" t="s">
        <v>33531</v>
      </c>
      <c r="K7398" s="26" t="s">
        <v>9906</v>
      </c>
      <c r="L7398" s="26" t="s">
        <v>33532</v>
      </c>
      <c r="M7398" s="26">
        <v>380967354603</v>
      </c>
      <c r="N7398" s="26">
        <v>7124010102</v>
      </c>
    </row>
    <row r="7399" spans="1:14">
      <c r="A7399" s="26" t="s">
        <v>1937</v>
      </c>
      <c r="B7399" s="26" t="s">
        <v>1938</v>
      </c>
      <c r="C7399" s="26">
        <v>37337707</v>
      </c>
      <c r="D7399" s="26" t="s">
        <v>24</v>
      </c>
      <c r="E7399" s="26" t="s">
        <v>33533</v>
      </c>
      <c r="F7399" s="26" t="s">
        <v>33534</v>
      </c>
      <c r="G7399" s="26" t="s">
        <v>9586</v>
      </c>
      <c r="H7399" s="26" t="s">
        <v>27</v>
      </c>
      <c r="I7399" s="26" t="s">
        <v>14303</v>
      </c>
      <c r="J7399" s="26" t="s">
        <v>33535</v>
      </c>
      <c r="K7399" s="26" t="s">
        <v>9582</v>
      </c>
      <c r="L7399" s="26" t="s">
        <v>33536</v>
      </c>
      <c r="M7399" s="26">
        <v>380434423437</v>
      </c>
      <c r="N7399" s="26">
        <v>525381401</v>
      </c>
    </row>
    <row r="7400" spans="1:14">
      <c r="A7400" s="26" t="s">
        <v>2500</v>
      </c>
      <c r="B7400" s="26" t="s">
        <v>2479</v>
      </c>
      <c r="C7400" s="26">
        <v>38256191</v>
      </c>
      <c r="D7400" s="26" t="s">
        <v>780</v>
      </c>
      <c r="E7400" s="26" t="s">
        <v>33537</v>
      </c>
      <c r="F7400" s="26" t="s">
        <v>10114</v>
      </c>
      <c r="G7400" s="26" t="s">
        <v>9601</v>
      </c>
      <c r="H7400" s="26" t="s">
        <v>133</v>
      </c>
      <c r="J7400" s="26" t="s">
        <v>183</v>
      </c>
      <c r="K7400" s="26" t="s">
        <v>9597</v>
      </c>
      <c r="L7400" s="26" t="s">
        <v>33538</v>
      </c>
      <c r="M7400" s="26">
        <v>380677357968</v>
      </c>
      <c r="N7400" s="26">
        <v>1211000000</v>
      </c>
    </row>
    <row r="7401" spans="1:14">
      <c r="A7401" s="26" t="s">
        <v>1833</v>
      </c>
      <c r="B7401" s="26" t="s">
        <v>1834</v>
      </c>
      <c r="C7401" s="26">
        <v>37336724</v>
      </c>
      <c r="D7401" s="26" t="s">
        <v>24</v>
      </c>
      <c r="E7401" s="26" t="s">
        <v>33539</v>
      </c>
      <c r="F7401" s="26" t="s">
        <v>33540</v>
      </c>
      <c r="G7401" s="26" t="s">
        <v>9586</v>
      </c>
      <c r="H7401" s="26" t="s">
        <v>27</v>
      </c>
      <c r="I7401" s="26" t="s">
        <v>9610</v>
      </c>
      <c r="J7401" s="26" t="s">
        <v>33541</v>
      </c>
      <c r="K7401" s="26" t="s">
        <v>9582</v>
      </c>
      <c r="L7401" s="26" t="s">
        <v>33542</v>
      </c>
      <c r="M7401" s="26">
        <v>380433135757</v>
      </c>
      <c r="N7401" s="26">
        <v>523086601</v>
      </c>
    </row>
    <row r="7402" spans="1:14">
      <c r="A7402" s="26" t="s">
        <v>4590</v>
      </c>
      <c r="B7402" s="26" t="s">
        <v>4591</v>
      </c>
      <c r="C7402" s="26">
        <v>38401359</v>
      </c>
      <c r="D7402" s="26" t="s">
        <v>24</v>
      </c>
      <c r="E7402" s="26" t="s">
        <v>33543</v>
      </c>
      <c r="F7402" s="26" t="s">
        <v>33544</v>
      </c>
      <c r="G7402" s="26" t="s">
        <v>9586</v>
      </c>
      <c r="H7402" s="26" t="s">
        <v>670</v>
      </c>
      <c r="I7402" s="26" t="s">
        <v>14017</v>
      </c>
      <c r="J7402" s="26" t="s">
        <v>33545</v>
      </c>
      <c r="K7402" s="26" t="s">
        <v>9582</v>
      </c>
      <c r="L7402" s="26" t="s">
        <v>33546</v>
      </c>
      <c r="M7402" s="26">
        <v>380525243234</v>
      </c>
      <c r="N7402" s="26">
        <v>3521487701</v>
      </c>
    </row>
    <row r="7403" spans="1:14">
      <c r="A7403" s="26" t="s">
        <v>7994</v>
      </c>
      <c r="B7403" s="26" t="s">
        <v>7995</v>
      </c>
      <c r="C7403" s="26">
        <v>2002227</v>
      </c>
      <c r="D7403" s="26" t="s">
        <v>780</v>
      </c>
      <c r="E7403" s="26" t="s">
        <v>33547</v>
      </c>
      <c r="F7403" s="26" t="s">
        <v>33548</v>
      </c>
      <c r="G7403" s="26" t="s">
        <v>9601</v>
      </c>
      <c r="H7403" s="26" t="s">
        <v>1122</v>
      </c>
      <c r="I7403" s="26" t="s">
        <v>11422</v>
      </c>
      <c r="J7403" s="26" t="s">
        <v>1238</v>
      </c>
      <c r="K7403" s="26" t="s">
        <v>9606</v>
      </c>
      <c r="L7403" s="26" t="s">
        <v>33549</v>
      </c>
      <c r="M7403" s="26">
        <v>380577428430</v>
      </c>
      <c r="N7403" s="26">
        <v>522282002</v>
      </c>
    </row>
    <row r="7404" spans="1:14">
      <c r="A7404" s="26" t="s">
        <v>2212</v>
      </c>
      <c r="B7404" s="26" t="s">
        <v>2213</v>
      </c>
      <c r="C7404" s="26">
        <v>37834197</v>
      </c>
      <c r="D7404" s="26" t="s">
        <v>24</v>
      </c>
      <c r="E7404" s="26" t="s">
        <v>33550</v>
      </c>
      <c r="F7404" s="26" t="s">
        <v>33551</v>
      </c>
      <c r="G7404" s="26" t="s">
        <v>9586</v>
      </c>
      <c r="H7404" s="26" t="s">
        <v>133</v>
      </c>
      <c r="I7404" s="26" t="s">
        <v>16462</v>
      </c>
      <c r="J7404" s="26" t="s">
        <v>12161</v>
      </c>
      <c r="K7404" s="26" t="s">
        <v>9582</v>
      </c>
      <c r="L7404" s="26" t="s">
        <v>33552</v>
      </c>
      <c r="M7404" s="26">
        <v>380569357784</v>
      </c>
      <c r="N7404" s="26">
        <v>521483406</v>
      </c>
    </row>
    <row r="7405" spans="1:14">
      <c r="A7405" s="26" t="s">
        <v>5231</v>
      </c>
      <c r="B7405" s="26" t="s">
        <v>5208</v>
      </c>
      <c r="C7405" s="26">
        <v>1996674</v>
      </c>
      <c r="D7405" s="26" t="s">
        <v>24</v>
      </c>
      <c r="E7405" s="26" t="s">
        <v>33553</v>
      </c>
      <c r="F7405" s="26" t="s">
        <v>20048</v>
      </c>
      <c r="G7405" s="26" t="s">
        <v>9591</v>
      </c>
      <c r="H7405" s="26" t="s">
        <v>735</v>
      </c>
      <c r="J7405" s="26" t="s">
        <v>740</v>
      </c>
      <c r="K7405" s="26" t="s">
        <v>9597</v>
      </c>
      <c r="L7405" s="26" t="s">
        <v>33554</v>
      </c>
      <c r="M7405" s="26">
        <v>760644502066</v>
      </c>
      <c r="N7405" s="26">
        <v>1221881203</v>
      </c>
    </row>
    <row r="7406" spans="1:14">
      <c r="A7406" s="26" t="s">
        <v>3473</v>
      </c>
      <c r="B7406" s="26" t="s">
        <v>3474</v>
      </c>
      <c r="C7406" s="26">
        <v>38466531</v>
      </c>
      <c r="D7406" s="26" t="s">
        <v>24</v>
      </c>
      <c r="E7406" s="26" t="s">
        <v>33555</v>
      </c>
      <c r="F7406" s="26" t="s">
        <v>33556</v>
      </c>
      <c r="G7406" s="26" t="s">
        <v>9579</v>
      </c>
      <c r="H7406" s="26" t="s">
        <v>392</v>
      </c>
      <c r="I7406" s="26" t="s">
        <v>11629</v>
      </c>
      <c r="J7406" s="26" t="s">
        <v>33557</v>
      </c>
      <c r="K7406" s="26" t="s">
        <v>9582</v>
      </c>
      <c r="L7406" s="26" t="s">
        <v>33558</v>
      </c>
      <c r="M7406" s="26">
        <v>380312720240</v>
      </c>
      <c r="N7406" s="26">
        <v>2124887603</v>
      </c>
    </row>
    <row r="7407" spans="1:14">
      <c r="A7407" s="26" t="s">
        <v>8658</v>
      </c>
      <c r="B7407" s="26" t="s">
        <v>8659</v>
      </c>
      <c r="C7407" s="26">
        <v>38072569</v>
      </c>
      <c r="D7407" s="26" t="s">
        <v>24</v>
      </c>
      <c r="E7407" s="26" t="s">
        <v>33559</v>
      </c>
      <c r="F7407" s="26" t="s">
        <v>33560</v>
      </c>
      <c r="G7407" s="26" t="s">
        <v>9591</v>
      </c>
      <c r="H7407" s="26" t="s">
        <v>1308</v>
      </c>
      <c r="I7407" s="26" t="s">
        <v>11591</v>
      </c>
      <c r="J7407" s="26" t="s">
        <v>33561</v>
      </c>
      <c r="K7407" s="26" t="s">
        <v>9582</v>
      </c>
      <c r="L7407" s="26" t="s">
        <v>33562</v>
      </c>
      <c r="M7407" s="26">
        <v>380978739184</v>
      </c>
      <c r="N7407" s="26">
        <v>6822183302</v>
      </c>
    </row>
    <row r="7408" spans="1:14">
      <c r="A7408" s="26" t="s">
        <v>2800</v>
      </c>
      <c r="B7408" s="26" t="s">
        <v>2801</v>
      </c>
      <c r="C7408" s="26">
        <v>37934309</v>
      </c>
      <c r="D7408" s="26" t="s">
        <v>24</v>
      </c>
      <c r="E7408" s="26" t="s">
        <v>33563</v>
      </c>
      <c r="F7408" s="26" t="s">
        <v>33564</v>
      </c>
      <c r="G7408" s="26" t="s">
        <v>9586</v>
      </c>
      <c r="H7408" s="26" t="s">
        <v>258</v>
      </c>
      <c r="J7408" s="26" t="s">
        <v>26018</v>
      </c>
      <c r="K7408" s="26" t="s">
        <v>9582</v>
      </c>
      <c r="L7408" s="26" t="s">
        <v>33565</v>
      </c>
      <c r="M7408" s="26">
        <v>380669029554</v>
      </c>
      <c r="N7408" s="26">
        <v>123586501</v>
      </c>
    </row>
    <row r="7409" spans="1:14">
      <c r="A7409" s="26" t="s">
        <v>6361</v>
      </c>
      <c r="B7409" s="26" t="s">
        <v>6362</v>
      </c>
      <c r="C7409" s="26">
        <v>33386813</v>
      </c>
      <c r="D7409" s="26" t="s">
        <v>780</v>
      </c>
      <c r="E7409" s="26" t="s">
        <v>33566</v>
      </c>
      <c r="F7409" s="26" t="s">
        <v>33567</v>
      </c>
      <c r="G7409" s="26" t="s">
        <v>9601</v>
      </c>
      <c r="H7409" s="26" t="s">
        <v>885</v>
      </c>
      <c r="J7409" s="26" t="s">
        <v>910</v>
      </c>
      <c r="K7409" s="26" t="s">
        <v>9597</v>
      </c>
      <c r="L7409" s="26" t="s">
        <v>33568</v>
      </c>
      <c r="M7409" s="26">
        <v>380487055394</v>
      </c>
      <c r="N7409" s="26">
        <v>5110100000</v>
      </c>
    </row>
    <row r="7410" spans="1:14">
      <c r="A7410" s="26" t="s">
        <v>7158</v>
      </c>
      <c r="B7410" s="26" t="s">
        <v>7159</v>
      </c>
      <c r="C7410" s="26">
        <v>41740461</v>
      </c>
      <c r="D7410" s="26" t="s">
        <v>24</v>
      </c>
      <c r="E7410" s="26" t="s">
        <v>33569</v>
      </c>
      <c r="F7410" s="26" t="s">
        <v>33570</v>
      </c>
      <c r="G7410" s="26" t="s">
        <v>9586</v>
      </c>
      <c r="H7410" s="26" t="s">
        <v>987</v>
      </c>
      <c r="I7410" s="26" t="s">
        <v>11054</v>
      </c>
      <c r="J7410" s="26" t="s">
        <v>7160</v>
      </c>
      <c r="K7410" s="26" t="s">
        <v>9582</v>
      </c>
      <c r="L7410" s="26" t="s">
        <v>33571</v>
      </c>
      <c r="M7410" s="26">
        <v>380365654142</v>
      </c>
      <c r="N7410" s="26">
        <v>122383003</v>
      </c>
    </row>
    <row r="7411" spans="1:14">
      <c r="A7411" s="26" t="s">
        <v>6518</v>
      </c>
      <c r="B7411" s="26" t="s">
        <v>6519</v>
      </c>
      <c r="C7411" s="26">
        <v>38534606</v>
      </c>
      <c r="D7411" s="26" t="s">
        <v>24</v>
      </c>
      <c r="E7411" s="26" t="s">
        <v>33572</v>
      </c>
      <c r="F7411" s="26" t="s">
        <v>33573</v>
      </c>
      <c r="G7411" s="26" t="s">
        <v>9591</v>
      </c>
      <c r="H7411" s="26" t="s">
        <v>885</v>
      </c>
      <c r="J7411" s="26" t="s">
        <v>33574</v>
      </c>
      <c r="K7411" s="26" t="s">
        <v>9582</v>
      </c>
      <c r="L7411" s="26" t="s">
        <v>33575</v>
      </c>
      <c r="M7411" s="26">
        <v>761926217628</v>
      </c>
      <c r="N7411" s="26">
        <v>5125080401</v>
      </c>
    </row>
    <row r="7412" spans="1:14">
      <c r="A7412" s="26" t="s">
        <v>3950</v>
      </c>
      <c r="B7412" s="26" t="s">
        <v>3951</v>
      </c>
      <c r="C7412" s="26">
        <v>42097233</v>
      </c>
      <c r="D7412" s="26" t="s">
        <v>24</v>
      </c>
      <c r="E7412" s="26" t="s">
        <v>33576</v>
      </c>
      <c r="F7412" s="26" t="s">
        <v>33577</v>
      </c>
      <c r="G7412" s="26" t="s">
        <v>9579</v>
      </c>
      <c r="H7412" s="26" t="s">
        <v>506</v>
      </c>
      <c r="I7412" s="26" t="s">
        <v>10352</v>
      </c>
      <c r="J7412" s="26" t="s">
        <v>33578</v>
      </c>
      <c r="K7412" s="26" t="s">
        <v>9582</v>
      </c>
      <c r="L7412" s="26" t="s">
        <v>33579</v>
      </c>
      <c r="M7412" s="26">
        <v>380986659617</v>
      </c>
      <c r="N7412" s="26">
        <v>520885003</v>
      </c>
    </row>
    <row r="7413" spans="1:14">
      <c r="A7413" s="26" t="s">
        <v>2857</v>
      </c>
      <c r="B7413" s="26" t="s">
        <v>2858</v>
      </c>
      <c r="C7413" s="26">
        <v>2125042</v>
      </c>
      <c r="D7413" s="26" t="s">
        <v>780</v>
      </c>
      <c r="E7413" s="26" t="s">
        <v>33580</v>
      </c>
      <c r="F7413" s="26" t="s">
        <v>33581</v>
      </c>
      <c r="G7413" s="26" t="s">
        <v>9601</v>
      </c>
      <c r="H7413" s="26" t="s">
        <v>258</v>
      </c>
      <c r="J7413" s="26" t="s">
        <v>263</v>
      </c>
      <c r="K7413" s="26" t="s">
        <v>9597</v>
      </c>
      <c r="L7413" s="26" t="s">
        <v>33582</v>
      </c>
      <c r="M7413" s="26">
        <v>380627448670</v>
      </c>
      <c r="N7413" s="26">
        <v>1410300000</v>
      </c>
    </row>
    <row r="7414" spans="1:14">
      <c r="A7414" s="26" t="s">
        <v>1821</v>
      </c>
      <c r="B7414" s="26" t="s">
        <v>1822</v>
      </c>
      <c r="C7414" s="26">
        <v>38031318</v>
      </c>
      <c r="D7414" s="26" t="s">
        <v>24</v>
      </c>
      <c r="E7414" s="26" t="s">
        <v>33583</v>
      </c>
      <c r="F7414" s="26" t="s">
        <v>33584</v>
      </c>
      <c r="G7414" s="26" t="s">
        <v>9586</v>
      </c>
      <c r="H7414" s="26" t="s">
        <v>27</v>
      </c>
      <c r="J7414" s="26" t="s">
        <v>67</v>
      </c>
      <c r="K7414" s="26" t="s">
        <v>9597</v>
      </c>
      <c r="L7414" s="26" t="s">
        <v>33585</v>
      </c>
      <c r="M7414" s="26">
        <v>380433760259</v>
      </c>
      <c r="N7414" s="26">
        <v>510400000</v>
      </c>
    </row>
    <row r="7415" spans="1:14">
      <c r="A7415" s="26" t="s">
        <v>2212</v>
      </c>
      <c r="B7415" s="26" t="s">
        <v>2213</v>
      </c>
      <c r="C7415" s="26">
        <v>37834197</v>
      </c>
      <c r="D7415" s="26" t="s">
        <v>24</v>
      </c>
      <c r="E7415" s="26" t="s">
        <v>33586</v>
      </c>
      <c r="F7415" s="26" t="s">
        <v>33587</v>
      </c>
      <c r="G7415" s="26" t="s">
        <v>9586</v>
      </c>
      <c r="H7415" s="26" t="s">
        <v>133</v>
      </c>
      <c r="I7415" s="26" t="s">
        <v>16462</v>
      </c>
      <c r="J7415" s="26" t="s">
        <v>33588</v>
      </c>
      <c r="K7415" s="26" t="s">
        <v>9582</v>
      </c>
      <c r="L7415" s="26" t="s">
        <v>33589</v>
      </c>
      <c r="M7415" s="26">
        <v>380569353753</v>
      </c>
      <c r="N7415" s="26">
        <v>520883812</v>
      </c>
    </row>
    <row r="7416" spans="1:14">
      <c r="A7416" s="26" t="s">
        <v>8565</v>
      </c>
      <c r="B7416" s="26" t="s">
        <v>8566</v>
      </c>
      <c r="C7416" s="26">
        <v>5396876</v>
      </c>
      <c r="D7416" s="26" t="s">
        <v>24</v>
      </c>
      <c r="E7416" s="26" t="s">
        <v>33590</v>
      </c>
      <c r="F7416" s="26" t="s">
        <v>33591</v>
      </c>
      <c r="G7416" s="26" t="s">
        <v>9586</v>
      </c>
      <c r="H7416" s="26" t="s">
        <v>1269</v>
      </c>
      <c r="J7416" s="26" t="s">
        <v>19156</v>
      </c>
      <c r="K7416" s="26" t="s">
        <v>9906</v>
      </c>
      <c r="L7416" s="26" t="s">
        <v>33592</v>
      </c>
      <c r="M7416" s="26">
        <v>380552361107</v>
      </c>
      <c r="N7416" s="26">
        <v>124755600</v>
      </c>
    </row>
    <row r="7417" spans="1:14">
      <c r="A7417" s="26" t="s">
        <v>8696</v>
      </c>
      <c r="B7417" s="26" t="s">
        <v>8697</v>
      </c>
      <c r="C7417" s="26">
        <v>38447428</v>
      </c>
      <c r="D7417" s="26" t="s">
        <v>24</v>
      </c>
      <c r="E7417" s="26" t="s">
        <v>33593</v>
      </c>
      <c r="F7417" s="26" t="s">
        <v>33594</v>
      </c>
      <c r="G7417" s="26" t="s">
        <v>9586</v>
      </c>
      <c r="H7417" s="26" t="s">
        <v>1308</v>
      </c>
      <c r="J7417" s="26" t="s">
        <v>1426</v>
      </c>
      <c r="K7417" s="26" t="s">
        <v>9582</v>
      </c>
      <c r="L7417" s="26" t="s">
        <v>33595</v>
      </c>
      <c r="M7417" s="26">
        <v>380384977503</v>
      </c>
      <c r="N7417" s="26">
        <v>123584702</v>
      </c>
    </row>
    <row r="7418" spans="1:14">
      <c r="A7418" s="26" t="s">
        <v>4142</v>
      </c>
      <c r="B7418" s="26" t="s">
        <v>4143</v>
      </c>
      <c r="C7418" s="26">
        <v>39020574</v>
      </c>
      <c r="D7418" s="26" t="s">
        <v>24</v>
      </c>
      <c r="E7418" s="26" t="s">
        <v>33596</v>
      </c>
      <c r="F7418" s="26" t="s">
        <v>33597</v>
      </c>
      <c r="G7418" s="26" t="s">
        <v>9586</v>
      </c>
      <c r="H7418" s="26" t="s">
        <v>506</v>
      </c>
      <c r="I7418" s="26" t="s">
        <v>12368</v>
      </c>
      <c r="J7418" s="26" t="s">
        <v>33598</v>
      </c>
      <c r="K7418" s="26" t="s">
        <v>9606</v>
      </c>
      <c r="L7418" s="26" t="s">
        <v>33599</v>
      </c>
      <c r="M7418" s="26">
        <v>380343364473</v>
      </c>
      <c r="N7418" s="26">
        <v>2623255700</v>
      </c>
    </row>
    <row r="7419" spans="1:14">
      <c r="A7419" s="26" t="s">
        <v>5759</v>
      </c>
      <c r="B7419" s="26" t="s">
        <v>5760</v>
      </c>
      <c r="C7419" s="26">
        <v>38960518</v>
      </c>
      <c r="D7419" s="26" t="s">
        <v>24</v>
      </c>
      <c r="E7419" s="26" t="s">
        <v>33600</v>
      </c>
      <c r="F7419" s="26" t="s">
        <v>33601</v>
      </c>
      <c r="G7419" s="26" t="s">
        <v>9586</v>
      </c>
      <c r="H7419" s="26" t="s">
        <v>799</v>
      </c>
      <c r="J7419" s="26" t="s">
        <v>800</v>
      </c>
      <c r="K7419" s="26" t="s">
        <v>9597</v>
      </c>
      <c r="L7419" s="26" t="s">
        <v>33602</v>
      </c>
      <c r="M7419" s="26">
        <v>380444850208</v>
      </c>
      <c r="N7419" s="26">
        <v>4822784009</v>
      </c>
    </row>
    <row r="7420" spans="1:14">
      <c r="A7420" s="26" t="s">
        <v>1787</v>
      </c>
      <c r="B7420" s="26" t="s">
        <v>1788</v>
      </c>
      <c r="C7420" s="26">
        <v>37084458</v>
      </c>
      <c r="D7420" s="26" t="s">
        <v>24</v>
      </c>
      <c r="E7420" s="26" t="s">
        <v>33603</v>
      </c>
      <c r="F7420" s="26" t="s">
        <v>33604</v>
      </c>
      <c r="G7420" s="26" t="s">
        <v>9579</v>
      </c>
      <c r="H7420" s="26" t="s">
        <v>27</v>
      </c>
      <c r="I7420" s="26" t="s">
        <v>12789</v>
      </c>
      <c r="J7420" s="26" t="s">
        <v>33605</v>
      </c>
      <c r="K7420" s="26" t="s">
        <v>9582</v>
      </c>
      <c r="L7420" s="26" t="s">
        <v>33606</v>
      </c>
      <c r="M7420" s="26">
        <v>380434025318</v>
      </c>
      <c r="N7420" s="26">
        <v>521982001</v>
      </c>
    </row>
    <row r="7421" spans="1:14">
      <c r="A7421" s="26" t="s">
        <v>9413</v>
      </c>
      <c r="B7421" s="26" t="s">
        <v>9414</v>
      </c>
      <c r="C7421" s="26">
        <v>39095807</v>
      </c>
      <c r="D7421" s="26" t="s">
        <v>24</v>
      </c>
      <c r="E7421" s="26" t="s">
        <v>33607</v>
      </c>
      <c r="F7421" s="26" t="s">
        <v>33608</v>
      </c>
      <c r="G7421" s="26" t="s">
        <v>9586</v>
      </c>
      <c r="H7421" s="26" t="s">
        <v>1573</v>
      </c>
      <c r="I7421" s="26" t="s">
        <v>15895</v>
      </c>
      <c r="J7421" s="26" t="s">
        <v>9415</v>
      </c>
      <c r="K7421" s="26" t="s">
        <v>9597</v>
      </c>
      <c r="L7421" s="26" t="s">
        <v>33609</v>
      </c>
      <c r="M7421" s="26">
        <v>380465421283</v>
      </c>
      <c r="N7421" s="26">
        <v>7425810100</v>
      </c>
    </row>
    <row r="7422" spans="1:14">
      <c r="A7422" s="26" t="s">
        <v>6371</v>
      </c>
      <c r="B7422" s="26" t="s">
        <v>6372</v>
      </c>
      <c r="C7422" s="26" t="s">
        <v>1604</v>
      </c>
      <c r="D7422" s="26" t="s">
        <v>24</v>
      </c>
      <c r="E7422" s="26" t="s">
        <v>33610</v>
      </c>
      <c r="F7422" s="26" t="s">
        <v>33611</v>
      </c>
      <c r="G7422" s="26" t="s">
        <v>9586</v>
      </c>
      <c r="H7422" s="26" t="s">
        <v>885</v>
      </c>
      <c r="J7422" s="26" t="s">
        <v>910</v>
      </c>
      <c r="K7422" s="26" t="s">
        <v>9597</v>
      </c>
      <c r="L7422" s="26" t="s">
        <v>22389</v>
      </c>
      <c r="M7422" s="26">
        <v>380735584666</v>
      </c>
      <c r="N7422" s="26">
        <v>5110100000</v>
      </c>
    </row>
    <row r="7423" spans="1:14">
      <c r="A7423" s="26" t="s">
        <v>3021</v>
      </c>
      <c r="B7423" s="26" t="s">
        <v>3022</v>
      </c>
      <c r="C7423" s="26">
        <v>41276572</v>
      </c>
      <c r="D7423" s="26" t="s">
        <v>24</v>
      </c>
      <c r="E7423" s="26" t="s">
        <v>33612</v>
      </c>
      <c r="F7423" s="26" t="s">
        <v>33613</v>
      </c>
      <c r="G7423" s="26" t="s">
        <v>9586</v>
      </c>
      <c r="H7423" s="26" t="s">
        <v>258</v>
      </c>
      <c r="I7423" s="26" t="s">
        <v>12739</v>
      </c>
      <c r="J7423" s="26" t="s">
        <v>33614</v>
      </c>
      <c r="K7423" s="26" t="s">
        <v>9582</v>
      </c>
      <c r="L7423" s="26" t="s">
        <v>33615</v>
      </c>
      <c r="M7423" s="26">
        <v>380951800552</v>
      </c>
      <c r="N7423" s="26">
        <v>1420910819</v>
      </c>
    </row>
    <row r="7424" spans="1:14">
      <c r="A7424" s="26" t="s">
        <v>8883</v>
      </c>
      <c r="B7424" s="26" t="s">
        <v>8884</v>
      </c>
      <c r="C7424" s="26">
        <v>38682646</v>
      </c>
      <c r="D7424" s="26" t="s">
        <v>24</v>
      </c>
      <c r="E7424" s="26" t="s">
        <v>33616</v>
      </c>
      <c r="F7424" s="26" t="s">
        <v>33617</v>
      </c>
      <c r="G7424" s="26" t="s">
        <v>9579</v>
      </c>
      <c r="H7424" s="26" t="s">
        <v>1401</v>
      </c>
      <c r="I7424" s="26" t="s">
        <v>10182</v>
      </c>
      <c r="J7424" s="26" t="s">
        <v>21594</v>
      </c>
      <c r="K7424" s="26" t="s">
        <v>9582</v>
      </c>
      <c r="L7424" s="26" t="s">
        <v>33618</v>
      </c>
      <c r="M7424" s="26">
        <v>380984456741</v>
      </c>
      <c r="N7424" s="26">
        <v>120782902</v>
      </c>
    </row>
    <row r="7425" spans="1:14">
      <c r="A7425" s="26" t="s">
        <v>8404</v>
      </c>
      <c r="B7425" s="26" t="s">
        <v>8405</v>
      </c>
      <c r="C7425" s="26">
        <v>38637457</v>
      </c>
      <c r="D7425" s="26" t="s">
        <v>24</v>
      </c>
      <c r="E7425" s="26" t="s">
        <v>33619</v>
      </c>
      <c r="F7425" s="26" t="s">
        <v>33620</v>
      </c>
      <c r="G7425" s="26" t="s">
        <v>9586</v>
      </c>
      <c r="H7425" s="26" t="s">
        <v>1269</v>
      </c>
      <c r="I7425" s="26" t="s">
        <v>15183</v>
      </c>
      <c r="J7425" s="26" t="s">
        <v>1274</v>
      </c>
      <c r="K7425" s="26" t="s">
        <v>9606</v>
      </c>
      <c r="L7425" s="26" t="s">
        <v>33621</v>
      </c>
      <c r="M7425" s="26">
        <v>761223831590</v>
      </c>
      <c r="N7425" s="26">
        <v>5922055302</v>
      </c>
    </row>
    <row r="7426" spans="1:14">
      <c r="A7426" s="26" t="s">
        <v>3994</v>
      </c>
      <c r="B7426" s="26" t="s">
        <v>3995</v>
      </c>
      <c r="C7426" s="26">
        <v>42043117</v>
      </c>
      <c r="D7426" s="26" t="s">
        <v>24</v>
      </c>
      <c r="E7426" s="26" t="s">
        <v>33622</v>
      </c>
      <c r="F7426" s="26" t="s">
        <v>33623</v>
      </c>
      <c r="G7426" s="26" t="s">
        <v>9579</v>
      </c>
      <c r="H7426" s="26" t="s">
        <v>506</v>
      </c>
      <c r="I7426" s="26" t="s">
        <v>10777</v>
      </c>
      <c r="J7426" s="26" t="s">
        <v>33624</v>
      </c>
      <c r="K7426" s="26" t="s">
        <v>9582</v>
      </c>
      <c r="L7426" s="26" t="s">
        <v>33625</v>
      </c>
      <c r="M7426" s="26">
        <v>380343055621</v>
      </c>
      <c r="N7426" s="26">
        <v>2621655702</v>
      </c>
    </row>
    <row r="7427" spans="1:14">
      <c r="A7427" s="26" t="s">
        <v>8799</v>
      </c>
      <c r="B7427" s="26" t="s">
        <v>8800</v>
      </c>
      <c r="C7427" s="26">
        <v>40887956</v>
      </c>
      <c r="D7427" s="26" t="s">
        <v>24</v>
      </c>
      <c r="E7427" s="26" t="s">
        <v>33626</v>
      </c>
      <c r="F7427" s="26" t="s">
        <v>10435</v>
      </c>
      <c r="G7427" s="26" t="s">
        <v>9586</v>
      </c>
      <c r="H7427" s="26" t="s">
        <v>1308</v>
      </c>
      <c r="J7427" s="26" t="s">
        <v>1387</v>
      </c>
      <c r="K7427" s="26" t="s">
        <v>9597</v>
      </c>
      <c r="L7427" s="26" t="s">
        <v>33627</v>
      </c>
      <c r="M7427" s="26">
        <v>761065843500</v>
      </c>
      <c r="N7427" s="26">
        <v>4412745702</v>
      </c>
    </row>
    <row r="7428" spans="1:14">
      <c r="A7428" s="26" t="s">
        <v>7570</v>
      </c>
      <c r="B7428" s="26" t="s">
        <v>7571</v>
      </c>
      <c r="C7428" s="26" t="s">
        <v>1604</v>
      </c>
      <c r="D7428" s="26" t="s">
        <v>24</v>
      </c>
      <c r="E7428" s="26" t="s">
        <v>33628</v>
      </c>
      <c r="F7428" s="26" t="s">
        <v>9742</v>
      </c>
      <c r="G7428" s="26" t="s">
        <v>9591</v>
      </c>
      <c r="H7428" s="26" t="s">
        <v>1088</v>
      </c>
      <c r="I7428" s="26" t="s">
        <v>9743</v>
      </c>
      <c r="J7428" s="26" t="s">
        <v>1092</v>
      </c>
      <c r="K7428" s="26" t="s">
        <v>9597</v>
      </c>
      <c r="L7428" s="26" t="s">
        <v>33629</v>
      </c>
      <c r="M7428" s="26">
        <v>761355231126</v>
      </c>
      <c r="N7428" s="26">
        <v>1825080601</v>
      </c>
    </row>
    <row r="7429" spans="1:14">
      <c r="A7429" s="26" t="s">
        <v>3309</v>
      </c>
      <c r="B7429" s="26" t="s">
        <v>3310</v>
      </c>
      <c r="C7429" s="26">
        <v>38215258</v>
      </c>
      <c r="D7429" s="26" t="s">
        <v>24</v>
      </c>
      <c r="E7429" s="26" t="s">
        <v>33630</v>
      </c>
      <c r="F7429" s="26" t="s">
        <v>33631</v>
      </c>
      <c r="G7429" s="26" t="s">
        <v>9586</v>
      </c>
      <c r="H7429" s="26" t="s">
        <v>375</v>
      </c>
      <c r="I7429" s="26" t="s">
        <v>17854</v>
      </c>
      <c r="J7429" s="26" t="s">
        <v>33632</v>
      </c>
      <c r="K7429" s="26" t="s">
        <v>9582</v>
      </c>
      <c r="L7429" s="26" t="s">
        <v>33633</v>
      </c>
      <c r="M7429" s="26">
        <v>380414553128</v>
      </c>
      <c r="N7429" s="26">
        <v>1821184001</v>
      </c>
    </row>
    <row r="7430" spans="1:14">
      <c r="A7430" s="26" t="s">
        <v>2802</v>
      </c>
      <c r="B7430" s="26" t="s">
        <v>2803</v>
      </c>
      <c r="C7430" s="26">
        <v>37339271</v>
      </c>
      <c r="D7430" s="26" t="s">
        <v>24</v>
      </c>
      <c r="E7430" s="26" t="s">
        <v>33634</v>
      </c>
      <c r="F7430" s="26" t="s">
        <v>33635</v>
      </c>
      <c r="G7430" s="26" t="s">
        <v>9591</v>
      </c>
      <c r="H7430" s="26" t="s">
        <v>258</v>
      </c>
      <c r="I7430" s="26" t="s">
        <v>9747</v>
      </c>
      <c r="J7430" s="26" t="s">
        <v>2728</v>
      </c>
      <c r="K7430" s="26" t="s">
        <v>9582</v>
      </c>
      <c r="L7430" s="26" t="s">
        <v>33636</v>
      </c>
      <c r="M7430" s="26">
        <v>380955161063</v>
      </c>
      <c r="N7430" s="26">
        <v>1222685508</v>
      </c>
    </row>
    <row r="7431" spans="1:14">
      <c r="A7431" s="26" t="s">
        <v>3230</v>
      </c>
      <c r="B7431" s="26" t="s">
        <v>3231</v>
      </c>
      <c r="C7431" s="26">
        <v>38562298</v>
      </c>
      <c r="D7431" s="26" t="s">
        <v>24</v>
      </c>
      <c r="E7431" s="26" t="s">
        <v>33637</v>
      </c>
      <c r="F7431" s="26" t="s">
        <v>33638</v>
      </c>
      <c r="G7431" s="26" t="s">
        <v>9591</v>
      </c>
      <c r="H7431" s="26" t="s">
        <v>375</v>
      </c>
      <c r="I7431" s="26" t="s">
        <v>9592</v>
      </c>
      <c r="J7431" s="26" t="s">
        <v>33639</v>
      </c>
      <c r="K7431" s="26" t="s">
        <v>9582</v>
      </c>
      <c r="L7431" s="26" t="s">
        <v>33640</v>
      </c>
      <c r="M7431" s="26">
        <v>380982521453</v>
      </c>
      <c r="N7431" s="26">
        <v>1824410111</v>
      </c>
    </row>
    <row r="7432" spans="1:14">
      <c r="A7432" s="26" t="s">
        <v>2151</v>
      </c>
      <c r="B7432" s="26" t="s">
        <v>2152</v>
      </c>
      <c r="C7432" s="26" t="s">
        <v>1604</v>
      </c>
      <c r="D7432" s="26" t="s">
        <v>24</v>
      </c>
      <c r="E7432" s="26" t="s">
        <v>33641</v>
      </c>
      <c r="F7432" s="26" t="s">
        <v>2152</v>
      </c>
      <c r="G7432" s="26" t="s">
        <v>9586</v>
      </c>
      <c r="H7432" s="26" t="s">
        <v>735</v>
      </c>
      <c r="J7432" s="26" t="s">
        <v>11466</v>
      </c>
      <c r="K7432" s="26" t="s">
        <v>9597</v>
      </c>
      <c r="L7432" s="26" t="s">
        <v>33642</v>
      </c>
      <c r="M7432" s="26">
        <v>761618868436</v>
      </c>
      <c r="N7432" s="26">
        <v>4610160300</v>
      </c>
    </row>
    <row r="7433" spans="1:14">
      <c r="A7433" s="26" t="s">
        <v>5464</v>
      </c>
      <c r="B7433" s="26" t="s">
        <v>5461</v>
      </c>
      <c r="C7433" s="26">
        <v>42310851</v>
      </c>
      <c r="D7433" s="26" t="s">
        <v>24</v>
      </c>
      <c r="E7433" s="26" t="s">
        <v>33643</v>
      </c>
      <c r="F7433" s="26" t="s">
        <v>33644</v>
      </c>
      <c r="G7433" s="26" t="s">
        <v>9579</v>
      </c>
      <c r="H7433" s="26" t="s">
        <v>735</v>
      </c>
      <c r="I7433" s="26" t="s">
        <v>9605</v>
      </c>
      <c r="J7433" s="26" t="s">
        <v>33645</v>
      </c>
      <c r="K7433" s="26" t="s">
        <v>9582</v>
      </c>
      <c r="L7433" s="26" t="s">
        <v>33646</v>
      </c>
      <c r="M7433" s="26">
        <v>380673478981</v>
      </c>
      <c r="N7433" s="26">
        <v>4621510515</v>
      </c>
    </row>
    <row r="7434" spans="1:14">
      <c r="A7434" s="26" t="s">
        <v>8893</v>
      </c>
      <c r="B7434" s="26" t="s">
        <v>8894</v>
      </c>
      <c r="C7434" s="26">
        <v>41937159</v>
      </c>
      <c r="D7434" s="26" t="s">
        <v>24</v>
      </c>
      <c r="E7434" s="26" t="s">
        <v>33647</v>
      </c>
      <c r="F7434" s="26" t="s">
        <v>33648</v>
      </c>
      <c r="G7434" s="26" t="s">
        <v>9579</v>
      </c>
      <c r="H7434" s="26" t="s">
        <v>1401</v>
      </c>
      <c r="I7434" s="26" t="s">
        <v>9696</v>
      </c>
      <c r="J7434" s="26" t="s">
        <v>33649</v>
      </c>
      <c r="K7434" s="26" t="s">
        <v>9582</v>
      </c>
      <c r="L7434" s="26" t="s">
        <v>33650</v>
      </c>
      <c r="M7434" s="26">
        <v>761930217958</v>
      </c>
      <c r="N7434" s="26">
        <v>523783005</v>
      </c>
    </row>
    <row r="7435" spans="1:14">
      <c r="A7435" s="26" t="s">
        <v>3473</v>
      </c>
      <c r="B7435" s="26" t="s">
        <v>3474</v>
      </c>
      <c r="C7435" s="26">
        <v>38466531</v>
      </c>
      <c r="D7435" s="26" t="s">
        <v>24</v>
      </c>
      <c r="E7435" s="26" t="s">
        <v>33651</v>
      </c>
      <c r="F7435" s="26" t="s">
        <v>33652</v>
      </c>
      <c r="G7435" s="26" t="s">
        <v>9586</v>
      </c>
      <c r="H7435" s="26" t="s">
        <v>392</v>
      </c>
      <c r="I7435" s="26" t="s">
        <v>11629</v>
      </c>
      <c r="J7435" s="26" t="s">
        <v>33653</v>
      </c>
      <c r="K7435" s="26" t="s">
        <v>9582</v>
      </c>
      <c r="L7435" s="26" t="s">
        <v>33654</v>
      </c>
      <c r="M7435" s="26">
        <v>761981498114</v>
      </c>
      <c r="N7435" s="26">
        <v>2124886201</v>
      </c>
    </row>
    <row r="7436" spans="1:14">
      <c r="A7436" s="26" t="s">
        <v>7913</v>
      </c>
      <c r="B7436" s="26" t="s">
        <v>7914</v>
      </c>
      <c r="C7436" s="26">
        <v>38897677</v>
      </c>
      <c r="D7436" s="26" t="s">
        <v>24</v>
      </c>
      <c r="E7436" s="26" t="s">
        <v>33655</v>
      </c>
      <c r="F7436" s="26" t="s">
        <v>19547</v>
      </c>
      <c r="G7436" s="26" t="s">
        <v>9586</v>
      </c>
      <c r="H7436" s="26" t="s">
        <v>1122</v>
      </c>
      <c r="I7436" s="26" t="s">
        <v>9887</v>
      </c>
      <c r="J7436" s="26" t="s">
        <v>11149</v>
      </c>
      <c r="K7436" s="26" t="s">
        <v>9582</v>
      </c>
      <c r="L7436" s="26" t="s">
        <v>33656</v>
      </c>
      <c r="M7436" s="26">
        <v>380574778393</v>
      </c>
      <c r="N7436" s="26">
        <v>723155106</v>
      </c>
    </row>
    <row r="7437" spans="1:14">
      <c r="A7437" s="26" t="s">
        <v>8646</v>
      </c>
      <c r="B7437" s="26" t="s">
        <v>8647</v>
      </c>
      <c r="C7437" s="26">
        <v>38195242</v>
      </c>
      <c r="D7437" s="26" t="s">
        <v>24</v>
      </c>
      <c r="E7437" s="26" t="s">
        <v>33657</v>
      </c>
      <c r="F7437" s="26" t="s">
        <v>33658</v>
      </c>
      <c r="G7437" s="26" t="s">
        <v>9586</v>
      </c>
      <c r="H7437" s="26" t="s">
        <v>1308</v>
      </c>
      <c r="I7437" s="26" t="s">
        <v>26127</v>
      </c>
      <c r="J7437" s="26" t="s">
        <v>33659</v>
      </c>
      <c r="K7437" s="26" t="s">
        <v>9582</v>
      </c>
      <c r="L7437" s="26" t="s">
        <v>33660</v>
      </c>
      <c r="M7437" s="26">
        <v>380987478901</v>
      </c>
      <c r="N7437" s="26">
        <v>6821587001</v>
      </c>
    </row>
    <row r="7438" spans="1:14">
      <c r="A7438" s="26" t="s">
        <v>4809</v>
      </c>
      <c r="B7438" s="26" t="s">
        <v>4810</v>
      </c>
      <c r="C7438" s="26">
        <v>1985305</v>
      </c>
      <c r="D7438" s="26" t="s">
        <v>24</v>
      </c>
      <c r="E7438" s="26" t="s">
        <v>33661</v>
      </c>
      <c r="F7438" s="26" t="s">
        <v>33662</v>
      </c>
      <c r="G7438" s="26" t="s">
        <v>9586</v>
      </c>
      <c r="H7438" s="26" t="s">
        <v>711</v>
      </c>
      <c r="J7438" s="26" t="s">
        <v>716</v>
      </c>
      <c r="K7438" s="26" t="s">
        <v>9597</v>
      </c>
      <c r="L7438" s="26" t="s">
        <v>17646</v>
      </c>
      <c r="M7438" s="26">
        <v>380997340874</v>
      </c>
      <c r="N7438" s="26">
        <v>4411800000</v>
      </c>
    </row>
    <row r="7439" spans="1:14">
      <c r="A7439" s="26" t="s">
        <v>7599</v>
      </c>
      <c r="B7439" s="26" t="s">
        <v>7600</v>
      </c>
      <c r="C7439" s="26">
        <v>38194961</v>
      </c>
      <c r="D7439" s="26" t="s">
        <v>24</v>
      </c>
      <c r="E7439" s="26" t="s">
        <v>33663</v>
      </c>
      <c r="F7439" s="26" t="s">
        <v>33664</v>
      </c>
      <c r="G7439" s="26" t="s">
        <v>9586</v>
      </c>
      <c r="H7439" s="26" t="s">
        <v>1088</v>
      </c>
      <c r="I7439" s="26" t="s">
        <v>9882</v>
      </c>
      <c r="J7439" s="26" t="s">
        <v>33665</v>
      </c>
      <c r="K7439" s="26" t="s">
        <v>9582</v>
      </c>
      <c r="L7439" s="26" t="s">
        <v>33666</v>
      </c>
      <c r="M7439" s="26">
        <v>380355744331</v>
      </c>
      <c r="N7439" s="26">
        <v>6121682401</v>
      </c>
    </row>
    <row r="7440" spans="1:14">
      <c r="A7440" s="26" t="s">
        <v>2255</v>
      </c>
      <c r="B7440" s="26" t="s">
        <v>2256</v>
      </c>
      <c r="C7440" s="26" t="s">
        <v>1604</v>
      </c>
      <c r="D7440" s="26" t="s">
        <v>24</v>
      </c>
      <c r="E7440" s="26" t="s">
        <v>33667</v>
      </c>
      <c r="F7440" s="26" t="s">
        <v>33668</v>
      </c>
      <c r="G7440" s="26" t="s">
        <v>9591</v>
      </c>
      <c r="H7440" s="26" t="s">
        <v>133</v>
      </c>
      <c r="J7440" s="26" t="s">
        <v>146</v>
      </c>
      <c r="K7440" s="26" t="s">
        <v>9597</v>
      </c>
      <c r="L7440" s="26" t="s">
        <v>33669</v>
      </c>
      <c r="M7440" s="26">
        <v>380676571585</v>
      </c>
      <c r="N7440" s="26">
        <v>1210100000</v>
      </c>
    </row>
    <row r="7441" spans="1:14">
      <c r="A7441" s="26" t="s">
        <v>6853</v>
      </c>
      <c r="B7441" s="26" t="s">
        <v>6854</v>
      </c>
      <c r="C7441" s="26">
        <v>1999661</v>
      </c>
      <c r="D7441" s="26" t="s">
        <v>780</v>
      </c>
      <c r="E7441" s="26" t="s">
        <v>33670</v>
      </c>
      <c r="F7441" s="26" t="s">
        <v>33671</v>
      </c>
      <c r="G7441" s="26" t="s">
        <v>9601</v>
      </c>
      <c r="H7441" s="26" t="s">
        <v>949</v>
      </c>
      <c r="I7441" s="26" t="s">
        <v>977</v>
      </c>
      <c r="J7441" s="26" t="s">
        <v>977</v>
      </c>
      <c r="K7441" s="26" t="s">
        <v>9597</v>
      </c>
      <c r="L7441" s="26" t="s">
        <v>33672</v>
      </c>
      <c r="M7441" s="26">
        <v>380532609809</v>
      </c>
      <c r="N7441" s="26">
        <v>4424080504</v>
      </c>
    </row>
    <row r="7442" spans="1:14">
      <c r="A7442" s="26" t="s">
        <v>4888</v>
      </c>
      <c r="B7442" s="26" t="s">
        <v>4889</v>
      </c>
      <c r="C7442" s="26">
        <v>1983720</v>
      </c>
      <c r="D7442" s="26" t="s">
        <v>24</v>
      </c>
      <c r="E7442" s="26" t="s">
        <v>33673</v>
      </c>
      <c r="F7442" s="26" t="s">
        <v>33674</v>
      </c>
      <c r="G7442" s="26" t="s">
        <v>9591</v>
      </c>
      <c r="H7442" s="26" t="s">
        <v>711</v>
      </c>
      <c r="I7442" s="26" t="s">
        <v>10523</v>
      </c>
      <c r="J7442" s="26" t="s">
        <v>4890</v>
      </c>
      <c r="K7442" s="26" t="s">
        <v>9606</v>
      </c>
      <c r="L7442" s="26" t="s">
        <v>18098</v>
      </c>
      <c r="M7442" s="26">
        <v>380645621871</v>
      </c>
      <c r="N7442" s="26">
        <v>1223282005</v>
      </c>
    </row>
    <row r="7443" spans="1:14">
      <c r="A7443" s="26" t="s">
        <v>9051</v>
      </c>
      <c r="B7443" s="26" t="s">
        <v>9052</v>
      </c>
      <c r="C7443" s="26">
        <v>36753285</v>
      </c>
      <c r="D7443" s="26" t="s">
        <v>24</v>
      </c>
      <c r="E7443" s="26" t="s">
        <v>33675</v>
      </c>
      <c r="F7443" s="26" t="s">
        <v>33676</v>
      </c>
      <c r="G7443" s="26" t="s">
        <v>9579</v>
      </c>
      <c r="H7443" s="26" t="s">
        <v>1490</v>
      </c>
      <c r="I7443" s="26" t="s">
        <v>13151</v>
      </c>
      <c r="J7443" s="26" t="s">
        <v>33677</v>
      </c>
      <c r="K7443" s="26" t="s">
        <v>9582</v>
      </c>
      <c r="L7443" s="26" t="s">
        <v>33678</v>
      </c>
      <c r="M7443" s="26">
        <v>380373038384</v>
      </c>
      <c r="N7443" s="26">
        <v>4623387603</v>
      </c>
    </row>
    <row r="7444" spans="1:14">
      <c r="A7444" s="26" t="s">
        <v>6599</v>
      </c>
      <c r="B7444" s="26" t="s">
        <v>6600</v>
      </c>
      <c r="C7444" s="26">
        <v>38540913</v>
      </c>
      <c r="D7444" s="26" t="s">
        <v>24</v>
      </c>
      <c r="E7444" s="26" t="s">
        <v>33679</v>
      </c>
      <c r="F7444" s="26" t="s">
        <v>33680</v>
      </c>
      <c r="G7444" s="26" t="s">
        <v>9579</v>
      </c>
      <c r="H7444" s="26" t="s">
        <v>949</v>
      </c>
      <c r="I7444" s="26" t="s">
        <v>9580</v>
      </c>
      <c r="J7444" s="26" t="s">
        <v>33681</v>
      </c>
      <c r="K7444" s="26" t="s">
        <v>9582</v>
      </c>
      <c r="L7444" s="26" t="s">
        <v>33682</v>
      </c>
      <c r="M7444" s="26">
        <v>380997465957</v>
      </c>
      <c r="N7444" s="26">
        <v>3221284501</v>
      </c>
    </row>
    <row r="7445" spans="1:14">
      <c r="A7445" s="26" t="s">
        <v>7242</v>
      </c>
      <c r="B7445" s="26" t="s">
        <v>7243</v>
      </c>
      <c r="C7445" s="26">
        <v>1999842</v>
      </c>
      <c r="D7445" s="26" t="s">
        <v>780</v>
      </c>
      <c r="E7445" s="26" t="s">
        <v>33683</v>
      </c>
      <c r="F7445" s="26" t="s">
        <v>9793</v>
      </c>
      <c r="G7445" s="26" t="s">
        <v>9601</v>
      </c>
      <c r="H7445" s="26" t="s">
        <v>987</v>
      </c>
      <c r="I7445" s="26" t="s">
        <v>12684</v>
      </c>
      <c r="J7445" s="26" t="s">
        <v>646</v>
      </c>
      <c r="K7445" s="26" t="s">
        <v>9606</v>
      </c>
      <c r="L7445" s="26" t="s">
        <v>33684</v>
      </c>
      <c r="M7445" s="26">
        <v>380507183223</v>
      </c>
      <c r="N7445" s="26">
        <v>1824287321</v>
      </c>
    </row>
    <row r="7446" spans="1:14">
      <c r="A7446" s="26" t="s">
        <v>1978</v>
      </c>
      <c r="B7446" s="26" t="s">
        <v>1979</v>
      </c>
      <c r="C7446" s="26">
        <v>1982904</v>
      </c>
      <c r="D7446" s="26" t="s">
        <v>780</v>
      </c>
      <c r="E7446" s="26" t="s">
        <v>33685</v>
      </c>
      <c r="F7446" s="26" t="s">
        <v>33686</v>
      </c>
      <c r="G7446" s="26" t="s">
        <v>9601</v>
      </c>
      <c r="H7446" s="26" t="s">
        <v>103</v>
      </c>
      <c r="I7446" s="26" t="s">
        <v>26037</v>
      </c>
      <c r="J7446" s="26" t="s">
        <v>1980</v>
      </c>
      <c r="K7446" s="26" t="s">
        <v>9606</v>
      </c>
      <c r="L7446" s="26" t="s">
        <v>27250</v>
      </c>
      <c r="M7446" s="26">
        <v>380337221158</v>
      </c>
      <c r="N7446" s="26">
        <v>721155100</v>
      </c>
    </row>
    <row r="7447" spans="1:14">
      <c r="A7447" s="26" t="s">
        <v>1829</v>
      </c>
      <c r="B7447" s="26" t="s">
        <v>1830</v>
      </c>
      <c r="C7447" s="26">
        <v>37048032</v>
      </c>
      <c r="D7447" s="26" t="s">
        <v>24</v>
      </c>
      <c r="E7447" s="26" t="s">
        <v>33687</v>
      </c>
      <c r="F7447" s="26" t="s">
        <v>33688</v>
      </c>
      <c r="G7447" s="26" t="s">
        <v>9579</v>
      </c>
      <c r="H7447" s="26" t="s">
        <v>27</v>
      </c>
      <c r="I7447" s="26" t="s">
        <v>12860</v>
      </c>
      <c r="J7447" s="26" t="s">
        <v>33689</v>
      </c>
      <c r="K7447" s="26" t="s">
        <v>9582</v>
      </c>
      <c r="L7447" s="26" t="s">
        <v>33690</v>
      </c>
      <c r="M7447" s="26">
        <v>761397543946</v>
      </c>
      <c r="N7447" s="26">
        <v>522885903</v>
      </c>
    </row>
    <row r="7448" spans="1:14">
      <c r="A7448" s="26" t="s">
        <v>7843</v>
      </c>
      <c r="B7448" s="26" t="s">
        <v>7844</v>
      </c>
      <c r="C7448" s="26">
        <v>41835233</v>
      </c>
      <c r="D7448" s="26" t="s">
        <v>24</v>
      </c>
      <c r="E7448" s="26" t="s">
        <v>33691</v>
      </c>
      <c r="F7448" s="26" t="s">
        <v>33692</v>
      </c>
      <c r="G7448" s="26" t="s">
        <v>9586</v>
      </c>
      <c r="H7448" s="26" t="s">
        <v>1088</v>
      </c>
      <c r="I7448" s="26" t="s">
        <v>12823</v>
      </c>
      <c r="J7448" s="26" t="s">
        <v>22017</v>
      </c>
      <c r="K7448" s="26" t="s">
        <v>9582</v>
      </c>
      <c r="L7448" s="26" t="s">
        <v>33693</v>
      </c>
      <c r="M7448" s="26">
        <v>380982650719</v>
      </c>
      <c r="N7448" s="26">
        <v>6125810132</v>
      </c>
    </row>
    <row r="7449" spans="1:14">
      <c r="A7449" s="26" t="s">
        <v>4981</v>
      </c>
      <c r="B7449" s="26" t="s">
        <v>4982</v>
      </c>
      <c r="C7449" s="26">
        <v>40626575</v>
      </c>
      <c r="D7449" s="26" t="s">
        <v>24</v>
      </c>
      <c r="E7449" s="26" t="s">
        <v>33694</v>
      </c>
      <c r="F7449" s="26" t="s">
        <v>33695</v>
      </c>
      <c r="G7449" s="26" t="s">
        <v>9586</v>
      </c>
      <c r="H7449" s="26" t="s">
        <v>735</v>
      </c>
      <c r="I7449" s="26" t="s">
        <v>13448</v>
      </c>
      <c r="J7449" s="26" t="s">
        <v>33696</v>
      </c>
      <c r="K7449" s="26" t="s">
        <v>9582</v>
      </c>
      <c r="L7449" s="26" t="s">
        <v>33697</v>
      </c>
      <c r="M7449" s="26">
        <v>380975488858</v>
      </c>
      <c r="N7449" s="26">
        <v>4620983001</v>
      </c>
    </row>
    <row r="7450" spans="1:14">
      <c r="A7450" s="26" t="s">
        <v>4541</v>
      </c>
      <c r="B7450" s="26" t="s">
        <v>4542</v>
      </c>
      <c r="C7450" s="26">
        <v>38036489</v>
      </c>
      <c r="D7450" s="26" t="s">
        <v>24</v>
      </c>
      <c r="E7450" s="26" t="s">
        <v>33698</v>
      </c>
      <c r="F7450" s="26" t="s">
        <v>33699</v>
      </c>
      <c r="G7450" s="26" t="s">
        <v>9586</v>
      </c>
      <c r="H7450" s="26" t="s">
        <v>576</v>
      </c>
      <c r="J7450" s="26" t="s">
        <v>4543</v>
      </c>
      <c r="K7450" s="26" t="s">
        <v>9597</v>
      </c>
      <c r="L7450" s="26" t="s">
        <v>33700</v>
      </c>
      <c r="M7450" s="26">
        <v>380456564035</v>
      </c>
      <c r="N7450" s="26">
        <v>3211200000</v>
      </c>
    </row>
    <row r="7451" spans="1:14">
      <c r="A7451" s="26" t="s">
        <v>9098</v>
      </c>
      <c r="B7451" s="26" t="s">
        <v>9099</v>
      </c>
      <c r="C7451" s="26">
        <v>38561624</v>
      </c>
      <c r="D7451" s="26" t="s">
        <v>24</v>
      </c>
      <c r="E7451" s="26" t="s">
        <v>33701</v>
      </c>
      <c r="F7451" s="26" t="s">
        <v>33702</v>
      </c>
      <c r="G7451" s="26" t="s">
        <v>9586</v>
      </c>
      <c r="H7451" s="26" t="s">
        <v>1490</v>
      </c>
      <c r="I7451" s="26" t="s">
        <v>9841</v>
      </c>
      <c r="J7451" s="26" t="s">
        <v>33703</v>
      </c>
      <c r="K7451" s="26" t="s">
        <v>9606</v>
      </c>
      <c r="L7451" s="26" t="s">
        <v>33704</v>
      </c>
      <c r="M7451" s="26">
        <v>380953365823</v>
      </c>
      <c r="N7451" s="26">
        <v>7322555400</v>
      </c>
    </row>
    <row r="7452" spans="1:14">
      <c r="A7452" s="26" t="s">
        <v>8877</v>
      </c>
      <c r="B7452" s="26" t="s">
        <v>8878</v>
      </c>
      <c r="C7452" s="26">
        <v>42017886</v>
      </c>
      <c r="D7452" s="26" t="s">
        <v>24</v>
      </c>
      <c r="E7452" s="26" t="s">
        <v>33705</v>
      </c>
      <c r="F7452" s="26" t="s">
        <v>33706</v>
      </c>
      <c r="G7452" s="26" t="s">
        <v>9579</v>
      </c>
      <c r="H7452" s="26" t="s">
        <v>1401</v>
      </c>
      <c r="I7452" s="26" t="s">
        <v>14413</v>
      </c>
      <c r="J7452" s="26" t="s">
        <v>21135</v>
      </c>
      <c r="K7452" s="26" t="s">
        <v>9582</v>
      </c>
      <c r="L7452" s="26" t="s">
        <v>33707</v>
      </c>
      <c r="M7452" s="26">
        <v>380473293717</v>
      </c>
      <c r="N7452" s="26">
        <v>1824083001</v>
      </c>
    </row>
    <row r="7453" spans="1:14">
      <c r="A7453" s="26" t="s">
        <v>7728</v>
      </c>
      <c r="B7453" s="26" t="s">
        <v>7729</v>
      </c>
      <c r="C7453" s="26">
        <v>38868583</v>
      </c>
      <c r="D7453" s="26" t="s">
        <v>24</v>
      </c>
      <c r="E7453" s="26" t="s">
        <v>33708</v>
      </c>
      <c r="F7453" s="26" t="s">
        <v>33709</v>
      </c>
      <c r="G7453" s="26" t="s">
        <v>9586</v>
      </c>
      <c r="H7453" s="26" t="s">
        <v>1088</v>
      </c>
      <c r="I7453" s="26" t="s">
        <v>10691</v>
      </c>
      <c r="J7453" s="26" t="s">
        <v>7732</v>
      </c>
      <c r="K7453" s="26" t="s">
        <v>9606</v>
      </c>
      <c r="L7453" s="26" t="s">
        <v>33710</v>
      </c>
      <c r="M7453" s="26">
        <v>761026864770</v>
      </c>
      <c r="N7453" s="26">
        <v>6124655100</v>
      </c>
    </row>
    <row r="7454" spans="1:14">
      <c r="A7454" s="26" t="s">
        <v>5850</v>
      </c>
      <c r="B7454" s="26" t="s">
        <v>5851</v>
      </c>
      <c r="C7454" s="26">
        <v>42273991</v>
      </c>
      <c r="D7454" s="26" t="s">
        <v>24</v>
      </c>
      <c r="E7454" s="26" t="s">
        <v>33711</v>
      </c>
      <c r="F7454" s="26" t="s">
        <v>33712</v>
      </c>
      <c r="G7454" s="26" t="s">
        <v>9586</v>
      </c>
      <c r="H7454" s="26" t="s">
        <v>576</v>
      </c>
      <c r="J7454" s="26" t="s">
        <v>581</v>
      </c>
      <c r="K7454" s="26" t="s">
        <v>9597</v>
      </c>
      <c r="L7454" s="26" t="s">
        <v>33713</v>
      </c>
      <c r="M7454" s="26">
        <v>380800331100</v>
      </c>
      <c r="N7454" s="26">
        <v>2123681001</v>
      </c>
    </row>
    <row r="7455" spans="1:14">
      <c r="A7455" s="26" t="s">
        <v>4989</v>
      </c>
      <c r="B7455" s="26" t="s">
        <v>4990</v>
      </c>
      <c r="C7455" s="26">
        <v>20765006</v>
      </c>
      <c r="D7455" s="26" t="s">
        <v>780</v>
      </c>
      <c r="E7455" s="26" t="s">
        <v>33714</v>
      </c>
      <c r="F7455" s="26" t="s">
        <v>33715</v>
      </c>
      <c r="G7455" s="26" t="s">
        <v>9601</v>
      </c>
      <c r="H7455" s="26" t="s">
        <v>735</v>
      </c>
      <c r="I7455" s="26" t="s">
        <v>10941</v>
      </c>
      <c r="J7455" s="26" t="s">
        <v>4991</v>
      </c>
      <c r="K7455" s="26" t="s">
        <v>9597</v>
      </c>
      <c r="L7455" s="26" t="s">
        <v>33716</v>
      </c>
      <c r="M7455" s="26">
        <v>380323833451</v>
      </c>
      <c r="N7455" s="26">
        <v>4625110300</v>
      </c>
    </row>
    <row r="7456" spans="1:14">
      <c r="A7456" s="26" t="s">
        <v>2146</v>
      </c>
      <c r="B7456" s="26" t="s">
        <v>2147</v>
      </c>
      <c r="C7456" s="26">
        <v>38652480</v>
      </c>
      <c r="D7456" s="26" t="s">
        <v>24</v>
      </c>
      <c r="E7456" s="26" t="s">
        <v>33717</v>
      </c>
      <c r="F7456" s="26" t="s">
        <v>33718</v>
      </c>
      <c r="G7456" s="26" t="s">
        <v>9586</v>
      </c>
      <c r="H7456" s="26" t="s">
        <v>103</v>
      </c>
      <c r="I7456" s="26" t="s">
        <v>13187</v>
      </c>
      <c r="J7456" s="26" t="s">
        <v>33719</v>
      </c>
      <c r="K7456" s="26" t="s">
        <v>9582</v>
      </c>
      <c r="L7456" s="26" t="s">
        <v>33720</v>
      </c>
      <c r="M7456" s="26">
        <v>380336397736</v>
      </c>
      <c r="N7456" s="26">
        <v>725555106</v>
      </c>
    </row>
    <row r="7457" spans="1:14">
      <c r="A7457" s="26" t="s">
        <v>7404</v>
      </c>
      <c r="B7457" s="26" t="s">
        <v>7405</v>
      </c>
      <c r="C7457" s="26">
        <v>37344850</v>
      </c>
      <c r="D7457" s="26" t="s">
        <v>24</v>
      </c>
      <c r="E7457" s="26" t="s">
        <v>33721</v>
      </c>
      <c r="F7457" s="26" t="s">
        <v>33722</v>
      </c>
      <c r="G7457" s="26" t="s">
        <v>9586</v>
      </c>
      <c r="H7457" s="26" t="s">
        <v>1025</v>
      </c>
      <c r="I7457" s="26" t="s">
        <v>12258</v>
      </c>
      <c r="J7457" s="26" t="s">
        <v>11183</v>
      </c>
      <c r="K7457" s="26" t="s">
        <v>9582</v>
      </c>
      <c r="L7457" s="26" t="s">
        <v>33723</v>
      </c>
      <c r="M7457" s="26">
        <v>380544758216</v>
      </c>
      <c r="N7457" s="26">
        <v>523488203</v>
      </c>
    </row>
    <row r="7458" spans="1:14">
      <c r="A7458" s="26" t="s">
        <v>8735</v>
      </c>
      <c r="B7458" s="26" t="s">
        <v>8736</v>
      </c>
      <c r="C7458" s="26">
        <v>38358026</v>
      </c>
      <c r="D7458" s="26" t="s">
        <v>24</v>
      </c>
      <c r="E7458" s="26" t="s">
        <v>33724</v>
      </c>
      <c r="F7458" s="26" t="s">
        <v>33725</v>
      </c>
      <c r="G7458" s="26" t="s">
        <v>9579</v>
      </c>
      <c r="H7458" s="26" t="s">
        <v>1308</v>
      </c>
      <c r="I7458" s="26" t="s">
        <v>11309</v>
      </c>
      <c r="J7458" s="26" t="s">
        <v>33726</v>
      </c>
      <c r="K7458" s="26" t="s">
        <v>9582</v>
      </c>
      <c r="L7458" s="26" t="s">
        <v>33727</v>
      </c>
      <c r="M7458" s="26">
        <v>380974843013</v>
      </c>
      <c r="N7458" s="26">
        <v>6823980305</v>
      </c>
    </row>
    <row r="7459" spans="1:14">
      <c r="A7459" s="26" t="s">
        <v>8694</v>
      </c>
      <c r="B7459" s="26" t="s">
        <v>8695</v>
      </c>
      <c r="C7459" s="26">
        <v>38469307</v>
      </c>
      <c r="D7459" s="26" t="s">
        <v>24</v>
      </c>
      <c r="E7459" s="26" t="s">
        <v>33728</v>
      </c>
      <c r="F7459" s="26" t="s">
        <v>33729</v>
      </c>
      <c r="G7459" s="26" t="s">
        <v>9586</v>
      </c>
      <c r="H7459" s="26" t="s">
        <v>1308</v>
      </c>
      <c r="J7459" s="26" t="s">
        <v>8722</v>
      </c>
      <c r="K7459" s="26" t="s">
        <v>9582</v>
      </c>
      <c r="L7459" s="26" t="s">
        <v>33730</v>
      </c>
      <c r="M7459" s="26">
        <v>380681134157</v>
      </c>
      <c r="N7459" s="26">
        <v>6825087206</v>
      </c>
    </row>
    <row r="7460" spans="1:14">
      <c r="A7460" s="26" t="s">
        <v>3483</v>
      </c>
      <c r="B7460" s="26" t="s">
        <v>3484</v>
      </c>
      <c r="C7460" s="26">
        <v>42043319</v>
      </c>
      <c r="D7460" s="26" t="s">
        <v>24</v>
      </c>
      <c r="E7460" s="26" t="s">
        <v>33731</v>
      </c>
      <c r="F7460" s="26" t="s">
        <v>33732</v>
      </c>
      <c r="G7460" s="26" t="s">
        <v>9586</v>
      </c>
      <c r="H7460" s="26" t="s">
        <v>392</v>
      </c>
      <c r="I7460" s="26" t="s">
        <v>10627</v>
      </c>
      <c r="J7460" s="26" t="s">
        <v>33733</v>
      </c>
      <c r="K7460" s="26" t="s">
        <v>9582</v>
      </c>
      <c r="L7460" s="26" t="s">
        <v>33734</v>
      </c>
      <c r="M7460" s="26">
        <v>380979336348</v>
      </c>
      <c r="N7460" s="26">
        <v>2124481201</v>
      </c>
    </row>
    <row r="7461" spans="1:14">
      <c r="A7461" s="26" t="s">
        <v>7981</v>
      </c>
      <c r="B7461" s="26" t="s">
        <v>7966</v>
      </c>
      <c r="C7461" s="26">
        <v>40199749</v>
      </c>
      <c r="D7461" s="26" t="s">
        <v>780</v>
      </c>
      <c r="E7461" s="26" t="s">
        <v>33735</v>
      </c>
      <c r="F7461" s="26" t="s">
        <v>33736</v>
      </c>
      <c r="G7461" s="26" t="s">
        <v>9601</v>
      </c>
      <c r="H7461" s="26" t="s">
        <v>1122</v>
      </c>
      <c r="I7461" s="26" t="s">
        <v>13543</v>
      </c>
      <c r="J7461" s="26" t="s">
        <v>14992</v>
      </c>
      <c r="K7461" s="26" t="s">
        <v>9582</v>
      </c>
      <c r="L7461" s="26" t="s">
        <v>33737</v>
      </c>
      <c r="M7461" s="26">
        <v>383804523054</v>
      </c>
      <c r="N7461" s="26">
        <v>1220310107</v>
      </c>
    </row>
    <row r="7462" spans="1:14">
      <c r="A7462" s="26" t="s">
        <v>5288</v>
      </c>
      <c r="B7462" s="26" t="s">
        <v>5289</v>
      </c>
      <c r="C7462" s="26">
        <v>22421239</v>
      </c>
      <c r="D7462" s="26" t="s">
        <v>24</v>
      </c>
      <c r="E7462" s="26" t="s">
        <v>33738</v>
      </c>
      <c r="F7462" s="26" t="s">
        <v>33739</v>
      </c>
      <c r="G7462" s="26" t="s">
        <v>9591</v>
      </c>
      <c r="H7462" s="26" t="s">
        <v>735</v>
      </c>
      <c r="I7462" s="26" t="s">
        <v>11461</v>
      </c>
      <c r="J7462" s="26" t="s">
        <v>33740</v>
      </c>
      <c r="K7462" s="26" t="s">
        <v>9582</v>
      </c>
      <c r="L7462" s="26" t="s">
        <v>33741</v>
      </c>
      <c r="M7462" s="26">
        <v>380972566807</v>
      </c>
      <c r="N7462" s="26">
        <v>4621283901</v>
      </c>
    </row>
    <row r="7463" spans="1:14">
      <c r="A7463" s="26" t="s">
        <v>5971</v>
      </c>
      <c r="B7463" s="26" t="s">
        <v>5972</v>
      </c>
      <c r="C7463" s="26">
        <v>40947501</v>
      </c>
      <c r="D7463" s="26" t="s">
        <v>24</v>
      </c>
      <c r="E7463" s="26" t="s">
        <v>33742</v>
      </c>
      <c r="F7463" s="26" t="s">
        <v>33743</v>
      </c>
      <c r="G7463" s="26" t="s">
        <v>9579</v>
      </c>
      <c r="H7463" s="26" t="s">
        <v>835</v>
      </c>
      <c r="I7463" s="26" t="s">
        <v>23027</v>
      </c>
      <c r="J7463" s="26" t="s">
        <v>33744</v>
      </c>
      <c r="K7463" s="26" t="s">
        <v>9582</v>
      </c>
      <c r="L7463" s="26" t="s">
        <v>33745</v>
      </c>
      <c r="M7463" s="26">
        <v>380682744712</v>
      </c>
      <c r="N7463" s="26">
        <v>4825182210</v>
      </c>
    </row>
    <row r="7464" spans="1:14">
      <c r="A7464" s="26" t="s">
        <v>8741</v>
      </c>
      <c r="B7464" s="26" t="s">
        <v>8742</v>
      </c>
      <c r="C7464" s="26">
        <v>5481091</v>
      </c>
      <c r="D7464" s="26" t="s">
        <v>780</v>
      </c>
      <c r="E7464" s="26" t="s">
        <v>33746</v>
      </c>
      <c r="F7464" s="26" t="s">
        <v>33747</v>
      </c>
      <c r="G7464" s="26" t="s">
        <v>9601</v>
      </c>
      <c r="H7464" s="26" t="s">
        <v>1308</v>
      </c>
      <c r="J7464" s="26" t="s">
        <v>1376</v>
      </c>
      <c r="K7464" s="26" t="s">
        <v>9606</v>
      </c>
      <c r="L7464" s="26" t="s">
        <v>19881</v>
      </c>
      <c r="M7464" s="26">
        <v>380968002445</v>
      </c>
      <c r="N7464" s="26">
        <v>6824455100</v>
      </c>
    </row>
    <row r="7465" spans="1:14">
      <c r="A7465" s="26" t="s">
        <v>4463</v>
      </c>
      <c r="B7465" s="26" t="s">
        <v>4464</v>
      </c>
      <c r="C7465" s="26">
        <v>37917880</v>
      </c>
      <c r="D7465" s="26" t="s">
        <v>24</v>
      </c>
      <c r="E7465" s="26" t="s">
        <v>33748</v>
      </c>
      <c r="F7465" s="26" t="s">
        <v>33749</v>
      </c>
      <c r="G7465" s="26" t="s">
        <v>9586</v>
      </c>
      <c r="H7465" s="26" t="s">
        <v>576</v>
      </c>
      <c r="J7465" s="26" t="s">
        <v>23531</v>
      </c>
      <c r="K7465" s="26" t="s">
        <v>9582</v>
      </c>
      <c r="L7465" s="26" t="s">
        <v>33750</v>
      </c>
      <c r="M7465" s="26">
        <v>760912649084</v>
      </c>
      <c r="N7465" s="26">
        <v>1413500000</v>
      </c>
    </row>
    <row r="7466" spans="1:14">
      <c r="A7466" s="26" t="s">
        <v>9098</v>
      </c>
      <c r="B7466" s="26" t="s">
        <v>9099</v>
      </c>
      <c r="C7466" s="26">
        <v>38561624</v>
      </c>
      <c r="D7466" s="26" t="s">
        <v>24</v>
      </c>
      <c r="E7466" s="26" t="s">
        <v>33751</v>
      </c>
      <c r="F7466" s="26" t="s">
        <v>33752</v>
      </c>
      <c r="G7466" s="26" t="s">
        <v>9591</v>
      </c>
      <c r="H7466" s="26" t="s">
        <v>1490</v>
      </c>
      <c r="I7466" s="26" t="s">
        <v>9841</v>
      </c>
      <c r="J7466" s="26" t="s">
        <v>33753</v>
      </c>
      <c r="K7466" s="26" t="s">
        <v>9582</v>
      </c>
      <c r="L7466" s="26" t="s">
        <v>33754</v>
      </c>
      <c r="M7466" s="26">
        <v>380373658113</v>
      </c>
      <c r="N7466" s="26">
        <v>7322588503</v>
      </c>
    </row>
    <row r="7467" spans="1:14">
      <c r="A7467" s="26" t="s">
        <v>4742</v>
      </c>
      <c r="B7467" s="26" t="s">
        <v>4743</v>
      </c>
      <c r="C7467" s="26">
        <v>41835741</v>
      </c>
      <c r="D7467" s="26" t="s">
        <v>24</v>
      </c>
      <c r="E7467" s="26" t="s">
        <v>33755</v>
      </c>
      <c r="F7467" s="26" t="s">
        <v>33756</v>
      </c>
      <c r="G7467" s="26" t="s">
        <v>9586</v>
      </c>
      <c r="H7467" s="26" t="s">
        <v>670</v>
      </c>
      <c r="I7467" s="26" t="s">
        <v>23222</v>
      </c>
      <c r="J7467" s="26" t="s">
        <v>4744</v>
      </c>
      <c r="K7467" s="26" t="s">
        <v>9582</v>
      </c>
      <c r="L7467" s="26" t="s">
        <v>33757</v>
      </c>
      <c r="M7467" s="26">
        <v>380977863445</v>
      </c>
      <c r="N7467" s="26">
        <v>3521710300</v>
      </c>
    </row>
    <row r="7468" spans="1:14">
      <c r="A7468" s="26" t="s">
        <v>2402</v>
      </c>
      <c r="B7468" s="26" t="s">
        <v>2403</v>
      </c>
      <c r="C7468" s="26">
        <v>37906491</v>
      </c>
      <c r="D7468" s="26" t="s">
        <v>780</v>
      </c>
      <c r="E7468" s="26" t="s">
        <v>33758</v>
      </c>
      <c r="F7468" s="26" t="s">
        <v>33759</v>
      </c>
      <c r="G7468" s="26" t="s">
        <v>9601</v>
      </c>
      <c r="H7468" s="26" t="s">
        <v>133</v>
      </c>
      <c r="J7468" s="26" t="s">
        <v>2401</v>
      </c>
      <c r="K7468" s="26" t="s">
        <v>9597</v>
      </c>
      <c r="L7468" s="26" t="s">
        <v>24154</v>
      </c>
      <c r="M7468" s="26">
        <v>380677025046</v>
      </c>
      <c r="N7468" s="26">
        <v>122787502</v>
      </c>
    </row>
    <row r="7469" spans="1:14">
      <c r="A7469" s="26" t="s">
        <v>3731</v>
      </c>
      <c r="B7469" s="26" t="s">
        <v>3732</v>
      </c>
      <c r="C7469" s="26">
        <v>38969531</v>
      </c>
      <c r="D7469" s="26" t="s">
        <v>24</v>
      </c>
      <c r="E7469" s="26" t="s">
        <v>33760</v>
      </c>
      <c r="F7469" s="26" t="s">
        <v>18715</v>
      </c>
      <c r="G7469" s="26" t="s">
        <v>9586</v>
      </c>
      <c r="H7469" s="26" t="s">
        <v>468</v>
      </c>
      <c r="J7469" s="26" t="s">
        <v>481</v>
      </c>
      <c r="K7469" s="26" t="s">
        <v>9597</v>
      </c>
      <c r="L7469" s="26" t="s">
        <v>33761</v>
      </c>
      <c r="M7469" s="26">
        <v>761224674360</v>
      </c>
      <c r="N7469" s="26">
        <v>1222380503</v>
      </c>
    </row>
    <row r="7470" spans="1:14">
      <c r="A7470" s="26" t="s">
        <v>1773</v>
      </c>
      <c r="B7470" s="26" t="s">
        <v>1774</v>
      </c>
      <c r="C7470" s="26">
        <v>37258835</v>
      </c>
      <c r="D7470" s="26" t="s">
        <v>24</v>
      </c>
      <c r="E7470" s="26" t="s">
        <v>33762</v>
      </c>
      <c r="F7470" s="26" t="s">
        <v>33763</v>
      </c>
      <c r="G7470" s="26" t="s">
        <v>9586</v>
      </c>
      <c r="H7470" s="26" t="s">
        <v>27</v>
      </c>
      <c r="I7470" s="26" t="s">
        <v>10108</v>
      </c>
      <c r="J7470" s="26" t="s">
        <v>1756</v>
      </c>
      <c r="K7470" s="26" t="s">
        <v>9582</v>
      </c>
      <c r="L7470" s="26" t="s">
        <v>33764</v>
      </c>
      <c r="M7470" s="26">
        <v>380433337367</v>
      </c>
      <c r="N7470" s="26">
        <v>521682803</v>
      </c>
    </row>
    <row r="7471" spans="1:14">
      <c r="A7471" s="26" t="s">
        <v>6861</v>
      </c>
      <c r="B7471" s="26" t="s">
        <v>6862</v>
      </c>
      <c r="C7471" s="26">
        <v>38534915</v>
      </c>
      <c r="D7471" s="26" t="s">
        <v>24</v>
      </c>
      <c r="E7471" s="26" t="s">
        <v>33765</v>
      </c>
      <c r="F7471" s="26" t="s">
        <v>33766</v>
      </c>
      <c r="G7471" s="26" t="s">
        <v>9579</v>
      </c>
      <c r="H7471" s="26" t="s">
        <v>949</v>
      </c>
      <c r="I7471" s="26" t="s">
        <v>13665</v>
      </c>
      <c r="J7471" s="26" t="s">
        <v>33767</v>
      </c>
      <c r="K7471" s="26" t="s">
        <v>9582</v>
      </c>
      <c r="L7471" s="26" t="s">
        <v>33768</v>
      </c>
      <c r="M7471" s="26">
        <v>380536321668</v>
      </c>
      <c r="N7471" s="26">
        <v>5324282201</v>
      </c>
    </row>
    <row r="7472" spans="1:14">
      <c r="A7472" s="26" t="s">
        <v>8628</v>
      </c>
      <c r="B7472" s="26" t="s">
        <v>8629</v>
      </c>
      <c r="C7472" s="26" t="s">
        <v>1604</v>
      </c>
      <c r="D7472" s="26" t="s">
        <v>24</v>
      </c>
      <c r="E7472" s="26" t="s">
        <v>33769</v>
      </c>
      <c r="F7472" s="26" t="s">
        <v>19483</v>
      </c>
      <c r="G7472" s="26" t="s">
        <v>9591</v>
      </c>
      <c r="H7472" s="26" t="s">
        <v>1308</v>
      </c>
      <c r="J7472" s="26" t="s">
        <v>1317</v>
      </c>
      <c r="K7472" s="26" t="s">
        <v>9597</v>
      </c>
      <c r="L7472" s="26" t="s">
        <v>33770</v>
      </c>
      <c r="M7472" s="26">
        <v>380685432917</v>
      </c>
      <c r="N7472" s="26">
        <v>6820910100</v>
      </c>
    </row>
    <row r="7473" spans="1:14">
      <c r="A7473" s="26" t="s">
        <v>7899</v>
      </c>
      <c r="B7473" s="26" t="s">
        <v>7900</v>
      </c>
      <c r="C7473" s="26">
        <v>38813974</v>
      </c>
      <c r="D7473" s="26" t="s">
        <v>24</v>
      </c>
      <c r="E7473" s="26" t="s">
        <v>33771</v>
      </c>
      <c r="F7473" s="26" t="s">
        <v>33772</v>
      </c>
      <c r="G7473" s="26" t="s">
        <v>9586</v>
      </c>
      <c r="H7473" s="26" t="s">
        <v>1122</v>
      </c>
      <c r="I7473" s="26" t="s">
        <v>11218</v>
      </c>
      <c r="J7473" s="26" t="s">
        <v>33773</v>
      </c>
      <c r="K7473" s="26" t="s">
        <v>9606</v>
      </c>
      <c r="L7473" s="26" t="s">
        <v>33774</v>
      </c>
      <c r="M7473" s="26">
        <v>380576351216</v>
      </c>
      <c r="N7473" s="26">
        <v>6322057000</v>
      </c>
    </row>
    <row r="7474" spans="1:14">
      <c r="A7474" s="26" t="s">
        <v>8615</v>
      </c>
      <c r="B7474" s="26" t="s">
        <v>8616</v>
      </c>
      <c r="C7474" s="26">
        <v>38550036</v>
      </c>
      <c r="D7474" s="26" t="s">
        <v>24</v>
      </c>
      <c r="E7474" s="26" t="s">
        <v>33775</v>
      </c>
      <c r="F7474" s="26" t="s">
        <v>33776</v>
      </c>
      <c r="G7474" s="26" t="s">
        <v>9579</v>
      </c>
      <c r="H7474" s="26" t="s">
        <v>1308</v>
      </c>
      <c r="J7474" s="26" t="s">
        <v>33777</v>
      </c>
      <c r="K7474" s="26" t="s">
        <v>9582</v>
      </c>
      <c r="L7474" s="26" t="s">
        <v>33778</v>
      </c>
      <c r="M7474" s="26">
        <v>761370593434</v>
      </c>
      <c r="N7474" s="26">
        <v>6820681001</v>
      </c>
    </row>
    <row r="7475" spans="1:14">
      <c r="A7475" s="26" t="s">
        <v>2498</v>
      </c>
      <c r="B7475" s="26" t="s">
        <v>2499</v>
      </c>
      <c r="C7475" s="26">
        <v>1985972</v>
      </c>
      <c r="D7475" s="26" t="s">
        <v>780</v>
      </c>
      <c r="E7475" s="26" t="s">
        <v>33779</v>
      </c>
      <c r="F7475" s="26" t="s">
        <v>33780</v>
      </c>
      <c r="G7475" s="26" t="s">
        <v>9601</v>
      </c>
      <c r="H7475" s="26" t="s">
        <v>133</v>
      </c>
      <c r="J7475" s="26" t="s">
        <v>183</v>
      </c>
      <c r="K7475" s="26" t="s">
        <v>9597</v>
      </c>
      <c r="L7475" s="26" t="s">
        <v>33781</v>
      </c>
      <c r="M7475" s="26">
        <v>380688915962</v>
      </c>
      <c r="N7475" s="26">
        <v>1211000000</v>
      </c>
    </row>
    <row r="7476" spans="1:14">
      <c r="A7476" s="26" t="s">
        <v>8082</v>
      </c>
      <c r="B7476" s="26" t="s">
        <v>8083</v>
      </c>
      <c r="C7476" s="26">
        <v>31886847</v>
      </c>
      <c r="D7476" s="26" t="s">
        <v>24</v>
      </c>
      <c r="E7476" s="26" t="s">
        <v>33782</v>
      </c>
      <c r="F7476" s="26" t="s">
        <v>30951</v>
      </c>
      <c r="G7476" s="26" t="s">
        <v>9586</v>
      </c>
      <c r="H7476" s="26" t="s">
        <v>1122</v>
      </c>
      <c r="J7476" s="26" t="s">
        <v>8039</v>
      </c>
      <c r="K7476" s="26" t="s">
        <v>9597</v>
      </c>
      <c r="L7476" s="26" t="s">
        <v>33783</v>
      </c>
      <c r="M7476" s="26">
        <v>380577250240</v>
      </c>
      <c r="N7476" s="26">
        <v>6310100000</v>
      </c>
    </row>
    <row r="7477" spans="1:14">
      <c r="A7477" s="26" t="s">
        <v>7202</v>
      </c>
      <c r="B7477" s="26" t="s">
        <v>7203</v>
      </c>
      <c r="C7477" s="26">
        <v>3068582</v>
      </c>
      <c r="D7477" s="26" t="s">
        <v>24</v>
      </c>
      <c r="E7477" s="26" t="s">
        <v>33784</v>
      </c>
      <c r="F7477" s="26" t="s">
        <v>25533</v>
      </c>
      <c r="G7477" s="26" t="s">
        <v>9586</v>
      </c>
      <c r="H7477" s="26" t="s">
        <v>987</v>
      </c>
      <c r="J7477" s="26" t="s">
        <v>1008</v>
      </c>
      <c r="K7477" s="26" t="s">
        <v>9597</v>
      </c>
      <c r="L7477" s="26" t="s">
        <v>16570</v>
      </c>
      <c r="M7477" s="26">
        <v>380362640471</v>
      </c>
      <c r="N7477" s="26">
        <v>122086501</v>
      </c>
    </row>
    <row r="7478" spans="1:14">
      <c r="A7478" s="26" t="s">
        <v>4769</v>
      </c>
      <c r="B7478" s="26" t="s">
        <v>4770</v>
      </c>
      <c r="C7478" s="26">
        <v>42126735</v>
      </c>
      <c r="D7478" s="26" t="s">
        <v>24</v>
      </c>
      <c r="E7478" s="26" t="s">
        <v>33785</v>
      </c>
      <c r="F7478" s="26" t="s">
        <v>33786</v>
      </c>
      <c r="G7478" s="26" t="s">
        <v>9586</v>
      </c>
      <c r="H7478" s="26" t="s">
        <v>670</v>
      </c>
      <c r="I7478" s="26" t="s">
        <v>11751</v>
      </c>
      <c r="J7478" s="26" t="s">
        <v>707</v>
      </c>
      <c r="K7478" s="26" t="s">
        <v>9606</v>
      </c>
      <c r="L7478" s="26" t="s">
        <v>24912</v>
      </c>
      <c r="M7478" s="26">
        <v>380523941217</v>
      </c>
      <c r="N7478" s="26">
        <v>1823488201</v>
      </c>
    </row>
    <row r="7479" spans="1:14">
      <c r="A7479" s="26" t="s">
        <v>1946</v>
      </c>
      <c r="B7479" s="26" t="s">
        <v>1947</v>
      </c>
      <c r="C7479" s="26">
        <v>37636913</v>
      </c>
      <c r="D7479" s="26" t="s">
        <v>24</v>
      </c>
      <c r="E7479" s="26" t="s">
        <v>33787</v>
      </c>
      <c r="F7479" s="26" t="s">
        <v>33788</v>
      </c>
      <c r="G7479" s="26" t="s">
        <v>9579</v>
      </c>
      <c r="H7479" s="26" t="s">
        <v>27</v>
      </c>
      <c r="I7479" s="26" t="s">
        <v>10258</v>
      </c>
      <c r="J7479" s="26" t="s">
        <v>1878</v>
      </c>
      <c r="K7479" s="26" t="s">
        <v>9582</v>
      </c>
      <c r="L7479" s="26" t="s">
        <v>33789</v>
      </c>
      <c r="M7479" s="26">
        <v>380688108614</v>
      </c>
      <c r="N7479" s="26">
        <v>521085203</v>
      </c>
    </row>
    <row r="7480" spans="1:14">
      <c r="A7480" s="26" t="s">
        <v>5047</v>
      </c>
      <c r="B7480" s="26" t="s">
        <v>5043</v>
      </c>
      <c r="C7480" s="26">
        <v>1996409</v>
      </c>
      <c r="D7480" s="26" t="s">
        <v>24</v>
      </c>
      <c r="E7480" s="26" t="s">
        <v>33790</v>
      </c>
      <c r="F7480" s="26" t="s">
        <v>33791</v>
      </c>
      <c r="G7480" s="26" t="s">
        <v>9586</v>
      </c>
      <c r="H7480" s="26" t="s">
        <v>735</v>
      </c>
      <c r="I7480" s="26" t="s">
        <v>9721</v>
      </c>
      <c r="J7480" s="26" t="s">
        <v>33792</v>
      </c>
      <c r="K7480" s="26" t="s">
        <v>9582</v>
      </c>
      <c r="L7480" s="26" t="s">
        <v>33793</v>
      </c>
      <c r="M7480" s="26">
        <v>380325260345</v>
      </c>
      <c r="N7480" s="26">
        <v>4622783201</v>
      </c>
    </row>
    <row r="7481" spans="1:14">
      <c r="A7481" s="26" t="s">
        <v>6098</v>
      </c>
      <c r="B7481" s="26" t="s">
        <v>6099</v>
      </c>
      <c r="C7481" s="26">
        <v>33850812</v>
      </c>
      <c r="D7481" s="26" t="s">
        <v>780</v>
      </c>
      <c r="E7481" s="26" t="s">
        <v>33794</v>
      </c>
      <c r="F7481" s="26" t="s">
        <v>33795</v>
      </c>
      <c r="G7481" s="26" t="s">
        <v>9601</v>
      </c>
      <c r="H7481" s="26" t="s">
        <v>835</v>
      </c>
      <c r="J7481" s="26" t="s">
        <v>6094</v>
      </c>
      <c r="K7481" s="26" t="s">
        <v>9597</v>
      </c>
      <c r="L7481" s="26" t="s">
        <v>33796</v>
      </c>
      <c r="M7481" s="26">
        <v>380513621609</v>
      </c>
      <c r="N7481" s="26">
        <v>4810800000</v>
      </c>
    </row>
    <row r="7482" spans="1:14">
      <c r="A7482" s="26" t="s">
        <v>2411</v>
      </c>
      <c r="B7482" s="26" t="s">
        <v>2412</v>
      </c>
      <c r="C7482" s="26">
        <v>14280954</v>
      </c>
      <c r="D7482" s="26" t="s">
        <v>780</v>
      </c>
      <c r="E7482" s="26" t="s">
        <v>33797</v>
      </c>
      <c r="F7482" s="26" t="s">
        <v>33798</v>
      </c>
      <c r="G7482" s="26" t="s">
        <v>9601</v>
      </c>
      <c r="H7482" s="26" t="s">
        <v>133</v>
      </c>
      <c r="J7482" s="26" t="s">
        <v>2401</v>
      </c>
      <c r="K7482" s="26" t="s">
        <v>9597</v>
      </c>
      <c r="L7482" s="26" t="s">
        <v>33799</v>
      </c>
      <c r="M7482" s="26">
        <v>380969586135</v>
      </c>
      <c r="N7482" s="26">
        <v>122787502</v>
      </c>
    </row>
    <row r="7483" spans="1:14">
      <c r="A7483" s="26" t="s">
        <v>2914</v>
      </c>
      <c r="B7483" s="26" t="s">
        <v>2915</v>
      </c>
      <c r="C7483" s="26">
        <v>37885220</v>
      </c>
      <c r="D7483" s="26" t="s">
        <v>24</v>
      </c>
      <c r="E7483" s="26" t="s">
        <v>33800</v>
      </c>
      <c r="F7483" s="26" t="s">
        <v>33801</v>
      </c>
      <c r="G7483" s="26" t="s">
        <v>9586</v>
      </c>
      <c r="H7483" s="26" t="s">
        <v>258</v>
      </c>
      <c r="J7483" s="26" t="s">
        <v>317</v>
      </c>
      <c r="K7483" s="26" t="s">
        <v>9597</v>
      </c>
      <c r="L7483" s="26" t="s">
        <v>33802</v>
      </c>
      <c r="M7483" s="26">
        <v>380629340050</v>
      </c>
      <c r="N7483" s="26">
        <v>1412300000</v>
      </c>
    </row>
    <row r="7484" spans="1:14">
      <c r="A7484" s="26" t="s">
        <v>8320</v>
      </c>
      <c r="B7484" s="26" t="s">
        <v>8321</v>
      </c>
      <c r="C7484" s="26">
        <v>30657392</v>
      </c>
      <c r="D7484" s="26" t="s">
        <v>780</v>
      </c>
      <c r="E7484" s="26" t="s">
        <v>33803</v>
      </c>
      <c r="F7484" s="26" t="s">
        <v>33804</v>
      </c>
      <c r="G7484" s="26" t="s">
        <v>9601</v>
      </c>
      <c r="H7484" s="26" t="s">
        <v>1122</v>
      </c>
      <c r="J7484" s="26" t="s">
        <v>8039</v>
      </c>
      <c r="K7484" s="26" t="s">
        <v>9597</v>
      </c>
      <c r="L7484" s="26" t="s">
        <v>30988</v>
      </c>
      <c r="M7484" s="26">
        <v>380577251986</v>
      </c>
      <c r="N7484" s="26">
        <v>6310100000</v>
      </c>
    </row>
    <row r="7485" spans="1:14">
      <c r="A7485" s="26" t="s">
        <v>6995</v>
      </c>
      <c r="B7485" s="26" t="s">
        <v>6996</v>
      </c>
      <c r="C7485" s="26">
        <v>3075352</v>
      </c>
      <c r="D7485" s="26" t="s">
        <v>780</v>
      </c>
      <c r="E7485" s="26" t="s">
        <v>33805</v>
      </c>
      <c r="F7485" s="26" t="s">
        <v>33806</v>
      </c>
      <c r="G7485" s="26" t="s">
        <v>9601</v>
      </c>
      <c r="H7485" s="26" t="s">
        <v>987</v>
      </c>
      <c r="J7485" s="26" t="s">
        <v>996</v>
      </c>
      <c r="K7485" s="26" t="s">
        <v>9597</v>
      </c>
      <c r="L7485" s="26" t="s">
        <v>33807</v>
      </c>
      <c r="M7485" s="26">
        <v>761363571507</v>
      </c>
      <c r="N7485" s="26">
        <v>5610300000</v>
      </c>
    </row>
    <row r="7486" spans="1:14">
      <c r="A7486" s="26" t="s">
        <v>3092</v>
      </c>
      <c r="B7486" s="26" t="s">
        <v>3093</v>
      </c>
      <c r="C7486" s="26">
        <v>41322906</v>
      </c>
      <c r="D7486" s="26" t="s">
        <v>24</v>
      </c>
      <c r="E7486" s="26" t="s">
        <v>33808</v>
      </c>
      <c r="F7486" s="26" t="s">
        <v>33809</v>
      </c>
      <c r="G7486" s="26" t="s">
        <v>9579</v>
      </c>
      <c r="H7486" s="26" t="s">
        <v>375</v>
      </c>
      <c r="I7486" s="26" t="s">
        <v>10696</v>
      </c>
      <c r="J7486" s="26" t="s">
        <v>33810</v>
      </c>
      <c r="K7486" s="26" t="s">
        <v>9582</v>
      </c>
      <c r="L7486" s="26" t="s">
        <v>33811</v>
      </c>
      <c r="M7486" s="26">
        <v>380965665620</v>
      </c>
      <c r="N7486" s="26">
        <v>1820681810</v>
      </c>
    </row>
    <row r="7487" spans="1:14">
      <c r="A7487" s="26" t="s">
        <v>6884</v>
      </c>
      <c r="B7487" s="26" t="s">
        <v>6885</v>
      </c>
      <c r="C7487" s="26">
        <v>38525759</v>
      </c>
      <c r="D7487" s="26" t="s">
        <v>24</v>
      </c>
      <c r="E7487" s="26" t="s">
        <v>33812</v>
      </c>
      <c r="F7487" s="26" t="s">
        <v>33813</v>
      </c>
      <c r="G7487" s="26" t="s">
        <v>9586</v>
      </c>
      <c r="H7487" s="26" t="s">
        <v>949</v>
      </c>
      <c r="I7487" s="26" t="s">
        <v>14376</v>
      </c>
      <c r="J7487" s="26" t="s">
        <v>1222</v>
      </c>
      <c r="K7487" s="26" t="s">
        <v>9582</v>
      </c>
      <c r="L7487" s="26" t="s">
        <v>33814</v>
      </c>
      <c r="M7487" s="26">
        <v>380532556813</v>
      </c>
      <c r="N7487" s="26">
        <v>122785103</v>
      </c>
    </row>
    <row r="7488" spans="1:14">
      <c r="A7488" s="26" t="s">
        <v>1787</v>
      </c>
      <c r="B7488" s="26" t="s">
        <v>1788</v>
      </c>
      <c r="C7488" s="26">
        <v>37084458</v>
      </c>
      <c r="D7488" s="26" t="s">
        <v>24</v>
      </c>
      <c r="E7488" s="26" t="s">
        <v>33815</v>
      </c>
      <c r="F7488" s="26" t="s">
        <v>17253</v>
      </c>
      <c r="G7488" s="26" t="s">
        <v>9586</v>
      </c>
      <c r="H7488" s="26" t="s">
        <v>27</v>
      </c>
      <c r="I7488" s="26" t="s">
        <v>12789</v>
      </c>
      <c r="J7488" s="26" t="s">
        <v>33816</v>
      </c>
      <c r="K7488" s="26" t="s">
        <v>9582</v>
      </c>
      <c r="L7488" s="26" t="s">
        <v>33817</v>
      </c>
      <c r="M7488" s="26">
        <v>380434028467</v>
      </c>
      <c r="N7488" s="26">
        <v>521980401</v>
      </c>
    </row>
    <row r="7489" spans="1:14">
      <c r="A7489" s="26" t="s">
        <v>3021</v>
      </c>
      <c r="B7489" s="26" t="s">
        <v>3022</v>
      </c>
      <c r="C7489" s="26">
        <v>41276572</v>
      </c>
      <c r="D7489" s="26" t="s">
        <v>24</v>
      </c>
      <c r="E7489" s="26" t="s">
        <v>33818</v>
      </c>
      <c r="F7489" s="26" t="s">
        <v>33819</v>
      </c>
      <c r="G7489" s="26" t="s">
        <v>9579</v>
      </c>
      <c r="H7489" s="26" t="s">
        <v>258</v>
      </c>
      <c r="I7489" s="26" t="s">
        <v>12739</v>
      </c>
      <c r="J7489" s="26" t="s">
        <v>3601</v>
      </c>
      <c r="K7489" s="26" t="s">
        <v>9582</v>
      </c>
      <c r="L7489" s="26" t="s">
        <v>33820</v>
      </c>
      <c r="M7489" s="26">
        <v>380955163308</v>
      </c>
      <c r="N7489" s="26">
        <v>1420910802</v>
      </c>
    </row>
    <row r="7490" spans="1:14">
      <c r="A7490" s="26" t="s">
        <v>5339</v>
      </c>
      <c r="B7490" s="26" t="s">
        <v>5340</v>
      </c>
      <c r="C7490" s="26">
        <v>20763941</v>
      </c>
      <c r="D7490" s="26" t="s">
        <v>24</v>
      </c>
      <c r="E7490" s="26" t="s">
        <v>33821</v>
      </c>
      <c r="F7490" s="26" t="s">
        <v>33822</v>
      </c>
      <c r="G7490" s="26" t="s">
        <v>9586</v>
      </c>
      <c r="H7490" s="26" t="s">
        <v>735</v>
      </c>
      <c r="I7490" s="26" t="s">
        <v>9721</v>
      </c>
      <c r="J7490" s="26" t="s">
        <v>21304</v>
      </c>
      <c r="K7490" s="26" t="s">
        <v>9582</v>
      </c>
      <c r="L7490" s="26" t="s">
        <v>33823</v>
      </c>
      <c r="M7490" s="26">
        <v>761965019286</v>
      </c>
      <c r="N7490" s="26">
        <v>3222483201</v>
      </c>
    </row>
    <row r="7491" spans="1:14">
      <c r="A7491" s="26" t="s">
        <v>3711</v>
      </c>
      <c r="B7491" s="26" t="s">
        <v>3712</v>
      </c>
      <c r="C7491" s="26">
        <v>38783662</v>
      </c>
      <c r="D7491" s="26" t="s">
        <v>24</v>
      </c>
      <c r="E7491" s="26" t="s">
        <v>33824</v>
      </c>
      <c r="F7491" s="26" t="s">
        <v>26308</v>
      </c>
      <c r="G7491" s="26" t="s">
        <v>9591</v>
      </c>
      <c r="H7491" s="26" t="s">
        <v>468</v>
      </c>
      <c r="J7491" s="26" t="s">
        <v>481</v>
      </c>
      <c r="K7491" s="26" t="s">
        <v>9597</v>
      </c>
      <c r="L7491" s="26" t="s">
        <v>33825</v>
      </c>
      <c r="M7491" s="26">
        <v>380617079236</v>
      </c>
      <c r="N7491" s="26">
        <v>1222380503</v>
      </c>
    </row>
    <row r="7492" spans="1:14">
      <c r="A7492" s="26" t="s">
        <v>2830</v>
      </c>
      <c r="B7492" s="26" t="s">
        <v>2831</v>
      </c>
      <c r="C7492" s="26">
        <v>37890822</v>
      </c>
      <c r="D7492" s="26" t="s">
        <v>24</v>
      </c>
      <c r="E7492" s="26" t="s">
        <v>33826</v>
      </c>
      <c r="F7492" s="26" t="s">
        <v>33801</v>
      </c>
      <c r="G7492" s="26" t="s">
        <v>9586</v>
      </c>
      <c r="H7492" s="26" t="s">
        <v>258</v>
      </c>
      <c r="I7492" s="26" t="s">
        <v>10412</v>
      </c>
      <c r="J7492" s="26" t="s">
        <v>33827</v>
      </c>
      <c r="K7492" s="26" t="s">
        <v>9582</v>
      </c>
      <c r="L7492" s="26" t="s">
        <v>33828</v>
      </c>
      <c r="M7492" s="26">
        <v>380932824730</v>
      </c>
      <c r="N7492" s="26">
        <v>1422482501</v>
      </c>
    </row>
    <row r="7493" spans="1:14">
      <c r="A7493" s="26" t="s">
        <v>8615</v>
      </c>
      <c r="B7493" s="26" t="s">
        <v>8616</v>
      </c>
      <c r="C7493" s="26">
        <v>38550036</v>
      </c>
      <c r="D7493" s="26" t="s">
        <v>24</v>
      </c>
      <c r="E7493" s="26" t="s">
        <v>33829</v>
      </c>
      <c r="F7493" s="26" t="s">
        <v>33830</v>
      </c>
      <c r="G7493" s="26" t="s">
        <v>9586</v>
      </c>
      <c r="H7493" s="26" t="s">
        <v>1308</v>
      </c>
      <c r="J7493" s="26" t="s">
        <v>33831</v>
      </c>
      <c r="K7493" s="26" t="s">
        <v>9582</v>
      </c>
      <c r="L7493" s="26" t="s">
        <v>33832</v>
      </c>
      <c r="M7493" s="26">
        <v>761969628080</v>
      </c>
      <c r="N7493" s="26">
        <v>523785001</v>
      </c>
    </row>
    <row r="7494" spans="1:14">
      <c r="A7494" s="26" t="s">
        <v>1806</v>
      </c>
      <c r="B7494" s="26" t="s">
        <v>1807</v>
      </c>
      <c r="C7494" s="26">
        <v>37472460</v>
      </c>
      <c r="D7494" s="26" t="s">
        <v>24</v>
      </c>
      <c r="E7494" s="26" t="s">
        <v>33833</v>
      </c>
      <c r="F7494" s="26" t="s">
        <v>33834</v>
      </c>
      <c r="G7494" s="26" t="s">
        <v>9579</v>
      </c>
      <c r="H7494" s="26" t="s">
        <v>27</v>
      </c>
      <c r="I7494" s="26" t="s">
        <v>10731</v>
      </c>
      <c r="J7494" s="26" t="s">
        <v>33835</v>
      </c>
      <c r="K7494" s="26" t="s">
        <v>9582</v>
      </c>
      <c r="L7494" s="26" t="s">
        <v>33836</v>
      </c>
      <c r="M7494" s="26">
        <v>761400534663</v>
      </c>
      <c r="N7494" s="26">
        <v>522287005</v>
      </c>
    </row>
    <row r="7495" spans="1:14">
      <c r="A7495" s="26" t="s">
        <v>9098</v>
      </c>
      <c r="B7495" s="26" t="s">
        <v>9099</v>
      </c>
      <c r="C7495" s="26">
        <v>38561624</v>
      </c>
      <c r="D7495" s="26" t="s">
        <v>24</v>
      </c>
      <c r="E7495" s="26" t="s">
        <v>33837</v>
      </c>
      <c r="F7495" s="26" t="s">
        <v>33838</v>
      </c>
      <c r="G7495" s="26" t="s">
        <v>9591</v>
      </c>
      <c r="H7495" s="26" t="s">
        <v>1490</v>
      </c>
      <c r="I7495" s="26" t="s">
        <v>9841</v>
      </c>
      <c r="J7495" s="26" t="s">
        <v>18734</v>
      </c>
      <c r="K7495" s="26" t="s">
        <v>9582</v>
      </c>
      <c r="L7495" s="26" t="s">
        <v>33839</v>
      </c>
      <c r="M7495" s="26">
        <v>380373637506</v>
      </c>
      <c r="N7495" s="26">
        <v>7322582501</v>
      </c>
    </row>
    <row r="7496" spans="1:14">
      <c r="A7496" s="26" t="s">
        <v>2080</v>
      </c>
      <c r="B7496" s="26" t="s">
        <v>2081</v>
      </c>
      <c r="C7496" s="26">
        <v>38485727</v>
      </c>
      <c r="D7496" s="26" t="s">
        <v>24</v>
      </c>
      <c r="E7496" s="26" t="s">
        <v>33840</v>
      </c>
      <c r="F7496" s="26" t="s">
        <v>33841</v>
      </c>
      <c r="G7496" s="26" t="s">
        <v>9591</v>
      </c>
      <c r="H7496" s="26" t="s">
        <v>103</v>
      </c>
      <c r="I7496" s="26" t="s">
        <v>9833</v>
      </c>
      <c r="J7496" s="26" t="s">
        <v>1008</v>
      </c>
      <c r="K7496" s="26" t="s">
        <v>9582</v>
      </c>
      <c r="L7496" s="26" t="s">
        <v>22183</v>
      </c>
      <c r="M7496" s="26">
        <v>380337723957</v>
      </c>
      <c r="N7496" s="26">
        <v>122086501</v>
      </c>
    </row>
    <row r="7497" spans="1:14">
      <c r="A7497" s="26" t="s">
        <v>8546</v>
      </c>
      <c r="B7497" s="26" t="s">
        <v>8547</v>
      </c>
      <c r="C7497" s="26" t="s">
        <v>1604</v>
      </c>
      <c r="D7497" s="26" t="s">
        <v>24</v>
      </c>
      <c r="E7497" s="26" t="s">
        <v>33842</v>
      </c>
      <c r="F7497" s="26" t="s">
        <v>33843</v>
      </c>
      <c r="G7497" s="26" t="s">
        <v>9591</v>
      </c>
      <c r="H7497" s="26" t="s">
        <v>835</v>
      </c>
      <c r="J7497" s="26" t="s">
        <v>848</v>
      </c>
      <c r="K7497" s="26" t="s">
        <v>9597</v>
      </c>
      <c r="L7497" s="26" t="s">
        <v>33844</v>
      </c>
      <c r="M7497" s="26">
        <v>761321360024</v>
      </c>
      <c r="N7497" s="26">
        <v>4623010100</v>
      </c>
    </row>
    <row r="7498" spans="1:14">
      <c r="A7498" s="26" t="s">
        <v>7799</v>
      </c>
      <c r="B7498" s="26" t="s">
        <v>7800</v>
      </c>
      <c r="C7498" s="26">
        <v>14054198</v>
      </c>
      <c r="D7498" s="26" t="s">
        <v>1701</v>
      </c>
      <c r="E7498" s="26" t="s">
        <v>33845</v>
      </c>
      <c r="F7498" s="26" t="s">
        <v>33846</v>
      </c>
      <c r="G7498" s="26" t="s">
        <v>9601</v>
      </c>
      <c r="H7498" s="26" t="s">
        <v>1088</v>
      </c>
      <c r="J7498" s="26" t="s">
        <v>7641</v>
      </c>
      <c r="K7498" s="26" t="s">
        <v>9597</v>
      </c>
      <c r="L7498" s="26" t="s">
        <v>33847</v>
      </c>
      <c r="M7498" s="26">
        <v>380352246163</v>
      </c>
      <c r="N7498" s="26">
        <v>5623885807</v>
      </c>
    </row>
    <row r="7499" spans="1:14">
      <c r="A7499" s="26" t="s">
        <v>6085</v>
      </c>
      <c r="B7499" s="26" t="s">
        <v>6086</v>
      </c>
      <c r="C7499" s="26">
        <v>38458892</v>
      </c>
      <c r="D7499" s="26" t="s">
        <v>24</v>
      </c>
      <c r="E7499" s="26" t="s">
        <v>33848</v>
      </c>
      <c r="F7499" s="26" t="s">
        <v>33849</v>
      </c>
      <c r="G7499" s="26" t="s">
        <v>9579</v>
      </c>
      <c r="H7499" s="26" t="s">
        <v>835</v>
      </c>
      <c r="I7499" s="26" t="s">
        <v>9944</v>
      </c>
      <c r="J7499" s="26" t="s">
        <v>33850</v>
      </c>
      <c r="K7499" s="26" t="s">
        <v>9582</v>
      </c>
      <c r="L7499" s="26" t="s">
        <v>33851</v>
      </c>
      <c r="M7499" s="26">
        <v>380516232476</v>
      </c>
      <c r="N7499" s="26">
        <v>4825710109</v>
      </c>
    </row>
    <row r="7500" spans="1:14">
      <c r="A7500" s="26" t="s">
        <v>5329</v>
      </c>
      <c r="B7500" s="26" t="s">
        <v>5324</v>
      </c>
      <c r="C7500" s="26">
        <v>1996504</v>
      </c>
      <c r="D7500" s="26" t="s">
        <v>24</v>
      </c>
      <c r="E7500" s="26" t="s">
        <v>33852</v>
      </c>
      <c r="F7500" s="26" t="s">
        <v>33853</v>
      </c>
      <c r="G7500" s="26" t="s">
        <v>9586</v>
      </c>
      <c r="H7500" s="26" t="s">
        <v>735</v>
      </c>
      <c r="I7500" s="26" t="s">
        <v>10976</v>
      </c>
      <c r="J7500" s="26" t="s">
        <v>16874</v>
      </c>
      <c r="K7500" s="26" t="s">
        <v>9582</v>
      </c>
      <c r="L7500" s="26" t="s">
        <v>33854</v>
      </c>
      <c r="M7500" s="26">
        <v>380956059044</v>
      </c>
      <c r="N7500" s="26">
        <v>4623382901</v>
      </c>
    </row>
    <row r="7501" spans="1:14">
      <c r="A7501" s="26" t="s">
        <v>3361</v>
      </c>
      <c r="B7501" s="26" t="s">
        <v>3362</v>
      </c>
      <c r="C7501" s="26">
        <v>38236420</v>
      </c>
      <c r="D7501" s="26" t="s">
        <v>24</v>
      </c>
      <c r="E7501" s="26" t="s">
        <v>33855</v>
      </c>
      <c r="F7501" s="26" t="s">
        <v>33856</v>
      </c>
      <c r="G7501" s="26" t="s">
        <v>9586</v>
      </c>
      <c r="H7501" s="26" t="s">
        <v>392</v>
      </c>
      <c r="I7501" s="26" t="s">
        <v>12978</v>
      </c>
      <c r="J7501" s="26" t="s">
        <v>33857</v>
      </c>
      <c r="K7501" s="26" t="s">
        <v>9582</v>
      </c>
      <c r="L7501" s="26" t="s">
        <v>33858</v>
      </c>
      <c r="M7501" s="26">
        <v>380313176476</v>
      </c>
      <c r="N7501" s="26">
        <v>2122782801</v>
      </c>
    </row>
    <row r="7502" spans="1:14">
      <c r="A7502" s="26" t="s">
        <v>5747</v>
      </c>
      <c r="B7502" s="26" t="s">
        <v>5748</v>
      </c>
      <c r="C7502" s="26">
        <v>38960481</v>
      </c>
      <c r="D7502" s="26" t="s">
        <v>24</v>
      </c>
      <c r="E7502" s="26" t="s">
        <v>33859</v>
      </c>
      <c r="F7502" s="26" t="s">
        <v>10262</v>
      </c>
      <c r="G7502" s="26" t="s">
        <v>9586</v>
      </c>
      <c r="H7502" s="26" t="s">
        <v>799</v>
      </c>
      <c r="J7502" s="26" t="s">
        <v>800</v>
      </c>
      <c r="K7502" s="26" t="s">
        <v>9597</v>
      </c>
      <c r="L7502" s="26" t="s">
        <v>10532</v>
      </c>
      <c r="M7502" s="26">
        <v>380442424975</v>
      </c>
      <c r="N7502" s="26">
        <v>4822784009</v>
      </c>
    </row>
    <row r="7503" spans="1:14">
      <c r="A7503" s="26" t="s">
        <v>4191</v>
      </c>
      <c r="B7503" s="26" t="s">
        <v>4192</v>
      </c>
      <c r="C7503" s="26">
        <v>42425758</v>
      </c>
      <c r="D7503" s="26" t="s">
        <v>24</v>
      </c>
      <c r="E7503" s="26" t="s">
        <v>33860</v>
      </c>
      <c r="F7503" s="26" t="s">
        <v>33861</v>
      </c>
      <c r="G7503" s="26" t="s">
        <v>9591</v>
      </c>
      <c r="H7503" s="26" t="s">
        <v>506</v>
      </c>
      <c r="I7503" s="26" t="s">
        <v>9951</v>
      </c>
      <c r="J7503" s="26" t="s">
        <v>4193</v>
      </c>
      <c r="K7503" s="26" t="s">
        <v>9606</v>
      </c>
      <c r="L7503" s="26" t="s">
        <v>33862</v>
      </c>
      <c r="M7503" s="26">
        <v>380969580810</v>
      </c>
      <c r="N7503" s="26">
        <v>2625655400</v>
      </c>
    </row>
    <row r="7504" spans="1:14">
      <c r="A7504" s="26" t="s">
        <v>3411</v>
      </c>
      <c r="B7504" s="26" t="s">
        <v>3412</v>
      </c>
      <c r="C7504" s="26">
        <v>38456539</v>
      </c>
      <c r="D7504" s="26" t="s">
        <v>24</v>
      </c>
      <c r="E7504" s="26" t="s">
        <v>33863</v>
      </c>
      <c r="F7504" s="26" t="s">
        <v>33864</v>
      </c>
      <c r="G7504" s="26" t="s">
        <v>9586</v>
      </c>
      <c r="H7504" s="26" t="s">
        <v>392</v>
      </c>
      <c r="I7504" s="26" t="s">
        <v>9857</v>
      </c>
      <c r="J7504" s="26" t="s">
        <v>33865</v>
      </c>
      <c r="K7504" s="26" t="s">
        <v>9582</v>
      </c>
      <c r="L7504" s="26" t="s">
        <v>33866</v>
      </c>
      <c r="M7504" s="26">
        <v>380978425691</v>
      </c>
      <c r="N7504" s="26">
        <v>2121981602</v>
      </c>
    </row>
    <row r="7505" spans="1:14">
      <c r="A7505" s="26" t="s">
        <v>3959</v>
      </c>
      <c r="B7505" s="26" t="s">
        <v>3960</v>
      </c>
      <c r="C7505" s="26">
        <v>1993440</v>
      </c>
      <c r="D7505" s="26" t="s">
        <v>780</v>
      </c>
      <c r="E7505" s="26" t="s">
        <v>33867</v>
      </c>
      <c r="F7505" s="26" t="s">
        <v>33868</v>
      </c>
      <c r="G7505" s="26" t="s">
        <v>9601</v>
      </c>
      <c r="H7505" s="26" t="s">
        <v>506</v>
      </c>
      <c r="J7505" s="26" t="s">
        <v>3958</v>
      </c>
      <c r="K7505" s="26" t="s">
        <v>9597</v>
      </c>
      <c r="L7505" s="26" t="s">
        <v>31187</v>
      </c>
      <c r="M7505" s="26">
        <v>380953175418</v>
      </c>
      <c r="N7505" s="26">
        <v>2610200000</v>
      </c>
    </row>
    <row r="7506" spans="1:14">
      <c r="A7506" s="26" t="s">
        <v>4167</v>
      </c>
      <c r="B7506" s="26" t="s">
        <v>4165</v>
      </c>
      <c r="C7506" s="26">
        <v>25064231</v>
      </c>
      <c r="D7506" s="26" t="s">
        <v>24</v>
      </c>
      <c r="E7506" s="26" t="s">
        <v>33869</v>
      </c>
      <c r="F7506" s="26" t="s">
        <v>33870</v>
      </c>
      <c r="G7506" s="26" t="s">
        <v>9579</v>
      </c>
      <c r="H7506" s="26" t="s">
        <v>506</v>
      </c>
      <c r="I7506" s="26" t="s">
        <v>12382</v>
      </c>
      <c r="J7506" s="26" t="s">
        <v>13311</v>
      </c>
      <c r="K7506" s="26" t="s">
        <v>9582</v>
      </c>
      <c r="L7506" s="26" t="s">
        <v>33871</v>
      </c>
      <c r="M7506" s="26">
        <v>761946634458</v>
      </c>
      <c r="N7506" s="26">
        <v>2623682001</v>
      </c>
    </row>
    <row r="7507" spans="1:14">
      <c r="A7507" s="26" t="s">
        <v>2501</v>
      </c>
      <c r="B7507" s="26" t="s">
        <v>2462</v>
      </c>
      <c r="C7507" s="26">
        <v>37862114</v>
      </c>
      <c r="D7507" s="26" t="s">
        <v>780</v>
      </c>
      <c r="E7507" s="26" t="s">
        <v>33872</v>
      </c>
      <c r="F7507" s="26" t="s">
        <v>33873</v>
      </c>
      <c r="G7507" s="26" t="s">
        <v>9601</v>
      </c>
      <c r="H7507" s="26" t="s">
        <v>133</v>
      </c>
      <c r="J7507" s="26" t="s">
        <v>183</v>
      </c>
      <c r="K7507" s="26" t="s">
        <v>9597</v>
      </c>
      <c r="L7507" s="26" t="s">
        <v>15907</v>
      </c>
      <c r="M7507" s="26">
        <v>380676285653</v>
      </c>
      <c r="N7507" s="26">
        <v>1211000000</v>
      </c>
    </row>
    <row r="7508" spans="1:14">
      <c r="A7508" s="26" t="s">
        <v>7075</v>
      </c>
      <c r="B7508" s="26" t="s">
        <v>7076</v>
      </c>
      <c r="C7508" s="26">
        <v>38645269</v>
      </c>
      <c r="D7508" s="26" t="s">
        <v>24</v>
      </c>
      <c r="E7508" s="26" t="s">
        <v>33874</v>
      </c>
      <c r="F7508" s="26" t="s">
        <v>33875</v>
      </c>
      <c r="G7508" s="26" t="s">
        <v>9586</v>
      </c>
      <c r="H7508" s="26" t="s">
        <v>987</v>
      </c>
      <c r="I7508" s="26" t="s">
        <v>9893</v>
      </c>
      <c r="J7508" s="26" t="s">
        <v>33876</v>
      </c>
      <c r="K7508" s="26" t="s">
        <v>9582</v>
      </c>
      <c r="L7508" s="26" t="s">
        <v>33877</v>
      </c>
      <c r="M7508" s="26">
        <v>380986561296</v>
      </c>
      <c r="N7508" s="26">
        <v>5621680803</v>
      </c>
    </row>
    <row r="7509" spans="1:14">
      <c r="A7509" s="26" t="s">
        <v>8435</v>
      </c>
      <c r="B7509" s="26" t="s">
        <v>8436</v>
      </c>
      <c r="C7509" s="26">
        <v>38186479</v>
      </c>
      <c r="D7509" s="26" t="s">
        <v>24</v>
      </c>
      <c r="E7509" s="26" t="s">
        <v>33878</v>
      </c>
      <c r="F7509" s="26" t="s">
        <v>33879</v>
      </c>
      <c r="G7509" s="26" t="s">
        <v>9586</v>
      </c>
      <c r="H7509" s="26" t="s">
        <v>1269</v>
      </c>
      <c r="I7509" s="26" t="s">
        <v>11080</v>
      </c>
      <c r="J7509" s="26" t="s">
        <v>33880</v>
      </c>
      <c r="K7509" s="26" t="s">
        <v>9582</v>
      </c>
      <c r="L7509" s="26" t="s">
        <v>33881</v>
      </c>
      <c r="M7509" s="26">
        <v>380553530220</v>
      </c>
      <c r="N7509" s="26">
        <v>6521855102</v>
      </c>
    </row>
    <row r="7510" spans="1:14">
      <c r="A7510" s="26" t="s">
        <v>6588</v>
      </c>
      <c r="B7510" s="26" t="s">
        <v>6589</v>
      </c>
      <c r="C7510" s="26">
        <v>26553305</v>
      </c>
      <c r="D7510" s="26" t="s">
        <v>780</v>
      </c>
      <c r="E7510" s="26" t="s">
        <v>33882</v>
      </c>
      <c r="F7510" s="26" t="s">
        <v>33883</v>
      </c>
      <c r="G7510" s="26" t="s">
        <v>9601</v>
      </c>
      <c r="H7510" s="26" t="s">
        <v>949</v>
      </c>
      <c r="J7510" s="26" t="s">
        <v>954</v>
      </c>
      <c r="K7510" s="26" t="s">
        <v>9597</v>
      </c>
      <c r="L7510" s="26" t="s">
        <v>31849</v>
      </c>
      <c r="M7510" s="26">
        <v>380534844800</v>
      </c>
      <c r="N7510" s="26">
        <v>5310200000</v>
      </c>
    </row>
    <row r="7511" spans="1:14">
      <c r="A7511" s="26" t="s">
        <v>6079</v>
      </c>
      <c r="B7511" s="26" t="s">
        <v>6077</v>
      </c>
      <c r="C7511" s="26">
        <v>38505313</v>
      </c>
      <c r="D7511" s="26" t="s">
        <v>24</v>
      </c>
      <c r="E7511" s="26" t="s">
        <v>33884</v>
      </c>
      <c r="F7511" s="26" t="s">
        <v>33885</v>
      </c>
      <c r="G7511" s="26" t="s">
        <v>9586</v>
      </c>
      <c r="H7511" s="26" t="s">
        <v>835</v>
      </c>
      <c r="J7511" s="26" t="s">
        <v>6071</v>
      </c>
      <c r="K7511" s="26" t="s">
        <v>9597</v>
      </c>
      <c r="L7511" s="26" t="s">
        <v>21921</v>
      </c>
      <c r="M7511" s="26">
        <v>380516173736</v>
      </c>
      <c r="N7511" s="26">
        <v>3523185202</v>
      </c>
    </row>
    <row r="7512" spans="1:14">
      <c r="A7512" s="26" t="s">
        <v>6285</v>
      </c>
      <c r="B7512" s="26" t="s">
        <v>6286</v>
      </c>
      <c r="C7512" s="26">
        <v>34253415</v>
      </c>
      <c r="D7512" s="26" t="s">
        <v>24</v>
      </c>
      <c r="E7512" s="26" t="s">
        <v>33886</v>
      </c>
      <c r="F7512" s="26" t="s">
        <v>33887</v>
      </c>
      <c r="G7512" s="26" t="s">
        <v>9591</v>
      </c>
      <c r="H7512" s="26" t="s">
        <v>885</v>
      </c>
      <c r="J7512" s="26" t="s">
        <v>910</v>
      </c>
      <c r="K7512" s="26" t="s">
        <v>9597</v>
      </c>
      <c r="L7512" s="26" t="s">
        <v>33888</v>
      </c>
      <c r="M7512" s="26">
        <v>760992245591</v>
      </c>
      <c r="N7512" s="26">
        <v>5110100000</v>
      </c>
    </row>
    <row r="7513" spans="1:14">
      <c r="A7513" s="26" t="s">
        <v>2634</v>
      </c>
      <c r="B7513" s="26" t="s">
        <v>2635</v>
      </c>
      <c r="C7513" s="26">
        <v>37735655</v>
      </c>
      <c r="D7513" s="26" t="s">
        <v>780</v>
      </c>
      <c r="E7513" s="26" t="s">
        <v>33889</v>
      </c>
      <c r="F7513" s="26" t="s">
        <v>33890</v>
      </c>
      <c r="G7513" s="26" t="s">
        <v>9601</v>
      </c>
      <c r="H7513" s="26" t="s">
        <v>133</v>
      </c>
      <c r="I7513" s="26" t="s">
        <v>9968</v>
      </c>
      <c r="J7513" s="26" t="s">
        <v>33891</v>
      </c>
      <c r="K7513" s="26" t="s">
        <v>9582</v>
      </c>
      <c r="L7513" s="26" t="s">
        <v>33892</v>
      </c>
      <c r="M7513" s="26">
        <v>380664605120</v>
      </c>
      <c r="N7513" s="26">
        <v>1223584502</v>
      </c>
    </row>
    <row r="7514" spans="1:14">
      <c r="A7514" s="26" t="s">
        <v>8008</v>
      </c>
      <c r="B7514" s="26" t="s">
        <v>8009</v>
      </c>
      <c r="C7514" s="26">
        <v>38892286</v>
      </c>
      <c r="D7514" s="26" t="s">
        <v>24</v>
      </c>
      <c r="E7514" s="26" t="s">
        <v>33893</v>
      </c>
      <c r="F7514" s="26" t="s">
        <v>33894</v>
      </c>
      <c r="G7514" s="26" t="s">
        <v>9586</v>
      </c>
      <c r="H7514" s="26" t="s">
        <v>1122</v>
      </c>
      <c r="I7514" s="26" t="s">
        <v>1230</v>
      </c>
      <c r="J7514" s="26" t="s">
        <v>4890</v>
      </c>
      <c r="K7514" s="26" t="s">
        <v>9906</v>
      </c>
      <c r="L7514" s="26" t="s">
        <v>33895</v>
      </c>
      <c r="M7514" s="26">
        <v>380680619124</v>
      </c>
      <c r="N7514" s="26">
        <v>1223282005</v>
      </c>
    </row>
    <row r="7515" spans="1:14">
      <c r="A7515" s="26" t="s">
        <v>6599</v>
      </c>
      <c r="B7515" s="26" t="s">
        <v>6600</v>
      </c>
      <c r="C7515" s="26">
        <v>38540913</v>
      </c>
      <c r="D7515" s="26" t="s">
        <v>24</v>
      </c>
      <c r="E7515" s="26" t="s">
        <v>33896</v>
      </c>
      <c r="F7515" s="26" t="s">
        <v>33897</v>
      </c>
      <c r="G7515" s="26" t="s">
        <v>9586</v>
      </c>
      <c r="H7515" s="26" t="s">
        <v>949</v>
      </c>
      <c r="I7515" s="26" t="s">
        <v>9580</v>
      </c>
      <c r="J7515" s="26" t="s">
        <v>33898</v>
      </c>
      <c r="K7515" s="26" t="s">
        <v>9582</v>
      </c>
      <c r="L7515" s="26" t="s">
        <v>33899</v>
      </c>
      <c r="M7515" s="26">
        <v>380666247552</v>
      </c>
      <c r="N7515" s="26">
        <v>524980307</v>
      </c>
    </row>
    <row r="7516" spans="1:14">
      <c r="A7516" s="26" t="s">
        <v>8893</v>
      </c>
      <c r="B7516" s="26" t="s">
        <v>8894</v>
      </c>
      <c r="C7516" s="26">
        <v>41937159</v>
      </c>
      <c r="D7516" s="26" t="s">
        <v>24</v>
      </c>
      <c r="E7516" s="26" t="s">
        <v>33900</v>
      </c>
      <c r="F7516" s="26" t="s">
        <v>33901</v>
      </c>
      <c r="G7516" s="26" t="s">
        <v>9579</v>
      </c>
      <c r="H7516" s="26" t="s">
        <v>1401</v>
      </c>
      <c r="I7516" s="26" t="s">
        <v>9696</v>
      </c>
      <c r="J7516" s="26" t="s">
        <v>33902</v>
      </c>
      <c r="K7516" s="26" t="s">
        <v>9582</v>
      </c>
      <c r="L7516" s="26" t="s">
        <v>33903</v>
      </c>
      <c r="M7516" s="26">
        <v>761952968992</v>
      </c>
      <c r="N7516" s="26">
        <v>7122882801</v>
      </c>
    </row>
    <row r="7517" spans="1:14">
      <c r="A7517" s="26" t="s">
        <v>9147</v>
      </c>
      <c r="B7517" s="26" t="s">
        <v>9148</v>
      </c>
      <c r="C7517" s="26">
        <v>38462935</v>
      </c>
      <c r="D7517" s="26" t="s">
        <v>24</v>
      </c>
      <c r="E7517" s="26" t="s">
        <v>33904</v>
      </c>
      <c r="F7517" s="26" t="s">
        <v>33905</v>
      </c>
      <c r="G7517" s="26" t="s">
        <v>9579</v>
      </c>
      <c r="H7517" s="26" t="s">
        <v>1490</v>
      </c>
      <c r="I7517" s="26" t="s">
        <v>10369</v>
      </c>
      <c r="J7517" s="26" t="s">
        <v>33906</v>
      </c>
      <c r="K7517" s="26" t="s">
        <v>9582</v>
      </c>
      <c r="L7517" s="26" t="s">
        <v>33907</v>
      </c>
      <c r="M7517" s="26">
        <v>380983953941</v>
      </c>
      <c r="N7517" s="26">
        <v>1822386009</v>
      </c>
    </row>
    <row r="7518" spans="1:14">
      <c r="A7518" s="26" t="s">
        <v>3328</v>
      </c>
      <c r="B7518" s="26" t="s">
        <v>3329</v>
      </c>
      <c r="C7518" s="26">
        <v>38006758</v>
      </c>
      <c r="D7518" s="26" t="s">
        <v>24</v>
      </c>
      <c r="E7518" s="26" t="s">
        <v>33908</v>
      </c>
      <c r="F7518" s="26" t="s">
        <v>33909</v>
      </c>
      <c r="G7518" s="26" t="s">
        <v>9586</v>
      </c>
      <c r="H7518" s="26" t="s">
        <v>375</v>
      </c>
      <c r="I7518" s="26" t="s">
        <v>388</v>
      </c>
      <c r="J7518" s="26" t="s">
        <v>23233</v>
      </c>
      <c r="K7518" s="26" t="s">
        <v>9582</v>
      </c>
      <c r="L7518" s="26" t="s">
        <v>33910</v>
      </c>
      <c r="M7518" s="26">
        <v>380961032921</v>
      </c>
      <c r="N7518" s="26">
        <v>520483206</v>
      </c>
    </row>
    <row r="7519" spans="1:14">
      <c r="A7519" s="26" t="s">
        <v>6754</v>
      </c>
      <c r="B7519" s="26" t="s">
        <v>6755</v>
      </c>
      <c r="C7519" s="26">
        <v>37464470</v>
      </c>
      <c r="D7519" s="26" t="s">
        <v>24</v>
      </c>
      <c r="E7519" s="26" t="s">
        <v>33911</v>
      </c>
      <c r="F7519" s="26" t="s">
        <v>33912</v>
      </c>
      <c r="G7519" s="26" t="s">
        <v>9579</v>
      </c>
      <c r="H7519" s="26" t="s">
        <v>949</v>
      </c>
      <c r="I7519" s="26" t="s">
        <v>11064</v>
      </c>
      <c r="J7519" s="26" t="s">
        <v>33913</v>
      </c>
      <c r="K7519" s="26" t="s">
        <v>9582</v>
      </c>
      <c r="L7519" s="26" t="s">
        <v>33914</v>
      </c>
      <c r="M7519" s="26">
        <v>380534432803</v>
      </c>
      <c r="N7519" s="26">
        <v>5323482801</v>
      </c>
    </row>
    <row r="7520" spans="1:14">
      <c r="A7520" s="26" t="s">
        <v>9102</v>
      </c>
      <c r="B7520" s="26" t="s">
        <v>9103</v>
      </c>
      <c r="C7520" s="26">
        <v>42493833</v>
      </c>
      <c r="D7520" s="26" t="s">
        <v>24</v>
      </c>
      <c r="E7520" s="26" t="s">
        <v>33915</v>
      </c>
      <c r="F7520" s="26" t="s">
        <v>33916</v>
      </c>
      <c r="G7520" s="26" t="s">
        <v>9586</v>
      </c>
      <c r="H7520" s="26" t="s">
        <v>1490</v>
      </c>
      <c r="I7520" s="26" t="s">
        <v>9846</v>
      </c>
      <c r="J7520" s="26" t="s">
        <v>1527</v>
      </c>
      <c r="K7520" s="26" t="s">
        <v>9582</v>
      </c>
      <c r="L7520" s="26" t="s">
        <v>33917</v>
      </c>
      <c r="M7520" s="26">
        <v>760879477499</v>
      </c>
      <c r="N7520" s="26">
        <v>7323083601</v>
      </c>
    </row>
    <row r="7521" spans="1:14">
      <c r="A7521" s="26" t="s">
        <v>7510</v>
      </c>
      <c r="B7521" s="26" t="s">
        <v>7511</v>
      </c>
      <c r="C7521" s="26">
        <v>5519480</v>
      </c>
      <c r="D7521" s="26" t="s">
        <v>780</v>
      </c>
      <c r="E7521" s="26" t="s">
        <v>33918</v>
      </c>
      <c r="F7521" s="26" t="s">
        <v>33919</v>
      </c>
      <c r="G7521" s="26" t="s">
        <v>9601</v>
      </c>
      <c r="H7521" s="26" t="s">
        <v>1025</v>
      </c>
      <c r="J7521" s="26" t="s">
        <v>1065</v>
      </c>
      <c r="K7521" s="26" t="s">
        <v>9597</v>
      </c>
      <c r="L7521" s="26" t="s">
        <v>33920</v>
      </c>
      <c r="M7521" s="26">
        <v>380542701301</v>
      </c>
      <c r="N7521" s="26">
        <v>5910100000</v>
      </c>
    </row>
    <row r="7522" spans="1:14">
      <c r="A7522" s="26" t="s">
        <v>6617</v>
      </c>
      <c r="B7522" s="26" t="s">
        <v>6618</v>
      </c>
      <c r="C7522" s="26">
        <v>38223007</v>
      </c>
      <c r="D7522" s="26" t="s">
        <v>24</v>
      </c>
      <c r="E7522" s="26" t="s">
        <v>33921</v>
      </c>
      <c r="F7522" s="26" t="s">
        <v>33922</v>
      </c>
      <c r="G7522" s="26" t="s">
        <v>9586</v>
      </c>
      <c r="H7522" s="26" t="s">
        <v>949</v>
      </c>
      <c r="I7522" s="26" t="s">
        <v>14709</v>
      </c>
      <c r="J7522" s="26" t="s">
        <v>9504</v>
      </c>
      <c r="K7522" s="26" t="s">
        <v>9606</v>
      </c>
      <c r="L7522" s="26" t="s">
        <v>25024</v>
      </c>
      <c r="M7522" s="26">
        <v>380535342197</v>
      </c>
      <c r="N7522" s="26">
        <v>5321355400</v>
      </c>
    </row>
    <row r="7523" spans="1:14">
      <c r="A7523" s="26" t="s">
        <v>2349</v>
      </c>
      <c r="B7523" s="26" t="s">
        <v>2350</v>
      </c>
      <c r="C7523" s="26">
        <v>36641092</v>
      </c>
      <c r="D7523" s="26" t="s">
        <v>780</v>
      </c>
      <c r="E7523" s="26" t="s">
        <v>33923</v>
      </c>
      <c r="F7523" s="26" t="s">
        <v>33924</v>
      </c>
      <c r="G7523" s="26" t="s">
        <v>9601</v>
      </c>
      <c r="H7523" s="26" t="s">
        <v>133</v>
      </c>
      <c r="J7523" s="26" t="s">
        <v>146</v>
      </c>
      <c r="K7523" s="26" t="s">
        <v>9597</v>
      </c>
      <c r="L7523" s="26" t="s">
        <v>13417</v>
      </c>
      <c r="M7523" s="26">
        <v>380504804098</v>
      </c>
      <c r="N7523" s="26">
        <v>1210100000</v>
      </c>
    </row>
    <row r="7524" spans="1:14">
      <c r="A7524" s="26" t="s">
        <v>4399</v>
      </c>
      <c r="B7524" s="26" t="s">
        <v>4400</v>
      </c>
      <c r="C7524" s="26">
        <v>38462558</v>
      </c>
      <c r="D7524" s="26" t="s">
        <v>24</v>
      </c>
      <c r="E7524" s="26" t="s">
        <v>33925</v>
      </c>
      <c r="F7524" s="26" t="s">
        <v>33926</v>
      </c>
      <c r="G7524" s="26" t="s">
        <v>9579</v>
      </c>
      <c r="H7524" s="26" t="s">
        <v>576</v>
      </c>
      <c r="I7524" s="26" t="s">
        <v>11832</v>
      </c>
      <c r="J7524" s="26" t="s">
        <v>33927</v>
      </c>
      <c r="K7524" s="26" t="s">
        <v>9582</v>
      </c>
      <c r="L7524" s="26" t="s">
        <v>33928</v>
      </c>
      <c r="M7524" s="26">
        <v>380459539204</v>
      </c>
      <c r="N7524" s="26">
        <v>3220884404</v>
      </c>
    </row>
    <row r="7525" spans="1:14">
      <c r="A7525" s="26" t="s">
        <v>5042</v>
      </c>
      <c r="B7525" s="26" t="s">
        <v>5043</v>
      </c>
      <c r="C7525" s="26">
        <v>1996409</v>
      </c>
      <c r="D7525" s="26" t="s">
        <v>780</v>
      </c>
      <c r="E7525" s="26" t="s">
        <v>33929</v>
      </c>
      <c r="F7525" s="26" t="s">
        <v>13228</v>
      </c>
      <c r="G7525" s="26" t="s">
        <v>9601</v>
      </c>
      <c r="H7525" s="26" t="s">
        <v>735</v>
      </c>
      <c r="I7525" s="26" t="s">
        <v>9721</v>
      </c>
      <c r="J7525" s="26" t="s">
        <v>5045</v>
      </c>
      <c r="K7525" s="26" t="s">
        <v>9597</v>
      </c>
      <c r="L7525" s="26" t="s">
        <v>33930</v>
      </c>
      <c r="M7525" s="26">
        <v>761353770286</v>
      </c>
      <c r="N7525" s="26">
        <v>4622710100</v>
      </c>
    </row>
    <row r="7526" spans="1:14">
      <c r="A7526" s="26" t="s">
        <v>6895</v>
      </c>
      <c r="B7526" s="26" t="s">
        <v>6896</v>
      </c>
      <c r="C7526" s="26">
        <v>1999514</v>
      </c>
      <c r="D7526" s="26" t="s">
        <v>780</v>
      </c>
      <c r="E7526" s="26" t="s">
        <v>33931</v>
      </c>
      <c r="F7526" s="26" t="s">
        <v>33932</v>
      </c>
      <c r="G7526" s="26" t="s">
        <v>9601</v>
      </c>
      <c r="H7526" s="26" t="s">
        <v>949</v>
      </c>
      <c r="I7526" s="26" t="s">
        <v>9669</v>
      </c>
      <c r="J7526" s="26" t="s">
        <v>6897</v>
      </c>
      <c r="K7526" s="26" t="s">
        <v>9597</v>
      </c>
      <c r="L7526" s="26" t="s">
        <v>33933</v>
      </c>
      <c r="M7526" s="26">
        <v>380536233456</v>
      </c>
      <c r="N7526" s="26">
        <v>5324810100</v>
      </c>
    </row>
    <row r="7527" spans="1:14">
      <c r="A7527" s="26" t="s">
        <v>3862</v>
      </c>
      <c r="B7527" s="26" t="s">
        <v>3863</v>
      </c>
      <c r="C7527" s="26">
        <v>41804158</v>
      </c>
      <c r="D7527" s="26" t="s">
        <v>24</v>
      </c>
      <c r="E7527" s="26" t="s">
        <v>33934</v>
      </c>
      <c r="F7527" s="26" t="s">
        <v>10050</v>
      </c>
      <c r="G7527" s="26" t="s">
        <v>9591</v>
      </c>
      <c r="H7527" s="26" t="s">
        <v>468</v>
      </c>
      <c r="I7527" s="26" t="s">
        <v>10687</v>
      </c>
      <c r="J7527" s="26" t="s">
        <v>11735</v>
      </c>
      <c r="K7527" s="26" t="s">
        <v>9582</v>
      </c>
      <c r="L7527" s="26" t="s">
        <v>33935</v>
      </c>
      <c r="M7527" s="26">
        <v>380617092921</v>
      </c>
      <c r="N7527" s="26">
        <v>1221482002</v>
      </c>
    </row>
    <row r="7528" spans="1:14">
      <c r="A7528" s="26" t="s">
        <v>5860</v>
      </c>
      <c r="B7528" s="26" t="s">
        <v>5861</v>
      </c>
      <c r="C7528" s="26">
        <v>39007616</v>
      </c>
      <c r="D7528" s="26" t="s">
        <v>1701</v>
      </c>
      <c r="E7528" s="26" t="s">
        <v>33936</v>
      </c>
      <c r="F7528" s="26" t="s">
        <v>33937</v>
      </c>
      <c r="G7528" s="26" t="s">
        <v>9601</v>
      </c>
      <c r="H7528" s="26" t="s">
        <v>799</v>
      </c>
      <c r="J7528" s="26" t="s">
        <v>800</v>
      </c>
      <c r="K7528" s="26" t="s">
        <v>9597</v>
      </c>
      <c r="L7528" s="26" t="s">
        <v>33938</v>
      </c>
      <c r="M7528" s="26">
        <v>380442345186</v>
      </c>
      <c r="N7528" s="26">
        <v>4822784009</v>
      </c>
    </row>
    <row r="7529" spans="1:14">
      <c r="A7529" s="26" t="s">
        <v>6639</v>
      </c>
      <c r="B7529" s="26" t="s">
        <v>6640</v>
      </c>
      <c r="C7529" s="26">
        <v>38540960</v>
      </c>
      <c r="D7529" s="26" t="s">
        <v>24</v>
      </c>
      <c r="E7529" s="26" t="s">
        <v>33939</v>
      </c>
      <c r="F7529" s="26" t="s">
        <v>33940</v>
      </c>
      <c r="G7529" s="26" t="s">
        <v>9586</v>
      </c>
      <c r="H7529" s="26" t="s">
        <v>949</v>
      </c>
      <c r="I7529" s="26" t="s">
        <v>11921</v>
      </c>
      <c r="J7529" s="26" t="s">
        <v>29982</v>
      </c>
      <c r="K7529" s="26" t="s">
        <v>9582</v>
      </c>
      <c r="L7529" s="26" t="s">
        <v>33941</v>
      </c>
      <c r="M7529" s="26">
        <v>380660821139</v>
      </c>
      <c r="N7529" s="26">
        <v>1222081001</v>
      </c>
    </row>
    <row r="7530" spans="1:14">
      <c r="A7530" s="26" t="s">
        <v>7629</v>
      </c>
      <c r="B7530" s="26" t="s">
        <v>7630</v>
      </c>
      <c r="C7530" s="26">
        <v>39511438</v>
      </c>
      <c r="D7530" s="26" t="s">
        <v>24</v>
      </c>
      <c r="E7530" s="26" t="s">
        <v>33942</v>
      </c>
      <c r="F7530" s="26" t="s">
        <v>33943</v>
      </c>
      <c r="G7530" s="26" t="s">
        <v>9579</v>
      </c>
      <c r="H7530" s="26" t="s">
        <v>1088</v>
      </c>
      <c r="J7530" s="26" t="s">
        <v>33944</v>
      </c>
      <c r="K7530" s="26" t="s">
        <v>9582</v>
      </c>
      <c r="L7530" s="26" t="s">
        <v>33945</v>
      </c>
      <c r="M7530" s="26">
        <v>761935708300</v>
      </c>
      <c r="N7530" s="26">
        <v>6122484805</v>
      </c>
    </row>
    <row r="7531" spans="1:14">
      <c r="A7531" s="26" t="s">
        <v>6409</v>
      </c>
      <c r="B7531" s="26" t="s">
        <v>6339</v>
      </c>
      <c r="C7531" s="26">
        <v>26470275</v>
      </c>
      <c r="D7531" s="26" t="s">
        <v>780</v>
      </c>
      <c r="E7531" s="26" t="s">
        <v>33946</v>
      </c>
      <c r="F7531" s="26" t="s">
        <v>33947</v>
      </c>
      <c r="G7531" s="26" t="s">
        <v>9601</v>
      </c>
      <c r="H7531" s="26" t="s">
        <v>885</v>
      </c>
      <c r="J7531" s="26" t="s">
        <v>910</v>
      </c>
      <c r="K7531" s="26" t="s">
        <v>9597</v>
      </c>
      <c r="L7531" s="26" t="s">
        <v>33948</v>
      </c>
      <c r="M7531" s="26">
        <v>380487114147</v>
      </c>
      <c r="N7531" s="26">
        <v>5110100000</v>
      </c>
    </row>
    <row r="7532" spans="1:14">
      <c r="A7532" s="26" t="s">
        <v>2612</v>
      </c>
      <c r="B7532" s="26" t="s">
        <v>2613</v>
      </c>
      <c r="C7532" s="26">
        <v>5494656</v>
      </c>
      <c r="D7532" s="26" t="s">
        <v>780</v>
      </c>
      <c r="E7532" s="26" t="s">
        <v>33949</v>
      </c>
      <c r="F7532" s="26" t="s">
        <v>33950</v>
      </c>
      <c r="G7532" s="26" t="s">
        <v>9601</v>
      </c>
      <c r="H7532" s="26" t="s">
        <v>133</v>
      </c>
      <c r="J7532" s="26" t="s">
        <v>223</v>
      </c>
      <c r="K7532" s="26" t="s">
        <v>9597</v>
      </c>
      <c r="L7532" s="26" t="s">
        <v>33951</v>
      </c>
      <c r="M7532" s="26">
        <v>380930770200</v>
      </c>
      <c r="N7532" s="26">
        <v>1211900000</v>
      </c>
    </row>
    <row r="7533" spans="1:14">
      <c r="A7533" s="26" t="s">
        <v>8552</v>
      </c>
      <c r="B7533" s="26" t="s">
        <v>8543</v>
      </c>
      <c r="C7533" s="26">
        <v>40351564</v>
      </c>
      <c r="D7533" s="26" t="s">
        <v>24</v>
      </c>
      <c r="E7533" s="26" t="s">
        <v>33952</v>
      </c>
      <c r="F7533" s="26" t="s">
        <v>33953</v>
      </c>
      <c r="G7533" s="26" t="s">
        <v>9591</v>
      </c>
      <c r="H7533" s="26" t="s">
        <v>1269</v>
      </c>
      <c r="J7533" s="26" t="s">
        <v>1298</v>
      </c>
      <c r="K7533" s="26" t="s">
        <v>9597</v>
      </c>
      <c r="L7533" s="26" t="s">
        <v>33954</v>
      </c>
      <c r="M7533" s="26">
        <v>380500651569</v>
      </c>
      <c r="N7533" s="26">
        <v>6510100000</v>
      </c>
    </row>
    <row r="7534" spans="1:14">
      <c r="A7534" s="26" t="s">
        <v>4769</v>
      </c>
      <c r="B7534" s="26" t="s">
        <v>4770</v>
      </c>
      <c r="C7534" s="26">
        <v>42126735</v>
      </c>
      <c r="D7534" s="26" t="s">
        <v>24</v>
      </c>
      <c r="E7534" s="26" t="s">
        <v>33955</v>
      </c>
      <c r="F7534" s="26" t="s">
        <v>33956</v>
      </c>
      <c r="G7534" s="26" t="s">
        <v>9579</v>
      </c>
      <c r="H7534" s="26" t="s">
        <v>670</v>
      </c>
      <c r="I7534" s="26" t="s">
        <v>11751</v>
      </c>
      <c r="J7534" s="26" t="s">
        <v>33957</v>
      </c>
      <c r="K7534" s="26" t="s">
        <v>9582</v>
      </c>
      <c r="L7534" s="26" t="s">
        <v>33958</v>
      </c>
      <c r="M7534" s="26">
        <v>380523941217</v>
      </c>
      <c r="N7534" s="26">
        <v>3525882303</v>
      </c>
    </row>
    <row r="7535" spans="1:14">
      <c r="A7535" s="26" t="s">
        <v>6914</v>
      </c>
      <c r="B7535" s="26" t="s">
        <v>6915</v>
      </c>
      <c r="C7535" s="26">
        <v>38257649</v>
      </c>
      <c r="D7535" s="26" t="s">
        <v>24</v>
      </c>
      <c r="E7535" s="26" t="s">
        <v>33959</v>
      </c>
      <c r="F7535" s="26" t="s">
        <v>33960</v>
      </c>
      <c r="G7535" s="26" t="s">
        <v>9579</v>
      </c>
      <c r="H7535" s="26" t="s">
        <v>949</v>
      </c>
      <c r="I7535" s="26" t="s">
        <v>10561</v>
      </c>
      <c r="J7535" s="26" t="s">
        <v>33961</v>
      </c>
      <c r="K7535" s="26" t="s">
        <v>9582</v>
      </c>
      <c r="L7535" s="26" t="s">
        <v>33962</v>
      </c>
      <c r="M7535" s="26">
        <v>380535293617</v>
      </c>
      <c r="N7535" s="26">
        <v>5325755154</v>
      </c>
    </row>
    <row r="7536" spans="1:14">
      <c r="A7536" s="26" t="s">
        <v>4452</v>
      </c>
      <c r="B7536" s="26" t="s">
        <v>4453</v>
      </c>
      <c r="C7536" s="26">
        <v>38164193</v>
      </c>
      <c r="D7536" s="26" t="s">
        <v>24</v>
      </c>
      <c r="E7536" s="26" t="s">
        <v>33963</v>
      </c>
      <c r="F7536" s="26" t="s">
        <v>33964</v>
      </c>
      <c r="G7536" s="26" t="s">
        <v>9586</v>
      </c>
      <c r="H7536" s="26" t="s">
        <v>576</v>
      </c>
      <c r="I7536" s="26" t="s">
        <v>10758</v>
      </c>
      <c r="J7536" s="26" t="s">
        <v>33965</v>
      </c>
      <c r="K7536" s="26" t="s">
        <v>9582</v>
      </c>
      <c r="L7536" s="26" t="s">
        <v>33966</v>
      </c>
      <c r="M7536" s="26">
        <v>380457431522</v>
      </c>
      <c r="N7536" s="26">
        <v>3222982601</v>
      </c>
    </row>
    <row r="7537" spans="1:14">
      <c r="A7537" s="26" t="s">
        <v>1699</v>
      </c>
      <c r="B7537" s="26" t="s">
        <v>1700</v>
      </c>
      <c r="C7537" s="26">
        <v>36364624</v>
      </c>
      <c r="D7537" s="26" t="s">
        <v>1701</v>
      </c>
      <c r="E7537" s="26" t="s">
        <v>33967</v>
      </c>
      <c r="F7537" s="26" t="s">
        <v>33968</v>
      </c>
      <c r="G7537" s="26" t="s">
        <v>9601</v>
      </c>
      <c r="H7537" s="26" t="s">
        <v>27</v>
      </c>
      <c r="J7537" s="26" t="s">
        <v>31260</v>
      </c>
      <c r="K7537" s="26" t="s">
        <v>9606</v>
      </c>
      <c r="L7537" s="26" t="s">
        <v>33969</v>
      </c>
      <c r="M7537" s="26">
        <v>380432329301</v>
      </c>
      <c r="N7537" s="26">
        <v>524555700</v>
      </c>
    </row>
    <row r="7538" spans="1:14">
      <c r="A7538" s="26" t="s">
        <v>2151</v>
      </c>
      <c r="B7538" s="26" t="s">
        <v>2152</v>
      </c>
      <c r="C7538" s="26" t="s">
        <v>1604</v>
      </c>
      <c r="D7538" s="26" t="s">
        <v>24</v>
      </c>
      <c r="E7538" s="26" t="s">
        <v>33970</v>
      </c>
      <c r="F7538" s="26" t="s">
        <v>2153</v>
      </c>
      <c r="G7538" s="26" t="s">
        <v>9586</v>
      </c>
      <c r="H7538" s="26" t="s">
        <v>735</v>
      </c>
      <c r="J7538" s="26" t="s">
        <v>740</v>
      </c>
      <c r="K7538" s="26" t="s">
        <v>9597</v>
      </c>
      <c r="L7538" s="26" t="s">
        <v>23397</v>
      </c>
      <c r="M7538" s="26">
        <v>761601045510</v>
      </c>
      <c r="N7538" s="26">
        <v>1221881203</v>
      </c>
    </row>
    <row r="7539" spans="1:14">
      <c r="A7539" s="26" t="s">
        <v>9486</v>
      </c>
      <c r="B7539" s="26" t="s">
        <v>9487</v>
      </c>
      <c r="C7539" s="26">
        <v>2006082</v>
      </c>
      <c r="D7539" s="26" t="s">
        <v>780</v>
      </c>
      <c r="E7539" s="26" t="s">
        <v>33971</v>
      </c>
      <c r="F7539" s="26" t="s">
        <v>33972</v>
      </c>
      <c r="G7539" s="26" t="s">
        <v>9601</v>
      </c>
      <c r="H7539" s="26" t="s">
        <v>1573</v>
      </c>
      <c r="J7539" s="26" t="s">
        <v>1597</v>
      </c>
      <c r="K7539" s="26" t="s">
        <v>9597</v>
      </c>
      <c r="L7539" s="26" t="s">
        <v>33973</v>
      </c>
      <c r="M7539" s="26">
        <v>380462723739</v>
      </c>
      <c r="N7539" s="26">
        <v>7410100000</v>
      </c>
    </row>
    <row r="7540" spans="1:14">
      <c r="A7540" s="26" t="s">
        <v>5806</v>
      </c>
      <c r="B7540" s="26" t="s">
        <v>5807</v>
      </c>
      <c r="C7540" s="26">
        <v>38946268</v>
      </c>
      <c r="D7540" s="26" t="s">
        <v>24</v>
      </c>
      <c r="E7540" s="26" t="s">
        <v>33974</v>
      </c>
      <c r="F7540" s="26" t="s">
        <v>12687</v>
      </c>
      <c r="G7540" s="26" t="s">
        <v>9586</v>
      </c>
      <c r="H7540" s="26" t="s">
        <v>799</v>
      </c>
      <c r="J7540" s="26" t="s">
        <v>800</v>
      </c>
      <c r="K7540" s="26" t="s">
        <v>9597</v>
      </c>
      <c r="L7540" s="26" t="s">
        <v>16189</v>
      </c>
      <c r="M7540" s="26">
        <v>380444824396</v>
      </c>
      <c r="N7540" s="26">
        <v>4822784009</v>
      </c>
    </row>
    <row r="7541" spans="1:14">
      <c r="A7541" s="26" t="s">
        <v>4463</v>
      </c>
      <c r="B7541" s="26" t="s">
        <v>4464</v>
      </c>
      <c r="C7541" s="26">
        <v>37917880</v>
      </c>
      <c r="D7541" s="26" t="s">
        <v>24</v>
      </c>
      <c r="E7541" s="26" t="s">
        <v>33975</v>
      </c>
      <c r="F7541" s="26" t="s">
        <v>33699</v>
      </c>
      <c r="G7541" s="26" t="s">
        <v>9586</v>
      </c>
      <c r="H7541" s="26" t="s">
        <v>576</v>
      </c>
      <c r="J7541" s="26" t="s">
        <v>581</v>
      </c>
      <c r="K7541" s="26" t="s">
        <v>9597</v>
      </c>
      <c r="L7541" s="26" t="s">
        <v>33976</v>
      </c>
      <c r="M7541" s="26">
        <v>760912678482</v>
      </c>
      <c r="N7541" s="26">
        <v>2123681001</v>
      </c>
    </row>
    <row r="7542" spans="1:14">
      <c r="A7542" s="26" t="s">
        <v>2925</v>
      </c>
      <c r="B7542" s="26" t="s">
        <v>2926</v>
      </c>
      <c r="C7542" s="26">
        <v>1990654</v>
      </c>
      <c r="D7542" s="26" t="s">
        <v>780</v>
      </c>
      <c r="E7542" s="26" t="s">
        <v>33977</v>
      </c>
      <c r="F7542" s="26" t="s">
        <v>17592</v>
      </c>
      <c r="G7542" s="26" t="s">
        <v>9601</v>
      </c>
      <c r="H7542" s="26" t="s">
        <v>258</v>
      </c>
      <c r="J7542" s="26" t="s">
        <v>317</v>
      </c>
      <c r="K7542" s="26" t="s">
        <v>9597</v>
      </c>
      <c r="L7542" s="26" t="s">
        <v>33978</v>
      </c>
      <c r="M7542" s="26">
        <v>380629466927</v>
      </c>
      <c r="N7542" s="26">
        <v>1412300000</v>
      </c>
    </row>
    <row r="7543" spans="1:14">
      <c r="A7543" s="26" t="s">
        <v>4423</v>
      </c>
      <c r="B7543" s="26" t="s">
        <v>4424</v>
      </c>
      <c r="C7543" s="26">
        <v>38571999</v>
      </c>
      <c r="D7543" s="26" t="s">
        <v>24</v>
      </c>
      <c r="E7543" s="26" t="s">
        <v>33979</v>
      </c>
      <c r="F7543" s="26" t="s">
        <v>10435</v>
      </c>
      <c r="G7543" s="26" t="s">
        <v>9586</v>
      </c>
      <c r="H7543" s="26" t="s">
        <v>576</v>
      </c>
      <c r="J7543" s="26" t="s">
        <v>623</v>
      </c>
      <c r="K7543" s="26" t="s">
        <v>9597</v>
      </c>
      <c r="L7543" s="26" t="s">
        <v>33980</v>
      </c>
      <c r="M7543" s="26">
        <v>380938076346</v>
      </c>
      <c r="N7543" s="26">
        <v>3210900000</v>
      </c>
    </row>
    <row r="7544" spans="1:14">
      <c r="A7544" s="26" t="s">
        <v>3803</v>
      </c>
      <c r="B7544" s="26" t="s">
        <v>3804</v>
      </c>
      <c r="C7544" s="26">
        <v>40276503</v>
      </c>
      <c r="D7544" s="26" t="s">
        <v>24</v>
      </c>
      <c r="E7544" s="26" t="s">
        <v>33981</v>
      </c>
      <c r="F7544" s="26" t="s">
        <v>33982</v>
      </c>
      <c r="G7544" s="26" t="s">
        <v>9586</v>
      </c>
      <c r="H7544" s="26" t="s">
        <v>468</v>
      </c>
      <c r="I7544" s="26" t="s">
        <v>10601</v>
      </c>
      <c r="J7544" s="26" t="s">
        <v>33983</v>
      </c>
      <c r="K7544" s="26" t="s">
        <v>9582</v>
      </c>
      <c r="L7544" s="26" t="s">
        <v>33984</v>
      </c>
      <c r="M7544" s="26">
        <v>380663388458</v>
      </c>
      <c r="N7544" s="26">
        <v>2322755401</v>
      </c>
    </row>
    <row r="7545" spans="1:14">
      <c r="A7545" s="26" t="s">
        <v>8681</v>
      </c>
      <c r="B7545" s="26" t="s">
        <v>8682</v>
      </c>
      <c r="C7545" s="26">
        <v>38402043</v>
      </c>
      <c r="D7545" s="26" t="s">
        <v>24</v>
      </c>
      <c r="E7545" s="26" t="s">
        <v>33985</v>
      </c>
      <c r="F7545" s="26" t="s">
        <v>33986</v>
      </c>
      <c r="G7545" s="26" t="s">
        <v>9579</v>
      </c>
      <c r="H7545" s="26" t="s">
        <v>1308</v>
      </c>
      <c r="J7545" s="26" t="s">
        <v>33987</v>
      </c>
      <c r="K7545" s="26" t="s">
        <v>9582</v>
      </c>
      <c r="L7545" s="26" t="s">
        <v>33988</v>
      </c>
      <c r="M7545" s="26">
        <v>761358981346</v>
      </c>
      <c r="N7545" s="26">
        <v>6825588502</v>
      </c>
    </row>
    <row r="7546" spans="1:14">
      <c r="A7546" s="26" t="s">
        <v>7144</v>
      </c>
      <c r="B7546" s="26" t="s">
        <v>7145</v>
      </c>
      <c r="C7546" s="26">
        <v>42835590</v>
      </c>
      <c r="D7546" s="26" t="s">
        <v>24</v>
      </c>
      <c r="E7546" s="26" t="s">
        <v>33989</v>
      </c>
      <c r="F7546" s="26" t="s">
        <v>33990</v>
      </c>
      <c r="G7546" s="26" t="s">
        <v>9591</v>
      </c>
      <c r="H7546" s="26" t="s">
        <v>987</v>
      </c>
      <c r="J7546" s="26" t="s">
        <v>7140</v>
      </c>
      <c r="K7546" s="26" t="s">
        <v>9597</v>
      </c>
      <c r="L7546" s="26" t="s">
        <v>33991</v>
      </c>
      <c r="M7546" s="26">
        <v>380965836647</v>
      </c>
      <c r="N7546" s="26">
        <v>5610900000</v>
      </c>
    </row>
    <row r="7547" spans="1:14">
      <c r="A7547" s="26" t="s">
        <v>7767</v>
      </c>
      <c r="B7547" s="26" t="s">
        <v>7768</v>
      </c>
      <c r="C7547" s="26">
        <v>38543647</v>
      </c>
      <c r="D7547" s="26" t="s">
        <v>24</v>
      </c>
      <c r="E7547" s="26" t="s">
        <v>33992</v>
      </c>
      <c r="F7547" s="26" t="s">
        <v>11734</v>
      </c>
      <c r="G7547" s="26" t="s">
        <v>9586</v>
      </c>
      <c r="H7547" s="26" t="s">
        <v>1088</v>
      </c>
      <c r="J7547" s="26" t="s">
        <v>522</v>
      </c>
      <c r="K7547" s="26" t="s">
        <v>9582</v>
      </c>
      <c r="L7547" s="26" t="s">
        <v>33993</v>
      </c>
      <c r="M7547" s="26">
        <v>760710282834</v>
      </c>
      <c r="N7547" s="26">
        <v>724285503</v>
      </c>
    </row>
    <row r="7548" spans="1:14">
      <c r="A7548" s="26" t="s">
        <v>7072</v>
      </c>
      <c r="B7548" s="26" t="s">
        <v>7073</v>
      </c>
      <c r="C7548" s="26" t="s">
        <v>1604</v>
      </c>
      <c r="D7548" s="26" t="s">
        <v>24</v>
      </c>
      <c r="E7548" s="26" t="s">
        <v>33994</v>
      </c>
      <c r="F7548" s="26" t="s">
        <v>7074</v>
      </c>
      <c r="G7548" s="26" t="s">
        <v>9591</v>
      </c>
      <c r="H7548" s="26" t="s">
        <v>987</v>
      </c>
      <c r="I7548" s="26" t="s">
        <v>9893</v>
      </c>
      <c r="J7548" s="26" t="s">
        <v>7062</v>
      </c>
      <c r="K7548" s="26" t="s">
        <v>9597</v>
      </c>
      <c r="L7548" s="26" t="s">
        <v>18370</v>
      </c>
      <c r="M7548" s="26">
        <v>380963771245</v>
      </c>
      <c r="N7548" s="26">
        <v>5623010100</v>
      </c>
    </row>
    <row r="7549" spans="1:14">
      <c r="A7549" s="26" t="s">
        <v>7270</v>
      </c>
      <c r="B7549" s="26" t="s">
        <v>7271</v>
      </c>
      <c r="C7549" s="26">
        <v>26376820</v>
      </c>
      <c r="D7549" s="26" t="s">
        <v>24</v>
      </c>
      <c r="E7549" s="26" t="s">
        <v>33995</v>
      </c>
      <c r="F7549" s="26" t="s">
        <v>33996</v>
      </c>
      <c r="G7549" s="26" t="s">
        <v>9586</v>
      </c>
      <c r="H7549" s="26" t="s">
        <v>1025</v>
      </c>
      <c r="I7549" s="26" t="s">
        <v>11246</v>
      </c>
      <c r="J7549" s="26" t="s">
        <v>33997</v>
      </c>
      <c r="K7549" s="26" t="s">
        <v>9582</v>
      </c>
      <c r="L7549" s="26" t="s">
        <v>33998</v>
      </c>
      <c r="M7549" s="26">
        <v>761978145304</v>
      </c>
      <c r="N7549" s="26">
        <v>521980201</v>
      </c>
    </row>
    <row r="7550" spans="1:14">
      <c r="A7550" s="26" t="s">
        <v>6211</v>
      </c>
      <c r="B7550" s="26" t="s">
        <v>6212</v>
      </c>
      <c r="C7550" s="26">
        <v>38522082</v>
      </c>
      <c r="D7550" s="26" t="s">
        <v>24</v>
      </c>
      <c r="E7550" s="26" t="s">
        <v>33999</v>
      </c>
      <c r="F7550" s="26" t="s">
        <v>34000</v>
      </c>
      <c r="G7550" s="26" t="s">
        <v>9579</v>
      </c>
      <c r="H7550" s="26" t="s">
        <v>885</v>
      </c>
      <c r="I7550" s="26" t="s">
        <v>12123</v>
      </c>
      <c r="J7550" s="26" t="s">
        <v>13585</v>
      </c>
      <c r="K7550" s="26" t="s">
        <v>9582</v>
      </c>
      <c r="L7550" s="26" t="s">
        <v>34001</v>
      </c>
      <c r="M7550" s="26">
        <v>380486723445</v>
      </c>
      <c r="N7550" s="26">
        <v>122084801</v>
      </c>
    </row>
    <row r="7551" spans="1:14">
      <c r="A7551" s="26" t="s">
        <v>1653</v>
      </c>
      <c r="B7551" s="26" t="s">
        <v>1654</v>
      </c>
      <c r="C7551" s="26">
        <v>25500212</v>
      </c>
      <c r="D7551" s="26" t="s">
        <v>780</v>
      </c>
      <c r="E7551" s="26" t="s">
        <v>34002</v>
      </c>
      <c r="F7551" s="26" t="s">
        <v>23377</v>
      </c>
      <c r="G7551" s="26" t="s">
        <v>9601</v>
      </c>
      <c r="H7551" s="26" t="s">
        <v>27</v>
      </c>
      <c r="J7551" s="26" t="s">
        <v>36</v>
      </c>
      <c r="K7551" s="26" t="s">
        <v>9597</v>
      </c>
      <c r="L7551" s="26" t="s">
        <v>17183</v>
      </c>
      <c r="M7551" s="26">
        <v>761397903292</v>
      </c>
      <c r="N7551" s="26">
        <v>510100000</v>
      </c>
    </row>
    <row r="7552" spans="1:14">
      <c r="A7552" s="26" t="s">
        <v>3044</v>
      </c>
      <c r="B7552" s="26" t="s">
        <v>3045</v>
      </c>
      <c r="C7552" s="26">
        <v>39042509</v>
      </c>
      <c r="D7552" s="26" t="s">
        <v>24</v>
      </c>
      <c r="E7552" s="26" t="s">
        <v>34003</v>
      </c>
      <c r="F7552" s="26" t="s">
        <v>34004</v>
      </c>
      <c r="G7552" s="26" t="s">
        <v>9586</v>
      </c>
      <c r="H7552" s="26" t="s">
        <v>375</v>
      </c>
      <c r="I7552" s="26" t="s">
        <v>15816</v>
      </c>
      <c r="J7552" s="26" t="s">
        <v>34005</v>
      </c>
      <c r="K7552" s="26" t="s">
        <v>9582</v>
      </c>
      <c r="L7552" s="26" t="s">
        <v>34006</v>
      </c>
      <c r="M7552" s="26">
        <v>380413697650</v>
      </c>
      <c r="N7552" s="26">
        <v>521981201</v>
      </c>
    </row>
    <row r="7553" spans="1:14">
      <c r="A7553" s="26" t="s">
        <v>6000</v>
      </c>
      <c r="B7553" s="26" t="s">
        <v>6001</v>
      </c>
      <c r="C7553" s="26">
        <v>5483138</v>
      </c>
      <c r="D7553" s="26" t="s">
        <v>780</v>
      </c>
      <c r="E7553" s="26" t="s">
        <v>34007</v>
      </c>
      <c r="F7553" s="26" t="s">
        <v>34008</v>
      </c>
      <c r="G7553" s="26" t="s">
        <v>9601</v>
      </c>
      <c r="H7553" s="26" t="s">
        <v>835</v>
      </c>
      <c r="J7553" s="26" t="s">
        <v>848</v>
      </c>
      <c r="K7553" s="26" t="s">
        <v>9597</v>
      </c>
      <c r="L7553" s="26" t="s">
        <v>34009</v>
      </c>
      <c r="M7553" s="26">
        <v>380512241196</v>
      </c>
      <c r="N7553" s="26">
        <v>4623010100</v>
      </c>
    </row>
    <row r="7554" spans="1:14">
      <c r="A7554" s="26" t="s">
        <v>3909</v>
      </c>
      <c r="B7554" s="26" t="s">
        <v>3910</v>
      </c>
      <c r="C7554" s="26">
        <v>19282254</v>
      </c>
      <c r="D7554" s="26" t="s">
        <v>780</v>
      </c>
      <c r="E7554" s="26" t="s">
        <v>34010</v>
      </c>
      <c r="F7554" s="26" t="s">
        <v>34011</v>
      </c>
      <c r="G7554" s="26" t="s">
        <v>9601</v>
      </c>
      <c r="H7554" s="26" t="s">
        <v>468</v>
      </c>
      <c r="I7554" s="26" t="s">
        <v>34012</v>
      </c>
      <c r="J7554" s="26" t="s">
        <v>3908</v>
      </c>
      <c r="K7554" s="26" t="s">
        <v>9606</v>
      </c>
      <c r="L7554" s="26" t="s">
        <v>34013</v>
      </c>
      <c r="M7554" s="26">
        <v>380994561169</v>
      </c>
      <c r="N7554" s="26">
        <v>520882006</v>
      </c>
    </row>
    <row r="7555" spans="1:14">
      <c r="A7555" s="26" t="s">
        <v>2451</v>
      </c>
      <c r="B7555" s="26" t="s">
        <v>2452</v>
      </c>
      <c r="C7555" s="26">
        <v>1986244</v>
      </c>
      <c r="D7555" s="26" t="s">
        <v>780</v>
      </c>
      <c r="E7555" s="26" t="s">
        <v>34014</v>
      </c>
      <c r="F7555" s="26" t="s">
        <v>34015</v>
      </c>
      <c r="G7555" s="26" t="s">
        <v>9601</v>
      </c>
      <c r="H7555" s="26" t="s">
        <v>133</v>
      </c>
      <c r="J7555" s="26" t="s">
        <v>183</v>
      </c>
      <c r="K7555" s="26" t="s">
        <v>9597</v>
      </c>
      <c r="L7555" s="26" t="s">
        <v>19687</v>
      </c>
      <c r="M7555" s="26">
        <v>380564947358</v>
      </c>
      <c r="N7555" s="26">
        <v>1211000000</v>
      </c>
    </row>
    <row r="7556" spans="1:14">
      <c r="A7556" s="26" t="s">
        <v>4253</v>
      </c>
      <c r="B7556" s="26" t="s">
        <v>4254</v>
      </c>
      <c r="C7556" s="26">
        <v>41394939</v>
      </c>
      <c r="D7556" s="26" t="s">
        <v>24</v>
      </c>
      <c r="E7556" s="26" t="s">
        <v>34016</v>
      </c>
      <c r="F7556" s="26" t="s">
        <v>34017</v>
      </c>
      <c r="G7556" s="26" t="s">
        <v>9579</v>
      </c>
      <c r="H7556" s="26" t="s">
        <v>506</v>
      </c>
      <c r="I7556" s="26" t="s">
        <v>9951</v>
      </c>
      <c r="J7556" s="26" t="s">
        <v>27022</v>
      </c>
      <c r="K7556" s="26" t="s">
        <v>9582</v>
      </c>
      <c r="L7556" s="26" t="s">
        <v>34018</v>
      </c>
      <c r="M7556" s="26">
        <v>380660102042</v>
      </c>
      <c r="N7556" s="26">
        <v>520281203</v>
      </c>
    </row>
    <row r="7557" spans="1:14">
      <c r="A7557" s="26" t="s">
        <v>3328</v>
      </c>
      <c r="B7557" s="26" t="s">
        <v>3329</v>
      </c>
      <c r="C7557" s="26">
        <v>38006758</v>
      </c>
      <c r="D7557" s="26" t="s">
        <v>24</v>
      </c>
      <c r="E7557" s="26" t="s">
        <v>34019</v>
      </c>
      <c r="F7557" s="26" t="s">
        <v>34020</v>
      </c>
      <c r="G7557" s="26" t="s">
        <v>9586</v>
      </c>
      <c r="H7557" s="26" t="s">
        <v>375</v>
      </c>
      <c r="I7557" s="26" t="s">
        <v>15161</v>
      </c>
      <c r="J7557" s="26" t="s">
        <v>34021</v>
      </c>
      <c r="K7557" s="26" t="s">
        <v>9582</v>
      </c>
      <c r="L7557" s="26" t="s">
        <v>34022</v>
      </c>
      <c r="M7557" s="26">
        <v>380989463850</v>
      </c>
      <c r="N7557" s="26">
        <v>1821785001</v>
      </c>
    </row>
    <row r="7558" spans="1:14">
      <c r="A7558" s="26" t="s">
        <v>6395</v>
      </c>
      <c r="B7558" s="26" t="s">
        <v>6396</v>
      </c>
      <c r="C7558" s="26">
        <v>39040240</v>
      </c>
      <c r="D7558" s="26" t="s">
        <v>24</v>
      </c>
      <c r="E7558" s="26" t="s">
        <v>34023</v>
      </c>
      <c r="F7558" s="26" t="s">
        <v>34024</v>
      </c>
      <c r="G7558" s="26" t="s">
        <v>9586</v>
      </c>
      <c r="H7558" s="26" t="s">
        <v>885</v>
      </c>
      <c r="J7558" s="26" t="s">
        <v>910</v>
      </c>
      <c r="K7558" s="26" t="s">
        <v>9597</v>
      </c>
      <c r="L7558" s="26" t="s">
        <v>34025</v>
      </c>
      <c r="M7558" s="26">
        <v>380487723201</v>
      </c>
      <c r="N7558" s="26">
        <v>5110100000</v>
      </c>
    </row>
    <row r="7559" spans="1:14">
      <c r="A7559" s="26" t="s">
        <v>2044</v>
      </c>
      <c r="B7559" s="26" t="s">
        <v>2045</v>
      </c>
      <c r="C7559" s="26">
        <v>1982850</v>
      </c>
      <c r="D7559" s="26" t="s">
        <v>780</v>
      </c>
      <c r="E7559" s="26" t="s">
        <v>34026</v>
      </c>
      <c r="F7559" s="26" t="s">
        <v>34027</v>
      </c>
      <c r="G7559" s="26" t="s">
        <v>9601</v>
      </c>
      <c r="H7559" s="26" t="s">
        <v>103</v>
      </c>
      <c r="J7559" s="26" t="s">
        <v>116</v>
      </c>
      <c r="K7559" s="26" t="s">
        <v>9597</v>
      </c>
      <c r="L7559" s="26" t="s">
        <v>34028</v>
      </c>
      <c r="M7559" s="26">
        <v>380332241541</v>
      </c>
      <c r="N7559" s="26">
        <v>710100000</v>
      </c>
    </row>
    <row r="7560" spans="1:14">
      <c r="A7560" s="26" t="s">
        <v>6085</v>
      </c>
      <c r="B7560" s="26" t="s">
        <v>6086</v>
      </c>
      <c r="C7560" s="26">
        <v>38458892</v>
      </c>
      <c r="D7560" s="26" t="s">
        <v>24</v>
      </c>
      <c r="E7560" s="26" t="s">
        <v>34029</v>
      </c>
      <c r="F7560" s="26" t="s">
        <v>34030</v>
      </c>
      <c r="G7560" s="26" t="s">
        <v>9579</v>
      </c>
      <c r="H7560" s="26" t="s">
        <v>835</v>
      </c>
      <c r="I7560" s="26" t="s">
        <v>9944</v>
      </c>
      <c r="J7560" s="26" t="s">
        <v>34031</v>
      </c>
      <c r="K7560" s="26" t="s">
        <v>9582</v>
      </c>
      <c r="L7560" s="26" t="s">
        <v>34032</v>
      </c>
      <c r="M7560" s="26">
        <v>380516232476</v>
      </c>
      <c r="N7560" s="26">
        <v>4825710119</v>
      </c>
    </row>
    <row r="7561" spans="1:14">
      <c r="A7561" s="26" t="s">
        <v>1937</v>
      </c>
      <c r="B7561" s="26" t="s">
        <v>1938</v>
      </c>
      <c r="C7561" s="26">
        <v>37337707</v>
      </c>
      <c r="D7561" s="26" t="s">
        <v>24</v>
      </c>
      <c r="E7561" s="26" t="s">
        <v>34033</v>
      </c>
      <c r="F7561" s="26" t="s">
        <v>34034</v>
      </c>
      <c r="G7561" s="26" t="s">
        <v>9586</v>
      </c>
      <c r="H7561" s="26" t="s">
        <v>27</v>
      </c>
      <c r="I7561" s="26" t="s">
        <v>14303</v>
      </c>
      <c r="J7561" s="26" t="s">
        <v>34035</v>
      </c>
      <c r="K7561" s="26" t="s">
        <v>9582</v>
      </c>
      <c r="L7561" s="26" t="s">
        <v>34036</v>
      </c>
      <c r="M7561" s="26">
        <v>380434428442</v>
      </c>
      <c r="N7561" s="26">
        <v>525381201</v>
      </c>
    </row>
    <row r="7562" spans="1:14">
      <c r="A7562" s="26" t="s">
        <v>7823</v>
      </c>
      <c r="B7562" s="26" t="s">
        <v>7824</v>
      </c>
      <c r="C7562" s="26">
        <v>38427288</v>
      </c>
      <c r="D7562" s="26" t="s">
        <v>24</v>
      </c>
      <c r="E7562" s="26" t="s">
        <v>34037</v>
      </c>
      <c r="F7562" s="26" t="s">
        <v>34038</v>
      </c>
      <c r="G7562" s="26" t="s">
        <v>9586</v>
      </c>
      <c r="H7562" s="26" t="s">
        <v>1088</v>
      </c>
      <c r="I7562" s="26" t="s">
        <v>10796</v>
      </c>
      <c r="J7562" s="26" t="s">
        <v>544</v>
      </c>
      <c r="K7562" s="26" t="s">
        <v>9582</v>
      </c>
      <c r="L7562" s="26" t="s">
        <v>34039</v>
      </c>
      <c r="M7562" s="26">
        <v>380355252733</v>
      </c>
      <c r="N7562" s="26">
        <v>2623610100</v>
      </c>
    </row>
    <row r="7563" spans="1:14">
      <c r="A7563" s="26" t="s">
        <v>9370</v>
      </c>
      <c r="B7563" s="26" t="s">
        <v>9371</v>
      </c>
      <c r="C7563" s="26">
        <v>38073028</v>
      </c>
      <c r="D7563" s="26" t="s">
        <v>24</v>
      </c>
      <c r="E7563" s="26" t="s">
        <v>34040</v>
      </c>
      <c r="F7563" s="26" t="s">
        <v>34041</v>
      </c>
      <c r="G7563" s="26" t="s">
        <v>9586</v>
      </c>
      <c r="H7563" s="26" t="s">
        <v>1573</v>
      </c>
      <c r="I7563" s="26" t="s">
        <v>13509</v>
      </c>
      <c r="J7563" s="26" t="s">
        <v>34042</v>
      </c>
      <c r="K7563" s="26" t="s">
        <v>9582</v>
      </c>
      <c r="L7563" s="26" t="s">
        <v>34043</v>
      </c>
      <c r="M7563" s="26">
        <v>380464229216</v>
      </c>
      <c r="N7563" s="26">
        <v>7423883501</v>
      </c>
    </row>
    <row r="7564" spans="1:14">
      <c r="A7564" s="26" t="s">
        <v>6969</v>
      </c>
      <c r="B7564" s="26" t="s">
        <v>6970</v>
      </c>
      <c r="C7564" s="26">
        <v>38853852</v>
      </c>
      <c r="D7564" s="26" t="s">
        <v>24</v>
      </c>
      <c r="E7564" s="26" t="s">
        <v>34044</v>
      </c>
      <c r="F7564" s="26" t="s">
        <v>34045</v>
      </c>
      <c r="G7564" s="26" t="s">
        <v>9586</v>
      </c>
      <c r="H7564" s="26" t="s">
        <v>987</v>
      </c>
      <c r="I7564" s="26" t="s">
        <v>20511</v>
      </c>
      <c r="J7564" s="26" t="s">
        <v>11858</v>
      </c>
      <c r="K7564" s="26" t="s">
        <v>9582</v>
      </c>
      <c r="L7564" s="26" t="s">
        <v>34046</v>
      </c>
      <c r="M7564" s="26">
        <v>380689465948</v>
      </c>
      <c r="N7564" s="26">
        <v>121184202</v>
      </c>
    </row>
    <row r="7565" spans="1:14">
      <c r="A7565" s="26" t="s">
        <v>5565</v>
      </c>
      <c r="B7565" s="26" t="s">
        <v>5566</v>
      </c>
      <c r="C7565" s="26">
        <v>38266365</v>
      </c>
      <c r="D7565" s="26" t="s">
        <v>24</v>
      </c>
      <c r="E7565" s="26" t="s">
        <v>34047</v>
      </c>
      <c r="F7565" s="26" t="s">
        <v>12761</v>
      </c>
      <c r="G7565" s="26" t="s">
        <v>9586</v>
      </c>
      <c r="H7565" s="26" t="s">
        <v>799</v>
      </c>
      <c r="J7565" s="26" t="s">
        <v>800</v>
      </c>
      <c r="K7565" s="26" t="s">
        <v>9597</v>
      </c>
      <c r="L7565" s="26" t="s">
        <v>21766</v>
      </c>
      <c r="M7565" s="26">
        <v>380445625874</v>
      </c>
      <c r="N7565" s="26">
        <v>4822784009</v>
      </c>
    </row>
    <row r="7566" spans="1:14">
      <c r="A7566" s="26" t="s">
        <v>9298</v>
      </c>
      <c r="B7566" s="26" t="s">
        <v>9299</v>
      </c>
      <c r="C7566" s="26">
        <v>38232556</v>
      </c>
      <c r="D7566" s="26" t="s">
        <v>24</v>
      </c>
      <c r="E7566" s="26" t="s">
        <v>34048</v>
      </c>
      <c r="F7566" s="26" t="s">
        <v>34049</v>
      </c>
      <c r="G7566" s="26" t="s">
        <v>9591</v>
      </c>
      <c r="H7566" s="26" t="s">
        <v>1573</v>
      </c>
      <c r="I7566" s="26" t="s">
        <v>12131</v>
      </c>
      <c r="J7566" s="26" t="s">
        <v>3586</v>
      </c>
      <c r="K7566" s="26" t="s">
        <v>9582</v>
      </c>
      <c r="L7566" s="26" t="s">
        <v>34050</v>
      </c>
      <c r="M7566" s="26">
        <v>380464539450</v>
      </c>
      <c r="N7566" s="26">
        <v>525385502</v>
      </c>
    </row>
    <row r="7567" spans="1:14">
      <c r="A7567" s="26" t="s">
        <v>9314</v>
      </c>
      <c r="B7567" s="26" t="s">
        <v>9315</v>
      </c>
      <c r="C7567" s="26">
        <v>2006277</v>
      </c>
      <c r="D7567" s="26" t="s">
        <v>780</v>
      </c>
      <c r="E7567" s="26" t="s">
        <v>34051</v>
      </c>
      <c r="F7567" s="26" t="s">
        <v>34052</v>
      </c>
      <c r="G7567" s="26" t="s">
        <v>9601</v>
      </c>
      <c r="H7567" s="26" t="s">
        <v>1573</v>
      </c>
      <c r="I7567" s="26" t="s">
        <v>13784</v>
      </c>
      <c r="J7567" s="26" t="s">
        <v>1574</v>
      </c>
      <c r="K7567" s="26" t="s">
        <v>9606</v>
      </c>
      <c r="L7567" s="26" t="s">
        <v>34053</v>
      </c>
      <c r="M7567" s="26">
        <v>761417383014</v>
      </c>
      <c r="N7567" s="26">
        <v>7422055100</v>
      </c>
    </row>
    <row r="7568" spans="1:14">
      <c r="A7568" s="26" t="s">
        <v>1829</v>
      </c>
      <c r="B7568" s="26" t="s">
        <v>1830</v>
      </c>
      <c r="C7568" s="26">
        <v>37048032</v>
      </c>
      <c r="D7568" s="26" t="s">
        <v>24</v>
      </c>
      <c r="E7568" s="26" t="s">
        <v>34054</v>
      </c>
      <c r="F7568" s="26" t="s">
        <v>34055</v>
      </c>
      <c r="G7568" s="26" t="s">
        <v>9579</v>
      </c>
      <c r="H7568" s="26" t="s">
        <v>27</v>
      </c>
      <c r="I7568" s="26" t="s">
        <v>12860</v>
      </c>
      <c r="J7568" s="26" t="s">
        <v>1008</v>
      </c>
      <c r="K7568" s="26" t="s">
        <v>9582</v>
      </c>
      <c r="L7568" s="26" t="s">
        <v>34056</v>
      </c>
      <c r="M7568" s="26">
        <v>761405382043</v>
      </c>
      <c r="N7568" s="26">
        <v>122086501</v>
      </c>
    </row>
    <row r="7569" spans="1:14">
      <c r="A7569" s="26" t="s">
        <v>6004</v>
      </c>
      <c r="B7569" s="26" t="s">
        <v>6005</v>
      </c>
      <c r="C7569" s="26">
        <v>5483144</v>
      </c>
      <c r="D7569" s="26" t="s">
        <v>780</v>
      </c>
      <c r="E7569" s="26" t="s">
        <v>34057</v>
      </c>
      <c r="F7569" s="26" t="s">
        <v>34058</v>
      </c>
      <c r="G7569" s="26" t="s">
        <v>9601</v>
      </c>
      <c r="H7569" s="26" t="s">
        <v>835</v>
      </c>
      <c r="J7569" s="26" t="s">
        <v>848</v>
      </c>
      <c r="K7569" s="26" t="s">
        <v>9597</v>
      </c>
      <c r="L7569" s="26" t="s">
        <v>34059</v>
      </c>
      <c r="M7569" s="26">
        <v>380512446967</v>
      </c>
      <c r="N7569" s="26">
        <v>4623010100</v>
      </c>
    </row>
    <row r="7570" spans="1:14">
      <c r="A7570" s="26" t="s">
        <v>8658</v>
      </c>
      <c r="B7570" s="26" t="s">
        <v>8659</v>
      </c>
      <c r="C7570" s="26">
        <v>38072569</v>
      </c>
      <c r="D7570" s="26" t="s">
        <v>24</v>
      </c>
      <c r="E7570" s="26" t="s">
        <v>34060</v>
      </c>
      <c r="F7570" s="26" t="s">
        <v>34061</v>
      </c>
      <c r="G7570" s="26" t="s">
        <v>9591</v>
      </c>
      <c r="H7570" s="26" t="s">
        <v>1308</v>
      </c>
      <c r="I7570" s="26" t="s">
        <v>11591</v>
      </c>
      <c r="J7570" s="26" t="s">
        <v>34062</v>
      </c>
      <c r="K7570" s="26" t="s">
        <v>9582</v>
      </c>
      <c r="L7570" s="26" t="s">
        <v>34063</v>
      </c>
      <c r="M7570" s="26">
        <v>380385233332</v>
      </c>
      <c r="N7570" s="26">
        <v>6822184501</v>
      </c>
    </row>
    <row r="7571" spans="1:14">
      <c r="A7571" s="26" t="s">
        <v>6969</v>
      </c>
      <c r="B7571" s="26" t="s">
        <v>6970</v>
      </c>
      <c r="C7571" s="26">
        <v>38853852</v>
      </c>
      <c r="D7571" s="26" t="s">
        <v>24</v>
      </c>
      <c r="E7571" s="26" t="s">
        <v>34064</v>
      </c>
      <c r="F7571" s="26" t="s">
        <v>34065</v>
      </c>
      <c r="G7571" s="26" t="s">
        <v>9586</v>
      </c>
      <c r="H7571" s="26" t="s">
        <v>987</v>
      </c>
      <c r="I7571" s="26" t="s">
        <v>20511</v>
      </c>
      <c r="J7571" s="26" t="s">
        <v>34066</v>
      </c>
      <c r="K7571" s="26" t="s">
        <v>9582</v>
      </c>
      <c r="L7571" s="26" t="s">
        <v>34067</v>
      </c>
      <c r="M7571" s="26">
        <v>380681354049</v>
      </c>
      <c r="N7571" s="26">
        <v>523083406</v>
      </c>
    </row>
    <row r="7572" spans="1:14">
      <c r="A7572" s="26" t="s">
        <v>6058</v>
      </c>
      <c r="B7572" s="26" t="s">
        <v>6057</v>
      </c>
      <c r="C7572" s="26">
        <v>1998288</v>
      </c>
      <c r="D7572" s="26" t="s">
        <v>780</v>
      </c>
      <c r="E7572" s="26" t="s">
        <v>34068</v>
      </c>
      <c r="F7572" s="26" t="s">
        <v>6057</v>
      </c>
      <c r="G7572" s="26" t="s">
        <v>9601</v>
      </c>
      <c r="H7572" s="26" t="s">
        <v>835</v>
      </c>
      <c r="I7572" s="26" t="s">
        <v>18071</v>
      </c>
      <c r="J7572" s="26" t="s">
        <v>877</v>
      </c>
      <c r="K7572" s="26" t="s">
        <v>9597</v>
      </c>
      <c r="L7572" s="26" t="s">
        <v>34069</v>
      </c>
      <c r="M7572" s="26">
        <v>761446013232</v>
      </c>
      <c r="N7572" s="26">
        <v>4824510100</v>
      </c>
    </row>
    <row r="7573" spans="1:14">
      <c r="A7573" s="26" t="s">
        <v>4807</v>
      </c>
      <c r="B7573" s="26" t="s">
        <v>4808</v>
      </c>
      <c r="C7573" s="26">
        <v>38188020</v>
      </c>
      <c r="D7573" s="26" t="s">
        <v>24</v>
      </c>
      <c r="E7573" s="26" t="s">
        <v>34070</v>
      </c>
      <c r="F7573" s="26" t="s">
        <v>34071</v>
      </c>
      <c r="G7573" s="26" t="s">
        <v>9586</v>
      </c>
      <c r="H7573" s="26" t="s">
        <v>711</v>
      </c>
      <c r="J7573" s="26" t="s">
        <v>34072</v>
      </c>
      <c r="K7573" s="26" t="s">
        <v>9597</v>
      </c>
      <c r="L7573" s="26" t="s">
        <v>34073</v>
      </c>
      <c r="M7573" s="26">
        <v>380507601575</v>
      </c>
      <c r="N7573" s="26">
        <v>4411870400</v>
      </c>
    </row>
    <row r="7574" spans="1:14">
      <c r="A7574" s="26" t="s">
        <v>2830</v>
      </c>
      <c r="B7574" s="26" t="s">
        <v>2831</v>
      </c>
      <c r="C7574" s="26">
        <v>37890822</v>
      </c>
      <c r="D7574" s="26" t="s">
        <v>24</v>
      </c>
      <c r="E7574" s="26" t="s">
        <v>34074</v>
      </c>
      <c r="F7574" s="26" t="s">
        <v>14712</v>
      </c>
      <c r="G7574" s="26" t="s">
        <v>9586</v>
      </c>
      <c r="H7574" s="26" t="s">
        <v>258</v>
      </c>
      <c r="J7574" s="26" t="s">
        <v>294</v>
      </c>
      <c r="K7574" s="26" t="s">
        <v>9597</v>
      </c>
      <c r="L7574" s="26" t="s">
        <v>34075</v>
      </c>
      <c r="M7574" s="26">
        <v>761583184644</v>
      </c>
      <c r="N7574" s="26">
        <v>121183603</v>
      </c>
    </row>
    <row r="7575" spans="1:14">
      <c r="A7575" s="26" t="s">
        <v>5969</v>
      </c>
      <c r="B7575" s="26" t="s">
        <v>5970</v>
      </c>
      <c r="C7575" s="26">
        <v>37305345</v>
      </c>
      <c r="D7575" s="26" t="s">
        <v>24</v>
      </c>
      <c r="E7575" s="26" t="s">
        <v>34076</v>
      </c>
      <c r="F7575" s="26" t="s">
        <v>34077</v>
      </c>
      <c r="G7575" s="26" t="s">
        <v>9586</v>
      </c>
      <c r="H7575" s="26" t="s">
        <v>835</v>
      </c>
      <c r="I7575" s="26" t="s">
        <v>17504</v>
      </c>
      <c r="J7575" s="26" t="s">
        <v>34078</v>
      </c>
      <c r="K7575" s="26" t="s">
        <v>9582</v>
      </c>
      <c r="L7575" s="26" t="s">
        <v>34079</v>
      </c>
      <c r="M7575" s="26">
        <v>380513394547</v>
      </c>
      <c r="N7575" s="26">
        <v>1820883302</v>
      </c>
    </row>
    <row r="7576" spans="1:14">
      <c r="A7576" s="26" t="s">
        <v>4399</v>
      </c>
      <c r="B7576" s="26" t="s">
        <v>4400</v>
      </c>
      <c r="C7576" s="26">
        <v>38462558</v>
      </c>
      <c r="D7576" s="26" t="s">
        <v>24</v>
      </c>
      <c r="E7576" s="26" t="s">
        <v>34080</v>
      </c>
      <c r="F7576" s="26" t="s">
        <v>34081</v>
      </c>
      <c r="G7576" s="26" t="s">
        <v>9586</v>
      </c>
      <c r="H7576" s="26" t="s">
        <v>576</v>
      </c>
      <c r="I7576" s="26" t="s">
        <v>11832</v>
      </c>
      <c r="J7576" s="26" t="s">
        <v>4415</v>
      </c>
      <c r="K7576" s="26" t="s">
        <v>9582</v>
      </c>
      <c r="L7576" s="26" t="s">
        <v>34082</v>
      </c>
      <c r="M7576" s="26">
        <v>380459538503</v>
      </c>
      <c r="N7576" s="26">
        <v>525684602</v>
      </c>
    </row>
    <row r="7577" spans="1:14">
      <c r="A7577" s="26" t="s">
        <v>3372</v>
      </c>
      <c r="B7577" s="26" t="s">
        <v>3373</v>
      </c>
      <c r="C7577" s="26">
        <v>41769166</v>
      </c>
      <c r="D7577" s="26" t="s">
        <v>24</v>
      </c>
      <c r="E7577" s="26" t="s">
        <v>34083</v>
      </c>
      <c r="F7577" s="26" t="s">
        <v>34084</v>
      </c>
      <c r="G7577" s="26" t="s">
        <v>9586</v>
      </c>
      <c r="H7577" s="26" t="s">
        <v>392</v>
      </c>
      <c r="I7577" s="26" t="s">
        <v>11040</v>
      </c>
      <c r="J7577" s="26" t="s">
        <v>34085</v>
      </c>
      <c r="K7577" s="26" t="s">
        <v>9582</v>
      </c>
      <c r="L7577" s="26" t="s">
        <v>34086</v>
      </c>
      <c r="M7577" s="26">
        <v>380314337648</v>
      </c>
      <c r="N7577" s="26">
        <v>2121281202</v>
      </c>
    </row>
    <row r="7578" spans="1:14">
      <c r="A7578" s="26" t="s">
        <v>8290</v>
      </c>
      <c r="B7578" s="26" t="s">
        <v>8291</v>
      </c>
      <c r="C7578" s="26">
        <v>2002486</v>
      </c>
      <c r="D7578" s="26" t="s">
        <v>780</v>
      </c>
      <c r="E7578" s="26" t="s">
        <v>34087</v>
      </c>
      <c r="F7578" s="26" t="s">
        <v>15452</v>
      </c>
      <c r="G7578" s="26" t="s">
        <v>9601</v>
      </c>
      <c r="H7578" s="26" t="s">
        <v>1122</v>
      </c>
      <c r="J7578" s="26" t="s">
        <v>8039</v>
      </c>
      <c r="K7578" s="26" t="s">
        <v>9597</v>
      </c>
      <c r="L7578" s="26" t="s">
        <v>34088</v>
      </c>
      <c r="M7578" s="26">
        <v>380577251051</v>
      </c>
      <c r="N7578" s="26">
        <v>6310100000</v>
      </c>
    </row>
    <row r="7579" spans="1:14">
      <c r="A7579" s="26" t="s">
        <v>3994</v>
      </c>
      <c r="B7579" s="26" t="s">
        <v>3995</v>
      </c>
      <c r="C7579" s="26">
        <v>42043117</v>
      </c>
      <c r="D7579" s="26" t="s">
        <v>24</v>
      </c>
      <c r="E7579" s="26" t="s">
        <v>34089</v>
      </c>
      <c r="F7579" s="26" t="s">
        <v>34090</v>
      </c>
      <c r="G7579" s="26" t="s">
        <v>9579</v>
      </c>
      <c r="H7579" s="26" t="s">
        <v>506</v>
      </c>
      <c r="I7579" s="26" t="s">
        <v>10777</v>
      </c>
      <c r="J7579" s="26" t="s">
        <v>34091</v>
      </c>
      <c r="K7579" s="26" t="s">
        <v>9582</v>
      </c>
      <c r="L7579" s="26" t="s">
        <v>34092</v>
      </c>
      <c r="M7579" s="26">
        <v>380343062246</v>
      </c>
      <c r="N7579" s="26">
        <v>2620488001</v>
      </c>
    </row>
    <row r="7580" spans="1:14">
      <c r="A7580" s="26" t="s">
        <v>4158</v>
      </c>
      <c r="B7580" s="26" t="s">
        <v>4155</v>
      </c>
      <c r="C7580" s="26">
        <v>1993546</v>
      </c>
      <c r="D7580" s="26" t="s">
        <v>24</v>
      </c>
      <c r="E7580" s="26" t="s">
        <v>34093</v>
      </c>
      <c r="F7580" s="26" t="s">
        <v>34094</v>
      </c>
      <c r="G7580" s="26" t="s">
        <v>9579</v>
      </c>
      <c r="H7580" s="26" t="s">
        <v>506</v>
      </c>
      <c r="I7580" s="26" t="s">
        <v>12382</v>
      </c>
      <c r="J7580" s="26" t="s">
        <v>34095</v>
      </c>
      <c r="K7580" s="26" t="s">
        <v>9582</v>
      </c>
      <c r="L7580" s="26" t="s">
        <v>34096</v>
      </c>
      <c r="M7580" s="26">
        <v>380680075592</v>
      </c>
      <c r="N7580" s="26">
        <v>2623683001</v>
      </c>
    </row>
    <row r="7581" spans="1:14">
      <c r="A7581" s="26" t="s">
        <v>6533</v>
      </c>
      <c r="B7581" s="26" t="s">
        <v>6140</v>
      </c>
      <c r="C7581" s="26">
        <v>38617509</v>
      </c>
      <c r="D7581" s="26" t="s">
        <v>24</v>
      </c>
      <c r="E7581" s="26" t="s">
        <v>34097</v>
      </c>
      <c r="F7581" s="26" t="s">
        <v>34098</v>
      </c>
      <c r="G7581" s="26" t="s">
        <v>9579</v>
      </c>
      <c r="H7581" s="26" t="s">
        <v>885</v>
      </c>
      <c r="I7581" s="26" t="s">
        <v>11807</v>
      </c>
      <c r="J7581" s="26" t="s">
        <v>627</v>
      </c>
      <c r="K7581" s="26" t="s">
        <v>9582</v>
      </c>
      <c r="L7581" s="26" t="s">
        <v>34099</v>
      </c>
      <c r="M7581" s="26">
        <v>380959382981</v>
      </c>
      <c r="N7581" s="26">
        <v>3222210100</v>
      </c>
    </row>
    <row r="7582" spans="1:14">
      <c r="A7582" s="26" t="s">
        <v>6020</v>
      </c>
      <c r="B7582" s="26" t="s">
        <v>6021</v>
      </c>
      <c r="C7582" s="26">
        <v>1998489</v>
      </c>
      <c r="D7582" s="26" t="s">
        <v>780</v>
      </c>
      <c r="E7582" s="26" t="s">
        <v>34100</v>
      </c>
      <c r="F7582" s="26" t="s">
        <v>23052</v>
      </c>
      <c r="G7582" s="26" t="s">
        <v>9601</v>
      </c>
      <c r="H7582" s="26" t="s">
        <v>835</v>
      </c>
      <c r="J7582" s="26" t="s">
        <v>848</v>
      </c>
      <c r="K7582" s="26" t="s">
        <v>9597</v>
      </c>
      <c r="L7582" s="26" t="s">
        <v>34101</v>
      </c>
      <c r="M7582" s="26">
        <v>380512640311</v>
      </c>
      <c r="N7582" s="26">
        <v>4623010100</v>
      </c>
    </row>
    <row r="7583" spans="1:14">
      <c r="A7583" s="26" t="s">
        <v>8615</v>
      </c>
      <c r="B7583" s="26" t="s">
        <v>8616</v>
      </c>
      <c r="C7583" s="26">
        <v>38550036</v>
      </c>
      <c r="D7583" s="26" t="s">
        <v>24</v>
      </c>
      <c r="E7583" s="26" t="s">
        <v>34102</v>
      </c>
      <c r="F7583" s="26" t="s">
        <v>34103</v>
      </c>
      <c r="G7583" s="26" t="s">
        <v>9579</v>
      </c>
      <c r="H7583" s="26" t="s">
        <v>1308</v>
      </c>
      <c r="J7583" s="26" t="s">
        <v>34104</v>
      </c>
      <c r="K7583" s="26" t="s">
        <v>9582</v>
      </c>
      <c r="L7583" s="26" t="s">
        <v>34105</v>
      </c>
      <c r="M7583" s="26">
        <v>761654701755</v>
      </c>
      <c r="N7583" s="26">
        <v>6820684005</v>
      </c>
    </row>
    <row r="7584" spans="1:14">
      <c r="A7584" s="26" t="s">
        <v>7420</v>
      </c>
      <c r="B7584" s="26" t="s">
        <v>7421</v>
      </c>
      <c r="C7584" s="26">
        <v>2000369</v>
      </c>
      <c r="D7584" s="26" t="s">
        <v>780</v>
      </c>
      <c r="E7584" s="26" t="s">
        <v>34106</v>
      </c>
      <c r="F7584" s="26" t="s">
        <v>34107</v>
      </c>
      <c r="G7584" s="26" t="s">
        <v>9601</v>
      </c>
      <c r="H7584" s="26" t="s">
        <v>1025</v>
      </c>
      <c r="J7584" s="26" t="s">
        <v>1053</v>
      </c>
      <c r="K7584" s="26" t="s">
        <v>9597</v>
      </c>
      <c r="L7584" s="26" t="s">
        <v>34108</v>
      </c>
      <c r="M7584" s="26">
        <v>380544854096</v>
      </c>
      <c r="N7584" s="26">
        <v>5910200000</v>
      </c>
    </row>
    <row r="7585" spans="1:14">
      <c r="A7585" s="26" t="s">
        <v>4436</v>
      </c>
      <c r="B7585" s="26" t="s">
        <v>4437</v>
      </c>
      <c r="C7585" s="26">
        <v>1994445</v>
      </c>
      <c r="D7585" s="26" t="s">
        <v>780</v>
      </c>
      <c r="E7585" s="26" t="s">
        <v>34109</v>
      </c>
      <c r="F7585" s="26" t="s">
        <v>4437</v>
      </c>
      <c r="G7585" s="26" t="s">
        <v>9601</v>
      </c>
      <c r="H7585" s="26" t="s">
        <v>576</v>
      </c>
      <c r="I7585" s="26" t="s">
        <v>13251</v>
      </c>
      <c r="J7585" s="26" t="s">
        <v>4438</v>
      </c>
      <c r="K7585" s="26" t="s">
        <v>9606</v>
      </c>
      <c r="L7585" s="26" t="s">
        <v>34110</v>
      </c>
      <c r="M7585" s="26">
        <v>380457726009</v>
      </c>
      <c r="N7585" s="26">
        <v>3221055500</v>
      </c>
    </row>
    <row r="7586" spans="1:14">
      <c r="A7586" s="26" t="s">
        <v>2413</v>
      </c>
      <c r="B7586" s="26" t="s">
        <v>2405</v>
      </c>
      <c r="C7586" s="26">
        <v>37906528</v>
      </c>
      <c r="D7586" s="26" t="s">
        <v>24</v>
      </c>
      <c r="E7586" s="26" t="s">
        <v>34111</v>
      </c>
      <c r="F7586" s="26" t="s">
        <v>10145</v>
      </c>
      <c r="G7586" s="26" t="s">
        <v>9586</v>
      </c>
      <c r="H7586" s="26" t="s">
        <v>133</v>
      </c>
      <c r="J7586" s="26" t="s">
        <v>2401</v>
      </c>
      <c r="K7586" s="26" t="s">
        <v>9597</v>
      </c>
      <c r="L7586" s="26" t="s">
        <v>9959</v>
      </c>
      <c r="M7586" s="26">
        <v>380687402952</v>
      </c>
      <c r="N7586" s="26">
        <v>122787502</v>
      </c>
    </row>
    <row r="7587" spans="1:14">
      <c r="A7587" s="26" t="s">
        <v>3994</v>
      </c>
      <c r="B7587" s="26" t="s">
        <v>3995</v>
      </c>
      <c r="C7587" s="26">
        <v>42043117</v>
      </c>
      <c r="D7587" s="26" t="s">
        <v>24</v>
      </c>
      <c r="E7587" s="26" t="s">
        <v>34112</v>
      </c>
      <c r="F7587" s="26" t="s">
        <v>34113</v>
      </c>
      <c r="G7587" s="26" t="s">
        <v>9586</v>
      </c>
      <c r="H7587" s="26" t="s">
        <v>506</v>
      </c>
      <c r="I7587" s="26" t="s">
        <v>10777</v>
      </c>
      <c r="J7587" s="26" t="s">
        <v>12940</v>
      </c>
      <c r="K7587" s="26" t="s">
        <v>9582</v>
      </c>
      <c r="L7587" s="26" t="s">
        <v>34114</v>
      </c>
      <c r="M7587" s="26">
        <v>380343063118</v>
      </c>
      <c r="N7587" s="26">
        <v>522486803</v>
      </c>
    </row>
    <row r="7588" spans="1:14">
      <c r="A7588" s="26" t="s">
        <v>1908</v>
      </c>
      <c r="B7588" s="26" t="s">
        <v>1909</v>
      </c>
      <c r="C7588" s="26">
        <v>36759418</v>
      </c>
      <c r="D7588" s="26" t="s">
        <v>24</v>
      </c>
      <c r="E7588" s="26" t="s">
        <v>34115</v>
      </c>
      <c r="F7588" s="26" t="s">
        <v>34116</v>
      </c>
      <c r="G7588" s="26" t="s">
        <v>9586</v>
      </c>
      <c r="H7588" s="26" t="s">
        <v>27</v>
      </c>
      <c r="I7588" s="26" t="s">
        <v>11730</v>
      </c>
      <c r="J7588" s="26" t="s">
        <v>21927</v>
      </c>
      <c r="K7588" s="26" t="s">
        <v>9582</v>
      </c>
      <c r="L7588" s="26" t="s">
        <v>34117</v>
      </c>
      <c r="M7588" s="26">
        <v>380433538829</v>
      </c>
      <c r="N7588" s="26">
        <v>524380401</v>
      </c>
    </row>
    <row r="7589" spans="1:14">
      <c r="A7589" s="26" t="s">
        <v>5751</v>
      </c>
      <c r="B7589" s="26" t="s">
        <v>5752</v>
      </c>
      <c r="C7589" s="26">
        <v>35725498</v>
      </c>
      <c r="D7589" s="26" t="s">
        <v>24</v>
      </c>
      <c r="E7589" s="26" t="s">
        <v>34118</v>
      </c>
      <c r="F7589" s="26" t="s">
        <v>34119</v>
      </c>
      <c r="G7589" s="26" t="s">
        <v>9591</v>
      </c>
      <c r="H7589" s="26" t="s">
        <v>799</v>
      </c>
      <c r="I7589" s="26" t="s">
        <v>14439</v>
      </c>
      <c r="J7589" s="26" t="s">
        <v>800</v>
      </c>
      <c r="K7589" s="26" t="s">
        <v>9597</v>
      </c>
      <c r="L7589" s="26" t="s">
        <v>34120</v>
      </c>
      <c r="M7589" s="26">
        <v>380445010203</v>
      </c>
      <c r="N7589" s="26">
        <v>4822784009</v>
      </c>
    </row>
    <row r="7590" spans="1:14">
      <c r="A7590" s="26" t="s">
        <v>4183</v>
      </c>
      <c r="B7590" s="26" t="s">
        <v>4184</v>
      </c>
      <c r="C7590" s="26">
        <v>42376774</v>
      </c>
      <c r="D7590" s="26" t="s">
        <v>24</v>
      </c>
      <c r="E7590" s="26" t="s">
        <v>34121</v>
      </c>
      <c r="F7590" s="26" t="s">
        <v>34122</v>
      </c>
      <c r="G7590" s="26" t="s">
        <v>9586</v>
      </c>
      <c r="H7590" s="26" t="s">
        <v>506</v>
      </c>
      <c r="J7590" s="26" t="s">
        <v>552</v>
      </c>
      <c r="K7590" s="26" t="s">
        <v>9597</v>
      </c>
      <c r="L7590" s="26" t="s">
        <v>34123</v>
      </c>
      <c r="M7590" s="26">
        <v>761652500107</v>
      </c>
      <c r="N7590" s="26">
        <v>2624010100</v>
      </c>
    </row>
    <row r="7591" spans="1:14">
      <c r="A7591" s="26" t="s">
        <v>6454</v>
      </c>
      <c r="B7591" s="26" t="s">
        <v>6254</v>
      </c>
      <c r="C7591" s="26">
        <v>39027648</v>
      </c>
      <c r="D7591" s="26" t="s">
        <v>24</v>
      </c>
      <c r="E7591" s="26" t="s">
        <v>34124</v>
      </c>
      <c r="F7591" s="26" t="s">
        <v>22660</v>
      </c>
      <c r="G7591" s="26" t="s">
        <v>9586</v>
      </c>
      <c r="H7591" s="26" t="s">
        <v>885</v>
      </c>
      <c r="J7591" s="26" t="s">
        <v>910</v>
      </c>
      <c r="K7591" s="26" t="s">
        <v>9597</v>
      </c>
      <c r="L7591" s="26" t="s">
        <v>34125</v>
      </c>
      <c r="M7591" s="26">
        <v>380487000647</v>
      </c>
      <c r="N7591" s="26">
        <v>5110100000</v>
      </c>
    </row>
    <row r="7592" spans="1:14">
      <c r="A7592" s="26" t="s">
        <v>1850</v>
      </c>
      <c r="B7592" s="26" t="s">
        <v>1851</v>
      </c>
      <c r="C7592" s="26">
        <v>1982620</v>
      </c>
      <c r="D7592" s="26" t="s">
        <v>780</v>
      </c>
      <c r="E7592" s="26" t="s">
        <v>34126</v>
      </c>
      <c r="F7592" s="26" t="s">
        <v>34127</v>
      </c>
      <c r="G7592" s="26" t="s">
        <v>9601</v>
      </c>
      <c r="H7592" s="26" t="s">
        <v>27</v>
      </c>
      <c r="I7592" s="26" t="s">
        <v>10581</v>
      </c>
      <c r="J7592" s="26" t="s">
        <v>1852</v>
      </c>
      <c r="K7592" s="26" t="s">
        <v>9606</v>
      </c>
      <c r="L7592" s="26" t="s">
        <v>34128</v>
      </c>
      <c r="M7592" s="26">
        <v>380434921680</v>
      </c>
      <c r="N7592" s="26">
        <v>523255100</v>
      </c>
    </row>
    <row r="7593" spans="1:14">
      <c r="A7593" s="26" t="s">
        <v>3759</v>
      </c>
      <c r="B7593" s="26" t="s">
        <v>3760</v>
      </c>
      <c r="C7593" s="26">
        <v>20498781</v>
      </c>
      <c r="D7593" s="26" t="s">
        <v>780</v>
      </c>
      <c r="E7593" s="26" t="s">
        <v>34129</v>
      </c>
      <c r="F7593" s="26" t="s">
        <v>10114</v>
      </c>
      <c r="G7593" s="26" t="s">
        <v>9601</v>
      </c>
      <c r="H7593" s="26" t="s">
        <v>468</v>
      </c>
      <c r="J7593" s="26" t="s">
        <v>481</v>
      </c>
      <c r="K7593" s="26" t="s">
        <v>9597</v>
      </c>
      <c r="L7593" s="26" t="s">
        <v>34130</v>
      </c>
      <c r="M7593" s="26">
        <v>380617082751</v>
      </c>
      <c r="N7593" s="26">
        <v>1222380503</v>
      </c>
    </row>
    <row r="7594" spans="1:14">
      <c r="A7594" s="26" t="s">
        <v>3803</v>
      </c>
      <c r="B7594" s="26" t="s">
        <v>3804</v>
      </c>
      <c r="C7594" s="26">
        <v>40276503</v>
      </c>
      <c r="D7594" s="26" t="s">
        <v>24</v>
      </c>
      <c r="E7594" s="26" t="s">
        <v>34131</v>
      </c>
      <c r="F7594" s="26" t="s">
        <v>34132</v>
      </c>
      <c r="G7594" s="26" t="s">
        <v>9586</v>
      </c>
      <c r="H7594" s="26" t="s">
        <v>468</v>
      </c>
      <c r="J7594" s="26" t="s">
        <v>22110</v>
      </c>
      <c r="K7594" s="26" t="s">
        <v>9582</v>
      </c>
      <c r="L7594" s="26" t="s">
        <v>34133</v>
      </c>
      <c r="M7594" s="26">
        <v>761907823901</v>
      </c>
      <c r="N7594" s="26">
        <v>1220755140</v>
      </c>
    </row>
    <row r="7595" spans="1:14">
      <c r="A7595" s="26" t="s">
        <v>2470</v>
      </c>
      <c r="B7595" s="26" t="s">
        <v>2471</v>
      </c>
      <c r="C7595" s="26">
        <v>37861807</v>
      </c>
      <c r="D7595" s="26" t="s">
        <v>24</v>
      </c>
      <c r="E7595" s="26" t="s">
        <v>34134</v>
      </c>
      <c r="F7595" s="26" t="s">
        <v>34135</v>
      </c>
      <c r="G7595" s="26" t="s">
        <v>9586</v>
      </c>
      <c r="H7595" s="26" t="s">
        <v>133</v>
      </c>
      <c r="J7595" s="26" t="s">
        <v>183</v>
      </c>
      <c r="K7595" s="26" t="s">
        <v>9597</v>
      </c>
      <c r="L7595" s="26" t="s">
        <v>34136</v>
      </c>
      <c r="M7595" s="26">
        <v>761352637426</v>
      </c>
      <c r="N7595" s="26">
        <v>1211000000</v>
      </c>
    </row>
    <row r="7596" spans="1:14">
      <c r="A7596" s="26" t="s">
        <v>9459</v>
      </c>
      <c r="B7596" s="26" t="s">
        <v>9456</v>
      </c>
      <c r="C7596" s="26">
        <v>5480619</v>
      </c>
      <c r="D7596" s="26" t="s">
        <v>24</v>
      </c>
      <c r="E7596" s="26" t="s">
        <v>34137</v>
      </c>
      <c r="F7596" s="26" t="s">
        <v>17358</v>
      </c>
      <c r="G7596" s="26" t="s">
        <v>9591</v>
      </c>
      <c r="H7596" s="26" t="s">
        <v>1573</v>
      </c>
      <c r="J7596" s="26" t="s">
        <v>1597</v>
      </c>
      <c r="K7596" s="26" t="s">
        <v>9597</v>
      </c>
      <c r="L7596" s="26" t="s">
        <v>23956</v>
      </c>
      <c r="M7596" s="26">
        <v>380462676201</v>
      </c>
      <c r="N7596" s="26">
        <v>7410100000</v>
      </c>
    </row>
    <row r="7597" spans="1:14">
      <c r="A7597" s="26" t="s">
        <v>3007</v>
      </c>
      <c r="B7597" s="26" t="s">
        <v>3008</v>
      </c>
      <c r="C7597" s="26">
        <v>1991197</v>
      </c>
      <c r="D7597" s="26" t="s">
        <v>780</v>
      </c>
      <c r="E7597" s="26" t="s">
        <v>34138</v>
      </c>
      <c r="F7597" s="26" t="s">
        <v>34139</v>
      </c>
      <c r="G7597" s="26" t="s">
        <v>9601</v>
      </c>
      <c r="H7597" s="26" t="s">
        <v>258</v>
      </c>
      <c r="J7597" s="26" t="s">
        <v>367</v>
      </c>
      <c r="K7597" s="26" t="s">
        <v>9597</v>
      </c>
      <c r="L7597" s="26" t="s">
        <v>34140</v>
      </c>
      <c r="M7597" s="26">
        <v>380626223320</v>
      </c>
      <c r="N7597" s="26">
        <v>1414100000</v>
      </c>
    </row>
    <row r="7598" spans="1:14">
      <c r="A7598" s="26" t="s">
        <v>5661</v>
      </c>
      <c r="B7598" s="26" t="s">
        <v>5662</v>
      </c>
      <c r="C7598" s="26">
        <v>37967444</v>
      </c>
      <c r="D7598" s="26" t="s">
        <v>24</v>
      </c>
      <c r="E7598" s="26" t="s">
        <v>34141</v>
      </c>
      <c r="F7598" s="26" t="s">
        <v>34142</v>
      </c>
      <c r="G7598" s="26" t="s">
        <v>9591</v>
      </c>
      <c r="H7598" s="26" t="s">
        <v>799</v>
      </c>
      <c r="I7598" s="26" t="s">
        <v>14581</v>
      </c>
      <c r="J7598" s="26" t="s">
        <v>800</v>
      </c>
      <c r="K7598" s="26" t="s">
        <v>9597</v>
      </c>
      <c r="L7598" s="26" t="s">
        <v>34143</v>
      </c>
      <c r="M7598" s="26">
        <v>761177671918</v>
      </c>
      <c r="N7598" s="26">
        <v>4822784009</v>
      </c>
    </row>
    <row r="7599" spans="1:14">
      <c r="A7599" s="26" t="s">
        <v>5489</v>
      </c>
      <c r="B7599" s="26" t="s">
        <v>5488</v>
      </c>
      <c r="C7599" s="26">
        <v>22398210</v>
      </c>
      <c r="D7599" s="26" t="s">
        <v>780</v>
      </c>
      <c r="E7599" s="26" t="s">
        <v>34144</v>
      </c>
      <c r="F7599" s="26" t="s">
        <v>9787</v>
      </c>
      <c r="G7599" s="26" t="s">
        <v>9601</v>
      </c>
      <c r="H7599" s="26" t="s">
        <v>735</v>
      </c>
      <c r="I7599" s="26" t="s">
        <v>9623</v>
      </c>
      <c r="J7599" s="26" t="s">
        <v>795</v>
      </c>
      <c r="K7599" s="26" t="s">
        <v>9597</v>
      </c>
      <c r="L7599" s="26" t="s">
        <v>34145</v>
      </c>
      <c r="M7599" s="26">
        <v>380325923058</v>
      </c>
      <c r="N7599" s="26">
        <v>2622088001</v>
      </c>
    </row>
    <row r="7600" spans="1:14">
      <c r="A7600" s="26" t="s">
        <v>9164</v>
      </c>
      <c r="B7600" s="26" t="s">
        <v>9165</v>
      </c>
      <c r="C7600" s="26">
        <v>38231128</v>
      </c>
      <c r="D7600" s="26" t="s">
        <v>24</v>
      </c>
      <c r="E7600" s="26" t="s">
        <v>34146</v>
      </c>
      <c r="F7600" s="26" t="s">
        <v>34147</v>
      </c>
      <c r="G7600" s="26" t="s">
        <v>9579</v>
      </c>
      <c r="H7600" s="26" t="s">
        <v>1490</v>
      </c>
      <c r="J7600" s="26" t="s">
        <v>34148</v>
      </c>
      <c r="K7600" s="26" t="s">
        <v>9582</v>
      </c>
      <c r="L7600" s="26" t="s">
        <v>34149</v>
      </c>
      <c r="M7600" s="26">
        <v>380967695649</v>
      </c>
      <c r="N7600" s="26">
        <v>7325087603</v>
      </c>
    </row>
    <row r="7601" spans="1:14">
      <c r="A7601" s="26" t="s">
        <v>6890</v>
      </c>
      <c r="B7601" s="26" t="s">
        <v>6891</v>
      </c>
      <c r="C7601" s="26">
        <v>38459325</v>
      </c>
      <c r="D7601" s="26" t="s">
        <v>24</v>
      </c>
      <c r="E7601" s="26" t="s">
        <v>34150</v>
      </c>
      <c r="F7601" s="26" t="s">
        <v>34151</v>
      </c>
      <c r="G7601" s="26" t="s">
        <v>9586</v>
      </c>
      <c r="H7601" s="26" t="s">
        <v>949</v>
      </c>
      <c r="J7601" s="26" t="s">
        <v>34152</v>
      </c>
      <c r="K7601" s="26" t="s">
        <v>9582</v>
      </c>
      <c r="L7601" s="26" t="s">
        <v>34153</v>
      </c>
      <c r="M7601" s="26">
        <v>761001545034</v>
      </c>
      <c r="N7601" s="26">
        <v>5324884201</v>
      </c>
    </row>
    <row r="7602" spans="1:14">
      <c r="A7602" s="26" t="s">
        <v>4142</v>
      </c>
      <c r="B7602" s="26" t="s">
        <v>4143</v>
      </c>
      <c r="C7602" s="26">
        <v>39020574</v>
      </c>
      <c r="D7602" s="26" t="s">
        <v>24</v>
      </c>
      <c r="E7602" s="26" t="s">
        <v>34154</v>
      </c>
      <c r="F7602" s="26" t="s">
        <v>34155</v>
      </c>
      <c r="G7602" s="26" t="s">
        <v>9586</v>
      </c>
      <c r="H7602" s="26" t="s">
        <v>506</v>
      </c>
      <c r="I7602" s="26" t="s">
        <v>12368</v>
      </c>
      <c r="J7602" s="26" t="s">
        <v>5458</v>
      </c>
      <c r="K7602" s="26" t="s">
        <v>9582</v>
      </c>
      <c r="L7602" s="26" t="s">
        <v>34156</v>
      </c>
      <c r="M7602" s="26">
        <v>380343391674</v>
      </c>
      <c r="N7602" s="26">
        <v>2623285806</v>
      </c>
    </row>
    <row r="7603" spans="1:14">
      <c r="A7603" s="26" t="s">
        <v>5242</v>
      </c>
      <c r="B7603" s="26" t="s">
        <v>5243</v>
      </c>
      <c r="C7603" s="26">
        <v>20764294</v>
      </c>
      <c r="D7603" s="26" t="s">
        <v>24</v>
      </c>
      <c r="E7603" s="26" t="s">
        <v>34157</v>
      </c>
      <c r="F7603" s="26" t="s">
        <v>34158</v>
      </c>
      <c r="G7603" s="26" t="s">
        <v>9579</v>
      </c>
      <c r="H7603" s="26" t="s">
        <v>735</v>
      </c>
      <c r="I7603" s="26" t="s">
        <v>9752</v>
      </c>
      <c r="J7603" s="26" t="s">
        <v>34159</v>
      </c>
      <c r="K7603" s="26" t="s">
        <v>9582</v>
      </c>
      <c r="L7603" s="26" t="s">
        <v>34160</v>
      </c>
      <c r="M7603" s="26">
        <v>380965187965</v>
      </c>
      <c r="N7603" s="26">
        <v>4623082401</v>
      </c>
    </row>
    <row r="7604" spans="1:14">
      <c r="A7604" s="26" t="s">
        <v>6111</v>
      </c>
      <c r="B7604" s="26" t="s">
        <v>6112</v>
      </c>
      <c r="C7604" s="26">
        <v>38661186</v>
      </c>
      <c r="D7604" s="26" t="s">
        <v>24</v>
      </c>
      <c r="E7604" s="26" t="s">
        <v>34161</v>
      </c>
      <c r="F7604" s="26" t="s">
        <v>34162</v>
      </c>
      <c r="G7604" s="26" t="s">
        <v>9579</v>
      </c>
      <c r="H7604" s="26" t="s">
        <v>885</v>
      </c>
      <c r="I7604" s="26" t="s">
        <v>10457</v>
      </c>
      <c r="J7604" s="26" t="s">
        <v>34163</v>
      </c>
      <c r="K7604" s="26" t="s">
        <v>9582</v>
      </c>
      <c r="L7604" s="26" t="s">
        <v>34164</v>
      </c>
      <c r="M7604" s="26">
        <v>380965844870</v>
      </c>
      <c r="N7604" s="26">
        <v>5120484701</v>
      </c>
    </row>
    <row r="7605" spans="1:14">
      <c r="A7605" s="26" t="s">
        <v>5969</v>
      </c>
      <c r="B7605" s="26" t="s">
        <v>5970</v>
      </c>
      <c r="C7605" s="26">
        <v>37305345</v>
      </c>
      <c r="D7605" s="26" t="s">
        <v>24</v>
      </c>
      <c r="E7605" s="26" t="s">
        <v>34165</v>
      </c>
      <c r="F7605" s="26" t="s">
        <v>34166</v>
      </c>
      <c r="G7605" s="26" t="s">
        <v>9586</v>
      </c>
      <c r="H7605" s="26" t="s">
        <v>835</v>
      </c>
      <c r="I7605" s="26" t="s">
        <v>17504</v>
      </c>
      <c r="J7605" s="26" t="s">
        <v>34167</v>
      </c>
      <c r="K7605" s="26" t="s">
        <v>9582</v>
      </c>
      <c r="L7605" s="26" t="s">
        <v>34168</v>
      </c>
      <c r="M7605" s="26">
        <v>380966189812</v>
      </c>
      <c r="N7605" s="26">
        <v>4823981701</v>
      </c>
    </row>
    <row r="7606" spans="1:14">
      <c r="A7606" s="26" t="s">
        <v>4252</v>
      </c>
      <c r="B7606" s="26" t="s">
        <v>4245</v>
      </c>
      <c r="C7606" s="26">
        <v>1993486</v>
      </c>
      <c r="D7606" s="26" t="s">
        <v>24</v>
      </c>
      <c r="E7606" s="26" t="s">
        <v>34169</v>
      </c>
      <c r="F7606" s="26" t="s">
        <v>9713</v>
      </c>
      <c r="G7606" s="26" t="s">
        <v>9586</v>
      </c>
      <c r="H7606" s="26" t="s">
        <v>506</v>
      </c>
      <c r="I7606" s="26" t="s">
        <v>15242</v>
      </c>
      <c r="J7606" s="26" t="s">
        <v>4248</v>
      </c>
      <c r="K7606" s="26" t="s">
        <v>9597</v>
      </c>
      <c r="L7606" s="26" t="s">
        <v>20547</v>
      </c>
      <c r="M7606" s="26">
        <v>380343621251</v>
      </c>
      <c r="N7606" s="26">
        <v>2625810100</v>
      </c>
    </row>
    <row r="7607" spans="1:14">
      <c r="A7607" s="26" t="s">
        <v>4342</v>
      </c>
      <c r="B7607" s="26" t="s">
        <v>4343</v>
      </c>
      <c r="C7607" s="26">
        <v>1994669</v>
      </c>
      <c r="D7607" s="26" t="s">
        <v>780</v>
      </c>
      <c r="E7607" s="26" t="s">
        <v>34170</v>
      </c>
      <c r="F7607" s="26" t="s">
        <v>34171</v>
      </c>
      <c r="G7607" s="26" t="s">
        <v>9601</v>
      </c>
      <c r="H7607" s="26" t="s">
        <v>576</v>
      </c>
      <c r="I7607" s="26" t="s">
        <v>10292</v>
      </c>
      <c r="J7607" s="26" t="s">
        <v>4344</v>
      </c>
      <c r="K7607" s="26" t="s">
        <v>9597</v>
      </c>
      <c r="L7607" s="26" t="s">
        <v>34172</v>
      </c>
      <c r="M7607" s="26">
        <v>380459840175</v>
      </c>
      <c r="N7607" s="26">
        <v>3222410300</v>
      </c>
    </row>
    <row r="7608" spans="1:14">
      <c r="A7608" s="26" t="s">
        <v>3964</v>
      </c>
      <c r="B7608" s="26" t="s">
        <v>3962</v>
      </c>
      <c r="C7608" s="26">
        <v>41839285</v>
      </c>
      <c r="D7608" s="26" t="s">
        <v>24</v>
      </c>
      <c r="E7608" s="26" t="s">
        <v>34173</v>
      </c>
      <c r="F7608" s="26" t="s">
        <v>34174</v>
      </c>
      <c r="G7608" s="26" t="s">
        <v>9586</v>
      </c>
      <c r="H7608" s="26" t="s">
        <v>506</v>
      </c>
      <c r="J7608" s="26" t="s">
        <v>34175</v>
      </c>
      <c r="K7608" s="26" t="s">
        <v>9582</v>
      </c>
      <c r="L7608" s="26" t="s">
        <v>34176</v>
      </c>
      <c r="M7608" s="26">
        <v>761339775875</v>
      </c>
      <c r="N7608" s="26">
        <v>2624882601</v>
      </c>
    </row>
    <row r="7609" spans="1:14">
      <c r="A7609" s="26" t="s">
        <v>3467</v>
      </c>
      <c r="B7609" s="26" t="s">
        <v>3468</v>
      </c>
      <c r="C7609" s="26">
        <v>38330435</v>
      </c>
      <c r="D7609" s="26" t="s">
        <v>24</v>
      </c>
      <c r="E7609" s="26" t="s">
        <v>34177</v>
      </c>
      <c r="F7609" s="26" t="s">
        <v>34178</v>
      </c>
      <c r="G7609" s="26" t="s">
        <v>9586</v>
      </c>
      <c r="H7609" s="26" t="s">
        <v>392</v>
      </c>
      <c r="I7609" s="26" t="s">
        <v>9768</v>
      </c>
      <c r="J7609" s="26" t="s">
        <v>34179</v>
      </c>
      <c r="K7609" s="26" t="s">
        <v>9582</v>
      </c>
      <c r="L7609" s="26" t="s">
        <v>34180</v>
      </c>
      <c r="M7609" s="26">
        <v>380505515309</v>
      </c>
      <c r="N7609" s="26">
        <v>2124086901</v>
      </c>
    </row>
    <row r="7610" spans="1:14">
      <c r="A7610" s="26" t="s">
        <v>6117</v>
      </c>
      <c r="B7610" s="26" t="s">
        <v>6118</v>
      </c>
      <c r="C7610" s="26">
        <v>40196816</v>
      </c>
      <c r="D7610" s="26" t="s">
        <v>24</v>
      </c>
      <c r="E7610" s="26" t="s">
        <v>34181</v>
      </c>
      <c r="F7610" s="26" t="s">
        <v>34182</v>
      </c>
      <c r="G7610" s="26" t="s">
        <v>9579</v>
      </c>
      <c r="H7610" s="26" t="s">
        <v>885</v>
      </c>
      <c r="I7610" s="26" t="s">
        <v>10171</v>
      </c>
      <c r="J7610" s="26" t="s">
        <v>7566</v>
      </c>
      <c r="K7610" s="26" t="s">
        <v>9582</v>
      </c>
      <c r="L7610" s="26" t="s">
        <v>34183</v>
      </c>
      <c r="M7610" s="26">
        <v>380486624222</v>
      </c>
      <c r="N7610" s="26">
        <v>520883809</v>
      </c>
    </row>
    <row r="7611" spans="1:14">
      <c r="A7611" s="26" t="s">
        <v>4158</v>
      </c>
      <c r="B7611" s="26" t="s">
        <v>4155</v>
      </c>
      <c r="C7611" s="26">
        <v>1993546</v>
      </c>
      <c r="D7611" s="26" t="s">
        <v>24</v>
      </c>
      <c r="E7611" s="26" t="s">
        <v>34184</v>
      </c>
      <c r="F7611" s="26" t="s">
        <v>34185</v>
      </c>
      <c r="G7611" s="26" t="s">
        <v>9586</v>
      </c>
      <c r="H7611" s="26" t="s">
        <v>506</v>
      </c>
      <c r="I7611" s="26" t="s">
        <v>12382</v>
      </c>
      <c r="J7611" s="26" t="s">
        <v>544</v>
      </c>
      <c r="K7611" s="26" t="s">
        <v>9597</v>
      </c>
      <c r="L7611" s="26" t="s">
        <v>18144</v>
      </c>
      <c r="M7611" s="26">
        <v>761299599817</v>
      </c>
      <c r="N7611" s="26">
        <v>2623610100</v>
      </c>
    </row>
    <row r="7612" spans="1:14">
      <c r="A7612" s="26" t="s">
        <v>7580</v>
      </c>
      <c r="B7612" s="26" t="s">
        <v>7581</v>
      </c>
      <c r="C7612" s="26">
        <v>38509208</v>
      </c>
      <c r="D7612" s="26" t="s">
        <v>24</v>
      </c>
      <c r="E7612" s="26" t="s">
        <v>34186</v>
      </c>
      <c r="F7612" s="26" t="s">
        <v>34187</v>
      </c>
      <c r="G7612" s="26" t="s">
        <v>9586</v>
      </c>
      <c r="H7612" s="26" t="s">
        <v>1088</v>
      </c>
      <c r="I7612" s="26" t="s">
        <v>9818</v>
      </c>
      <c r="J7612" s="26" t="s">
        <v>34188</v>
      </c>
      <c r="K7612" s="26" t="s">
        <v>9582</v>
      </c>
      <c r="L7612" s="26" t="s">
        <v>34189</v>
      </c>
      <c r="M7612" s="26">
        <v>380680515522</v>
      </c>
      <c r="N7612" s="26">
        <v>6121288401</v>
      </c>
    </row>
    <row r="7613" spans="1:14">
      <c r="A7613" s="26" t="s">
        <v>6890</v>
      </c>
      <c r="B7613" s="26" t="s">
        <v>6891</v>
      </c>
      <c r="C7613" s="26">
        <v>38459325</v>
      </c>
      <c r="D7613" s="26" t="s">
        <v>24</v>
      </c>
      <c r="E7613" s="26" t="s">
        <v>34190</v>
      </c>
      <c r="F7613" s="26" t="s">
        <v>34191</v>
      </c>
      <c r="G7613" s="26" t="s">
        <v>9586</v>
      </c>
      <c r="H7613" s="26" t="s">
        <v>949</v>
      </c>
      <c r="I7613" s="26" t="s">
        <v>9669</v>
      </c>
      <c r="J7613" s="26" t="s">
        <v>34192</v>
      </c>
      <c r="K7613" s="26" t="s">
        <v>9582</v>
      </c>
      <c r="L7613" s="26" t="s">
        <v>34193</v>
      </c>
      <c r="M7613" s="26">
        <v>380958123080</v>
      </c>
      <c r="N7613" s="26">
        <v>1221882905</v>
      </c>
    </row>
    <row r="7614" spans="1:14">
      <c r="A7614" s="26" t="s">
        <v>6884</v>
      </c>
      <c r="B7614" s="26" t="s">
        <v>6885</v>
      </c>
      <c r="C7614" s="26">
        <v>38525759</v>
      </c>
      <c r="D7614" s="26" t="s">
        <v>24</v>
      </c>
      <c r="E7614" s="26" t="s">
        <v>34194</v>
      </c>
      <c r="F7614" s="26" t="s">
        <v>34195</v>
      </c>
      <c r="G7614" s="26" t="s">
        <v>9586</v>
      </c>
      <c r="H7614" s="26" t="s">
        <v>949</v>
      </c>
      <c r="I7614" s="26" t="s">
        <v>14376</v>
      </c>
      <c r="J7614" s="26" t="s">
        <v>34196</v>
      </c>
      <c r="K7614" s="26" t="s">
        <v>9582</v>
      </c>
      <c r="L7614" s="26" t="s">
        <v>34197</v>
      </c>
      <c r="M7614" s="26">
        <v>380532656704</v>
      </c>
      <c r="N7614" s="26">
        <v>5324082701</v>
      </c>
    </row>
    <row r="7615" spans="1:14">
      <c r="A7615" s="26" t="s">
        <v>3841</v>
      </c>
      <c r="B7615" s="26" t="s">
        <v>3842</v>
      </c>
      <c r="C7615" s="26">
        <v>38732885</v>
      </c>
      <c r="D7615" s="26" t="s">
        <v>24</v>
      </c>
      <c r="E7615" s="26" t="s">
        <v>34198</v>
      </c>
      <c r="F7615" s="26" t="s">
        <v>34199</v>
      </c>
      <c r="G7615" s="26" t="s">
        <v>9586</v>
      </c>
      <c r="H7615" s="26" t="s">
        <v>468</v>
      </c>
      <c r="I7615" s="26" t="s">
        <v>11228</v>
      </c>
      <c r="J7615" s="26" t="s">
        <v>34200</v>
      </c>
      <c r="K7615" s="26" t="s">
        <v>9582</v>
      </c>
      <c r="L7615" s="26" t="s">
        <v>34201</v>
      </c>
      <c r="M7615" s="26">
        <v>380613226108</v>
      </c>
      <c r="N7615" s="26">
        <v>2323355106</v>
      </c>
    </row>
    <row r="7616" spans="1:14">
      <c r="A7616" s="26" t="s">
        <v>8360</v>
      </c>
      <c r="B7616" s="26" t="s">
        <v>8160</v>
      </c>
      <c r="C7616" s="26">
        <v>42767421</v>
      </c>
      <c r="D7616" s="26" t="s">
        <v>780</v>
      </c>
      <c r="E7616" s="26" t="s">
        <v>34202</v>
      </c>
      <c r="F7616" s="26" t="s">
        <v>31170</v>
      </c>
      <c r="G7616" s="26" t="s">
        <v>9601</v>
      </c>
      <c r="H7616" s="26" t="s">
        <v>1122</v>
      </c>
      <c r="J7616" s="26" t="s">
        <v>8039</v>
      </c>
      <c r="K7616" s="26" t="s">
        <v>9597</v>
      </c>
      <c r="L7616" s="26" t="s">
        <v>31171</v>
      </c>
      <c r="M7616" s="26">
        <v>761208992822</v>
      </c>
      <c r="N7616" s="26">
        <v>6310100000</v>
      </c>
    </row>
    <row r="7617" spans="1:14">
      <c r="A7617" s="26" t="s">
        <v>2982</v>
      </c>
      <c r="B7617" s="26" t="s">
        <v>2983</v>
      </c>
      <c r="C7617" s="26">
        <v>37643758</v>
      </c>
      <c r="D7617" s="26" t="s">
        <v>24</v>
      </c>
      <c r="E7617" s="26" t="s">
        <v>34203</v>
      </c>
      <c r="F7617" s="26" t="s">
        <v>34204</v>
      </c>
      <c r="G7617" s="26" t="s">
        <v>9586</v>
      </c>
      <c r="H7617" s="26" t="s">
        <v>258</v>
      </c>
      <c r="I7617" s="26" t="s">
        <v>14964</v>
      </c>
      <c r="J7617" s="26" t="s">
        <v>21526</v>
      </c>
      <c r="K7617" s="26" t="s">
        <v>9582</v>
      </c>
      <c r="L7617" s="26" t="s">
        <v>34205</v>
      </c>
      <c r="M7617" s="26">
        <v>380626638303</v>
      </c>
      <c r="N7617" s="26">
        <v>720881705</v>
      </c>
    </row>
    <row r="7618" spans="1:14">
      <c r="A7618" s="26" t="s">
        <v>6016</v>
      </c>
      <c r="B7618" s="26" t="s">
        <v>6017</v>
      </c>
      <c r="C7618" s="26">
        <v>35512883</v>
      </c>
      <c r="D7618" s="26" t="s">
        <v>24</v>
      </c>
      <c r="E7618" s="26" t="s">
        <v>34206</v>
      </c>
      <c r="F7618" s="26" t="s">
        <v>34207</v>
      </c>
      <c r="G7618" s="26" t="s">
        <v>9586</v>
      </c>
      <c r="H7618" s="26" t="s">
        <v>835</v>
      </c>
      <c r="J7618" s="26" t="s">
        <v>848</v>
      </c>
      <c r="K7618" s="26" t="s">
        <v>9597</v>
      </c>
      <c r="L7618" s="26" t="s">
        <v>34208</v>
      </c>
      <c r="M7618" s="26">
        <v>380512465267</v>
      </c>
      <c r="N7618" s="26">
        <v>4623010100</v>
      </c>
    </row>
    <row r="7619" spans="1:14">
      <c r="A7619" s="26" t="s">
        <v>2080</v>
      </c>
      <c r="B7619" s="26" t="s">
        <v>2081</v>
      </c>
      <c r="C7619" s="26">
        <v>38485727</v>
      </c>
      <c r="D7619" s="26" t="s">
        <v>24</v>
      </c>
      <c r="E7619" s="26" t="s">
        <v>34209</v>
      </c>
      <c r="F7619" s="26" t="s">
        <v>34210</v>
      </c>
      <c r="G7619" s="26" t="s">
        <v>9579</v>
      </c>
      <c r="H7619" s="26" t="s">
        <v>103</v>
      </c>
      <c r="I7619" s="26" t="s">
        <v>9833</v>
      </c>
      <c r="J7619" s="26" t="s">
        <v>34211</v>
      </c>
      <c r="K7619" s="26" t="s">
        <v>9582</v>
      </c>
      <c r="L7619" s="26" t="s">
        <v>34212</v>
      </c>
      <c r="M7619" s="26">
        <v>380337723957</v>
      </c>
      <c r="N7619" s="26">
        <v>723384911</v>
      </c>
    </row>
    <row r="7620" spans="1:14">
      <c r="A7620" s="26" t="s">
        <v>4558</v>
      </c>
      <c r="B7620" s="26" t="s">
        <v>4559</v>
      </c>
      <c r="C7620" s="26">
        <v>38073489</v>
      </c>
      <c r="D7620" s="26" t="s">
        <v>24</v>
      </c>
      <c r="E7620" s="26" t="s">
        <v>34213</v>
      </c>
      <c r="F7620" s="26" t="s">
        <v>34214</v>
      </c>
      <c r="G7620" s="26" t="s">
        <v>9591</v>
      </c>
      <c r="H7620" s="26" t="s">
        <v>576</v>
      </c>
      <c r="I7620" s="26" t="s">
        <v>10808</v>
      </c>
      <c r="J7620" s="26" t="s">
        <v>34215</v>
      </c>
      <c r="K7620" s="26" t="s">
        <v>9582</v>
      </c>
      <c r="L7620" s="26" t="s">
        <v>34216</v>
      </c>
      <c r="M7620" s="26">
        <v>380966291739</v>
      </c>
      <c r="N7620" s="26">
        <v>3225585801</v>
      </c>
    </row>
    <row r="7621" spans="1:14">
      <c r="A7621" s="26" t="s">
        <v>4358</v>
      </c>
      <c r="B7621" s="26" t="s">
        <v>4359</v>
      </c>
      <c r="C7621" s="26">
        <v>42754318</v>
      </c>
      <c r="D7621" s="26" t="s">
        <v>780</v>
      </c>
      <c r="E7621" s="26" t="s">
        <v>34217</v>
      </c>
      <c r="F7621" s="26" t="s">
        <v>34218</v>
      </c>
      <c r="G7621" s="26" t="s">
        <v>9601</v>
      </c>
      <c r="H7621" s="26" t="s">
        <v>576</v>
      </c>
      <c r="J7621" s="26" t="s">
        <v>600</v>
      </c>
      <c r="K7621" s="26" t="s">
        <v>9597</v>
      </c>
      <c r="L7621" s="26" t="s">
        <v>34219</v>
      </c>
      <c r="M7621" s="26">
        <v>380681234049</v>
      </c>
      <c r="N7621" s="26">
        <v>3210600000</v>
      </c>
    </row>
    <row r="7622" spans="1:14">
      <c r="A7622" s="26" t="s">
        <v>6954</v>
      </c>
      <c r="B7622" s="26" t="s">
        <v>6955</v>
      </c>
      <c r="C7622" s="26" t="s">
        <v>1604</v>
      </c>
      <c r="D7622" s="26" t="s">
        <v>24</v>
      </c>
      <c r="E7622" s="26" t="s">
        <v>34220</v>
      </c>
      <c r="F7622" s="26" t="s">
        <v>34221</v>
      </c>
      <c r="G7622" s="26" t="s">
        <v>9586</v>
      </c>
      <c r="H7622" s="26" t="s">
        <v>987</v>
      </c>
      <c r="J7622" s="26" t="s">
        <v>988</v>
      </c>
      <c r="K7622" s="26" t="s">
        <v>9597</v>
      </c>
      <c r="L7622" s="26" t="s">
        <v>34222</v>
      </c>
      <c r="M7622" s="26">
        <v>380971252558</v>
      </c>
      <c r="N7622" s="26">
        <v>5610700000</v>
      </c>
    </row>
    <row r="7623" spans="1:14">
      <c r="A7623" s="26" t="s">
        <v>6244</v>
      </c>
      <c r="B7623" s="26" t="s">
        <v>6245</v>
      </c>
      <c r="C7623" s="26">
        <v>38696671</v>
      </c>
      <c r="D7623" s="26" t="s">
        <v>24</v>
      </c>
      <c r="E7623" s="26" t="s">
        <v>34223</v>
      </c>
      <c r="F7623" s="26" t="s">
        <v>34224</v>
      </c>
      <c r="G7623" s="26" t="s">
        <v>9586</v>
      </c>
      <c r="H7623" s="26" t="s">
        <v>885</v>
      </c>
      <c r="I7623" s="26" t="s">
        <v>11367</v>
      </c>
      <c r="J7623" s="26" t="s">
        <v>6242</v>
      </c>
      <c r="K7623" s="26" t="s">
        <v>9606</v>
      </c>
      <c r="L7623" s="26" t="s">
        <v>34225</v>
      </c>
      <c r="M7623" s="26">
        <v>380679239754</v>
      </c>
      <c r="N7623" s="26">
        <v>5123755100</v>
      </c>
    </row>
    <row r="7624" spans="1:14">
      <c r="A7624" s="26" t="s">
        <v>9125</v>
      </c>
      <c r="B7624" s="26" t="s">
        <v>9126</v>
      </c>
      <c r="C7624" s="26">
        <v>38407889</v>
      </c>
      <c r="D7624" s="26" t="s">
        <v>24</v>
      </c>
      <c r="E7624" s="26" t="s">
        <v>34226</v>
      </c>
      <c r="F7624" s="26" t="s">
        <v>34227</v>
      </c>
      <c r="G7624" s="26" t="s">
        <v>9579</v>
      </c>
      <c r="H7624" s="26" t="s">
        <v>1490</v>
      </c>
      <c r="I7624" s="26" t="s">
        <v>9846</v>
      </c>
      <c r="J7624" s="26" t="s">
        <v>34228</v>
      </c>
      <c r="K7624" s="26" t="s">
        <v>9582</v>
      </c>
      <c r="L7624" s="26" t="s">
        <v>34229</v>
      </c>
      <c r="M7624" s="26">
        <v>380373373478</v>
      </c>
      <c r="N7624" s="26">
        <v>7323089001</v>
      </c>
    </row>
    <row r="7625" spans="1:14">
      <c r="A7625" s="26" t="s">
        <v>5179</v>
      </c>
      <c r="B7625" s="26" t="s">
        <v>5180</v>
      </c>
      <c r="C7625" s="26">
        <v>20761149</v>
      </c>
      <c r="D7625" s="26" t="s">
        <v>24</v>
      </c>
      <c r="E7625" s="26" t="s">
        <v>34230</v>
      </c>
      <c r="F7625" s="26" t="s">
        <v>34231</v>
      </c>
      <c r="G7625" s="26" t="s">
        <v>9591</v>
      </c>
      <c r="H7625" s="26" t="s">
        <v>735</v>
      </c>
      <c r="J7625" s="26" t="s">
        <v>740</v>
      </c>
      <c r="K7625" s="26" t="s">
        <v>9597</v>
      </c>
      <c r="L7625" s="26" t="s">
        <v>34232</v>
      </c>
      <c r="M7625" s="26">
        <v>380322232745</v>
      </c>
      <c r="N7625" s="26">
        <v>1221881203</v>
      </c>
    </row>
    <row r="7626" spans="1:14">
      <c r="A7626" s="26" t="s">
        <v>7341</v>
      </c>
      <c r="B7626" s="26" t="s">
        <v>7342</v>
      </c>
      <c r="C7626" s="26">
        <v>1110854</v>
      </c>
      <c r="D7626" s="26" t="s">
        <v>24</v>
      </c>
      <c r="E7626" s="26" t="s">
        <v>34233</v>
      </c>
      <c r="F7626" s="26" t="s">
        <v>34234</v>
      </c>
      <c r="G7626" s="26" t="s">
        <v>9586</v>
      </c>
      <c r="H7626" s="26" t="s">
        <v>1025</v>
      </c>
      <c r="J7626" s="26" t="s">
        <v>1034</v>
      </c>
      <c r="K7626" s="26" t="s">
        <v>9597</v>
      </c>
      <c r="L7626" s="26" t="s">
        <v>26928</v>
      </c>
      <c r="M7626" s="26">
        <v>380544792298</v>
      </c>
      <c r="N7626" s="26">
        <v>5910400000</v>
      </c>
    </row>
    <row r="7627" spans="1:14">
      <c r="A7627" s="26" t="s">
        <v>6855</v>
      </c>
      <c r="B7627" s="26" t="s">
        <v>6856</v>
      </c>
      <c r="C7627" s="26">
        <v>40586166</v>
      </c>
      <c r="D7627" s="26" t="s">
        <v>24</v>
      </c>
      <c r="E7627" s="26" t="s">
        <v>34235</v>
      </c>
      <c r="F7627" s="26" t="s">
        <v>34236</v>
      </c>
      <c r="G7627" s="26" t="s">
        <v>9586</v>
      </c>
      <c r="H7627" s="26" t="s">
        <v>949</v>
      </c>
      <c r="I7627" s="26" t="s">
        <v>15790</v>
      </c>
      <c r="J7627" s="26" t="s">
        <v>34237</v>
      </c>
      <c r="K7627" s="26" t="s">
        <v>9582</v>
      </c>
      <c r="L7627" s="26" t="s">
        <v>34238</v>
      </c>
      <c r="M7627" s="26">
        <v>380960334685</v>
      </c>
      <c r="N7627" s="26">
        <v>5322483805</v>
      </c>
    </row>
    <row r="7628" spans="1:14">
      <c r="A7628" s="26" t="s">
        <v>9395</v>
      </c>
      <c r="B7628" s="26" t="s">
        <v>9396</v>
      </c>
      <c r="C7628" s="26">
        <v>38543914</v>
      </c>
      <c r="D7628" s="26" t="s">
        <v>24</v>
      </c>
      <c r="E7628" s="26" t="s">
        <v>34239</v>
      </c>
      <c r="F7628" s="26" t="s">
        <v>16542</v>
      </c>
      <c r="G7628" s="26" t="s">
        <v>9586</v>
      </c>
      <c r="H7628" s="26" t="s">
        <v>1573</v>
      </c>
      <c r="J7628" s="26" t="s">
        <v>1589</v>
      </c>
      <c r="K7628" s="26" t="s">
        <v>9597</v>
      </c>
      <c r="L7628" s="26" t="s">
        <v>34240</v>
      </c>
      <c r="M7628" s="26">
        <v>380668319799</v>
      </c>
      <c r="N7628" s="26">
        <v>1824286707</v>
      </c>
    </row>
    <row r="7629" spans="1:14">
      <c r="A7629" s="26" t="s">
        <v>6611</v>
      </c>
      <c r="B7629" s="26" t="s">
        <v>6612</v>
      </c>
      <c r="C7629" s="26">
        <v>38342393</v>
      </c>
      <c r="D7629" s="26" t="s">
        <v>24</v>
      </c>
      <c r="E7629" s="26" t="s">
        <v>34241</v>
      </c>
      <c r="F7629" s="26" t="s">
        <v>34242</v>
      </c>
      <c r="G7629" s="26" t="s">
        <v>9586</v>
      </c>
      <c r="H7629" s="26" t="s">
        <v>949</v>
      </c>
      <c r="I7629" s="26" t="s">
        <v>10118</v>
      </c>
      <c r="J7629" s="26" t="s">
        <v>34243</v>
      </c>
      <c r="K7629" s="26" t="s">
        <v>9582</v>
      </c>
      <c r="L7629" s="26" t="s">
        <v>34244</v>
      </c>
      <c r="M7629" s="26">
        <v>380954227761</v>
      </c>
      <c r="N7629" s="26">
        <v>5321082001</v>
      </c>
    </row>
    <row r="7630" spans="1:14">
      <c r="A7630" s="26" t="s">
        <v>6728</v>
      </c>
      <c r="B7630" s="26" t="s">
        <v>6729</v>
      </c>
      <c r="C7630" s="26">
        <v>13962367</v>
      </c>
      <c r="D7630" s="26" t="s">
        <v>780</v>
      </c>
      <c r="E7630" s="26" t="s">
        <v>34245</v>
      </c>
      <c r="F7630" s="26" t="s">
        <v>34246</v>
      </c>
      <c r="G7630" s="26" t="s">
        <v>9601</v>
      </c>
      <c r="H7630" s="26" t="s">
        <v>949</v>
      </c>
      <c r="J7630" s="26" t="s">
        <v>969</v>
      </c>
      <c r="K7630" s="26" t="s">
        <v>9597</v>
      </c>
      <c r="L7630" s="26" t="s">
        <v>34247</v>
      </c>
      <c r="M7630" s="26">
        <v>380536177224</v>
      </c>
      <c r="N7630" s="26">
        <v>5310700000</v>
      </c>
    </row>
    <row r="7631" spans="1:14">
      <c r="A7631" s="26" t="s">
        <v>5776</v>
      </c>
      <c r="B7631" s="26" t="s">
        <v>5777</v>
      </c>
      <c r="C7631" s="26">
        <v>5395859</v>
      </c>
      <c r="D7631" s="26" t="s">
        <v>780</v>
      </c>
      <c r="E7631" s="26" t="s">
        <v>34248</v>
      </c>
      <c r="F7631" s="26" t="s">
        <v>34249</v>
      </c>
      <c r="G7631" s="26" t="s">
        <v>9601</v>
      </c>
      <c r="H7631" s="26" t="s">
        <v>799</v>
      </c>
      <c r="J7631" s="26" t="s">
        <v>34250</v>
      </c>
      <c r="K7631" s="26" t="s">
        <v>9597</v>
      </c>
      <c r="L7631" s="26" t="s">
        <v>34251</v>
      </c>
      <c r="M7631" s="26">
        <v>380445023462</v>
      </c>
      <c r="N7631" s="26">
        <v>4822784009</v>
      </c>
    </row>
    <row r="7632" spans="1:14">
      <c r="A7632" s="26" t="s">
        <v>9214</v>
      </c>
      <c r="B7632" s="26" t="s">
        <v>9215</v>
      </c>
      <c r="C7632" s="26">
        <v>43343797</v>
      </c>
      <c r="D7632" s="26" t="s">
        <v>1701</v>
      </c>
      <c r="E7632" s="26" t="s">
        <v>34252</v>
      </c>
      <c r="F7632" s="26" t="s">
        <v>34253</v>
      </c>
      <c r="G7632" s="26" t="s">
        <v>9601</v>
      </c>
      <c r="H7632" s="26" t="s">
        <v>1490</v>
      </c>
      <c r="I7632" s="26" t="s">
        <v>12535</v>
      </c>
      <c r="J7632" s="26" t="s">
        <v>1507</v>
      </c>
      <c r="K7632" s="26" t="s">
        <v>9597</v>
      </c>
      <c r="L7632" s="26" t="s">
        <v>17835</v>
      </c>
      <c r="M7632" s="26">
        <v>761046274942</v>
      </c>
      <c r="N7632" s="26">
        <v>7320710100</v>
      </c>
    </row>
    <row r="7633" spans="1:14">
      <c r="A7633" s="26" t="s">
        <v>3266</v>
      </c>
      <c r="B7633" s="26" t="s">
        <v>3267</v>
      </c>
      <c r="C7633" s="26">
        <v>38455645</v>
      </c>
      <c r="D7633" s="26" t="s">
        <v>24</v>
      </c>
      <c r="E7633" s="26" t="s">
        <v>34254</v>
      </c>
      <c r="F7633" s="26" t="s">
        <v>34255</v>
      </c>
      <c r="G7633" s="26" t="s">
        <v>9591</v>
      </c>
      <c r="H7633" s="26" t="s">
        <v>375</v>
      </c>
      <c r="I7633" s="26" t="s">
        <v>10187</v>
      </c>
      <c r="J7633" s="26" t="s">
        <v>34256</v>
      </c>
      <c r="K7633" s="26" t="s">
        <v>9582</v>
      </c>
      <c r="L7633" s="26" t="s">
        <v>34257</v>
      </c>
      <c r="M7633" s="26">
        <v>380963946846</v>
      </c>
      <c r="N7633" s="26">
        <v>1821483201</v>
      </c>
    </row>
    <row r="7634" spans="1:14">
      <c r="A7634" s="26" t="s">
        <v>3454</v>
      </c>
      <c r="B7634" s="26" t="s">
        <v>3455</v>
      </c>
      <c r="C7634" s="26">
        <v>42080984</v>
      </c>
      <c r="D7634" s="26" t="s">
        <v>24</v>
      </c>
      <c r="E7634" s="26" t="s">
        <v>34258</v>
      </c>
      <c r="F7634" s="26" t="s">
        <v>34259</v>
      </c>
      <c r="G7634" s="26" t="s">
        <v>9586</v>
      </c>
      <c r="H7634" s="26" t="s">
        <v>392</v>
      </c>
      <c r="I7634" s="26" t="s">
        <v>17899</v>
      </c>
      <c r="J7634" s="26" t="s">
        <v>3453</v>
      </c>
      <c r="K7634" s="26" t="s">
        <v>9597</v>
      </c>
      <c r="L7634" s="26" t="s">
        <v>34260</v>
      </c>
      <c r="M7634" s="26">
        <v>380314523033</v>
      </c>
      <c r="N7634" s="26">
        <v>2123210100</v>
      </c>
    </row>
    <row r="7635" spans="1:14">
      <c r="A7635" s="26" t="s">
        <v>2000</v>
      </c>
      <c r="B7635" s="26" t="s">
        <v>2001</v>
      </c>
      <c r="C7635" s="26">
        <v>13366010</v>
      </c>
      <c r="D7635" s="26" t="s">
        <v>24</v>
      </c>
      <c r="E7635" s="26" t="s">
        <v>34261</v>
      </c>
      <c r="F7635" s="26" t="s">
        <v>34262</v>
      </c>
      <c r="G7635" s="26" t="s">
        <v>9591</v>
      </c>
      <c r="H7635" s="26" t="s">
        <v>103</v>
      </c>
      <c r="J7635" s="26" t="s">
        <v>112</v>
      </c>
      <c r="K7635" s="26" t="s">
        <v>9597</v>
      </c>
      <c r="L7635" s="26" t="s">
        <v>34263</v>
      </c>
      <c r="M7635" s="26">
        <v>380335262295</v>
      </c>
      <c r="N7635" s="26">
        <v>710400000</v>
      </c>
    </row>
    <row r="7636" spans="1:14">
      <c r="A7636" s="26" t="s">
        <v>7356</v>
      </c>
      <c r="B7636" s="26" t="s">
        <v>7357</v>
      </c>
      <c r="C7636" s="26">
        <v>40992732</v>
      </c>
      <c r="D7636" s="26" t="s">
        <v>24</v>
      </c>
      <c r="E7636" s="26" t="s">
        <v>34264</v>
      </c>
      <c r="F7636" s="26" t="s">
        <v>34265</v>
      </c>
      <c r="G7636" s="26" t="s">
        <v>9579</v>
      </c>
      <c r="H7636" s="26" t="s">
        <v>1025</v>
      </c>
      <c r="I7636" s="26" t="s">
        <v>10527</v>
      </c>
      <c r="J7636" s="26" t="s">
        <v>34266</v>
      </c>
      <c r="K7636" s="26" t="s">
        <v>9582</v>
      </c>
      <c r="L7636" s="26" t="s">
        <v>34267</v>
      </c>
      <c r="M7636" s="26">
        <v>380545372735</v>
      </c>
      <c r="N7636" s="26">
        <v>5922610107</v>
      </c>
    </row>
    <row r="7637" spans="1:14">
      <c r="A7637" s="26" t="s">
        <v>7311</v>
      </c>
      <c r="B7637" s="26" t="s">
        <v>7312</v>
      </c>
      <c r="C7637" s="26">
        <v>41479671</v>
      </c>
      <c r="D7637" s="26" t="s">
        <v>24</v>
      </c>
      <c r="E7637" s="26" t="s">
        <v>34268</v>
      </c>
      <c r="F7637" s="26" t="s">
        <v>34269</v>
      </c>
      <c r="G7637" s="26" t="s">
        <v>9586</v>
      </c>
      <c r="H7637" s="26" t="s">
        <v>1025</v>
      </c>
      <c r="I7637" s="26" t="s">
        <v>9657</v>
      </c>
      <c r="J7637" s="26" t="s">
        <v>34270</v>
      </c>
      <c r="K7637" s="26" t="s">
        <v>9582</v>
      </c>
      <c r="L7637" s="26" t="s">
        <v>34271</v>
      </c>
      <c r="M7637" s="26">
        <v>380961132503</v>
      </c>
      <c r="N7637" s="26">
        <v>5920382410</v>
      </c>
    </row>
    <row r="7638" spans="1:14">
      <c r="A7638" s="26" t="s">
        <v>6742</v>
      </c>
      <c r="B7638" s="26" t="s">
        <v>6743</v>
      </c>
      <c r="C7638" s="26">
        <v>38487180</v>
      </c>
      <c r="D7638" s="26" t="s">
        <v>24</v>
      </c>
      <c r="E7638" s="26" t="s">
        <v>34272</v>
      </c>
      <c r="F7638" s="26" t="s">
        <v>34273</v>
      </c>
      <c r="G7638" s="26" t="s">
        <v>9586</v>
      </c>
      <c r="H7638" s="26" t="s">
        <v>949</v>
      </c>
      <c r="I7638" s="26" t="s">
        <v>13044</v>
      </c>
      <c r="J7638" s="26" t="s">
        <v>34274</v>
      </c>
      <c r="K7638" s="26" t="s">
        <v>9582</v>
      </c>
      <c r="L7638" s="26" t="s">
        <v>34275</v>
      </c>
      <c r="M7638" s="26">
        <v>380536494116</v>
      </c>
      <c r="N7638" s="26">
        <v>5323083802</v>
      </c>
    </row>
    <row r="7639" spans="1:14">
      <c r="A7639" s="26" t="s">
        <v>3731</v>
      </c>
      <c r="B7639" s="26" t="s">
        <v>3732</v>
      </c>
      <c r="C7639" s="26">
        <v>38969531</v>
      </c>
      <c r="D7639" s="26" t="s">
        <v>24</v>
      </c>
      <c r="E7639" s="26" t="s">
        <v>34276</v>
      </c>
      <c r="F7639" s="26" t="s">
        <v>17178</v>
      </c>
      <c r="G7639" s="26" t="s">
        <v>9586</v>
      </c>
      <c r="H7639" s="26" t="s">
        <v>468</v>
      </c>
      <c r="J7639" s="26" t="s">
        <v>481</v>
      </c>
      <c r="K7639" s="26" t="s">
        <v>9597</v>
      </c>
      <c r="L7639" s="26" t="s">
        <v>14393</v>
      </c>
      <c r="M7639" s="26">
        <v>380612242555</v>
      </c>
      <c r="N7639" s="26">
        <v>1222380503</v>
      </c>
    </row>
    <row r="7640" spans="1:14">
      <c r="A7640" s="26" t="s">
        <v>8723</v>
      </c>
      <c r="B7640" s="26" t="s">
        <v>8724</v>
      </c>
      <c r="C7640" s="26">
        <v>2004500</v>
      </c>
      <c r="D7640" s="26" t="s">
        <v>780</v>
      </c>
      <c r="E7640" s="26" t="s">
        <v>34277</v>
      </c>
      <c r="F7640" s="26" t="s">
        <v>34278</v>
      </c>
      <c r="G7640" s="26" t="s">
        <v>9601</v>
      </c>
      <c r="H7640" s="26" t="s">
        <v>1308</v>
      </c>
      <c r="I7640" s="26" t="s">
        <v>1387</v>
      </c>
      <c r="J7640" s="26" t="s">
        <v>34279</v>
      </c>
      <c r="K7640" s="26" t="s">
        <v>9582</v>
      </c>
      <c r="L7640" s="26" t="s">
        <v>34280</v>
      </c>
      <c r="M7640" s="26">
        <v>380964063924</v>
      </c>
      <c r="N7640" s="26">
        <v>6825055516</v>
      </c>
    </row>
    <row r="7641" spans="1:14">
      <c r="A7641" s="26" t="s">
        <v>4320</v>
      </c>
      <c r="B7641" s="26" t="s">
        <v>4321</v>
      </c>
      <c r="C7641" s="26">
        <v>38435021</v>
      </c>
      <c r="D7641" s="26" t="s">
        <v>24</v>
      </c>
      <c r="E7641" s="26" t="s">
        <v>34281</v>
      </c>
      <c r="F7641" s="26" t="s">
        <v>34282</v>
      </c>
      <c r="G7641" s="26" t="s">
        <v>9579</v>
      </c>
      <c r="H7641" s="26" t="s">
        <v>576</v>
      </c>
      <c r="I7641" s="26" t="s">
        <v>9901</v>
      </c>
      <c r="J7641" s="26" t="s">
        <v>34283</v>
      </c>
      <c r="K7641" s="26" t="s">
        <v>9582</v>
      </c>
      <c r="L7641" s="26" t="s">
        <v>34284</v>
      </c>
      <c r="M7641" s="26">
        <v>380666727771</v>
      </c>
      <c r="N7641" s="26">
        <v>3220686602</v>
      </c>
    </row>
    <row r="7642" spans="1:14">
      <c r="A7642" s="26" t="s">
        <v>4011</v>
      </c>
      <c r="B7642" s="26" t="s">
        <v>4012</v>
      </c>
      <c r="C7642" s="26" t="s">
        <v>1604</v>
      </c>
      <c r="D7642" s="26" t="s">
        <v>24</v>
      </c>
      <c r="E7642" s="26" t="s">
        <v>34285</v>
      </c>
      <c r="F7642" s="26" t="s">
        <v>9586</v>
      </c>
      <c r="G7642" s="26" t="s">
        <v>9586</v>
      </c>
      <c r="H7642" s="26" t="s">
        <v>506</v>
      </c>
      <c r="J7642" s="26" t="s">
        <v>533</v>
      </c>
      <c r="K7642" s="26" t="s">
        <v>9597</v>
      </c>
      <c r="L7642" s="26" t="s">
        <v>34286</v>
      </c>
      <c r="M7642" s="26">
        <v>380976995384</v>
      </c>
      <c r="N7642" s="26">
        <v>2610400000</v>
      </c>
    </row>
    <row r="7643" spans="1:14">
      <c r="A7643" s="26" t="s">
        <v>4349</v>
      </c>
      <c r="B7643" s="26" t="s">
        <v>4350</v>
      </c>
      <c r="C7643" s="26">
        <v>39002969</v>
      </c>
      <c r="D7643" s="26" t="s">
        <v>24</v>
      </c>
      <c r="E7643" s="26" t="s">
        <v>34287</v>
      </c>
      <c r="F7643" s="26" t="s">
        <v>34288</v>
      </c>
      <c r="G7643" s="26" t="s">
        <v>9586</v>
      </c>
      <c r="H7643" s="26" t="s">
        <v>576</v>
      </c>
      <c r="I7643" s="26" t="s">
        <v>12758</v>
      </c>
      <c r="J7643" s="26" t="s">
        <v>54</v>
      </c>
      <c r="K7643" s="26" t="s">
        <v>9606</v>
      </c>
      <c r="L7643" s="26" t="s">
        <v>34289</v>
      </c>
      <c r="M7643" s="26">
        <v>380983265293</v>
      </c>
      <c r="N7643" s="26">
        <v>121181503</v>
      </c>
    </row>
    <row r="7644" spans="1:14">
      <c r="A7644" s="26" t="s">
        <v>2642</v>
      </c>
      <c r="B7644" s="26" t="s">
        <v>2635</v>
      </c>
      <c r="C7644" s="26">
        <v>37735655</v>
      </c>
      <c r="D7644" s="26" t="s">
        <v>24</v>
      </c>
      <c r="E7644" s="26" t="s">
        <v>34290</v>
      </c>
      <c r="F7644" s="26" t="s">
        <v>34291</v>
      </c>
      <c r="G7644" s="26" t="s">
        <v>9586</v>
      </c>
      <c r="H7644" s="26" t="s">
        <v>133</v>
      </c>
      <c r="I7644" s="26" t="s">
        <v>9968</v>
      </c>
      <c r="J7644" s="26" t="s">
        <v>14435</v>
      </c>
      <c r="K7644" s="26" t="s">
        <v>9582</v>
      </c>
      <c r="L7644" s="26" t="s">
        <v>34292</v>
      </c>
      <c r="M7644" s="26">
        <v>380502055003</v>
      </c>
      <c r="N7644" s="26">
        <v>1223581308</v>
      </c>
    </row>
    <row r="7645" spans="1:14">
      <c r="A7645" s="26" t="s">
        <v>3419</v>
      </c>
      <c r="B7645" s="26" t="s">
        <v>3420</v>
      </c>
      <c r="C7645" s="26">
        <v>38466285</v>
      </c>
      <c r="D7645" s="26" t="s">
        <v>24</v>
      </c>
      <c r="E7645" s="26" t="s">
        <v>34293</v>
      </c>
      <c r="F7645" s="26" t="s">
        <v>34294</v>
      </c>
      <c r="G7645" s="26" t="s">
        <v>9586</v>
      </c>
      <c r="H7645" s="26" t="s">
        <v>392</v>
      </c>
      <c r="I7645" s="26" t="s">
        <v>10064</v>
      </c>
      <c r="J7645" s="26" t="s">
        <v>34295</v>
      </c>
      <c r="K7645" s="26" t="s">
        <v>9582</v>
      </c>
      <c r="L7645" s="26" t="s">
        <v>34296</v>
      </c>
      <c r="M7645" s="26">
        <v>380680539324</v>
      </c>
      <c r="N7645" s="26">
        <v>2122485201</v>
      </c>
    </row>
    <row r="7646" spans="1:14">
      <c r="A7646" s="26" t="s">
        <v>7867</v>
      </c>
      <c r="B7646" s="26" t="s">
        <v>7868</v>
      </c>
      <c r="C7646" s="26">
        <v>38621625</v>
      </c>
      <c r="D7646" s="26" t="s">
        <v>24</v>
      </c>
      <c r="E7646" s="26" t="s">
        <v>34297</v>
      </c>
      <c r="F7646" s="26" t="s">
        <v>34298</v>
      </c>
      <c r="G7646" s="26" t="s">
        <v>9579</v>
      </c>
      <c r="H7646" s="26" t="s">
        <v>1122</v>
      </c>
      <c r="I7646" s="26" t="s">
        <v>10674</v>
      </c>
      <c r="J7646" s="26" t="s">
        <v>34299</v>
      </c>
      <c r="K7646" s="26" t="s">
        <v>9582</v>
      </c>
      <c r="L7646" s="26" t="s">
        <v>34300</v>
      </c>
      <c r="M7646" s="26">
        <v>380664621362</v>
      </c>
      <c r="N7646" s="26">
        <v>6321081002</v>
      </c>
    </row>
    <row r="7647" spans="1:14">
      <c r="A7647" s="26" t="s">
        <v>6355</v>
      </c>
      <c r="B7647" s="26" t="s">
        <v>6356</v>
      </c>
      <c r="C7647" s="26">
        <v>41957814</v>
      </c>
      <c r="D7647" s="26" t="s">
        <v>24</v>
      </c>
      <c r="E7647" s="26" t="s">
        <v>34301</v>
      </c>
      <c r="F7647" s="26" t="s">
        <v>34302</v>
      </c>
      <c r="G7647" s="26" t="s">
        <v>9586</v>
      </c>
      <c r="H7647" s="26" t="s">
        <v>885</v>
      </c>
      <c r="J7647" s="26" t="s">
        <v>910</v>
      </c>
      <c r="K7647" s="26" t="s">
        <v>9597</v>
      </c>
      <c r="L7647" s="26" t="s">
        <v>34303</v>
      </c>
      <c r="M7647" s="26">
        <v>761952524242</v>
      </c>
      <c r="N7647" s="26">
        <v>5110100000</v>
      </c>
    </row>
    <row r="7648" spans="1:14">
      <c r="A7648" s="26" t="s">
        <v>3517</v>
      </c>
      <c r="B7648" s="26" t="s">
        <v>3518</v>
      </c>
      <c r="C7648" s="26">
        <v>1992156</v>
      </c>
      <c r="D7648" s="26" t="s">
        <v>780</v>
      </c>
      <c r="E7648" s="26" t="s">
        <v>34304</v>
      </c>
      <c r="F7648" s="26" t="s">
        <v>14221</v>
      </c>
      <c r="G7648" s="26" t="s">
        <v>9601</v>
      </c>
      <c r="H7648" s="26" t="s">
        <v>392</v>
      </c>
      <c r="J7648" s="26" t="s">
        <v>11762</v>
      </c>
      <c r="K7648" s="26" t="s">
        <v>9597</v>
      </c>
      <c r="L7648" s="26" t="s">
        <v>34305</v>
      </c>
      <c r="M7648" s="26">
        <v>761331795945</v>
      </c>
      <c r="N7648" s="26">
        <v>2110800000</v>
      </c>
    </row>
    <row r="7649" spans="1:14">
      <c r="A7649" s="26" t="s">
        <v>4524</v>
      </c>
      <c r="B7649" s="26" t="s">
        <v>4525</v>
      </c>
      <c r="C7649" s="26">
        <v>1994215</v>
      </c>
      <c r="D7649" s="26" t="s">
        <v>780</v>
      </c>
      <c r="E7649" s="26" t="s">
        <v>34306</v>
      </c>
      <c r="F7649" s="26" t="s">
        <v>34307</v>
      </c>
      <c r="G7649" s="26" t="s">
        <v>9601</v>
      </c>
      <c r="H7649" s="26" t="s">
        <v>576</v>
      </c>
      <c r="I7649" s="26" t="s">
        <v>11612</v>
      </c>
      <c r="J7649" s="26" t="s">
        <v>4526</v>
      </c>
      <c r="K7649" s="26" t="s">
        <v>9597</v>
      </c>
      <c r="L7649" s="26" t="s">
        <v>34308</v>
      </c>
      <c r="M7649" s="26">
        <v>380456651734</v>
      </c>
      <c r="N7649" s="26">
        <v>3224410100</v>
      </c>
    </row>
    <row r="7650" spans="1:14">
      <c r="A7650" s="26" t="s">
        <v>5290</v>
      </c>
      <c r="B7650" s="26" t="s">
        <v>5289</v>
      </c>
      <c r="C7650" s="26">
        <v>22421239</v>
      </c>
      <c r="D7650" s="26" t="s">
        <v>780</v>
      </c>
      <c r="E7650" s="26" t="s">
        <v>34309</v>
      </c>
      <c r="F7650" s="26" t="s">
        <v>34310</v>
      </c>
      <c r="G7650" s="26" t="s">
        <v>9601</v>
      </c>
      <c r="H7650" s="26" t="s">
        <v>735</v>
      </c>
      <c r="J7650" s="26" t="s">
        <v>5001</v>
      </c>
      <c r="K7650" s="26" t="s">
        <v>9597</v>
      </c>
      <c r="L7650" s="26" t="s">
        <v>34311</v>
      </c>
      <c r="M7650" s="26">
        <v>380679769421</v>
      </c>
      <c r="N7650" s="26">
        <v>4610600000</v>
      </c>
    </row>
    <row r="7651" spans="1:14">
      <c r="A7651" s="26" t="s">
        <v>4864</v>
      </c>
      <c r="B7651" s="26" t="s">
        <v>4865</v>
      </c>
      <c r="C7651" s="26">
        <v>1983789</v>
      </c>
      <c r="D7651" s="26" t="s">
        <v>780</v>
      </c>
      <c r="E7651" s="26" t="s">
        <v>34312</v>
      </c>
      <c r="F7651" s="26" t="s">
        <v>34313</v>
      </c>
      <c r="G7651" s="26" t="s">
        <v>9601</v>
      </c>
      <c r="H7651" s="26" t="s">
        <v>711</v>
      </c>
      <c r="J7651" s="26" t="s">
        <v>4844</v>
      </c>
      <c r="K7651" s="26" t="s">
        <v>9597</v>
      </c>
      <c r="L7651" s="26" t="s">
        <v>24688</v>
      </c>
      <c r="M7651" s="26">
        <v>380645244151</v>
      </c>
      <c r="N7651" s="26">
        <v>523089202</v>
      </c>
    </row>
    <row r="7652" spans="1:14">
      <c r="A7652" s="26" t="s">
        <v>9147</v>
      </c>
      <c r="B7652" s="26" t="s">
        <v>9148</v>
      </c>
      <c r="C7652" s="26">
        <v>38462935</v>
      </c>
      <c r="D7652" s="26" t="s">
        <v>24</v>
      </c>
      <c r="E7652" s="26" t="s">
        <v>34314</v>
      </c>
      <c r="F7652" s="26" t="s">
        <v>34315</v>
      </c>
      <c r="G7652" s="26" t="s">
        <v>9579</v>
      </c>
      <c r="H7652" s="26" t="s">
        <v>1490</v>
      </c>
      <c r="I7652" s="26" t="s">
        <v>10369</v>
      </c>
      <c r="J7652" s="26" t="s">
        <v>34316</v>
      </c>
      <c r="K7652" s="26" t="s">
        <v>9582</v>
      </c>
      <c r="L7652" s="26" t="s">
        <v>34317</v>
      </c>
      <c r="M7652" s="26">
        <v>380961791139</v>
      </c>
      <c r="N7652" s="26">
        <v>7324085601</v>
      </c>
    </row>
    <row r="7653" spans="1:14">
      <c r="A7653" s="26" t="s">
        <v>8814</v>
      </c>
      <c r="B7653" s="26" t="s">
        <v>8815</v>
      </c>
      <c r="C7653" s="26">
        <v>38195551</v>
      </c>
      <c r="D7653" s="26" t="s">
        <v>24</v>
      </c>
      <c r="E7653" s="26" t="s">
        <v>34318</v>
      </c>
      <c r="F7653" s="26" t="s">
        <v>34319</v>
      </c>
      <c r="G7653" s="26" t="s">
        <v>9586</v>
      </c>
      <c r="H7653" s="26" t="s">
        <v>1308</v>
      </c>
      <c r="I7653" s="26" t="s">
        <v>10220</v>
      </c>
      <c r="J7653" s="26" t="s">
        <v>412</v>
      </c>
      <c r="K7653" s="26" t="s">
        <v>9582</v>
      </c>
      <c r="L7653" s="26" t="s">
        <v>34320</v>
      </c>
      <c r="M7653" s="26">
        <v>380966858405</v>
      </c>
      <c r="N7653" s="26">
        <v>2124485801</v>
      </c>
    </row>
    <row r="7654" spans="1:14">
      <c r="A7654" s="26" t="s">
        <v>7505</v>
      </c>
      <c r="B7654" s="26" t="s">
        <v>7506</v>
      </c>
      <c r="C7654" s="26">
        <v>42578326</v>
      </c>
      <c r="D7654" s="26" t="s">
        <v>24</v>
      </c>
      <c r="E7654" s="26" t="s">
        <v>34321</v>
      </c>
      <c r="F7654" s="26" t="s">
        <v>34322</v>
      </c>
      <c r="G7654" s="26" t="s">
        <v>9591</v>
      </c>
      <c r="H7654" s="26" t="s">
        <v>1025</v>
      </c>
      <c r="J7654" s="26" t="s">
        <v>1065</v>
      </c>
      <c r="K7654" s="26" t="s">
        <v>9597</v>
      </c>
      <c r="L7654" s="26" t="s">
        <v>34323</v>
      </c>
      <c r="M7654" s="26">
        <v>380993932282</v>
      </c>
      <c r="N7654" s="26">
        <v>5910100000</v>
      </c>
    </row>
    <row r="7655" spans="1:14">
      <c r="A7655" s="26" t="s">
        <v>6232</v>
      </c>
      <c r="B7655" s="26" t="s">
        <v>6233</v>
      </c>
      <c r="C7655" s="26">
        <v>38552185</v>
      </c>
      <c r="D7655" s="26" t="s">
        <v>24</v>
      </c>
      <c r="E7655" s="26" t="s">
        <v>34324</v>
      </c>
      <c r="F7655" s="26" t="s">
        <v>34325</v>
      </c>
      <c r="G7655" s="26" t="s">
        <v>9579</v>
      </c>
      <c r="H7655" s="26" t="s">
        <v>885</v>
      </c>
      <c r="I7655" s="26" t="s">
        <v>11207</v>
      </c>
      <c r="J7655" s="26" t="s">
        <v>1222</v>
      </c>
      <c r="K7655" s="26" t="s">
        <v>9582</v>
      </c>
      <c r="L7655" s="26" t="s">
        <v>34326</v>
      </c>
      <c r="M7655" s="26">
        <v>380968685079</v>
      </c>
      <c r="N7655" s="26">
        <v>122785103</v>
      </c>
    </row>
    <row r="7656" spans="1:14">
      <c r="A7656" s="26" t="s">
        <v>8946</v>
      </c>
      <c r="B7656" s="26" t="s">
        <v>8947</v>
      </c>
      <c r="C7656" s="26">
        <v>41773113</v>
      </c>
      <c r="D7656" s="26" t="s">
        <v>24</v>
      </c>
      <c r="E7656" s="26" t="s">
        <v>34327</v>
      </c>
      <c r="F7656" s="26" t="s">
        <v>34328</v>
      </c>
      <c r="G7656" s="26" t="s">
        <v>9586</v>
      </c>
      <c r="H7656" s="26" t="s">
        <v>1401</v>
      </c>
      <c r="I7656" s="26" t="s">
        <v>14400</v>
      </c>
      <c r="J7656" s="26" t="s">
        <v>34329</v>
      </c>
      <c r="K7656" s="26" t="s">
        <v>9582</v>
      </c>
      <c r="L7656" s="26" t="s">
        <v>34330</v>
      </c>
      <c r="M7656" s="26">
        <v>380473130058</v>
      </c>
      <c r="N7656" s="26">
        <v>7124087401</v>
      </c>
    </row>
    <row r="7657" spans="1:14">
      <c r="A7657" s="26" t="s">
        <v>4769</v>
      </c>
      <c r="B7657" s="26" t="s">
        <v>4770</v>
      </c>
      <c r="C7657" s="26">
        <v>42126735</v>
      </c>
      <c r="D7657" s="26" t="s">
        <v>24</v>
      </c>
      <c r="E7657" s="26" t="s">
        <v>34331</v>
      </c>
      <c r="F7657" s="26" t="s">
        <v>34332</v>
      </c>
      <c r="G7657" s="26" t="s">
        <v>9586</v>
      </c>
      <c r="H7657" s="26" t="s">
        <v>670</v>
      </c>
      <c r="I7657" s="26" t="s">
        <v>11751</v>
      </c>
      <c r="J7657" s="26" t="s">
        <v>34333</v>
      </c>
      <c r="K7657" s="26" t="s">
        <v>9582</v>
      </c>
      <c r="L7657" s="26" t="s">
        <v>34334</v>
      </c>
      <c r="M7657" s="26">
        <v>380523941217</v>
      </c>
      <c r="N7657" s="26">
        <v>122082203</v>
      </c>
    </row>
    <row r="7658" spans="1:14">
      <c r="A7658" s="26" t="s">
        <v>3862</v>
      </c>
      <c r="B7658" s="26" t="s">
        <v>3863</v>
      </c>
      <c r="C7658" s="26">
        <v>41804158</v>
      </c>
      <c r="D7658" s="26" t="s">
        <v>24</v>
      </c>
      <c r="E7658" s="26" t="s">
        <v>34335</v>
      </c>
      <c r="F7658" s="26" t="s">
        <v>34336</v>
      </c>
      <c r="G7658" s="26" t="s">
        <v>9591</v>
      </c>
      <c r="H7658" s="26" t="s">
        <v>468</v>
      </c>
      <c r="I7658" s="26" t="s">
        <v>10687</v>
      </c>
      <c r="J7658" s="26" t="s">
        <v>34337</v>
      </c>
      <c r="K7658" s="26" t="s">
        <v>9582</v>
      </c>
      <c r="L7658" s="26" t="s">
        <v>34338</v>
      </c>
      <c r="M7658" s="26">
        <v>380617092925</v>
      </c>
      <c r="N7658" s="26">
        <v>2322183508</v>
      </c>
    </row>
    <row r="7659" spans="1:14">
      <c r="A7659" s="26" t="s">
        <v>5603</v>
      </c>
      <c r="B7659" s="26" t="s">
        <v>5604</v>
      </c>
      <c r="C7659" s="26">
        <v>34002938</v>
      </c>
      <c r="D7659" s="26" t="s">
        <v>1701</v>
      </c>
      <c r="E7659" s="26" t="s">
        <v>34339</v>
      </c>
      <c r="F7659" s="26" t="s">
        <v>34340</v>
      </c>
      <c r="G7659" s="26" t="s">
        <v>9601</v>
      </c>
      <c r="H7659" s="26" t="s">
        <v>576</v>
      </c>
      <c r="J7659" s="26" t="s">
        <v>592</v>
      </c>
      <c r="K7659" s="26" t="s">
        <v>9597</v>
      </c>
      <c r="L7659" s="26" t="s">
        <v>34341</v>
      </c>
      <c r="M7659" s="26">
        <v>380973386762</v>
      </c>
      <c r="N7659" s="26">
        <v>1223581801</v>
      </c>
    </row>
    <row r="7660" spans="1:14">
      <c r="A7660" s="26" t="s">
        <v>6414</v>
      </c>
      <c r="B7660" s="26" t="s">
        <v>6415</v>
      </c>
      <c r="C7660" s="26">
        <v>1998957</v>
      </c>
      <c r="D7660" s="26" t="s">
        <v>780</v>
      </c>
      <c r="E7660" s="26" t="s">
        <v>34342</v>
      </c>
      <c r="F7660" s="26" t="s">
        <v>34343</v>
      </c>
      <c r="G7660" s="26" t="s">
        <v>9601</v>
      </c>
      <c r="H7660" s="26" t="s">
        <v>885</v>
      </c>
      <c r="J7660" s="26" t="s">
        <v>910</v>
      </c>
      <c r="K7660" s="26" t="s">
        <v>9597</v>
      </c>
      <c r="L7660" s="26" t="s">
        <v>34344</v>
      </c>
      <c r="M7660" s="26">
        <v>380487221996</v>
      </c>
      <c r="N7660" s="26">
        <v>5110100000</v>
      </c>
    </row>
    <row r="7661" spans="1:14">
      <c r="A7661" s="26" t="s">
        <v>5693</v>
      </c>
      <c r="B7661" s="26" t="s">
        <v>5694</v>
      </c>
      <c r="C7661" s="26" t="s">
        <v>1604</v>
      </c>
      <c r="D7661" s="26" t="s">
        <v>24</v>
      </c>
      <c r="E7661" s="26" t="s">
        <v>34345</v>
      </c>
      <c r="F7661" s="26" t="s">
        <v>34346</v>
      </c>
      <c r="G7661" s="26" t="s">
        <v>9591</v>
      </c>
      <c r="H7661" s="26" t="s">
        <v>576</v>
      </c>
      <c r="J7661" s="26" t="s">
        <v>581</v>
      </c>
      <c r="K7661" s="26" t="s">
        <v>9597</v>
      </c>
      <c r="L7661" s="26" t="s">
        <v>34347</v>
      </c>
      <c r="M7661" s="26">
        <v>380677342775</v>
      </c>
      <c r="N7661" s="26">
        <v>2123681001</v>
      </c>
    </row>
    <row r="7662" spans="1:14">
      <c r="A7662" s="26" t="s">
        <v>5806</v>
      </c>
      <c r="B7662" s="26" t="s">
        <v>5807</v>
      </c>
      <c r="C7662" s="26">
        <v>38946268</v>
      </c>
      <c r="D7662" s="26" t="s">
        <v>24</v>
      </c>
      <c r="E7662" s="26" t="s">
        <v>34348</v>
      </c>
      <c r="F7662" s="26" t="s">
        <v>24049</v>
      </c>
      <c r="G7662" s="26" t="s">
        <v>9586</v>
      </c>
      <c r="H7662" s="26" t="s">
        <v>799</v>
      </c>
      <c r="J7662" s="26" t="s">
        <v>800</v>
      </c>
      <c r="K7662" s="26" t="s">
        <v>9597</v>
      </c>
      <c r="L7662" s="26" t="s">
        <v>16189</v>
      </c>
      <c r="M7662" s="26">
        <v>380444824396</v>
      </c>
      <c r="N7662" s="26">
        <v>4822784009</v>
      </c>
    </row>
    <row r="7663" spans="1:14">
      <c r="A7663" s="26" t="s">
        <v>2568</v>
      </c>
      <c r="B7663" s="26" t="s">
        <v>2569</v>
      </c>
      <c r="C7663" s="26">
        <v>37555384</v>
      </c>
      <c r="D7663" s="26" t="s">
        <v>24</v>
      </c>
      <c r="E7663" s="26" t="s">
        <v>34349</v>
      </c>
      <c r="F7663" s="26" t="s">
        <v>34350</v>
      </c>
      <c r="G7663" s="26" t="s">
        <v>9586</v>
      </c>
      <c r="H7663" s="26" t="s">
        <v>133</v>
      </c>
      <c r="I7663" s="26" t="s">
        <v>16558</v>
      </c>
      <c r="J7663" s="26" t="s">
        <v>34351</v>
      </c>
      <c r="K7663" s="26" t="s">
        <v>9582</v>
      </c>
      <c r="L7663" s="26" t="s">
        <v>34352</v>
      </c>
      <c r="M7663" s="26">
        <v>761243720931</v>
      </c>
      <c r="N7663" s="26">
        <v>1222384001</v>
      </c>
    </row>
    <row r="7664" spans="1:14">
      <c r="A7664" s="26" t="s">
        <v>7386</v>
      </c>
      <c r="B7664" s="26" t="s">
        <v>7385</v>
      </c>
      <c r="C7664" s="26">
        <v>2007555</v>
      </c>
      <c r="D7664" s="26" t="s">
        <v>780</v>
      </c>
      <c r="E7664" s="26" t="s">
        <v>34353</v>
      </c>
      <c r="F7664" s="26" t="s">
        <v>7385</v>
      </c>
      <c r="G7664" s="26" t="s">
        <v>9601</v>
      </c>
      <c r="H7664" s="26" t="s">
        <v>1025</v>
      </c>
      <c r="J7664" s="26" t="s">
        <v>7362</v>
      </c>
      <c r="K7664" s="26" t="s">
        <v>9597</v>
      </c>
      <c r="L7664" s="26" t="s">
        <v>34354</v>
      </c>
      <c r="M7664" s="26">
        <v>380544521411</v>
      </c>
      <c r="N7664" s="26">
        <v>3220884403</v>
      </c>
    </row>
    <row r="7665" spans="1:14">
      <c r="A7665" s="26" t="s">
        <v>3387</v>
      </c>
      <c r="B7665" s="26" t="s">
        <v>3388</v>
      </c>
      <c r="C7665" s="26">
        <v>38548802</v>
      </c>
      <c r="D7665" s="26" t="s">
        <v>24</v>
      </c>
      <c r="E7665" s="26" t="s">
        <v>34355</v>
      </c>
      <c r="F7665" s="26" t="s">
        <v>34356</v>
      </c>
      <c r="G7665" s="26" t="s">
        <v>9586</v>
      </c>
      <c r="H7665" s="26" t="s">
        <v>392</v>
      </c>
      <c r="I7665" s="26" t="s">
        <v>30861</v>
      </c>
      <c r="J7665" s="26" t="s">
        <v>34357</v>
      </c>
      <c r="K7665" s="26" t="s">
        <v>9582</v>
      </c>
      <c r="L7665" s="26" t="s">
        <v>34358</v>
      </c>
      <c r="M7665" s="26">
        <v>380313631225</v>
      </c>
      <c r="N7665" s="26">
        <v>2121582501</v>
      </c>
    </row>
    <row r="7666" spans="1:14">
      <c r="A7666" s="26" t="s">
        <v>8946</v>
      </c>
      <c r="B7666" s="26" t="s">
        <v>8947</v>
      </c>
      <c r="C7666" s="26">
        <v>41773113</v>
      </c>
      <c r="D7666" s="26" t="s">
        <v>24</v>
      </c>
      <c r="E7666" s="26" t="s">
        <v>34359</v>
      </c>
      <c r="F7666" s="26" t="s">
        <v>34360</v>
      </c>
      <c r="G7666" s="26" t="s">
        <v>9579</v>
      </c>
      <c r="H7666" s="26" t="s">
        <v>1401</v>
      </c>
      <c r="I7666" s="26" t="s">
        <v>14400</v>
      </c>
      <c r="J7666" s="26" t="s">
        <v>34361</v>
      </c>
      <c r="K7666" s="26" t="s">
        <v>9582</v>
      </c>
      <c r="L7666" s="26" t="s">
        <v>34362</v>
      </c>
      <c r="M7666" s="26">
        <v>380967354603</v>
      </c>
      <c r="N7666" s="26">
        <v>6510745301</v>
      </c>
    </row>
    <row r="7667" spans="1:14">
      <c r="A7667" s="26" t="s">
        <v>1946</v>
      </c>
      <c r="B7667" s="26" t="s">
        <v>1947</v>
      </c>
      <c r="C7667" s="26">
        <v>37636913</v>
      </c>
      <c r="D7667" s="26" t="s">
        <v>24</v>
      </c>
      <c r="E7667" s="26" t="s">
        <v>34363</v>
      </c>
      <c r="F7667" s="26" t="s">
        <v>34364</v>
      </c>
      <c r="G7667" s="26" t="s">
        <v>9591</v>
      </c>
      <c r="H7667" s="26" t="s">
        <v>27</v>
      </c>
      <c r="I7667" s="26" t="s">
        <v>10258</v>
      </c>
      <c r="J7667" s="26" t="s">
        <v>34365</v>
      </c>
      <c r="K7667" s="26" t="s">
        <v>9582</v>
      </c>
      <c r="L7667" s="26" t="s">
        <v>34366</v>
      </c>
      <c r="M7667" s="26">
        <v>380988016550</v>
      </c>
      <c r="N7667" s="26">
        <v>525685503</v>
      </c>
    </row>
    <row r="7668" spans="1:14">
      <c r="A7668" s="26" t="s">
        <v>8030</v>
      </c>
      <c r="B7668" s="26" t="s">
        <v>8031</v>
      </c>
      <c r="C7668" s="26">
        <v>38602768</v>
      </c>
      <c r="D7668" s="26" t="s">
        <v>24</v>
      </c>
      <c r="E7668" s="26" t="s">
        <v>34367</v>
      </c>
      <c r="F7668" s="26" t="s">
        <v>34368</v>
      </c>
      <c r="G7668" s="26" t="s">
        <v>9586</v>
      </c>
      <c r="H7668" s="26" t="s">
        <v>1122</v>
      </c>
      <c r="I7668" s="26" t="s">
        <v>11395</v>
      </c>
      <c r="J7668" s="26" t="s">
        <v>34369</v>
      </c>
      <c r="K7668" s="26" t="s">
        <v>9582</v>
      </c>
      <c r="L7668" s="26" t="s">
        <v>34370</v>
      </c>
      <c r="M7668" s="26">
        <v>380574060233</v>
      </c>
      <c r="N7668" s="26">
        <v>5325455109</v>
      </c>
    </row>
    <row r="7669" spans="1:14">
      <c r="A7669" s="26" t="s">
        <v>4291</v>
      </c>
      <c r="B7669" s="26" t="s">
        <v>4292</v>
      </c>
      <c r="C7669" s="26">
        <v>22208209</v>
      </c>
      <c r="D7669" s="26" t="s">
        <v>24</v>
      </c>
      <c r="E7669" s="26" t="s">
        <v>34371</v>
      </c>
      <c r="F7669" s="26" t="s">
        <v>16542</v>
      </c>
      <c r="G7669" s="26" t="s">
        <v>9586</v>
      </c>
      <c r="H7669" s="26" t="s">
        <v>576</v>
      </c>
      <c r="J7669" s="26" t="s">
        <v>581</v>
      </c>
      <c r="K7669" s="26" t="s">
        <v>9597</v>
      </c>
      <c r="L7669" s="26" t="s">
        <v>34372</v>
      </c>
      <c r="M7669" s="26">
        <v>380456350126</v>
      </c>
      <c r="N7669" s="26">
        <v>2123681001</v>
      </c>
    </row>
    <row r="7670" spans="1:14">
      <c r="A7670" s="26" t="s">
        <v>1641</v>
      </c>
      <c r="B7670" s="26" t="s">
        <v>1642</v>
      </c>
      <c r="C7670" s="26" t="s">
        <v>1604</v>
      </c>
      <c r="D7670" s="26" t="s">
        <v>24</v>
      </c>
      <c r="E7670" s="26" t="s">
        <v>34373</v>
      </c>
      <c r="F7670" s="26" t="s">
        <v>34374</v>
      </c>
      <c r="G7670" s="26" t="s">
        <v>9586</v>
      </c>
      <c r="H7670" s="26" t="s">
        <v>27</v>
      </c>
      <c r="J7670" s="26" t="s">
        <v>36</v>
      </c>
      <c r="K7670" s="26" t="s">
        <v>9597</v>
      </c>
      <c r="L7670" s="26" t="s">
        <v>34375</v>
      </c>
      <c r="M7670" s="26">
        <v>380981005103</v>
      </c>
      <c r="N7670" s="26">
        <v>510100000</v>
      </c>
    </row>
    <row r="7671" spans="1:14">
      <c r="A7671" s="26" t="s">
        <v>4797</v>
      </c>
      <c r="B7671" s="26" t="s">
        <v>4798</v>
      </c>
      <c r="C7671" s="26">
        <v>1986807</v>
      </c>
      <c r="D7671" s="26" t="s">
        <v>780</v>
      </c>
      <c r="E7671" s="26" t="s">
        <v>34376</v>
      </c>
      <c r="F7671" s="26" t="s">
        <v>34377</v>
      </c>
      <c r="G7671" s="26" t="s">
        <v>9601</v>
      </c>
      <c r="H7671" s="26" t="s">
        <v>711</v>
      </c>
      <c r="J7671" s="26" t="s">
        <v>34072</v>
      </c>
      <c r="K7671" s="26" t="s">
        <v>9597</v>
      </c>
      <c r="L7671" s="26" t="s">
        <v>34073</v>
      </c>
      <c r="M7671" s="26">
        <v>761018604128</v>
      </c>
      <c r="N7671" s="26">
        <v>4411870400</v>
      </c>
    </row>
    <row r="7672" spans="1:14">
      <c r="A7672" s="26" t="s">
        <v>1699</v>
      </c>
      <c r="B7672" s="26" t="s">
        <v>1700</v>
      </c>
      <c r="C7672" s="26">
        <v>36364624</v>
      </c>
      <c r="D7672" s="26" t="s">
        <v>1701</v>
      </c>
      <c r="E7672" s="26" t="s">
        <v>34378</v>
      </c>
      <c r="F7672" s="26" t="s">
        <v>34379</v>
      </c>
      <c r="G7672" s="26" t="s">
        <v>9601</v>
      </c>
      <c r="H7672" s="26" t="s">
        <v>27</v>
      </c>
      <c r="J7672" s="26" t="s">
        <v>28</v>
      </c>
      <c r="K7672" s="26" t="s">
        <v>9597</v>
      </c>
      <c r="L7672" s="26" t="s">
        <v>34380</v>
      </c>
      <c r="M7672" s="26">
        <v>380432329301</v>
      </c>
      <c r="N7672" s="26">
        <v>520210100</v>
      </c>
    </row>
    <row r="7673" spans="1:14">
      <c r="A7673" s="26" t="s">
        <v>2738</v>
      </c>
      <c r="B7673" s="26" t="s">
        <v>2734</v>
      </c>
      <c r="C7673" s="26">
        <v>40359914</v>
      </c>
      <c r="D7673" s="26" t="s">
        <v>780</v>
      </c>
      <c r="E7673" s="26" t="s">
        <v>34381</v>
      </c>
      <c r="F7673" s="26" t="s">
        <v>34382</v>
      </c>
      <c r="G7673" s="26" t="s">
        <v>9601</v>
      </c>
      <c r="H7673" s="26" t="s">
        <v>133</v>
      </c>
      <c r="I7673" s="26" t="s">
        <v>9498</v>
      </c>
      <c r="J7673" s="26" t="s">
        <v>3855</v>
      </c>
      <c r="K7673" s="26" t="s">
        <v>9582</v>
      </c>
      <c r="L7673" s="26" t="s">
        <v>14851</v>
      </c>
      <c r="M7673" s="26">
        <v>380567112190</v>
      </c>
      <c r="N7673" s="26">
        <v>122383703</v>
      </c>
    </row>
    <row r="7674" spans="1:14">
      <c r="A7674" s="26" t="s">
        <v>6716</v>
      </c>
      <c r="B7674" s="26" t="s">
        <v>6717</v>
      </c>
      <c r="C7674" s="26">
        <v>37953735</v>
      </c>
      <c r="D7674" s="26" t="s">
        <v>24</v>
      </c>
      <c r="E7674" s="26" t="s">
        <v>34383</v>
      </c>
      <c r="F7674" s="26" t="s">
        <v>34384</v>
      </c>
      <c r="G7674" s="26" t="s">
        <v>9586</v>
      </c>
      <c r="H7674" s="26" t="s">
        <v>949</v>
      </c>
      <c r="I7674" s="26" t="s">
        <v>10708</v>
      </c>
      <c r="J7674" s="26" t="s">
        <v>7612</v>
      </c>
      <c r="K7674" s="26" t="s">
        <v>9597</v>
      </c>
      <c r="L7674" s="26" t="s">
        <v>34385</v>
      </c>
      <c r="M7674" s="26">
        <v>380535635838</v>
      </c>
      <c r="N7674" s="26">
        <v>122785803</v>
      </c>
    </row>
    <row r="7675" spans="1:14">
      <c r="A7675" s="26" t="s">
        <v>4776</v>
      </c>
      <c r="B7675" s="26" t="s">
        <v>4777</v>
      </c>
      <c r="C7675" s="26">
        <v>1983559</v>
      </c>
      <c r="D7675" s="26" t="s">
        <v>780</v>
      </c>
      <c r="E7675" s="26" t="s">
        <v>34386</v>
      </c>
      <c r="F7675" s="26" t="s">
        <v>34387</v>
      </c>
      <c r="G7675" s="26" t="s">
        <v>9601</v>
      </c>
      <c r="H7675" s="26" t="s">
        <v>711</v>
      </c>
      <c r="I7675" s="26" t="s">
        <v>15824</v>
      </c>
      <c r="J7675" s="26" t="s">
        <v>4778</v>
      </c>
      <c r="K7675" s="26" t="s">
        <v>9606</v>
      </c>
      <c r="L7675" s="26" t="s">
        <v>15825</v>
      </c>
      <c r="M7675" s="26">
        <v>761147528015</v>
      </c>
      <c r="N7675" s="26">
        <v>4420955100</v>
      </c>
    </row>
    <row r="7676" spans="1:14">
      <c r="A7676" s="26" t="s">
        <v>4125</v>
      </c>
      <c r="B7676" s="26" t="s">
        <v>4124</v>
      </c>
      <c r="C7676" s="26">
        <v>33271905</v>
      </c>
      <c r="D7676" s="26" t="s">
        <v>24</v>
      </c>
      <c r="E7676" s="26" t="s">
        <v>34388</v>
      </c>
      <c r="F7676" s="26" t="s">
        <v>34389</v>
      </c>
      <c r="G7676" s="26" t="s">
        <v>9586</v>
      </c>
      <c r="H7676" s="26" t="s">
        <v>506</v>
      </c>
      <c r="I7676" s="26" t="s">
        <v>10881</v>
      </c>
      <c r="J7676" s="26" t="s">
        <v>34390</v>
      </c>
      <c r="K7676" s="26" t="s">
        <v>9582</v>
      </c>
      <c r="L7676" s="26" t="s">
        <v>34391</v>
      </c>
      <c r="M7676" s="26">
        <v>380347294617</v>
      </c>
      <c r="N7676" s="26">
        <v>2610490003</v>
      </c>
    </row>
    <row r="7677" spans="1:14">
      <c r="A7677" s="26" t="s">
        <v>7381</v>
      </c>
      <c r="B7677" s="26" t="s">
        <v>7382</v>
      </c>
      <c r="C7677" s="26">
        <v>41089462</v>
      </c>
      <c r="D7677" s="26" t="s">
        <v>24</v>
      </c>
      <c r="E7677" s="26" t="s">
        <v>34392</v>
      </c>
      <c r="F7677" s="26" t="s">
        <v>34393</v>
      </c>
      <c r="G7677" s="26" t="s">
        <v>9586</v>
      </c>
      <c r="H7677" s="26" t="s">
        <v>1025</v>
      </c>
      <c r="I7677" s="26" t="s">
        <v>9760</v>
      </c>
      <c r="J7677" s="26" t="s">
        <v>7383</v>
      </c>
      <c r="K7677" s="26" t="s">
        <v>9582</v>
      </c>
      <c r="L7677" s="26" t="s">
        <v>34394</v>
      </c>
      <c r="M7677" s="26">
        <v>380953912406</v>
      </c>
      <c r="N7677" s="26">
        <v>5922383301</v>
      </c>
    </row>
    <row r="7678" spans="1:14">
      <c r="A7678" s="26" t="s">
        <v>6631</v>
      </c>
      <c r="B7678" s="26" t="s">
        <v>6632</v>
      </c>
      <c r="C7678" s="26">
        <v>38396501</v>
      </c>
      <c r="D7678" s="26" t="s">
        <v>24</v>
      </c>
      <c r="E7678" s="26" t="s">
        <v>34395</v>
      </c>
      <c r="F7678" s="26" t="s">
        <v>34396</v>
      </c>
      <c r="G7678" s="26" t="s">
        <v>9586</v>
      </c>
      <c r="H7678" s="26" t="s">
        <v>949</v>
      </c>
      <c r="I7678" s="26" t="s">
        <v>13266</v>
      </c>
      <c r="J7678" s="26" t="s">
        <v>1446</v>
      </c>
      <c r="K7678" s="26" t="s">
        <v>9582</v>
      </c>
      <c r="L7678" s="26" t="s">
        <v>34397</v>
      </c>
      <c r="M7678" s="26">
        <v>380662634268</v>
      </c>
      <c r="N7678" s="26">
        <v>124388803</v>
      </c>
    </row>
    <row r="7679" spans="1:14">
      <c r="A7679" s="26" t="s">
        <v>8928</v>
      </c>
      <c r="B7679" s="26" t="s">
        <v>8929</v>
      </c>
      <c r="C7679" s="26">
        <v>39028772</v>
      </c>
      <c r="D7679" s="26" t="s">
        <v>24</v>
      </c>
      <c r="E7679" s="26" t="s">
        <v>34398</v>
      </c>
      <c r="F7679" s="26" t="s">
        <v>34399</v>
      </c>
      <c r="G7679" s="26" t="s">
        <v>9579</v>
      </c>
      <c r="H7679" s="26" t="s">
        <v>1401</v>
      </c>
      <c r="I7679" s="26" t="s">
        <v>9777</v>
      </c>
      <c r="J7679" s="26" t="s">
        <v>34400</v>
      </c>
      <c r="K7679" s="26" t="s">
        <v>9582</v>
      </c>
      <c r="L7679" s="26" t="s">
        <v>34401</v>
      </c>
      <c r="M7679" s="26">
        <v>380637867502</v>
      </c>
      <c r="N7679" s="26">
        <v>523955110</v>
      </c>
    </row>
    <row r="7680" spans="1:14">
      <c r="A7680" s="26" t="s">
        <v>4599</v>
      </c>
      <c r="B7680" s="26" t="s">
        <v>4600</v>
      </c>
      <c r="C7680" s="26">
        <v>38797880</v>
      </c>
      <c r="D7680" s="26" t="s">
        <v>24</v>
      </c>
      <c r="E7680" s="26" t="s">
        <v>34402</v>
      </c>
      <c r="F7680" s="26" t="s">
        <v>34403</v>
      </c>
      <c r="G7680" s="26" t="s">
        <v>9579</v>
      </c>
      <c r="H7680" s="26" t="s">
        <v>670</v>
      </c>
      <c r="I7680" s="26" t="s">
        <v>10789</v>
      </c>
      <c r="J7680" s="26" t="s">
        <v>16887</v>
      </c>
      <c r="K7680" s="26" t="s">
        <v>9582</v>
      </c>
      <c r="L7680" s="26" t="s">
        <v>34404</v>
      </c>
      <c r="M7680" s="26">
        <v>380962883410</v>
      </c>
      <c r="N7680" s="26">
        <v>125283902</v>
      </c>
    </row>
    <row r="7681" spans="1:14">
      <c r="A7681" s="26" t="s">
        <v>4562</v>
      </c>
      <c r="B7681" s="26" t="s">
        <v>4563</v>
      </c>
      <c r="C7681" s="26">
        <v>38302240</v>
      </c>
      <c r="D7681" s="26" t="s">
        <v>24</v>
      </c>
      <c r="E7681" s="26" t="s">
        <v>34405</v>
      </c>
      <c r="F7681" s="26" t="s">
        <v>34406</v>
      </c>
      <c r="G7681" s="26" t="s">
        <v>9586</v>
      </c>
      <c r="H7681" s="26" t="s">
        <v>670</v>
      </c>
      <c r="I7681" s="26" t="s">
        <v>11700</v>
      </c>
      <c r="J7681" s="26" t="s">
        <v>34407</v>
      </c>
      <c r="K7681" s="26" t="s">
        <v>9582</v>
      </c>
      <c r="L7681" s="26" t="s">
        <v>34408</v>
      </c>
      <c r="M7681" s="26">
        <v>380501658461</v>
      </c>
      <c r="N7681" s="26">
        <v>3522580901</v>
      </c>
    </row>
    <row r="7682" spans="1:14">
      <c r="A7682" s="26" t="s">
        <v>2782</v>
      </c>
      <c r="B7682" s="26" t="s">
        <v>2783</v>
      </c>
      <c r="C7682" s="26">
        <v>37868949</v>
      </c>
      <c r="D7682" s="26" t="s">
        <v>24</v>
      </c>
      <c r="E7682" s="26" t="s">
        <v>34409</v>
      </c>
      <c r="F7682" s="26" t="s">
        <v>34410</v>
      </c>
      <c r="G7682" s="26" t="s">
        <v>9586</v>
      </c>
      <c r="H7682" s="26" t="s">
        <v>258</v>
      </c>
      <c r="J7682" s="26" t="s">
        <v>263</v>
      </c>
      <c r="K7682" s="26" t="s">
        <v>9597</v>
      </c>
      <c r="L7682" s="26" t="s">
        <v>34411</v>
      </c>
      <c r="M7682" s="26">
        <v>761580412405</v>
      </c>
      <c r="N7682" s="26">
        <v>1410300000</v>
      </c>
    </row>
    <row r="7683" spans="1:14">
      <c r="A7683" s="26" t="s">
        <v>2802</v>
      </c>
      <c r="B7683" s="26" t="s">
        <v>2803</v>
      </c>
      <c r="C7683" s="26">
        <v>37339271</v>
      </c>
      <c r="D7683" s="26" t="s">
        <v>24</v>
      </c>
      <c r="E7683" s="26" t="s">
        <v>34412</v>
      </c>
      <c r="F7683" s="26" t="s">
        <v>34413</v>
      </c>
      <c r="G7683" s="26" t="s">
        <v>9591</v>
      </c>
      <c r="H7683" s="26" t="s">
        <v>258</v>
      </c>
      <c r="I7683" s="26" t="s">
        <v>9747</v>
      </c>
      <c r="J7683" s="26" t="s">
        <v>34414</v>
      </c>
      <c r="K7683" s="26" t="s">
        <v>9906</v>
      </c>
      <c r="L7683" s="26" t="s">
        <v>34415</v>
      </c>
      <c r="M7683" s="26">
        <v>380994844179</v>
      </c>
      <c r="N7683" s="26">
        <v>110391815</v>
      </c>
    </row>
    <row r="7684" spans="1:14">
      <c r="A7684" s="26" t="s">
        <v>3145</v>
      </c>
      <c r="B7684" s="26" t="s">
        <v>3142</v>
      </c>
      <c r="C7684" s="26">
        <v>41931754</v>
      </c>
      <c r="D7684" s="26" t="s">
        <v>24</v>
      </c>
      <c r="E7684" s="26" t="s">
        <v>34416</v>
      </c>
      <c r="F7684" s="26" t="s">
        <v>13476</v>
      </c>
      <c r="G7684" s="26" t="s">
        <v>9586</v>
      </c>
      <c r="H7684" s="26" t="s">
        <v>375</v>
      </c>
      <c r="J7684" s="26" t="s">
        <v>380</v>
      </c>
      <c r="K7684" s="26" t="s">
        <v>9597</v>
      </c>
      <c r="L7684" s="26" t="s">
        <v>34417</v>
      </c>
      <c r="M7684" s="26">
        <v>380412432000</v>
      </c>
      <c r="N7684" s="26">
        <v>1810100000</v>
      </c>
    </row>
    <row r="7685" spans="1:14">
      <c r="A7685" s="26" t="s">
        <v>7913</v>
      </c>
      <c r="B7685" s="26" t="s">
        <v>7914</v>
      </c>
      <c r="C7685" s="26">
        <v>38897677</v>
      </c>
      <c r="D7685" s="26" t="s">
        <v>24</v>
      </c>
      <c r="E7685" s="26" t="s">
        <v>34418</v>
      </c>
      <c r="F7685" s="26" t="s">
        <v>34419</v>
      </c>
      <c r="G7685" s="26" t="s">
        <v>9586</v>
      </c>
      <c r="H7685" s="26" t="s">
        <v>1122</v>
      </c>
      <c r="I7685" s="26" t="s">
        <v>9887</v>
      </c>
      <c r="J7685" s="26" t="s">
        <v>34420</v>
      </c>
      <c r="K7685" s="26" t="s">
        <v>9582</v>
      </c>
      <c r="L7685" s="26" t="s">
        <v>34421</v>
      </c>
      <c r="M7685" s="26">
        <v>380574764364</v>
      </c>
      <c r="N7685" s="26">
        <v>6321786501</v>
      </c>
    </row>
    <row r="7686" spans="1:14">
      <c r="A7686" s="26" t="s">
        <v>1618</v>
      </c>
      <c r="B7686" s="26" t="s">
        <v>1619</v>
      </c>
      <c r="C7686" s="26">
        <v>36834023</v>
      </c>
      <c r="D7686" s="26" t="s">
        <v>24</v>
      </c>
      <c r="E7686" s="26" t="s">
        <v>34422</v>
      </c>
      <c r="F7686" s="26" t="s">
        <v>34423</v>
      </c>
      <c r="G7686" s="26" t="s">
        <v>9586</v>
      </c>
      <c r="H7686" s="26" t="s">
        <v>27</v>
      </c>
      <c r="I7686" s="26" t="s">
        <v>14386</v>
      </c>
      <c r="J7686" s="26" t="s">
        <v>8900</v>
      </c>
      <c r="K7686" s="26" t="s">
        <v>9582</v>
      </c>
      <c r="L7686" s="26" t="s">
        <v>34424</v>
      </c>
      <c r="M7686" s="26">
        <v>380967861355</v>
      </c>
      <c r="N7686" s="26">
        <v>520483003</v>
      </c>
    </row>
    <row r="7687" spans="1:14">
      <c r="A7687" s="26" t="s">
        <v>2478</v>
      </c>
      <c r="B7687" s="26" t="s">
        <v>2479</v>
      </c>
      <c r="C7687" s="26">
        <v>38256191</v>
      </c>
      <c r="D7687" s="26" t="s">
        <v>24</v>
      </c>
      <c r="E7687" s="26" t="s">
        <v>34425</v>
      </c>
      <c r="F7687" s="26" t="s">
        <v>34426</v>
      </c>
      <c r="G7687" s="26" t="s">
        <v>9591</v>
      </c>
      <c r="H7687" s="26" t="s">
        <v>133</v>
      </c>
      <c r="J7687" s="26" t="s">
        <v>183</v>
      </c>
      <c r="K7687" s="26" t="s">
        <v>9597</v>
      </c>
      <c r="L7687" s="26" t="s">
        <v>31750</v>
      </c>
      <c r="M7687" s="26">
        <v>380564020709</v>
      </c>
      <c r="N7687" s="26">
        <v>1211000000</v>
      </c>
    </row>
    <row r="7688" spans="1:14">
      <c r="A7688" s="26" t="s">
        <v>6939</v>
      </c>
      <c r="B7688" s="26" t="s">
        <v>6940</v>
      </c>
      <c r="C7688" s="26">
        <v>37867877</v>
      </c>
      <c r="D7688" s="26" t="s">
        <v>24</v>
      </c>
      <c r="E7688" s="26" t="s">
        <v>34427</v>
      </c>
      <c r="F7688" s="26" t="s">
        <v>34428</v>
      </c>
      <c r="G7688" s="26" t="s">
        <v>9579</v>
      </c>
      <c r="H7688" s="26" t="s">
        <v>987</v>
      </c>
      <c r="I7688" s="26" t="s">
        <v>9921</v>
      </c>
      <c r="J7688" s="26" t="s">
        <v>7135</v>
      </c>
      <c r="K7688" s="26" t="s">
        <v>9582</v>
      </c>
      <c r="L7688" s="26" t="s">
        <v>34429</v>
      </c>
      <c r="M7688" s="26">
        <v>380365352207</v>
      </c>
      <c r="N7688" s="26">
        <v>122084003</v>
      </c>
    </row>
    <row r="7689" spans="1:14">
      <c r="A7689" s="26" t="s">
        <v>8332</v>
      </c>
      <c r="B7689" s="26" t="s">
        <v>8241</v>
      </c>
      <c r="C7689" s="26">
        <v>2003853</v>
      </c>
      <c r="D7689" s="26" t="s">
        <v>24</v>
      </c>
      <c r="E7689" s="26" t="s">
        <v>34430</v>
      </c>
      <c r="F7689" s="26" t="s">
        <v>30951</v>
      </c>
      <c r="G7689" s="26" t="s">
        <v>9586</v>
      </c>
      <c r="H7689" s="26" t="s">
        <v>1122</v>
      </c>
      <c r="J7689" s="26" t="s">
        <v>8039</v>
      </c>
      <c r="K7689" s="26" t="s">
        <v>9597</v>
      </c>
      <c r="L7689" s="26" t="s">
        <v>25789</v>
      </c>
      <c r="M7689" s="26">
        <v>380577251290</v>
      </c>
      <c r="N7689" s="26">
        <v>6310100000</v>
      </c>
    </row>
    <row r="7690" spans="1:14">
      <c r="A7690" s="26" t="s">
        <v>6754</v>
      </c>
      <c r="B7690" s="26" t="s">
        <v>6755</v>
      </c>
      <c r="C7690" s="26">
        <v>37464470</v>
      </c>
      <c r="D7690" s="26" t="s">
        <v>24</v>
      </c>
      <c r="E7690" s="26" t="s">
        <v>34431</v>
      </c>
      <c r="F7690" s="26" t="s">
        <v>34432</v>
      </c>
      <c r="G7690" s="26" t="s">
        <v>9586</v>
      </c>
      <c r="H7690" s="26" t="s">
        <v>949</v>
      </c>
      <c r="I7690" s="26" t="s">
        <v>11064</v>
      </c>
      <c r="J7690" s="26" t="s">
        <v>34433</v>
      </c>
      <c r="K7690" s="26" t="s">
        <v>9582</v>
      </c>
      <c r="L7690" s="26" t="s">
        <v>34434</v>
      </c>
      <c r="M7690" s="26">
        <v>380534493538</v>
      </c>
      <c r="N7690" s="26">
        <v>5323485001</v>
      </c>
    </row>
    <row r="7691" spans="1:14">
      <c r="A7691" s="26" t="s">
        <v>3230</v>
      </c>
      <c r="B7691" s="26" t="s">
        <v>3231</v>
      </c>
      <c r="C7691" s="26">
        <v>38562298</v>
      </c>
      <c r="D7691" s="26" t="s">
        <v>24</v>
      </c>
      <c r="E7691" s="26" t="s">
        <v>34435</v>
      </c>
      <c r="F7691" s="26" t="s">
        <v>34436</v>
      </c>
      <c r="G7691" s="26" t="s">
        <v>9591</v>
      </c>
      <c r="H7691" s="26" t="s">
        <v>375</v>
      </c>
      <c r="I7691" s="26" t="s">
        <v>9592</v>
      </c>
      <c r="J7691" s="26" t="s">
        <v>11183</v>
      </c>
      <c r="K7691" s="26" t="s">
        <v>9582</v>
      </c>
      <c r="L7691" s="26" t="s">
        <v>34437</v>
      </c>
      <c r="M7691" s="26">
        <v>380689588789</v>
      </c>
      <c r="N7691" s="26">
        <v>523488203</v>
      </c>
    </row>
    <row r="7692" spans="1:14">
      <c r="A7692" s="26" t="s">
        <v>3411</v>
      </c>
      <c r="B7692" s="26" t="s">
        <v>3412</v>
      </c>
      <c r="C7692" s="26">
        <v>38456539</v>
      </c>
      <c r="D7692" s="26" t="s">
        <v>24</v>
      </c>
      <c r="E7692" s="26" t="s">
        <v>34438</v>
      </c>
      <c r="F7692" s="26" t="s">
        <v>34439</v>
      </c>
      <c r="G7692" s="26" t="s">
        <v>9586</v>
      </c>
      <c r="H7692" s="26" t="s">
        <v>392</v>
      </c>
      <c r="I7692" s="26" t="s">
        <v>9857</v>
      </c>
      <c r="J7692" s="26" t="s">
        <v>21942</v>
      </c>
      <c r="K7692" s="26" t="s">
        <v>9582</v>
      </c>
      <c r="L7692" s="26" t="s">
        <v>34440</v>
      </c>
      <c r="M7692" s="26">
        <v>380962037687</v>
      </c>
      <c r="N7692" s="26">
        <v>2121983601</v>
      </c>
    </row>
    <row r="7693" spans="1:14">
      <c r="A7693" s="26" t="s">
        <v>6668</v>
      </c>
      <c r="B7693" s="26" t="s">
        <v>6669</v>
      </c>
      <c r="C7693" s="26">
        <v>1999559</v>
      </c>
      <c r="D7693" s="26" t="s">
        <v>780</v>
      </c>
      <c r="E7693" s="26" t="s">
        <v>34441</v>
      </c>
      <c r="F7693" s="26" t="s">
        <v>6669</v>
      </c>
      <c r="G7693" s="26" t="s">
        <v>9601</v>
      </c>
      <c r="H7693" s="26" t="s">
        <v>949</v>
      </c>
      <c r="J7693" s="26" t="s">
        <v>962</v>
      </c>
      <c r="K7693" s="26" t="s">
        <v>9597</v>
      </c>
      <c r="L7693" s="26" t="s">
        <v>34442</v>
      </c>
      <c r="M7693" s="26">
        <v>380536700976</v>
      </c>
      <c r="N7693" s="26">
        <v>5310400000</v>
      </c>
    </row>
    <row r="7694" spans="1:14">
      <c r="A7694" s="26" t="s">
        <v>6769</v>
      </c>
      <c r="B7694" s="26" t="s">
        <v>6770</v>
      </c>
      <c r="C7694" s="26">
        <v>38276153</v>
      </c>
      <c r="D7694" s="26" t="s">
        <v>24</v>
      </c>
      <c r="E7694" s="26" t="s">
        <v>34443</v>
      </c>
      <c r="F7694" s="26" t="s">
        <v>34444</v>
      </c>
      <c r="G7694" s="26" t="s">
        <v>9579</v>
      </c>
      <c r="H7694" s="26" t="s">
        <v>949</v>
      </c>
      <c r="I7694" s="26" t="s">
        <v>10890</v>
      </c>
      <c r="J7694" s="26" t="s">
        <v>34445</v>
      </c>
      <c r="K7694" s="26" t="s">
        <v>9582</v>
      </c>
      <c r="L7694" s="26" t="s">
        <v>34446</v>
      </c>
      <c r="M7694" s="26">
        <v>380535865512</v>
      </c>
      <c r="N7694" s="26">
        <v>521083603</v>
      </c>
    </row>
    <row r="7695" spans="1:14">
      <c r="A7695" s="26" t="s">
        <v>8743</v>
      </c>
      <c r="B7695" s="26" t="s">
        <v>8744</v>
      </c>
      <c r="C7695" s="26">
        <v>37329345</v>
      </c>
      <c r="D7695" s="26" t="s">
        <v>24</v>
      </c>
      <c r="E7695" s="26" t="s">
        <v>34447</v>
      </c>
      <c r="F7695" s="26" t="s">
        <v>34448</v>
      </c>
      <c r="G7695" s="26" t="s">
        <v>9586</v>
      </c>
      <c r="H7695" s="26" t="s">
        <v>1308</v>
      </c>
      <c r="J7695" s="26" t="s">
        <v>31543</v>
      </c>
      <c r="K7695" s="26" t="s">
        <v>9582</v>
      </c>
      <c r="L7695" s="26" t="s">
        <v>34449</v>
      </c>
      <c r="M7695" s="26">
        <v>380969139633</v>
      </c>
      <c r="N7695" s="26">
        <v>524584801</v>
      </c>
    </row>
    <row r="7696" spans="1:14">
      <c r="A7696" s="26" t="s">
        <v>9350</v>
      </c>
      <c r="B7696" s="26" t="s">
        <v>9351</v>
      </c>
      <c r="C7696" s="26">
        <v>38860563</v>
      </c>
      <c r="D7696" s="26" t="s">
        <v>24</v>
      </c>
      <c r="E7696" s="26" t="s">
        <v>34450</v>
      </c>
      <c r="F7696" s="26" t="s">
        <v>15179</v>
      </c>
      <c r="G7696" s="26" t="s">
        <v>9586</v>
      </c>
      <c r="H7696" s="26" t="s">
        <v>1573</v>
      </c>
      <c r="J7696" s="26" t="s">
        <v>1582</v>
      </c>
      <c r="K7696" s="26" t="s">
        <v>9597</v>
      </c>
      <c r="L7696" s="26" t="s">
        <v>34451</v>
      </c>
      <c r="M7696" s="26">
        <v>380463175341</v>
      </c>
      <c r="N7696" s="26">
        <v>7410400000</v>
      </c>
    </row>
    <row r="7697" spans="1:14">
      <c r="A7697" s="26" t="s">
        <v>3166</v>
      </c>
      <c r="B7697" s="26" t="s">
        <v>3167</v>
      </c>
      <c r="C7697" s="26">
        <v>41844941</v>
      </c>
      <c r="D7697" s="26" t="s">
        <v>24</v>
      </c>
      <c r="E7697" s="26" t="s">
        <v>34452</v>
      </c>
      <c r="F7697" s="26" t="s">
        <v>13616</v>
      </c>
      <c r="G7697" s="26" t="s">
        <v>9586</v>
      </c>
      <c r="H7697" s="26" t="s">
        <v>375</v>
      </c>
      <c r="J7697" s="26" t="s">
        <v>384</v>
      </c>
      <c r="K7697" s="26" t="s">
        <v>9597</v>
      </c>
      <c r="L7697" s="26" t="s">
        <v>34453</v>
      </c>
      <c r="M7697" s="26">
        <v>380414233621</v>
      </c>
      <c r="N7697" s="26">
        <v>1810700000</v>
      </c>
    </row>
    <row r="7698" spans="1:14">
      <c r="A7698" s="26" t="s">
        <v>8735</v>
      </c>
      <c r="B7698" s="26" t="s">
        <v>8736</v>
      </c>
      <c r="C7698" s="26">
        <v>38358026</v>
      </c>
      <c r="D7698" s="26" t="s">
        <v>24</v>
      </c>
      <c r="E7698" s="26" t="s">
        <v>34454</v>
      </c>
      <c r="F7698" s="26" t="s">
        <v>34455</v>
      </c>
      <c r="G7698" s="26" t="s">
        <v>9579</v>
      </c>
      <c r="H7698" s="26" t="s">
        <v>1308</v>
      </c>
      <c r="I7698" s="26" t="s">
        <v>11309</v>
      </c>
      <c r="J7698" s="26" t="s">
        <v>34456</v>
      </c>
      <c r="K7698" s="26" t="s">
        <v>9582</v>
      </c>
      <c r="L7698" s="26" t="s">
        <v>34457</v>
      </c>
      <c r="M7698" s="26">
        <v>380686218231</v>
      </c>
      <c r="N7698" s="26">
        <v>6823987703</v>
      </c>
    </row>
    <row r="7699" spans="1:14">
      <c r="A7699" s="26" t="s">
        <v>9137</v>
      </c>
      <c r="B7699" s="26" t="s">
        <v>9138</v>
      </c>
      <c r="C7699" s="26">
        <v>36754912</v>
      </c>
      <c r="D7699" s="26" t="s">
        <v>24</v>
      </c>
      <c r="E7699" s="26" t="s">
        <v>34458</v>
      </c>
      <c r="F7699" s="26" t="s">
        <v>34459</v>
      </c>
      <c r="G7699" s="26" t="s">
        <v>9579</v>
      </c>
      <c r="H7699" s="26" t="s">
        <v>1490</v>
      </c>
      <c r="I7699" s="26" t="s">
        <v>13192</v>
      </c>
      <c r="J7699" s="26" t="s">
        <v>34460</v>
      </c>
      <c r="K7699" s="26" t="s">
        <v>9582</v>
      </c>
      <c r="L7699" s="26" t="s">
        <v>34461</v>
      </c>
      <c r="M7699" s="26">
        <v>380980983129</v>
      </c>
      <c r="N7699" s="26">
        <v>7323581501</v>
      </c>
    </row>
    <row r="7700" spans="1:14">
      <c r="A7700" s="26" t="s">
        <v>3411</v>
      </c>
      <c r="B7700" s="26" t="s">
        <v>3412</v>
      </c>
      <c r="C7700" s="26">
        <v>38456539</v>
      </c>
      <c r="D7700" s="26" t="s">
        <v>24</v>
      </c>
      <c r="E7700" s="26" t="s">
        <v>34462</v>
      </c>
      <c r="F7700" s="26" t="s">
        <v>34463</v>
      </c>
      <c r="G7700" s="26" t="s">
        <v>9586</v>
      </c>
      <c r="H7700" s="26" t="s">
        <v>392</v>
      </c>
      <c r="I7700" s="26" t="s">
        <v>9857</v>
      </c>
      <c r="J7700" s="26" t="s">
        <v>420</v>
      </c>
      <c r="K7700" s="26" t="s">
        <v>9597</v>
      </c>
      <c r="L7700" s="26" t="s">
        <v>34464</v>
      </c>
      <c r="M7700" s="26">
        <v>380966201468</v>
      </c>
      <c r="N7700" s="26">
        <v>2121910100</v>
      </c>
    </row>
    <row r="7701" spans="1:14">
      <c r="A7701" s="26" t="s">
        <v>2584</v>
      </c>
      <c r="B7701" s="26" t="s">
        <v>2585</v>
      </c>
      <c r="C7701" s="26">
        <v>42069777</v>
      </c>
      <c r="D7701" s="26" t="s">
        <v>24</v>
      </c>
      <c r="E7701" s="26" t="s">
        <v>34465</v>
      </c>
      <c r="F7701" s="26" t="s">
        <v>34466</v>
      </c>
      <c r="G7701" s="26" t="s">
        <v>9586</v>
      </c>
      <c r="H7701" s="26" t="s">
        <v>133</v>
      </c>
      <c r="I7701" s="26" t="s">
        <v>16359</v>
      </c>
      <c r="J7701" s="26" t="s">
        <v>2586</v>
      </c>
      <c r="K7701" s="26" t="s">
        <v>9582</v>
      </c>
      <c r="L7701" s="26" t="s">
        <v>34467</v>
      </c>
      <c r="M7701" s="26">
        <v>380669363409</v>
      </c>
      <c r="N7701" s="26">
        <v>124755800</v>
      </c>
    </row>
    <row r="7702" spans="1:14">
      <c r="A7702" s="26" t="s">
        <v>6154</v>
      </c>
      <c r="B7702" s="26" t="s">
        <v>6155</v>
      </c>
      <c r="C7702" s="26">
        <v>37838741</v>
      </c>
      <c r="D7702" s="26" t="s">
        <v>24</v>
      </c>
      <c r="E7702" s="26" t="s">
        <v>34468</v>
      </c>
      <c r="F7702" s="26" t="s">
        <v>34469</v>
      </c>
      <c r="G7702" s="26" t="s">
        <v>9579</v>
      </c>
      <c r="H7702" s="26" t="s">
        <v>885</v>
      </c>
      <c r="I7702" s="26" t="s">
        <v>9829</v>
      </c>
      <c r="J7702" s="26" t="s">
        <v>34470</v>
      </c>
      <c r="K7702" s="26" t="s">
        <v>9582</v>
      </c>
      <c r="L7702" s="26" t="s">
        <v>34471</v>
      </c>
      <c r="M7702" s="26">
        <v>380485923135</v>
      </c>
      <c r="N7702" s="26">
        <v>5121680301</v>
      </c>
    </row>
    <row r="7703" spans="1:14">
      <c r="A7703" s="26" t="s">
        <v>2792</v>
      </c>
      <c r="B7703" s="26" t="s">
        <v>2793</v>
      </c>
      <c r="C7703" s="26">
        <v>1989763</v>
      </c>
      <c r="D7703" s="26" t="s">
        <v>780</v>
      </c>
      <c r="E7703" s="26" t="s">
        <v>34472</v>
      </c>
      <c r="F7703" s="26" t="s">
        <v>34473</v>
      </c>
      <c r="G7703" s="26" t="s">
        <v>9601</v>
      </c>
      <c r="H7703" s="26" t="s">
        <v>258</v>
      </c>
      <c r="I7703" s="26" t="s">
        <v>12995</v>
      </c>
      <c r="J7703" s="26" t="s">
        <v>271</v>
      </c>
      <c r="K7703" s="26" t="s">
        <v>9597</v>
      </c>
      <c r="L7703" s="26" t="s">
        <v>34474</v>
      </c>
      <c r="M7703" s="26">
        <v>761131777210</v>
      </c>
      <c r="N7703" s="26">
        <v>1421510100</v>
      </c>
    </row>
    <row r="7704" spans="1:14">
      <c r="A7704" s="26" t="s">
        <v>2985</v>
      </c>
      <c r="B7704" s="26" t="s">
        <v>2986</v>
      </c>
      <c r="C7704" s="26">
        <v>37927092</v>
      </c>
      <c r="D7704" s="26" t="s">
        <v>24</v>
      </c>
      <c r="E7704" s="26" t="s">
        <v>34475</v>
      </c>
      <c r="F7704" s="26" t="s">
        <v>34476</v>
      </c>
      <c r="G7704" s="26" t="s">
        <v>9586</v>
      </c>
      <c r="H7704" s="26" t="s">
        <v>258</v>
      </c>
      <c r="I7704" s="26" t="s">
        <v>12739</v>
      </c>
      <c r="J7704" s="26" t="s">
        <v>34477</v>
      </c>
      <c r="K7704" s="26" t="s">
        <v>9606</v>
      </c>
      <c r="L7704" s="26" t="s">
        <v>34478</v>
      </c>
      <c r="M7704" s="26">
        <v>761916447172</v>
      </c>
      <c r="N7704" s="26">
        <v>121182301</v>
      </c>
    </row>
    <row r="7705" spans="1:14">
      <c r="A7705" s="26" t="s">
        <v>8565</v>
      </c>
      <c r="B7705" s="26" t="s">
        <v>8566</v>
      </c>
      <c r="C7705" s="26">
        <v>5396876</v>
      </c>
      <c r="D7705" s="26" t="s">
        <v>24</v>
      </c>
      <c r="E7705" s="26" t="s">
        <v>34479</v>
      </c>
      <c r="F7705" s="26" t="s">
        <v>34480</v>
      </c>
      <c r="G7705" s="26" t="s">
        <v>9586</v>
      </c>
      <c r="H7705" s="26" t="s">
        <v>1269</v>
      </c>
      <c r="J7705" s="26" t="s">
        <v>34481</v>
      </c>
      <c r="K7705" s="26" t="s">
        <v>9606</v>
      </c>
      <c r="L7705" s="26" t="s">
        <v>34482</v>
      </c>
      <c r="M7705" s="26">
        <v>380552361141</v>
      </c>
      <c r="N7705" s="26">
        <v>6510165800</v>
      </c>
    </row>
    <row r="7706" spans="1:14">
      <c r="A7706" s="26" t="s">
        <v>7126</v>
      </c>
      <c r="B7706" s="26" t="s">
        <v>7127</v>
      </c>
      <c r="C7706" s="26">
        <v>38492302</v>
      </c>
      <c r="D7706" s="26" t="s">
        <v>24</v>
      </c>
      <c r="E7706" s="26" t="s">
        <v>34483</v>
      </c>
      <c r="F7706" s="26" t="s">
        <v>34484</v>
      </c>
      <c r="G7706" s="26" t="s">
        <v>9591</v>
      </c>
      <c r="H7706" s="26" t="s">
        <v>987</v>
      </c>
      <c r="I7706" s="26" t="s">
        <v>9634</v>
      </c>
      <c r="J7706" s="26" t="s">
        <v>34485</v>
      </c>
      <c r="K7706" s="26" t="s">
        <v>9582</v>
      </c>
      <c r="L7706" s="26" t="s">
        <v>34486</v>
      </c>
      <c r="M7706" s="26">
        <v>380362275301</v>
      </c>
      <c r="N7706" s="26">
        <v>5624684104</v>
      </c>
    </row>
    <row r="7707" spans="1:14">
      <c r="A7707" s="26" t="s">
        <v>7894</v>
      </c>
      <c r="B7707" s="26" t="s">
        <v>7895</v>
      </c>
      <c r="C7707" s="26">
        <v>38412685</v>
      </c>
      <c r="D7707" s="26" t="s">
        <v>24</v>
      </c>
      <c r="E7707" s="26" t="s">
        <v>34487</v>
      </c>
      <c r="F7707" s="26" t="s">
        <v>34488</v>
      </c>
      <c r="G7707" s="26" t="s">
        <v>9579</v>
      </c>
      <c r="H7707" s="26" t="s">
        <v>1122</v>
      </c>
      <c r="I7707" s="26" t="s">
        <v>10047</v>
      </c>
      <c r="J7707" s="26" t="s">
        <v>34489</v>
      </c>
      <c r="K7707" s="26" t="s">
        <v>9582</v>
      </c>
      <c r="L7707" s="26" t="s">
        <v>34490</v>
      </c>
      <c r="M7707" s="26">
        <v>761532421149</v>
      </c>
      <c r="N7707" s="26">
        <v>5324281501</v>
      </c>
    </row>
    <row r="7708" spans="1:14">
      <c r="A7708" s="26" t="s">
        <v>7336</v>
      </c>
      <c r="B7708" s="26" t="s">
        <v>7337</v>
      </c>
      <c r="C7708" s="26">
        <v>2007532</v>
      </c>
      <c r="D7708" s="26" t="s">
        <v>780</v>
      </c>
      <c r="E7708" s="26" t="s">
        <v>34491</v>
      </c>
      <c r="F7708" s="26" t="s">
        <v>34492</v>
      </c>
      <c r="G7708" s="26" t="s">
        <v>9601</v>
      </c>
      <c r="H7708" s="26" t="s">
        <v>1025</v>
      </c>
      <c r="J7708" s="26" t="s">
        <v>1034</v>
      </c>
      <c r="K7708" s="26" t="s">
        <v>9597</v>
      </c>
      <c r="L7708" s="26" t="s">
        <v>34493</v>
      </c>
      <c r="M7708" s="26">
        <v>380544766348</v>
      </c>
      <c r="N7708" s="26">
        <v>5910400000</v>
      </c>
    </row>
    <row r="7709" spans="1:14">
      <c r="A7709" s="26" t="s">
        <v>9147</v>
      </c>
      <c r="B7709" s="26" t="s">
        <v>9148</v>
      </c>
      <c r="C7709" s="26">
        <v>38462935</v>
      </c>
      <c r="D7709" s="26" t="s">
        <v>24</v>
      </c>
      <c r="E7709" s="26" t="s">
        <v>34494</v>
      </c>
      <c r="F7709" s="26" t="s">
        <v>34495</v>
      </c>
      <c r="G7709" s="26" t="s">
        <v>9579</v>
      </c>
      <c r="H7709" s="26" t="s">
        <v>1490</v>
      </c>
      <c r="I7709" s="26" t="s">
        <v>10369</v>
      </c>
      <c r="J7709" s="26" t="s">
        <v>34496</v>
      </c>
      <c r="K7709" s="26" t="s">
        <v>9582</v>
      </c>
      <c r="L7709" s="26" t="s">
        <v>34497</v>
      </c>
      <c r="M7709" s="26">
        <v>380984433474</v>
      </c>
      <c r="N7709" s="26">
        <v>7324085001</v>
      </c>
    </row>
    <row r="7710" spans="1:14">
      <c r="A7710" s="26" t="s">
        <v>6855</v>
      </c>
      <c r="B7710" s="26" t="s">
        <v>6856</v>
      </c>
      <c r="C7710" s="26">
        <v>40586166</v>
      </c>
      <c r="D7710" s="26" t="s">
        <v>24</v>
      </c>
      <c r="E7710" s="26" t="s">
        <v>34498</v>
      </c>
      <c r="F7710" s="26" t="s">
        <v>34499</v>
      </c>
      <c r="G7710" s="26" t="s">
        <v>9586</v>
      </c>
      <c r="H7710" s="26" t="s">
        <v>949</v>
      </c>
      <c r="I7710" s="26" t="s">
        <v>15790</v>
      </c>
      <c r="J7710" s="26" t="s">
        <v>34500</v>
      </c>
      <c r="K7710" s="26" t="s">
        <v>9582</v>
      </c>
      <c r="L7710" s="26" t="s">
        <v>34501</v>
      </c>
      <c r="M7710" s="26">
        <v>380536732723</v>
      </c>
      <c r="N7710" s="26">
        <v>5322486301</v>
      </c>
    </row>
    <row r="7711" spans="1:14">
      <c r="A7711" s="26" t="s">
        <v>5560</v>
      </c>
      <c r="B7711" s="26" t="s">
        <v>5561</v>
      </c>
      <c r="C7711" s="26">
        <v>1993747</v>
      </c>
      <c r="D7711" s="26" t="s">
        <v>780</v>
      </c>
      <c r="E7711" s="26" t="s">
        <v>34502</v>
      </c>
      <c r="F7711" s="26" t="s">
        <v>34503</v>
      </c>
      <c r="G7711" s="26" t="s">
        <v>9601</v>
      </c>
      <c r="H7711" s="26" t="s">
        <v>799</v>
      </c>
      <c r="J7711" s="26" t="s">
        <v>800</v>
      </c>
      <c r="K7711" s="26" t="s">
        <v>9597</v>
      </c>
      <c r="L7711" s="26" t="s">
        <v>34504</v>
      </c>
      <c r="M7711" s="26">
        <v>380442431582</v>
      </c>
      <c r="N7711" s="26">
        <v>4822784009</v>
      </c>
    </row>
    <row r="7712" spans="1:14">
      <c r="A7712" s="26" t="s">
        <v>3483</v>
      </c>
      <c r="B7712" s="26" t="s">
        <v>3484</v>
      </c>
      <c r="C7712" s="26">
        <v>42043319</v>
      </c>
      <c r="D7712" s="26" t="s">
        <v>24</v>
      </c>
      <c r="E7712" s="26" t="s">
        <v>34505</v>
      </c>
      <c r="F7712" s="26" t="s">
        <v>34506</v>
      </c>
      <c r="G7712" s="26" t="s">
        <v>9586</v>
      </c>
      <c r="H7712" s="26" t="s">
        <v>392</v>
      </c>
      <c r="I7712" s="26" t="s">
        <v>10627</v>
      </c>
      <c r="J7712" s="26" t="s">
        <v>34507</v>
      </c>
      <c r="K7712" s="26" t="s">
        <v>9582</v>
      </c>
      <c r="L7712" s="26" t="s">
        <v>34508</v>
      </c>
      <c r="M7712" s="26">
        <v>380979744031</v>
      </c>
      <c r="N7712" s="26">
        <v>2124487401</v>
      </c>
    </row>
    <row r="7713" spans="1:14">
      <c r="A7713" s="26" t="s">
        <v>2337</v>
      </c>
      <c r="B7713" s="26" t="s">
        <v>2338</v>
      </c>
      <c r="C7713" s="26" t="s">
        <v>1604</v>
      </c>
      <c r="D7713" s="26" t="s">
        <v>24</v>
      </c>
      <c r="E7713" s="26" t="s">
        <v>34509</v>
      </c>
      <c r="F7713" s="26" t="s">
        <v>32555</v>
      </c>
      <c r="G7713" s="26" t="s">
        <v>9591</v>
      </c>
      <c r="H7713" s="26" t="s">
        <v>133</v>
      </c>
      <c r="J7713" s="26" t="s">
        <v>146</v>
      </c>
      <c r="K7713" s="26" t="s">
        <v>9597</v>
      </c>
      <c r="L7713" s="26" t="s">
        <v>26201</v>
      </c>
      <c r="M7713" s="26">
        <v>380978536727</v>
      </c>
      <c r="N7713" s="26">
        <v>1210100000</v>
      </c>
    </row>
    <row r="7714" spans="1:14">
      <c r="A7714" s="26" t="s">
        <v>8526</v>
      </c>
      <c r="B7714" s="26" t="s">
        <v>8527</v>
      </c>
      <c r="C7714" s="26" t="s">
        <v>1604</v>
      </c>
      <c r="D7714" s="26" t="s">
        <v>24</v>
      </c>
      <c r="E7714" s="26" t="s">
        <v>34510</v>
      </c>
      <c r="F7714" s="26" t="s">
        <v>34511</v>
      </c>
      <c r="G7714" s="26" t="s">
        <v>9591</v>
      </c>
      <c r="H7714" s="26" t="s">
        <v>1269</v>
      </c>
      <c r="J7714" s="26" t="s">
        <v>8477</v>
      </c>
      <c r="K7714" s="26" t="s">
        <v>9597</v>
      </c>
      <c r="L7714" s="26" t="s">
        <v>34512</v>
      </c>
      <c r="M7714" s="26">
        <v>761321340204</v>
      </c>
      <c r="N7714" s="26">
        <v>5123582203</v>
      </c>
    </row>
    <row r="7715" spans="1:14">
      <c r="A7715" s="26" t="s">
        <v>7799</v>
      </c>
      <c r="B7715" s="26" t="s">
        <v>7800</v>
      </c>
      <c r="C7715" s="26">
        <v>14054198</v>
      </c>
      <c r="D7715" s="26" t="s">
        <v>1701</v>
      </c>
      <c r="E7715" s="26" t="s">
        <v>34513</v>
      </c>
      <c r="F7715" s="26" t="s">
        <v>34514</v>
      </c>
      <c r="G7715" s="26" t="s">
        <v>9601</v>
      </c>
      <c r="H7715" s="26" t="s">
        <v>1088</v>
      </c>
      <c r="J7715" s="26" t="s">
        <v>7664</v>
      </c>
      <c r="K7715" s="26" t="s">
        <v>9606</v>
      </c>
      <c r="L7715" s="26" t="s">
        <v>34515</v>
      </c>
      <c r="M7715" s="26">
        <v>380352246163</v>
      </c>
      <c r="N7715" s="26">
        <v>6123055100</v>
      </c>
    </row>
    <row r="7716" spans="1:14">
      <c r="A7716" s="26" t="s">
        <v>2744</v>
      </c>
      <c r="B7716" s="26" t="s">
        <v>2745</v>
      </c>
      <c r="C7716" s="26">
        <v>37463503</v>
      </c>
      <c r="D7716" s="26" t="s">
        <v>24</v>
      </c>
      <c r="E7716" s="26" t="s">
        <v>34516</v>
      </c>
      <c r="F7716" s="26" t="s">
        <v>34517</v>
      </c>
      <c r="G7716" s="26" t="s">
        <v>9586</v>
      </c>
      <c r="H7716" s="26" t="s">
        <v>133</v>
      </c>
      <c r="J7716" s="26" t="s">
        <v>2742</v>
      </c>
      <c r="K7716" s="26" t="s">
        <v>9597</v>
      </c>
      <c r="L7716" s="26" t="s">
        <v>34518</v>
      </c>
      <c r="M7716" s="26">
        <v>380957209285</v>
      </c>
      <c r="N7716" s="26">
        <v>520485203</v>
      </c>
    </row>
    <row r="7717" spans="1:14">
      <c r="A7717" s="26" t="s">
        <v>9067</v>
      </c>
      <c r="B7717" s="26" t="s">
        <v>9068</v>
      </c>
      <c r="C7717" s="26">
        <v>36752522</v>
      </c>
      <c r="D7717" s="26" t="s">
        <v>24</v>
      </c>
      <c r="E7717" s="26" t="s">
        <v>34519</v>
      </c>
      <c r="F7717" s="26" t="s">
        <v>34520</v>
      </c>
      <c r="G7717" s="26" t="s">
        <v>9579</v>
      </c>
      <c r="H7717" s="26" t="s">
        <v>1490</v>
      </c>
      <c r="I7717" s="26" t="s">
        <v>12333</v>
      </c>
      <c r="J7717" s="26" t="s">
        <v>21127</v>
      </c>
      <c r="K7717" s="26" t="s">
        <v>9582</v>
      </c>
      <c r="L7717" s="26" t="s">
        <v>34521</v>
      </c>
      <c r="M7717" s="26">
        <v>380668672904</v>
      </c>
      <c r="N7717" s="26">
        <v>5922686803</v>
      </c>
    </row>
    <row r="7718" spans="1:14">
      <c r="A7718" s="26" t="s">
        <v>1829</v>
      </c>
      <c r="B7718" s="26" t="s">
        <v>1830</v>
      </c>
      <c r="C7718" s="26">
        <v>37048032</v>
      </c>
      <c r="D7718" s="26" t="s">
        <v>24</v>
      </c>
      <c r="E7718" s="26" t="s">
        <v>34522</v>
      </c>
      <c r="F7718" s="26" t="s">
        <v>34523</v>
      </c>
      <c r="G7718" s="26" t="s">
        <v>9579</v>
      </c>
      <c r="H7718" s="26" t="s">
        <v>27</v>
      </c>
      <c r="I7718" s="26" t="s">
        <v>12860</v>
      </c>
      <c r="J7718" s="26" t="s">
        <v>34524</v>
      </c>
      <c r="K7718" s="26" t="s">
        <v>9582</v>
      </c>
      <c r="L7718" s="26" t="s">
        <v>34525</v>
      </c>
      <c r="M7718" s="26">
        <v>761106823318</v>
      </c>
      <c r="N7718" s="26">
        <v>522884804</v>
      </c>
    </row>
    <row r="7719" spans="1:14">
      <c r="A7719" s="26" t="s">
        <v>5052</v>
      </c>
      <c r="B7719" s="26" t="s">
        <v>5053</v>
      </c>
      <c r="C7719" s="26">
        <v>20763852</v>
      </c>
      <c r="D7719" s="26" t="s">
        <v>24</v>
      </c>
      <c r="E7719" s="26" t="s">
        <v>34526</v>
      </c>
      <c r="F7719" s="26" t="s">
        <v>34527</v>
      </c>
      <c r="G7719" s="26" t="s">
        <v>9579</v>
      </c>
      <c r="H7719" s="26" t="s">
        <v>735</v>
      </c>
      <c r="I7719" s="26" t="s">
        <v>9605</v>
      </c>
      <c r="J7719" s="26" t="s">
        <v>34528</v>
      </c>
      <c r="K7719" s="26" t="s">
        <v>9582</v>
      </c>
      <c r="L7719" s="26" t="s">
        <v>34529</v>
      </c>
      <c r="M7719" s="26">
        <v>380975898547</v>
      </c>
      <c r="N7719" s="26">
        <v>4621583604</v>
      </c>
    </row>
    <row r="7720" spans="1:14">
      <c r="A7720" s="26" t="s">
        <v>2701</v>
      </c>
      <c r="B7720" s="26" t="s">
        <v>2702</v>
      </c>
      <c r="C7720" s="26">
        <v>37741878</v>
      </c>
      <c r="D7720" s="26" t="s">
        <v>24</v>
      </c>
      <c r="E7720" s="26" t="s">
        <v>34530</v>
      </c>
      <c r="F7720" s="26" t="s">
        <v>34531</v>
      </c>
      <c r="G7720" s="26" t="s">
        <v>9586</v>
      </c>
      <c r="H7720" s="26" t="s">
        <v>133</v>
      </c>
      <c r="I7720" s="26" t="s">
        <v>16294</v>
      </c>
      <c r="J7720" s="26" t="s">
        <v>2705</v>
      </c>
      <c r="K7720" s="26" t="s">
        <v>9582</v>
      </c>
      <c r="L7720" s="26" t="s">
        <v>34532</v>
      </c>
      <c r="M7720" s="26">
        <v>380958450294</v>
      </c>
      <c r="N7720" s="26">
        <v>1224887101</v>
      </c>
    </row>
    <row r="7721" spans="1:14">
      <c r="A7721" s="26" t="s">
        <v>5695</v>
      </c>
      <c r="B7721" s="26" t="s">
        <v>5519</v>
      </c>
      <c r="C7721" s="26">
        <v>40075815</v>
      </c>
      <c r="D7721" s="26" t="s">
        <v>780</v>
      </c>
      <c r="E7721" s="26" t="s">
        <v>34533</v>
      </c>
      <c r="F7721" s="26" t="s">
        <v>34534</v>
      </c>
      <c r="G7721" s="26" t="s">
        <v>9601</v>
      </c>
      <c r="H7721" s="26" t="s">
        <v>885</v>
      </c>
      <c r="J7721" s="26" t="s">
        <v>910</v>
      </c>
      <c r="K7721" s="26" t="s">
        <v>9597</v>
      </c>
      <c r="L7721" s="26" t="s">
        <v>34535</v>
      </c>
      <c r="M7721" s="26">
        <v>380487278505</v>
      </c>
      <c r="N7721" s="26">
        <v>5110100000</v>
      </c>
    </row>
    <row r="7722" spans="1:14">
      <c r="A7722" s="26" t="s">
        <v>5603</v>
      </c>
      <c r="B7722" s="26" t="s">
        <v>5604</v>
      </c>
      <c r="C7722" s="26">
        <v>34002938</v>
      </c>
      <c r="D7722" s="26" t="s">
        <v>1701</v>
      </c>
      <c r="E7722" s="26" t="s">
        <v>34536</v>
      </c>
      <c r="F7722" s="26" t="s">
        <v>34537</v>
      </c>
      <c r="G7722" s="26" t="s">
        <v>9601</v>
      </c>
      <c r="H7722" s="26" t="s">
        <v>576</v>
      </c>
      <c r="J7722" s="26" t="s">
        <v>4543</v>
      </c>
      <c r="K7722" s="26" t="s">
        <v>9597</v>
      </c>
      <c r="L7722" s="26" t="s">
        <v>34538</v>
      </c>
      <c r="M7722" s="26">
        <v>380456551337</v>
      </c>
      <c r="N7722" s="26">
        <v>3211200000</v>
      </c>
    </row>
    <row r="7723" spans="1:14">
      <c r="A7723" s="26" t="s">
        <v>2207</v>
      </c>
      <c r="B7723" s="26" t="s">
        <v>2208</v>
      </c>
      <c r="C7723" s="26">
        <v>37871459</v>
      </c>
      <c r="D7723" s="26" t="s">
        <v>24</v>
      </c>
      <c r="E7723" s="26" t="s">
        <v>34539</v>
      </c>
      <c r="F7723" s="26" t="s">
        <v>34540</v>
      </c>
      <c r="G7723" s="26" t="s">
        <v>9586</v>
      </c>
      <c r="H7723" s="26" t="s">
        <v>133</v>
      </c>
      <c r="J7723" s="26" t="s">
        <v>2206</v>
      </c>
      <c r="K7723" s="26" t="s">
        <v>9597</v>
      </c>
      <c r="L7723" s="26" t="s">
        <v>34541</v>
      </c>
      <c r="M7723" s="26">
        <v>761924570094</v>
      </c>
      <c r="N7723" s="26">
        <v>1210200000</v>
      </c>
    </row>
    <row r="7724" spans="1:14">
      <c r="A7724" s="26" t="s">
        <v>7728</v>
      </c>
      <c r="B7724" s="26" t="s">
        <v>7729</v>
      </c>
      <c r="C7724" s="26">
        <v>38868583</v>
      </c>
      <c r="D7724" s="26" t="s">
        <v>24</v>
      </c>
      <c r="E7724" s="26" t="s">
        <v>34542</v>
      </c>
      <c r="F7724" s="26" t="s">
        <v>34543</v>
      </c>
      <c r="G7724" s="26" t="s">
        <v>9586</v>
      </c>
      <c r="H7724" s="26" t="s">
        <v>1088</v>
      </c>
      <c r="I7724" s="26" t="s">
        <v>10691</v>
      </c>
      <c r="J7724" s="26" t="s">
        <v>12834</v>
      </c>
      <c r="K7724" s="26" t="s">
        <v>9582</v>
      </c>
      <c r="L7724" s="26" t="s">
        <v>34544</v>
      </c>
      <c r="M7724" s="26">
        <v>380969977453</v>
      </c>
      <c r="N7724" s="26">
        <v>524882701</v>
      </c>
    </row>
    <row r="7725" spans="1:14">
      <c r="A7725" s="26" t="s">
        <v>2129</v>
      </c>
      <c r="B7725" s="26" t="s">
        <v>2130</v>
      </c>
      <c r="C7725" s="26">
        <v>38541660</v>
      </c>
      <c r="D7725" s="26" t="s">
        <v>24</v>
      </c>
      <c r="E7725" s="26" t="s">
        <v>34545</v>
      </c>
      <c r="F7725" s="26" t="s">
        <v>34546</v>
      </c>
      <c r="G7725" s="26" t="s">
        <v>9579</v>
      </c>
      <c r="H7725" s="26" t="s">
        <v>103</v>
      </c>
      <c r="I7725" s="26" t="s">
        <v>20153</v>
      </c>
      <c r="J7725" s="26" t="s">
        <v>34547</v>
      </c>
      <c r="K7725" s="26" t="s">
        <v>9582</v>
      </c>
      <c r="L7725" s="26" t="s">
        <v>34548</v>
      </c>
      <c r="M7725" s="26">
        <v>380965703048</v>
      </c>
      <c r="N7725" s="26">
        <v>724583201</v>
      </c>
    </row>
    <row r="7726" spans="1:14">
      <c r="A7726" s="26" t="s">
        <v>2399</v>
      </c>
      <c r="B7726" s="26" t="s">
        <v>2400</v>
      </c>
      <c r="C7726" s="26">
        <v>1985848</v>
      </c>
      <c r="D7726" s="26" t="s">
        <v>780</v>
      </c>
      <c r="E7726" s="26" t="s">
        <v>34549</v>
      </c>
      <c r="F7726" s="26" t="s">
        <v>34550</v>
      </c>
      <c r="G7726" s="26" t="s">
        <v>9601</v>
      </c>
      <c r="H7726" s="26" t="s">
        <v>133</v>
      </c>
      <c r="J7726" s="26" t="s">
        <v>2401</v>
      </c>
      <c r="K7726" s="26" t="s">
        <v>9597</v>
      </c>
      <c r="L7726" s="26" t="s">
        <v>34551</v>
      </c>
      <c r="M7726" s="26">
        <v>380686303462</v>
      </c>
      <c r="N7726" s="26">
        <v>122787502</v>
      </c>
    </row>
    <row r="7727" spans="1:14">
      <c r="A7727" s="26" t="s">
        <v>7082</v>
      </c>
      <c r="B7727" s="26" t="s">
        <v>7083</v>
      </c>
      <c r="C7727" s="26">
        <v>38407717</v>
      </c>
      <c r="D7727" s="26" t="s">
        <v>24</v>
      </c>
      <c r="E7727" s="26" t="s">
        <v>34552</v>
      </c>
      <c r="F7727" s="26" t="s">
        <v>34553</v>
      </c>
      <c r="G7727" s="26" t="s">
        <v>9579</v>
      </c>
      <c r="H7727" s="26" t="s">
        <v>987</v>
      </c>
      <c r="I7727" s="26" t="s">
        <v>10311</v>
      </c>
      <c r="J7727" s="26" t="s">
        <v>34554</v>
      </c>
      <c r="K7727" s="26" t="s">
        <v>9582</v>
      </c>
      <c r="L7727" s="26" t="s">
        <v>34555</v>
      </c>
      <c r="M7727" s="26">
        <v>380971552213</v>
      </c>
      <c r="N7727" s="26">
        <v>721882005</v>
      </c>
    </row>
    <row r="7728" spans="1:14">
      <c r="A7728" s="26" t="s">
        <v>5994</v>
      </c>
      <c r="B7728" s="26" t="s">
        <v>5995</v>
      </c>
      <c r="C7728" s="26">
        <v>31822150</v>
      </c>
      <c r="D7728" s="26" t="s">
        <v>1701</v>
      </c>
      <c r="E7728" s="26" t="s">
        <v>34556</v>
      </c>
      <c r="F7728" s="26" t="s">
        <v>34557</v>
      </c>
      <c r="G7728" s="26" t="s">
        <v>9601</v>
      </c>
      <c r="H7728" s="26" t="s">
        <v>835</v>
      </c>
      <c r="J7728" s="26" t="s">
        <v>6071</v>
      </c>
      <c r="K7728" s="26" t="s">
        <v>9597</v>
      </c>
      <c r="L7728" s="26" t="s">
        <v>34558</v>
      </c>
      <c r="M7728" s="26">
        <v>380516143280</v>
      </c>
      <c r="N7728" s="26">
        <v>3523185202</v>
      </c>
    </row>
    <row r="7729" spans="1:14">
      <c r="A7729" s="26" t="s">
        <v>7212</v>
      </c>
      <c r="B7729" s="26" t="s">
        <v>7213</v>
      </c>
      <c r="C7729" s="26">
        <v>36121268</v>
      </c>
      <c r="D7729" s="26" t="s">
        <v>780</v>
      </c>
      <c r="E7729" s="26" t="s">
        <v>34559</v>
      </c>
      <c r="F7729" s="26" t="s">
        <v>9787</v>
      </c>
      <c r="G7729" s="26" t="s">
        <v>9601</v>
      </c>
      <c r="H7729" s="26" t="s">
        <v>987</v>
      </c>
      <c r="J7729" s="26" t="s">
        <v>1008</v>
      </c>
      <c r="K7729" s="26" t="s">
        <v>9597</v>
      </c>
      <c r="L7729" s="26" t="s">
        <v>34560</v>
      </c>
      <c r="M7729" s="26">
        <v>761039100385</v>
      </c>
      <c r="N7729" s="26">
        <v>122086501</v>
      </c>
    </row>
    <row r="7730" spans="1:14">
      <c r="A7730" s="26" t="s">
        <v>3717</v>
      </c>
      <c r="B7730" s="26" t="s">
        <v>3718</v>
      </c>
      <c r="C7730" s="26">
        <v>38969547</v>
      </c>
      <c r="D7730" s="26" t="s">
        <v>24</v>
      </c>
      <c r="E7730" s="26" t="s">
        <v>34561</v>
      </c>
      <c r="F7730" s="26" t="s">
        <v>34562</v>
      </c>
      <c r="G7730" s="26" t="s">
        <v>9586</v>
      </c>
      <c r="H7730" s="26" t="s">
        <v>468</v>
      </c>
      <c r="J7730" s="26" t="s">
        <v>481</v>
      </c>
      <c r="K7730" s="26" t="s">
        <v>9597</v>
      </c>
      <c r="L7730" s="26" t="s">
        <v>34563</v>
      </c>
      <c r="M7730" s="26">
        <v>761225151752</v>
      </c>
      <c r="N7730" s="26">
        <v>1222380503</v>
      </c>
    </row>
    <row r="7731" spans="1:14">
      <c r="A7731" s="26" t="s">
        <v>3985</v>
      </c>
      <c r="B7731" s="26" t="s">
        <v>3986</v>
      </c>
      <c r="C7731" s="26">
        <v>41901934</v>
      </c>
      <c r="D7731" s="26" t="s">
        <v>24</v>
      </c>
      <c r="E7731" s="26" t="s">
        <v>34564</v>
      </c>
      <c r="F7731" s="26" t="s">
        <v>34565</v>
      </c>
      <c r="G7731" s="26" t="s">
        <v>9586</v>
      </c>
      <c r="H7731" s="26" t="s">
        <v>506</v>
      </c>
      <c r="J7731" s="26" t="s">
        <v>26145</v>
      </c>
      <c r="K7731" s="26" t="s">
        <v>9582</v>
      </c>
      <c r="L7731" s="26" t="s">
        <v>34566</v>
      </c>
      <c r="M7731" s="26">
        <v>380678113037</v>
      </c>
      <c r="N7731" s="26">
        <v>2622886601</v>
      </c>
    </row>
    <row r="7732" spans="1:14">
      <c r="A7732" s="26" t="s">
        <v>6104</v>
      </c>
      <c r="B7732" s="26" t="s">
        <v>6105</v>
      </c>
      <c r="C7732" s="26">
        <v>1998615</v>
      </c>
      <c r="D7732" s="26" t="s">
        <v>780</v>
      </c>
      <c r="E7732" s="26" t="s">
        <v>34567</v>
      </c>
      <c r="F7732" s="26" t="s">
        <v>9787</v>
      </c>
      <c r="G7732" s="26" t="s">
        <v>9601</v>
      </c>
      <c r="H7732" s="26" t="s">
        <v>885</v>
      </c>
      <c r="J7732" s="26" t="s">
        <v>6106</v>
      </c>
      <c r="K7732" s="26" t="s">
        <v>9597</v>
      </c>
      <c r="L7732" s="26" t="s">
        <v>34568</v>
      </c>
      <c r="M7732" s="26">
        <v>380486321174</v>
      </c>
      <c r="N7732" s="26">
        <v>5120210100</v>
      </c>
    </row>
    <row r="7733" spans="1:14">
      <c r="A7733" s="26" t="s">
        <v>2851</v>
      </c>
      <c r="B7733" s="26" t="s">
        <v>2852</v>
      </c>
      <c r="C7733" s="26">
        <v>13491258</v>
      </c>
      <c r="D7733" s="26" t="s">
        <v>1701</v>
      </c>
      <c r="E7733" s="26" t="s">
        <v>34569</v>
      </c>
      <c r="F7733" s="26" t="s">
        <v>34570</v>
      </c>
      <c r="G7733" s="26" t="s">
        <v>9601</v>
      </c>
      <c r="H7733" s="26" t="s">
        <v>258</v>
      </c>
      <c r="I7733" s="26" t="s">
        <v>14964</v>
      </c>
      <c r="J7733" s="26" t="s">
        <v>2586</v>
      </c>
      <c r="K7733" s="26" t="s">
        <v>9597</v>
      </c>
      <c r="L7733" s="26" t="s">
        <v>34571</v>
      </c>
      <c r="M7733" s="26">
        <v>380935226818</v>
      </c>
      <c r="N7733" s="26">
        <v>124755800</v>
      </c>
    </row>
    <row r="7734" spans="1:14">
      <c r="A7734" s="26" t="s">
        <v>6581</v>
      </c>
      <c r="B7734" s="26" t="s">
        <v>6582</v>
      </c>
      <c r="C7734" s="26">
        <v>38381474</v>
      </c>
      <c r="D7734" s="26" t="s">
        <v>24</v>
      </c>
      <c r="E7734" s="26" t="s">
        <v>34572</v>
      </c>
      <c r="F7734" s="26" t="s">
        <v>34573</v>
      </c>
      <c r="G7734" s="26" t="s">
        <v>9586</v>
      </c>
      <c r="H7734" s="26" t="s">
        <v>949</v>
      </c>
      <c r="J7734" s="26" t="s">
        <v>973</v>
      </c>
      <c r="K7734" s="26" t="s">
        <v>9597</v>
      </c>
      <c r="L7734" s="26" t="s">
        <v>34574</v>
      </c>
      <c r="M7734" s="26">
        <v>380535546267</v>
      </c>
      <c r="N7734" s="26">
        <v>5310900000</v>
      </c>
    </row>
    <row r="7735" spans="1:14">
      <c r="A7735" s="26" t="s">
        <v>6884</v>
      </c>
      <c r="B7735" s="26" t="s">
        <v>6885</v>
      </c>
      <c r="C7735" s="26">
        <v>38525759</v>
      </c>
      <c r="D7735" s="26" t="s">
        <v>24</v>
      </c>
      <c r="E7735" s="26" t="s">
        <v>34575</v>
      </c>
      <c r="F7735" s="26" t="s">
        <v>34576</v>
      </c>
      <c r="G7735" s="26" t="s">
        <v>9586</v>
      </c>
      <c r="H7735" s="26" t="s">
        <v>949</v>
      </c>
      <c r="I7735" s="26" t="s">
        <v>14376</v>
      </c>
      <c r="J7735" s="26" t="s">
        <v>34577</v>
      </c>
      <c r="K7735" s="26" t="s">
        <v>9582</v>
      </c>
      <c r="L7735" s="26" t="s">
        <v>34578</v>
      </c>
      <c r="M7735" s="26">
        <v>380532643532</v>
      </c>
      <c r="N7735" s="26">
        <v>5324081001</v>
      </c>
    </row>
    <row r="7736" spans="1:14">
      <c r="A7736" s="26" t="s">
        <v>4848</v>
      </c>
      <c r="B7736" s="26" t="s">
        <v>4849</v>
      </c>
      <c r="C7736" s="26">
        <v>42974427</v>
      </c>
      <c r="D7736" s="26" t="s">
        <v>780</v>
      </c>
      <c r="E7736" s="26" t="s">
        <v>34579</v>
      </c>
      <c r="F7736" s="26" t="s">
        <v>10114</v>
      </c>
      <c r="G7736" s="26" t="s">
        <v>9601</v>
      </c>
      <c r="H7736" s="26" t="s">
        <v>711</v>
      </c>
      <c r="I7736" s="26" t="s">
        <v>13515</v>
      </c>
      <c r="J7736" s="26" t="s">
        <v>723</v>
      </c>
      <c r="K7736" s="26" t="s">
        <v>9597</v>
      </c>
      <c r="L7736" s="26" t="s">
        <v>34580</v>
      </c>
      <c r="M7736" s="26">
        <v>380647133759</v>
      </c>
      <c r="N7736" s="26">
        <v>122380403</v>
      </c>
    </row>
    <row r="7737" spans="1:14">
      <c r="A7737" s="26" t="s">
        <v>3236</v>
      </c>
      <c r="B7737" s="26" t="s">
        <v>3237</v>
      </c>
      <c r="C7737" s="26">
        <v>41823453</v>
      </c>
      <c r="D7737" s="26" t="s">
        <v>24</v>
      </c>
      <c r="E7737" s="26" t="s">
        <v>34581</v>
      </c>
      <c r="F7737" s="26" t="s">
        <v>34582</v>
      </c>
      <c r="G7737" s="26" t="s">
        <v>9586</v>
      </c>
      <c r="H7737" s="26" t="s">
        <v>375</v>
      </c>
      <c r="I7737" s="26" t="s">
        <v>11343</v>
      </c>
      <c r="J7737" s="26" t="s">
        <v>3238</v>
      </c>
      <c r="K7737" s="26" t="s">
        <v>9582</v>
      </c>
      <c r="L7737" s="26" t="s">
        <v>34583</v>
      </c>
      <c r="M7737" s="26">
        <v>380413754217</v>
      </c>
      <c r="N7737" s="26">
        <v>1824755100</v>
      </c>
    </row>
    <row r="7738" spans="1:14">
      <c r="A7738" s="26" t="s">
        <v>4037</v>
      </c>
      <c r="B7738" s="26" t="s">
        <v>4035</v>
      </c>
      <c r="C7738" s="26">
        <v>1993629</v>
      </c>
      <c r="D7738" s="26" t="s">
        <v>24</v>
      </c>
      <c r="E7738" s="26" t="s">
        <v>34584</v>
      </c>
      <c r="F7738" s="26" t="s">
        <v>34585</v>
      </c>
      <c r="G7738" s="26" t="s">
        <v>9579</v>
      </c>
      <c r="H7738" s="26" t="s">
        <v>506</v>
      </c>
      <c r="J7738" s="26" t="s">
        <v>34586</v>
      </c>
      <c r="K7738" s="26" t="s">
        <v>9582</v>
      </c>
      <c r="L7738" s="26" t="s">
        <v>34587</v>
      </c>
      <c r="M7738" s="26">
        <v>380347643534</v>
      </c>
      <c r="N7738" s="26">
        <v>2625255306</v>
      </c>
    </row>
    <row r="7739" spans="1:14">
      <c r="A7739" s="26" t="s">
        <v>2970</v>
      </c>
      <c r="B7739" s="26" t="s">
        <v>2971</v>
      </c>
      <c r="C7739" s="26">
        <v>37544435</v>
      </c>
      <c r="D7739" s="26" t="s">
        <v>24</v>
      </c>
      <c r="E7739" s="26" t="s">
        <v>34588</v>
      </c>
      <c r="F7739" s="26" t="s">
        <v>34589</v>
      </c>
      <c r="G7739" s="26" t="s">
        <v>9586</v>
      </c>
      <c r="H7739" s="26" t="s">
        <v>258</v>
      </c>
      <c r="I7739" s="26" t="s">
        <v>10104</v>
      </c>
      <c r="J7739" s="26" t="s">
        <v>7135</v>
      </c>
      <c r="K7739" s="26" t="s">
        <v>9582</v>
      </c>
      <c r="L7739" s="26" t="s">
        <v>34590</v>
      </c>
      <c r="M7739" s="26">
        <v>380999728158</v>
      </c>
      <c r="N7739" s="26">
        <v>122084003</v>
      </c>
    </row>
    <row r="7740" spans="1:14">
      <c r="A7740" s="26" t="s">
        <v>6030</v>
      </c>
      <c r="B7740" s="26" t="s">
        <v>6031</v>
      </c>
      <c r="C7740" s="26">
        <v>5483182</v>
      </c>
      <c r="D7740" s="26" t="s">
        <v>24</v>
      </c>
      <c r="E7740" s="26" t="s">
        <v>34591</v>
      </c>
      <c r="F7740" s="26" t="s">
        <v>34592</v>
      </c>
      <c r="G7740" s="26" t="s">
        <v>9586</v>
      </c>
      <c r="H7740" s="26" t="s">
        <v>835</v>
      </c>
      <c r="J7740" s="26" t="s">
        <v>848</v>
      </c>
      <c r="K7740" s="26" t="s">
        <v>9597</v>
      </c>
      <c r="L7740" s="26" t="s">
        <v>34059</v>
      </c>
      <c r="M7740" s="26">
        <v>380512446633</v>
      </c>
      <c r="N7740" s="26">
        <v>4623010100</v>
      </c>
    </row>
    <row r="7741" spans="1:14">
      <c r="A7741" s="26" t="s">
        <v>7677</v>
      </c>
      <c r="B7741" s="26" t="s">
        <v>7678</v>
      </c>
      <c r="C7741" s="26">
        <v>38440115</v>
      </c>
      <c r="D7741" s="26" t="s">
        <v>24</v>
      </c>
      <c r="E7741" s="26" t="s">
        <v>34593</v>
      </c>
      <c r="F7741" s="26" t="s">
        <v>34594</v>
      </c>
      <c r="G7741" s="26" t="s">
        <v>9586</v>
      </c>
      <c r="H7741" s="26" t="s">
        <v>1088</v>
      </c>
      <c r="I7741" s="26" t="s">
        <v>16873</v>
      </c>
      <c r="J7741" s="26" t="s">
        <v>34595</v>
      </c>
      <c r="K7741" s="26" t="s">
        <v>9582</v>
      </c>
      <c r="L7741" s="26" t="s">
        <v>34596</v>
      </c>
      <c r="M7741" s="26">
        <v>380354650798</v>
      </c>
      <c r="N7741" s="26">
        <v>6123487101</v>
      </c>
    </row>
    <row r="7742" spans="1:14">
      <c r="A7742" s="26" t="s">
        <v>3634</v>
      </c>
      <c r="B7742" s="26" t="s">
        <v>3635</v>
      </c>
      <c r="C7742" s="26">
        <v>1992914</v>
      </c>
      <c r="D7742" s="26" t="s">
        <v>24</v>
      </c>
      <c r="E7742" s="26" t="s">
        <v>34597</v>
      </c>
      <c r="F7742" s="26" t="s">
        <v>3635</v>
      </c>
      <c r="G7742" s="26" t="s">
        <v>9591</v>
      </c>
      <c r="H7742" s="26" t="s">
        <v>468</v>
      </c>
      <c r="I7742" s="26" t="s">
        <v>15268</v>
      </c>
      <c r="J7742" s="26" t="s">
        <v>473</v>
      </c>
      <c r="K7742" s="26" t="s">
        <v>9597</v>
      </c>
      <c r="L7742" s="26" t="s">
        <v>34598</v>
      </c>
      <c r="M7742" s="26">
        <v>380614344414</v>
      </c>
      <c r="N7742" s="26">
        <v>2321510100</v>
      </c>
    </row>
    <row r="7743" spans="1:14">
      <c r="A7743" s="26" t="s">
        <v>8569</v>
      </c>
      <c r="B7743" s="26" t="s">
        <v>8570</v>
      </c>
      <c r="C7743" s="26">
        <v>42719341</v>
      </c>
      <c r="D7743" s="26" t="s">
        <v>24</v>
      </c>
      <c r="E7743" s="26" t="s">
        <v>34599</v>
      </c>
      <c r="F7743" s="26" t="s">
        <v>34600</v>
      </c>
      <c r="G7743" s="26" t="s">
        <v>9586</v>
      </c>
      <c r="H7743" s="26" t="s">
        <v>1269</v>
      </c>
      <c r="J7743" s="26" t="s">
        <v>1298</v>
      </c>
      <c r="K7743" s="26" t="s">
        <v>9597</v>
      </c>
      <c r="L7743" s="26" t="s">
        <v>12054</v>
      </c>
      <c r="M7743" s="26">
        <v>380994885070</v>
      </c>
      <c r="N7743" s="26">
        <v>6510100000</v>
      </c>
    </row>
    <row r="7744" spans="1:14">
      <c r="A7744" s="26" t="s">
        <v>9236</v>
      </c>
      <c r="B7744" s="26" t="s">
        <v>9237</v>
      </c>
      <c r="C7744" s="26" t="s">
        <v>1604</v>
      </c>
      <c r="D7744" s="26" t="s">
        <v>24</v>
      </c>
      <c r="E7744" s="26" t="s">
        <v>34601</v>
      </c>
      <c r="F7744" s="26" t="s">
        <v>10050</v>
      </c>
      <c r="G7744" s="26" t="s">
        <v>9591</v>
      </c>
      <c r="H7744" s="26" t="s">
        <v>1490</v>
      </c>
      <c r="J7744" s="26" t="s">
        <v>1553</v>
      </c>
      <c r="K7744" s="26" t="s">
        <v>9597</v>
      </c>
      <c r="L7744" s="26" t="s">
        <v>30459</v>
      </c>
      <c r="M7744" s="26">
        <v>380673471710</v>
      </c>
      <c r="N7744" s="26">
        <v>524955100</v>
      </c>
    </row>
    <row r="7745" spans="1:14">
      <c r="A7745" s="26" t="s">
        <v>2080</v>
      </c>
      <c r="B7745" s="26" t="s">
        <v>2081</v>
      </c>
      <c r="C7745" s="26">
        <v>38485727</v>
      </c>
      <c r="D7745" s="26" t="s">
        <v>24</v>
      </c>
      <c r="E7745" s="26" t="s">
        <v>34602</v>
      </c>
      <c r="F7745" s="26" t="s">
        <v>34603</v>
      </c>
      <c r="G7745" s="26" t="s">
        <v>9579</v>
      </c>
      <c r="H7745" s="26" t="s">
        <v>103</v>
      </c>
      <c r="I7745" s="26" t="s">
        <v>9833</v>
      </c>
      <c r="J7745" s="26" t="s">
        <v>34604</v>
      </c>
      <c r="K7745" s="26" t="s">
        <v>9582</v>
      </c>
      <c r="L7745" s="26" t="s">
        <v>34605</v>
      </c>
      <c r="M7745" s="26">
        <v>380337723957</v>
      </c>
      <c r="N7745" s="26">
        <v>723384917</v>
      </c>
    </row>
    <row r="7746" spans="1:14">
      <c r="A7746" s="26" t="s">
        <v>6232</v>
      </c>
      <c r="B7746" s="26" t="s">
        <v>6233</v>
      </c>
      <c r="C7746" s="26">
        <v>38552185</v>
      </c>
      <c r="D7746" s="26" t="s">
        <v>24</v>
      </c>
      <c r="E7746" s="26" t="s">
        <v>34606</v>
      </c>
      <c r="F7746" s="26" t="s">
        <v>34607</v>
      </c>
      <c r="G7746" s="26" t="s">
        <v>9579</v>
      </c>
      <c r="H7746" s="26" t="s">
        <v>885</v>
      </c>
      <c r="I7746" s="26" t="s">
        <v>11207</v>
      </c>
      <c r="J7746" s="26" t="s">
        <v>34608</v>
      </c>
      <c r="K7746" s="26" t="s">
        <v>9582</v>
      </c>
      <c r="L7746" s="26" t="s">
        <v>34609</v>
      </c>
      <c r="M7746" s="26">
        <v>380954676281</v>
      </c>
      <c r="N7746" s="26">
        <v>5123355304</v>
      </c>
    </row>
    <row r="7747" spans="1:14">
      <c r="A7747" s="26" t="s">
        <v>2796</v>
      </c>
      <c r="B7747" s="26" t="s">
        <v>2797</v>
      </c>
      <c r="C7747" s="26">
        <v>37980245</v>
      </c>
      <c r="D7747" s="26" t="s">
        <v>24</v>
      </c>
      <c r="E7747" s="26" t="s">
        <v>34610</v>
      </c>
      <c r="F7747" s="26" t="s">
        <v>34611</v>
      </c>
      <c r="G7747" s="26" t="s">
        <v>9586</v>
      </c>
      <c r="H7747" s="26" t="s">
        <v>258</v>
      </c>
      <c r="I7747" s="26" t="s">
        <v>12995</v>
      </c>
      <c r="J7747" s="26" t="s">
        <v>34612</v>
      </c>
      <c r="K7747" s="26" t="s">
        <v>9606</v>
      </c>
      <c r="L7747" s="26" t="s">
        <v>34613</v>
      </c>
      <c r="M7747" s="26">
        <v>380666030037</v>
      </c>
      <c r="N7747" s="26">
        <v>1421557200</v>
      </c>
    </row>
    <row r="7748" spans="1:14">
      <c r="A7748" s="26" t="s">
        <v>7847</v>
      </c>
      <c r="B7748" s="26" t="s">
        <v>7848</v>
      </c>
      <c r="C7748" s="26">
        <v>38610896</v>
      </c>
      <c r="D7748" s="26" t="s">
        <v>24</v>
      </c>
      <c r="E7748" s="26" t="s">
        <v>34614</v>
      </c>
      <c r="F7748" s="26" t="s">
        <v>34615</v>
      </c>
      <c r="G7748" s="26" t="s">
        <v>9586</v>
      </c>
      <c r="H7748" s="26" t="s">
        <v>1122</v>
      </c>
      <c r="I7748" s="26" t="s">
        <v>13380</v>
      </c>
      <c r="J7748" s="26" t="s">
        <v>6959</v>
      </c>
      <c r="K7748" s="26" t="s">
        <v>9582</v>
      </c>
      <c r="L7748" s="26" t="s">
        <v>34616</v>
      </c>
      <c r="M7748" s="26">
        <v>380574927192</v>
      </c>
      <c r="N7748" s="26">
        <v>521284006</v>
      </c>
    </row>
    <row r="7749" spans="1:14">
      <c r="A7749" s="26" t="s">
        <v>3465</v>
      </c>
      <c r="B7749" s="26" t="s">
        <v>3466</v>
      </c>
      <c r="C7749" s="26">
        <v>38182296</v>
      </c>
      <c r="D7749" s="26" t="s">
        <v>24</v>
      </c>
      <c r="E7749" s="26" t="s">
        <v>34617</v>
      </c>
      <c r="F7749" s="26" t="s">
        <v>34618</v>
      </c>
      <c r="G7749" s="26" t="s">
        <v>9586</v>
      </c>
      <c r="H7749" s="26" t="s">
        <v>392</v>
      </c>
      <c r="I7749" s="26" t="s">
        <v>10280</v>
      </c>
      <c r="J7749" s="26" t="s">
        <v>30442</v>
      </c>
      <c r="K7749" s="26" t="s">
        <v>9582</v>
      </c>
      <c r="L7749" s="26" t="s">
        <v>34619</v>
      </c>
      <c r="M7749" s="26">
        <v>380972358905</v>
      </c>
      <c r="N7749" s="26">
        <v>2123681501</v>
      </c>
    </row>
    <row r="7750" spans="1:14">
      <c r="A7750" s="26" t="s">
        <v>5779</v>
      </c>
      <c r="B7750" s="26" t="s">
        <v>5780</v>
      </c>
      <c r="C7750" s="26">
        <v>21467676</v>
      </c>
      <c r="D7750" s="26" t="s">
        <v>24</v>
      </c>
      <c r="E7750" s="26" t="s">
        <v>34620</v>
      </c>
      <c r="F7750" s="26" t="s">
        <v>10050</v>
      </c>
      <c r="G7750" s="26" t="s">
        <v>9591</v>
      </c>
      <c r="H7750" s="26" t="s">
        <v>799</v>
      </c>
      <c r="J7750" s="26" t="s">
        <v>800</v>
      </c>
      <c r="K7750" s="26" t="s">
        <v>9597</v>
      </c>
      <c r="L7750" s="26" t="s">
        <v>34621</v>
      </c>
      <c r="M7750" s="26">
        <v>760890743320</v>
      </c>
      <c r="N7750" s="26">
        <v>4822784009</v>
      </c>
    </row>
    <row r="7751" spans="1:14">
      <c r="A7751" s="26" t="s">
        <v>7574</v>
      </c>
      <c r="B7751" s="26" t="s">
        <v>7575</v>
      </c>
      <c r="C7751" s="26">
        <v>38232032</v>
      </c>
      <c r="D7751" s="26" t="s">
        <v>24</v>
      </c>
      <c r="E7751" s="26" t="s">
        <v>34622</v>
      </c>
      <c r="F7751" s="26" t="s">
        <v>34623</v>
      </c>
      <c r="G7751" s="26" t="s">
        <v>9586</v>
      </c>
      <c r="H7751" s="26" t="s">
        <v>1088</v>
      </c>
      <c r="I7751" s="26" t="s">
        <v>9743</v>
      </c>
      <c r="J7751" s="26" t="s">
        <v>34624</v>
      </c>
      <c r="K7751" s="26" t="s">
        <v>9582</v>
      </c>
      <c r="L7751" s="26" t="s">
        <v>34625</v>
      </c>
      <c r="M7751" s="26">
        <v>761341618904</v>
      </c>
      <c r="N7751" s="26">
        <v>6120882101</v>
      </c>
    </row>
    <row r="7752" spans="1:14">
      <c r="A7752" s="26" t="s">
        <v>3345</v>
      </c>
      <c r="B7752" s="26" t="s">
        <v>3346</v>
      </c>
      <c r="C7752" s="26">
        <v>1992430</v>
      </c>
      <c r="D7752" s="26" t="s">
        <v>780</v>
      </c>
      <c r="E7752" s="26" t="s">
        <v>34626</v>
      </c>
      <c r="F7752" s="26" t="s">
        <v>13854</v>
      </c>
      <c r="G7752" s="26" t="s">
        <v>9601</v>
      </c>
      <c r="H7752" s="26" t="s">
        <v>392</v>
      </c>
      <c r="J7752" s="26" t="s">
        <v>17374</v>
      </c>
      <c r="K7752" s="26" t="s">
        <v>9597</v>
      </c>
      <c r="L7752" s="26" t="s">
        <v>20408</v>
      </c>
      <c r="M7752" s="26">
        <v>380314143044</v>
      </c>
      <c r="N7752" s="26">
        <v>111690301</v>
      </c>
    </row>
    <row r="7753" spans="1:14">
      <c r="A7753" s="26" t="s">
        <v>6262</v>
      </c>
      <c r="B7753" s="26" t="s">
        <v>6263</v>
      </c>
      <c r="C7753" s="26">
        <v>5446433</v>
      </c>
      <c r="D7753" s="26" t="s">
        <v>780</v>
      </c>
      <c r="E7753" s="26" t="s">
        <v>34627</v>
      </c>
      <c r="F7753" s="26" t="s">
        <v>20051</v>
      </c>
      <c r="G7753" s="26" t="s">
        <v>9601</v>
      </c>
      <c r="H7753" s="26" t="s">
        <v>885</v>
      </c>
      <c r="J7753" s="26" t="s">
        <v>910</v>
      </c>
      <c r="K7753" s="26" t="s">
        <v>9597</v>
      </c>
      <c r="L7753" s="26" t="s">
        <v>34628</v>
      </c>
      <c r="M7753" s="26">
        <v>380487554519</v>
      </c>
      <c r="N7753" s="26">
        <v>5110100000</v>
      </c>
    </row>
    <row r="7754" spans="1:14">
      <c r="A7754" s="26" t="s">
        <v>3483</v>
      </c>
      <c r="B7754" s="26" t="s">
        <v>3484</v>
      </c>
      <c r="C7754" s="26">
        <v>42043319</v>
      </c>
      <c r="D7754" s="26" t="s">
        <v>24</v>
      </c>
      <c r="E7754" s="26" t="s">
        <v>34629</v>
      </c>
      <c r="F7754" s="26" t="s">
        <v>34630</v>
      </c>
      <c r="G7754" s="26" t="s">
        <v>9586</v>
      </c>
      <c r="H7754" s="26" t="s">
        <v>392</v>
      </c>
      <c r="I7754" s="26" t="s">
        <v>10627</v>
      </c>
      <c r="J7754" s="26" t="s">
        <v>3445</v>
      </c>
      <c r="K7754" s="26" t="s">
        <v>9582</v>
      </c>
      <c r="L7754" s="26" t="s">
        <v>34631</v>
      </c>
      <c r="M7754" s="26">
        <v>380673108393</v>
      </c>
      <c r="N7754" s="26">
        <v>2124482401</v>
      </c>
    </row>
    <row r="7755" spans="1:14">
      <c r="A7755" s="26" t="s">
        <v>7126</v>
      </c>
      <c r="B7755" s="26" t="s">
        <v>7127</v>
      </c>
      <c r="C7755" s="26">
        <v>38492302</v>
      </c>
      <c r="D7755" s="26" t="s">
        <v>24</v>
      </c>
      <c r="E7755" s="26" t="s">
        <v>34632</v>
      </c>
      <c r="F7755" s="26" t="s">
        <v>34633</v>
      </c>
      <c r="G7755" s="26" t="s">
        <v>9579</v>
      </c>
      <c r="H7755" s="26" t="s">
        <v>987</v>
      </c>
      <c r="I7755" s="26" t="s">
        <v>9634</v>
      </c>
      <c r="J7755" s="26" t="s">
        <v>9819</v>
      </c>
      <c r="K7755" s="26" t="s">
        <v>9582</v>
      </c>
      <c r="L7755" s="26" t="s">
        <v>34634</v>
      </c>
      <c r="M7755" s="26">
        <v>380362276770</v>
      </c>
      <c r="N7755" s="26">
        <v>121180803</v>
      </c>
    </row>
    <row r="7756" spans="1:14">
      <c r="A7756" s="26" t="s">
        <v>9158</v>
      </c>
      <c r="B7756" s="26" t="s">
        <v>9159</v>
      </c>
      <c r="C7756" s="26">
        <v>38541220</v>
      </c>
      <c r="D7756" s="26" t="s">
        <v>24</v>
      </c>
      <c r="E7756" s="26" t="s">
        <v>34635</v>
      </c>
      <c r="F7756" s="26" t="s">
        <v>34636</v>
      </c>
      <c r="G7756" s="26" t="s">
        <v>9579</v>
      </c>
      <c r="H7756" s="26" t="s">
        <v>1490</v>
      </c>
      <c r="J7756" s="26" t="s">
        <v>34637</v>
      </c>
      <c r="K7756" s="26" t="s">
        <v>9582</v>
      </c>
      <c r="L7756" s="26" t="s">
        <v>34638</v>
      </c>
      <c r="M7756" s="26">
        <v>380678559486</v>
      </c>
      <c r="N7756" s="26" t="e">
        <v>#N/A</v>
      </c>
    </row>
    <row r="7757" spans="1:14">
      <c r="A7757" s="26" t="s">
        <v>8387</v>
      </c>
      <c r="B7757" s="26" t="s">
        <v>8388</v>
      </c>
      <c r="C7757" s="26">
        <v>38743216</v>
      </c>
      <c r="D7757" s="26" t="s">
        <v>24</v>
      </c>
      <c r="E7757" s="26" t="s">
        <v>34639</v>
      </c>
      <c r="F7757" s="26" t="s">
        <v>34640</v>
      </c>
      <c r="G7757" s="26" t="s">
        <v>9586</v>
      </c>
      <c r="H7757" s="26" t="s">
        <v>1122</v>
      </c>
      <c r="I7757" s="26" t="s">
        <v>16554</v>
      </c>
      <c r="J7757" s="26" t="s">
        <v>1265</v>
      </c>
      <c r="K7757" s="26" t="s">
        <v>9606</v>
      </c>
      <c r="L7757" s="26" t="s">
        <v>25085</v>
      </c>
      <c r="M7757" s="26">
        <v>380973219501</v>
      </c>
      <c r="N7757" s="26">
        <v>120483604</v>
      </c>
    </row>
    <row r="7758" spans="1:14">
      <c r="A7758" s="26" t="s">
        <v>5808</v>
      </c>
      <c r="B7758" s="26" t="s">
        <v>5809</v>
      </c>
      <c r="C7758" s="26">
        <v>23379143</v>
      </c>
      <c r="D7758" s="26" t="s">
        <v>24</v>
      </c>
      <c r="E7758" s="26" t="s">
        <v>34641</v>
      </c>
      <c r="F7758" s="26" t="s">
        <v>34642</v>
      </c>
      <c r="G7758" s="26" t="s">
        <v>9586</v>
      </c>
      <c r="H7758" s="26" t="s">
        <v>799</v>
      </c>
      <c r="J7758" s="26" t="s">
        <v>800</v>
      </c>
      <c r="K7758" s="26" t="s">
        <v>9597</v>
      </c>
      <c r="L7758" s="26" t="s">
        <v>21486</v>
      </c>
      <c r="M7758" s="26">
        <v>760884595058</v>
      </c>
      <c r="N7758" s="26">
        <v>4822784009</v>
      </c>
    </row>
    <row r="7759" spans="1:14">
      <c r="A7759" s="26" t="s">
        <v>4216</v>
      </c>
      <c r="B7759" s="26" t="s">
        <v>4217</v>
      </c>
      <c r="C7759" s="26">
        <v>41838805</v>
      </c>
      <c r="D7759" s="26" t="s">
        <v>24</v>
      </c>
      <c r="E7759" s="26" t="s">
        <v>34643</v>
      </c>
      <c r="F7759" s="26" t="s">
        <v>34644</v>
      </c>
      <c r="G7759" s="26" t="s">
        <v>9579</v>
      </c>
      <c r="H7759" s="26" t="s">
        <v>506</v>
      </c>
      <c r="I7759" s="26" t="s">
        <v>9709</v>
      </c>
      <c r="J7759" s="26" t="s">
        <v>34645</v>
      </c>
      <c r="K7759" s="26" t="s">
        <v>9582</v>
      </c>
      <c r="L7759" s="26" t="s">
        <v>34646</v>
      </c>
      <c r="M7759" s="26">
        <v>380343564382</v>
      </c>
      <c r="N7759" s="26">
        <v>2624485401</v>
      </c>
    </row>
    <row r="7760" spans="1:14">
      <c r="A7760" s="26" t="s">
        <v>9399</v>
      </c>
      <c r="B7760" s="26" t="s">
        <v>9400</v>
      </c>
      <c r="C7760" s="26">
        <v>38955665</v>
      </c>
      <c r="D7760" s="26" t="s">
        <v>24</v>
      </c>
      <c r="E7760" s="26" t="s">
        <v>34647</v>
      </c>
      <c r="F7760" s="26" t="s">
        <v>34648</v>
      </c>
      <c r="G7760" s="26" t="s">
        <v>9579</v>
      </c>
      <c r="H7760" s="26" t="s">
        <v>1573</v>
      </c>
      <c r="I7760" s="26" t="s">
        <v>10158</v>
      </c>
      <c r="J7760" s="26" t="s">
        <v>34649</v>
      </c>
      <c r="K7760" s="26" t="s">
        <v>9582</v>
      </c>
      <c r="L7760" s="26" t="s">
        <v>34650</v>
      </c>
      <c r="M7760" s="26">
        <v>380462685150</v>
      </c>
      <c r="N7760" s="26">
        <v>520484603</v>
      </c>
    </row>
    <row r="7761" spans="1:14">
      <c r="A7761" s="26" t="s">
        <v>6832</v>
      </c>
      <c r="B7761" s="26" t="s">
        <v>6833</v>
      </c>
      <c r="C7761" s="26">
        <v>1204377</v>
      </c>
      <c r="D7761" s="26" t="s">
        <v>780</v>
      </c>
      <c r="E7761" s="26" t="s">
        <v>34651</v>
      </c>
      <c r="F7761" s="26" t="s">
        <v>34652</v>
      </c>
      <c r="G7761" s="26" t="s">
        <v>9601</v>
      </c>
      <c r="H7761" s="26" t="s">
        <v>949</v>
      </c>
      <c r="J7761" s="26" t="s">
        <v>977</v>
      </c>
      <c r="K7761" s="26" t="s">
        <v>9597</v>
      </c>
      <c r="L7761" s="26" t="s">
        <v>34653</v>
      </c>
      <c r="M7761" s="26">
        <v>380958217629</v>
      </c>
      <c r="N7761" s="26">
        <v>4424080504</v>
      </c>
    </row>
    <row r="7762" spans="1:14">
      <c r="A7762" s="26" t="s">
        <v>1821</v>
      </c>
      <c r="B7762" s="26" t="s">
        <v>1822</v>
      </c>
      <c r="C7762" s="26">
        <v>38031318</v>
      </c>
      <c r="D7762" s="26" t="s">
        <v>24</v>
      </c>
      <c r="E7762" s="26" t="s">
        <v>34654</v>
      </c>
      <c r="F7762" s="26" t="s">
        <v>34655</v>
      </c>
      <c r="G7762" s="26" t="s">
        <v>9586</v>
      </c>
      <c r="H7762" s="26" t="s">
        <v>27</v>
      </c>
      <c r="J7762" s="26" t="s">
        <v>67</v>
      </c>
      <c r="K7762" s="26" t="s">
        <v>9597</v>
      </c>
      <c r="L7762" s="26" t="s">
        <v>14556</v>
      </c>
      <c r="M7762" s="26">
        <v>380433763383</v>
      </c>
      <c r="N7762" s="26">
        <v>510400000</v>
      </c>
    </row>
    <row r="7763" spans="1:14">
      <c r="A7763" s="26" t="s">
        <v>5829</v>
      </c>
      <c r="B7763" s="26" t="s">
        <v>5830</v>
      </c>
      <c r="C7763" s="26">
        <v>1993871</v>
      </c>
      <c r="D7763" s="26" t="s">
        <v>780</v>
      </c>
      <c r="E7763" s="26" t="s">
        <v>34656</v>
      </c>
      <c r="F7763" s="26" t="s">
        <v>34657</v>
      </c>
      <c r="G7763" s="26" t="s">
        <v>9601</v>
      </c>
      <c r="H7763" s="26" t="s">
        <v>799</v>
      </c>
      <c r="J7763" s="26" t="s">
        <v>800</v>
      </c>
      <c r="K7763" s="26" t="s">
        <v>9597</v>
      </c>
      <c r="L7763" s="26" t="s">
        <v>34658</v>
      </c>
      <c r="M7763" s="26">
        <v>380442723577</v>
      </c>
      <c r="N7763" s="26">
        <v>4822784009</v>
      </c>
    </row>
    <row r="7764" spans="1:14">
      <c r="A7764" s="26" t="s">
        <v>6969</v>
      </c>
      <c r="B7764" s="26" t="s">
        <v>6970</v>
      </c>
      <c r="C7764" s="26">
        <v>38853852</v>
      </c>
      <c r="D7764" s="26" t="s">
        <v>24</v>
      </c>
      <c r="E7764" s="26" t="s">
        <v>34659</v>
      </c>
      <c r="F7764" s="26" t="s">
        <v>34660</v>
      </c>
      <c r="G7764" s="26" t="s">
        <v>9586</v>
      </c>
      <c r="H7764" s="26" t="s">
        <v>987</v>
      </c>
      <c r="J7764" s="26" t="s">
        <v>34661</v>
      </c>
      <c r="K7764" s="26" t="s">
        <v>9582</v>
      </c>
      <c r="L7764" s="26" t="s">
        <v>34662</v>
      </c>
      <c r="M7764" s="26">
        <v>380671337938</v>
      </c>
      <c r="N7764" s="26">
        <v>5620889801</v>
      </c>
    </row>
    <row r="7765" spans="1:14">
      <c r="A7765" s="26" t="s">
        <v>4932</v>
      </c>
      <c r="B7765" s="26" t="s">
        <v>4933</v>
      </c>
      <c r="C7765" s="26">
        <v>1998226</v>
      </c>
      <c r="D7765" s="26" t="s">
        <v>24</v>
      </c>
      <c r="E7765" s="26" t="s">
        <v>34663</v>
      </c>
      <c r="F7765" s="26" t="s">
        <v>34664</v>
      </c>
      <c r="G7765" s="26" t="s">
        <v>9586</v>
      </c>
      <c r="H7765" s="26" t="s">
        <v>735</v>
      </c>
      <c r="I7765" s="26" t="s">
        <v>15124</v>
      </c>
      <c r="J7765" s="26" t="s">
        <v>9510</v>
      </c>
      <c r="K7765" s="26" t="s">
        <v>9606</v>
      </c>
      <c r="L7765" s="26" t="s">
        <v>34665</v>
      </c>
      <c r="M7765" s="26">
        <v>380326631311</v>
      </c>
      <c r="N7765" s="26">
        <v>2624485101</v>
      </c>
    </row>
    <row r="7766" spans="1:14">
      <c r="A7766" s="26" t="s">
        <v>6439</v>
      </c>
      <c r="B7766" s="26" t="s">
        <v>6440</v>
      </c>
      <c r="C7766" s="26">
        <v>23987641</v>
      </c>
      <c r="D7766" s="26" t="s">
        <v>24</v>
      </c>
      <c r="E7766" s="26" t="s">
        <v>34666</v>
      </c>
      <c r="F7766" s="26" t="s">
        <v>14045</v>
      </c>
      <c r="G7766" s="26" t="s">
        <v>9586</v>
      </c>
      <c r="H7766" s="26" t="s">
        <v>885</v>
      </c>
      <c r="J7766" s="26" t="s">
        <v>910</v>
      </c>
      <c r="K7766" s="26" t="s">
        <v>9597</v>
      </c>
      <c r="L7766" s="26" t="s">
        <v>20368</v>
      </c>
      <c r="M7766" s="26">
        <v>380487407355</v>
      </c>
      <c r="N7766" s="26">
        <v>5110100000</v>
      </c>
    </row>
    <row r="7767" spans="1:14">
      <c r="A7767" s="26" t="s">
        <v>5063</v>
      </c>
      <c r="B7767" s="26" t="s">
        <v>5064</v>
      </c>
      <c r="C7767" s="26">
        <v>34167494</v>
      </c>
      <c r="D7767" s="26" t="s">
        <v>1701</v>
      </c>
      <c r="E7767" s="26" t="s">
        <v>34667</v>
      </c>
      <c r="F7767" s="26" t="s">
        <v>34668</v>
      </c>
      <c r="G7767" s="26" t="s">
        <v>9601</v>
      </c>
      <c r="H7767" s="26" t="s">
        <v>735</v>
      </c>
      <c r="J7767" s="26" t="s">
        <v>740</v>
      </c>
      <c r="K7767" s="26" t="s">
        <v>9597</v>
      </c>
      <c r="L7767" s="26" t="s">
        <v>34669</v>
      </c>
      <c r="M7767" s="26">
        <v>380986679826</v>
      </c>
      <c r="N7767" s="26">
        <v>1221881203</v>
      </c>
    </row>
    <row r="7768" spans="1:14">
      <c r="A7768" s="26" t="s">
        <v>9044</v>
      </c>
      <c r="B7768" s="26" t="s">
        <v>9045</v>
      </c>
      <c r="C7768" s="26">
        <v>38990598</v>
      </c>
      <c r="D7768" s="26" t="s">
        <v>24</v>
      </c>
      <c r="E7768" s="26" t="s">
        <v>34670</v>
      </c>
      <c r="F7768" s="26" t="s">
        <v>34671</v>
      </c>
      <c r="G7768" s="26" t="s">
        <v>9586</v>
      </c>
      <c r="H7768" s="26" t="s">
        <v>1401</v>
      </c>
      <c r="I7768" s="26" t="s">
        <v>10821</v>
      </c>
      <c r="J7768" s="26" t="s">
        <v>3641</v>
      </c>
      <c r="K7768" s="26" t="s">
        <v>9582</v>
      </c>
      <c r="L7768" s="26" t="s">
        <v>34672</v>
      </c>
      <c r="M7768" s="26">
        <v>380974627123</v>
      </c>
      <c r="N7768" s="26">
        <v>1221083301</v>
      </c>
    </row>
    <row r="7769" spans="1:14">
      <c r="A7769" s="26" t="s">
        <v>8891</v>
      </c>
      <c r="B7769" s="26" t="s">
        <v>8892</v>
      </c>
      <c r="C7769" s="26">
        <v>38950515</v>
      </c>
      <c r="D7769" s="26" t="s">
        <v>24</v>
      </c>
      <c r="E7769" s="26" t="s">
        <v>34673</v>
      </c>
      <c r="F7769" s="26" t="s">
        <v>34674</v>
      </c>
      <c r="G7769" s="26" t="s">
        <v>9579</v>
      </c>
      <c r="H7769" s="26" t="s">
        <v>1401</v>
      </c>
      <c r="I7769" s="26" t="s">
        <v>1438</v>
      </c>
      <c r="J7769" s="26" t="s">
        <v>34675</v>
      </c>
      <c r="K7769" s="26" t="s">
        <v>9582</v>
      </c>
      <c r="L7769" s="26" t="s">
        <v>34676</v>
      </c>
      <c r="M7769" s="26">
        <v>380979793496</v>
      </c>
      <c r="N7769" s="26">
        <v>6320888101</v>
      </c>
    </row>
    <row r="7770" spans="1:14">
      <c r="A7770" s="26" t="s">
        <v>6533</v>
      </c>
      <c r="B7770" s="26" t="s">
        <v>6140</v>
      </c>
      <c r="C7770" s="26">
        <v>38617509</v>
      </c>
      <c r="D7770" s="26" t="s">
        <v>24</v>
      </c>
      <c r="E7770" s="26" t="s">
        <v>34677</v>
      </c>
      <c r="F7770" s="26" t="s">
        <v>34678</v>
      </c>
      <c r="G7770" s="26" t="s">
        <v>9591</v>
      </c>
      <c r="H7770" s="26" t="s">
        <v>885</v>
      </c>
      <c r="I7770" s="26" t="s">
        <v>11807</v>
      </c>
      <c r="J7770" s="26" t="s">
        <v>4441</v>
      </c>
      <c r="K7770" s="26" t="s">
        <v>9582</v>
      </c>
      <c r="L7770" s="26" t="s">
        <v>34679</v>
      </c>
      <c r="M7770" s="26">
        <v>380974898146</v>
      </c>
      <c r="N7770" s="26">
        <v>523084001</v>
      </c>
    </row>
    <row r="7771" spans="1:14">
      <c r="A7771" s="26" t="s">
        <v>6577</v>
      </c>
      <c r="B7771" s="26" t="s">
        <v>6578</v>
      </c>
      <c r="C7771" s="26">
        <v>38319453</v>
      </c>
      <c r="D7771" s="26" t="s">
        <v>24</v>
      </c>
      <c r="E7771" s="26" t="s">
        <v>34680</v>
      </c>
      <c r="F7771" s="26" t="s">
        <v>34681</v>
      </c>
      <c r="G7771" s="26" t="s">
        <v>9579</v>
      </c>
      <c r="H7771" s="26" t="s">
        <v>949</v>
      </c>
      <c r="I7771" s="26" t="s">
        <v>11128</v>
      </c>
      <c r="J7771" s="26" t="s">
        <v>1222</v>
      </c>
      <c r="K7771" s="26" t="s">
        <v>9582</v>
      </c>
      <c r="L7771" s="26" t="s">
        <v>34682</v>
      </c>
      <c r="M7771" s="26">
        <v>380535454117</v>
      </c>
      <c r="N7771" s="26">
        <v>122785103</v>
      </c>
    </row>
    <row r="7772" spans="1:14">
      <c r="A7772" s="26" t="s">
        <v>9137</v>
      </c>
      <c r="B7772" s="26" t="s">
        <v>9138</v>
      </c>
      <c r="C7772" s="26">
        <v>36754912</v>
      </c>
      <c r="D7772" s="26" t="s">
        <v>24</v>
      </c>
      <c r="E7772" s="26" t="s">
        <v>34683</v>
      </c>
      <c r="F7772" s="26" t="s">
        <v>30204</v>
      </c>
      <c r="G7772" s="26" t="s">
        <v>9579</v>
      </c>
      <c r="H7772" s="26" t="s">
        <v>1490</v>
      </c>
      <c r="J7772" s="26" t="s">
        <v>30205</v>
      </c>
      <c r="K7772" s="26" t="s">
        <v>9582</v>
      </c>
      <c r="L7772" s="26" t="s">
        <v>34684</v>
      </c>
      <c r="M7772" s="26">
        <v>761369995446</v>
      </c>
      <c r="N7772" s="26">
        <v>7323582001</v>
      </c>
    </row>
    <row r="7773" spans="1:14">
      <c r="A7773" s="26" t="s">
        <v>2029</v>
      </c>
      <c r="B7773" s="26" t="s">
        <v>2030</v>
      </c>
      <c r="C7773" s="26">
        <v>1982985</v>
      </c>
      <c r="D7773" s="26" t="s">
        <v>780</v>
      </c>
      <c r="E7773" s="26" t="s">
        <v>34685</v>
      </c>
      <c r="F7773" s="26" t="s">
        <v>34686</v>
      </c>
      <c r="G7773" s="26" t="s">
        <v>9601</v>
      </c>
      <c r="H7773" s="26" t="s">
        <v>103</v>
      </c>
      <c r="J7773" s="26" t="s">
        <v>129</v>
      </c>
      <c r="K7773" s="26" t="s">
        <v>9597</v>
      </c>
      <c r="L7773" s="26" t="s">
        <v>17455</v>
      </c>
      <c r="M7773" s="26">
        <v>380671278119</v>
      </c>
      <c r="N7773" s="26">
        <v>710700000</v>
      </c>
    </row>
    <row r="7774" spans="1:14">
      <c r="A7774" s="26" t="s">
        <v>3419</v>
      </c>
      <c r="B7774" s="26" t="s">
        <v>3420</v>
      </c>
      <c r="C7774" s="26">
        <v>38466285</v>
      </c>
      <c r="D7774" s="26" t="s">
        <v>24</v>
      </c>
      <c r="E7774" s="26" t="s">
        <v>34687</v>
      </c>
      <c r="F7774" s="26" t="s">
        <v>34688</v>
      </c>
      <c r="G7774" s="26" t="s">
        <v>9586</v>
      </c>
      <c r="H7774" s="26" t="s">
        <v>392</v>
      </c>
      <c r="I7774" s="26" t="s">
        <v>10064</v>
      </c>
      <c r="J7774" s="26" t="s">
        <v>1533</v>
      </c>
      <c r="K7774" s="26" t="s">
        <v>9582</v>
      </c>
      <c r="L7774" s="26" t="s">
        <v>34689</v>
      </c>
      <c r="M7774" s="26">
        <v>380955807496</v>
      </c>
      <c r="N7774" s="26">
        <v>521083409</v>
      </c>
    </row>
    <row r="7775" spans="1:14">
      <c r="A7775" s="26" t="s">
        <v>5667</v>
      </c>
      <c r="B7775" s="26" t="s">
        <v>5668</v>
      </c>
      <c r="C7775" s="26">
        <v>32982740</v>
      </c>
      <c r="D7775" s="26" t="s">
        <v>24</v>
      </c>
      <c r="E7775" s="26" t="s">
        <v>34690</v>
      </c>
      <c r="F7775" s="26" t="s">
        <v>34691</v>
      </c>
      <c r="G7775" s="26" t="s">
        <v>9591</v>
      </c>
      <c r="H7775" s="26" t="s">
        <v>799</v>
      </c>
      <c r="I7775" s="26" t="s">
        <v>34692</v>
      </c>
      <c r="J7775" s="26" t="s">
        <v>800</v>
      </c>
      <c r="K7775" s="26" t="s">
        <v>9597</v>
      </c>
      <c r="L7775" s="26" t="s">
        <v>34693</v>
      </c>
      <c r="M7775" s="26">
        <v>380504958580</v>
      </c>
      <c r="N7775" s="26">
        <v>4822784009</v>
      </c>
    </row>
    <row r="7776" spans="1:14">
      <c r="A7776" s="26" t="s">
        <v>4736</v>
      </c>
      <c r="B7776" s="26" t="s">
        <v>4737</v>
      </c>
      <c r="C7776" s="26">
        <v>38844232</v>
      </c>
      <c r="D7776" s="26" t="s">
        <v>24</v>
      </c>
      <c r="E7776" s="26" t="s">
        <v>34694</v>
      </c>
      <c r="F7776" s="26" t="s">
        <v>34695</v>
      </c>
      <c r="G7776" s="26" t="s">
        <v>9586</v>
      </c>
      <c r="H7776" s="26" t="s">
        <v>670</v>
      </c>
      <c r="I7776" s="26" t="s">
        <v>10588</v>
      </c>
      <c r="J7776" s="26" t="s">
        <v>34696</v>
      </c>
      <c r="K7776" s="26" t="s">
        <v>9582</v>
      </c>
      <c r="L7776" s="26" t="s">
        <v>34697</v>
      </c>
      <c r="M7776" s="26">
        <v>380523796015</v>
      </c>
      <c r="N7776" s="26">
        <v>524584403</v>
      </c>
    </row>
    <row r="7777" spans="1:14">
      <c r="A7777" s="26" t="s">
        <v>7963</v>
      </c>
      <c r="B7777" s="26" t="s">
        <v>7964</v>
      </c>
      <c r="C7777" s="26">
        <v>25859864</v>
      </c>
      <c r="D7777" s="26" t="s">
        <v>780</v>
      </c>
      <c r="E7777" s="26" t="s">
        <v>34698</v>
      </c>
      <c r="F7777" s="26" t="s">
        <v>7964</v>
      </c>
      <c r="G7777" s="26" t="s">
        <v>9601</v>
      </c>
      <c r="H7777" s="26" t="s">
        <v>1122</v>
      </c>
      <c r="J7777" s="26" t="s">
        <v>1206</v>
      </c>
      <c r="K7777" s="26" t="s">
        <v>9582</v>
      </c>
      <c r="L7777" s="26" t="s">
        <v>34699</v>
      </c>
      <c r="M7777" s="26">
        <v>380577209075</v>
      </c>
      <c r="N7777" s="26">
        <v>6325182001</v>
      </c>
    </row>
    <row r="7778" spans="1:14">
      <c r="A7778" s="26" t="s">
        <v>5040</v>
      </c>
      <c r="B7778" s="26" t="s">
        <v>5036</v>
      </c>
      <c r="C7778" s="26">
        <v>1996208</v>
      </c>
      <c r="D7778" s="26" t="s">
        <v>24</v>
      </c>
      <c r="E7778" s="26" t="s">
        <v>34700</v>
      </c>
      <c r="F7778" s="26" t="s">
        <v>34701</v>
      </c>
      <c r="G7778" s="26" t="s">
        <v>9579</v>
      </c>
      <c r="H7778" s="26" t="s">
        <v>735</v>
      </c>
      <c r="I7778" s="26" t="s">
        <v>9605</v>
      </c>
      <c r="J7778" s="26" t="s">
        <v>34702</v>
      </c>
      <c r="K7778" s="26" t="s">
        <v>9582</v>
      </c>
      <c r="L7778" s="26" t="s">
        <v>34703</v>
      </c>
      <c r="M7778" s="26">
        <v>380978649912</v>
      </c>
      <c r="N7778" s="26">
        <v>4621580603</v>
      </c>
    </row>
    <row r="7779" spans="1:14">
      <c r="A7779" s="26" t="s">
        <v>1899</v>
      </c>
      <c r="B7779" s="26" t="s">
        <v>1900</v>
      </c>
      <c r="C7779" s="26">
        <v>36892237</v>
      </c>
      <c r="D7779" s="26" t="s">
        <v>24</v>
      </c>
      <c r="E7779" s="26" t="s">
        <v>34704</v>
      </c>
      <c r="F7779" s="26" t="s">
        <v>34705</v>
      </c>
      <c r="G7779" s="26" t="s">
        <v>9586</v>
      </c>
      <c r="H7779" s="26" t="s">
        <v>27</v>
      </c>
      <c r="I7779" s="26" t="s">
        <v>11712</v>
      </c>
      <c r="J7779" s="26" t="s">
        <v>28495</v>
      </c>
      <c r="K7779" s="26" t="s">
        <v>9582</v>
      </c>
      <c r="L7779" s="26" t="s">
        <v>34706</v>
      </c>
      <c r="M7779" s="26">
        <v>761406414351</v>
      </c>
      <c r="N7779" s="26">
        <v>522287503</v>
      </c>
    </row>
    <row r="7780" spans="1:14">
      <c r="A7780" s="26" t="s">
        <v>3465</v>
      </c>
      <c r="B7780" s="26" t="s">
        <v>3466</v>
      </c>
      <c r="C7780" s="26">
        <v>38182296</v>
      </c>
      <c r="D7780" s="26" t="s">
        <v>24</v>
      </c>
      <c r="E7780" s="26" t="s">
        <v>34707</v>
      </c>
      <c r="F7780" s="26" t="s">
        <v>34708</v>
      </c>
      <c r="G7780" s="26" t="s">
        <v>9586</v>
      </c>
      <c r="H7780" s="26" t="s">
        <v>392</v>
      </c>
      <c r="I7780" s="26" t="s">
        <v>10280</v>
      </c>
      <c r="J7780" s="26" t="s">
        <v>26882</v>
      </c>
      <c r="K7780" s="26" t="s">
        <v>9582</v>
      </c>
      <c r="L7780" s="26" t="s">
        <v>34709</v>
      </c>
      <c r="M7780" s="26">
        <v>380979929934</v>
      </c>
      <c r="N7780" s="26">
        <v>2123687001</v>
      </c>
    </row>
    <row r="7781" spans="1:14">
      <c r="A7781" s="26" t="s">
        <v>3609</v>
      </c>
      <c r="B7781" s="26" t="s">
        <v>3610</v>
      </c>
      <c r="C7781" s="26">
        <v>38625415</v>
      </c>
      <c r="D7781" s="26" t="s">
        <v>24</v>
      </c>
      <c r="E7781" s="26" t="s">
        <v>34710</v>
      </c>
      <c r="F7781" s="26" t="s">
        <v>34711</v>
      </c>
      <c r="G7781" s="26" t="s">
        <v>9586</v>
      </c>
      <c r="H7781" s="26" t="s">
        <v>468</v>
      </c>
      <c r="J7781" s="26" t="s">
        <v>3659</v>
      </c>
      <c r="K7781" s="26" t="s">
        <v>9597</v>
      </c>
      <c r="L7781" s="26" t="s">
        <v>34712</v>
      </c>
      <c r="M7781" s="26">
        <v>761235127680</v>
      </c>
      <c r="N7781" s="26">
        <v>2320910400</v>
      </c>
    </row>
    <row r="7782" spans="1:14">
      <c r="A7782" s="26" t="s">
        <v>2346</v>
      </c>
      <c r="B7782" s="26" t="s">
        <v>2347</v>
      </c>
      <c r="C7782" s="26">
        <v>1985216</v>
      </c>
      <c r="D7782" s="26" t="s">
        <v>780</v>
      </c>
      <c r="E7782" s="26" t="s">
        <v>34713</v>
      </c>
      <c r="F7782" s="26" t="s">
        <v>34714</v>
      </c>
      <c r="G7782" s="26" t="s">
        <v>9601</v>
      </c>
      <c r="H7782" s="26" t="s">
        <v>133</v>
      </c>
      <c r="J7782" s="26" t="s">
        <v>146</v>
      </c>
      <c r="K7782" s="26" t="s">
        <v>9597</v>
      </c>
      <c r="L7782" s="26" t="s">
        <v>34715</v>
      </c>
      <c r="M7782" s="26">
        <v>380567460575</v>
      </c>
      <c r="N7782" s="26">
        <v>1210100000</v>
      </c>
    </row>
    <row r="7783" spans="1:14">
      <c r="A7783" s="26" t="s">
        <v>8681</v>
      </c>
      <c r="B7783" s="26" t="s">
        <v>8682</v>
      </c>
      <c r="C7783" s="26">
        <v>38402043</v>
      </c>
      <c r="D7783" s="26" t="s">
        <v>24</v>
      </c>
      <c r="E7783" s="26" t="s">
        <v>34716</v>
      </c>
      <c r="F7783" s="26" t="s">
        <v>34717</v>
      </c>
      <c r="G7783" s="26" t="s">
        <v>9586</v>
      </c>
      <c r="H7783" s="26" t="s">
        <v>1308</v>
      </c>
      <c r="J7783" s="26" t="s">
        <v>34718</v>
      </c>
      <c r="K7783" s="26" t="s">
        <v>9582</v>
      </c>
      <c r="L7783" s="26" t="s">
        <v>34719</v>
      </c>
      <c r="M7783" s="26">
        <v>761358981346</v>
      </c>
      <c r="N7783" s="26">
        <v>6825588501</v>
      </c>
    </row>
    <row r="7784" spans="1:14">
      <c r="A7784" s="26" t="s">
        <v>8357</v>
      </c>
      <c r="B7784" s="26" t="s">
        <v>8194</v>
      </c>
      <c r="C7784" s="26">
        <v>25180090</v>
      </c>
      <c r="D7784" s="26" t="s">
        <v>24</v>
      </c>
      <c r="E7784" s="26" t="s">
        <v>34720</v>
      </c>
      <c r="F7784" s="26" t="s">
        <v>12449</v>
      </c>
      <c r="G7784" s="26" t="s">
        <v>9586</v>
      </c>
      <c r="H7784" s="26" t="s">
        <v>1122</v>
      </c>
      <c r="J7784" s="26" t="s">
        <v>8039</v>
      </c>
      <c r="K7784" s="26" t="s">
        <v>9597</v>
      </c>
      <c r="L7784" s="26" t="s">
        <v>34721</v>
      </c>
      <c r="M7784" s="26">
        <v>380577250639</v>
      </c>
      <c r="N7784" s="26">
        <v>6310100000</v>
      </c>
    </row>
    <row r="7785" spans="1:14">
      <c r="A7785" s="26" t="s">
        <v>3994</v>
      </c>
      <c r="B7785" s="26" t="s">
        <v>3995</v>
      </c>
      <c r="C7785" s="26">
        <v>42043117</v>
      </c>
      <c r="D7785" s="26" t="s">
        <v>24</v>
      </c>
      <c r="E7785" s="26" t="s">
        <v>34722</v>
      </c>
      <c r="F7785" s="26" t="s">
        <v>34723</v>
      </c>
      <c r="G7785" s="26" t="s">
        <v>9586</v>
      </c>
      <c r="H7785" s="26" t="s">
        <v>506</v>
      </c>
      <c r="I7785" s="26" t="s">
        <v>10777</v>
      </c>
      <c r="J7785" s="26" t="s">
        <v>518</v>
      </c>
      <c r="K7785" s="26" t="s">
        <v>9597</v>
      </c>
      <c r="L7785" s="26" t="s">
        <v>34724</v>
      </c>
      <c r="M7785" s="26">
        <v>380343021560</v>
      </c>
      <c r="N7785" s="26">
        <v>1822587303</v>
      </c>
    </row>
    <row r="7786" spans="1:14">
      <c r="A7786" s="26" t="s">
        <v>2273</v>
      </c>
      <c r="B7786" s="26" t="s">
        <v>2274</v>
      </c>
      <c r="C7786" s="26">
        <v>1984524</v>
      </c>
      <c r="D7786" s="26" t="s">
        <v>780</v>
      </c>
      <c r="E7786" s="26" t="s">
        <v>34725</v>
      </c>
      <c r="F7786" s="26" t="s">
        <v>9787</v>
      </c>
      <c r="G7786" s="26" t="s">
        <v>9601</v>
      </c>
      <c r="H7786" s="26" t="s">
        <v>133</v>
      </c>
      <c r="J7786" s="26" t="s">
        <v>146</v>
      </c>
      <c r="K7786" s="26" t="s">
        <v>9597</v>
      </c>
      <c r="L7786" s="26" t="s">
        <v>34726</v>
      </c>
      <c r="M7786" s="26">
        <v>380567451163</v>
      </c>
      <c r="N7786" s="26">
        <v>1210100000</v>
      </c>
    </row>
    <row r="7787" spans="1:14">
      <c r="A7787" s="26" t="s">
        <v>8484</v>
      </c>
      <c r="B7787" s="26" t="s">
        <v>8485</v>
      </c>
      <c r="C7787" s="26">
        <v>42988382</v>
      </c>
      <c r="D7787" s="26" t="s">
        <v>24</v>
      </c>
      <c r="E7787" s="26" t="s">
        <v>34727</v>
      </c>
      <c r="F7787" s="26" t="s">
        <v>34728</v>
      </c>
      <c r="G7787" s="26" t="s">
        <v>9586</v>
      </c>
      <c r="H7787" s="26" t="s">
        <v>1269</v>
      </c>
      <c r="I7787" s="26" t="s">
        <v>16345</v>
      </c>
      <c r="J7787" s="26" t="s">
        <v>3613</v>
      </c>
      <c r="K7787" s="26" t="s">
        <v>9582</v>
      </c>
      <c r="L7787" s="26" t="s">
        <v>34729</v>
      </c>
      <c r="M7787" s="26">
        <v>380553662237</v>
      </c>
      <c r="N7787" s="26">
        <v>120781301</v>
      </c>
    </row>
    <row r="7788" spans="1:14">
      <c r="A7788" s="26" t="s">
        <v>7336</v>
      </c>
      <c r="B7788" s="26" t="s">
        <v>7337</v>
      </c>
      <c r="C7788" s="26">
        <v>2007532</v>
      </c>
      <c r="D7788" s="26" t="s">
        <v>780</v>
      </c>
      <c r="E7788" s="26" t="s">
        <v>34730</v>
      </c>
      <c r="F7788" s="26" t="s">
        <v>34731</v>
      </c>
      <c r="G7788" s="26" t="s">
        <v>9601</v>
      </c>
      <c r="H7788" s="26" t="s">
        <v>1025</v>
      </c>
      <c r="J7788" s="26" t="s">
        <v>1034</v>
      </c>
      <c r="K7788" s="26" t="s">
        <v>9597</v>
      </c>
      <c r="L7788" s="26" t="s">
        <v>34732</v>
      </c>
      <c r="M7788" s="26">
        <v>380544731020</v>
      </c>
      <c r="N7788" s="26">
        <v>5910400000</v>
      </c>
    </row>
    <row r="7789" spans="1:14">
      <c r="A7789" s="26" t="s">
        <v>1937</v>
      </c>
      <c r="B7789" s="26" t="s">
        <v>1938</v>
      </c>
      <c r="C7789" s="26">
        <v>37337707</v>
      </c>
      <c r="D7789" s="26" t="s">
        <v>24</v>
      </c>
      <c r="E7789" s="26" t="s">
        <v>34733</v>
      </c>
      <c r="F7789" s="26" t="s">
        <v>34734</v>
      </c>
      <c r="G7789" s="26" t="s">
        <v>9586</v>
      </c>
      <c r="H7789" s="26" t="s">
        <v>27</v>
      </c>
      <c r="I7789" s="26" t="s">
        <v>14303</v>
      </c>
      <c r="J7789" s="26" t="s">
        <v>95</v>
      </c>
      <c r="K7789" s="26" t="s">
        <v>9597</v>
      </c>
      <c r="L7789" s="26" t="s">
        <v>33387</v>
      </c>
      <c r="M7789" s="26">
        <v>380434421894</v>
      </c>
      <c r="N7789" s="26">
        <v>525310100</v>
      </c>
    </row>
    <row r="7790" spans="1:14">
      <c r="A7790" s="26" t="s">
        <v>7923</v>
      </c>
      <c r="B7790" s="26" t="s">
        <v>7924</v>
      </c>
      <c r="C7790" s="26">
        <v>37714802</v>
      </c>
      <c r="D7790" s="26" t="s">
        <v>24</v>
      </c>
      <c r="E7790" s="26" t="s">
        <v>34735</v>
      </c>
      <c r="F7790" s="26" t="s">
        <v>34736</v>
      </c>
      <c r="G7790" s="26" t="s">
        <v>9586</v>
      </c>
      <c r="H7790" s="26" t="s">
        <v>1122</v>
      </c>
      <c r="I7790" s="26" t="s">
        <v>21763</v>
      </c>
      <c r="J7790" s="26" t="s">
        <v>34737</v>
      </c>
      <c r="K7790" s="26" t="s">
        <v>9582</v>
      </c>
      <c r="L7790" s="26" t="s">
        <v>34738</v>
      </c>
      <c r="M7790" s="26">
        <v>380574354124</v>
      </c>
      <c r="N7790" s="26">
        <v>523482501</v>
      </c>
    </row>
    <row r="7791" spans="1:14">
      <c r="A7791" s="26" t="s">
        <v>4854</v>
      </c>
      <c r="B7791" s="26" t="s">
        <v>4855</v>
      </c>
      <c r="C7791" s="26">
        <v>1983832</v>
      </c>
      <c r="D7791" s="26" t="s">
        <v>780</v>
      </c>
      <c r="E7791" s="26" t="s">
        <v>34739</v>
      </c>
      <c r="F7791" s="26" t="s">
        <v>34740</v>
      </c>
      <c r="G7791" s="26" t="s">
        <v>9601</v>
      </c>
      <c r="H7791" s="26" t="s">
        <v>711</v>
      </c>
      <c r="J7791" s="26" t="s">
        <v>4844</v>
      </c>
      <c r="K7791" s="26" t="s">
        <v>9597</v>
      </c>
      <c r="L7791" s="26" t="s">
        <v>24688</v>
      </c>
      <c r="M7791" s="26">
        <v>380508243009</v>
      </c>
      <c r="N7791" s="26">
        <v>523089202</v>
      </c>
    </row>
    <row r="7792" spans="1:14">
      <c r="A7792" s="26" t="s">
        <v>6215</v>
      </c>
      <c r="B7792" s="26" t="s">
        <v>6216</v>
      </c>
      <c r="C7792" s="26">
        <v>41774140</v>
      </c>
      <c r="D7792" s="26" t="s">
        <v>24</v>
      </c>
      <c r="E7792" s="26" t="s">
        <v>34741</v>
      </c>
      <c r="F7792" s="26" t="s">
        <v>34742</v>
      </c>
      <c r="G7792" s="26" t="s">
        <v>9586</v>
      </c>
      <c r="H7792" s="26" t="s">
        <v>885</v>
      </c>
      <c r="I7792" s="26" t="s">
        <v>11059</v>
      </c>
      <c r="J7792" s="26" t="s">
        <v>6217</v>
      </c>
      <c r="K7792" s="26" t="s">
        <v>9582</v>
      </c>
      <c r="L7792" s="26" t="s">
        <v>34743</v>
      </c>
      <c r="M7792" s="26">
        <v>380963655780</v>
      </c>
      <c r="N7792" s="26">
        <v>5124581730</v>
      </c>
    </row>
    <row r="7793" spans="1:14">
      <c r="A7793" s="26" t="s">
        <v>8683</v>
      </c>
      <c r="B7793" s="26" t="s">
        <v>8684</v>
      </c>
      <c r="C7793" s="26">
        <v>38418088</v>
      </c>
      <c r="D7793" s="26" t="s">
        <v>24</v>
      </c>
      <c r="E7793" s="26" t="s">
        <v>34744</v>
      </c>
      <c r="F7793" s="26" t="s">
        <v>34745</v>
      </c>
      <c r="G7793" s="26" t="s">
        <v>9586</v>
      </c>
      <c r="H7793" s="26" t="s">
        <v>1308</v>
      </c>
      <c r="J7793" s="26" t="s">
        <v>14166</v>
      </c>
      <c r="K7793" s="26" t="s">
        <v>9582</v>
      </c>
      <c r="L7793" s="26" t="s">
        <v>34746</v>
      </c>
      <c r="M7793" s="26">
        <v>380385592220</v>
      </c>
      <c r="N7793" s="26">
        <v>121186207</v>
      </c>
    </row>
    <row r="7794" spans="1:14">
      <c r="A7794" s="26" t="s">
        <v>8473</v>
      </c>
      <c r="B7794" s="26" t="s">
        <v>8474</v>
      </c>
      <c r="C7794" s="26">
        <v>38740016</v>
      </c>
      <c r="D7794" s="26" t="s">
        <v>24</v>
      </c>
      <c r="E7794" s="26" t="s">
        <v>34747</v>
      </c>
      <c r="F7794" s="26" t="s">
        <v>34748</v>
      </c>
      <c r="G7794" s="26" t="s">
        <v>9586</v>
      </c>
      <c r="H7794" s="26" t="s">
        <v>1269</v>
      </c>
      <c r="I7794" s="26" t="s">
        <v>16345</v>
      </c>
      <c r="J7794" s="26" t="s">
        <v>3276</v>
      </c>
      <c r="K7794" s="26" t="s">
        <v>9582</v>
      </c>
      <c r="L7794" s="26" t="s">
        <v>34749</v>
      </c>
      <c r="M7794" s="26">
        <v>380954243289</v>
      </c>
      <c r="N7794" s="26">
        <v>122785804</v>
      </c>
    </row>
    <row r="7795" spans="1:14">
      <c r="A7795" s="26" t="s">
        <v>7911</v>
      </c>
      <c r="B7795" s="26" t="s">
        <v>7912</v>
      </c>
      <c r="C7795" s="26">
        <v>2003178</v>
      </c>
      <c r="D7795" s="26" t="s">
        <v>780</v>
      </c>
      <c r="E7795" s="26" t="s">
        <v>34750</v>
      </c>
      <c r="F7795" s="26" t="s">
        <v>34751</v>
      </c>
      <c r="G7795" s="26" t="s">
        <v>9601</v>
      </c>
      <c r="H7795" s="26" t="s">
        <v>1122</v>
      </c>
      <c r="I7795" s="26" t="s">
        <v>9887</v>
      </c>
      <c r="J7795" s="26" t="s">
        <v>11149</v>
      </c>
      <c r="K7795" s="26" t="s">
        <v>9582</v>
      </c>
      <c r="L7795" s="26" t="s">
        <v>33656</v>
      </c>
      <c r="M7795" s="26">
        <v>380574778393</v>
      </c>
      <c r="N7795" s="26">
        <v>723155106</v>
      </c>
    </row>
    <row r="7796" spans="1:14">
      <c r="A7796" s="26" t="s">
        <v>4541</v>
      </c>
      <c r="B7796" s="26" t="s">
        <v>4542</v>
      </c>
      <c r="C7796" s="26">
        <v>38036489</v>
      </c>
      <c r="D7796" s="26" t="s">
        <v>24</v>
      </c>
      <c r="E7796" s="26" t="s">
        <v>34752</v>
      </c>
      <c r="F7796" s="26" t="s">
        <v>34753</v>
      </c>
      <c r="G7796" s="26" t="s">
        <v>9586</v>
      </c>
      <c r="H7796" s="26" t="s">
        <v>576</v>
      </c>
      <c r="I7796" s="26" t="s">
        <v>19988</v>
      </c>
      <c r="J7796" s="26" t="s">
        <v>34754</v>
      </c>
      <c r="K7796" s="26" t="s">
        <v>9582</v>
      </c>
      <c r="L7796" s="26" t="s">
        <v>34755</v>
      </c>
      <c r="M7796" s="26">
        <v>380456543126</v>
      </c>
      <c r="N7796" s="26">
        <v>3224985901</v>
      </c>
    </row>
    <row r="7797" spans="1:14">
      <c r="A7797" s="26" t="s">
        <v>8230</v>
      </c>
      <c r="B7797" s="26" t="s">
        <v>8088</v>
      </c>
      <c r="C7797" s="26">
        <v>2003474</v>
      </c>
      <c r="D7797" s="26" t="s">
        <v>24</v>
      </c>
      <c r="E7797" s="26" t="s">
        <v>34756</v>
      </c>
      <c r="F7797" s="26" t="s">
        <v>34757</v>
      </c>
      <c r="G7797" s="26" t="s">
        <v>9586</v>
      </c>
      <c r="H7797" s="26" t="s">
        <v>1122</v>
      </c>
      <c r="J7797" s="26" t="s">
        <v>8039</v>
      </c>
      <c r="K7797" s="26" t="s">
        <v>9597</v>
      </c>
      <c r="L7797" s="26" t="s">
        <v>9870</v>
      </c>
      <c r="M7797" s="26">
        <v>380577253325</v>
      </c>
      <c r="N7797" s="26">
        <v>6310100000</v>
      </c>
    </row>
    <row r="7798" spans="1:14">
      <c r="A7798" s="26" t="s">
        <v>7352</v>
      </c>
      <c r="B7798" s="26" t="s">
        <v>7353</v>
      </c>
      <c r="C7798" s="26">
        <v>38602639</v>
      </c>
      <c r="D7798" s="26" t="s">
        <v>24</v>
      </c>
      <c r="E7798" s="26" t="s">
        <v>34758</v>
      </c>
      <c r="F7798" s="26" t="s">
        <v>34759</v>
      </c>
      <c r="G7798" s="26" t="s">
        <v>9586</v>
      </c>
      <c r="H7798" s="26" t="s">
        <v>1025</v>
      </c>
      <c r="I7798" s="26" t="s">
        <v>9760</v>
      </c>
      <c r="J7798" s="26" t="s">
        <v>1038</v>
      </c>
      <c r="K7798" s="26" t="s">
        <v>9606</v>
      </c>
      <c r="L7798" s="26" t="s">
        <v>34760</v>
      </c>
      <c r="M7798" s="26">
        <v>380545971474</v>
      </c>
      <c r="N7798" s="26">
        <v>1222383002</v>
      </c>
    </row>
    <row r="7799" spans="1:14">
      <c r="A7799" s="26" t="s">
        <v>8883</v>
      </c>
      <c r="B7799" s="26" t="s">
        <v>8884</v>
      </c>
      <c r="C7799" s="26">
        <v>38682646</v>
      </c>
      <c r="D7799" s="26" t="s">
        <v>24</v>
      </c>
      <c r="E7799" s="26" t="s">
        <v>34761</v>
      </c>
      <c r="F7799" s="26" t="s">
        <v>34762</v>
      </c>
      <c r="G7799" s="26" t="s">
        <v>9579</v>
      </c>
      <c r="H7799" s="26" t="s">
        <v>1401</v>
      </c>
      <c r="I7799" s="26" t="s">
        <v>10182</v>
      </c>
      <c r="J7799" s="26" t="s">
        <v>4264</v>
      </c>
      <c r="K7799" s="26" t="s">
        <v>9582</v>
      </c>
      <c r="L7799" s="26" t="s">
        <v>34763</v>
      </c>
      <c r="M7799" s="26">
        <v>380968528569</v>
      </c>
      <c r="N7799" s="26">
        <v>2122788201</v>
      </c>
    </row>
    <row r="7800" spans="1:14">
      <c r="A7800" s="26" t="s">
        <v>6914</v>
      </c>
      <c r="B7800" s="26" t="s">
        <v>6915</v>
      </c>
      <c r="C7800" s="26">
        <v>38257649</v>
      </c>
      <c r="D7800" s="26" t="s">
        <v>24</v>
      </c>
      <c r="E7800" s="26" t="s">
        <v>34764</v>
      </c>
      <c r="F7800" s="26" t="s">
        <v>34765</v>
      </c>
      <c r="G7800" s="26" t="s">
        <v>9586</v>
      </c>
      <c r="H7800" s="26" t="s">
        <v>949</v>
      </c>
      <c r="I7800" s="26" t="s">
        <v>10561</v>
      </c>
      <c r="J7800" s="26" t="s">
        <v>3048</v>
      </c>
      <c r="K7800" s="26" t="s">
        <v>9582</v>
      </c>
      <c r="L7800" s="26" t="s">
        <v>34766</v>
      </c>
      <c r="M7800" s="26">
        <v>380535293710</v>
      </c>
      <c r="N7800" s="26">
        <v>1422783602</v>
      </c>
    </row>
    <row r="7801" spans="1:14">
      <c r="A7801" s="26" t="s">
        <v>2467</v>
      </c>
      <c r="B7801" s="26" t="s">
        <v>2468</v>
      </c>
      <c r="C7801" s="26">
        <v>1985989</v>
      </c>
      <c r="D7801" s="26" t="s">
        <v>780</v>
      </c>
      <c r="E7801" s="26" t="s">
        <v>34767</v>
      </c>
      <c r="F7801" s="26" t="s">
        <v>34768</v>
      </c>
      <c r="G7801" s="26" t="s">
        <v>9601</v>
      </c>
      <c r="H7801" s="26" t="s">
        <v>133</v>
      </c>
      <c r="J7801" s="26" t="s">
        <v>183</v>
      </c>
      <c r="K7801" s="26" t="s">
        <v>9597</v>
      </c>
      <c r="L7801" s="26" t="s">
        <v>34769</v>
      </c>
      <c r="M7801" s="26">
        <v>380678674678</v>
      </c>
      <c r="N7801" s="26">
        <v>1211000000</v>
      </c>
    </row>
    <row r="7802" spans="1:14">
      <c r="A7802" s="26" t="s">
        <v>6742</v>
      </c>
      <c r="B7802" s="26" t="s">
        <v>6743</v>
      </c>
      <c r="C7802" s="26">
        <v>38487180</v>
      </c>
      <c r="D7802" s="26" t="s">
        <v>24</v>
      </c>
      <c r="E7802" s="26" t="s">
        <v>34770</v>
      </c>
      <c r="F7802" s="26" t="s">
        <v>34771</v>
      </c>
      <c r="G7802" s="26" t="s">
        <v>9586</v>
      </c>
      <c r="H7802" s="26" t="s">
        <v>949</v>
      </c>
      <c r="I7802" s="26" t="s">
        <v>13044</v>
      </c>
      <c r="J7802" s="26" t="s">
        <v>34772</v>
      </c>
      <c r="K7802" s="26" t="s">
        <v>9582</v>
      </c>
      <c r="L7802" s="26" t="s">
        <v>34773</v>
      </c>
      <c r="M7802" s="26">
        <v>380536493116</v>
      </c>
      <c r="N7802" s="26">
        <v>5323080701</v>
      </c>
    </row>
    <row r="7803" spans="1:14">
      <c r="A7803" s="26" t="s">
        <v>7951</v>
      </c>
      <c r="B7803" s="26" t="s">
        <v>7952</v>
      </c>
      <c r="C7803" s="26">
        <v>2002718</v>
      </c>
      <c r="D7803" s="26" t="s">
        <v>780</v>
      </c>
      <c r="E7803" s="26" t="s">
        <v>34774</v>
      </c>
      <c r="F7803" s="26" t="s">
        <v>34775</v>
      </c>
      <c r="G7803" s="26" t="s">
        <v>9601</v>
      </c>
      <c r="H7803" s="26" t="s">
        <v>1122</v>
      </c>
      <c r="I7803" s="26" t="s">
        <v>11418</v>
      </c>
      <c r="J7803" s="26" t="s">
        <v>294</v>
      </c>
      <c r="K7803" s="26" t="s">
        <v>9606</v>
      </c>
      <c r="L7803" s="26" t="s">
        <v>25710</v>
      </c>
      <c r="M7803" s="26">
        <v>380575631313</v>
      </c>
      <c r="N7803" s="26">
        <v>121183603</v>
      </c>
    </row>
    <row r="7804" spans="1:14">
      <c r="A7804" s="26" t="s">
        <v>4001</v>
      </c>
      <c r="B7804" s="26" t="s">
        <v>4002</v>
      </c>
      <c r="C7804" s="26">
        <v>42096837</v>
      </c>
      <c r="D7804" s="26" t="s">
        <v>780</v>
      </c>
      <c r="E7804" s="26" t="s">
        <v>34776</v>
      </c>
      <c r="F7804" s="26" t="s">
        <v>18806</v>
      </c>
      <c r="G7804" s="26" t="s">
        <v>9601</v>
      </c>
      <c r="H7804" s="26" t="s">
        <v>506</v>
      </c>
      <c r="I7804" s="26" t="s">
        <v>18195</v>
      </c>
      <c r="J7804" s="26" t="s">
        <v>4003</v>
      </c>
      <c r="K7804" s="26" t="s">
        <v>9606</v>
      </c>
      <c r="L7804" s="26" t="s">
        <v>34777</v>
      </c>
      <c r="M7804" s="26">
        <v>380347543103</v>
      </c>
      <c r="N7804" s="26">
        <v>2624055900</v>
      </c>
    </row>
    <row r="7805" spans="1:14">
      <c r="A7805" s="26" t="s">
        <v>2064</v>
      </c>
      <c r="B7805" s="26" t="s">
        <v>2065</v>
      </c>
      <c r="C7805" s="26">
        <v>38527798</v>
      </c>
      <c r="D7805" s="26" t="s">
        <v>1701</v>
      </c>
      <c r="E7805" s="26" t="s">
        <v>34778</v>
      </c>
      <c r="F7805" s="26" t="s">
        <v>34779</v>
      </c>
      <c r="G7805" s="26" t="s">
        <v>9601</v>
      </c>
      <c r="H7805" s="26" t="s">
        <v>103</v>
      </c>
      <c r="I7805" s="26" t="s">
        <v>1986</v>
      </c>
      <c r="J7805" s="26" t="s">
        <v>27674</v>
      </c>
      <c r="K7805" s="26" t="s">
        <v>9582</v>
      </c>
      <c r="L7805" s="26" t="s">
        <v>34780</v>
      </c>
      <c r="M7805" s="26">
        <v>380961125000</v>
      </c>
      <c r="N7805" s="26">
        <v>120484401</v>
      </c>
    </row>
    <row r="7806" spans="1:14">
      <c r="A7806" s="26" t="s">
        <v>4968</v>
      </c>
      <c r="B7806" s="26" t="s">
        <v>4969</v>
      </c>
      <c r="C7806" s="26">
        <v>41845440</v>
      </c>
      <c r="D7806" s="26" t="s">
        <v>24</v>
      </c>
      <c r="E7806" s="26" t="s">
        <v>34781</v>
      </c>
      <c r="F7806" s="26" t="s">
        <v>34782</v>
      </c>
      <c r="G7806" s="26" t="s">
        <v>9586</v>
      </c>
      <c r="H7806" s="26" t="s">
        <v>735</v>
      </c>
      <c r="I7806" s="26" t="s">
        <v>12490</v>
      </c>
      <c r="J7806" s="26" t="s">
        <v>4970</v>
      </c>
      <c r="K7806" s="26" t="s">
        <v>9582</v>
      </c>
      <c r="L7806" s="26" t="s">
        <v>34783</v>
      </c>
      <c r="M7806" s="26">
        <v>380677768723</v>
      </c>
      <c r="N7806" s="26">
        <v>4624282201</v>
      </c>
    </row>
    <row r="7807" spans="1:14">
      <c r="A7807" s="26" t="s">
        <v>2313</v>
      </c>
      <c r="B7807" s="26" t="s">
        <v>2314</v>
      </c>
      <c r="C7807" s="26">
        <v>37899872</v>
      </c>
      <c r="D7807" s="26" t="s">
        <v>24</v>
      </c>
      <c r="E7807" s="26" t="s">
        <v>34784</v>
      </c>
      <c r="F7807" s="26" t="s">
        <v>34785</v>
      </c>
      <c r="G7807" s="26" t="s">
        <v>9591</v>
      </c>
      <c r="H7807" s="26" t="s">
        <v>133</v>
      </c>
      <c r="I7807" s="26" t="s">
        <v>146</v>
      </c>
      <c r="J7807" s="26" t="s">
        <v>146</v>
      </c>
      <c r="K7807" s="26" t="s">
        <v>9597</v>
      </c>
      <c r="L7807" s="26" t="s">
        <v>34786</v>
      </c>
      <c r="M7807" s="26">
        <v>380684817672</v>
      </c>
      <c r="N7807" s="26">
        <v>1210100000</v>
      </c>
    </row>
    <row r="7808" spans="1:14">
      <c r="A7808" s="26" t="s">
        <v>1806</v>
      </c>
      <c r="B7808" s="26" t="s">
        <v>1807</v>
      </c>
      <c r="C7808" s="26">
        <v>37472460</v>
      </c>
      <c r="D7808" s="26" t="s">
        <v>24</v>
      </c>
      <c r="E7808" s="26" t="s">
        <v>34787</v>
      </c>
      <c r="F7808" s="26" t="s">
        <v>34788</v>
      </c>
      <c r="G7808" s="26" t="s">
        <v>9579</v>
      </c>
      <c r="H7808" s="26" t="s">
        <v>27</v>
      </c>
      <c r="I7808" s="26" t="s">
        <v>10731</v>
      </c>
      <c r="J7808" s="26" t="s">
        <v>33212</v>
      </c>
      <c r="K7808" s="26" t="s">
        <v>9582</v>
      </c>
      <c r="L7808" s="26" t="s">
        <v>34789</v>
      </c>
      <c r="M7808" s="26">
        <v>761404332514</v>
      </c>
      <c r="N7808" s="26">
        <v>510690002</v>
      </c>
    </row>
    <row r="7809" spans="1:14">
      <c r="A7809" s="26" t="s">
        <v>6122</v>
      </c>
      <c r="B7809" s="26" t="s">
        <v>6123</v>
      </c>
      <c r="C7809" s="26">
        <v>38822156</v>
      </c>
      <c r="D7809" s="26" t="s">
        <v>24</v>
      </c>
      <c r="E7809" s="26" t="s">
        <v>34790</v>
      </c>
      <c r="F7809" s="26" t="s">
        <v>34791</v>
      </c>
      <c r="G7809" s="26" t="s">
        <v>9586</v>
      </c>
      <c r="H7809" s="26" t="s">
        <v>885</v>
      </c>
      <c r="I7809" s="26" t="s">
        <v>10801</v>
      </c>
      <c r="J7809" s="26" t="s">
        <v>25792</v>
      </c>
      <c r="K7809" s="26" t="s">
        <v>9582</v>
      </c>
      <c r="L7809" s="26" t="s">
        <v>34792</v>
      </c>
      <c r="M7809" s="26">
        <v>380485692152</v>
      </c>
      <c r="N7809" s="26">
        <v>4424885101</v>
      </c>
    </row>
    <row r="7810" spans="1:14">
      <c r="A7810" s="26" t="s">
        <v>6577</v>
      </c>
      <c r="B7810" s="26" t="s">
        <v>6578</v>
      </c>
      <c r="C7810" s="26">
        <v>38319453</v>
      </c>
      <c r="D7810" s="26" t="s">
        <v>24</v>
      </c>
      <c r="E7810" s="26" t="s">
        <v>34793</v>
      </c>
      <c r="F7810" s="26" t="s">
        <v>34794</v>
      </c>
      <c r="G7810" s="26" t="s">
        <v>9586</v>
      </c>
      <c r="H7810" s="26" t="s">
        <v>949</v>
      </c>
      <c r="J7810" s="26" t="s">
        <v>34795</v>
      </c>
      <c r="K7810" s="26" t="s">
        <v>9582</v>
      </c>
      <c r="L7810" s="26" t="s">
        <v>34796</v>
      </c>
      <c r="M7810" s="26">
        <v>761914613520</v>
      </c>
      <c r="N7810" s="26">
        <v>5320485501</v>
      </c>
    </row>
    <row r="7811" spans="1:14">
      <c r="A7811" s="26" t="s">
        <v>3190</v>
      </c>
      <c r="B7811" s="26" t="s">
        <v>3191</v>
      </c>
      <c r="C7811" s="26">
        <v>38395183</v>
      </c>
      <c r="D7811" s="26" t="s">
        <v>24</v>
      </c>
      <c r="E7811" s="26" t="s">
        <v>34797</v>
      </c>
      <c r="F7811" s="26" t="s">
        <v>34798</v>
      </c>
      <c r="G7811" s="26" t="s">
        <v>9586</v>
      </c>
      <c r="H7811" s="26" t="s">
        <v>375</v>
      </c>
      <c r="I7811" s="26" t="s">
        <v>10224</v>
      </c>
      <c r="J7811" s="26" t="s">
        <v>1218</v>
      </c>
      <c r="K7811" s="26" t="s">
        <v>9582</v>
      </c>
      <c r="L7811" s="26" t="s">
        <v>34799</v>
      </c>
      <c r="M7811" s="26">
        <v>380936324658</v>
      </c>
      <c r="N7811" s="26">
        <v>120455604</v>
      </c>
    </row>
    <row r="7812" spans="1:14">
      <c r="A7812" s="26" t="s">
        <v>5840</v>
      </c>
      <c r="B7812" s="26" t="s">
        <v>5841</v>
      </c>
      <c r="C7812" s="26">
        <v>38196712</v>
      </c>
      <c r="D7812" s="26" t="s">
        <v>24</v>
      </c>
      <c r="E7812" s="26" t="s">
        <v>34800</v>
      </c>
      <c r="F7812" s="26" t="s">
        <v>34801</v>
      </c>
      <c r="G7812" s="26" t="s">
        <v>9586</v>
      </c>
      <c r="H7812" s="26" t="s">
        <v>799</v>
      </c>
      <c r="J7812" s="26" t="s">
        <v>800</v>
      </c>
      <c r="K7812" s="26" t="s">
        <v>9597</v>
      </c>
      <c r="L7812" s="26" t="s">
        <v>34802</v>
      </c>
      <c r="M7812" s="26">
        <v>380443373471</v>
      </c>
      <c r="N7812" s="26">
        <v>4822784009</v>
      </c>
    </row>
    <row r="7813" spans="1:14">
      <c r="A7813" s="26" t="s">
        <v>6696</v>
      </c>
      <c r="B7813" s="26" t="s">
        <v>6697</v>
      </c>
      <c r="C7813" s="26">
        <v>42631629</v>
      </c>
      <c r="D7813" s="26" t="s">
        <v>780</v>
      </c>
      <c r="E7813" s="26" t="s">
        <v>34803</v>
      </c>
      <c r="F7813" s="26" t="s">
        <v>34804</v>
      </c>
      <c r="G7813" s="26" t="s">
        <v>9601</v>
      </c>
      <c r="H7813" s="26" t="s">
        <v>949</v>
      </c>
      <c r="J7813" s="26" t="s">
        <v>962</v>
      </c>
      <c r="K7813" s="26" t="s">
        <v>9597</v>
      </c>
      <c r="L7813" s="26" t="s">
        <v>11638</v>
      </c>
      <c r="M7813" s="26">
        <v>761209654778</v>
      </c>
      <c r="N7813" s="26">
        <v>5310400000</v>
      </c>
    </row>
    <row r="7814" spans="1:14">
      <c r="A7814" s="26" t="s">
        <v>4413</v>
      </c>
      <c r="B7814" s="26" t="s">
        <v>4414</v>
      </c>
      <c r="C7814" s="26">
        <v>38286423</v>
      </c>
      <c r="D7814" s="26" t="s">
        <v>24</v>
      </c>
      <c r="E7814" s="26" t="s">
        <v>34805</v>
      </c>
      <c r="F7814" s="26" t="s">
        <v>34806</v>
      </c>
      <c r="G7814" s="26" t="s">
        <v>9586</v>
      </c>
      <c r="H7814" s="26" t="s">
        <v>576</v>
      </c>
      <c r="I7814" s="26" t="s">
        <v>11281</v>
      </c>
      <c r="J7814" s="26" t="s">
        <v>34807</v>
      </c>
      <c r="K7814" s="26" t="s">
        <v>9582</v>
      </c>
      <c r="L7814" s="26" t="s">
        <v>34808</v>
      </c>
      <c r="M7814" s="26">
        <v>761431121047</v>
      </c>
      <c r="N7814" s="26">
        <v>725085802</v>
      </c>
    </row>
    <row r="7815" spans="1:14">
      <c r="A7815" s="26" t="s">
        <v>7654</v>
      </c>
      <c r="B7815" s="26" t="s">
        <v>7655</v>
      </c>
      <c r="C7815" s="26" t="s">
        <v>1604</v>
      </c>
      <c r="D7815" s="26" t="s">
        <v>24</v>
      </c>
      <c r="E7815" s="26" t="s">
        <v>34809</v>
      </c>
      <c r="F7815" s="26" t="s">
        <v>34810</v>
      </c>
      <c r="G7815" s="26" t="s">
        <v>9591</v>
      </c>
      <c r="H7815" s="26" t="s">
        <v>1088</v>
      </c>
      <c r="I7815" s="26" t="s">
        <v>9743</v>
      </c>
      <c r="J7815" s="26" t="s">
        <v>1092</v>
      </c>
      <c r="K7815" s="26" t="s">
        <v>9597</v>
      </c>
      <c r="L7815" s="26" t="s">
        <v>34811</v>
      </c>
      <c r="M7815" s="26">
        <v>380977201234</v>
      </c>
      <c r="N7815" s="26">
        <v>1825080601</v>
      </c>
    </row>
    <row r="7816" spans="1:14">
      <c r="A7816" s="26" t="s">
        <v>4065</v>
      </c>
      <c r="B7816" s="26" t="s">
        <v>4066</v>
      </c>
      <c r="C7816" s="26">
        <v>36733489</v>
      </c>
      <c r="D7816" s="26" t="s">
        <v>24</v>
      </c>
      <c r="E7816" s="26" t="s">
        <v>34812</v>
      </c>
      <c r="F7816" s="26" t="s">
        <v>11790</v>
      </c>
      <c r="G7816" s="26" t="s">
        <v>9586</v>
      </c>
      <c r="H7816" s="26" t="s">
        <v>506</v>
      </c>
      <c r="J7816" s="26" t="s">
        <v>526</v>
      </c>
      <c r="K7816" s="26" t="s">
        <v>9597</v>
      </c>
      <c r="L7816" s="26" t="s">
        <v>11791</v>
      </c>
      <c r="M7816" s="26">
        <v>380950038453</v>
      </c>
      <c r="N7816" s="26">
        <v>2610100000</v>
      </c>
    </row>
    <row r="7817" spans="1:14">
      <c r="A7817" s="26" t="s">
        <v>6533</v>
      </c>
      <c r="B7817" s="26" t="s">
        <v>6140</v>
      </c>
      <c r="C7817" s="26">
        <v>38617509</v>
      </c>
      <c r="D7817" s="26" t="s">
        <v>24</v>
      </c>
      <c r="E7817" s="26" t="s">
        <v>34813</v>
      </c>
      <c r="F7817" s="26" t="s">
        <v>34814</v>
      </c>
      <c r="G7817" s="26" t="s">
        <v>9586</v>
      </c>
      <c r="H7817" s="26" t="s">
        <v>885</v>
      </c>
      <c r="I7817" s="26" t="s">
        <v>11807</v>
      </c>
      <c r="J7817" s="26" t="s">
        <v>25169</v>
      </c>
      <c r="K7817" s="26" t="s">
        <v>9582</v>
      </c>
      <c r="L7817" s="26" t="s">
        <v>34815</v>
      </c>
      <c r="M7817" s="26">
        <v>380976218138</v>
      </c>
      <c r="N7817" s="26">
        <v>5121080301</v>
      </c>
    </row>
    <row r="7818" spans="1:14">
      <c r="A7818" s="26" t="s">
        <v>3213</v>
      </c>
      <c r="B7818" s="26" t="s">
        <v>3214</v>
      </c>
      <c r="C7818" s="26">
        <v>1991820</v>
      </c>
      <c r="D7818" s="26" t="s">
        <v>780</v>
      </c>
      <c r="E7818" s="26" t="s">
        <v>34816</v>
      </c>
      <c r="F7818" s="26" t="s">
        <v>34817</v>
      </c>
      <c r="G7818" s="26" t="s">
        <v>9601</v>
      </c>
      <c r="H7818" s="26" t="s">
        <v>375</v>
      </c>
      <c r="J7818" s="26" t="s">
        <v>388</v>
      </c>
      <c r="K7818" s="26" t="s">
        <v>9597</v>
      </c>
      <c r="L7818" s="26" t="s">
        <v>10705</v>
      </c>
      <c r="M7818" s="26">
        <v>761379509287</v>
      </c>
      <c r="N7818" s="26">
        <v>1811000000</v>
      </c>
    </row>
    <row r="7819" spans="1:14">
      <c r="A7819" s="26" t="s">
        <v>6353</v>
      </c>
      <c r="B7819" s="26" t="s">
        <v>6354</v>
      </c>
      <c r="C7819" s="26">
        <v>43214298</v>
      </c>
      <c r="D7819" s="26" t="s">
        <v>24</v>
      </c>
      <c r="E7819" s="26" t="s">
        <v>34818</v>
      </c>
      <c r="F7819" s="26" t="s">
        <v>34819</v>
      </c>
      <c r="G7819" s="26" t="s">
        <v>9586</v>
      </c>
      <c r="H7819" s="26" t="s">
        <v>885</v>
      </c>
      <c r="J7819" s="26" t="s">
        <v>910</v>
      </c>
      <c r="K7819" s="26" t="s">
        <v>9597</v>
      </c>
      <c r="L7819" s="26" t="s">
        <v>34820</v>
      </c>
      <c r="M7819" s="26">
        <v>380949222803</v>
      </c>
      <c r="N7819" s="26">
        <v>5110100000</v>
      </c>
    </row>
    <row r="7820" spans="1:14">
      <c r="A7820" s="26" t="s">
        <v>7599</v>
      </c>
      <c r="B7820" s="26" t="s">
        <v>7600</v>
      </c>
      <c r="C7820" s="26">
        <v>38194961</v>
      </c>
      <c r="D7820" s="26" t="s">
        <v>24</v>
      </c>
      <c r="E7820" s="26" t="s">
        <v>34821</v>
      </c>
      <c r="F7820" s="26" t="s">
        <v>34822</v>
      </c>
      <c r="G7820" s="26" t="s">
        <v>9586</v>
      </c>
      <c r="H7820" s="26" t="s">
        <v>1088</v>
      </c>
      <c r="I7820" s="26" t="s">
        <v>9882</v>
      </c>
      <c r="J7820" s="26" t="s">
        <v>34823</v>
      </c>
      <c r="K7820" s="26" t="s">
        <v>9582</v>
      </c>
      <c r="L7820" s="26" t="s">
        <v>34824</v>
      </c>
      <c r="M7820" s="26">
        <v>380355755333</v>
      </c>
      <c r="N7820" s="26">
        <v>6121685701</v>
      </c>
    </row>
    <row r="7821" spans="1:14">
      <c r="A7821" s="26" t="s">
        <v>7126</v>
      </c>
      <c r="B7821" s="26" t="s">
        <v>7127</v>
      </c>
      <c r="C7821" s="26">
        <v>38492302</v>
      </c>
      <c r="D7821" s="26" t="s">
        <v>24</v>
      </c>
      <c r="E7821" s="26" t="s">
        <v>34825</v>
      </c>
      <c r="F7821" s="26" t="s">
        <v>34826</v>
      </c>
      <c r="G7821" s="26" t="s">
        <v>9579</v>
      </c>
      <c r="H7821" s="26" t="s">
        <v>987</v>
      </c>
      <c r="I7821" s="26" t="s">
        <v>9634</v>
      </c>
      <c r="J7821" s="26" t="s">
        <v>34827</v>
      </c>
      <c r="K7821" s="26" t="s">
        <v>9582</v>
      </c>
      <c r="L7821" s="26" t="s">
        <v>34828</v>
      </c>
      <c r="M7821" s="26">
        <v>380362275533</v>
      </c>
      <c r="N7821" s="26">
        <v>5624684111</v>
      </c>
    </row>
    <row r="7822" spans="1:14">
      <c r="A7822" s="26" t="s">
        <v>8004</v>
      </c>
      <c r="B7822" s="26" t="s">
        <v>8005</v>
      </c>
      <c r="C7822" s="26">
        <v>41820206</v>
      </c>
      <c r="D7822" s="26" t="s">
        <v>24</v>
      </c>
      <c r="E7822" s="26" t="s">
        <v>34829</v>
      </c>
      <c r="F7822" s="26" t="s">
        <v>34830</v>
      </c>
      <c r="G7822" s="26" t="s">
        <v>9586</v>
      </c>
      <c r="H7822" s="26" t="s">
        <v>1122</v>
      </c>
      <c r="I7822" s="26" t="s">
        <v>11395</v>
      </c>
      <c r="J7822" s="26" t="s">
        <v>34831</v>
      </c>
      <c r="K7822" s="26" t="s">
        <v>9582</v>
      </c>
      <c r="L7822" s="26" t="s">
        <v>34832</v>
      </c>
      <c r="M7822" s="26">
        <v>761568194203</v>
      </c>
      <c r="N7822" s="26">
        <v>6324255303</v>
      </c>
    </row>
    <row r="7823" spans="1:14">
      <c r="A7823" s="26" t="s">
        <v>3645</v>
      </c>
      <c r="B7823" s="26" t="s">
        <v>3646</v>
      </c>
      <c r="C7823" s="26">
        <v>40338826</v>
      </c>
      <c r="D7823" s="26" t="s">
        <v>24</v>
      </c>
      <c r="E7823" s="26" t="s">
        <v>34833</v>
      </c>
      <c r="F7823" s="26" t="s">
        <v>34834</v>
      </c>
      <c r="G7823" s="26" t="s">
        <v>9586</v>
      </c>
      <c r="H7823" s="26" t="s">
        <v>468</v>
      </c>
      <c r="I7823" s="26" t="s">
        <v>15551</v>
      </c>
      <c r="J7823" s="26" t="s">
        <v>34835</v>
      </c>
      <c r="K7823" s="26" t="s">
        <v>9582</v>
      </c>
      <c r="L7823" s="26" t="s">
        <v>34836</v>
      </c>
      <c r="M7823" s="26">
        <v>380616535317</v>
      </c>
      <c r="N7823" s="26">
        <v>2324287903</v>
      </c>
    </row>
    <row r="7824" spans="1:14">
      <c r="A7824" s="26" t="s">
        <v>6454</v>
      </c>
      <c r="B7824" s="26" t="s">
        <v>6254</v>
      </c>
      <c r="C7824" s="26">
        <v>39027648</v>
      </c>
      <c r="D7824" s="26" t="s">
        <v>24</v>
      </c>
      <c r="E7824" s="26" t="s">
        <v>34837</v>
      </c>
      <c r="F7824" s="26" t="s">
        <v>11907</v>
      </c>
      <c r="G7824" s="26" t="s">
        <v>9586</v>
      </c>
      <c r="H7824" s="26" t="s">
        <v>885</v>
      </c>
      <c r="J7824" s="26" t="s">
        <v>910</v>
      </c>
      <c r="K7824" s="26" t="s">
        <v>9597</v>
      </c>
      <c r="L7824" s="26" t="s">
        <v>34838</v>
      </c>
      <c r="M7824" s="26">
        <v>380732683953</v>
      </c>
      <c r="N7824" s="26">
        <v>5110100000</v>
      </c>
    </row>
    <row r="7825" spans="1:14">
      <c r="A7825" s="26" t="s">
        <v>3733</v>
      </c>
      <c r="B7825" s="26" t="s">
        <v>3734</v>
      </c>
      <c r="C7825" s="26">
        <v>26123237</v>
      </c>
      <c r="D7825" s="26" t="s">
        <v>780</v>
      </c>
      <c r="E7825" s="26" t="s">
        <v>34839</v>
      </c>
      <c r="F7825" s="26" t="s">
        <v>3734</v>
      </c>
      <c r="G7825" s="26" t="s">
        <v>9601</v>
      </c>
      <c r="H7825" s="26" t="s">
        <v>468</v>
      </c>
      <c r="J7825" s="26" t="s">
        <v>481</v>
      </c>
      <c r="K7825" s="26" t="s">
        <v>9597</v>
      </c>
      <c r="L7825" s="26" t="s">
        <v>34840</v>
      </c>
      <c r="M7825" s="26">
        <v>380504869370</v>
      </c>
      <c r="N7825" s="26">
        <v>1222380503</v>
      </c>
    </row>
    <row r="7826" spans="1:14">
      <c r="A7826" s="26" t="s">
        <v>4549</v>
      </c>
      <c r="B7826" s="26" t="s">
        <v>4545</v>
      </c>
      <c r="C7826" s="26">
        <v>1107935</v>
      </c>
      <c r="D7826" s="26" t="s">
        <v>24</v>
      </c>
      <c r="E7826" s="26" t="s">
        <v>34841</v>
      </c>
      <c r="F7826" s="26" t="s">
        <v>14225</v>
      </c>
      <c r="G7826" s="26" t="s">
        <v>9586</v>
      </c>
      <c r="H7826" s="26" t="s">
        <v>576</v>
      </c>
      <c r="J7826" s="26" t="s">
        <v>4543</v>
      </c>
      <c r="K7826" s="26" t="s">
        <v>9597</v>
      </c>
      <c r="L7826" s="26" t="s">
        <v>34842</v>
      </c>
      <c r="M7826" s="26">
        <v>380456552105</v>
      </c>
      <c r="N7826" s="26">
        <v>3211200000</v>
      </c>
    </row>
    <row r="7827" spans="1:14">
      <c r="A7827" s="26" t="s">
        <v>7356</v>
      </c>
      <c r="B7827" s="26" t="s">
        <v>7357</v>
      </c>
      <c r="C7827" s="26">
        <v>40992732</v>
      </c>
      <c r="D7827" s="26" t="s">
        <v>24</v>
      </c>
      <c r="E7827" s="26" t="s">
        <v>34843</v>
      </c>
      <c r="F7827" s="26" t="s">
        <v>34844</v>
      </c>
      <c r="G7827" s="26" t="s">
        <v>9579</v>
      </c>
      <c r="H7827" s="26" t="s">
        <v>1025</v>
      </c>
      <c r="I7827" s="26" t="s">
        <v>10527</v>
      </c>
      <c r="J7827" s="26" t="s">
        <v>23207</v>
      </c>
      <c r="K7827" s="26" t="s">
        <v>9582</v>
      </c>
      <c r="L7827" s="26" t="s">
        <v>34845</v>
      </c>
      <c r="M7827" s="26">
        <v>380545363617</v>
      </c>
      <c r="N7827" s="26">
        <v>520881003</v>
      </c>
    </row>
    <row r="7828" spans="1:14">
      <c r="A7828" s="26" t="s">
        <v>7497</v>
      </c>
      <c r="B7828" s="26" t="s">
        <v>7498</v>
      </c>
      <c r="C7828" s="26">
        <v>2000334</v>
      </c>
      <c r="D7828" s="26" t="s">
        <v>780</v>
      </c>
      <c r="E7828" s="26" t="s">
        <v>34846</v>
      </c>
      <c r="F7828" s="26" t="s">
        <v>34847</v>
      </c>
      <c r="G7828" s="26" t="s">
        <v>9601</v>
      </c>
      <c r="H7828" s="26" t="s">
        <v>1025</v>
      </c>
      <c r="J7828" s="26" t="s">
        <v>1065</v>
      </c>
      <c r="K7828" s="26" t="s">
        <v>9597</v>
      </c>
      <c r="L7828" s="26" t="s">
        <v>34848</v>
      </c>
      <c r="M7828" s="26">
        <v>380542660221</v>
      </c>
      <c r="N7828" s="26">
        <v>5910100000</v>
      </c>
    </row>
    <row r="7829" spans="1:14">
      <c r="A7829" s="26" t="s">
        <v>7629</v>
      </c>
      <c r="B7829" s="26" t="s">
        <v>7630</v>
      </c>
      <c r="C7829" s="26">
        <v>39511438</v>
      </c>
      <c r="D7829" s="26" t="s">
        <v>24</v>
      </c>
      <c r="E7829" s="26" t="s">
        <v>34849</v>
      </c>
      <c r="F7829" s="26" t="s">
        <v>34850</v>
      </c>
      <c r="G7829" s="26" t="s">
        <v>9586</v>
      </c>
      <c r="H7829" s="26" t="s">
        <v>1088</v>
      </c>
      <c r="I7829" s="26" t="s">
        <v>10469</v>
      </c>
      <c r="J7829" s="26" t="s">
        <v>34851</v>
      </c>
      <c r="K7829" s="26" t="s">
        <v>9582</v>
      </c>
      <c r="L7829" s="26" t="s">
        <v>34852</v>
      </c>
      <c r="M7829" s="26">
        <v>380672080541</v>
      </c>
      <c r="N7829" s="26">
        <v>523181701</v>
      </c>
    </row>
    <row r="7830" spans="1:14">
      <c r="A7830" s="26" t="s">
        <v>6170</v>
      </c>
      <c r="B7830" s="26" t="s">
        <v>6171</v>
      </c>
      <c r="C7830" s="26">
        <v>38534407</v>
      </c>
      <c r="D7830" s="26" t="s">
        <v>24</v>
      </c>
      <c r="E7830" s="26" t="s">
        <v>34853</v>
      </c>
      <c r="F7830" s="26" t="s">
        <v>34854</v>
      </c>
      <c r="G7830" s="26" t="s">
        <v>9579</v>
      </c>
      <c r="H7830" s="26" t="s">
        <v>885</v>
      </c>
      <c r="I7830" s="26" t="s">
        <v>10020</v>
      </c>
      <c r="J7830" s="26" t="s">
        <v>6091</v>
      </c>
      <c r="K7830" s="26" t="s">
        <v>9906</v>
      </c>
      <c r="L7830" s="26" t="s">
        <v>34855</v>
      </c>
      <c r="M7830" s="26">
        <v>380689036466</v>
      </c>
      <c r="N7830" s="26">
        <v>111690303</v>
      </c>
    </row>
    <row r="7831" spans="1:14">
      <c r="A7831" s="26" t="s">
        <v>3405</v>
      </c>
      <c r="B7831" s="26" t="s">
        <v>3406</v>
      </c>
      <c r="C7831" s="26">
        <v>1992587</v>
      </c>
      <c r="D7831" s="26" t="s">
        <v>780</v>
      </c>
      <c r="E7831" s="26" t="s">
        <v>34856</v>
      </c>
      <c r="F7831" s="26" t="s">
        <v>34857</v>
      </c>
      <c r="G7831" s="26" t="s">
        <v>9601</v>
      </c>
      <c r="H7831" s="26" t="s">
        <v>392</v>
      </c>
      <c r="I7831" s="26" t="s">
        <v>9857</v>
      </c>
      <c r="J7831" s="26" t="s">
        <v>420</v>
      </c>
      <c r="K7831" s="26" t="s">
        <v>9597</v>
      </c>
      <c r="L7831" s="26" t="s">
        <v>34858</v>
      </c>
      <c r="M7831" s="26">
        <v>380314422680</v>
      </c>
      <c r="N7831" s="26">
        <v>2121910100</v>
      </c>
    </row>
    <row r="7832" spans="1:14">
      <c r="A7832" s="26" t="s">
        <v>6042</v>
      </c>
      <c r="B7832" s="26" t="s">
        <v>6043</v>
      </c>
      <c r="C7832" s="26">
        <v>38476906</v>
      </c>
      <c r="D7832" s="26" t="s">
        <v>24</v>
      </c>
      <c r="E7832" s="26" t="s">
        <v>34859</v>
      </c>
      <c r="F7832" s="26" t="s">
        <v>34860</v>
      </c>
      <c r="G7832" s="26" t="s">
        <v>9586</v>
      </c>
      <c r="H7832" s="26" t="s">
        <v>835</v>
      </c>
      <c r="I7832" s="26" t="s">
        <v>13321</v>
      </c>
      <c r="J7832" s="26" t="s">
        <v>1265</v>
      </c>
      <c r="K7832" s="26" t="s">
        <v>9582</v>
      </c>
      <c r="L7832" s="26" t="s">
        <v>34861</v>
      </c>
      <c r="M7832" s="26">
        <v>380512684292</v>
      </c>
      <c r="N7832" s="26">
        <v>120483604</v>
      </c>
    </row>
    <row r="7833" spans="1:14">
      <c r="A7833" s="26" t="s">
        <v>7387</v>
      </c>
      <c r="B7833" s="26" t="s">
        <v>7388</v>
      </c>
      <c r="C7833" s="26">
        <v>38019903</v>
      </c>
      <c r="D7833" s="26" t="s">
        <v>24</v>
      </c>
      <c r="E7833" s="26" t="s">
        <v>34862</v>
      </c>
      <c r="F7833" s="26" t="s">
        <v>34863</v>
      </c>
      <c r="G7833" s="26" t="s">
        <v>9586</v>
      </c>
      <c r="H7833" s="26" t="s">
        <v>1025</v>
      </c>
      <c r="I7833" s="26" t="s">
        <v>12214</v>
      </c>
      <c r="J7833" s="26" t="s">
        <v>34864</v>
      </c>
      <c r="K7833" s="26" t="s">
        <v>9582</v>
      </c>
      <c r="L7833" s="26" t="s">
        <v>34865</v>
      </c>
      <c r="M7833" s="26">
        <v>380950648429</v>
      </c>
      <c r="N7833" s="26">
        <v>5323682604</v>
      </c>
    </row>
    <row r="7834" spans="1:14">
      <c r="A7834" s="26" t="s">
        <v>7943</v>
      </c>
      <c r="B7834" s="26" t="s">
        <v>7944</v>
      </c>
      <c r="C7834" s="26">
        <v>38916118</v>
      </c>
      <c r="D7834" s="26" t="s">
        <v>24</v>
      </c>
      <c r="E7834" s="26" t="s">
        <v>34866</v>
      </c>
      <c r="F7834" s="26" t="s">
        <v>34867</v>
      </c>
      <c r="G7834" s="26" t="s">
        <v>9586</v>
      </c>
      <c r="H7834" s="26" t="s">
        <v>1122</v>
      </c>
      <c r="I7834" s="26" t="s">
        <v>14308</v>
      </c>
      <c r="J7834" s="26" t="s">
        <v>34868</v>
      </c>
      <c r="K7834" s="26" t="s">
        <v>9606</v>
      </c>
      <c r="L7834" s="26" t="s">
        <v>34869</v>
      </c>
      <c r="M7834" s="26">
        <v>380955903046</v>
      </c>
      <c r="N7834" s="26">
        <v>5324084022</v>
      </c>
    </row>
    <row r="7835" spans="1:14">
      <c r="A7835" s="26" t="s">
        <v>7911</v>
      </c>
      <c r="B7835" s="26" t="s">
        <v>7912</v>
      </c>
      <c r="C7835" s="26">
        <v>2003178</v>
      </c>
      <c r="D7835" s="26" t="s">
        <v>780</v>
      </c>
      <c r="E7835" s="26" t="s">
        <v>34870</v>
      </c>
      <c r="F7835" s="26" t="s">
        <v>34871</v>
      </c>
      <c r="G7835" s="26" t="s">
        <v>9601</v>
      </c>
      <c r="H7835" s="26" t="s">
        <v>1122</v>
      </c>
      <c r="I7835" s="26" t="s">
        <v>9887</v>
      </c>
      <c r="J7835" s="26" t="s">
        <v>1175</v>
      </c>
      <c r="K7835" s="26" t="s">
        <v>9597</v>
      </c>
      <c r="L7835" s="26" t="s">
        <v>34872</v>
      </c>
      <c r="M7835" s="26">
        <v>380574732160</v>
      </c>
      <c r="N7835" s="26">
        <v>6321710100</v>
      </c>
    </row>
    <row r="7836" spans="1:14">
      <c r="A7836" s="26" t="s">
        <v>7126</v>
      </c>
      <c r="B7836" s="26" t="s">
        <v>7127</v>
      </c>
      <c r="C7836" s="26">
        <v>38492302</v>
      </c>
      <c r="D7836" s="26" t="s">
        <v>24</v>
      </c>
      <c r="E7836" s="26" t="s">
        <v>34873</v>
      </c>
      <c r="F7836" s="26" t="s">
        <v>34874</v>
      </c>
      <c r="G7836" s="26" t="s">
        <v>9579</v>
      </c>
      <c r="H7836" s="26" t="s">
        <v>987</v>
      </c>
      <c r="I7836" s="26" t="s">
        <v>9634</v>
      </c>
      <c r="J7836" s="26" t="s">
        <v>34875</v>
      </c>
      <c r="K7836" s="26" t="s">
        <v>9582</v>
      </c>
      <c r="L7836" s="26" t="s">
        <v>34876</v>
      </c>
      <c r="M7836" s="26">
        <v>380362400904</v>
      </c>
      <c r="N7836" s="26">
        <v>5624684905</v>
      </c>
    </row>
    <row r="7837" spans="1:14">
      <c r="A7837" s="26" t="s">
        <v>3841</v>
      </c>
      <c r="B7837" s="26" t="s">
        <v>3842</v>
      </c>
      <c r="C7837" s="26">
        <v>38732885</v>
      </c>
      <c r="D7837" s="26" t="s">
        <v>24</v>
      </c>
      <c r="E7837" s="26" t="s">
        <v>34877</v>
      </c>
      <c r="F7837" s="26" t="s">
        <v>34878</v>
      </c>
      <c r="G7837" s="26" t="s">
        <v>9591</v>
      </c>
      <c r="H7837" s="26" t="s">
        <v>468</v>
      </c>
      <c r="I7837" s="26" t="s">
        <v>11228</v>
      </c>
      <c r="J7837" s="26" t="s">
        <v>498</v>
      </c>
      <c r="K7837" s="26" t="s">
        <v>9606</v>
      </c>
      <c r="L7837" s="26" t="s">
        <v>34879</v>
      </c>
      <c r="M7837" s="26">
        <v>380688379871</v>
      </c>
      <c r="N7837" s="26">
        <v>123183401</v>
      </c>
    </row>
    <row r="7838" spans="1:14">
      <c r="A7838" s="26" t="s">
        <v>4567</v>
      </c>
      <c r="B7838" s="26" t="s">
        <v>4568</v>
      </c>
      <c r="C7838" s="26">
        <v>37944783</v>
      </c>
      <c r="D7838" s="26" t="s">
        <v>24</v>
      </c>
      <c r="E7838" s="26" t="s">
        <v>34880</v>
      </c>
      <c r="F7838" s="26" t="s">
        <v>34881</v>
      </c>
      <c r="G7838" s="26" t="s">
        <v>9586</v>
      </c>
      <c r="H7838" s="26" t="s">
        <v>670</v>
      </c>
      <c r="I7838" s="26" t="s">
        <v>12606</v>
      </c>
      <c r="J7838" s="26" t="s">
        <v>1533</v>
      </c>
      <c r="K7838" s="26" t="s">
        <v>9582</v>
      </c>
      <c r="L7838" s="26" t="s">
        <v>34882</v>
      </c>
      <c r="M7838" s="26">
        <v>380525927348</v>
      </c>
      <c r="N7838" s="26">
        <v>521083409</v>
      </c>
    </row>
    <row r="7839" spans="1:14">
      <c r="A7839" s="26" t="s">
        <v>6085</v>
      </c>
      <c r="B7839" s="26" t="s">
        <v>6086</v>
      </c>
      <c r="C7839" s="26">
        <v>38458892</v>
      </c>
      <c r="D7839" s="26" t="s">
        <v>24</v>
      </c>
      <c r="E7839" s="26" t="s">
        <v>34883</v>
      </c>
      <c r="F7839" s="26" t="s">
        <v>34884</v>
      </c>
      <c r="G7839" s="26" t="s">
        <v>9579</v>
      </c>
      <c r="H7839" s="26" t="s">
        <v>835</v>
      </c>
      <c r="I7839" s="26" t="s">
        <v>9944</v>
      </c>
      <c r="J7839" s="26" t="s">
        <v>34885</v>
      </c>
      <c r="K7839" s="26" t="s">
        <v>9582</v>
      </c>
      <c r="L7839" s="26" t="s">
        <v>34886</v>
      </c>
      <c r="M7839" s="26">
        <v>380516232476</v>
      </c>
      <c r="N7839" s="26">
        <v>3222282403</v>
      </c>
    </row>
    <row r="7840" spans="1:14">
      <c r="A7840" s="26" t="s">
        <v>6092</v>
      </c>
      <c r="B7840" s="26" t="s">
        <v>6093</v>
      </c>
      <c r="C7840" s="26" t="s">
        <v>1604</v>
      </c>
      <c r="D7840" s="26" t="s">
        <v>24</v>
      </c>
      <c r="E7840" s="26" t="s">
        <v>34887</v>
      </c>
      <c r="F7840" s="26" t="s">
        <v>13738</v>
      </c>
      <c r="G7840" s="26" t="s">
        <v>9586</v>
      </c>
      <c r="H7840" s="26" t="s">
        <v>835</v>
      </c>
      <c r="J7840" s="26" t="s">
        <v>6094</v>
      </c>
      <c r="K7840" s="26" t="s">
        <v>9597</v>
      </c>
      <c r="L7840" s="26" t="s">
        <v>24454</v>
      </c>
      <c r="M7840" s="26">
        <v>380672791803</v>
      </c>
      <c r="N7840" s="26">
        <v>4810800000</v>
      </c>
    </row>
    <row r="7841" spans="1:14">
      <c r="A7841" s="26" t="s">
        <v>6405</v>
      </c>
      <c r="B7841" s="26" t="s">
        <v>6392</v>
      </c>
      <c r="C7841" s="26">
        <v>41973328</v>
      </c>
      <c r="D7841" s="26" t="s">
        <v>780</v>
      </c>
      <c r="E7841" s="26" t="s">
        <v>34888</v>
      </c>
      <c r="F7841" s="26" t="s">
        <v>34889</v>
      </c>
      <c r="G7841" s="26" t="s">
        <v>9601</v>
      </c>
      <c r="H7841" s="26" t="s">
        <v>885</v>
      </c>
      <c r="J7841" s="26" t="s">
        <v>894</v>
      </c>
      <c r="K7841" s="26" t="s">
        <v>9597</v>
      </c>
      <c r="L7841" s="26" t="s">
        <v>34890</v>
      </c>
      <c r="M7841" s="26">
        <v>380685597828</v>
      </c>
      <c r="N7841" s="26">
        <v>5110300000</v>
      </c>
    </row>
    <row r="7842" spans="1:14">
      <c r="A7842" s="26" t="s">
        <v>2802</v>
      </c>
      <c r="B7842" s="26" t="s">
        <v>2803</v>
      </c>
      <c r="C7842" s="26">
        <v>37339271</v>
      </c>
      <c r="D7842" s="26" t="s">
        <v>24</v>
      </c>
      <c r="E7842" s="26" t="s">
        <v>34891</v>
      </c>
      <c r="F7842" s="26" t="s">
        <v>34892</v>
      </c>
      <c r="G7842" s="26" t="s">
        <v>9591</v>
      </c>
      <c r="H7842" s="26" t="s">
        <v>258</v>
      </c>
      <c r="I7842" s="26" t="s">
        <v>9747</v>
      </c>
      <c r="J7842" s="26" t="s">
        <v>34893</v>
      </c>
      <c r="K7842" s="26" t="s">
        <v>9582</v>
      </c>
      <c r="L7842" s="26" t="s">
        <v>34894</v>
      </c>
      <c r="M7842" s="26">
        <v>380505262916</v>
      </c>
      <c r="N7842" s="26">
        <v>1420955401</v>
      </c>
    </row>
    <row r="7843" spans="1:14">
      <c r="A7843" s="26" t="s">
        <v>5904</v>
      </c>
      <c r="B7843" s="26" t="s">
        <v>5905</v>
      </c>
      <c r="C7843" s="26">
        <v>38412046</v>
      </c>
      <c r="D7843" s="26" t="s">
        <v>24</v>
      </c>
      <c r="E7843" s="26" t="s">
        <v>34895</v>
      </c>
      <c r="F7843" s="26" t="s">
        <v>34896</v>
      </c>
      <c r="G7843" s="26" t="s">
        <v>9586</v>
      </c>
      <c r="H7843" s="26" t="s">
        <v>835</v>
      </c>
      <c r="I7843" s="26" t="s">
        <v>11338</v>
      </c>
      <c r="J7843" s="26" t="s">
        <v>34897</v>
      </c>
      <c r="K7843" s="26" t="s">
        <v>9582</v>
      </c>
      <c r="L7843" s="26" t="s">
        <v>34898</v>
      </c>
      <c r="M7843" s="26">
        <v>380516895131</v>
      </c>
      <c r="N7843" s="26">
        <v>4821180701</v>
      </c>
    </row>
    <row r="7844" spans="1:14">
      <c r="A7844" s="26" t="s">
        <v>4158</v>
      </c>
      <c r="B7844" s="26" t="s">
        <v>4155</v>
      </c>
      <c r="C7844" s="26">
        <v>1993546</v>
      </c>
      <c r="D7844" s="26" t="s">
        <v>24</v>
      </c>
      <c r="E7844" s="26" t="s">
        <v>34899</v>
      </c>
      <c r="F7844" s="26" t="s">
        <v>34900</v>
      </c>
      <c r="G7844" s="26" t="s">
        <v>9579</v>
      </c>
      <c r="H7844" s="26" t="s">
        <v>506</v>
      </c>
      <c r="I7844" s="26" t="s">
        <v>12382</v>
      </c>
      <c r="J7844" s="26" t="s">
        <v>6924</v>
      </c>
      <c r="K7844" s="26" t="s">
        <v>9582</v>
      </c>
      <c r="L7844" s="26" t="s">
        <v>34901</v>
      </c>
      <c r="M7844" s="26">
        <v>380347868215</v>
      </c>
      <c r="N7844" s="26">
        <v>521280403</v>
      </c>
    </row>
    <row r="7845" spans="1:14">
      <c r="A7845" s="26" t="s">
        <v>6758</v>
      </c>
      <c r="B7845" s="26" t="s">
        <v>6759</v>
      </c>
      <c r="C7845" s="26">
        <v>38345331</v>
      </c>
      <c r="D7845" s="26" t="s">
        <v>24</v>
      </c>
      <c r="E7845" s="26" t="s">
        <v>34902</v>
      </c>
      <c r="F7845" s="26" t="s">
        <v>34903</v>
      </c>
      <c r="G7845" s="26" t="s">
        <v>9579</v>
      </c>
      <c r="H7845" s="26" t="s">
        <v>949</v>
      </c>
      <c r="I7845" s="26" t="s">
        <v>13966</v>
      </c>
      <c r="J7845" s="26" t="s">
        <v>34904</v>
      </c>
      <c r="K7845" s="26" t="s">
        <v>9582</v>
      </c>
      <c r="L7845" s="26" t="s">
        <v>34905</v>
      </c>
      <c r="M7845" s="26">
        <v>380535797443</v>
      </c>
      <c r="N7845" s="26">
        <v>5323681301</v>
      </c>
    </row>
    <row r="7846" spans="1:14">
      <c r="A7846" s="26" t="s">
        <v>8116</v>
      </c>
      <c r="B7846" s="26" t="s">
        <v>8117</v>
      </c>
      <c r="C7846" s="26">
        <v>31939013</v>
      </c>
      <c r="D7846" s="26" t="s">
        <v>780</v>
      </c>
      <c r="E7846" s="26" t="s">
        <v>34906</v>
      </c>
      <c r="F7846" s="26" t="s">
        <v>11567</v>
      </c>
      <c r="G7846" s="26" t="s">
        <v>9601</v>
      </c>
      <c r="H7846" s="26" t="s">
        <v>1122</v>
      </c>
      <c r="J7846" s="26" t="s">
        <v>8039</v>
      </c>
      <c r="K7846" s="26" t="s">
        <v>9597</v>
      </c>
      <c r="L7846" s="26" t="s">
        <v>30988</v>
      </c>
      <c r="M7846" s="26">
        <v>761154502620</v>
      </c>
      <c r="N7846" s="26">
        <v>6310100000</v>
      </c>
    </row>
    <row r="7847" spans="1:14">
      <c r="A7847" s="26" t="s">
        <v>3151</v>
      </c>
      <c r="B7847" s="26" t="s">
        <v>3152</v>
      </c>
      <c r="C7847" s="26">
        <v>41382677</v>
      </c>
      <c r="D7847" s="26" t="s">
        <v>24</v>
      </c>
      <c r="E7847" s="26" t="s">
        <v>34907</v>
      </c>
      <c r="F7847" s="26" t="s">
        <v>19738</v>
      </c>
      <c r="G7847" s="26" t="s">
        <v>9579</v>
      </c>
      <c r="H7847" s="26" t="s">
        <v>375</v>
      </c>
      <c r="I7847" s="26" t="s">
        <v>12674</v>
      </c>
      <c r="J7847" s="26" t="s">
        <v>26669</v>
      </c>
      <c r="K7847" s="26" t="s">
        <v>9582</v>
      </c>
      <c r="L7847" s="26" t="s">
        <v>34908</v>
      </c>
      <c r="M7847" s="26">
        <v>380412400992</v>
      </c>
      <c r="N7847" s="26">
        <v>1822086817</v>
      </c>
    </row>
    <row r="7848" spans="1:14">
      <c r="A7848" s="26" t="s">
        <v>6004</v>
      </c>
      <c r="B7848" s="26" t="s">
        <v>6005</v>
      </c>
      <c r="C7848" s="26">
        <v>5483144</v>
      </c>
      <c r="D7848" s="26" t="s">
        <v>780</v>
      </c>
      <c r="E7848" s="26" t="s">
        <v>34909</v>
      </c>
      <c r="F7848" s="26" t="s">
        <v>34910</v>
      </c>
      <c r="G7848" s="26" t="s">
        <v>9601</v>
      </c>
      <c r="H7848" s="26" t="s">
        <v>835</v>
      </c>
      <c r="J7848" s="26" t="s">
        <v>848</v>
      </c>
      <c r="K7848" s="26" t="s">
        <v>9597</v>
      </c>
      <c r="L7848" s="26" t="s">
        <v>34911</v>
      </c>
      <c r="M7848" s="26">
        <v>380512568322</v>
      </c>
      <c r="N7848" s="26">
        <v>4623010100</v>
      </c>
    </row>
    <row r="7849" spans="1:14">
      <c r="A7849" s="26" t="s">
        <v>4320</v>
      </c>
      <c r="B7849" s="26" t="s">
        <v>4321</v>
      </c>
      <c r="C7849" s="26">
        <v>38435021</v>
      </c>
      <c r="D7849" s="26" t="s">
        <v>24</v>
      </c>
      <c r="E7849" s="26" t="s">
        <v>34912</v>
      </c>
      <c r="F7849" s="26" t="s">
        <v>34913</v>
      </c>
      <c r="G7849" s="26" t="s">
        <v>9579</v>
      </c>
      <c r="H7849" s="26" t="s">
        <v>576</v>
      </c>
      <c r="I7849" s="26" t="s">
        <v>9901</v>
      </c>
      <c r="J7849" s="26" t="s">
        <v>34914</v>
      </c>
      <c r="K7849" s="26" t="s">
        <v>9582</v>
      </c>
      <c r="L7849" s="26" t="s">
        <v>34915</v>
      </c>
      <c r="M7849" s="26">
        <v>380672746547</v>
      </c>
      <c r="N7849" s="26">
        <v>520880606</v>
      </c>
    </row>
    <row r="7850" spans="1:14">
      <c r="A7850" s="26" t="s">
        <v>3636</v>
      </c>
      <c r="B7850" s="26" t="s">
        <v>3637</v>
      </c>
      <c r="C7850" s="26">
        <v>38809093</v>
      </c>
      <c r="D7850" s="26" t="s">
        <v>24</v>
      </c>
      <c r="E7850" s="26" t="s">
        <v>34916</v>
      </c>
      <c r="F7850" s="26" t="s">
        <v>34917</v>
      </c>
      <c r="G7850" s="26" t="s">
        <v>9586</v>
      </c>
      <c r="H7850" s="26" t="s">
        <v>468</v>
      </c>
      <c r="I7850" s="26" t="s">
        <v>15268</v>
      </c>
      <c r="J7850" s="26" t="s">
        <v>19936</v>
      </c>
      <c r="K7850" s="26" t="s">
        <v>9606</v>
      </c>
      <c r="L7850" s="26" t="s">
        <v>34918</v>
      </c>
      <c r="M7850" s="26">
        <v>380614397138</v>
      </c>
      <c r="N7850" s="26">
        <v>1224587008</v>
      </c>
    </row>
    <row r="7851" spans="1:14">
      <c r="A7851" s="26" t="s">
        <v>2960</v>
      </c>
      <c r="B7851" s="26" t="s">
        <v>2961</v>
      </c>
      <c r="C7851" s="26">
        <v>37691796</v>
      </c>
      <c r="D7851" s="26" t="s">
        <v>24</v>
      </c>
      <c r="E7851" s="26" t="s">
        <v>34919</v>
      </c>
      <c r="F7851" s="26" t="s">
        <v>10430</v>
      </c>
      <c r="G7851" s="26" t="s">
        <v>9579</v>
      </c>
      <c r="H7851" s="26" t="s">
        <v>258</v>
      </c>
      <c r="I7851" s="26" t="s">
        <v>16316</v>
      </c>
      <c r="J7851" s="26" t="s">
        <v>17655</v>
      </c>
      <c r="K7851" s="26" t="s">
        <v>9582</v>
      </c>
      <c r="L7851" s="26" t="s">
        <v>34920</v>
      </c>
      <c r="M7851" s="26">
        <v>380624620572</v>
      </c>
      <c r="N7851" s="26">
        <v>120782505</v>
      </c>
    </row>
    <row r="7852" spans="1:14">
      <c r="A7852" s="26" t="s">
        <v>4663</v>
      </c>
      <c r="B7852" s="26" t="s">
        <v>4664</v>
      </c>
      <c r="C7852" s="26">
        <v>36421504</v>
      </c>
      <c r="D7852" s="26" t="s">
        <v>780</v>
      </c>
      <c r="E7852" s="26" t="s">
        <v>34921</v>
      </c>
      <c r="F7852" s="26" t="s">
        <v>26926</v>
      </c>
      <c r="G7852" s="26" t="s">
        <v>9601</v>
      </c>
      <c r="H7852" s="26" t="s">
        <v>670</v>
      </c>
      <c r="J7852" s="26" t="s">
        <v>687</v>
      </c>
      <c r="K7852" s="26" t="s">
        <v>9597</v>
      </c>
      <c r="L7852" s="26" t="s">
        <v>34922</v>
      </c>
      <c r="M7852" s="26">
        <v>380522341232</v>
      </c>
      <c r="N7852" s="26">
        <v>3510100000</v>
      </c>
    </row>
    <row r="7853" spans="1:14">
      <c r="A7853" s="26" t="s">
        <v>8694</v>
      </c>
      <c r="B7853" s="26" t="s">
        <v>8695</v>
      </c>
      <c r="C7853" s="26">
        <v>38469307</v>
      </c>
      <c r="D7853" s="26" t="s">
        <v>24</v>
      </c>
      <c r="E7853" s="26" t="s">
        <v>34923</v>
      </c>
      <c r="F7853" s="26" t="s">
        <v>34924</v>
      </c>
      <c r="G7853" s="26" t="s">
        <v>9586</v>
      </c>
      <c r="H7853" s="26" t="s">
        <v>1308</v>
      </c>
      <c r="J7853" s="26" t="s">
        <v>34925</v>
      </c>
      <c r="K7853" s="26" t="s">
        <v>9582</v>
      </c>
      <c r="L7853" s="26" t="s">
        <v>34926</v>
      </c>
      <c r="M7853" s="26">
        <v>380968951651</v>
      </c>
      <c r="N7853" s="26">
        <v>6825085101</v>
      </c>
    </row>
    <row r="7854" spans="1:14">
      <c r="A7854" s="26" t="s">
        <v>2461</v>
      </c>
      <c r="B7854" s="26" t="s">
        <v>2462</v>
      </c>
      <c r="C7854" s="26">
        <v>37862114</v>
      </c>
      <c r="D7854" s="26" t="s">
        <v>24</v>
      </c>
      <c r="E7854" s="26" t="s">
        <v>34927</v>
      </c>
      <c r="F7854" s="26" t="s">
        <v>34928</v>
      </c>
      <c r="G7854" s="26" t="s">
        <v>9586</v>
      </c>
      <c r="H7854" s="26" t="s">
        <v>133</v>
      </c>
      <c r="J7854" s="26" t="s">
        <v>183</v>
      </c>
      <c r="K7854" s="26" t="s">
        <v>9597</v>
      </c>
      <c r="L7854" s="26" t="s">
        <v>34929</v>
      </c>
      <c r="M7854" s="26">
        <v>380686285149</v>
      </c>
      <c r="N7854" s="26">
        <v>1211000000</v>
      </c>
    </row>
    <row r="7855" spans="1:14">
      <c r="A7855" s="26" t="s">
        <v>4349</v>
      </c>
      <c r="B7855" s="26" t="s">
        <v>4350</v>
      </c>
      <c r="C7855" s="26">
        <v>39002969</v>
      </c>
      <c r="D7855" s="26" t="s">
        <v>24</v>
      </c>
      <c r="E7855" s="26" t="s">
        <v>34930</v>
      </c>
      <c r="F7855" s="26" t="s">
        <v>34931</v>
      </c>
      <c r="G7855" s="26" t="s">
        <v>9586</v>
      </c>
      <c r="H7855" s="26" t="s">
        <v>576</v>
      </c>
      <c r="I7855" s="26" t="s">
        <v>12758</v>
      </c>
      <c r="J7855" s="26" t="s">
        <v>34932</v>
      </c>
      <c r="K7855" s="26" t="s">
        <v>9582</v>
      </c>
      <c r="L7855" s="26" t="s">
        <v>34933</v>
      </c>
      <c r="M7855" s="26">
        <v>380459438585</v>
      </c>
      <c r="N7855" s="26">
        <v>3221284001</v>
      </c>
    </row>
    <row r="7856" spans="1:14">
      <c r="A7856" s="26" t="s">
        <v>5047</v>
      </c>
      <c r="B7856" s="26" t="s">
        <v>5043</v>
      </c>
      <c r="C7856" s="26">
        <v>1996409</v>
      </c>
      <c r="D7856" s="26" t="s">
        <v>24</v>
      </c>
      <c r="E7856" s="26" t="s">
        <v>34934</v>
      </c>
      <c r="F7856" s="26" t="s">
        <v>34935</v>
      </c>
      <c r="G7856" s="26" t="s">
        <v>9579</v>
      </c>
      <c r="H7856" s="26" t="s">
        <v>735</v>
      </c>
      <c r="I7856" s="26" t="s">
        <v>9721</v>
      </c>
      <c r="J7856" s="26" t="s">
        <v>34936</v>
      </c>
      <c r="K7856" s="26" t="s">
        <v>9582</v>
      </c>
      <c r="L7856" s="26" t="s">
        <v>34937</v>
      </c>
      <c r="M7856" s="26">
        <v>380682859437</v>
      </c>
      <c r="N7856" s="26">
        <v>4622784701</v>
      </c>
    </row>
    <row r="7857" spans="1:14">
      <c r="A7857" s="26" t="s">
        <v>6122</v>
      </c>
      <c r="B7857" s="26" t="s">
        <v>6123</v>
      </c>
      <c r="C7857" s="26">
        <v>38822156</v>
      </c>
      <c r="D7857" s="26" t="s">
        <v>24</v>
      </c>
      <c r="E7857" s="26" t="s">
        <v>34938</v>
      </c>
      <c r="F7857" s="26" t="s">
        <v>34939</v>
      </c>
      <c r="G7857" s="26" t="s">
        <v>9586</v>
      </c>
      <c r="H7857" s="26" t="s">
        <v>885</v>
      </c>
      <c r="I7857" s="26" t="s">
        <v>10801</v>
      </c>
      <c r="J7857" s="26" t="s">
        <v>34940</v>
      </c>
      <c r="K7857" s="26" t="s">
        <v>9582</v>
      </c>
      <c r="L7857" s="26" t="s">
        <v>34941</v>
      </c>
      <c r="M7857" s="26">
        <v>380485690515</v>
      </c>
      <c r="N7857" s="26">
        <v>5121281601</v>
      </c>
    </row>
    <row r="7858" spans="1:14">
      <c r="A7858" s="26" t="s">
        <v>3872</v>
      </c>
      <c r="B7858" s="26" t="s">
        <v>3873</v>
      </c>
      <c r="C7858" s="26">
        <v>38608709</v>
      </c>
      <c r="D7858" s="26" t="s">
        <v>24</v>
      </c>
      <c r="E7858" s="26" t="s">
        <v>34942</v>
      </c>
      <c r="F7858" s="26" t="s">
        <v>34943</v>
      </c>
      <c r="G7858" s="26" t="s">
        <v>9586</v>
      </c>
      <c r="H7858" s="26" t="s">
        <v>468</v>
      </c>
      <c r="I7858" s="26" t="s">
        <v>9977</v>
      </c>
      <c r="J7858" s="26" t="s">
        <v>34944</v>
      </c>
      <c r="K7858" s="26" t="s">
        <v>9582</v>
      </c>
      <c r="L7858" s="26" t="s">
        <v>34945</v>
      </c>
      <c r="M7858" s="26">
        <v>380991908881</v>
      </c>
      <c r="N7858" s="26">
        <v>124784601</v>
      </c>
    </row>
    <row r="7859" spans="1:14">
      <c r="A7859" s="26" t="s">
        <v>1998</v>
      </c>
      <c r="B7859" s="26" t="s">
        <v>1999</v>
      </c>
      <c r="C7859" s="26">
        <v>1982940</v>
      </c>
      <c r="D7859" s="26" t="s">
        <v>24</v>
      </c>
      <c r="E7859" s="26" t="s">
        <v>34946</v>
      </c>
      <c r="F7859" s="26" t="s">
        <v>34947</v>
      </c>
      <c r="G7859" s="26" t="s">
        <v>9586</v>
      </c>
      <c r="H7859" s="26" t="s">
        <v>103</v>
      </c>
      <c r="J7859" s="26" t="s">
        <v>112</v>
      </c>
      <c r="K7859" s="26" t="s">
        <v>9597</v>
      </c>
      <c r="L7859" s="26" t="s">
        <v>34948</v>
      </c>
      <c r="M7859" s="26">
        <v>380335271515</v>
      </c>
      <c r="N7859" s="26">
        <v>710400000</v>
      </c>
    </row>
    <row r="7860" spans="1:14">
      <c r="A7860" s="26" t="s">
        <v>7495</v>
      </c>
      <c r="B7860" s="26" t="s">
        <v>7496</v>
      </c>
      <c r="C7860" s="26">
        <v>2000381</v>
      </c>
      <c r="D7860" s="26" t="s">
        <v>780</v>
      </c>
      <c r="E7860" s="26" t="s">
        <v>34949</v>
      </c>
      <c r="F7860" s="26" t="s">
        <v>34950</v>
      </c>
      <c r="G7860" s="26" t="s">
        <v>9601</v>
      </c>
      <c r="H7860" s="26" t="s">
        <v>1025</v>
      </c>
      <c r="J7860" s="26" t="s">
        <v>1065</v>
      </c>
      <c r="K7860" s="26" t="s">
        <v>9597</v>
      </c>
      <c r="L7860" s="26" t="s">
        <v>30176</v>
      </c>
      <c r="M7860" s="26">
        <v>380542665840</v>
      </c>
      <c r="N7860" s="26">
        <v>5910100000</v>
      </c>
    </row>
    <row r="7861" spans="1:14">
      <c r="A7861" s="26" t="s">
        <v>7754</v>
      </c>
      <c r="B7861" s="26" t="s">
        <v>7755</v>
      </c>
      <c r="C7861" s="26">
        <v>42269550</v>
      </c>
      <c r="D7861" s="26" t="s">
        <v>24</v>
      </c>
      <c r="E7861" s="26" t="s">
        <v>34951</v>
      </c>
      <c r="F7861" s="26" t="s">
        <v>34952</v>
      </c>
      <c r="G7861" s="26" t="s">
        <v>9586</v>
      </c>
      <c r="H7861" s="26" t="s">
        <v>1088</v>
      </c>
      <c r="I7861" s="26" t="s">
        <v>9743</v>
      </c>
      <c r="J7861" s="26" t="s">
        <v>34953</v>
      </c>
      <c r="K7861" s="26" t="s">
        <v>9582</v>
      </c>
      <c r="L7861" s="26" t="s">
        <v>34954</v>
      </c>
      <c r="M7861" s="26">
        <v>380975546332</v>
      </c>
      <c r="N7861" s="26">
        <v>6120855703</v>
      </c>
    </row>
    <row r="7862" spans="1:14">
      <c r="A7862" s="26" t="s">
        <v>2682</v>
      </c>
      <c r="B7862" s="26" t="s">
        <v>2683</v>
      </c>
      <c r="C7862" s="26">
        <v>1987563</v>
      </c>
      <c r="D7862" s="26" t="s">
        <v>780</v>
      </c>
      <c r="E7862" s="26" t="s">
        <v>34955</v>
      </c>
      <c r="F7862" s="26" t="s">
        <v>34956</v>
      </c>
      <c r="G7862" s="26" t="s">
        <v>9601</v>
      </c>
      <c r="H7862" s="26" t="s">
        <v>133</v>
      </c>
      <c r="J7862" s="26" t="s">
        <v>2681</v>
      </c>
      <c r="K7862" s="26" t="s">
        <v>9597</v>
      </c>
      <c r="L7862" s="26" t="s">
        <v>17890</v>
      </c>
      <c r="M7862" s="26">
        <v>380566743570</v>
      </c>
      <c r="N7862" s="26">
        <v>1212100000</v>
      </c>
    </row>
    <row r="7863" spans="1:14">
      <c r="A7863" s="26" t="s">
        <v>2788</v>
      </c>
      <c r="B7863" s="26" t="s">
        <v>2789</v>
      </c>
      <c r="C7863" s="26">
        <v>37691686</v>
      </c>
      <c r="D7863" s="26" t="s">
        <v>24</v>
      </c>
      <c r="E7863" s="26" t="s">
        <v>34957</v>
      </c>
      <c r="F7863" s="26" t="s">
        <v>34958</v>
      </c>
      <c r="G7863" s="26" t="s">
        <v>9579</v>
      </c>
      <c r="H7863" s="26" t="s">
        <v>258</v>
      </c>
      <c r="I7863" s="26" t="s">
        <v>10477</v>
      </c>
      <c r="J7863" s="26" t="s">
        <v>34959</v>
      </c>
      <c r="K7863" s="26" t="s">
        <v>9582</v>
      </c>
      <c r="L7863" s="26" t="s">
        <v>34960</v>
      </c>
      <c r="M7863" s="26">
        <v>380956259023</v>
      </c>
      <c r="N7863" s="26">
        <v>1421284801</v>
      </c>
    </row>
    <row r="7864" spans="1:14">
      <c r="A7864" s="26" t="s">
        <v>2323</v>
      </c>
      <c r="B7864" s="26" t="s">
        <v>2324</v>
      </c>
      <c r="C7864" s="26">
        <v>1985050</v>
      </c>
      <c r="D7864" s="26" t="s">
        <v>780</v>
      </c>
      <c r="E7864" s="26" t="s">
        <v>34961</v>
      </c>
      <c r="F7864" s="26" t="s">
        <v>34962</v>
      </c>
      <c r="G7864" s="26" t="s">
        <v>9601</v>
      </c>
      <c r="H7864" s="26" t="s">
        <v>133</v>
      </c>
      <c r="I7864" s="26" t="s">
        <v>146</v>
      </c>
      <c r="J7864" s="26" t="s">
        <v>146</v>
      </c>
      <c r="K7864" s="26" t="s">
        <v>9597</v>
      </c>
      <c r="L7864" s="26" t="s">
        <v>34963</v>
      </c>
      <c r="M7864" s="26">
        <v>380562338337</v>
      </c>
      <c r="N7864" s="26">
        <v>1210100000</v>
      </c>
    </row>
    <row r="7865" spans="1:14">
      <c r="A7865" s="26" t="s">
        <v>5141</v>
      </c>
      <c r="B7865" s="26" t="s">
        <v>5142</v>
      </c>
      <c r="C7865" s="26">
        <v>37325796</v>
      </c>
      <c r="D7865" s="26" t="s">
        <v>24</v>
      </c>
      <c r="E7865" s="26" t="s">
        <v>34964</v>
      </c>
      <c r="F7865" s="26" t="s">
        <v>20274</v>
      </c>
      <c r="G7865" s="26" t="s">
        <v>9591</v>
      </c>
      <c r="H7865" s="26" t="s">
        <v>735</v>
      </c>
      <c r="J7865" s="26" t="s">
        <v>740</v>
      </c>
      <c r="K7865" s="26" t="s">
        <v>9597</v>
      </c>
      <c r="L7865" s="26" t="s">
        <v>34965</v>
      </c>
      <c r="M7865" s="26">
        <v>380678434648</v>
      </c>
      <c r="N7865" s="26">
        <v>1221881203</v>
      </c>
    </row>
    <row r="7866" spans="1:14">
      <c r="A7866" s="26" t="s">
        <v>8461</v>
      </c>
      <c r="B7866" s="26" t="s">
        <v>8462</v>
      </c>
      <c r="C7866" s="26">
        <v>43351499</v>
      </c>
      <c r="D7866" s="26" t="s">
        <v>24</v>
      </c>
      <c r="E7866" s="26" t="s">
        <v>34966</v>
      </c>
      <c r="F7866" s="26" t="s">
        <v>34967</v>
      </c>
      <c r="G7866" s="26" t="s">
        <v>9579</v>
      </c>
      <c r="H7866" s="26" t="s">
        <v>1269</v>
      </c>
      <c r="I7866" s="26" t="s">
        <v>16345</v>
      </c>
      <c r="J7866" s="26" t="s">
        <v>11439</v>
      </c>
      <c r="K7866" s="26" t="s">
        <v>9582</v>
      </c>
      <c r="L7866" s="26" t="s">
        <v>34968</v>
      </c>
      <c r="M7866" s="26">
        <v>380954791065</v>
      </c>
      <c r="N7866" s="26">
        <v>121181502</v>
      </c>
    </row>
    <row r="7867" spans="1:14">
      <c r="A7867" s="26" t="s">
        <v>6846</v>
      </c>
      <c r="B7867" s="26" t="s">
        <v>6847</v>
      </c>
      <c r="C7867" s="26">
        <v>1984151</v>
      </c>
      <c r="D7867" s="26" t="s">
        <v>780</v>
      </c>
      <c r="E7867" s="26" t="s">
        <v>34969</v>
      </c>
      <c r="F7867" s="26" t="s">
        <v>13076</v>
      </c>
      <c r="G7867" s="26" t="s">
        <v>9601</v>
      </c>
      <c r="H7867" s="26" t="s">
        <v>949</v>
      </c>
      <c r="I7867" s="26" t="s">
        <v>962</v>
      </c>
      <c r="J7867" s="26" t="s">
        <v>962</v>
      </c>
      <c r="K7867" s="26" t="s">
        <v>9597</v>
      </c>
      <c r="L7867" s="26" t="s">
        <v>34970</v>
      </c>
      <c r="M7867" s="26">
        <v>761073405664</v>
      </c>
      <c r="N7867" s="26">
        <v>5310400000</v>
      </c>
    </row>
    <row r="7868" spans="1:14">
      <c r="A7868" s="26" t="s">
        <v>2842</v>
      </c>
      <c r="B7868" s="26" t="s">
        <v>2843</v>
      </c>
      <c r="C7868" s="26">
        <v>1990766</v>
      </c>
      <c r="D7868" s="26" t="s">
        <v>780</v>
      </c>
      <c r="E7868" s="26" t="s">
        <v>34971</v>
      </c>
      <c r="F7868" s="26" t="s">
        <v>34972</v>
      </c>
      <c r="G7868" s="26" t="s">
        <v>9601</v>
      </c>
      <c r="H7868" s="26" t="s">
        <v>258</v>
      </c>
      <c r="J7868" s="26" t="s">
        <v>371</v>
      </c>
      <c r="K7868" s="26" t="s">
        <v>9597</v>
      </c>
      <c r="L7868" s="26" t="s">
        <v>34973</v>
      </c>
      <c r="M7868" s="26">
        <v>380624742526</v>
      </c>
      <c r="N7868" s="26">
        <v>1411200000</v>
      </c>
    </row>
    <row r="7869" spans="1:14">
      <c r="A7869" s="26" t="s">
        <v>8852</v>
      </c>
      <c r="B7869" s="26" t="s">
        <v>8853</v>
      </c>
      <c r="C7869" s="26">
        <v>2005361</v>
      </c>
      <c r="D7869" s="26" t="s">
        <v>780</v>
      </c>
      <c r="E7869" s="26" t="s">
        <v>34974</v>
      </c>
      <c r="F7869" s="26" t="s">
        <v>34975</v>
      </c>
      <c r="G7869" s="26" t="s">
        <v>9601</v>
      </c>
      <c r="H7869" s="26" t="s">
        <v>1401</v>
      </c>
      <c r="I7869" s="26" t="s">
        <v>9936</v>
      </c>
      <c r="J7869" s="26" t="s">
        <v>8854</v>
      </c>
      <c r="K7869" s="26" t="s">
        <v>9606</v>
      </c>
      <c r="L7869" s="26" t="s">
        <v>22000</v>
      </c>
      <c r="M7869" s="26">
        <v>761446180930</v>
      </c>
      <c r="N7869" s="26">
        <v>7120655100</v>
      </c>
    </row>
    <row r="7870" spans="1:14">
      <c r="A7870" s="26" t="s">
        <v>6631</v>
      </c>
      <c r="B7870" s="26" t="s">
        <v>6632</v>
      </c>
      <c r="C7870" s="26">
        <v>38396501</v>
      </c>
      <c r="D7870" s="26" t="s">
        <v>24</v>
      </c>
      <c r="E7870" s="26" t="s">
        <v>34976</v>
      </c>
      <c r="F7870" s="26" t="s">
        <v>34977</v>
      </c>
      <c r="G7870" s="26" t="s">
        <v>9586</v>
      </c>
      <c r="H7870" s="26" t="s">
        <v>949</v>
      </c>
      <c r="I7870" s="26" t="s">
        <v>13266</v>
      </c>
      <c r="J7870" s="26" t="s">
        <v>34978</v>
      </c>
      <c r="K7870" s="26" t="s">
        <v>9582</v>
      </c>
      <c r="L7870" s="26" t="s">
        <v>34979</v>
      </c>
      <c r="M7870" s="26">
        <v>380505068896</v>
      </c>
      <c r="N7870" s="26">
        <v>4420955106</v>
      </c>
    </row>
    <row r="7871" spans="1:14">
      <c r="A7871" s="26" t="s">
        <v>4038</v>
      </c>
      <c r="B7871" s="26" t="s">
        <v>4039</v>
      </c>
      <c r="C7871" s="26" t="s">
        <v>1604</v>
      </c>
      <c r="D7871" s="26" t="s">
        <v>24</v>
      </c>
      <c r="E7871" s="26" t="s">
        <v>34980</v>
      </c>
      <c r="F7871" s="26" t="s">
        <v>34981</v>
      </c>
      <c r="G7871" s="26" t="s">
        <v>9591</v>
      </c>
      <c r="H7871" s="26" t="s">
        <v>506</v>
      </c>
      <c r="I7871" s="26" t="s">
        <v>12552</v>
      </c>
      <c r="J7871" s="26" t="s">
        <v>4036</v>
      </c>
      <c r="K7871" s="26" t="s">
        <v>9606</v>
      </c>
      <c r="L7871" s="26" t="s">
        <v>34982</v>
      </c>
      <c r="M7871" s="26">
        <v>380676750980</v>
      </c>
      <c r="N7871" s="26">
        <v>2625255300</v>
      </c>
    </row>
    <row r="7872" spans="1:14">
      <c r="A7872" s="26" t="s">
        <v>4862</v>
      </c>
      <c r="B7872" s="26" t="s">
        <v>4863</v>
      </c>
      <c r="C7872" s="26">
        <v>42853384</v>
      </c>
      <c r="D7872" s="26" t="s">
        <v>780</v>
      </c>
      <c r="E7872" s="26" t="s">
        <v>34983</v>
      </c>
      <c r="F7872" s="26" t="s">
        <v>34984</v>
      </c>
      <c r="G7872" s="26" t="s">
        <v>9601</v>
      </c>
      <c r="H7872" s="26" t="s">
        <v>711</v>
      </c>
      <c r="J7872" s="26" t="s">
        <v>727</v>
      </c>
      <c r="K7872" s="26" t="s">
        <v>9597</v>
      </c>
      <c r="L7872" s="26" t="s">
        <v>34985</v>
      </c>
      <c r="M7872" s="26">
        <v>380955875171</v>
      </c>
      <c r="N7872" s="26">
        <v>4412900000</v>
      </c>
    </row>
    <row r="7873" spans="1:14">
      <c r="A7873" s="26" t="s">
        <v>7580</v>
      </c>
      <c r="B7873" s="26" t="s">
        <v>7581</v>
      </c>
      <c r="C7873" s="26">
        <v>38509208</v>
      </c>
      <c r="D7873" s="26" t="s">
        <v>24</v>
      </c>
      <c r="E7873" s="26" t="s">
        <v>34986</v>
      </c>
      <c r="F7873" s="26" t="s">
        <v>34987</v>
      </c>
      <c r="G7873" s="26" t="s">
        <v>9579</v>
      </c>
      <c r="H7873" s="26" t="s">
        <v>1088</v>
      </c>
      <c r="I7873" s="26" t="s">
        <v>9818</v>
      </c>
      <c r="J7873" s="26" t="s">
        <v>34988</v>
      </c>
      <c r="K7873" s="26" t="s">
        <v>9582</v>
      </c>
      <c r="L7873" s="26" t="s">
        <v>34989</v>
      </c>
      <c r="M7873" s="26">
        <v>380680548000</v>
      </c>
      <c r="N7873" s="26">
        <v>6121281601</v>
      </c>
    </row>
    <row r="7874" spans="1:14">
      <c r="A7874" s="26" t="s">
        <v>9298</v>
      </c>
      <c r="B7874" s="26" t="s">
        <v>9299</v>
      </c>
      <c r="C7874" s="26">
        <v>38232556</v>
      </c>
      <c r="D7874" s="26" t="s">
        <v>24</v>
      </c>
      <c r="E7874" s="26" t="s">
        <v>34990</v>
      </c>
      <c r="F7874" s="26" t="s">
        <v>34991</v>
      </c>
      <c r="G7874" s="26" t="s">
        <v>9586</v>
      </c>
      <c r="H7874" s="26" t="s">
        <v>1573</v>
      </c>
      <c r="I7874" s="26" t="s">
        <v>12131</v>
      </c>
      <c r="J7874" s="26" t="s">
        <v>34992</v>
      </c>
      <c r="K7874" s="26" t="s">
        <v>9582</v>
      </c>
      <c r="L7874" s="26" t="s">
        <v>34993</v>
      </c>
      <c r="M7874" s="26">
        <v>380464539525</v>
      </c>
      <c r="N7874" s="26">
        <v>7421481801</v>
      </c>
    </row>
    <row r="7875" spans="1:14">
      <c r="A7875" s="26" t="s">
        <v>8946</v>
      </c>
      <c r="B7875" s="26" t="s">
        <v>8947</v>
      </c>
      <c r="C7875" s="26">
        <v>41773113</v>
      </c>
      <c r="D7875" s="26" t="s">
        <v>24</v>
      </c>
      <c r="E7875" s="26" t="s">
        <v>34994</v>
      </c>
      <c r="F7875" s="26" t="s">
        <v>34995</v>
      </c>
      <c r="G7875" s="26" t="s">
        <v>9579</v>
      </c>
      <c r="H7875" s="26" t="s">
        <v>1401</v>
      </c>
      <c r="I7875" s="26" t="s">
        <v>14400</v>
      </c>
      <c r="J7875" s="26" t="s">
        <v>11944</v>
      </c>
      <c r="K7875" s="26" t="s">
        <v>9582</v>
      </c>
      <c r="L7875" s="26" t="s">
        <v>34996</v>
      </c>
      <c r="M7875" s="26">
        <v>380967354603</v>
      </c>
      <c r="N7875" s="26">
        <v>524181201</v>
      </c>
    </row>
    <row r="7876" spans="1:14">
      <c r="A7876" s="26" t="s">
        <v>2433</v>
      </c>
      <c r="B7876" s="26" t="s">
        <v>2434</v>
      </c>
      <c r="C7876" s="26">
        <v>34974155</v>
      </c>
      <c r="D7876" s="26" t="s">
        <v>780</v>
      </c>
      <c r="E7876" s="26" t="s">
        <v>34997</v>
      </c>
      <c r="F7876" s="26" t="s">
        <v>34998</v>
      </c>
      <c r="G7876" s="26" t="s">
        <v>9601</v>
      </c>
      <c r="H7876" s="26" t="s">
        <v>133</v>
      </c>
      <c r="J7876" s="26" t="s">
        <v>146</v>
      </c>
      <c r="K7876" s="26" t="s">
        <v>9597</v>
      </c>
      <c r="L7876" s="26" t="s">
        <v>34999</v>
      </c>
      <c r="M7876" s="26">
        <v>380800212103</v>
      </c>
      <c r="N7876" s="26">
        <v>1210100000</v>
      </c>
    </row>
    <row r="7877" spans="1:14">
      <c r="A7877" s="26" t="s">
        <v>4577</v>
      </c>
      <c r="B7877" s="26" t="s">
        <v>4578</v>
      </c>
      <c r="C7877" s="26">
        <v>38817188</v>
      </c>
      <c r="D7877" s="26" t="s">
        <v>24</v>
      </c>
      <c r="E7877" s="26" t="s">
        <v>35000</v>
      </c>
      <c r="F7877" s="26" t="s">
        <v>35001</v>
      </c>
      <c r="G7877" s="26" t="s">
        <v>9586</v>
      </c>
      <c r="H7877" s="26" t="s">
        <v>670</v>
      </c>
      <c r="I7877" s="26" t="s">
        <v>22878</v>
      </c>
      <c r="J7877" s="26" t="s">
        <v>671</v>
      </c>
      <c r="K7877" s="26" t="s">
        <v>9597</v>
      </c>
      <c r="L7877" s="26" t="s">
        <v>35002</v>
      </c>
      <c r="M7877" s="26">
        <v>380525450266</v>
      </c>
      <c r="N7877" s="26">
        <v>3221681201</v>
      </c>
    </row>
    <row r="7878" spans="1:14">
      <c r="A7878" s="26" t="s">
        <v>3490</v>
      </c>
      <c r="B7878" s="26" t="s">
        <v>3491</v>
      </c>
      <c r="C7878" s="26">
        <v>37916782</v>
      </c>
      <c r="D7878" s="26" t="s">
        <v>24</v>
      </c>
      <c r="E7878" s="26" t="s">
        <v>35003</v>
      </c>
      <c r="F7878" s="26" t="s">
        <v>35004</v>
      </c>
      <c r="G7878" s="26" t="s">
        <v>9586</v>
      </c>
      <c r="H7878" s="26" t="s">
        <v>392</v>
      </c>
      <c r="I7878" s="26" t="s">
        <v>17899</v>
      </c>
      <c r="J7878" s="26" t="s">
        <v>35005</v>
      </c>
      <c r="K7878" s="26" t="s">
        <v>9582</v>
      </c>
      <c r="L7878" s="26" t="s">
        <v>35006</v>
      </c>
      <c r="M7878" s="26">
        <v>380664009859</v>
      </c>
      <c r="N7878" s="26">
        <v>2123286201</v>
      </c>
    </row>
    <row r="7879" spans="1:14">
      <c r="A7879" s="26" t="s">
        <v>5129</v>
      </c>
      <c r="B7879" s="26" t="s">
        <v>5130</v>
      </c>
      <c r="C7879" s="26">
        <v>1996651</v>
      </c>
      <c r="D7879" s="26" t="s">
        <v>780</v>
      </c>
      <c r="E7879" s="26" t="s">
        <v>35007</v>
      </c>
      <c r="F7879" s="26" t="s">
        <v>14606</v>
      </c>
      <c r="G7879" s="26" t="s">
        <v>9601</v>
      </c>
      <c r="H7879" s="26" t="s">
        <v>735</v>
      </c>
      <c r="J7879" s="26" t="s">
        <v>740</v>
      </c>
      <c r="K7879" s="26" t="s">
        <v>9597</v>
      </c>
      <c r="L7879" s="26" t="s">
        <v>35008</v>
      </c>
      <c r="M7879" s="26">
        <v>380322600956</v>
      </c>
      <c r="N7879" s="26">
        <v>1221881203</v>
      </c>
    </row>
    <row r="7880" spans="1:14">
      <c r="A7880" s="26" t="s">
        <v>3833</v>
      </c>
      <c r="B7880" s="26" t="s">
        <v>3834</v>
      </c>
      <c r="C7880" s="26">
        <v>38761806</v>
      </c>
      <c r="D7880" s="26" t="s">
        <v>24</v>
      </c>
      <c r="E7880" s="26" t="s">
        <v>35009</v>
      </c>
      <c r="F7880" s="26" t="s">
        <v>26811</v>
      </c>
      <c r="G7880" s="26" t="s">
        <v>9586</v>
      </c>
      <c r="H7880" s="26" t="s">
        <v>468</v>
      </c>
      <c r="J7880" s="26" t="s">
        <v>10510</v>
      </c>
      <c r="K7880" s="26" t="s">
        <v>9597</v>
      </c>
      <c r="L7880" s="26" t="s">
        <v>35010</v>
      </c>
      <c r="M7880" s="26">
        <v>761600530987</v>
      </c>
      <c r="N7880" s="26">
        <v>2310700000</v>
      </c>
    </row>
    <row r="7881" spans="1:14">
      <c r="A7881" s="26" t="s">
        <v>5757</v>
      </c>
      <c r="B7881" s="26" t="s">
        <v>5758</v>
      </c>
      <c r="C7881" s="26">
        <v>38945128</v>
      </c>
      <c r="D7881" s="26" t="s">
        <v>24</v>
      </c>
      <c r="E7881" s="26" t="s">
        <v>35011</v>
      </c>
      <c r="F7881" s="26" t="s">
        <v>35012</v>
      </c>
      <c r="G7881" s="26" t="s">
        <v>9586</v>
      </c>
      <c r="H7881" s="26" t="s">
        <v>799</v>
      </c>
      <c r="J7881" s="26" t="s">
        <v>800</v>
      </c>
      <c r="K7881" s="26" t="s">
        <v>9597</v>
      </c>
      <c r="L7881" s="26" t="s">
        <v>20558</v>
      </c>
      <c r="M7881" s="26">
        <v>380445279801</v>
      </c>
      <c r="N7881" s="26">
        <v>4822784009</v>
      </c>
    </row>
    <row r="7882" spans="1:14">
      <c r="A7882" s="26" t="s">
        <v>6080</v>
      </c>
      <c r="B7882" s="26" t="s">
        <v>6081</v>
      </c>
      <c r="C7882" s="26">
        <v>34712085</v>
      </c>
      <c r="D7882" s="26" t="s">
        <v>780</v>
      </c>
      <c r="E7882" s="26" t="s">
        <v>35013</v>
      </c>
      <c r="F7882" s="26" t="s">
        <v>35014</v>
      </c>
      <c r="G7882" s="26" t="s">
        <v>9601</v>
      </c>
      <c r="H7882" s="26" t="s">
        <v>835</v>
      </c>
      <c r="J7882" s="26" t="s">
        <v>6071</v>
      </c>
      <c r="K7882" s="26" t="s">
        <v>9597</v>
      </c>
      <c r="L7882" s="26" t="s">
        <v>35015</v>
      </c>
      <c r="M7882" s="26">
        <v>380516131436</v>
      </c>
      <c r="N7882" s="26">
        <v>3523185202</v>
      </c>
    </row>
    <row r="7883" spans="1:14">
      <c r="A7883" s="26" t="s">
        <v>4146</v>
      </c>
      <c r="B7883" s="26" t="s">
        <v>4147</v>
      </c>
      <c r="C7883" s="26">
        <v>39007143</v>
      </c>
      <c r="D7883" s="26" t="s">
        <v>24</v>
      </c>
      <c r="E7883" s="26" t="s">
        <v>35016</v>
      </c>
      <c r="F7883" s="26" t="s">
        <v>14392</v>
      </c>
      <c r="G7883" s="26" t="s">
        <v>9586</v>
      </c>
      <c r="H7883" s="26" t="s">
        <v>506</v>
      </c>
      <c r="J7883" s="26" t="s">
        <v>537</v>
      </c>
      <c r="K7883" s="26" t="s">
        <v>9597</v>
      </c>
      <c r="L7883" s="26" t="s">
        <v>22362</v>
      </c>
      <c r="M7883" s="26">
        <v>380343325671</v>
      </c>
      <c r="N7883" s="26">
        <v>2610600000</v>
      </c>
    </row>
    <row r="7884" spans="1:14">
      <c r="A7884" s="26" t="s">
        <v>2255</v>
      </c>
      <c r="B7884" s="26" t="s">
        <v>2256</v>
      </c>
      <c r="C7884" s="26" t="s">
        <v>1604</v>
      </c>
      <c r="D7884" s="26" t="s">
        <v>24</v>
      </c>
      <c r="E7884" s="26" t="s">
        <v>35017</v>
      </c>
      <c r="F7884" s="26" t="s">
        <v>35018</v>
      </c>
      <c r="G7884" s="26" t="s">
        <v>9591</v>
      </c>
      <c r="H7884" s="26" t="s">
        <v>133</v>
      </c>
      <c r="J7884" s="26" t="s">
        <v>146</v>
      </c>
      <c r="K7884" s="26" t="s">
        <v>9597</v>
      </c>
      <c r="L7884" s="26" t="s">
        <v>35019</v>
      </c>
      <c r="M7884" s="26">
        <v>380676571585</v>
      </c>
      <c r="N7884" s="26">
        <v>1210100000</v>
      </c>
    </row>
    <row r="7885" spans="1:14">
      <c r="A7885" s="26" t="s">
        <v>7330</v>
      </c>
      <c r="B7885" s="26" t="s">
        <v>7331</v>
      </c>
      <c r="C7885" s="26" t="s">
        <v>1604</v>
      </c>
      <c r="D7885" s="26" t="s">
        <v>24</v>
      </c>
      <c r="E7885" s="26" t="s">
        <v>35020</v>
      </c>
      <c r="F7885" s="26" t="s">
        <v>35021</v>
      </c>
      <c r="G7885" s="26" t="s">
        <v>9591</v>
      </c>
      <c r="H7885" s="26" t="s">
        <v>1025</v>
      </c>
      <c r="I7885" s="26" t="s">
        <v>13177</v>
      </c>
      <c r="J7885" s="26" t="s">
        <v>1057</v>
      </c>
      <c r="K7885" s="26" t="s">
        <v>9597</v>
      </c>
      <c r="L7885" s="26" t="s">
        <v>35022</v>
      </c>
      <c r="M7885" s="26">
        <v>761466866712</v>
      </c>
      <c r="N7885" s="26">
        <v>5923810100</v>
      </c>
    </row>
    <row r="7886" spans="1:14">
      <c r="A7886" s="26" t="s">
        <v>6240</v>
      </c>
      <c r="B7886" s="26" t="s">
        <v>6241</v>
      </c>
      <c r="C7886" s="26">
        <v>1998845</v>
      </c>
      <c r="D7886" s="26" t="s">
        <v>780</v>
      </c>
      <c r="E7886" s="26" t="s">
        <v>35023</v>
      </c>
      <c r="F7886" s="26" t="s">
        <v>35024</v>
      </c>
      <c r="G7886" s="26" t="s">
        <v>9601</v>
      </c>
      <c r="H7886" s="26" t="s">
        <v>885</v>
      </c>
      <c r="I7886" s="26" t="s">
        <v>11367</v>
      </c>
      <c r="J7886" s="26" t="s">
        <v>35025</v>
      </c>
      <c r="K7886" s="26" t="s">
        <v>9582</v>
      </c>
      <c r="L7886" s="26" t="s">
        <v>35026</v>
      </c>
      <c r="M7886" s="26">
        <v>380979344118</v>
      </c>
      <c r="N7886" s="26">
        <v>5123783201</v>
      </c>
    </row>
    <row r="7887" spans="1:14">
      <c r="A7887" s="26" t="s">
        <v>6398</v>
      </c>
      <c r="B7887" s="26" t="s">
        <v>6399</v>
      </c>
      <c r="C7887" s="26">
        <v>2774496</v>
      </c>
      <c r="D7887" s="26" t="s">
        <v>24</v>
      </c>
      <c r="E7887" s="26" t="s">
        <v>35027</v>
      </c>
      <c r="F7887" s="26" t="s">
        <v>35028</v>
      </c>
      <c r="G7887" s="26" t="s">
        <v>9591</v>
      </c>
      <c r="H7887" s="26" t="s">
        <v>885</v>
      </c>
      <c r="J7887" s="26" t="s">
        <v>910</v>
      </c>
      <c r="K7887" s="26" t="s">
        <v>9597</v>
      </c>
      <c r="L7887" s="26" t="s">
        <v>28651</v>
      </c>
      <c r="M7887" s="26">
        <v>380487407143</v>
      </c>
      <c r="N7887" s="26">
        <v>5110100000</v>
      </c>
    </row>
    <row r="7888" spans="1:14">
      <c r="A7888" s="26" t="s">
        <v>3709</v>
      </c>
      <c r="B7888" s="26" t="s">
        <v>3710</v>
      </c>
      <c r="C7888" s="26">
        <v>38783657</v>
      </c>
      <c r="D7888" s="26" t="s">
        <v>24</v>
      </c>
      <c r="E7888" s="26" t="s">
        <v>35029</v>
      </c>
      <c r="F7888" s="26" t="s">
        <v>35030</v>
      </c>
      <c r="G7888" s="26" t="s">
        <v>9586</v>
      </c>
      <c r="H7888" s="26" t="s">
        <v>468</v>
      </c>
      <c r="J7888" s="26" t="s">
        <v>481</v>
      </c>
      <c r="K7888" s="26" t="s">
        <v>9597</v>
      </c>
      <c r="L7888" s="26" t="s">
        <v>35031</v>
      </c>
      <c r="M7888" s="26">
        <v>380617075775</v>
      </c>
      <c r="N7888" s="26">
        <v>1222380503</v>
      </c>
    </row>
    <row r="7889" spans="1:14">
      <c r="A7889" s="26" t="s">
        <v>3272</v>
      </c>
      <c r="B7889" s="26" t="s">
        <v>3273</v>
      </c>
      <c r="C7889" s="26">
        <v>36928740</v>
      </c>
      <c r="D7889" s="26" t="s">
        <v>24</v>
      </c>
      <c r="E7889" s="26" t="s">
        <v>35032</v>
      </c>
      <c r="F7889" s="26" t="s">
        <v>35033</v>
      </c>
      <c r="G7889" s="26" t="s">
        <v>9586</v>
      </c>
      <c r="H7889" s="26" t="s">
        <v>375</v>
      </c>
      <c r="I7889" s="26" t="s">
        <v>16134</v>
      </c>
      <c r="J7889" s="26" t="s">
        <v>35034</v>
      </c>
      <c r="K7889" s="26" t="s">
        <v>9582</v>
      </c>
      <c r="L7889" s="26" t="s">
        <v>35035</v>
      </c>
      <c r="M7889" s="26">
        <v>380962897456</v>
      </c>
      <c r="N7889" s="26">
        <v>1825282401</v>
      </c>
    </row>
    <row r="7890" spans="1:14">
      <c r="A7890" s="26" t="s">
        <v>6037</v>
      </c>
      <c r="B7890" s="26" t="s">
        <v>5975</v>
      </c>
      <c r="C7890" s="26">
        <v>32884395</v>
      </c>
      <c r="D7890" s="26" t="s">
        <v>24</v>
      </c>
      <c r="E7890" s="26" t="s">
        <v>35036</v>
      </c>
      <c r="F7890" s="26" t="s">
        <v>35037</v>
      </c>
      <c r="G7890" s="26" t="s">
        <v>9586</v>
      </c>
      <c r="H7890" s="26" t="s">
        <v>835</v>
      </c>
      <c r="J7890" s="26" t="s">
        <v>848</v>
      </c>
      <c r="K7890" s="26" t="s">
        <v>9597</v>
      </c>
      <c r="L7890" s="26" t="s">
        <v>35038</v>
      </c>
      <c r="M7890" s="26">
        <v>380512373779</v>
      </c>
      <c r="N7890" s="26">
        <v>4623010100</v>
      </c>
    </row>
    <row r="7891" spans="1:14">
      <c r="A7891" s="26" t="s">
        <v>6085</v>
      </c>
      <c r="B7891" s="26" t="s">
        <v>6086</v>
      </c>
      <c r="C7891" s="26">
        <v>38458892</v>
      </c>
      <c r="D7891" s="26" t="s">
        <v>24</v>
      </c>
      <c r="E7891" s="26" t="s">
        <v>35039</v>
      </c>
      <c r="F7891" s="26" t="s">
        <v>35040</v>
      </c>
      <c r="G7891" s="26" t="s">
        <v>9579</v>
      </c>
      <c r="H7891" s="26" t="s">
        <v>835</v>
      </c>
      <c r="I7891" s="26" t="s">
        <v>9944</v>
      </c>
      <c r="J7891" s="26" t="s">
        <v>35041</v>
      </c>
      <c r="K7891" s="26" t="s">
        <v>9582</v>
      </c>
      <c r="L7891" s="26" t="s">
        <v>35042</v>
      </c>
      <c r="M7891" s="26">
        <v>380516232476</v>
      </c>
      <c r="N7891" s="26">
        <v>4825781413</v>
      </c>
    </row>
    <row r="7892" spans="1:14">
      <c r="A7892" s="26" t="s">
        <v>6969</v>
      </c>
      <c r="B7892" s="26" t="s">
        <v>6970</v>
      </c>
      <c r="C7892" s="26">
        <v>38853852</v>
      </c>
      <c r="D7892" s="26" t="s">
        <v>24</v>
      </c>
      <c r="E7892" s="26" t="s">
        <v>35043</v>
      </c>
      <c r="F7892" s="26" t="s">
        <v>35044</v>
      </c>
      <c r="G7892" s="26" t="s">
        <v>9586</v>
      </c>
      <c r="H7892" s="26" t="s">
        <v>987</v>
      </c>
      <c r="I7892" s="26" t="s">
        <v>20511</v>
      </c>
      <c r="J7892" s="26" t="s">
        <v>35045</v>
      </c>
      <c r="K7892" s="26" t="s">
        <v>9582</v>
      </c>
      <c r="L7892" s="26" t="s">
        <v>35046</v>
      </c>
      <c r="M7892" s="26">
        <v>380682257928</v>
      </c>
      <c r="N7892" s="26">
        <v>5620885401</v>
      </c>
    </row>
    <row r="7893" spans="1:14">
      <c r="A7893" s="26" t="s">
        <v>5487</v>
      </c>
      <c r="B7893" s="26" t="s">
        <v>5488</v>
      </c>
      <c r="C7893" s="26">
        <v>22398210</v>
      </c>
      <c r="D7893" s="26" t="s">
        <v>24</v>
      </c>
      <c r="E7893" s="26" t="s">
        <v>35047</v>
      </c>
      <c r="F7893" s="26" t="s">
        <v>35048</v>
      </c>
      <c r="G7893" s="26" t="s">
        <v>9586</v>
      </c>
      <c r="H7893" s="26" t="s">
        <v>735</v>
      </c>
      <c r="I7893" s="26" t="s">
        <v>9623</v>
      </c>
      <c r="J7893" s="26" t="s">
        <v>35049</v>
      </c>
      <c r="K7893" s="26" t="s">
        <v>9582</v>
      </c>
      <c r="L7893" s="26" t="s">
        <v>35050</v>
      </c>
      <c r="M7893" s="26">
        <v>380965276029</v>
      </c>
      <c r="N7893" s="26">
        <v>4625887609</v>
      </c>
    </row>
    <row r="7894" spans="1:14">
      <c r="A7894" s="26" t="s">
        <v>1682</v>
      </c>
      <c r="B7894" s="26" t="s">
        <v>1683</v>
      </c>
      <c r="C7894" s="26" t="s">
        <v>1604</v>
      </c>
      <c r="D7894" s="26" t="s">
        <v>24</v>
      </c>
      <c r="E7894" s="26" t="s">
        <v>35051</v>
      </c>
      <c r="F7894" s="26" t="s">
        <v>1683</v>
      </c>
      <c r="G7894" s="26" t="s">
        <v>9586</v>
      </c>
      <c r="H7894" s="26" t="s">
        <v>799</v>
      </c>
      <c r="J7894" s="26" t="s">
        <v>800</v>
      </c>
      <c r="K7894" s="26" t="s">
        <v>9597</v>
      </c>
      <c r="L7894" s="26" t="s">
        <v>35052</v>
      </c>
      <c r="M7894" s="26">
        <v>380982794221</v>
      </c>
      <c r="N7894" s="26">
        <v>4822784009</v>
      </c>
    </row>
    <row r="7895" spans="1:14">
      <c r="A7895" s="26" t="s">
        <v>4813</v>
      </c>
      <c r="B7895" s="26" t="s">
        <v>4814</v>
      </c>
      <c r="C7895" s="26">
        <v>1983677</v>
      </c>
      <c r="D7895" s="26" t="s">
        <v>780</v>
      </c>
      <c r="E7895" s="26" t="s">
        <v>35053</v>
      </c>
      <c r="F7895" s="26" t="s">
        <v>35054</v>
      </c>
      <c r="G7895" s="26" t="s">
        <v>9601</v>
      </c>
      <c r="H7895" s="26" t="s">
        <v>711</v>
      </c>
      <c r="J7895" s="26" t="s">
        <v>4815</v>
      </c>
      <c r="K7895" s="26" t="s">
        <v>9606</v>
      </c>
      <c r="L7895" s="26" t="s">
        <v>35055</v>
      </c>
      <c r="M7895" s="26">
        <v>380646491000</v>
      </c>
      <c r="N7895" s="26">
        <v>523787009</v>
      </c>
    </row>
    <row r="7896" spans="1:14">
      <c r="A7896" s="26" t="s">
        <v>4569</v>
      </c>
      <c r="B7896" s="26" t="s">
        <v>4570</v>
      </c>
      <c r="C7896" s="26">
        <v>1995108</v>
      </c>
      <c r="D7896" s="26" t="s">
        <v>780</v>
      </c>
      <c r="E7896" s="26" t="s">
        <v>35056</v>
      </c>
      <c r="F7896" s="26" t="s">
        <v>35057</v>
      </c>
      <c r="G7896" s="26" t="s">
        <v>9601</v>
      </c>
      <c r="H7896" s="26" t="s">
        <v>670</v>
      </c>
      <c r="I7896" s="26" t="s">
        <v>21215</v>
      </c>
      <c r="J7896" s="26" t="s">
        <v>4571</v>
      </c>
      <c r="K7896" s="26" t="s">
        <v>9597</v>
      </c>
      <c r="L7896" s="26" t="s">
        <v>35058</v>
      </c>
      <c r="M7896" s="26">
        <v>380052573518</v>
      </c>
      <c r="N7896" s="26">
        <v>3520810100</v>
      </c>
    </row>
    <row r="7897" spans="1:14">
      <c r="A7897" s="26" t="s">
        <v>3994</v>
      </c>
      <c r="B7897" s="26" t="s">
        <v>3995</v>
      </c>
      <c r="C7897" s="26">
        <v>42043117</v>
      </c>
      <c r="D7897" s="26" t="s">
        <v>24</v>
      </c>
      <c r="E7897" s="26" t="s">
        <v>35059</v>
      </c>
      <c r="F7897" s="26" t="s">
        <v>35060</v>
      </c>
      <c r="G7897" s="26" t="s">
        <v>9579</v>
      </c>
      <c r="H7897" s="26" t="s">
        <v>506</v>
      </c>
      <c r="I7897" s="26" t="s">
        <v>10777</v>
      </c>
      <c r="J7897" s="26" t="s">
        <v>35061</v>
      </c>
      <c r="K7897" s="26" t="s">
        <v>9582</v>
      </c>
      <c r="L7897" s="26" t="s">
        <v>35062</v>
      </c>
      <c r="M7897" s="26">
        <v>380343053234</v>
      </c>
      <c r="N7897" s="26">
        <v>2621681501</v>
      </c>
    </row>
    <row r="7898" spans="1:14">
      <c r="A7898" s="26" t="s">
        <v>2995</v>
      </c>
      <c r="B7898" s="26" t="s">
        <v>2996</v>
      </c>
      <c r="C7898" s="26">
        <v>1991139</v>
      </c>
      <c r="D7898" s="26" t="s">
        <v>780</v>
      </c>
      <c r="E7898" s="26" t="s">
        <v>35063</v>
      </c>
      <c r="F7898" s="26" t="s">
        <v>35064</v>
      </c>
      <c r="G7898" s="26" t="s">
        <v>9601</v>
      </c>
      <c r="H7898" s="26" t="s">
        <v>258</v>
      </c>
      <c r="J7898" s="26" t="s">
        <v>367</v>
      </c>
      <c r="K7898" s="26" t="s">
        <v>9597</v>
      </c>
      <c r="L7898" s="26" t="s">
        <v>35065</v>
      </c>
      <c r="M7898" s="26">
        <v>380508327090</v>
      </c>
      <c r="N7898" s="26">
        <v>1414100000</v>
      </c>
    </row>
    <row r="7899" spans="1:14">
      <c r="A7899" s="26" t="s">
        <v>3361</v>
      </c>
      <c r="B7899" s="26" t="s">
        <v>3362</v>
      </c>
      <c r="C7899" s="26">
        <v>38236420</v>
      </c>
      <c r="D7899" s="26" t="s">
        <v>24</v>
      </c>
      <c r="E7899" s="26" t="s">
        <v>35066</v>
      </c>
      <c r="F7899" s="26" t="s">
        <v>35067</v>
      </c>
      <c r="G7899" s="26" t="s">
        <v>9586</v>
      </c>
      <c r="H7899" s="26" t="s">
        <v>392</v>
      </c>
      <c r="I7899" s="26" t="s">
        <v>12978</v>
      </c>
      <c r="J7899" s="26" t="s">
        <v>35068</v>
      </c>
      <c r="K7899" s="26" t="s">
        <v>9582</v>
      </c>
      <c r="L7899" s="26" t="s">
        <v>35069</v>
      </c>
      <c r="M7899" s="26">
        <v>380956098146</v>
      </c>
      <c r="N7899" s="26">
        <v>2122787002</v>
      </c>
    </row>
    <row r="7900" spans="1:14">
      <c r="A7900" s="26" t="s">
        <v>6187</v>
      </c>
      <c r="B7900" s="26" t="s">
        <v>6188</v>
      </c>
      <c r="C7900" s="26">
        <v>38096553</v>
      </c>
      <c r="D7900" s="26" t="s">
        <v>24</v>
      </c>
      <c r="E7900" s="26" t="s">
        <v>35070</v>
      </c>
      <c r="F7900" s="26" t="s">
        <v>35071</v>
      </c>
      <c r="G7900" s="26" t="s">
        <v>9591</v>
      </c>
      <c r="H7900" s="26" t="s">
        <v>885</v>
      </c>
      <c r="J7900" s="26" t="s">
        <v>33208</v>
      </c>
      <c r="K7900" s="26" t="s">
        <v>9582</v>
      </c>
      <c r="L7900" s="26" t="s">
        <v>35072</v>
      </c>
      <c r="M7900" s="26">
        <v>761987109934</v>
      </c>
      <c r="N7900" s="26">
        <v>5121882002</v>
      </c>
    </row>
    <row r="7901" spans="1:14">
      <c r="A7901" s="26" t="s">
        <v>2380</v>
      </c>
      <c r="B7901" s="26" t="s">
        <v>2381</v>
      </c>
      <c r="C7901" s="26">
        <v>41906974</v>
      </c>
      <c r="D7901" s="26" t="s">
        <v>24</v>
      </c>
      <c r="E7901" s="26" t="s">
        <v>35073</v>
      </c>
      <c r="F7901" s="26" t="s">
        <v>10435</v>
      </c>
      <c r="G7901" s="26" t="s">
        <v>9586</v>
      </c>
      <c r="H7901" s="26" t="s">
        <v>133</v>
      </c>
      <c r="J7901" s="26" t="s">
        <v>2379</v>
      </c>
      <c r="K7901" s="26" t="s">
        <v>9597</v>
      </c>
      <c r="L7901" s="26" t="s">
        <v>35074</v>
      </c>
      <c r="M7901" s="26">
        <v>380507796147</v>
      </c>
      <c r="N7901" s="26">
        <v>1210700000</v>
      </c>
    </row>
    <row r="7902" spans="1:14">
      <c r="A7902" s="26" t="s">
        <v>3028</v>
      </c>
      <c r="B7902" s="26" t="s">
        <v>3029</v>
      </c>
      <c r="C7902" s="26">
        <v>37522155</v>
      </c>
      <c r="D7902" s="26" t="s">
        <v>24</v>
      </c>
      <c r="E7902" s="26" t="s">
        <v>35075</v>
      </c>
      <c r="F7902" s="26" t="s">
        <v>10050</v>
      </c>
      <c r="G7902" s="26" t="s">
        <v>9591</v>
      </c>
      <c r="H7902" s="26" t="s">
        <v>258</v>
      </c>
      <c r="J7902" s="26" t="s">
        <v>371</v>
      </c>
      <c r="K7902" s="26" t="s">
        <v>9597</v>
      </c>
      <c r="L7902" s="26" t="s">
        <v>23299</v>
      </c>
      <c r="M7902" s="26">
        <v>380624740513</v>
      </c>
      <c r="N7902" s="26">
        <v>1411200000</v>
      </c>
    </row>
    <row r="7903" spans="1:14">
      <c r="A7903" s="26" t="s">
        <v>7955</v>
      </c>
      <c r="B7903" s="26" t="s">
        <v>7956</v>
      </c>
      <c r="C7903" s="26">
        <v>40414351</v>
      </c>
      <c r="D7903" s="26" t="s">
        <v>24</v>
      </c>
      <c r="E7903" s="26" t="s">
        <v>35076</v>
      </c>
      <c r="F7903" s="26" t="s">
        <v>35077</v>
      </c>
      <c r="G7903" s="26" t="s">
        <v>9586</v>
      </c>
      <c r="H7903" s="26" t="s">
        <v>1122</v>
      </c>
      <c r="I7903" s="26" t="s">
        <v>10347</v>
      </c>
      <c r="J7903" s="26" t="s">
        <v>35078</v>
      </c>
      <c r="K7903" s="26" t="s">
        <v>9582</v>
      </c>
      <c r="L7903" s="26" t="s">
        <v>35079</v>
      </c>
      <c r="M7903" s="26">
        <v>380574232169</v>
      </c>
      <c r="N7903" s="26">
        <v>3224481701</v>
      </c>
    </row>
    <row r="7904" spans="1:14">
      <c r="A7904" s="26" t="s">
        <v>8810</v>
      </c>
      <c r="B7904" s="26" t="s">
        <v>8811</v>
      </c>
      <c r="C7904" s="26">
        <v>41521487</v>
      </c>
      <c r="D7904" s="26" t="s">
        <v>24</v>
      </c>
      <c r="E7904" s="26" t="s">
        <v>35080</v>
      </c>
      <c r="F7904" s="26" t="s">
        <v>35081</v>
      </c>
      <c r="G7904" s="26" t="s">
        <v>9591</v>
      </c>
      <c r="H7904" s="26" t="s">
        <v>1308</v>
      </c>
      <c r="J7904" s="26" t="s">
        <v>1387</v>
      </c>
      <c r="K7904" s="26" t="s">
        <v>9597</v>
      </c>
      <c r="L7904" s="26" t="s">
        <v>17780</v>
      </c>
      <c r="M7904" s="26">
        <v>380980103103</v>
      </c>
      <c r="N7904" s="26">
        <v>4412745702</v>
      </c>
    </row>
    <row r="7905" spans="1:14">
      <c r="A7905" s="26" t="s">
        <v>7899</v>
      </c>
      <c r="B7905" s="26" t="s">
        <v>7900</v>
      </c>
      <c r="C7905" s="26">
        <v>38813974</v>
      </c>
      <c r="D7905" s="26" t="s">
        <v>24</v>
      </c>
      <c r="E7905" s="26" t="s">
        <v>35082</v>
      </c>
      <c r="F7905" s="26" t="s">
        <v>35083</v>
      </c>
      <c r="G7905" s="26" t="s">
        <v>9586</v>
      </c>
      <c r="H7905" s="26" t="s">
        <v>1122</v>
      </c>
      <c r="I7905" s="26" t="s">
        <v>11218</v>
      </c>
      <c r="J7905" s="26" t="s">
        <v>1167</v>
      </c>
      <c r="K7905" s="26" t="s">
        <v>9597</v>
      </c>
      <c r="L7905" s="26" t="s">
        <v>35084</v>
      </c>
      <c r="M7905" s="26">
        <v>380673013098</v>
      </c>
      <c r="N7905" s="26">
        <v>6322010100</v>
      </c>
    </row>
    <row r="7906" spans="1:14">
      <c r="A7906" s="26" t="s">
        <v>6754</v>
      </c>
      <c r="B7906" s="26" t="s">
        <v>6755</v>
      </c>
      <c r="C7906" s="26">
        <v>37464470</v>
      </c>
      <c r="D7906" s="26" t="s">
        <v>24</v>
      </c>
      <c r="E7906" s="26" t="s">
        <v>35085</v>
      </c>
      <c r="F7906" s="26" t="s">
        <v>35086</v>
      </c>
      <c r="G7906" s="26" t="s">
        <v>9579</v>
      </c>
      <c r="H7906" s="26" t="s">
        <v>949</v>
      </c>
      <c r="I7906" s="26" t="s">
        <v>11064</v>
      </c>
      <c r="J7906" s="26" t="s">
        <v>3586</v>
      </c>
      <c r="K7906" s="26" t="s">
        <v>9582</v>
      </c>
      <c r="L7906" s="26" t="s">
        <v>35087</v>
      </c>
      <c r="M7906" s="26">
        <v>380534492538</v>
      </c>
      <c r="N7906" s="26">
        <v>525385502</v>
      </c>
    </row>
    <row r="7907" spans="1:14">
      <c r="A7907" s="26" t="s">
        <v>6539</v>
      </c>
      <c r="B7907" s="26" t="s">
        <v>6540</v>
      </c>
      <c r="C7907" s="26">
        <v>2775142</v>
      </c>
      <c r="D7907" s="26" t="s">
        <v>780</v>
      </c>
      <c r="E7907" s="26" t="s">
        <v>35088</v>
      </c>
      <c r="F7907" s="26" t="s">
        <v>35089</v>
      </c>
      <c r="G7907" s="26" t="s">
        <v>9601</v>
      </c>
      <c r="H7907" s="26" t="s">
        <v>885</v>
      </c>
      <c r="J7907" s="26" t="s">
        <v>941</v>
      </c>
      <c r="K7907" s="26" t="s">
        <v>9597</v>
      </c>
      <c r="L7907" s="26" t="s">
        <v>35090</v>
      </c>
      <c r="M7907" s="26">
        <v>380486835328</v>
      </c>
      <c r="N7907" s="26">
        <v>5110800000</v>
      </c>
    </row>
    <row r="7908" spans="1:14">
      <c r="A7908" s="26" t="s">
        <v>1935</v>
      </c>
      <c r="B7908" s="26" t="s">
        <v>1936</v>
      </c>
      <c r="C7908" s="26">
        <v>37647637</v>
      </c>
      <c r="D7908" s="26" t="s">
        <v>24</v>
      </c>
      <c r="E7908" s="26" t="s">
        <v>35091</v>
      </c>
      <c r="F7908" s="26" t="s">
        <v>35092</v>
      </c>
      <c r="G7908" s="26" t="s">
        <v>9586</v>
      </c>
      <c r="H7908" s="26" t="s">
        <v>27</v>
      </c>
      <c r="I7908" s="26" t="s">
        <v>11276</v>
      </c>
      <c r="J7908" s="26" t="s">
        <v>35093</v>
      </c>
      <c r="K7908" s="26" t="s">
        <v>9582</v>
      </c>
      <c r="L7908" s="26" t="s">
        <v>35094</v>
      </c>
      <c r="M7908" s="26">
        <v>761412733208</v>
      </c>
      <c r="N7908" s="26">
        <v>525082601</v>
      </c>
    </row>
    <row r="7909" spans="1:14">
      <c r="A7909" s="26" t="s">
        <v>5845</v>
      </c>
      <c r="B7909" s="26" t="s">
        <v>5846</v>
      </c>
      <c r="C7909" s="26" t="s">
        <v>1604</v>
      </c>
      <c r="D7909" s="26" t="s">
        <v>24</v>
      </c>
      <c r="E7909" s="26" t="s">
        <v>35095</v>
      </c>
      <c r="F7909" s="26" t="s">
        <v>35096</v>
      </c>
      <c r="G7909" s="26" t="s">
        <v>9591</v>
      </c>
      <c r="H7909" s="26" t="s">
        <v>799</v>
      </c>
      <c r="J7909" s="26" t="s">
        <v>800</v>
      </c>
      <c r="K7909" s="26" t="s">
        <v>9597</v>
      </c>
      <c r="L7909" s="26" t="s">
        <v>35097</v>
      </c>
      <c r="M7909" s="26">
        <v>380660320303</v>
      </c>
      <c r="N7909" s="26">
        <v>4822784009</v>
      </c>
    </row>
    <row r="7910" spans="1:14">
      <c r="A7910" s="26" t="s">
        <v>6748</v>
      </c>
      <c r="B7910" s="26" t="s">
        <v>6749</v>
      </c>
      <c r="C7910" s="26">
        <v>1999402</v>
      </c>
      <c r="D7910" s="26" t="s">
        <v>780</v>
      </c>
      <c r="E7910" s="26" t="s">
        <v>35098</v>
      </c>
      <c r="F7910" s="26" t="s">
        <v>35099</v>
      </c>
      <c r="G7910" s="26" t="s">
        <v>9601</v>
      </c>
      <c r="H7910" s="26" t="s">
        <v>949</v>
      </c>
      <c r="I7910" s="26" t="s">
        <v>10846</v>
      </c>
      <c r="J7910" s="26" t="s">
        <v>12181</v>
      </c>
      <c r="K7910" s="26" t="s">
        <v>9582</v>
      </c>
      <c r="L7910" s="26" t="s">
        <v>12182</v>
      </c>
      <c r="M7910" s="26">
        <v>380667952736</v>
      </c>
      <c r="N7910" s="26">
        <v>2122783001</v>
      </c>
    </row>
    <row r="7911" spans="1:14">
      <c r="A7911" s="26" t="s">
        <v>6581</v>
      </c>
      <c r="B7911" s="26" t="s">
        <v>6582</v>
      </c>
      <c r="C7911" s="26">
        <v>38381474</v>
      </c>
      <c r="D7911" s="26" t="s">
        <v>24</v>
      </c>
      <c r="E7911" s="26" t="s">
        <v>35100</v>
      </c>
      <c r="F7911" s="26" t="s">
        <v>19565</v>
      </c>
      <c r="G7911" s="26" t="s">
        <v>9579</v>
      </c>
      <c r="H7911" s="26" t="s">
        <v>949</v>
      </c>
      <c r="I7911" s="26" t="s">
        <v>10846</v>
      </c>
      <c r="J7911" s="26" t="s">
        <v>5384</v>
      </c>
      <c r="K7911" s="26" t="s">
        <v>9582</v>
      </c>
      <c r="L7911" s="26" t="s">
        <v>35101</v>
      </c>
      <c r="M7911" s="26">
        <v>380535532235</v>
      </c>
      <c r="N7911" s="26">
        <v>521210114</v>
      </c>
    </row>
    <row r="7912" spans="1:14">
      <c r="A7912" s="26" t="s">
        <v>4465</v>
      </c>
      <c r="B7912" s="26" t="s">
        <v>4466</v>
      </c>
      <c r="C7912" s="26">
        <v>38424617</v>
      </c>
      <c r="D7912" s="26" t="s">
        <v>24</v>
      </c>
      <c r="E7912" s="26" t="s">
        <v>35102</v>
      </c>
      <c r="F7912" s="26" t="s">
        <v>35103</v>
      </c>
      <c r="G7912" s="26" t="s">
        <v>9586</v>
      </c>
      <c r="H7912" s="26" t="s">
        <v>576</v>
      </c>
      <c r="J7912" s="26" t="s">
        <v>35104</v>
      </c>
      <c r="K7912" s="26" t="s">
        <v>9582</v>
      </c>
      <c r="L7912" s="26" t="s">
        <v>35105</v>
      </c>
      <c r="M7912" s="26">
        <v>760913464372</v>
      </c>
      <c r="N7912" s="26">
        <v>3223387801</v>
      </c>
    </row>
    <row r="7913" spans="1:14">
      <c r="A7913" s="26" t="s">
        <v>2796</v>
      </c>
      <c r="B7913" s="26" t="s">
        <v>2797</v>
      </c>
      <c r="C7913" s="26">
        <v>37980245</v>
      </c>
      <c r="D7913" s="26" t="s">
        <v>24</v>
      </c>
      <c r="E7913" s="26" t="s">
        <v>35106</v>
      </c>
      <c r="F7913" s="26" t="s">
        <v>35107</v>
      </c>
      <c r="G7913" s="26" t="s">
        <v>9586</v>
      </c>
      <c r="H7913" s="26" t="s">
        <v>258</v>
      </c>
      <c r="I7913" s="26" t="s">
        <v>12995</v>
      </c>
      <c r="J7913" s="26" t="s">
        <v>33149</v>
      </c>
      <c r="K7913" s="26" t="s">
        <v>9582</v>
      </c>
      <c r="L7913" s="26" t="s">
        <v>35108</v>
      </c>
      <c r="M7913" s="26">
        <v>380666030037</v>
      </c>
      <c r="N7913" s="26">
        <v>1225086003</v>
      </c>
    </row>
    <row r="7914" spans="1:14">
      <c r="A7914" s="26" t="s">
        <v>1673</v>
      </c>
      <c r="B7914" s="26" t="s">
        <v>1674</v>
      </c>
      <c r="C7914" s="26">
        <v>38055061</v>
      </c>
      <c r="D7914" s="26" t="s">
        <v>24</v>
      </c>
      <c r="E7914" s="26" t="s">
        <v>35109</v>
      </c>
      <c r="F7914" s="26" t="s">
        <v>35110</v>
      </c>
      <c r="G7914" s="26" t="s">
        <v>9586</v>
      </c>
      <c r="H7914" s="26" t="s">
        <v>27</v>
      </c>
      <c r="J7914" s="26" t="s">
        <v>36</v>
      </c>
      <c r="K7914" s="26" t="s">
        <v>9597</v>
      </c>
      <c r="L7914" s="26" t="s">
        <v>35111</v>
      </c>
      <c r="M7914" s="26">
        <v>380432556330</v>
      </c>
      <c r="N7914" s="26">
        <v>510100000</v>
      </c>
    </row>
    <row r="7915" spans="1:14">
      <c r="A7915" s="26" t="s">
        <v>2391</v>
      </c>
      <c r="B7915" s="26" t="s">
        <v>2392</v>
      </c>
      <c r="C7915" s="26">
        <v>42979996</v>
      </c>
      <c r="D7915" s="26" t="s">
        <v>24</v>
      </c>
      <c r="E7915" s="26" t="s">
        <v>35112</v>
      </c>
      <c r="F7915" s="26" t="s">
        <v>35113</v>
      </c>
      <c r="G7915" s="26" t="s">
        <v>9586</v>
      </c>
      <c r="H7915" s="26" t="s">
        <v>133</v>
      </c>
      <c r="I7915" s="26" t="s">
        <v>16462</v>
      </c>
      <c r="J7915" s="26" t="s">
        <v>1852</v>
      </c>
      <c r="K7915" s="26" t="s">
        <v>9582</v>
      </c>
      <c r="L7915" s="26" t="s">
        <v>35114</v>
      </c>
      <c r="M7915" s="26">
        <v>380966105729</v>
      </c>
      <c r="N7915" s="26">
        <v>523255100</v>
      </c>
    </row>
    <row r="7916" spans="1:14">
      <c r="A7916" s="26" t="s">
        <v>2526</v>
      </c>
      <c r="B7916" s="26" t="s">
        <v>2527</v>
      </c>
      <c r="C7916" s="26">
        <v>5446367</v>
      </c>
      <c r="D7916" s="26" t="s">
        <v>780</v>
      </c>
      <c r="E7916" s="26" t="s">
        <v>35115</v>
      </c>
      <c r="F7916" s="26" t="s">
        <v>10114</v>
      </c>
      <c r="G7916" s="26" t="s">
        <v>9601</v>
      </c>
      <c r="H7916" s="26" t="s">
        <v>133</v>
      </c>
      <c r="J7916" s="26" t="s">
        <v>183</v>
      </c>
      <c r="K7916" s="26" t="s">
        <v>9597</v>
      </c>
      <c r="L7916" s="26" t="s">
        <v>35116</v>
      </c>
      <c r="M7916" s="26">
        <v>380989021993</v>
      </c>
      <c r="N7916" s="26">
        <v>1211000000</v>
      </c>
    </row>
    <row r="7917" spans="1:14">
      <c r="A7917" s="26" t="s">
        <v>4262</v>
      </c>
      <c r="B7917" s="26" t="s">
        <v>4263</v>
      </c>
      <c r="C7917" s="26">
        <v>1993534</v>
      </c>
      <c r="D7917" s="26" t="s">
        <v>780</v>
      </c>
      <c r="E7917" s="26" t="s">
        <v>35117</v>
      </c>
      <c r="F7917" s="26" t="s">
        <v>35118</v>
      </c>
      <c r="G7917" s="26" t="s">
        <v>9601</v>
      </c>
      <c r="H7917" s="26" t="s">
        <v>506</v>
      </c>
      <c r="J7917" s="26" t="s">
        <v>4264</v>
      </c>
      <c r="K7917" s="26" t="s">
        <v>9606</v>
      </c>
      <c r="L7917" s="26" t="s">
        <v>35119</v>
      </c>
      <c r="M7917" s="26">
        <v>380347836172</v>
      </c>
      <c r="N7917" s="26">
        <v>2122788201</v>
      </c>
    </row>
    <row r="7918" spans="1:14">
      <c r="A7918" s="26" t="s">
        <v>8658</v>
      </c>
      <c r="B7918" s="26" t="s">
        <v>8659</v>
      </c>
      <c r="C7918" s="26">
        <v>38072569</v>
      </c>
      <c r="D7918" s="26" t="s">
        <v>24</v>
      </c>
      <c r="E7918" s="26" t="s">
        <v>35120</v>
      </c>
      <c r="F7918" s="26" t="s">
        <v>35121</v>
      </c>
      <c r="G7918" s="26" t="s">
        <v>9591</v>
      </c>
      <c r="H7918" s="26" t="s">
        <v>1308</v>
      </c>
      <c r="I7918" s="26" t="s">
        <v>11591</v>
      </c>
      <c r="J7918" s="26" t="s">
        <v>35122</v>
      </c>
      <c r="K7918" s="26" t="s">
        <v>9582</v>
      </c>
      <c r="L7918" s="26" t="s">
        <v>35123</v>
      </c>
      <c r="M7918" s="26">
        <v>380975260795</v>
      </c>
      <c r="N7918" s="26">
        <v>1825286301</v>
      </c>
    </row>
    <row r="7919" spans="1:14">
      <c r="A7919" s="26" t="s">
        <v>7126</v>
      </c>
      <c r="B7919" s="26" t="s">
        <v>7127</v>
      </c>
      <c r="C7919" s="26">
        <v>38492302</v>
      </c>
      <c r="D7919" s="26" t="s">
        <v>24</v>
      </c>
      <c r="E7919" s="26" t="s">
        <v>35124</v>
      </c>
      <c r="F7919" s="26" t="s">
        <v>35125</v>
      </c>
      <c r="G7919" s="26" t="s">
        <v>9579</v>
      </c>
      <c r="H7919" s="26" t="s">
        <v>987</v>
      </c>
      <c r="I7919" s="26" t="s">
        <v>9634</v>
      </c>
      <c r="J7919" s="26" t="s">
        <v>19962</v>
      </c>
      <c r="K7919" s="26" t="s">
        <v>9582</v>
      </c>
      <c r="L7919" s="26" t="s">
        <v>35126</v>
      </c>
      <c r="M7919" s="26">
        <v>380362400912</v>
      </c>
      <c r="N7919" s="26">
        <v>520484803</v>
      </c>
    </row>
    <row r="7920" spans="1:14">
      <c r="A7920" s="26" t="s">
        <v>2470</v>
      </c>
      <c r="B7920" s="26" t="s">
        <v>2471</v>
      </c>
      <c r="C7920" s="26">
        <v>37861807</v>
      </c>
      <c r="D7920" s="26" t="s">
        <v>24</v>
      </c>
      <c r="E7920" s="26" t="s">
        <v>35127</v>
      </c>
      <c r="F7920" s="26" t="s">
        <v>35128</v>
      </c>
      <c r="G7920" s="26" t="s">
        <v>9586</v>
      </c>
      <c r="H7920" s="26" t="s">
        <v>133</v>
      </c>
      <c r="J7920" s="26" t="s">
        <v>183</v>
      </c>
      <c r="K7920" s="26" t="s">
        <v>9597</v>
      </c>
      <c r="L7920" s="26" t="s">
        <v>35129</v>
      </c>
      <c r="M7920" s="26">
        <v>761352570292</v>
      </c>
      <c r="N7920" s="26">
        <v>1211000000</v>
      </c>
    </row>
    <row r="7921" spans="1:14">
      <c r="A7921" s="26" t="s">
        <v>2802</v>
      </c>
      <c r="B7921" s="26" t="s">
        <v>2803</v>
      </c>
      <c r="C7921" s="26">
        <v>37339271</v>
      </c>
      <c r="D7921" s="26" t="s">
        <v>24</v>
      </c>
      <c r="E7921" s="26" t="s">
        <v>35130</v>
      </c>
      <c r="F7921" s="26" t="s">
        <v>35131</v>
      </c>
      <c r="G7921" s="26" t="s">
        <v>9586</v>
      </c>
      <c r="H7921" s="26" t="s">
        <v>258</v>
      </c>
      <c r="I7921" s="26" t="s">
        <v>9747</v>
      </c>
      <c r="J7921" s="26" t="s">
        <v>35132</v>
      </c>
      <c r="K7921" s="26" t="s">
        <v>9582</v>
      </c>
      <c r="L7921" s="26" t="s">
        <v>35133</v>
      </c>
      <c r="M7921" s="26">
        <v>380502022529</v>
      </c>
      <c r="N7921" s="26">
        <v>123581301</v>
      </c>
    </row>
    <row r="7922" spans="1:14">
      <c r="A7922" s="26" t="s">
        <v>5176</v>
      </c>
      <c r="B7922" s="26" t="s">
        <v>5177</v>
      </c>
      <c r="C7922" s="26" t="s">
        <v>1604</v>
      </c>
      <c r="D7922" s="26" t="s">
        <v>24</v>
      </c>
      <c r="E7922" s="26" t="s">
        <v>35134</v>
      </c>
      <c r="F7922" s="26" t="s">
        <v>10194</v>
      </c>
      <c r="G7922" s="26" t="s">
        <v>9591</v>
      </c>
      <c r="H7922" s="26" t="s">
        <v>735</v>
      </c>
      <c r="J7922" s="26" t="s">
        <v>740</v>
      </c>
      <c r="K7922" s="26" t="s">
        <v>9597</v>
      </c>
      <c r="L7922" s="26" t="s">
        <v>35135</v>
      </c>
      <c r="M7922" s="26">
        <v>761350426022</v>
      </c>
      <c r="N7922" s="26">
        <v>1221881203</v>
      </c>
    </row>
    <row r="7923" spans="1:14">
      <c r="A7923" s="26" t="s">
        <v>5421</v>
      </c>
      <c r="B7923" s="26" t="s">
        <v>5418</v>
      </c>
      <c r="C7923" s="26">
        <v>13802089</v>
      </c>
      <c r="D7923" s="26" t="s">
        <v>24</v>
      </c>
      <c r="E7923" s="26" t="s">
        <v>35136</v>
      </c>
      <c r="F7923" s="26" t="s">
        <v>35137</v>
      </c>
      <c r="G7923" s="26" t="s">
        <v>9586</v>
      </c>
      <c r="H7923" s="26" t="s">
        <v>735</v>
      </c>
      <c r="J7923" s="26" t="s">
        <v>787</v>
      </c>
      <c r="K7923" s="26" t="s">
        <v>9597</v>
      </c>
      <c r="L7923" s="26" t="s">
        <v>35138</v>
      </c>
      <c r="M7923" s="26">
        <v>380324570867</v>
      </c>
      <c r="N7923" s="26">
        <v>4611200000</v>
      </c>
    </row>
    <row r="7924" spans="1:14">
      <c r="A7924" s="26" t="s">
        <v>8863</v>
      </c>
      <c r="B7924" s="26" t="s">
        <v>8864</v>
      </c>
      <c r="C7924" s="26">
        <v>38646750</v>
      </c>
      <c r="D7924" s="26" t="s">
        <v>24</v>
      </c>
      <c r="E7924" s="26" t="s">
        <v>35139</v>
      </c>
      <c r="F7924" s="26" t="s">
        <v>35140</v>
      </c>
      <c r="G7924" s="26" t="s">
        <v>9579</v>
      </c>
      <c r="H7924" s="26" t="s">
        <v>1401</v>
      </c>
      <c r="I7924" s="26" t="s">
        <v>12022</v>
      </c>
      <c r="J7924" s="26" t="s">
        <v>35141</v>
      </c>
      <c r="K7924" s="26" t="s">
        <v>9582</v>
      </c>
      <c r="L7924" s="26" t="s">
        <v>35142</v>
      </c>
      <c r="M7924" s="26">
        <v>380474793372</v>
      </c>
      <c r="N7924" s="26">
        <v>7120989701</v>
      </c>
    </row>
    <row r="7925" spans="1:14">
      <c r="A7925" s="26" t="s">
        <v>1655</v>
      </c>
      <c r="B7925" s="26" t="s">
        <v>1656</v>
      </c>
      <c r="C7925" s="26">
        <v>37489689</v>
      </c>
      <c r="D7925" s="26" t="s">
        <v>24</v>
      </c>
      <c r="E7925" s="26" t="s">
        <v>35143</v>
      </c>
      <c r="F7925" s="26" t="s">
        <v>35144</v>
      </c>
      <c r="G7925" s="26" t="s">
        <v>9579</v>
      </c>
      <c r="H7925" s="26" t="s">
        <v>27</v>
      </c>
      <c r="I7925" s="26" t="s">
        <v>10992</v>
      </c>
      <c r="J7925" s="26" t="s">
        <v>1627</v>
      </c>
      <c r="K7925" s="26" t="s">
        <v>9582</v>
      </c>
      <c r="L7925" s="26" t="s">
        <v>35145</v>
      </c>
      <c r="M7925" s="26">
        <v>380432569665</v>
      </c>
      <c r="N7925" s="26">
        <v>520680503</v>
      </c>
    </row>
    <row r="7926" spans="1:14">
      <c r="A7926" s="26" t="s">
        <v>8771</v>
      </c>
      <c r="B7926" s="26" t="s">
        <v>8772</v>
      </c>
      <c r="C7926" s="26">
        <v>2004674</v>
      </c>
      <c r="D7926" s="26" t="s">
        <v>780</v>
      </c>
      <c r="E7926" s="26" t="s">
        <v>35146</v>
      </c>
      <c r="F7926" s="26" t="s">
        <v>17592</v>
      </c>
      <c r="G7926" s="26" t="s">
        <v>9601</v>
      </c>
      <c r="H7926" s="26" t="s">
        <v>1308</v>
      </c>
      <c r="J7926" s="26" t="s">
        <v>1387</v>
      </c>
      <c r="K7926" s="26" t="s">
        <v>9597</v>
      </c>
      <c r="L7926" s="26" t="s">
        <v>35147</v>
      </c>
      <c r="M7926" s="26">
        <v>761361553143</v>
      </c>
      <c r="N7926" s="26">
        <v>4412745702</v>
      </c>
    </row>
    <row r="7927" spans="1:14">
      <c r="A7927" s="26" t="s">
        <v>2064</v>
      </c>
      <c r="B7927" s="26" t="s">
        <v>2065</v>
      </c>
      <c r="C7927" s="26">
        <v>38527798</v>
      </c>
      <c r="D7927" s="26" t="s">
        <v>1701</v>
      </c>
      <c r="E7927" s="26" t="s">
        <v>35148</v>
      </c>
      <c r="F7927" s="26" t="s">
        <v>35149</v>
      </c>
      <c r="G7927" s="26" t="s">
        <v>9601</v>
      </c>
      <c r="H7927" s="26" t="s">
        <v>103</v>
      </c>
      <c r="I7927" s="26" t="s">
        <v>11165</v>
      </c>
      <c r="J7927" s="26" t="s">
        <v>26905</v>
      </c>
      <c r="K7927" s="26" t="s">
        <v>9582</v>
      </c>
      <c r="L7927" s="26" t="s">
        <v>35150</v>
      </c>
      <c r="M7927" s="26">
        <v>380978350372</v>
      </c>
      <c r="N7927" s="26">
        <v>722187401</v>
      </c>
    </row>
    <row r="7928" spans="1:14">
      <c r="A7928" s="26" t="s">
        <v>9158</v>
      </c>
      <c r="B7928" s="26" t="s">
        <v>9159</v>
      </c>
      <c r="C7928" s="26">
        <v>38541220</v>
      </c>
      <c r="D7928" s="26" t="s">
        <v>24</v>
      </c>
      <c r="E7928" s="26" t="s">
        <v>35151</v>
      </c>
      <c r="F7928" s="26" t="s">
        <v>35152</v>
      </c>
      <c r="G7928" s="26" t="s">
        <v>9579</v>
      </c>
      <c r="H7928" s="26" t="s">
        <v>1490</v>
      </c>
      <c r="J7928" s="26" t="s">
        <v>13279</v>
      </c>
      <c r="K7928" s="26" t="s">
        <v>9606</v>
      </c>
      <c r="L7928" s="26" t="s">
        <v>35153</v>
      </c>
      <c r="M7928" s="26">
        <v>380978121594</v>
      </c>
      <c r="N7928" s="26">
        <v>7324555400</v>
      </c>
    </row>
    <row r="7929" spans="1:14">
      <c r="A7929" s="26" t="s">
        <v>7973</v>
      </c>
      <c r="B7929" s="26" t="s">
        <v>7974</v>
      </c>
      <c r="C7929" s="26">
        <v>42633385</v>
      </c>
      <c r="D7929" s="26" t="s">
        <v>24</v>
      </c>
      <c r="E7929" s="26" t="s">
        <v>35154</v>
      </c>
      <c r="F7929" s="26" t="s">
        <v>35155</v>
      </c>
      <c r="G7929" s="26" t="s">
        <v>9586</v>
      </c>
      <c r="H7929" s="26" t="s">
        <v>1122</v>
      </c>
      <c r="I7929" s="26" t="s">
        <v>13543</v>
      </c>
      <c r="J7929" s="26" t="s">
        <v>35156</v>
      </c>
      <c r="K7929" s="26" t="s">
        <v>9582</v>
      </c>
      <c r="L7929" s="26" t="s">
        <v>35157</v>
      </c>
      <c r="M7929" s="26">
        <v>380574590030</v>
      </c>
      <c r="N7929" s="26">
        <v>6321484503</v>
      </c>
    </row>
    <row r="7930" spans="1:14">
      <c r="A7930" s="26" t="s">
        <v>4939</v>
      </c>
      <c r="B7930" s="26" t="s">
        <v>4940</v>
      </c>
      <c r="C7930" s="26">
        <v>41505308</v>
      </c>
      <c r="D7930" s="26" t="s">
        <v>24</v>
      </c>
      <c r="E7930" s="26" t="s">
        <v>35158</v>
      </c>
      <c r="F7930" s="26" t="s">
        <v>35159</v>
      </c>
      <c r="G7930" s="26" t="s">
        <v>9591</v>
      </c>
      <c r="H7930" s="26" t="s">
        <v>735</v>
      </c>
      <c r="J7930" s="26" t="s">
        <v>4936</v>
      </c>
      <c r="K7930" s="26" t="s">
        <v>9597</v>
      </c>
      <c r="L7930" s="26" t="s">
        <v>35160</v>
      </c>
      <c r="M7930" s="26">
        <v>380675519249</v>
      </c>
      <c r="N7930" s="26">
        <v>724281802</v>
      </c>
    </row>
    <row r="7931" spans="1:14">
      <c r="A7931" s="26" t="s">
        <v>7379</v>
      </c>
      <c r="B7931" s="26" t="s">
        <v>7380</v>
      </c>
      <c r="C7931" s="26">
        <v>42275983</v>
      </c>
      <c r="D7931" s="26" t="s">
        <v>24</v>
      </c>
      <c r="E7931" s="26" t="s">
        <v>35161</v>
      </c>
      <c r="F7931" s="26" t="s">
        <v>35162</v>
      </c>
      <c r="G7931" s="26" t="s">
        <v>9586</v>
      </c>
      <c r="H7931" s="26" t="s">
        <v>1025</v>
      </c>
      <c r="I7931" s="26" t="s">
        <v>12104</v>
      </c>
      <c r="J7931" s="26" t="s">
        <v>7272</v>
      </c>
      <c r="K7931" s="26" t="s">
        <v>9582</v>
      </c>
      <c r="L7931" s="26" t="s">
        <v>35163</v>
      </c>
      <c r="M7931" s="26">
        <v>380667979330</v>
      </c>
      <c r="N7931" s="26">
        <v>1822510101</v>
      </c>
    </row>
    <row r="7932" spans="1:14">
      <c r="A7932" s="26" t="s">
        <v>6205</v>
      </c>
      <c r="B7932" s="26" t="s">
        <v>6203</v>
      </c>
      <c r="C7932" s="26">
        <v>1998762</v>
      </c>
      <c r="D7932" s="26" t="s">
        <v>24</v>
      </c>
      <c r="E7932" s="26" t="s">
        <v>35164</v>
      </c>
      <c r="F7932" s="26" t="s">
        <v>35165</v>
      </c>
      <c r="G7932" s="26" t="s">
        <v>9591</v>
      </c>
      <c r="H7932" s="26" t="s">
        <v>885</v>
      </c>
      <c r="I7932" s="26" t="s">
        <v>11190</v>
      </c>
      <c r="J7932" s="26" t="s">
        <v>6204</v>
      </c>
      <c r="K7932" s="26" t="s">
        <v>9597</v>
      </c>
      <c r="L7932" s="26" t="s">
        <v>25262</v>
      </c>
      <c r="M7932" s="26">
        <v>380484342072</v>
      </c>
      <c r="N7932" s="26">
        <v>5122310100</v>
      </c>
    </row>
    <row r="7933" spans="1:14">
      <c r="A7933" s="26" t="s">
        <v>3190</v>
      </c>
      <c r="B7933" s="26" t="s">
        <v>3191</v>
      </c>
      <c r="C7933" s="26">
        <v>38395183</v>
      </c>
      <c r="D7933" s="26" t="s">
        <v>24</v>
      </c>
      <c r="E7933" s="26" t="s">
        <v>35166</v>
      </c>
      <c r="F7933" s="26" t="s">
        <v>35167</v>
      </c>
      <c r="G7933" s="26" t="s">
        <v>9586</v>
      </c>
      <c r="H7933" s="26" t="s">
        <v>375</v>
      </c>
      <c r="J7933" s="26" t="s">
        <v>16299</v>
      </c>
      <c r="K7933" s="26" t="s">
        <v>9597</v>
      </c>
      <c r="L7933" s="26" t="s">
        <v>35168</v>
      </c>
      <c r="M7933" s="26">
        <v>380413351881</v>
      </c>
      <c r="N7933" s="26">
        <v>1810900000</v>
      </c>
    </row>
    <row r="7934" spans="1:14">
      <c r="A7934" s="26" t="s">
        <v>8350</v>
      </c>
      <c r="B7934" s="26" t="s">
        <v>8351</v>
      </c>
      <c r="C7934" s="26">
        <v>3293557</v>
      </c>
      <c r="D7934" s="26" t="s">
        <v>780</v>
      </c>
      <c r="E7934" s="26" t="s">
        <v>35169</v>
      </c>
      <c r="F7934" s="26" t="s">
        <v>35170</v>
      </c>
      <c r="G7934" s="26" t="s">
        <v>9601</v>
      </c>
      <c r="H7934" s="26" t="s">
        <v>1122</v>
      </c>
      <c r="J7934" s="26" t="s">
        <v>8039</v>
      </c>
      <c r="K7934" s="26" t="s">
        <v>9597</v>
      </c>
      <c r="L7934" s="26" t="s">
        <v>35171</v>
      </c>
      <c r="M7934" s="26">
        <v>380577320996</v>
      </c>
      <c r="N7934" s="26">
        <v>6310100000</v>
      </c>
    </row>
    <row r="7935" spans="1:14">
      <c r="A7935" s="26" t="s">
        <v>2264</v>
      </c>
      <c r="B7935" s="26" t="s">
        <v>2231</v>
      </c>
      <c r="C7935" s="26">
        <v>1985185</v>
      </c>
      <c r="D7935" s="26" t="s">
        <v>780</v>
      </c>
      <c r="E7935" s="26" t="s">
        <v>35172</v>
      </c>
      <c r="F7935" s="26" t="s">
        <v>35173</v>
      </c>
      <c r="G7935" s="26" t="s">
        <v>9601</v>
      </c>
      <c r="H7935" s="26" t="s">
        <v>133</v>
      </c>
      <c r="J7935" s="26" t="s">
        <v>146</v>
      </c>
      <c r="K7935" s="26" t="s">
        <v>9597</v>
      </c>
      <c r="L7935" s="26" t="s">
        <v>16640</v>
      </c>
      <c r="M7935" s="26">
        <v>380567674192</v>
      </c>
      <c r="N7935" s="26">
        <v>1210100000</v>
      </c>
    </row>
    <row r="7936" spans="1:14">
      <c r="A7936" s="26" t="s">
        <v>2277</v>
      </c>
      <c r="B7936" s="26" t="s">
        <v>2278</v>
      </c>
      <c r="C7936" s="26">
        <v>36942628</v>
      </c>
      <c r="D7936" s="26" t="s">
        <v>24</v>
      </c>
      <c r="E7936" s="26" t="s">
        <v>35174</v>
      </c>
      <c r="F7936" s="26" t="s">
        <v>35175</v>
      </c>
      <c r="G7936" s="26" t="s">
        <v>9591</v>
      </c>
      <c r="H7936" s="26" t="s">
        <v>133</v>
      </c>
      <c r="J7936" s="26" t="s">
        <v>146</v>
      </c>
      <c r="K7936" s="26" t="s">
        <v>9597</v>
      </c>
      <c r="L7936" s="26" t="s">
        <v>35176</v>
      </c>
      <c r="M7936" s="26">
        <v>761202426219</v>
      </c>
      <c r="N7936" s="26">
        <v>1210100000</v>
      </c>
    </row>
    <row r="7937" spans="1:14">
      <c r="A7937" s="26" t="s">
        <v>6939</v>
      </c>
      <c r="B7937" s="26" t="s">
        <v>6940</v>
      </c>
      <c r="C7937" s="26">
        <v>37867877</v>
      </c>
      <c r="D7937" s="26" t="s">
        <v>24</v>
      </c>
      <c r="E7937" s="26" t="s">
        <v>35177</v>
      </c>
      <c r="F7937" s="26" t="s">
        <v>35178</v>
      </c>
      <c r="G7937" s="26" t="s">
        <v>9586</v>
      </c>
      <c r="H7937" s="26" t="s">
        <v>987</v>
      </c>
      <c r="I7937" s="26" t="s">
        <v>9921</v>
      </c>
      <c r="J7937" s="26" t="s">
        <v>35179</v>
      </c>
      <c r="K7937" s="26" t="s">
        <v>9582</v>
      </c>
      <c r="L7937" s="26" t="s">
        <v>35180</v>
      </c>
      <c r="M7937" s="26">
        <v>380365335117</v>
      </c>
      <c r="N7937" s="26">
        <v>5620488602</v>
      </c>
    </row>
    <row r="7938" spans="1:14">
      <c r="A7938" s="26" t="s">
        <v>7629</v>
      </c>
      <c r="B7938" s="26" t="s">
        <v>7630</v>
      </c>
      <c r="C7938" s="26">
        <v>39511438</v>
      </c>
      <c r="D7938" s="26" t="s">
        <v>24</v>
      </c>
      <c r="E7938" s="26" t="s">
        <v>35181</v>
      </c>
      <c r="F7938" s="26" t="s">
        <v>35182</v>
      </c>
      <c r="G7938" s="26" t="s">
        <v>9579</v>
      </c>
      <c r="H7938" s="26" t="s">
        <v>1088</v>
      </c>
      <c r="J7938" s="26" t="s">
        <v>11862</v>
      </c>
      <c r="K7938" s="26" t="s">
        <v>9582</v>
      </c>
      <c r="L7938" s="26" t="s">
        <v>35183</v>
      </c>
      <c r="M7938" s="26">
        <v>761363408680</v>
      </c>
      <c r="N7938" s="26">
        <v>521085806</v>
      </c>
    </row>
    <row r="7939" spans="1:14">
      <c r="A7939" s="26" t="s">
        <v>8863</v>
      </c>
      <c r="B7939" s="26" t="s">
        <v>8864</v>
      </c>
      <c r="C7939" s="26">
        <v>38646750</v>
      </c>
      <c r="D7939" s="26" t="s">
        <v>24</v>
      </c>
      <c r="E7939" s="26" t="s">
        <v>35184</v>
      </c>
      <c r="F7939" s="26" t="s">
        <v>35185</v>
      </c>
      <c r="G7939" s="26" t="s">
        <v>9579</v>
      </c>
      <c r="H7939" s="26" t="s">
        <v>1401</v>
      </c>
      <c r="I7939" s="26" t="s">
        <v>12022</v>
      </c>
      <c r="J7939" s="26" t="s">
        <v>35186</v>
      </c>
      <c r="K7939" s="26" t="s">
        <v>9582</v>
      </c>
      <c r="L7939" s="26" t="s">
        <v>35187</v>
      </c>
      <c r="M7939" s="26">
        <v>380474798229</v>
      </c>
      <c r="N7939" s="26">
        <v>7120989101</v>
      </c>
    </row>
    <row r="7940" spans="1:14">
      <c r="A7940" s="26" t="s">
        <v>2080</v>
      </c>
      <c r="B7940" s="26" t="s">
        <v>2081</v>
      </c>
      <c r="C7940" s="26">
        <v>38485727</v>
      </c>
      <c r="D7940" s="26" t="s">
        <v>24</v>
      </c>
      <c r="E7940" s="26" t="s">
        <v>35188</v>
      </c>
      <c r="F7940" s="26" t="s">
        <v>35189</v>
      </c>
      <c r="G7940" s="26" t="s">
        <v>9591</v>
      </c>
      <c r="H7940" s="26" t="s">
        <v>103</v>
      </c>
      <c r="I7940" s="26" t="s">
        <v>9833</v>
      </c>
      <c r="J7940" s="26" t="s">
        <v>35190</v>
      </c>
      <c r="K7940" s="26" t="s">
        <v>9582</v>
      </c>
      <c r="L7940" s="26" t="s">
        <v>35191</v>
      </c>
      <c r="M7940" s="26">
        <v>380337723957</v>
      </c>
      <c r="N7940" s="26">
        <v>723380410</v>
      </c>
    </row>
    <row r="7941" spans="1:14">
      <c r="A7941" s="26" t="s">
        <v>1699</v>
      </c>
      <c r="B7941" s="26" t="s">
        <v>1700</v>
      </c>
      <c r="C7941" s="26">
        <v>36364624</v>
      </c>
      <c r="D7941" s="26" t="s">
        <v>1701</v>
      </c>
      <c r="E7941" s="26" t="s">
        <v>35192</v>
      </c>
      <c r="F7941" s="26" t="s">
        <v>35193</v>
      </c>
      <c r="G7941" s="26" t="s">
        <v>9601</v>
      </c>
      <c r="H7941" s="26" t="s">
        <v>27</v>
      </c>
      <c r="J7941" s="26" t="s">
        <v>46</v>
      </c>
      <c r="K7941" s="26" t="s">
        <v>9597</v>
      </c>
      <c r="L7941" s="26" t="s">
        <v>35194</v>
      </c>
      <c r="M7941" s="26">
        <v>380432329301</v>
      </c>
      <c r="N7941" s="26">
        <v>520810100</v>
      </c>
    </row>
    <row r="7942" spans="1:14">
      <c r="A7942" s="26" t="s">
        <v>5478</v>
      </c>
      <c r="B7942" s="26" t="s">
        <v>5479</v>
      </c>
      <c r="C7942" s="26">
        <v>40607091</v>
      </c>
      <c r="D7942" s="26" t="s">
        <v>24</v>
      </c>
      <c r="E7942" s="26" t="s">
        <v>35195</v>
      </c>
      <c r="F7942" s="26" t="s">
        <v>35196</v>
      </c>
      <c r="G7942" s="26" t="s">
        <v>9586</v>
      </c>
      <c r="H7942" s="26" t="s">
        <v>735</v>
      </c>
      <c r="I7942" s="26" t="s">
        <v>12490</v>
      </c>
      <c r="J7942" s="26" t="s">
        <v>5480</v>
      </c>
      <c r="K7942" s="26" t="s">
        <v>9582</v>
      </c>
      <c r="L7942" s="26" t="s">
        <v>35197</v>
      </c>
      <c r="M7942" s="26">
        <v>761972284332</v>
      </c>
      <c r="N7942" s="26">
        <v>4624289201</v>
      </c>
    </row>
    <row r="7943" spans="1:14">
      <c r="A7943" s="26" t="s">
        <v>6625</v>
      </c>
      <c r="B7943" s="26" t="s">
        <v>6626</v>
      </c>
      <c r="C7943" s="26">
        <v>38313933</v>
      </c>
      <c r="D7943" s="26" t="s">
        <v>24</v>
      </c>
      <c r="E7943" s="26" t="s">
        <v>35198</v>
      </c>
      <c r="F7943" s="26" t="s">
        <v>35199</v>
      </c>
      <c r="G7943" s="26" t="s">
        <v>9586</v>
      </c>
      <c r="H7943" s="26" t="s">
        <v>949</v>
      </c>
      <c r="J7943" s="26" t="s">
        <v>962</v>
      </c>
      <c r="K7943" s="26" t="s">
        <v>9597</v>
      </c>
      <c r="L7943" s="26" t="s">
        <v>17153</v>
      </c>
      <c r="M7943" s="26">
        <v>761073449138</v>
      </c>
      <c r="N7943" s="26">
        <v>5310400000</v>
      </c>
    </row>
    <row r="7944" spans="1:14">
      <c r="A7944" s="26" t="s">
        <v>2550</v>
      </c>
      <c r="B7944" s="26" t="s">
        <v>2551</v>
      </c>
      <c r="C7944" s="26">
        <v>1987037</v>
      </c>
      <c r="D7944" s="26" t="s">
        <v>780</v>
      </c>
      <c r="E7944" s="26" t="s">
        <v>35200</v>
      </c>
      <c r="F7944" s="26" t="s">
        <v>35201</v>
      </c>
      <c r="G7944" s="26" t="s">
        <v>9601</v>
      </c>
      <c r="H7944" s="26" t="s">
        <v>133</v>
      </c>
      <c r="J7944" s="26" t="s">
        <v>183</v>
      </c>
      <c r="K7944" s="26" t="s">
        <v>9597</v>
      </c>
      <c r="L7944" s="26" t="s">
        <v>35202</v>
      </c>
      <c r="M7944" s="26">
        <v>380682198121</v>
      </c>
      <c r="N7944" s="26">
        <v>1211000000</v>
      </c>
    </row>
    <row r="7945" spans="1:14">
      <c r="A7945" s="26" t="s">
        <v>6716</v>
      </c>
      <c r="B7945" s="26" t="s">
        <v>6717</v>
      </c>
      <c r="C7945" s="26">
        <v>37953735</v>
      </c>
      <c r="D7945" s="26" t="s">
        <v>24</v>
      </c>
      <c r="E7945" s="26" t="s">
        <v>35203</v>
      </c>
      <c r="F7945" s="26" t="s">
        <v>35204</v>
      </c>
      <c r="G7945" s="26" t="s">
        <v>9579</v>
      </c>
      <c r="H7945" s="26" t="s">
        <v>949</v>
      </c>
      <c r="I7945" s="26" t="s">
        <v>10708</v>
      </c>
      <c r="J7945" s="26" t="s">
        <v>35205</v>
      </c>
      <c r="K7945" s="26" t="s">
        <v>9582</v>
      </c>
      <c r="L7945" s="26" t="s">
        <v>35206</v>
      </c>
      <c r="M7945" s="26">
        <v>380959418021</v>
      </c>
      <c r="N7945" s="26">
        <v>5322684402</v>
      </c>
    </row>
    <row r="7946" spans="1:14">
      <c r="A7946" s="26" t="s">
        <v>4698</v>
      </c>
      <c r="B7946" s="26" t="s">
        <v>4699</v>
      </c>
      <c r="C7946" s="26">
        <v>38286858</v>
      </c>
      <c r="D7946" s="26" t="s">
        <v>24</v>
      </c>
      <c r="E7946" s="26" t="s">
        <v>35207</v>
      </c>
      <c r="F7946" s="26" t="s">
        <v>35208</v>
      </c>
      <c r="G7946" s="26" t="s">
        <v>9586</v>
      </c>
      <c r="H7946" s="26" t="s">
        <v>670</v>
      </c>
      <c r="I7946" s="26" t="s">
        <v>11688</v>
      </c>
      <c r="J7946" s="26" t="s">
        <v>35209</v>
      </c>
      <c r="K7946" s="26" t="s">
        <v>9606</v>
      </c>
      <c r="L7946" s="26" t="s">
        <v>35210</v>
      </c>
      <c r="M7946" s="26">
        <v>380524290386</v>
      </c>
      <c r="N7946" s="26">
        <v>3520555400</v>
      </c>
    </row>
    <row r="7947" spans="1:14">
      <c r="A7947" s="26" t="s">
        <v>7296</v>
      </c>
      <c r="B7947" s="26" t="s">
        <v>7297</v>
      </c>
      <c r="C7947" s="26">
        <v>37078161</v>
      </c>
      <c r="D7947" s="26" t="s">
        <v>24</v>
      </c>
      <c r="E7947" s="26" t="s">
        <v>35211</v>
      </c>
      <c r="F7947" s="26" t="s">
        <v>35212</v>
      </c>
      <c r="G7947" s="26" t="s">
        <v>9579</v>
      </c>
      <c r="H7947" s="26" t="s">
        <v>1025</v>
      </c>
      <c r="I7947" s="26" t="s">
        <v>14531</v>
      </c>
      <c r="J7947" s="26" t="s">
        <v>35213</v>
      </c>
      <c r="K7947" s="26" t="s">
        <v>9582</v>
      </c>
      <c r="L7947" s="26" t="s">
        <v>35214</v>
      </c>
      <c r="M7947" s="26">
        <v>380544930237</v>
      </c>
      <c r="N7947" s="26">
        <v>5925382501</v>
      </c>
    </row>
    <row r="7948" spans="1:14">
      <c r="A7948" s="26" t="s">
        <v>3419</v>
      </c>
      <c r="B7948" s="26" t="s">
        <v>3420</v>
      </c>
      <c r="C7948" s="26">
        <v>38466285</v>
      </c>
      <c r="D7948" s="26" t="s">
        <v>24</v>
      </c>
      <c r="E7948" s="26" t="s">
        <v>35215</v>
      </c>
      <c r="F7948" s="26" t="s">
        <v>35216</v>
      </c>
      <c r="G7948" s="26" t="s">
        <v>9586</v>
      </c>
      <c r="H7948" s="26" t="s">
        <v>392</v>
      </c>
      <c r="I7948" s="26" t="s">
        <v>10064</v>
      </c>
      <c r="J7948" s="26" t="s">
        <v>35217</v>
      </c>
      <c r="K7948" s="26" t="s">
        <v>9582</v>
      </c>
      <c r="L7948" s="26" t="s">
        <v>35218</v>
      </c>
      <c r="M7948" s="26">
        <v>380507098139</v>
      </c>
      <c r="N7948" s="26">
        <v>2122486001</v>
      </c>
    </row>
    <row r="7949" spans="1:14">
      <c r="A7949" s="26" t="s">
        <v>6599</v>
      </c>
      <c r="B7949" s="26" t="s">
        <v>6600</v>
      </c>
      <c r="C7949" s="26">
        <v>38540913</v>
      </c>
      <c r="D7949" s="26" t="s">
        <v>24</v>
      </c>
      <c r="E7949" s="26" t="s">
        <v>35219</v>
      </c>
      <c r="F7949" s="26" t="s">
        <v>35220</v>
      </c>
      <c r="G7949" s="26" t="s">
        <v>9586</v>
      </c>
      <c r="H7949" s="26" t="s">
        <v>949</v>
      </c>
      <c r="I7949" s="26" t="s">
        <v>9580</v>
      </c>
      <c r="J7949" s="26" t="s">
        <v>35221</v>
      </c>
      <c r="K7949" s="26" t="s">
        <v>9582</v>
      </c>
      <c r="L7949" s="26" t="s">
        <v>35222</v>
      </c>
      <c r="M7949" s="26">
        <v>380994556521</v>
      </c>
      <c r="N7949" s="26">
        <v>5320881901</v>
      </c>
    </row>
    <row r="7950" spans="1:14">
      <c r="A7950" s="26" t="s">
        <v>8848</v>
      </c>
      <c r="B7950" s="26" t="s">
        <v>8849</v>
      </c>
      <c r="C7950" s="26">
        <v>42081160</v>
      </c>
      <c r="D7950" s="26" t="s">
        <v>24</v>
      </c>
      <c r="E7950" s="26" t="s">
        <v>35223</v>
      </c>
      <c r="F7950" s="26" t="s">
        <v>35224</v>
      </c>
      <c r="G7950" s="26" t="s">
        <v>9579</v>
      </c>
      <c r="H7950" s="26" t="s">
        <v>1401</v>
      </c>
      <c r="J7950" s="26" t="s">
        <v>35225</v>
      </c>
      <c r="K7950" s="26" t="s">
        <v>9582</v>
      </c>
      <c r="L7950" s="26" t="s">
        <v>35226</v>
      </c>
      <c r="M7950" s="26">
        <v>760946920466</v>
      </c>
      <c r="N7950" s="26">
        <v>7120382801</v>
      </c>
    </row>
    <row r="7951" spans="1:14">
      <c r="A7951" s="26" t="s">
        <v>8863</v>
      </c>
      <c r="B7951" s="26" t="s">
        <v>8864</v>
      </c>
      <c r="C7951" s="26">
        <v>38646750</v>
      </c>
      <c r="D7951" s="26" t="s">
        <v>24</v>
      </c>
      <c r="E7951" s="26" t="s">
        <v>35227</v>
      </c>
      <c r="F7951" s="26" t="s">
        <v>35228</v>
      </c>
      <c r="G7951" s="26" t="s">
        <v>9579</v>
      </c>
      <c r="H7951" s="26" t="s">
        <v>1401</v>
      </c>
      <c r="I7951" s="26" t="s">
        <v>12022</v>
      </c>
      <c r="J7951" s="26" t="s">
        <v>35229</v>
      </c>
      <c r="K7951" s="26" t="s">
        <v>9582</v>
      </c>
      <c r="L7951" s="26" t="s">
        <v>35230</v>
      </c>
      <c r="M7951" s="26">
        <v>380474794211</v>
      </c>
      <c r="N7951" s="26">
        <v>523187903</v>
      </c>
    </row>
    <row r="7952" spans="1:14">
      <c r="A7952" s="26" t="s">
        <v>9399</v>
      </c>
      <c r="B7952" s="26" t="s">
        <v>9400</v>
      </c>
      <c r="C7952" s="26">
        <v>38955665</v>
      </c>
      <c r="D7952" s="26" t="s">
        <v>24</v>
      </c>
      <c r="E7952" s="26" t="s">
        <v>35231</v>
      </c>
      <c r="F7952" s="26" t="s">
        <v>35232</v>
      </c>
      <c r="G7952" s="26" t="s">
        <v>9579</v>
      </c>
      <c r="H7952" s="26" t="s">
        <v>1573</v>
      </c>
      <c r="I7952" s="26" t="s">
        <v>10158</v>
      </c>
      <c r="J7952" s="26" t="s">
        <v>35233</v>
      </c>
      <c r="K7952" s="26" t="s">
        <v>9582</v>
      </c>
      <c r="L7952" s="26" t="s">
        <v>35234</v>
      </c>
      <c r="M7952" s="26">
        <v>380462685646</v>
      </c>
      <c r="N7952" s="26">
        <v>7425582811</v>
      </c>
    </row>
    <row r="7953" spans="1:14">
      <c r="A7953" s="26" t="s">
        <v>5464</v>
      </c>
      <c r="B7953" s="26" t="s">
        <v>5461</v>
      </c>
      <c r="C7953" s="26">
        <v>42310851</v>
      </c>
      <c r="D7953" s="26" t="s">
        <v>24</v>
      </c>
      <c r="E7953" s="26" t="s">
        <v>35235</v>
      </c>
      <c r="F7953" s="26" t="s">
        <v>35236</v>
      </c>
      <c r="G7953" s="26" t="s">
        <v>9579</v>
      </c>
      <c r="H7953" s="26" t="s">
        <v>735</v>
      </c>
      <c r="I7953" s="26" t="s">
        <v>9605</v>
      </c>
      <c r="J7953" s="26" t="s">
        <v>35237</v>
      </c>
      <c r="K7953" s="26" t="s">
        <v>9582</v>
      </c>
      <c r="L7953" s="26" t="s">
        <v>35238</v>
      </c>
      <c r="M7953" s="26">
        <v>380963826305</v>
      </c>
      <c r="N7953" s="26">
        <v>4621510509</v>
      </c>
    </row>
    <row r="7954" spans="1:14">
      <c r="A7954" s="26" t="s">
        <v>5143</v>
      </c>
      <c r="B7954" s="26" t="s">
        <v>5144</v>
      </c>
      <c r="C7954" s="26">
        <v>20851349</v>
      </c>
      <c r="D7954" s="26" t="s">
        <v>24</v>
      </c>
      <c r="E7954" s="26" t="s">
        <v>35239</v>
      </c>
      <c r="F7954" s="26" t="s">
        <v>12404</v>
      </c>
      <c r="G7954" s="26" t="s">
        <v>9591</v>
      </c>
      <c r="H7954" s="26" t="s">
        <v>735</v>
      </c>
      <c r="J7954" s="26" t="s">
        <v>740</v>
      </c>
      <c r="K7954" s="26" t="s">
        <v>9597</v>
      </c>
      <c r="L7954" s="26" t="s">
        <v>21568</v>
      </c>
      <c r="M7954" s="26">
        <v>380322670612</v>
      </c>
      <c r="N7954" s="26">
        <v>1221881203</v>
      </c>
    </row>
    <row r="7955" spans="1:14">
      <c r="A7955" s="26" t="s">
        <v>3230</v>
      </c>
      <c r="B7955" s="26" t="s">
        <v>3231</v>
      </c>
      <c r="C7955" s="26">
        <v>38562298</v>
      </c>
      <c r="D7955" s="26" t="s">
        <v>24</v>
      </c>
      <c r="E7955" s="26" t="s">
        <v>35240</v>
      </c>
      <c r="F7955" s="26" t="s">
        <v>35241</v>
      </c>
      <c r="G7955" s="26" t="s">
        <v>9591</v>
      </c>
      <c r="H7955" s="26" t="s">
        <v>375</v>
      </c>
      <c r="I7955" s="26" t="s">
        <v>9592</v>
      </c>
      <c r="J7955" s="26" t="s">
        <v>35242</v>
      </c>
      <c r="K7955" s="26" t="s">
        <v>9582</v>
      </c>
      <c r="L7955" s="26" t="s">
        <v>35243</v>
      </c>
      <c r="M7955" s="26">
        <v>380989208831</v>
      </c>
      <c r="N7955" s="26">
        <v>722886203</v>
      </c>
    </row>
    <row r="7956" spans="1:14">
      <c r="A7956" s="26" t="s">
        <v>5195</v>
      </c>
      <c r="B7956" s="26" t="s">
        <v>5175</v>
      </c>
      <c r="C7956" s="26">
        <v>1996668</v>
      </c>
      <c r="D7956" s="26" t="s">
        <v>24</v>
      </c>
      <c r="E7956" s="26" t="s">
        <v>35244</v>
      </c>
      <c r="F7956" s="26" t="s">
        <v>35245</v>
      </c>
      <c r="G7956" s="26" t="s">
        <v>9591</v>
      </c>
      <c r="H7956" s="26" t="s">
        <v>735</v>
      </c>
      <c r="J7956" s="26" t="s">
        <v>740</v>
      </c>
      <c r="K7956" s="26" t="s">
        <v>9597</v>
      </c>
      <c r="L7956" s="26" t="s">
        <v>22464</v>
      </c>
      <c r="M7956" s="26">
        <v>380322376557</v>
      </c>
      <c r="N7956" s="26">
        <v>1221881203</v>
      </c>
    </row>
    <row r="7957" spans="1:14">
      <c r="A7957" s="26" t="s">
        <v>8624</v>
      </c>
      <c r="B7957" s="26" t="s">
        <v>8625</v>
      </c>
      <c r="C7957" s="26">
        <v>42130081</v>
      </c>
      <c r="D7957" s="26" t="s">
        <v>24</v>
      </c>
      <c r="E7957" s="26" t="s">
        <v>35246</v>
      </c>
      <c r="F7957" s="26" t="s">
        <v>35247</v>
      </c>
      <c r="G7957" s="26" t="s">
        <v>9586</v>
      </c>
      <c r="H7957" s="26" t="s">
        <v>1308</v>
      </c>
      <c r="J7957" s="26" t="s">
        <v>1317</v>
      </c>
      <c r="K7957" s="26" t="s">
        <v>9597</v>
      </c>
      <c r="L7957" s="26" t="s">
        <v>33770</v>
      </c>
      <c r="M7957" s="26">
        <v>380987377846</v>
      </c>
      <c r="N7957" s="26">
        <v>6820910100</v>
      </c>
    </row>
    <row r="7958" spans="1:14">
      <c r="A7958" s="26" t="s">
        <v>8863</v>
      </c>
      <c r="B7958" s="26" t="s">
        <v>8864</v>
      </c>
      <c r="C7958" s="26">
        <v>38646750</v>
      </c>
      <c r="D7958" s="26" t="s">
        <v>24</v>
      </c>
      <c r="E7958" s="26" t="s">
        <v>35248</v>
      </c>
      <c r="F7958" s="26" t="s">
        <v>35249</v>
      </c>
      <c r="G7958" s="26" t="s">
        <v>9579</v>
      </c>
      <c r="H7958" s="26" t="s">
        <v>1401</v>
      </c>
      <c r="I7958" s="26" t="s">
        <v>12022</v>
      </c>
      <c r="J7958" s="26" t="s">
        <v>35250</v>
      </c>
      <c r="K7958" s="26" t="s">
        <v>9582</v>
      </c>
      <c r="L7958" s="26" t="s">
        <v>35251</v>
      </c>
      <c r="M7958" s="26">
        <v>380474799238</v>
      </c>
      <c r="N7958" s="26">
        <v>521685603</v>
      </c>
    </row>
    <row r="7959" spans="1:14">
      <c r="A7959" s="26" t="s">
        <v>3198</v>
      </c>
      <c r="B7959" s="26" t="s">
        <v>3199</v>
      </c>
      <c r="C7959" s="26">
        <v>38006590</v>
      </c>
      <c r="D7959" s="26" t="s">
        <v>24</v>
      </c>
      <c r="E7959" s="26" t="s">
        <v>35252</v>
      </c>
      <c r="F7959" s="26" t="s">
        <v>35253</v>
      </c>
      <c r="G7959" s="26" t="s">
        <v>9579</v>
      </c>
      <c r="H7959" s="26" t="s">
        <v>375</v>
      </c>
      <c r="I7959" s="26" t="s">
        <v>12317</v>
      </c>
      <c r="J7959" s="26" t="s">
        <v>35254</v>
      </c>
      <c r="K7959" s="26" t="s">
        <v>9582</v>
      </c>
      <c r="L7959" s="26" t="s">
        <v>35255</v>
      </c>
      <c r="M7959" s="26">
        <v>380682736503</v>
      </c>
      <c r="N7959" s="26">
        <v>1823755158</v>
      </c>
    </row>
    <row r="7960" spans="1:14">
      <c r="A7960" s="26" t="s">
        <v>6379</v>
      </c>
      <c r="B7960" s="26" t="s">
        <v>6380</v>
      </c>
      <c r="C7960" s="26">
        <v>38644773</v>
      </c>
      <c r="D7960" s="26" t="s">
        <v>780</v>
      </c>
      <c r="E7960" s="26" t="s">
        <v>35256</v>
      </c>
      <c r="F7960" s="26" t="s">
        <v>35257</v>
      </c>
      <c r="G7960" s="26" t="s">
        <v>9601</v>
      </c>
      <c r="H7960" s="26" t="s">
        <v>885</v>
      </c>
      <c r="J7960" s="26" t="s">
        <v>910</v>
      </c>
      <c r="K7960" s="26" t="s">
        <v>9597</v>
      </c>
      <c r="L7960" s="26" t="s">
        <v>35258</v>
      </c>
      <c r="M7960" s="26">
        <v>380938782994</v>
      </c>
      <c r="N7960" s="26">
        <v>5110100000</v>
      </c>
    </row>
    <row r="7961" spans="1:14">
      <c r="A7961" s="26" t="s">
        <v>2461</v>
      </c>
      <c r="B7961" s="26" t="s">
        <v>2462</v>
      </c>
      <c r="C7961" s="26">
        <v>37862114</v>
      </c>
      <c r="D7961" s="26" t="s">
        <v>24</v>
      </c>
      <c r="E7961" s="26" t="s">
        <v>35259</v>
      </c>
      <c r="F7961" s="26" t="s">
        <v>35260</v>
      </c>
      <c r="G7961" s="26" t="s">
        <v>9586</v>
      </c>
      <c r="H7961" s="26" t="s">
        <v>133</v>
      </c>
      <c r="J7961" s="26" t="s">
        <v>183</v>
      </c>
      <c r="K7961" s="26" t="s">
        <v>9597</v>
      </c>
      <c r="L7961" s="26" t="s">
        <v>35261</v>
      </c>
      <c r="M7961" s="26">
        <v>380676285603</v>
      </c>
      <c r="N7961" s="26">
        <v>1211000000</v>
      </c>
    </row>
    <row r="7962" spans="1:14">
      <c r="A7962" s="26" t="s">
        <v>6484</v>
      </c>
      <c r="B7962" s="26" t="s">
        <v>6485</v>
      </c>
      <c r="C7962" s="26">
        <v>38407455</v>
      </c>
      <c r="D7962" s="26" t="s">
        <v>24</v>
      </c>
      <c r="E7962" s="26" t="s">
        <v>35262</v>
      </c>
      <c r="F7962" s="26" t="s">
        <v>35263</v>
      </c>
      <c r="G7962" s="26" t="s">
        <v>9586</v>
      </c>
      <c r="H7962" s="26" t="s">
        <v>885</v>
      </c>
      <c r="I7962" s="26" t="s">
        <v>12407</v>
      </c>
      <c r="J7962" s="26" t="s">
        <v>6091</v>
      </c>
      <c r="K7962" s="26" t="s">
        <v>9582</v>
      </c>
      <c r="L7962" s="26" t="s">
        <v>35264</v>
      </c>
      <c r="M7962" s="26">
        <v>380957735567</v>
      </c>
      <c r="N7962" s="26">
        <v>111690303</v>
      </c>
    </row>
    <row r="7963" spans="1:14">
      <c r="A7963" s="26" t="s">
        <v>6349</v>
      </c>
      <c r="B7963" s="26" t="s">
        <v>6350</v>
      </c>
      <c r="C7963" s="26">
        <v>2774668</v>
      </c>
      <c r="D7963" s="26" t="s">
        <v>24</v>
      </c>
      <c r="E7963" s="26" t="s">
        <v>35265</v>
      </c>
      <c r="F7963" s="26" t="s">
        <v>35266</v>
      </c>
      <c r="G7963" s="26" t="s">
        <v>9591</v>
      </c>
      <c r="H7963" s="26" t="s">
        <v>885</v>
      </c>
      <c r="J7963" s="26" t="s">
        <v>910</v>
      </c>
      <c r="K7963" s="26" t="s">
        <v>9597</v>
      </c>
      <c r="L7963" s="26" t="s">
        <v>35267</v>
      </c>
      <c r="M7963" s="26">
        <v>380949174991</v>
      </c>
      <c r="N7963" s="26">
        <v>5110100000</v>
      </c>
    </row>
    <row r="7964" spans="1:14">
      <c r="A7964" s="26" t="s">
        <v>7794</v>
      </c>
      <c r="B7964" s="26" t="s">
        <v>7795</v>
      </c>
      <c r="C7964" s="26">
        <v>42809560</v>
      </c>
      <c r="D7964" s="26" t="s">
        <v>780</v>
      </c>
      <c r="E7964" s="26" t="s">
        <v>35268</v>
      </c>
      <c r="F7964" s="26" t="s">
        <v>10114</v>
      </c>
      <c r="G7964" s="26" t="s">
        <v>9601</v>
      </c>
      <c r="H7964" s="26" t="s">
        <v>1088</v>
      </c>
      <c r="J7964" s="26" t="s">
        <v>1115</v>
      </c>
      <c r="K7964" s="26" t="s">
        <v>9597</v>
      </c>
      <c r="L7964" s="26" t="s">
        <v>35269</v>
      </c>
      <c r="M7964" s="26">
        <v>380352527345</v>
      </c>
      <c r="N7964" s="26">
        <v>6110100000</v>
      </c>
    </row>
    <row r="7965" spans="1:14">
      <c r="A7965" s="26" t="s">
        <v>1787</v>
      </c>
      <c r="B7965" s="26" t="s">
        <v>1788</v>
      </c>
      <c r="C7965" s="26">
        <v>37084458</v>
      </c>
      <c r="D7965" s="26" t="s">
        <v>24</v>
      </c>
      <c r="E7965" s="26" t="s">
        <v>35270</v>
      </c>
      <c r="F7965" s="26" t="s">
        <v>35271</v>
      </c>
      <c r="G7965" s="26" t="s">
        <v>9586</v>
      </c>
      <c r="H7965" s="26" t="s">
        <v>27</v>
      </c>
      <c r="I7965" s="26" t="s">
        <v>12789</v>
      </c>
      <c r="J7965" s="26" t="s">
        <v>35272</v>
      </c>
      <c r="K7965" s="26" t="s">
        <v>9582</v>
      </c>
      <c r="L7965" s="26" t="s">
        <v>35273</v>
      </c>
      <c r="M7965" s="26">
        <v>380434028138</v>
      </c>
      <c r="N7965" s="26">
        <v>521981502</v>
      </c>
    </row>
    <row r="7966" spans="1:14">
      <c r="A7966" s="26" t="s">
        <v>4653</v>
      </c>
      <c r="B7966" s="26" t="s">
        <v>4654</v>
      </c>
      <c r="C7966" s="26">
        <v>1994936</v>
      </c>
      <c r="D7966" s="26" t="s">
        <v>780</v>
      </c>
      <c r="E7966" s="26" t="s">
        <v>35274</v>
      </c>
      <c r="F7966" s="26" t="s">
        <v>35275</v>
      </c>
      <c r="G7966" s="26" t="s">
        <v>9601</v>
      </c>
      <c r="H7966" s="26" t="s">
        <v>670</v>
      </c>
      <c r="J7966" s="26" t="s">
        <v>687</v>
      </c>
      <c r="K7966" s="26" t="s">
        <v>9597</v>
      </c>
      <c r="L7966" s="26" t="s">
        <v>35276</v>
      </c>
      <c r="M7966" s="26">
        <v>380522370874</v>
      </c>
      <c r="N7966" s="26">
        <v>3510100000</v>
      </c>
    </row>
    <row r="7967" spans="1:14">
      <c r="A7967" s="26" t="s">
        <v>9067</v>
      </c>
      <c r="B7967" s="26" t="s">
        <v>9068</v>
      </c>
      <c r="C7967" s="26">
        <v>36752522</v>
      </c>
      <c r="D7967" s="26" t="s">
        <v>24</v>
      </c>
      <c r="E7967" s="26" t="s">
        <v>35277</v>
      </c>
      <c r="F7967" s="26" t="s">
        <v>35278</v>
      </c>
      <c r="G7967" s="26" t="s">
        <v>9579</v>
      </c>
      <c r="H7967" s="26" t="s">
        <v>1490</v>
      </c>
      <c r="I7967" s="26" t="s">
        <v>12333</v>
      </c>
      <c r="J7967" s="26" t="s">
        <v>13840</v>
      </c>
      <c r="K7967" s="26" t="s">
        <v>9582</v>
      </c>
      <c r="L7967" s="26" t="s">
        <v>35279</v>
      </c>
      <c r="M7967" s="26">
        <v>380950258772</v>
      </c>
      <c r="N7967" s="26">
        <v>521482603</v>
      </c>
    </row>
    <row r="7968" spans="1:14">
      <c r="A7968" s="26" t="s">
        <v>6111</v>
      </c>
      <c r="B7968" s="26" t="s">
        <v>6112</v>
      </c>
      <c r="C7968" s="26">
        <v>38661186</v>
      </c>
      <c r="D7968" s="26" t="s">
        <v>24</v>
      </c>
      <c r="E7968" s="26" t="s">
        <v>35280</v>
      </c>
      <c r="F7968" s="26" t="s">
        <v>35281</v>
      </c>
      <c r="G7968" s="26" t="s">
        <v>9579</v>
      </c>
      <c r="H7968" s="26" t="s">
        <v>885</v>
      </c>
      <c r="I7968" s="26" t="s">
        <v>10457</v>
      </c>
      <c r="J7968" s="26" t="s">
        <v>1222</v>
      </c>
      <c r="K7968" s="26" t="s">
        <v>9582</v>
      </c>
      <c r="L7968" s="26" t="s">
        <v>35282</v>
      </c>
      <c r="M7968" s="26">
        <v>380682531437</v>
      </c>
      <c r="N7968" s="26">
        <v>122785103</v>
      </c>
    </row>
    <row r="7969" spans="1:14">
      <c r="A7969" s="26" t="s">
        <v>5789</v>
      </c>
      <c r="B7969" s="26" t="s">
        <v>5790</v>
      </c>
      <c r="C7969" s="26">
        <v>30630831</v>
      </c>
      <c r="D7969" s="26" t="s">
        <v>780</v>
      </c>
      <c r="E7969" s="26" t="s">
        <v>35283</v>
      </c>
      <c r="F7969" s="26" t="s">
        <v>35284</v>
      </c>
      <c r="G7969" s="26" t="s">
        <v>9601</v>
      </c>
      <c r="H7969" s="26" t="s">
        <v>799</v>
      </c>
      <c r="J7969" s="26" t="s">
        <v>800</v>
      </c>
      <c r="K7969" s="26" t="s">
        <v>9597</v>
      </c>
      <c r="L7969" s="26" t="s">
        <v>35285</v>
      </c>
      <c r="M7969" s="26">
        <v>380444528436</v>
      </c>
      <c r="N7969" s="26">
        <v>4822784009</v>
      </c>
    </row>
    <row r="7970" spans="1:14">
      <c r="A7970" s="26" t="s">
        <v>6855</v>
      </c>
      <c r="B7970" s="26" t="s">
        <v>6856</v>
      </c>
      <c r="C7970" s="26">
        <v>40586166</v>
      </c>
      <c r="D7970" s="26" t="s">
        <v>24</v>
      </c>
      <c r="E7970" s="26" t="s">
        <v>35286</v>
      </c>
      <c r="F7970" s="26" t="s">
        <v>35287</v>
      </c>
      <c r="G7970" s="26" t="s">
        <v>9586</v>
      </c>
      <c r="H7970" s="26" t="s">
        <v>949</v>
      </c>
      <c r="I7970" s="26" t="s">
        <v>15790</v>
      </c>
      <c r="J7970" s="26" t="s">
        <v>27674</v>
      </c>
      <c r="K7970" s="26" t="s">
        <v>9582</v>
      </c>
      <c r="L7970" s="26" t="s">
        <v>35288</v>
      </c>
      <c r="M7970" s="26">
        <v>380973886656</v>
      </c>
      <c r="N7970" s="26">
        <v>120484401</v>
      </c>
    </row>
    <row r="7971" spans="1:14">
      <c r="A7971" s="26" t="s">
        <v>4446</v>
      </c>
      <c r="B7971" s="26" t="s">
        <v>4447</v>
      </c>
      <c r="C7971" s="26">
        <v>38462249</v>
      </c>
      <c r="D7971" s="26" t="s">
        <v>24</v>
      </c>
      <c r="E7971" s="26" t="s">
        <v>35289</v>
      </c>
      <c r="F7971" s="26" t="s">
        <v>35290</v>
      </c>
      <c r="G7971" s="26" t="s">
        <v>9579</v>
      </c>
      <c r="H7971" s="26" t="s">
        <v>576</v>
      </c>
      <c r="I7971" s="26" t="s">
        <v>10867</v>
      </c>
      <c r="J7971" s="26" t="s">
        <v>35291</v>
      </c>
      <c r="K7971" s="26" t="s">
        <v>9582</v>
      </c>
      <c r="L7971" s="26" t="s">
        <v>35292</v>
      </c>
      <c r="M7971" s="26">
        <v>380457842248</v>
      </c>
      <c r="N7971" s="26">
        <v>3222782601</v>
      </c>
    </row>
    <row r="7972" spans="1:14">
      <c r="A7972" s="26" t="s">
        <v>9094</v>
      </c>
      <c r="B7972" s="26" t="s">
        <v>9095</v>
      </c>
      <c r="C7972" s="26">
        <v>36750153</v>
      </c>
      <c r="D7972" s="26" t="s">
        <v>24</v>
      </c>
      <c r="E7972" s="26" t="s">
        <v>35293</v>
      </c>
      <c r="F7972" s="26" t="s">
        <v>35294</v>
      </c>
      <c r="G7972" s="26" t="s">
        <v>9586</v>
      </c>
      <c r="H7972" s="26" t="s">
        <v>1490</v>
      </c>
      <c r="I7972" s="26" t="s">
        <v>12360</v>
      </c>
      <c r="J7972" s="26" t="s">
        <v>6924</v>
      </c>
      <c r="K7972" s="26" t="s">
        <v>9582</v>
      </c>
      <c r="L7972" s="26" t="s">
        <v>35295</v>
      </c>
      <c r="M7972" s="26">
        <v>380952494057</v>
      </c>
      <c r="N7972" s="26">
        <v>521280403</v>
      </c>
    </row>
    <row r="7973" spans="1:14">
      <c r="A7973" s="26" t="s">
        <v>7867</v>
      </c>
      <c r="B7973" s="26" t="s">
        <v>7868</v>
      </c>
      <c r="C7973" s="26">
        <v>38621625</v>
      </c>
      <c r="D7973" s="26" t="s">
        <v>24</v>
      </c>
      <c r="E7973" s="26" t="s">
        <v>35296</v>
      </c>
      <c r="F7973" s="26" t="s">
        <v>35297</v>
      </c>
      <c r="G7973" s="26" t="s">
        <v>9586</v>
      </c>
      <c r="H7973" s="26" t="s">
        <v>1122</v>
      </c>
      <c r="I7973" s="26" t="s">
        <v>10674</v>
      </c>
      <c r="J7973" s="26" t="s">
        <v>35298</v>
      </c>
      <c r="K7973" s="26" t="s">
        <v>9582</v>
      </c>
      <c r="L7973" s="26" t="s">
        <v>35299</v>
      </c>
      <c r="M7973" s="26">
        <v>380956281094</v>
      </c>
      <c r="N7973" s="26">
        <v>6321081501</v>
      </c>
    </row>
    <row r="7974" spans="1:14">
      <c r="A7974" s="26" t="s">
        <v>6903</v>
      </c>
      <c r="B7974" s="26" t="s">
        <v>6904</v>
      </c>
      <c r="C7974" s="26">
        <v>38492195</v>
      </c>
      <c r="D7974" s="26" t="s">
        <v>24</v>
      </c>
      <c r="E7974" s="26" t="s">
        <v>35300</v>
      </c>
      <c r="F7974" s="26" t="s">
        <v>13809</v>
      </c>
      <c r="G7974" s="26" t="s">
        <v>9586</v>
      </c>
      <c r="H7974" s="26" t="s">
        <v>949</v>
      </c>
      <c r="I7974" s="26" t="s">
        <v>13534</v>
      </c>
      <c r="J7974" s="26" t="s">
        <v>13585</v>
      </c>
      <c r="K7974" s="26" t="s">
        <v>9582</v>
      </c>
      <c r="L7974" s="26" t="s">
        <v>35301</v>
      </c>
      <c r="M7974" s="26">
        <v>380534795521</v>
      </c>
      <c r="N7974" s="26">
        <v>122084801</v>
      </c>
    </row>
    <row r="7975" spans="1:14">
      <c r="A7975" s="26" t="s">
        <v>4045</v>
      </c>
      <c r="B7975" s="26" t="s">
        <v>4046</v>
      </c>
      <c r="C7975" s="26">
        <v>42352786</v>
      </c>
      <c r="D7975" s="26" t="s">
        <v>24</v>
      </c>
      <c r="E7975" s="26" t="s">
        <v>35302</v>
      </c>
      <c r="F7975" s="26" t="s">
        <v>35303</v>
      </c>
      <c r="G7975" s="26" t="s">
        <v>9591</v>
      </c>
      <c r="H7975" s="26" t="s">
        <v>506</v>
      </c>
      <c r="J7975" s="26" t="s">
        <v>526</v>
      </c>
      <c r="K7975" s="26" t="s">
        <v>9597</v>
      </c>
      <c r="L7975" s="26" t="s">
        <v>19599</v>
      </c>
      <c r="M7975" s="26">
        <v>380342754440</v>
      </c>
      <c r="N7975" s="26">
        <v>2610100000</v>
      </c>
    </row>
    <row r="7976" spans="1:14">
      <c r="A7976" s="26" t="s">
        <v>5464</v>
      </c>
      <c r="B7976" s="26" t="s">
        <v>5461</v>
      </c>
      <c r="C7976" s="26">
        <v>42310851</v>
      </c>
      <c r="D7976" s="26" t="s">
        <v>24</v>
      </c>
      <c r="E7976" s="26" t="s">
        <v>35304</v>
      </c>
      <c r="F7976" s="26" t="s">
        <v>35305</v>
      </c>
      <c r="G7976" s="26" t="s">
        <v>9579</v>
      </c>
      <c r="H7976" s="26" t="s">
        <v>735</v>
      </c>
      <c r="I7976" s="26" t="s">
        <v>9605</v>
      </c>
      <c r="J7976" s="26" t="s">
        <v>35306</v>
      </c>
      <c r="K7976" s="26" t="s">
        <v>9582</v>
      </c>
      <c r="L7976" s="26" t="s">
        <v>35307</v>
      </c>
      <c r="M7976" s="26">
        <v>380963826305</v>
      </c>
      <c r="N7976" s="26">
        <v>524380601</v>
      </c>
    </row>
    <row r="7977" spans="1:14">
      <c r="A7977" s="26" t="s">
        <v>7082</v>
      </c>
      <c r="B7977" s="26" t="s">
        <v>7083</v>
      </c>
      <c r="C7977" s="26">
        <v>38407717</v>
      </c>
      <c r="D7977" s="26" t="s">
        <v>24</v>
      </c>
      <c r="E7977" s="26" t="s">
        <v>35308</v>
      </c>
      <c r="F7977" s="26" t="s">
        <v>35309</v>
      </c>
      <c r="G7977" s="26" t="s">
        <v>9579</v>
      </c>
      <c r="H7977" s="26" t="s">
        <v>987</v>
      </c>
      <c r="I7977" s="26" t="s">
        <v>10311</v>
      </c>
      <c r="J7977" s="26" t="s">
        <v>35310</v>
      </c>
      <c r="K7977" s="26" t="s">
        <v>9582</v>
      </c>
      <c r="L7977" s="26" t="s">
        <v>35311</v>
      </c>
      <c r="M7977" s="26">
        <v>380971552213</v>
      </c>
      <c r="N7977" s="26">
        <v>5623486907</v>
      </c>
    </row>
    <row r="7978" spans="1:14">
      <c r="A7978" s="26" t="s">
        <v>4981</v>
      </c>
      <c r="B7978" s="26" t="s">
        <v>4982</v>
      </c>
      <c r="C7978" s="26">
        <v>40626575</v>
      </c>
      <c r="D7978" s="26" t="s">
        <v>24</v>
      </c>
      <c r="E7978" s="26" t="s">
        <v>35312</v>
      </c>
      <c r="F7978" s="26" t="s">
        <v>35313</v>
      </c>
      <c r="G7978" s="26" t="s">
        <v>9586</v>
      </c>
      <c r="H7978" s="26" t="s">
        <v>735</v>
      </c>
      <c r="I7978" s="26" t="s">
        <v>13448</v>
      </c>
      <c r="J7978" s="26" t="s">
        <v>35314</v>
      </c>
      <c r="K7978" s="26" t="s">
        <v>9582</v>
      </c>
      <c r="L7978" s="26" t="s">
        <v>35315</v>
      </c>
      <c r="M7978" s="26">
        <v>380966870565</v>
      </c>
      <c r="N7978" s="26">
        <v>4620985601</v>
      </c>
    </row>
    <row r="7979" spans="1:14">
      <c r="A7979" s="26" t="s">
        <v>7244</v>
      </c>
      <c r="B7979" s="26" t="s">
        <v>7245</v>
      </c>
      <c r="C7979" s="26">
        <v>38440010</v>
      </c>
      <c r="D7979" s="26" t="s">
        <v>24</v>
      </c>
      <c r="E7979" s="26" t="s">
        <v>35316</v>
      </c>
      <c r="F7979" s="26" t="s">
        <v>35317</v>
      </c>
      <c r="G7979" s="26" t="s">
        <v>9579</v>
      </c>
      <c r="H7979" s="26" t="s">
        <v>987</v>
      </c>
      <c r="I7979" s="26" t="s">
        <v>11035</v>
      </c>
      <c r="J7979" s="26" t="s">
        <v>35318</v>
      </c>
      <c r="K7979" s="26" t="s">
        <v>9582</v>
      </c>
      <c r="L7979" s="26" t="s">
        <v>35319</v>
      </c>
      <c r="M7979" s="26">
        <v>380986650366</v>
      </c>
      <c r="N7979" s="26">
        <v>5625480502</v>
      </c>
    </row>
    <row r="7980" spans="1:14">
      <c r="A7980" s="26" t="s">
        <v>2137</v>
      </c>
      <c r="B7980" s="26" t="s">
        <v>2138</v>
      </c>
      <c r="C7980" s="26">
        <v>38485879</v>
      </c>
      <c r="D7980" s="26" t="s">
        <v>24</v>
      </c>
      <c r="E7980" s="26" t="s">
        <v>35320</v>
      </c>
      <c r="F7980" s="26" t="s">
        <v>35321</v>
      </c>
      <c r="G7980" s="26" t="s">
        <v>9579</v>
      </c>
      <c r="H7980" s="26" t="s">
        <v>103</v>
      </c>
      <c r="I7980" s="26" t="s">
        <v>10489</v>
      </c>
      <c r="J7980" s="26" t="s">
        <v>35322</v>
      </c>
      <c r="K7980" s="26" t="s">
        <v>9582</v>
      </c>
      <c r="L7980" s="26" t="s">
        <v>35323</v>
      </c>
      <c r="M7980" s="26">
        <v>761951100008</v>
      </c>
      <c r="N7980" s="26">
        <v>724283409</v>
      </c>
    </row>
    <row r="7981" spans="1:14">
      <c r="A7981" s="26" t="s">
        <v>3765</v>
      </c>
      <c r="B7981" s="26" t="s">
        <v>3766</v>
      </c>
      <c r="C7981" s="26">
        <v>38969678</v>
      </c>
      <c r="D7981" s="26" t="s">
        <v>24</v>
      </c>
      <c r="E7981" s="26" t="s">
        <v>35324</v>
      </c>
      <c r="F7981" s="26" t="s">
        <v>35325</v>
      </c>
      <c r="G7981" s="26" t="s">
        <v>9586</v>
      </c>
      <c r="H7981" s="26" t="s">
        <v>468</v>
      </c>
      <c r="J7981" s="26" t="s">
        <v>481</v>
      </c>
      <c r="K7981" s="26" t="s">
        <v>9597</v>
      </c>
      <c r="L7981" s="26" t="s">
        <v>17084</v>
      </c>
      <c r="M7981" s="26">
        <v>761225923392</v>
      </c>
      <c r="N7981" s="26">
        <v>1222380503</v>
      </c>
    </row>
    <row r="7982" spans="1:14">
      <c r="A7982" s="26" t="s">
        <v>5645</v>
      </c>
      <c r="B7982" s="26" t="s">
        <v>5646</v>
      </c>
      <c r="C7982" s="26" t="s">
        <v>1604</v>
      </c>
      <c r="D7982" s="26" t="s">
        <v>24</v>
      </c>
      <c r="E7982" s="26" t="s">
        <v>35326</v>
      </c>
      <c r="F7982" s="26" t="s">
        <v>35327</v>
      </c>
      <c r="G7982" s="26" t="s">
        <v>9591</v>
      </c>
      <c r="H7982" s="26" t="s">
        <v>576</v>
      </c>
      <c r="I7982" s="26" t="s">
        <v>16098</v>
      </c>
      <c r="J7982" s="26" t="s">
        <v>12861</v>
      </c>
      <c r="K7982" s="26" t="s">
        <v>9582</v>
      </c>
      <c r="L7982" s="26" t="s">
        <v>35328</v>
      </c>
      <c r="M7982" s="26">
        <v>380679442855</v>
      </c>
      <c r="N7982" s="26">
        <v>522884301</v>
      </c>
    </row>
    <row r="7983" spans="1:14">
      <c r="A7983" s="26" t="s">
        <v>7878</v>
      </c>
      <c r="B7983" s="26" t="s">
        <v>7879</v>
      </c>
      <c r="C7983" s="26">
        <v>37948306</v>
      </c>
      <c r="D7983" s="26" t="s">
        <v>24</v>
      </c>
      <c r="E7983" s="26" t="s">
        <v>35329</v>
      </c>
      <c r="F7983" s="26" t="s">
        <v>35330</v>
      </c>
      <c r="G7983" s="26" t="s">
        <v>9586</v>
      </c>
      <c r="H7983" s="26" t="s">
        <v>1122</v>
      </c>
      <c r="I7983" s="26" t="s">
        <v>14471</v>
      </c>
      <c r="J7983" s="26" t="s">
        <v>35331</v>
      </c>
      <c r="K7983" s="26" t="s">
        <v>9582</v>
      </c>
      <c r="L7983" s="26" t="s">
        <v>35332</v>
      </c>
      <c r="M7983" s="26">
        <v>380575365132</v>
      </c>
      <c r="N7983" s="26">
        <v>6321287501</v>
      </c>
    </row>
    <row r="7984" spans="1:14">
      <c r="A7984" s="26" t="s">
        <v>2239</v>
      </c>
      <c r="B7984" s="26" t="s">
        <v>2240</v>
      </c>
      <c r="C7984" s="26">
        <v>37899778</v>
      </c>
      <c r="D7984" s="26" t="s">
        <v>24</v>
      </c>
      <c r="E7984" s="26" t="s">
        <v>35333</v>
      </c>
      <c r="F7984" s="26" t="s">
        <v>13464</v>
      </c>
      <c r="G7984" s="26" t="s">
        <v>9586</v>
      </c>
      <c r="H7984" s="26" t="s">
        <v>133</v>
      </c>
      <c r="J7984" s="26" t="s">
        <v>146</v>
      </c>
      <c r="K7984" s="26" t="s">
        <v>9597</v>
      </c>
      <c r="L7984" s="26" t="s">
        <v>35334</v>
      </c>
      <c r="M7984" s="26">
        <v>380676118049</v>
      </c>
      <c r="N7984" s="26">
        <v>1210100000</v>
      </c>
    </row>
    <row r="7985" spans="1:14">
      <c r="A7985" s="26" t="s">
        <v>7126</v>
      </c>
      <c r="B7985" s="26" t="s">
        <v>7127</v>
      </c>
      <c r="C7985" s="26">
        <v>38492302</v>
      </c>
      <c r="D7985" s="26" t="s">
        <v>24</v>
      </c>
      <c r="E7985" s="26" t="s">
        <v>35335</v>
      </c>
      <c r="F7985" s="26" t="s">
        <v>35336</v>
      </c>
      <c r="G7985" s="26" t="s">
        <v>9579</v>
      </c>
      <c r="H7985" s="26" t="s">
        <v>987</v>
      </c>
      <c r="I7985" s="26" t="s">
        <v>9634</v>
      </c>
      <c r="J7985" s="26" t="s">
        <v>35337</v>
      </c>
      <c r="K7985" s="26" t="s">
        <v>9582</v>
      </c>
      <c r="L7985" s="26" t="s">
        <v>35338</v>
      </c>
      <c r="M7985" s="26">
        <v>380362273836</v>
      </c>
      <c r="N7985" s="26">
        <v>5624689811</v>
      </c>
    </row>
    <row r="7986" spans="1:14">
      <c r="A7986" s="26" t="s">
        <v>2200</v>
      </c>
      <c r="B7986" s="26" t="s">
        <v>2201</v>
      </c>
      <c r="C7986" s="26">
        <v>37677106</v>
      </c>
      <c r="D7986" s="26" t="s">
        <v>24</v>
      </c>
      <c r="E7986" s="26" t="s">
        <v>35339</v>
      </c>
      <c r="F7986" s="26" t="s">
        <v>35340</v>
      </c>
      <c r="G7986" s="26" t="s">
        <v>9586</v>
      </c>
      <c r="H7986" s="26" t="s">
        <v>133</v>
      </c>
      <c r="I7986" s="26" t="s">
        <v>9917</v>
      </c>
      <c r="J7986" s="26" t="s">
        <v>3641</v>
      </c>
      <c r="K7986" s="26" t="s">
        <v>9582</v>
      </c>
      <c r="L7986" s="26" t="s">
        <v>35341</v>
      </c>
      <c r="M7986" s="26">
        <v>380969647229</v>
      </c>
      <c r="N7986" s="26">
        <v>1221083301</v>
      </c>
    </row>
    <row r="7987" spans="1:14">
      <c r="A7987" s="26" t="s">
        <v>7045</v>
      </c>
      <c r="B7987" s="26" t="s">
        <v>7046</v>
      </c>
      <c r="C7987" s="26">
        <v>38426200</v>
      </c>
      <c r="D7987" s="26" t="s">
        <v>24</v>
      </c>
      <c r="E7987" s="26" t="s">
        <v>35342</v>
      </c>
      <c r="F7987" s="26" t="s">
        <v>35343</v>
      </c>
      <c r="G7987" s="26" t="s">
        <v>9586</v>
      </c>
      <c r="H7987" s="26" t="s">
        <v>987</v>
      </c>
      <c r="I7987" s="26" t="s">
        <v>11054</v>
      </c>
      <c r="J7987" s="26" t="s">
        <v>11183</v>
      </c>
      <c r="K7987" s="26" t="s">
        <v>9582</v>
      </c>
      <c r="L7987" s="26" t="s">
        <v>35344</v>
      </c>
      <c r="M7987" s="26">
        <v>380505636039</v>
      </c>
      <c r="N7987" s="26">
        <v>523488203</v>
      </c>
    </row>
    <row r="7988" spans="1:14">
      <c r="A7988" s="26" t="s">
        <v>8883</v>
      </c>
      <c r="B7988" s="26" t="s">
        <v>8884</v>
      </c>
      <c r="C7988" s="26">
        <v>38682646</v>
      </c>
      <c r="D7988" s="26" t="s">
        <v>24</v>
      </c>
      <c r="E7988" s="26" t="s">
        <v>35345</v>
      </c>
      <c r="F7988" s="26" t="s">
        <v>35346</v>
      </c>
      <c r="G7988" s="26" t="s">
        <v>9579</v>
      </c>
      <c r="H7988" s="26" t="s">
        <v>1401</v>
      </c>
      <c r="I7988" s="26" t="s">
        <v>10182</v>
      </c>
      <c r="J7988" s="26" t="s">
        <v>35347</v>
      </c>
      <c r="K7988" s="26" t="s">
        <v>9582</v>
      </c>
      <c r="L7988" s="26" t="s">
        <v>35348</v>
      </c>
      <c r="M7988" s="26">
        <v>380982927023</v>
      </c>
      <c r="N7988" s="26">
        <v>3220886704</v>
      </c>
    </row>
    <row r="7989" spans="1:14">
      <c r="A7989" s="26" t="s">
        <v>6135</v>
      </c>
      <c r="B7989" s="26" t="s">
        <v>6136</v>
      </c>
      <c r="C7989" s="26">
        <v>5446568</v>
      </c>
      <c r="D7989" s="26" t="s">
        <v>780</v>
      </c>
      <c r="E7989" s="26" t="s">
        <v>35349</v>
      </c>
      <c r="F7989" s="26" t="s">
        <v>6136</v>
      </c>
      <c r="G7989" s="26" t="s">
        <v>9601</v>
      </c>
      <c r="H7989" s="26" t="s">
        <v>885</v>
      </c>
      <c r="J7989" s="26" t="s">
        <v>894</v>
      </c>
      <c r="K7989" s="26" t="s">
        <v>9597</v>
      </c>
      <c r="L7989" s="26" t="s">
        <v>35350</v>
      </c>
      <c r="M7989" s="26">
        <v>380484927080</v>
      </c>
      <c r="N7989" s="26">
        <v>5110300000</v>
      </c>
    </row>
    <row r="7990" spans="1:14">
      <c r="A7990" s="26" t="s">
        <v>8518</v>
      </c>
      <c r="B7990" s="26" t="s">
        <v>8519</v>
      </c>
      <c r="C7990" s="26">
        <v>38248917</v>
      </c>
      <c r="D7990" s="26" t="s">
        <v>24</v>
      </c>
      <c r="E7990" s="26" t="s">
        <v>35351</v>
      </c>
      <c r="F7990" s="26" t="s">
        <v>35352</v>
      </c>
      <c r="G7990" s="26" t="s">
        <v>9586</v>
      </c>
      <c r="H7990" s="26" t="s">
        <v>1269</v>
      </c>
      <c r="I7990" s="26" t="s">
        <v>11076</v>
      </c>
      <c r="J7990" s="26" t="s">
        <v>3934</v>
      </c>
      <c r="K7990" s="26" t="s">
        <v>9582</v>
      </c>
      <c r="L7990" s="26" t="s">
        <v>35353</v>
      </c>
      <c r="M7990" s="26">
        <v>761523020913</v>
      </c>
      <c r="N7990" s="26">
        <v>123187401</v>
      </c>
    </row>
    <row r="7991" spans="1:14">
      <c r="A7991" s="26" t="s">
        <v>6409</v>
      </c>
      <c r="B7991" s="26" t="s">
        <v>6339</v>
      </c>
      <c r="C7991" s="26">
        <v>26470275</v>
      </c>
      <c r="D7991" s="26" t="s">
        <v>780</v>
      </c>
      <c r="E7991" s="26" t="s">
        <v>35354</v>
      </c>
      <c r="F7991" s="26" t="s">
        <v>35355</v>
      </c>
      <c r="G7991" s="26" t="s">
        <v>9601</v>
      </c>
      <c r="H7991" s="26" t="s">
        <v>885</v>
      </c>
      <c r="J7991" s="26" t="s">
        <v>910</v>
      </c>
      <c r="K7991" s="26" t="s">
        <v>9597</v>
      </c>
      <c r="L7991" s="26" t="s">
        <v>28205</v>
      </c>
      <c r="M7991" s="26">
        <v>380487114147</v>
      </c>
      <c r="N7991" s="26">
        <v>5110100000</v>
      </c>
    </row>
    <row r="7992" spans="1:14">
      <c r="A7992" s="26" t="s">
        <v>6758</v>
      </c>
      <c r="B7992" s="26" t="s">
        <v>6759</v>
      </c>
      <c r="C7992" s="26">
        <v>38345331</v>
      </c>
      <c r="D7992" s="26" t="s">
        <v>24</v>
      </c>
      <c r="E7992" s="26" t="s">
        <v>35356</v>
      </c>
      <c r="F7992" s="26" t="s">
        <v>35357</v>
      </c>
      <c r="G7992" s="26" t="s">
        <v>9579</v>
      </c>
      <c r="H7992" s="26" t="s">
        <v>949</v>
      </c>
      <c r="I7992" s="26" t="s">
        <v>13966</v>
      </c>
      <c r="J7992" s="26" t="s">
        <v>35358</v>
      </c>
      <c r="K7992" s="26" t="s">
        <v>9582</v>
      </c>
      <c r="L7992" s="26" t="s">
        <v>35359</v>
      </c>
      <c r="M7992" s="26">
        <v>380535799112</v>
      </c>
      <c r="N7992" s="26">
        <v>5323684601</v>
      </c>
    </row>
    <row r="7993" spans="1:14">
      <c r="A7993" s="26" t="s">
        <v>3419</v>
      </c>
      <c r="B7993" s="26" t="s">
        <v>3420</v>
      </c>
      <c r="C7993" s="26">
        <v>38466285</v>
      </c>
      <c r="D7993" s="26" t="s">
        <v>24</v>
      </c>
      <c r="E7993" s="26" t="s">
        <v>35360</v>
      </c>
      <c r="F7993" s="26" t="s">
        <v>35361</v>
      </c>
      <c r="G7993" s="26" t="s">
        <v>9579</v>
      </c>
      <c r="H7993" s="26" t="s">
        <v>392</v>
      </c>
      <c r="I7993" s="26" t="s">
        <v>10064</v>
      </c>
      <c r="J7993" s="26" t="s">
        <v>35362</v>
      </c>
      <c r="K7993" s="26" t="s">
        <v>9582</v>
      </c>
      <c r="L7993" s="26" t="s">
        <v>35363</v>
      </c>
      <c r="M7993" s="26">
        <v>380970047534</v>
      </c>
      <c r="N7993" s="26">
        <v>2122455103</v>
      </c>
    </row>
    <row r="7994" spans="1:14">
      <c r="A7994" s="26" t="s">
        <v>4330</v>
      </c>
      <c r="B7994" s="26" t="s">
        <v>4331</v>
      </c>
      <c r="C7994" s="26">
        <v>36108467</v>
      </c>
      <c r="D7994" s="26" t="s">
        <v>24</v>
      </c>
      <c r="E7994" s="26" t="s">
        <v>35364</v>
      </c>
      <c r="F7994" s="26" t="s">
        <v>35365</v>
      </c>
      <c r="G7994" s="26" t="s">
        <v>9586</v>
      </c>
      <c r="H7994" s="26" t="s">
        <v>576</v>
      </c>
      <c r="J7994" s="26" t="s">
        <v>4326</v>
      </c>
      <c r="K7994" s="26" t="s">
        <v>9597</v>
      </c>
      <c r="L7994" s="26" t="s">
        <v>35366</v>
      </c>
      <c r="M7994" s="26">
        <v>761427327133</v>
      </c>
      <c r="N7994" s="26">
        <v>3210500000</v>
      </c>
    </row>
    <row r="7995" spans="1:14">
      <c r="A7995" s="26" t="s">
        <v>8451</v>
      </c>
      <c r="B7995" s="26" t="s">
        <v>8452</v>
      </c>
      <c r="C7995" s="26" t="s">
        <v>1604</v>
      </c>
      <c r="D7995" s="26" t="s">
        <v>24</v>
      </c>
      <c r="E7995" s="26" t="s">
        <v>35367</v>
      </c>
      <c r="F7995" s="26" t="s">
        <v>35368</v>
      </c>
      <c r="G7995" s="26" t="s">
        <v>9586</v>
      </c>
      <c r="H7995" s="26" t="s">
        <v>1269</v>
      </c>
      <c r="J7995" s="26" t="s">
        <v>35369</v>
      </c>
      <c r="K7995" s="26" t="s">
        <v>9597</v>
      </c>
      <c r="L7995" s="26" t="s">
        <v>35370</v>
      </c>
      <c r="M7995" s="26">
        <v>380997674494</v>
      </c>
      <c r="N7995" s="26">
        <v>6510300000</v>
      </c>
    </row>
    <row r="7996" spans="1:14">
      <c r="A7996" s="26" t="s">
        <v>4854</v>
      </c>
      <c r="B7996" s="26" t="s">
        <v>4855</v>
      </c>
      <c r="C7996" s="26">
        <v>1983832</v>
      </c>
      <c r="D7996" s="26" t="s">
        <v>780</v>
      </c>
      <c r="E7996" s="26" t="s">
        <v>35371</v>
      </c>
      <c r="F7996" s="26" t="s">
        <v>35372</v>
      </c>
      <c r="G7996" s="26" t="s">
        <v>9601</v>
      </c>
      <c r="H7996" s="26" t="s">
        <v>711</v>
      </c>
      <c r="J7996" s="26" t="s">
        <v>716</v>
      </c>
      <c r="K7996" s="26" t="s">
        <v>9597</v>
      </c>
      <c r="L7996" s="26" t="s">
        <v>35373</v>
      </c>
      <c r="M7996" s="26">
        <v>380990384644</v>
      </c>
      <c r="N7996" s="26">
        <v>4411800000</v>
      </c>
    </row>
    <row r="7997" spans="1:14">
      <c r="A7997" s="26" t="s">
        <v>7502</v>
      </c>
      <c r="B7997" s="26" t="s">
        <v>7494</v>
      </c>
      <c r="C7997" s="26">
        <v>3083340</v>
      </c>
      <c r="D7997" s="26" t="s">
        <v>780</v>
      </c>
      <c r="E7997" s="26" t="s">
        <v>35374</v>
      </c>
      <c r="F7997" s="26" t="s">
        <v>35375</v>
      </c>
      <c r="G7997" s="26" t="s">
        <v>9601</v>
      </c>
      <c r="H7997" s="26" t="s">
        <v>1025</v>
      </c>
      <c r="J7997" s="26" t="s">
        <v>1065</v>
      </c>
      <c r="K7997" s="26" t="s">
        <v>9597</v>
      </c>
      <c r="L7997" s="26" t="s">
        <v>35376</v>
      </c>
      <c r="M7997" s="26">
        <v>380542701984</v>
      </c>
      <c r="N7997" s="26">
        <v>5910100000</v>
      </c>
    </row>
    <row r="7998" spans="1:14">
      <c r="A7998" s="26" t="s">
        <v>6149</v>
      </c>
      <c r="B7998" s="26" t="s">
        <v>6150</v>
      </c>
      <c r="C7998" s="26">
        <v>38184885</v>
      </c>
      <c r="D7998" s="26" t="s">
        <v>24</v>
      </c>
      <c r="E7998" s="26" t="s">
        <v>35377</v>
      </c>
      <c r="F7998" s="26" t="s">
        <v>14664</v>
      </c>
      <c r="G7998" s="26" t="s">
        <v>9586</v>
      </c>
      <c r="H7998" s="26" t="s">
        <v>885</v>
      </c>
      <c r="I7998" s="26" t="s">
        <v>9664</v>
      </c>
      <c r="J7998" s="26" t="s">
        <v>345</v>
      </c>
      <c r="K7998" s="26" t="s">
        <v>9582</v>
      </c>
      <c r="L7998" s="26" t="s">
        <v>35378</v>
      </c>
      <c r="M7998" s="26">
        <v>380484633656</v>
      </c>
      <c r="N7998" s="26">
        <v>120782508</v>
      </c>
    </row>
    <row r="7999" spans="1:14">
      <c r="A7999" s="26" t="s">
        <v>3411</v>
      </c>
      <c r="B7999" s="26" t="s">
        <v>3412</v>
      </c>
      <c r="C7999" s="26">
        <v>38456539</v>
      </c>
      <c r="D7999" s="26" t="s">
        <v>24</v>
      </c>
      <c r="E7999" s="26" t="s">
        <v>35379</v>
      </c>
      <c r="F7999" s="26" t="s">
        <v>35380</v>
      </c>
      <c r="G7999" s="26" t="s">
        <v>9586</v>
      </c>
      <c r="H7999" s="26" t="s">
        <v>392</v>
      </c>
      <c r="I7999" s="26" t="s">
        <v>9857</v>
      </c>
      <c r="J7999" s="26" t="s">
        <v>35381</v>
      </c>
      <c r="K7999" s="26" t="s">
        <v>9582</v>
      </c>
      <c r="L7999" s="26" t="s">
        <v>35382</v>
      </c>
      <c r="M7999" s="26">
        <v>380983964544</v>
      </c>
      <c r="N7999" s="26">
        <v>2121984004</v>
      </c>
    </row>
    <row r="8000" spans="1:14">
      <c r="A8000" s="26" t="s">
        <v>7341</v>
      </c>
      <c r="B8000" s="26" t="s">
        <v>7342</v>
      </c>
      <c r="C8000" s="26">
        <v>1110854</v>
      </c>
      <c r="D8000" s="26" t="s">
        <v>24</v>
      </c>
      <c r="E8000" s="26" t="s">
        <v>35383</v>
      </c>
      <c r="F8000" s="26" t="s">
        <v>35384</v>
      </c>
      <c r="G8000" s="26" t="s">
        <v>9586</v>
      </c>
      <c r="H8000" s="26" t="s">
        <v>1025</v>
      </c>
      <c r="J8000" s="26" t="s">
        <v>1034</v>
      </c>
      <c r="K8000" s="26" t="s">
        <v>9597</v>
      </c>
      <c r="L8000" s="26" t="s">
        <v>24998</v>
      </c>
      <c r="M8000" s="26">
        <v>380544792091</v>
      </c>
      <c r="N8000" s="26">
        <v>5910400000</v>
      </c>
    </row>
    <row r="8001" spans="1:14">
      <c r="A8001" s="26" t="s">
        <v>3542</v>
      </c>
      <c r="B8001" s="26" t="s">
        <v>3543</v>
      </c>
      <c r="C8001" s="26">
        <v>40106366</v>
      </c>
      <c r="D8001" s="26" t="s">
        <v>24</v>
      </c>
      <c r="E8001" s="26" t="s">
        <v>35385</v>
      </c>
      <c r="F8001" s="26" t="s">
        <v>35386</v>
      </c>
      <c r="G8001" s="26" t="s">
        <v>9586</v>
      </c>
      <c r="H8001" s="26" t="s">
        <v>392</v>
      </c>
      <c r="J8001" s="26" t="s">
        <v>458</v>
      </c>
      <c r="K8001" s="26" t="s">
        <v>9597</v>
      </c>
      <c r="L8001" s="26" t="s">
        <v>35387</v>
      </c>
      <c r="M8001" s="26">
        <v>380509387808</v>
      </c>
      <c r="N8001" s="26">
        <v>2110100000</v>
      </c>
    </row>
    <row r="8002" spans="1:14">
      <c r="A8002" s="26" t="s">
        <v>4386</v>
      </c>
      <c r="B8002" s="26" t="s">
        <v>4385</v>
      </c>
      <c r="C8002" s="26">
        <v>22201472</v>
      </c>
      <c r="D8002" s="26" t="s">
        <v>24</v>
      </c>
      <c r="E8002" s="26" t="s">
        <v>35388</v>
      </c>
      <c r="F8002" s="26" t="s">
        <v>35389</v>
      </c>
      <c r="G8002" s="26" t="s">
        <v>9586</v>
      </c>
      <c r="H8002" s="26" t="s">
        <v>576</v>
      </c>
      <c r="I8002" s="26" t="s">
        <v>10292</v>
      </c>
      <c r="J8002" s="26" t="s">
        <v>615</v>
      </c>
      <c r="K8002" s="26" t="s">
        <v>9597</v>
      </c>
      <c r="L8002" s="26" t="s">
        <v>35390</v>
      </c>
      <c r="M8002" s="26">
        <v>761132152707</v>
      </c>
      <c r="N8002" s="26">
        <v>120783603</v>
      </c>
    </row>
    <row r="8003" spans="1:14">
      <c r="A8003" s="26" t="s">
        <v>6758</v>
      </c>
      <c r="B8003" s="26" t="s">
        <v>6759</v>
      </c>
      <c r="C8003" s="26">
        <v>38345331</v>
      </c>
      <c r="D8003" s="26" t="s">
        <v>24</v>
      </c>
      <c r="E8003" s="26" t="s">
        <v>35391</v>
      </c>
      <c r="F8003" s="26" t="s">
        <v>35392</v>
      </c>
      <c r="G8003" s="26" t="s">
        <v>9579</v>
      </c>
      <c r="H8003" s="26" t="s">
        <v>949</v>
      </c>
      <c r="I8003" s="26" t="s">
        <v>13966</v>
      </c>
      <c r="J8003" s="26" t="s">
        <v>31404</v>
      </c>
      <c r="K8003" s="26" t="s">
        <v>9582</v>
      </c>
      <c r="L8003" s="26" t="s">
        <v>35393</v>
      </c>
      <c r="M8003" s="26">
        <v>380535798117</v>
      </c>
      <c r="N8003" s="26">
        <v>1824287326</v>
      </c>
    </row>
    <row r="8004" spans="1:14">
      <c r="A8004" s="26" t="s">
        <v>4049</v>
      </c>
      <c r="B8004" s="26" t="s">
        <v>4050</v>
      </c>
      <c r="C8004" s="26">
        <v>37409493</v>
      </c>
      <c r="D8004" s="26" t="s">
        <v>24</v>
      </c>
      <c r="E8004" s="26" t="s">
        <v>35394</v>
      </c>
      <c r="F8004" s="26" t="s">
        <v>35395</v>
      </c>
      <c r="G8004" s="26" t="s">
        <v>9586</v>
      </c>
      <c r="H8004" s="26" t="s">
        <v>506</v>
      </c>
      <c r="J8004" s="26" t="s">
        <v>556</v>
      </c>
      <c r="K8004" s="26" t="s">
        <v>9597</v>
      </c>
      <c r="L8004" s="26" t="s">
        <v>35396</v>
      </c>
      <c r="M8004" s="26">
        <v>380683324345</v>
      </c>
      <c r="N8004" s="26">
        <v>2624410100</v>
      </c>
    </row>
    <row r="8005" spans="1:14">
      <c r="A8005" s="26" t="s">
        <v>3419</v>
      </c>
      <c r="B8005" s="26" t="s">
        <v>3420</v>
      </c>
      <c r="C8005" s="26">
        <v>38466285</v>
      </c>
      <c r="D8005" s="26" t="s">
        <v>24</v>
      </c>
      <c r="E8005" s="26" t="s">
        <v>35397</v>
      </c>
      <c r="F8005" s="26" t="s">
        <v>35398</v>
      </c>
      <c r="G8005" s="26" t="s">
        <v>9579</v>
      </c>
      <c r="H8005" s="26" t="s">
        <v>392</v>
      </c>
      <c r="I8005" s="26" t="s">
        <v>10064</v>
      </c>
      <c r="J8005" s="26" t="s">
        <v>35399</v>
      </c>
      <c r="K8005" s="26" t="s">
        <v>9582</v>
      </c>
      <c r="L8005" s="26" t="s">
        <v>35400</v>
      </c>
      <c r="M8005" s="26">
        <v>380997342755</v>
      </c>
      <c r="N8005" s="26">
        <v>2122480801</v>
      </c>
    </row>
    <row r="8006" spans="1:14">
      <c r="A8006" s="26" t="s">
        <v>9488</v>
      </c>
      <c r="B8006" s="26" t="s">
        <v>9472</v>
      </c>
      <c r="C8006" s="26">
        <v>4591208</v>
      </c>
      <c r="D8006" s="26" t="s">
        <v>780</v>
      </c>
      <c r="E8006" s="26" t="s">
        <v>35401</v>
      </c>
      <c r="F8006" s="26" t="s">
        <v>9627</v>
      </c>
      <c r="G8006" s="26" t="s">
        <v>9601</v>
      </c>
      <c r="H8006" s="26" t="s">
        <v>1573</v>
      </c>
      <c r="J8006" s="26" t="s">
        <v>1597</v>
      </c>
      <c r="K8006" s="26" t="s">
        <v>9597</v>
      </c>
      <c r="L8006" s="26" t="s">
        <v>9628</v>
      </c>
      <c r="M8006" s="26">
        <v>380462234284</v>
      </c>
      <c r="N8006" s="26">
        <v>7410100000</v>
      </c>
    </row>
    <row r="8007" spans="1:14">
      <c r="A8007" s="26" t="s">
        <v>5129</v>
      </c>
      <c r="B8007" s="26" t="s">
        <v>5130</v>
      </c>
      <c r="C8007" s="26">
        <v>1996651</v>
      </c>
      <c r="D8007" s="26" t="s">
        <v>780</v>
      </c>
      <c r="E8007" s="26" t="s">
        <v>35402</v>
      </c>
      <c r="F8007" s="26" t="s">
        <v>35403</v>
      </c>
      <c r="G8007" s="26" t="s">
        <v>9601</v>
      </c>
      <c r="H8007" s="26" t="s">
        <v>735</v>
      </c>
      <c r="J8007" s="26" t="s">
        <v>740</v>
      </c>
      <c r="K8007" s="26" t="s">
        <v>9597</v>
      </c>
      <c r="L8007" s="26" t="s">
        <v>13467</v>
      </c>
      <c r="M8007" s="26">
        <v>380322760973</v>
      </c>
      <c r="N8007" s="26">
        <v>1221881203</v>
      </c>
    </row>
    <row r="8008" spans="1:14">
      <c r="A8008" s="26" t="s">
        <v>4736</v>
      </c>
      <c r="B8008" s="26" t="s">
        <v>4737</v>
      </c>
      <c r="C8008" s="26">
        <v>38844232</v>
      </c>
      <c r="D8008" s="26" t="s">
        <v>24</v>
      </c>
      <c r="E8008" s="26" t="s">
        <v>35404</v>
      </c>
      <c r="F8008" s="26" t="s">
        <v>35405</v>
      </c>
      <c r="G8008" s="26" t="s">
        <v>9586</v>
      </c>
      <c r="H8008" s="26" t="s">
        <v>670</v>
      </c>
      <c r="I8008" s="26" t="s">
        <v>10588</v>
      </c>
      <c r="J8008" s="26" t="s">
        <v>35406</v>
      </c>
      <c r="K8008" s="26" t="s">
        <v>9606</v>
      </c>
      <c r="L8008" s="26" t="s">
        <v>35407</v>
      </c>
      <c r="M8008" s="26">
        <v>380523796015</v>
      </c>
      <c r="N8008" s="26">
        <v>3524955300</v>
      </c>
    </row>
    <row r="8009" spans="1:14">
      <c r="A8009" s="26" t="s">
        <v>7892</v>
      </c>
      <c r="B8009" s="26" t="s">
        <v>7893</v>
      </c>
      <c r="C8009" s="26">
        <v>38565550</v>
      </c>
      <c r="D8009" s="26" t="s">
        <v>24</v>
      </c>
      <c r="E8009" s="26" t="s">
        <v>35408</v>
      </c>
      <c r="F8009" s="26" t="s">
        <v>35409</v>
      </c>
      <c r="G8009" s="26" t="s">
        <v>9586</v>
      </c>
      <c r="H8009" s="26" t="s">
        <v>1122</v>
      </c>
      <c r="I8009" s="26" t="s">
        <v>10431</v>
      </c>
      <c r="J8009" s="26" t="s">
        <v>35410</v>
      </c>
      <c r="K8009" s="26" t="s">
        <v>9606</v>
      </c>
      <c r="L8009" s="26" t="s">
        <v>35411</v>
      </c>
      <c r="M8009" s="26">
        <v>380574176203</v>
      </c>
      <c r="N8009" s="26">
        <v>6321655500</v>
      </c>
    </row>
    <row r="8010" spans="1:14">
      <c r="A8010" s="26" t="s">
        <v>8161</v>
      </c>
      <c r="B8010" s="26" t="s">
        <v>8162</v>
      </c>
      <c r="C8010" s="26">
        <v>3293511</v>
      </c>
      <c r="D8010" s="26" t="s">
        <v>780</v>
      </c>
      <c r="E8010" s="26" t="s">
        <v>35412</v>
      </c>
      <c r="F8010" s="26" t="s">
        <v>35413</v>
      </c>
      <c r="G8010" s="26" t="s">
        <v>9601</v>
      </c>
      <c r="H8010" s="26" t="s">
        <v>1122</v>
      </c>
      <c r="J8010" s="26" t="s">
        <v>8039</v>
      </c>
      <c r="K8010" s="26" t="s">
        <v>9597</v>
      </c>
      <c r="L8010" s="26" t="s">
        <v>35414</v>
      </c>
      <c r="M8010" s="26">
        <v>380577250791</v>
      </c>
      <c r="N8010" s="26">
        <v>6310100000</v>
      </c>
    </row>
    <row r="8011" spans="1:14">
      <c r="A8011" s="26" t="s">
        <v>4904</v>
      </c>
      <c r="B8011" s="26" t="s">
        <v>4905</v>
      </c>
      <c r="C8011" s="26">
        <v>42877452</v>
      </c>
      <c r="D8011" s="26" t="s">
        <v>24</v>
      </c>
      <c r="E8011" s="26" t="s">
        <v>35415</v>
      </c>
      <c r="F8011" s="26" t="s">
        <v>35416</v>
      </c>
      <c r="G8011" s="26" t="s">
        <v>9586</v>
      </c>
      <c r="H8011" s="26" t="s">
        <v>735</v>
      </c>
      <c r="J8011" s="26" t="s">
        <v>4906</v>
      </c>
      <c r="K8011" s="26" t="s">
        <v>9597</v>
      </c>
      <c r="L8011" s="26" t="s">
        <v>28023</v>
      </c>
      <c r="M8011" s="26">
        <v>761947977872</v>
      </c>
      <c r="N8011" s="26">
        <v>4623310300</v>
      </c>
    </row>
    <row r="8012" spans="1:14">
      <c r="A8012" s="26" t="s">
        <v>8928</v>
      </c>
      <c r="B8012" s="26" t="s">
        <v>8929</v>
      </c>
      <c r="C8012" s="26">
        <v>39028772</v>
      </c>
      <c r="D8012" s="26" t="s">
        <v>24</v>
      </c>
      <c r="E8012" s="26" t="s">
        <v>35417</v>
      </c>
      <c r="F8012" s="26" t="s">
        <v>35418</v>
      </c>
      <c r="G8012" s="26" t="s">
        <v>9586</v>
      </c>
      <c r="H8012" s="26" t="s">
        <v>1401</v>
      </c>
      <c r="I8012" s="26" t="s">
        <v>9777</v>
      </c>
      <c r="J8012" s="26" t="s">
        <v>1450</v>
      </c>
      <c r="K8012" s="26" t="s">
        <v>9582</v>
      </c>
      <c r="L8012" s="26" t="s">
        <v>35419</v>
      </c>
      <c r="M8012" s="26">
        <v>761453045729</v>
      </c>
      <c r="N8012" s="26">
        <v>2124084407</v>
      </c>
    </row>
    <row r="8013" spans="1:14">
      <c r="A8013" s="26" t="s">
        <v>4452</v>
      </c>
      <c r="B8013" s="26" t="s">
        <v>4453</v>
      </c>
      <c r="C8013" s="26">
        <v>38164193</v>
      </c>
      <c r="D8013" s="26" t="s">
        <v>24</v>
      </c>
      <c r="E8013" s="26" t="s">
        <v>35420</v>
      </c>
      <c r="F8013" s="26" t="s">
        <v>11313</v>
      </c>
      <c r="G8013" s="26" t="s">
        <v>9579</v>
      </c>
      <c r="H8013" s="26" t="s">
        <v>576</v>
      </c>
      <c r="I8013" s="26" t="s">
        <v>10758</v>
      </c>
      <c r="J8013" s="26" t="s">
        <v>35421</v>
      </c>
      <c r="K8013" s="26" t="s">
        <v>9582</v>
      </c>
      <c r="L8013" s="26" t="s">
        <v>35422</v>
      </c>
      <c r="M8013" s="26">
        <v>380457433289</v>
      </c>
      <c r="N8013" s="26">
        <v>121182506</v>
      </c>
    </row>
    <row r="8014" spans="1:14">
      <c r="A8014" s="26" t="s">
        <v>7400</v>
      </c>
      <c r="B8014" s="26" t="s">
        <v>7401</v>
      </c>
      <c r="C8014" s="26">
        <v>2007472</v>
      </c>
      <c r="D8014" s="26" t="s">
        <v>780</v>
      </c>
      <c r="E8014" s="26" t="s">
        <v>35423</v>
      </c>
      <c r="F8014" s="26" t="s">
        <v>35424</v>
      </c>
      <c r="G8014" s="26" t="s">
        <v>9601</v>
      </c>
      <c r="H8014" s="26" t="s">
        <v>1025</v>
      </c>
      <c r="J8014" s="26" t="s">
        <v>1053</v>
      </c>
      <c r="K8014" s="26" t="s">
        <v>9597</v>
      </c>
      <c r="L8014" s="26" t="s">
        <v>29900</v>
      </c>
      <c r="M8014" s="26">
        <v>380544663493</v>
      </c>
      <c r="N8014" s="26">
        <v>5910200000</v>
      </c>
    </row>
    <row r="8015" spans="1:14">
      <c r="A8015" s="26" t="s">
        <v>7917</v>
      </c>
      <c r="B8015" s="26" t="s">
        <v>7918</v>
      </c>
      <c r="C8015" s="26">
        <v>38552866</v>
      </c>
      <c r="D8015" s="26" t="s">
        <v>24</v>
      </c>
      <c r="E8015" s="26" t="s">
        <v>35425</v>
      </c>
      <c r="F8015" s="26" t="s">
        <v>35426</v>
      </c>
      <c r="G8015" s="26" t="s">
        <v>9586</v>
      </c>
      <c r="H8015" s="26" t="s">
        <v>1122</v>
      </c>
      <c r="I8015" s="26" t="s">
        <v>11379</v>
      </c>
      <c r="J8015" s="26" t="s">
        <v>20618</v>
      </c>
      <c r="K8015" s="26" t="s">
        <v>9582</v>
      </c>
      <c r="L8015" s="26" t="s">
        <v>35427</v>
      </c>
      <c r="M8015" s="26">
        <v>380971873126</v>
      </c>
      <c r="N8015" s="26">
        <v>520685203</v>
      </c>
    </row>
    <row r="8016" spans="1:14">
      <c r="A8016" s="26" t="s">
        <v>4167</v>
      </c>
      <c r="B8016" s="26" t="s">
        <v>4165</v>
      </c>
      <c r="C8016" s="26">
        <v>25064231</v>
      </c>
      <c r="D8016" s="26" t="s">
        <v>24</v>
      </c>
      <c r="E8016" s="26" t="s">
        <v>35428</v>
      </c>
      <c r="F8016" s="26" t="s">
        <v>35429</v>
      </c>
      <c r="G8016" s="26" t="s">
        <v>9586</v>
      </c>
      <c r="H8016" s="26" t="s">
        <v>506</v>
      </c>
      <c r="I8016" s="26" t="s">
        <v>12382</v>
      </c>
      <c r="J8016" s="26" t="s">
        <v>4166</v>
      </c>
      <c r="K8016" s="26" t="s">
        <v>9606</v>
      </c>
      <c r="L8016" s="26" t="s">
        <v>35430</v>
      </c>
      <c r="M8016" s="26">
        <v>380347845242</v>
      </c>
      <c r="N8016" s="26">
        <v>722484606</v>
      </c>
    </row>
    <row r="8017" spans="1:14">
      <c r="A8017" s="26" t="s">
        <v>6588</v>
      </c>
      <c r="B8017" s="26" t="s">
        <v>6589</v>
      </c>
      <c r="C8017" s="26">
        <v>26553305</v>
      </c>
      <c r="D8017" s="26" t="s">
        <v>780</v>
      </c>
      <c r="E8017" s="26" t="s">
        <v>35431</v>
      </c>
      <c r="F8017" s="26" t="s">
        <v>35432</v>
      </c>
      <c r="G8017" s="26" t="s">
        <v>9601</v>
      </c>
      <c r="H8017" s="26" t="s">
        <v>949</v>
      </c>
      <c r="J8017" s="26" t="s">
        <v>11439</v>
      </c>
      <c r="K8017" s="26" t="s">
        <v>9582</v>
      </c>
      <c r="L8017" s="26" t="s">
        <v>22708</v>
      </c>
      <c r="M8017" s="26">
        <v>380534844800</v>
      </c>
      <c r="N8017" s="26">
        <v>121181502</v>
      </c>
    </row>
    <row r="8018" spans="1:14">
      <c r="A8018" s="26" t="s">
        <v>4667</v>
      </c>
      <c r="B8018" s="26" t="s">
        <v>4634</v>
      </c>
      <c r="C8018" s="26">
        <v>37624269</v>
      </c>
      <c r="D8018" s="26" t="s">
        <v>780</v>
      </c>
      <c r="E8018" s="26" t="s">
        <v>35433</v>
      </c>
      <c r="F8018" s="26" t="s">
        <v>35434</v>
      </c>
      <c r="G8018" s="26" t="s">
        <v>9601</v>
      </c>
      <c r="H8018" s="26" t="s">
        <v>670</v>
      </c>
      <c r="J8018" s="26" t="s">
        <v>687</v>
      </c>
      <c r="K8018" s="26" t="s">
        <v>9597</v>
      </c>
      <c r="L8018" s="26" t="s">
        <v>17465</v>
      </c>
      <c r="M8018" s="26">
        <v>380950861375</v>
      </c>
      <c r="N8018" s="26">
        <v>3510100000</v>
      </c>
    </row>
    <row r="8019" spans="1:14">
      <c r="A8019" s="26" t="s">
        <v>5047</v>
      </c>
      <c r="B8019" s="26" t="s">
        <v>5043</v>
      </c>
      <c r="C8019" s="26">
        <v>1996409</v>
      </c>
      <c r="D8019" s="26" t="s">
        <v>24</v>
      </c>
      <c r="E8019" s="26" t="s">
        <v>35435</v>
      </c>
      <c r="F8019" s="26" t="s">
        <v>35436</v>
      </c>
      <c r="G8019" s="26" t="s">
        <v>9579</v>
      </c>
      <c r="H8019" s="26" t="s">
        <v>1122</v>
      </c>
      <c r="I8019" s="26" t="s">
        <v>11418</v>
      </c>
      <c r="J8019" s="26" t="s">
        <v>35437</v>
      </c>
      <c r="K8019" s="26" t="s">
        <v>9582</v>
      </c>
      <c r="L8019" s="26" t="s">
        <v>35438</v>
      </c>
      <c r="M8019" s="26">
        <v>380671372400</v>
      </c>
      <c r="N8019" s="26">
        <v>4622789202</v>
      </c>
    </row>
    <row r="8020" spans="1:14">
      <c r="A8020" s="26" t="s">
        <v>2435</v>
      </c>
      <c r="B8020" s="26" t="s">
        <v>2436</v>
      </c>
      <c r="C8020" s="26">
        <v>1985860</v>
      </c>
      <c r="D8020" s="26" t="s">
        <v>780</v>
      </c>
      <c r="E8020" s="26" t="s">
        <v>35439</v>
      </c>
      <c r="F8020" s="26" t="s">
        <v>35440</v>
      </c>
      <c r="G8020" s="26" t="s">
        <v>9601</v>
      </c>
      <c r="H8020" s="26" t="s">
        <v>133</v>
      </c>
      <c r="J8020" s="26" t="s">
        <v>2401</v>
      </c>
      <c r="K8020" s="26" t="s">
        <v>9597</v>
      </c>
      <c r="L8020" s="26" t="s">
        <v>10500</v>
      </c>
      <c r="M8020" s="26">
        <v>380987034942</v>
      </c>
      <c r="N8020" s="26">
        <v>122787502</v>
      </c>
    </row>
    <row r="8021" spans="1:14">
      <c r="A8021" s="26" t="s">
        <v>3857</v>
      </c>
      <c r="B8021" s="26" t="s">
        <v>3854</v>
      </c>
      <c r="C8021" s="26">
        <v>1992899</v>
      </c>
      <c r="D8021" s="26" t="s">
        <v>24</v>
      </c>
      <c r="E8021" s="26" t="s">
        <v>35441</v>
      </c>
      <c r="F8021" s="26" t="s">
        <v>9713</v>
      </c>
      <c r="G8021" s="26" t="s">
        <v>9591</v>
      </c>
      <c r="H8021" s="26" t="s">
        <v>468</v>
      </c>
      <c r="I8021" s="26" t="s">
        <v>16386</v>
      </c>
      <c r="J8021" s="26" t="s">
        <v>3855</v>
      </c>
      <c r="K8021" s="26" t="s">
        <v>9606</v>
      </c>
      <c r="L8021" s="26" t="s">
        <v>20492</v>
      </c>
      <c r="M8021" s="26">
        <v>380509060424</v>
      </c>
      <c r="N8021" s="26">
        <v>122383703</v>
      </c>
    </row>
    <row r="8022" spans="1:14">
      <c r="A8022" s="26" t="s">
        <v>8995</v>
      </c>
      <c r="B8022" s="26" t="s">
        <v>8996</v>
      </c>
      <c r="C8022" s="26">
        <v>2004976</v>
      </c>
      <c r="D8022" s="26" t="s">
        <v>780</v>
      </c>
      <c r="E8022" s="26" t="s">
        <v>35442</v>
      </c>
      <c r="F8022" s="26" t="s">
        <v>35443</v>
      </c>
      <c r="G8022" s="26" t="s">
        <v>9601</v>
      </c>
      <c r="H8022" s="26" t="s">
        <v>1401</v>
      </c>
      <c r="J8022" s="26" t="s">
        <v>1474</v>
      </c>
      <c r="K8022" s="26" t="s">
        <v>9597</v>
      </c>
      <c r="L8022" s="26" t="s">
        <v>35444</v>
      </c>
      <c r="M8022" s="26">
        <v>380472640352</v>
      </c>
      <c r="N8022" s="26">
        <v>722155708</v>
      </c>
    </row>
    <row r="8023" spans="1:14">
      <c r="A8023" s="26" t="s">
        <v>5685</v>
      </c>
      <c r="B8023" s="26" t="s">
        <v>5686</v>
      </c>
      <c r="C8023" s="26">
        <v>38947811</v>
      </c>
      <c r="D8023" s="26" t="s">
        <v>780</v>
      </c>
      <c r="E8023" s="26" t="s">
        <v>35445</v>
      </c>
      <c r="F8023" s="26" t="s">
        <v>35446</v>
      </c>
      <c r="G8023" s="26" t="s">
        <v>9601</v>
      </c>
      <c r="H8023" s="26" t="s">
        <v>799</v>
      </c>
      <c r="J8023" s="26" t="s">
        <v>800</v>
      </c>
      <c r="K8023" s="26" t="s">
        <v>9597</v>
      </c>
      <c r="L8023" s="26" t="s">
        <v>11626</v>
      </c>
      <c r="M8023" s="26">
        <v>380444684899</v>
      </c>
      <c r="N8023" s="26">
        <v>4822784009</v>
      </c>
    </row>
    <row r="8024" spans="1:14">
      <c r="A8024" s="26" t="s">
        <v>3483</v>
      </c>
      <c r="B8024" s="26" t="s">
        <v>3484</v>
      </c>
      <c r="C8024" s="26">
        <v>42043319</v>
      </c>
      <c r="D8024" s="26" t="s">
        <v>24</v>
      </c>
      <c r="E8024" s="26" t="s">
        <v>35447</v>
      </c>
      <c r="F8024" s="26" t="s">
        <v>35448</v>
      </c>
      <c r="G8024" s="26" t="s">
        <v>9586</v>
      </c>
      <c r="H8024" s="26" t="s">
        <v>392</v>
      </c>
      <c r="I8024" s="26" t="s">
        <v>10627</v>
      </c>
      <c r="J8024" s="26" t="s">
        <v>3559</v>
      </c>
      <c r="K8024" s="26" t="s">
        <v>9606</v>
      </c>
      <c r="L8024" s="26" t="s">
        <v>35449</v>
      </c>
      <c r="M8024" s="26">
        <v>380978418813</v>
      </c>
      <c r="N8024" s="26">
        <v>2124456500</v>
      </c>
    </row>
    <row r="8025" spans="1:14">
      <c r="A8025" s="26" t="s">
        <v>3636</v>
      </c>
      <c r="B8025" s="26" t="s">
        <v>3637</v>
      </c>
      <c r="C8025" s="26">
        <v>38809093</v>
      </c>
      <c r="D8025" s="26" t="s">
        <v>24</v>
      </c>
      <c r="E8025" s="26" t="s">
        <v>35450</v>
      </c>
      <c r="F8025" s="26" t="s">
        <v>35451</v>
      </c>
      <c r="G8025" s="26" t="s">
        <v>9586</v>
      </c>
      <c r="H8025" s="26" t="s">
        <v>468</v>
      </c>
      <c r="I8025" s="26" t="s">
        <v>15268</v>
      </c>
      <c r="J8025" s="26" t="s">
        <v>473</v>
      </c>
      <c r="K8025" s="26" t="s">
        <v>9597</v>
      </c>
      <c r="L8025" s="26" t="s">
        <v>35452</v>
      </c>
      <c r="M8025" s="26">
        <v>380614344775</v>
      </c>
      <c r="N8025" s="26">
        <v>2321510100</v>
      </c>
    </row>
    <row r="8026" spans="1:14">
      <c r="A8026" s="26" t="s">
        <v>8658</v>
      </c>
      <c r="B8026" s="26" t="s">
        <v>8659</v>
      </c>
      <c r="C8026" s="26">
        <v>38072569</v>
      </c>
      <c r="D8026" s="26" t="s">
        <v>24</v>
      </c>
      <c r="E8026" s="26" t="s">
        <v>35453</v>
      </c>
      <c r="F8026" s="26" t="s">
        <v>35454</v>
      </c>
      <c r="G8026" s="26" t="s">
        <v>9591</v>
      </c>
      <c r="H8026" s="26" t="s">
        <v>1308</v>
      </c>
      <c r="I8026" s="26" t="s">
        <v>11591</v>
      </c>
      <c r="J8026" s="26" t="s">
        <v>35455</v>
      </c>
      <c r="K8026" s="26" t="s">
        <v>9582</v>
      </c>
      <c r="L8026" s="26" t="s">
        <v>35456</v>
      </c>
      <c r="M8026" s="26">
        <v>380979029816</v>
      </c>
      <c r="N8026" s="26">
        <v>6822188102</v>
      </c>
    </row>
    <row r="8027" spans="1:14">
      <c r="A8027" s="26" t="s">
        <v>4004</v>
      </c>
      <c r="B8027" s="26" t="s">
        <v>4005</v>
      </c>
      <c r="C8027" s="26">
        <v>42096899</v>
      </c>
      <c r="D8027" s="26" t="s">
        <v>24</v>
      </c>
      <c r="E8027" s="26" t="s">
        <v>35457</v>
      </c>
      <c r="F8027" s="26" t="s">
        <v>35458</v>
      </c>
      <c r="G8027" s="26" t="s">
        <v>9586</v>
      </c>
      <c r="H8027" s="26" t="s">
        <v>506</v>
      </c>
      <c r="I8027" s="26" t="s">
        <v>18195</v>
      </c>
      <c r="J8027" s="26" t="s">
        <v>4003</v>
      </c>
      <c r="K8027" s="26" t="s">
        <v>9606</v>
      </c>
      <c r="L8027" s="26" t="s">
        <v>35459</v>
      </c>
      <c r="M8027" s="26">
        <v>380347543645</v>
      </c>
      <c r="N8027" s="26">
        <v>2624055900</v>
      </c>
    </row>
    <row r="8028" spans="1:14">
      <c r="A8028" s="26" t="s">
        <v>7012</v>
      </c>
      <c r="B8028" s="26" t="s">
        <v>7013</v>
      </c>
      <c r="C8028" s="26">
        <v>42705873</v>
      </c>
      <c r="D8028" s="26" t="s">
        <v>780</v>
      </c>
      <c r="E8028" s="26" t="s">
        <v>35460</v>
      </c>
      <c r="F8028" s="26" t="s">
        <v>35461</v>
      </c>
      <c r="G8028" s="26" t="s">
        <v>9601</v>
      </c>
      <c r="H8028" s="26" t="s">
        <v>987</v>
      </c>
      <c r="I8028" s="26" t="s">
        <v>15292</v>
      </c>
      <c r="J8028" s="26" t="s">
        <v>7011</v>
      </c>
      <c r="K8028" s="26" t="s">
        <v>9597</v>
      </c>
      <c r="L8028" s="26" t="s">
        <v>35462</v>
      </c>
      <c r="M8028" s="26">
        <v>380959197181</v>
      </c>
      <c r="N8028" s="26">
        <v>721482202</v>
      </c>
    </row>
    <row r="8029" spans="1:14">
      <c r="A8029" s="26" t="s">
        <v>3349</v>
      </c>
      <c r="B8029" s="26" t="s">
        <v>3350</v>
      </c>
      <c r="C8029" s="26">
        <v>38068793</v>
      </c>
      <c r="D8029" s="26" t="s">
        <v>24</v>
      </c>
      <c r="E8029" s="26" t="s">
        <v>35463</v>
      </c>
      <c r="F8029" s="26" t="s">
        <v>35464</v>
      </c>
      <c r="G8029" s="26" t="s">
        <v>9586</v>
      </c>
      <c r="H8029" s="26" t="s">
        <v>392</v>
      </c>
      <c r="I8029" s="26" t="s">
        <v>10303</v>
      </c>
      <c r="J8029" s="26" t="s">
        <v>35465</v>
      </c>
      <c r="K8029" s="26" t="s">
        <v>9582</v>
      </c>
      <c r="L8029" s="26" t="s">
        <v>35466</v>
      </c>
      <c r="M8029" s="26">
        <v>380673467424</v>
      </c>
      <c r="N8029" s="26">
        <v>2120480801</v>
      </c>
    </row>
    <row r="8030" spans="1:14">
      <c r="A8030" s="26" t="s">
        <v>7629</v>
      </c>
      <c r="B8030" s="26" t="s">
        <v>7630</v>
      </c>
      <c r="C8030" s="26">
        <v>39511438</v>
      </c>
      <c r="D8030" s="26" t="s">
        <v>24</v>
      </c>
      <c r="E8030" s="26" t="s">
        <v>35467</v>
      </c>
      <c r="F8030" s="26" t="s">
        <v>35468</v>
      </c>
      <c r="G8030" s="26" t="s">
        <v>9586</v>
      </c>
      <c r="H8030" s="26" t="s">
        <v>1088</v>
      </c>
      <c r="J8030" s="26" t="s">
        <v>33944</v>
      </c>
      <c r="K8030" s="26" t="s">
        <v>9582</v>
      </c>
      <c r="L8030" s="26" t="s">
        <v>35469</v>
      </c>
      <c r="M8030" s="26">
        <v>761935708300</v>
      </c>
      <c r="N8030" s="26">
        <v>6122484805</v>
      </c>
    </row>
    <row r="8031" spans="1:14">
      <c r="A8031" s="26" t="s">
        <v>4558</v>
      </c>
      <c r="B8031" s="26" t="s">
        <v>4559</v>
      </c>
      <c r="C8031" s="26">
        <v>38073489</v>
      </c>
      <c r="D8031" s="26" t="s">
        <v>24</v>
      </c>
      <c r="E8031" s="26" t="s">
        <v>35470</v>
      </c>
      <c r="F8031" s="26" t="s">
        <v>35471</v>
      </c>
      <c r="G8031" s="26" t="s">
        <v>9591</v>
      </c>
      <c r="H8031" s="26" t="s">
        <v>576</v>
      </c>
      <c r="I8031" s="26" t="s">
        <v>10808</v>
      </c>
      <c r="J8031" s="26" t="s">
        <v>3317</v>
      </c>
      <c r="K8031" s="26" t="s">
        <v>9582</v>
      </c>
      <c r="L8031" s="26" t="s">
        <v>35472</v>
      </c>
      <c r="M8031" s="26">
        <v>380686262558</v>
      </c>
      <c r="N8031" s="26">
        <v>123183005</v>
      </c>
    </row>
    <row r="8032" spans="1:14">
      <c r="A8032" s="26" t="s">
        <v>6064</v>
      </c>
      <c r="B8032" s="26" t="s">
        <v>6065</v>
      </c>
      <c r="C8032" s="26">
        <v>38442712</v>
      </c>
      <c r="D8032" s="26" t="s">
        <v>24</v>
      </c>
      <c r="E8032" s="26" t="s">
        <v>35473</v>
      </c>
      <c r="F8032" s="26" t="s">
        <v>35474</v>
      </c>
      <c r="G8032" s="26" t="s">
        <v>9586</v>
      </c>
      <c r="H8032" s="26" t="s">
        <v>835</v>
      </c>
      <c r="I8032" s="26" t="s">
        <v>23027</v>
      </c>
      <c r="J8032" s="26" t="s">
        <v>35475</v>
      </c>
      <c r="K8032" s="26" t="s">
        <v>9582</v>
      </c>
      <c r="L8032" s="26" t="s">
        <v>35476</v>
      </c>
      <c r="M8032" s="26">
        <v>380515496266</v>
      </c>
      <c r="N8032" s="26">
        <v>4825184801</v>
      </c>
    </row>
    <row r="8033" spans="1:14">
      <c r="A8033" s="26" t="s">
        <v>3701</v>
      </c>
      <c r="B8033" s="26" t="s">
        <v>3702</v>
      </c>
      <c r="C8033" s="26">
        <v>5498737</v>
      </c>
      <c r="D8033" s="26" t="s">
        <v>780</v>
      </c>
      <c r="E8033" s="26" t="s">
        <v>35477</v>
      </c>
      <c r="F8033" s="26" t="s">
        <v>35478</v>
      </c>
      <c r="G8033" s="26" t="s">
        <v>9601</v>
      </c>
      <c r="H8033" s="26" t="s">
        <v>468</v>
      </c>
      <c r="J8033" s="26" t="s">
        <v>481</v>
      </c>
      <c r="K8033" s="26" t="s">
        <v>9597</v>
      </c>
      <c r="L8033" s="26" t="s">
        <v>35479</v>
      </c>
      <c r="M8033" s="26">
        <v>761298927566</v>
      </c>
      <c r="N8033" s="26">
        <v>1222380503</v>
      </c>
    </row>
    <row r="8034" spans="1:14">
      <c r="A8034" s="26" t="s">
        <v>8681</v>
      </c>
      <c r="B8034" s="26" t="s">
        <v>8682</v>
      </c>
      <c r="C8034" s="26">
        <v>38402043</v>
      </c>
      <c r="D8034" s="26" t="s">
        <v>24</v>
      </c>
      <c r="E8034" s="26" t="s">
        <v>35480</v>
      </c>
      <c r="F8034" s="26" t="s">
        <v>35481</v>
      </c>
      <c r="G8034" s="26" t="s">
        <v>9579</v>
      </c>
      <c r="H8034" s="26" t="s">
        <v>1308</v>
      </c>
      <c r="J8034" s="26" t="s">
        <v>19909</v>
      </c>
      <c r="K8034" s="26" t="s">
        <v>9582</v>
      </c>
      <c r="L8034" s="26" t="s">
        <v>35482</v>
      </c>
      <c r="M8034" s="26">
        <v>761358981346</v>
      </c>
      <c r="N8034" s="26">
        <v>520482403</v>
      </c>
    </row>
    <row r="8035" spans="1:14">
      <c r="A8035" s="26" t="s">
        <v>2137</v>
      </c>
      <c r="B8035" s="26" t="s">
        <v>2138</v>
      </c>
      <c r="C8035" s="26">
        <v>38485879</v>
      </c>
      <c r="D8035" s="26" t="s">
        <v>24</v>
      </c>
      <c r="E8035" s="26" t="s">
        <v>35483</v>
      </c>
      <c r="F8035" s="26" t="s">
        <v>35484</v>
      </c>
      <c r="G8035" s="26" t="s">
        <v>9579</v>
      </c>
      <c r="H8035" s="26" t="s">
        <v>103</v>
      </c>
      <c r="I8035" s="26" t="s">
        <v>10489</v>
      </c>
      <c r="J8035" s="26" t="s">
        <v>35485</v>
      </c>
      <c r="K8035" s="26" t="s">
        <v>9582</v>
      </c>
      <c r="L8035" s="26" t="s">
        <v>35486</v>
      </c>
      <c r="M8035" s="26">
        <v>761983763264</v>
      </c>
      <c r="N8035" s="26">
        <v>723683001</v>
      </c>
    </row>
    <row r="8036" spans="1:14">
      <c r="A8036" s="26" t="s">
        <v>8683</v>
      </c>
      <c r="B8036" s="26" t="s">
        <v>8684</v>
      </c>
      <c r="C8036" s="26">
        <v>38418088</v>
      </c>
      <c r="D8036" s="26" t="s">
        <v>24</v>
      </c>
      <c r="E8036" s="26" t="s">
        <v>35487</v>
      </c>
      <c r="F8036" s="26" t="s">
        <v>35488</v>
      </c>
      <c r="G8036" s="26" t="s">
        <v>9586</v>
      </c>
      <c r="H8036" s="26" t="s">
        <v>1308</v>
      </c>
      <c r="J8036" s="26" t="s">
        <v>35489</v>
      </c>
      <c r="K8036" s="26" t="s">
        <v>9582</v>
      </c>
      <c r="L8036" s="26" t="s">
        <v>35490</v>
      </c>
      <c r="M8036" s="26">
        <v>380385593110</v>
      </c>
      <c r="N8036" s="26">
        <v>5322687803</v>
      </c>
    </row>
    <row r="8037" spans="1:14">
      <c r="A8037" s="26" t="s">
        <v>2802</v>
      </c>
      <c r="B8037" s="26" t="s">
        <v>2803</v>
      </c>
      <c r="C8037" s="26">
        <v>37339271</v>
      </c>
      <c r="D8037" s="26" t="s">
        <v>24</v>
      </c>
      <c r="E8037" s="26" t="s">
        <v>35491</v>
      </c>
      <c r="F8037" s="26" t="s">
        <v>35492</v>
      </c>
      <c r="G8037" s="26" t="s">
        <v>9579</v>
      </c>
      <c r="H8037" s="26" t="s">
        <v>258</v>
      </c>
      <c r="I8037" s="26" t="s">
        <v>9747</v>
      </c>
      <c r="J8037" s="26" t="s">
        <v>35493</v>
      </c>
      <c r="K8037" s="26" t="s">
        <v>9582</v>
      </c>
      <c r="L8037" s="26" t="s">
        <v>35494</v>
      </c>
      <c r="M8037" s="26">
        <v>380990477569</v>
      </c>
      <c r="N8037" s="26">
        <v>1422782301</v>
      </c>
    </row>
    <row r="8038" spans="1:14">
      <c r="A8038" s="26" t="s">
        <v>5063</v>
      </c>
      <c r="B8038" s="26" t="s">
        <v>5064</v>
      </c>
      <c r="C8038" s="26">
        <v>34167494</v>
      </c>
      <c r="D8038" s="26" t="s">
        <v>1701</v>
      </c>
      <c r="E8038" s="26" t="s">
        <v>35495</v>
      </c>
      <c r="F8038" s="26" t="s">
        <v>35496</v>
      </c>
      <c r="G8038" s="26" t="s">
        <v>9601</v>
      </c>
      <c r="H8038" s="26" t="s">
        <v>735</v>
      </c>
      <c r="J8038" s="26" t="s">
        <v>5486</v>
      </c>
      <c r="K8038" s="26" t="s">
        <v>9606</v>
      </c>
      <c r="L8038" s="26" t="s">
        <v>35497</v>
      </c>
      <c r="M8038" s="26">
        <v>380672584305</v>
      </c>
      <c r="N8038" s="26">
        <v>4623655500</v>
      </c>
    </row>
    <row r="8039" spans="1:14">
      <c r="A8039" s="26" t="s">
        <v>7799</v>
      </c>
      <c r="B8039" s="26" t="s">
        <v>7800</v>
      </c>
      <c r="C8039" s="26">
        <v>14054198</v>
      </c>
      <c r="D8039" s="26" t="s">
        <v>1701</v>
      </c>
      <c r="E8039" s="26" t="s">
        <v>35498</v>
      </c>
      <c r="F8039" s="26" t="s">
        <v>35499</v>
      </c>
      <c r="G8039" s="26" t="s">
        <v>9601</v>
      </c>
      <c r="H8039" s="26" t="s">
        <v>1088</v>
      </c>
      <c r="J8039" s="26" t="s">
        <v>7835</v>
      </c>
      <c r="K8039" s="26" t="s">
        <v>9597</v>
      </c>
      <c r="L8039" s="26" t="s">
        <v>17029</v>
      </c>
      <c r="M8039" s="26">
        <v>380352246163</v>
      </c>
      <c r="N8039" s="26">
        <v>6125810100</v>
      </c>
    </row>
    <row r="8040" spans="1:14">
      <c r="A8040" s="26" t="s">
        <v>5947</v>
      </c>
      <c r="B8040" s="26" t="s">
        <v>5948</v>
      </c>
      <c r="C8040" s="26">
        <v>38357572</v>
      </c>
      <c r="D8040" s="26" t="s">
        <v>24</v>
      </c>
      <c r="E8040" s="26" t="s">
        <v>35500</v>
      </c>
      <c r="F8040" s="26" t="s">
        <v>16276</v>
      </c>
      <c r="G8040" s="26" t="s">
        <v>9586</v>
      </c>
      <c r="H8040" s="26" t="s">
        <v>835</v>
      </c>
      <c r="I8040" s="26" t="s">
        <v>14634</v>
      </c>
      <c r="J8040" s="26" t="s">
        <v>14246</v>
      </c>
      <c r="K8040" s="26" t="s">
        <v>9582</v>
      </c>
      <c r="L8040" s="26" t="s">
        <v>35501</v>
      </c>
      <c r="M8040" s="26">
        <v>380515293428</v>
      </c>
      <c r="N8040" s="26">
        <v>522280303</v>
      </c>
    </row>
    <row r="8041" spans="1:14">
      <c r="A8041" s="26" t="s">
        <v>3054</v>
      </c>
      <c r="B8041" s="26" t="s">
        <v>3055</v>
      </c>
      <c r="C8041" s="26">
        <v>1992015</v>
      </c>
      <c r="D8041" s="26" t="s">
        <v>780</v>
      </c>
      <c r="E8041" s="26" t="s">
        <v>35502</v>
      </c>
      <c r="F8041" s="26" t="s">
        <v>11561</v>
      </c>
      <c r="G8041" s="26" t="s">
        <v>9601</v>
      </c>
      <c r="H8041" s="26" t="s">
        <v>375</v>
      </c>
      <c r="J8041" s="26" t="s">
        <v>11704</v>
      </c>
      <c r="K8041" s="26" t="s">
        <v>9597</v>
      </c>
      <c r="L8041" s="26" t="s">
        <v>35503</v>
      </c>
      <c r="M8041" s="26">
        <v>760828652338</v>
      </c>
      <c r="N8041" s="26">
        <v>1810400000</v>
      </c>
    </row>
    <row r="8042" spans="1:14">
      <c r="A8042" s="26" t="s">
        <v>8387</v>
      </c>
      <c r="B8042" s="26" t="s">
        <v>8388</v>
      </c>
      <c r="C8042" s="26">
        <v>38743216</v>
      </c>
      <c r="D8042" s="26" t="s">
        <v>24</v>
      </c>
      <c r="E8042" s="26" t="s">
        <v>35504</v>
      </c>
      <c r="F8042" s="26" t="s">
        <v>35505</v>
      </c>
      <c r="G8042" s="26" t="s">
        <v>9586</v>
      </c>
      <c r="H8042" s="26" t="s">
        <v>1122</v>
      </c>
      <c r="I8042" s="26" t="s">
        <v>16554</v>
      </c>
      <c r="J8042" s="26" t="s">
        <v>3855</v>
      </c>
      <c r="K8042" s="26" t="s">
        <v>9582</v>
      </c>
      <c r="L8042" s="26" t="s">
        <v>35506</v>
      </c>
      <c r="M8042" s="26">
        <v>380671122107</v>
      </c>
      <c r="N8042" s="26">
        <v>122383703</v>
      </c>
    </row>
    <row r="8043" spans="1:14">
      <c r="A8043" s="26" t="s">
        <v>4541</v>
      </c>
      <c r="B8043" s="26" t="s">
        <v>4542</v>
      </c>
      <c r="C8043" s="26">
        <v>38036489</v>
      </c>
      <c r="D8043" s="26" t="s">
        <v>24</v>
      </c>
      <c r="E8043" s="26" t="s">
        <v>35507</v>
      </c>
      <c r="F8043" s="26" t="s">
        <v>35508</v>
      </c>
      <c r="G8043" s="26" t="s">
        <v>9586</v>
      </c>
      <c r="H8043" s="26" t="s">
        <v>576</v>
      </c>
      <c r="I8043" s="26" t="s">
        <v>19988</v>
      </c>
      <c r="J8043" s="26" t="s">
        <v>35509</v>
      </c>
      <c r="K8043" s="26" t="s">
        <v>9582</v>
      </c>
      <c r="L8043" s="26" t="s">
        <v>35510</v>
      </c>
      <c r="M8043" s="26">
        <v>380456544338</v>
      </c>
      <c r="N8043" s="26">
        <v>3224986901</v>
      </c>
    </row>
    <row r="8044" spans="1:14">
      <c r="A8044" s="26" t="s">
        <v>7821</v>
      </c>
      <c r="B8044" s="26" t="s">
        <v>7822</v>
      </c>
      <c r="C8044" s="26">
        <v>2001185</v>
      </c>
      <c r="D8044" s="26" t="s">
        <v>780</v>
      </c>
      <c r="E8044" s="26" t="s">
        <v>35511</v>
      </c>
      <c r="F8044" s="26" t="s">
        <v>10111</v>
      </c>
      <c r="G8044" s="26" t="s">
        <v>9601</v>
      </c>
      <c r="H8044" s="26" t="s">
        <v>1088</v>
      </c>
      <c r="J8044" s="26" t="s">
        <v>12416</v>
      </c>
      <c r="K8044" s="26" t="s">
        <v>9597</v>
      </c>
      <c r="L8044" s="26" t="s">
        <v>35512</v>
      </c>
      <c r="M8044" s="26">
        <v>761344167316</v>
      </c>
      <c r="N8044" s="26">
        <v>6110300000</v>
      </c>
    </row>
    <row r="8045" spans="1:14">
      <c r="A8045" s="26" t="s">
        <v>9007</v>
      </c>
      <c r="B8045" s="26" t="s">
        <v>9008</v>
      </c>
      <c r="C8045" s="26" t="s">
        <v>1604</v>
      </c>
      <c r="D8045" s="26" t="s">
        <v>24</v>
      </c>
      <c r="E8045" s="26" t="s">
        <v>35513</v>
      </c>
      <c r="F8045" s="26" t="s">
        <v>35514</v>
      </c>
      <c r="G8045" s="26" t="s">
        <v>9586</v>
      </c>
      <c r="H8045" s="26" t="s">
        <v>1401</v>
      </c>
      <c r="J8045" s="26" t="s">
        <v>1474</v>
      </c>
      <c r="K8045" s="26" t="s">
        <v>9597</v>
      </c>
      <c r="L8045" s="26" t="s">
        <v>28260</v>
      </c>
      <c r="M8045" s="26">
        <v>380980300103</v>
      </c>
      <c r="N8045" s="26">
        <v>722155708</v>
      </c>
    </row>
    <row r="8046" spans="1:14">
      <c r="A8046" s="26" t="s">
        <v>1829</v>
      </c>
      <c r="B8046" s="26" t="s">
        <v>1830</v>
      </c>
      <c r="C8046" s="26">
        <v>37048032</v>
      </c>
      <c r="D8046" s="26" t="s">
        <v>24</v>
      </c>
      <c r="E8046" s="26" t="s">
        <v>35515</v>
      </c>
      <c r="F8046" s="26" t="s">
        <v>35516</v>
      </c>
      <c r="G8046" s="26" t="s">
        <v>9579</v>
      </c>
      <c r="H8046" s="26" t="s">
        <v>27</v>
      </c>
      <c r="I8046" s="26" t="s">
        <v>12860</v>
      </c>
      <c r="J8046" s="26" t="s">
        <v>2393</v>
      </c>
      <c r="K8046" s="26" t="s">
        <v>9582</v>
      </c>
      <c r="L8046" s="26" t="s">
        <v>35517</v>
      </c>
      <c r="M8046" s="26">
        <v>380960384903</v>
      </c>
      <c r="N8046" s="26">
        <v>522883002</v>
      </c>
    </row>
    <row r="8047" spans="1:14">
      <c r="A8047" s="26" t="s">
        <v>8574</v>
      </c>
      <c r="B8047" s="26" t="s">
        <v>8575</v>
      </c>
      <c r="C8047" s="26">
        <v>2004151</v>
      </c>
      <c r="D8047" s="26" t="s">
        <v>780</v>
      </c>
      <c r="E8047" s="26" t="s">
        <v>35518</v>
      </c>
      <c r="F8047" s="26" t="s">
        <v>9787</v>
      </c>
      <c r="G8047" s="26" t="s">
        <v>9601</v>
      </c>
      <c r="H8047" s="26" t="s">
        <v>1269</v>
      </c>
      <c r="J8047" s="26" t="s">
        <v>1298</v>
      </c>
      <c r="K8047" s="26" t="s">
        <v>9597</v>
      </c>
      <c r="L8047" s="26" t="s">
        <v>35519</v>
      </c>
      <c r="M8047" s="26">
        <v>380552339248</v>
      </c>
      <c r="N8047" s="26">
        <v>6510100000</v>
      </c>
    </row>
    <row r="8048" spans="1:14">
      <c r="A8048" s="26" t="s">
        <v>2245</v>
      </c>
      <c r="B8048" s="26" t="s">
        <v>2246</v>
      </c>
      <c r="C8048" s="26">
        <v>1985475</v>
      </c>
      <c r="D8048" s="26" t="s">
        <v>780</v>
      </c>
      <c r="E8048" s="26" t="s">
        <v>35520</v>
      </c>
      <c r="F8048" s="26" t="s">
        <v>35521</v>
      </c>
      <c r="G8048" s="26" t="s">
        <v>9601</v>
      </c>
      <c r="H8048" s="26" t="s">
        <v>133</v>
      </c>
      <c r="J8048" s="26" t="s">
        <v>146</v>
      </c>
      <c r="K8048" s="26" t="s">
        <v>9597</v>
      </c>
      <c r="L8048" s="26" t="s">
        <v>13417</v>
      </c>
      <c r="M8048" s="26">
        <v>380567855334</v>
      </c>
      <c r="N8048" s="26">
        <v>1210100000</v>
      </c>
    </row>
    <row r="8049" spans="1:14">
      <c r="A8049" s="26" t="s">
        <v>7767</v>
      </c>
      <c r="B8049" s="26" t="s">
        <v>7768</v>
      </c>
      <c r="C8049" s="26">
        <v>38543647</v>
      </c>
      <c r="D8049" s="26" t="s">
        <v>24</v>
      </c>
      <c r="E8049" s="26" t="s">
        <v>35522</v>
      </c>
      <c r="F8049" s="26" t="s">
        <v>35523</v>
      </c>
      <c r="G8049" s="26" t="s">
        <v>9579</v>
      </c>
      <c r="H8049" s="26" t="s">
        <v>1088</v>
      </c>
      <c r="I8049" s="26" t="s">
        <v>10659</v>
      </c>
      <c r="J8049" s="26" t="s">
        <v>35524</v>
      </c>
      <c r="K8049" s="26" t="s">
        <v>9582</v>
      </c>
      <c r="L8049" s="26" t="s">
        <v>35525</v>
      </c>
      <c r="M8049" s="26">
        <v>380680370944</v>
      </c>
      <c r="N8049" s="26">
        <v>6125082203</v>
      </c>
    </row>
    <row r="8050" spans="1:14">
      <c r="A8050" s="26" t="s">
        <v>2554</v>
      </c>
      <c r="B8050" s="26" t="s">
        <v>2555</v>
      </c>
      <c r="C8050" s="26">
        <v>1988522</v>
      </c>
      <c r="D8050" s="26" t="s">
        <v>780</v>
      </c>
      <c r="E8050" s="26" t="s">
        <v>35526</v>
      </c>
      <c r="F8050" s="26" t="s">
        <v>17592</v>
      </c>
      <c r="G8050" s="26" t="s">
        <v>9601</v>
      </c>
      <c r="H8050" s="26" t="s">
        <v>133</v>
      </c>
      <c r="J8050" s="26" t="s">
        <v>183</v>
      </c>
      <c r="K8050" s="26" t="s">
        <v>9597</v>
      </c>
      <c r="L8050" s="26" t="s">
        <v>35527</v>
      </c>
      <c r="M8050" s="26">
        <v>380978473118</v>
      </c>
      <c r="N8050" s="26">
        <v>1211000000</v>
      </c>
    </row>
    <row r="8051" spans="1:14">
      <c r="A8051" s="26" t="s">
        <v>4837</v>
      </c>
      <c r="B8051" s="26" t="s">
        <v>4838</v>
      </c>
      <c r="C8051" s="26">
        <v>37928735</v>
      </c>
      <c r="D8051" s="26" t="s">
        <v>24</v>
      </c>
      <c r="E8051" s="26" t="s">
        <v>35528</v>
      </c>
      <c r="F8051" s="26" t="s">
        <v>35529</v>
      </c>
      <c r="G8051" s="26" t="s">
        <v>9586</v>
      </c>
      <c r="H8051" s="26" t="s">
        <v>711</v>
      </c>
      <c r="I8051" s="26" t="s">
        <v>9997</v>
      </c>
      <c r="J8051" s="26" t="s">
        <v>4890</v>
      </c>
      <c r="K8051" s="26" t="s">
        <v>9582</v>
      </c>
      <c r="L8051" s="26" t="s">
        <v>35530</v>
      </c>
      <c r="M8051" s="26">
        <v>380647491364</v>
      </c>
      <c r="N8051" s="26">
        <v>1223282005</v>
      </c>
    </row>
    <row r="8052" spans="1:14">
      <c r="A8052" s="26" t="s">
        <v>2863</v>
      </c>
      <c r="B8052" s="26" t="s">
        <v>2864</v>
      </c>
      <c r="C8052" s="26">
        <v>3099068</v>
      </c>
      <c r="D8052" s="26" t="s">
        <v>780</v>
      </c>
      <c r="E8052" s="26" t="s">
        <v>35531</v>
      </c>
      <c r="F8052" s="26" t="s">
        <v>35532</v>
      </c>
      <c r="G8052" s="26" t="s">
        <v>9601</v>
      </c>
      <c r="H8052" s="26" t="s">
        <v>258</v>
      </c>
      <c r="J8052" s="26" t="s">
        <v>298</v>
      </c>
      <c r="K8052" s="26" t="s">
        <v>9597</v>
      </c>
      <c r="L8052" s="26" t="s">
        <v>35533</v>
      </c>
      <c r="M8052" s="26">
        <v>380626453322</v>
      </c>
      <c r="N8052" s="26">
        <v>1412900000</v>
      </c>
    </row>
    <row r="8053" spans="1:14">
      <c r="A8053" s="26" t="s">
        <v>2880</v>
      </c>
      <c r="B8053" s="26" t="s">
        <v>2881</v>
      </c>
      <c r="C8053" s="26">
        <v>37870963</v>
      </c>
      <c r="D8053" s="26" t="s">
        <v>24</v>
      </c>
      <c r="E8053" s="26" t="s">
        <v>35534</v>
      </c>
      <c r="F8053" s="26" t="s">
        <v>35535</v>
      </c>
      <c r="G8053" s="26" t="s">
        <v>9586</v>
      </c>
      <c r="H8053" s="26" t="s">
        <v>258</v>
      </c>
      <c r="I8053" s="26" t="s">
        <v>17754</v>
      </c>
      <c r="J8053" s="26" t="s">
        <v>35536</v>
      </c>
      <c r="K8053" s="26" t="s">
        <v>9582</v>
      </c>
      <c r="L8053" s="26" t="s">
        <v>35537</v>
      </c>
      <c r="M8053" s="26">
        <v>380985418686</v>
      </c>
      <c r="N8053" s="26">
        <v>1423985501</v>
      </c>
    </row>
    <row r="8054" spans="1:14">
      <c r="A8054" s="26" t="s">
        <v>4938</v>
      </c>
      <c r="B8054" s="26" t="s">
        <v>4933</v>
      </c>
      <c r="C8054" s="26">
        <v>1998226</v>
      </c>
      <c r="D8054" s="26" t="s">
        <v>780</v>
      </c>
      <c r="E8054" s="26" t="s">
        <v>35538</v>
      </c>
      <c r="F8054" s="26" t="s">
        <v>9787</v>
      </c>
      <c r="G8054" s="26" t="s">
        <v>9601</v>
      </c>
      <c r="H8054" s="26" t="s">
        <v>735</v>
      </c>
      <c r="I8054" s="26" t="s">
        <v>15124</v>
      </c>
      <c r="J8054" s="26" t="s">
        <v>4936</v>
      </c>
      <c r="K8054" s="26" t="s">
        <v>9597</v>
      </c>
      <c r="L8054" s="26" t="s">
        <v>35539</v>
      </c>
      <c r="M8054" s="26">
        <v>761281971881</v>
      </c>
      <c r="N8054" s="26">
        <v>724281802</v>
      </c>
    </row>
    <row r="8055" spans="1:14">
      <c r="A8055" s="26" t="s">
        <v>7799</v>
      </c>
      <c r="B8055" s="26" t="s">
        <v>7800</v>
      </c>
      <c r="C8055" s="26">
        <v>14054198</v>
      </c>
      <c r="D8055" s="26" t="s">
        <v>1701</v>
      </c>
      <c r="E8055" s="26" t="s">
        <v>35540</v>
      </c>
      <c r="F8055" s="26" t="s">
        <v>35541</v>
      </c>
      <c r="G8055" s="26" t="s">
        <v>9601</v>
      </c>
      <c r="H8055" s="26" t="s">
        <v>1088</v>
      </c>
      <c r="J8055" s="26" t="s">
        <v>11758</v>
      </c>
      <c r="K8055" s="26" t="s">
        <v>9597</v>
      </c>
      <c r="L8055" s="26" t="s">
        <v>35542</v>
      </c>
      <c r="M8055" s="26">
        <v>380352246163</v>
      </c>
      <c r="N8055" s="26">
        <v>521683303</v>
      </c>
    </row>
    <row r="8056" spans="1:14">
      <c r="A8056" s="26" t="s">
        <v>9044</v>
      </c>
      <c r="B8056" s="26" t="s">
        <v>9045</v>
      </c>
      <c r="C8056" s="26">
        <v>38990598</v>
      </c>
      <c r="D8056" s="26" t="s">
        <v>24</v>
      </c>
      <c r="E8056" s="26" t="s">
        <v>35543</v>
      </c>
      <c r="F8056" s="26" t="s">
        <v>35544</v>
      </c>
      <c r="G8056" s="26" t="s">
        <v>9579</v>
      </c>
      <c r="H8056" s="26" t="s">
        <v>1401</v>
      </c>
      <c r="I8056" s="26" t="s">
        <v>10821</v>
      </c>
      <c r="J8056" s="26" t="s">
        <v>35545</v>
      </c>
      <c r="K8056" s="26" t="s">
        <v>9582</v>
      </c>
      <c r="L8056" s="26" t="s">
        <v>35546</v>
      </c>
      <c r="M8056" s="26">
        <v>380960969570</v>
      </c>
      <c r="N8056" s="26">
        <v>4622182607</v>
      </c>
    </row>
    <row r="8057" spans="1:14">
      <c r="A8057" s="26" t="s">
        <v>5434</v>
      </c>
      <c r="B8057" s="26" t="s">
        <v>5435</v>
      </c>
      <c r="C8057" s="26">
        <v>20763484</v>
      </c>
      <c r="D8057" s="26" t="s">
        <v>780</v>
      </c>
      <c r="E8057" s="26" t="s">
        <v>35547</v>
      </c>
      <c r="F8057" s="26" t="s">
        <v>18472</v>
      </c>
      <c r="G8057" s="26" t="s">
        <v>9601</v>
      </c>
      <c r="H8057" s="26" t="s">
        <v>735</v>
      </c>
      <c r="J8057" s="26" t="s">
        <v>787</v>
      </c>
      <c r="K8057" s="26" t="s">
        <v>9597</v>
      </c>
      <c r="L8057" s="26" t="s">
        <v>35548</v>
      </c>
      <c r="M8057" s="26">
        <v>380991264945</v>
      </c>
      <c r="N8057" s="26">
        <v>4611200000</v>
      </c>
    </row>
    <row r="8058" spans="1:14">
      <c r="A8058" s="26" t="s">
        <v>4316</v>
      </c>
      <c r="B8058" s="26" t="s">
        <v>4317</v>
      </c>
      <c r="C8058" s="26">
        <v>38943382</v>
      </c>
      <c r="D8058" s="26" t="s">
        <v>24</v>
      </c>
      <c r="E8058" s="26" t="s">
        <v>35549</v>
      </c>
      <c r="F8058" s="26" t="s">
        <v>19495</v>
      </c>
      <c r="G8058" s="26" t="s">
        <v>9586</v>
      </c>
      <c r="H8058" s="26" t="s">
        <v>576</v>
      </c>
      <c r="I8058" s="26" t="s">
        <v>10292</v>
      </c>
      <c r="J8058" s="26" t="s">
        <v>11439</v>
      </c>
      <c r="K8058" s="26" t="s">
        <v>9582</v>
      </c>
      <c r="L8058" s="26" t="s">
        <v>35550</v>
      </c>
      <c r="M8058" s="26">
        <v>380459879124</v>
      </c>
      <c r="N8058" s="26">
        <v>121181502</v>
      </c>
    </row>
    <row r="8059" spans="1:14">
      <c r="A8059" s="26" t="s">
        <v>6693</v>
      </c>
      <c r="B8059" s="26" t="s">
        <v>6694</v>
      </c>
      <c r="C8059" s="26">
        <v>5385571</v>
      </c>
      <c r="D8059" s="26" t="s">
        <v>780</v>
      </c>
      <c r="E8059" s="26" t="s">
        <v>35551</v>
      </c>
      <c r="F8059" s="26" t="s">
        <v>35552</v>
      </c>
      <c r="G8059" s="26" t="s">
        <v>9601</v>
      </c>
      <c r="H8059" s="26" t="s">
        <v>949</v>
      </c>
      <c r="J8059" s="26" t="s">
        <v>962</v>
      </c>
      <c r="K8059" s="26" t="s">
        <v>9597</v>
      </c>
      <c r="L8059" s="26" t="s">
        <v>35553</v>
      </c>
      <c r="M8059" s="26">
        <v>761492139982</v>
      </c>
      <c r="N8059" s="26">
        <v>5310400000</v>
      </c>
    </row>
    <row r="8060" spans="1:14">
      <c r="A8060" s="26" t="s">
        <v>8716</v>
      </c>
      <c r="B8060" s="26" t="s">
        <v>8717</v>
      </c>
      <c r="C8060" s="26">
        <v>2004404</v>
      </c>
      <c r="D8060" s="26" t="s">
        <v>780</v>
      </c>
      <c r="E8060" s="26" t="s">
        <v>35554</v>
      </c>
      <c r="F8060" s="26" t="s">
        <v>35555</v>
      </c>
      <c r="G8060" s="26" t="s">
        <v>9601</v>
      </c>
      <c r="H8060" s="26" t="s">
        <v>1308</v>
      </c>
      <c r="I8060" s="26" t="s">
        <v>15727</v>
      </c>
      <c r="J8060" s="26" t="s">
        <v>1368</v>
      </c>
      <c r="K8060" s="26" t="s">
        <v>9597</v>
      </c>
      <c r="L8060" s="26" t="s">
        <v>35556</v>
      </c>
      <c r="M8060" s="26">
        <v>760768641800</v>
      </c>
      <c r="N8060" s="26">
        <v>6823610100</v>
      </c>
    </row>
    <row r="8061" spans="1:14">
      <c r="A8061" s="26" t="s">
        <v>3260</v>
      </c>
      <c r="B8061" s="26" t="s">
        <v>3261</v>
      </c>
      <c r="C8061" s="26">
        <v>38731750</v>
      </c>
      <c r="D8061" s="26" t="s">
        <v>24</v>
      </c>
      <c r="E8061" s="26" t="s">
        <v>35557</v>
      </c>
      <c r="F8061" s="26" t="s">
        <v>35558</v>
      </c>
      <c r="G8061" s="26" t="s">
        <v>9586</v>
      </c>
      <c r="H8061" s="26" t="s">
        <v>375</v>
      </c>
      <c r="J8061" s="26" t="s">
        <v>3254</v>
      </c>
      <c r="K8061" s="26" t="s">
        <v>9597</v>
      </c>
      <c r="L8061" s="26" t="s">
        <v>35559</v>
      </c>
      <c r="M8061" s="26">
        <v>761933780919</v>
      </c>
      <c r="N8061" s="26">
        <v>722885201</v>
      </c>
    </row>
    <row r="8062" spans="1:14">
      <c r="A8062" s="26" t="s">
        <v>8669</v>
      </c>
      <c r="B8062" s="26" t="s">
        <v>8670</v>
      </c>
      <c r="C8062" s="26">
        <v>38566219</v>
      </c>
      <c r="D8062" s="26" t="s">
        <v>24</v>
      </c>
      <c r="E8062" s="26" t="s">
        <v>35560</v>
      </c>
      <c r="F8062" s="26" t="s">
        <v>35561</v>
      </c>
      <c r="G8062" s="26" t="s">
        <v>9586</v>
      </c>
      <c r="H8062" s="26" t="s">
        <v>1308</v>
      </c>
      <c r="J8062" s="26" t="s">
        <v>1337</v>
      </c>
      <c r="K8062" s="26" t="s">
        <v>9597</v>
      </c>
      <c r="L8062" s="26" t="s">
        <v>35562</v>
      </c>
      <c r="M8062" s="26">
        <v>761366055461</v>
      </c>
      <c r="N8062" s="26">
        <v>6810400000</v>
      </c>
    </row>
    <row r="8063" spans="1:14">
      <c r="A8063" s="26" t="s">
        <v>8648</v>
      </c>
      <c r="B8063" s="26" t="s">
        <v>8649</v>
      </c>
      <c r="C8063" s="26">
        <v>38481743</v>
      </c>
      <c r="D8063" s="26" t="s">
        <v>24</v>
      </c>
      <c r="E8063" s="26" t="s">
        <v>35563</v>
      </c>
      <c r="F8063" s="26" t="s">
        <v>9596</v>
      </c>
      <c r="G8063" s="26" t="s">
        <v>9586</v>
      </c>
      <c r="H8063" s="26" t="s">
        <v>1308</v>
      </c>
      <c r="I8063" s="26" t="s">
        <v>10996</v>
      </c>
      <c r="J8063" s="26" t="s">
        <v>1329</v>
      </c>
      <c r="K8063" s="26" t="s">
        <v>9597</v>
      </c>
      <c r="L8063" s="26" t="s">
        <v>19981</v>
      </c>
      <c r="M8063" s="26">
        <v>380385832301</v>
      </c>
      <c r="N8063" s="26">
        <v>6821810100</v>
      </c>
    </row>
    <row r="8064" spans="1:14">
      <c r="A8064" s="26" t="s">
        <v>1710</v>
      </c>
      <c r="B8064" s="26" t="s">
        <v>1711</v>
      </c>
      <c r="C8064" s="26">
        <v>26244596</v>
      </c>
      <c r="D8064" s="26" t="s">
        <v>24</v>
      </c>
      <c r="E8064" s="26" t="s">
        <v>35564</v>
      </c>
      <c r="F8064" s="26" t="s">
        <v>35565</v>
      </c>
      <c r="G8064" s="26" t="s">
        <v>9586</v>
      </c>
      <c r="H8064" s="26" t="s">
        <v>27</v>
      </c>
      <c r="J8064" s="26" t="s">
        <v>36</v>
      </c>
      <c r="K8064" s="26" t="s">
        <v>9597</v>
      </c>
      <c r="L8064" s="26" t="s">
        <v>35566</v>
      </c>
      <c r="M8064" s="26">
        <v>761401298030</v>
      </c>
      <c r="N8064" s="26">
        <v>510100000</v>
      </c>
    </row>
    <row r="8065" spans="1:14">
      <c r="A8065" s="26" t="s">
        <v>2416</v>
      </c>
      <c r="B8065" s="26" t="s">
        <v>2403</v>
      </c>
      <c r="C8065" s="26">
        <v>37906491</v>
      </c>
      <c r="D8065" s="26" t="s">
        <v>24</v>
      </c>
      <c r="E8065" s="26" t="s">
        <v>35567</v>
      </c>
      <c r="F8065" s="26" t="s">
        <v>16598</v>
      </c>
      <c r="G8065" s="26" t="s">
        <v>9586</v>
      </c>
      <c r="H8065" s="26" t="s">
        <v>133</v>
      </c>
      <c r="J8065" s="26" t="s">
        <v>35568</v>
      </c>
      <c r="K8065" s="26" t="s">
        <v>9606</v>
      </c>
      <c r="L8065" s="26" t="s">
        <v>35569</v>
      </c>
      <c r="M8065" s="26">
        <v>380676108960</v>
      </c>
      <c r="N8065" s="26">
        <v>1210465300</v>
      </c>
    </row>
    <row r="8066" spans="1:14">
      <c r="A8066" s="26" t="s">
        <v>7244</v>
      </c>
      <c r="B8066" s="26" t="s">
        <v>7245</v>
      </c>
      <c r="C8066" s="26">
        <v>38440010</v>
      </c>
      <c r="D8066" s="26" t="s">
        <v>24</v>
      </c>
      <c r="E8066" s="26" t="s">
        <v>35570</v>
      </c>
      <c r="F8066" s="26" t="s">
        <v>35571</v>
      </c>
      <c r="G8066" s="26" t="s">
        <v>9579</v>
      </c>
      <c r="H8066" s="26" t="s">
        <v>987</v>
      </c>
      <c r="I8066" s="26" t="s">
        <v>11035</v>
      </c>
      <c r="J8066" s="26" t="s">
        <v>35572</v>
      </c>
      <c r="K8066" s="26" t="s">
        <v>9582</v>
      </c>
      <c r="L8066" s="26" t="s">
        <v>35573</v>
      </c>
      <c r="M8066" s="26">
        <v>380673076449</v>
      </c>
      <c r="N8066" s="26">
        <v>5625487202</v>
      </c>
    </row>
    <row r="8067" spans="1:14">
      <c r="A8067" s="26" t="s">
        <v>6895</v>
      </c>
      <c r="B8067" s="26" t="s">
        <v>6896</v>
      </c>
      <c r="C8067" s="26">
        <v>1999514</v>
      </c>
      <c r="D8067" s="26" t="s">
        <v>780</v>
      </c>
      <c r="E8067" s="26" t="s">
        <v>35574</v>
      </c>
      <c r="F8067" s="26" t="s">
        <v>22852</v>
      </c>
      <c r="G8067" s="26" t="s">
        <v>9601</v>
      </c>
      <c r="H8067" s="26" t="s">
        <v>949</v>
      </c>
      <c r="I8067" s="26" t="s">
        <v>9669</v>
      </c>
      <c r="J8067" s="26" t="s">
        <v>6897</v>
      </c>
      <c r="K8067" s="26" t="s">
        <v>9597</v>
      </c>
      <c r="L8067" s="26" t="s">
        <v>22853</v>
      </c>
      <c r="M8067" s="26">
        <v>380536233456</v>
      </c>
      <c r="N8067" s="26">
        <v>5324810100</v>
      </c>
    </row>
    <row r="8068" spans="1:14">
      <c r="A8068" s="26" t="s">
        <v>5874</v>
      </c>
      <c r="B8068" s="26" t="s">
        <v>5875</v>
      </c>
      <c r="C8068" s="26" t="s">
        <v>1604</v>
      </c>
      <c r="D8068" s="26" t="s">
        <v>24</v>
      </c>
      <c r="E8068" s="26" t="s">
        <v>35575</v>
      </c>
      <c r="F8068" s="26" t="s">
        <v>35576</v>
      </c>
      <c r="G8068" s="26" t="s">
        <v>9586</v>
      </c>
      <c r="H8068" s="26" t="s">
        <v>799</v>
      </c>
      <c r="J8068" s="26" t="s">
        <v>800</v>
      </c>
      <c r="K8068" s="26" t="s">
        <v>9597</v>
      </c>
      <c r="L8068" s="26" t="s">
        <v>24738</v>
      </c>
      <c r="M8068" s="26">
        <v>380508670024</v>
      </c>
      <c r="N8068" s="26">
        <v>4822784009</v>
      </c>
    </row>
    <row r="8069" spans="1:14">
      <c r="A8069" s="26" t="s">
        <v>6969</v>
      </c>
      <c r="B8069" s="26" t="s">
        <v>6970</v>
      </c>
      <c r="C8069" s="26">
        <v>38853852</v>
      </c>
      <c r="D8069" s="26" t="s">
        <v>24</v>
      </c>
      <c r="E8069" s="26" t="s">
        <v>35577</v>
      </c>
      <c r="F8069" s="26" t="s">
        <v>35578</v>
      </c>
      <c r="G8069" s="26" t="s">
        <v>9586</v>
      </c>
      <c r="H8069" s="26" t="s">
        <v>987</v>
      </c>
      <c r="I8069" s="26" t="s">
        <v>20511</v>
      </c>
      <c r="J8069" s="26" t="s">
        <v>24720</v>
      </c>
      <c r="K8069" s="26" t="s">
        <v>9582</v>
      </c>
      <c r="L8069" s="26" t="s">
        <v>35579</v>
      </c>
      <c r="M8069" s="26">
        <v>380682257870</v>
      </c>
      <c r="N8069" s="26">
        <v>524185302</v>
      </c>
    </row>
    <row r="8070" spans="1:14">
      <c r="A8070" s="26" t="s">
        <v>6266</v>
      </c>
      <c r="B8070" s="26" t="s">
        <v>6267</v>
      </c>
      <c r="C8070" s="26" t="s">
        <v>1604</v>
      </c>
      <c r="D8070" s="26" t="s">
        <v>24</v>
      </c>
      <c r="E8070" s="26" t="s">
        <v>35580</v>
      </c>
      <c r="F8070" s="26" t="s">
        <v>35581</v>
      </c>
      <c r="G8070" s="26" t="s">
        <v>9586</v>
      </c>
      <c r="H8070" s="26" t="s">
        <v>885</v>
      </c>
      <c r="J8070" s="26" t="s">
        <v>910</v>
      </c>
      <c r="K8070" s="26" t="s">
        <v>9597</v>
      </c>
      <c r="L8070" s="26" t="s">
        <v>22389</v>
      </c>
      <c r="M8070" s="26">
        <v>380508086053</v>
      </c>
      <c r="N8070" s="26">
        <v>5110100000</v>
      </c>
    </row>
    <row r="8071" spans="1:14">
      <c r="A8071" s="26" t="s">
        <v>6459</v>
      </c>
      <c r="B8071" s="26" t="s">
        <v>6460</v>
      </c>
      <c r="C8071" s="26">
        <v>38215504</v>
      </c>
      <c r="D8071" s="26" t="s">
        <v>24</v>
      </c>
      <c r="E8071" s="26" t="s">
        <v>35582</v>
      </c>
      <c r="F8071" s="26" t="s">
        <v>35583</v>
      </c>
      <c r="G8071" s="26" t="s">
        <v>9586</v>
      </c>
      <c r="H8071" s="26" t="s">
        <v>885</v>
      </c>
      <c r="I8071" s="26" t="s">
        <v>21376</v>
      </c>
      <c r="J8071" s="26" t="s">
        <v>6236</v>
      </c>
      <c r="K8071" s="26" t="s">
        <v>9582</v>
      </c>
      <c r="L8071" s="26" t="s">
        <v>35584</v>
      </c>
      <c r="M8071" s="26">
        <v>380486150117</v>
      </c>
      <c r="N8071" s="26">
        <v>524381002</v>
      </c>
    </row>
    <row r="8072" spans="1:14">
      <c r="A8072" s="26" t="s">
        <v>3560</v>
      </c>
      <c r="B8072" s="26" t="s">
        <v>3561</v>
      </c>
      <c r="C8072" s="26">
        <v>39048956</v>
      </c>
      <c r="D8072" s="26" t="s">
        <v>24</v>
      </c>
      <c r="E8072" s="26" t="s">
        <v>35585</v>
      </c>
      <c r="F8072" s="26" t="s">
        <v>35586</v>
      </c>
      <c r="G8072" s="26" t="s">
        <v>9586</v>
      </c>
      <c r="H8072" s="26" t="s">
        <v>392</v>
      </c>
      <c r="I8072" s="26" t="s">
        <v>10620</v>
      </c>
      <c r="J8072" s="26" t="s">
        <v>35587</v>
      </c>
      <c r="K8072" s="26" t="s">
        <v>9582</v>
      </c>
      <c r="L8072" s="26" t="s">
        <v>35588</v>
      </c>
      <c r="M8072" s="26">
        <v>380976990843</v>
      </c>
      <c r="N8072" s="26">
        <v>2125386201</v>
      </c>
    </row>
    <row r="8073" spans="1:14">
      <c r="A8073" s="26" t="s">
        <v>3372</v>
      </c>
      <c r="B8073" s="26" t="s">
        <v>3373</v>
      </c>
      <c r="C8073" s="26">
        <v>41769166</v>
      </c>
      <c r="D8073" s="26" t="s">
        <v>24</v>
      </c>
      <c r="E8073" s="26" t="s">
        <v>35589</v>
      </c>
      <c r="F8073" s="26" t="s">
        <v>35590</v>
      </c>
      <c r="G8073" s="26" t="s">
        <v>9586</v>
      </c>
      <c r="H8073" s="26" t="s">
        <v>392</v>
      </c>
      <c r="I8073" s="26" t="s">
        <v>11040</v>
      </c>
      <c r="J8073" s="26" t="s">
        <v>7724</v>
      </c>
      <c r="K8073" s="26" t="s">
        <v>9582</v>
      </c>
      <c r="L8073" s="26" t="s">
        <v>35591</v>
      </c>
      <c r="M8073" s="26">
        <v>380314335510</v>
      </c>
      <c r="N8073" s="26">
        <v>2121283001</v>
      </c>
    </row>
    <row r="8074" spans="1:14">
      <c r="A8074" s="26" t="s">
        <v>7580</v>
      </c>
      <c r="B8074" s="26" t="s">
        <v>7581</v>
      </c>
      <c r="C8074" s="26">
        <v>38509208</v>
      </c>
      <c r="D8074" s="26" t="s">
        <v>24</v>
      </c>
      <c r="E8074" s="26" t="s">
        <v>35592</v>
      </c>
      <c r="F8074" s="26" t="s">
        <v>35593</v>
      </c>
      <c r="G8074" s="26" t="s">
        <v>9579</v>
      </c>
      <c r="H8074" s="26" t="s">
        <v>1088</v>
      </c>
      <c r="I8074" s="26" t="s">
        <v>9818</v>
      </c>
      <c r="J8074" s="26" t="s">
        <v>35594</v>
      </c>
      <c r="K8074" s="26" t="s">
        <v>9582</v>
      </c>
      <c r="L8074" s="26" t="s">
        <v>35595</v>
      </c>
      <c r="M8074" s="26">
        <v>380354442733</v>
      </c>
      <c r="N8074" s="26">
        <v>2623255201</v>
      </c>
    </row>
    <row r="8075" spans="1:14">
      <c r="A8075" s="26" t="s">
        <v>7629</v>
      </c>
      <c r="B8075" s="26" t="s">
        <v>7630</v>
      </c>
      <c r="C8075" s="26">
        <v>39511438</v>
      </c>
      <c r="D8075" s="26" t="s">
        <v>24</v>
      </c>
      <c r="E8075" s="26" t="s">
        <v>35596</v>
      </c>
      <c r="F8075" s="26" t="s">
        <v>35597</v>
      </c>
      <c r="G8075" s="26" t="s">
        <v>9579</v>
      </c>
      <c r="H8075" s="26" t="s">
        <v>1088</v>
      </c>
      <c r="J8075" s="26" t="s">
        <v>35598</v>
      </c>
      <c r="K8075" s="26" t="s">
        <v>9582</v>
      </c>
      <c r="L8075" s="26" t="s">
        <v>35599</v>
      </c>
      <c r="M8075" s="26">
        <v>761959639472</v>
      </c>
      <c r="N8075" s="26">
        <v>6122483904</v>
      </c>
    </row>
    <row r="8076" spans="1:14">
      <c r="A8076" s="26" t="s">
        <v>2616</v>
      </c>
      <c r="B8076" s="26" t="s">
        <v>2611</v>
      </c>
      <c r="C8076" s="26">
        <v>37734221</v>
      </c>
      <c r="D8076" s="26" t="s">
        <v>24</v>
      </c>
      <c r="E8076" s="26" t="s">
        <v>35600</v>
      </c>
      <c r="F8076" s="26" t="s">
        <v>35601</v>
      </c>
      <c r="G8076" s="26" t="s">
        <v>9586</v>
      </c>
      <c r="H8076" s="26" t="s">
        <v>133</v>
      </c>
      <c r="J8076" s="26" t="s">
        <v>223</v>
      </c>
      <c r="K8076" s="26" t="s">
        <v>9597</v>
      </c>
      <c r="L8076" s="26" t="s">
        <v>35602</v>
      </c>
      <c r="M8076" s="26">
        <v>380676103265</v>
      </c>
      <c r="N8076" s="26">
        <v>1211900000</v>
      </c>
    </row>
    <row r="8077" spans="1:14">
      <c r="A8077" s="26" t="s">
        <v>4253</v>
      </c>
      <c r="B8077" s="26" t="s">
        <v>4254</v>
      </c>
      <c r="C8077" s="26">
        <v>41394939</v>
      </c>
      <c r="D8077" s="26" t="s">
        <v>24</v>
      </c>
      <c r="E8077" s="26" t="s">
        <v>35603</v>
      </c>
      <c r="F8077" s="26" t="s">
        <v>35604</v>
      </c>
      <c r="G8077" s="26" t="s">
        <v>9579</v>
      </c>
      <c r="H8077" s="26" t="s">
        <v>506</v>
      </c>
      <c r="I8077" s="26" t="s">
        <v>9951</v>
      </c>
      <c r="J8077" s="26" t="s">
        <v>35605</v>
      </c>
      <c r="K8077" s="26" t="s">
        <v>9582</v>
      </c>
      <c r="L8077" s="26" t="s">
        <v>35606</v>
      </c>
      <c r="M8077" s="26">
        <v>380347966290</v>
      </c>
      <c r="N8077" s="26">
        <v>2625610108</v>
      </c>
    </row>
    <row r="8078" spans="1:14">
      <c r="A8078" s="26" t="s">
        <v>3805</v>
      </c>
      <c r="B8078" s="26" t="s">
        <v>3806</v>
      </c>
      <c r="C8078" s="26">
        <v>41083586</v>
      </c>
      <c r="D8078" s="26" t="s">
        <v>24</v>
      </c>
      <c r="E8078" s="26" t="s">
        <v>35607</v>
      </c>
      <c r="F8078" s="26" t="s">
        <v>35608</v>
      </c>
      <c r="G8078" s="26" t="s">
        <v>9579</v>
      </c>
      <c r="H8078" s="26" t="s">
        <v>468</v>
      </c>
      <c r="I8078" s="26" t="s">
        <v>9977</v>
      </c>
      <c r="J8078" s="26" t="s">
        <v>35609</v>
      </c>
      <c r="K8078" s="26" t="s">
        <v>9582</v>
      </c>
      <c r="L8078" s="26" t="s">
        <v>35610</v>
      </c>
      <c r="M8078" s="26">
        <v>380992080596</v>
      </c>
      <c r="N8078" s="26">
        <v>2323955408</v>
      </c>
    </row>
    <row r="8079" spans="1:14">
      <c r="A8079" s="26" t="s">
        <v>7082</v>
      </c>
      <c r="B8079" s="26" t="s">
        <v>7083</v>
      </c>
      <c r="C8079" s="26">
        <v>38407717</v>
      </c>
      <c r="D8079" s="26" t="s">
        <v>24</v>
      </c>
      <c r="E8079" s="26" t="s">
        <v>35611</v>
      </c>
      <c r="F8079" s="26" t="s">
        <v>10435</v>
      </c>
      <c r="G8079" s="26" t="s">
        <v>9586</v>
      </c>
      <c r="H8079" s="26" t="s">
        <v>987</v>
      </c>
      <c r="I8079" s="26" t="s">
        <v>10311</v>
      </c>
      <c r="J8079" s="26" t="s">
        <v>7081</v>
      </c>
      <c r="K8079" s="26" t="s">
        <v>9597</v>
      </c>
      <c r="L8079" s="26" t="s">
        <v>35612</v>
      </c>
      <c r="M8079" s="26">
        <v>380971797021</v>
      </c>
      <c r="N8079" s="26">
        <v>5623410100</v>
      </c>
    </row>
    <row r="8080" spans="1:14">
      <c r="A8080" s="26" t="s">
        <v>5040</v>
      </c>
      <c r="B8080" s="26" t="s">
        <v>5036</v>
      </c>
      <c r="C8080" s="26">
        <v>1996208</v>
      </c>
      <c r="D8080" s="26" t="s">
        <v>24</v>
      </c>
      <c r="E8080" s="26" t="s">
        <v>35613</v>
      </c>
      <c r="F8080" s="26" t="s">
        <v>35614</v>
      </c>
      <c r="G8080" s="26" t="s">
        <v>9579</v>
      </c>
      <c r="H8080" s="26" t="s">
        <v>735</v>
      </c>
      <c r="I8080" s="26" t="s">
        <v>9605</v>
      </c>
      <c r="J8080" s="26" t="s">
        <v>412</v>
      </c>
      <c r="K8080" s="26" t="s">
        <v>9582</v>
      </c>
      <c r="L8080" s="26" t="s">
        <v>35615</v>
      </c>
      <c r="M8080" s="26">
        <v>380966823098</v>
      </c>
      <c r="N8080" s="26">
        <v>2124485801</v>
      </c>
    </row>
    <row r="8081" spans="1:14">
      <c r="A8081" s="26" t="s">
        <v>4446</v>
      </c>
      <c r="B8081" s="26" t="s">
        <v>4447</v>
      </c>
      <c r="C8081" s="26">
        <v>38462249</v>
      </c>
      <c r="D8081" s="26" t="s">
        <v>24</v>
      </c>
      <c r="E8081" s="26" t="s">
        <v>35616</v>
      </c>
      <c r="F8081" s="26" t="s">
        <v>35617</v>
      </c>
      <c r="G8081" s="26" t="s">
        <v>9579</v>
      </c>
      <c r="H8081" s="26" t="s">
        <v>576</v>
      </c>
      <c r="I8081" s="26" t="s">
        <v>10867</v>
      </c>
      <c r="J8081" s="26" t="s">
        <v>11036</v>
      </c>
      <c r="K8081" s="26" t="s">
        <v>9582</v>
      </c>
      <c r="L8081" s="26" t="s">
        <v>35618</v>
      </c>
      <c r="M8081" s="26">
        <v>380457833217</v>
      </c>
      <c r="N8081" s="26">
        <v>122083601</v>
      </c>
    </row>
    <row r="8082" spans="1:14">
      <c r="A8082" s="26" t="s">
        <v>3392</v>
      </c>
      <c r="B8082" s="26" t="s">
        <v>3393</v>
      </c>
      <c r="C8082" s="26" t="s">
        <v>1604</v>
      </c>
      <c r="D8082" s="26" t="s">
        <v>24</v>
      </c>
      <c r="E8082" s="26" t="s">
        <v>35619</v>
      </c>
      <c r="F8082" s="26" t="s">
        <v>35620</v>
      </c>
      <c r="G8082" s="26" t="s">
        <v>9586</v>
      </c>
      <c r="H8082" s="26" t="s">
        <v>392</v>
      </c>
      <c r="I8082" s="26" t="s">
        <v>12978</v>
      </c>
      <c r="J8082" s="26" t="s">
        <v>3394</v>
      </c>
      <c r="K8082" s="26" t="s">
        <v>9582</v>
      </c>
      <c r="L8082" s="26" t="s">
        <v>35621</v>
      </c>
      <c r="M8082" s="26">
        <v>380502109024</v>
      </c>
      <c r="N8082" s="26">
        <v>523782001</v>
      </c>
    </row>
    <row r="8083" spans="1:14">
      <c r="A8083" s="26" t="s">
        <v>3483</v>
      </c>
      <c r="B8083" s="26" t="s">
        <v>3484</v>
      </c>
      <c r="C8083" s="26">
        <v>42043319</v>
      </c>
      <c r="D8083" s="26" t="s">
        <v>24</v>
      </c>
      <c r="E8083" s="26" t="s">
        <v>35622</v>
      </c>
      <c r="F8083" s="26" t="s">
        <v>35623</v>
      </c>
      <c r="G8083" s="26" t="s">
        <v>9586</v>
      </c>
      <c r="H8083" s="26" t="s">
        <v>392</v>
      </c>
      <c r="I8083" s="26" t="s">
        <v>10627</v>
      </c>
      <c r="J8083" s="26" t="s">
        <v>3504</v>
      </c>
      <c r="K8083" s="26" t="s">
        <v>9582</v>
      </c>
      <c r="L8083" s="26" t="s">
        <v>35624</v>
      </c>
      <c r="M8083" s="26">
        <v>380985899858</v>
      </c>
      <c r="N8083" s="26">
        <v>2124487601</v>
      </c>
    </row>
    <row r="8084" spans="1:14">
      <c r="A8084" s="26" t="s">
        <v>8498</v>
      </c>
      <c r="B8084" s="26" t="s">
        <v>8499</v>
      </c>
      <c r="C8084" s="26">
        <v>40655297</v>
      </c>
      <c r="D8084" s="26" t="s">
        <v>24</v>
      </c>
      <c r="E8084" s="26" t="s">
        <v>35625</v>
      </c>
      <c r="F8084" s="26" t="s">
        <v>35626</v>
      </c>
      <c r="G8084" s="26" t="s">
        <v>9586</v>
      </c>
      <c r="H8084" s="26" t="s">
        <v>1269</v>
      </c>
      <c r="I8084" s="26" t="s">
        <v>12727</v>
      </c>
      <c r="J8084" s="26" t="s">
        <v>35627</v>
      </c>
      <c r="K8084" s="26" t="s">
        <v>9582</v>
      </c>
      <c r="L8084" s="26" t="s">
        <v>35628</v>
      </c>
      <c r="M8084" s="26">
        <v>761060445251</v>
      </c>
      <c r="N8084" s="26">
        <v>6510390002</v>
      </c>
    </row>
    <row r="8085" spans="1:14">
      <c r="A8085" s="26" t="s">
        <v>5063</v>
      </c>
      <c r="B8085" s="26" t="s">
        <v>5064</v>
      </c>
      <c r="C8085" s="26">
        <v>34167494</v>
      </c>
      <c r="D8085" s="26" t="s">
        <v>1701</v>
      </c>
      <c r="E8085" s="26" t="s">
        <v>35629</v>
      </c>
      <c r="F8085" s="26" t="s">
        <v>35630</v>
      </c>
      <c r="G8085" s="26" t="s">
        <v>9601</v>
      </c>
      <c r="H8085" s="26" t="s">
        <v>735</v>
      </c>
      <c r="J8085" s="26" t="s">
        <v>35631</v>
      </c>
      <c r="K8085" s="26" t="s">
        <v>9606</v>
      </c>
      <c r="L8085" s="26" t="s">
        <v>35632</v>
      </c>
      <c r="M8085" s="26">
        <v>380974904198</v>
      </c>
      <c r="N8085" s="26">
        <v>4621255700</v>
      </c>
    </row>
    <row r="8086" spans="1:14">
      <c r="A8086" s="26" t="s">
        <v>8754</v>
      </c>
      <c r="B8086" s="26" t="s">
        <v>8755</v>
      </c>
      <c r="C8086" s="26">
        <v>38611140</v>
      </c>
      <c r="D8086" s="26" t="s">
        <v>24</v>
      </c>
      <c r="E8086" s="26" t="s">
        <v>35633</v>
      </c>
      <c r="F8086" s="26" t="s">
        <v>35634</v>
      </c>
      <c r="G8086" s="26" t="s">
        <v>9586</v>
      </c>
      <c r="H8086" s="26" t="s">
        <v>1308</v>
      </c>
      <c r="I8086" s="26" t="s">
        <v>21438</v>
      </c>
      <c r="J8086" s="26" t="s">
        <v>35635</v>
      </c>
      <c r="K8086" s="26" t="s">
        <v>9582</v>
      </c>
      <c r="L8086" s="26" t="s">
        <v>35636</v>
      </c>
      <c r="M8086" s="26">
        <v>380384494222</v>
      </c>
      <c r="N8086" s="26">
        <v>6824787001</v>
      </c>
    </row>
    <row r="8087" spans="1:14">
      <c r="A8087" s="26" t="s">
        <v>2766</v>
      </c>
      <c r="B8087" s="26" t="s">
        <v>2767</v>
      </c>
      <c r="C8087" s="26">
        <v>36729598</v>
      </c>
      <c r="D8087" s="26" t="s">
        <v>24</v>
      </c>
      <c r="E8087" s="26" t="s">
        <v>35637</v>
      </c>
      <c r="F8087" s="26" t="s">
        <v>35638</v>
      </c>
      <c r="G8087" s="26" t="s">
        <v>9579</v>
      </c>
      <c r="H8087" s="26" t="s">
        <v>133</v>
      </c>
      <c r="I8087" s="26" t="s">
        <v>9717</v>
      </c>
      <c r="J8087" s="26" t="s">
        <v>35639</v>
      </c>
      <c r="K8087" s="26" t="s">
        <v>9582</v>
      </c>
      <c r="L8087" s="26" t="s">
        <v>35640</v>
      </c>
      <c r="M8087" s="26">
        <v>380977932101</v>
      </c>
      <c r="N8087" s="26">
        <v>1225884818</v>
      </c>
    </row>
    <row r="8088" spans="1:14">
      <c r="A8088" s="26" t="s">
        <v>2768</v>
      </c>
      <c r="B8088" s="26" t="s">
        <v>2769</v>
      </c>
      <c r="C8088" s="26">
        <v>36877528</v>
      </c>
      <c r="D8088" s="26" t="s">
        <v>24</v>
      </c>
      <c r="E8088" s="26" t="s">
        <v>35641</v>
      </c>
      <c r="F8088" s="26" t="s">
        <v>35642</v>
      </c>
      <c r="G8088" s="26" t="s">
        <v>9586</v>
      </c>
      <c r="H8088" s="26" t="s">
        <v>133</v>
      </c>
      <c r="I8088" s="26" t="s">
        <v>18670</v>
      </c>
      <c r="J8088" s="26" t="s">
        <v>35643</v>
      </c>
      <c r="K8088" s="26" t="s">
        <v>9582</v>
      </c>
      <c r="L8088" s="26" t="s">
        <v>35644</v>
      </c>
      <c r="M8088" s="26">
        <v>761555839076</v>
      </c>
      <c r="N8088" s="26">
        <v>1225982501</v>
      </c>
    </row>
    <row r="8089" spans="1:14">
      <c r="A8089" s="26" t="s">
        <v>7476</v>
      </c>
      <c r="B8089" s="26" t="s">
        <v>7477</v>
      </c>
      <c r="C8089" s="26">
        <v>5481004</v>
      </c>
      <c r="D8089" s="26" t="s">
        <v>780</v>
      </c>
      <c r="E8089" s="26" t="s">
        <v>35645</v>
      </c>
      <c r="F8089" s="26" t="s">
        <v>35646</v>
      </c>
      <c r="G8089" s="26" t="s">
        <v>9601</v>
      </c>
      <c r="H8089" s="26" t="s">
        <v>1025</v>
      </c>
      <c r="J8089" s="26" t="s">
        <v>1065</v>
      </c>
      <c r="K8089" s="26" t="s">
        <v>9597</v>
      </c>
      <c r="L8089" s="26" t="s">
        <v>35647</v>
      </c>
      <c r="M8089" s="26">
        <v>380999003142</v>
      </c>
      <c r="N8089" s="26">
        <v>5910100000</v>
      </c>
    </row>
    <row r="8090" spans="1:14">
      <c r="A8090" s="26" t="s">
        <v>4399</v>
      </c>
      <c r="B8090" s="26" t="s">
        <v>4400</v>
      </c>
      <c r="C8090" s="26">
        <v>38462558</v>
      </c>
      <c r="D8090" s="26" t="s">
        <v>24</v>
      </c>
      <c r="E8090" s="26" t="s">
        <v>35648</v>
      </c>
      <c r="F8090" s="26" t="s">
        <v>35649</v>
      </c>
      <c r="G8090" s="26" t="s">
        <v>9586</v>
      </c>
      <c r="H8090" s="26" t="s">
        <v>576</v>
      </c>
      <c r="I8090" s="26" t="s">
        <v>11832</v>
      </c>
      <c r="J8090" s="26" t="s">
        <v>12401</v>
      </c>
      <c r="K8090" s="26" t="s">
        <v>9582</v>
      </c>
      <c r="L8090" s="26" t="s">
        <v>35650</v>
      </c>
      <c r="M8090" s="26">
        <v>380978749013</v>
      </c>
      <c r="N8090" s="26">
        <v>120482906</v>
      </c>
    </row>
    <row r="8091" spans="1:14">
      <c r="A8091" s="26" t="s">
        <v>7823</v>
      </c>
      <c r="B8091" s="26" t="s">
        <v>7824</v>
      </c>
      <c r="C8091" s="26">
        <v>38427288</v>
      </c>
      <c r="D8091" s="26" t="s">
        <v>24</v>
      </c>
      <c r="E8091" s="26" t="s">
        <v>35651</v>
      </c>
      <c r="F8091" s="26" t="s">
        <v>35652</v>
      </c>
      <c r="G8091" s="26" t="s">
        <v>9586</v>
      </c>
      <c r="H8091" s="26" t="s">
        <v>1088</v>
      </c>
      <c r="I8091" s="26" t="s">
        <v>10796</v>
      </c>
      <c r="J8091" s="26" t="s">
        <v>35653</v>
      </c>
      <c r="K8091" s="26" t="s">
        <v>9582</v>
      </c>
      <c r="L8091" s="26" t="s">
        <v>35654</v>
      </c>
      <c r="M8091" s="26">
        <v>380355262817</v>
      </c>
      <c r="N8091" s="26">
        <v>6125585501</v>
      </c>
    </row>
    <row r="8092" spans="1:14">
      <c r="A8092" s="26" t="s">
        <v>4185</v>
      </c>
      <c r="B8092" s="26" t="s">
        <v>4186</v>
      </c>
      <c r="C8092" s="26">
        <v>41991609</v>
      </c>
      <c r="D8092" s="26" t="s">
        <v>24</v>
      </c>
      <c r="E8092" s="26" t="s">
        <v>35655</v>
      </c>
      <c r="F8092" s="26" t="s">
        <v>35656</v>
      </c>
      <c r="G8092" s="26" t="s">
        <v>9586</v>
      </c>
      <c r="H8092" s="26" t="s">
        <v>506</v>
      </c>
      <c r="J8092" s="26" t="s">
        <v>4441</v>
      </c>
      <c r="K8092" s="26" t="s">
        <v>9582</v>
      </c>
      <c r="L8092" s="26" t="s">
        <v>35657</v>
      </c>
      <c r="M8092" s="26">
        <v>380343393632</v>
      </c>
      <c r="N8092" s="26">
        <v>523084001</v>
      </c>
    </row>
    <row r="8093" spans="1:14">
      <c r="A8093" s="26" t="s">
        <v>5645</v>
      </c>
      <c r="B8093" s="26" t="s">
        <v>5646</v>
      </c>
      <c r="C8093" s="26" t="s">
        <v>1604</v>
      </c>
      <c r="D8093" s="26" t="s">
        <v>24</v>
      </c>
      <c r="E8093" s="26" t="s">
        <v>35658</v>
      </c>
      <c r="F8093" s="26" t="s">
        <v>35659</v>
      </c>
      <c r="G8093" s="26" t="s">
        <v>9591</v>
      </c>
      <c r="H8093" s="26" t="s">
        <v>799</v>
      </c>
      <c r="J8093" s="26" t="s">
        <v>800</v>
      </c>
      <c r="K8093" s="26" t="s">
        <v>9597</v>
      </c>
      <c r="L8093" s="26" t="s">
        <v>35660</v>
      </c>
      <c r="M8093" s="26">
        <v>380679442855</v>
      </c>
      <c r="N8093" s="26">
        <v>4822784009</v>
      </c>
    </row>
    <row r="8094" spans="1:14">
      <c r="A8094" s="26" t="s">
        <v>8030</v>
      </c>
      <c r="B8094" s="26" t="s">
        <v>8031</v>
      </c>
      <c r="C8094" s="26">
        <v>38602768</v>
      </c>
      <c r="D8094" s="26" t="s">
        <v>24</v>
      </c>
      <c r="E8094" s="26" t="s">
        <v>35661</v>
      </c>
      <c r="F8094" s="26" t="s">
        <v>35662</v>
      </c>
      <c r="G8094" s="26" t="s">
        <v>9586</v>
      </c>
      <c r="H8094" s="26" t="s">
        <v>1122</v>
      </c>
      <c r="I8094" s="26" t="s">
        <v>11395</v>
      </c>
      <c r="J8094" s="26" t="s">
        <v>14133</v>
      </c>
      <c r="K8094" s="26" t="s">
        <v>9582</v>
      </c>
      <c r="L8094" s="26" t="s">
        <v>35663</v>
      </c>
      <c r="M8094" s="26">
        <v>380574064217</v>
      </c>
      <c r="N8094" s="26">
        <v>5922982702</v>
      </c>
    </row>
    <row r="8095" spans="1:14">
      <c r="A8095" s="26" t="s">
        <v>6124</v>
      </c>
      <c r="B8095" s="26" t="s">
        <v>6125</v>
      </c>
      <c r="C8095" s="26">
        <v>41886843</v>
      </c>
      <c r="D8095" s="26" t="s">
        <v>24</v>
      </c>
      <c r="E8095" s="26" t="s">
        <v>35664</v>
      </c>
      <c r="F8095" s="26" t="s">
        <v>35665</v>
      </c>
      <c r="G8095" s="26" t="s">
        <v>9586</v>
      </c>
      <c r="H8095" s="26" t="s">
        <v>885</v>
      </c>
      <c r="I8095" s="26" t="s">
        <v>894</v>
      </c>
      <c r="J8095" s="26" t="s">
        <v>6502</v>
      </c>
      <c r="K8095" s="26" t="s">
        <v>9582</v>
      </c>
      <c r="L8095" s="26" t="s">
        <v>35666</v>
      </c>
      <c r="M8095" s="26">
        <v>380977228450</v>
      </c>
      <c r="N8095" s="26">
        <v>5120887201</v>
      </c>
    </row>
    <row r="8096" spans="1:14">
      <c r="A8096" s="26" t="s">
        <v>6709</v>
      </c>
      <c r="B8096" s="26" t="s">
        <v>6708</v>
      </c>
      <c r="C8096" s="26">
        <v>1111598</v>
      </c>
      <c r="D8096" s="26" t="s">
        <v>780</v>
      </c>
      <c r="E8096" s="26" t="s">
        <v>35667</v>
      </c>
      <c r="F8096" s="26" t="s">
        <v>32816</v>
      </c>
      <c r="G8096" s="26" t="s">
        <v>9601</v>
      </c>
      <c r="H8096" s="26" t="s">
        <v>949</v>
      </c>
      <c r="J8096" s="26" t="s">
        <v>962</v>
      </c>
      <c r="K8096" s="26" t="s">
        <v>9597</v>
      </c>
      <c r="L8096" s="26" t="s">
        <v>35668</v>
      </c>
      <c r="M8096" s="26">
        <v>761511869305</v>
      </c>
      <c r="N8096" s="26">
        <v>5310400000</v>
      </c>
    </row>
    <row r="8097" spans="1:14">
      <c r="A8097" s="26" t="s">
        <v>2365</v>
      </c>
      <c r="B8097" s="26" t="s">
        <v>2366</v>
      </c>
      <c r="C8097" s="26">
        <v>39944539</v>
      </c>
      <c r="D8097" s="26" t="s">
        <v>24</v>
      </c>
      <c r="E8097" s="26" t="s">
        <v>35669</v>
      </c>
      <c r="F8097" s="26" t="s">
        <v>138</v>
      </c>
      <c r="G8097" s="26" t="s">
        <v>9591</v>
      </c>
      <c r="H8097" s="26" t="s">
        <v>133</v>
      </c>
      <c r="I8097" s="26" t="s">
        <v>9917</v>
      </c>
      <c r="J8097" s="26" t="s">
        <v>138</v>
      </c>
      <c r="K8097" s="26" t="s">
        <v>9597</v>
      </c>
      <c r="L8097" s="26" t="s">
        <v>35670</v>
      </c>
      <c r="M8097" s="26">
        <v>380675919195</v>
      </c>
      <c r="N8097" s="26">
        <v>1221010100</v>
      </c>
    </row>
    <row r="8098" spans="1:14">
      <c r="A8098" s="26" t="s">
        <v>2080</v>
      </c>
      <c r="B8098" s="26" t="s">
        <v>2081</v>
      </c>
      <c r="C8098" s="26">
        <v>38485727</v>
      </c>
      <c r="D8098" s="26" t="s">
        <v>24</v>
      </c>
      <c r="E8098" s="26" t="s">
        <v>35671</v>
      </c>
      <c r="F8098" s="26" t="s">
        <v>35672</v>
      </c>
      <c r="G8098" s="26" t="s">
        <v>9579</v>
      </c>
      <c r="H8098" s="26" t="s">
        <v>103</v>
      </c>
      <c r="I8098" s="26" t="s">
        <v>9833</v>
      </c>
      <c r="J8098" s="26" t="s">
        <v>35673</v>
      </c>
      <c r="K8098" s="26" t="s">
        <v>9582</v>
      </c>
      <c r="L8098" s="26" t="s">
        <v>35674</v>
      </c>
      <c r="M8098" s="26">
        <v>380337723957</v>
      </c>
      <c r="N8098" s="26">
        <v>723380404</v>
      </c>
    </row>
    <row r="8099" spans="1:14">
      <c r="A8099" s="26" t="s">
        <v>4037</v>
      </c>
      <c r="B8099" s="26" t="s">
        <v>4035</v>
      </c>
      <c r="C8099" s="26">
        <v>1993629</v>
      </c>
      <c r="D8099" s="26" t="s">
        <v>24</v>
      </c>
      <c r="E8099" s="26" t="s">
        <v>35675</v>
      </c>
      <c r="F8099" s="26" t="s">
        <v>35676</v>
      </c>
      <c r="G8099" s="26" t="s">
        <v>9579</v>
      </c>
      <c r="H8099" s="26" t="s">
        <v>506</v>
      </c>
      <c r="J8099" s="26" t="s">
        <v>35677</v>
      </c>
      <c r="K8099" s="26" t="s">
        <v>9582</v>
      </c>
      <c r="L8099" s="26" t="s">
        <v>35678</v>
      </c>
      <c r="M8099" s="26">
        <v>380347643534</v>
      </c>
      <c r="N8099" s="26">
        <v>2625255305</v>
      </c>
    </row>
    <row r="8100" spans="1:14">
      <c r="A8100" s="26" t="s">
        <v>1982</v>
      </c>
      <c r="B8100" s="26" t="s">
        <v>1983</v>
      </c>
      <c r="C8100" s="26">
        <v>38692240</v>
      </c>
      <c r="D8100" s="26" t="s">
        <v>24</v>
      </c>
      <c r="E8100" s="26" t="s">
        <v>35679</v>
      </c>
      <c r="F8100" s="26" t="s">
        <v>35680</v>
      </c>
      <c r="G8100" s="26" t="s">
        <v>9586</v>
      </c>
      <c r="H8100" s="26" t="s">
        <v>103</v>
      </c>
      <c r="I8100" s="26" t="s">
        <v>26037</v>
      </c>
      <c r="J8100" s="26" t="s">
        <v>1980</v>
      </c>
      <c r="K8100" s="26" t="s">
        <v>9606</v>
      </c>
      <c r="L8100" s="26" t="s">
        <v>27250</v>
      </c>
      <c r="M8100" s="26">
        <v>380337221238</v>
      </c>
      <c r="N8100" s="26">
        <v>721155100</v>
      </c>
    </row>
    <row r="8101" spans="1:14">
      <c r="A8101" s="26" t="s">
        <v>8718</v>
      </c>
      <c r="B8101" s="26" t="s">
        <v>8719</v>
      </c>
      <c r="C8101" s="26">
        <v>41877252</v>
      </c>
      <c r="D8101" s="26" t="s">
        <v>24</v>
      </c>
      <c r="E8101" s="26" t="s">
        <v>35681</v>
      </c>
      <c r="F8101" s="26" t="s">
        <v>35682</v>
      </c>
      <c r="G8101" s="26" t="s">
        <v>9586</v>
      </c>
      <c r="H8101" s="26" t="s">
        <v>1308</v>
      </c>
      <c r="I8101" s="26" t="s">
        <v>15727</v>
      </c>
      <c r="J8101" s="26" t="s">
        <v>35683</v>
      </c>
      <c r="K8101" s="26" t="s">
        <v>9582</v>
      </c>
      <c r="L8101" s="26" t="s">
        <v>35684</v>
      </c>
      <c r="M8101" s="26">
        <v>380384392321</v>
      </c>
      <c r="N8101" s="26">
        <v>6823655403</v>
      </c>
    </row>
    <row r="8102" spans="1:14">
      <c r="A8102" s="26" t="s">
        <v>8340</v>
      </c>
      <c r="B8102" s="26" t="s">
        <v>8341</v>
      </c>
      <c r="C8102" s="26">
        <v>2001481</v>
      </c>
      <c r="D8102" s="26" t="s">
        <v>780</v>
      </c>
      <c r="E8102" s="26" t="s">
        <v>35685</v>
      </c>
      <c r="F8102" s="26" t="s">
        <v>8341</v>
      </c>
      <c r="G8102" s="26" t="s">
        <v>9601</v>
      </c>
      <c r="H8102" s="26" t="s">
        <v>1122</v>
      </c>
      <c r="J8102" s="26" t="s">
        <v>8039</v>
      </c>
      <c r="K8102" s="26" t="s">
        <v>9597</v>
      </c>
      <c r="L8102" s="26" t="s">
        <v>35686</v>
      </c>
      <c r="M8102" s="26">
        <v>761154503948</v>
      </c>
      <c r="N8102" s="26">
        <v>6310100000</v>
      </c>
    </row>
    <row r="8103" spans="1:14">
      <c r="A8103" s="26" t="s">
        <v>4829</v>
      </c>
      <c r="B8103" s="26" t="s">
        <v>4830</v>
      </c>
      <c r="C8103" s="26">
        <v>38135969</v>
      </c>
      <c r="D8103" s="26" t="s">
        <v>24</v>
      </c>
      <c r="E8103" s="26" t="s">
        <v>35687</v>
      </c>
      <c r="F8103" s="26" t="s">
        <v>35688</v>
      </c>
      <c r="G8103" s="26" t="s">
        <v>9586</v>
      </c>
      <c r="H8103" s="26" t="s">
        <v>711</v>
      </c>
      <c r="I8103" s="26" t="s">
        <v>9649</v>
      </c>
      <c r="J8103" s="26" t="s">
        <v>35689</v>
      </c>
      <c r="K8103" s="26" t="s">
        <v>9582</v>
      </c>
      <c r="L8103" s="26" t="s">
        <v>35690</v>
      </c>
      <c r="M8103" s="26">
        <v>380688116082</v>
      </c>
      <c r="N8103" s="26">
        <v>124383401</v>
      </c>
    </row>
    <row r="8104" spans="1:14">
      <c r="A8104" s="26" t="s">
        <v>7240</v>
      </c>
      <c r="B8104" s="26" t="s">
        <v>7241</v>
      </c>
      <c r="C8104" s="26">
        <v>38645384</v>
      </c>
      <c r="D8104" s="26" t="s">
        <v>24</v>
      </c>
      <c r="E8104" s="26" t="s">
        <v>35691</v>
      </c>
      <c r="F8104" s="26" t="s">
        <v>35692</v>
      </c>
      <c r="G8104" s="26" t="s">
        <v>9591</v>
      </c>
      <c r="H8104" s="26" t="s">
        <v>987</v>
      </c>
      <c r="J8104" s="26" t="s">
        <v>646</v>
      </c>
      <c r="K8104" s="26" t="s">
        <v>9606</v>
      </c>
      <c r="L8104" s="26" t="s">
        <v>35693</v>
      </c>
      <c r="M8104" s="26">
        <v>761923236858</v>
      </c>
      <c r="N8104" s="26">
        <v>1824287321</v>
      </c>
    </row>
    <row r="8105" spans="1:14">
      <c r="A8105" s="26" t="s">
        <v>7851</v>
      </c>
      <c r="B8105" s="26" t="s">
        <v>7852</v>
      </c>
      <c r="C8105" s="26">
        <v>38248739</v>
      </c>
      <c r="D8105" s="26" t="s">
        <v>24</v>
      </c>
      <c r="E8105" s="26" t="s">
        <v>35694</v>
      </c>
      <c r="F8105" s="26" t="s">
        <v>35695</v>
      </c>
      <c r="G8105" s="26" t="s">
        <v>9591</v>
      </c>
      <c r="H8105" s="26" t="s">
        <v>1122</v>
      </c>
      <c r="I8105" s="26" t="s">
        <v>10331</v>
      </c>
      <c r="J8105" s="26" t="s">
        <v>35696</v>
      </c>
      <c r="K8105" s="26" t="s">
        <v>9582</v>
      </c>
      <c r="L8105" s="26" t="s">
        <v>35697</v>
      </c>
      <c r="M8105" s="26">
        <v>380958880775</v>
      </c>
      <c r="N8105" s="26">
        <v>6320480507</v>
      </c>
    </row>
    <row r="8106" spans="1:14">
      <c r="A8106" s="26" t="s">
        <v>5393</v>
      </c>
      <c r="B8106" s="26" t="s">
        <v>5388</v>
      </c>
      <c r="C8106" s="26">
        <v>1997248</v>
      </c>
      <c r="D8106" s="26" t="s">
        <v>780</v>
      </c>
      <c r="E8106" s="26" t="s">
        <v>35698</v>
      </c>
      <c r="F8106" s="26" t="s">
        <v>13076</v>
      </c>
      <c r="G8106" s="26" t="s">
        <v>9601</v>
      </c>
      <c r="H8106" s="26" t="s">
        <v>735</v>
      </c>
      <c r="J8106" s="26" t="s">
        <v>35699</v>
      </c>
      <c r="K8106" s="26" t="s">
        <v>9597</v>
      </c>
      <c r="L8106" s="26" t="s">
        <v>35700</v>
      </c>
      <c r="M8106" s="26">
        <v>380325752309</v>
      </c>
      <c r="N8106" s="26">
        <v>4624810300</v>
      </c>
    </row>
    <row r="8107" spans="1:14">
      <c r="A8107" s="26" t="s">
        <v>7961</v>
      </c>
      <c r="B8107" s="26" t="s">
        <v>7962</v>
      </c>
      <c r="C8107" s="26">
        <v>38008907</v>
      </c>
      <c r="D8107" s="26" t="s">
        <v>24</v>
      </c>
      <c r="E8107" s="26" t="s">
        <v>35701</v>
      </c>
      <c r="F8107" s="26" t="s">
        <v>35702</v>
      </c>
      <c r="G8107" s="26" t="s">
        <v>9579</v>
      </c>
      <c r="H8107" s="26" t="s">
        <v>1122</v>
      </c>
      <c r="I8107" s="26" t="s">
        <v>11422</v>
      </c>
      <c r="J8107" s="26" t="s">
        <v>35703</v>
      </c>
      <c r="K8107" s="26" t="s">
        <v>9582</v>
      </c>
      <c r="L8107" s="26" t="s">
        <v>35704</v>
      </c>
      <c r="M8107" s="26">
        <v>380577473316</v>
      </c>
      <c r="N8107" s="26">
        <v>6325182301</v>
      </c>
    </row>
    <row r="8108" spans="1:14">
      <c r="A8108" s="26" t="s">
        <v>4452</v>
      </c>
      <c r="B8108" s="26" t="s">
        <v>4453</v>
      </c>
      <c r="C8108" s="26">
        <v>38164193</v>
      </c>
      <c r="D8108" s="26" t="s">
        <v>24</v>
      </c>
      <c r="E8108" s="26" t="s">
        <v>35705</v>
      </c>
      <c r="F8108" s="26" t="s">
        <v>11313</v>
      </c>
      <c r="G8108" s="26" t="s">
        <v>9579</v>
      </c>
      <c r="H8108" s="26" t="s">
        <v>576</v>
      </c>
      <c r="I8108" s="26" t="s">
        <v>10758</v>
      </c>
      <c r="J8108" s="26" t="s">
        <v>35706</v>
      </c>
      <c r="K8108" s="26" t="s">
        <v>9582</v>
      </c>
      <c r="L8108" s="26" t="s">
        <v>35707</v>
      </c>
      <c r="M8108" s="26">
        <v>380457447117</v>
      </c>
      <c r="N8108" s="26">
        <v>3222989101</v>
      </c>
    </row>
    <row r="8109" spans="1:14">
      <c r="A8109" s="26" t="s">
        <v>5097</v>
      </c>
      <c r="B8109" s="26" t="s">
        <v>5098</v>
      </c>
      <c r="C8109" s="26">
        <v>40221119</v>
      </c>
      <c r="D8109" s="26" t="s">
        <v>24</v>
      </c>
      <c r="E8109" s="26" t="s">
        <v>35708</v>
      </c>
      <c r="F8109" s="26" t="s">
        <v>19738</v>
      </c>
      <c r="G8109" s="26" t="s">
        <v>9579</v>
      </c>
      <c r="H8109" s="26" t="s">
        <v>735</v>
      </c>
      <c r="I8109" s="26" t="s">
        <v>9752</v>
      </c>
      <c r="J8109" s="26" t="s">
        <v>35709</v>
      </c>
      <c r="K8109" s="26" t="s">
        <v>9582</v>
      </c>
      <c r="L8109" s="26" t="s">
        <v>35710</v>
      </c>
      <c r="M8109" s="26">
        <v>380966770620</v>
      </c>
      <c r="N8109" s="26">
        <v>4623088402</v>
      </c>
    </row>
    <row r="8110" spans="1:14">
      <c r="A8110" s="26" t="s">
        <v>1631</v>
      </c>
      <c r="B8110" s="26" t="s">
        <v>1632</v>
      </c>
      <c r="C8110" s="26">
        <v>37580028</v>
      </c>
      <c r="D8110" s="26" t="s">
        <v>24</v>
      </c>
      <c r="E8110" s="26" t="s">
        <v>35711</v>
      </c>
      <c r="F8110" s="26" t="s">
        <v>35712</v>
      </c>
      <c r="G8110" s="26" t="s">
        <v>9586</v>
      </c>
      <c r="H8110" s="26" t="s">
        <v>27</v>
      </c>
      <c r="I8110" s="26" t="s">
        <v>67</v>
      </c>
      <c r="J8110" s="26" t="s">
        <v>35713</v>
      </c>
      <c r="K8110" s="26" t="s">
        <v>9582</v>
      </c>
      <c r="L8110" s="26" t="s">
        <v>35714</v>
      </c>
      <c r="M8110" s="26">
        <v>761411298952</v>
      </c>
      <c r="N8110" s="26">
        <v>522687001</v>
      </c>
    </row>
    <row r="8111" spans="1:14">
      <c r="A8111" s="26" t="s">
        <v>8799</v>
      </c>
      <c r="B8111" s="26" t="s">
        <v>8800</v>
      </c>
      <c r="C8111" s="26">
        <v>40887956</v>
      </c>
      <c r="D8111" s="26" t="s">
        <v>24</v>
      </c>
      <c r="E8111" s="26" t="s">
        <v>35715</v>
      </c>
      <c r="F8111" s="26" t="s">
        <v>12224</v>
      </c>
      <c r="G8111" s="26" t="s">
        <v>9586</v>
      </c>
      <c r="H8111" s="26" t="s">
        <v>1308</v>
      </c>
      <c r="J8111" s="26" t="s">
        <v>1387</v>
      </c>
      <c r="K8111" s="26" t="s">
        <v>9597</v>
      </c>
      <c r="L8111" s="26" t="s">
        <v>35716</v>
      </c>
      <c r="M8111" s="26">
        <v>761065967864</v>
      </c>
      <c r="N8111" s="26">
        <v>4412745702</v>
      </c>
    </row>
    <row r="8112" spans="1:14">
      <c r="A8112" s="26" t="s">
        <v>6518</v>
      </c>
      <c r="B8112" s="26" t="s">
        <v>6519</v>
      </c>
      <c r="C8112" s="26">
        <v>38534606</v>
      </c>
      <c r="D8112" s="26" t="s">
        <v>24</v>
      </c>
      <c r="E8112" s="26" t="s">
        <v>35717</v>
      </c>
      <c r="F8112" s="26" t="s">
        <v>35718</v>
      </c>
      <c r="G8112" s="26" t="s">
        <v>9591</v>
      </c>
      <c r="H8112" s="26" t="s">
        <v>885</v>
      </c>
      <c r="J8112" s="26" t="s">
        <v>35719</v>
      </c>
      <c r="K8112" s="26" t="s">
        <v>9582</v>
      </c>
      <c r="L8112" s="26" t="s">
        <v>35720</v>
      </c>
      <c r="M8112" s="26">
        <v>761976894860</v>
      </c>
      <c r="N8112" s="26">
        <v>5125082401</v>
      </c>
    </row>
    <row r="8113" spans="1:14">
      <c r="A8113" s="26" t="s">
        <v>2251</v>
      </c>
      <c r="B8113" s="26" t="s">
        <v>2252</v>
      </c>
      <c r="C8113" s="26">
        <v>37899694</v>
      </c>
      <c r="D8113" s="26" t="s">
        <v>24</v>
      </c>
      <c r="E8113" s="26" t="s">
        <v>35721</v>
      </c>
      <c r="F8113" s="26" t="s">
        <v>13616</v>
      </c>
      <c r="G8113" s="26" t="s">
        <v>9586</v>
      </c>
      <c r="H8113" s="26" t="s">
        <v>133</v>
      </c>
      <c r="J8113" s="26" t="s">
        <v>146</v>
      </c>
      <c r="K8113" s="26" t="s">
        <v>9597</v>
      </c>
      <c r="L8113" s="26" t="s">
        <v>35722</v>
      </c>
      <c r="M8113" s="26">
        <v>380567671279</v>
      </c>
      <c r="N8113" s="26">
        <v>1210100000</v>
      </c>
    </row>
    <row r="8114" spans="1:14">
      <c r="A8114" s="26" t="s">
        <v>3338</v>
      </c>
      <c r="B8114" s="26" t="s">
        <v>3339</v>
      </c>
      <c r="C8114" s="26">
        <v>38500540</v>
      </c>
      <c r="D8114" s="26" t="s">
        <v>24</v>
      </c>
      <c r="E8114" s="26" t="s">
        <v>35723</v>
      </c>
      <c r="F8114" s="26" t="s">
        <v>35724</v>
      </c>
      <c r="G8114" s="26" t="s">
        <v>9586</v>
      </c>
      <c r="H8114" s="26" t="s">
        <v>375</v>
      </c>
      <c r="I8114" s="26" t="s">
        <v>18803</v>
      </c>
      <c r="J8114" s="26" t="s">
        <v>35725</v>
      </c>
      <c r="K8114" s="26" t="s">
        <v>9606</v>
      </c>
      <c r="L8114" s="26" t="s">
        <v>35726</v>
      </c>
      <c r="M8114" s="26">
        <v>380413995231</v>
      </c>
      <c r="N8114" s="26">
        <v>1825855300</v>
      </c>
    </row>
    <row r="8115" spans="1:14">
      <c r="A8115" s="26" t="s">
        <v>6100</v>
      </c>
      <c r="B8115" s="26" t="s">
        <v>6101</v>
      </c>
      <c r="C8115" s="26">
        <v>39067895</v>
      </c>
      <c r="D8115" s="26" t="s">
        <v>24</v>
      </c>
      <c r="E8115" s="26" t="s">
        <v>35727</v>
      </c>
      <c r="F8115" s="26" t="s">
        <v>35728</v>
      </c>
      <c r="G8115" s="26" t="s">
        <v>9586</v>
      </c>
      <c r="H8115" s="26" t="s">
        <v>885</v>
      </c>
      <c r="I8115" s="26" t="s">
        <v>11367</v>
      </c>
      <c r="J8115" s="26" t="s">
        <v>35025</v>
      </c>
      <c r="K8115" s="26" t="s">
        <v>9582</v>
      </c>
      <c r="L8115" s="26" t="s">
        <v>35026</v>
      </c>
      <c r="M8115" s="26">
        <v>380675694107</v>
      </c>
      <c r="N8115" s="26">
        <v>5123783201</v>
      </c>
    </row>
    <row r="8116" spans="1:14">
      <c r="A8116" s="26" t="s">
        <v>1699</v>
      </c>
      <c r="B8116" s="26" t="s">
        <v>1700</v>
      </c>
      <c r="C8116" s="26">
        <v>36364624</v>
      </c>
      <c r="D8116" s="26" t="s">
        <v>1701</v>
      </c>
      <c r="E8116" s="26" t="s">
        <v>35729</v>
      </c>
      <c r="F8116" s="26" t="s">
        <v>35730</v>
      </c>
      <c r="G8116" s="26" t="s">
        <v>9601</v>
      </c>
      <c r="H8116" s="26" t="s">
        <v>27</v>
      </c>
      <c r="J8116" s="26" t="s">
        <v>95</v>
      </c>
      <c r="K8116" s="26" t="s">
        <v>9597</v>
      </c>
      <c r="L8116" s="26" t="s">
        <v>35731</v>
      </c>
      <c r="M8116" s="26">
        <v>380432329301</v>
      </c>
      <c r="N8116" s="26">
        <v>525310100</v>
      </c>
    </row>
    <row r="8117" spans="1:14">
      <c r="A8117" s="26" t="s">
        <v>9098</v>
      </c>
      <c r="B8117" s="26" t="s">
        <v>9099</v>
      </c>
      <c r="C8117" s="26">
        <v>38561624</v>
      </c>
      <c r="D8117" s="26" t="s">
        <v>24</v>
      </c>
      <c r="E8117" s="26" t="s">
        <v>35732</v>
      </c>
      <c r="F8117" s="26" t="s">
        <v>35733</v>
      </c>
      <c r="G8117" s="26" t="s">
        <v>9591</v>
      </c>
      <c r="H8117" s="26" t="s">
        <v>1490</v>
      </c>
      <c r="I8117" s="26" t="s">
        <v>9841</v>
      </c>
      <c r="J8117" s="26" t="s">
        <v>30201</v>
      </c>
      <c r="K8117" s="26" t="s">
        <v>9582</v>
      </c>
      <c r="L8117" s="26" t="s">
        <v>35734</v>
      </c>
      <c r="M8117" s="26">
        <v>380373658120</v>
      </c>
      <c r="N8117" s="26">
        <v>3220886201</v>
      </c>
    </row>
    <row r="8118" spans="1:14">
      <c r="A8118" s="26" t="s">
        <v>2913</v>
      </c>
      <c r="B8118" s="26" t="s">
        <v>2894</v>
      </c>
      <c r="C8118" s="26">
        <v>37885283</v>
      </c>
      <c r="D8118" s="26" t="s">
        <v>24</v>
      </c>
      <c r="E8118" s="26" t="s">
        <v>35735</v>
      </c>
      <c r="F8118" s="26" t="s">
        <v>35736</v>
      </c>
      <c r="G8118" s="26" t="s">
        <v>9586</v>
      </c>
      <c r="H8118" s="26" t="s">
        <v>258</v>
      </c>
      <c r="J8118" s="26" t="s">
        <v>317</v>
      </c>
      <c r="K8118" s="26" t="s">
        <v>9597</v>
      </c>
      <c r="L8118" s="26" t="s">
        <v>10058</v>
      </c>
      <c r="M8118" s="26">
        <v>380629338424</v>
      </c>
      <c r="N8118" s="26">
        <v>1412300000</v>
      </c>
    </row>
    <row r="8119" spans="1:14">
      <c r="A8119" s="26" t="s">
        <v>9067</v>
      </c>
      <c r="B8119" s="26" t="s">
        <v>9068</v>
      </c>
      <c r="C8119" s="26">
        <v>36752522</v>
      </c>
      <c r="D8119" s="26" t="s">
        <v>24</v>
      </c>
      <c r="E8119" s="26" t="s">
        <v>35737</v>
      </c>
      <c r="F8119" s="26" t="s">
        <v>35738</v>
      </c>
      <c r="G8119" s="26" t="s">
        <v>9586</v>
      </c>
      <c r="H8119" s="26" t="s">
        <v>1490</v>
      </c>
      <c r="I8119" s="26" t="s">
        <v>12333</v>
      </c>
      <c r="J8119" s="26" t="s">
        <v>35739</v>
      </c>
      <c r="K8119" s="26" t="s">
        <v>9582</v>
      </c>
      <c r="L8119" s="26" t="s">
        <v>35740</v>
      </c>
      <c r="M8119" s="26">
        <v>380957094817</v>
      </c>
      <c r="N8119" s="26">
        <v>6825880801</v>
      </c>
    </row>
    <row r="8120" spans="1:14">
      <c r="A8120" s="26" t="s">
        <v>8972</v>
      </c>
      <c r="B8120" s="26" t="s">
        <v>8973</v>
      </c>
      <c r="C8120" s="26">
        <v>38981957</v>
      </c>
      <c r="D8120" s="26" t="s">
        <v>24</v>
      </c>
      <c r="E8120" s="26" t="s">
        <v>35741</v>
      </c>
      <c r="F8120" s="26" t="s">
        <v>35742</v>
      </c>
      <c r="G8120" s="26" t="s">
        <v>9586</v>
      </c>
      <c r="H8120" s="26" t="s">
        <v>1401</v>
      </c>
      <c r="J8120" s="26" t="s">
        <v>16927</v>
      </c>
      <c r="K8120" s="26" t="s">
        <v>9582</v>
      </c>
      <c r="L8120" s="26" t="s">
        <v>35743</v>
      </c>
      <c r="M8120" s="26">
        <v>380472345211</v>
      </c>
      <c r="N8120" s="26">
        <v>5922681208</v>
      </c>
    </row>
    <row r="8121" spans="1:14">
      <c r="A8121" s="26" t="s">
        <v>3884</v>
      </c>
      <c r="B8121" s="26" t="s">
        <v>3885</v>
      </c>
      <c r="C8121" s="26">
        <v>38742343</v>
      </c>
      <c r="D8121" s="26" t="s">
        <v>24</v>
      </c>
      <c r="E8121" s="26" t="s">
        <v>35744</v>
      </c>
      <c r="F8121" s="26" t="s">
        <v>35745</v>
      </c>
      <c r="G8121" s="26" t="s">
        <v>9586</v>
      </c>
      <c r="H8121" s="26" t="s">
        <v>468</v>
      </c>
      <c r="I8121" s="26" t="s">
        <v>15551</v>
      </c>
      <c r="J8121" s="26" t="s">
        <v>4523</v>
      </c>
      <c r="K8121" s="26" t="s">
        <v>9582</v>
      </c>
      <c r="L8121" s="26" t="s">
        <v>35746</v>
      </c>
      <c r="M8121" s="26">
        <v>380616536408</v>
      </c>
      <c r="N8121" s="26">
        <v>121184103</v>
      </c>
    </row>
    <row r="8122" spans="1:14">
      <c r="A8122" s="26" t="s">
        <v>8946</v>
      </c>
      <c r="B8122" s="26" t="s">
        <v>8947</v>
      </c>
      <c r="C8122" s="26">
        <v>41773113</v>
      </c>
      <c r="D8122" s="26" t="s">
        <v>24</v>
      </c>
      <c r="E8122" s="26" t="s">
        <v>35747</v>
      </c>
      <c r="F8122" s="26" t="s">
        <v>35748</v>
      </c>
      <c r="G8122" s="26" t="s">
        <v>9579</v>
      </c>
      <c r="H8122" s="26" t="s">
        <v>1401</v>
      </c>
      <c r="I8122" s="26" t="s">
        <v>14400</v>
      </c>
      <c r="J8122" s="26" t="s">
        <v>35749</v>
      </c>
      <c r="K8122" s="26" t="s">
        <v>9582</v>
      </c>
      <c r="L8122" s="26" t="s">
        <v>35750</v>
      </c>
      <c r="M8122" s="26">
        <v>380967354603</v>
      </c>
      <c r="N8122" s="26">
        <v>7124083601</v>
      </c>
    </row>
    <row r="8123" spans="1:14">
      <c r="A8123" s="26" t="s">
        <v>7008</v>
      </c>
      <c r="B8123" s="26" t="s">
        <v>7004</v>
      </c>
      <c r="C8123" s="26">
        <v>2000257</v>
      </c>
      <c r="D8123" s="26" t="s">
        <v>780</v>
      </c>
      <c r="E8123" s="26" t="s">
        <v>35751</v>
      </c>
      <c r="F8123" s="26" t="s">
        <v>10111</v>
      </c>
      <c r="G8123" s="26" t="s">
        <v>9601</v>
      </c>
      <c r="H8123" s="26" t="s">
        <v>987</v>
      </c>
      <c r="J8123" s="26" t="s">
        <v>996</v>
      </c>
      <c r="K8123" s="26" t="s">
        <v>9597</v>
      </c>
      <c r="L8123" s="26" t="s">
        <v>33807</v>
      </c>
      <c r="M8123" s="26">
        <v>380365642501</v>
      </c>
      <c r="N8123" s="26">
        <v>5610300000</v>
      </c>
    </row>
    <row r="8124" spans="1:14">
      <c r="A8124" s="26" t="s">
        <v>4125</v>
      </c>
      <c r="B8124" s="26" t="s">
        <v>4124</v>
      </c>
      <c r="C8124" s="26">
        <v>33271905</v>
      </c>
      <c r="D8124" s="26" t="s">
        <v>24</v>
      </c>
      <c r="E8124" s="26" t="s">
        <v>35752</v>
      </c>
      <c r="F8124" s="26" t="s">
        <v>9713</v>
      </c>
      <c r="G8124" s="26" t="s">
        <v>9591</v>
      </c>
      <c r="H8124" s="26" t="s">
        <v>506</v>
      </c>
      <c r="J8124" s="26" t="s">
        <v>533</v>
      </c>
      <c r="K8124" s="26" t="s">
        <v>9597</v>
      </c>
      <c r="L8124" s="26" t="s">
        <v>14821</v>
      </c>
      <c r="M8124" s="26">
        <v>380347265400</v>
      </c>
      <c r="N8124" s="26">
        <v>2610400000</v>
      </c>
    </row>
    <row r="8125" spans="1:14">
      <c r="A8125" s="26" t="s">
        <v>5915</v>
      </c>
      <c r="B8125" s="26" t="s">
        <v>5916</v>
      </c>
      <c r="C8125" s="26">
        <v>38363607</v>
      </c>
      <c r="D8125" s="26" t="s">
        <v>24</v>
      </c>
      <c r="E8125" s="26" t="s">
        <v>35753</v>
      </c>
      <c r="F8125" s="26" t="s">
        <v>35754</v>
      </c>
      <c r="G8125" s="26" t="s">
        <v>9586</v>
      </c>
      <c r="H8125" s="26" t="s">
        <v>835</v>
      </c>
      <c r="I8125" s="26" t="s">
        <v>9913</v>
      </c>
      <c r="J8125" s="26" t="s">
        <v>5913</v>
      </c>
      <c r="K8125" s="26" t="s">
        <v>9606</v>
      </c>
      <c r="L8125" s="26" t="s">
        <v>35755</v>
      </c>
      <c r="M8125" s="26">
        <v>380513191567</v>
      </c>
      <c r="N8125" s="26">
        <v>122380401</v>
      </c>
    </row>
    <row r="8126" spans="1:14">
      <c r="A8126" s="26" t="s">
        <v>8565</v>
      </c>
      <c r="B8126" s="26" t="s">
        <v>8566</v>
      </c>
      <c r="C8126" s="26">
        <v>5396876</v>
      </c>
      <c r="D8126" s="26" t="s">
        <v>24</v>
      </c>
      <c r="E8126" s="26" t="s">
        <v>35756</v>
      </c>
      <c r="F8126" s="26" t="s">
        <v>35757</v>
      </c>
      <c r="G8126" s="26" t="s">
        <v>9586</v>
      </c>
      <c r="H8126" s="26" t="s">
        <v>1269</v>
      </c>
      <c r="J8126" s="26" t="s">
        <v>11858</v>
      </c>
      <c r="K8126" s="26" t="s">
        <v>9606</v>
      </c>
      <c r="L8126" s="26" t="s">
        <v>35758</v>
      </c>
      <c r="M8126" s="26">
        <v>380552360603</v>
      </c>
      <c r="N8126" s="26">
        <v>121184202</v>
      </c>
    </row>
    <row r="8127" spans="1:14">
      <c r="A8127" s="26" t="s">
        <v>4411</v>
      </c>
      <c r="B8127" s="26" t="s">
        <v>4412</v>
      </c>
      <c r="C8127" s="26">
        <v>5408332</v>
      </c>
      <c r="D8127" s="26" t="s">
        <v>780</v>
      </c>
      <c r="E8127" s="26" t="s">
        <v>35759</v>
      </c>
      <c r="F8127" s="26" t="s">
        <v>9586</v>
      </c>
      <c r="G8127" s="26" t="s">
        <v>9601</v>
      </c>
      <c r="H8127" s="26" t="s">
        <v>576</v>
      </c>
      <c r="J8127" s="26" t="s">
        <v>4410</v>
      </c>
      <c r="K8127" s="26" t="s">
        <v>9606</v>
      </c>
      <c r="L8127" s="26" t="s">
        <v>19300</v>
      </c>
      <c r="M8127" s="26">
        <v>380976673454</v>
      </c>
      <c r="N8127" s="26">
        <v>3221955100</v>
      </c>
    </row>
    <row r="8128" spans="1:14">
      <c r="A8128" s="26" t="s">
        <v>1736</v>
      </c>
      <c r="B8128" s="26" t="s">
        <v>1737</v>
      </c>
      <c r="C8128" s="26">
        <v>41877446</v>
      </c>
      <c r="D8128" s="26" t="s">
        <v>780</v>
      </c>
      <c r="E8128" s="26" t="s">
        <v>35760</v>
      </c>
      <c r="F8128" s="26" t="s">
        <v>35761</v>
      </c>
      <c r="G8128" s="26" t="s">
        <v>9601</v>
      </c>
      <c r="H8128" s="26" t="s">
        <v>27</v>
      </c>
      <c r="I8128" s="26" t="s">
        <v>10389</v>
      </c>
      <c r="J8128" s="26" t="s">
        <v>1734</v>
      </c>
      <c r="K8128" s="26" t="s">
        <v>9597</v>
      </c>
      <c r="L8128" s="26" t="s">
        <v>35762</v>
      </c>
      <c r="M8128" s="26">
        <v>380435533903</v>
      </c>
      <c r="N8128" s="26">
        <v>524510500</v>
      </c>
    </row>
    <row r="8129" spans="1:14">
      <c r="A8129" s="26" t="s">
        <v>4829</v>
      </c>
      <c r="B8129" s="26" t="s">
        <v>4830</v>
      </c>
      <c r="C8129" s="26">
        <v>38135969</v>
      </c>
      <c r="D8129" s="26" t="s">
        <v>24</v>
      </c>
      <c r="E8129" s="26" t="s">
        <v>35763</v>
      </c>
      <c r="F8129" s="26" t="s">
        <v>35764</v>
      </c>
      <c r="G8129" s="26" t="s">
        <v>9586</v>
      </c>
      <c r="H8129" s="26" t="s">
        <v>711</v>
      </c>
      <c r="I8129" s="26" t="s">
        <v>9649</v>
      </c>
      <c r="J8129" s="26" t="s">
        <v>35765</v>
      </c>
      <c r="K8129" s="26" t="s">
        <v>9582</v>
      </c>
      <c r="L8129" s="26" t="s">
        <v>35766</v>
      </c>
      <c r="M8129" s="26">
        <v>380688116082</v>
      </c>
      <c r="N8129" s="26">
        <v>4423187101</v>
      </c>
    </row>
    <row r="8130" spans="1:14">
      <c r="A8130" s="26" t="s">
        <v>5060</v>
      </c>
      <c r="B8130" s="26" t="s">
        <v>5061</v>
      </c>
      <c r="C8130" s="26">
        <v>1997030</v>
      </c>
      <c r="D8130" s="26" t="s">
        <v>780</v>
      </c>
      <c r="E8130" s="26" t="s">
        <v>35767</v>
      </c>
      <c r="F8130" s="26" t="s">
        <v>35768</v>
      </c>
      <c r="G8130" s="26" t="s">
        <v>9601</v>
      </c>
      <c r="H8130" s="26" t="s">
        <v>735</v>
      </c>
      <c r="I8130" s="26" t="s">
        <v>10914</v>
      </c>
      <c r="J8130" s="26" t="s">
        <v>5458</v>
      </c>
      <c r="K8130" s="26" t="s">
        <v>9597</v>
      </c>
      <c r="L8130" s="26" t="s">
        <v>35769</v>
      </c>
      <c r="M8130" s="26">
        <v>761326867760</v>
      </c>
      <c r="N8130" s="26">
        <v>2623285806</v>
      </c>
    </row>
    <row r="8131" spans="1:14">
      <c r="A8131" s="26" t="s">
        <v>5404</v>
      </c>
      <c r="B8131" s="26" t="s">
        <v>5405</v>
      </c>
      <c r="C8131" s="26">
        <v>1997297</v>
      </c>
      <c r="D8131" s="26" t="s">
        <v>780</v>
      </c>
      <c r="E8131" s="26" t="s">
        <v>35770</v>
      </c>
      <c r="F8131" s="26" t="s">
        <v>9787</v>
      </c>
      <c r="G8131" s="26" t="s">
        <v>9601</v>
      </c>
      <c r="H8131" s="26" t="s">
        <v>735</v>
      </c>
      <c r="J8131" s="26" t="s">
        <v>5406</v>
      </c>
      <c r="K8131" s="26" t="s">
        <v>9597</v>
      </c>
      <c r="L8131" s="26" t="s">
        <v>35771</v>
      </c>
      <c r="M8131" s="26">
        <v>380032382149</v>
      </c>
      <c r="N8131" s="26">
        <v>4625110100</v>
      </c>
    </row>
    <row r="8132" spans="1:14">
      <c r="A8132" s="26" t="s">
        <v>6533</v>
      </c>
      <c r="B8132" s="26" t="s">
        <v>6140</v>
      </c>
      <c r="C8132" s="26">
        <v>38617509</v>
      </c>
      <c r="D8132" s="26" t="s">
        <v>24</v>
      </c>
      <c r="E8132" s="26" t="s">
        <v>35772</v>
      </c>
      <c r="F8132" s="26" t="s">
        <v>35773</v>
      </c>
      <c r="G8132" s="26" t="s">
        <v>9579</v>
      </c>
      <c r="H8132" s="26" t="s">
        <v>885</v>
      </c>
      <c r="I8132" s="26" t="s">
        <v>11807</v>
      </c>
      <c r="J8132" s="26" t="s">
        <v>22124</v>
      </c>
      <c r="K8132" s="26" t="s">
        <v>9582</v>
      </c>
      <c r="L8132" s="26" t="s">
        <v>35774</v>
      </c>
      <c r="M8132" s="26">
        <v>380972175538</v>
      </c>
      <c r="N8132" s="26">
        <v>1225980517</v>
      </c>
    </row>
    <row r="8133" spans="1:14">
      <c r="A8133" s="26" t="s">
        <v>3505</v>
      </c>
      <c r="B8133" s="26" t="s">
        <v>3506</v>
      </c>
      <c r="C8133" s="26">
        <v>41136847</v>
      </c>
      <c r="D8133" s="26" t="s">
        <v>24</v>
      </c>
      <c r="E8133" s="26" t="s">
        <v>35775</v>
      </c>
      <c r="F8133" s="26" t="s">
        <v>35776</v>
      </c>
      <c r="G8133" s="26" t="s">
        <v>9591</v>
      </c>
      <c r="H8133" s="26" t="s">
        <v>392</v>
      </c>
      <c r="I8133" s="26" t="s">
        <v>9857</v>
      </c>
      <c r="J8133" s="26" t="s">
        <v>420</v>
      </c>
      <c r="K8133" s="26" t="s">
        <v>9597</v>
      </c>
      <c r="L8133" s="26" t="s">
        <v>35777</v>
      </c>
      <c r="M8133" s="26">
        <v>380800216115</v>
      </c>
      <c r="N8133" s="26">
        <v>2121910100</v>
      </c>
    </row>
    <row r="8134" spans="1:14">
      <c r="A8134" s="26" t="s">
        <v>2800</v>
      </c>
      <c r="B8134" s="26" t="s">
        <v>2801</v>
      </c>
      <c r="C8134" s="26">
        <v>37934309</v>
      </c>
      <c r="D8134" s="26" t="s">
        <v>24</v>
      </c>
      <c r="E8134" s="26" t="s">
        <v>35778</v>
      </c>
      <c r="F8134" s="26" t="s">
        <v>35779</v>
      </c>
      <c r="G8134" s="26" t="s">
        <v>9586</v>
      </c>
      <c r="H8134" s="26" t="s">
        <v>258</v>
      </c>
      <c r="J8134" s="26" t="s">
        <v>10097</v>
      </c>
      <c r="K8134" s="26" t="s">
        <v>9582</v>
      </c>
      <c r="L8134" s="26" t="s">
        <v>35780</v>
      </c>
      <c r="M8134" s="26">
        <v>380669029537</v>
      </c>
      <c r="N8134" s="26">
        <v>120781305</v>
      </c>
    </row>
    <row r="8135" spans="1:14">
      <c r="A8135" s="26" t="s">
        <v>8814</v>
      </c>
      <c r="B8135" s="26" t="s">
        <v>8815</v>
      </c>
      <c r="C8135" s="26">
        <v>38195551</v>
      </c>
      <c r="D8135" s="26" t="s">
        <v>24</v>
      </c>
      <c r="E8135" s="26" t="s">
        <v>35781</v>
      </c>
      <c r="F8135" s="26" t="s">
        <v>35782</v>
      </c>
      <c r="G8135" s="26" t="s">
        <v>9586</v>
      </c>
      <c r="H8135" s="26" t="s">
        <v>1308</v>
      </c>
      <c r="I8135" s="26" t="s">
        <v>10220</v>
      </c>
      <c r="J8135" s="26" t="s">
        <v>35783</v>
      </c>
      <c r="K8135" s="26" t="s">
        <v>9582</v>
      </c>
      <c r="L8135" s="26" t="s">
        <v>35784</v>
      </c>
      <c r="M8135" s="26">
        <v>380972530739</v>
      </c>
      <c r="N8135" s="26">
        <v>4623382201</v>
      </c>
    </row>
    <row r="8136" spans="1:14">
      <c r="A8136" s="26" t="s">
        <v>8530</v>
      </c>
      <c r="B8136" s="26" t="s">
        <v>8531</v>
      </c>
      <c r="C8136" s="26">
        <v>2004060</v>
      </c>
      <c r="D8136" s="26" t="s">
        <v>780</v>
      </c>
      <c r="E8136" s="26" t="s">
        <v>35785</v>
      </c>
      <c r="F8136" s="26" t="s">
        <v>35786</v>
      </c>
      <c r="G8136" s="26" t="s">
        <v>9601</v>
      </c>
      <c r="H8136" s="26" t="s">
        <v>1269</v>
      </c>
      <c r="I8136" s="26" t="s">
        <v>10265</v>
      </c>
      <c r="J8136" s="26" t="s">
        <v>1294</v>
      </c>
      <c r="K8136" s="26" t="s">
        <v>9597</v>
      </c>
      <c r="L8136" s="26" t="s">
        <v>35787</v>
      </c>
      <c r="M8136" s="26">
        <v>380553753306</v>
      </c>
      <c r="N8136" s="26">
        <v>6524710100</v>
      </c>
    </row>
    <row r="8137" spans="1:14">
      <c r="A8137" s="26" t="s">
        <v>2899</v>
      </c>
      <c r="B8137" s="26" t="s">
        <v>2900</v>
      </c>
      <c r="C8137" s="26">
        <v>37885278</v>
      </c>
      <c r="D8137" s="26" t="s">
        <v>24</v>
      </c>
      <c r="E8137" s="26" t="s">
        <v>35788</v>
      </c>
      <c r="F8137" s="26" t="s">
        <v>14409</v>
      </c>
      <c r="G8137" s="26" t="s">
        <v>9586</v>
      </c>
      <c r="H8137" s="26" t="s">
        <v>258</v>
      </c>
      <c r="J8137" s="26" t="s">
        <v>317</v>
      </c>
      <c r="K8137" s="26" t="s">
        <v>9597</v>
      </c>
      <c r="L8137" s="26" t="s">
        <v>17065</v>
      </c>
      <c r="M8137" s="26">
        <v>761258751965</v>
      </c>
      <c r="N8137" s="26">
        <v>1412300000</v>
      </c>
    </row>
    <row r="8138" spans="1:14">
      <c r="A8138" s="26" t="s">
        <v>6903</v>
      </c>
      <c r="B8138" s="26" t="s">
        <v>6904</v>
      </c>
      <c r="C8138" s="26">
        <v>38492195</v>
      </c>
      <c r="D8138" s="26" t="s">
        <v>24</v>
      </c>
      <c r="E8138" s="26" t="s">
        <v>35789</v>
      </c>
      <c r="F8138" s="26" t="s">
        <v>35790</v>
      </c>
      <c r="G8138" s="26" t="s">
        <v>9591</v>
      </c>
      <c r="H8138" s="26" t="s">
        <v>949</v>
      </c>
      <c r="I8138" s="26" t="s">
        <v>13534</v>
      </c>
      <c r="J8138" s="26" t="s">
        <v>35791</v>
      </c>
      <c r="K8138" s="26" t="s">
        <v>9582</v>
      </c>
      <c r="L8138" s="26" t="s">
        <v>35792</v>
      </c>
      <c r="M8138" s="26">
        <v>380534791295</v>
      </c>
      <c r="N8138" s="26">
        <v>1222055116</v>
      </c>
    </row>
    <row r="8139" spans="1:14">
      <c r="A8139" s="26" t="s">
        <v>5288</v>
      </c>
      <c r="B8139" s="26" t="s">
        <v>5289</v>
      </c>
      <c r="C8139" s="26">
        <v>22421239</v>
      </c>
      <c r="D8139" s="26" t="s">
        <v>24</v>
      </c>
      <c r="E8139" s="26" t="s">
        <v>35793</v>
      </c>
      <c r="F8139" s="26" t="s">
        <v>35794</v>
      </c>
      <c r="G8139" s="26" t="s">
        <v>9591</v>
      </c>
      <c r="H8139" s="26" t="s">
        <v>735</v>
      </c>
      <c r="I8139" s="26" t="s">
        <v>11461</v>
      </c>
      <c r="J8139" s="26" t="s">
        <v>35795</v>
      </c>
      <c r="K8139" s="26" t="s">
        <v>9582</v>
      </c>
      <c r="L8139" s="26" t="s">
        <v>35796</v>
      </c>
      <c r="M8139" s="26">
        <v>380680038298</v>
      </c>
      <c r="N8139" s="26">
        <v>4621288201</v>
      </c>
    </row>
    <row r="8140" spans="1:14">
      <c r="A8140" s="26" t="s">
        <v>3465</v>
      </c>
      <c r="B8140" s="26" t="s">
        <v>3466</v>
      </c>
      <c r="C8140" s="26">
        <v>38182296</v>
      </c>
      <c r="D8140" s="26" t="s">
        <v>24</v>
      </c>
      <c r="E8140" s="26" t="s">
        <v>35797</v>
      </c>
      <c r="F8140" s="26" t="s">
        <v>35798</v>
      </c>
      <c r="G8140" s="26" t="s">
        <v>9586</v>
      </c>
      <c r="H8140" s="26" t="s">
        <v>392</v>
      </c>
      <c r="I8140" s="26" t="s">
        <v>10280</v>
      </c>
      <c r="J8140" s="26" t="s">
        <v>35799</v>
      </c>
      <c r="K8140" s="26" t="s">
        <v>9582</v>
      </c>
      <c r="L8140" s="26" t="s">
        <v>35800</v>
      </c>
      <c r="M8140" s="26">
        <v>380671913314</v>
      </c>
      <c r="N8140" s="26">
        <v>2123683001</v>
      </c>
    </row>
    <row r="8141" spans="1:14">
      <c r="A8141" s="26" t="s">
        <v>8087</v>
      </c>
      <c r="B8141" s="26" t="s">
        <v>8088</v>
      </c>
      <c r="C8141" s="26">
        <v>2003474</v>
      </c>
      <c r="D8141" s="26" t="s">
        <v>780</v>
      </c>
      <c r="E8141" s="26" t="s">
        <v>35801</v>
      </c>
      <c r="F8141" s="26" t="s">
        <v>35802</v>
      </c>
      <c r="G8141" s="26" t="s">
        <v>9601</v>
      </c>
      <c r="H8141" s="26" t="s">
        <v>1122</v>
      </c>
      <c r="J8141" s="26" t="s">
        <v>8039</v>
      </c>
      <c r="K8141" s="26" t="s">
        <v>9597</v>
      </c>
      <c r="L8141" s="26" t="s">
        <v>24473</v>
      </c>
      <c r="M8141" s="26">
        <v>761154505416</v>
      </c>
      <c r="N8141" s="26">
        <v>6310100000</v>
      </c>
    </row>
    <row r="8142" spans="1:14">
      <c r="A8142" s="26" t="s">
        <v>2457</v>
      </c>
      <c r="B8142" s="26" t="s">
        <v>2458</v>
      </c>
      <c r="C8142" s="26">
        <v>1986173</v>
      </c>
      <c r="D8142" s="26" t="s">
        <v>780</v>
      </c>
      <c r="E8142" s="26" t="s">
        <v>35803</v>
      </c>
      <c r="F8142" s="26" t="s">
        <v>35804</v>
      </c>
      <c r="G8142" s="26" t="s">
        <v>9601</v>
      </c>
      <c r="H8142" s="26" t="s">
        <v>133</v>
      </c>
      <c r="J8142" s="26" t="s">
        <v>183</v>
      </c>
      <c r="K8142" s="26" t="s">
        <v>9597</v>
      </c>
      <c r="L8142" s="26" t="s">
        <v>35805</v>
      </c>
      <c r="M8142" s="26">
        <v>380564938333</v>
      </c>
      <c r="N8142" s="26">
        <v>1211000000</v>
      </c>
    </row>
    <row r="8143" spans="1:14">
      <c r="A8143" s="26" t="s">
        <v>4320</v>
      </c>
      <c r="B8143" s="26" t="s">
        <v>4321</v>
      </c>
      <c r="C8143" s="26">
        <v>38435021</v>
      </c>
      <c r="D8143" s="26" t="s">
        <v>24</v>
      </c>
      <c r="E8143" s="26" t="s">
        <v>35806</v>
      </c>
      <c r="F8143" s="26" t="s">
        <v>35807</v>
      </c>
      <c r="G8143" s="26" t="s">
        <v>9579</v>
      </c>
      <c r="H8143" s="26" t="s">
        <v>576</v>
      </c>
      <c r="I8143" s="26" t="s">
        <v>9901</v>
      </c>
      <c r="J8143" s="26" t="s">
        <v>4555</v>
      </c>
      <c r="K8143" s="26" t="s">
        <v>9582</v>
      </c>
      <c r="L8143" s="26" t="s">
        <v>35808</v>
      </c>
      <c r="M8143" s="26">
        <v>380672922860</v>
      </c>
      <c r="N8143" s="26">
        <v>1225455127</v>
      </c>
    </row>
    <row r="8144" spans="1:14">
      <c r="A8144" s="26" t="s">
        <v>2416</v>
      </c>
      <c r="B8144" s="26" t="s">
        <v>2403</v>
      </c>
      <c r="C8144" s="26">
        <v>37906491</v>
      </c>
      <c r="D8144" s="26" t="s">
        <v>24</v>
      </c>
      <c r="E8144" s="26" t="s">
        <v>35809</v>
      </c>
      <c r="F8144" s="26" t="s">
        <v>17178</v>
      </c>
      <c r="G8144" s="26" t="s">
        <v>9586</v>
      </c>
      <c r="H8144" s="26" t="s">
        <v>133</v>
      </c>
      <c r="J8144" s="26" t="s">
        <v>2401</v>
      </c>
      <c r="K8144" s="26" t="s">
        <v>9597</v>
      </c>
      <c r="L8144" s="26" t="s">
        <v>35810</v>
      </c>
      <c r="M8144" s="26">
        <v>380676330652</v>
      </c>
      <c r="N8144" s="26">
        <v>122787502</v>
      </c>
    </row>
    <row r="8145" spans="1:14">
      <c r="A8145" s="26" t="s">
        <v>9381</v>
      </c>
      <c r="B8145" s="26" t="s">
        <v>9382</v>
      </c>
      <c r="C8145" s="26">
        <v>40314763</v>
      </c>
      <c r="D8145" s="26" t="s">
        <v>24</v>
      </c>
      <c r="E8145" s="26" t="s">
        <v>35811</v>
      </c>
      <c r="F8145" s="26" t="s">
        <v>35812</v>
      </c>
      <c r="G8145" s="26" t="s">
        <v>9586</v>
      </c>
      <c r="H8145" s="26" t="s">
        <v>1573</v>
      </c>
      <c r="I8145" s="26" t="s">
        <v>21828</v>
      </c>
      <c r="J8145" s="26" t="s">
        <v>35813</v>
      </c>
      <c r="K8145" s="26" t="s">
        <v>9582</v>
      </c>
      <c r="L8145" s="26" t="s">
        <v>35814</v>
      </c>
      <c r="M8145" s="26">
        <v>380668889227</v>
      </c>
      <c r="N8145" s="26">
        <v>7424188801</v>
      </c>
    </row>
    <row r="8146" spans="1:14">
      <c r="A8146" s="26" t="s">
        <v>7202</v>
      </c>
      <c r="B8146" s="26" t="s">
        <v>7203</v>
      </c>
      <c r="C8146" s="26">
        <v>3068582</v>
      </c>
      <c r="D8146" s="26" t="s">
        <v>24</v>
      </c>
      <c r="E8146" s="26" t="s">
        <v>35815</v>
      </c>
      <c r="F8146" s="26" t="s">
        <v>20948</v>
      </c>
      <c r="G8146" s="26" t="s">
        <v>9586</v>
      </c>
      <c r="H8146" s="26" t="s">
        <v>987</v>
      </c>
      <c r="J8146" s="26" t="s">
        <v>1008</v>
      </c>
      <c r="K8146" s="26" t="s">
        <v>9597</v>
      </c>
      <c r="L8146" s="26" t="s">
        <v>16570</v>
      </c>
      <c r="M8146" s="26">
        <v>380362640471</v>
      </c>
      <c r="N8146" s="26">
        <v>122086501</v>
      </c>
    </row>
    <row r="8147" spans="1:14">
      <c r="A8147" s="26" t="s">
        <v>2339</v>
      </c>
      <c r="B8147" s="26" t="s">
        <v>2340</v>
      </c>
      <c r="C8147" s="26">
        <v>37899673</v>
      </c>
      <c r="D8147" s="26" t="s">
        <v>24</v>
      </c>
      <c r="E8147" s="26" t="s">
        <v>35816</v>
      </c>
      <c r="F8147" s="26" t="s">
        <v>13285</v>
      </c>
      <c r="G8147" s="26" t="s">
        <v>9586</v>
      </c>
      <c r="H8147" s="26" t="s">
        <v>133</v>
      </c>
      <c r="I8147" s="26" t="s">
        <v>146</v>
      </c>
      <c r="J8147" s="26" t="s">
        <v>146</v>
      </c>
      <c r="K8147" s="26" t="s">
        <v>9597</v>
      </c>
      <c r="L8147" s="26" t="s">
        <v>35817</v>
      </c>
      <c r="M8147" s="26">
        <v>380567357899</v>
      </c>
      <c r="N8147" s="26">
        <v>1210100000</v>
      </c>
    </row>
    <row r="8148" spans="1:14">
      <c r="A8148" s="26" t="s">
        <v>3195</v>
      </c>
      <c r="B8148" s="26" t="s">
        <v>3196</v>
      </c>
      <c r="C8148" s="26">
        <v>41536630</v>
      </c>
      <c r="D8148" s="26" t="s">
        <v>24</v>
      </c>
      <c r="E8148" s="26" t="s">
        <v>35818</v>
      </c>
      <c r="F8148" s="26" t="s">
        <v>35819</v>
      </c>
      <c r="G8148" s="26" t="s">
        <v>9579</v>
      </c>
      <c r="H8148" s="26" t="s">
        <v>375</v>
      </c>
      <c r="I8148" s="26" t="s">
        <v>10187</v>
      </c>
      <c r="J8148" s="26" t="s">
        <v>11592</v>
      </c>
      <c r="K8148" s="26" t="s">
        <v>9582</v>
      </c>
      <c r="L8148" s="26" t="s">
        <v>35820</v>
      </c>
      <c r="M8148" s="26">
        <v>380987526528</v>
      </c>
      <c r="N8148" s="26">
        <v>1821455601</v>
      </c>
    </row>
    <row r="8149" spans="1:14">
      <c r="A8149" s="26" t="s">
        <v>8008</v>
      </c>
      <c r="B8149" s="26" t="s">
        <v>8009</v>
      </c>
      <c r="C8149" s="26">
        <v>38892286</v>
      </c>
      <c r="D8149" s="26" t="s">
        <v>24</v>
      </c>
      <c r="E8149" s="26" t="s">
        <v>35821</v>
      </c>
      <c r="F8149" s="26" t="s">
        <v>35822</v>
      </c>
      <c r="G8149" s="26" t="s">
        <v>9579</v>
      </c>
      <c r="H8149" s="26" t="s">
        <v>1122</v>
      </c>
      <c r="I8149" s="26" t="s">
        <v>1230</v>
      </c>
      <c r="J8149" s="26" t="s">
        <v>35823</v>
      </c>
      <c r="K8149" s="26" t="s">
        <v>9582</v>
      </c>
      <c r="L8149" s="26" t="s">
        <v>35824</v>
      </c>
      <c r="M8149" s="26">
        <v>380574863217</v>
      </c>
      <c r="N8149" s="26">
        <v>6324587001</v>
      </c>
    </row>
    <row r="8150" spans="1:14">
      <c r="A8150" s="26" t="s">
        <v>9164</v>
      </c>
      <c r="B8150" s="26" t="s">
        <v>9165</v>
      </c>
      <c r="C8150" s="26">
        <v>38231128</v>
      </c>
      <c r="D8150" s="26" t="s">
        <v>24</v>
      </c>
      <c r="E8150" s="26" t="s">
        <v>35825</v>
      </c>
      <c r="F8150" s="26" t="s">
        <v>35826</v>
      </c>
      <c r="G8150" s="26" t="s">
        <v>9586</v>
      </c>
      <c r="H8150" s="26" t="s">
        <v>1490</v>
      </c>
      <c r="I8150" s="26" t="s">
        <v>12848</v>
      </c>
      <c r="J8150" s="26" t="s">
        <v>35827</v>
      </c>
      <c r="K8150" s="26" t="s">
        <v>9582</v>
      </c>
      <c r="L8150" s="26" t="s">
        <v>35828</v>
      </c>
      <c r="M8150" s="26">
        <v>380956827084</v>
      </c>
      <c r="N8150" s="26">
        <v>7325084801</v>
      </c>
    </row>
    <row r="8151" spans="1:14">
      <c r="A8151" s="26" t="s">
        <v>8735</v>
      </c>
      <c r="B8151" s="26" t="s">
        <v>8736</v>
      </c>
      <c r="C8151" s="26">
        <v>38358026</v>
      </c>
      <c r="D8151" s="26" t="s">
        <v>24</v>
      </c>
      <c r="E8151" s="26" t="s">
        <v>35829</v>
      </c>
      <c r="F8151" s="26" t="s">
        <v>10050</v>
      </c>
      <c r="G8151" s="26" t="s">
        <v>9591</v>
      </c>
      <c r="H8151" s="26" t="s">
        <v>1308</v>
      </c>
      <c r="J8151" s="26" t="s">
        <v>1372</v>
      </c>
      <c r="K8151" s="26" t="s">
        <v>9597</v>
      </c>
      <c r="L8151" s="26" t="s">
        <v>35830</v>
      </c>
      <c r="M8151" s="26">
        <v>380384272700</v>
      </c>
      <c r="N8151" s="26">
        <v>6810600000</v>
      </c>
    </row>
    <row r="8152" spans="1:14">
      <c r="A8152" s="26" t="s">
        <v>3328</v>
      </c>
      <c r="B8152" s="26" t="s">
        <v>3329</v>
      </c>
      <c r="C8152" s="26">
        <v>38006758</v>
      </c>
      <c r="D8152" s="26" t="s">
        <v>24</v>
      </c>
      <c r="E8152" s="26" t="s">
        <v>35831</v>
      </c>
      <c r="F8152" s="26" t="s">
        <v>35832</v>
      </c>
      <c r="G8152" s="26" t="s">
        <v>9586</v>
      </c>
      <c r="H8152" s="26" t="s">
        <v>375</v>
      </c>
      <c r="J8152" s="26" t="s">
        <v>3330</v>
      </c>
      <c r="K8152" s="26" t="s">
        <v>9582</v>
      </c>
      <c r="L8152" s="26" t="s">
        <v>35833</v>
      </c>
      <c r="M8152" s="26">
        <v>761403654202</v>
      </c>
      <c r="N8152" s="26">
        <v>1824086801</v>
      </c>
    </row>
    <row r="8153" spans="1:14">
      <c r="A8153" s="26" t="s">
        <v>4273</v>
      </c>
      <c r="B8153" s="26" t="s">
        <v>4274</v>
      </c>
      <c r="C8153" s="26">
        <v>42080790</v>
      </c>
      <c r="D8153" s="26" t="s">
        <v>24</v>
      </c>
      <c r="E8153" s="26" t="s">
        <v>35834</v>
      </c>
      <c r="F8153" s="26" t="s">
        <v>35835</v>
      </c>
      <c r="G8153" s="26" t="s">
        <v>9591</v>
      </c>
      <c r="H8153" s="26" t="s">
        <v>506</v>
      </c>
      <c r="J8153" s="26" t="s">
        <v>35836</v>
      </c>
      <c r="K8153" s="26" t="s">
        <v>9582</v>
      </c>
      <c r="L8153" s="26" t="s">
        <v>35837</v>
      </c>
      <c r="M8153" s="26">
        <v>761944553190</v>
      </c>
      <c r="N8153" s="26">
        <v>2611093003</v>
      </c>
    </row>
    <row r="8154" spans="1:14">
      <c r="A8154" s="26" t="s">
        <v>2846</v>
      </c>
      <c r="B8154" s="26" t="s">
        <v>2847</v>
      </c>
      <c r="C8154" s="26">
        <v>37944301</v>
      </c>
      <c r="D8154" s="26" t="s">
        <v>24</v>
      </c>
      <c r="E8154" s="26" t="s">
        <v>35838</v>
      </c>
      <c r="F8154" s="26" t="s">
        <v>35839</v>
      </c>
      <c r="G8154" s="26" t="s">
        <v>9586</v>
      </c>
      <c r="H8154" s="26" t="s">
        <v>258</v>
      </c>
      <c r="J8154" s="26" t="s">
        <v>298</v>
      </c>
      <c r="K8154" s="26" t="s">
        <v>9597</v>
      </c>
      <c r="L8154" s="26" t="s">
        <v>35840</v>
      </c>
      <c r="M8154" s="26">
        <v>380503570484</v>
      </c>
      <c r="N8154" s="26">
        <v>1412900000</v>
      </c>
    </row>
    <row r="8155" spans="1:14">
      <c r="A8155" s="26" t="s">
        <v>8928</v>
      </c>
      <c r="B8155" s="26" t="s">
        <v>8929</v>
      </c>
      <c r="C8155" s="26">
        <v>39028772</v>
      </c>
      <c r="D8155" s="26" t="s">
        <v>24</v>
      </c>
      <c r="E8155" s="26" t="s">
        <v>35841</v>
      </c>
      <c r="F8155" s="26" t="s">
        <v>35842</v>
      </c>
      <c r="G8155" s="26" t="s">
        <v>9586</v>
      </c>
      <c r="H8155" s="26" t="s">
        <v>1401</v>
      </c>
      <c r="I8155" s="26" t="s">
        <v>9777</v>
      </c>
      <c r="J8155" s="26" t="s">
        <v>35843</v>
      </c>
      <c r="K8155" s="26" t="s">
        <v>9582</v>
      </c>
      <c r="L8155" s="26" t="s">
        <v>35844</v>
      </c>
      <c r="M8155" s="26">
        <v>761112546865</v>
      </c>
      <c r="N8155" s="26">
        <v>7124382501</v>
      </c>
    </row>
    <row r="8156" spans="1:14">
      <c r="A8156" s="26" t="s">
        <v>9147</v>
      </c>
      <c r="B8156" s="26" t="s">
        <v>9148</v>
      </c>
      <c r="C8156" s="26">
        <v>38462935</v>
      </c>
      <c r="D8156" s="26" t="s">
        <v>24</v>
      </c>
      <c r="E8156" s="26" t="s">
        <v>35845</v>
      </c>
      <c r="F8156" s="26" t="s">
        <v>35846</v>
      </c>
      <c r="G8156" s="26" t="s">
        <v>9579</v>
      </c>
      <c r="H8156" s="26" t="s">
        <v>1490</v>
      </c>
      <c r="I8156" s="26" t="s">
        <v>10369</v>
      </c>
      <c r="J8156" s="26" t="s">
        <v>17128</v>
      </c>
      <c r="K8156" s="26" t="s">
        <v>9582</v>
      </c>
      <c r="L8156" s="26" t="s">
        <v>17129</v>
      </c>
      <c r="M8156" s="26">
        <v>380963122046</v>
      </c>
      <c r="N8156" s="26">
        <v>7324084001</v>
      </c>
    </row>
    <row r="8157" spans="1:14">
      <c r="A8157" s="26" t="s">
        <v>4316</v>
      </c>
      <c r="B8157" s="26" t="s">
        <v>4317</v>
      </c>
      <c r="C8157" s="26">
        <v>38943382</v>
      </c>
      <c r="D8157" s="26" t="s">
        <v>24</v>
      </c>
      <c r="E8157" s="26" t="s">
        <v>35847</v>
      </c>
      <c r="F8157" s="26" t="s">
        <v>35848</v>
      </c>
      <c r="G8157" s="26" t="s">
        <v>9586</v>
      </c>
      <c r="H8157" s="26" t="s">
        <v>576</v>
      </c>
      <c r="I8157" s="26" t="s">
        <v>10292</v>
      </c>
      <c r="J8157" s="26" t="s">
        <v>21611</v>
      </c>
      <c r="K8157" s="26" t="s">
        <v>9606</v>
      </c>
      <c r="L8157" s="26" t="s">
        <v>35849</v>
      </c>
      <c r="M8157" s="26">
        <v>380443550125</v>
      </c>
      <c r="N8157" s="26">
        <v>3222457400</v>
      </c>
    </row>
    <row r="8158" spans="1:14">
      <c r="A8158" s="26" t="s">
        <v>2982</v>
      </c>
      <c r="B8158" s="26" t="s">
        <v>2983</v>
      </c>
      <c r="C8158" s="26">
        <v>37643758</v>
      </c>
      <c r="D8158" s="26" t="s">
        <v>24</v>
      </c>
      <c r="E8158" s="26" t="s">
        <v>35850</v>
      </c>
      <c r="F8158" s="26" t="s">
        <v>35851</v>
      </c>
      <c r="G8158" s="26" t="s">
        <v>9579</v>
      </c>
      <c r="H8158" s="26" t="s">
        <v>258</v>
      </c>
      <c r="I8158" s="26" t="s">
        <v>14964</v>
      </c>
      <c r="J8158" s="26" t="s">
        <v>35852</v>
      </c>
      <c r="K8158" s="26" t="s">
        <v>9582</v>
      </c>
      <c r="L8158" s="26" t="s">
        <v>35853</v>
      </c>
      <c r="M8158" s="26">
        <v>380626639449</v>
      </c>
      <c r="N8158" s="26">
        <v>1424210801</v>
      </c>
    </row>
    <row r="8159" spans="1:14">
      <c r="A8159" s="26" t="s">
        <v>3899</v>
      </c>
      <c r="B8159" s="26" t="s">
        <v>3900</v>
      </c>
      <c r="C8159" s="26">
        <v>39005755</v>
      </c>
      <c r="D8159" s="26" t="s">
        <v>24</v>
      </c>
      <c r="E8159" s="26" t="s">
        <v>35854</v>
      </c>
      <c r="F8159" s="26" t="s">
        <v>35855</v>
      </c>
      <c r="G8159" s="26" t="s">
        <v>9586</v>
      </c>
      <c r="H8159" s="26" t="s">
        <v>468</v>
      </c>
      <c r="J8159" s="26" t="s">
        <v>35856</v>
      </c>
      <c r="K8159" s="26" t="s">
        <v>9582</v>
      </c>
      <c r="L8159" s="26" t="s">
        <v>35857</v>
      </c>
      <c r="M8159" s="26">
        <v>761227551100</v>
      </c>
      <c r="N8159" s="26">
        <v>2324882601</v>
      </c>
    </row>
    <row r="8160" spans="1:14">
      <c r="A8160" s="26" t="s">
        <v>6149</v>
      </c>
      <c r="B8160" s="26" t="s">
        <v>6150</v>
      </c>
      <c r="C8160" s="26">
        <v>38184885</v>
      </c>
      <c r="D8160" s="26" t="s">
        <v>24</v>
      </c>
      <c r="E8160" s="26" t="s">
        <v>35858</v>
      </c>
      <c r="F8160" s="26" t="s">
        <v>35859</v>
      </c>
      <c r="G8160" s="26" t="s">
        <v>9579</v>
      </c>
      <c r="H8160" s="26" t="s">
        <v>885</v>
      </c>
      <c r="I8160" s="26" t="s">
        <v>9664</v>
      </c>
      <c r="J8160" s="26" t="s">
        <v>35860</v>
      </c>
      <c r="K8160" s="26" t="s">
        <v>9582</v>
      </c>
      <c r="L8160" s="26" t="s">
        <v>35861</v>
      </c>
      <c r="M8160" s="26">
        <v>380484630217</v>
      </c>
      <c r="N8160" s="26">
        <v>5121485501</v>
      </c>
    </row>
    <row r="8161" spans="1:14">
      <c r="A8161" s="26" t="s">
        <v>6716</v>
      </c>
      <c r="B8161" s="26" t="s">
        <v>6717</v>
      </c>
      <c r="C8161" s="26">
        <v>37953735</v>
      </c>
      <c r="D8161" s="26" t="s">
        <v>24</v>
      </c>
      <c r="E8161" s="26" t="s">
        <v>35862</v>
      </c>
      <c r="F8161" s="26" t="s">
        <v>35863</v>
      </c>
      <c r="G8161" s="26" t="s">
        <v>9579</v>
      </c>
      <c r="H8161" s="26" t="s">
        <v>949</v>
      </c>
      <c r="I8161" s="26" t="s">
        <v>10708</v>
      </c>
      <c r="J8161" s="26" t="s">
        <v>35864</v>
      </c>
      <c r="K8161" s="26" t="s">
        <v>9582</v>
      </c>
      <c r="L8161" s="26" t="s">
        <v>35865</v>
      </c>
      <c r="M8161" s="26">
        <v>380535694571</v>
      </c>
      <c r="N8161" s="26">
        <v>5322682804</v>
      </c>
    </row>
    <row r="8162" spans="1:14">
      <c r="A8162" s="26" t="s">
        <v>7777</v>
      </c>
      <c r="B8162" s="26" t="s">
        <v>7778</v>
      </c>
      <c r="C8162" s="26">
        <v>2001274</v>
      </c>
      <c r="D8162" s="26" t="s">
        <v>780</v>
      </c>
      <c r="E8162" s="26" t="s">
        <v>35866</v>
      </c>
      <c r="F8162" s="26" t="s">
        <v>9787</v>
      </c>
      <c r="G8162" s="26" t="s">
        <v>9601</v>
      </c>
      <c r="H8162" s="26" t="s">
        <v>1088</v>
      </c>
      <c r="J8162" s="26" t="s">
        <v>1115</v>
      </c>
      <c r="K8162" s="26" t="s">
        <v>9597</v>
      </c>
      <c r="L8162" s="26" t="s">
        <v>35867</v>
      </c>
      <c r="M8162" s="26">
        <v>761025790802</v>
      </c>
      <c r="N8162" s="26">
        <v>6110100000</v>
      </c>
    </row>
    <row r="8163" spans="1:14">
      <c r="A8163" s="26" t="s">
        <v>4633</v>
      </c>
      <c r="B8163" s="26" t="s">
        <v>4634</v>
      </c>
      <c r="C8163" s="26">
        <v>37624269</v>
      </c>
      <c r="D8163" s="26" t="s">
        <v>24</v>
      </c>
      <c r="E8163" s="26" t="s">
        <v>35868</v>
      </c>
      <c r="F8163" s="26" t="s">
        <v>35869</v>
      </c>
      <c r="G8163" s="26" t="s">
        <v>9586</v>
      </c>
      <c r="H8163" s="26" t="s">
        <v>670</v>
      </c>
      <c r="J8163" s="26" t="s">
        <v>687</v>
      </c>
      <c r="K8163" s="26" t="s">
        <v>9597</v>
      </c>
      <c r="L8163" s="26" t="s">
        <v>35870</v>
      </c>
      <c r="M8163" s="26">
        <v>761477551350</v>
      </c>
      <c r="N8163" s="26">
        <v>3510100000</v>
      </c>
    </row>
    <row r="8164" spans="1:14">
      <c r="A8164" s="26" t="s">
        <v>9125</v>
      </c>
      <c r="B8164" s="26" t="s">
        <v>9126</v>
      </c>
      <c r="C8164" s="26">
        <v>38407889</v>
      </c>
      <c r="D8164" s="26" t="s">
        <v>24</v>
      </c>
      <c r="E8164" s="26" t="s">
        <v>35871</v>
      </c>
      <c r="F8164" s="26" t="s">
        <v>35872</v>
      </c>
      <c r="G8164" s="26" t="s">
        <v>9586</v>
      </c>
      <c r="H8164" s="26" t="s">
        <v>1490</v>
      </c>
      <c r="I8164" s="26" t="s">
        <v>9846</v>
      </c>
      <c r="J8164" s="26" t="s">
        <v>35873</v>
      </c>
      <c r="K8164" s="26" t="s">
        <v>9582</v>
      </c>
      <c r="L8164" s="26" t="s">
        <v>35874</v>
      </c>
      <c r="M8164" s="26">
        <v>380373365217</v>
      </c>
      <c r="N8164" s="26">
        <v>7323010103</v>
      </c>
    </row>
    <row r="8165" spans="1:14">
      <c r="A8165" s="26" t="s">
        <v>7625</v>
      </c>
      <c r="B8165" s="26" t="s">
        <v>7626</v>
      </c>
      <c r="C8165" s="26">
        <v>38044086</v>
      </c>
      <c r="D8165" s="26" t="s">
        <v>24</v>
      </c>
      <c r="E8165" s="26" t="s">
        <v>35875</v>
      </c>
      <c r="F8165" s="26" t="s">
        <v>35876</v>
      </c>
      <c r="G8165" s="26" t="s">
        <v>9586</v>
      </c>
      <c r="H8165" s="26" t="s">
        <v>1088</v>
      </c>
      <c r="I8165" s="26" t="s">
        <v>10519</v>
      </c>
      <c r="J8165" s="26" t="s">
        <v>7818</v>
      </c>
      <c r="K8165" s="26" t="s">
        <v>9606</v>
      </c>
      <c r="L8165" s="26" t="s">
        <v>35877</v>
      </c>
      <c r="M8165" s="26">
        <v>380355435175</v>
      </c>
      <c r="N8165" s="26">
        <v>1223880507</v>
      </c>
    </row>
    <row r="8166" spans="1:14">
      <c r="A8166" s="26" t="s">
        <v>9100</v>
      </c>
      <c r="B8166" s="26" t="s">
        <v>9101</v>
      </c>
      <c r="C8166" s="26">
        <v>41732618</v>
      </c>
      <c r="D8166" s="26" t="s">
        <v>24</v>
      </c>
      <c r="E8166" s="26" t="s">
        <v>35878</v>
      </c>
      <c r="F8166" s="26" t="s">
        <v>35879</v>
      </c>
      <c r="G8166" s="26" t="s">
        <v>9586</v>
      </c>
      <c r="H8166" s="26" t="s">
        <v>1490</v>
      </c>
      <c r="I8166" s="26" t="s">
        <v>12848</v>
      </c>
      <c r="J8166" s="26" t="s">
        <v>431</v>
      </c>
      <c r="K8166" s="26" t="s">
        <v>9582</v>
      </c>
      <c r="L8166" s="26" t="s">
        <v>35880</v>
      </c>
      <c r="M8166" s="26">
        <v>380958373322</v>
      </c>
      <c r="N8166" s="26">
        <v>120481906</v>
      </c>
    </row>
    <row r="8167" spans="1:14">
      <c r="A8167" s="26" t="s">
        <v>7894</v>
      </c>
      <c r="B8167" s="26" t="s">
        <v>7895</v>
      </c>
      <c r="C8167" s="26">
        <v>38412685</v>
      </c>
      <c r="D8167" s="26" t="s">
        <v>24</v>
      </c>
      <c r="E8167" s="26" t="s">
        <v>35881</v>
      </c>
      <c r="F8167" s="26" t="s">
        <v>35882</v>
      </c>
      <c r="G8167" s="26" t="s">
        <v>9586</v>
      </c>
      <c r="H8167" s="26" t="s">
        <v>1122</v>
      </c>
      <c r="I8167" s="26" t="s">
        <v>10047</v>
      </c>
      <c r="J8167" s="26" t="s">
        <v>19057</v>
      </c>
      <c r="K8167" s="26" t="s">
        <v>9582</v>
      </c>
      <c r="L8167" s="26" t="s">
        <v>35883</v>
      </c>
      <c r="M8167" s="26">
        <v>380661956789</v>
      </c>
      <c r="N8167" s="26">
        <v>5923584401</v>
      </c>
    </row>
    <row r="8168" spans="1:14">
      <c r="A8168" s="26" t="s">
        <v>3678</v>
      </c>
      <c r="B8168" s="26" t="s">
        <v>3679</v>
      </c>
      <c r="C8168" s="26">
        <v>5499046</v>
      </c>
      <c r="D8168" s="26" t="s">
        <v>780</v>
      </c>
      <c r="E8168" s="26" t="s">
        <v>35884</v>
      </c>
      <c r="F8168" s="26" t="s">
        <v>35885</v>
      </c>
      <c r="G8168" s="26" t="s">
        <v>9601</v>
      </c>
      <c r="H8168" s="26" t="s">
        <v>468</v>
      </c>
      <c r="J8168" s="26" t="s">
        <v>481</v>
      </c>
      <c r="K8168" s="26" t="s">
        <v>9582</v>
      </c>
      <c r="L8168" s="26" t="s">
        <v>35886</v>
      </c>
      <c r="M8168" s="26">
        <v>380617080735</v>
      </c>
      <c r="N8168" s="26">
        <v>1222380503</v>
      </c>
    </row>
    <row r="8169" spans="1:14">
      <c r="A8169" s="26" t="s">
        <v>9399</v>
      </c>
      <c r="B8169" s="26" t="s">
        <v>9400</v>
      </c>
      <c r="C8169" s="26">
        <v>38955665</v>
      </c>
      <c r="D8169" s="26" t="s">
        <v>24</v>
      </c>
      <c r="E8169" s="26" t="s">
        <v>35887</v>
      </c>
      <c r="F8169" s="26" t="s">
        <v>35888</v>
      </c>
      <c r="G8169" s="26" t="s">
        <v>9586</v>
      </c>
      <c r="H8169" s="26" t="s">
        <v>1573</v>
      </c>
      <c r="I8169" s="26" t="s">
        <v>10158</v>
      </c>
      <c r="J8169" s="26" t="s">
        <v>35889</v>
      </c>
      <c r="K8169" s="26" t="s">
        <v>9582</v>
      </c>
      <c r="L8169" s="26" t="s">
        <v>35890</v>
      </c>
      <c r="M8169" s="26">
        <v>380462686703</v>
      </c>
      <c r="N8169" s="26">
        <v>7425555413</v>
      </c>
    </row>
    <row r="8170" spans="1:14">
      <c r="A8170" s="26" t="s">
        <v>8364</v>
      </c>
      <c r="B8170" s="26" t="s">
        <v>8217</v>
      </c>
      <c r="C8170" s="26">
        <v>3003683</v>
      </c>
      <c r="D8170" s="26" t="s">
        <v>780</v>
      </c>
      <c r="E8170" s="26" t="s">
        <v>35891</v>
      </c>
      <c r="F8170" s="26" t="s">
        <v>35892</v>
      </c>
      <c r="G8170" s="26" t="s">
        <v>9601</v>
      </c>
      <c r="H8170" s="26" t="s">
        <v>1122</v>
      </c>
      <c r="J8170" s="26" t="s">
        <v>8039</v>
      </c>
      <c r="K8170" s="26" t="s">
        <v>9597</v>
      </c>
      <c r="L8170" s="26" t="s">
        <v>30952</v>
      </c>
      <c r="M8170" s="26">
        <v>761154501650</v>
      </c>
      <c r="N8170" s="26">
        <v>6310100000</v>
      </c>
    </row>
    <row r="8171" spans="1:14">
      <c r="A8171" s="26" t="s">
        <v>1787</v>
      </c>
      <c r="B8171" s="26" t="s">
        <v>1788</v>
      </c>
      <c r="C8171" s="26">
        <v>37084458</v>
      </c>
      <c r="D8171" s="26" t="s">
        <v>24</v>
      </c>
      <c r="E8171" s="26" t="s">
        <v>35893</v>
      </c>
      <c r="F8171" s="26" t="s">
        <v>35894</v>
      </c>
      <c r="G8171" s="26" t="s">
        <v>9586</v>
      </c>
      <c r="H8171" s="26" t="s">
        <v>27</v>
      </c>
      <c r="I8171" s="26" t="s">
        <v>12789</v>
      </c>
      <c r="J8171" s="26" t="s">
        <v>61</v>
      </c>
      <c r="K8171" s="26" t="s">
        <v>9606</v>
      </c>
      <c r="L8171" s="26" t="s">
        <v>35895</v>
      </c>
      <c r="M8171" s="26">
        <v>380434021193</v>
      </c>
      <c r="N8171" s="26">
        <v>521955100</v>
      </c>
    </row>
    <row r="8172" spans="1:14">
      <c r="A8172" s="26" t="s">
        <v>7165</v>
      </c>
      <c r="B8172" s="26" t="s">
        <v>7166</v>
      </c>
      <c r="C8172" s="26">
        <v>38374357</v>
      </c>
      <c r="D8172" s="26" t="s">
        <v>24</v>
      </c>
      <c r="E8172" s="26" t="s">
        <v>35896</v>
      </c>
      <c r="F8172" s="26" t="s">
        <v>35897</v>
      </c>
      <c r="G8172" s="26" t="s">
        <v>9586</v>
      </c>
      <c r="H8172" s="26" t="s">
        <v>987</v>
      </c>
      <c r="I8172" s="26" t="s">
        <v>10385</v>
      </c>
      <c r="J8172" s="26" t="s">
        <v>9162</v>
      </c>
      <c r="K8172" s="26" t="s">
        <v>9582</v>
      </c>
      <c r="L8172" s="26" t="s">
        <v>24938</v>
      </c>
      <c r="M8172" s="26">
        <v>380989463431</v>
      </c>
      <c r="N8172" s="26">
        <v>5620488303</v>
      </c>
    </row>
    <row r="8173" spans="1:14">
      <c r="A8173" s="26" t="s">
        <v>4158</v>
      </c>
      <c r="B8173" s="26" t="s">
        <v>4155</v>
      </c>
      <c r="C8173" s="26">
        <v>1993546</v>
      </c>
      <c r="D8173" s="26" t="s">
        <v>24</v>
      </c>
      <c r="E8173" s="26" t="s">
        <v>35898</v>
      </c>
      <c r="F8173" s="26" t="s">
        <v>35899</v>
      </c>
      <c r="G8173" s="26" t="s">
        <v>9586</v>
      </c>
      <c r="H8173" s="26" t="s">
        <v>506</v>
      </c>
      <c r="I8173" s="26" t="s">
        <v>12382</v>
      </c>
      <c r="J8173" s="26" t="s">
        <v>35900</v>
      </c>
      <c r="K8173" s="26" t="s">
        <v>9582</v>
      </c>
      <c r="L8173" s="26" t="s">
        <v>35901</v>
      </c>
      <c r="M8173" s="26">
        <v>380978080700</v>
      </c>
      <c r="N8173" s="26">
        <v>2623688801</v>
      </c>
    </row>
    <row r="8174" spans="1:14">
      <c r="A8174" s="26" t="s">
        <v>3538</v>
      </c>
      <c r="B8174" s="26" t="s">
        <v>3539</v>
      </c>
      <c r="C8174" s="26">
        <v>38802040</v>
      </c>
      <c r="D8174" s="26" t="s">
        <v>780</v>
      </c>
      <c r="E8174" s="26" t="s">
        <v>35902</v>
      </c>
      <c r="F8174" s="26" t="s">
        <v>9958</v>
      </c>
      <c r="G8174" s="26" t="s">
        <v>9601</v>
      </c>
      <c r="H8174" s="26" t="s">
        <v>392</v>
      </c>
      <c r="J8174" s="26" t="s">
        <v>458</v>
      </c>
      <c r="K8174" s="26" t="s">
        <v>9597</v>
      </c>
      <c r="L8174" s="26" t="s">
        <v>35903</v>
      </c>
      <c r="M8174" s="26">
        <v>760821841997</v>
      </c>
      <c r="N8174" s="26">
        <v>2110100000</v>
      </c>
    </row>
    <row r="8175" spans="1:14">
      <c r="A8175" s="26" t="s">
        <v>2512</v>
      </c>
      <c r="B8175" s="26" t="s">
        <v>2513</v>
      </c>
      <c r="C8175" s="26">
        <v>1986322</v>
      </c>
      <c r="D8175" s="26" t="s">
        <v>780</v>
      </c>
      <c r="E8175" s="26" t="s">
        <v>35904</v>
      </c>
      <c r="F8175" s="26" t="s">
        <v>35905</v>
      </c>
      <c r="G8175" s="26" t="s">
        <v>9601</v>
      </c>
      <c r="H8175" s="26" t="s">
        <v>133</v>
      </c>
      <c r="J8175" s="26" t="s">
        <v>183</v>
      </c>
      <c r="K8175" s="26" t="s">
        <v>9597</v>
      </c>
      <c r="L8175" s="26" t="s">
        <v>35906</v>
      </c>
      <c r="M8175" s="26">
        <v>380971049919</v>
      </c>
      <c r="N8175" s="26">
        <v>1211000000</v>
      </c>
    </row>
    <row r="8176" spans="1:14">
      <c r="A8176" s="26" t="s">
        <v>5682</v>
      </c>
      <c r="B8176" s="26" t="s">
        <v>5683</v>
      </c>
      <c r="C8176" s="26">
        <v>185028</v>
      </c>
      <c r="D8176" s="26" t="s">
        <v>780</v>
      </c>
      <c r="E8176" s="26" t="s">
        <v>35907</v>
      </c>
      <c r="F8176" s="26" t="s">
        <v>35908</v>
      </c>
      <c r="G8176" s="26" t="s">
        <v>9601</v>
      </c>
      <c r="H8176" s="26" t="s">
        <v>799</v>
      </c>
      <c r="J8176" s="26" t="s">
        <v>800</v>
      </c>
      <c r="K8176" s="26" t="s">
        <v>9597</v>
      </c>
      <c r="L8176" s="26" t="s">
        <v>35909</v>
      </c>
      <c r="M8176" s="26">
        <v>380443610203</v>
      </c>
      <c r="N8176" s="26">
        <v>4822784009</v>
      </c>
    </row>
    <row r="8177" spans="1:14">
      <c r="A8177" s="26" t="s">
        <v>7524</v>
      </c>
      <c r="B8177" s="26" t="s">
        <v>7525</v>
      </c>
      <c r="C8177" s="26">
        <v>41614251</v>
      </c>
      <c r="D8177" s="26" t="s">
        <v>24</v>
      </c>
      <c r="E8177" s="26" t="s">
        <v>35910</v>
      </c>
      <c r="F8177" s="26" t="s">
        <v>35911</v>
      </c>
      <c r="G8177" s="26" t="s">
        <v>9591</v>
      </c>
      <c r="H8177" s="26" t="s">
        <v>1025</v>
      </c>
      <c r="I8177" s="26" t="s">
        <v>12916</v>
      </c>
      <c r="J8177" s="26" t="s">
        <v>11183</v>
      </c>
      <c r="K8177" s="26" t="s">
        <v>9582</v>
      </c>
      <c r="L8177" s="26" t="s">
        <v>35912</v>
      </c>
      <c r="M8177" s="26">
        <v>380660249110</v>
      </c>
      <c r="N8177" s="26">
        <v>523488203</v>
      </c>
    </row>
    <row r="8178" spans="1:14">
      <c r="A8178" s="26" t="s">
        <v>8968</v>
      </c>
      <c r="B8178" s="26" t="s">
        <v>8969</v>
      </c>
      <c r="C8178" s="26">
        <v>39028882</v>
      </c>
      <c r="D8178" s="26" t="s">
        <v>24</v>
      </c>
      <c r="E8178" s="26" t="s">
        <v>35913</v>
      </c>
      <c r="F8178" s="26" t="s">
        <v>35914</v>
      </c>
      <c r="G8178" s="26" t="s">
        <v>9579</v>
      </c>
      <c r="H8178" s="26" t="s">
        <v>1401</v>
      </c>
      <c r="I8178" s="26" t="s">
        <v>12387</v>
      </c>
      <c r="J8178" s="26" t="s">
        <v>35915</v>
      </c>
      <c r="K8178" s="26" t="s">
        <v>9582</v>
      </c>
      <c r="L8178" s="26" t="s">
        <v>35916</v>
      </c>
      <c r="M8178" s="26">
        <v>380474561548</v>
      </c>
      <c r="N8178" s="26">
        <v>4823980401</v>
      </c>
    </row>
    <row r="8179" spans="1:14">
      <c r="A8179" s="26" t="s">
        <v>8294</v>
      </c>
      <c r="B8179" s="26" t="s">
        <v>8083</v>
      </c>
      <c r="C8179" s="26">
        <v>31886847</v>
      </c>
      <c r="D8179" s="26" t="s">
        <v>780</v>
      </c>
      <c r="E8179" s="26" t="s">
        <v>35917</v>
      </c>
      <c r="F8179" s="26" t="s">
        <v>35918</v>
      </c>
      <c r="G8179" s="26" t="s">
        <v>9601</v>
      </c>
      <c r="H8179" s="26" t="s">
        <v>1122</v>
      </c>
      <c r="J8179" s="26" t="s">
        <v>8039</v>
      </c>
      <c r="K8179" s="26" t="s">
        <v>9597</v>
      </c>
      <c r="L8179" s="26" t="s">
        <v>35919</v>
      </c>
      <c r="M8179" s="26">
        <v>380577250213</v>
      </c>
      <c r="N8179" s="26">
        <v>6310100000</v>
      </c>
    </row>
    <row r="8180" spans="1:14">
      <c r="A8180" s="26" t="s">
        <v>4886</v>
      </c>
      <c r="B8180" s="26" t="s">
        <v>4887</v>
      </c>
      <c r="C8180" s="26">
        <v>38325425</v>
      </c>
      <c r="D8180" s="26" t="s">
        <v>24</v>
      </c>
      <c r="E8180" s="26" t="s">
        <v>35920</v>
      </c>
      <c r="F8180" s="26" t="s">
        <v>35921</v>
      </c>
      <c r="G8180" s="26" t="s">
        <v>9586</v>
      </c>
      <c r="H8180" s="26" t="s">
        <v>711</v>
      </c>
      <c r="I8180" s="26" t="s">
        <v>14610</v>
      </c>
      <c r="J8180" s="26" t="s">
        <v>305</v>
      </c>
      <c r="K8180" s="26" t="s">
        <v>9582</v>
      </c>
      <c r="L8180" s="26" t="s">
        <v>35922</v>
      </c>
      <c r="M8180" s="26">
        <v>380646197407</v>
      </c>
      <c r="N8180" s="26">
        <v>1413300000</v>
      </c>
    </row>
    <row r="8181" spans="1:14">
      <c r="A8181" s="26" t="s">
        <v>9033</v>
      </c>
      <c r="B8181" s="26" t="s">
        <v>9034</v>
      </c>
      <c r="C8181" s="26">
        <v>41949913</v>
      </c>
      <c r="D8181" s="26" t="s">
        <v>780</v>
      </c>
      <c r="E8181" s="26" t="s">
        <v>35923</v>
      </c>
      <c r="F8181" s="26" t="s">
        <v>35924</v>
      </c>
      <c r="G8181" s="26" t="s">
        <v>9601</v>
      </c>
      <c r="H8181" s="26" t="s">
        <v>1401</v>
      </c>
      <c r="J8181" s="26" t="s">
        <v>1474</v>
      </c>
      <c r="K8181" s="26" t="s">
        <v>9597</v>
      </c>
      <c r="L8181" s="26" t="s">
        <v>15220</v>
      </c>
      <c r="M8181" s="26">
        <v>761457739330</v>
      </c>
      <c r="N8181" s="26">
        <v>722155708</v>
      </c>
    </row>
    <row r="8182" spans="1:14">
      <c r="A8182" s="26" t="s">
        <v>7851</v>
      </c>
      <c r="B8182" s="26" t="s">
        <v>7852</v>
      </c>
      <c r="C8182" s="26">
        <v>38248739</v>
      </c>
      <c r="D8182" s="26" t="s">
        <v>24</v>
      </c>
      <c r="E8182" s="26" t="s">
        <v>35925</v>
      </c>
      <c r="F8182" s="26" t="s">
        <v>35926</v>
      </c>
      <c r="G8182" s="26" t="s">
        <v>9591</v>
      </c>
      <c r="H8182" s="26" t="s">
        <v>1122</v>
      </c>
      <c r="I8182" s="26" t="s">
        <v>10331</v>
      </c>
      <c r="J8182" s="26" t="s">
        <v>35927</v>
      </c>
      <c r="K8182" s="26" t="s">
        <v>9582</v>
      </c>
      <c r="L8182" s="26" t="s">
        <v>35928</v>
      </c>
      <c r="M8182" s="26">
        <v>380509445475</v>
      </c>
      <c r="N8182" s="26">
        <v>6320484002</v>
      </c>
    </row>
    <row r="8183" spans="1:14">
      <c r="A8183" s="26" t="s">
        <v>5310</v>
      </c>
      <c r="B8183" s="26" t="s">
        <v>5311</v>
      </c>
      <c r="C8183" s="26">
        <v>34815103</v>
      </c>
      <c r="D8183" s="26" t="s">
        <v>24</v>
      </c>
      <c r="E8183" s="26" t="s">
        <v>35929</v>
      </c>
      <c r="F8183" s="26" t="s">
        <v>35930</v>
      </c>
      <c r="G8183" s="26" t="s">
        <v>9586</v>
      </c>
      <c r="H8183" s="26" t="s">
        <v>735</v>
      </c>
      <c r="I8183" s="26" t="s">
        <v>9605</v>
      </c>
      <c r="J8183" s="26" t="s">
        <v>5312</v>
      </c>
      <c r="K8183" s="26" t="s">
        <v>9606</v>
      </c>
      <c r="L8183" s="26" t="s">
        <v>35931</v>
      </c>
      <c r="M8183" s="26">
        <v>761347802496</v>
      </c>
      <c r="N8183" s="26">
        <v>4621555900</v>
      </c>
    </row>
    <row r="8184" spans="1:14">
      <c r="A8184" s="26" t="s">
        <v>6577</v>
      </c>
      <c r="B8184" s="26" t="s">
        <v>6578</v>
      </c>
      <c r="C8184" s="26">
        <v>38319453</v>
      </c>
      <c r="D8184" s="26" t="s">
        <v>24</v>
      </c>
      <c r="E8184" s="26" t="s">
        <v>35932</v>
      </c>
      <c r="F8184" s="26" t="s">
        <v>35933</v>
      </c>
      <c r="G8184" s="26" t="s">
        <v>9586</v>
      </c>
      <c r="H8184" s="26" t="s">
        <v>949</v>
      </c>
      <c r="J8184" s="26" t="s">
        <v>9819</v>
      </c>
      <c r="K8184" s="26" t="s">
        <v>9582</v>
      </c>
      <c r="L8184" s="26" t="s">
        <v>35934</v>
      </c>
      <c r="M8184" s="26">
        <v>761458125213</v>
      </c>
      <c r="N8184" s="26">
        <v>121180803</v>
      </c>
    </row>
    <row r="8185" spans="1:14">
      <c r="A8185" s="26" t="s">
        <v>9072</v>
      </c>
      <c r="B8185" s="26" t="s">
        <v>9073</v>
      </c>
      <c r="C8185" s="26">
        <v>38701773</v>
      </c>
      <c r="D8185" s="26" t="s">
        <v>24</v>
      </c>
      <c r="E8185" s="26" t="s">
        <v>35935</v>
      </c>
      <c r="F8185" s="26" t="s">
        <v>35936</v>
      </c>
      <c r="G8185" s="26" t="s">
        <v>9586</v>
      </c>
      <c r="H8185" s="26" t="s">
        <v>1490</v>
      </c>
      <c r="I8185" s="26" t="s">
        <v>12535</v>
      </c>
      <c r="J8185" s="26" t="s">
        <v>35937</v>
      </c>
      <c r="K8185" s="26" t="s">
        <v>9582</v>
      </c>
      <c r="L8185" s="26" t="s">
        <v>35938</v>
      </c>
      <c r="M8185" s="26">
        <v>380671748471</v>
      </c>
      <c r="N8185" s="26">
        <v>7320786001</v>
      </c>
    </row>
    <row r="8186" spans="1:14">
      <c r="A8186" s="26" t="s">
        <v>8342</v>
      </c>
      <c r="B8186" s="26" t="s">
        <v>8343</v>
      </c>
      <c r="C8186" s="26">
        <v>3293741</v>
      </c>
      <c r="D8186" s="26" t="s">
        <v>780</v>
      </c>
      <c r="E8186" s="26" t="s">
        <v>35939</v>
      </c>
      <c r="F8186" s="26" t="s">
        <v>35940</v>
      </c>
      <c r="G8186" s="26" t="s">
        <v>9601</v>
      </c>
      <c r="H8186" s="26" t="s">
        <v>1122</v>
      </c>
      <c r="J8186" s="26" t="s">
        <v>8039</v>
      </c>
      <c r="K8186" s="26" t="s">
        <v>9597</v>
      </c>
      <c r="L8186" s="26" t="s">
        <v>35941</v>
      </c>
      <c r="M8186" s="26">
        <v>761154510520</v>
      </c>
      <c r="N8186" s="26">
        <v>6310100000</v>
      </c>
    </row>
    <row r="8187" spans="1:14">
      <c r="A8187" s="26" t="s">
        <v>4360</v>
      </c>
      <c r="B8187" s="26" t="s">
        <v>4361</v>
      </c>
      <c r="C8187" s="26">
        <v>38902896</v>
      </c>
      <c r="D8187" s="26" t="s">
        <v>24</v>
      </c>
      <c r="E8187" s="26" t="s">
        <v>35942</v>
      </c>
      <c r="F8187" s="26" t="s">
        <v>35943</v>
      </c>
      <c r="G8187" s="26" t="s">
        <v>9586</v>
      </c>
      <c r="H8187" s="26" t="s">
        <v>576</v>
      </c>
      <c r="J8187" s="26" t="s">
        <v>600</v>
      </c>
      <c r="K8187" s="26" t="s">
        <v>9597</v>
      </c>
      <c r="L8187" s="26" t="s">
        <v>35944</v>
      </c>
      <c r="M8187" s="26">
        <v>761133538950</v>
      </c>
      <c r="N8187" s="26">
        <v>3210600000</v>
      </c>
    </row>
    <row r="8188" spans="1:14">
      <c r="A8188" s="26" t="s">
        <v>9401</v>
      </c>
      <c r="B8188" s="26" t="s">
        <v>9402</v>
      </c>
      <c r="C8188" s="26">
        <v>38720288</v>
      </c>
      <c r="D8188" s="26" t="s">
        <v>24</v>
      </c>
      <c r="E8188" s="26" t="s">
        <v>35945</v>
      </c>
      <c r="F8188" s="26" t="s">
        <v>35946</v>
      </c>
      <c r="G8188" s="26" t="s">
        <v>9586</v>
      </c>
      <c r="H8188" s="26" t="s">
        <v>1573</v>
      </c>
      <c r="J8188" s="26" t="s">
        <v>35947</v>
      </c>
      <c r="K8188" s="26" t="s">
        <v>9606</v>
      </c>
      <c r="L8188" s="26" t="s">
        <v>35948</v>
      </c>
      <c r="M8188" s="26">
        <v>761873313478</v>
      </c>
      <c r="N8188" s="26">
        <v>7424456000</v>
      </c>
    </row>
    <row r="8189" spans="1:14">
      <c r="A8189" s="26" t="s">
        <v>6079</v>
      </c>
      <c r="B8189" s="26" t="s">
        <v>6077</v>
      </c>
      <c r="C8189" s="26">
        <v>38505313</v>
      </c>
      <c r="D8189" s="26" t="s">
        <v>24</v>
      </c>
      <c r="E8189" s="26" t="s">
        <v>35949</v>
      </c>
      <c r="F8189" s="26" t="s">
        <v>35950</v>
      </c>
      <c r="G8189" s="26" t="s">
        <v>9586</v>
      </c>
      <c r="H8189" s="26" t="s">
        <v>835</v>
      </c>
      <c r="J8189" s="26" t="s">
        <v>6071</v>
      </c>
      <c r="K8189" s="26" t="s">
        <v>9597</v>
      </c>
      <c r="L8189" s="26" t="s">
        <v>35951</v>
      </c>
      <c r="M8189" s="26">
        <v>380516158999</v>
      </c>
      <c r="N8189" s="26">
        <v>3523185202</v>
      </c>
    </row>
    <row r="8190" spans="1:14">
      <c r="A8190" s="26" t="s">
        <v>4216</v>
      </c>
      <c r="B8190" s="26" t="s">
        <v>4217</v>
      </c>
      <c r="C8190" s="26">
        <v>41838805</v>
      </c>
      <c r="D8190" s="26" t="s">
        <v>24</v>
      </c>
      <c r="E8190" s="26" t="s">
        <v>35952</v>
      </c>
      <c r="F8190" s="26" t="s">
        <v>35953</v>
      </c>
      <c r="G8190" s="26" t="s">
        <v>9586</v>
      </c>
      <c r="H8190" s="26" t="s">
        <v>506</v>
      </c>
      <c r="I8190" s="26" t="s">
        <v>9709</v>
      </c>
      <c r="J8190" s="26" t="s">
        <v>35954</v>
      </c>
      <c r="K8190" s="26" t="s">
        <v>9582</v>
      </c>
      <c r="L8190" s="26" t="s">
        <v>35955</v>
      </c>
      <c r="M8190" s="26">
        <v>380343534682</v>
      </c>
      <c r="N8190" s="26">
        <v>2624480301</v>
      </c>
    </row>
    <row r="8191" spans="1:14">
      <c r="A8191" s="26" t="s">
        <v>5733</v>
      </c>
      <c r="B8191" s="26" t="s">
        <v>5734</v>
      </c>
      <c r="C8191" s="26">
        <v>26188550</v>
      </c>
      <c r="D8191" s="26" t="s">
        <v>24</v>
      </c>
      <c r="E8191" s="26" t="s">
        <v>35956</v>
      </c>
      <c r="F8191" s="26" t="s">
        <v>35957</v>
      </c>
      <c r="G8191" s="26" t="s">
        <v>9586</v>
      </c>
      <c r="H8191" s="26" t="s">
        <v>799</v>
      </c>
      <c r="J8191" s="26" t="s">
        <v>800</v>
      </c>
      <c r="K8191" s="26" t="s">
        <v>9597</v>
      </c>
      <c r="L8191" s="26" t="s">
        <v>11826</v>
      </c>
      <c r="M8191" s="26">
        <v>380444966103</v>
      </c>
      <c r="N8191" s="26">
        <v>4822784009</v>
      </c>
    </row>
    <row r="8192" spans="1:14">
      <c r="A8192" s="26" t="s">
        <v>4004</v>
      </c>
      <c r="B8192" s="26" t="s">
        <v>4005</v>
      </c>
      <c r="C8192" s="26">
        <v>42096899</v>
      </c>
      <c r="D8192" s="26" t="s">
        <v>24</v>
      </c>
      <c r="E8192" s="26" t="s">
        <v>35958</v>
      </c>
      <c r="F8192" s="26" t="s">
        <v>35959</v>
      </c>
      <c r="G8192" s="26" t="s">
        <v>9586</v>
      </c>
      <c r="H8192" s="26" t="s">
        <v>506</v>
      </c>
      <c r="I8192" s="26" t="s">
        <v>18195</v>
      </c>
      <c r="J8192" s="26" t="s">
        <v>35960</v>
      </c>
      <c r="K8192" s="26" t="s">
        <v>9582</v>
      </c>
      <c r="L8192" s="26" t="s">
        <v>35961</v>
      </c>
      <c r="M8192" s="26">
        <v>380673427994</v>
      </c>
      <c r="N8192" s="26">
        <v>2624080301</v>
      </c>
    </row>
    <row r="8193" spans="1:14">
      <c r="A8193" s="26" t="s">
        <v>8826</v>
      </c>
      <c r="B8193" s="26" t="s">
        <v>8827</v>
      </c>
      <c r="C8193" s="26">
        <v>38283239</v>
      </c>
      <c r="D8193" s="26" t="s">
        <v>24</v>
      </c>
      <c r="E8193" s="26" t="s">
        <v>35962</v>
      </c>
      <c r="F8193" s="26" t="s">
        <v>35963</v>
      </c>
      <c r="G8193" s="26" t="s">
        <v>9586</v>
      </c>
      <c r="H8193" s="26" t="s">
        <v>1308</v>
      </c>
      <c r="J8193" s="26" t="s">
        <v>35964</v>
      </c>
      <c r="K8193" s="26" t="s">
        <v>9582</v>
      </c>
      <c r="L8193" s="26" t="s">
        <v>35965</v>
      </c>
      <c r="M8193" s="26">
        <v>761933469688</v>
      </c>
      <c r="N8193" s="26">
        <v>6825888401</v>
      </c>
    </row>
    <row r="8194" spans="1:14">
      <c r="A8194" s="26" t="s">
        <v>8883</v>
      </c>
      <c r="B8194" s="26" t="s">
        <v>8884</v>
      </c>
      <c r="C8194" s="26">
        <v>38682646</v>
      </c>
      <c r="D8194" s="26" t="s">
        <v>24</v>
      </c>
      <c r="E8194" s="26" t="s">
        <v>35966</v>
      </c>
      <c r="F8194" s="26" t="s">
        <v>35967</v>
      </c>
      <c r="G8194" s="26" t="s">
        <v>9586</v>
      </c>
      <c r="H8194" s="26" t="s">
        <v>1401</v>
      </c>
      <c r="I8194" s="26" t="s">
        <v>10182</v>
      </c>
      <c r="J8194" s="26" t="s">
        <v>9819</v>
      </c>
      <c r="K8194" s="26" t="s">
        <v>9582</v>
      </c>
      <c r="L8194" s="26" t="s">
        <v>35968</v>
      </c>
      <c r="M8194" s="26">
        <v>380473691218</v>
      </c>
      <c r="N8194" s="26">
        <v>121180803</v>
      </c>
    </row>
    <row r="8195" spans="1:14">
      <c r="A8195" s="26" t="s">
        <v>5590</v>
      </c>
      <c r="B8195" s="26" t="s">
        <v>5591</v>
      </c>
      <c r="C8195" s="26">
        <v>33737695</v>
      </c>
      <c r="D8195" s="26" t="s">
        <v>780</v>
      </c>
      <c r="E8195" s="26" t="s">
        <v>35969</v>
      </c>
      <c r="F8195" s="26" t="s">
        <v>27714</v>
      </c>
      <c r="G8195" s="26" t="s">
        <v>9601</v>
      </c>
      <c r="H8195" s="26" t="s">
        <v>1401</v>
      </c>
      <c r="J8195" s="26" t="s">
        <v>1474</v>
      </c>
      <c r="K8195" s="26" t="s">
        <v>9597</v>
      </c>
      <c r="L8195" s="26" t="s">
        <v>27715</v>
      </c>
      <c r="M8195" s="26">
        <v>380472565509</v>
      </c>
      <c r="N8195" s="26">
        <v>722155708</v>
      </c>
    </row>
    <row r="8196" spans="1:14">
      <c r="A8196" s="26" t="s">
        <v>5063</v>
      </c>
      <c r="B8196" s="26" t="s">
        <v>5064</v>
      </c>
      <c r="C8196" s="26">
        <v>34167494</v>
      </c>
      <c r="D8196" s="26" t="s">
        <v>1701</v>
      </c>
      <c r="E8196" s="26" t="s">
        <v>35970</v>
      </c>
      <c r="F8196" s="26" t="s">
        <v>35971</v>
      </c>
      <c r="G8196" s="26" t="s">
        <v>9601</v>
      </c>
      <c r="H8196" s="26" t="s">
        <v>735</v>
      </c>
      <c r="J8196" s="26" t="s">
        <v>23156</v>
      </c>
      <c r="K8196" s="26" t="s">
        <v>9606</v>
      </c>
      <c r="L8196" s="26" t="s">
        <v>35972</v>
      </c>
      <c r="M8196" s="26">
        <v>380968375213</v>
      </c>
      <c r="N8196" s="26">
        <v>124785002</v>
      </c>
    </row>
    <row r="8197" spans="1:14">
      <c r="A8197" s="26" t="s">
        <v>4862</v>
      </c>
      <c r="B8197" s="26" t="s">
        <v>4863</v>
      </c>
      <c r="C8197" s="26">
        <v>42853384</v>
      </c>
      <c r="D8197" s="26" t="s">
        <v>780</v>
      </c>
      <c r="E8197" s="26" t="s">
        <v>35973</v>
      </c>
      <c r="F8197" s="26" t="s">
        <v>35974</v>
      </c>
      <c r="G8197" s="26" t="s">
        <v>9601</v>
      </c>
      <c r="H8197" s="26" t="s">
        <v>711</v>
      </c>
      <c r="J8197" s="26" t="s">
        <v>727</v>
      </c>
      <c r="K8197" s="26" t="s">
        <v>9597</v>
      </c>
      <c r="L8197" s="26" t="s">
        <v>35975</v>
      </c>
      <c r="M8197" s="26">
        <v>380996267616</v>
      </c>
      <c r="N8197" s="26">
        <v>4412900000</v>
      </c>
    </row>
    <row r="8198" spans="1:14">
      <c r="A8198" s="26" t="s">
        <v>3044</v>
      </c>
      <c r="B8198" s="26" t="s">
        <v>3045</v>
      </c>
      <c r="C8198" s="26">
        <v>39042509</v>
      </c>
      <c r="D8198" s="26" t="s">
        <v>24</v>
      </c>
      <c r="E8198" s="26" t="s">
        <v>35976</v>
      </c>
      <c r="F8198" s="26" t="s">
        <v>35977</v>
      </c>
      <c r="G8198" s="26" t="s">
        <v>9586</v>
      </c>
      <c r="H8198" s="26" t="s">
        <v>375</v>
      </c>
      <c r="J8198" s="26" t="s">
        <v>35978</v>
      </c>
      <c r="K8198" s="26" t="s">
        <v>9582</v>
      </c>
      <c r="L8198" s="26" t="s">
        <v>35979</v>
      </c>
      <c r="M8198" s="26">
        <v>760827307420</v>
      </c>
      <c r="N8198" s="26">
        <v>1820382401</v>
      </c>
    </row>
    <row r="8199" spans="1:14">
      <c r="A8199" s="26" t="s">
        <v>2960</v>
      </c>
      <c r="B8199" s="26" t="s">
        <v>2961</v>
      </c>
      <c r="C8199" s="26">
        <v>37691796</v>
      </c>
      <c r="D8199" s="26" t="s">
        <v>24</v>
      </c>
      <c r="E8199" s="26" t="s">
        <v>35980</v>
      </c>
      <c r="F8199" s="26" t="s">
        <v>10430</v>
      </c>
      <c r="G8199" s="26" t="s">
        <v>9579</v>
      </c>
      <c r="H8199" s="26" t="s">
        <v>258</v>
      </c>
      <c r="I8199" s="26" t="s">
        <v>16316</v>
      </c>
      <c r="J8199" s="26" t="s">
        <v>35981</v>
      </c>
      <c r="K8199" s="26" t="s">
        <v>9582</v>
      </c>
      <c r="L8199" s="26" t="s">
        <v>35982</v>
      </c>
      <c r="M8199" s="26">
        <v>380624620572</v>
      </c>
      <c r="N8199" s="26">
        <v>1421783302</v>
      </c>
    </row>
    <row r="8200" spans="1:14">
      <c r="A8200" s="26" t="s">
        <v>7933</v>
      </c>
      <c r="B8200" s="26" t="s">
        <v>7934</v>
      </c>
      <c r="C8200" s="26">
        <v>38008760</v>
      </c>
      <c r="D8200" s="26" t="s">
        <v>24</v>
      </c>
      <c r="E8200" s="26" t="s">
        <v>35983</v>
      </c>
      <c r="F8200" s="26" t="s">
        <v>35984</v>
      </c>
      <c r="G8200" s="26" t="s">
        <v>9586</v>
      </c>
      <c r="H8200" s="26" t="s">
        <v>1122</v>
      </c>
      <c r="I8200" s="26" t="s">
        <v>10216</v>
      </c>
      <c r="J8200" s="26" t="s">
        <v>35985</v>
      </c>
      <c r="K8200" s="26" t="s">
        <v>9582</v>
      </c>
      <c r="L8200" s="26" t="s">
        <v>35986</v>
      </c>
      <c r="M8200" s="26">
        <v>380575524441</v>
      </c>
      <c r="N8200" s="26" t="e">
        <v>#N/A</v>
      </c>
    </row>
    <row r="8201" spans="1:14">
      <c r="A8201" s="26" t="s">
        <v>2868</v>
      </c>
      <c r="B8201" s="26" t="s">
        <v>2869</v>
      </c>
      <c r="C8201" s="26">
        <v>1989852</v>
      </c>
      <c r="D8201" s="26" t="s">
        <v>780</v>
      </c>
      <c r="E8201" s="26" t="s">
        <v>35987</v>
      </c>
      <c r="F8201" s="26" t="s">
        <v>35988</v>
      </c>
      <c r="G8201" s="26" t="s">
        <v>9601</v>
      </c>
      <c r="H8201" s="26" t="s">
        <v>258</v>
      </c>
      <c r="I8201" s="26" t="s">
        <v>13337</v>
      </c>
      <c r="J8201" s="26" t="s">
        <v>10097</v>
      </c>
      <c r="K8201" s="26" t="s">
        <v>9582</v>
      </c>
      <c r="L8201" s="26" t="s">
        <v>35989</v>
      </c>
      <c r="M8201" s="26">
        <v>380997618907</v>
      </c>
      <c r="N8201" s="26">
        <v>120781305</v>
      </c>
    </row>
    <row r="8202" spans="1:14">
      <c r="A8202" s="26" t="s">
        <v>4279</v>
      </c>
      <c r="B8202" s="26" t="s">
        <v>4280</v>
      </c>
      <c r="C8202" s="26">
        <v>1993552</v>
      </c>
      <c r="D8202" s="26" t="s">
        <v>780</v>
      </c>
      <c r="E8202" s="26" t="s">
        <v>35990</v>
      </c>
      <c r="F8202" s="26" t="s">
        <v>35991</v>
      </c>
      <c r="G8202" s="26" t="s">
        <v>9601</v>
      </c>
      <c r="H8202" s="26" t="s">
        <v>506</v>
      </c>
      <c r="J8202" s="26" t="s">
        <v>572</v>
      </c>
      <c r="K8202" s="26" t="s">
        <v>9597</v>
      </c>
      <c r="L8202" s="26" t="s">
        <v>35992</v>
      </c>
      <c r="M8202" s="26">
        <v>380343422228</v>
      </c>
      <c r="N8202" s="26">
        <v>2611000000</v>
      </c>
    </row>
    <row r="8203" spans="1:14">
      <c r="A8203" s="26" t="s">
        <v>7884</v>
      </c>
      <c r="B8203" s="26" t="s">
        <v>7885</v>
      </c>
      <c r="C8203" s="26">
        <v>38580081</v>
      </c>
      <c r="D8203" s="26" t="s">
        <v>24</v>
      </c>
      <c r="E8203" s="26" t="s">
        <v>35993</v>
      </c>
      <c r="F8203" s="26" t="s">
        <v>35994</v>
      </c>
      <c r="G8203" s="26" t="s">
        <v>9586</v>
      </c>
      <c r="H8203" s="26" t="s">
        <v>1122</v>
      </c>
      <c r="I8203" s="26" t="s">
        <v>28304</v>
      </c>
      <c r="J8203" s="26" t="s">
        <v>32402</v>
      </c>
      <c r="K8203" s="26" t="s">
        <v>9582</v>
      </c>
      <c r="L8203" s="26" t="s">
        <v>35995</v>
      </c>
      <c r="M8203" s="26">
        <v>380575252667</v>
      </c>
      <c r="N8203" s="26">
        <v>5325482701</v>
      </c>
    </row>
    <row r="8204" spans="1:14">
      <c r="A8204" s="26" t="s">
        <v>5864</v>
      </c>
      <c r="B8204" s="26" t="s">
        <v>5865</v>
      </c>
      <c r="C8204" s="26">
        <v>5494828</v>
      </c>
      <c r="D8204" s="26" t="s">
        <v>780</v>
      </c>
      <c r="E8204" s="26" t="s">
        <v>35996</v>
      </c>
      <c r="F8204" s="26" t="s">
        <v>35997</v>
      </c>
      <c r="G8204" s="26" t="s">
        <v>9601</v>
      </c>
      <c r="H8204" s="26" t="s">
        <v>799</v>
      </c>
      <c r="J8204" s="26" t="s">
        <v>800</v>
      </c>
      <c r="K8204" s="26" t="s">
        <v>9597</v>
      </c>
      <c r="L8204" s="26" t="s">
        <v>35998</v>
      </c>
      <c r="M8204" s="26">
        <v>380444678909</v>
      </c>
      <c r="N8204" s="26">
        <v>4822784009</v>
      </c>
    </row>
    <row r="8205" spans="1:14">
      <c r="A8205" s="26" t="s">
        <v>4769</v>
      </c>
      <c r="B8205" s="26" t="s">
        <v>4770</v>
      </c>
      <c r="C8205" s="26">
        <v>42126735</v>
      </c>
      <c r="D8205" s="26" t="s">
        <v>24</v>
      </c>
      <c r="E8205" s="26" t="s">
        <v>35999</v>
      </c>
      <c r="F8205" s="26" t="s">
        <v>36000</v>
      </c>
      <c r="G8205" s="26" t="s">
        <v>9579</v>
      </c>
      <c r="H8205" s="26" t="s">
        <v>670</v>
      </c>
      <c r="I8205" s="26" t="s">
        <v>11751</v>
      </c>
      <c r="J8205" s="26" t="s">
        <v>36001</v>
      </c>
      <c r="K8205" s="26" t="s">
        <v>9582</v>
      </c>
      <c r="L8205" s="26" t="s">
        <v>36002</v>
      </c>
      <c r="M8205" s="26">
        <v>380523941217</v>
      </c>
      <c r="N8205" s="26">
        <v>3525887801</v>
      </c>
    </row>
    <row r="8206" spans="1:14">
      <c r="A8206" s="26" t="s">
        <v>4870</v>
      </c>
      <c r="B8206" s="26" t="s">
        <v>4871</v>
      </c>
      <c r="C8206" s="26">
        <v>37564210</v>
      </c>
      <c r="D8206" s="26" t="s">
        <v>24</v>
      </c>
      <c r="E8206" s="26" t="s">
        <v>36003</v>
      </c>
      <c r="F8206" s="26" t="s">
        <v>36004</v>
      </c>
      <c r="G8206" s="26" t="s">
        <v>9586</v>
      </c>
      <c r="H8206" s="26" t="s">
        <v>711</v>
      </c>
      <c r="J8206" s="26" t="s">
        <v>727</v>
      </c>
      <c r="K8206" s="26" t="s">
        <v>9597</v>
      </c>
      <c r="L8206" s="26" t="s">
        <v>9930</v>
      </c>
      <c r="M8206" s="26">
        <v>380508600755</v>
      </c>
      <c r="N8206" s="26">
        <v>4412900000</v>
      </c>
    </row>
    <row r="8207" spans="1:14">
      <c r="A8207" s="26" t="s">
        <v>9038</v>
      </c>
      <c r="B8207" s="26" t="s">
        <v>9039</v>
      </c>
      <c r="C8207" s="26">
        <v>38977296</v>
      </c>
      <c r="D8207" s="26" t="s">
        <v>24</v>
      </c>
      <c r="E8207" s="26" t="s">
        <v>36005</v>
      </c>
      <c r="F8207" s="26" t="s">
        <v>36006</v>
      </c>
      <c r="G8207" s="26" t="s">
        <v>9586</v>
      </c>
      <c r="H8207" s="26" t="s">
        <v>1401</v>
      </c>
      <c r="I8207" s="26" t="s">
        <v>13992</v>
      </c>
      <c r="J8207" s="26" t="s">
        <v>9037</v>
      </c>
      <c r="K8207" s="26" t="s">
        <v>9597</v>
      </c>
      <c r="L8207" s="26" t="s">
        <v>36007</v>
      </c>
      <c r="M8207" s="26">
        <v>380473027790</v>
      </c>
      <c r="N8207" s="26">
        <v>5121285805</v>
      </c>
    </row>
    <row r="8208" spans="1:14">
      <c r="A8208" s="26" t="s">
        <v>4087</v>
      </c>
      <c r="B8208" s="26" t="s">
        <v>4088</v>
      </c>
      <c r="C8208" s="26">
        <v>2009637</v>
      </c>
      <c r="D8208" s="26" t="s">
        <v>780</v>
      </c>
      <c r="E8208" s="26" t="s">
        <v>36008</v>
      </c>
      <c r="F8208" s="26" t="s">
        <v>36009</v>
      </c>
      <c r="G8208" s="26" t="s">
        <v>9601</v>
      </c>
      <c r="H8208" s="26" t="s">
        <v>506</v>
      </c>
      <c r="J8208" s="26" t="s">
        <v>526</v>
      </c>
      <c r="K8208" s="26" t="s">
        <v>9597</v>
      </c>
      <c r="L8208" s="26" t="s">
        <v>36010</v>
      </c>
      <c r="M8208" s="26">
        <v>380500825833</v>
      </c>
      <c r="N8208" s="26">
        <v>2610100000</v>
      </c>
    </row>
    <row r="8209" spans="1:14">
      <c r="A8209" s="26" t="s">
        <v>6276</v>
      </c>
      <c r="B8209" s="26" t="s">
        <v>6277</v>
      </c>
      <c r="C8209" s="26">
        <v>2774579</v>
      </c>
      <c r="D8209" s="26" t="s">
        <v>24</v>
      </c>
      <c r="E8209" s="26" t="s">
        <v>36011</v>
      </c>
      <c r="F8209" s="26" t="s">
        <v>14712</v>
      </c>
      <c r="G8209" s="26" t="s">
        <v>9586</v>
      </c>
      <c r="H8209" s="26" t="s">
        <v>885</v>
      </c>
      <c r="J8209" s="26" t="s">
        <v>910</v>
      </c>
      <c r="K8209" s="26" t="s">
        <v>9597</v>
      </c>
      <c r="L8209" s="26" t="s">
        <v>36012</v>
      </c>
      <c r="M8209" s="26">
        <v>380487058701</v>
      </c>
      <c r="N8209" s="26">
        <v>5110100000</v>
      </c>
    </row>
    <row r="8210" spans="1:14">
      <c r="A8210" s="26" t="s">
        <v>8041</v>
      </c>
      <c r="B8210" s="26" t="s">
        <v>8042</v>
      </c>
      <c r="C8210" s="26">
        <v>2003445</v>
      </c>
      <c r="D8210" s="26" t="s">
        <v>24</v>
      </c>
      <c r="E8210" s="26" t="s">
        <v>36013</v>
      </c>
      <c r="F8210" s="26" t="s">
        <v>36014</v>
      </c>
      <c r="G8210" s="26" t="s">
        <v>9586</v>
      </c>
      <c r="H8210" s="26" t="s">
        <v>1122</v>
      </c>
      <c r="J8210" s="26" t="s">
        <v>8039</v>
      </c>
      <c r="K8210" s="26" t="s">
        <v>9597</v>
      </c>
      <c r="L8210" s="26" t="s">
        <v>36015</v>
      </c>
      <c r="M8210" s="26">
        <v>380577251167</v>
      </c>
      <c r="N8210" s="26">
        <v>6310100000</v>
      </c>
    </row>
    <row r="8211" spans="1:14">
      <c r="A8211" s="26" t="s">
        <v>7913</v>
      </c>
      <c r="B8211" s="26" t="s">
        <v>7914</v>
      </c>
      <c r="C8211" s="26">
        <v>38897677</v>
      </c>
      <c r="D8211" s="26" t="s">
        <v>24</v>
      </c>
      <c r="E8211" s="26" t="s">
        <v>36016</v>
      </c>
      <c r="F8211" s="26" t="s">
        <v>36017</v>
      </c>
      <c r="G8211" s="26" t="s">
        <v>9586</v>
      </c>
      <c r="H8211" s="26" t="s">
        <v>1122</v>
      </c>
      <c r="I8211" s="26" t="s">
        <v>9887</v>
      </c>
      <c r="J8211" s="26" t="s">
        <v>36018</v>
      </c>
      <c r="K8211" s="26" t="s">
        <v>9582</v>
      </c>
      <c r="L8211" s="26" t="s">
        <v>36019</v>
      </c>
      <c r="M8211" s="26">
        <v>380574773124</v>
      </c>
      <c r="N8211" s="26">
        <v>6321784501</v>
      </c>
    </row>
    <row r="8212" spans="1:14">
      <c r="A8212" s="26" t="s">
        <v>2796</v>
      </c>
      <c r="B8212" s="26" t="s">
        <v>2797</v>
      </c>
      <c r="C8212" s="26">
        <v>37980245</v>
      </c>
      <c r="D8212" s="26" t="s">
        <v>24</v>
      </c>
      <c r="E8212" s="26" t="s">
        <v>36020</v>
      </c>
      <c r="F8212" s="26" t="s">
        <v>36021</v>
      </c>
      <c r="G8212" s="26" t="s">
        <v>9586</v>
      </c>
      <c r="H8212" s="26" t="s">
        <v>258</v>
      </c>
      <c r="I8212" s="26" t="s">
        <v>12995</v>
      </c>
      <c r="J8212" s="26" t="s">
        <v>3586</v>
      </c>
      <c r="K8212" s="26" t="s">
        <v>9606</v>
      </c>
      <c r="L8212" s="26" t="s">
        <v>36022</v>
      </c>
      <c r="M8212" s="26">
        <v>380666030037</v>
      </c>
      <c r="N8212" s="26">
        <v>525385502</v>
      </c>
    </row>
    <row r="8213" spans="1:14">
      <c r="A8213" s="26" t="s">
        <v>5047</v>
      </c>
      <c r="B8213" s="26" t="s">
        <v>5043</v>
      </c>
      <c r="C8213" s="26">
        <v>1996409</v>
      </c>
      <c r="D8213" s="26" t="s">
        <v>24</v>
      </c>
      <c r="E8213" s="26" t="s">
        <v>36023</v>
      </c>
      <c r="F8213" s="26" t="s">
        <v>36024</v>
      </c>
      <c r="G8213" s="26" t="s">
        <v>9579</v>
      </c>
      <c r="H8213" s="26" t="s">
        <v>735</v>
      </c>
      <c r="I8213" s="26" t="s">
        <v>9721</v>
      </c>
      <c r="J8213" s="26" t="s">
        <v>36025</v>
      </c>
      <c r="K8213" s="26" t="s">
        <v>9582</v>
      </c>
      <c r="L8213" s="26" t="s">
        <v>36026</v>
      </c>
      <c r="M8213" s="26">
        <v>380976172250</v>
      </c>
      <c r="N8213" s="26">
        <v>4622788801</v>
      </c>
    </row>
    <row r="8214" spans="1:14">
      <c r="A8214" s="26" t="s">
        <v>2788</v>
      </c>
      <c r="B8214" s="26" t="s">
        <v>2789</v>
      </c>
      <c r="C8214" s="26">
        <v>37691686</v>
      </c>
      <c r="D8214" s="26" t="s">
        <v>24</v>
      </c>
      <c r="E8214" s="26" t="s">
        <v>36027</v>
      </c>
      <c r="F8214" s="26" t="s">
        <v>36028</v>
      </c>
      <c r="G8214" s="26" t="s">
        <v>9579</v>
      </c>
      <c r="H8214" s="26" t="s">
        <v>258</v>
      </c>
      <c r="I8214" s="26" t="s">
        <v>10477</v>
      </c>
      <c r="J8214" s="26" t="s">
        <v>3623</v>
      </c>
      <c r="K8214" s="26" t="s">
        <v>9582</v>
      </c>
      <c r="L8214" s="26" t="s">
        <v>36029</v>
      </c>
      <c r="M8214" s="26">
        <v>380660260453</v>
      </c>
      <c r="N8214" s="26">
        <v>111790201</v>
      </c>
    </row>
    <row r="8215" spans="1:14">
      <c r="A8215" s="26" t="s">
        <v>6890</v>
      </c>
      <c r="B8215" s="26" t="s">
        <v>6891</v>
      </c>
      <c r="C8215" s="26">
        <v>38459325</v>
      </c>
      <c r="D8215" s="26" t="s">
        <v>24</v>
      </c>
      <c r="E8215" s="26" t="s">
        <v>36030</v>
      </c>
      <c r="F8215" s="26" t="s">
        <v>36031</v>
      </c>
      <c r="G8215" s="26" t="s">
        <v>9579</v>
      </c>
      <c r="H8215" s="26" t="s">
        <v>949</v>
      </c>
      <c r="I8215" s="26" t="s">
        <v>9669</v>
      </c>
      <c r="J8215" s="26" t="s">
        <v>36032</v>
      </c>
      <c r="K8215" s="26" t="s">
        <v>9582</v>
      </c>
      <c r="L8215" s="26" t="s">
        <v>36033</v>
      </c>
      <c r="M8215" s="26">
        <v>380505141565</v>
      </c>
      <c r="N8215" s="26">
        <v>4822782001</v>
      </c>
    </row>
    <row r="8216" spans="1:14">
      <c r="A8216" s="26" t="s">
        <v>8848</v>
      </c>
      <c r="B8216" s="26" t="s">
        <v>8849</v>
      </c>
      <c r="C8216" s="26">
        <v>42081160</v>
      </c>
      <c r="D8216" s="26" t="s">
        <v>24</v>
      </c>
      <c r="E8216" s="26" t="s">
        <v>36034</v>
      </c>
      <c r="F8216" s="26" t="s">
        <v>36035</v>
      </c>
      <c r="G8216" s="26" t="s">
        <v>9579</v>
      </c>
      <c r="H8216" s="26" t="s">
        <v>1401</v>
      </c>
      <c r="I8216" s="26" t="s">
        <v>11494</v>
      </c>
      <c r="J8216" s="26" t="s">
        <v>36036</v>
      </c>
      <c r="K8216" s="26" t="s">
        <v>9582</v>
      </c>
      <c r="L8216" s="26" t="s">
        <v>36037</v>
      </c>
      <c r="M8216" s="26">
        <v>380473436533</v>
      </c>
      <c r="N8216" s="26">
        <v>1224881703</v>
      </c>
    </row>
    <row r="8217" spans="1:14">
      <c r="A8217" s="26" t="s">
        <v>5460</v>
      </c>
      <c r="B8217" s="26" t="s">
        <v>5461</v>
      </c>
      <c r="C8217" s="26">
        <v>42310851</v>
      </c>
      <c r="D8217" s="26" t="s">
        <v>780</v>
      </c>
      <c r="E8217" s="26" t="s">
        <v>36038</v>
      </c>
      <c r="F8217" s="26" t="s">
        <v>9787</v>
      </c>
      <c r="G8217" s="26" t="s">
        <v>9601</v>
      </c>
      <c r="H8217" s="26" t="s">
        <v>735</v>
      </c>
      <c r="I8217" s="26" t="s">
        <v>9605</v>
      </c>
      <c r="J8217" s="26" t="s">
        <v>5462</v>
      </c>
      <c r="K8217" s="26" t="s">
        <v>9597</v>
      </c>
      <c r="L8217" s="26" t="s">
        <v>24554</v>
      </c>
      <c r="M8217" s="26">
        <v>761936209541</v>
      </c>
      <c r="N8217" s="26">
        <v>3222981504</v>
      </c>
    </row>
    <row r="8218" spans="1:14">
      <c r="A8218" s="26" t="s">
        <v>4854</v>
      </c>
      <c r="B8218" s="26" t="s">
        <v>4855</v>
      </c>
      <c r="C8218" s="26">
        <v>1983832</v>
      </c>
      <c r="D8218" s="26" t="s">
        <v>780</v>
      </c>
      <c r="E8218" s="26" t="s">
        <v>36039</v>
      </c>
      <c r="F8218" s="26" t="s">
        <v>10863</v>
      </c>
      <c r="G8218" s="26" t="s">
        <v>9601</v>
      </c>
      <c r="H8218" s="26" t="s">
        <v>711</v>
      </c>
      <c r="J8218" s="26" t="s">
        <v>727</v>
      </c>
      <c r="K8218" s="26" t="s">
        <v>9597</v>
      </c>
      <c r="L8218" s="26" t="s">
        <v>36040</v>
      </c>
      <c r="M8218" s="26">
        <v>380506833065</v>
      </c>
      <c r="N8218" s="26">
        <v>4412900000</v>
      </c>
    </row>
    <row r="8219" spans="1:14">
      <c r="A8219" s="26" t="s">
        <v>4769</v>
      </c>
      <c r="B8219" s="26" t="s">
        <v>4770</v>
      </c>
      <c r="C8219" s="26">
        <v>42126735</v>
      </c>
      <c r="D8219" s="26" t="s">
        <v>24</v>
      </c>
      <c r="E8219" s="26" t="s">
        <v>36041</v>
      </c>
      <c r="F8219" s="26" t="s">
        <v>36042</v>
      </c>
      <c r="G8219" s="26" t="s">
        <v>9579</v>
      </c>
      <c r="H8219" s="26" t="s">
        <v>670</v>
      </c>
      <c r="I8219" s="26" t="s">
        <v>11751</v>
      </c>
      <c r="J8219" s="26" t="s">
        <v>7436</v>
      </c>
      <c r="K8219" s="26" t="s">
        <v>9582</v>
      </c>
      <c r="L8219" s="26" t="s">
        <v>36043</v>
      </c>
      <c r="M8219" s="26">
        <v>380523941217</v>
      </c>
      <c r="N8219" s="26">
        <v>123187406</v>
      </c>
    </row>
    <row r="8220" spans="1:14">
      <c r="A8220" s="26" t="s">
        <v>9067</v>
      </c>
      <c r="B8220" s="26" t="s">
        <v>9068</v>
      </c>
      <c r="C8220" s="26">
        <v>36752522</v>
      </c>
      <c r="D8220" s="26" t="s">
        <v>24</v>
      </c>
      <c r="E8220" s="26" t="s">
        <v>36044</v>
      </c>
      <c r="F8220" s="26" t="s">
        <v>36045</v>
      </c>
      <c r="G8220" s="26" t="s">
        <v>9579</v>
      </c>
      <c r="H8220" s="26" t="s">
        <v>1490</v>
      </c>
      <c r="I8220" s="26" t="s">
        <v>12333</v>
      </c>
      <c r="J8220" s="26" t="s">
        <v>36046</v>
      </c>
      <c r="K8220" s="26" t="s">
        <v>9582</v>
      </c>
      <c r="L8220" s="26" t="s">
        <v>36047</v>
      </c>
      <c r="M8220" s="26">
        <v>380991020118</v>
      </c>
      <c r="N8220" s="26">
        <v>2121281802</v>
      </c>
    </row>
    <row r="8221" spans="1:14">
      <c r="A8221" s="26" t="s">
        <v>5572</v>
      </c>
      <c r="B8221" s="26" t="s">
        <v>5573</v>
      </c>
      <c r="C8221" s="26" t="s">
        <v>1604</v>
      </c>
      <c r="D8221" s="26" t="s">
        <v>24</v>
      </c>
      <c r="E8221" s="26" t="s">
        <v>36048</v>
      </c>
      <c r="F8221" s="26" t="s">
        <v>36049</v>
      </c>
      <c r="G8221" s="26" t="s">
        <v>9586</v>
      </c>
      <c r="H8221" s="26" t="s">
        <v>949</v>
      </c>
      <c r="J8221" s="26" t="s">
        <v>977</v>
      </c>
      <c r="K8221" s="26" t="s">
        <v>9597</v>
      </c>
      <c r="L8221" s="26" t="s">
        <v>36050</v>
      </c>
      <c r="M8221" s="26">
        <v>380955513102</v>
      </c>
      <c r="N8221" s="26">
        <v>4424080504</v>
      </c>
    </row>
    <row r="8222" spans="1:14">
      <c r="A8222" s="26" t="s">
        <v>8337</v>
      </c>
      <c r="B8222" s="26" t="s">
        <v>8126</v>
      </c>
      <c r="C8222" s="26">
        <v>22658190</v>
      </c>
      <c r="D8222" s="26" t="s">
        <v>780</v>
      </c>
      <c r="E8222" s="26" t="s">
        <v>36051</v>
      </c>
      <c r="F8222" s="26" t="s">
        <v>36052</v>
      </c>
      <c r="G8222" s="26" t="s">
        <v>9601</v>
      </c>
      <c r="H8222" s="26" t="s">
        <v>1122</v>
      </c>
      <c r="J8222" s="26" t="s">
        <v>8039</v>
      </c>
      <c r="K8222" s="26" t="s">
        <v>9597</v>
      </c>
      <c r="L8222" s="26" t="s">
        <v>12450</v>
      </c>
      <c r="M8222" s="26">
        <v>380577255600</v>
      </c>
      <c r="N8222" s="26">
        <v>6310100000</v>
      </c>
    </row>
    <row r="8223" spans="1:14">
      <c r="A8223" s="26" t="s">
        <v>5191</v>
      </c>
      <c r="B8223" s="26" t="s">
        <v>5138</v>
      </c>
      <c r="C8223" s="26">
        <v>1996622</v>
      </c>
      <c r="D8223" s="26" t="s">
        <v>24</v>
      </c>
      <c r="E8223" s="26" t="s">
        <v>36053</v>
      </c>
      <c r="F8223" s="26" t="s">
        <v>10952</v>
      </c>
      <c r="G8223" s="26" t="s">
        <v>9591</v>
      </c>
      <c r="H8223" s="26" t="s">
        <v>735</v>
      </c>
      <c r="J8223" s="26" t="s">
        <v>740</v>
      </c>
      <c r="K8223" s="26" t="s">
        <v>9597</v>
      </c>
      <c r="L8223" s="26" t="s">
        <v>13634</v>
      </c>
      <c r="M8223" s="26">
        <v>380987508621</v>
      </c>
      <c r="N8223" s="26">
        <v>1221881203</v>
      </c>
    </row>
    <row r="8224" spans="1:14">
      <c r="A8224" s="26" t="s">
        <v>7147</v>
      </c>
      <c r="B8224" s="26" t="s">
        <v>7148</v>
      </c>
      <c r="C8224" s="26">
        <v>38543370</v>
      </c>
      <c r="D8224" s="26" t="s">
        <v>24</v>
      </c>
      <c r="E8224" s="26" t="s">
        <v>36054</v>
      </c>
      <c r="F8224" s="26" t="s">
        <v>36055</v>
      </c>
      <c r="G8224" s="26" t="s">
        <v>9579</v>
      </c>
      <c r="H8224" s="26" t="s">
        <v>987</v>
      </c>
      <c r="J8224" s="26" t="s">
        <v>36056</v>
      </c>
      <c r="K8224" s="26" t="s">
        <v>9582</v>
      </c>
      <c r="L8224" s="26" t="s">
        <v>36057</v>
      </c>
      <c r="M8224" s="26">
        <v>761978080020</v>
      </c>
      <c r="N8224" s="26">
        <v>5624280801</v>
      </c>
    </row>
    <row r="8225" spans="1:14">
      <c r="A8225" s="26" t="s">
        <v>9469</v>
      </c>
      <c r="B8225" s="26" t="s">
        <v>9470</v>
      </c>
      <c r="C8225" s="26">
        <v>2006596</v>
      </c>
      <c r="D8225" s="26" t="s">
        <v>780</v>
      </c>
      <c r="E8225" s="26" t="s">
        <v>36058</v>
      </c>
      <c r="F8225" s="26" t="s">
        <v>14442</v>
      </c>
      <c r="G8225" s="26" t="s">
        <v>9601</v>
      </c>
      <c r="H8225" s="26" t="s">
        <v>1573</v>
      </c>
      <c r="J8225" s="26" t="s">
        <v>1597</v>
      </c>
      <c r="K8225" s="26" t="s">
        <v>9597</v>
      </c>
      <c r="L8225" s="26" t="s">
        <v>36059</v>
      </c>
      <c r="M8225" s="26">
        <v>380462613103</v>
      </c>
      <c r="N8225" s="26">
        <v>7410100000</v>
      </c>
    </row>
    <row r="8226" spans="1:14">
      <c r="A8226" s="26" t="s">
        <v>4558</v>
      </c>
      <c r="B8226" s="26" t="s">
        <v>4559</v>
      </c>
      <c r="C8226" s="26">
        <v>38073489</v>
      </c>
      <c r="D8226" s="26" t="s">
        <v>24</v>
      </c>
      <c r="E8226" s="26" t="s">
        <v>36060</v>
      </c>
      <c r="F8226" s="26" t="s">
        <v>36061</v>
      </c>
      <c r="G8226" s="26" t="s">
        <v>9586</v>
      </c>
      <c r="H8226" s="26" t="s">
        <v>576</v>
      </c>
      <c r="I8226" s="26" t="s">
        <v>10808</v>
      </c>
      <c r="J8226" s="26" t="s">
        <v>11453</v>
      </c>
      <c r="K8226" s="26" t="s">
        <v>9582</v>
      </c>
      <c r="L8226" s="26" t="s">
        <v>36062</v>
      </c>
      <c r="M8226" s="26">
        <v>380984439374</v>
      </c>
      <c r="N8226" s="26">
        <v>3221682801</v>
      </c>
    </row>
    <row r="8227" spans="1:14">
      <c r="A8227" s="26" t="s">
        <v>5113</v>
      </c>
      <c r="B8227" s="26" t="s">
        <v>5114</v>
      </c>
      <c r="C8227" s="26">
        <v>23970286</v>
      </c>
      <c r="D8227" s="26" t="s">
        <v>24</v>
      </c>
      <c r="E8227" s="26" t="s">
        <v>36063</v>
      </c>
      <c r="F8227" s="26" t="s">
        <v>36064</v>
      </c>
      <c r="G8227" s="26" t="s">
        <v>9586</v>
      </c>
      <c r="H8227" s="26" t="s">
        <v>735</v>
      </c>
      <c r="J8227" s="26" t="s">
        <v>740</v>
      </c>
      <c r="K8227" s="26" t="s">
        <v>9597</v>
      </c>
      <c r="L8227" s="26" t="s">
        <v>36065</v>
      </c>
      <c r="M8227" s="26">
        <v>380322430350</v>
      </c>
      <c r="N8227" s="26">
        <v>1221881203</v>
      </c>
    </row>
    <row r="8228" spans="1:14">
      <c r="A8228" s="26" t="s">
        <v>5840</v>
      </c>
      <c r="B8228" s="26" t="s">
        <v>5841</v>
      </c>
      <c r="C8228" s="26">
        <v>38196712</v>
      </c>
      <c r="D8228" s="26" t="s">
        <v>24</v>
      </c>
      <c r="E8228" s="26" t="s">
        <v>36066</v>
      </c>
      <c r="F8228" s="26" t="s">
        <v>36067</v>
      </c>
      <c r="G8228" s="26" t="s">
        <v>9586</v>
      </c>
      <c r="H8228" s="26" t="s">
        <v>799</v>
      </c>
      <c r="J8228" s="26" t="s">
        <v>800</v>
      </c>
      <c r="K8228" s="26" t="s">
        <v>9597</v>
      </c>
      <c r="L8228" s="26" t="s">
        <v>36068</v>
      </c>
      <c r="M8228" s="26">
        <v>380443373471</v>
      </c>
      <c r="N8228" s="26">
        <v>4822784009</v>
      </c>
    </row>
    <row r="8229" spans="1:14">
      <c r="A8229" s="26" t="s">
        <v>2830</v>
      </c>
      <c r="B8229" s="26" t="s">
        <v>2831</v>
      </c>
      <c r="C8229" s="26">
        <v>37890822</v>
      </c>
      <c r="D8229" s="26" t="s">
        <v>24</v>
      </c>
      <c r="E8229" s="26" t="s">
        <v>36069</v>
      </c>
      <c r="F8229" s="26" t="s">
        <v>14409</v>
      </c>
      <c r="G8229" s="26" t="s">
        <v>9586</v>
      </c>
      <c r="H8229" s="26" t="s">
        <v>258</v>
      </c>
      <c r="J8229" s="26" t="s">
        <v>294</v>
      </c>
      <c r="K8229" s="26" t="s">
        <v>9597</v>
      </c>
      <c r="L8229" s="26" t="s">
        <v>36070</v>
      </c>
      <c r="M8229" s="26">
        <v>761583184644</v>
      </c>
      <c r="N8229" s="26">
        <v>121183603</v>
      </c>
    </row>
    <row r="8230" spans="1:14">
      <c r="A8230" s="26" t="s">
        <v>7251</v>
      </c>
      <c r="B8230" s="26" t="s">
        <v>7252</v>
      </c>
      <c r="C8230" s="26">
        <v>41103874</v>
      </c>
      <c r="D8230" s="26" t="s">
        <v>24</v>
      </c>
      <c r="E8230" s="26" t="s">
        <v>36071</v>
      </c>
      <c r="F8230" s="26" t="s">
        <v>36072</v>
      </c>
      <c r="G8230" s="26" t="s">
        <v>9586</v>
      </c>
      <c r="H8230" s="26" t="s">
        <v>987</v>
      </c>
      <c r="I8230" s="26" t="s">
        <v>11054</v>
      </c>
      <c r="J8230" s="26" t="s">
        <v>7253</v>
      </c>
      <c r="K8230" s="26" t="s">
        <v>9606</v>
      </c>
      <c r="L8230" s="26" t="s">
        <v>36073</v>
      </c>
      <c r="M8230" s="26">
        <v>380365656221</v>
      </c>
      <c r="N8230" s="26">
        <v>5621655900</v>
      </c>
    </row>
    <row r="8231" spans="1:14">
      <c r="A8231" s="26" t="s">
        <v>2318</v>
      </c>
      <c r="B8231" s="26" t="s">
        <v>2319</v>
      </c>
      <c r="C8231" s="26">
        <v>1983950</v>
      </c>
      <c r="D8231" s="26" t="s">
        <v>780</v>
      </c>
      <c r="E8231" s="26" t="s">
        <v>36074</v>
      </c>
      <c r="F8231" s="26" t="s">
        <v>36075</v>
      </c>
      <c r="G8231" s="26" t="s">
        <v>9601</v>
      </c>
      <c r="H8231" s="26" t="s">
        <v>133</v>
      </c>
      <c r="J8231" s="26" t="s">
        <v>146</v>
      </c>
      <c r="K8231" s="26" t="s">
        <v>9597</v>
      </c>
      <c r="L8231" s="26" t="s">
        <v>36076</v>
      </c>
      <c r="M8231" s="26">
        <v>761135326390</v>
      </c>
      <c r="N8231" s="26">
        <v>1210100000</v>
      </c>
    </row>
    <row r="8232" spans="1:14">
      <c r="A8232" s="26" t="s">
        <v>3837</v>
      </c>
      <c r="B8232" s="26" t="s">
        <v>3838</v>
      </c>
      <c r="C8232" s="26">
        <v>2006722</v>
      </c>
      <c r="D8232" s="26" t="s">
        <v>780</v>
      </c>
      <c r="E8232" s="26" t="s">
        <v>36077</v>
      </c>
      <c r="F8232" s="26" t="s">
        <v>36078</v>
      </c>
      <c r="G8232" s="26" t="s">
        <v>9601</v>
      </c>
      <c r="H8232" s="26" t="s">
        <v>468</v>
      </c>
      <c r="I8232" s="26" t="s">
        <v>10687</v>
      </c>
      <c r="J8232" s="26" t="s">
        <v>3810</v>
      </c>
      <c r="K8232" s="26" t="s">
        <v>9606</v>
      </c>
      <c r="L8232" s="26" t="s">
        <v>19087</v>
      </c>
      <c r="M8232" s="26">
        <v>380612862200</v>
      </c>
      <c r="N8232" s="26">
        <v>2322155600</v>
      </c>
    </row>
    <row r="8233" spans="1:14">
      <c r="A8233" s="26" t="s">
        <v>2257</v>
      </c>
      <c r="B8233" s="26" t="s">
        <v>2258</v>
      </c>
      <c r="C8233" s="26">
        <v>37899715</v>
      </c>
      <c r="D8233" s="26" t="s">
        <v>24</v>
      </c>
      <c r="E8233" s="26" t="s">
        <v>36079</v>
      </c>
      <c r="F8233" s="26" t="s">
        <v>36080</v>
      </c>
      <c r="G8233" s="26" t="s">
        <v>9586</v>
      </c>
      <c r="H8233" s="26" t="s">
        <v>133</v>
      </c>
      <c r="J8233" s="26" t="s">
        <v>146</v>
      </c>
      <c r="K8233" s="26" t="s">
        <v>9597</v>
      </c>
      <c r="L8233" s="26" t="s">
        <v>36081</v>
      </c>
      <c r="M8233" s="26">
        <v>761269229522</v>
      </c>
      <c r="N8233" s="26">
        <v>1210100000</v>
      </c>
    </row>
    <row r="8234" spans="1:14">
      <c r="A8234" s="26" t="s">
        <v>3803</v>
      </c>
      <c r="B8234" s="26" t="s">
        <v>3804</v>
      </c>
      <c r="C8234" s="26">
        <v>40276503</v>
      </c>
      <c r="D8234" s="26" t="s">
        <v>24</v>
      </c>
      <c r="E8234" s="26" t="s">
        <v>36082</v>
      </c>
      <c r="F8234" s="26" t="s">
        <v>36083</v>
      </c>
      <c r="G8234" s="26" t="s">
        <v>9586</v>
      </c>
      <c r="H8234" s="26" t="s">
        <v>468</v>
      </c>
      <c r="I8234" s="26" t="s">
        <v>10601</v>
      </c>
      <c r="J8234" s="26" t="s">
        <v>36084</v>
      </c>
      <c r="K8234" s="26" t="s">
        <v>9606</v>
      </c>
      <c r="L8234" s="26" t="s">
        <v>36085</v>
      </c>
      <c r="M8234" s="26">
        <v>380663766593</v>
      </c>
      <c r="N8234" s="26">
        <v>2322755400</v>
      </c>
    </row>
    <row r="8235" spans="1:14">
      <c r="A8235" s="26" t="s">
        <v>3230</v>
      </c>
      <c r="B8235" s="26" t="s">
        <v>3231</v>
      </c>
      <c r="C8235" s="26">
        <v>38562298</v>
      </c>
      <c r="D8235" s="26" t="s">
        <v>24</v>
      </c>
      <c r="E8235" s="26" t="s">
        <v>36086</v>
      </c>
      <c r="F8235" s="26" t="s">
        <v>36087</v>
      </c>
      <c r="G8235" s="26" t="s">
        <v>9591</v>
      </c>
      <c r="H8235" s="26" t="s">
        <v>375</v>
      </c>
      <c r="I8235" s="26" t="s">
        <v>9592</v>
      </c>
      <c r="J8235" s="26" t="s">
        <v>19752</v>
      </c>
      <c r="K8235" s="26" t="s">
        <v>9582</v>
      </c>
      <c r="L8235" s="26" t="s">
        <v>36088</v>
      </c>
      <c r="M8235" s="26">
        <v>380964169057</v>
      </c>
      <c r="N8235" s="26">
        <v>520688905</v>
      </c>
    </row>
    <row r="8236" spans="1:14">
      <c r="A8236" s="26" t="s">
        <v>7743</v>
      </c>
      <c r="B8236" s="26" t="s">
        <v>7744</v>
      </c>
      <c r="C8236" s="26">
        <v>2000441</v>
      </c>
      <c r="D8236" s="26" t="s">
        <v>780</v>
      </c>
      <c r="E8236" s="26" t="s">
        <v>36089</v>
      </c>
      <c r="F8236" s="26" t="s">
        <v>14995</v>
      </c>
      <c r="G8236" s="26" t="s">
        <v>9601</v>
      </c>
      <c r="H8236" s="26" t="s">
        <v>1088</v>
      </c>
      <c r="I8236" s="26" t="s">
        <v>14222</v>
      </c>
      <c r="J8236" s="26" t="s">
        <v>2111</v>
      </c>
      <c r="K8236" s="26" t="s">
        <v>9597</v>
      </c>
      <c r="L8236" s="26" t="s">
        <v>36090</v>
      </c>
      <c r="M8236" s="26">
        <v>380354221661</v>
      </c>
      <c r="N8236" s="26">
        <v>720582016</v>
      </c>
    </row>
    <row r="8237" spans="1:14">
      <c r="A8237" s="26" t="s">
        <v>3899</v>
      </c>
      <c r="B8237" s="26" t="s">
        <v>3900</v>
      </c>
      <c r="C8237" s="26">
        <v>39005755</v>
      </c>
      <c r="D8237" s="26" t="s">
        <v>24</v>
      </c>
      <c r="E8237" s="26" t="s">
        <v>36091</v>
      </c>
      <c r="F8237" s="26" t="s">
        <v>36092</v>
      </c>
      <c r="G8237" s="26" t="s">
        <v>9586</v>
      </c>
      <c r="H8237" s="26" t="s">
        <v>468</v>
      </c>
      <c r="I8237" s="26" t="s">
        <v>27184</v>
      </c>
      <c r="J8237" s="26" t="s">
        <v>20936</v>
      </c>
      <c r="K8237" s="26" t="s">
        <v>9582</v>
      </c>
      <c r="L8237" s="26" t="s">
        <v>36093</v>
      </c>
      <c r="M8237" s="26">
        <v>380613767171</v>
      </c>
      <c r="N8237" s="26">
        <v>2324882801</v>
      </c>
    </row>
    <row r="8238" spans="1:14">
      <c r="A8238" s="26" t="s">
        <v>6861</v>
      </c>
      <c r="B8238" s="26" t="s">
        <v>6862</v>
      </c>
      <c r="C8238" s="26">
        <v>38534915</v>
      </c>
      <c r="D8238" s="26" t="s">
        <v>24</v>
      </c>
      <c r="E8238" s="26" t="s">
        <v>36094</v>
      </c>
      <c r="F8238" s="26" t="s">
        <v>36095</v>
      </c>
      <c r="G8238" s="26" t="s">
        <v>9579</v>
      </c>
      <c r="H8238" s="26" t="s">
        <v>949</v>
      </c>
      <c r="I8238" s="26" t="s">
        <v>13665</v>
      </c>
      <c r="J8238" s="26" t="s">
        <v>36096</v>
      </c>
      <c r="K8238" s="26" t="s">
        <v>9582</v>
      </c>
      <c r="L8238" s="26" t="s">
        <v>36097</v>
      </c>
      <c r="M8238" s="26">
        <v>380536321668</v>
      </c>
      <c r="N8238" s="26">
        <v>5322483212</v>
      </c>
    </row>
    <row r="8239" spans="1:14">
      <c r="A8239" s="26" t="s">
        <v>8404</v>
      </c>
      <c r="B8239" s="26" t="s">
        <v>8405</v>
      </c>
      <c r="C8239" s="26">
        <v>38637457</v>
      </c>
      <c r="D8239" s="26" t="s">
        <v>24</v>
      </c>
      <c r="E8239" s="26" t="s">
        <v>36098</v>
      </c>
      <c r="F8239" s="26" t="s">
        <v>36099</v>
      </c>
      <c r="G8239" s="26" t="s">
        <v>9586</v>
      </c>
      <c r="H8239" s="26" t="s">
        <v>1269</v>
      </c>
      <c r="I8239" s="26" t="s">
        <v>15183</v>
      </c>
      <c r="J8239" s="26" t="s">
        <v>36100</v>
      </c>
      <c r="K8239" s="26" t="s">
        <v>9582</v>
      </c>
      <c r="L8239" s="26" t="s">
        <v>36101</v>
      </c>
      <c r="M8239" s="26">
        <v>761223842732</v>
      </c>
      <c r="N8239" s="26">
        <v>3522587209</v>
      </c>
    </row>
    <row r="8240" spans="1:14">
      <c r="A8240" s="26" t="s">
        <v>9345</v>
      </c>
      <c r="B8240" s="26" t="s">
        <v>9346</v>
      </c>
      <c r="C8240" s="26">
        <v>38759540</v>
      </c>
      <c r="D8240" s="26" t="s">
        <v>24</v>
      </c>
      <c r="E8240" s="26" t="s">
        <v>36102</v>
      </c>
      <c r="F8240" s="26" t="s">
        <v>36103</v>
      </c>
      <c r="G8240" s="26" t="s">
        <v>9586</v>
      </c>
      <c r="H8240" s="26" t="s">
        <v>1573</v>
      </c>
      <c r="I8240" s="26" t="s">
        <v>12621</v>
      </c>
      <c r="J8240" s="26" t="s">
        <v>36104</v>
      </c>
      <c r="K8240" s="26" t="s">
        <v>9582</v>
      </c>
      <c r="L8240" s="26" t="s">
        <v>36105</v>
      </c>
      <c r="M8240" s="26">
        <v>380962355266</v>
      </c>
      <c r="N8240" s="26">
        <v>7423010129</v>
      </c>
    </row>
    <row r="8241" spans="1:14">
      <c r="A8241" s="26" t="s">
        <v>2046</v>
      </c>
      <c r="B8241" s="26" t="s">
        <v>2047</v>
      </c>
      <c r="C8241" s="26">
        <v>25787627</v>
      </c>
      <c r="D8241" s="26" t="s">
        <v>24</v>
      </c>
      <c r="E8241" s="26" t="s">
        <v>36106</v>
      </c>
      <c r="F8241" s="26" t="s">
        <v>16478</v>
      </c>
      <c r="G8241" s="26" t="s">
        <v>9586</v>
      </c>
      <c r="H8241" s="26" t="s">
        <v>103</v>
      </c>
      <c r="J8241" s="26" t="s">
        <v>116</v>
      </c>
      <c r="K8241" s="26" t="s">
        <v>9597</v>
      </c>
      <c r="L8241" s="26" t="s">
        <v>36107</v>
      </c>
      <c r="M8241" s="26">
        <v>380332251301</v>
      </c>
      <c r="N8241" s="26">
        <v>710100000</v>
      </c>
    </row>
    <row r="8242" spans="1:14">
      <c r="A8242" s="26" t="s">
        <v>9158</v>
      </c>
      <c r="B8242" s="26" t="s">
        <v>9159</v>
      </c>
      <c r="C8242" s="26">
        <v>38541220</v>
      </c>
      <c r="D8242" s="26" t="s">
        <v>24</v>
      </c>
      <c r="E8242" s="26" t="s">
        <v>36108</v>
      </c>
      <c r="F8242" s="26" t="s">
        <v>36109</v>
      </c>
      <c r="G8242" s="26" t="s">
        <v>9586</v>
      </c>
      <c r="H8242" s="26" t="s">
        <v>1490</v>
      </c>
      <c r="I8242" s="26" t="s">
        <v>11202</v>
      </c>
      <c r="J8242" s="26" t="s">
        <v>1549</v>
      </c>
      <c r="K8242" s="26" t="s">
        <v>9597</v>
      </c>
      <c r="L8242" s="26" t="s">
        <v>36110</v>
      </c>
      <c r="M8242" s="26">
        <v>380373522482</v>
      </c>
      <c r="N8242" s="26">
        <v>7324510100</v>
      </c>
    </row>
    <row r="8243" spans="1:14">
      <c r="A8243" s="26" t="s">
        <v>8053</v>
      </c>
      <c r="B8243" s="26" t="s">
        <v>8054</v>
      </c>
      <c r="C8243" s="26">
        <v>2003534</v>
      </c>
      <c r="D8243" s="26" t="s">
        <v>780</v>
      </c>
      <c r="E8243" s="26" t="s">
        <v>36111</v>
      </c>
      <c r="F8243" s="26" t="s">
        <v>36112</v>
      </c>
      <c r="G8243" s="26" t="s">
        <v>9601</v>
      </c>
      <c r="H8243" s="26" t="s">
        <v>1122</v>
      </c>
      <c r="J8243" s="26" t="s">
        <v>8039</v>
      </c>
      <c r="K8243" s="26" t="s">
        <v>9597</v>
      </c>
      <c r="L8243" s="26" t="s">
        <v>36113</v>
      </c>
      <c r="M8243" s="26">
        <v>380572974029</v>
      </c>
      <c r="N8243" s="26">
        <v>6310100000</v>
      </c>
    </row>
    <row r="8244" spans="1:14">
      <c r="A8244" s="26" t="s">
        <v>2846</v>
      </c>
      <c r="B8244" s="26" t="s">
        <v>2847</v>
      </c>
      <c r="C8244" s="26">
        <v>37944301</v>
      </c>
      <c r="D8244" s="26" t="s">
        <v>24</v>
      </c>
      <c r="E8244" s="26" t="s">
        <v>36114</v>
      </c>
      <c r="F8244" s="26" t="s">
        <v>36115</v>
      </c>
      <c r="G8244" s="26" t="s">
        <v>9586</v>
      </c>
      <c r="H8244" s="26" t="s">
        <v>258</v>
      </c>
      <c r="J8244" s="26" t="s">
        <v>298</v>
      </c>
      <c r="K8244" s="26" t="s">
        <v>9597</v>
      </c>
      <c r="L8244" s="26" t="s">
        <v>18255</v>
      </c>
      <c r="M8244" s="26">
        <v>380503570487</v>
      </c>
      <c r="N8244" s="26">
        <v>1412900000</v>
      </c>
    </row>
    <row r="8245" spans="1:14">
      <c r="A8245" s="26" t="s">
        <v>8735</v>
      </c>
      <c r="B8245" s="26" t="s">
        <v>8736</v>
      </c>
      <c r="C8245" s="26">
        <v>38358026</v>
      </c>
      <c r="D8245" s="26" t="s">
        <v>24</v>
      </c>
      <c r="E8245" s="26" t="s">
        <v>36116</v>
      </c>
      <c r="F8245" s="26" t="s">
        <v>36117</v>
      </c>
      <c r="G8245" s="26" t="s">
        <v>9579</v>
      </c>
      <c r="H8245" s="26" t="s">
        <v>1308</v>
      </c>
      <c r="I8245" s="26" t="s">
        <v>11309</v>
      </c>
      <c r="J8245" s="26" t="s">
        <v>1426</v>
      </c>
      <c r="K8245" s="26" t="s">
        <v>9582</v>
      </c>
      <c r="L8245" s="26" t="s">
        <v>36118</v>
      </c>
      <c r="M8245" s="26">
        <v>380502015464</v>
      </c>
      <c r="N8245" s="26">
        <v>123584702</v>
      </c>
    </row>
    <row r="8246" spans="1:14">
      <c r="A8246" s="26" t="s">
        <v>7580</v>
      </c>
      <c r="B8246" s="26" t="s">
        <v>7581</v>
      </c>
      <c r="C8246" s="26">
        <v>38509208</v>
      </c>
      <c r="D8246" s="26" t="s">
        <v>24</v>
      </c>
      <c r="E8246" s="26" t="s">
        <v>36119</v>
      </c>
      <c r="F8246" s="26" t="s">
        <v>36120</v>
      </c>
      <c r="G8246" s="26" t="s">
        <v>9586</v>
      </c>
      <c r="H8246" s="26" t="s">
        <v>1088</v>
      </c>
      <c r="I8246" s="26" t="s">
        <v>9818</v>
      </c>
      <c r="J8246" s="26" t="s">
        <v>31134</v>
      </c>
      <c r="K8246" s="26" t="s">
        <v>9582</v>
      </c>
      <c r="L8246" s="26" t="s">
        <v>36121</v>
      </c>
      <c r="M8246" s="26">
        <v>380968917900</v>
      </c>
      <c r="N8246" s="26">
        <v>4621881503</v>
      </c>
    </row>
    <row r="8247" spans="1:14">
      <c r="A8247" s="26" t="s">
        <v>8867</v>
      </c>
      <c r="B8247" s="26" t="s">
        <v>8868</v>
      </c>
      <c r="C8247" s="26">
        <v>2005384</v>
      </c>
      <c r="D8247" s="26" t="s">
        <v>780</v>
      </c>
      <c r="E8247" s="26" t="s">
        <v>36122</v>
      </c>
      <c r="F8247" s="26" t="s">
        <v>36123</v>
      </c>
      <c r="G8247" s="26" t="s">
        <v>9601</v>
      </c>
      <c r="H8247" s="26" t="s">
        <v>1401</v>
      </c>
      <c r="I8247" s="26" t="s">
        <v>17783</v>
      </c>
      <c r="J8247" s="26" t="s">
        <v>1418</v>
      </c>
      <c r="K8247" s="26" t="s">
        <v>9597</v>
      </c>
      <c r="L8247" s="26" t="s">
        <v>20867</v>
      </c>
      <c r="M8247" s="26">
        <v>380474022139</v>
      </c>
      <c r="N8247" s="26">
        <v>3510390401</v>
      </c>
    </row>
    <row r="8248" spans="1:14">
      <c r="A8248" s="26" t="s">
        <v>8473</v>
      </c>
      <c r="B8248" s="26" t="s">
        <v>8474</v>
      </c>
      <c r="C8248" s="26">
        <v>38740016</v>
      </c>
      <c r="D8248" s="26" t="s">
        <v>24</v>
      </c>
      <c r="E8248" s="26" t="s">
        <v>36124</v>
      </c>
      <c r="F8248" s="26" t="s">
        <v>36125</v>
      </c>
      <c r="G8248" s="26" t="s">
        <v>9586</v>
      </c>
      <c r="H8248" s="26" t="s">
        <v>1269</v>
      </c>
      <c r="I8248" s="26" t="s">
        <v>16345</v>
      </c>
      <c r="J8248" s="26" t="s">
        <v>36126</v>
      </c>
      <c r="K8248" s="26" t="s">
        <v>9582</v>
      </c>
      <c r="L8248" s="26" t="s">
        <v>36127</v>
      </c>
      <c r="M8248" s="26">
        <v>380553697447</v>
      </c>
      <c r="N8248" s="26">
        <v>6523586001</v>
      </c>
    </row>
    <row r="8249" spans="1:14">
      <c r="A8249" s="26" t="s">
        <v>5339</v>
      </c>
      <c r="B8249" s="26" t="s">
        <v>5340</v>
      </c>
      <c r="C8249" s="26">
        <v>20763941</v>
      </c>
      <c r="D8249" s="26" t="s">
        <v>24</v>
      </c>
      <c r="E8249" s="26" t="s">
        <v>36128</v>
      </c>
      <c r="F8249" s="26" t="s">
        <v>36129</v>
      </c>
      <c r="G8249" s="26" t="s">
        <v>9579</v>
      </c>
      <c r="H8249" s="26" t="s">
        <v>735</v>
      </c>
      <c r="I8249" s="26" t="s">
        <v>9721</v>
      </c>
      <c r="J8249" s="26" t="s">
        <v>36130</v>
      </c>
      <c r="K8249" s="26" t="s">
        <v>9582</v>
      </c>
      <c r="L8249" s="26" t="s">
        <v>36131</v>
      </c>
      <c r="M8249" s="26">
        <v>380971550387</v>
      </c>
      <c r="N8249" s="26">
        <v>4622780802</v>
      </c>
    </row>
    <row r="8250" spans="1:14">
      <c r="A8250" s="26" t="s">
        <v>5421</v>
      </c>
      <c r="B8250" s="26" t="s">
        <v>5418</v>
      </c>
      <c r="C8250" s="26">
        <v>13802089</v>
      </c>
      <c r="D8250" s="26" t="s">
        <v>24</v>
      </c>
      <c r="E8250" s="26" t="s">
        <v>36132</v>
      </c>
      <c r="F8250" s="26" t="s">
        <v>36133</v>
      </c>
      <c r="G8250" s="26" t="s">
        <v>9586</v>
      </c>
      <c r="H8250" s="26" t="s">
        <v>735</v>
      </c>
      <c r="I8250" s="26" t="s">
        <v>13299</v>
      </c>
      <c r="J8250" s="26" t="s">
        <v>36134</v>
      </c>
      <c r="K8250" s="26" t="s">
        <v>9606</v>
      </c>
      <c r="L8250" s="26" t="s">
        <v>36135</v>
      </c>
      <c r="M8250" s="26">
        <v>380324537940</v>
      </c>
      <c r="N8250" s="26">
        <v>4625355300</v>
      </c>
    </row>
    <row r="8251" spans="1:14">
      <c r="A8251" s="26" t="s">
        <v>4320</v>
      </c>
      <c r="B8251" s="26" t="s">
        <v>4321</v>
      </c>
      <c r="C8251" s="26">
        <v>38435021</v>
      </c>
      <c r="D8251" s="26" t="s">
        <v>24</v>
      </c>
      <c r="E8251" s="26" t="s">
        <v>36136</v>
      </c>
      <c r="F8251" s="26" t="s">
        <v>36137</v>
      </c>
      <c r="G8251" s="26" t="s">
        <v>9579</v>
      </c>
      <c r="H8251" s="26" t="s">
        <v>576</v>
      </c>
      <c r="I8251" s="26" t="s">
        <v>9901</v>
      </c>
      <c r="J8251" s="26" t="s">
        <v>36138</v>
      </c>
      <c r="K8251" s="26" t="s">
        <v>9582</v>
      </c>
      <c r="L8251" s="26" t="s">
        <v>36139</v>
      </c>
      <c r="M8251" s="26">
        <v>380931263246</v>
      </c>
      <c r="N8251" s="26">
        <v>3220686201</v>
      </c>
    </row>
    <row r="8252" spans="1:14">
      <c r="A8252" s="26" t="s">
        <v>9298</v>
      </c>
      <c r="B8252" s="26" t="s">
        <v>9299</v>
      </c>
      <c r="C8252" s="26">
        <v>38232556</v>
      </c>
      <c r="D8252" s="26" t="s">
        <v>24</v>
      </c>
      <c r="E8252" s="26" t="s">
        <v>36140</v>
      </c>
      <c r="F8252" s="26" t="s">
        <v>36141</v>
      </c>
      <c r="G8252" s="26" t="s">
        <v>9591</v>
      </c>
      <c r="H8252" s="26" t="s">
        <v>1573</v>
      </c>
      <c r="I8252" s="26" t="s">
        <v>12131</v>
      </c>
      <c r="J8252" s="26" t="s">
        <v>36142</v>
      </c>
      <c r="K8252" s="26" t="s">
        <v>9582</v>
      </c>
      <c r="L8252" s="26" t="s">
        <v>36143</v>
      </c>
      <c r="M8252" s="26">
        <v>380464536114</v>
      </c>
      <c r="N8252" s="26">
        <v>7421410119</v>
      </c>
    </row>
    <row r="8253" spans="1:14">
      <c r="A8253" s="26" t="s">
        <v>8369</v>
      </c>
      <c r="B8253" s="26" t="s">
        <v>8106</v>
      </c>
      <c r="C8253" s="26">
        <v>2003764</v>
      </c>
      <c r="D8253" s="26" t="s">
        <v>24</v>
      </c>
      <c r="E8253" s="26" t="s">
        <v>36144</v>
      </c>
      <c r="F8253" s="26" t="s">
        <v>36145</v>
      </c>
      <c r="G8253" s="26" t="s">
        <v>9586</v>
      </c>
      <c r="H8253" s="26" t="s">
        <v>1122</v>
      </c>
      <c r="J8253" s="26" t="s">
        <v>8039</v>
      </c>
      <c r="K8253" s="26" t="s">
        <v>9597</v>
      </c>
      <c r="L8253" s="26" t="s">
        <v>36146</v>
      </c>
      <c r="M8253" s="26">
        <v>380577255653</v>
      </c>
      <c r="N8253" s="26">
        <v>6310100000</v>
      </c>
    </row>
    <row r="8254" spans="1:14">
      <c r="A8254" s="26" t="s">
        <v>3972</v>
      </c>
      <c r="B8254" s="26" t="s">
        <v>3973</v>
      </c>
      <c r="C8254" s="26">
        <v>42195683</v>
      </c>
      <c r="D8254" s="26" t="s">
        <v>24</v>
      </c>
      <c r="E8254" s="26" t="s">
        <v>36147</v>
      </c>
      <c r="F8254" s="26" t="s">
        <v>36148</v>
      </c>
      <c r="G8254" s="26" t="s">
        <v>9579</v>
      </c>
      <c r="H8254" s="26" t="s">
        <v>506</v>
      </c>
      <c r="J8254" s="26" t="s">
        <v>36149</v>
      </c>
      <c r="K8254" s="26" t="s">
        <v>9582</v>
      </c>
      <c r="L8254" s="26" t="s">
        <v>36150</v>
      </c>
      <c r="M8254" s="26">
        <v>380950379100</v>
      </c>
      <c r="N8254" s="26">
        <v>2622880810</v>
      </c>
    </row>
    <row r="8255" spans="1:14">
      <c r="A8255" s="26" t="s">
        <v>8010</v>
      </c>
      <c r="B8255" s="26" t="s">
        <v>8011</v>
      </c>
      <c r="C8255" s="26">
        <v>2002730</v>
      </c>
      <c r="D8255" s="26" t="s">
        <v>780</v>
      </c>
      <c r="E8255" s="26" t="s">
        <v>36151</v>
      </c>
      <c r="F8255" s="26" t="s">
        <v>36152</v>
      </c>
      <c r="G8255" s="26" t="s">
        <v>9601</v>
      </c>
      <c r="H8255" s="26" t="s">
        <v>1122</v>
      </c>
      <c r="J8255" s="26" t="s">
        <v>1230</v>
      </c>
      <c r="K8255" s="26" t="s">
        <v>9597</v>
      </c>
      <c r="L8255" s="26" t="s">
        <v>24802</v>
      </c>
      <c r="M8255" s="26">
        <v>380574832510</v>
      </c>
      <c r="N8255" s="26">
        <v>1414447100</v>
      </c>
    </row>
    <row r="8256" spans="1:14">
      <c r="A8256" s="26" t="s">
        <v>3013</v>
      </c>
      <c r="B8256" s="26" t="s">
        <v>3014</v>
      </c>
      <c r="C8256" s="26">
        <v>1991122</v>
      </c>
      <c r="D8256" s="26" t="s">
        <v>780</v>
      </c>
      <c r="E8256" s="26" t="s">
        <v>36153</v>
      </c>
      <c r="F8256" s="26" t="s">
        <v>21495</v>
      </c>
      <c r="G8256" s="26" t="s">
        <v>9601</v>
      </c>
      <c r="H8256" s="26" t="s">
        <v>258</v>
      </c>
      <c r="J8256" s="26" t="s">
        <v>367</v>
      </c>
      <c r="K8256" s="26" t="s">
        <v>9597</v>
      </c>
      <c r="L8256" s="26" t="s">
        <v>36154</v>
      </c>
      <c r="M8256" s="26">
        <v>380995274440</v>
      </c>
      <c r="N8256" s="26">
        <v>1414100000</v>
      </c>
    </row>
    <row r="8257" spans="1:14">
      <c r="A8257" s="26" t="s">
        <v>3927</v>
      </c>
      <c r="B8257" s="26" t="s">
        <v>3928</v>
      </c>
      <c r="C8257" s="26">
        <v>38542239</v>
      </c>
      <c r="D8257" s="26" t="s">
        <v>24</v>
      </c>
      <c r="E8257" s="26" t="s">
        <v>36155</v>
      </c>
      <c r="F8257" s="26" t="s">
        <v>36156</v>
      </c>
      <c r="G8257" s="26" t="s">
        <v>9586</v>
      </c>
      <c r="H8257" s="26" t="s">
        <v>468</v>
      </c>
      <c r="I8257" s="26" t="s">
        <v>10158</v>
      </c>
      <c r="J8257" s="26" t="s">
        <v>31287</v>
      </c>
      <c r="K8257" s="26" t="s">
        <v>9582</v>
      </c>
      <c r="L8257" s="26" t="s">
        <v>36157</v>
      </c>
      <c r="M8257" s="26">
        <v>380502298107</v>
      </c>
      <c r="N8257" s="26">
        <v>1420355109</v>
      </c>
    </row>
    <row r="8258" spans="1:14">
      <c r="A8258" s="26" t="s">
        <v>4142</v>
      </c>
      <c r="B8258" s="26" t="s">
        <v>4143</v>
      </c>
      <c r="C8258" s="26">
        <v>39020574</v>
      </c>
      <c r="D8258" s="26" t="s">
        <v>24</v>
      </c>
      <c r="E8258" s="26" t="s">
        <v>36158</v>
      </c>
      <c r="F8258" s="26" t="s">
        <v>36159</v>
      </c>
      <c r="G8258" s="26" t="s">
        <v>9579</v>
      </c>
      <c r="H8258" s="26" t="s">
        <v>506</v>
      </c>
      <c r="I8258" s="26" t="s">
        <v>12368</v>
      </c>
      <c r="J8258" s="26" t="s">
        <v>36160</v>
      </c>
      <c r="K8258" s="26" t="s">
        <v>9582</v>
      </c>
      <c r="L8258" s="26" t="s">
        <v>36161</v>
      </c>
      <c r="M8258" s="26">
        <v>380343367327</v>
      </c>
      <c r="N8258" s="26">
        <v>2623287402</v>
      </c>
    </row>
    <row r="8259" spans="1:14">
      <c r="A8259" s="26" t="s">
        <v>7082</v>
      </c>
      <c r="B8259" s="26" t="s">
        <v>7083</v>
      </c>
      <c r="C8259" s="26">
        <v>38407717</v>
      </c>
      <c r="D8259" s="26" t="s">
        <v>24</v>
      </c>
      <c r="E8259" s="26" t="s">
        <v>36162</v>
      </c>
      <c r="F8259" s="26" t="s">
        <v>19309</v>
      </c>
      <c r="G8259" s="26" t="s">
        <v>9579</v>
      </c>
      <c r="H8259" s="26" t="s">
        <v>987</v>
      </c>
      <c r="I8259" s="26" t="s">
        <v>10311</v>
      </c>
      <c r="J8259" s="26" t="s">
        <v>1980</v>
      </c>
      <c r="K8259" s="26" t="s">
        <v>9582</v>
      </c>
      <c r="L8259" s="26" t="s">
        <v>36163</v>
      </c>
      <c r="M8259" s="26">
        <v>380971552213</v>
      </c>
      <c r="N8259" s="26">
        <v>721155100</v>
      </c>
    </row>
    <row r="8260" spans="1:14">
      <c r="A8260" s="26" t="s">
        <v>3046</v>
      </c>
      <c r="B8260" s="26" t="s">
        <v>3047</v>
      </c>
      <c r="C8260" s="26">
        <v>38107156</v>
      </c>
      <c r="D8260" s="26" t="s">
        <v>24</v>
      </c>
      <c r="E8260" s="26" t="s">
        <v>36164</v>
      </c>
      <c r="F8260" s="26" t="s">
        <v>36165</v>
      </c>
      <c r="G8260" s="26" t="s">
        <v>9591</v>
      </c>
      <c r="H8260" s="26" t="s">
        <v>375</v>
      </c>
      <c r="I8260" s="26" t="s">
        <v>10696</v>
      </c>
      <c r="J8260" s="26" t="s">
        <v>36166</v>
      </c>
      <c r="K8260" s="26" t="s">
        <v>9582</v>
      </c>
      <c r="L8260" s="26" t="s">
        <v>36167</v>
      </c>
      <c r="M8260" s="26">
        <v>380970922229</v>
      </c>
      <c r="N8260" s="26">
        <v>1820610116</v>
      </c>
    </row>
    <row r="8261" spans="1:14">
      <c r="A8261" s="26" t="s">
        <v>3473</v>
      </c>
      <c r="B8261" s="26" t="s">
        <v>3474</v>
      </c>
      <c r="C8261" s="26">
        <v>38466531</v>
      </c>
      <c r="D8261" s="26" t="s">
        <v>24</v>
      </c>
      <c r="E8261" s="26" t="s">
        <v>36168</v>
      </c>
      <c r="F8261" s="26" t="s">
        <v>36169</v>
      </c>
      <c r="G8261" s="26" t="s">
        <v>9579</v>
      </c>
      <c r="H8261" s="26" t="s">
        <v>392</v>
      </c>
      <c r="I8261" s="26" t="s">
        <v>11629</v>
      </c>
      <c r="J8261" s="26" t="s">
        <v>36170</v>
      </c>
      <c r="K8261" s="26" t="s">
        <v>9582</v>
      </c>
      <c r="L8261" s="26" t="s">
        <v>36171</v>
      </c>
      <c r="M8261" s="26">
        <v>760625433200</v>
      </c>
      <c r="N8261" s="26">
        <v>2124885901</v>
      </c>
    </row>
    <row r="8262" spans="1:14">
      <c r="A8262" s="26" t="s">
        <v>4592</v>
      </c>
      <c r="B8262" s="26" t="s">
        <v>4593</v>
      </c>
      <c r="C8262" s="26">
        <v>38680455</v>
      </c>
      <c r="D8262" s="26" t="s">
        <v>24</v>
      </c>
      <c r="E8262" s="26" t="s">
        <v>36172</v>
      </c>
      <c r="F8262" s="26" t="s">
        <v>36173</v>
      </c>
      <c r="G8262" s="26" t="s">
        <v>9591</v>
      </c>
      <c r="H8262" s="26" t="s">
        <v>670</v>
      </c>
      <c r="I8262" s="26" t="s">
        <v>18911</v>
      </c>
      <c r="J8262" s="26" t="s">
        <v>13017</v>
      </c>
      <c r="K8262" s="26" t="s">
        <v>9582</v>
      </c>
      <c r="L8262" s="26" t="s">
        <v>36174</v>
      </c>
      <c r="M8262" s="26">
        <v>380957209733</v>
      </c>
      <c r="N8262" s="26">
        <v>123580101</v>
      </c>
    </row>
    <row r="8263" spans="1:14">
      <c r="A8263" s="26" t="s">
        <v>8247</v>
      </c>
      <c r="B8263" s="26" t="s">
        <v>8222</v>
      </c>
      <c r="C8263" s="26">
        <v>26150984</v>
      </c>
      <c r="D8263" s="26" t="s">
        <v>780</v>
      </c>
      <c r="E8263" s="26" t="s">
        <v>36175</v>
      </c>
      <c r="F8263" s="26" t="s">
        <v>36176</v>
      </c>
      <c r="G8263" s="26" t="s">
        <v>9601</v>
      </c>
      <c r="H8263" s="26" t="s">
        <v>1122</v>
      </c>
      <c r="J8263" s="26" t="s">
        <v>8039</v>
      </c>
      <c r="K8263" s="26" t="s">
        <v>9597</v>
      </c>
      <c r="L8263" s="26" t="s">
        <v>9962</v>
      </c>
      <c r="M8263" s="26">
        <v>380577250352</v>
      </c>
      <c r="N8263" s="26">
        <v>6310100000</v>
      </c>
    </row>
    <row r="8264" spans="1:14">
      <c r="A8264" s="26" t="s">
        <v>6211</v>
      </c>
      <c r="B8264" s="26" t="s">
        <v>6212</v>
      </c>
      <c r="C8264" s="26">
        <v>38522082</v>
      </c>
      <c r="D8264" s="26" t="s">
        <v>24</v>
      </c>
      <c r="E8264" s="26" t="s">
        <v>36177</v>
      </c>
      <c r="F8264" s="26" t="s">
        <v>36178</v>
      </c>
      <c r="G8264" s="26" t="s">
        <v>9579</v>
      </c>
      <c r="H8264" s="26" t="s">
        <v>885</v>
      </c>
      <c r="I8264" s="26" t="s">
        <v>12123</v>
      </c>
      <c r="J8264" s="26" t="s">
        <v>14166</v>
      </c>
      <c r="K8264" s="26" t="s">
        <v>9582</v>
      </c>
      <c r="L8264" s="26" t="s">
        <v>36179</v>
      </c>
      <c r="M8264" s="26">
        <v>380486721640</v>
      </c>
      <c r="N8264" s="26">
        <v>121186207</v>
      </c>
    </row>
    <row r="8265" spans="1:14">
      <c r="A8265" s="26" t="s">
        <v>8506</v>
      </c>
      <c r="B8265" s="26" t="s">
        <v>8507</v>
      </c>
      <c r="C8265" s="26">
        <v>2004108</v>
      </c>
      <c r="D8265" s="26" t="s">
        <v>780</v>
      </c>
      <c r="E8265" s="26" t="s">
        <v>36180</v>
      </c>
      <c r="F8265" s="26" t="s">
        <v>36181</v>
      </c>
      <c r="G8265" s="26" t="s">
        <v>9601</v>
      </c>
      <c r="H8265" s="26" t="s">
        <v>1269</v>
      </c>
      <c r="J8265" s="26" t="s">
        <v>1282</v>
      </c>
      <c r="K8265" s="26" t="s">
        <v>9597</v>
      </c>
      <c r="L8265" s="26" t="s">
        <v>36182</v>
      </c>
      <c r="M8265" s="26">
        <v>380554942287</v>
      </c>
      <c r="N8265" s="26">
        <v>6510700000</v>
      </c>
    </row>
    <row r="8266" spans="1:14">
      <c r="A8266" s="26" t="s">
        <v>9214</v>
      </c>
      <c r="B8266" s="26" t="s">
        <v>9215</v>
      </c>
      <c r="C8266" s="26">
        <v>43343797</v>
      </c>
      <c r="D8266" s="26" t="s">
        <v>1701</v>
      </c>
      <c r="E8266" s="26" t="s">
        <v>36183</v>
      </c>
      <c r="F8266" s="26" t="s">
        <v>36184</v>
      </c>
      <c r="G8266" s="26" t="s">
        <v>9601</v>
      </c>
      <c r="H8266" s="26" t="s">
        <v>1490</v>
      </c>
      <c r="J8266" s="26" t="s">
        <v>1553</v>
      </c>
      <c r="K8266" s="26" t="s">
        <v>9597</v>
      </c>
      <c r="L8266" s="26" t="s">
        <v>36185</v>
      </c>
      <c r="M8266" s="26">
        <v>761046274894</v>
      </c>
      <c r="N8266" s="26">
        <v>524955100</v>
      </c>
    </row>
    <row r="8267" spans="1:14">
      <c r="A8267" s="26" t="s">
        <v>2744</v>
      </c>
      <c r="B8267" s="26" t="s">
        <v>2745</v>
      </c>
      <c r="C8267" s="26">
        <v>37463503</v>
      </c>
      <c r="D8267" s="26" t="s">
        <v>24</v>
      </c>
      <c r="E8267" s="26" t="s">
        <v>36186</v>
      </c>
      <c r="F8267" s="26" t="s">
        <v>36187</v>
      </c>
      <c r="G8267" s="26" t="s">
        <v>9586</v>
      </c>
      <c r="H8267" s="26" t="s">
        <v>133</v>
      </c>
      <c r="J8267" s="26" t="s">
        <v>2742</v>
      </c>
      <c r="K8267" s="26" t="s">
        <v>9597</v>
      </c>
      <c r="L8267" s="26" t="s">
        <v>36188</v>
      </c>
      <c r="M8267" s="26">
        <v>380955732490</v>
      </c>
      <c r="N8267" s="26">
        <v>520485203</v>
      </c>
    </row>
    <row r="8268" spans="1:14">
      <c r="A8268" s="26" t="s">
        <v>2978</v>
      </c>
      <c r="B8268" s="26" t="s">
        <v>2979</v>
      </c>
      <c r="C8268" s="26">
        <v>37803043</v>
      </c>
      <c r="D8268" s="26" t="s">
        <v>24</v>
      </c>
      <c r="E8268" s="26" t="s">
        <v>36189</v>
      </c>
      <c r="F8268" s="26" t="s">
        <v>36190</v>
      </c>
      <c r="G8268" s="26" t="s">
        <v>9586</v>
      </c>
      <c r="H8268" s="26" t="s">
        <v>258</v>
      </c>
      <c r="J8268" s="26" t="s">
        <v>353</v>
      </c>
      <c r="K8268" s="26" t="s">
        <v>9597</v>
      </c>
      <c r="L8268" s="26" t="s">
        <v>36191</v>
      </c>
      <c r="M8268" s="26">
        <v>380504828991</v>
      </c>
      <c r="N8268" s="26">
        <v>1413200000</v>
      </c>
    </row>
    <row r="8269" spans="1:14">
      <c r="A8269" s="26" t="s">
        <v>9418</v>
      </c>
      <c r="B8269" s="26" t="s">
        <v>9419</v>
      </c>
      <c r="C8269" s="26" t="s">
        <v>1604</v>
      </c>
      <c r="D8269" s="26" t="s">
        <v>24</v>
      </c>
      <c r="E8269" s="26" t="s">
        <v>36192</v>
      </c>
      <c r="F8269" s="26" t="s">
        <v>36193</v>
      </c>
      <c r="G8269" s="26" t="s">
        <v>9591</v>
      </c>
      <c r="H8269" s="26" t="s">
        <v>1573</v>
      </c>
      <c r="J8269" s="26" t="s">
        <v>9420</v>
      </c>
      <c r="K8269" s="26" t="s">
        <v>9606</v>
      </c>
      <c r="L8269" s="26" t="s">
        <v>36194</v>
      </c>
      <c r="M8269" s="26">
        <v>761332938706</v>
      </c>
      <c r="N8269" s="26">
        <v>7424955100</v>
      </c>
    </row>
    <row r="8270" spans="1:14">
      <c r="A8270" s="26" t="s">
        <v>6691</v>
      </c>
      <c r="B8270" s="26" t="s">
        <v>6692</v>
      </c>
      <c r="C8270" s="26">
        <v>1999613</v>
      </c>
      <c r="D8270" s="26" t="s">
        <v>780</v>
      </c>
      <c r="E8270" s="26" t="s">
        <v>36195</v>
      </c>
      <c r="F8270" s="26" t="s">
        <v>21976</v>
      </c>
      <c r="G8270" s="26" t="s">
        <v>9601</v>
      </c>
      <c r="H8270" s="26" t="s">
        <v>949</v>
      </c>
      <c r="J8270" s="26" t="s">
        <v>962</v>
      </c>
      <c r="K8270" s="26" t="s">
        <v>9597</v>
      </c>
      <c r="L8270" s="26" t="s">
        <v>36196</v>
      </c>
      <c r="M8270" s="26">
        <v>380536758032</v>
      </c>
      <c r="N8270" s="26">
        <v>5310400000</v>
      </c>
    </row>
    <row r="8271" spans="1:14">
      <c r="A8271" s="26" t="s">
        <v>7495</v>
      </c>
      <c r="B8271" s="26" t="s">
        <v>7496</v>
      </c>
      <c r="C8271" s="26">
        <v>2000381</v>
      </c>
      <c r="D8271" s="26" t="s">
        <v>780</v>
      </c>
      <c r="E8271" s="26" t="s">
        <v>36197</v>
      </c>
      <c r="F8271" s="26" t="s">
        <v>12613</v>
      </c>
      <c r="G8271" s="26" t="s">
        <v>9601</v>
      </c>
      <c r="H8271" s="26" t="s">
        <v>1025</v>
      </c>
      <c r="J8271" s="26" t="s">
        <v>1065</v>
      </c>
      <c r="K8271" s="26" t="s">
        <v>9597</v>
      </c>
      <c r="L8271" s="26" t="s">
        <v>36198</v>
      </c>
      <c r="M8271" s="26">
        <v>380542645826</v>
      </c>
      <c r="N8271" s="26">
        <v>5910100000</v>
      </c>
    </row>
    <row r="8272" spans="1:14">
      <c r="A8272" s="26" t="s">
        <v>2214</v>
      </c>
      <c r="B8272" s="26" t="s">
        <v>2215</v>
      </c>
      <c r="C8272" s="26">
        <v>1984624</v>
      </c>
      <c r="D8272" s="26" t="s">
        <v>780</v>
      </c>
      <c r="E8272" s="26" t="s">
        <v>36199</v>
      </c>
      <c r="F8272" s="26" t="s">
        <v>19735</v>
      </c>
      <c r="G8272" s="26" t="s">
        <v>9601</v>
      </c>
      <c r="H8272" s="26" t="s">
        <v>133</v>
      </c>
      <c r="J8272" s="26" t="s">
        <v>146</v>
      </c>
      <c r="K8272" s="26" t="s">
        <v>9597</v>
      </c>
      <c r="L8272" s="26" t="s">
        <v>36200</v>
      </c>
      <c r="M8272" s="26">
        <v>380985404474</v>
      </c>
      <c r="N8272" s="26">
        <v>1210100000</v>
      </c>
    </row>
    <row r="8273" spans="1:14">
      <c r="A8273" s="26" t="s">
        <v>4663</v>
      </c>
      <c r="B8273" s="26" t="s">
        <v>4664</v>
      </c>
      <c r="C8273" s="26">
        <v>36421504</v>
      </c>
      <c r="D8273" s="26" t="s">
        <v>780</v>
      </c>
      <c r="E8273" s="26" t="s">
        <v>36201</v>
      </c>
      <c r="F8273" s="26" t="s">
        <v>26926</v>
      </c>
      <c r="G8273" s="26" t="s">
        <v>9601</v>
      </c>
      <c r="H8273" s="26" t="s">
        <v>670</v>
      </c>
      <c r="J8273" s="26" t="s">
        <v>20995</v>
      </c>
      <c r="K8273" s="26" t="s">
        <v>9606</v>
      </c>
      <c r="L8273" s="26" t="s">
        <v>36202</v>
      </c>
      <c r="M8273" s="26">
        <v>380993640187</v>
      </c>
      <c r="N8273" s="26">
        <v>522280202</v>
      </c>
    </row>
    <row r="8274" spans="1:14">
      <c r="A8274" s="26" t="s">
        <v>3587</v>
      </c>
      <c r="B8274" s="26" t="s">
        <v>3588</v>
      </c>
      <c r="C8274" s="26">
        <v>38625368</v>
      </c>
      <c r="D8274" s="26" t="s">
        <v>24</v>
      </c>
      <c r="E8274" s="26" t="s">
        <v>36203</v>
      </c>
      <c r="F8274" s="26" t="s">
        <v>36204</v>
      </c>
      <c r="G8274" s="26" t="s">
        <v>9591</v>
      </c>
      <c r="H8274" s="26" t="s">
        <v>468</v>
      </c>
      <c r="I8274" s="26" t="s">
        <v>19343</v>
      </c>
      <c r="J8274" s="26" t="s">
        <v>20482</v>
      </c>
      <c r="K8274" s="26" t="s">
        <v>9582</v>
      </c>
      <c r="L8274" s="26" t="s">
        <v>36205</v>
      </c>
      <c r="M8274" s="26">
        <v>380950544582</v>
      </c>
      <c r="N8274" s="26">
        <v>1223880509</v>
      </c>
    </row>
    <row r="8275" spans="1:14">
      <c r="A8275" s="26" t="s">
        <v>5057</v>
      </c>
      <c r="B8275" s="26" t="s">
        <v>5058</v>
      </c>
      <c r="C8275" s="26">
        <v>41055077</v>
      </c>
      <c r="D8275" s="26" t="s">
        <v>24</v>
      </c>
      <c r="E8275" s="26" t="s">
        <v>36206</v>
      </c>
      <c r="F8275" s="26" t="s">
        <v>36207</v>
      </c>
      <c r="G8275" s="26" t="s">
        <v>9579</v>
      </c>
      <c r="H8275" s="26" t="s">
        <v>735</v>
      </c>
      <c r="I8275" s="26" t="s">
        <v>15124</v>
      </c>
      <c r="J8275" s="26" t="s">
        <v>36208</v>
      </c>
      <c r="K8275" s="26" t="s">
        <v>9582</v>
      </c>
      <c r="L8275" s="26" t="s">
        <v>36209</v>
      </c>
      <c r="M8275" s="26">
        <v>761012026621</v>
      </c>
      <c r="N8275" s="26">
        <v>120786302</v>
      </c>
    </row>
    <row r="8276" spans="1:14">
      <c r="A8276" s="26" t="s">
        <v>6645</v>
      </c>
      <c r="B8276" s="26" t="s">
        <v>6646</v>
      </c>
      <c r="C8276" s="26">
        <v>1999307</v>
      </c>
      <c r="D8276" s="26" t="s">
        <v>780</v>
      </c>
      <c r="E8276" s="26" t="s">
        <v>36210</v>
      </c>
      <c r="F8276" s="26" t="s">
        <v>36211</v>
      </c>
      <c r="G8276" s="26" t="s">
        <v>9601</v>
      </c>
      <c r="H8276" s="26" t="s">
        <v>949</v>
      </c>
      <c r="I8276" s="26" t="s">
        <v>11921</v>
      </c>
      <c r="J8276" s="26" t="s">
        <v>31580</v>
      </c>
      <c r="K8276" s="26" t="s">
        <v>9582</v>
      </c>
      <c r="L8276" s="26" t="s">
        <v>36212</v>
      </c>
      <c r="M8276" s="26">
        <v>380534331168</v>
      </c>
      <c r="N8276" s="26">
        <v>5321880701</v>
      </c>
    </row>
    <row r="8277" spans="1:14">
      <c r="A8277" s="26" t="s">
        <v>7090</v>
      </c>
      <c r="B8277" s="26" t="s">
        <v>7091</v>
      </c>
      <c r="C8277" s="26">
        <v>1999907</v>
      </c>
      <c r="D8277" s="26" t="s">
        <v>780</v>
      </c>
      <c r="E8277" s="26" t="s">
        <v>36213</v>
      </c>
      <c r="F8277" s="26" t="s">
        <v>36214</v>
      </c>
      <c r="G8277" s="26" t="s">
        <v>9601</v>
      </c>
      <c r="H8277" s="26" t="s">
        <v>987</v>
      </c>
      <c r="I8277" s="26" t="s">
        <v>10311</v>
      </c>
      <c r="J8277" s="26" t="s">
        <v>7081</v>
      </c>
      <c r="K8277" s="26" t="s">
        <v>9597</v>
      </c>
      <c r="L8277" s="26" t="s">
        <v>36215</v>
      </c>
      <c r="M8277" s="26">
        <v>761349034051</v>
      </c>
      <c r="N8277" s="26">
        <v>5623410100</v>
      </c>
    </row>
    <row r="8278" spans="1:14">
      <c r="A8278" s="26" t="s">
        <v>7935</v>
      </c>
      <c r="B8278" s="26" t="s">
        <v>7936</v>
      </c>
      <c r="C8278" s="26" t="s">
        <v>1604</v>
      </c>
      <c r="D8278" s="26" t="s">
        <v>24</v>
      </c>
      <c r="E8278" s="26" t="s">
        <v>36216</v>
      </c>
      <c r="F8278" s="26" t="s">
        <v>36217</v>
      </c>
      <c r="G8278" s="26" t="s">
        <v>9591</v>
      </c>
      <c r="H8278" s="26" t="s">
        <v>1122</v>
      </c>
      <c r="I8278" s="26" t="s">
        <v>11418</v>
      </c>
      <c r="J8278" s="26" t="s">
        <v>7939</v>
      </c>
      <c r="K8278" s="26" t="s">
        <v>9582</v>
      </c>
      <c r="L8278" s="26" t="s">
        <v>36218</v>
      </c>
      <c r="M8278" s="26">
        <v>380957667740</v>
      </c>
      <c r="N8278" s="26">
        <v>1822583301</v>
      </c>
    </row>
    <row r="8279" spans="1:14">
      <c r="A8279" s="26" t="s">
        <v>9255</v>
      </c>
      <c r="B8279" s="26" t="s">
        <v>9256</v>
      </c>
      <c r="C8279" s="26">
        <v>42428172</v>
      </c>
      <c r="D8279" s="26" t="s">
        <v>24</v>
      </c>
      <c r="E8279" s="26" t="s">
        <v>36219</v>
      </c>
      <c r="F8279" s="26" t="s">
        <v>36220</v>
      </c>
      <c r="G8279" s="26" t="s">
        <v>9579</v>
      </c>
      <c r="H8279" s="26" t="s">
        <v>1490</v>
      </c>
      <c r="J8279" s="26" t="s">
        <v>36221</v>
      </c>
      <c r="K8279" s="26" t="s">
        <v>9582</v>
      </c>
      <c r="L8279" s="26" t="s">
        <v>36222</v>
      </c>
      <c r="M8279" s="26">
        <v>761942118414</v>
      </c>
      <c r="N8279" s="26">
        <v>7323582003</v>
      </c>
    </row>
    <row r="8280" spans="1:14">
      <c r="A8280" s="26" t="s">
        <v>7637</v>
      </c>
      <c r="B8280" s="26" t="s">
        <v>7638</v>
      </c>
      <c r="C8280" s="26">
        <v>39153580</v>
      </c>
      <c r="D8280" s="26" t="s">
        <v>24</v>
      </c>
      <c r="E8280" s="26" t="s">
        <v>36223</v>
      </c>
      <c r="F8280" s="26" t="s">
        <v>36224</v>
      </c>
      <c r="G8280" s="26" t="s">
        <v>9586</v>
      </c>
      <c r="H8280" s="26" t="s">
        <v>1088</v>
      </c>
      <c r="J8280" s="26" t="s">
        <v>36225</v>
      </c>
      <c r="K8280" s="26" t="s">
        <v>9582</v>
      </c>
      <c r="L8280" s="26" t="s">
        <v>36226</v>
      </c>
      <c r="M8280" s="26">
        <v>380354043512</v>
      </c>
      <c r="N8280" s="26">
        <v>6122681603</v>
      </c>
    </row>
    <row r="8281" spans="1:14">
      <c r="A8281" s="26" t="s">
        <v>6193</v>
      </c>
      <c r="B8281" s="26" t="s">
        <v>6194</v>
      </c>
      <c r="C8281" s="26">
        <v>42489785</v>
      </c>
      <c r="D8281" s="26" t="s">
        <v>780</v>
      </c>
      <c r="E8281" s="26" t="s">
        <v>36227</v>
      </c>
      <c r="F8281" s="26" t="s">
        <v>36228</v>
      </c>
      <c r="G8281" s="26" t="s">
        <v>9601</v>
      </c>
      <c r="H8281" s="26" t="s">
        <v>885</v>
      </c>
      <c r="J8281" s="26" t="s">
        <v>902</v>
      </c>
      <c r="K8281" s="26" t="s">
        <v>9597</v>
      </c>
      <c r="L8281" s="26" t="s">
        <v>36229</v>
      </c>
      <c r="M8281" s="26">
        <v>380484175089</v>
      </c>
      <c r="N8281" s="26">
        <v>5110600000</v>
      </c>
    </row>
    <row r="8282" spans="1:14">
      <c r="A8282" s="26" t="s">
        <v>4882</v>
      </c>
      <c r="B8282" s="26" t="s">
        <v>4883</v>
      </c>
      <c r="C8282" s="26">
        <v>1983714</v>
      </c>
      <c r="D8282" s="26" t="s">
        <v>780</v>
      </c>
      <c r="E8282" s="26" t="s">
        <v>36230</v>
      </c>
      <c r="F8282" s="26" t="s">
        <v>36231</v>
      </c>
      <c r="G8282" s="26" t="s">
        <v>9601</v>
      </c>
      <c r="H8282" s="26" t="s">
        <v>711</v>
      </c>
      <c r="I8282" s="26" t="s">
        <v>14610</v>
      </c>
      <c r="J8282" s="26" t="s">
        <v>731</v>
      </c>
      <c r="K8282" s="26" t="s">
        <v>9597</v>
      </c>
      <c r="L8282" s="26" t="s">
        <v>36232</v>
      </c>
      <c r="M8282" s="26">
        <v>380646133953</v>
      </c>
      <c r="N8282" s="26">
        <v>4425110100</v>
      </c>
    </row>
    <row r="8283" spans="1:14">
      <c r="A8283" s="26" t="s">
        <v>2277</v>
      </c>
      <c r="B8283" s="26" t="s">
        <v>2278</v>
      </c>
      <c r="C8283" s="26">
        <v>36942628</v>
      </c>
      <c r="D8283" s="26" t="s">
        <v>24</v>
      </c>
      <c r="E8283" s="26" t="s">
        <v>36233</v>
      </c>
      <c r="F8283" s="26" t="s">
        <v>36234</v>
      </c>
      <c r="G8283" s="26" t="s">
        <v>9586</v>
      </c>
      <c r="H8283" s="26" t="s">
        <v>133</v>
      </c>
      <c r="J8283" s="26" t="s">
        <v>146</v>
      </c>
      <c r="K8283" s="26" t="s">
        <v>9597</v>
      </c>
      <c r="L8283" s="26" t="s">
        <v>36235</v>
      </c>
      <c r="M8283" s="26">
        <v>380997320000</v>
      </c>
      <c r="N8283" s="26">
        <v>1210100000</v>
      </c>
    </row>
    <row r="8284" spans="1:14">
      <c r="A8284" s="26" t="s">
        <v>3572</v>
      </c>
      <c r="B8284" s="26" t="s">
        <v>3573</v>
      </c>
      <c r="C8284" s="26">
        <v>43221703</v>
      </c>
      <c r="D8284" s="26" t="s">
        <v>780</v>
      </c>
      <c r="E8284" s="26" t="s">
        <v>36236</v>
      </c>
      <c r="F8284" s="26" t="s">
        <v>23052</v>
      </c>
      <c r="G8284" s="26" t="s">
        <v>9601</v>
      </c>
      <c r="H8284" s="26" t="s">
        <v>392</v>
      </c>
      <c r="I8284" s="26" t="s">
        <v>10620</v>
      </c>
      <c r="J8284" s="26" t="s">
        <v>21809</v>
      </c>
      <c r="K8284" s="26" t="s">
        <v>9582</v>
      </c>
      <c r="L8284" s="26" t="s">
        <v>21810</v>
      </c>
      <c r="M8284" s="26">
        <v>380951459302</v>
      </c>
      <c r="N8284" s="26">
        <v>2125382801</v>
      </c>
    </row>
    <row r="8285" spans="1:14">
      <c r="A8285" s="26" t="s">
        <v>7254</v>
      </c>
      <c r="B8285" s="26" t="s">
        <v>7255</v>
      </c>
      <c r="C8285" s="26">
        <v>42948245</v>
      </c>
      <c r="D8285" s="26" t="s">
        <v>24</v>
      </c>
      <c r="E8285" s="26" t="s">
        <v>36237</v>
      </c>
      <c r="F8285" s="26" t="s">
        <v>36238</v>
      </c>
      <c r="G8285" s="26" t="s">
        <v>9586</v>
      </c>
      <c r="H8285" s="26" t="s">
        <v>987</v>
      </c>
      <c r="I8285" s="26" t="s">
        <v>12684</v>
      </c>
      <c r="J8285" s="26" t="s">
        <v>7256</v>
      </c>
      <c r="K8285" s="26" t="s">
        <v>9582</v>
      </c>
      <c r="L8285" s="26" t="s">
        <v>36239</v>
      </c>
      <c r="M8285" s="26">
        <v>380969681698</v>
      </c>
      <c r="N8285" s="26">
        <v>4621286805</v>
      </c>
    </row>
    <row r="8286" spans="1:14">
      <c r="A8286" s="26" t="s">
        <v>9280</v>
      </c>
      <c r="B8286" s="26" t="s">
        <v>9281</v>
      </c>
      <c r="C8286" s="26">
        <v>38487834</v>
      </c>
      <c r="D8286" s="26" t="s">
        <v>24</v>
      </c>
      <c r="E8286" s="26" t="s">
        <v>36240</v>
      </c>
      <c r="F8286" s="26" t="s">
        <v>36241</v>
      </c>
      <c r="G8286" s="26" t="s">
        <v>9586</v>
      </c>
      <c r="H8286" s="26" t="s">
        <v>1573</v>
      </c>
      <c r="I8286" s="26" t="s">
        <v>12929</v>
      </c>
      <c r="J8286" s="26" t="s">
        <v>36242</v>
      </c>
      <c r="K8286" s="26" t="s">
        <v>9582</v>
      </c>
      <c r="L8286" s="26" t="s">
        <v>36243</v>
      </c>
      <c r="M8286" s="26">
        <v>380952030422</v>
      </c>
      <c r="N8286" s="26">
        <v>7420684804</v>
      </c>
    </row>
    <row r="8287" spans="1:14">
      <c r="A8287" s="26" t="s">
        <v>3007</v>
      </c>
      <c r="B8287" s="26" t="s">
        <v>3008</v>
      </c>
      <c r="C8287" s="26">
        <v>1991197</v>
      </c>
      <c r="D8287" s="26" t="s">
        <v>780</v>
      </c>
      <c r="E8287" s="26" t="s">
        <v>36244</v>
      </c>
      <c r="F8287" s="26" t="s">
        <v>32816</v>
      </c>
      <c r="G8287" s="26" t="s">
        <v>9601</v>
      </c>
      <c r="H8287" s="26" t="s">
        <v>258</v>
      </c>
      <c r="J8287" s="26" t="s">
        <v>367</v>
      </c>
      <c r="K8287" s="26" t="s">
        <v>9597</v>
      </c>
      <c r="L8287" s="26" t="s">
        <v>36245</v>
      </c>
      <c r="M8287" s="26">
        <v>380626225082</v>
      </c>
      <c r="N8287" s="26">
        <v>1414100000</v>
      </c>
    </row>
    <row r="8288" spans="1:14">
      <c r="A8288" s="26" t="s">
        <v>9274</v>
      </c>
      <c r="B8288" s="26" t="s">
        <v>9275</v>
      </c>
      <c r="C8288" s="26">
        <v>2006159</v>
      </c>
      <c r="D8288" s="26" t="s">
        <v>780</v>
      </c>
      <c r="E8288" s="26" t="s">
        <v>36246</v>
      </c>
      <c r="F8288" s="26" t="s">
        <v>36247</v>
      </c>
      <c r="G8288" s="26" t="s">
        <v>9601</v>
      </c>
      <c r="H8288" s="26" t="s">
        <v>1573</v>
      </c>
      <c r="I8288" s="26" t="s">
        <v>10542</v>
      </c>
      <c r="J8288" s="26" t="s">
        <v>11439</v>
      </c>
      <c r="K8288" s="26" t="s">
        <v>9606</v>
      </c>
      <c r="L8288" s="26" t="s">
        <v>36248</v>
      </c>
      <c r="M8288" s="26">
        <v>380686724225</v>
      </c>
      <c r="N8288" s="26">
        <v>121181502</v>
      </c>
    </row>
    <row r="8289" spans="1:14">
      <c r="A8289" s="26" t="s">
        <v>5808</v>
      </c>
      <c r="B8289" s="26" t="s">
        <v>5809</v>
      </c>
      <c r="C8289" s="26">
        <v>23379143</v>
      </c>
      <c r="D8289" s="26" t="s">
        <v>24</v>
      </c>
      <c r="E8289" s="26" t="s">
        <v>36249</v>
      </c>
      <c r="F8289" s="26" t="s">
        <v>36250</v>
      </c>
      <c r="G8289" s="26" t="s">
        <v>9591</v>
      </c>
      <c r="H8289" s="26" t="s">
        <v>799</v>
      </c>
      <c r="J8289" s="26" t="s">
        <v>800</v>
      </c>
      <c r="K8289" s="26" t="s">
        <v>9597</v>
      </c>
      <c r="L8289" s="26" t="s">
        <v>36251</v>
      </c>
      <c r="M8289" s="26">
        <v>760886567176</v>
      </c>
      <c r="N8289" s="26">
        <v>4822784009</v>
      </c>
    </row>
    <row r="8290" spans="1:14">
      <c r="A8290" s="26" t="s">
        <v>2985</v>
      </c>
      <c r="B8290" s="26" t="s">
        <v>2986</v>
      </c>
      <c r="C8290" s="26">
        <v>37927092</v>
      </c>
      <c r="D8290" s="26" t="s">
        <v>24</v>
      </c>
      <c r="E8290" s="26" t="s">
        <v>36252</v>
      </c>
      <c r="F8290" s="26" t="s">
        <v>36253</v>
      </c>
      <c r="G8290" s="26" t="s">
        <v>9586</v>
      </c>
      <c r="H8290" s="26" t="s">
        <v>258</v>
      </c>
      <c r="I8290" s="26" t="s">
        <v>12739</v>
      </c>
      <c r="J8290" s="26" t="s">
        <v>34477</v>
      </c>
      <c r="K8290" s="26" t="s">
        <v>9606</v>
      </c>
      <c r="L8290" s="26" t="s">
        <v>34478</v>
      </c>
      <c r="M8290" s="26">
        <v>380958223586</v>
      </c>
      <c r="N8290" s="26">
        <v>121182301</v>
      </c>
    </row>
    <row r="8291" spans="1:14">
      <c r="A8291" s="26" t="s">
        <v>6056</v>
      </c>
      <c r="B8291" s="26" t="s">
        <v>6057</v>
      </c>
      <c r="C8291" s="26">
        <v>1998288</v>
      </c>
      <c r="D8291" s="26" t="s">
        <v>24</v>
      </c>
      <c r="E8291" s="26" t="s">
        <v>36254</v>
      </c>
      <c r="F8291" s="26" t="s">
        <v>6057</v>
      </c>
      <c r="G8291" s="26" t="s">
        <v>9586</v>
      </c>
      <c r="H8291" s="26" t="s">
        <v>835</v>
      </c>
      <c r="I8291" s="26" t="s">
        <v>18071</v>
      </c>
      <c r="J8291" s="26" t="s">
        <v>877</v>
      </c>
      <c r="K8291" s="26" t="s">
        <v>9597</v>
      </c>
      <c r="L8291" s="26" t="s">
        <v>34069</v>
      </c>
      <c r="M8291" s="26">
        <v>761446013417</v>
      </c>
      <c r="N8291" s="26">
        <v>4824510100</v>
      </c>
    </row>
    <row r="8292" spans="1:14">
      <c r="A8292" s="26" t="s">
        <v>2249</v>
      </c>
      <c r="B8292" s="26" t="s">
        <v>2250</v>
      </c>
      <c r="C8292" s="26">
        <v>1984820</v>
      </c>
      <c r="D8292" s="26" t="s">
        <v>780</v>
      </c>
      <c r="E8292" s="26" t="s">
        <v>36255</v>
      </c>
      <c r="F8292" s="26" t="s">
        <v>36256</v>
      </c>
      <c r="G8292" s="26" t="s">
        <v>9601</v>
      </c>
      <c r="H8292" s="26" t="s">
        <v>133</v>
      </c>
      <c r="J8292" s="26" t="s">
        <v>146</v>
      </c>
      <c r="K8292" s="26" t="s">
        <v>9597</v>
      </c>
      <c r="L8292" s="26" t="s">
        <v>36257</v>
      </c>
      <c r="M8292" s="26">
        <v>380506733246</v>
      </c>
      <c r="N8292" s="26">
        <v>1210100000</v>
      </c>
    </row>
    <row r="8293" spans="1:14">
      <c r="A8293" s="26" t="s">
        <v>6244</v>
      </c>
      <c r="B8293" s="26" t="s">
        <v>6245</v>
      </c>
      <c r="C8293" s="26">
        <v>38696671</v>
      </c>
      <c r="D8293" s="26" t="s">
        <v>24</v>
      </c>
      <c r="E8293" s="26" t="s">
        <v>36258</v>
      </c>
      <c r="F8293" s="26" t="s">
        <v>36259</v>
      </c>
      <c r="G8293" s="26" t="s">
        <v>9579</v>
      </c>
      <c r="H8293" s="26" t="s">
        <v>885</v>
      </c>
      <c r="I8293" s="26" t="s">
        <v>11367</v>
      </c>
      <c r="J8293" s="26" t="s">
        <v>2586</v>
      </c>
      <c r="K8293" s="26" t="s">
        <v>9582</v>
      </c>
      <c r="L8293" s="26" t="s">
        <v>36260</v>
      </c>
      <c r="M8293" s="26">
        <v>380987798981</v>
      </c>
      <c r="N8293" s="26">
        <v>124755800</v>
      </c>
    </row>
    <row r="8294" spans="1:14">
      <c r="A8294" s="26" t="s">
        <v>1655</v>
      </c>
      <c r="B8294" s="26" t="s">
        <v>1656</v>
      </c>
      <c r="C8294" s="26">
        <v>37489689</v>
      </c>
      <c r="D8294" s="26" t="s">
        <v>24</v>
      </c>
      <c r="E8294" s="26" t="s">
        <v>36261</v>
      </c>
      <c r="F8294" s="26" t="s">
        <v>36262</v>
      </c>
      <c r="G8294" s="26" t="s">
        <v>9586</v>
      </c>
      <c r="H8294" s="26" t="s">
        <v>27</v>
      </c>
      <c r="I8294" s="26" t="s">
        <v>10992</v>
      </c>
      <c r="J8294" s="26" t="s">
        <v>36263</v>
      </c>
      <c r="K8294" s="26" t="s">
        <v>9582</v>
      </c>
      <c r="L8294" s="26" t="s">
        <v>36264</v>
      </c>
      <c r="M8294" s="26">
        <v>761406114005</v>
      </c>
      <c r="N8294" s="26">
        <v>120781304</v>
      </c>
    </row>
    <row r="8295" spans="1:14">
      <c r="A8295" s="26" t="s">
        <v>6471</v>
      </c>
      <c r="B8295" s="26" t="s">
        <v>6472</v>
      </c>
      <c r="C8295" s="26">
        <v>1998803</v>
      </c>
      <c r="D8295" s="26" t="s">
        <v>780</v>
      </c>
      <c r="E8295" s="26" t="s">
        <v>36265</v>
      </c>
      <c r="F8295" s="26" t="s">
        <v>9787</v>
      </c>
      <c r="G8295" s="26" t="s">
        <v>9601</v>
      </c>
      <c r="H8295" s="26" t="s">
        <v>885</v>
      </c>
      <c r="J8295" s="26" t="s">
        <v>929</v>
      </c>
      <c r="K8295" s="26" t="s">
        <v>9597</v>
      </c>
      <c r="L8295" s="26" t="s">
        <v>14312</v>
      </c>
      <c r="M8295" s="26">
        <v>761442482532</v>
      </c>
      <c r="N8295" s="26">
        <v>5111200000</v>
      </c>
    </row>
    <row r="8296" spans="1:14">
      <c r="A8296" s="26" t="s">
        <v>6307</v>
      </c>
      <c r="B8296" s="26" t="s">
        <v>6308</v>
      </c>
      <c r="C8296" s="26" t="s">
        <v>1604</v>
      </c>
      <c r="D8296" s="26" t="s">
        <v>24</v>
      </c>
      <c r="E8296" s="26" t="s">
        <v>36266</v>
      </c>
      <c r="F8296" s="26" t="s">
        <v>36267</v>
      </c>
      <c r="G8296" s="26" t="s">
        <v>9591</v>
      </c>
      <c r="H8296" s="26" t="s">
        <v>885</v>
      </c>
      <c r="J8296" s="26" t="s">
        <v>910</v>
      </c>
      <c r="K8296" s="26" t="s">
        <v>9597</v>
      </c>
      <c r="L8296" s="26" t="s">
        <v>13641</v>
      </c>
      <c r="M8296" s="26">
        <v>380501477957</v>
      </c>
      <c r="N8296" s="26">
        <v>5110100000</v>
      </c>
    </row>
    <row r="8297" spans="1:14">
      <c r="A8297" s="26" t="s">
        <v>2718</v>
      </c>
      <c r="B8297" s="26" t="s">
        <v>2716</v>
      </c>
      <c r="C8297" s="26">
        <v>3296202</v>
      </c>
      <c r="D8297" s="26" t="s">
        <v>780</v>
      </c>
      <c r="E8297" s="26" t="s">
        <v>36268</v>
      </c>
      <c r="F8297" s="26" t="s">
        <v>36269</v>
      </c>
      <c r="G8297" s="26" t="s">
        <v>9601</v>
      </c>
      <c r="H8297" s="26" t="s">
        <v>133</v>
      </c>
      <c r="J8297" s="26" t="s">
        <v>146</v>
      </c>
      <c r="K8297" s="26" t="s">
        <v>9597</v>
      </c>
      <c r="L8297" s="26" t="s">
        <v>36270</v>
      </c>
      <c r="M8297" s="26">
        <v>380962349046</v>
      </c>
      <c r="N8297" s="26">
        <v>1210100000</v>
      </c>
    </row>
    <row r="8298" spans="1:14">
      <c r="A8298" s="26" t="s">
        <v>3372</v>
      </c>
      <c r="B8298" s="26" t="s">
        <v>3373</v>
      </c>
      <c r="C8298" s="26">
        <v>41769166</v>
      </c>
      <c r="D8298" s="26" t="s">
        <v>24</v>
      </c>
      <c r="E8298" s="26" t="s">
        <v>36271</v>
      </c>
      <c r="F8298" s="26" t="s">
        <v>36272</v>
      </c>
      <c r="G8298" s="26" t="s">
        <v>9586</v>
      </c>
      <c r="H8298" s="26" t="s">
        <v>392</v>
      </c>
      <c r="I8298" s="26" t="s">
        <v>11040</v>
      </c>
      <c r="J8298" s="26" t="s">
        <v>12383</v>
      </c>
      <c r="K8298" s="26" t="s">
        <v>9582</v>
      </c>
      <c r="L8298" s="26" t="s">
        <v>36273</v>
      </c>
      <c r="M8298" s="26">
        <v>380314337310</v>
      </c>
      <c r="N8298" s="26">
        <v>522880801</v>
      </c>
    </row>
    <row r="8299" spans="1:14">
      <c r="A8299" s="26" t="s">
        <v>1787</v>
      </c>
      <c r="B8299" s="26" t="s">
        <v>1788</v>
      </c>
      <c r="C8299" s="26">
        <v>37084458</v>
      </c>
      <c r="D8299" s="26" t="s">
        <v>24</v>
      </c>
      <c r="E8299" s="26" t="s">
        <v>36274</v>
      </c>
      <c r="F8299" s="26" t="s">
        <v>36275</v>
      </c>
      <c r="G8299" s="26" t="s">
        <v>9579</v>
      </c>
      <c r="H8299" s="26" t="s">
        <v>27</v>
      </c>
      <c r="I8299" s="26" t="s">
        <v>12789</v>
      </c>
      <c r="J8299" s="26" t="s">
        <v>36276</v>
      </c>
      <c r="K8299" s="26" t="s">
        <v>9582</v>
      </c>
      <c r="L8299" s="26" t="s">
        <v>36277</v>
      </c>
      <c r="M8299" s="26">
        <v>380434025738</v>
      </c>
      <c r="N8299" s="26">
        <v>521984402</v>
      </c>
    </row>
    <row r="8300" spans="1:14">
      <c r="A8300" s="26" t="s">
        <v>8429</v>
      </c>
      <c r="B8300" s="26" t="s">
        <v>8430</v>
      </c>
      <c r="C8300" s="26">
        <v>2003959</v>
      </c>
      <c r="D8300" s="26" t="s">
        <v>780</v>
      </c>
      <c r="E8300" s="26" t="s">
        <v>36278</v>
      </c>
      <c r="F8300" s="26" t="s">
        <v>36279</v>
      </c>
      <c r="G8300" s="26" t="s">
        <v>9601</v>
      </c>
      <c r="H8300" s="26" t="s">
        <v>1269</v>
      </c>
      <c r="I8300" s="26" t="s">
        <v>20440</v>
      </c>
      <c r="J8300" s="26" t="s">
        <v>8431</v>
      </c>
      <c r="K8300" s="26" t="s">
        <v>9606</v>
      </c>
      <c r="L8300" s="26" t="s">
        <v>20441</v>
      </c>
      <c r="M8300" s="26">
        <v>380554551356</v>
      </c>
      <c r="N8300" s="26">
        <v>6521555100</v>
      </c>
    </row>
    <row r="8301" spans="1:14">
      <c r="A8301" s="26" t="s">
        <v>4962</v>
      </c>
      <c r="B8301" s="26" t="s">
        <v>4963</v>
      </c>
      <c r="C8301" s="26">
        <v>42347497</v>
      </c>
      <c r="D8301" s="26" t="s">
        <v>24</v>
      </c>
      <c r="E8301" s="26" t="s">
        <v>36280</v>
      </c>
      <c r="F8301" s="26" t="s">
        <v>36281</v>
      </c>
      <c r="G8301" s="26" t="s">
        <v>9586</v>
      </c>
      <c r="H8301" s="26" t="s">
        <v>735</v>
      </c>
      <c r="J8301" s="26" t="s">
        <v>36282</v>
      </c>
      <c r="K8301" s="26" t="s">
        <v>9582</v>
      </c>
      <c r="L8301" s="26" t="s">
        <v>36283</v>
      </c>
      <c r="M8301" s="26">
        <v>380674941204</v>
      </c>
      <c r="N8301" s="26">
        <v>4622483201</v>
      </c>
    </row>
    <row r="8302" spans="1:14">
      <c r="A8302" s="26" t="s">
        <v>5494</v>
      </c>
      <c r="B8302" s="26" t="s">
        <v>5495</v>
      </c>
      <c r="C8302" s="26">
        <v>26199418</v>
      </c>
      <c r="D8302" s="26" t="s">
        <v>24</v>
      </c>
      <c r="E8302" s="26" t="s">
        <v>36284</v>
      </c>
      <c r="F8302" s="26" t="s">
        <v>36285</v>
      </c>
      <c r="G8302" s="26" t="s">
        <v>9591</v>
      </c>
      <c r="H8302" s="26" t="s">
        <v>799</v>
      </c>
      <c r="J8302" s="26" t="s">
        <v>800</v>
      </c>
      <c r="K8302" s="26" t="s">
        <v>9597</v>
      </c>
      <c r="L8302" s="26" t="s">
        <v>22978</v>
      </c>
      <c r="M8302" s="26">
        <v>760887234879</v>
      </c>
      <c r="N8302" s="26">
        <v>4822784009</v>
      </c>
    </row>
    <row r="8303" spans="1:14">
      <c r="A8303" s="26" t="s">
        <v>3731</v>
      </c>
      <c r="B8303" s="26" t="s">
        <v>3732</v>
      </c>
      <c r="C8303" s="26">
        <v>38969531</v>
      </c>
      <c r="D8303" s="26" t="s">
        <v>24</v>
      </c>
      <c r="E8303" s="26" t="s">
        <v>36286</v>
      </c>
      <c r="F8303" s="26" t="s">
        <v>13702</v>
      </c>
      <c r="G8303" s="26" t="s">
        <v>9586</v>
      </c>
      <c r="H8303" s="26" t="s">
        <v>468</v>
      </c>
      <c r="J8303" s="26" t="s">
        <v>481</v>
      </c>
      <c r="K8303" s="26" t="s">
        <v>9597</v>
      </c>
      <c r="L8303" s="26" t="s">
        <v>36287</v>
      </c>
      <c r="M8303" s="26">
        <v>380612337133</v>
      </c>
      <c r="N8303" s="26">
        <v>1222380503</v>
      </c>
    </row>
    <row r="8304" spans="1:14">
      <c r="A8304" s="26" t="s">
        <v>8694</v>
      </c>
      <c r="B8304" s="26" t="s">
        <v>8695</v>
      </c>
      <c r="C8304" s="26">
        <v>38469307</v>
      </c>
      <c r="D8304" s="26" t="s">
        <v>24</v>
      </c>
      <c r="E8304" s="26" t="s">
        <v>36288</v>
      </c>
      <c r="F8304" s="26" t="s">
        <v>36289</v>
      </c>
      <c r="G8304" s="26" t="s">
        <v>9586</v>
      </c>
      <c r="H8304" s="26" t="s">
        <v>1308</v>
      </c>
      <c r="J8304" s="26" t="s">
        <v>36290</v>
      </c>
      <c r="K8304" s="26" t="s">
        <v>9906</v>
      </c>
      <c r="L8304" s="26" t="s">
        <v>36291</v>
      </c>
      <c r="M8304" s="26">
        <v>380685464987</v>
      </c>
      <c r="N8304" s="26">
        <v>6821580401</v>
      </c>
    </row>
    <row r="8305" spans="1:14">
      <c r="A8305" s="26" t="s">
        <v>3817</v>
      </c>
      <c r="B8305" s="26" t="s">
        <v>3818</v>
      </c>
      <c r="C8305" s="26">
        <v>5498720</v>
      </c>
      <c r="D8305" s="26" t="s">
        <v>780</v>
      </c>
      <c r="E8305" s="26" t="s">
        <v>36292</v>
      </c>
      <c r="F8305" s="26" t="s">
        <v>36293</v>
      </c>
      <c r="G8305" s="26" t="s">
        <v>9601</v>
      </c>
      <c r="H8305" s="26" t="s">
        <v>468</v>
      </c>
      <c r="J8305" s="26" t="s">
        <v>10510</v>
      </c>
      <c r="K8305" s="26" t="s">
        <v>9597</v>
      </c>
      <c r="L8305" s="26" t="s">
        <v>36294</v>
      </c>
      <c r="M8305" s="26">
        <v>761600148003</v>
      </c>
      <c r="N8305" s="26">
        <v>2310700000</v>
      </c>
    </row>
    <row r="8306" spans="1:14">
      <c r="A8306" s="26" t="s">
        <v>6581</v>
      </c>
      <c r="B8306" s="26" t="s">
        <v>6582</v>
      </c>
      <c r="C8306" s="26">
        <v>38381474</v>
      </c>
      <c r="D8306" s="26" t="s">
        <v>24</v>
      </c>
      <c r="E8306" s="26" t="s">
        <v>36295</v>
      </c>
      <c r="F8306" s="26" t="s">
        <v>36296</v>
      </c>
      <c r="G8306" s="26" t="s">
        <v>9579</v>
      </c>
      <c r="H8306" s="26" t="s">
        <v>949</v>
      </c>
      <c r="I8306" s="26" t="s">
        <v>10846</v>
      </c>
      <c r="J8306" s="26" t="s">
        <v>36297</v>
      </c>
      <c r="K8306" s="26" t="s">
        <v>9582</v>
      </c>
      <c r="L8306" s="26" t="s">
        <v>36298</v>
      </c>
      <c r="M8306" s="26">
        <v>380535530217</v>
      </c>
      <c r="N8306" s="26">
        <v>5323285601</v>
      </c>
    </row>
    <row r="8307" spans="1:14">
      <c r="A8307" s="26" t="s">
        <v>2924</v>
      </c>
      <c r="B8307" s="26" t="s">
        <v>2910</v>
      </c>
      <c r="C8307" s="26">
        <v>37885262</v>
      </c>
      <c r="D8307" s="26" t="s">
        <v>780</v>
      </c>
      <c r="E8307" s="26" t="s">
        <v>36299</v>
      </c>
      <c r="F8307" s="26" t="s">
        <v>2910</v>
      </c>
      <c r="G8307" s="26" t="s">
        <v>9601</v>
      </c>
      <c r="H8307" s="26" t="s">
        <v>258</v>
      </c>
      <c r="J8307" s="26" t="s">
        <v>317</v>
      </c>
      <c r="K8307" s="26" t="s">
        <v>9597</v>
      </c>
      <c r="L8307" s="26" t="s">
        <v>36300</v>
      </c>
      <c r="M8307" s="26">
        <v>380629587511</v>
      </c>
      <c r="N8307" s="26">
        <v>1412300000</v>
      </c>
    </row>
    <row r="8308" spans="1:14">
      <c r="A8308" s="26" t="s">
        <v>5145</v>
      </c>
      <c r="B8308" s="26" t="s">
        <v>5146</v>
      </c>
      <c r="C8308" s="26">
        <v>1984263</v>
      </c>
      <c r="D8308" s="26" t="s">
        <v>780</v>
      </c>
      <c r="E8308" s="26" t="s">
        <v>36301</v>
      </c>
      <c r="F8308" s="26" t="s">
        <v>10111</v>
      </c>
      <c r="G8308" s="26" t="s">
        <v>9601</v>
      </c>
      <c r="H8308" s="26" t="s">
        <v>735</v>
      </c>
      <c r="J8308" s="26" t="s">
        <v>740</v>
      </c>
      <c r="K8308" s="26" t="s">
        <v>9597</v>
      </c>
      <c r="L8308" s="26" t="s">
        <v>36302</v>
      </c>
      <c r="M8308" s="26">
        <v>760955227098</v>
      </c>
      <c r="N8308" s="26">
        <v>1221881203</v>
      </c>
    </row>
    <row r="8309" spans="1:14">
      <c r="A8309" s="26" t="s">
        <v>7798</v>
      </c>
      <c r="B8309" s="26" t="s">
        <v>7772</v>
      </c>
      <c r="C8309" s="26">
        <v>4528442</v>
      </c>
      <c r="D8309" s="26" t="s">
        <v>24</v>
      </c>
      <c r="E8309" s="26" t="s">
        <v>36303</v>
      </c>
      <c r="F8309" s="26" t="s">
        <v>36304</v>
      </c>
      <c r="G8309" s="26" t="s">
        <v>9591</v>
      </c>
      <c r="H8309" s="26" t="s">
        <v>1088</v>
      </c>
      <c r="J8309" s="26" t="s">
        <v>1115</v>
      </c>
      <c r="K8309" s="26" t="s">
        <v>9597</v>
      </c>
      <c r="L8309" s="26" t="s">
        <v>36305</v>
      </c>
      <c r="M8309" s="26">
        <v>380352524587</v>
      </c>
      <c r="N8309" s="26">
        <v>6110100000</v>
      </c>
    </row>
    <row r="8310" spans="1:14">
      <c r="A8310" s="26" t="s">
        <v>2500</v>
      </c>
      <c r="B8310" s="26" t="s">
        <v>2479</v>
      </c>
      <c r="C8310" s="26">
        <v>38256191</v>
      </c>
      <c r="D8310" s="26" t="s">
        <v>780</v>
      </c>
      <c r="E8310" s="26" t="s">
        <v>36306</v>
      </c>
      <c r="F8310" s="26" t="s">
        <v>9793</v>
      </c>
      <c r="G8310" s="26" t="s">
        <v>9601</v>
      </c>
      <c r="H8310" s="26" t="s">
        <v>133</v>
      </c>
      <c r="J8310" s="26" t="s">
        <v>183</v>
      </c>
      <c r="K8310" s="26" t="s">
        <v>9597</v>
      </c>
      <c r="L8310" s="26" t="s">
        <v>30913</v>
      </c>
      <c r="M8310" s="26">
        <v>380677686212</v>
      </c>
      <c r="N8310" s="26">
        <v>1211000000</v>
      </c>
    </row>
    <row r="8311" spans="1:14">
      <c r="A8311" s="26" t="s">
        <v>7147</v>
      </c>
      <c r="B8311" s="26" t="s">
        <v>7148</v>
      </c>
      <c r="C8311" s="26">
        <v>38543370</v>
      </c>
      <c r="D8311" s="26" t="s">
        <v>24</v>
      </c>
      <c r="E8311" s="26" t="s">
        <v>36307</v>
      </c>
      <c r="F8311" s="26" t="s">
        <v>36308</v>
      </c>
      <c r="G8311" s="26" t="s">
        <v>9579</v>
      </c>
      <c r="H8311" s="26" t="s">
        <v>987</v>
      </c>
      <c r="J8311" s="26" t="s">
        <v>36309</v>
      </c>
      <c r="K8311" s="26" t="s">
        <v>9582</v>
      </c>
      <c r="L8311" s="26" t="s">
        <v>36310</v>
      </c>
      <c r="M8311" s="26">
        <v>761975316912</v>
      </c>
      <c r="N8311" s="26">
        <v>5624286001</v>
      </c>
    </row>
    <row r="8312" spans="1:14">
      <c r="A8312" s="26" t="s">
        <v>3077</v>
      </c>
      <c r="B8312" s="26" t="s">
        <v>3078</v>
      </c>
      <c r="C8312" s="26">
        <v>36907949</v>
      </c>
      <c r="D8312" s="26" t="s">
        <v>24</v>
      </c>
      <c r="E8312" s="26" t="s">
        <v>36311</v>
      </c>
      <c r="F8312" s="26" t="s">
        <v>36312</v>
      </c>
      <c r="G8312" s="26" t="s">
        <v>9586</v>
      </c>
      <c r="H8312" s="26" t="s">
        <v>375</v>
      </c>
      <c r="I8312" s="26" t="s">
        <v>18116</v>
      </c>
      <c r="J8312" s="26" t="s">
        <v>3079</v>
      </c>
      <c r="K8312" s="26" t="s">
        <v>9582</v>
      </c>
      <c r="L8312" s="26" t="s">
        <v>36313</v>
      </c>
      <c r="M8312" s="26">
        <v>380680413118</v>
      </c>
      <c r="N8312" s="26">
        <v>120455302</v>
      </c>
    </row>
    <row r="8313" spans="1:14">
      <c r="A8313" s="26" t="s">
        <v>9164</v>
      </c>
      <c r="B8313" s="26" t="s">
        <v>9165</v>
      </c>
      <c r="C8313" s="26">
        <v>38231128</v>
      </c>
      <c r="D8313" s="26" t="s">
        <v>24</v>
      </c>
      <c r="E8313" s="26" t="s">
        <v>36314</v>
      </c>
      <c r="F8313" s="26" t="s">
        <v>36315</v>
      </c>
      <c r="G8313" s="26" t="s">
        <v>9579</v>
      </c>
      <c r="H8313" s="26" t="s">
        <v>1490</v>
      </c>
      <c r="J8313" s="26" t="s">
        <v>36316</v>
      </c>
      <c r="K8313" s="26" t="s">
        <v>9582</v>
      </c>
      <c r="L8313" s="26" t="s">
        <v>36317</v>
      </c>
      <c r="M8313" s="26">
        <v>380978075074</v>
      </c>
      <c r="N8313" s="26">
        <v>7325087606</v>
      </c>
    </row>
    <row r="8314" spans="1:14">
      <c r="A8314" s="26" t="s">
        <v>3145</v>
      </c>
      <c r="B8314" s="26" t="s">
        <v>3142</v>
      </c>
      <c r="C8314" s="26">
        <v>41931754</v>
      </c>
      <c r="D8314" s="26" t="s">
        <v>24</v>
      </c>
      <c r="E8314" s="26" t="s">
        <v>36318</v>
      </c>
      <c r="F8314" s="26" t="s">
        <v>13207</v>
      </c>
      <c r="G8314" s="26" t="s">
        <v>9586</v>
      </c>
      <c r="H8314" s="26" t="s">
        <v>375</v>
      </c>
      <c r="J8314" s="26" t="s">
        <v>380</v>
      </c>
      <c r="K8314" s="26" t="s">
        <v>9597</v>
      </c>
      <c r="L8314" s="26" t="s">
        <v>13823</v>
      </c>
      <c r="M8314" s="26">
        <v>380412432000</v>
      </c>
      <c r="N8314" s="26">
        <v>1810100000</v>
      </c>
    </row>
    <row r="8315" spans="1:14">
      <c r="A8315" s="26" t="s">
        <v>6769</v>
      </c>
      <c r="B8315" s="26" t="s">
        <v>6770</v>
      </c>
      <c r="C8315" s="26">
        <v>38276153</v>
      </c>
      <c r="D8315" s="26" t="s">
        <v>24</v>
      </c>
      <c r="E8315" s="26" t="s">
        <v>36319</v>
      </c>
      <c r="F8315" s="26" t="s">
        <v>36320</v>
      </c>
      <c r="G8315" s="26" t="s">
        <v>9579</v>
      </c>
      <c r="H8315" s="26" t="s">
        <v>949</v>
      </c>
      <c r="I8315" s="26" t="s">
        <v>10890</v>
      </c>
      <c r="J8315" s="26" t="s">
        <v>3079</v>
      </c>
      <c r="K8315" s="26" t="s">
        <v>9582</v>
      </c>
      <c r="L8315" s="26" t="s">
        <v>36321</v>
      </c>
      <c r="M8315" s="26">
        <v>380535820487</v>
      </c>
      <c r="N8315" s="26">
        <v>120455302</v>
      </c>
    </row>
    <row r="8316" spans="1:14">
      <c r="A8316" s="26" t="s">
        <v>3609</v>
      </c>
      <c r="B8316" s="26" t="s">
        <v>3610</v>
      </c>
      <c r="C8316" s="26">
        <v>38625415</v>
      </c>
      <c r="D8316" s="26" t="s">
        <v>24</v>
      </c>
      <c r="E8316" s="26" t="s">
        <v>36322</v>
      </c>
      <c r="F8316" s="26" t="s">
        <v>36323</v>
      </c>
      <c r="G8316" s="26" t="s">
        <v>9586</v>
      </c>
      <c r="H8316" s="26" t="s">
        <v>468</v>
      </c>
      <c r="J8316" s="26" t="s">
        <v>2401</v>
      </c>
      <c r="K8316" s="26" t="s">
        <v>9582</v>
      </c>
      <c r="L8316" s="26" t="s">
        <v>36324</v>
      </c>
      <c r="M8316" s="26">
        <v>761235112526</v>
      </c>
      <c r="N8316" s="26">
        <v>122787502</v>
      </c>
    </row>
    <row r="8317" spans="1:14">
      <c r="A8317" s="26" t="s">
        <v>8735</v>
      </c>
      <c r="B8317" s="26" t="s">
        <v>8736</v>
      </c>
      <c r="C8317" s="26">
        <v>38358026</v>
      </c>
      <c r="D8317" s="26" t="s">
        <v>24</v>
      </c>
      <c r="E8317" s="26" t="s">
        <v>36325</v>
      </c>
      <c r="F8317" s="26" t="s">
        <v>31548</v>
      </c>
      <c r="G8317" s="26" t="s">
        <v>9586</v>
      </c>
      <c r="H8317" s="26" t="s">
        <v>1308</v>
      </c>
      <c r="I8317" s="26" t="s">
        <v>11309</v>
      </c>
      <c r="J8317" s="26" t="s">
        <v>31549</v>
      </c>
      <c r="K8317" s="26" t="s">
        <v>9582</v>
      </c>
      <c r="L8317" s="26" t="s">
        <v>36326</v>
      </c>
      <c r="M8317" s="26">
        <v>380384253147</v>
      </c>
      <c r="N8317" s="26">
        <v>2625684001</v>
      </c>
    </row>
    <row r="8318" spans="1:14">
      <c r="A8318" s="26" t="s">
        <v>6497</v>
      </c>
      <c r="B8318" s="26" t="s">
        <v>6498</v>
      </c>
      <c r="C8318" s="26">
        <v>38842324</v>
      </c>
      <c r="D8318" s="26" t="s">
        <v>24</v>
      </c>
      <c r="E8318" s="26" t="s">
        <v>36327</v>
      </c>
      <c r="F8318" s="26" t="s">
        <v>36328</v>
      </c>
      <c r="G8318" s="26" t="s">
        <v>9586</v>
      </c>
      <c r="H8318" s="26" t="s">
        <v>885</v>
      </c>
      <c r="I8318" s="26" t="s">
        <v>11059</v>
      </c>
      <c r="J8318" s="26" t="s">
        <v>6217</v>
      </c>
      <c r="K8318" s="26" t="s">
        <v>9582</v>
      </c>
      <c r="L8318" s="26" t="s">
        <v>36329</v>
      </c>
      <c r="M8318" s="26">
        <v>380484844682</v>
      </c>
      <c r="N8318" s="26">
        <v>5124581730</v>
      </c>
    </row>
    <row r="8319" spans="1:14">
      <c r="A8319" s="26" t="s">
        <v>8839</v>
      </c>
      <c r="B8319" s="26" t="s">
        <v>8840</v>
      </c>
      <c r="C8319" s="26">
        <v>36771482</v>
      </c>
      <c r="D8319" s="26" t="s">
        <v>24</v>
      </c>
      <c r="E8319" s="26" t="s">
        <v>36330</v>
      </c>
      <c r="F8319" s="26" t="s">
        <v>34122</v>
      </c>
      <c r="G8319" s="26" t="s">
        <v>9586</v>
      </c>
      <c r="H8319" s="26" t="s">
        <v>1401</v>
      </c>
      <c r="J8319" s="26" t="s">
        <v>1402</v>
      </c>
      <c r="K8319" s="26" t="s">
        <v>9597</v>
      </c>
      <c r="L8319" s="26" t="s">
        <v>29941</v>
      </c>
      <c r="M8319" s="26">
        <v>380964568291</v>
      </c>
      <c r="N8319" s="26">
        <v>6324280301</v>
      </c>
    </row>
    <row r="8320" spans="1:14">
      <c r="A8320" s="26" t="s">
        <v>3800</v>
      </c>
      <c r="B8320" s="26" t="s">
        <v>3801</v>
      </c>
      <c r="C8320" s="26">
        <v>42293398</v>
      </c>
      <c r="D8320" s="26" t="s">
        <v>24</v>
      </c>
      <c r="E8320" s="26" t="s">
        <v>36331</v>
      </c>
      <c r="F8320" s="26" t="s">
        <v>36332</v>
      </c>
      <c r="G8320" s="26" t="s">
        <v>9579</v>
      </c>
      <c r="H8320" s="26" t="s">
        <v>468</v>
      </c>
      <c r="I8320" s="26" t="s">
        <v>16628</v>
      </c>
      <c r="J8320" s="26" t="s">
        <v>3802</v>
      </c>
      <c r="K8320" s="26" t="s">
        <v>9606</v>
      </c>
      <c r="L8320" s="26" t="s">
        <v>36333</v>
      </c>
      <c r="M8320" s="26">
        <v>380964702978</v>
      </c>
      <c r="N8320" s="26">
        <v>1421584802</v>
      </c>
    </row>
    <row r="8321" spans="1:14">
      <c r="A8321" s="26" t="s">
        <v>6742</v>
      </c>
      <c r="B8321" s="26" t="s">
        <v>6743</v>
      </c>
      <c r="C8321" s="26">
        <v>38487180</v>
      </c>
      <c r="D8321" s="26" t="s">
        <v>24</v>
      </c>
      <c r="E8321" s="26" t="s">
        <v>36334</v>
      </c>
      <c r="F8321" s="26" t="s">
        <v>36335</v>
      </c>
      <c r="G8321" s="26" t="s">
        <v>9579</v>
      </c>
      <c r="H8321" s="26" t="s">
        <v>949</v>
      </c>
      <c r="I8321" s="26" t="s">
        <v>13044</v>
      </c>
      <c r="J8321" s="26" t="s">
        <v>36336</v>
      </c>
      <c r="K8321" s="26" t="s">
        <v>9582</v>
      </c>
      <c r="L8321" s="26" t="s">
        <v>36337</v>
      </c>
      <c r="M8321" s="26">
        <v>380536491441</v>
      </c>
      <c r="N8321" s="26">
        <v>122783901</v>
      </c>
    </row>
    <row r="8322" spans="1:14">
      <c r="A8322" s="26" t="s">
        <v>2080</v>
      </c>
      <c r="B8322" s="26" t="s">
        <v>2081</v>
      </c>
      <c r="C8322" s="26">
        <v>38485727</v>
      </c>
      <c r="D8322" s="26" t="s">
        <v>24</v>
      </c>
      <c r="E8322" s="26" t="s">
        <v>36338</v>
      </c>
      <c r="F8322" s="26" t="s">
        <v>36339</v>
      </c>
      <c r="G8322" s="26" t="s">
        <v>9586</v>
      </c>
      <c r="H8322" s="26" t="s">
        <v>103</v>
      </c>
      <c r="I8322" s="26" t="s">
        <v>9833</v>
      </c>
      <c r="J8322" s="26" t="s">
        <v>2084</v>
      </c>
      <c r="K8322" s="26" t="s">
        <v>9597</v>
      </c>
      <c r="L8322" s="26" t="s">
        <v>36340</v>
      </c>
      <c r="M8322" s="26">
        <v>380337724570</v>
      </c>
      <c r="N8322" s="26">
        <v>723310100</v>
      </c>
    </row>
    <row r="8323" spans="1:14">
      <c r="A8323" s="26" t="s">
        <v>3617</v>
      </c>
      <c r="B8323" s="26" t="s">
        <v>3618</v>
      </c>
      <c r="C8323" s="26">
        <v>38065200</v>
      </c>
      <c r="D8323" s="26" t="s">
        <v>24</v>
      </c>
      <c r="E8323" s="26" t="s">
        <v>36341</v>
      </c>
      <c r="F8323" s="26" t="s">
        <v>36342</v>
      </c>
      <c r="G8323" s="26" t="s">
        <v>9579</v>
      </c>
      <c r="H8323" s="26" t="s">
        <v>468</v>
      </c>
      <c r="I8323" s="26" t="s">
        <v>18417</v>
      </c>
      <c r="J8323" s="26" t="s">
        <v>36343</v>
      </c>
      <c r="K8323" s="26" t="s">
        <v>9582</v>
      </c>
      <c r="L8323" s="26" t="s">
        <v>36344</v>
      </c>
      <c r="M8323" s="26">
        <v>380615626119</v>
      </c>
      <c r="N8323" s="26">
        <v>2321180102</v>
      </c>
    </row>
    <row r="8324" spans="1:14">
      <c r="A8324" s="26" t="s">
        <v>5527</v>
      </c>
      <c r="B8324" s="26" t="s">
        <v>5528</v>
      </c>
      <c r="C8324" s="26">
        <v>2125800</v>
      </c>
      <c r="D8324" s="26" t="s">
        <v>24</v>
      </c>
      <c r="E8324" s="26" t="s">
        <v>36345</v>
      </c>
      <c r="F8324" s="26" t="s">
        <v>36346</v>
      </c>
      <c r="G8324" s="26" t="s">
        <v>9591</v>
      </c>
      <c r="H8324" s="26" t="s">
        <v>799</v>
      </c>
      <c r="J8324" s="26" t="s">
        <v>800</v>
      </c>
      <c r="K8324" s="26" t="s">
        <v>9597</v>
      </c>
      <c r="L8324" s="26" t="s">
        <v>36347</v>
      </c>
      <c r="M8324" s="26">
        <v>380442363204</v>
      </c>
      <c r="N8324" s="26">
        <v>4822784009</v>
      </c>
    </row>
    <row r="8325" spans="1:14">
      <c r="A8325" s="26" t="s">
        <v>8481</v>
      </c>
      <c r="B8325" s="26" t="s">
        <v>8482</v>
      </c>
      <c r="C8325" s="26">
        <v>40204198</v>
      </c>
      <c r="D8325" s="26" t="s">
        <v>24</v>
      </c>
      <c r="E8325" s="26" t="s">
        <v>36348</v>
      </c>
      <c r="F8325" s="26" t="s">
        <v>36349</v>
      </c>
      <c r="G8325" s="26" t="s">
        <v>9579</v>
      </c>
      <c r="H8325" s="26" t="s">
        <v>1269</v>
      </c>
      <c r="I8325" s="26" t="s">
        <v>11080</v>
      </c>
      <c r="J8325" s="26" t="s">
        <v>18537</v>
      </c>
      <c r="K8325" s="26" t="s">
        <v>9582</v>
      </c>
      <c r="L8325" s="26" t="s">
        <v>36350</v>
      </c>
      <c r="M8325" s="26">
        <v>380984939542</v>
      </c>
      <c r="N8325" s="26">
        <v>6323383001</v>
      </c>
    </row>
    <row r="8326" spans="1:14">
      <c r="A8326" s="26" t="s">
        <v>4386</v>
      </c>
      <c r="B8326" s="26" t="s">
        <v>4385</v>
      </c>
      <c r="C8326" s="26">
        <v>22201472</v>
      </c>
      <c r="D8326" s="26" t="s">
        <v>24</v>
      </c>
      <c r="E8326" s="26" t="s">
        <v>36351</v>
      </c>
      <c r="F8326" s="26" t="s">
        <v>12410</v>
      </c>
      <c r="G8326" s="26" t="s">
        <v>9586</v>
      </c>
      <c r="H8326" s="26" t="s">
        <v>576</v>
      </c>
      <c r="I8326" s="26" t="s">
        <v>10292</v>
      </c>
      <c r="J8326" s="26" t="s">
        <v>615</v>
      </c>
      <c r="K8326" s="26" t="s">
        <v>9597</v>
      </c>
      <c r="L8326" s="26" t="s">
        <v>36352</v>
      </c>
      <c r="M8326" s="26">
        <v>380459851349</v>
      </c>
      <c r="N8326" s="26">
        <v>120783603</v>
      </c>
    </row>
    <row r="8327" spans="1:14">
      <c r="A8327" s="26" t="s">
        <v>6085</v>
      </c>
      <c r="B8327" s="26" t="s">
        <v>6086</v>
      </c>
      <c r="C8327" s="26">
        <v>38458892</v>
      </c>
      <c r="D8327" s="26" t="s">
        <v>24</v>
      </c>
      <c r="E8327" s="26" t="s">
        <v>36353</v>
      </c>
      <c r="F8327" s="26" t="s">
        <v>36354</v>
      </c>
      <c r="G8327" s="26" t="s">
        <v>9579</v>
      </c>
      <c r="H8327" s="26" t="s">
        <v>835</v>
      </c>
      <c r="I8327" s="26" t="s">
        <v>9944</v>
      </c>
      <c r="J8327" s="26" t="s">
        <v>36355</v>
      </c>
      <c r="K8327" s="26" t="s">
        <v>9906</v>
      </c>
      <c r="L8327" s="26" t="s">
        <v>36356</v>
      </c>
      <c r="M8327" s="26">
        <v>380516232476</v>
      </c>
      <c r="N8327" s="26">
        <v>4825781414</v>
      </c>
    </row>
    <row r="8328" spans="1:14">
      <c r="A8328" s="26" t="s">
        <v>6796</v>
      </c>
      <c r="B8328" s="26" t="s">
        <v>6797</v>
      </c>
      <c r="C8328" s="26">
        <v>1999684</v>
      </c>
      <c r="D8328" s="26" t="s">
        <v>780</v>
      </c>
      <c r="E8328" s="26" t="s">
        <v>36357</v>
      </c>
      <c r="F8328" s="26" t="s">
        <v>36358</v>
      </c>
      <c r="G8328" s="26" t="s">
        <v>9601</v>
      </c>
      <c r="H8328" s="26" t="s">
        <v>949</v>
      </c>
      <c r="J8328" s="26" t="s">
        <v>977</v>
      </c>
      <c r="K8328" s="26" t="s">
        <v>9597</v>
      </c>
      <c r="L8328" s="26" t="s">
        <v>36359</v>
      </c>
      <c r="M8328" s="26">
        <v>761065379342</v>
      </c>
      <c r="N8328" s="26">
        <v>4424080504</v>
      </c>
    </row>
    <row r="8329" spans="1:14">
      <c r="A8329" s="26" t="s">
        <v>6681</v>
      </c>
      <c r="B8329" s="26" t="s">
        <v>6682</v>
      </c>
      <c r="C8329" s="26">
        <v>38742846</v>
      </c>
      <c r="D8329" s="26" t="s">
        <v>24</v>
      </c>
      <c r="E8329" s="26" t="s">
        <v>36360</v>
      </c>
      <c r="F8329" s="26" t="s">
        <v>36361</v>
      </c>
      <c r="G8329" s="26" t="s">
        <v>9586</v>
      </c>
      <c r="H8329" s="26" t="s">
        <v>949</v>
      </c>
      <c r="J8329" s="26" t="s">
        <v>962</v>
      </c>
      <c r="K8329" s="26" t="s">
        <v>9597</v>
      </c>
      <c r="L8329" s="26" t="s">
        <v>36362</v>
      </c>
      <c r="M8329" s="26">
        <v>380675079522</v>
      </c>
      <c r="N8329" s="26">
        <v>5310400000</v>
      </c>
    </row>
    <row r="8330" spans="1:14">
      <c r="A8330" s="26" t="s">
        <v>8658</v>
      </c>
      <c r="B8330" s="26" t="s">
        <v>8659</v>
      </c>
      <c r="C8330" s="26">
        <v>38072569</v>
      </c>
      <c r="D8330" s="26" t="s">
        <v>24</v>
      </c>
      <c r="E8330" s="26" t="s">
        <v>36363</v>
      </c>
      <c r="F8330" s="26" t="s">
        <v>36364</v>
      </c>
      <c r="G8330" s="26" t="s">
        <v>9591</v>
      </c>
      <c r="H8330" s="26" t="s">
        <v>1308</v>
      </c>
      <c r="I8330" s="26" t="s">
        <v>11591</v>
      </c>
      <c r="J8330" s="26" t="s">
        <v>36365</v>
      </c>
      <c r="K8330" s="26" t="s">
        <v>9582</v>
      </c>
      <c r="L8330" s="26" t="s">
        <v>36366</v>
      </c>
      <c r="M8330" s="26">
        <v>380968047807</v>
      </c>
      <c r="N8330" s="26">
        <v>5325755156</v>
      </c>
    </row>
    <row r="8331" spans="1:14">
      <c r="A8331" s="26" t="s">
        <v>7138</v>
      </c>
      <c r="B8331" s="26" t="s">
        <v>7139</v>
      </c>
      <c r="C8331" s="26">
        <v>1999833</v>
      </c>
      <c r="D8331" s="26" t="s">
        <v>780</v>
      </c>
      <c r="E8331" s="26" t="s">
        <v>36367</v>
      </c>
      <c r="F8331" s="26" t="s">
        <v>36368</v>
      </c>
      <c r="G8331" s="26" t="s">
        <v>9601</v>
      </c>
      <c r="H8331" s="26" t="s">
        <v>987</v>
      </c>
      <c r="J8331" s="26" t="s">
        <v>7140</v>
      </c>
      <c r="K8331" s="26" t="s">
        <v>9597</v>
      </c>
      <c r="L8331" s="26" t="s">
        <v>10595</v>
      </c>
      <c r="M8331" s="26">
        <v>760730844010</v>
      </c>
      <c r="N8331" s="26">
        <v>5610900000</v>
      </c>
    </row>
    <row r="8332" spans="1:14">
      <c r="A8332" s="26" t="s">
        <v>4142</v>
      </c>
      <c r="B8332" s="26" t="s">
        <v>4143</v>
      </c>
      <c r="C8332" s="26">
        <v>39020574</v>
      </c>
      <c r="D8332" s="26" t="s">
        <v>24</v>
      </c>
      <c r="E8332" s="26" t="s">
        <v>36369</v>
      </c>
      <c r="F8332" s="26" t="s">
        <v>36370</v>
      </c>
      <c r="G8332" s="26" t="s">
        <v>9579</v>
      </c>
      <c r="H8332" s="26" t="s">
        <v>506</v>
      </c>
      <c r="I8332" s="26" t="s">
        <v>12368</v>
      </c>
      <c r="J8332" s="26" t="s">
        <v>36371</v>
      </c>
      <c r="K8332" s="26" t="s">
        <v>9582</v>
      </c>
      <c r="L8332" s="26" t="s">
        <v>36372</v>
      </c>
      <c r="M8332" s="26">
        <v>383043366197</v>
      </c>
      <c r="N8332" s="26">
        <v>2623283005</v>
      </c>
    </row>
    <row r="8333" spans="1:14">
      <c r="A8333" s="26" t="s">
        <v>5685</v>
      </c>
      <c r="B8333" s="26" t="s">
        <v>5686</v>
      </c>
      <c r="C8333" s="26">
        <v>38947811</v>
      </c>
      <c r="D8333" s="26" t="s">
        <v>780</v>
      </c>
      <c r="E8333" s="26" t="s">
        <v>36373</v>
      </c>
      <c r="F8333" s="26" t="s">
        <v>36374</v>
      </c>
      <c r="G8333" s="26" t="s">
        <v>9601</v>
      </c>
      <c r="H8333" s="26" t="s">
        <v>799</v>
      </c>
      <c r="J8333" s="26" t="s">
        <v>800</v>
      </c>
      <c r="K8333" s="26" t="s">
        <v>9597</v>
      </c>
      <c r="L8333" s="26" t="s">
        <v>36375</v>
      </c>
      <c r="M8333" s="26">
        <v>380444846411</v>
      </c>
      <c r="N8333" s="26">
        <v>4822784009</v>
      </c>
    </row>
    <row r="8334" spans="1:14">
      <c r="A8334" s="26" t="s">
        <v>6052</v>
      </c>
      <c r="B8334" s="26" t="s">
        <v>6053</v>
      </c>
      <c r="C8334" s="26">
        <v>38412224</v>
      </c>
      <c r="D8334" s="26" t="s">
        <v>24</v>
      </c>
      <c r="E8334" s="26" t="s">
        <v>36376</v>
      </c>
      <c r="F8334" s="26" t="s">
        <v>36377</v>
      </c>
      <c r="G8334" s="26" t="s">
        <v>9586</v>
      </c>
      <c r="H8334" s="26" t="s">
        <v>835</v>
      </c>
      <c r="I8334" s="26" t="s">
        <v>13143</v>
      </c>
      <c r="J8334" s="26" t="s">
        <v>4890</v>
      </c>
      <c r="K8334" s="26" t="s">
        <v>9582</v>
      </c>
      <c r="L8334" s="26" t="s">
        <v>36378</v>
      </c>
      <c r="M8334" s="26">
        <v>380516725655</v>
      </c>
      <c r="N8334" s="26">
        <v>1223282005</v>
      </c>
    </row>
    <row r="8335" spans="1:14">
      <c r="A8335" s="26" t="s">
        <v>4864</v>
      </c>
      <c r="B8335" s="26" t="s">
        <v>4865</v>
      </c>
      <c r="C8335" s="26">
        <v>1983789</v>
      </c>
      <c r="D8335" s="26" t="s">
        <v>780</v>
      </c>
      <c r="E8335" s="26" t="s">
        <v>36379</v>
      </c>
      <c r="F8335" s="26" t="s">
        <v>36380</v>
      </c>
      <c r="G8335" s="26" t="s">
        <v>9601</v>
      </c>
      <c r="H8335" s="26" t="s">
        <v>711</v>
      </c>
      <c r="J8335" s="26" t="s">
        <v>716</v>
      </c>
      <c r="K8335" s="26" t="s">
        <v>9597</v>
      </c>
      <c r="L8335" s="26" t="s">
        <v>36381</v>
      </c>
      <c r="M8335" s="26">
        <v>380994136488</v>
      </c>
      <c r="N8335" s="26">
        <v>4411800000</v>
      </c>
    </row>
    <row r="8336" spans="1:14">
      <c r="A8336" s="26" t="s">
        <v>3483</v>
      </c>
      <c r="B8336" s="26" t="s">
        <v>3484</v>
      </c>
      <c r="C8336" s="26">
        <v>42043319</v>
      </c>
      <c r="D8336" s="26" t="s">
        <v>24</v>
      </c>
      <c r="E8336" s="26" t="s">
        <v>36382</v>
      </c>
      <c r="F8336" s="26" t="s">
        <v>36383</v>
      </c>
      <c r="G8336" s="26" t="s">
        <v>9586</v>
      </c>
      <c r="H8336" s="26" t="s">
        <v>392</v>
      </c>
      <c r="I8336" s="26" t="s">
        <v>10627</v>
      </c>
      <c r="J8336" s="26" t="s">
        <v>36384</v>
      </c>
      <c r="K8336" s="26" t="s">
        <v>9582</v>
      </c>
      <c r="L8336" s="26" t="s">
        <v>36385</v>
      </c>
      <c r="M8336" s="26">
        <v>380673121801</v>
      </c>
      <c r="N8336" s="26">
        <v>2124488001</v>
      </c>
    </row>
    <row r="8337" spans="1:14">
      <c r="A8337" s="26" t="s">
        <v>8968</v>
      </c>
      <c r="B8337" s="26" t="s">
        <v>8969</v>
      </c>
      <c r="C8337" s="26">
        <v>39028882</v>
      </c>
      <c r="D8337" s="26" t="s">
        <v>24</v>
      </c>
      <c r="E8337" s="26" t="s">
        <v>36386</v>
      </c>
      <c r="F8337" s="26" t="s">
        <v>36387</v>
      </c>
      <c r="G8337" s="26" t="s">
        <v>9586</v>
      </c>
      <c r="H8337" s="26" t="s">
        <v>1401</v>
      </c>
      <c r="I8337" s="26" t="s">
        <v>12387</v>
      </c>
      <c r="J8337" s="26" t="s">
        <v>1466</v>
      </c>
      <c r="K8337" s="26" t="s">
        <v>9597</v>
      </c>
      <c r="L8337" s="26" t="s">
        <v>20897</v>
      </c>
      <c r="M8337" s="26">
        <v>380474560043</v>
      </c>
      <c r="N8337" s="26">
        <v>1823755162</v>
      </c>
    </row>
    <row r="8338" spans="1:14">
      <c r="A8338" s="26" t="s">
        <v>8576</v>
      </c>
      <c r="B8338" s="26" t="s">
        <v>8560</v>
      </c>
      <c r="C8338" s="26">
        <v>2004120</v>
      </c>
      <c r="D8338" s="26" t="s">
        <v>24</v>
      </c>
      <c r="E8338" s="26" t="s">
        <v>36388</v>
      </c>
      <c r="F8338" s="26" t="s">
        <v>36389</v>
      </c>
      <c r="G8338" s="26" t="s">
        <v>9586</v>
      </c>
      <c r="H8338" s="26" t="s">
        <v>1269</v>
      </c>
      <c r="J8338" s="26" t="s">
        <v>1298</v>
      </c>
      <c r="K8338" s="26" t="s">
        <v>9597</v>
      </c>
      <c r="L8338" s="26" t="s">
        <v>36390</v>
      </c>
      <c r="M8338" s="26">
        <v>761505038325</v>
      </c>
      <c r="N8338" s="26">
        <v>6510100000</v>
      </c>
    </row>
    <row r="8339" spans="1:14">
      <c r="A8339" s="26" t="s">
        <v>6466</v>
      </c>
      <c r="B8339" s="26" t="s">
        <v>6467</v>
      </c>
      <c r="C8339" s="26" t="s">
        <v>1604</v>
      </c>
      <c r="D8339" s="26" t="s">
        <v>24</v>
      </c>
      <c r="E8339" s="26" t="s">
        <v>36391</v>
      </c>
      <c r="F8339" s="26" t="s">
        <v>9742</v>
      </c>
      <c r="G8339" s="26" t="s">
        <v>9591</v>
      </c>
      <c r="H8339" s="26" t="s">
        <v>885</v>
      </c>
      <c r="I8339" s="26" t="s">
        <v>11059</v>
      </c>
      <c r="J8339" s="26" t="s">
        <v>6496</v>
      </c>
      <c r="K8339" s="26" t="s">
        <v>9606</v>
      </c>
      <c r="L8339" s="26" t="s">
        <v>36392</v>
      </c>
      <c r="M8339" s="26">
        <v>380985803135</v>
      </c>
      <c r="N8339" s="26">
        <v>5124555100</v>
      </c>
    </row>
    <row r="8340" spans="1:14">
      <c r="A8340" s="26" t="s">
        <v>6999</v>
      </c>
      <c r="B8340" s="26" t="s">
        <v>7000</v>
      </c>
      <c r="C8340" s="26">
        <v>22579288</v>
      </c>
      <c r="D8340" s="26" t="s">
        <v>780</v>
      </c>
      <c r="E8340" s="26" t="s">
        <v>36393</v>
      </c>
      <c r="F8340" s="26" t="s">
        <v>13854</v>
      </c>
      <c r="G8340" s="26" t="s">
        <v>9601</v>
      </c>
      <c r="H8340" s="26" t="s">
        <v>987</v>
      </c>
      <c r="I8340" s="26" t="s">
        <v>987</v>
      </c>
      <c r="J8340" s="26" t="s">
        <v>996</v>
      </c>
      <c r="K8340" s="26" t="s">
        <v>9597</v>
      </c>
      <c r="L8340" s="26" t="s">
        <v>36394</v>
      </c>
      <c r="M8340" s="26">
        <v>760731246370</v>
      </c>
      <c r="N8340" s="26">
        <v>5610300000</v>
      </c>
    </row>
    <row r="8341" spans="1:14">
      <c r="A8341" s="26" t="s">
        <v>4976</v>
      </c>
      <c r="B8341" s="26" t="s">
        <v>4977</v>
      </c>
      <c r="C8341" s="26">
        <v>1997863</v>
      </c>
      <c r="D8341" s="26" t="s">
        <v>780</v>
      </c>
      <c r="E8341" s="26" t="s">
        <v>36395</v>
      </c>
      <c r="F8341" s="26" t="s">
        <v>13076</v>
      </c>
      <c r="G8341" s="26" t="s">
        <v>9601</v>
      </c>
      <c r="H8341" s="26" t="s">
        <v>735</v>
      </c>
      <c r="I8341" s="26" t="s">
        <v>13448</v>
      </c>
      <c r="J8341" s="26" t="s">
        <v>1321</v>
      </c>
      <c r="K8341" s="26" t="s">
        <v>9597</v>
      </c>
      <c r="L8341" s="26" t="s">
        <v>36396</v>
      </c>
      <c r="M8341" s="26">
        <v>761010740103</v>
      </c>
      <c r="N8341" s="26">
        <v>521281603</v>
      </c>
    </row>
    <row r="8342" spans="1:14">
      <c r="A8342" s="26" t="s">
        <v>3086</v>
      </c>
      <c r="B8342" s="26" t="s">
        <v>3087</v>
      </c>
      <c r="C8342" s="26">
        <v>36936441</v>
      </c>
      <c r="D8342" s="26" t="s">
        <v>24</v>
      </c>
      <c r="E8342" s="26" t="s">
        <v>36397</v>
      </c>
      <c r="F8342" s="26" t="s">
        <v>20048</v>
      </c>
      <c r="G8342" s="26" t="s">
        <v>9586</v>
      </c>
      <c r="H8342" s="26" t="s">
        <v>375</v>
      </c>
      <c r="I8342" s="26" t="s">
        <v>388</v>
      </c>
      <c r="J8342" s="26" t="s">
        <v>3088</v>
      </c>
      <c r="K8342" s="26" t="s">
        <v>9606</v>
      </c>
      <c r="L8342" s="26" t="s">
        <v>36398</v>
      </c>
      <c r="M8342" s="26">
        <v>380414165298</v>
      </c>
      <c r="N8342" s="26">
        <v>523086404</v>
      </c>
    </row>
    <row r="8343" spans="1:14">
      <c r="A8343" s="26" t="s">
        <v>2058</v>
      </c>
      <c r="B8343" s="26" t="s">
        <v>2059</v>
      </c>
      <c r="C8343" s="26">
        <v>38796247</v>
      </c>
      <c r="D8343" s="26" t="s">
        <v>24</v>
      </c>
      <c r="E8343" s="26" t="s">
        <v>36399</v>
      </c>
      <c r="F8343" s="26" t="s">
        <v>36400</v>
      </c>
      <c r="G8343" s="26" t="s">
        <v>9586</v>
      </c>
      <c r="H8343" s="26" t="s">
        <v>103</v>
      </c>
      <c r="J8343" s="26" t="s">
        <v>116</v>
      </c>
      <c r="K8343" s="26" t="s">
        <v>9597</v>
      </c>
      <c r="L8343" s="26" t="s">
        <v>36401</v>
      </c>
      <c r="M8343" s="26">
        <v>380332769014</v>
      </c>
      <c r="N8343" s="26">
        <v>710100000</v>
      </c>
    </row>
    <row r="8344" spans="1:14">
      <c r="A8344" s="26" t="s">
        <v>4999</v>
      </c>
      <c r="B8344" s="26" t="s">
        <v>5000</v>
      </c>
      <c r="C8344" s="26">
        <v>20763510</v>
      </c>
      <c r="D8344" s="26" t="s">
        <v>780</v>
      </c>
      <c r="E8344" s="26" t="s">
        <v>36402</v>
      </c>
      <c r="F8344" s="26" t="s">
        <v>36403</v>
      </c>
      <c r="G8344" s="26" t="s">
        <v>9601</v>
      </c>
      <c r="H8344" s="26" t="s">
        <v>735</v>
      </c>
      <c r="J8344" s="26" t="s">
        <v>5001</v>
      </c>
      <c r="K8344" s="26" t="s">
        <v>9597</v>
      </c>
      <c r="L8344" s="26" t="s">
        <v>36404</v>
      </c>
      <c r="M8344" s="26">
        <v>760997091819</v>
      </c>
      <c r="N8344" s="26">
        <v>4610600000</v>
      </c>
    </row>
    <row r="8345" spans="1:14">
      <c r="A8345" s="26" t="s">
        <v>8658</v>
      </c>
      <c r="B8345" s="26" t="s">
        <v>8659</v>
      </c>
      <c r="C8345" s="26">
        <v>38072569</v>
      </c>
      <c r="D8345" s="26" t="s">
        <v>24</v>
      </c>
      <c r="E8345" s="26" t="s">
        <v>36405</v>
      </c>
      <c r="F8345" s="26" t="s">
        <v>36406</v>
      </c>
      <c r="G8345" s="26" t="s">
        <v>9591</v>
      </c>
      <c r="H8345" s="26" t="s">
        <v>1308</v>
      </c>
      <c r="I8345" s="26" t="s">
        <v>11591</v>
      </c>
      <c r="J8345" s="26" t="s">
        <v>36407</v>
      </c>
      <c r="K8345" s="26" t="s">
        <v>9582</v>
      </c>
      <c r="L8345" s="26" t="s">
        <v>36408</v>
      </c>
      <c r="M8345" s="26">
        <v>380385232717</v>
      </c>
      <c r="N8345" s="26">
        <v>725055108</v>
      </c>
    </row>
    <row r="8346" spans="1:14">
      <c r="A8346" s="26" t="s">
        <v>3176</v>
      </c>
      <c r="B8346" s="26" t="s">
        <v>3177</v>
      </c>
      <c r="C8346" s="26">
        <v>39045431</v>
      </c>
      <c r="D8346" s="26" t="s">
        <v>24</v>
      </c>
      <c r="E8346" s="26" t="s">
        <v>36409</v>
      </c>
      <c r="F8346" s="26" t="s">
        <v>36410</v>
      </c>
      <c r="G8346" s="26" t="s">
        <v>9586</v>
      </c>
      <c r="H8346" s="26" t="s">
        <v>375</v>
      </c>
      <c r="I8346" s="26" t="s">
        <v>20099</v>
      </c>
      <c r="J8346" s="26" t="s">
        <v>26768</v>
      </c>
      <c r="K8346" s="26" t="s">
        <v>9582</v>
      </c>
      <c r="L8346" s="26" t="s">
        <v>36411</v>
      </c>
      <c r="M8346" s="26">
        <v>380416196484</v>
      </c>
      <c r="N8346" s="26">
        <v>1822883201</v>
      </c>
    </row>
    <row r="8347" spans="1:14">
      <c r="A8347" s="26" t="s">
        <v>3538</v>
      </c>
      <c r="B8347" s="26" t="s">
        <v>3539</v>
      </c>
      <c r="C8347" s="26">
        <v>38802040</v>
      </c>
      <c r="D8347" s="26" t="s">
        <v>780</v>
      </c>
      <c r="E8347" s="26" t="s">
        <v>36412</v>
      </c>
      <c r="F8347" s="26" t="s">
        <v>10114</v>
      </c>
      <c r="G8347" s="26" t="s">
        <v>9601</v>
      </c>
      <c r="H8347" s="26" t="s">
        <v>392</v>
      </c>
      <c r="J8347" s="26" t="s">
        <v>458</v>
      </c>
      <c r="K8347" s="26" t="s">
        <v>9597</v>
      </c>
      <c r="L8347" s="26" t="s">
        <v>15289</v>
      </c>
      <c r="M8347" s="26">
        <v>761305988324</v>
      </c>
      <c r="N8347" s="26">
        <v>2110100000</v>
      </c>
    </row>
    <row r="8348" spans="1:14">
      <c r="A8348" s="26" t="s">
        <v>3817</v>
      </c>
      <c r="B8348" s="26" t="s">
        <v>3818</v>
      </c>
      <c r="C8348" s="26">
        <v>5498720</v>
      </c>
      <c r="D8348" s="26" t="s">
        <v>780</v>
      </c>
      <c r="E8348" s="26" t="s">
        <v>36413</v>
      </c>
      <c r="F8348" s="26" t="s">
        <v>36414</v>
      </c>
      <c r="G8348" s="26" t="s">
        <v>9601</v>
      </c>
      <c r="H8348" s="26" t="s">
        <v>468</v>
      </c>
      <c r="I8348" s="26" t="s">
        <v>468</v>
      </c>
      <c r="J8348" s="26" t="s">
        <v>494</v>
      </c>
      <c r="K8348" s="26" t="s">
        <v>9597</v>
      </c>
      <c r="L8348" s="26" t="s">
        <v>36415</v>
      </c>
      <c r="M8348" s="26">
        <v>380619421044</v>
      </c>
      <c r="N8348" s="26">
        <v>2310700000</v>
      </c>
    </row>
    <row r="8349" spans="1:14">
      <c r="A8349" s="26" t="s">
        <v>9149</v>
      </c>
      <c r="B8349" s="26" t="s">
        <v>9150</v>
      </c>
      <c r="C8349" s="26">
        <v>2005852</v>
      </c>
      <c r="D8349" s="26" t="s">
        <v>780</v>
      </c>
      <c r="E8349" s="26" t="s">
        <v>36416</v>
      </c>
      <c r="F8349" s="26" t="s">
        <v>36417</v>
      </c>
      <c r="G8349" s="26" t="s">
        <v>9601</v>
      </c>
      <c r="H8349" s="26" t="s">
        <v>1490</v>
      </c>
      <c r="I8349" s="26" t="s">
        <v>10369</v>
      </c>
      <c r="J8349" s="26" t="s">
        <v>1545</v>
      </c>
      <c r="K8349" s="26" t="s">
        <v>9597</v>
      </c>
      <c r="L8349" s="26" t="s">
        <v>26909</v>
      </c>
      <c r="M8349" s="26">
        <v>761359107246</v>
      </c>
      <c r="N8349" s="26">
        <v>523786901</v>
      </c>
    </row>
    <row r="8350" spans="1:14">
      <c r="A8350" s="26" t="s">
        <v>7769</v>
      </c>
      <c r="B8350" s="26" t="s">
        <v>7770</v>
      </c>
      <c r="C8350" s="26">
        <v>2001015</v>
      </c>
      <c r="D8350" s="26" t="s">
        <v>780</v>
      </c>
      <c r="E8350" s="26" t="s">
        <v>36418</v>
      </c>
      <c r="F8350" s="26" t="s">
        <v>10111</v>
      </c>
      <c r="G8350" s="26" t="s">
        <v>9601</v>
      </c>
      <c r="H8350" s="26" t="s">
        <v>1088</v>
      </c>
      <c r="I8350" s="26" t="s">
        <v>10659</v>
      </c>
      <c r="J8350" s="26" t="s">
        <v>1111</v>
      </c>
      <c r="K8350" s="26" t="s">
        <v>9597</v>
      </c>
      <c r="L8350" s="26" t="s">
        <v>36419</v>
      </c>
      <c r="M8350" s="26">
        <v>380355121044</v>
      </c>
      <c r="N8350" s="26">
        <v>6125010100</v>
      </c>
    </row>
    <row r="8351" spans="1:14">
      <c r="A8351" s="26" t="s">
        <v>4225</v>
      </c>
      <c r="B8351" s="26" t="s">
        <v>4226</v>
      </c>
      <c r="C8351" s="26">
        <v>38816907</v>
      </c>
      <c r="D8351" s="26" t="s">
        <v>24</v>
      </c>
      <c r="E8351" s="26" t="s">
        <v>36420</v>
      </c>
      <c r="F8351" s="26" t="s">
        <v>36421</v>
      </c>
      <c r="G8351" s="26" t="s">
        <v>9586</v>
      </c>
      <c r="H8351" s="26" t="s">
        <v>506</v>
      </c>
      <c r="I8351" s="26" t="s">
        <v>12552</v>
      </c>
      <c r="J8351" s="26" t="s">
        <v>36422</v>
      </c>
      <c r="K8351" s="26" t="s">
        <v>9582</v>
      </c>
      <c r="L8351" s="26" t="s">
        <v>36423</v>
      </c>
      <c r="M8351" s="26">
        <v>761344435129</v>
      </c>
      <c r="N8351" s="26">
        <v>720510419</v>
      </c>
    </row>
    <row r="8352" spans="1:14">
      <c r="A8352" s="26" t="s">
        <v>5260</v>
      </c>
      <c r="B8352" s="26" t="s">
        <v>5261</v>
      </c>
      <c r="C8352" s="26">
        <v>41064034</v>
      </c>
      <c r="D8352" s="26" t="s">
        <v>24</v>
      </c>
      <c r="E8352" s="26" t="s">
        <v>36424</v>
      </c>
      <c r="F8352" s="26" t="s">
        <v>36425</v>
      </c>
      <c r="G8352" s="26" t="s">
        <v>9586</v>
      </c>
      <c r="H8352" s="26" t="s">
        <v>735</v>
      </c>
      <c r="I8352" s="26" t="s">
        <v>16403</v>
      </c>
      <c r="J8352" s="26" t="s">
        <v>5264</v>
      </c>
      <c r="K8352" s="26" t="s">
        <v>9597</v>
      </c>
      <c r="L8352" s="26" t="s">
        <v>36426</v>
      </c>
      <c r="M8352" s="26">
        <v>380987221514</v>
      </c>
      <c r="N8352" s="26">
        <v>4622410100</v>
      </c>
    </row>
    <row r="8353" spans="1:14">
      <c r="A8353" s="26" t="s">
        <v>7847</v>
      </c>
      <c r="B8353" s="26" t="s">
        <v>7848</v>
      </c>
      <c r="C8353" s="26">
        <v>38610896</v>
      </c>
      <c r="D8353" s="26" t="s">
        <v>24</v>
      </c>
      <c r="E8353" s="26" t="s">
        <v>36427</v>
      </c>
      <c r="F8353" s="26" t="s">
        <v>36428</v>
      </c>
      <c r="G8353" s="26" t="s">
        <v>9586</v>
      </c>
      <c r="H8353" s="26" t="s">
        <v>1122</v>
      </c>
      <c r="I8353" s="26" t="s">
        <v>13380</v>
      </c>
      <c r="J8353" s="26" t="s">
        <v>36429</v>
      </c>
      <c r="K8353" s="26" t="s">
        <v>9906</v>
      </c>
      <c r="L8353" s="26" t="s">
        <v>36430</v>
      </c>
      <c r="M8353" s="26">
        <v>380574961203</v>
      </c>
      <c r="N8353" s="26">
        <v>6320286001</v>
      </c>
    </row>
    <row r="8354" spans="1:14">
      <c r="A8354" s="26" t="s">
        <v>6533</v>
      </c>
      <c r="B8354" s="26" t="s">
        <v>6140</v>
      </c>
      <c r="C8354" s="26">
        <v>38617509</v>
      </c>
      <c r="D8354" s="26" t="s">
        <v>24</v>
      </c>
      <c r="E8354" s="26" t="s">
        <v>36431</v>
      </c>
      <c r="F8354" s="26" t="s">
        <v>36432</v>
      </c>
      <c r="G8354" s="26" t="s">
        <v>9586</v>
      </c>
      <c r="H8354" s="26" t="s">
        <v>885</v>
      </c>
      <c r="I8354" s="26" t="s">
        <v>11807</v>
      </c>
      <c r="J8354" s="26" t="s">
        <v>36433</v>
      </c>
      <c r="K8354" s="26" t="s">
        <v>9582</v>
      </c>
      <c r="L8354" s="26" t="s">
        <v>36434</v>
      </c>
      <c r="M8354" s="26">
        <v>380636228926</v>
      </c>
      <c r="N8354" s="26">
        <v>5121085401</v>
      </c>
    </row>
    <row r="8355" spans="1:14">
      <c r="A8355" s="26" t="s">
        <v>7356</v>
      </c>
      <c r="B8355" s="26" t="s">
        <v>7357</v>
      </c>
      <c r="C8355" s="26">
        <v>40992732</v>
      </c>
      <c r="D8355" s="26" t="s">
        <v>24</v>
      </c>
      <c r="E8355" s="26" t="s">
        <v>36435</v>
      </c>
      <c r="F8355" s="26" t="s">
        <v>36436</v>
      </c>
      <c r="G8355" s="26" t="s">
        <v>9586</v>
      </c>
      <c r="H8355" s="26" t="s">
        <v>1025</v>
      </c>
      <c r="I8355" s="26" t="s">
        <v>10527</v>
      </c>
      <c r="J8355" s="26" t="s">
        <v>36437</v>
      </c>
      <c r="K8355" s="26" t="s">
        <v>9582</v>
      </c>
      <c r="L8355" s="26" t="s">
        <v>36438</v>
      </c>
      <c r="M8355" s="26">
        <v>380986068696</v>
      </c>
      <c r="N8355" s="26">
        <v>5922680401</v>
      </c>
    </row>
    <row r="8356" spans="1:14">
      <c r="A8356" s="26" t="s">
        <v>1631</v>
      </c>
      <c r="B8356" s="26" t="s">
        <v>1632</v>
      </c>
      <c r="C8356" s="26">
        <v>37580028</v>
      </c>
      <c r="D8356" s="26" t="s">
        <v>24</v>
      </c>
      <c r="E8356" s="26" t="s">
        <v>36439</v>
      </c>
      <c r="F8356" s="26" t="s">
        <v>36440</v>
      </c>
      <c r="G8356" s="26" t="s">
        <v>9586</v>
      </c>
      <c r="H8356" s="26" t="s">
        <v>27</v>
      </c>
      <c r="I8356" s="26" t="s">
        <v>67</v>
      </c>
      <c r="J8356" s="26" t="s">
        <v>9254</v>
      </c>
      <c r="K8356" s="26" t="s">
        <v>9582</v>
      </c>
      <c r="L8356" s="26" t="s">
        <v>36441</v>
      </c>
      <c r="M8356" s="26">
        <v>380433734664</v>
      </c>
      <c r="N8356" s="26">
        <v>522687801</v>
      </c>
    </row>
    <row r="8357" spans="1:14">
      <c r="A8357" s="26" t="s">
        <v>4008</v>
      </c>
      <c r="B8357" s="26" t="s">
        <v>4009</v>
      </c>
      <c r="C8357" s="26">
        <v>42175646</v>
      </c>
      <c r="D8357" s="26" t="s">
        <v>24</v>
      </c>
      <c r="E8357" s="26" t="s">
        <v>36442</v>
      </c>
      <c r="F8357" s="26" t="s">
        <v>36443</v>
      </c>
      <c r="G8357" s="26" t="s">
        <v>9586</v>
      </c>
      <c r="H8357" s="26" t="s">
        <v>506</v>
      </c>
      <c r="J8357" s="26" t="s">
        <v>4010</v>
      </c>
      <c r="K8357" s="26" t="s">
        <v>9582</v>
      </c>
      <c r="L8357" s="26" t="s">
        <v>36444</v>
      </c>
      <c r="M8357" s="26">
        <v>380982530793</v>
      </c>
      <c r="N8357" s="26">
        <v>2620482401</v>
      </c>
    </row>
    <row r="8358" spans="1:14">
      <c r="A8358" s="26" t="s">
        <v>5700</v>
      </c>
      <c r="B8358" s="26" t="s">
        <v>5606</v>
      </c>
      <c r="C8358" s="26">
        <v>38945945</v>
      </c>
      <c r="D8358" s="26" t="s">
        <v>24</v>
      </c>
      <c r="E8358" s="26" t="s">
        <v>36445</v>
      </c>
      <c r="F8358" s="26" t="s">
        <v>36446</v>
      </c>
      <c r="G8358" s="26" t="s">
        <v>9586</v>
      </c>
      <c r="H8358" s="26" t="s">
        <v>799</v>
      </c>
      <c r="J8358" s="26" t="s">
        <v>800</v>
      </c>
      <c r="K8358" s="26" t="s">
        <v>9597</v>
      </c>
      <c r="L8358" s="26" t="s">
        <v>36447</v>
      </c>
      <c r="M8358" s="26">
        <v>760889344836</v>
      </c>
      <c r="N8358" s="26">
        <v>4822784009</v>
      </c>
    </row>
    <row r="8359" spans="1:14">
      <c r="A8359" s="26" t="s">
        <v>6716</v>
      </c>
      <c r="B8359" s="26" t="s">
        <v>6717</v>
      </c>
      <c r="C8359" s="26">
        <v>37953735</v>
      </c>
      <c r="D8359" s="26" t="s">
        <v>24</v>
      </c>
      <c r="E8359" s="26" t="s">
        <v>36448</v>
      </c>
      <c r="F8359" s="26" t="s">
        <v>36449</v>
      </c>
      <c r="G8359" s="26" t="s">
        <v>9579</v>
      </c>
      <c r="H8359" s="26" t="s">
        <v>949</v>
      </c>
      <c r="I8359" s="26" t="s">
        <v>10708</v>
      </c>
      <c r="J8359" s="26" t="s">
        <v>36450</v>
      </c>
      <c r="K8359" s="26" t="s">
        <v>9582</v>
      </c>
      <c r="L8359" s="26" t="s">
        <v>36451</v>
      </c>
      <c r="M8359" s="26">
        <v>380535695074</v>
      </c>
      <c r="N8359" s="26">
        <v>5320610106</v>
      </c>
    </row>
    <row r="8360" spans="1:14">
      <c r="A8360" s="26" t="s">
        <v>4774</v>
      </c>
      <c r="B8360" s="26" t="s">
        <v>4775</v>
      </c>
      <c r="C8360" s="26">
        <v>37336085</v>
      </c>
      <c r="D8360" s="26" t="s">
        <v>24</v>
      </c>
      <c r="E8360" s="26" t="s">
        <v>36452</v>
      </c>
      <c r="F8360" s="26" t="s">
        <v>36453</v>
      </c>
      <c r="G8360" s="26" t="s">
        <v>9586</v>
      </c>
      <c r="H8360" s="26" t="s">
        <v>711</v>
      </c>
      <c r="I8360" s="26" t="s">
        <v>15378</v>
      </c>
      <c r="J8360" s="26" t="s">
        <v>36454</v>
      </c>
      <c r="K8360" s="26" t="s">
        <v>9582</v>
      </c>
      <c r="L8360" s="26" t="s">
        <v>36455</v>
      </c>
      <c r="M8360" s="26">
        <v>380646694136</v>
      </c>
      <c r="N8360" s="26">
        <v>111946801</v>
      </c>
    </row>
    <row r="8361" spans="1:14">
      <c r="A8361" s="26" t="s">
        <v>7147</v>
      </c>
      <c r="B8361" s="26" t="s">
        <v>7148</v>
      </c>
      <c r="C8361" s="26">
        <v>38543370</v>
      </c>
      <c r="D8361" s="26" t="s">
        <v>24</v>
      </c>
      <c r="E8361" s="26" t="s">
        <v>36456</v>
      </c>
      <c r="F8361" s="26" t="s">
        <v>36457</v>
      </c>
      <c r="G8361" s="26" t="s">
        <v>9586</v>
      </c>
      <c r="H8361" s="26" t="s">
        <v>987</v>
      </c>
      <c r="J8361" s="26" t="s">
        <v>36458</v>
      </c>
      <c r="K8361" s="26" t="s">
        <v>9582</v>
      </c>
      <c r="L8361" s="26" t="s">
        <v>36459</v>
      </c>
      <c r="M8361" s="26">
        <v>761927418282</v>
      </c>
      <c r="N8361" s="26">
        <v>5624281202</v>
      </c>
    </row>
    <row r="8362" spans="1:14">
      <c r="A8362" s="26" t="s">
        <v>2820</v>
      </c>
      <c r="B8362" s="26" t="s">
        <v>2821</v>
      </c>
      <c r="C8362" s="26">
        <v>37937247</v>
      </c>
      <c r="D8362" s="26" t="s">
        <v>24</v>
      </c>
      <c r="E8362" s="26" t="s">
        <v>36460</v>
      </c>
      <c r="F8362" s="26" t="s">
        <v>10262</v>
      </c>
      <c r="G8362" s="26" t="s">
        <v>9586</v>
      </c>
      <c r="H8362" s="26" t="s">
        <v>258</v>
      </c>
      <c r="J8362" s="26" t="s">
        <v>36461</v>
      </c>
      <c r="K8362" s="26" t="s">
        <v>9606</v>
      </c>
      <c r="L8362" s="26" t="s">
        <v>36462</v>
      </c>
      <c r="M8362" s="26">
        <v>380991479486</v>
      </c>
      <c r="N8362" s="26">
        <v>1411745300</v>
      </c>
    </row>
    <row r="8363" spans="1:14">
      <c r="A8363" s="26" t="s">
        <v>6414</v>
      </c>
      <c r="B8363" s="26" t="s">
        <v>6415</v>
      </c>
      <c r="C8363" s="26">
        <v>1998957</v>
      </c>
      <c r="D8363" s="26" t="s">
        <v>780</v>
      </c>
      <c r="E8363" s="26" t="s">
        <v>36463</v>
      </c>
      <c r="F8363" s="26" t="s">
        <v>36464</v>
      </c>
      <c r="G8363" s="26" t="s">
        <v>9601</v>
      </c>
      <c r="H8363" s="26" t="s">
        <v>885</v>
      </c>
      <c r="J8363" s="26" t="s">
        <v>910</v>
      </c>
      <c r="K8363" s="26" t="s">
        <v>9597</v>
      </c>
      <c r="L8363" s="26" t="s">
        <v>36465</v>
      </c>
      <c r="M8363" s="26">
        <v>380487220371</v>
      </c>
      <c r="N8363" s="26">
        <v>5110100000</v>
      </c>
    </row>
    <row r="8364" spans="1:14">
      <c r="A8364" s="26" t="s">
        <v>7449</v>
      </c>
      <c r="B8364" s="26" t="s">
        <v>7450</v>
      </c>
      <c r="C8364" s="26">
        <v>2000398</v>
      </c>
      <c r="D8364" s="26" t="s">
        <v>780</v>
      </c>
      <c r="E8364" s="26" t="s">
        <v>36466</v>
      </c>
      <c r="F8364" s="26" t="s">
        <v>7450</v>
      </c>
      <c r="G8364" s="26" t="s">
        <v>9601</v>
      </c>
      <c r="H8364" s="26" t="s">
        <v>1025</v>
      </c>
      <c r="J8364" s="26" t="s">
        <v>1065</v>
      </c>
      <c r="K8364" s="26" t="s">
        <v>9597</v>
      </c>
      <c r="L8364" s="26" t="s">
        <v>26210</v>
      </c>
      <c r="M8364" s="26">
        <v>380542222252</v>
      </c>
      <c r="N8364" s="26">
        <v>5910100000</v>
      </c>
    </row>
    <row r="8365" spans="1:14">
      <c r="A8365" s="26" t="s">
        <v>3434</v>
      </c>
      <c r="B8365" s="26" t="s">
        <v>3435</v>
      </c>
      <c r="C8365" s="26">
        <v>40390032</v>
      </c>
      <c r="D8365" s="26" t="s">
        <v>24</v>
      </c>
      <c r="E8365" s="26" t="s">
        <v>36467</v>
      </c>
      <c r="F8365" s="26" t="s">
        <v>36468</v>
      </c>
      <c r="G8365" s="26" t="s">
        <v>9586</v>
      </c>
      <c r="H8365" s="26" t="s">
        <v>392</v>
      </c>
      <c r="J8365" s="26" t="s">
        <v>11322</v>
      </c>
      <c r="K8365" s="26" t="s">
        <v>9597</v>
      </c>
      <c r="L8365" s="26" t="s">
        <v>36469</v>
      </c>
      <c r="M8365" s="26">
        <v>380800503118</v>
      </c>
      <c r="N8365" s="26" t="e">
        <v>#N/A</v>
      </c>
    </row>
    <row r="8366" spans="1:14">
      <c r="A8366" s="26" t="s">
        <v>4463</v>
      </c>
      <c r="B8366" s="26" t="s">
        <v>4464</v>
      </c>
      <c r="C8366" s="26">
        <v>37917880</v>
      </c>
      <c r="D8366" s="26" t="s">
        <v>24</v>
      </c>
      <c r="E8366" s="26" t="s">
        <v>36470</v>
      </c>
      <c r="F8366" s="26" t="s">
        <v>36471</v>
      </c>
      <c r="G8366" s="26" t="s">
        <v>9586</v>
      </c>
      <c r="H8366" s="26" t="s">
        <v>576</v>
      </c>
      <c r="J8366" s="26" t="s">
        <v>36472</v>
      </c>
      <c r="K8366" s="26" t="s">
        <v>9582</v>
      </c>
      <c r="L8366" s="26" t="s">
        <v>36473</v>
      </c>
      <c r="M8366" s="26">
        <v>760912648488</v>
      </c>
      <c r="N8366" s="26">
        <v>3220484602</v>
      </c>
    </row>
    <row r="8367" spans="1:14">
      <c r="A8367" s="26" t="s">
        <v>9063</v>
      </c>
      <c r="B8367" s="26" t="s">
        <v>9064</v>
      </c>
      <c r="C8367" s="26">
        <v>41977228</v>
      </c>
      <c r="D8367" s="26" t="s">
        <v>24</v>
      </c>
      <c r="E8367" s="26" t="s">
        <v>36474</v>
      </c>
      <c r="F8367" s="26" t="s">
        <v>36475</v>
      </c>
      <c r="G8367" s="26" t="s">
        <v>9586</v>
      </c>
      <c r="H8367" s="26" t="s">
        <v>1490</v>
      </c>
      <c r="I8367" s="26" t="s">
        <v>13151</v>
      </c>
      <c r="J8367" s="26" t="s">
        <v>36476</v>
      </c>
      <c r="K8367" s="26" t="s">
        <v>9582</v>
      </c>
      <c r="L8367" s="26" t="s">
        <v>36477</v>
      </c>
      <c r="M8367" s="26">
        <v>380373024337</v>
      </c>
      <c r="N8367" s="26">
        <v>7320510103</v>
      </c>
    </row>
    <row r="8368" spans="1:14">
      <c r="A8368" s="26" t="s">
        <v>5203</v>
      </c>
      <c r="B8368" s="26" t="s">
        <v>5204</v>
      </c>
      <c r="C8368" s="26">
        <v>1996740</v>
      </c>
      <c r="D8368" s="26" t="s">
        <v>780</v>
      </c>
      <c r="E8368" s="26" t="s">
        <v>36478</v>
      </c>
      <c r="F8368" s="26" t="s">
        <v>36479</v>
      </c>
      <c r="G8368" s="26" t="s">
        <v>9601</v>
      </c>
      <c r="H8368" s="26" t="s">
        <v>735</v>
      </c>
      <c r="J8368" s="26" t="s">
        <v>740</v>
      </c>
      <c r="K8368" s="26" t="s">
        <v>9597</v>
      </c>
      <c r="L8368" s="26" t="s">
        <v>36480</v>
      </c>
      <c r="M8368" s="26">
        <v>380322954930</v>
      </c>
      <c r="N8368" s="26">
        <v>1221881203</v>
      </c>
    </row>
    <row r="8369" spans="1:14">
      <c r="A8369" s="26" t="s">
        <v>7369</v>
      </c>
      <c r="B8369" s="26" t="s">
        <v>7370</v>
      </c>
      <c r="C8369" s="26">
        <v>38661783</v>
      </c>
      <c r="D8369" s="26" t="s">
        <v>24</v>
      </c>
      <c r="E8369" s="26" t="s">
        <v>36481</v>
      </c>
      <c r="F8369" s="26" t="s">
        <v>36482</v>
      </c>
      <c r="G8369" s="26" t="s">
        <v>9586</v>
      </c>
      <c r="H8369" s="26" t="s">
        <v>1025</v>
      </c>
      <c r="I8369" s="26" t="s">
        <v>16524</v>
      </c>
      <c r="J8369" s="26" t="s">
        <v>36483</v>
      </c>
      <c r="K8369" s="26" t="s">
        <v>9582</v>
      </c>
      <c r="L8369" s="26" t="s">
        <v>36484</v>
      </c>
      <c r="M8369" s="26">
        <v>380993538194</v>
      </c>
      <c r="N8369" s="26">
        <v>5923286801</v>
      </c>
    </row>
    <row r="8370" spans="1:14">
      <c r="A8370" s="26" t="s">
        <v>3538</v>
      </c>
      <c r="B8370" s="26" t="s">
        <v>3539</v>
      </c>
      <c r="C8370" s="26">
        <v>38802040</v>
      </c>
      <c r="D8370" s="26" t="s">
        <v>780</v>
      </c>
      <c r="E8370" s="26" t="s">
        <v>36485</v>
      </c>
      <c r="F8370" s="26" t="s">
        <v>10111</v>
      </c>
      <c r="G8370" s="26" t="s">
        <v>9601</v>
      </c>
      <c r="H8370" s="26" t="s">
        <v>392</v>
      </c>
      <c r="J8370" s="26" t="s">
        <v>458</v>
      </c>
      <c r="K8370" s="26" t="s">
        <v>9597</v>
      </c>
      <c r="L8370" s="26" t="s">
        <v>24319</v>
      </c>
      <c r="M8370" s="26">
        <v>760815411650</v>
      </c>
      <c r="N8370" s="26">
        <v>2110100000</v>
      </c>
    </row>
    <row r="8371" spans="1:14">
      <c r="A8371" s="26" t="s">
        <v>3211</v>
      </c>
      <c r="B8371" s="26" t="s">
        <v>3212</v>
      </c>
      <c r="C8371" s="26">
        <v>13549905</v>
      </c>
      <c r="D8371" s="26" t="s">
        <v>780</v>
      </c>
      <c r="E8371" s="26" t="s">
        <v>36486</v>
      </c>
      <c r="F8371" s="26" t="s">
        <v>36487</v>
      </c>
      <c r="G8371" s="26" t="s">
        <v>9601</v>
      </c>
      <c r="H8371" s="26" t="s">
        <v>375</v>
      </c>
      <c r="I8371" s="26" t="s">
        <v>388</v>
      </c>
      <c r="J8371" s="26" t="s">
        <v>32491</v>
      </c>
      <c r="K8371" s="26" t="s">
        <v>9582</v>
      </c>
      <c r="L8371" s="26" t="s">
        <v>36488</v>
      </c>
      <c r="M8371" s="26">
        <v>380969910019</v>
      </c>
      <c r="N8371" s="26">
        <v>1824084201</v>
      </c>
    </row>
    <row r="8372" spans="1:14">
      <c r="A8372" s="26" t="s">
        <v>5990</v>
      </c>
      <c r="B8372" s="26" t="s">
        <v>5991</v>
      </c>
      <c r="C8372" s="26">
        <v>1998383</v>
      </c>
      <c r="D8372" s="26" t="s">
        <v>780</v>
      </c>
      <c r="E8372" s="26" t="s">
        <v>36489</v>
      </c>
      <c r="F8372" s="26" t="s">
        <v>28250</v>
      </c>
      <c r="G8372" s="26" t="s">
        <v>9601</v>
      </c>
      <c r="H8372" s="26" t="s">
        <v>835</v>
      </c>
      <c r="J8372" s="26" t="s">
        <v>848</v>
      </c>
      <c r="K8372" s="26" t="s">
        <v>9597</v>
      </c>
      <c r="L8372" s="26" t="s">
        <v>17665</v>
      </c>
      <c r="M8372" s="26">
        <v>380512417979</v>
      </c>
      <c r="N8372" s="26">
        <v>4623010100</v>
      </c>
    </row>
    <row r="8373" spans="1:14">
      <c r="A8373" s="26" t="s">
        <v>7979</v>
      </c>
      <c r="B8373" s="26" t="s">
        <v>7980</v>
      </c>
      <c r="C8373" s="26" t="s">
        <v>1604</v>
      </c>
      <c r="D8373" s="26" t="s">
        <v>24</v>
      </c>
      <c r="E8373" s="26" t="s">
        <v>36490</v>
      </c>
      <c r="F8373" s="26" t="s">
        <v>36491</v>
      </c>
      <c r="G8373" s="26" t="s">
        <v>9591</v>
      </c>
      <c r="H8373" s="26" t="s">
        <v>1122</v>
      </c>
      <c r="J8373" s="26" t="s">
        <v>1210</v>
      </c>
      <c r="K8373" s="26" t="s">
        <v>9597</v>
      </c>
      <c r="L8373" s="26" t="s">
        <v>14315</v>
      </c>
      <c r="M8373" s="26">
        <v>380996644400</v>
      </c>
      <c r="N8373" s="26">
        <v>524884501</v>
      </c>
    </row>
    <row r="8374" spans="1:14">
      <c r="A8374" s="26" t="s">
        <v>3467</v>
      </c>
      <c r="B8374" s="26" t="s">
        <v>3468</v>
      </c>
      <c r="C8374" s="26">
        <v>38330435</v>
      </c>
      <c r="D8374" s="26" t="s">
        <v>24</v>
      </c>
      <c r="E8374" s="26" t="s">
        <v>36492</v>
      </c>
      <c r="F8374" s="26" t="s">
        <v>36493</v>
      </c>
      <c r="G8374" s="26" t="s">
        <v>9586</v>
      </c>
      <c r="H8374" s="26" t="s">
        <v>392</v>
      </c>
      <c r="I8374" s="26" t="s">
        <v>9768</v>
      </c>
      <c r="J8374" s="26" t="s">
        <v>3353</v>
      </c>
      <c r="K8374" s="26" t="s">
        <v>9582</v>
      </c>
      <c r="L8374" s="26" t="s">
        <v>36494</v>
      </c>
      <c r="M8374" s="26">
        <v>380509561340</v>
      </c>
      <c r="N8374" s="26">
        <v>724286902</v>
      </c>
    </row>
    <row r="8375" spans="1:14">
      <c r="A8375" s="26" t="s">
        <v>6754</v>
      </c>
      <c r="B8375" s="26" t="s">
        <v>6755</v>
      </c>
      <c r="C8375" s="26">
        <v>37464470</v>
      </c>
      <c r="D8375" s="26" t="s">
        <v>24</v>
      </c>
      <c r="E8375" s="26" t="s">
        <v>36495</v>
      </c>
      <c r="F8375" s="26" t="s">
        <v>36496</v>
      </c>
      <c r="G8375" s="26" t="s">
        <v>9579</v>
      </c>
      <c r="H8375" s="26" t="s">
        <v>949</v>
      </c>
      <c r="I8375" s="26" t="s">
        <v>11064</v>
      </c>
      <c r="J8375" s="26" t="s">
        <v>36497</v>
      </c>
      <c r="K8375" s="26" t="s">
        <v>9582</v>
      </c>
      <c r="L8375" s="26" t="s">
        <v>36498</v>
      </c>
      <c r="M8375" s="26">
        <v>380534493718</v>
      </c>
      <c r="N8375" s="26">
        <v>5323480901</v>
      </c>
    </row>
    <row r="8376" spans="1:14">
      <c r="A8376" s="26" t="s">
        <v>3483</v>
      </c>
      <c r="B8376" s="26" t="s">
        <v>3484</v>
      </c>
      <c r="C8376" s="26">
        <v>42043319</v>
      </c>
      <c r="D8376" s="26" t="s">
        <v>24</v>
      </c>
      <c r="E8376" s="26" t="s">
        <v>36499</v>
      </c>
      <c r="F8376" s="26" t="s">
        <v>36500</v>
      </c>
      <c r="G8376" s="26" t="s">
        <v>9586</v>
      </c>
      <c r="H8376" s="26" t="s">
        <v>392</v>
      </c>
      <c r="I8376" s="26" t="s">
        <v>10627</v>
      </c>
      <c r="J8376" s="26" t="s">
        <v>3391</v>
      </c>
      <c r="K8376" s="26" t="s">
        <v>9606</v>
      </c>
      <c r="L8376" s="26" t="s">
        <v>23729</v>
      </c>
      <c r="M8376" s="26">
        <v>380679071543</v>
      </c>
      <c r="N8376" s="26">
        <v>722182401</v>
      </c>
    </row>
    <row r="8377" spans="1:14">
      <c r="A8377" s="26" t="s">
        <v>4328</v>
      </c>
      <c r="B8377" s="26" t="s">
        <v>4329</v>
      </c>
      <c r="C8377" s="26" t="s">
        <v>1604</v>
      </c>
      <c r="D8377" s="26" t="s">
        <v>24</v>
      </c>
      <c r="E8377" s="26" t="s">
        <v>36501</v>
      </c>
      <c r="F8377" s="26" t="s">
        <v>36502</v>
      </c>
      <c r="G8377" s="26" t="s">
        <v>9586</v>
      </c>
      <c r="H8377" s="26" t="s">
        <v>799</v>
      </c>
      <c r="J8377" s="26" t="s">
        <v>800</v>
      </c>
      <c r="K8377" s="26" t="s">
        <v>9597</v>
      </c>
      <c r="L8377" s="26" t="s">
        <v>36503</v>
      </c>
      <c r="M8377" s="26">
        <v>380949069874</v>
      </c>
      <c r="N8377" s="26">
        <v>4822784009</v>
      </c>
    </row>
    <row r="8378" spans="1:14">
      <c r="A8378" s="26" t="s">
        <v>3811</v>
      </c>
      <c r="B8378" s="26" t="s">
        <v>3812</v>
      </c>
      <c r="C8378" s="26">
        <v>41775887</v>
      </c>
      <c r="D8378" s="26" t="s">
        <v>24</v>
      </c>
      <c r="E8378" s="26" t="s">
        <v>36504</v>
      </c>
      <c r="F8378" s="26" t="s">
        <v>36505</v>
      </c>
      <c r="G8378" s="26" t="s">
        <v>9586</v>
      </c>
      <c r="H8378" s="26" t="s">
        <v>468</v>
      </c>
      <c r="I8378" s="26" t="s">
        <v>10687</v>
      </c>
      <c r="J8378" s="26" t="s">
        <v>36506</v>
      </c>
      <c r="K8378" s="26" t="s">
        <v>9582</v>
      </c>
      <c r="L8378" s="26" t="s">
        <v>36507</v>
      </c>
      <c r="M8378" s="26">
        <v>380612231969</v>
      </c>
      <c r="N8378" s="26">
        <v>1224856210</v>
      </c>
    </row>
    <row r="8379" spans="1:14">
      <c r="A8379" s="26" t="s">
        <v>3930</v>
      </c>
      <c r="B8379" s="26" t="s">
        <v>3931</v>
      </c>
      <c r="C8379" s="26">
        <v>1992995</v>
      </c>
      <c r="D8379" s="26" t="s">
        <v>780</v>
      </c>
      <c r="E8379" s="26" t="s">
        <v>36508</v>
      </c>
      <c r="F8379" s="26" t="s">
        <v>36509</v>
      </c>
      <c r="G8379" s="26" t="s">
        <v>9601</v>
      </c>
      <c r="H8379" s="26" t="s">
        <v>468</v>
      </c>
      <c r="I8379" s="26" t="s">
        <v>10158</v>
      </c>
      <c r="J8379" s="26" t="s">
        <v>3929</v>
      </c>
      <c r="K8379" s="26" t="s">
        <v>9606</v>
      </c>
      <c r="L8379" s="26" t="s">
        <v>36510</v>
      </c>
      <c r="M8379" s="26">
        <v>761280125355</v>
      </c>
      <c r="N8379" s="26">
        <v>1225083518</v>
      </c>
    </row>
    <row r="8380" spans="1:14">
      <c r="A8380" s="26" t="s">
        <v>1891</v>
      </c>
      <c r="B8380" s="26" t="s">
        <v>1892</v>
      </c>
      <c r="C8380" s="26">
        <v>36331552</v>
      </c>
      <c r="D8380" s="26" t="s">
        <v>780</v>
      </c>
      <c r="E8380" s="26" t="s">
        <v>36511</v>
      </c>
      <c r="F8380" s="26" t="s">
        <v>36512</v>
      </c>
      <c r="G8380" s="26" t="s">
        <v>9601</v>
      </c>
      <c r="H8380" s="26" t="s">
        <v>27</v>
      </c>
      <c r="I8380" s="26" t="s">
        <v>9981</v>
      </c>
      <c r="J8380" s="26" t="s">
        <v>79</v>
      </c>
      <c r="K8380" s="26" t="s">
        <v>9606</v>
      </c>
      <c r="L8380" s="26" t="s">
        <v>16183</v>
      </c>
      <c r="M8380" s="26">
        <v>380434821656</v>
      </c>
      <c r="N8380" s="26">
        <v>523955100</v>
      </c>
    </row>
    <row r="8381" spans="1:14">
      <c r="A8381" s="26" t="s">
        <v>2968</v>
      </c>
      <c r="B8381" s="26" t="s">
        <v>2969</v>
      </c>
      <c r="C8381" s="26">
        <v>37980334</v>
      </c>
      <c r="D8381" s="26" t="s">
        <v>24</v>
      </c>
      <c r="E8381" s="26" t="s">
        <v>36513</v>
      </c>
      <c r="F8381" s="26" t="s">
        <v>36514</v>
      </c>
      <c r="G8381" s="26" t="s">
        <v>9586</v>
      </c>
      <c r="H8381" s="26" t="s">
        <v>258</v>
      </c>
      <c r="I8381" s="26" t="s">
        <v>11688</v>
      </c>
      <c r="J8381" s="26" t="s">
        <v>36515</v>
      </c>
      <c r="K8381" s="26" t="s">
        <v>9582</v>
      </c>
      <c r="L8381" s="26" t="s">
        <v>36516</v>
      </c>
      <c r="M8381" s="26">
        <v>380950548746</v>
      </c>
      <c r="N8381" s="26">
        <v>1420387301</v>
      </c>
    </row>
    <row r="8382" spans="1:14">
      <c r="A8382" s="26" t="s">
        <v>7400</v>
      </c>
      <c r="B8382" s="26" t="s">
        <v>7401</v>
      </c>
      <c r="C8382" s="26">
        <v>2007472</v>
      </c>
      <c r="D8382" s="26" t="s">
        <v>780</v>
      </c>
      <c r="E8382" s="26" t="s">
        <v>36517</v>
      </c>
      <c r="F8382" s="26" t="s">
        <v>7401</v>
      </c>
      <c r="G8382" s="26" t="s">
        <v>9601</v>
      </c>
      <c r="H8382" s="26" t="s">
        <v>1025</v>
      </c>
      <c r="J8382" s="26" t="s">
        <v>1053</v>
      </c>
      <c r="K8382" s="26" t="s">
        <v>9597</v>
      </c>
      <c r="L8382" s="26" t="s">
        <v>17310</v>
      </c>
      <c r="M8382" s="26">
        <v>380544663358</v>
      </c>
      <c r="N8382" s="26">
        <v>5910200000</v>
      </c>
    </row>
    <row r="8383" spans="1:14">
      <c r="A8383" s="26" t="s">
        <v>8928</v>
      </c>
      <c r="B8383" s="26" t="s">
        <v>8929</v>
      </c>
      <c r="C8383" s="26">
        <v>39028772</v>
      </c>
      <c r="D8383" s="26" t="s">
        <v>24</v>
      </c>
      <c r="E8383" s="26" t="s">
        <v>36518</v>
      </c>
      <c r="F8383" s="26" t="s">
        <v>36519</v>
      </c>
      <c r="G8383" s="26" t="s">
        <v>9579</v>
      </c>
      <c r="H8383" s="26" t="s">
        <v>1401</v>
      </c>
      <c r="I8383" s="26" t="s">
        <v>9777</v>
      </c>
      <c r="J8383" s="26" t="s">
        <v>36520</v>
      </c>
      <c r="K8383" s="26" t="s">
        <v>9582</v>
      </c>
      <c r="L8383" s="26" t="s">
        <v>36521</v>
      </c>
      <c r="M8383" s="26">
        <v>380982755392</v>
      </c>
      <c r="N8383" s="26">
        <v>6124284802</v>
      </c>
    </row>
    <row r="8384" spans="1:14">
      <c r="A8384" s="26" t="s">
        <v>3419</v>
      </c>
      <c r="B8384" s="26" t="s">
        <v>3420</v>
      </c>
      <c r="C8384" s="26">
        <v>38466285</v>
      </c>
      <c r="D8384" s="26" t="s">
        <v>24</v>
      </c>
      <c r="E8384" s="26" t="s">
        <v>36522</v>
      </c>
      <c r="F8384" s="26" t="s">
        <v>36523</v>
      </c>
      <c r="G8384" s="26" t="s">
        <v>9591</v>
      </c>
      <c r="H8384" s="26" t="s">
        <v>392</v>
      </c>
      <c r="I8384" s="26" t="s">
        <v>10064</v>
      </c>
      <c r="J8384" s="26" t="s">
        <v>21785</v>
      </c>
      <c r="K8384" s="26" t="s">
        <v>9582</v>
      </c>
      <c r="L8384" s="26" t="s">
        <v>36524</v>
      </c>
      <c r="M8384" s="26">
        <v>380989283022</v>
      </c>
      <c r="N8384" s="26">
        <v>2122486401</v>
      </c>
    </row>
    <row r="8385" spans="1:14">
      <c r="A8385" s="26" t="s">
        <v>4063</v>
      </c>
      <c r="B8385" s="26" t="s">
        <v>4064</v>
      </c>
      <c r="C8385" s="26">
        <v>1993291</v>
      </c>
      <c r="D8385" s="26" t="s">
        <v>780</v>
      </c>
      <c r="E8385" s="26" t="s">
        <v>36525</v>
      </c>
      <c r="F8385" s="26" t="s">
        <v>13812</v>
      </c>
      <c r="G8385" s="26" t="s">
        <v>9601</v>
      </c>
      <c r="H8385" s="26" t="s">
        <v>506</v>
      </c>
      <c r="J8385" s="26" t="s">
        <v>526</v>
      </c>
      <c r="K8385" s="26" t="s">
        <v>9597</v>
      </c>
      <c r="L8385" s="26" t="s">
        <v>36526</v>
      </c>
      <c r="M8385" s="26">
        <v>380342260497</v>
      </c>
      <c r="N8385" s="26">
        <v>2610100000</v>
      </c>
    </row>
    <row r="8386" spans="1:14">
      <c r="A8386" s="26" t="s">
        <v>4065</v>
      </c>
      <c r="B8386" s="26" t="s">
        <v>4066</v>
      </c>
      <c r="C8386" s="26">
        <v>36733489</v>
      </c>
      <c r="D8386" s="26" t="s">
        <v>24</v>
      </c>
      <c r="E8386" s="26" t="s">
        <v>36527</v>
      </c>
      <c r="F8386" s="26" t="s">
        <v>11790</v>
      </c>
      <c r="G8386" s="26" t="s">
        <v>9586</v>
      </c>
      <c r="H8386" s="26" t="s">
        <v>506</v>
      </c>
      <c r="J8386" s="26" t="s">
        <v>526</v>
      </c>
      <c r="K8386" s="26" t="s">
        <v>9597</v>
      </c>
      <c r="L8386" s="26" t="s">
        <v>11791</v>
      </c>
      <c r="M8386" s="26">
        <v>380974113133</v>
      </c>
      <c r="N8386" s="26">
        <v>2610100000</v>
      </c>
    </row>
    <row r="8387" spans="1:14">
      <c r="A8387" s="26" t="s">
        <v>9158</v>
      </c>
      <c r="B8387" s="26" t="s">
        <v>9159</v>
      </c>
      <c r="C8387" s="26">
        <v>38541220</v>
      </c>
      <c r="D8387" s="26" t="s">
        <v>24</v>
      </c>
      <c r="E8387" s="26" t="s">
        <v>36528</v>
      </c>
      <c r="F8387" s="26" t="s">
        <v>36529</v>
      </c>
      <c r="G8387" s="26" t="s">
        <v>9586</v>
      </c>
      <c r="H8387" s="26" t="s">
        <v>1490</v>
      </c>
      <c r="I8387" s="26" t="s">
        <v>11202</v>
      </c>
      <c r="J8387" s="26" t="s">
        <v>36530</v>
      </c>
      <c r="K8387" s="26" t="s">
        <v>9582</v>
      </c>
      <c r="L8387" s="26" t="s">
        <v>36531</v>
      </c>
      <c r="M8387" s="26">
        <v>380373532339</v>
      </c>
      <c r="N8387" s="26">
        <v>7324582501</v>
      </c>
    </row>
    <row r="8388" spans="1:14">
      <c r="A8388" s="26" t="s">
        <v>6375</v>
      </c>
      <c r="B8388" s="26" t="s">
        <v>6376</v>
      </c>
      <c r="C8388" s="26">
        <v>2774510</v>
      </c>
      <c r="D8388" s="26" t="s">
        <v>24</v>
      </c>
      <c r="E8388" s="26" t="s">
        <v>36532</v>
      </c>
      <c r="F8388" s="26" t="s">
        <v>17568</v>
      </c>
      <c r="G8388" s="26" t="s">
        <v>9586</v>
      </c>
      <c r="H8388" s="26" t="s">
        <v>885</v>
      </c>
      <c r="J8388" s="26" t="s">
        <v>910</v>
      </c>
      <c r="K8388" s="26" t="s">
        <v>9597</v>
      </c>
      <c r="L8388" s="26" t="s">
        <v>16972</v>
      </c>
      <c r="M8388" s="26">
        <v>380487265689</v>
      </c>
      <c r="N8388" s="26">
        <v>5110100000</v>
      </c>
    </row>
    <row r="8389" spans="1:14">
      <c r="A8389" s="26" t="s">
        <v>9158</v>
      </c>
      <c r="B8389" s="26" t="s">
        <v>9159</v>
      </c>
      <c r="C8389" s="26">
        <v>38541220</v>
      </c>
      <c r="D8389" s="26" t="s">
        <v>24</v>
      </c>
      <c r="E8389" s="26" t="s">
        <v>36533</v>
      </c>
      <c r="F8389" s="26" t="s">
        <v>36534</v>
      </c>
      <c r="G8389" s="26" t="s">
        <v>9586</v>
      </c>
      <c r="H8389" s="26" t="s">
        <v>1490</v>
      </c>
      <c r="I8389" s="26" t="s">
        <v>11202</v>
      </c>
      <c r="J8389" s="26" t="s">
        <v>36535</v>
      </c>
      <c r="K8389" s="26" t="s">
        <v>9582</v>
      </c>
      <c r="L8389" s="26" t="s">
        <v>36536</v>
      </c>
      <c r="M8389" s="26">
        <v>380951677135</v>
      </c>
      <c r="N8389" s="26">
        <v>7324588001</v>
      </c>
    </row>
    <row r="8390" spans="1:14">
      <c r="A8390" s="26" t="s">
        <v>8200</v>
      </c>
      <c r="B8390" s="26" t="s">
        <v>8201</v>
      </c>
      <c r="C8390" s="26">
        <v>34017656</v>
      </c>
      <c r="D8390" s="26" t="s">
        <v>780</v>
      </c>
      <c r="E8390" s="26" t="s">
        <v>36537</v>
      </c>
      <c r="F8390" s="26" t="s">
        <v>36538</v>
      </c>
      <c r="G8390" s="26" t="s">
        <v>9601</v>
      </c>
      <c r="H8390" s="26" t="s">
        <v>1122</v>
      </c>
      <c r="J8390" s="26" t="s">
        <v>8039</v>
      </c>
      <c r="K8390" s="26" t="s">
        <v>9597</v>
      </c>
      <c r="L8390" s="26" t="s">
        <v>36539</v>
      </c>
      <c r="M8390" s="26">
        <v>380577255556</v>
      </c>
      <c r="N8390" s="26">
        <v>6310100000</v>
      </c>
    </row>
    <row r="8391" spans="1:14">
      <c r="A8391" s="26" t="s">
        <v>3841</v>
      </c>
      <c r="B8391" s="26" t="s">
        <v>3842</v>
      </c>
      <c r="C8391" s="26">
        <v>38732885</v>
      </c>
      <c r="D8391" s="26" t="s">
        <v>24</v>
      </c>
      <c r="E8391" s="26" t="s">
        <v>36540</v>
      </c>
      <c r="F8391" s="26" t="s">
        <v>36541</v>
      </c>
      <c r="G8391" s="26" t="s">
        <v>9579</v>
      </c>
      <c r="H8391" s="26" t="s">
        <v>468</v>
      </c>
      <c r="I8391" s="26" t="s">
        <v>11228</v>
      </c>
      <c r="J8391" s="26" t="s">
        <v>5913</v>
      </c>
      <c r="K8391" s="26" t="s">
        <v>9582</v>
      </c>
      <c r="L8391" s="26" t="s">
        <v>36542</v>
      </c>
      <c r="M8391" s="26">
        <v>380613294153</v>
      </c>
      <c r="N8391" s="26">
        <v>122380401</v>
      </c>
    </row>
    <row r="8392" spans="1:14">
      <c r="A8392" s="26" t="s">
        <v>4079</v>
      </c>
      <c r="B8392" s="26" t="s">
        <v>4080</v>
      </c>
      <c r="C8392" s="26">
        <v>43361465</v>
      </c>
      <c r="D8392" s="26" t="s">
        <v>780</v>
      </c>
      <c r="E8392" s="26" t="s">
        <v>36543</v>
      </c>
      <c r="F8392" s="26" t="s">
        <v>13812</v>
      </c>
      <c r="G8392" s="26" t="s">
        <v>9601</v>
      </c>
      <c r="H8392" s="26" t="s">
        <v>506</v>
      </c>
      <c r="J8392" s="26" t="s">
        <v>526</v>
      </c>
      <c r="K8392" s="26" t="s">
        <v>9597</v>
      </c>
      <c r="L8392" s="26" t="s">
        <v>36544</v>
      </c>
      <c r="M8392" s="26">
        <v>380342752352</v>
      </c>
      <c r="N8392" s="26">
        <v>2610100000</v>
      </c>
    </row>
    <row r="8393" spans="1:14">
      <c r="A8393" s="26" t="s">
        <v>4349</v>
      </c>
      <c r="B8393" s="26" t="s">
        <v>4350</v>
      </c>
      <c r="C8393" s="26">
        <v>39002969</v>
      </c>
      <c r="D8393" s="26" t="s">
        <v>24</v>
      </c>
      <c r="E8393" s="26" t="s">
        <v>36545</v>
      </c>
      <c r="F8393" s="26" t="s">
        <v>36546</v>
      </c>
      <c r="G8393" s="26" t="s">
        <v>9586</v>
      </c>
      <c r="H8393" s="26" t="s">
        <v>576</v>
      </c>
      <c r="I8393" s="26" t="s">
        <v>12758</v>
      </c>
      <c r="J8393" s="26" t="s">
        <v>36547</v>
      </c>
      <c r="K8393" s="26" t="s">
        <v>9582</v>
      </c>
      <c r="L8393" s="26" t="s">
        <v>36548</v>
      </c>
      <c r="M8393" s="26">
        <v>380984323180</v>
      </c>
      <c r="N8393" s="26">
        <v>1822883001</v>
      </c>
    </row>
    <row r="8394" spans="1:14">
      <c r="A8394" s="26" t="s">
        <v>1651</v>
      </c>
      <c r="B8394" s="26" t="s">
        <v>1652</v>
      </c>
      <c r="C8394" s="26">
        <v>5484362</v>
      </c>
      <c r="D8394" s="26" t="s">
        <v>24</v>
      </c>
      <c r="E8394" s="26" t="s">
        <v>36549</v>
      </c>
      <c r="F8394" s="26" t="s">
        <v>36550</v>
      </c>
      <c r="G8394" s="26" t="s">
        <v>9586</v>
      </c>
      <c r="H8394" s="26" t="s">
        <v>27</v>
      </c>
      <c r="J8394" s="26" t="s">
        <v>36</v>
      </c>
      <c r="K8394" s="26" t="s">
        <v>9597</v>
      </c>
      <c r="L8394" s="26" t="s">
        <v>36551</v>
      </c>
      <c r="M8394" s="26">
        <v>380432688997</v>
      </c>
      <c r="N8394" s="26">
        <v>510100000</v>
      </c>
    </row>
    <row r="8395" spans="1:14">
      <c r="A8395" s="26" t="s">
        <v>2960</v>
      </c>
      <c r="B8395" s="26" t="s">
        <v>2961</v>
      </c>
      <c r="C8395" s="26">
        <v>37691796</v>
      </c>
      <c r="D8395" s="26" t="s">
        <v>24</v>
      </c>
      <c r="E8395" s="26" t="s">
        <v>36552</v>
      </c>
      <c r="F8395" s="26" t="s">
        <v>10430</v>
      </c>
      <c r="G8395" s="26" t="s">
        <v>9579</v>
      </c>
      <c r="H8395" s="26" t="s">
        <v>258</v>
      </c>
      <c r="I8395" s="26" t="s">
        <v>16316</v>
      </c>
      <c r="J8395" s="26" t="s">
        <v>27752</v>
      </c>
      <c r="K8395" s="26" t="s">
        <v>9582</v>
      </c>
      <c r="L8395" s="26" t="s">
        <v>36553</v>
      </c>
      <c r="M8395" s="26">
        <v>380624620572</v>
      </c>
      <c r="N8395" s="26">
        <v>1421787001</v>
      </c>
    </row>
    <row r="8396" spans="1:14">
      <c r="A8396" s="26" t="s">
        <v>5759</v>
      </c>
      <c r="B8396" s="26" t="s">
        <v>5760</v>
      </c>
      <c r="C8396" s="26">
        <v>38960518</v>
      </c>
      <c r="D8396" s="26" t="s">
        <v>24</v>
      </c>
      <c r="E8396" s="26" t="s">
        <v>36554</v>
      </c>
      <c r="F8396" s="26" t="s">
        <v>36555</v>
      </c>
      <c r="G8396" s="26" t="s">
        <v>9586</v>
      </c>
      <c r="H8396" s="26" t="s">
        <v>799</v>
      </c>
      <c r="J8396" s="26" t="s">
        <v>800</v>
      </c>
      <c r="K8396" s="26" t="s">
        <v>9597</v>
      </c>
      <c r="L8396" s="26" t="s">
        <v>26215</v>
      </c>
      <c r="M8396" s="26">
        <v>380444197508</v>
      </c>
      <c r="N8396" s="26">
        <v>4822784009</v>
      </c>
    </row>
    <row r="8397" spans="1:14">
      <c r="A8397" s="26" t="s">
        <v>8974</v>
      </c>
      <c r="B8397" s="26" t="s">
        <v>8975</v>
      </c>
      <c r="C8397" s="26">
        <v>5540557</v>
      </c>
      <c r="D8397" s="26" t="s">
        <v>780</v>
      </c>
      <c r="E8397" s="26" t="s">
        <v>36556</v>
      </c>
      <c r="F8397" s="26" t="s">
        <v>36557</v>
      </c>
      <c r="G8397" s="26" t="s">
        <v>9601</v>
      </c>
      <c r="H8397" s="26" t="s">
        <v>1401</v>
      </c>
      <c r="J8397" s="26" t="s">
        <v>1474</v>
      </c>
      <c r="K8397" s="26" t="s">
        <v>9597</v>
      </c>
      <c r="L8397" s="26" t="s">
        <v>36558</v>
      </c>
      <c r="M8397" s="26">
        <v>380472640436</v>
      </c>
      <c r="N8397" s="26">
        <v>722155708</v>
      </c>
    </row>
    <row r="8398" spans="1:14">
      <c r="A8398" s="26" t="s">
        <v>7851</v>
      </c>
      <c r="B8398" s="26" t="s">
        <v>7852</v>
      </c>
      <c r="C8398" s="26">
        <v>38248739</v>
      </c>
      <c r="D8398" s="26" t="s">
        <v>24</v>
      </c>
      <c r="E8398" s="26" t="s">
        <v>36559</v>
      </c>
      <c r="F8398" s="26" t="s">
        <v>36560</v>
      </c>
      <c r="G8398" s="26" t="s">
        <v>9591</v>
      </c>
      <c r="H8398" s="26" t="s">
        <v>1122</v>
      </c>
      <c r="I8398" s="26" t="s">
        <v>10331</v>
      </c>
      <c r="J8398" s="26" t="s">
        <v>662</v>
      </c>
      <c r="K8398" s="26" t="s">
        <v>9582</v>
      </c>
      <c r="L8398" s="26" t="s">
        <v>36561</v>
      </c>
      <c r="M8398" s="26">
        <v>380660226962</v>
      </c>
      <c r="N8398" s="26">
        <v>120755310</v>
      </c>
    </row>
    <row r="8399" spans="1:14">
      <c r="A8399" s="26" t="s">
        <v>5605</v>
      </c>
      <c r="B8399" s="26" t="s">
        <v>5606</v>
      </c>
      <c r="C8399" s="26">
        <v>38945945</v>
      </c>
      <c r="D8399" s="26" t="s">
        <v>780</v>
      </c>
      <c r="E8399" s="26" t="s">
        <v>36562</v>
      </c>
      <c r="F8399" s="26" t="s">
        <v>36563</v>
      </c>
      <c r="G8399" s="26" t="s">
        <v>9601</v>
      </c>
      <c r="H8399" s="26" t="s">
        <v>799</v>
      </c>
      <c r="J8399" s="26" t="s">
        <v>800</v>
      </c>
      <c r="K8399" s="26" t="s">
        <v>9597</v>
      </c>
      <c r="L8399" s="26" t="s">
        <v>11626</v>
      </c>
      <c r="M8399" s="26">
        <v>380444681880</v>
      </c>
      <c r="N8399" s="26">
        <v>4822784009</v>
      </c>
    </row>
    <row r="8400" spans="1:14">
      <c r="A8400" s="26" t="s">
        <v>6154</v>
      </c>
      <c r="B8400" s="26" t="s">
        <v>6155</v>
      </c>
      <c r="C8400" s="26">
        <v>37838741</v>
      </c>
      <c r="D8400" s="26" t="s">
        <v>24</v>
      </c>
      <c r="E8400" s="26" t="s">
        <v>36564</v>
      </c>
      <c r="F8400" s="26" t="s">
        <v>36565</v>
      </c>
      <c r="G8400" s="26" t="s">
        <v>9579</v>
      </c>
      <c r="H8400" s="26" t="s">
        <v>885</v>
      </c>
      <c r="I8400" s="26" t="s">
        <v>9829</v>
      </c>
      <c r="J8400" s="26" t="s">
        <v>36566</v>
      </c>
      <c r="K8400" s="26" t="s">
        <v>9582</v>
      </c>
      <c r="L8400" s="26" t="s">
        <v>36567</v>
      </c>
      <c r="M8400" s="26">
        <v>380485928580</v>
      </c>
      <c r="N8400" s="26">
        <v>5121680811</v>
      </c>
    </row>
    <row r="8401" spans="1:14">
      <c r="A8401" s="26" t="s">
        <v>3443</v>
      </c>
      <c r="B8401" s="26" t="s">
        <v>3444</v>
      </c>
      <c r="C8401" s="26" t="s">
        <v>1604</v>
      </c>
      <c r="D8401" s="26" t="s">
        <v>24</v>
      </c>
      <c r="E8401" s="26" t="s">
        <v>36568</v>
      </c>
      <c r="F8401" s="26" t="s">
        <v>3444</v>
      </c>
      <c r="G8401" s="26" t="s">
        <v>9591</v>
      </c>
      <c r="H8401" s="26" t="s">
        <v>392</v>
      </c>
      <c r="I8401" s="26" t="s">
        <v>10627</v>
      </c>
      <c r="J8401" s="26" t="s">
        <v>3445</v>
      </c>
      <c r="K8401" s="26" t="s">
        <v>9582</v>
      </c>
      <c r="L8401" s="26" t="s">
        <v>36569</v>
      </c>
      <c r="M8401" s="26">
        <v>380977914853</v>
      </c>
      <c r="N8401" s="26">
        <v>2124482401</v>
      </c>
    </row>
    <row r="8402" spans="1:14">
      <c r="A8402" s="26" t="s">
        <v>4886</v>
      </c>
      <c r="B8402" s="26" t="s">
        <v>4887</v>
      </c>
      <c r="C8402" s="26">
        <v>38325425</v>
      </c>
      <c r="D8402" s="26" t="s">
        <v>24</v>
      </c>
      <c r="E8402" s="26" t="s">
        <v>36570</v>
      </c>
      <c r="F8402" s="26" t="s">
        <v>36571</v>
      </c>
      <c r="G8402" s="26" t="s">
        <v>9586</v>
      </c>
      <c r="H8402" s="26" t="s">
        <v>711</v>
      </c>
      <c r="I8402" s="26" t="s">
        <v>14610</v>
      </c>
      <c r="J8402" s="26" t="s">
        <v>36572</v>
      </c>
      <c r="K8402" s="26" t="s">
        <v>9582</v>
      </c>
      <c r="L8402" s="26" t="s">
        <v>36573</v>
      </c>
      <c r="M8402" s="26">
        <v>380646133116</v>
      </c>
      <c r="N8402" s="26">
        <v>4425184501</v>
      </c>
    </row>
    <row r="8403" spans="1:14">
      <c r="A8403" s="26" t="s">
        <v>6149</v>
      </c>
      <c r="B8403" s="26" t="s">
        <v>6150</v>
      </c>
      <c r="C8403" s="26">
        <v>38184885</v>
      </c>
      <c r="D8403" s="26" t="s">
        <v>24</v>
      </c>
      <c r="E8403" s="26" t="s">
        <v>36574</v>
      </c>
      <c r="F8403" s="26" t="s">
        <v>36575</v>
      </c>
      <c r="G8403" s="26" t="s">
        <v>9586</v>
      </c>
      <c r="H8403" s="26" t="s">
        <v>885</v>
      </c>
      <c r="I8403" s="26" t="s">
        <v>9664</v>
      </c>
      <c r="J8403" s="26" t="s">
        <v>36576</v>
      </c>
      <c r="K8403" s="26" t="s">
        <v>9582</v>
      </c>
      <c r="L8403" s="26" t="s">
        <v>36577</v>
      </c>
      <c r="M8403" s="26">
        <v>380484635327</v>
      </c>
      <c r="N8403" s="26">
        <v>5121483601</v>
      </c>
    </row>
    <row r="8404" spans="1:14">
      <c r="A8404" s="26" t="s">
        <v>2137</v>
      </c>
      <c r="B8404" s="26" t="s">
        <v>2138</v>
      </c>
      <c r="C8404" s="26">
        <v>38485879</v>
      </c>
      <c r="D8404" s="26" t="s">
        <v>24</v>
      </c>
      <c r="E8404" s="26" t="s">
        <v>36578</v>
      </c>
      <c r="F8404" s="26" t="s">
        <v>36579</v>
      </c>
      <c r="G8404" s="26" t="s">
        <v>9579</v>
      </c>
      <c r="H8404" s="26" t="s">
        <v>103</v>
      </c>
      <c r="I8404" s="26" t="s">
        <v>10489</v>
      </c>
      <c r="J8404" s="26" t="s">
        <v>13479</v>
      </c>
      <c r="K8404" s="26" t="s">
        <v>9582</v>
      </c>
      <c r="L8404" s="26" t="s">
        <v>36580</v>
      </c>
      <c r="M8404" s="26">
        <v>761933142232</v>
      </c>
      <c r="N8404" s="26">
        <v>724585901</v>
      </c>
    </row>
    <row r="8405" spans="1:14">
      <c r="A8405" s="26" t="s">
        <v>6037</v>
      </c>
      <c r="B8405" s="26" t="s">
        <v>5975</v>
      </c>
      <c r="C8405" s="26">
        <v>32884395</v>
      </c>
      <c r="D8405" s="26" t="s">
        <v>24</v>
      </c>
      <c r="E8405" s="26" t="s">
        <v>36581</v>
      </c>
      <c r="F8405" s="26" t="s">
        <v>16542</v>
      </c>
      <c r="G8405" s="26" t="s">
        <v>9586</v>
      </c>
      <c r="H8405" s="26" t="s">
        <v>835</v>
      </c>
      <c r="J8405" s="26" t="s">
        <v>848</v>
      </c>
      <c r="K8405" s="26" t="s">
        <v>9597</v>
      </c>
      <c r="L8405" s="26" t="s">
        <v>36582</v>
      </c>
      <c r="M8405" s="26">
        <v>380512481604</v>
      </c>
      <c r="N8405" s="26">
        <v>4623010100</v>
      </c>
    </row>
    <row r="8406" spans="1:14">
      <c r="A8406" s="26" t="s">
        <v>8777</v>
      </c>
      <c r="B8406" s="26" t="s">
        <v>8778</v>
      </c>
      <c r="C8406" s="26">
        <v>2004717</v>
      </c>
      <c r="D8406" s="26" t="s">
        <v>780</v>
      </c>
      <c r="E8406" s="26" t="s">
        <v>36583</v>
      </c>
      <c r="F8406" s="26" t="s">
        <v>36584</v>
      </c>
      <c r="G8406" s="26" t="s">
        <v>9601</v>
      </c>
      <c r="H8406" s="26" t="s">
        <v>1308</v>
      </c>
      <c r="J8406" s="26" t="s">
        <v>1387</v>
      </c>
      <c r="K8406" s="26" t="s">
        <v>9597</v>
      </c>
      <c r="L8406" s="26" t="s">
        <v>36585</v>
      </c>
      <c r="M8406" s="26">
        <v>380382650576</v>
      </c>
      <c r="N8406" s="26">
        <v>4412745702</v>
      </c>
    </row>
    <row r="8407" spans="1:14">
      <c r="A8407" s="26" t="s">
        <v>5164</v>
      </c>
      <c r="B8407" s="26" t="s">
        <v>5165</v>
      </c>
      <c r="C8407" s="26">
        <v>23957835</v>
      </c>
      <c r="D8407" s="26" t="s">
        <v>24</v>
      </c>
      <c r="E8407" s="26" t="s">
        <v>36586</v>
      </c>
      <c r="F8407" s="26" t="s">
        <v>36587</v>
      </c>
      <c r="G8407" s="26" t="s">
        <v>9586</v>
      </c>
      <c r="H8407" s="26" t="s">
        <v>735</v>
      </c>
      <c r="J8407" s="26" t="s">
        <v>740</v>
      </c>
      <c r="K8407" s="26" t="s">
        <v>9597</v>
      </c>
      <c r="L8407" s="26" t="s">
        <v>36588</v>
      </c>
      <c r="M8407" s="26">
        <v>380322556012</v>
      </c>
      <c r="N8407" s="26">
        <v>1221881203</v>
      </c>
    </row>
    <row r="8408" spans="1:14">
      <c r="A8408" s="26" t="s">
        <v>4880</v>
      </c>
      <c r="B8408" s="26" t="s">
        <v>4881</v>
      </c>
      <c r="C8408" s="26">
        <v>38380533</v>
      </c>
      <c r="D8408" s="26" t="s">
        <v>24</v>
      </c>
      <c r="E8408" s="26" t="s">
        <v>36589</v>
      </c>
      <c r="F8408" s="26" t="s">
        <v>36590</v>
      </c>
      <c r="G8408" s="26" t="s">
        <v>9586</v>
      </c>
      <c r="H8408" s="26" t="s">
        <v>711</v>
      </c>
      <c r="I8408" s="26" t="s">
        <v>10142</v>
      </c>
      <c r="J8408" s="26" t="s">
        <v>4879</v>
      </c>
      <c r="K8408" s="26" t="s">
        <v>9606</v>
      </c>
      <c r="L8408" s="26" t="s">
        <v>19978</v>
      </c>
      <c r="M8408" s="26">
        <v>380665677316</v>
      </c>
      <c r="N8408" s="26">
        <v>4424855100</v>
      </c>
    </row>
    <row r="8409" spans="1:14">
      <c r="A8409" s="26" t="s">
        <v>8205</v>
      </c>
      <c r="B8409" s="26" t="s">
        <v>8206</v>
      </c>
      <c r="C8409" s="26">
        <v>31733636</v>
      </c>
      <c r="D8409" s="26" t="s">
        <v>780</v>
      </c>
      <c r="E8409" s="26" t="s">
        <v>36591</v>
      </c>
      <c r="F8409" s="26" t="s">
        <v>36592</v>
      </c>
      <c r="G8409" s="26" t="s">
        <v>9601</v>
      </c>
      <c r="H8409" s="26" t="s">
        <v>1122</v>
      </c>
      <c r="J8409" s="26" t="s">
        <v>8039</v>
      </c>
      <c r="K8409" s="26" t="s">
        <v>9597</v>
      </c>
      <c r="L8409" s="26" t="s">
        <v>36593</v>
      </c>
      <c r="M8409" s="26">
        <v>380577293575</v>
      </c>
      <c r="N8409" s="26">
        <v>6310100000</v>
      </c>
    </row>
    <row r="8410" spans="1:14">
      <c r="A8410" s="26" t="s">
        <v>2982</v>
      </c>
      <c r="B8410" s="26" t="s">
        <v>2983</v>
      </c>
      <c r="C8410" s="26">
        <v>37643758</v>
      </c>
      <c r="D8410" s="26" t="s">
        <v>24</v>
      </c>
      <c r="E8410" s="26" t="s">
        <v>36594</v>
      </c>
      <c r="F8410" s="26" t="s">
        <v>36595</v>
      </c>
      <c r="G8410" s="26" t="s">
        <v>9579</v>
      </c>
      <c r="H8410" s="26" t="s">
        <v>258</v>
      </c>
      <c r="I8410" s="26" t="s">
        <v>14964</v>
      </c>
      <c r="J8410" s="26" t="s">
        <v>3855</v>
      </c>
      <c r="K8410" s="26" t="s">
        <v>9582</v>
      </c>
      <c r="L8410" s="26" t="s">
        <v>36596</v>
      </c>
      <c r="M8410" s="26">
        <v>380626637217</v>
      </c>
      <c r="N8410" s="26">
        <v>122383703</v>
      </c>
    </row>
    <row r="8411" spans="1:14">
      <c r="A8411" s="26" t="s">
        <v>7075</v>
      </c>
      <c r="B8411" s="26" t="s">
        <v>7076</v>
      </c>
      <c r="C8411" s="26">
        <v>38645269</v>
      </c>
      <c r="D8411" s="26" t="s">
        <v>24</v>
      </c>
      <c r="E8411" s="26" t="s">
        <v>36597</v>
      </c>
      <c r="F8411" s="26" t="s">
        <v>36598</v>
      </c>
      <c r="G8411" s="26" t="s">
        <v>9586</v>
      </c>
      <c r="H8411" s="26" t="s">
        <v>987</v>
      </c>
      <c r="I8411" s="26" t="s">
        <v>9893</v>
      </c>
      <c r="J8411" s="26" t="s">
        <v>36599</v>
      </c>
      <c r="K8411" s="26" t="s">
        <v>9582</v>
      </c>
      <c r="L8411" s="26" t="s">
        <v>36600</v>
      </c>
      <c r="M8411" s="26">
        <v>380365125410</v>
      </c>
      <c r="N8411" s="26">
        <v>5623080801</v>
      </c>
    </row>
    <row r="8412" spans="1:14">
      <c r="A8412" s="26" t="s">
        <v>9078</v>
      </c>
      <c r="B8412" s="26" t="s">
        <v>9079</v>
      </c>
      <c r="C8412" s="26">
        <v>36751712</v>
      </c>
      <c r="D8412" s="26" t="s">
        <v>24</v>
      </c>
      <c r="E8412" s="26" t="s">
        <v>36601</v>
      </c>
      <c r="F8412" s="26" t="s">
        <v>36602</v>
      </c>
      <c r="G8412" s="26" t="s">
        <v>9586</v>
      </c>
      <c r="H8412" s="26" t="s">
        <v>1490</v>
      </c>
      <c r="I8412" s="26" t="s">
        <v>13138</v>
      </c>
      <c r="J8412" s="26" t="s">
        <v>36603</v>
      </c>
      <c r="K8412" s="26" t="s">
        <v>9582</v>
      </c>
      <c r="L8412" s="26" t="s">
        <v>36604</v>
      </c>
      <c r="M8412" s="26">
        <v>380373458517</v>
      </c>
      <c r="N8412" s="26">
        <v>7321088505</v>
      </c>
    </row>
    <row r="8413" spans="1:14">
      <c r="A8413" s="26" t="s">
        <v>7120</v>
      </c>
      <c r="B8413" s="26" t="s">
        <v>7121</v>
      </c>
      <c r="C8413" s="26">
        <v>1999879</v>
      </c>
      <c r="D8413" s="26" t="s">
        <v>780</v>
      </c>
      <c r="E8413" s="26" t="s">
        <v>36605</v>
      </c>
      <c r="F8413" s="26" t="s">
        <v>36606</v>
      </c>
      <c r="G8413" s="26" t="s">
        <v>9601</v>
      </c>
      <c r="H8413" s="26" t="s">
        <v>987</v>
      </c>
      <c r="I8413" s="26" t="s">
        <v>14235</v>
      </c>
      <c r="J8413" s="26" t="s">
        <v>7119</v>
      </c>
      <c r="K8413" s="26" t="s">
        <v>9606</v>
      </c>
      <c r="L8413" s="26" t="s">
        <v>36607</v>
      </c>
      <c r="M8413" s="26">
        <v>380365965285</v>
      </c>
      <c r="N8413" s="26">
        <v>5623855100</v>
      </c>
    </row>
    <row r="8414" spans="1:14">
      <c r="A8414" s="26" t="s">
        <v>5469</v>
      </c>
      <c r="B8414" s="26" t="s">
        <v>5470</v>
      </c>
      <c r="C8414" s="26" t="s">
        <v>1604</v>
      </c>
      <c r="D8414" s="26" t="s">
        <v>24</v>
      </c>
      <c r="E8414" s="26" t="s">
        <v>36608</v>
      </c>
      <c r="F8414" s="26" t="s">
        <v>36609</v>
      </c>
      <c r="G8414" s="26" t="s">
        <v>9591</v>
      </c>
      <c r="H8414" s="26" t="s">
        <v>735</v>
      </c>
      <c r="I8414" s="26" t="s">
        <v>13448</v>
      </c>
      <c r="J8414" s="26" t="s">
        <v>1321</v>
      </c>
      <c r="K8414" s="26" t="s">
        <v>9597</v>
      </c>
      <c r="L8414" s="26" t="s">
        <v>13449</v>
      </c>
      <c r="M8414" s="26">
        <v>380673718718</v>
      </c>
      <c r="N8414" s="26">
        <v>521281603</v>
      </c>
    </row>
    <row r="8415" spans="1:14">
      <c r="A8415" s="26" t="s">
        <v>2346</v>
      </c>
      <c r="B8415" s="26" t="s">
        <v>2347</v>
      </c>
      <c r="C8415" s="26">
        <v>1985216</v>
      </c>
      <c r="D8415" s="26" t="s">
        <v>780</v>
      </c>
      <c r="E8415" s="26" t="s">
        <v>36610</v>
      </c>
      <c r="F8415" s="26" t="s">
        <v>36611</v>
      </c>
      <c r="G8415" s="26" t="s">
        <v>9601</v>
      </c>
      <c r="H8415" s="26" t="s">
        <v>133</v>
      </c>
      <c r="J8415" s="26" t="s">
        <v>146</v>
      </c>
      <c r="K8415" s="26" t="s">
        <v>9597</v>
      </c>
      <c r="L8415" s="26" t="s">
        <v>10938</v>
      </c>
      <c r="M8415" s="26">
        <v>380567460575</v>
      </c>
      <c r="N8415" s="26">
        <v>1210100000</v>
      </c>
    </row>
    <row r="8416" spans="1:14">
      <c r="A8416" s="26" t="s">
        <v>3490</v>
      </c>
      <c r="B8416" s="26" t="s">
        <v>3491</v>
      </c>
      <c r="C8416" s="26">
        <v>37916782</v>
      </c>
      <c r="D8416" s="26" t="s">
        <v>24</v>
      </c>
      <c r="E8416" s="26" t="s">
        <v>36612</v>
      </c>
      <c r="F8416" s="26" t="s">
        <v>36613</v>
      </c>
      <c r="G8416" s="26" t="s">
        <v>9579</v>
      </c>
      <c r="H8416" s="26" t="s">
        <v>392</v>
      </c>
      <c r="I8416" s="26" t="s">
        <v>17899</v>
      </c>
      <c r="J8416" s="26" t="s">
        <v>36614</v>
      </c>
      <c r="K8416" s="26" t="s">
        <v>9582</v>
      </c>
      <c r="L8416" s="26" t="s">
        <v>36615</v>
      </c>
      <c r="M8416" s="26">
        <v>380955832833</v>
      </c>
      <c r="N8416" s="26">
        <v>2123282501</v>
      </c>
    </row>
    <row r="8417" spans="1:14">
      <c r="A8417" s="26" t="s">
        <v>6939</v>
      </c>
      <c r="B8417" s="26" t="s">
        <v>6940</v>
      </c>
      <c r="C8417" s="26">
        <v>37867877</v>
      </c>
      <c r="D8417" s="26" t="s">
        <v>24</v>
      </c>
      <c r="E8417" s="26" t="s">
        <v>36616</v>
      </c>
      <c r="F8417" s="26" t="s">
        <v>36617</v>
      </c>
      <c r="G8417" s="26" t="s">
        <v>9579</v>
      </c>
      <c r="H8417" s="26" t="s">
        <v>987</v>
      </c>
      <c r="I8417" s="26" t="s">
        <v>9921</v>
      </c>
      <c r="J8417" s="26" t="s">
        <v>36618</v>
      </c>
      <c r="K8417" s="26" t="s">
        <v>9582</v>
      </c>
      <c r="L8417" s="26" t="s">
        <v>36619</v>
      </c>
      <c r="M8417" s="26">
        <v>380989116370</v>
      </c>
      <c r="N8417" s="26">
        <v>5620489501</v>
      </c>
    </row>
    <row r="8418" spans="1:14">
      <c r="A8418" s="26" t="s">
        <v>4316</v>
      </c>
      <c r="B8418" s="26" t="s">
        <v>4317</v>
      </c>
      <c r="C8418" s="26">
        <v>38943382</v>
      </c>
      <c r="D8418" s="26" t="s">
        <v>24</v>
      </c>
      <c r="E8418" s="26" t="s">
        <v>36620</v>
      </c>
      <c r="F8418" s="26" t="s">
        <v>36621</v>
      </c>
      <c r="G8418" s="26" t="s">
        <v>9586</v>
      </c>
      <c r="H8418" s="26" t="s">
        <v>576</v>
      </c>
      <c r="I8418" s="26" t="s">
        <v>10292</v>
      </c>
      <c r="J8418" s="26" t="s">
        <v>26643</v>
      </c>
      <c r="K8418" s="26" t="s">
        <v>9582</v>
      </c>
      <c r="L8418" s="26" t="s">
        <v>36622</v>
      </c>
      <c r="M8418" s="26">
        <v>380443550126</v>
      </c>
      <c r="N8418" s="26">
        <v>720581603</v>
      </c>
    </row>
    <row r="8419" spans="1:14">
      <c r="A8419" s="26" t="s">
        <v>7490</v>
      </c>
      <c r="B8419" s="26" t="s">
        <v>7491</v>
      </c>
      <c r="C8419" s="26">
        <v>42353872</v>
      </c>
      <c r="D8419" s="26" t="s">
        <v>24</v>
      </c>
      <c r="E8419" s="26" t="s">
        <v>36623</v>
      </c>
      <c r="F8419" s="26" t="s">
        <v>36624</v>
      </c>
      <c r="G8419" s="26" t="s">
        <v>9586</v>
      </c>
      <c r="H8419" s="26" t="s">
        <v>1025</v>
      </c>
      <c r="J8419" s="26" t="s">
        <v>1061</v>
      </c>
      <c r="K8419" s="26" t="s">
        <v>9597</v>
      </c>
      <c r="L8419" s="26" t="s">
        <v>36625</v>
      </c>
      <c r="M8419" s="26">
        <v>380686942526</v>
      </c>
      <c r="N8419" s="26">
        <v>5910700000</v>
      </c>
    </row>
    <row r="8420" spans="1:14">
      <c r="A8420" s="26" t="s">
        <v>3436</v>
      </c>
      <c r="B8420" s="26" t="s">
        <v>3437</v>
      </c>
      <c r="C8420" s="26">
        <v>1992268</v>
      </c>
      <c r="D8420" s="26" t="s">
        <v>780</v>
      </c>
      <c r="E8420" s="26" t="s">
        <v>36626</v>
      </c>
      <c r="F8420" s="26" t="s">
        <v>9787</v>
      </c>
      <c r="G8420" s="26" t="s">
        <v>9601</v>
      </c>
      <c r="H8420" s="26" t="s">
        <v>392</v>
      </c>
      <c r="J8420" s="26" t="s">
        <v>11322</v>
      </c>
      <c r="K8420" s="26" t="s">
        <v>9597</v>
      </c>
      <c r="L8420" s="26" t="s">
        <v>36627</v>
      </c>
      <c r="M8420" s="26">
        <v>380313154542</v>
      </c>
      <c r="N8420" s="26" t="e">
        <v>#N/A</v>
      </c>
    </row>
    <row r="8421" spans="1:14">
      <c r="A8421" s="26" t="s">
        <v>3230</v>
      </c>
      <c r="B8421" s="26" t="s">
        <v>3231</v>
      </c>
      <c r="C8421" s="26">
        <v>38562298</v>
      </c>
      <c r="D8421" s="26" t="s">
        <v>24</v>
      </c>
      <c r="E8421" s="26" t="s">
        <v>36628</v>
      </c>
      <c r="F8421" s="26" t="s">
        <v>36629</v>
      </c>
      <c r="G8421" s="26" t="s">
        <v>9591</v>
      </c>
      <c r="H8421" s="26" t="s">
        <v>375</v>
      </c>
      <c r="J8421" s="26" t="s">
        <v>36630</v>
      </c>
      <c r="K8421" s="26" t="s">
        <v>9582</v>
      </c>
      <c r="L8421" s="26" t="s">
        <v>36631</v>
      </c>
      <c r="M8421" s="26">
        <v>761958796286</v>
      </c>
      <c r="N8421" s="26">
        <v>1824410117</v>
      </c>
    </row>
    <row r="8422" spans="1:14">
      <c r="A8422" s="26" t="s">
        <v>8915</v>
      </c>
      <c r="B8422" s="26" t="s">
        <v>8916</v>
      </c>
      <c r="C8422" s="26">
        <v>41368558</v>
      </c>
      <c r="D8422" s="26" t="s">
        <v>24</v>
      </c>
      <c r="E8422" s="26" t="s">
        <v>36632</v>
      </c>
      <c r="F8422" s="26" t="s">
        <v>36633</v>
      </c>
      <c r="G8422" s="26" t="s">
        <v>9586</v>
      </c>
      <c r="H8422" s="26" t="s">
        <v>1401</v>
      </c>
      <c r="I8422" s="26" t="s">
        <v>11520</v>
      </c>
      <c r="J8422" s="26" t="s">
        <v>1442</v>
      </c>
      <c r="K8422" s="26" t="s">
        <v>9597</v>
      </c>
      <c r="L8422" s="26" t="s">
        <v>31141</v>
      </c>
      <c r="M8422" s="26">
        <v>761926631982</v>
      </c>
      <c r="N8422" s="26">
        <v>7123410100</v>
      </c>
    </row>
    <row r="8423" spans="1:14">
      <c r="A8423" s="26" t="s">
        <v>9063</v>
      </c>
      <c r="B8423" s="26" t="s">
        <v>9064</v>
      </c>
      <c r="C8423" s="26">
        <v>41977228</v>
      </c>
      <c r="D8423" s="26" t="s">
        <v>24</v>
      </c>
      <c r="E8423" s="26" t="s">
        <v>36634</v>
      </c>
      <c r="F8423" s="26" t="s">
        <v>36635</v>
      </c>
      <c r="G8423" s="26" t="s">
        <v>9586</v>
      </c>
      <c r="H8423" s="26" t="s">
        <v>1490</v>
      </c>
      <c r="I8423" s="26" t="s">
        <v>13151</v>
      </c>
      <c r="J8423" s="26" t="s">
        <v>36636</v>
      </c>
      <c r="K8423" s="26" t="s">
        <v>9582</v>
      </c>
      <c r="L8423" s="26" t="s">
        <v>36637</v>
      </c>
      <c r="M8423" s="26">
        <v>380986567767</v>
      </c>
      <c r="N8423" s="26">
        <v>7320510106</v>
      </c>
    </row>
    <row r="8424" spans="1:14">
      <c r="A8424" s="26" t="s">
        <v>5994</v>
      </c>
      <c r="B8424" s="26" t="s">
        <v>5995</v>
      </c>
      <c r="C8424" s="26">
        <v>31822150</v>
      </c>
      <c r="D8424" s="26" t="s">
        <v>1701</v>
      </c>
      <c r="E8424" s="26" t="s">
        <v>36638</v>
      </c>
      <c r="F8424" s="26" t="s">
        <v>36639</v>
      </c>
      <c r="G8424" s="26" t="s">
        <v>9601</v>
      </c>
      <c r="H8424" s="26" t="s">
        <v>835</v>
      </c>
      <c r="J8424" s="26" t="s">
        <v>5938</v>
      </c>
      <c r="K8424" s="26" t="s">
        <v>9606</v>
      </c>
      <c r="L8424" s="26" t="s">
        <v>36640</v>
      </c>
      <c r="M8424" s="26">
        <v>380516144610</v>
      </c>
      <c r="N8424" s="26">
        <v>4822355100</v>
      </c>
    </row>
    <row r="8425" spans="1:14">
      <c r="A8425" s="26" t="s">
        <v>4599</v>
      </c>
      <c r="B8425" s="26" t="s">
        <v>4600</v>
      </c>
      <c r="C8425" s="26">
        <v>38797880</v>
      </c>
      <c r="D8425" s="26" t="s">
        <v>24</v>
      </c>
      <c r="E8425" s="26" t="s">
        <v>36641</v>
      </c>
      <c r="F8425" s="26" t="s">
        <v>36642</v>
      </c>
      <c r="G8425" s="26" t="s">
        <v>9579</v>
      </c>
      <c r="H8425" s="26" t="s">
        <v>670</v>
      </c>
      <c r="I8425" s="26" t="s">
        <v>10789</v>
      </c>
      <c r="J8425" s="26" t="s">
        <v>14992</v>
      </c>
      <c r="K8425" s="26" t="s">
        <v>9582</v>
      </c>
      <c r="L8425" s="26" t="s">
        <v>36643</v>
      </c>
      <c r="M8425" s="26">
        <v>380965225893</v>
      </c>
      <c r="N8425" s="26">
        <v>1220310107</v>
      </c>
    </row>
    <row r="8426" spans="1:14">
      <c r="A8426" s="26" t="s">
        <v>6107</v>
      </c>
      <c r="B8426" s="26" t="s">
        <v>6108</v>
      </c>
      <c r="C8426" s="26">
        <v>38407591</v>
      </c>
      <c r="D8426" s="26" t="s">
        <v>24</v>
      </c>
      <c r="E8426" s="26" t="s">
        <v>36644</v>
      </c>
      <c r="F8426" s="26" t="s">
        <v>36645</v>
      </c>
      <c r="G8426" s="26" t="s">
        <v>9586</v>
      </c>
      <c r="H8426" s="26" t="s">
        <v>885</v>
      </c>
      <c r="I8426" s="26" t="s">
        <v>11363</v>
      </c>
      <c r="J8426" s="26" t="s">
        <v>36646</v>
      </c>
      <c r="K8426" s="26" t="s">
        <v>9582</v>
      </c>
      <c r="L8426" s="26" t="s">
        <v>36647</v>
      </c>
      <c r="M8426" s="26">
        <v>380965643762</v>
      </c>
      <c r="N8426" s="26">
        <v>5120281001</v>
      </c>
    </row>
    <row r="8427" spans="1:14">
      <c r="A8427" s="26" t="s">
        <v>1637</v>
      </c>
      <c r="B8427" s="26" t="s">
        <v>1638</v>
      </c>
      <c r="C8427" s="26">
        <v>3082961</v>
      </c>
      <c r="D8427" s="26" t="s">
        <v>780</v>
      </c>
      <c r="E8427" s="26" t="s">
        <v>36648</v>
      </c>
      <c r="F8427" s="26" t="s">
        <v>36649</v>
      </c>
      <c r="G8427" s="26" t="s">
        <v>9601</v>
      </c>
      <c r="H8427" s="26" t="s">
        <v>27</v>
      </c>
      <c r="J8427" s="26" t="s">
        <v>36</v>
      </c>
      <c r="K8427" s="26" t="s">
        <v>9597</v>
      </c>
      <c r="L8427" s="26" t="s">
        <v>10535</v>
      </c>
      <c r="M8427" s="26">
        <v>380432670224</v>
      </c>
      <c r="N8427" s="26">
        <v>510100000</v>
      </c>
    </row>
    <row r="8428" spans="1:14">
      <c r="A8428" s="26" t="s">
        <v>5994</v>
      </c>
      <c r="B8428" s="26" t="s">
        <v>5995</v>
      </c>
      <c r="C8428" s="26">
        <v>31822150</v>
      </c>
      <c r="D8428" s="26" t="s">
        <v>1701</v>
      </c>
      <c r="E8428" s="26" t="s">
        <v>36650</v>
      </c>
      <c r="F8428" s="26" t="s">
        <v>36651</v>
      </c>
      <c r="G8428" s="26" t="s">
        <v>9601</v>
      </c>
      <c r="H8428" s="26" t="s">
        <v>835</v>
      </c>
      <c r="J8428" s="26" t="s">
        <v>27644</v>
      </c>
      <c r="K8428" s="26" t="s">
        <v>9606</v>
      </c>
      <c r="L8428" s="26" t="s">
        <v>27645</v>
      </c>
      <c r="M8428" s="26">
        <v>380512632003</v>
      </c>
      <c r="N8428" s="26">
        <v>3223384602</v>
      </c>
    </row>
    <row r="8429" spans="1:14">
      <c r="A8429" s="26" t="s">
        <v>8253</v>
      </c>
      <c r="B8429" s="26" t="s">
        <v>8254</v>
      </c>
      <c r="C8429" s="26">
        <v>2003623</v>
      </c>
      <c r="D8429" s="26" t="s">
        <v>780</v>
      </c>
      <c r="E8429" s="26" t="s">
        <v>36652</v>
      </c>
      <c r="F8429" s="26" t="s">
        <v>36653</v>
      </c>
      <c r="G8429" s="26" t="s">
        <v>9601</v>
      </c>
      <c r="H8429" s="26" t="s">
        <v>1122</v>
      </c>
      <c r="J8429" s="26" t="s">
        <v>8039</v>
      </c>
      <c r="K8429" s="26" t="s">
        <v>9597</v>
      </c>
      <c r="L8429" s="26" t="s">
        <v>36654</v>
      </c>
      <c r="M8429" s="26">
        <v>761147524768</v>
      </c>
      <c r="N8429" s="26">
        <v>6310100000</v>
      </c>
    </row>
    <row r="8430" spans="1:14">
      <c r="A8430" s="26" t="s">
        <v>5056</v>
      </c>
      <c r="B8430" s="26" t="s">
        <v>5053</v>
      </c>
      <c r="C8430" s="26">
        <v>20763852</v>
      </c>
      <c r="D8430" s="26" t="s">
        <v>780</v>
      </c>
      <c r="E8430" s="26" t="s">
        <v>36655</v>
      </c>
      <c r="F8430" s="26" t="s">
        <v>9787</v>
      </c>
      <c r="G8430" s="26" t="s">
        <v>9601</v>
      </c>
      <c r="H8430" s="26" t="s">
        <v>735</v>
      </c>
      <c r="I8430" s="26" t="s">
        <v>9605</v>
      </c>
      <c r="J8430" s="26" t="s">
        <v>5054</v>
      </c>
      <c r="K8430" s="26" t="s">
        <v>9606</v>
      </c>
      <c r="L8430" s="26" t="s">
        <v>9607</v>
      </c>
      <c r="M8430" s="26">
        <v>380980199414</v>
      </c>
      <c r="N8430" s="26">
        <v>4621555600</v>
      </c>
    </row>
    <row r="8431" spans="1:14">
      <c r="A8431" s="26" t="s">
        <v>3629</v>
      </c>
      <c r="B8431" s="26" t="s">
        <v>3630</v>
      </c>
      <c r="C8431" s="26">
        <v>40214913</v>
      </c>
      <c r="D8431" s="26" t="s">
        <v>24</v>
      </c>
      <c r="E8431" s="26" t="s">
        <v>36656</v>
      </c>
      <c r="F8431" s="26" t="s">
        <v>36657</v>
      </c>
      <c r="G8431" s="26" t="s">
        <v>9586</v>
      </c>
      <c r="H8431" s="26" t="s">
        <v>468</v>
      </c>
      <c r="I8431" s="26" t="s">
        <v>9850</v>
      </c>
      <c r="J8431" s="26" t="s">
        <v>254</v>
      </c>
      <c r="K8431" s="26" t="s">
        <v>9582</v>
      </c>
      <c r="L8431" s="26" t="s">
        <v>36658</v>
      </c>
      <c r="M8431" s="26">
        <v>380613621644</v>
      </c>
      <c r="N8431" s="26">
        <v>123182004</v>
      </c>
    </row>
    <row r="8432" spans="1:14">
      <c r="A8432" s="26" t="s">
        <v>8930</v>
      </c>
      <c r="B8432" s="26" t="s">
        <v>8931</v>
      </c>
      <c r="C8432" s="26">
        <v>25974252</v>
      </c>
      <c r="D8432" s="26" t="s">
        <v>780</v>
      </c>
      <c r="E8432" s="26" t="s">
        <v>36659</v>
      </c>
      <c r="F8432" s="26" t="s">
        <v>36660</v>
      </c>
      <c r="G8432" s="26" t="s">
        <v>9601</v>
      </c>
      <c r="H8432" s="26" t="s">
        <v>1401</v>
      </c>
      <c r="J8432" s="26" t="s">
        <v>1454</v>
      </c>
      <c r="K8432" s="26" t="s">
        <v>9597</v>
      </c>
      <c r="L8432" s="26" t="s">
        <v>36661</v>
      </c>
      <c r="M8432" s="26">
        <v>761106599871</v>
      </c>
      <c r="N8432" s="26">
        <v>524885203</v>
      </c>
    </row>
    <row r="8433" spans="1:14">
      <c r="A8433" s="26" t="s">
        <v>9249</v>
      </c>
      <c r="B8433" s="26" t="s">
        <v>9250</v>
      </c>
      <c r="C8433" s="26">
        <v>41811158</v>
      </c>
      <c r="D8433" s="26" t="s">
        <v>24</v>
      </c>
      <c r="E8433" s="26" t="s">
        <v>36662</v>
      </c>
      <c r="F8433" s="26" t="s">
        <v>36663</v>
      </c>
      <c r="G8433" s="26" t="s">
        <v>9586</v>
      </c>
      <c r="H8433" s="26" t="s">
        <v>1490</v>
      </c>
      <c r="I8433" s="26" t="s">
        <v>11202</v>
      </c>
      <c r="J8433" s="26" t="s">
        <v>36664</v>
      </c>
      <c r="K8433" s="26" t="s">
        <v>9582</v>
      </c>
      <c r="L8433" s="26" t="s">
        <v>36665</v>
      </c>
      <c r="M8433" s="26">
        <v>380971324158</v>
      </c>
      <c r="N8433" s="26">
        <v>7324586003</v>
      </c>
    </row>
    <row r="8434" spans="1:14">
      <c r="A8434" s="26" t="s">
        <v>4111</v>
      </c>
      <c r="B8434" s="26" t="s">
        <v>4046</v>
      </c>
      <c r="C8434" s="26">
        <v>42352786</v>
      </c>
      <c r="D8434" s="26" t="s">
        <v>780</v>
      </c>
      <c r="E8434" s="26" t="s">
        <v>36666</v>
      </c>
      <c r="F8434" s="26" t="s">
        <v>36667</v>
      </c>
      <c r="G8434" s="26" t="s">
        <v>9601</v>
      </c>
      <c r="H8434" s="26" t="s">
        <v>506</v>
      </c>
      <c r="J8434" s="26" t="s">
        <v>526</v>
      </c>
      <c r="K8434" s="26" t="s">
        <v>9597</v>
      </c>
      <c r="L8434" s="26" t="s">
        <v>30903</v>
      </c>
      <c r="M8434" s="26">
        <v>380342549220</v>
      </c>
      <c r="N8434" s="26">
        <v>2610100000</v>
      </c>
    </row>
    <row r="8435" spans="1:14">
      <c r="A8435" s="26" t="s">
        <v>5779</v>
      </c>
      <c r="B8435" s="26" t="s">
        <v>5780</v>
      </c>
      <c r="C8435" s="26">
        <v>21467676</v>
      </c>
      <c r="D8435" s="26" t="s">
        <v>24</v>
      </c>
      <c r="E8435" s="26" t="s">
        <v>36668</v>
      </c>
      <c r="F8435" s="26" t="s">
        <v>12687</v>
      </c>
      <c r="G8435" s="26" t="s">
        <v>9586</v>
      </c>
      <c r="H8435" s="26" t="s">
        <v>799</v>
      </c>
      <c r="J8435" s="26" t="s">
        <v>800</v>
      </c>
      <c r="K8435" s="26" t="s">
        <v>9597</v>
      </c>
      <c r="L8435" s="26" t="s">
        <v>25026</v>
      </c>
      <c r="M8435" s="26">
        <v>760890743120</v>
      </c>
      <c r="N8435" s="26">
        <v>4822784009</v>
      </c>
    </row>
    <row r="8436" spans="1:14">
      <c r="A8436" s="26" t="s">
        <v>3176</v>
      </c>
      <c r="B8436" s="26" t="s">
        <v>3177</v>
      </c>
      <c r="C8436" s="26">
        <v>39045431</v>
      </c>
      <c r="D8436" s="26" t="s">
        <v>24</v>
      </c>
      <c r="E8436" s="26" t="s">
        <v>36669</v>
      </c>
      <c r="F8436" s="26" t="s">
        <v>36670</v>
      </c>
      <c r="G8436" s="26" t="s">
        <v>9586</v>
      </c>
      <c r="H8436" s="26" t="s">
        <v>375</v>
      </c>
      <c r="I8436" s="26" t="s">
        <v>20099</v>
      </c>
      <c r="J8436" s="26" t="s">
        <v>36671</v>
      </c>
      <c r="K8436" s="26" t="s">
        <v>9582</v>
      </c>
      <c r="L8436" s="26" t="s">
        <v>36672</v>
      </c>
      <c r="M8436" s="26">
        <v>380416194287</v>
      </c>
      <c r="N8436" s="26">
        <v>1822855117</v>
      </c>
    </row>
    <row r="8437" spans="1:14">
      <c r="A8437" s="26" t="s">
        <v>2129</v>
      </c>
      <c r="B8437" s="26" t="s">
        <v>2130</v>
      </c>
      <c r="C8437" s="26">
        <v>38541660</v>
      </c>
      <c r="D8437" s="26" t="s">
        <v>24</v>
      </c>
      <c r="E8437" s="26" t="s">
        <v>36673</v>
      </c>
      <c r="F8437" s="26" t="s">
        <v>36674</v>
      </c>
      <c r="G8437" s="26" t="s">
        <v>9579</v>
      </c>
      <c r="H8437" s="26" t="s">
        <v>103</v>
      </c>
      <c r="I8437" s="26" t="s">
        <v>20153</v>
      </c>
      <c r="J8437" s="26" t="s">
        <v>36675</v>
      </c>
      <c r="K8437" s="26" t="s">
        <v>9582</v>
      </c>
      <c r="L8437" s="26" t="s">
        <v>36676</v>
      </c>
      <c r="M8437" s="26">
        <v>380680341263</v>
      </c>
      <c r="N8437" s="26">
        <v>724587801</v>
      </c>
    </row>
    <row r="8438" spans="1:14">
      <c r="A8438" s="26" t="s">
        <v>7917</v>
      </c>
      <c r="B8438" s="26" t="s">
        <v>7918</v>
      </c>
      <c r="C8438" s="26">
        <v>38552866</v>
      </c>
      <c r="D8438" s="26" t="s">
        <v>24</v>
      </c>
      <c r="E8438" s="26" t="s">
        <v>36677</v>
      </c>
      <c r="F8438" s="26" t="s">
        <v>36678</v>
      </c>
      <c r="G8438" s="26" t="s">
        <v>9586</v>
      </c>
      <c r="H8438" s="26" t="s">
        <v>1122</v>
      </c>
      <c r="I8438" s="26" t="s">
        <v>11379</v>
      </c>
      <c r="J8438" s="26" t="s">
        <v>36679</v>
      </c>
      <c r="K8438" s="26" t="s">
        <v>9906</v>
      </c>
      <c r="L8438" s="26" t="s">
        <v>36680</v>
      </c>
      <c r="M8438" s="26">
        <v>380960766143</v>
      </c>
      <c r="N8438" s="26">
        <v>6322655142</v>
      </c>
    </row>
    <row r="8439" spans="1:14">
      <c r="A8439" s="26" t="s">
        <v>8843</v>
      </c>
      <c r="B8439" s="26" t="s">
        <v>8844</v>
      </c>
      <c r="C8439" s="26">
        <v>39068066</v>
      </c>
      <c r="D8439" s="26" t="s">
        <v>24</v>
      </c>
      <c r="E8439" s="26" t="s">
        <v>36681</v>
      </c>
      <c r="F8439" s="26" t="s">
        <v>36682</v>
      </c>
      <c r="G8439" s="26" t="s">
        <v>9586</v>
      </c>
      <c r="H8439" s="26" t="s">
        <v>1401</v>
      </c>
      <c r="I8439" s="26" t="s">
        <v>11333</v>
      </c>
      <c r="J8439" s="26" t="s">
        <v>36683</v>
      </c>
      <c r="K8439" s="26" t="s">
        <v>9582</v>
      </c>
      <c r="L8439" s="26" t="s">
        <v>36684</v>
      </c>
      <c r="M8439" s="26">
        <v>380671717772</v>
      </c>
      <c r="N8439" s="26">
        <v>7121583901</v>
      </c>
    </row>
    <row r="8440" spans="1:14">
      <c r="A8440" s="26" t="s">
        <v>7207</v>
      </c>
      <c r="B8440" s="26" t="s">
        <v>7208</v>
      </c>
      <c r="C8440" s="26">
        <v>1111032</v>
      </c>
      <c r="D8440" s="26" t="s">
        <v>780</v>
      </c>
      <c r="E8440" s="26" t="s">
        <v>36685</v>
      </c>
      <c r="F8440" s="26" t="s">
        <v>36686</v>
      </c>
      <c r="G8440" s="26" t="s">
        <v>9601</v>
      </c>
      <c r="H8440" s="26" t="s">
        <v>987</v>
      </c>
      <c r="J8440" s="26" t="s">
        <v>1008</v>
      </c>
      <c r="K8440" s="26" t="s">
        <v>9597</v>
      </c>
      <c r="L8440" s="26" t="s">
        <v>16570</v>
      </c>
      <c r="M8440" s="26">
        <v>380673613239</v>
      </c>
      <c r="N8440" s="26">
        <v>122086501</v>
      </c>
    </row>
    <row r="8441" spans="1:14">
      <c r="A8441" s="26" t="s">
        <v>3223</v>
      </c>
      <c r="B8441" s="26" t="s">
        <v>3224</v>
      </c>
      <c r="C8441" s="26">
        <v>13549377</v>
      </c>
      <c r="D8441" s="26" t="s">
        <v>780</v>
      </c>
      <c r="E8441" s="26" t="s">
        <v>36687</v>
      </c>
      <c r="F8441" s="26" t="s">
        <v>36688</v>
      </c>
      <c r="G8441" s="26" t="s">
        <v>9601</v>
      </c>
      <c r="H8441" s="26" t="s">
        <v>375</v>
      </c>
      <c r="J8441" s="26" t="s">
        <v>36689</v>
      </c>
      <c r="K8441" s="26" t="s">
        <v>9582</v>
      </c>
      <c r="L8441" s="26" t="s">
        <v>36690</v>
      </c>
      <c r="M8441" s="26">
        <v>380966878097</v>
      </c>
      <c r="N8441" s="26">
        <v>1820855313</v>
      </c>
    </row>
    <row r="8442" spans="1:14">
      <c r="A8442" s="26" t="s">
        <v>2137</v>
      </c>
      <c r="B8442" s="26" t="s">
        <v>2138</v>
      </c>
      <c r="C8442" s="26">
        <v>38485879</v>
      </c>
      <c r="D8442" s="26" t="s">
        <v>24</v>
      </c>
      <c r="E8442" s="26" t="s">
        <v>36691</v>
      </c>
      <c r="F8442" s="26" t="s">
        <v>36692</v>
      </c>
      <c r="G8442" s="26" t="s">
        <v>9579</v>
      </c>
      <c r="H8442" s="26" t="s">
        <v>103</v>
      </c>
      <c r="I8442" s="26" t="s">
        <v>10489</v>
      </c>
      <c r="J8442" s="26" t="s">
        <v>36693</v>
      </c>
      <c r="K8442" s="26" t="s">
        <v>9582</v>
      </c>
      <c r="L8442" s="26" t="s">
        <v>36694</v>
      </c>
      <c r="M8442" s="26">
        <v>761938212080</v>
      </c>
      <c r="N8442" s="26">
        <v>725084701</v>
      </c>
    </row>
    <row r="8443" spans="1:14">
      <c r="A8443" s="26" t="s">
        <v>2035</v>
      </c>
      <c r="B8443" s="26" t="s">
        <v>2036</v>
      </c>
      <c r="C8443" s="26">
        <v>1983163</v>
      </c>
      <c r="D8443" s="26" t="s">
        <v>780</v>
      </c>
      <c r="E8443" s="26" t="s">
        <v>36695</v>
      </c>
      <c r="F8443" s="26" t="s">
        <v>36696</v>
      </c>
      <c r="G8443" s="26" t="s">
        <v>9601</v>
      </c>
      <c r="H8443" s="26" t="s">
        <v>103</v>
      </c>
      <c r="I8443" s="26" t="s">
        <v>10208</v>
      </c>
      <c r="J8443" s="26" t="s">
        <v>36697</v>
      </c>
      <c r="K8443" s="26" t="s">
        <v>9582</v>
      </c>
      <c r="L8443" s="26" t="s">
        <v>36698</v>
      </c>
      <c r="M8443" s="26">
        <v>761010144669</v>
      </c>
      <c r="N8443" s="26">
        <v>722881813</v>
      </c>
    </row>
    <row r="8444" spans="1:14">
      <c r="A8444" s="26" t="s">
        <v>7827</v>
      </c>
      <c r="B8444" s="26" t="s">
        <v>7832</v>
      </c>
      <c r="C8444" s="26">
        <v>40247577</v>
      </c>
      <c r="D8444" s="26" t="s">
        <v>24</v>
      </c>
      <c r="E8444" s="26" t="s">
        <v>36699</v>
      </c>
      <c r="F8444" s="26" t="s">
        <v>36700</v>
      </c>
      <c r="G8444" s="26" t="s">
        <v>9591</v>
      </c>
      <c r="H8444" s="26" t="s">
        <v>1088</v>
      </c>
      <c r="I8444" s="26" t="s">
        <v>10069</v>
      </c>
      <c r="J8444" s="26" t="s">
        <v>36701</v>
      </c>
      <c r="K8444" s="26" t="s">
        <v>9582</v>
      </c>
      <c r="L8444" s="26" t="s">
        <v>36702</v>
      </c>
      <c r="M8444" s="26">
        <v>380987419483</v>
      </c>
      <c r="N8444" s="26">
        <v>524580807</v>
      </c>
    </row>
    <row r="8445" spans="1:14">
      <c r="A8445" s="26" t="s">
        <v>5527</v>
      </c>
      <c r="B8445" s="26" t="s">
        <v>5528</v>
      </c>
      <c r="C8445" s="26">
        <v>2125800</v>
      </c>
      <c r="D8445" s="26" t="s">
        <v>24</v>
      </c>
      <c r="E8445" s="26" t="s">
        <v>36703</v>
      </c>
      <c r="F8445" s="26" t="s">
        <v>36704</v>
      </c>
      <c r="G8445" s="26" t="s">
        <v>9591</v>
      </c>
      <c r="H8445" s="26" t="s">
        <v>799</v>
      </c>
      <c r="J8445" s="26" t="s">
        <v>800</v>
      </c>
      <c r="K8445" s="26" t="s">
        <v>9597</v>
      </c>
      <c r="L8445" s="26" t="s">
        <v>36705</v>
      </c>
      <c r="M8445" s="26">
        <v>380442363204</v>
      </c>
      <c r="N8445" s="26">
        <v>4822784009</v>
      </c>
    </row>
    <row r="8446" spans="1:14">
      <c r="A8446" s="26" t="s">
        <v>4558</v>
      </c>
      <c r="B8446" s="26" t="s">
        <v>4559</v>
      </c>
      <c r="C8446" s="26">
        <v>38073489</v>
      </c>
      <c r="D8446" s="26" t="s">
        <v>24</v>
      </c>
      <c r="E8446" s="26" t="s">
        <v>36706</v>
      </c>
      <c r="F8446" s="26" t="s">
        <v>36707</v>
      </c>
      <c r="G8446" s="26" t="s">
        <v>9579</v>
      </c>
      <c r="H8446" s="26" t="s">
        <v>576</v>
      </c>
      <c r="I8446" s="26" t="s">
        <v>10808</v>
      </c>
      <c r="J8446" s="26" t="s">
        <v>36708</v>
      </c>
      <c r="K8446" s="26" t="s">
        <v>9582</v>
      </c>
      <c r="L8446" s="26" t="s">
        <v>36709</v>
      </c>
      <c r="M8446" s="26">
        <v>380984439374</v>
      </c>
      <c r="N8446" s="26">
        <v>3225588201</v>
      </c>
    </row>
    <row r="8447" spans="1:14">
      <c r="A8447" s="26" t="s">
        <v>8843</v>
      </c>
      <c r="B8447" s="26" t="s">
        <v>8844</v>
      </c>
      <c r="C8447" s="26">
        <v>39068066</v>
      </c>
      <c r="D8447" s="26" t="s">
        <v>24</v>
      </c>
      <c r="E8447" s="26" t="s">
        <v>36710</v>
      </c>
      <c r="F8447" s="26" t="s">
        <v>22707</v>
      </c>
      <c r="G8447" s="26" t="s">
        <v>9586</v>
      </c>
      <c r="H8447" s="26" t="s">
        <v>1401</v>
      </c>
      <c r="I8447" s="26" t="s">
        <v>11333</v>
      </c>
      <c r="J8447" s="26" t="s">
        <v>11439</v>
      </c>
      <c r="K8447" s="26" t="s">
        <v>9582</v>
      </c>
      <c r="L8447" s="26" t="s">
        <v>36711</v>
      </c>
      <c r="M8447" s="26">
        <v>380983963060</v>
      </c>
      <c r="N8447" s="26">
        <v>121181502</v>
      </c>
    </row>
    <row r="8448" spans="1:14">
      <c r="A8448" s="26" t="s">
        <v>6828</v>
      </c>
      <c r="B8448" s="26" t="s">
        <v>6829</v>
      </c>
      <c r="C8448" s="26">
        <v>1204348</v>
      </c>
      <c r="D8448" s="26" t="s">
        <v>780</v>
      </c>
      <c r="E8448" s="26" t="s">
        <v>36712</v>
      </c>
      <c r="F8448" s="26" t="s">
        <v>20127</v>
      </c>
      <c r="G8448" s="26" t="s">
        <v>9601</v>
      </c>
      <c r="H8448" s="26" t="s">
        <v>949</v>
      </c>
      <c r="I8448" s="26" t="s">
        <v>977</v>
      </c>
      <c r="J8448" s="26" t="s">
        <v>977</v>
      </c>
      <c r="K8448" s="26" t="s">
        <v>9597</v>
      </c>
      <c r="L8448" s="26" t="s">
        <v>36713</v>
      </c>
      <c r="M8448" s="26">
        <v>380532563140</v>
      </c>
      <c r="N8448" s="26">
        <v>4424080504</v>
      </c>
    </row>
    <row r="8449" spans="1:14">
      <c r="A8449" s="26" t="s">
        <v>1829</v>
      </c>
      <c r="B8449" s="26" t="s">
        <v>1830</v>
      </c>
      <c r="C8449" s="26">
        <v>37048032</v>
      </c>
      <c r="D8449" s="26" t="s">
        <v>24</v>
      </c>
      <c r="E8449" s="26" t="s">
        <v>36714</v>
      </c>
      <c r="F8449" s="26" t="s">
        <v>36715</v>
      </c>
      <c r="G8449" s="26" t="s">
        <v>9586</v>
      </c>
      <c r="H8449" s="26" t="s">
        <v>27</v>
      </c>
      <c r="I8449" s="26" t="s">
        <v>12860</v>
      </c>
      <c r="J8449" s="26" t="s">
        <v>1828</v>
      </c>
      <c r="K8449" s="26" t="s">
        <v>9606</v>
      </c>
      <c r="L8449" s="26" t="s">
        <v>36716</v>
      </c>
      <c r="M8449" s="26">
        <v>380435621772</v>
      </c>
      <c r="N8449" s="26">
        <v>522855100</v>
      </c>
    </row>
    <row r="8450" spans="1:14">
      <c r="A8450" s="26" t="s">
        <v>6161</v>
      </c>
      <c r="B8450" s="26" t="s">
        <v>6162</v>
      </c>
      <c r="C8450" s="26">
        <v>5446404</v>
      </c>
      <c r="D8450" s="26" t="s">
        <v>780</v>
      </c>
      <c r="E8450" s="26" t="s">
        <v>36717</v>
      </c>
      <c r="F8450" s="26" t="s">
        <v>10111</v>
      </c>
      <c r="G8450" s="26" t="s">
        <v>9601</v>
      </c>
      <c r="H8450" s="26" t="s">
        <v>885</v>
      </c>
      <c r="I8450" s="26" t="s">
        <v>11190</v>
      </c>
      <c r="J8450" s="26" t="s">
        <v>6163</v>
      </c>
      <c r="K8450" s="26" t="s">
        <v>9597</v>
      </c>
      <c r="L8450" s="26" t="s">
        <v>36718</v>
      </c>
      <c r="M8450" s="26">
        <v>380484331231</v>
      </c>
      <c r="N8450" s="26">
        <v>5122310300</v>
      </c>
    </row>
    <row r="8451" spans="1:14">
      <c r="A8451" s="26" t="s">
        <v>5994</v>
      </c>
      <c r="B8451" s="26" t="s">
        <v>5995</v>
      </c>
      <c r="C8451" s="26">
        <v>31822150</v>
      </c>
      <c r="D8451" s="26" t="s">
        <v>1701</v>
      </c>
      <c r="E8451" s="26" t="s">
        <v>36719</v>
      </c>
      <c r="F8451" s="26" t="s">
        <v>36720</v>
      </c>
      <c r="G8451" s="26" t="s">
        <v>9601</v>
      </c>
      <c r="H8451" s="26" t="s">
        <v>835</v>
      </c>
      <c r="J8451" s="26" t="s">
        <v>848</v>
      </c>
      <c r="K8451" s="26" t="s">
        <v>9597</v>
      </c>
      <c r="L8451" s="26" t="s">
        <v>36721</v>
      </c>
      <c r="M8451" s="26">
        <v>380671809961</v>
      </c>
      <c r="N8451" s="26">
        <v>4623010100</v>
      </c>
    </row>
    <row r="8452" spans="1:14">
      <c r="A8452" s="26" t="s">
        <v>8893</v>
      </c>
      <c r="B8452" s="26" t="s">
        <v>8894</v>
      </c>
      <c r="C8452" s="26">
        <v>41937159</v>
      </c>
      <c r="D8452" s="26" t="s">
        <v>24</v>
      </c>
      <c r="E8452" s="26" t="s">
        <v>36722</v>
      </c>
      <c r="F8452" s="26" t="s">
        <v>36723</v>
      </c>
      <c r="G8452" s="26" t="s">
        <v>9586</v>
      </c>
      <c r="H8452" s="26" t="s">
        <v>1401</v>
      </c>
      <c r="I8452" s="26" t="s">
        <v>9696</v>
      </c>
      <c r="J8452" s="26" t="s">
        <v>8895</v>
      </c>
      <c r="K8452" s="26" t="s">
        <v>9606</v>
      </c>
      <c r="L8452" s="26" t="s">
        <v>36724</v>
      </c>
      <c r="M8452" s="26">
        <v>380474962889</v>
      </c>
      <c r="N8452" s="26">
        <v>520685502</v>
      </c>
    </row>
    <row r="8453" spans="1:14">
      <c r="A8453" s="26" t="s">
        <v>4316</v>
      </c>
      <c r="B8453" s="26" t="s">
        <v>4317</v>
      </c>
      <c r="C8453" s="26">
        <v>38943382</v>
      </c>
      <c r="D8453" s="26" t="s">
        <v>24</v>
      </c>
      <c r="E8453" s="26" t="s">
        <v>36725</v>
      </c>
      <c r="F8453" s="26" t="s">
        <v>36726</v>
      </c>
      <c r="G8453" s="26" t="s">
        <v>9586</v>
      </c>
      <c r="H8453" s="26" t="s">
        <v>576</v>
      </c>
      <c r="I8453" s="26" t="s">
        <v>10292</v>
      </c>
      <c r="J8453" s="26" t="s">
        <v>25589</v>
      </c>
      <c r="K8453" s="26" t="s">
        <v>9582</v>
      </c>
      <c r="L8453" s="26" t="s">
        <v>36727</v>
      </c>
      <c r="M8453" s="26">
        <v>380459832616</v>
      </c>
      <c r="N8453" s="26">
        <v>521487803</v>
      </c>
    </row>
    <row r="8454" spans="1:14">
      <c r="A8454" s="26" t="s">
        <v>8397</v>
      </c>
      <c r="B8454" s="26" t="s">
        <v>8398</v>
      </c>
      <c r="C8454" s="26">
        <v>38366849</v>
      </c>
      <c r="D8454" s="26" t="s">
        <v>24</v>
      </c>
      <c r="E8454" s="26" t="s">
        <v>36728</v>
      </c>
      <c r="F8454" s="26" t="s">
        <v>36729</v>
      </c>
      <c r="G8454" s="26" t="s">
        <v>9586</v>
      </c>
      <c r="H8454" s="26" t="s">
        <v>1269</v>
      </c>
      <c r="I8454" s="26" t="s">
        <v>11815</v>
      </c>
      <c r="J8454" s="26" t="s">
        <v>9516</v>
      </c>
      <c r="K8454" s="26" t="s">
        <v>9582</v>
      </c>
      <c r="L8454" s="26" t="s">
        <v>36730</v>
      </c>
      <c r="M8454" s="26">
        <v>380554640215</v>
      </c>
      <c r="N8454" s="26">
        <v>2321180104</v>
      </c>
    </row>
    <row r="8455" spans="1:14">
      <c r="A8455" s="26" t="s">
        <v>9287</v>
      </c>
      <c r="B8455" s="26" t="s">
        <v>9288</v>
      </c>
      <c r="C8455" s="26">
        <v>38453281</v>
      </c>
      <c r="D8455" s="26" t="s">
        <v>24</v>
      </c>
      <c r="E8455" s="26" t="s">
        <v>36731</v>
      </c>
      <c r="F8455" s="26" t="s">
        <v>36732</v>
      </c>
      <c r="G8455" s="26" t="s">
        <v>9586</v>
      </c>
      <c r="H8455" s="26" t="s">
        <v>1573</v>
      </c>
      <c r="I8455" s="26" t="s">
        <v>25808</v>
      </c>
      <c r="J8455" s="26" t="s">
        <v>36733</v>
      </c>
      <c r="K8455" s="26" t="s">
        <v>9582</v>
      </c>
      <c r="L8455" s="26" t="s">
        <v>36734</v>
      </c>
      <c r="M8455" s="26">
        <v>380975137160</v>
      </c>
      <c r="N8455" s="26">
        <v>7420888801</v>
      </c>
    </row>
    <row r="8456" spans="1:14">
      <c r="A8456" s="26" t="s">
        <v>3361</v>
      </c>
      <c r="B8456" s="26" t="s">
        <v>3362</v>
      </c>
      <c r="C8456" s="26">
        <v>38236420</v>
      </c>
      <c r="D8456" s="26" t="s">
        <v>24</v>
      </c>
      <c r="E8456" s="26" t="s">
        <v>36735</v>
      </c>
      <c r="F8456" s="26" t="s">
        <v>36736</v>
      </c>
      <c r="G8456" s="26" t="s">
        <v>9586</v>
      </c>
      <c r="H8456" s="26" t="s">
        <v>392</v>
      </c>
      <c r="I8456" s="26" t="s">
        <v>12978</v>
      </c>
      <c r="J8456" s="26" t="s">
        <v>36737</v>
      </c>
      <c r="K8456" s="26" t="s">
        <v>9582</v>
      </c>
      <c r="L8456" s="26" t="s">
        <v>36738</v>
      </c>
      <c r="M8456" s="26">
        <v>380313178444</v>
      </c>
      <c r="N8456" s="26">
        <v>2122782201</v>
      </c>
    </row>
    <row r="8457" spans="1:14">
      <c r="A8457" s="26" t="s">
        <v>5720</v>
      </c>
      <c r="B8457" s="26" t="s">
        <v>5721</v>
      </c>
      <c r="C8457" s="26">
        <v>42376659</v>
      </c>
      <c r="D8457" s="26" t="s">
        <v>780</v>
      </c>
      <c r="E8457" s="26" t="s">
        <v>36739</v>
      </c>
      <c r="F8457" s="26" t="s">
        <v>36740</v>
      </c>
      <c r="G8457" s="26" t="s">
        <v>9601</v>
      </c>
      <c r="H8457" s="26" t="s">
        <v>799</v>
      </c>
      <c r="J8457" s="26" t="s">
        <v>800</v>
      </c>
      <c r="K8457" s="26" t="s">
        <v>9597</v>
      </c>
      <c r="L8457" s="26" t="s">
        <v>36741</v>
      </c>
      <c r="M8457" s="26">
        <v>380444685078</v>
      </c>
      <c r="N8457" s="26">
        <v>4822784009</v>
      </c>
    </row>
    <row r="8458" spans="1:14">
      <c r="A8458" s="26" t="s">
        <v>5874</v>
      </c>
      <c r="B8458" s="26" t="s">
        <v>5875</v>
      </c>
      <c r="C8458" s="26" t="s">
        <v>1604</v>
      </c>
      <c r="D8458" s="26" t="s">
        <v>24</v>
      </c>
      <c r="E8458" s="26" t="s">
        <v>36742</v>
      </c>
      <c r="F8458" s="26" t="s">
        <v>36743</v>
      </c>
      <c r="G8458" s="26" t="s">
        <v>9586</v>
      </c>
      <c r="H8458" s="26" t="s">
        <v>799</v>
      </c>
      <c r="J8458" s="26" t="s">
        <v>800</v>
      </c>
      <c r="K8458" s="26" t="s">
        <v>9597</v>
      </c>
      <c r="L8458" s="26" t="s">
        <v>24738</v>
      </c>
      <c r="M8458" s="26">
        <v>380675093042</v>
      </c>
      <c r="N8458" s="26">
        <v>4822784009</v>
      </c>
    </row>
    <row r="8459" spans="1:14">
      <c r="A8459" s="26" t="s">
        <v>8471</v>
      </c>
      <c r="B8459" s="26" t="s">
        <v>8472</v>
      </c>
      <c r="C8459" s="26">
        <v>38473156</v>
      </c>
      <c r="D8459" s="26" t="s">
        <v>24</v>
      </c>
      <c r="E8459" s="26" t="s">
        <v>36744</v>
      </c>
      <c r="F8459" s="26" t="s">
        <v>36745</v>
      </c>
      <c r="G8459" s="26" t="s">
        <v>9586</v>
      </c>
      <c r="H8459" s="26" t="s">
        <v>1269</v>
      </c>
      <c r="I8459" s="26" t="s">
        <v>12277</v>
      </c>
      <c r="J8459" s="26" t="s">
        <v>7106</v>
      </c>
      <c r="K8459" s="26" t="s">
        <v>9606</v>
      </c>
      <c r="L8459" s="26" t="s">
        <v>12278</v>
      </c>
      <c r="M8459" s="26">
        <v>380553039183</v>
      </c>
      <c r="N8459" s="26">
        <v>124783801</v>
      </c>
    </row>
    <row r="8460" spans="1:14">
      <c r="A8460" s="26" t="s">
        <v>4530</v>
      </c>
      <c r="B8460" s="26" t="s">
        <v>4531</v>
      </c>
      <c r="C8460" s="26">
        <v>41964879</v>
      </c>
      <c r="D8460" s="26" t="s">
        <v>24</v>
      </c>
      <c r="E8460" s="26" t="s">
        <v>36746</v>
      </c>
      <c r="F8460" s="26" t="s">
        <v>36747</v>
      </c>
      <c r="G8460" s="26" t="s">
        <v>9586</v>
      </c>
      <c r="H8460" s="26" t="s">
        <v>576</v>
      </c>
      <c r="I8460" s="26" t="s">
        <v>11554</v>
      </c>
      <c r="J8460" s="26" t="s">
        <v>13865</v>
      </c>
      <c r="K8460" s="26" t="s">
        <v>9582</v>
      </c>
      <c r="L8460" s="26" t="s">
        <v>36748</v>
      </c>
      <c r="M8460" s="26">
        <v>380456026354</v>
      </c>
      <c r="N8460" s="26">
        <v>521483003</v>
      </c>
    </row>
    <row r="8461" spans="1:14">
      <c r="A8461" s="26" t="s">
        <v>8883</v>
      </c>
      <c r="B8461" s="26" t="s">
        <v>8884</v>
      </c>
      <c r="C8461" s="26">
        <v>38682646</v>
      </c>
      <c r="D8461" s="26" t="s">
        <v>24</v>
      </c>
      <c r="E8461" s="26" t="s">
        <v>36749</v>
      </c>
      <c r="F8461" s="26" t="s">
        <v>36750</v>
      </c>
      <c r="G8461" s="26" t="s">
        <v>9586</v>
      </c>
      <c r="H8461" s="26" t="s">
        <v>1401</v>
      </c>
      <c r="I8461" s="26" t="s">
        <v>10182</v>
      </c>
      <c r="J8461" s="26" t="s">
        <v>36751</v>
      </c>
      <c r="K8461" s="26" t="s">
        <v>9582</v>
      </c>
      <c r="L8461" s="26" t="s">
        <v>36752</v>
      </c>
      <c r="M8461" s="26">
        <v>761956666964</v>
      </c>
      <c r="N8461" s="26">
        <v>7122087801</v>
      </c>
    </row>
    <row r="8462" spans="1:14">
      <c r="A8462" s="26" t="s">
        <v>2811</v>
      </c>
      <c r="B8462" s="26" t="s">
        <v>2812</v>
      </c>
      <c r="C8462" s="26">
        <v>37802778</v>
      </c>
      <c r="D8462" s="26" t="s">
        <v>24</v>
      </c>
      <c r="E8462" s="26" t="s">
        <v>36753</v>
      </c>
      <c r="F8462" s="26" t="s">
        <v>36754</v>
      </c>
      <c r="G8462" s="26" t="s">
        <v>9579</v>
      </c>
      <c r="H8462" s="26" t="s">
        <v>258</v>
      </c>
      <c r="I8462" s="26" t="s">
        <v>10945</v>
      </c>
      <c r="J8462" s="26" t="s">
        <v>7106</v>
      </c>
      <c r="K8462" s="26" t="s">
        <v>9582</v>
      </c>
      <c r="L8462" s="26" t="s">
        <v>36755</v>
      </c>
      <c r="M8462" s="26">
        <v>380952170954</v>
      </c>
      <c r="N8462" s="26">
        <v>124783801</v>
      </c>
    </row>
    <row r="8463" spans="1:14">
      <c r="A8463" s="26" t="s">
        <v>9158</v>
      </c>
      <c r="B8463" s="26" t="s">
        <v>9159</v>
      </c>
      <c r="C8463" s="26">
        <v>38541220</v>
      </c>
      <c r="D8463" s="26" t="s">
        <v>24</v>
      </c>
      <c r="E8463" s="26" t="s">
        <v>36756</v>
      </c>
      <c r="F8463" s="26" t="s">
        <v>36757</v>
      </c>
      <c r="G8463" s="26" t="s">
        <v>9586</v>
      </c>
      <c r="H8463" s="26" t="s">
        <v>1490</v>
      </c>
      <c r="I8463" s="26" t="s">
        <v>11202</v>
      </c>
      <c r="J8463" s="26" t="s">
        <v>36758</v>
      </c>
      <c r="K8463" s="26" t="s">
        <v>9582</v>
      </c>
      <c r="L8463" s="26" t="s">
        <v>36759</v>
      </c>
      <c r="M8463" s="26">
        <v>380989099112</v>
      </c>
      <c r="N8463" s="26">
        <v>7324587001</v>
      </c>
    </row>
    <row r="8464" spans="1:14">
      <c r="A8464" s="26" t="s">
        <v>6631</v>
      </c>
      <c r="B8464" s="26" t="s">
        <v>6632</v>
      </c>
      <c r="C8464" s="26">
        <v>38396501</v>
      </c>
      <c r="D8464" s="26" t="s">
        <v>24</v>
      </c>
      <c r="E8464" s="26" t="s">
        <v>36760</v>
      </c>
      <c r="F8464" s="26" t="s">
        <v>21420</v>
      </c>
      <c r="G8464" s="26" t="s">
        <v>9579</v>
      </c>
      <c r="H8464" s="26" t="s">
        <v>949</v>
      </c>
      <c r="I8464" s="26" t="s">
        <v>13266</v>
      </c>
      <c r="J8464" s="26" t="s">
        <v>16503</v>
      </c>
      <c r="K8464" s="26" t="s">
        <v>9906</v>
      </c>
      <c r="L8464" s="26" t="s">
        <v>36761</v>
      </c>
      <c r="M8464" s="26">
        <v>380534694111</v>
      </c>
      <c r="N8464" s="26">
        <v>2320355115</v>
      </c>
    </row>
    <row r="8465" spans="1:14">
      <c r="A8465" s="26" t="s">
        <v>6199</v>
      </c>
      <c r="B8465" s="26" t="s">
        <v>6200</v>
      </c>
      <c r="C8465" s="26">
        <v>26418688</v>
      </c>
      <c r="D8465" s="26" t="s">
        <v>24</v>
      </c>
      <c r="E8465" s="26" t="s">
        <v>36762</v>
      </c>
      <c r="F8465" s="26" t="s">
        <v>36763</v>
      </c>
      <c r="G8465" s="26" t="s">
        <v>9579</v>
      </c>
      <c r="H8465" s="26" t="s">
        <v>885</v>
      </c>
      <c r="I8465" s="26" t="s">
        <v>12312</v>
      </c>
      <c r="J8465" s="26" t="s">
        <v>36764</v>
      </c>
      <c r="K8465" s="26" t="s">
        <v>9582</v>
      </c>
      <c r="L8465" s="26" t="s">
        <v>36765</v>
      </c>
      <c r="M8465" s="26">
        <v>380484142717</v>
      </c>
      <c r="N8465" s="26">
        <v>5122083801</v>
      </c>
    </row>
    <row r="8466" spans="1:14">
      <c r="A8466" s="26" t="s">
        <v>1622</v>
      </c>
      <c r="B8466" s="26" t="s">
        <v>1623</v>
      </c>
      <c r="C8466" s="26">
        <v>37513810</v>
      </c>
      <c r="D8466" s="26" t="s">
        <v>24</v>
      </c>
      <c r="E8466" s="26" t="s">
        <v>36766</v>
      </c>
      <c r="F8466" s="26" t="s">
        <v>36767</v>
      </c>
      <c r="G8466" s="26" t="s">
        <v>9591</v>
      </c>
      <c r="H8466" s="26" t="s">
        <v>27</v>
      </c>
      <c r="I8466" s="26" t="s">
        <v>14386</v>
      </c>
      <c r="J8466" s="26" t="s">
        <v>32</v>
      </c>
      <c r="K8466" s="26" t="s">
        <v>9597</v>
      </c>
      <c r="L8466" s="26" t="s">
        <v>36768</v>
      </c>
      <c r="M8466" s="26">
        <v>380685895718</v>
      </c>
      <c r="N8466" s="26">
        <v>520410100</v>
      </c>
    </row>
    <row r="8467" spans="1:14">
      <c r="A8467" s="26" t="s">
        <v>6769</v>
      </c>
      <c r="B8467" s="26" t="s">
        <v>6770</v>
      </c>
      <c r="C8467" s="26">
        <v>38276153</v>
      </c>
      <c r="D8467" s="26" t="s">
        <v>24</v>
      </c>
      <c r="E8467" s="26" t="s">
        <v>36769</v>
      </c>
      <c r="F8467" s="26" t="s">
        <v>36770</v>
      </c>
      <c r="G8467" s="26" t="s">
        <v>9579</v>
      </c>
      <c r="H8467" s="26" t="s">
        <v>949</v>
      </c>
      <c r="I8467" s="26" t="s">
        <v>10890</v>
      </c>
      <c r="J8467" s="26" t="s">
        <v>36771</v>
      </c>
      <c r="K8467" s="26" t="s">
        <v>9582</v>
      </c>
      <c r="L8467" s="26" t="s">
        <v>36772</v>
      </c>
      <c r="M8467" s="26">
        <v>380535864517</v>
      </c>
      <c r="N8467" s="26">
        <v>5323883801</v>
      </c>
    </row>
    <row r="8468" spans="1:14">
      <c r="A8468" s="26" t="s">
        <v>3490</v>
      </c>
      <c r="B8468" s="26" t="s">
        <v>3491</v>
      </c>
      <c r="C8468" s="26">
        <v>37916782</v>
      </c>
      <c r="D8468" s="26" t="s">
        <v>24</v>
      </c>
      <c r="E8468" s="26" t="s">
        <v>36773</v>
      </c>
      <c r="F8468" s="26" t="s">
        <v>36774</v>
      </c>
      <c r="G8468" s="26" t="s">
        <v>9579</v>
      </c>
      <c r="H8468" s="26" t="s">
        <v>392</v>
      </c>
      <c r="I8468" s="26" t="s">
        <v>17899</v>
      </c>
      <c r="J8468" s="26" t="s">
        <v>36775</v>
      </c>
      <c r="K8468" s="26" t="s">
        <v>9582</v>
      </c>
      <c r="L8468" s="26" t="s">
        <v>36776</v>
      </c>
      <c r="M8468" s="26">
        <v>380660051251</v>
      </c>
      <c r="N8468" s="26">
        <v>2123285002</v>
      </c>
    </row>
    <row r="8469" spans="1:14">
      <c r="A8469" s="26" t="s">
        <v>3624</v>
      </c>
      <c r="B8469" s="26" t="s">
        <v>3622</v>
      </c>
      <c r="C8469" s="26">
        <v>41955911</v>
      </c>
      <c r="D8469" s="26" t="s">
        <v>780</v>
      </c>
      <c r="E8469" s="26" t="s">
        <v>36777</v>
      </c>
      <c r="F8469" s="26" t="s">
        <v>36778</v>
      </c>
      <c r="G8469" s="26" t="s">
        <v>9601</v>
      </c>
      <c r="H8469" s="26" t="s">
        <v>468</v>
      </c>
      <c r="J8469" s="26" t="s">
        <v>3623</v>
      </c>
      <c r="K8469" s="26" t="s">
        <v>9606</v>
      </c>
      <c r="L8469" s="26" t="s">
        <v>36779</v>
      </c>
      <c r="M8469" s="26">
        <v>380964572560</v>
      </c>
      <c r="N8469" s="26">
        <v>111790201</v>
      </c>
    </row>
    <row r="8470" spans="1:14">
      <c r="A8470" s="26" t="s">
        <v>2876</v>
      </c>
      <c r="B8470" s="26" t="s">
        <v>2877</v>
      </c>
      <c r="C8470" s="26">
        <v>37894885</v>
      </c>
      <c r="D8470" s="26" t="s">
        <v>24</v>
      </c>
      <c r="E8470" s="26" t="s">
        <v>36780</v>
      </c>
      <c r="F8470" s="26" t="s">
        <v>36781</v>
      </c>
      <c r="G8470" s="26" t="s">
        <v>9586</v>
      </c>
      <c r="H8470" s="26" t="s">
        <v>258</v>
      </c>
      <c r="I8470" s="26" t="s">
        <v>10020</v>
      </c>
      <c r="J8470" s="26" t="s">
        <v>36782</v>
      </c>
      <c r="K8470" s="26" t="s">
        <v>9582</v>
      </c>
      <c r="L8470" s="26" t="s">
        <v>36783</v>
      </c>
      <c r="M8470" s="26">
        <v>380626134732</v>
      </c>
      <c r="N8470" s="26">
        <v>1413345401</v>
      </c>
    </row>
    <row r="8471" spans="1:14">
      <c r="A8471" s="26" t="s">
        <v>6716</v>
      </c>
      <c r="B8471" s="26" t="s">
        <v>6717</v>
      </c>
      <c r="C8471" s="26">
        <v>37953735</v>
      </c>
      <c r="D8471" s="26" t="s">
        <v>24</v>
      </c>
      <c r="E8471" s="26" t="s">
        <v>36784</v>
      </c>
      <c r="F8471" s="26" t="s">
        <v>36785</v>
      </c>
      <c r="G8471" s="26" t="s">
        <v>9586</v>
      </c>
      <c r="H8471" s="26" t="s">
        <v>949</v>
      </c>
      <c r="I8471" s="26" t="s">
        <v>10708</v>
      </c>
      <c r="J8471" s="26" t="s">
        <v>12940</v>
      </c>
      <c r="K8471" s="26" t="s">
        <v>9582</v>
      </c>
      <c r="L8471" s="26" t="s">
        <v>36786</v>
      </c>
      <c r="M8471" s="26">
        <v>380992309146</v>
      </c>
      <c r="N8471" s="26">
        <v>522486803</v>
      </c>
    </row>
    <row r="8472" spans="1:14">
      <c r="A8472" s="26" t="s">
        <v>7878</v>
      </c>
      <c r="B8472" s="26" t="s">
        <v>7879</v>
      </c>
      <c r="C8472" s="26">
        <v>37948306</v>
      </c>
      <c r="D8472" s="26" t="s">
        <v>24</v>
      </c>
      <c r="E8472" s="26" t="s">
        <v>36787</v>
      </c>
      <c r="F8472" s="26" t="s">
        <v>36788</v>
      </c>
      <c r="G8472" s="26" t="s">
        <v>9591</v>
      </c>
      <c r="H8472" s="26" t="s">
        <v>1122</v>
      </c>
      <c r="I8472" s="26" t="s">
        <v>14471</v>
      </c>
      <c r="J8472" s="26" t="s">
        <v>36789</v>
      </c>
      <c r="K8472" s="26" t="s">
        <v>9582</v>
      </c>
      <c r="L8472" s="26" t="s">
        <v>36790</v>
      </c>
      <c r="M8472" s="26">
        <v>380575368244</v>
      </c>
      <c r="N8472" s="26">
        <v>6321288001</v>
      </c>
    </row>
    <row r="8473" spans="1:14">
      <c r="A8473" s="26" t="s">
        <v>4429</v>
      </c>
      <c r="B8473" s="26" t="s">
        <v>4430</v>
      </c>
      <c r="C8473" s="26">
        <v>38085929</v>
      </c>
      <c r="D8473" s="26" t="s">
        <v>24</v>
      </c>
      <c r="E8473" s="26" t="s">
        <v>36791</v>
      </c>
      <c r="F8473" s="26" t="s">
        <v>36792</v>
      </c>
      <c r="G8473" s="26" t="s">
        <v>9586</v>
      </c>
      <c r="H8473" s="26" t="s">
        <v>576</v>
      </c>
      <c r="I8473" s="26" t="s">
        <v>11102</v>
      </c>
      <c r="J8473" s="26" t="s">
        <v>36793</v>
      </c>
      <c r="K8473" s="26" t="s">
        <v>9582</v>
      </c>
      <c r="L8473" s="26" t="s">
        <v>36794</v>
      </c>
      <c r="M8473" s="26">
        <v>380457337458</v>
      </c>
      <c r="N8473" s="26">
        <v>3222287201</v>
      </c>
    </row>
    <row r="8474" spans="1:14">
      <c r="A8474" s="26" t="s">
        <v>7677</v>
      </c>
      <c r="B8474" s="26" t="s">
        <v>7678</v>
      </c>
      <c r="C8474" s="26">
        <v>38440115</v>
      </c>
      <c r="D8474" s="26" t="s">
        <v>24</v>
      </c>
      <c r="E8474" s="26" t="s">
        <v>36795</v>
      </c>
      <c r="F8474" s="26" t="s">
        <v>36796</v>
      </c>
      <c r="G8474" s="26" t="s">
        <v>9586</v>
      </c>
      <c r="H8474" s="26" t="s">
        <v>1088</v>
      </c>
      <c r="I8474" s="26" t="s">
        <v>16873</v>
      </c>
      <c r="J8474" s="26" t="s">
        <v>36797</v>
      </c>
      <c r="K8474" s="26" t="s">
        <v>9582</v>
      </c>
      <c r="L8474" s="26" t="s">
        <v>36798</v>
      </c>
      <c r="M8474" s="26">
        <v>380354652290</v>
      </c>
      <c r="N8474" s="26">
        <v>6122688902</v>
      </c>
    </row>
    <row r="8475" spans="1:14">
      <c r="A8475" s="26" t="s">
        <v>2137</v>
      </c>
      <c r="B8475" s="26" t="s">
        <v>2138</v>
      </c>
      <c r="C8475" s="26">
        <v>38485879</v>
      </c>
      <c r="D8475" s="26" t="s">
        <v>24</v>
      </c>
      <c r="E8475" s="26" t="s">
        <v>36799</v>
      </c>
      <c r="F8475" s="26" t="s">
        <v>36800</v>
      </c>
      <c r="G8475" s="26" t="s">
        <v>9579</v>
      </c>
      <c r="H8475" s="26" t="s">
        <v>103</v>
      </c>
      <c r="I8475" s="26" t="s">
        <v>10489</v>
      </c>
      <c r="J8475" s="26" t="s">
        <v>36801</v>
      </c>
      <c r="K8475" s="26" t="s">
        <v>9582</v>
      </c>
      <c r="L8475" s="26" t="s">
        <v>36802</v>
      </c>
      <c r="M8475" s="26">
        <v>761978274442</v>
      </c>
      <c r="N8475" s="26">
        <v>725085404</v>
      </c>
    </row>
    <row r="8476" spans="1:14">
      <c r="A8476" s="26" t="s">
        <v>1897</v>
      </c>
      <c r="B8476" s="26" t="s">
        <v>1898</v>
      </c>
      <c r="C8476" s="26">
        <v>1982666</v>
      </c>
      <c r="D8476" s="26" t="s">
        <v>780</v>
      </c>
      <c r="E8476" s="26" t="s">
        <v>36803</v>
      </c>
      <c r="F8476" s="26" t="s">
        <v>36804</v>
      </c>
      <c r="G8476" s="26" t="s">
        <v>9601</v>
      </c>
      <c r="H8476" s="26" t="s">
        <v>27</v>
      </c>
      <c r="I8476" s="26" t="s">
        <v>11712</v>
      </c>
      <c r="J8476" s="26" t="s">
        <v>83</v>
      </c>
      <c r="K8476" s="26" t="s">
        <v>9606</v>
      </c>
      <c r="L8476" s="26" t="s">
        <v>36805</v>
      </c>
      <c r="M8476" s="26">
        <v>380434322249</v>
      </c>
      <c r="N8476" s="26">
        <v>524155100</v>
      </c>
    </row>
    <row r="8477" spans="1:14">
      <c r="A8477" s="26" t="s">
        <v>4880</v>
      </c>
      <c r="B8477" s="26" t="s">
        <v>4881</v>
      </c>
      <c r="C8477" s="26">
        <v>38380533</v>
      </c>
      <c r="D8477" s="26" t="s">
        <v>24</v>
      </c>
      <c r="E8477" s="26" t="s">
        <v>36806</v>
      </c>
      <c r="F8477" s="26" t="s">
        <v>36807</v>
      </c>
      <c r="G8477" s="26" t="s">
        <v>9579</v>
      </c>
      <c r="H8477" s="26" t="s">
        <v>711</v>
      </c>
      <c r="J8477" s="26" t="s">
        <v>36808</v>
      </c>
      <c r="K8477" s="26" t="s">
        <v>9582</v>
      </c>
      <c r="L8477" s="26" t="s">
        <v>36809</v>
      </c>
      <c r="M8477" s="26">
        <v>380509167644</v>
      </c>
      <c r="N8477" s="26">
        <v>4424885502</v>
      </c>
    </row>
    <row r="8478" spans="1:14">
      <c r="A8478" s="26" t="s">
        <v>8863</v>
      </c>
      <c r="B8478" s="26" t="s">
        <v>8864</v>
      </c>
      <c r="C8478" s="26">
        <v>38646750</v>
      </c>
      <c r="D8478" s="26" t="s">
        <v>24</v>
      </c>
      <c r="E8478" s="26" t="s">
        <v>36810</v>
      </c>
      <c r="F8478" s="26" t="s">
        <v>36811</v>
      </c>
      <c r="G8478" s="26" t="s">
        <v>9579</v>
      </c>
      <c r="H8478" s="26" t="s">
        <v>1401</v>
      </c>
      <c r="I8478" s="26" t="s">
        <v>12022</v>
      </c>
      <c r="J8478" s="26" t="s">
        <v>36812</v>
      </c>
      <c r="K8478" s="26" t="s">
        <v>9582</v>
      </c>
      <c r="L8478" s="26" t="s">
        <v>36813</v>
      </c>
      <c r="M8478" s="26">
        <v>380474761249</v>
      </c>
      <c r="N8478" s="26">
        <v>522885003</v>
      </c>
    </row>
    <row r="8479" spans="1:14">
      <c r="A8479" s="26" t="s">
        <v>8421</v>
      </c>
      <c r="B8479" s="26" t="s">
        <v>8422</v>
      </c>
      <c r="C8479" s="26">
        <v>37920406</v>
      </c>
      <c r="D8479" s="26" t="s">
        <v>24</v>
      </c>
      <c r="E8479" s="26" t="s">
        <v>36814</v>
      </c>
      <c r="F8479" s="26" t="s">
        <v>36815</v>
      </c>
      <c r="G8479" s="26" t="s">
        <v>9586</v>
      </c>
      <c r="H8479" s="26" t="s">
        <v>1269</v>
      </c>
      <c r="I8479" s="26" t="s">
        <v>13389</v>
      </c>
      <c r="J8479" s="26" t="s">
        <v>36816</v>
      </c>
      <c r="K8479" s="26" t="s">
        <v>9582</v>
      </c>
      <c r="L8479" s="26" t="s">
        <v>36817</v>
      </c>
      <c r="M8479" s="26">
        <v>761537725281</v>
      </c>
      <c r="N8479" s="26">
        <v>6520982001</v>
      </c>
    </row>
    <row r="8480" spans="1:14">
      <c r="A8480" s="26" t="s">
        <v>3465</v>
      </c>
      <c r="B8480" s="26" t="s">
        <v>3466</v>
      </c>
      <c r="C8480" s="26">
        <v>38182296</v>
      </c>
      <c r="D8480" s="26" t="s">
        <v>24</v>
      </c>
      <c r="E8480" s="26" t="s">
        <v>36818</v>
      </c>
      <c r="F8480" s="26" t="s">
        <v>36819</v>
      </c>
      <c r="G8480" s="26" t="s">
        <v>9586</v>
      </c>
      <c r="H8480" s="26" t="s">
        <v>392</v>
      </c>
      <c r="I8480" s="26" t="s">
        <v>10280</v>
      </c>
      <c r="J8480" s="26" t="s">
        <v>36820</v>
      </c>
      <c r="K8480" s="26" t="s">
        <v>9582</v>
      </c>
      <c r="L8480" s="26" t="s">
        <v>36821</v>
      </c>
      <c r="M8480" s="26">
        <v>380985779094</v>
      </c>
      <c r="N8480" s="26">
        <v>2123682501</v>
      </c>
    </row>
    <row r="8481" spans="1:14">
      <c r="A8481" s="26" t="s">
        <v>6911</v>
      </c>
      <c r="B8481" s="26" t="s">
        <v>6912</v>
      </c>
      <c r="C8481" s="26" t="s">
        <v>1604</v>
      </c>
      <c r="D8481" s="26" t="s">
        <v>24</v>
      </c>
      <c r="E8481" s="26" t="s">
        <v>36822</v>
      </c>
      <c r="F8481" s="26" t="s">
        <v>9742</v>
      </c>
      <c r="G8481" s="26" t="s">
        <v>9586</v>
      </c>
      <c r="H8481" s="26" t="s">
        <v>949</v>
      </c>
      <c r="I8481" s="26" t="s">
        <v>13534</v>
      </c>
      <c r="J8481" s="26" t="s">
        <v>6907</v>
      </c>
      <c r="K8481" s="26" t="s">
        <v>9606</v>
      </c>
      <c r="L8481" s="26" t="s">
        <v>36823</v>
      </c>
      <c r="M8481" s="26">
        <v>380958406642</v>
      </c>
      <c r="N8481" s="26">
        <v>5325455100</v>
      </c>
    </row>
    <row r="8482" spans="1:14">
      <c r="A8482" s="26" t="s">
        <v>6074</v>
      </c>
      <c r="B8482" s="26" t="s">
        <v>6075</v>
      </c>
      <c r="C8482" s="26" t="s">
        <v>1604</v>
      </c>
      <c r="D8482" s="26" t="s">
        <v>24</v>
      </c>
      <c r="E8482" s="26" t="s">
        <v>36824</v>
      </c>
      <c r="F8482" s="26" t="s">
        <v>36825</v>
      </c>
      <c r="G8482" s="26" t="s">
        <v>9591</v>
      </c>
      <c r="H8482" s="26" t="s">
        <v>835</v>
      </c>
      <c r="J8482" s="26" t="s">
        <v>6071</v>
      </c>
      <c r="K8482" s="26" t="s">
        <v>9597</v>
      </c>
      <c r="L8482" s="26" t="s">
        <v>36826</v>
      </c>
      <c r="M8482" s="26">
        <v>380988447175</v>
      </c>
      <c r="N8482" s="26">
        <v>3523185202</v>
      </c>
    </row>
    <row r="8483" spans="1:14">
      <c r="A8483" s="26" t="s">
        <v>9078</v>
      </c>
      <c r="B8483" s="26" t="s">
        <v>9079</v>
      </c>
      <c r="C8483" s="26">
        <v>36751712</v>
      </c>
      <c r="D8483" s="26" t="s">
        <v>24</v>
      </c>
      <c r="E8483" s="26" t="s">
        <v>36827</v>
      </c>
      <c r="F8483" s="26" t="s">
        <v>36828</v>
      </c>
      <c r="G8483" s="26" t="s">
        <v>9586</v>
      </c>
      <c r="H8483" s="26" t="s">
        <v>1490</v>
      </c>
      <c r="I8483" s="26" t="s">
        <v>13138</v>
      </c>
      <c r="J8483" s="26" t="s">
        <v>36829</v>
      </c>
      <c r="K8483" s="26" t="s">
        <v>9582</v>
      </c>
      <c r="L8483" s="26" t="s">
        <v>36830</v>
      </c>
      <c r="M8483" s="26">
        <v>380373445617</v>
      </c>
      <c r="N8483" s="26">
        <v>7321082001</v>
      </c>
    </row>
    <row r="8484" spans="1:14">
      <c r="A8484" s="26" t="s">
        <v>4459</v>
      </c>
      <c r="B8484" s="26" t="s">
        <v>4460</v>
      </c>
      <c r="C8484" s="26">
        <v>1994155</v>
      </c>
      <c r="D8484" s="26" t="s">
        <v>780</v>
      </c>
      <c r="E8484" s="26" t="s">
        <v>36831</v>
      </c>
      <c r="F8484" s="26" t="s">
        <v>10211</v>
      </c>
      <c r="G8484" s="26" t="s">
        <v>9601</v>
      </c>
      <c r="H8484" s="26" t="s">
        <v>576</v>
      </c>
      <c r="J8484" s="26" t="s">
        <v>20940</v>
      </c>
      <c r="K8484" s="26" t="s">
        <v>9597</v>
      </c>
      <c r="L8484" s="26" t="s">
        <v>36832</v>
      </c>
      <c r="M8484" s="26">
        <v>380457251338</v>
      </c>
      <c r="N8484" s="26">
        <v>522884801</v>
      </c>
    </row>
    <row r="8485" spans="1:14">
      <c r="A8485" s="26" t="s">
        <v>1923</v>
      </c>
      <c r="B8485" s="26" t="s">
        <v>1924</v>
      </c>
      <c r="C8485" s="26" t="s">
        <v>1604</v>
      </c>
      <c r="D8485" s="26" t="s">
        <v>24</v>
      </c>
      <c r="E8485" s="26" t="s">
        <v>36833</v>
      </c>
      <c r="F8485" s="26" t="s">
        <v>36834</v>
      </c>
      <c r="G8485" s="26" t="s">
        <v>9586</v>
      </c>
      <c r="H8485" s="26" t="s">
        <v>27</v>
      </c>
      <c r="J8485" s="26" t="s">
        <v>91</v>
      </c>
      <c r="K8485" s="26" t="s">
        <v>9597</v>
      </c>
      <c r="L8485" s="26" t="s">
        <v>36835</v>
      </c>
      <c r="M8485" s="26">
        <v>380505456293</v>
      </c>
      <c r="N8485" s="26">
        <v>510900000</v>
      </c>
    </row>
    <row r="8486" spans="1:14">
      <c r="A8486" s="26" t="s">
        <v>9044</v>
      </c>
      <c r="B8486" s="26" t="s">
        <v>9045</v>
      </c>
      <c r="C8486" s="26">
        <v>38990598</v>
      </c>
      <c r="D8486" s="26" t="s">
        <v>24</v>
      </c>
      <c r="E8486" s="26" t="s">
        <v>36836</v>
      </c>
      <c r="F8486" s="26" t="s">
        <v>36837</v>
      </c>
      <c r="G8486" s="26" t="s">
        <v>9579</v>
      </c>
      <c r="H8486" s="26" t="s">
        <v>1401</v>
      </c>
      <c r="I8486" s="26" t="s">
        <v>10821</v>
      </c>
      <c r="J8486" s="26" t="s">
        <v>36838</v>
      </c>
      <c r="K8486" s="26" t="s">
        <v>9582</v>
      </c>
      <c r="L8486" s="26" t="s">
        <v>36839</v>
      </c>
      <c r="M8486" s="26">
        <v>380973752099</v>
      </c>
      <c r="N8486" s="26">
        <v>1825284202</v>
      </c>
    </row>
    <row r="8487" spans="1:14">
      <c r="A8487" s="26" t="s">
        <v>4194</v>
      </c>
      <c r="B8487" s="26" t="s">
        <v>4195</v>
      </c>
      <c r="C8487" s="26">
        <v>41999084</v>
      </c>
      <c r="D8487" s="26" t="s">
        <v>24</v>
      </c>
      <c r="E8487" s="26" t="s">
        <v>36840</v>
      </c>
      <c r="F8487" s="26" t="s">
        <v>36841</v>
      </c>
      <c r="G8487" s="26" t="s">
        <v>9586</v>
      </c>
      <c r="H8487" s="26" t="s">
        <v>506</v>
      </c>
      <c r="J8487" s="26" t="s">
        <v>522</v>
      </c>
      <c r="K8487" s="26" t="s">
        <v>9582</v>
      </c>
      <c r="L8487" s="26" t="s">
        <v>36842</v>
      </c>
      <c r="M8487" s="26">
        <v>380964862766</v>
      </c>
      <c r="N8487" s="26">
        <v>724285503</v>
      </c>
    </row>
    <row r="8488" spans="1:14">
      <c r="A8488" s="26" t="s">
        <v>7973</v>
      </c>
      <c r="B8488" s="26" t="s">
        <v>7974</v>
      </c>
      <c r="C8488" s="26">
        <v>42633385</v>
      </c>
      <c r="D8488" s="26" t="s">
        <v>24</v>
      </c>
      <c r="E8488" s="26" t="s">
        <v>36843</v>
      </c>
      <c r="F8488" s="26" t="s">
        <v>14392</v>
      </c>
      <c r="G8488" s="26" t="s">
        <v>9586</v>
      </c>
      <c r="H8488" s="26" t="s">
        <v>1122</v>
      </c>
      <c r="J8488" s="26" t="s">
        <v>1210</v>
      </c>
      <c r="K8488" s="26" t="s">
        <v>9597</v>
      </c>
      <c r="L8488" s="26" t="s">
        <v>36844</v>
      </c>
      <c r="M8488" s="26">
        <v>380057455040</v>
      </c>
      <c r="N8488" s="26">
        <v>524884501</v>
      </c>
    </row>
    <row r="8489" spans="1:14">
      <c r="A8489" s="26" t="s">
        <v>5047</v>
      </c>
      <c r="B8489" s="26" t="s">
        <v>5043</v>
      </c>
      <c r="C8489" s="26">
        <v>1996409</v>
      </c>
      <c r="D8489" s="26" t="s">
        <v>24</v>
      </c>
      <c r="E8489" s="26" t="s">
        <v>36845</v>
      </c>
      <c r="F8489" s="26" t="s">
        <v>36846</v>
      </c>
      <c r="G8489" s="26" t="s">
        <v>9586</v>
      </c>
      <c r="H8489" s="26" t="s">
        <v>735</v>
      </c>
      <c r="I8489" s="26" t="s">
        <v>9721</v>
      </c>
      <c r="J8489" s="26" t="s">
        <v>4585</v>
      </c>
      <c r="K8489" s="26" t="s">
        <v>9582</v>
      </c>
      <c r="L8489" s="26" t="s">
        <v>36847</v>
      </c>
      <c r="M8489" s="26">
        <v>761000038008</v>
      </c>
      <c r="N8489" s="26">
        <v>521680603</v>
      </c>
    </row>
    <row r="8490" spans="1:14">
      <c r="A8490" s="26" t="s">
        <v>2413</v>
      </c>
      <c r="B8490" s="26" t="s">
        <v>2405</v>
      </c>
      <c r="C8490" s="26">
        <v>37906528</v>
      </c>
      <c r="D8490" s="26" t="s">
        <v>24</v>
      </c>
      <c r="E8490" s="26" t="s">
        <v>36848</v>
      </c>
      <c r="F8490" s="26" t="s">
        <v>12269</v>
      </c>
      <c r="G8490" s="26" t="s">
        <v>9586</v>
      </c>
      <c r="H8490" s="26" t="s">
        <v>133</v>
      </c>
      <c r="J8490" s="26" t="s">
        <v>2401</v>
      </c>
      <c r="K8490" s="26" t="s">
        <v>9597</v>
      </c>
      <c r="L8490" s="26" t="s">
        <v>9959</v>
      </c>
      <c r="M8490" s="26">
        <v>380687402952</v>
      </c>
      <c r="N8490" s="26">
        <v>122787502</v>
      </c>
    </row>
    <row r="8491" spans="1:14">
      <c r="A8491" s="26" t="s">
        <v>8909</v>
      </c>
      <c r="B8491" s="26" t="s">
        <v>8910</v>
      </c>
      <c r="C8491" s="26">
        <v>42070740</v>
      </c>
      <c r="D8491" s="26" t="s">
        <v>24</v>
      </c>
      <c r="E8491" s="26" t="s">
        <v>36849</v>
      </c>
      <c r="F8491" s="26" t="s">
        <v>36850</v>
      </c>
      <c r="G8491" s="26" t="s">
        <v>9591</v>
      </c>
      <c r="H8491" s="26" t="s">
        <v>1401</v>
      </c>
      <c r="I8491" s="26" t="s">
        <v>11494</v>
      </c>
      <c r="J8491" s="26" t="s">
        <v>17611</v>
      </c>
      <c r="K8491" s="26" t="s">
        <v>9582</v>
      </c>
      <c r="L8491" s="26" t="s">
        <v>36851</v>
      </c>
      <c r="M8491" s="26">
        <v>380972963658</v>
      </c>
      <c r="N8491" s="26">
        <v>721183805</v>
      </c>
    </row>
    <row r="8492" spans="1:14">
      <c r="A8492" s="26" t="s">
        <v>5002</v>
      </c>
      <c r="B8492" s="26" t="s">
        <v>5003</v>
      </c>
      <c r="C8492" s="26">
        <v>13821460</v>
      </c>
      <c r="D8492" s="26" t="s">
        <v>780</v>
      </c>
      <c r="E8492" s="26" t="s">
        <v>36852</v>
      </c>
      <c r="F8492" s="26" t="s">
        <v>36853</v>
      </c>
      <c r="G8492" s="26" t="s">
        <v>9601</v>
      </c>
      <c r="H8492" s="26" t="s">
        <v>735</v>
      </c>
      <c r="J8492" s="26" t="s">
        <v>22235</v>
      </c>
      <c r="K8492" s="26" t="s">
        <v>9597</v>
      </c>
      <c r="L8492" s="26" t="s">
        <v>22236</v>
      </c>
      <c r="M8492" s="26">
        <v>380972452534</v>
      </c>
      <c r="N8492" s="26">
        <v>2625885901</v>
      </c>
    </row>
    <row r="8493" spans="1:14">
      <c r="A8493" s="26" t="s">
        <v>9264</v>
      </c>
      <c r="B8493" s="26" t="s">
        <v>9265</v>
      </c>
      <c r="C8493" s="26" t="s">
        <v>1604</v>
      </c>
      <c r="D8493" s="26" t="s">
        <v>24</v>
      </c>
      <c r="E8493" s="26" t="s">
        <v>36854</v>
      </c>
      <c r="F8493" s="26" t="s">
        <v>36855</v>
      </c>
      <c r="G8493" s="26" t="s">
        <v>9591</v>
      </c>
      <c r="H8493" s="26" t="s">
        <v>1573</v>
      </c>
      <c r="I8493" s="26" t="s">
        <v>10542</v>
      </c>
      <c r="J8493" s="26" t="s">
        <v>9266</v>
      </c>
      <c r="K8493" s="26" t="s">
        <v>9597</v>
      </c>
      <c r="L8493" s="26" t="s">
        <v>36856</v>
      </c>
      <c r="M8493" s="26">
        <v>380939280108</v>
      </c>
      <c r="N8493" s="26">
        <v>7420310100</v>
      </c>
    </row>
    <row r="8494" spans="1:14">
      <c r="A8494" s="26" t="s">
        <v>8658</v>
      </c>
      <c r="B8494" s="26" t="s">
        <v>8659</v>
      </c>
      <c r="C8494" s="26">
        <v>38072569</v>
      </c>
      <c r="D8494" s="26" t="s">
        <v>24</v>
      </c>
      <c r="E8494" s="26" t="s">
        <v>36857</v>
      </c>
      <c r="F8494" s="26" t="s">
        <v>36858</v>
      </c>
      <c r="G8494" s="26" t="s">
        <v>9591</v>
      </c>
      <c r="H8494" s="26" t="s">
        <v>1308</v>
      </c>
      <c r="I8494" s="26" t="s">
        <v>11591</v>
      </c>
      <c r="J8494" s="26" t="s">
        <v>36859</v>
      </c>
      <c r="K8494" s="26" t="s">
        <v>9582</v>
      </c>
      <c r="L8494" s="26" t="s">
        <v>36860</v>
      </c>
      <c r="M8494" s="26">
        <v>380385233117</v>
      </c>
      <c r="N8494" s="26">
        <v>6822183601</v>
      </c>
    </row>
    <row r="8495" spans="1:14">
      <c r="A8495" s="26" t="s">
        <v>3808</v>
      </c>
      <c r="B8495" s="26" t="s">
        <v>3809</v>
      </c>
      <c r="C8495" s="26">
        <v>38732879</v>
      </c>
      <c r="D8495" s="26" t="s">
        <v>24</v>
      </c>
      <c r="E8495" s="26" t="s">
        <v>36861</v>
      </c>
      <c r="F8495" s="26" t="s">
        <v>36862</v>
      </c>
      <c r="G8495" s="26" t="s">
        <v>9586</v>
      </c>
      <c r="H8495" s="26" t="s">
        <v>468</v>
      </c>
      <c r="I8495" s="26" t="s">
        <v>10687</v>
      </c>
      <c r="J8495" s="26" t="s">
        <v>26018</v>
      </c>
      <c r="K8495" s="26" t="s">
        <v>9582</v>
      </c>
      <c r="L8495" s="26" t="s">
        <v>36863</v>
      </c>
      <c r="M8495" s="26">
        <v>380612878533</v>
      </c>
      <c r="N8495" s="26">
        <v>123586501</v>
      </c>
    </row>
    <row r="8496" spans="1:14">
      <c r="A8496" s="26" t="s">
        <v>6518</v>
      </c>
      <c r="B8496" s="26" t="s">
        <v>6519</v>
      </c>
      <c r="C8496" s="26">
        <v>38534606</v>
      </c>
      <c r="D8496" s="26" t="s">
        <v>24</v>
      </c>
      <c r="E8496" s="26" t="s">
        <v>36864</v>
      </c>
      <c r="F8496" s="26" t="s">
        <v>36865</v>
      </c>
      <c r="G8496" s="26" t="s">
        <v>9591</v>
      </c>
      <c r="H8496" s="26" t="s">
        <v>885</v>
      </c>
      <c r="J8496" s="26" t="s">
        <v>20995</v>
      </c>
      <c r="K8496" s="26" t="s">
        <v>9582</v>
      </c>
      <c r="L8496" s="26" t="s">
        <v>36866</v>
      </c>
      <c r="M8496" s="26">
        <v>761936398816</v>
      </c>
      <c r="N8496" s="26">
        <v>522280202</v>
      </c>
    </row>
    <row r="8497" spans="1:14">
      <c r="A8497" s="26" t="s">
        <v>9078</v>
      </c>
      <c r="B8497" s="26" t="s">
        <v>9079</v>
      </c>
      <c r="C8497" s="26">
        <v>36751712</v>
      </c>
      <c r="D8497" s="26" t="s">
        <v>24</v>
      </c>
      <c r="E8497" s="26" t="s">
        <v>36867</v>
      </c>
      <c r="F8497" s="26" t="s">
        <v>36868</v>
      </c>
      <c r="G8497" s="26" t="s">
        <v>9586</v>
      </c>
      <c r="H8497" s="26" t="s">
        <v>1490</v>
      </c>
      <c r="I8497" s="26" t="s">
        <v>13138</v>
      </c>
      <c r="J8497" s="26" t="s">
        <v>36869</v>
      </c>
      <c r="K8497" s="26" t="s">
        <v>9582</v>
      </c>
      <c r="L8497" s="26" t="s">
        <v>36870</v>
      </c>
      <c r="M8497" s="26">
        <v>380373455669</v>
      </c>
      <c r="N8497" s="26">
        <v>7321086301</v>
      </c>
    </row>
    <row r="8498" spans="1:14">
      <c r="A8498" s="26" t="s">
        <v>2660</v>
      </c>
      <c r="B8498" s="26" t="s">
        <v>2661</v>
      </c>
      <c r="C8498" s="26">
        <v>1988887</v>
      </c>
      <c r="D8498" s="26" t="s">
        <v>780</v>
      </c>
      <c r="E8498" s="26" t="s">
        <v>36871</v>
      </c>
      <c r="F8498" s="26" t="s">
        <v>36872</v>
      </c>
      <c r="G8498" s="26" t="s">
        <v>9601</v>
      </c>
      <c r="H8498" s="26" t="s">
        <v>133</v>
      </c>
      <c r="J8498" s="26" t="s">
        <v>2662</v>
      </c>
      <c r="K8498" s="26" t="s">
        <v>9606</v>
      </c>
      <c r="L8498" s="26" t="s">
        <v>36873</v>
      </c>
      <c r="M8498" s="26">
        <v>380563131505</v>
      </c>
      <c r="N8498" s="26">
        <v>124781308</v>
      </c>
    </row>
    <row r="8499" spans="1:14">
      <c r="A8499" s="26" t="s">
        <v>4698</v>
      </c>
      <c r="B8499" s="26" t="s">
        <v>4699</v>
      </c>
      <c r="C8499" s="26">
        <v>38286858</v>
      </c>
      <c r="D8499" s="26" t="s">
        <v>24</v>
      </c>
      <c r="E8499" s="26" t="s">
        <v>36874</v>
      </c>
      <c r="F8499" s="26" t="s">
        <v>36875</v>
      </c>
      <c r="G8499" s="26" t="s">
        <v>9586</v>
      </c>
      <c r="H8499" s="26" t="s">
        <v>670</v>
      </c>
      <c r="I8499" s="26" t="s">
        <v>11688</v>
      </c>
      <c r="J8499" s="26" t="s">
        <v>36876</v>
      </c>
      <c r="K8499" s="26" t="s">
        <v>9582</v>
      </c>
      <c r="L8499" s="26" t="s">
        <v>36877</v>
      </c>
      <c r="M8499" s="26">
        <v>380524273338</v>
      </c>
      <c r="N8499" s="26">
        <v>3520588501</v>
      </c>
    </row>
    <row r="8500" spans="1:14">
      <c r="A8500" s="26" t="s">
        <v>8615</v>
      </c>
      <c r="B8500" s="26" t="s">
        <v>8616</v>
      </c>
      <c r="C8500" s="26">
        <v>38550036</v>
      </c>
      <c r="D8500" s="26" t="s">
        <v>24</v>
      </c>
      <c r="E8500" s="26" t="s">
        <v>36878</v>
      </c>
      <c r="F8500" s="26" t="s">
        <v>36879</v>
      </c>
      <c r="G8500" s="26" t="s">
        <v>9579</v>
      </c>
      <c r="H8500" s="26" t="s">
        <v>1308</v>
      </c>
      <c r="J8500" s="26" t="s">
        <v>36880</v>
      </c>
      <c r="K8500" s="26" t="s">
        <v>9582</v>
      </c>
      <c r="L8500" s="26" t="s">
        <v>36881</v>
      </c>
      <c r="M8500" s="26">
        <v>761669947326</v>
      </c>
      <c r="N8500" s="26">
        <v>6820655103</v>
      </c>
    </row>
    <row r="8501" spans="1:14">
      <c r="A8501" s="26" t="s">
        <v>2157</v>
      </c>
      <c r="B8501" s="26" t="s">
        <v>2158</v>
      </c>
      <c r="C8501" s="26">
        <v>1982778</v>
      </c>
      <c r="D8501" s="26" t="s">
        <v>24</v>
      </c>
      <c r="E8501" s="26" t="s">
        <v>36882</v>
      </c>
      <c r="F8501" s="26" t="s">
        <v>36883</v>
      </c>
      <c r="G8501" s="26" t="s">
        <v>9579</v>
      </c>
      <c r="H8501" s="26" t="s">
        <v>103</v>
      </c>
      <c r="I8501" s="26" t="s">
        <v>10569</v>
      </c>
      <c r="J8501" s="26" t="s">
        <v>21969</v>
      </c>
      <c r="K8501" s="26" t="s">
        <v>9582</v>
      </c>
      <c r="L8501" s="26" t="s">
        <v>36884</v>
      </c>
      <c r="M8501" s="26">
        <v>380961862201</v>
      </c>
      <c r="N8501" s="26">
        <v>124785404</v>
      </c>
    </row>
    <row r="8502" spans="1:14">
      <c r="A8502" s="26" t="s">
        <v>4216</v>
      </c>
      <c r="B8502" s="26" t="s">
        <v>4217</v>
      </c>
      <c r="C8502" s="26">
        <v>41838805</v>
      </c>
      <c r="D8502" s="26" t="s">
        <v>24</v>
      </c>
      <c r="E8502" s="26" t="s">
        <v>36885</v>
      </c>
      <c r="F8502" s="26" t="s">
        <v>36886</v>
      </c>
      <c r="G8502" s="26" t="s">
        <v>9586</v>
      </c>
      <c r="H8502" s="26" t="s">
        <v>506</v>
      </c>
      <c r="I8502" s="26" t="s">
        <v>9709</v>
      </c>
      <c r="J8502" s="26" t="s">
        <v>3394</v>
      </c>
      <c r="K8502" s="26" t="s">
        <v>9582</v>
      </c>
      <c r="L8502" s="26" t="s">
        <v>36887</v>
      </c>
      <c r="M8502" s="26">
        <v>380343521223</v>
      </c>
      <c r="N8502" s="26">
        <v>523782001</v>
      </c>
    </row>
    <row r="8503" spans="1:14">
      <c r="A8503" s="26" t="s">
        <v>8885</v>
      </c>
      <c r="B8503" s="26" t="s">
        <v>8886</v>
      </c>
      <c r="C8503" s="26">
        <v>41745061</v>
      </c>
      <c r="D8503" s="26" t="s">
        <v>24</v>
      </c>
      <c r="E8503" s="26" t="s">
        <v>36888</v>
      </c>
      <c r="F8503" s="26" t="s">
        <v>36889</v>
      </c>
      <c r="G8503" s="26" t="s">
        <v>9586</v>
      </c>
      <c r="H8503" s="26" t="s">
        <v>1401</v>
      </c>
      <c r="I8503" s="26" t="s">
        <v>12475</v>
      </c>
      <c r="J8503" s="26" t="s">
        <v>36890</v>
      </c>
      <c r="K8503" s="26" t="s">
        <v>9582</v>
      </c>
      <c r="L8503" s="26" t="s">
        <v>36891</v>
      </c>
      <c r="M8503" s="26">
        <v>380474222333</v>
      </c>
      <c r="N8503" s="26">
        <v>7122285501</v>
      </c>
    </row>
    <row r="8504" spans="1:14">
      <c r="A8504" s="26" t="s">
        <v>8883</v>
      </c>
      <c r="B8504" s="26" t="s">
        <v>8884</v>
      </c>
      <c r="C8504" s="26">
        <v>38682646</v>
      </c>
      <c r="D8504" s="26" t="s">
        <v>24</v>
      </c>
      <c r="E8504" s="26" t="s">
        <v>36892</v>
      </c>
      <c r="F8504" s="26" t="s">
        <v>36893</v>
      </c>
      <c r="G8504" s="26" t="s">
        <v>9579</v>
      </c>
      <c r="H8504" s="26" t="s">
        <v>1401</v>
      </c>
      <c r="I8504" s="26" t="s">
        <v>10182</v>
      </c>
      <c r="J8504" s="26" t="s">
        <v>36894</v>
      </c>
      <c r="K8504" s="26" t="s">
        <v>9582</v>
      </c>
      <c r="L8504" s="26" t="s">
        <v>36895</v>
      </c>
      <c r="M8504" s="26">
        <v>380978320179</v>
      </c>
      <c r="N8504" s="26">
        <v>7122087802</v>
      </c>
    </row>
    <row r="8505" spans="1:14">
      <c r="A8505" s="26" t="s">
        <v>6698</v>
      </c>
      <c r="B8505" s="26" t="s">
        <v>6699</v>
      </c>
      <c r="C8505" s="26">
        <v>1999632</v>
      </c>
      <c r="D8505" s="26" t="s">
        <v>780</v>
      </c>
      <c r="E8505" s="26" t="s">
        <v>36896</v>
      </c>
      <c r="F8505" s="26" t="s">
        <v>17475</v>
      </c>
      <c r="G8505" s="26" t="s">
        <v>9601</v>
      </c>
      <c r="H8505" s="26" t="s">
        <v>949</v>
      </c>
      <c r="J8505" s="26" t="s">
        <v>962</v>
      </c>
      <c r="K8505" s="26" t="s">
        <v>9597</v>
      </c>
      <c r="L8505" s="26" t="s">
        <v>36897</v>
      </c>
      <c r="M8505" s="26">
        <v>380673838272</v>
      </c>
      <c r="N8505" s="26">
        <v>5310400000</v>
      </c>
    </row>
    <row r="8506" spans="1:14">
      <c r="A8506" s="26" t="s">
        <v>2820</v>
      </c>
      <c r="B8506" s="26" t="s">
        <v>2821</v>
      </c>
      <c r="C8506" s="26">
        <v>37937247</v>
      </c>
      <c r="D8506" s="26" t="s">
        <v>24</v>
      </c>
      <c r="E8506" s="26" t="s">
        <v>36898</v>
      </c>
      <c r="F8506" s="26" t="s">
        <v>18640</v>
      </c>
      <c r="G8506" s="26" t="s">
        <v>9586</v>
      </c>
      <c r="H8506" s="26" t="s">
        <v>258</v>
      </c>
      <c r="J8506" s="26" t="s">
        <v>286</v>
      </c>
      <c r="K8506" s="26" t="s">
        <v>9597</v>
      </c>
      <c r="L8506" s="26" t="s">
        <v>33250</v>
      </c>
      <c r="M8506" s="26">
        <v>380991479493</v>
      </c>
      <c r="N8506" s="26">
        <v>1411700000</v>
      </c>
    </row>
    <row r="8507" spans="1:14">
      <c r="A8507" s="26" t="s">
        <v>5198</v>
      </c>
      <c r="B8507" s="26" t="s">
        <v>5188</v>
      </c>
      <c r="C8507" s="26">
        <v>1996645</v>
      </c>
      <c r="D8507" s="26" t="s">
        <v>24</v>
      </c>
      <c r="E8507" s="26" t="s">
        <v>36899</v>
      </c>
      <c r="F8507" s="26" t="s">
        <v>36900</v>
      </c>
      <c r="G8507" s="26" t="s">
        <v>9586</v>
      </c>
      <c r="H8507" s="26" t="s">
        <v>735</v>
      </c>
      <c r="I8507" s="26" t="s">
        <v>9623</v>
      </c>
      <c r="J8507" s="26" t="s">
        <v>36901</v>
      </c>
      <c r="K8507" s="26" t="s">
        <v>9582</v>
      </c>
      <c r="L8507" s="26" t="s">
        <v>36902</v>
      </c>
      <c r="M8507" s="26">
        <v>380672541494</v>
      </c>
      <c r="N8507" s="26">
        <v>4625887501</v>
      </c>
    </row>
    <row r="8508" spans="1:14">
      <c r="A8508" s="26" t="s">
        <v>2157</v>
      </c>
      <c r="B8508" s="26" t="s">
        <v>2158</v>
      </c>
      <c r="C8508" s="26">
        <v>1982778</v>
      </c>
      <c r="D8508" s="26" t="s">
        <v>24</v>
      </c>
      <c r="E8508" s="26" t="s">
        <v>36903</v>
      </c>
      <c r="F8508" s="26" t="s">
        <v>36904</v>
      </c>
      <c r="G8508" s="26" t="s">
        <v>9579</v>
      </c>
      <c r="H8508" s="26" t="s">
        <v>103</v>
      </c>
      <c r="I8508" s="26" t="s">
        <v>10569</v>
      </c>
      <c r="J8508" s="26" t="s">
        <v>36905</v>
      </c>
      <c r="K8508" s="26" t="s">
        <v>9582</v>
      </c>
      <c r="L8508" s="26" t="s">
        <v>36906</v>
      </c>
      <c r="M8508" s="26">
        <v>380989485270</v>
      </c>
      <c r="N8508" s="26">
        <v>725755108</v>
      </c>
    </row>
    <row r="8509" spans="1:14">
      <c r="A8509" s="26" t="s">
        <v>2642</v>
      </c>
      <c r="B8509" s="26" t="s">
        <v>2635</v>
      </c>
      <c r="C8509" s="26">
        <v>37735655</v>
      </c>
      <c r="D8509" s="26" t="s">
        <v>24</v>
      </c>
      <c r="E8509" s="26" t="s">
        <v>36907</v>
      </c>
      <c r="F8509" s="26" t="s">
        <v>17442</v>
      </c>
      <c r="G8509" s="26" t="s">
        <v>9591</v>
      </c>
      <c r="H8509" s="26" t="s">
        <v>133</v>
      </c>
      <c r="I8509" s="26" t="s">
        <v>9968</v>
      </c>
      <c r="J8509" s="26" t="s">
        <v>17443</v>
      </c>
      <c r="K8509" s="26" t="s">
        <v>9582</v>
      </c>
      <c r="L8509" s="26" t="s">
        <v>17444</v>
      </c>
      <c r="M8509" s="26">
        <v>761966245036</v>
      </c>
      <c r="N8509" s="26">
        <v>124788703</v>
      </c>
    </row>
    <row r="8510" spans="1:14">
      <c r="A8510" s="26" t="s">
        <v>8871</v>
      </c>
      <c r="B8510" s="26" t="s">
        <v>8872</v>
      </c>
      <c r="C8510" s="26">
        <v>2005303</v>
      </c>
      <c r="D8510" s="26" t="s">
        <v>780</v>
      </c>
      <c r="E8510" s="26" t="s">
        <v>36908</v>
      </c>
      <c r="F8510" s="26" t="s">
        <v>36909</v>
      </c>
      <c r="G8510" s="26" t="s">
        <v>9601</v>
      </c>
      <c r="H8510" s="26" t="s">
        <v>1401</v>
      </c>
      <c r="J8510" s="26" t="s">
        <v>1422</v>
      </c>
      <c r="K8510" s="26" t="s">
        <v>9597</v>
      </c>
      <c r="L8510" s="26" t="s">
        <v>36910</v>
      </c>
      <c r="M8510" s="26">
        <v>380473752709</v>
      </c>
      <c r="N8510" s="26">
        <v>7110400000</v>
      </c>
    </row>
    <row r="8511" spans="1:14">
      <c r="A8511" s="26" t="s">
        <v>8718</v>
      </c>
      <c r="B8511" s="26" t="s">
        <v>8719</v>
      </c>
      <c r="C8511" s="26">
        <v>41877252</v>
      </c>
      <c r="D8511" s="26" t="s">
        <v>24</v>
      </c>
      <c r="E8511" s="26" t="s">
        <v>36911</v>
      </c>
      <c r="F8511" s="26" t="s">
        <v>36912</v>
      </c>
      <c r="G8511" s="26" t="s">
        <v>9586</v>
      </c>
      <c r="H8511" s="26" t="s">
        <v>1308</v>
      </c>
      <c r="I8511" s="26" t="s">
        <v>15727</v>
      </c>
      <c r="J8511" s="26" t="s">
        <v>36913</v>
      </c>
      <c r="K8511" s="26" t="s">
        <v>9582</v>
      </c>
      <c r="L8511" s="26" t="s">
        <v>36914</v>
      </c>
      <c r="M8511" s="26">
        <v>380685481311</v>
      </c>
      <c r="N8511" s="26">
        <v>6823610120</v>
      </c>
    </row>
    <row r="8512" spans="1:14">
      <c r="A8512" s="26" t="s">
        <v>6223</v>
      </c>
      <c r="B8512" s="26" t="s">
        <v>6224</v>
      </c>
      <c r="C8512" s="26">
        <v>43060644</v>
      </c>
      <c r="D8512" s="26" t="s">
        <v>780</v>
      </c>
      <c r="E8512" s="26" t="s">
        <v>36915</v>
      </c>
      <c r="F8512" s="26" t="s">
        <v>26639</v>
      </c>
      <c r="G8512" s="26" t="s">
        <v>9601</v>
      </c>
      <c r="H8512" s="26" t="s">
        <v>885</v>
      </c>
      <c r="I8512" s="26" t="s">
        <v>11367</v>
      </c>
      <c r="J8512" s="26" t="s">
        <v>6508</v>
      </c>
      <c r="K8512" s="26" t="s">
        <v>9606</v>
      </c>
      <c r="L8512" s="26" t="s">
        <v>26640</v>
      </c>
      <c r="M8512" s="26">
        <v>380677112449</v>
      </c>
      <c r="N8512" s="26">
        <v>5123755800</v>
      </c>
    </row>
    <row r="8513" spans="1:14">
      <c r="A8513" s="26" t="s">
        <v>4168</v>
      </c>
      <c r="B8513" s="26" t="s">
        <v>4169</v>
      </c>
      <c r="C8513" s="26">
        <v>41951739</v>
      </c>
      <c r="D8513" s="26" t="s">
        <v>780</v>
      </c>
      <c r="E8513" s="26" t="s">
        <v>36916</v>
      </c>
      <c r="F8513" s="26" t="s">
        <v>36917</v>
      </c>
      <c r="G8513" s="26" t="s">
        <v>9601</v>
      </c>
      <c r="H8513" s="26" t="s">
        <v>506</v>
      </c>
      <c r="J8513" s="26" t="s">
        <v>4170</v>
      </c>
      <c r="K8513" s="26" t="s">
        <v>9606</v>
      </c>
      <c r="L8513" s="26" t="s">
        <v>32798</v>
      </c>
      <c r="M8513" s="26">
        <v>380982773882</v>
      </c>
      <c r="N8513" s="26">
        <v>2624056200</v>
      </c>
    </row>
    <row r="8514" spans="1:14">
      <c r="A8514" s="26" t="s">
        <v>4774</v>
      </c>
      <c r="B8514" s="26" t="s">
        <v>4775</v>
      </c>
      <c r="C8514" s="26">
        <v>37336085</v>
      </c>
      <c r="D8514" s="26" t="s">
        <v>24</v>
      </c>
      <c r="E8514" s="26" t="s">
        <v>36918</v>
      </c>
      <c r="F8514" s="26" t="s">
        <v>36919</v>
      </c>
      <c r="G8514" s="26" t="s">
        <v>9591</v>
      </c>
      <c r="H8514" s="26" t="s">
        <v>711</v>
      </c>
      <c r="I8514" s="26" t="s">
        <v>15378</v>
      </c>
      <c r="J8514" s="26" t="s">
        <v>36920</v>
      </c>
      <c r="K8514" s="26" t="s">
        <v>9582</v>
      </c>
      <c r="L8514" s="26" t="s">
        <v>36921</v>
      </c>
      <c r="M8514" s="26">
        <v>761349023844</v>
      </c>
      <c r="N8514" s="26">
        <v>1224856222</v>
      </c>
    </row>
    <row r="8515" spans="1:14">
      <c r="A8515" s="26" t="s">
        <v>3228</v>
      </c>
      <c r="B8515" s="26" t="s">
        <v>3229</v>
      </c>
      <c r="C8515" s="26">
        <v>38742097</v>
      </c>
      <c r="D8515" s="26" t="s">
        <v>24</v>
      </c>
      <c r="E8515" s="26" t="s">
        <v>36922</v>
      </c>
      <c r="F8515" s="26" t="s">
        <v>36923</v>
      </c>
      <c r="G8515" s="26" t="s">
        <v>9586</v>
      </c>
      <c r="H8515" s="26" t="s">
        <v>375</v>
      </c>
      <c r="I8515" s="26" t="s">
        <v>13232</v>
      </c>
      <c r="J8515" s="26" t="s">
        <v>31093</v>
      </c>
      <c r="K8515" s="26" t="s">
        <v>9582</v>
      </c>
      <c r="L8515" s="26" t="s">
        <v>36924</v>
      </c>
      <c r="M8515" s="26">
        <v>380680255473</v>
      </c>
      <c r="N8515" s="26">
        <v>724585007</v>
      </c>
    </row>
    <row r="8516" spans="1:14">
      <c r="A8516" s="26" t="s">
        <v>8750</v>
      </c>
      <c r="B8516" s="26" t="s">
        <v>8751</v>
      </c>
      <c r="C8516" s="26">
        <v>2004479</v>
      </c>
      <c r="D8516" s="26" t="s">
        <v>780</v>
      </c>
      <c r="E8516" s="26" t="s">
        <v>36925</v>
      </c>
      <c r="F8516" s="26" t="s">
        <v>13076</v>
      </c>
      <c r="G8516" s="26" t="s">
        <v>9601</v>
      </c>
      <c r="H8516" s="26" t="s">
        <v>1308</v>
      </c>
      <c r="I8516" s="26" t="s">
        <v>18727</v>
      </c>
      <c r="J8516" s="26" t="s">
        <v>24875</v>
      </c>
      <c r="K8516" s="26" t="s">
        <v>9582</v>
      </c>
      <c r="L8516" s="26" t="s">
        <v>36926</v>
      </c>
      <c r="M8516" s="26">
        <v>761350639859</v>
      </c>
      <c r="N8516" s="26">
        <v>6824288601</v>
      </c>
    </row>
    <row r="8517" spans="1:14">
      <c r="A8517" s="26" t="s">
        <v>5783</v>
      </c>
      <c r="B8517" s="26" t="s">
        <v>5710</v>
      </c>
      <c r="C8517" s="26">
        <v>38946192</v>
      </c>
      <c r="D8517" s="26" t="s">
        <v>24</v>
      </c>
      <c r="E8517" s="26" t="s">
        <v>36927</v>
      </c>
      <c r="F8517" s="26" t="s">
        <v>12637</v>
      </c>
      <c r="G8517" s="26" t="s">
        <v>9586</v>
      </c>
      <c r="H8517" s="26" t="s">
        <v>799</v>
      </c>
      <c r="J8517" s="26" t="s">
        <v>800</v>
      </c>
      <c r="K8517" s="26" t="s">
        <v>9597</v>
      </c>
      <c r="L8517" s="26" t="s">
        <v>11929</v>
      </c>
      <c r="M8517" s="26">
        <v>380444602683</v>
      </c>
      <c r="N8517" s="26">
        <v>4822784009</v>
      </c>
    </row>
    <row r="8518" spans="1:14">
      <c r="A8518" s="26" t="s">
        <v>5191</v>
      </c>
      <c r="B8518" s="26" t="s">
        <v>5138</v>
      </c>
      <c r="C8518" s="26">
        <v>1996622</v>
      </c>
      <c r="D8518" s="26" t="s">
        <v>24</v>
      </c>
      <c r="E8518" s="26" t="s">
        <v>36928</v>
      </c>
      <c r="F8518" s="26" t="s">
        <v>36929</v>
      </c>
      <c r="G8518" s="26" t="s">
        <v>9586</v>
      </c>
      <c r="H8518" s="26" t="s">
        <v>735</v>
      </c>
      <c r="J8518" s="26" t="s">
        <v>740</v>
      </c>
      <c r="K8518" s="26" t="s">
        <v>9597</v>
      </c>
      <c r="L8518" s="26" t="s">
        <v>36930</v>
      </c>
      <c r="M8518" s="26">
        <v>380987508621</v>
      </c>
      <c r="N8518" s="26">
        <v>1221881203</v>
      </c>
    </row>
    <row r="8519" spans="1:14">
      <c r="A8519" s="26" t="s">
        <v>7709</v>
      </c>
      <c r="B8519" s="26" t="s">
        <v>7710</v>
      </c>
      <c r="C8519" s="26">
        <v>42588046</v>
      </c>
      <c r="D8519" s="26" t="s">
        <v>24</v>
      </c>
      <c r="E8519" s="26" t="s">
        <v>36931</v>
      </c>
      <c r="F8519" s="26" t="s">
        <v>36932</v>
      </c>
      <c r="G8519" s="26" t="s">
        <v>9586</v>
      </c>
      <c r="H8519" s="26" t="s">
        <v>1088</v>
      </c>
      <c r="J8519" s="26" t="s">
        <v>1115</v>
      </c>
      <c r="K8519" s="26" t="s">
        <v>9597</v>
      </c>
      <c r="L8519" s="26" t="s">
        <v>36933</v>
      </c>
      <c r="M8519" s="26">
        <v>380352235050</v>
      </c>
      <c r="N8519" s="26">
        <v>6110100000</v>
      </c>
    </row>
    <row r="8520" spans="1:14">
      <c r="A8520" s="26" t="s">
        <v>9300</v>
      </c>
      <c r="B8520" s="26" t="s">
        <v>9301</v>
      </c>
      <c r="C8520" s="26">
        <v>40893412</v>
      </c>
      <c r="D8520" s="26" t="s">
        <v>24</v>
      </c>
      <c r="E8520" s="26" t="s">
        <v>36934</v>
      </c>
      <c r="F8520" s="26" t="s">
        <v>36935</v>
      </c>
      <c r="G8520" s="26" t="s">
        <v>9586</v>
      </c>
      <c r="H8520" s="26" t="s">
        <v>1573</v>
      </c>
      <c r="I8520" s="26" t="s">
        <v>13784</v>
      </c>
      <c r="J8520" s="26" t="s">
        <v>9304</v>
      </c>
      <c r="K8520" s="26" t="s">
        <v>9606</v>
      </c>
      <c r="L8520" s="26" t="s">
        <v>36936</v>
      </c>
      <c r="M8520" s="26">
        <v>380464646292</v>
      </c>
      <c r="N8520" s="26">
        <v>510141000</v>
      </c>
    </row>
    <row r="8521" spans="1:14">
      <c r="A8521" s="26" t="s">
        <v>7075</v>
      </c>
      <c r="B8521" s="26" t="s">
        <v>7076</v>
      </c>
      <c r="C8521" s="26">
        <v>38645269</v>
      </c>
      <c r="D8521" s="26" t="s">
        <v>24</v>
      </c>
      <c r="E8521" s="26" t="s">
        <v>36937</v>
      </c>
      <c r="F8521" s="26" t="s">
        <v>36938</v>
      </c>
      <c r="G8521" s="26" t="s">
        <v>9586</v>
      </c>
      <c r="H8521" s="26" t="s">
        <v>987</v>
      </c>
      <c r="I8521" s="26" t="s">
        <v>9893</v>
      </c>
      <c r="J8521" s="26" t="s">
        <v>36939</v>
      </c>
      <c r="K8521" s="26" t="s">
        <v>9582</v>
      </c>
      <c r="L8521" s="26" t="s">
        <v>36940</v>
      </c>
      <c r="M8521" s="26">
        <v>380365121036</v>
      </c>
      <c r="N8521" s="26">
        <v>5623085601</v>
      </c>
    </row>
    <row r="8522" spans="1:14">
      <c r="A8522" s="26" t="s">
        <v>9147</v>
      </c>
      <c r="B8522" s="26" t="s">
        <v>9148</v>
      </c>
      <c r="C8522" s="26">
        <v>38462935</v>
      </c>
      <c r="D8522" s="26" t="s">
        <v>24</v>
      </c>
      <c r="E8522" s="26" t="s">
        <v>36941</v>
      </c>
      <c r="F8522" s="26" t="s">
        <v>36942</v>
      </c>
      <c r="G8522" s="26" t="s">
        <v>9579</v>
      </c>
      <c r="H8522" s="26" t="s">
        <v>1490</v>
      </c>
      <c r="I8522" s="26" t="s">
        <v>10369</v>
      </c>
      <c r="J8522" s="26" t="s">
        <v>36943</v>
      </c>
      <c r="K8522" s="26" t="s">
        <v>9582</v>
      </c>
      <c r="L8522" s="26" t="s">
        <v>36944</v>
      </c>
      <c r="M8522" s="26">
        <v>380963920904</v>
      </c>
      <c r="N8522" s="26">
        <v>7324086005</v>
      </c>
    </row>
    <row r="8523" spans="1:14">
      <c r="A8523" s="26" t="s">
        <v>4324</v>
      </c>
      <c r="B8523" s="26" t="s">
        <v>4325</v>
      </c>
      <c r="C8523" s="26">
        <v>41750202</v>
      </c>
      <c r="D8523" s="26" t="s">
        <v>24</v>
      </c>
      <c r="E8523" s="26" t="s">
        <v>36945</v>
      </c>
      <c r="F8523" s="26" t="s">
        <v>24804</v>
      </c>
      <c r="G8523" s="26" t="s">
        <v>9586</v>
      </c>
      <c r="H8523" s="26" t="s">
        <v>576</v>
      </c>
      <c r="J8523" s="26" t="s">
        <v>4326</v>
      </c>
      <c r="K8523" s="26" t="s">
        <v>9597</v>
      </c>
      <c r="L8523" s="26" t="s">
        <v>36946</v>
      </c>
      <c r="M8523" s="26">
        <v>380459571494</v>
      </c>
      <c r="N8523" s="26">
        <v>3210500000</v>
      </c>
    </row>
    <row r="8524" spans="1:14">
      <c r="A8524" s="26" t="s">
        <v>7248</v>
      </c>
      <c r="B8524" s="26" t="s">
        <v>7249</v>
      </c>
      <c r="C8524" s="26">
        <v>37261221</v>
      </c>
      <c r="D8524" s="26" t="s">
        <v>780</v>
      </c>
      <c r="E8524" s="26" t="s">
        <v>36947</v>
      </c>
      <c r="F8524" s="26" t="s">
        <v>10755</v>
      </c>
      <c r="G8524" s="26" t="s">
        <v>9601</v>
      </c>
      <c r="H8524" s="26" t="s">
        <v>987</v>
      </c>
      <c r="I8524" s="26" t="s">
        <v>11035</v>
      </c>
      <c r="J8524" s="26" t="s">
        <v>1021</v>
      </c>
      <c r="K8524" s="26" t="s">
        <v>9597</v>
      </c>
      <c r="L8524" s="26" t="s">
        <v>36948</v>
      </c>
      <c r="M8524" s="26">
        <v>380365534249</v>
      </c>
      <c r="N8524" s="26">
        <v>4625887601</v>
      </c>
    </row>
    <row r="8525" spans="1:14">
      <c r="A8525" s="26" t="s">
        <v>6813</v>
      </c>
      <c r="B8525" s="26" t="s">
        <v>6814</v>
      </c>
      <c r="C8525" s="26">
        <v>1999075</v>
      </c>
      <c r="D8525" s="26" t="s">
        <v>780</v>
      </c>
      <c r="E8525" s="26" t="s">
        <v>36949</v>
      </c>
      <c r="F8525" s="26" t="s">
        <v>36950</v>
      </c>
      <c r="G8525" s="26" t="s">
        <v>9601</v>
      </c>
      <c r="H8525" s="26" t="s">
        <v>949</v>
      </c>
      <c r="J8525" s="26" t="s">
        <v>977</v>
      </c>
      <c r="K8525" s="26" t="s">
        <v>9597</v>
      </c>
      <c r="L8525" s="26" t="s">
        <v>36951</v>
      </c>
      <c r="M8525" s="26">
        <v>380532608328</v>
      </c>
      <c r="N8525" s="26">
        <v>4424080504</v>
      </c>
    </row>
    <row r="8526" spans="1:14">
      <c r="A8526" s="26" t="s">
        <v>7456</v>
      </c>
      <c r="B8526" s="26" t="s">
        <v>7457</v>
      </c>
      <c r="C8526" s="26" t="s">
        <v>1604</v>
      </c>
      <c r="D8526" s="26" t="s">
        <v>24</v>
      </c>
      <c r="E8526" s="26" t="s">
        <v>36952</v>
      </c>
      <c r="F8526" s="26" t="s">
        <v>9586</v>
      </c>
      <c r="G8526" s="26" t="s">
        <v>9591</v>
      </c>
      <c r="H8526" s="26" t="s">
        <v>1025</v>
      </c>
      <c r="J8526" s="26" t="s">
        <v>1065</v>
      </c>
      <c r="K8526" s="26" t="s">
        <v>9597</v>
      </c>
      <c r="L8526" s="26" t="s">
        <v>36953</v>
      </c>
      <c r="M8526" s="26">
        <v>380958462738</v>
      </c>
      <c r="N8526" s="26">
        <v>5910100000</v>
      </c>
    </row>
    <row r="8527" spans="1:14">
      <c r="A8527" s="26" t="s">
        <v>1821</v>
      </c>
      <c r="B8527" s="26" t="s">
        <v>1822</v>
      </c>
      <c r="C8527" s="26">
        <v>38031318</v>
      </c>
      <c r="D8527" s="26" t="s">
        <v>24</v>
      </c>
      <c r="E8527" s="26" t="s">
        <v>36954</v>
      </c>
      <c r="F8527" s="26" t="s">
        <v>36955</v>
      </c>
      <c r="G8527" s="26" t="s">
        <v>9586</v>
      </c>
      <c r="H8527" s="26" t="s">
        <v>27</v>
      </c>
      <c r="J8527" s="26" t="s">
        <v>67</v>
      </c>
      <c r="K8527" s="26" t="s">
        <v>9597</v>
      </c>
      <c r="L8527" s="26" t="s">
        <v>14556</v>
      </c>
      <c r="M8527" s="26">
        <v>380433763383</v>
      </c>
      <c r="N8527" s="26">
        <v>510400000</v>
      </c>
    </row>
    <row r="8528" spans="1:14">
      <c r="A8528" s="26" t="s">
        <v>5063</v>
      </c>
      <c r="B8528" s="26" t="s">
        <v>5064</v>
      </c>
      <c r="C8528" s="26">
        <v>34167494</v>
      </c>
      <c r="D8528" s="26" t="s">
        <v>1701</v>
      </c>
      <c r="E8528" s="26" t="s">
        <v>36956</v>
      </c>
      <c r="F8528" s="26" t="s">
        <v>36957</v>
      </c>
      <c r="G8528" s="26" t="s">
        <v>9601</v>
      </c>
      <c r="H8528" s="26" t="s">
        <v>735</v>
      </c>
      <c r="J8528" s="26" t="s">
        <v>5341</v>
      </c>
      <c r="K8528" s="26" t="s">
        <v>9597</v>
      </c>
      <c r="L8528" s="26" t="s">
        <v>36958</v>
      </c>
      <c r="M8528" s="26">
        <v>380674184668</v>
      </c>
      <c r="N8528" s="26">
        <v>4622710400</v>
      </c>
    </row>
    <row r="8529" spans="1:14">
      <c r="A8529" s="26" t="s">
        <v>3471</v>
      </c>
      <c r="B8529" s="26" t="s">
        <v>3472</v>
      </c>
      <c r="C8529" s="26">
        <v>40835473</v>
      </c>
      <c r="D8529" s="26" t="s">
        <v>780</v>
      </c>
      <c r="E8529" s="26" t="s">
        <v>36959</v>
      </c>
      <c r="F8529" s="26" t="s">
        <v>9787</v>
      </c>
      <c r="G8529" s="26" t="s">
        <v>9601</v>
      </c>
      <c r="H8529" s="26" t="s">
        <v>392</v>
      </c>
      <c r="J8529" s="26" t="s">
        <v>458</v>
      </c>
      <c r="K8529" s="26" t="s">
        <v>9597</v>
      </c>
      <c r="L8529" s="26" t="s">
        <v>29155</v>
      </c>
      <c r="M8529" s="26">
        <v>380312662159</v>
      </c>
      <c r="N8529" s="26">
        <v>2110100000</v>
      </c>
    </row>
    <row r="8530" spans="1:14">
      <c r="A8530" s="26" t="s">
        <v>1699</v>
      </c>
      <c r="B8530" s="26" t="s">
        <v>1700</v>
      </c>
      <c r="C8530" s="26">
        <v>36364624</v>
      </c>
      <c r="D8530" s="26" t="s">
        <v>1701</v>
      </c>
      <c r="E8530" s="26" t="s">
        <v>36960</v>
      </c>
      <c r="F8530" s="26" t="s">
        <v>36961</v>
      </c>
      <c r="G8530" s="26" t="s">
        <v>9601</v>
      </c>
      <c r="H8530" s="26" t="s">
        <v>27</v>
      </c>
      <c r="J8530" s="26" t="s">
        <v>1798</v>
      </c>
      <c r="K8530" s="26" t="s">
        <v>9597</v>
      </c>
      <c r="L8530" s="26" t="s">
        <v>36962</v>
      </c>
      <c r="M8530" s="26">
        <v>380432329301</v>
      </c>
      <c r="N8530" s="26">
        <v>522210100</v>
      </c>
    </row>
    <row r="8531" spans="1:14">
      <c r="A8531" s="26" t="s">
        <v>6383</v>
      </c>
      <c r="B8531" s="26" t="s">
        <v>6384</v>
      </c>
      <c r="C8531" s="26">
        <v>38156360</v>
      </c>
      <c r="D8531" s="26" t="s">
        <v>24</v>
      </c>
      <c r="E8531" s="26" t="s">
        <v>36963</v>
      </c>
      <c r="F8531" s="26" t="s">
        <v>36964</v>
      </c>
      <c r="G8531" s="26" t="s">
        <v>9591</v>
      </c>
      <c r="H8531" s="26" t="s">
        <v>885</v>
      </c>
      <c r="I8531" s="26" t="s">
        <v>11367</v>
      </c>
      <c r="J8531" s="26" t="s">
        <v>6225</v>
      </c>
      <c r="K8531" s="26" t="s">
        <v>9582</v>
      </c>
      <c r="L8531" s="26" t="s">
        <v>36965</v>
      </c>
      <c r="M8531" s="26">
        <v>380487300036</v>
      </c>
      <c r="N8531" s="26">
        <v>5123755802</v>
      </c>
    </row>
    <row r="8532" spans="1:14">
      <c r="A8532" s="26" t="s">
        <v>4439</v>
      </c>
      <c r="B8532" s="26" t="s">
        <v>4440</v>
      </c>
      <c r="C8532" s="26">
        <v>43143387</v>
      </c>
      <c r="D8532" s="26" t="s">
        <v>24</v>
      </c>
      <c r="E8532" s="26" t="s">
        <v>36966</v>
      </c>
      <c r="F8532" s="26" t="s">
        <v>36967</v>
      </c>
      <c r="G8532" s="26" t="s">
        <v>9586</v>
      </c>
      <c r="H8532" s="26" t="s">
        <v>576</v>
      </c>
      <c r="I8532" s="26" t="s">
        <v>19988</v>
      </c>
      <c r="J8532" s="26" t="s">
        <v>3317</v>
      </c>
      <c r="K8532" s="26" t="s">
        <v>9582</v>
      </c>
      <c r="L8532" s="26" t="s">
        <v>36968</v>
      </c>
      <c r="M8532" s="26">
        <v>380999831416</v>
      </c>
      <c r="N8532" s="26">
        <v>123183005</v>
      </c>
    </row>
    <row r="8533" spans="1:14">
      <c r="A8533" s="26" t="s">
        <v>2129</v>
      </c>
      <c r="B8533" s="26" t="s">
        <v>2130</v>
      </c>
      <c r="C8533" s="26">
        <v>38541660</v>
      </c>
      <c r="D8533" s="26" t="s">
        <v>24</v>
      </c>
      <c r="E8533" s="26" t="s">
        <v>36969</v>
      </c>
      <c r="F8533" s="26" t="s">
        <v>36970</v>
      </c>
      <c r="G8533" s="26" t="s">
        <v>9586</v>
      </c>
      <c r="H8533" s="26" t="s">
        <v>103</v>
      </c>
      <c r="I8533" s="26" t="s">
        <v>20153</v>
      </c>
      <c r="J8533" s="26" t="s">
        <v>36971</v>
      </c>
      <c r="K8533" s="26" t="s">
        <v>9582</v>
      </c>
      <c r="L8533" s="26" t="s">
        <v>36972</v>
      </c>
      <c r="M8533" s="26">
        <v>380984489995</v>
      </c>
      <c r="N8533" s="26">
        <v>724587201</v>
      </c>
    </row>
    <row r="8534" spans="1:14">
      <c r="A8534" s="26" t="s">
        <v>1792</v>
      </c>
      <c r="B8534" s="26" t="s">
        <v>1793</v>
      </c>
      <c r="C8534" s="26">
        <v>41758238</v>
      </c>
      <c r="D8534" s="26" t="s">
        <v>780</v>
      </c>
      <c r="E8534" s="26" t="s">
        <v>36973</v>
      </c>
      <c r="F8534" s="26" t="s">
        <v>36974</v>
      </c>
      <c r="G8534" s="26" t="s">
        <v>9601</v>
      </c>
      <c r="H8534" s="26" t="s">
        <v>27</v>
      </c>
      <c r="J8534" s="26" t="s">
        <v>21139</v>
      </c>
      <c r="K8534" s="26" t="s">
        <v>9597</v>
      </c>
      <c r="L8534" s="26" t="s">
        <v>21140</v>
      </c>
      <c r="M8534" s="26">
        <v>380434361192</v>
      </c>
      <c r="N8534" s="26">
        <v>510600000</v>
      </c>
    </row>
    <row r="8535" spans="1:14">
      <c r="A8535" s="26" t="s">
        <v>8012</v>
      </c>
      <c r="B8535" s="26" t="s">
        <v>8013</v>
      </c>
      <c r="C8535" s="26">
        <v>2002397</v>
      </c>
      <c r="D8535" s="26" t="s">
        <v>24</v>
      </c>
      <c r="E8535" s="26" t="s">
        <v>36975</v>
      </c>
      <c r="F8535" s="26" t="s">
        <v>36976</v>
      </c>
      <c r="G8535" s="26" t="s">
        <v>9579</v>
      </c>
      <c r="H8535" s="26" t="s">
        <v>1122</v>
      </c>
      <c r="I8535" s="26" t="s">
        <v>17316</v>
      </c>
      <c r="J8535" s="26" t="s">
        <v>36977</v>
      </c>
      <c r="K8535" s="26" t="s">
        <v>9582</v>
      </c>
      <c r="L8535" s="26" t="s">
        <v>36978</v>
      </c>
      <c r="M8535" s="26">
        <v>380969962807</v>
      </c>
      <c r="N8535" s="26">
        <v>6324655101</v>
      </c>
    </row>
    <row r="8536" spans="1:14">
      <c r="A8536" s="26" t="s">
        <v>2129</v>
      </c>
      <c r="B8536" s="26" t="s">
        <v>2130</v>
      </c>
      <c r="C8536" s="26">
        <v>38541660</v>
      </c>
      <c r="D8536" s="26" t="s">
        <v>24</v>
      </c>
      <c r="E8536" s="26" t="s">
        <v>36979</v>
      </c>
      <c r="F8536" s="26" t="s">
        <v>36980</v>
      </c>
      <c r="G8536" s="26" t="s">
        <v>9579</v>
      </c>
      <c r="H8536" s="26" t="s">
        <v>103</v>
      </c>
      <c r="I8536" s="26" t="s">
        <v>20153</v>
      </c>
      <c r="J8536" s="26" t="s">
        <v>36981</v>
      </c>
      <c r="K8536" s="26" t="s">
        <v>9582</v>
      </c>
      <c r="L8536" s="26" t="s">
        <v>36982</v>
      </c>
      <c r="M8536" s="26">
        <v>380990375785</v>
      </c>
      <c r="N8536" s="26">
        <v>724585601</v>
      </c>
    </row>
    <row r="8537" spans="1:14">
      <c r="A8537" s="26" t="s">
        <v>8658</v>
      </c>
      <c r="B8537" s="26" t="s">
        <v>8659</v>
      </c>
      <c r="C8537" s="26">
        <v>38072569</v>
      </c>
      <c r="D8537" s="26" t="s">
        <v>24</v>
      </c>
      <c r="E8537" s="26" t="s">
        <v>36983</v>
      </c>
      <c r="F8537" s="26" t="s">
        <v>36984</v>
      </c>
      <c r="G8537" s="26" t="s">
        <v>9591</v>
      </c>
      <c r="H8537" s="26" t="s">
        <v>1308</v>
      </c>
      <c r="I8537" s="26" t="s">
        <v>11591</v>
      </c>
      <c r="J8537" s="26" t="s">
        <v>36985</v>
      </c>
      <c r="K8537" s="26" t="s">
        <v>9582</v>
      </c>
      <c r="L8537" s="26" t="s">
        <v>36986</v>
      </c>
      <c r="M8537" s="26">
        <v>380680153997</v>
      </c>
      <c r="N8537" s="26">
        <v>1823755116</v>
      </c>
    </row>
    <row r="8538" spans="1:14">
      <c r="A8538" s="26" t="s">
        <v>9164</v>
      </c>
      <c r="B8538" s="26" t="s">
        <v>9165</v>
      </c>
      <c r="C8538" s="26">
        <v>38231128</v>
      </c>
      <c r="D8538" s="26" t="s">
        <v>24</v>
      </c>
      <c r="E8538" s="26" t="s">
        <v>36987</v>
      </c>
      <c r="F8538" s="26" t="s">
        <v>36988</v>
      </c>
      <c r="G8538" s="26" t="s">
        <v>9586</v>
      </c>
      <c r="H8538" s="26" t="s">
        <v>1490</v>
      </c>
      <c r="I8538" s="26" t="s">
        <v>12848</v>
      </c>
      <c r="J8538" s="26" t="s">
        <v>28848</v>
      </c>
      <c r="K8538" s="26" t="s">
        <v>9582</v>
      </c>
      <c r="L8538" s="26" t="s">
        <v>36989</v>
      </c>
      <c r="M8538" s="26">
        <v>380990510045</v>
      </c>
      <c r="N8538" s="26">
        <v>522882501</v>
      </c>
    </row>
    <row r="8539" spans="1:14">
      <c r="A8539" s="26" t="s">
        <v>6581</v>
      </c>
      <c r="B8539" s="26" t="s">
        <v>6582</v>
      </c>
      <c r="C8539" s="26">
        <v>38381474</v>
      </c>
      <c r="D8539" s="26" t="s">
        <v>24</v>
      </c>
      <c r="E8539" s="26" t="s">
        <v>36990</v>
      </c>
      <c r="F8539" s="26" t="s">
        <v>36991</v>
      </c>
      <c r="G8539" s="26" t="s">
        <v>9579</v>
      </c>
      <c r="H8539" s="26" t="s">
        <v>949</v>
      </c>
      <c r="I8539" s="26" t="s">
        <v>10846</v>
      </c>
      <c r="J8539" s="26" t="s">
        <v>36992</v>
      </c>
      <c r="K8539" s="26" t="s">
        <v>9582</v>
      </c>
      <c r="L8539" s="26" t="s">
        <v>36993</v>
      </c>
      <c r="M8539" s="26">
        <v>380535536267</v>
      </c>
      <c r="N8539" s="26">
        <v>5323288905</v>
      </c>
    </row>
    <row r="8540" spans="1:14">
      <c r="A8540" s="26" t="s">
        <v>6884</v>
      </c>
      <c r="B8540" s="26" t="s">
        <v>6885</v>
      </c>
      <c r="C8540" s="26">
        <v>38525759</v>
      </c>
      <c r="D8540" s="26" t="s">
        <v>24</v>
      </c>
      <c r="E8540" s="26" t="s">
        <v>36994</v>
      </c>
      <c r="F8540" s="26" t="s">
        <v>36995</v>
      </c>
      <c r="G8540" s="26" t="s">
        <v>9586</v>
      </c>
      <c r="H8540" s="26" t="s">
        <v>949</v>
      </c>
      <c r="I8540" s="26" t="s">
        <v>14376</v>
      </c>
      <c r="J8540" s="26" t="s">
        <v>26018</v>
      </c>
      <c r="K8540" s="26" t="s">
        <v>9906</v>
      </c>
      <c r="L8540" s="26" t="s">
        <v>36996</v>
      </c>
      <c r="M8540" s="26">
        <v>380532559810</v>
      </c>
      <c r="N8540" s="26">
        <v>123586501</v>
      </c>
    </row>
    <row r="8541" spans="1:14">
      <c r="A8541" s="26" t="s">
        <v>4491</v>
      </c>
      <c r="B8541" s="26" t="s">
        <v>4492</v>
      </c>
      <c r="C8541" s="26">
        <v>38500755</v>
      </c>
      <c r="D8541" s="26" t="s">
        <v>24</v>
      </c>
      <c r="E8541" s="26" t="s">
        <v>36997</v>
      </c>
      <c r="F8541" s="26" t="s">
        <v>36998</v>
      </c>
      <c r="G8541" s="26" t="s">
        <v>9586</v>
      </c>
      <c r="H8541" s="26" t="s">
        <v>576</v>
      </c>
      <c r="I8541" s="26" t="s">
        <v>9973</v>
      </c>
      <c r="J8541" s="26" t="s">
        <v>1873</v>
      </c>
      <c r="K8541" s="26" t="s">
        <v>9582</v>
      </c>
      <c r="L8541" s="26" t="s">
        <v>36999</v>
      </c>
      <c r="M8541" s="26">
        <v>380456827325</v>
      </c>
      <c r="N8541" s="26">
        <v>521486803</v>
      </c>
    </row>
    <row r="8542" spans="1:14">
      <c r="A8542" s="26" t="s">
        <v>4829</v>
      </c>
      <c r="B8542" s="26" t="s">
        <v>4830</v>
      </c>
      <c r="C8542" s="26">
        <v>38135969</v>
      </c>
      <c r="D8542" s="26" t="s">
        <v>24</v>
      </c>
      <c r="E8542" s="26" t="s">
        <v>37000</v>
      </c>
      <c r="F8542" s="26" t="s">
        <v>37001</v>
      </c>
      <c r="G8542" s="26" t="s">
        <v>9586</v>
      </c>
      <c r="H8542" s="26" t="s">
        <v>711</v>
      </c>
      <c r="I8542" s="26" t="s">
        <v>9649</v>
      </c>
      <c r="J8542" s="26" t="s">
        <v>37002</v>
      </c>
      <c r="K8542" s="26" t="s">
        <v>9582</v>
      </c>
      <c r="L8542" s="26" t="s">
        <v>37003</v>
      </c>
      <c r="M8542" s="26">
        <v>380688116082</v>
      </c>
      <c r="N8542" s="26">
        <v>4423184501</v>
      </c>
    </row>
    <row r="8543" spans="1:14">
      <c r="A8543" s="26" t="s">
        <v>8901</v>
      </c>
      <c r="B8543" s="26" t="s">
        <v>8902</v>
      </c>
      <c r="C8543" s="26">
        <v>41777601</v>
      </c>
      <c r="D8543" s="26" t="s">
        <v>24</v>
      </c>
      <c r="E8543" s="26" t="s">
        <v>37004</v>
      </c>
      <c r="F8543" s="26" t="s">
        <v>37005</v>
      </c>
      <c r="G8543" s="26" t="s">
        <v>9579</v>
      </c>
      <c r="H8543" s="26" t="s">
        <v>1401</v>
      </c>
      <c r="I8543" s="26" t="s">
        <v>12999</v>
      </c>
      <c r="J8543" s="26" t="s">
        <v>37006</v>
      </c>
      <c r="K8543" s="26" t="s">
        <v>9582</v>
      </c>
      <c r="L8543" s="26" t="s">
        <v>37007</v>
      </c>
      <c r="M8543" s="26">
        <v>380474872517</v>
      </c>
      <c r="N8543" s="26">
        <v>7123186501</v>
      </c>
    </row>
    <row r="8544" spans="1:14">
      <c r="A8544" s="26" t="s">
        <v>8223</v>
      </c>
      <c r="B8544" s="26" t="s">
        <v>8136</v>
      </c>
      <c r="C8544" s="26">
        <v>23333767</v>
      </c>
      <c r="D8544" s="26" t="s">
        <v>780</v>
      </c>
      <c r="E8544" s="26" t="s">
        <v>37008</v>
      </c>
      <c r="F8544" s="26" t="s">
        <v>37009</v>
      </c>
      <c r="G8544" s="26" t="s">
        <v>9601</v>
      </c>
      <c r="H8544" s="26" t="s">
        <v>1122</v>
      </c>
      <c r="J8544" s="26" t="s">
        <v>8039</v>
      </c>
      <c r="K8544" s="26" t="s">
        <v>9597</v>
      </c>
      <c r="L8544" s="26" t="s">
        <v>37010</v>
      </c>
      <c r="M8544" s="26">
        <v>380577255881</v>
      </c>
      <c r="N8544" s="26">
        <v>6310100000</v>
      </c>
    </row>
    <row r="8545" spans="1:14">
      <c r="A8545" s="26" t="s">
        <v>2689</v>
      </c>
      <c r="B8545" s="26" t="s">
        <v>2690</v>
      </c>
      <c r="C8545" s="26">
        <v>37004278</v>
      </c>
      <c r="D8545" s="26" t="s">
        <v>24</v>
      </c>
      <c r="E8545" s="26" t="s">
        <v>37011</v>
      </c>
      <c r="F8545" s="26" t="s">
        <v>37012</v>
      </c>
      <c r="G8545" s="26" t="s">
        <v>9579</v>
      </c>
      <c r="H8545" s="26" t="s">
        <v>133</v>
      </c>
      <c r="I8545" s="26" t="s">
        <v>9747</v>
      </c>
      <c r="J8545" s="26" t="s">
        <v>37013</v>
      </c>
      <c r="K8545" s="26" t="s">
        <v>9582</v>
      </c>
      <c r="L8545" s="26" t="s">
        <v>37014</v>
      </c>
      <c r="M8545" s="26">
        <v>380993654487</v>
      </c>
      <c r="N8545" s="26">
        <v>1224255117</v>
      </c>
    </row>
    <row r="8546" spans="1:14">
      <c r="A8546" s="26" t="s">
        <v>2788</v>
      </c>
      <c r="B8546" s="26" t="s">
        <v>2789</v>
      </c>
      <c r="C8546" s="26">
        <v>37691686</v>
      </c>
      <c r="D8546" s="26" t="s">
        <v>24</v>
      </c>
      <c r="E8546" s="26" t="s">
        <v>37015</v>
      </c>
      <c r="F8546" s="26" t="s">
        <v>37016</v>
      </c>
      <c r="G8546" s="26" t="s">
        <v>9579</v>
      </c>
      <c r="H8546" s="26" t="s">
        <v>258</v>
      </c>
      <c r="I8546" s="26" t="s">
        <v>10477</v>
      </c>
      <c r="J8546" s="26" t="s">
        <v>37017</v>
      </c>
      <c r="K8546" s="26" t="s">
        <v>9582</v>
      </c>
      <c r="L8546" s="26" t="s">
        <v>37018</v>
      </c>
      <c r="M8546" s="26">
        <v>380505582384</v>
      </c>
      <c r="N8546" s="26">
        <v>1421284401</v>
      </c>
    </row>
    <row r="8547" spans="1:14">
      <c r="A8547" s="26" t="s">
        <v>3451</v>
      </c>
      <c r="B8547" s="26" t="s">
        <v>3452</v>
      </c>
      <c r="C8547" s="26">
        <v>1992386</v>
      </c>
      <c r="D8547" s="26" t="s">
        <v>780</v>
      </c>
      <c r="E8547" s="26" t="s">
        <v>37019</v>
      </c>
      <c r="F8547" s="26" t="s">
        <v>37020</v>
      </c>
      <c r="G8547" s="26" t="s">
        <v>9601</v>
      </c>
      <c r="H8547" s="26" t="s">
        <v>392</v>
      </c>
      <c r="I8547" s="26" t="s">
        <v>17899</v>
      </c>
      <c r="J8547" s="26" t="s">
        <v>3453</v>
      </c>
      <c r="K8547" s="26" t="s">
        <v>9597</v>
      </c>
      <c r="L8547" s="26" t="s">
        <v>37021</v>
      </c>
      <c r="M8547" s="26">
        <v>380314521630</v>
      </c>
      <c r="N8547" s="26">
        <v>2123210100</v>
      </c>
    </row>
    <row r="8548" spans="1:14">
      <c r="A8548" s="26" t="s">
        <v>8087</v>
      </c>
      <c r="B8548" s="26" t="s">
        <v>8088</v>
      </c>
      <c r="C8548" s="26">
        <v>2003474</v>
      </c>
      <c r="D8548" s="26" t="s">
        <v>780</v>
      </c>
      <c r="E8548" s="26" t="s">
        <v>37022</v>
      </c>
      <c r="F8548" s="26" t="s">
        <v>37023</v>
      </c>
      <c r="G8548" s="26" t="s">
        <v>9601</v>
      </c>
      <c r="H8548" s="26" t="s">
        <v>1122</v>
      </c>
      <c r="J8548" s="26" t="s">
        <v>8039</v>
      </c>
      <c r="K8548" s="26" t="s">
        <v>9597</v>
      </c>
      <c r="L8548" s="26" t="s">
        <v>29389</v>
      </c>
      <c r="M8548" s="26">
        <v>380577252009</v>
      </c>
      <c r="N8548" s="26">
        <v>6310100000</v>
      </c>
    </row>
    <row r="8549" spans="1:14">
      <c r="A8549" s="26" t="s">
        <v>3560</v>
      </c>
      <c r="B8549" s="26" t="s">
        <v>3561</v>
      </c>
      <c r="C8549" s="26">
        <v>39048956</v>
      </c>
      <c r="D8549" s="26" t="s">
        <v>24</v>
      </c>
      <c r="E8549" s="26" t="s">
        <v>37024</v>
      </c>
      <c r="F8549" s="26" t="s">
        <v>37025</v>
      </c>
      <c r="G8549" s="26" t="s">
        <v>9586</v>
      </c>
      <c r="H8549" s="26" t="s">
        <v>392</v>
      </c>
      <c r="I8549" s="26" t="s">
        <v>10620</v>
      </c>
      <c r="J8549" s="26" t="s">
        <v>37026</v>
      </c>
      <c r="K8549" s="26" t="s">
        <v>9582</v>
      </c>
      <c r="L8549" s="26" t="s">
        <v>37027</v>
      </c>
      <c r="M8549" s="26">
        <v>380961068330</v>
      </c>
      <c r="N8549" s="26">
        <v>2125382201</v>
      </c>
    </row>
    <row r="8550" spans="1:14">
      <c r="A8550" s="26" t="s">
        <v>3994</v>
      </c>
      <c r="B8550" s="26" t="s">
        <v>3995</v>
      </c>
      <c r="C8550" s="26">
        <v>42043117</v>
      </c>
      <c r="D8550" s="26" t="s">
        <v>24</v>
      </c>
      <c r="E8550" s="26" t="s">
        <v>37028</v>
      </c>
      <c r="F8550" s="26" t="s">
        <v>37029</v>
      </c>
      <c r="G8550" s="26" t="s">
        <v>9586</v>
      </c>
      <c r="H8550" s="26" t="s">
        <v>506</v>
      </c>
      <c r="I8550" s="26" t="s">
        <v>10777</v>
      </c>
      <c r="J8550" s="26" t="s">
        <v>37030</v>
      </c>
      <c r="K8550" s="26" t="s">
        <v>9582</v>
      </c>
      <c r="L8550" s="26" t="s">
        <v>37031</v>
      </c>
      <c r="M8550" s="26">
        <v>380343041230</v>
      </c>
      <c r="N8550" s="26">
        <v>2621682101</v>
      </c>
    </row>
    <row r="8551" spans="1:14">
      <c r="A8551" s="26" t="s">
        <v>5854</v>
      </c>
      <c r="B8551" s="26" t="s">
        <v>5855</v>
      </c>
      <c r="C8551" s="26">
        <v>43586221</v>
      </c>
      <c r="D8551" s="26" t="s">
        <v>24</v>
      </c>
      <c r="E8551" s="26" t="s">
        <v>37032</v>
      </c>
      <c r="F8551" s="26" t="s">
        <v>37033</v>
      </c>
      <c r="G8551" s="26" t="s">
        <v>9586</v>
      </c>
      <c r="H8551" s="26" t="s">
        <v>799</v>
      </c>
      <c r="J8551" s="26" t="s">
        <v>800</v>
      </c>
      <c r="K8551" s="26" t="s">
        <v>9597</v>
      </c>
      <c r="L8551" s="26" t="s">
        <v>37034</v>
      </c>
      <c r="M8551" s="26">
        <v>380502653533</v>
      </c>
      <c r="N8551" s="26">
        <v>4822784009</v>
      </c>
    </row>
    <row r="8552" spans="1:14">
      <c r="A8552" s="26" t="s">
        <v>4941</v>
      </c>
      <c r="B8552" s="26" t="s">
        <v>4942</v>
      </c>
      <c r="C8552" s="26">
        <v>1997633</v>
      </c>
      <c r="D8552" s="26" t="s">
        <v>780</v>
      </c>
      <c r="E8552" s="26" t="s">
        <v>37035</v>
      </c>
      <c r="F8552" s="26" t="s">
        <v>10111</v>
      </c>
      <c r="G8552" s="26" t="s">
        <v>9601</v>
      </c>
      <c r="H8552" s="26" t="s">
        <v>735</v>
      </c>
      <c r="J8552" s="26" t="s">
        <v>17790</v>
      </c>
      <c r="K8552" s="26" t="s">
        <v>9606</v>
      </c>
      <c r="L8552" s="26" t="s">
        <v>37036</v>
      </c>
      <c r="M8552" s="26">
        <v>380322902802</v>
      </c>
      <c r="N8552" s="26">
        <v>4620655600</v>
      </c>
    </row>
    <row r="8553" spans="1:14">
      <c r="A8553" s="26" t="s">
        <v>6716</v>
      </c>
      <c r="B8553" s="26" t="s">
        <v>6717</v>
      </c>
      <c r="C8553" s="26">
        <v>37953735</v>
      </c>
      <c r="D8553" s="26" t="s">
        <v>24</v>
      </c>
      <c r="E8553" s="26" t="s">
        <v>37037</v>
      </c>
      <c r="F8553" s="26" t="s">
        <v>37038</v>
      </c>
      <c r="G8553" s="26" t="s">
        <v>9579</v>
      </c>
      <c r="H8553" s="26" t="s">
        <v>949</v>
      </c>
      <c r="I8553" s="26" t="s">
        <v>10708</v>
      </c>
      <c r="J8553" s="26" t="s">
        <v>37039</v>
      </c>
      <c r="K8553" s="26" t="s">
        <v>9582</v>
      </c>
      <c r="L8553" s="26" t="s">
        <v>37040</v>
      </c>
      <c r="M8553" s="26">
        <v>380956613507</v>
      </c>
      <c r="N8553" s="26">
        <v>5322681502</v>
      </c>
    </row>
    <row r="8554" spans="1:14">
      <c r="A8554" s="26" t="s">
        <v>9069</v>
      </c>
      <c r="B8554" s="26" t="s">
        <v>9070</v>
      </c>
      <c r="C8554" s="26">
        <v>40283348</v>
      </c>
      <c r="D8554" s="26" t="s">
        <v>24</v>
      </c>
      <c r="E8554" s="26" t="s">
        <v>37041</v>
      </c>
      <c r="F8554" s="26" t="s">
        <v>37042</v>
      </c>
      <c r="G8554" s="26" t="s">
        <v>9586</v>
      </c>
      <c r="H8554" s="26" t="s">
        <v>1490</v>
      </c>
      <c r="I8554" s="26" t="s">
        <v>13138</v>
      </c>
      <c r="J8554" s="26" t="s">
        <v>9071</v>
      </c>
      <c r="K8554" s="26" t="s">
        <v>9582</v>
      </c>
      <c r="L8554" s="26" t="s">
        <v>37043</v>
      </c>
      <c r="M8554" s="26">
        <v>380953309110</v>
      </c>
      <c r="N8554" s="26">
        <v>7320510401</v>
      </c>
    </row>
    <row r="8555" spans="1:14">
      <c r="A8555" s="26" t="s">
        <v>6577</v>
      </c>
      <c r="B8555" s="26" t="s">
        <v>6578</v>
      </c>
      <c r="C8555" s="26">
        <v>38319453</v>
      </c>
      <c r="D8555" s="26" t="s">
        <v>24</v>
      </c>
      <c r="E8555" s="26" t="s">
        <v>37044</v>
      </c>
      <c r="F8555" s="26" t="s">
        <v>37045</v>
      </c>
      <c r="G8555" s="26" t="s">
        <v>9586</v>
      </c>
      <c r="H8555" s="26" t="s">
        <v>949</v>
      </c>
      <c r="J8555" s="26" t="s">
        <v>37046</v>
      </c>
      <c r="K8555" s="26" t="s">
        <v>9582</v>
      </c>
      <c r="L8555" s="26" t="s">
        <v>37047</v>
      </c>
      <c r="M8555" s="26">
        <v>761039260789</v>
      </c>
      <c r="N8555" s="26">
        <v>5320486901</v>
      </c>
    </row>
    <row r="8556" spans="1:14">
      <c r="A8556" s="26" t="s">
        <v>2064</v>
      </c>
      <c r="B8556" s="26" t="s">
        <v>2065</v>
      </c>
      <c r="C8556" s="26">
        <v>38527798</v>
      </c>
      <c r="D8556" s="26" t="s">
        <v>1701</v>
      </c>
      <c r="E8556" s="26" t="s">
        <v>37048</v>
      </c>
      <c r="F8556" s="26" t="s">
        <v>37049</v>
      </c>
      <c r="G8556" s="26" t="s">
        <v>9601</v>
      </c>
      <c r="H8556" s="26" t="s">
        <v>103</v>
      </c>
      <c r="I8556" s="26" t="s">
        <v>12557</v>
      </c>
      <c r="J8556" s="26" t="s">
        <v>108</v>
      </c>
      <c r="K8556" s="26" t="s">
        <v>9597</v>
      </c>
      <c r="L8556" s="26" t="s">
        <v>37050</v>
      </c>
      <c r="M8556" s="26">
        <v>380674711566</v>
      </c>
      <c r="N8556" s="26">
        <v>721810100</v>
      </c>
    </row>
    <row r="8557" spans="1:14">
      <c r="A8557" s="26" t="s">
        <v>9074</v>
      </c>
      <c r="B8557" s="26" t="s">
        <v>9075</v>
      </c>
      <c r="C8557" s="26">
        <v>41025351</v>
      </c>
      <c r="D8557" s="26" t="s">
        <v>780</v>
      </c>
      <c r="E8557" s="26" t="s">
        <v>37051</v>
      </c>
      <c r="F8557" s="26" t="s">
        <v>9787</v>
      </c>
      <c r="G8557" s="26" t="s">
        <v>9601</v>
      </c>
      <c r="H8557" s="26" t="s">
        <v>1490</v>
      </c>
      <c r="I8557" s="26" t="s">
        <v>12535</v>
      </c>
      <c r="J8557" s="26" t="s">
        <v>1507</v>
      </c>
      <c r="K8557" s="26" t="s">
        <v>9597</v>
      </c>
      <c r="L8557" s="26" t="s">
        <v>17835</v>
      </c>
      <c r="M8557" s="26">
        <v>760748042434</v>
      </c>
      <c r="N8557" s="26">
        <v>7320710100</v>
      </c>
    </row>
    <row r="8558" spans="1:14">
      <c r="A8558" s="26" t="s">
        <v>6800</v>
      </c>
      <c r="B8558" s="26" t="s">
        <v>6801</v>
      </c>
      <c r="C8558" s="26">
        <v>38503159</v>
      </c>
      <c r="D8558" s="26" t="s">
        <v>24</v>
      </c>
      <c r="E8558" s="26" t="s">
        <v>37052</v>
      </c>
      <c r="F8558" s="26" t="s">
        <v>11711</v>
      </c>
      <c r="G8558" s="26" t="s">
        <v>9586</v>
      </c>
      <c r="H8558" s="26" t="s">
        <v>949</v>
      </c>
      <c r="J8558" s="26" t="s">
        <v>977</v>
      </c>
      <c r="K8558" s="26" t="s">
        <v>9597</v>
      </c>
      <c r="L8558" s="26" t="s">
        <v>37053</v>
      </c>
      <c r="M8558" s="26">
        <v>380532675120</v>
      </c>
      <c r="N8558" s="26">
        <v>4424080504</v>
      </c>
    </row>
    <row r="8559" spans="1:14">
      <c r="A8559" s="26" t="s">
        <v>5540</v>
      </c>
      <c r="B8559" s="26" t="s">
        <v>5541</v>
      </c>
      <c r="C8559" s="26" t="s">
        <v>1604</v>
      </c>
      <c r="D8559" s="26" t="s">
        <v>24</v>
      </c>
      <c r="E8559" s="26" t="s">
        <v>37054</v>
      </c>
      <c r="F8559" s="26" t="s">
        <v>37055</v>
      </c>
      <c r="G8559" s="26" t="s">
        <v>9591</v>
      </c>
      <c r="H8559" s="26" t="s">
        <v>799</v>
      </c>
      <c r="J8559" s="26" t="s">
        <v>800</v>
      </c>
      <c r="K8559" s="26" t="s">
        <v>9597</v>
      </c>
      <c r="L8559" s="26" t="s">
        <v>37056</v>
      </c>
      <c r="M8559" s="26">
        <v>380992338708</v>
      </c>
      <c r="N8559" s="26">
        <v>4822784009</v>
      </c>
    </row>
    <row r="8560" spans="1:14">
      <c r="A8560" s="26" t="s">
        <v>7823</v>
      </c>
      <c r="B8560" s="26" t="s">
        <v>7824</v>
      </c>
      <c r="C8560" s="26">
        <v>38427288</v>
      </c>
      <c r="D8560" s="26" t="s">
        <v>24</v>
      </c>
      <c r="E8560" s="26" t="s">
        <v>37057</v>
      </c>
      <c r="F8560" s="26" t="s">
        <v>37058</v>
      </c>
      <c r="G8560" s="26" t="s">
        <v>9586</v>
      </c>
      <c r="H8560" s="26" t="s">
        <v>1088</v>
      </c>
      <c r="I8560" s="26" t="s">
        <v>10796</v>
      </c>
      <c r="J8560" s="26" t="s">
        <v>33535</v>
      </c>
      <c r="K8560" s="26" t="s">
        <v>9582</v>
      </c>
      <c r="L8560" s="26" t="s">
        <v>37059</v>
      </c>
      <c r="M8560" s="26">
        <v>380355253117</v>
      </c>
      <c r="N8560" s="26">
        <v>525381401</v>
      </c>
    </row>
    <row r="8561" spans="1:14">
      <c r="A8561" s="26" t="s">
        <v>6170</v>
      </c>
      <c r="B8561" s="26" t="s">
        <v>6171</v>
      </c>
      <c r="C8561" s="26">
        <v>38534407</v>
      </c>
      <c r="D8561" s="26" t="s">
        <v>24</v>
      </c>
      <c r="E8561" s="26" t="s">
        <v>37060</v>
      </c>
      <c r="F8561" s="26" t="s">
        <v>37061</v>
      </c>
      <c r="G8561" s="26" t="s">
        <v>9579</v>
      </c>
      <c r="H8561" s="26" t="s">
        <v>885</v>
      </c>
      <c r="I8561" s="26" t="s">
        <v>10020</v>
      </c>
      <c r="J8561" s="26" t="s">
        <v>11439</v>
      </c>
      <c r="K8561" s="26" t="s">
        <v>9582</v>
      </c>
      <c r="L8561" s="26" t="s">
        <v>37062</v>
      </c>
      <c r="M8561" s="26">
        <v>380972631258</v>
      </c>
      <c r="N8561" s="26">
        <v>121181502</v>
      </c>
    </row>
    <row r="8562" spans="1:14">
      <c r="A8562" s="26" t="s">
        <v>6581</v>
      </c>
      <c r="B8562" s="26" t="s">
        <v>6582</v>
      </c>
      <c r="C8562" s="26">
        <v>38381474</v>
      </c>
      <c r="D8562" s="26" t="s">
        <v>24</v>
      </c>
      <c r="E8562" s="26" t="s">
        <v>37063</v>
      </c>
      <c r="F8562" s="26" t="s">
        <v>37064</v>
      </c>
      <c r="G8562" s="26" t="s">
        <v>9579</v>
      </c>
      <c r="H8562" s="26" t="s">
        <v>949</v>
      </c>
      <c r="I8562" s="26" t="s">
        <v>10846</v>
      </c>
      <c r="J8562" s="26" t="s">
        <v>37065</v>
      </c>
      <c r="K8562" s="26" t="s">
        <v>9582</v>
      </c>
      <c r="L8562" s="26" t="s">
        <v>37066</v>
      </c>
      <c r="M8562" s="26">
        <v>380535531317</v>
      </c>
      <c r="N8562" s="26">
        <v>5323280701</v>
      </c>
    </row>
    <row r="8563" spans="1:14">
      <c r="A8563" s="26" t="s">
        <v>4125</v>
      </c>
      <c r="B8563" s="26" t="s">
        <v>4124</v>
      </c>
      <c r="C8563" s="26">
        <v>33271905</v>
      </c>
      <c r="D8563" s="26" t="s">
        <v>24</v>
      </c>
      <c r="E8563" s="26" t="s">
        <v>37067</v>
      </c>
      <c r="F8563" s="26" t="s">
        <v>37068</v>
      </c>
      <c r="G8563" s="26" t="s">
        <v>9586</v>
      </c>
      <c r="H8563" s="26" t="s">
        <v>506</v>
      </c>
      <c r="I8563" s="26" t="s">
        <v>10881</v>
      </c>
      <c r="J8563" s="26" t="s">
        <v>37069</v>
      </c>
      <c r="K8563" s="26" t="s">
        <v>9582</v>
      </c>
      <c r="L8563" s="26" t="s">
        <v>37070</v>
      </c>
      <c r="M8563" s="26">
        <v>380347299137</v>
      </c>
      <c r="N8563" s="26">
        <v>2622882801</v>
      </c>
    </row>
    <row r="8564" spans="1:14">
      <c r="A8564" s="26" t="s">
        <v>3560</v>
      </c>
      <c r="B8564" s="26" t="s">
        <v>3561</v>
      </c>
      <c r="C8564" s="26">
        <v>39048956</v>
      </c>
      <c r="D8564" s="26" t="s">
        <v>24</v>
      </c>
      <c r="E8564" s="26" t="s">
        <v>37071</v>
      </c>
      <c r="F8564" s="26" t="s">
        <v>37072</v>
      </c>
      <c r="G8564" s="26" t="s">
        <v>9579</v>
      </c>
      <c r="H8564" s="26" t="s">
        <v>392</v>
      </c>
      <c r="I8564" s="26" t="s">
        <v>10620</v>
      </c>
      <c r="J8564" s="26" t="s">
        <v>3384</v>
      </c>
      <c r="K8564" s="26" t="s">
        <v>9582</v>
      </c>
      <c r="L8564" s="26" t="s">
        <v>37073</v>
      </c>
      <c r="M8564" s="26">
        <v>380970359753</v>
      </c>
      <c r="N8564" s="26">
        <v>2125386901</v>
      </c>
    </row>
    <row r="8565" spans="1:14">
      <c r="A8565" s="26" t="s">
        <v>1647</v>
      </c>
      <c r="B8565" s="26" t="s">
        <v>1648</v>
      </c>
      <c r="C8565" s="26">
        <v>37898491</v>
      </c>
      <c r="D8565" s="26" t="s">
        <v>780</v>
      </c>
      <c r="E8565" s="26" t="s">
        <v>37074</v>
      </c>
      <c r="F8565" s="26" t="s">
        <v>37075</v>
      </c>
      <c r="G8565" s="26" t="s">
        <v>9601</v>
      </c>
      <c r="H8565" s="26" t="s">
        <v>27</v>
      </c>
      <c r="J8565" s="26" t="s">
        <v>36</v>
      </c>
      <c r="K8565" s="26" t="s">
        <v>9597</v>
      </c>
      <c r="L8565" s="26" t="s">
        <v>18131</v>
      </c>
      <c r="M8565" s="26">
        <v>380432605020</v>
      </c>
      <c r="N8565" s="26">
        <v>510100000</v>
      </c>
    </row>
    <row r="8566" spans="1:14">
      <c r="A8566" s="26" t="s">
        <v>2766</v>
      </c>
      <c r="B8566" s="26" t="s">
        <v>2767</v>
      </c>
      <c r="C8566" s="26">
        <v>36729598</v>
      </c>
      <c r="D8566" s="26" t="s">
        <v>24</v>
      </c>
      <c r="E8566" s="26" t="s">
        <v>37076</v>
      </c>
      <c r="F8566" s="26" t="s">
        <v>37077</v>
      </c>
      <c r="G8566" s="26" t="s">
        <v>9579</v>
      </c>
      <c r="H8566" s="26" t="s">
        <v>133</v>
      </c>
      <c r="I8566" s="26" t="s">
        <v>9717</v>
      </c>
      <c r="J8566" s="26" t="s">
        <v>37078</v>
      </c>
      <c r="K8566" s="26" t="s">
        <v>9582</v>
      </c>
      <c r="L8566" s="26" t="s">
        <v>37079</v>
      </c>
      <c r="M8566" s="26">
        <v>380976279151</v>
      </c>
      <c r="N8566" s="26">
        <v>1225885504</v>
      </c>
    </row>
    <row r="8567" spans="1:14">
      <c r="A8567" s="26" t="s">
        <v>8404</v>
      </c>
      <c r="B8567" s="26" t="s">
        <v>8405</v>
      </c>
      <c r="C8567" s="26">
        <v>38637457</v>
      </c>
      <c r="D8567" s="26" t="s">
        <v>24</v>
      </c>
      <c r="E8567" s="26" t="s">
        <v>37080</v>
      </c>
      <c r="F8567" s="26" t="s">
        <v>15911</v>
      </c>
      <c r="G8567" s="26" t="s">
        <v>9586</v>
      </c>
      <c r="H8567" s="26" t="s">
        <v>1269</v>
      </c>
      <c r="I8567" s="26" t="s">
        <v>15183</v>
      </c>
      <c r="J8567" s="26" t="s">
        <v>37081</v>
      </c>
      <c r="K8567" s="26" t="s">
        <v>9582</v>
      </c>
      <c r="L8567" s="26" t="s">
        <v>37082</v>
      </c>
      <c r="M8567" s="26">
        <v>380669097699</v>
      </c>
      <c r="N8567" s="26">
        <v>521085211</v>
      </c>
    </row>
    <row r="8568" spans="1:14">
      <c r="A8568" s="26" t="s">
        <v>4427</v>
      </c>
      <c r="B8568" s="26" t="s">
        <v>4428</v>
      </c>
      <c r="C8568" s="26">
        <v>42577965</v>
      </c>
      <c r="D8568" s="26" t="s">
        <v>24</v>
      </c>
      <c r="E8568" s="26" t="s">
        <v>37083</v>
      </c>
      <c r="F8568" s="26" t="s">
        <v>20203</v>
      </c>
      <c r="G8568" s="26" t="s">
        <v>9586</v>
      </c>
      <c r="H8568" s="26" t="s">
        <v>576</v>
      </c>
      <c r="J8568" s="26" t="s">
        <v>623</v>
      </c>
      <c r="K8568" s="26" t="s">
        <v>9597</v>
      </c>
      <c r="L8568" s="26" t="s">
        <v>37084</v>
      </c>
      <c r="M8568" s="26">
        <v>380674270006</v>
      </c>
      <c r="N8568" s="26">
        <v>3210900000</v>
      </c>
    </row>
    <row r="8569" spans="1:14">
      <c r="A8569" s="26" t="s">
        <v>5924</v>
      </c>
      <c r="B8569" s="26" t="s">
        <v>5925</v>
      </c>
      <c r="C8569" s="26">
        <v>38094247</v>
      </c>
      <c r="D8569" s="26" t="s">
        <v>24</v>
      </c>
      <c r="E8569" s="26" t="s">
        <v>37085</v>
      </c>
      <c r="F8569" s="26" t="s">
        <v>37086</v>
      </c>
      <c r="G8569" s="26" t="s">
        <v>9586</v>
      </c>
      <c r="H8569" s="26" t="s">
        <v>835</v>
      </c>
      <c r="I8569" s="26" t="s">
        <v>11355</v>
      </c>
      <c r="J8569" s="26" t="s">
        <v>5923</v>
      </c>
      <c r="K8569" s="26" t="s">
        <v>9606</v>
      </c>
      <c r="L8569" s="26" t="s">
        <v>11356</v>
      </c>
      <c r="M8569" s="26">
        <v>380516321254</v>
      </c>
      <c r="N8569" s="26">
        <v>4821755100</v>
      </c>
    </row>
    <row r="8570" spans="1:14">
      <c r="A8570" s="26" t="s">
        <v>9425</v>
      </c>
      <c r="B8570" s="26" t="s">
        <v>9426</v>
      </c>
      <c r="C8570" s="26">
        <v>40197537</v>
      </c>
      <c r="D8570" s="26" t="s">
        <v>24</v>
      </c>
      <c r="E8570" s="26" t="s">
        <v>37087</v>
      </c>
      <c r="F8570" s="26" t="s">
        <v>37088</v>
      </c>
      <c r="G8570" s="26" t="s">
        <v>9586</v>
      </c>
      <c r="H8570" s="26" t="s">
        <v>1573</v>
      </c>
      <c r="I8570" s="26" t="s">
        <v>15364</v>
      </c>
      <c r="J8570" s="26" t="s">
        <v>37089</v>
      </c>
      <c r="K8570" s="26" t="s">
        <v>9606</v>
      </c>
      <c r="L8570" s="26" t="s">
        <v>37090</v>
      </c>
      <c r="M8570" s="26">
        <v>380463923349</v>
      </c>
      <c r="N8570" s="26">
        <v>5922987107</v>
      </c>
    </row>
    <row r="8571" spans="1:14">
      <c r="A8571" s="26" t="s">
        <v>5196</v>
      </c>
      <c r="B8571" s="26" t="s">
        <v>5197</v>
      </c>
      <c r="C8571" s="26">
        <v>20845633</v>
      </c>
      <c r="D8571" s="26" t="s">
        <v>780</v>
      </c>
      <c r="E8571" s="26" t="s">
        <v>37091</v>
      </c>
      <c r="F8571" s="26" t="s">
        <v>37092</v>
      </c>
      <c r="G8571" s="26" t="s">
        <v>9601</v>
      </c>
      <c r="H8571" s="26" t="s">
        <v>735</v>
      </c>
      <c r="J8571" s="26" t="s">
        <v>740</v>
      </c>
      <c r="K8571" s="26" t="s">
        <v>9597</v>
      </c>
      <c r="L8571" s="26" t="s">
        <v>37093</v>
      </c>
      <c r="M8571" s="26">
        <v>380679907696</v>
      </c>
      <c r="N8571" s="26">
        <v>1221881203</v>
      </c>
    </row>
    <row r="8572" spans="1:14">
      <c r="A8572" s="26" t="s">
        <v>2851</v>
      </c>
      <c r="B8572" s="26" t="s">
        <v>2852</v>
      </c>
      <c r="C8572" s="26">
        <v>13491258</v>
      </c>
      <c r="D8572" s="26" t="s">
        <v>1701</v>
      </c>
      <c r="E8572" s="26" t="s">
        <v>37094</v>
      </c>
      <c r="F8572" s="26" t="s">
        <v>37095</v>
      </c>
      <c r="G8572" s="26" t="s">
        <v>9601</v>
      </c>
      <c r="H8572" s="26" t="s">
        <v>258</v>
      </c>
      <c r="J8572" s="26" t="s">
        <v>279</v>
      </c>
      <c r="K8572" s="26" t="s">
        <v>9597</v>
      </c>
      <c r="L8572" s="26" t="s">
        <v>30486</v>
      </c>
      <c r="M8572" s="26">
        <v>380935227000</v>
      </c>
      <c r="N8572" s="26">
        <v>1411500000</v>
      </c>
    </row>
    <row r="8573" spans="1:14">
      <c r="A8573" s="26" t="s">
        <v>5994</v>
      </c>
      <c r="B8573" s="26" t="s">
        <v>5995</v>
      </c>
      <c r="C8573" s="26">
        <v>31822150</v>
      </c>
      <c r="D8573" s="26" t="s">
        <v>1701</v>
      </c>
      <c r="E8573" s="26" t="s">
        <v>37096</v>
      </c>
      <c r="F8573" s="26" t="s">
        <v>37097</v>
      </c>
      <c r="G8573" s="26" t="s">
        <v>9601</v>
      </c>
      <c r="H8573" s="26" t="s">
        <v>835</v>
      </c>
      <c r="J8573" s="26" t="s">
        <v>23523</v>
      </c>
      <c r="K8573" s="26" t="s">
        <v>9582</v>
      </c>
      <c r="L8573" s="26" t="s">
        <v>37098</v>
      </c>
      <c r="M8573" s="26">
        <v>380961700608</v>
      </c>
      <c r="N8573" s="26">
        <v>4821785601</v>
      </c>
    </row>
    <row r="8574" spans="1:14">
      <c r="A8574" s="26" t="s">
        <v>2968</v>
      </c>
      <c r="B8574" s="26" t="s">
        <v>2969</v>
      </c>
      <c r="C8574" s="26">
        <v>37980334</v>
      </c>
      <c r="D8574" s="26" t="s">
        <v>24</v>
      </c>
      <c r="E8574" s="26" t="s">
        <v>37099</v>
      </c>
      <c r="F8574" s="26" t="s">
        <v>37100</v>
      </c>
      <c r="G8574" s="26" t="s">
        <v>9586</v>
      </c>
      <c r="H8574" s="26" t="s">
        <v>258</v>
      </c>
      <c r="I8574" s="26" t="s">
        <v>11688</v>
      </c>
      <c r="J8574" s="26" t="s">
        <v>349</v>
      </c>
      <c r="K8574" s="26" t="s">
        <v>9582</v>
      </c>
      <c r="L8574" s="26" t="s">
        <v>37101</v>
      </c>
      <c r="M8574" s="26">
        <v>380950548765</v>
      </c>
      <c r="N8574" s="26">
        <v>1420355134</v>
      </c>
    </row>
    <row r="8575" spans="1:14">
      <c r="A8575" s="26" t="s">
        <v>2721</v>
      </c>
      <c r="B8575" s="26" t="s">
        <v>2722</v>
      </c>
      <c r="C8575" s="26">
        <v>37916075</v>
      </c>
      <c r="D8575" s="26" t="s">
        <v>24</v>
      </c>
      <c r="E8575" s="26" t="s">
        <v>37102</v>
      </c>
      <c r="F8575" s="26" t="s">
        <v>37103</v>
      </c>
      <c r="G8575" s="26" t="s">
        <v>9586</v>
      </c>
      <c r="H8575" s="26" t="s">
        <v>133</v>
      </c>
      <c r="I8575" s="26" t="s">
        <v>27444</v>
      </c>
      <c r="J8575" s="26" t="s">
        <v>18858</v>
      </c>
      <c r="K8575" s="26" t="s">
        <v>9582</v>
      </c>
      <c r="L8575" s="26" t="s">
        <v>37104</v>
      </c>
      <c r="M8575" s="26">
        <v>761939443696</v>
      </c>
      <c r="N8575" s="26">
        <v>120780801</v>
      </c>
    </row>
    <row r="8576" spans="1:14">
      <c r="A8576" s="26" t="s">
        <v>8399</v>
      </c>
      <c r="B8576" s="26" t="s">
        <v>8400</v>
      </c>
      <c r="C8576" s="26">
        <v>2003913</v>
      </c>
      <c r="D8576" s="26" t="s">
        <v>780</v>
      </c>
      <c r="E8576" s="26" t="s">
        <v>37105</v>
      </c>
      <c r="F8576" s="26" t="s">
        <v>37106</v>
      </c>
      <c r="G8576" s="26" t="s">
        <v>9601</v>
      </c>
      <c r="H8576" s="26" t="s">
        <v>1269</v>
      </c>
      <c r="I8576" s="26" t="s">
        <v>11815</v>
      </c>
      <c r="J8576" s="26" t="s">
        <v>1270</v>
      </c>
      <c r="K8576" s="26" t="s">
        <v>9597</v>
      </c>
      <c r="L8576" s="26" t="s">
        <v>26004</v>
      </c>
      <c r="M8576" s="26">
        <v>380554675885</v>
      </c>
      <c r="N8576" s="26">
        <v>6520610100</v>
      </c>
    </row>
    <row r="8577" spans="1:14">
      <c r="A8577" s="26" t="s">
        <v>4866</v>
      </c>
      <c r="B8577" s="26" t="s">
        <v>4867</v>
      </c>
      <c r="C8577" s="26">
        <v>37747995</v>
      </c>
      <c r="D8577" s="26" t="s">
        <v>780</v>
      </c>
      <c r="E8577" s="26" t="s">
        <v>37107</v>
      </c>
      <c r="F8577" s="26" t="s">
        <v>10114</v>
      </c>
      <c r="G8577" s="26" t="s">
        <v>9601</v>
      </c>
      <c r="H8577" s="26" t="s">
        <v>711</v>
      </c>
      <c r="J8577" s="26" t="s">
        <v>727</v>
      </c>
      <c r="K8577" s="26" t="s">
        <v>9597</v>
      </c>
      <c r="L8577" s="26" t="s">
        <v>34985</v>
      </c>
      <c r="M8577" s="26">
        <v>380645702911</v>
      </c>
      <c r="N8577" s="26">
        <v>4412900000</v>
      </c>
    </row>
    <row r="8578" spans="1:14">
      <c r="A8578" s="26" t="s">
        <v>6914</v>
      </c>
      <c r="B8578" s="26" t="s">
        <v>6915</v>
      </c>
      <c r="C8578" s="26">
        <v>38257649</v>
      </c>
      <c r="D8578" s="26" t="s">
        <v>24</v>
      </c>
      <c r="E8578" s="26" t="s">
        <v>37108</v>
      </c>
      <c r="F8578" s="26" t="s">
        <v>37109</v>
      </c>
      <c r="G8578" s="26" t="s">
        <v>9586</v>
      </c>
      <c r="H8578" s="26" t="s">
        <v>949</v>
      </c>
      <c r="I8578" s="26" t="s">
        <v>10561</v>
      </c>
      <c r="J8578" s="26" t="s">
        <v>37110</v>
      </c>
      <c r="K8578" s="26" t="s">
        <v>9582</v>
      </c>
      <c r="L8578" s="26" t="s">
        <v>37111</v>
      </c>
      <c r="M8578" s="26">
        <v>380507016587</v>
      </c>
      <c r="N8578" s="26">
        <v>5325755111</v>
      </c>
    </row>
    <row r="8579" spans="1:14">
      <c r="A8579" s="26" t="s">
        <v>6702</v>
      </c>
      <c r="B8579" s="26" t="s">
        <v>6703</v>
      </c>
      <c r="C8579" s="26">
        <v>41318879</v>
      </c>
      <c r="D8579" s="26" t="s">
        <v>780</v>
      </c>
      <c r="E8579" s="26" t="s">
        <v>37112</v>
      </c>
      <c r="F8579" s="26" t="s">
        <v>37113</v>
      </c>
      <c r="G8579" s="26" t="s">
        <v>9601</v>
      </c>
      <c r="H8579" s="26" t="s">
        <v>949</v>
      </c>
      <c r="J8579" s="26" t="s">
        <v>962</v>
      </c>
      <c r="K8579" s="26" t="s">
        <v>9597</v>
      </c>
      <c r="L8579" s="26" t="s">
        <v>31163</v>
      </c>
      <c r="M8579" s="26">
        <v>380633378105</v>
      </c>
      <c r="N8579" s="26">
        <v>5310400000</v>
      </c>
    </row>
    <row r="8580" spans="1:14">
      <c r="A8580" s="26" t="s">
        <v>2995</v>
      </c>
      <c r="B8580" s="26" t="s">
        <v>2996</v>
      </c>
      <c r="C8580" s="26">
        <v>1991139</v>
      </c>
      <c r="D8580" s="26" t="s">
        <v>780</v>
      </c>
      <c r="E8580" s="26" t="s">
        <v>37114</v>
      </c>
      <c r="F8580" s="26" t="s">
        <v>37115</v>
      </c>
      <c r="G8580" s="26" t="s">
        <v>9601</v>
      </c>
      <c r="H8580" s="26" t="s">
        <v>258</v>
      </c>
      <c r="J8580" s="26" t="s">
        <v>367</v>
      </c>
      <c r="K8580" s="26" t="s">
        <v>9597</v>
      </c>
      <c r="L8580" s="26" t="s">
        <v>11596</v>
      </c>
      <c r="M8580" s="26">
        <v>380505603216</v>
      </c>
      <c r="N8580" s="26">
        <v>1414100000</v>
      </c>
    </row>
    <row r="8581" spans="1:14">
      <c r="A8581" s="26" t="s">
        <v>7147</v>
      </c>
      <c r="B8581" s="26" t="s">
        <v>7148</v>
      </c>
      <c r="C8581" s="26">
        <v>38543370</v>
      </c>
      <c r="D8581" s="26" t="s">
        <v>24</v>
      </c>
      <c r="E8581" s="26" t="s">
        <v>37116</v>
      </c>
      <c r="F8581" s="26" t="s">
        <v>37117</v>
      </c>
      <c r="G8581" s="26" t="s">
        <v>9579</v>
      </c>
      <c r="H8581" s="26" t="s">
        <v>987</v>
      </c>
      <c r="J8581" s="26" t="s">
        <v>37118</v>
      </c>
      <c r="K8581" s="26" t="s">
        <v>9582</v>
      </c>
      <c r="L8581" s="26" t="s">
        <v>37119</v>
      </c>
      <c r="M8581" s="26">
        <v>761924209882</v>
      </c>
      <c r="N8581" s="26">
        <v>5624280802</v>
      </c>
    </row>
    <row r="8582" spans="1:14">
      <c r="A8582" s="26" t="s">
        <v>9189</v>
      </c>
      <c r="B8582" s="26" t="s">
        <v>9171</v>
      </c>
      <c r="C8582" s="26">
        <v>23248085</v>
      </c>
      <c r="D8582" s="26" t="s">
        <v>780</v>
      </c>
      <c r="E8582" s="26" t="s">
        <v>37120</v>
      </c>
      <c r="F8582" s="26" t="s">
        <v>10114</v>
      </c>
      <c r="G8582" s="26" t="s">
        <v>9601</v>
      </c>
      <c r="H8582" s="26" t="s">
        <v>1490</v>
      </c>
      <c r="J8582" s="26" t="s">
        <v>1553</v>
      </c>
      <c r="K8582" s="26" t="s">
        <v>9597</v>
      </c>
      <c r="L8582" s="26" t="s">
        <v>31874</v>
      </c>
      <c r="M8582" s="26">
        <v>380372546749</v>
      </c>
      <c r="N8582" s="26">
        <v>524955100</v>
      </c>
    </row>
    <row r="8583" spans="1:14">
      <c r="A8583" s="26" t="s">
        <v>9067</v>
      </c>
      <c r="B8583" s="26" t="s">
        <v>9068</v>
      </c>
      <c r="C8583" s="26">
        <v>36752522</v>
      </c>
      <c r="D8583" s="26" t="s">
        <v>24</v>
      </c>
      <c r="E8583" s="26" t="s">
        <v>37121</v>
      </c>
      <c r="F8583" s="26" t="s">
        <v>37122</v>
      </c>
      <c r="G8583" s="26" t="s">
        <v>9579</v>
      </c>
      <c r="H8583" s="26" t="s">
        <v>1490</v>
      </c>
      <c r="I8583" s="26" t="s">
        <v>12333</v>
      </c>
      <c r="J8583" s="26" t="s">
        <v>37123</v>
      </c>
      <c r="K8583" s="26" t="s">
        <v>9582</v>
      </c>
      <c r="L8583" s="26" t="s">
        <v>37124</v>
      </c>
      <c r="M8583" s="26">
        <v>380989166655</v>
      </c>
      <c r="N8583" s="26">
        <v>7321586006</v>
      </c>
    </row>
    <row r="8584" spans="1:14">
      <c r="A8584" s="26" t="s">
        <v>7775</v>
      </c>
      <c r="B8584" s="26" t="s">
        <v>7776</v>
      </c>
      <c r="C8584" s="26">
        <v>43202759</v>
      </c>
      <c r="D8584" s="26" t="s">
        <v>24</v>
      </c>
      <c r="E8584" s="26" t="s">
        <v>37125</v>
      </c>
      <c r="F8584" s="26" t="s">
        <v>36190</v>
      </c>
      <c r="G8584" s="26" t="s">
        <v>9586</v>
      </c>
      <c r="H8584" s="26" t="s">
        <v>1088</v>
      </c>
      <c r="J8584" s="26" t="s">
        <v>1115</v>
      </c>
      <c r="K8584" s="26" t="s">
        <v>9597</v>
      </c>
      <c r="L8584" s="26" t="s">
        <v>37126</v>
      </c>
      <c r="M8584" s="26">
        <v>380679443658</v>
      </c>
      <c r="N8584" s="26">
        <v>6110100000</v>
      </c>
    </row>
    <row r="8585" spans="1:14">
      <c r="A8585" s="26" t="s">
        <v>1917</v>
      </c>
      <c r="B8585" s="26" t="s">
        <v>1918</v>
      </c>
      <c r="C8585" s="26">
        <v>36905591</v>
      </c>
      <c r="D8585" s="26" t="s">
        <v>24</v>
      </c>
      <c r="E8585" s="26" t="s">
        <v>37127</v>
      </c>
      <c r="F8585" s="26" t="s">
        <v>37128</v>
      </c>
      <c r="G8585" s="26" t="s">
        <v>9586</v>
      </c>
      <c r="H8585" s="26" t="s">
        <v>27</v>
      </c>
      <c r="I8585" s="26" t="s">
        <v>12833</v>
      </c>
      <c r="J8585" s="26" t="s">
        <v>37129</v>
      </c>
      <c r="K8585" s="26" t="s">
        <v>9582</v>
      </c>
      <c r="L8585" s="26" t="s">
        <v>37130</v>
      </c>
      <c r="M8585" s="26">
        <v>380433832817</v>
      </c>
      <c r="N8585" s="26">
        <v>524885601</v>
      </c>
    </row>
    <row r="8586" spans="1:14">
      <c r="A8586" s="26" t="s">
        <v>7847</v>
      </c>
      <c r="B8586" s="26" t="s">
        <v>7848</v>
      </c>
      <c r="C8586" s="26">
        <v>38610896</v>
      </c>
      <c r="D8586" s="26" t="s">
        <v>24</v>
      </c>
      <c r="E8586" s="26" t="s">
        <v>37131</v>
      </c>
      <c r="F8586" s="26" t="s">
        <v>37132</v>
      </c>
      <c r="G8586" s="26" t="s">
        <v>9586</v>
      </c>
      <c r="H8586" s="26" t="s">
        <v>1122</v>
      </c>
      <c r="I8586" s="26" t="s">
        <v>13380</v>
      </c>
      <c r="J8586" s="26" t="s">
        <v>3586</v>
      </c>
      <c r="K8586" s="26" t="s">
        <v>9606</v>
      </c>
      <c r="L8586" s="26" t="s">
        <v>37133</v>
      </c>
      <c r="M8586" s="26">
        <v>380574941305</v>
      </c>
      <c r="N8586" s="26">
        <v>525385502</v>
      </c>
    </row>
    <row r="8587" spans="1:14">
      <c r="A8587" s="26" t="s">
        <v>9164</v>
      </c>
      <c r="B8587" s="26" t="s">
        <v>9165</v>
      </c>
      <c r="C8587" s="26">
        <v>38231128</v>
      </c>
      <c r="D8587" s="26" t="s">
        <v>24</v>
      </c>
      <c r="E8587" s="26" t="s">
        <v>37134</v>
      </c>
      <c r="F8587" s="26" t="s">
        <v>37135</v>
      </c>
      <c r="G8587" s="26" t="s">
        <v>9586</v>
      </c>
      <c r="H8587" s="26" t="s">
        <v>1490</v>
      </c>
      <c r="I8587" s="26" t="s">
        <v>12848</v>
      </c>
      <c r="J8587" s="26" t="s">
        <v>37136</v>
      </c>
      <c r="K8587" s="26" t="s">
        <v>9582</v>
      </c>
      <c r="L8587" s="26" t="s">
        <v>37137</v>
      </c>
      <c r="M8587" s="26">
        <v>380990510045</v>
      </c>
      <c r="N8587" s="26">
        <v>7325085603</v>
      </c>
    </row>
    <row r="8588" spans="1:14">
      <c r="A8588" s="26" t="s">
        <v>5063</v>
      </c>
      <c r="B8588" s="26" t="s">
        <v>5064</v>
      </c>
      <c r="C8588" s="26">
        <v>34167494</v>
      </c>
      <c r="D8588" s="26" t="s">
        <v>1701</v>
      </c>
      <c r="E8588" s="26" t="s">
        <v>37138</v>
      </c>
      <c r="F8588" s="26" t="s">
        <v>37139</v>
      </c>
      <c r="G8588" s="26" t="s">
        <v>9601</v>
      </c>
      <c r="H8588" s="26" t="s">
        <v>735</v>
      </c>
      <c r="J8588" s="26" t="s">
        <v>5348</v>
      </c>
      <c r="K8588" s="26" t="s">
        <v>9597</v>
      </c>
      <c r="L8588" s="26" t="s">
        <v>37140</v>
      </c>
      <c r="M8588" s="26">
        <v>380678999389</v>
      </c>
      <c r="N8588" s="26">
        <v>723380415</v>
      </c>
    </row>
    <row r="8589" spans="1:14">
      <c r="A8589" s="26" t="s">
        <v>6750</v>
      </c>
      <c r="B8589" s="26" t="s">
        <v>6751</v>
      </c>
      <c r="C8589" s="26">
        <v>1999425</v>
      </c>
      <c r="D8589" s="26" t="s">
        <v>780</v>
      </c>
      <c r="E8589" s="26" t="s">
        <v>37141</v>
      </c>
      <c r="F8589" s="26" t="s">
        <v>37142</v>
      </c>
      <c r="G8589" s="26" t="s">
        <v>9601</v>
      </c>
      <c r="H8589" s="26" t="s">
        <v>949</v>
      </c>
      <c r="J8589" s="26" t="s">
        <v>6752</v>
      </c>
      <c r="K8589" s="26" t="s">
        <v>9606</v>
      </c>
      <c r="L8589" s="26" t="s">
        <v>37143</v>
      </c>
      <c r="M8589" s="26">
        <v>761489039936</v>
      </c>
      <c r="N8589" s="26">
        <v>5323455100</v>
      </c>
    </row>
    <row r="8590" spans="1:14">
      <c r="A8590" s="26" t="s">
        <v>7892</v>
      </c>
      <c r="B8590" s="26" t="s">
        <v>7893</v>
      </c>
      <c r="C8590" s="26">
        <v>38565550</v>
      </c>
      <c r="D8590" s="26" t="s">
        <v>24</v>
      </c>
      <c r="E8590" s="26" t="s">
        <v>37144</v>
      </c>
      <c r="F8590" s="26" t="s">
        <v>37145</v>
      </c>
      <c r="G8590" s="26" t="s">
        <v>9586</v>
      </c>
      <c r="H8590" s="26" t="s">
        <v>1122</v>
      </c>
      <c r="I8590" s="26" t="s">
        <v>10431</v>
      </c>
      <c r="J8590" s="26" t="s">
        <v>2586</v>
      </c>
      <c r="K8590" s="26" t="s">
        <v>9582</v>
      </c>
      <c r="L8590" s="26" t="s">
        <v>37146</v>
      </c>
      <c r="M8590" s="26">
        <v>380574195338</v>
      </c>
      <c r="N8590" s="26">
        <v>124755800</v>
      </c>
    </row>
    <row r="8591" spans="1:14">
      <c r="A8591" s="26" t="s">
        <v>3564</v>
      </c>
      <c r="B8591" s="26" t="s">
        <v>3565</v>
      </c>
      <c r="C8591" s="26" t="s">
        <v>1604</v>
      </c>
      <c r="D8591" s="26" t="s">
        <v>24</v>
      </c>
      <c r="E8591" s="26" t="s">
        <v>37147</v>
      </c>
      <c r="F8591" s="26" t="s">
        <v>3565</v>
      </c>
      <c r="G8591" s="26" t="s">
        <v>9591</v>
      </c>
      <c r="H8591" s="26" t="s">
        <v>392</v>
      </c>
      <c r="J8591" s="26" t="s">
        <v>11762</v>
      </c>
      <c r="K8591" s="26" t="s">
        <v>9597</v>
      </c>
      <c r="L8591" s="26" t="s">
        <v>37148</v>
      </c>
      <c r="M8591" s="26">
        <v>380978942245</v>
      </c>
      <c r="N8591" s="26">
        <v>2110800000</v>
      </c>
    </row>
    <row r="8592" spans="1:14">
      <c r="A8592" s="26" t="s">
        <v>5274</v>
      </c>
      <c r="B8592" s="26" t="s">
        <v>5275</v>
      </c>
      <c r="C8592" s="26">
        <v>41902533</v>
      </c>
      <c r="D8592" s="26" t="s">
        <v>24</v>
      </c>
      <c r="E8592" s="26" t="s">
        <v>37149</v>
      </c>
      <c r="F8592" s="26" t="s">
        <v>37150</v>
      </c>
      <c r="G8592" s="26" t="s">
        <v>9586</v>
      </c>
      <c r="H8592" s="26" t="s">
        <v>735</v>
      </c>
      <c r="I8592" s="26" t="s">
        <v>12249</v>
      </c>
      <c r="J8592" s="26" t="s">
        <v>5276</v>
      </c>
      <c r="K8592" s="26" t="s">
        <v>9582</v>
      </c>
      <c r="L8592" s="26" t="s">
        <v>37151</v>
      </c>
      <c r="M8592" s="26">
        <v>380322268822</v>
      </c>
      <c r="N8592" s="26">
        <v>4623686902</v>
      </c>
    </row>
    <row r="8593" spans="1:14">
      <c r="A8593" s="26" t="s">
        <v>6836</v>
      </c>
      <c r="B8593" s="26" t="s">
        <v>6837</v>
      </c>
      <c r="C8593" s="26">
        <v>1999678</v>
      </c>
      <c r="D8593" s="26" t="s">
        <v>780</v>
      </c>
      <c r="E8593" s="26" t="s">
        <v>37152</v>
      </c>
      <c r="F8593" s="26" t="s">
        <v>37153</v>
      </c>
      <c r="G8593" s="26" t="s">
        <v>9601</v>
      </c>
      <c r="H8593" s="26" t="s">
        <v>949</v>
      </c>
      <c r="I8593" s="26" t="s">
        <v>977</v>
      </c>
      <c r="J8593" s="26" t="s">
        <v>977</v>
      </c>
      <c r="K8593" s="26" t="s">
        <v>9597</v>
      </c>
      <c r="L8593" s="26" t="s">
        <v>37154</v>
      </c>
      <c r="M8593" s="26">
        <v>380532637451</v>
      </c>
      <c r="N8593" s="26">
        <v>4424080504</v>
      </c>
    </row>
    <row r="8594" spans="1:14">
      <c r="A8594" s="26" t="s">
        <v>5298</v>
      </c>
      <c r="B8594" s="26" t="s">
        <v>5295</v>
      </c>
      <c r="C8594" s="26">
        <v>40236036</v>
      </c>
      <c r="D8594" s="26" t="s">
        <v>24</v>
      </c>
      <c r="E8594" s="26" t="s">
        <v>37155</v>
      </c>
      <c r="F8594" s="26" t="s">
        <v>37156</v>
      </c>
      <c r="G8594" s="26" t="s">
        <v>9586</v>
      </c>
      <c r="H8594" s="26" t="s">
        <v>735</v>
      </c>
      <c r="I8594" s="26" t="s">
        <v>12490</v>
      </c>
      <c r="J8594" s="26" t="s">
        <v>30886</v>
      </c>
      <c r="K8594" s="26" t="s">
        <v>9582</v>
      </c>
      <c r="L8594" s="26" t="s">
        <v>37157</v>
      </c>
      <c r="M8594" s="26">
        <v>380676614585</v>
      </c>
      <c r="N8594" s="26">
        <v>4624210303</v>
      </c>
    </row>
    <row r="8595" spans="1:14">
      <c r="A8595" s="26" t="s">
        <v>1736</v>
      </c>
      <c r="B8595" s="26" t="s">
        <v>1737</v>
      </c>
      <c r="C8595" s="26">
        <v>41877446</v>
      </c>
      <c r="D8595" s="26" t="s">
        <v>780</v>
      </c>
      <c r="E8595" s="26" t="s">
        <v>37158</v>
      </c>
      <c r="F8595" s="26" t="s">
        <v>37159</v>
      </c>
      <c r="G8595" s="26" t="s">
        <v>9601</v>
      </c>
      <c r="H8595" s="26" t="s">
        <v>27</v>
      </c>
      <c r="I8595" s="26" t="s">
        <v>10389</v>
      </c>
      <c r="J8595" s="26" t="s">
        <v>1734</v>
      </c>
      <c r="K8595" s="26" t="s">
        <v>9597</v>
      </c>
      <c r="L8595" s="26" t="s">
        <v>37160</v>
      </c>
      <c r="M8595" s="26">
        <v>380435533903</v>
      </c>
      <c r="N8595" s="26">
        <v>524510500</v>
      </c>
    </row>
    <row r="8596" spans="1:14">
      <c r="A8596" s="26" t="s">
        <v>6264</v>
      </c>
      <c r="B8596" s="26" t="s">
        <v>6265</v>
      </c>
      <c r="C8596" s="26">
        <v>2008388</v>
      </c>
      <c r="D8596" s="26" t="s">
        <v>780</v>
      </c>
      <c r="E8596" s="26" t="s">
        <v>37161</v>
      </c>
      <c r="F8596" s="26" t="s">
        <v>9787</v>
      </c>
      <c r="G8596" s="26" t="s">
        <v>9601</v>
      </c>
      <c r="H8596" s="26" t="s">
        <v>885</v>
      </c>
      <c r="J8596" s="26" t="s">
        <v>910</v>
      </c>
      <c r="K8596" s="26" t="s">
        <v>9597</v>
      </c>
      <c r="L8596" s="26" t="s">
        <v>37162</v>
      </c>
      <c r="M8596" s="26">
        <v>380487040653</v>
      </c>
      <c r="N8596" s="26">
        <v>5110100000</v>
      </c>
    </row>
    <row r="8597" spans="1:14">
      <c r="A8597" s="26" t="s">
        <v>5890</v>
      </c>
      <c r="B8597" s="26" t="s">
        <v>5891</v>
      </c>
      <c r="C8597" s="26">
        <v>38094142</v>
      </c>
      <c r="D8597" s="26" t="s">
        <v>24</v>
      </c>
      <c r="E8597" s="26" t="s">
        <v>37163</v>
      </c>
      <c r="F8597" s="26" t="s">
        <v>37164</v>
      </c>
      <c r="G8597" s="26" t="s">
        <v>9586</v>
      </c>
      <c r="H8597" s="26" t="s">
        <v>835</v>
      </c>
      <c r="I8597" s="26" t="s">
        <v>10538</v>
      </c>
      <c r="J8597" s="26" t="s">
        <v>5892</v>
      </c>
      <c r="K8597" s="26" t="s">
        <v>9606</v>
      </c>
      <c r="L8597" s="26" t="s">
        <v>12029</v>
      </c>
      <c r="M8597" s="26">
        <v>380513230505</v>
      </c>
      <c r="N8597" s="26">
        <v>4820355100</v>
      </c>
    </row>
    <row r="8598" spans="1:14">
      <c r="A8598" s="26" t="s">
        <v>6871</v>
      </c>
      <c r="B8598" s="26" t="s">
        <v>6872</v>
      </c>
      <c r="C8598" s="26">
        <v>38522213</v>
      </c>
      <c r="D8598" s="26" t="s">
        <v>24</v>
      </c>
      <c r="E8598" s="26" t="s">
        <v>37165</v>
      </c>
      <c r="F8598" s="26" t="s">
        <v>37166</v>
      </c>
      <c r="G8598" s="26" t="s">
        <v>9579</v>
      </c>
      <c r="H8598" s="26" t="s">
        <v>949</v>
      </c>
      <c r="I8598" s="26" t="s">
        <v>12172</v>
      </c>
      <c r="J8598" s="26" t="s">
        <v>4523</v>
      </c>
      <c r="K8598" s="26" t="s">
        <v>9582</v>
      </c>
      <c r="L8598" s="26" t="s">
        <v>37167</v>
      </c>
      <c r="M8598" s="26">
        <v>380534191164</v>
      </c>
      <c r="N8598" s="26">
        <v>121184103</v>
      </c>
    </row>
    <row r="8599" spans="1:14">
      <c r="A8599" s="26" t="s">
        <v>7574</v>
      </c>
      <c r="B8599" s="26" t="s">
        <v>7575</v>
      </c>
      <c r="C8599" s="26">
        <v>38232032</v>
      </c>
      <c r="D8599" s="26" t="s">
        <v>24</v>
      </c>
      <c r="E8599" s="26" t="s">
        <v>37168</v>
      </c>
      <c r="F8599" s="26" t="s">
        <v>37169</v>
      </c>
      <c r="G8599" s="26" t="s">
        <v>9586</v>
      </c>
      <c r="H8599" s="26" t="s">
        <v>1088</v>
      </c>
      <c r="I8599" s="26" t="s">
        <v>9743</v>
      </c>
      <c r="J8599" s="26" t="s">
        <v>37170</v>
      </c>
      <c r="K8599" s="26" t="s">
        <v>9582</v>
      </c>
      <c r="L8599" s="26" t="s">
        <v>37171</v>
      </c>
      <c r="M8599" s="26">
        <v>761341619129</v>
      </c>
      <c r="N8599" s="26">
        <v>6120883901</v>
      </c>
    </row>
    <row r="8600" spans="1:14">
      <c r="A8600" s="26" t="s">
        <v>6848</v>
      </c>
      <c r="B8600" s="26" t="s">
        <v>6835</v>
      </c>
      <c r="C8600" s="26">
        <v>38071552</v>
      </c>
      <c r="D8600" s="26" t="s">
        <v>780</v>
      </c>
      <c r="E8600" s="26" t="s">
        <v>37172</v>
      </c>
      <c r="F8600" s="26" t="s">
        <v>37173</v>
      </c>
      <c r="G8600" s="26" t="s">
        <v>9601</v>
      </c>
      <c r="H8600" s="26" t="s">
        <v>949</v>
      </c>
      <c r="J8600" s="26" t="s">
        <v>977</v>
      </c>
      <c r="K8600" s="26" t="s">
        <v>9597</v>
      </c>
      <c r="L8600" s="26" t="s">
        <v>26372</v>
      </c>
      <c r="M8600" s="26">
        <v>380675017842</v>
      </c>
      <c r="N8600" s="26">
        <v>4424080504</v>
      </c>
    </row>
    <row r="8601" spans="1:14">
      <c r="A8601" s="26" t="s">
        <v>8624</v>
      </c>
      <c r="B8601" s="26" t="s">
        <v>8625</v>
      </c>
      <c r="C8601" s="26">
        <v>42130081</v>
      </c>
      <c r="D8601" s="26" t="s">
        <v>24</v>
      </c>
      <c r="E8601" s="26" t="s">
        <v>37174</v>
      </c>
      <c r="F8601" s="26" t="s">
        <v>37175</v>
      </c>
      <c r="G8601" s="26" t="s">
        <v>9586</v>
      </c>
      <c r="H8601" s="26" t="s">
        <v>1308</v>
      </c>
      <c r="J8601" s="26" t="s">
        <v>37176</v>
      </c>
      <c r="K8601" s="26" t="s">
        <v>9582</v>
      </c>
      <c r="L8601" s="26" t="s">
        <v>37177</v>
      </c>
      <c r="M8601" s="26">
        <v>380688391533</v>
      </c>
      <c r="N8601" s="26">
        <v>6820910107</v>
      </c>
    </row>
    <row r="8602" spans="1:14">
      <c r="A8602" s="26" t="s">
        <v>6527</v>
      </c>
      <c r="B8602" s="26" t="s">
        <v>6528</v>
      </c>
      <c r="C8602" s="26">
        <v>43022841</v>
      </c>
      <c r="D8602" s="26" t="s">
        <v>24</v>
      </c>
      <c r="E8602" s="26" t="s">
        <v>37178</v>
      </c>
      <c r="F8602" s="26" t="s">
        <v>37179</v>
      </c>
      <c r="G8602" s="26" t="s">
        <v>9586</v>
      </c>
      <c r="H8602" s="26" t="s">
        <v>885</v>
      </c>
      <c r="I8602" s="26" t="s">
        <v>11807</v>
      </c>
      <c r="J8602" s="26" t="s">
        <v>11808</v>
      </c>
      <c r="K8602" s="26" t="s">
        <v>9582</v>
      </c>
      <c r="L8602" s="26" t="s">
        <v>37180</v>
      </c>
      <c r="M8602" s="26">
        <v>380960932774</v>
      </c>
      <c r="N8602" s="26">
        <v>5121085601</v>
      </c>
    </row>
    <row r="8603" spans="1:14">
      <c r="A8603" s="26" t="s">
        <v>3377</v>
      </c>
      <c r="B8603" s="26" t="s">
        <v>3378</v>
      </c>
      <c r="C8603" s="26">
        <v>42107471</v>
      </c>
      <c r="D8603" s="26" t="s">
        <v>24</v>
      </c>
      <c r="E8603" s="26" t="s">
        <v>37181</v>
      </c>
      <c r="F8603" s="26" t="s">
        <v>37182</v>
      </c>
      <c r="G8603" s="26" t="s">
        <v>9586</v>
      </c>
      <c r="H8603" s="26" t="s">
        <v>392</v>
      </c>
      <c r="I8603" s="26" t="s">
        <v>10627</v>
      </c>
      <c r="J8603" s="26" t="s">
        <v>3381</v>
      </c>
      <c r="K8603" s="26" t="s">
        <v>9582</v>
      </c>
      <c r="L8603" s="26" t="s">
        <v>37183</v>
      </c>
      <c r="M8603" s="26">
        <v>380960900990</v>
      </c>
      <c r="N8603" s="26">
        <v>2124485804</v>
      </c>
    </row>
    <row r="8604" spans="1:14">
      <c r="A8604" s="26" t="s">
        <v>3972</v>
      </c>
      <c r="B8604" s="26" t="s">
        <v>3973</v>
      </c>
      <c r="C8604" s="26">
        <v>42195683</v>
      </c>
      <c r="D8604" s="26" t="s">
        <v>24</v>
      </c>
      <c r="E8604" s="26" t="s">
        <v>37184</v>
      </c>
      <c r="F8604" s="26" t="s">
        <v>37185</v>
      </c>
      <c r="G8604" s="26" t="s">
        <v>9586</v>
      </c>
      <c r="H8604" s="26" t="s">
        <v>506</v>
      </c>
      <c r="J8604" s="26" t="s">
        <v>3974</v>
      </c>
      <c r="K8604" s="26" t="s">
        <v>9582</v>
      </c>
      <c r="L8604" s="26" t="s">
        <v>37186</v>
      </c>
      <c r="M8604" s="26">
        <v>380347293518</v>
      </c>
      <c r="N8604" s="26">
        <v>2622880801</v>
      </c>
    </row>
    <row r="8605" spans="1:14">
      <c r="A8605" s="26" t="s">
        <v>4079</v>
      </c>
      <c r="B8605" s="26" t="s">
        <v>4080</v>
      </c>
      <c r="C8605" s="26">
        <v>43361465</v>
      </c>
      <c r="D8605" s="26" t="s">
        <v>780</v>
      </c>
      <c r="E8605" s="26" t="s">
        <v>37187</v>
      </c>
      <c r="F8605" s="26" t="s">
        <v>11072</v>
      </c>
      <c r="G8605" s="26" t="s">
        <v>9601</v>
      </c>
      <c r="H8605" s="26" t="s">
        <v>506</v>
      </c>
      <c r="J8605" s="26" t="s">
        <v>526</v>
      </c>
      <c r="K8605" s="26" t="s">
        <v>9597</v>
      </c>
      <c r="L8605" s="26" t="s">
        <v>37188</v>
      </c>
      <c r="M8605" s="26">
        <v>380342530296</v>
      </c>
      <c r="N8605" s="26">
        <v>2610100000</v>
      </c>
    </row>
    <row r="8606" spans="1:14">
      <c r="A8606" s="26" t="s">
        <v>2003</v>
      </c>
      <c r="B8606" s="26" t="s">
        <v>1999</v>
      </c>
      <c r="C8606" s="26">
        <v>1982940</v>
      </c>
      <c r="D8606" s="26" t="s">
        <v>780</v>
      </c>
      <c r="E8606" s="26" t="s">
        <v>37189</v>
      </c>
      <c r="F8606" s="26" t="s">
        <v>10111</v>
      </c>
      <c r="G8606" s="26" t="s">
        <v>9601</v>
      </c>
      <c r="H8606" s="26" t="s">
        <v>103</v>
      </c>
      <c r="J8606" s="26" t="s">
        <v>112</v>
      </c>
      <c r="K8606" s="26" t="s">
        <v>9597</v>
      </c>
      <c r="L8606" s="26" t="s">
        <v>37190</v>
      </c>
      <c r="M8606" s="26">
        <v>760839058321</v>
      </c>
      <c r="N8606" s="26">
        <v>710400000</v>
      </c>
    </row>
    <row r="8607" spans="1:14">
      <c r="A8607" s="26" t="s">
        <v>1618</v>
      </c>
      <c r="B8607" s="26" t="s">
        <v>1619</v>
      </c>
      <c r="C8607" s="26">
        <v>36834023</v>
      </c>
      <c r="D8607" s="26" t="s">
        <v>24</v>
      </c>
      <c r="E8607" s="26" t="s">
        <v>37191</v>
      </c>
      <c r="F8607" s="26" t="s">
        <v>37192</v>
      </c>
      <c r="G8607" s="26" t="s">
        <v>9586</v>
      </c>
      <c r="H8607" s="26" t="s">
        <v>27</v>
      </c>
      <c r="I8607" s="26" t="s">
        <v>14386</v>
      </c>
      <c r="J8607" s="26" t="s">
        <v>37193</v>
      </c>
      <c r="K8607" s="26" t="s">
        <v>9582</v>
      </c>
      <c r="L8607" s="26" t="s">
        <v>37194</v>
      </c>
      <c r="M8607" s="26">
        <v>380976910579</v>
      </c>
      <c r="N8607" s="26">
        <v>520480403</v>
      </c>
    </row>
    <row r="8608" spans="1:14">
      <c r="A8608" s="26" t="s">
        <v>8893</v>
      </c>
      <c r="B8608" s="26" t="s">
        <v>8894</v>
      </c>
      <c r="C8608" s="26">
        <v>41937159</v>
      </c>
      <c r="D8608" s="26" t="s">
        <v>24</v>
      </c>
      <c r="E8608" s="26" t="s">
        <v>37195</v>
      </c>
      <c r="F8608" s="26" t="s">
        <v>37196</v>
      </c>
      <c r="G8608" s="26" t="s">
        <v>9579</v>
      </c>
      <c r="H8608" s="26" t="s">
        <v>1401</v>
      </c>
      <c r="I8608" s="26" t="s">
        <v>9696</v>
      </c>
      <c r="J8608" s="26" t="s">
        <v>37197</v>
      </c>
      <c r="K8608" s="26" t="s">
        <v>9582</v>
      </c>
      <c r="L8608" s="26" t="s">
        <v>37198</v>
      </c>
      <c r="M8608" s="26">
        <v>761930217958</v>
      </c>
      <c r="N8608" s="26">
        <v>7122887201</v>
      </c>
    </row>
    <row r="8609" spans="1:14">
      <c r="A8609" s="26" t="s">
        <v>3372</v>
      </c>
      <c r="B8609" s="26" t="s">
        <v>3373</v>
      </c>
      <c r="C8609" s="26">
        <v>41769166</v>
      </c>
      <c r="D8609" s="26" t="s">
        <v>24</v>
      </c>
      <c r="E8609" s="26" t="s">
        <v>37199</v>
      </c>
      <c r="F8609" s="26" t="s">
        <v>37200</v>
      </c>
      <c r="G8609" s="26" t="s">
        <v>9586</v>
      </c>
      <c r="H8609" s="26" t="s">
        <v>392</v>
      </c>
      <c r="I8609" s="26" t="s">
        <v>11040</v>
      </c>
      <c r="J8609" s="26" t="s">
        <v>408</v>
      </c>
      <c r="K8609" s="26" t="s">
        <v>9597</v>
      </c>
      <c r="L8609" s="26" t="s">
        <v>19188</v>
      </c>
      <c r="M8609" s="26">
        <v>380314321833</v>
      </c>
      <c r="N8609" s="26">
        <v>2121210100</v>
      </c>
    </row>
    <row r="8610" spans="1:14">
      <c r="A8610" s="26" t="s">
        <v>1970</v>
      </c>
      <c r="B8610" s="26" t="s">
        <v>1971</v>
      </c>
      <c r="C8610" s="26">
        <v>42621851</v>
      </c>
      <c r="D8610" s="26" t="s">
        <v>24</v>
      </c>
      <c r="E8610" s="26" t="s">
        <v>37201</v>
      </c>
      <c r="F8610" s="26" t="s">
        <v>37202</v>
      </c>
      <c r="G8610" s="26" t="s">
        <v>9586</v>
      </c>
      <c r="H8610" s="26" t="s">
        <v>103</v>
      </c>
      <c r="I8610" s="26" t="s">
        <v>9897</v>
      </c>
      <c r="J8610" s="26" t="s">
        <v>1972</v>
      </c>
      <c r="K8610" s="26" t="s">
        <v>9606</v>
      </c>
      <c r="L8610" s="26" t="s">
        <v>31026</v>
      </c>
      <c r="M8610" s="26">
        <v>761319132143</v>
      </c>
      <c r="N8610" s="26">
        <v>720510407</v>
      </c>
    </row>
    <row r="8611" spans="1:14">
      <c r="A8611" s="26" t="s">
        <v>5864</v>
      </c>
      <c r="B8611" s="26" t="s">
        <v>5865</v>
      </c>
      <c r="C8611" s="26">
        <v>5494828</v>
      </c>
      <c r="D8611" s="26" t="s">
        <v>780</v>
      </c>
      <c r="E8611" s="26" t="s">
        <v>37203</v>
      </c>
      <c r="F8611" s="26" t="s">
        <v>37204</v>
      </c>
      <c r="G8611" s="26" t="s">
        <v>9601</v>
      </c>
      <c r="H8611" s="26" t="s">
        <v>799</v>
      </c>
      <c r="J8611" s="26" t="s">
        <v>800</v>
      </c>
      <c r="K8611" s="26" t="s">
        <v>9597</v>
      </c>
      <c r="L8611" s="26" t="s">
        <v>26215</v>
      </c>
      <c r="M8611" s="26">
        <v>380444186115</v>
      </c>
      <c r="N8611" s="26">
        <v>4822784009</v>
      </c>
    </row>
    <row r="8612" spans="1:14">
      <c r="A8612" s="26" t="s">
        <v>8328</v>
      </c>
      <c r="B8612" s="26" t="s">
        <v>8329</v>
      </c>
      <c r="C8612" s="26">
        <v>31886695</v>
      </c>
      <c r="D8612" s="26" t="s">
        <v>780</v>
      </c>
      <c r="E8612" s="26" t="s">
        <v>37205</v>
      </c>
      <c r="F8612" s="26" t="s">
        <v>37206</v>
      </c>
      <c r="G8612" s="26" t="s">
        <v>9601</v>
      </c>
      <c r="H8612" s="26" t="s">
        <v>1122</v>
      </c>
      <c r="J8612" s="26" t="s">
        <v>8039</v>
      </c>
      <c r="K8612" s="26" t="s">
        <v>9597</v>
      </c>
      <c r="L8612" s="26" t="s">
        <v>10361</v>
      </c>
      <c r="M8612" s="26">
        <v>380577255528</v>
      </c>
      <c r="N8612" s="26">
        <v>6310100000</v>
      </c>
    </row>
    <row r="8613" spans="1:14">
      <c r="A8613" s="26" t="s">
        <v>3988</v>
      </c>
      <c r="B8613" s="26" t="s">
        <v>3989</v>
      </c>
      <c r="C8613" s="26">
        <v>38816603</v>
      </c>
      <c r="D8613" s="26" t="s">
        <v>24</v>
      </c>
      <c r="E8613" s="26" t="s">
        <v>37207</v>
      </c>
      <c r="F8613" s="26" t="s">
        <v>37208</v>
      </c>
      <c r="G8613" s="26" t="s">
        <v>9586</v>
      </c>
      <c r="H8613" s="26" t="s">
        <v>506</v>
      </c>
      <c r="I8613" s="26" t="s">
        <v>10352</v>
      </c>
      <c r="J8613" s="26" t="s">
        <v>514</v>
      </c>
      <c r="K8613" s="26" t="s">
        <v>9597</v>
      </c>
      <c r="L8613" s="26" t="s">
        <v>37209</v>
      </c>
      <c r="M8613" s="26">
        <v>761027798237</v>
      </c>
      <c r="N8613" s="26">
        <v>2621210100</v>
      </c>
    </row>
    <row r="8614" spans="1:14">
      <c r="A8614" s="26" t="s">
        <v>7659</v>
      </c>
      <c r="B8614" s="26" t="s">
        <v>7657</v>
      </c>
      <c r="C8614" s="26">
        <v>2000783</v>
      </c>
      <c r="D8614" s="26" t="s">
        <v>24</v>
      </c>
      <c r="E8614" s="26" t="s">
        <v>37210</v>
      </c>
      <c r="F8614" s="26" t="s">
        <v>37211</v>
      </c>
      <c r="G8614" s="26" t="s">
        <v>9586</v>
      </c>
      <c r="H8614" s="26" t="s">
        <v>1088</v>
      </c>
      <c r="I8614" s="26" t="s">
        <v>17485</v>
      </c>
      <c r="J8614" s="26" t="s">
        <v>7658</v>
      </c>
      <c r="K8614" s="26" t="s">
        <v>9606</v>
      </c>
      <c r="L8614" s="26" t="s">
        <v>37212</v>
      </c>
      <c r="M8614" s="26">
        <v>380964860617</v>
      </c>
      <c r="N8614" s="26">
        <v>522683201</v>
      </c>
    </row>
    <row r="8615" spans="1:14">
      <c r="A8615" s="26" t="s">
        <v>6533</v>
      </c>
      <c r="B8615" s="26" t="s">
        <v>6140</v>
      </c>
      <c r="C8615" s="26">
        <v>38617509</v>
      </c>
      <c r="D8615" s="26" t="s">
        <v>24</v>
      </c>
      <c r="E8615" s="26" t="s">
        <v>37213</v>
      </c>
      <c r="F8615" s="26" t="s">
        <v>37214</v>
      </c>
      <c r="G8615" s="26" t="s">
        <v>9591</v>
      </c>
      <c r="H8615" s="26" t="s">
        <v>885</v>
      </c>
      <c r="I8615" s="26" t="s">
        <v>11807</v>
      </c>
      <c r="J8615" s="26" t="s">
        <v>37215</v>
      </c>
      <c r="K8615" s="26" t="s">
        <v>9582</v>
      </c>
      <c r="L8615" s="26" t="s">
        <v>37216</v>
      </c>
      <c r="M8615" s="26">
        <v>380671171332</v>
      </c>
      <c r="N8615" s="26">
        <v>5121082811</v>
      </c>
    </row>
    <row r="8616" spans="1:14">
      <c r="A8616" s="26" t="s">
        <v>3952</v>
      </c>
      <c r="B8616" s="26" t="s">
        <v>3953</v>
      </c>
      <c r="C8616" s="26">
        <v>42510481</v>
      </c>
      <c r="D8616" s="26" t="s">
        <v>24</v>
      </c>
      <c r="E8616" s="26" t="s">
        <v>37217</v>
      </c>
      <c r="F8616" s="26" t="s">
        <v>37218</v>
      </c>
      <c r="G8616" s="26" t="s">
        <v>9586</v>
      </c>
      <c r="H8616" s="26" t="s">
        <v>506</v>
      </c>
      <c r="J8616" s="26" t="s">
        <v>37219</v>
      </c>
      <c r="K8616" s="26" t="s">
        <v>9582</v>
      </c>
      <c r="L8616" s="26" t="s">
        <v>37220</v>
      </c>
      <c r="M8616" s="26">
        <v>380347137292</v>
      </c>
      <c r="N8616" s="26">
        <v>2620488401</v>
      </c>
    </row>
    <row r="8617" spans="1:14">
      <c r="A8617" s="26" t="s">
        <v>2851</v>
      </c>
      <c r="B8617" s="26" t="s">
        <v>2852</v>
      </c>
      <c r="C8617" s="26">
        <v>13491258</v>
      </c>
      <c r="D8617" s="26" t="s">
        <v>1701</v>
      </c>
      <c r="E8617" s="26" t="s">
        <v>37221</v>
      </c>
      <c r="F8617" s="26" t="s">
        <v>37222</v>
      </c>
      <c r="G8617" s="26" t="s">
        <v>9601</v>
      </c>
      <c r="H8617" s="26" t="s">
        <v>258</v>
      </c>
      <c r="J8617" s="26" t="s">
        <v>353</v>
      </c>
      <c r="K8617" s="26" t="s">
        <v>9597</v>
      </c>
      <c r="L8617" s="26" t="s">
        <v>37223</v>
      </c>
      <c r="M8617" s="26">
        <v>380634570106</v>
      </c>
      <c r="N8617" s="26">
        <v>1413200000</v>
      </c>
    </row>
    <row r="8618" spans="1:14">
      <c r="A8618" s="26" t="s">
        <v>6085</v>
      </c>
      <c r="B8618" s="26" t="s">
        <v>6086</v>
      </c>
      <c r="C8618" s="26">
        <v>38458892</v>
      </c>
      <c r="D8618" s="26" t="s">
        <v>24</v>
      </c>
      <c r="E8618" s="26" t="s">
        <v>37224</v>
      </c>
      <c r="F8618" s="26" t="s">
        <v>37225</v>
      </c>
      <c r="G8618" s="26" t="s">
        <v>9579</v>
      </c>
      <c r="H8618" s="26" t="s">
        <v>835</v>
      </c>
      <c r="I8618" s="26" t="s">
        <v>9944</v>
      </c>
      <c r="J8618" s="26" t="s">
        <v>37226</v>
      </c>
      <c r="K8618" s="26" t="s">
        <v>9582</v>
      </c>
      <c r="L8618" s="26" t="s">
        <v>37227</v>
      </c>
      <c r="M8618" s="26">
        <v>380516232476</v>
      </c>
      <c r="N8618" s="26">
        <v>1224856208</v>
      </c>
    </row>
    <row r="8619" spans="1:14">
      <c r="A8619" s="26" t="s">
        <v>8379</v>
      </c>
      <c r="B8619" s="26" t="s">
        <v>8380</v>
      </c>
      <c r="C8619" s="26">
        <v>2002380</v>
      </c>
      <c r="D8619" s="26" t="s">
        <v>780</v>
      </c>
      <c r="E8619" s="26" t="s">
        <v>37228</v>
      </c>
      <c r="F8619" s="26" t="s">
        <v>37229</v>
      </c>
      <c r="G8619" s="26" t="s">
        <v>9601</v>
      </c>
      <c r="H8619" s="26" t="s">
        <v>1122</v>
      </c>
      <c r="J8619" s="26" t="s">
        <v>1258</v>
      </c>
      <c r="K8619" s="26" t="s">
        <v>9597</v>
      </c>
      <c r="L8619" s="26" t="s">
        <v>37230</v>
      </c>
      <c r="M8619" s="26">
        <v>761149244500</v>
      </c>
      <c r="N8619" s="26">
        <v>6312000000</v>
      </c>
    </row>
    <row r="8620" spans="1:14">
      <c r="A8620" s="26" t="s">
        <v>4429</v>
      </c>
      <c r="B8620" s="26" t="s">
        <v>4430</v>
      </c>
      <c r="C8620" s="26">
        <v>38085929</v>
      </c>
      <c r="D8620" s="26" t="s">
        <v>24</v>
      </c>
      <c r="E8620" s="26" t="s">
        <v>37231</v>
      </c>
      <c r="F8620" s="26" t="s">
        <v>37232</v>
      </c>
      <c r="G8620" s="26" t="s">
        <v>9586</v>
      </c>
      <c r="H8620" s="26" t="s">
        <v>576</v>
      </c>
      <c r="I8620" s="26" t="s">
        <v>11102</v>
      </c>
      <c r="J8620" s="26" t="s">
        <v>37233</v>
      </c>
      <c r="K8620" s="26" t="s">
        <v>9582</v>
      </c>
      <c r="L8620" s="26" t="s">
        <v>37234</v>
      </c>
      <c r="M8620" s="26">
        <v>380457331230</v>
      </c>
      <c r="N8620" s="26">
        <v>3222289201</v>
      </c>
    </row>
    <row r="8621" spans="1:14">
      <c r="A8621" s="26" t="s">
        <v>3451</v>
      </c>
      <c r="B8621" s="26" t="s">
        <v>3452</v>
      </c>
      <c r="C8621" s="26">
        <v>1992386</v>
      </c>
      <c r="D8621" s="26" t="s">
        <v>780</v>
      </c>
      <c r="E8621" s="26" t="s">
        <v>37235</v>
      </c>
      <c r="F8621" s="26" t="s">
        <v>37020</v>
      </c>
      <c r="G8621" s="26" t="s">
        <v>9601</v>
      </c>
      <c r="H8621" s="26" t="s">
        <v>392</v>
      </c>
      <c r="I8621" s="26" t="s">
        <v>17899</v>
      </c>
      <c r="J8621" s="26" t="s">
        <v>3453</v>
      </c>
      <c r="K8621" s="26" t="s">
        <v>9597</v>
      </c>
      <c r="L8621" s="26" t="s">
        <v>34260</v>
      </c>
      <c r="M8621" s="26">
        <v>760823370707</v>
      </c>
      <c r="N8621" s="26">
        <v>2123210100</v>
      </c>
    </row>
    <row r="8622" spans="1:14">
      <c r="A8622" s="26" t="s">
        <v>1998</v>
      </c>
      <c r="B8622" s="26" t="s">
        <v>1999</v>
      </c>
      <c r="C8622" s="26">
        <v>1982940</v>
      </c>
      <c r="D8622" s="26" t="s">
        <v>24</v>
      </c>
      <c r="E8622" s="26" t="s">
        <v>37236</v>
      </c>
      <c r="F8622" s="26" t="s">
        <v>37237</v>
      </c>
      <c r="G8622" s="26" t="s">
        <v>9586</v>
      </c>
      <c r="H8622" s="26" t="s">
        <v>103</v>
      </c>
      <c r="I8622" s="26" t="s">
        <v>11165</v>
      </c>
      <c r="J8622" s="26" t="s">
        <v>37238</v>
      </c>
      <c r="K8622" s="26" t="s">
        <v>9582</v>
      </c>
      <c r="L8622" s="26" t="s">
        <v>37239</v>
      </c>
      <c r="M8622" s="26">
        <v>380335271515</v>
      </c>
      <c r="N8622" s="26">
        <v>722181209</v>
      </c>
    </row>
    <row r="8623" spans="1:14">
      <c r="A8623" s="26" t="s">
        <v>7092</v>
      </c>
      <c r="B8623" s="26" t="s">
        <v>7088</v>
      </c>
      <c r="C8623" s="26">
        <v>40407915</v>
      </c>
      <c r="D8623" s="26" t="s">
        <v>24</v>
      </c>
      <c r="E8623" s="26" t="s">
        <v>37240</v>
      </c>
      <c r="F8623" s="26" t="s">
        <v>27043</v>
      </c>
      <c r="G8623" s="26" t="s">
        <v>9586</v>
      </c>
      <c r="H8623" s="26" t="s">
        <v>987</v>
      </c>
      <c r="I8623" s="26" t="s">
        <v>10311</v>
      </c>
      <c r="J8623" s="26" t="s">
        <v>7081</v>
      </c>
      <c r="K8623" s="26" t="s">
        <v>9597</v>
      </c>
      <c r="L8623" s="26" t="s">
        <v>37241</v>
      </c>
      <c r="M8623" s="26">
        <v>380688345728</v>
      </c>
      <c r="N8623" s="26">
        <v>5623410100</v>
      </c>
    </row>
    <row r="8624" spans="1:14">
      <c r="A8624" s="26" t="s">
        <v>7250</v>
      </c>
      <c r="B8624" s="26" t="s">
        <v>7247</v>
      </c>
      <c r="C8624" s="26">
        <v>1999796</v>
      </c>
      <c r="D8624" s="26" t="s">
        <v>24</v>
      </c>
      <c r="E8624" s="26" t="s">
        <v>37242</v>
      </c>
      <c r="F8624" s="26" t="s">
        <v>37243</v>
      </c>
      <c r="G8624" s="26" t="s">
        <v>9586</v>
      </c>
      <c r="H8624" s="26" t="s">
        <v>987</v>
      </c>
      <c r="I8624" s="26" t="s">
        <v>11035</v>
      </c>
      <c r="J8624" s="26" t="s">
        <v>1021</v>
      </c>
      <c r="K8624" s="26" t="s">
        <v>9597</v>
      </c>
      <c r="L8624" s="26" t="s">
        <v>37244</v>
      </c>
      <c r="M8624" s="26">
        <v>380664901486</v>
      </c>
      <c r="N8624" s="26">
        <v>4625887601</v>
      </c>
    </row>
    <row r="8625" spans="1:14">
      <c r="A8625" s="26" t="s">
        <v>9339</v>
      </c>
      <c r="B8625" s="26" t="s">
        <v>9340</v>
      </c>
      <c r="C8625" s="26">
        <v>38860558</v>
      </c>
      <c r="D8625" s="26" t="s">
        <v>24</v>
      </c>
      <c r="E8625" s="26" t="s">
        <v>37245</v>
      </c>
      <c r="F8625" s="26" t="s">
        <v>37246</v>
      </c>
      <c r="G8625" s="26" t="s">
        <v>9586</v>
      </c>
      <c r="H8625" s="26" t="s">
        <v>1573</v>
      </c>
      <c r="I8625" s="26" t="s">
        <v>10080</v>
      </c>
      <c r="J8625" s="26" t="s">
        <v>37247</v>
      </c>
      <c r="K8625" s="26" t="s">
        <v>9582</v>
      </c>
      <c r="L8625" s="26" t="s">
        <v>37248</v>
      </c>
      <c r="M8625" s="26">
        <v>380463169343</v>
      </c>
      <c r="N8625" s="26">
        <v>1822081802</v>
      </c>
    </row>
    <row r="8626" spans="1:14">
      <c r="A8626" s="26" t="s">
        <v>6963</v>
      </c>
      <c r="B8626" s="26" t="s">
        <v>6964</v>
      </c>
      <c r="C8626" s="26" t="s">
        <v>1604</v>
      </c>
      <c r="D8626" s="26" t="s">
        <v>24</v>
      </c>
      <c r="E8626" s="26" t="s">
        <v>37249</v>
      </c>
      <c r="F8626" s="26" t="s">
        <v>37250</v>
      </c>
      <c r="G8626" s="26" t="s">
        <v>9591</v>
      </c>
      <c r="H8626" s="26" t="s">
        <v>987</v>
      </c>
      <c r="I8626" s="26" t="s">
        <v>20511</v>
      </c>
      <c r="J8626" s="26" t="s">
        <v>6965</v>
      </c>
      <c r="K8626" s="26" t="s">
        <v>9606</v>
      </c>
      <c r="L8626" s="26" t="s">
        <v>37251</v>
      </c>
      <c r="M8626" s="26">
        <v>380989518371</v>
      </c>
      <c r="N8626" s="26">
        <v>5620855100</v>
      </c>
    </row>
    <row r="8627" spans="1:14">
      <c r="A8627" s="26" t="s">
        <v>2788</v>
      </c>
      <c r="B8627" s="26" t="s">
        <v>2789</v>
      </c>
      <c r="C8627" s="26">
        <v>37691686</v>
      </c>
      <c r="D8627" s="26" t="s">
        <v>24</v>
      </c>
      <c r="E8627" s="26" t="s">
        <v>37252</v>
      </c>
      <c r="F8627" s="26" t="s">
        <v>37253</v>
      </c>
      <c r="G8627" s="26" t="s">
        <v>9579</v>
      </c>
      <c r="H8627" s="26" t="s">
        <v>258</v>
      </c>
      <c r="I8627" s="26" t="s">
        <v>10477</v>
      </c>
      <c r="J8627" s="26" t="s">
        <v>28300</v>
      </c>
      <c r="K8627" s="26" t="s">
        <v>9906</v>
      </c>
      <c r="L8627" s="26" t="s">
        <v>37254</v>
      </c>
      <c r="M8627" s="26">
        <v>380983602027</v>
      </c>
      <c r="N8627" s="26">
        <v>121185805</v>
      </c>
    </row>
    <row r="8628" spans="1:14">
      <c r="A8628" s="26" t="s">
        <v>8814</v>
      </c>
      <c r="B8628" s="26" t="s">
        <v>8815</v>
      </c>
      <c r="C8628" s="26">
        <v>38195551</v>
      </c>
      <c r="D8628" s="26" t="s">
        <v>24</v>
      </c>
      <c r="E8628" s="26" t="s">
        <v>37255</v>
      </c>
      <c r="F8628" s="26" t="s">
        <v>37256</v>
      </c>
      <c r="G8628" s="26" t="s">
        <v>9586</v>
      </c>
      <c r="H8628" s="26" t="s">
        <v>1308</v>
      </c>
      <c r="I8628" s="26" t="s">
        <v>10220</v>
      </c>
      <c r="J8628" s="26" t="s">
        <v>37257</v>
      </c>
      <c r="K8628" s="26" t="s">
        <v>9582</v>
      </c>
      <c r="L8628" s="26" t="s">
        <v>37258</v>
      </c>
      <c r="M8628" s="26">
        <v>380971758955</v>
      </c>
      <c r="N8628" s="26">
        <v>6825285801</v>
      </c>
    </row>
    <row r="8629" spans="1:14">
      <c r="A8629" s="26" t="s">
        <v>4227</v>
      </c>
      <c r="B8629" s="26" t="s">
        <v>4228</v>
      </c>
      <c r="C8629" s="26">
        <v>1993635</v>
      </c>
      <c r="D8629" s="26" t="s">
        <v>780</v>
      </c>
      <c r="E8629" s="26" t="s">
        <v>37259</v>
      </c>
      <c r="F8629" s="26" t="s">
        <v>9787</v>
      </c>
      <c r="G8629" s="26" t="s">
        <v>9601</v>
      </c>
      <c r="H8629" s="26" t="s">
        <v>506</v>
      </c>
      <c r="I8629" s="26" t="s">
        <v>12552</v>
      </c>
      <c r="J8629" s="26" t="s">
        <v>564</v>
      </c>
      <c r="K8629" s="26" t="s">
        <v>9597</v>
      </c>
      <c r="L8629" s="26" t="s">
        <v>31067</v>
      </c>
      <c r="M8629" s="26">
        <v>761319944050</v>
      </c>
      <c r="N8629" s="26">
        <v>2625210100</v>
      </c>
    </row>
    <row r="8630" spans="1:14">
      <c r="A8630" s="26" t="s">
        <v>3349</v>
      </c>
      <c r="B8630" s="26" t="s">
        <v>3350</v>
      </c>
      <c r="C8630" s="26">
        <v>38068793</v>
      </c>
      <c r="D8630" s="26" t="s">
        <v>24</v>
      </c>
      <c r="E8630" s="26" t="s">
        <v>37260</v>
      </c>
      <c r="F8630" s="26" t="s">
        <v>37261</v>
      </c>
      <c r="G8630" s="26" t="s">
        <v>9579</v>
      </c>
      <c r="H8630" s="26" t="s">
        <v>392</v>
      </c>
      <c r="I8630" s="26" t="s">
        <v>10303</v>
      </c>
      <c r="J8630" s="26" t="s">
        <v>36454</v>
      </c>
      <c r="K8630" s="26" t="s">
        <v>9582</v>
      </c>
      <c r="L8630" s="26" t="s">
        <v>37262</v>
      </c>
      <c r="M8630" s="26">
        <v>380674733846</v>
      </c>
      <c r="N8630" s="26">
        <v>111946801</v>
      </c>
    </row>
    <row r="8631" spans="1:14">
      <c r="A8631" s="26" t="s">
        <v>6526</v>
      </c>
      <c r="B8631" s="26" t="s">
        <v>6525</v>
      </c>
      <c r="C8631" s="26">
        <v>2063387</v>
      </c>
      <c r="D8631" s="26" t="s">
        <v>780</v>
      </c>
      <c r="E8631" s="26" t="s">
        <v>37263</v>
      </c>
      <c r="F8631" s="26" t="s">
        <v>6525</v>
      </c>
      <c r="G8631" s="26" t="s">
        <v>9601</v>
      </c>
      <c r="H8631" s="26" t="s">
        <v>885</v>
      </c>
      <c r="J8631" s="26" t="s">
        <v>13607</v>
      </c>
      <c r="K8631" s="26" t="s">
        <v>9597</v>
      </c>
      <c r="L8631" s="26" t="s">
        <v>20302</v>
      </c>
      <c r="M8631" s="26">
        <v>380487053494</v>
      </c>
      <c r="N8631" s="26">
        <v>5111500000</v>
      </c>
    </row>
    <row r="8632" spans="1:14">
      <c r="A8632" s="26" t="s">
        <v>8065</v>
      </c>
      <c r="B8632" s="26" t="s">
        <v>8066</v>
      </c>
      <c r="C8632" s="26">
        <v>31766242</v>
      </c>
      <c r="D8632" s="26" t="s">
        <v>24</v>
      </c>
      <c r="E8632" s="26" t="s">
        <v>37264</v>
      </c>
      <c r="F8632" s="26" t="s">
        <v>37265</v>
      </c>
      <c r="G8632" s="26" t="s">
        <v>9586</v>
      </c>
      <c r="H8632" s="26" t="s">
        <v>1122</v>
      </c>
      <c r="J8632" s="26" t="s">
        <v>8039</v>
      </c>
      <c r="K8632" s="26" t="s">
        <v>9597</v>
      </c>
      <c r="L8632" s="26" t="s">
        <v>18932</v>
      </c>
      <c r="M8632" s="26">
        <v>380577255702</v>
      </c>
      <c r="N8632" s="26">
        <v>6310100000</v>
      </c>
    </row>
    <row r="8633" spans="1:14">
      <c r="A8633" s="26" t="s">
        <v>8915</v>
      </c>
      <c r="B8633" s="26" t="s">
        <v>8916</v>
      </c>
      <c r="C8633" s="26">
        <v>41368558</v>
      </c>
      <c r="D8633" s="26" t="s">
        <v>24</v>
      </c>
      <c r="E8633" s="26" t="s">
        <v>37266</v>
      </c>
      <c r="F8633" s="26" t="s">
        <v>37267</v>
      </c>
      <c r="G8633" s="26" t="s">
        <v>9579</v>
      </c>
      <c r="H8633" s="26" t="s">
        <v>1401</v>
      </c>
      <c r="I8633" s="26" t="s">
        <v>11520</v>
      </c>
      <c r="J8633" s="26" t="s">
        <v>25204</v>
      </c>
      <c r="K8633" s="26" t="s">
        <v>9582</v>
      </c>
      <c r="L8633" s="26" t="s">
        <v>37268</v>
      </c>
      <c r="M8633" s="26">
        <v>380963315991</v>
      </c>
      <c r="N8633" s="26">
        <v>522880404</v>
      </c>
    </row>
    <row r="8634" spans="1:14">
      <c r="A8634" s="26" t="s">
        <v>6746</v>
      </c>
      <c r="B8634" s="26" t="s">
        <v>6747</v>
      </c>
      <c r="C8634" s="26">
        <v>42075445</v>
      </c>
      <c r="D8634" s="26" t="s">
        <v>24</v>
      </c>
      <c r="E8634" s="26" t="s">
        <v>37269</v>
      </c>
      <c r="F8634" s="26" t="s">
        <v>37270</v>
      </c>
      <c r="G8634" s="26" t="s">
        <v>9586</v>
      </c>
      <c r="H8634" s="26" t="s">
        <v>949</v>
      </c>
      <c r="J8634" s="26" t="s">
        <v>973</v>
      </c>
      <c r="K8634" s="26" t="s">
        <v>9597</v>
      </c>
      <c r="L8634" s="26" t="s">
        <v>34574</v>
      </c>
      <c r="M8634" s="26">
        <v>380535546267</v>
      </c>
      <c r="N8634" s="26">
        <v>5310900000</v>
      </c>
    </row>
    <row r="8635" spans="1:14">
      <c r="A8635" s="26" t="s">
        <v>5052</v>
      </c>
      <c r="B8635" s="26" t="s">
        <v>5053</v>
      </c>
      <c r="C8635" s="26">
        <v>20763852</v>
      </c>
      <c r="D8635" s="26" t="s">
        <v>24</v>
      </c>
      <c r="E8635" s="26" t="s">
        <v>37271</v>
      </c>
      <c r="F8635" s="26" t="s">
        <v>37272</v>
      </c>
      <c r="G8635" s="26" t="s">
        <v>9579</v>
      </c>
      <c r="H8635" s="26" t="s">
        <v>735</v>
      </c>
      <c r="I8635" s="26" t="s">
        <v>9605</v>
      </c>
      <c r="J8635" s="26" t="s">
        <v>37273</v>
      </c>
      <c r="K8635" s="26" t="s">
        <v>9582</v>
      </c>
      <c r="L8635" s="26" t="s">
        <v>37274</v>
      </c>
      <c r="M8635" s="26">
        <v>380672968105</v>
      </c>
      <c r="N8635" s="26">
        <v>2110890003</v>
      </c>
    </row>
    <row r="8636" spans="1:14">
      <c r="A8636" s="26" t="s">
        <v>7576</v>
      </c>
      <c r="B8636" s="26" t="s">
        <v>7577</v>
      </c>
      <c r="C8636" s="26">
        <v>2000547</v>
      </c>
      <c r="D8636" s="26" t="s">
        <v>780</v>
      </c>
      <c r="E8636" s="26" t="s">
        <v>37275</v>
      </c>
      <c r="F8636" s="26" t="s">
        <v>10114</v>
      </c>
      <c r="G8636" s="26" t="s">
        <v>9601</v>
      </c>
      <c r="H8636" s="26" t="s">
        <v>1088</v>
      </c>
      <c r="I8636" s="26" t="s">
        <v>9818</v>
      </c>
      <c r="J8636" s="26" t="s">
        <v>1096</v>
      </c>
      <c r="K8636" s="26" t="s">
        <v>9597</v>
      </c>
      <c r="L8636" s="26" t="s">
        <v>37276</v>
      </c>
      <c r="M8636" s="26">
        <v>761341843231</v>
      </c>
      <c r="N8636" s="26">
        <v>6121210100</v>
      </c>
    </row>
    <row r="8637" spans="1:14">
      <c r="A8637" s="26" t="s">
        <v>9267</v>
      </c>
      <c r="B8637" s="26" t="s">
        <v>9268</v>
      </c>
      <c r="C8637" s="26">
        <v>38765198</v>
      </c>
      <c r="D8637" s="26" t="s">
        <v>24</v>
      </c>
      <c r="E8637" s="26" t="s">
        <v>37277</v>
      </c>
      <c r="F8637" s="26" t="s">
        <v>37278</v>
      </c>
      <c r="G8637" s="26" t="s">
        <v>9586</v>
      </c>
      <c r="H8637" s="26" t="s">
        <v>1573</v>
      </c>
      <c r="I8637" s="26" t="s">
        <v>10542</v>
      </c>
      <c r="J8637" s="26" t="s">
        <v>37279</v>
      </c>
      <c r="K8637" s="26" t="s">
        <v>9582</v>
      </c>
      <c r="L8637" s="26" t="s">
        <v>37280</v>
      </c>
      <c r="M8637" s="26">
        <v>380463547748</v>
      </c>
      <c r="N8637" s="26">
        <v>7420388501</v>
      </c>
    </row>
    <row r="8638" spans="1:14">
      <c r="A8638" s="26" t="s">
        <v>3512</v>
      </c>
      <c r="B8638" s="26" t="s">
        <v>3513</v>
      </c>
      <c r="C8638" s="26">
        <v>26098930</v>
      </c>
      <c r="D8638" s="26" t="s">
        <v>780</v>
      </c>
      <c r="E8638" s="26" t="s">
        <v>37281</v>
      </c>
      <c r="F8638" s="26" t="s">
        <v>37282</v>
      </c>
      <c r="G8638" s="26" t="s">
        <v>9601</v>
      </c>
      <c r="H8638" s="26" t="s">
        <v>392</v>
      </c>
      <c r="J8638" s="26" t="s">
        <v>458</v>
      </c>
      <c r="K8638" s="26" t="s">
        <v>9597</v>
      </c>
      <c r="L8638" s="26" t="s">
        <v>10745</v>
      </c>
      <c r="M8638" s="26">
        <v>380312639347</v>
      </c>
      <c r="N8638" s="26">
        <v>2110100000</v>
      </c>
    </row>
    <row r="8639" spans="1:14">
      <c r="A8639" s="26" t="s">
        <v>7717</v>
      </c>
      <c r="B8639" s="26" t="s">
        <v>7718</v>
      </c>
      <c r="C8639" s="26">
        <v>38288860</v>
      </c>
      <c r="D8639" s="26" t="s">
        <v>24</v>
      </c>
      <c r="E8639" s="26" t="s">
        <v>37283</v>
      </c>
      <c r="F8639" s="26" t="s">
        <v>37284</v>
      </c>
      <c r="G8639" s="26" t="s">
        <v>9586</v>
      </c>
      <c r="H8639" s="26" t="s">
        <v>1088</v>
      </c>
      <c r="I8639" s="26" t="s">
        <v>11562</v>
      </c>
      <c r="J8639" s="26" t="s">
        <v>37285</v>
      </c>
      <c r="K8639" s="26" t="s">
        <v>9582</v>
      </c>
      <c r="L8639" s="26" t="s">
        <v>37286</v>
      </c>
      <c r="M8639" s="26">
        <v>380966188033</v>
      </c>
      <c r="N8639" s="26">
        <v>6124288801</v>
      </c>
    </row>
    <row r="8640" spans="1:14">
      <c r="A8640" s="26" t="s">
        <v>7033</v>
      </c>
      <c r="B8640" s="26" t="s">
        <v>7034</v>
      </c>
      <c r="C8640" s="26">
        <v>38230873</v>
      </c>
      <c r="D8640" s="26" t="s">
        <v>24</v>
      </c>
      <c r="E8640" s="26" t="s">
        <v>37287</v>
      </c>
      <c r="F8640" s="26" t="s">
        <v>37288</v>
      </c>
      <c r="G8640" s="26" t="s">
        <v>9586</v>
      </c>
      <c r="H8640" s="26" t="s">
        <v>987</v>
      </c>
      <c r="I8640" s="26" t="s">
        <v>16079</v>
      </c>
      <c r="J8640" s="26" t="s">
        <v>1000</v>
      </c>
      <c r="K8640" s="26" t="s">
        <v>9597</v>
      </c>
      <c r="L8640" s="26" t="s">
        <v>24647</v>
      </c>
      <c r="M8640" s="26">
        <v>380969213622</v>
      </c>
      <c r="N8640" s="26">
        <v>5622610100</v>
      </c>
    </row>
    <row r="8641" spans="1:14">
      <c r="A8641" s="26" t="s">
        <v>2129</v>
      </c>
      <c r="B8641" s="26" t="s">
        <v>2130</v>
      </c>
      <c r="C8641" s="26">
        <v>38541660</v>
      </c>
      <c r="D8641" s="26" t="s">
        <v>24</v>
      </c>
      <c r="E8641" s="26" t="s">
        <v>37289</v>
      </c>
      <c r="F8641" s="26" t="s">
        <v>37290</v>
      </c>
      <c r="G8641" s="26" t="s">
        <v>9579</v>
      </c>
      <c r="H8641" s="26" t="s">
        <v>103</v>
      </c>
      <c r="I8641" s="26" t="s">
        <v>20153</v>
      </c>
      <c r="J8641" s="26" t="s">
        <v>37291</v>
      </c>
      <c r="K8641" s="26" t="s">
        <v>9582</v>
      </c>
      <c r="L8641" s="26" t="s">
        <v>37292</v>
      </c>
      <c r="M8641" s="26">
        <v>380974141465</v>
      </c>
      <c r="N8641" s="26">
        <v>724580601</v>
      </c>
    </row>
    <row r="8642" spans="1:14">
      <c r="A8642" s="26" t="s">
        <v>8112</v>
      </c>
      <c r="B8642" s="26" t="s">
        <v>8113</v>
      </c>
      <c r="C8642" s="26">
        <v>30290487</v>
      </c>
      <c r="D8642" s="26" t="s">
        <v>780</v>
      </c>
      <c r="E8642" s="26" t="s">
        <v>37293</v>
      </c>
      <c r="F8642" s="26" t="s">
        <v>37294</v>
      </c>
      <c r="G8642" s="26" t="s">
        <v>9601</v>
      </c>
      <c r="H8642" s="26" t="s">
        <v>1122</v>
      </c>
      <c r="J8642" s="26" t="s">
        <v>8039</v>
      </c>
      <c r="K8642" s="26" t="s">
        <v>9597</v>
      </c>
      <c r="L8642" s="26" t="s">
        <v>37295</v>
      </c>
      <c r="M8642" s="26">
        <v>380577255900</v>
      </c>
      <c r="N8642" s="26">
        <v>6310100000</v>
      </c>
    </row>
    <row r="8643" spans="1:14">
      <c r="A8643" s="26" t="s">
        <v>2937</v>
      </c>
      <c r="B8643" s="26" t="s">
        <v>2921</v>
      </c>
      <c r="C8643" s="26">
        <v>42278319</v>
      </c>
      <c r="D8643" s="26" t="s">
        <v>24</v>
      </c>
      <c r="E8643" s="26" t="s">
        <v>37296</v>
      </c>
      <c r="F8643" s="26" t="s">
        <v>37297</v>
      </c>
      <c r="G8643" s="26" t="s">
        <v>9586</v>
      </c>
      <c r="H8643" s="26" t="s">
        <v>258</v>
      </c>
      <c r="J8643" s="26" t="s">
        <v>317</v>
      </c>
      <c r="K8643" s="26" t="s">
        <v>9597</v>
      </c>
      <c r="L8643" s="26" t="s">
        <v>37298</v>
      </c>
      <c r="M8643" s="26">
        <v>380960305341</v>
      </c>
      <c r="N8643" s="26">
        <v>1412300000</v>
      </c>
    </row>
    <row r="8644" spans="1:14">
      <c r="A8644" s="26" t="s">
        <v>7147</v>
      </c>
      <c r="B8644" s="26" t="s">
        <v>7148</v>
      </c>
      <c r="C8644" s="26">
        <v>38543370</v>
      </c>
      <c r="D8644" s="26" t="s">
        <v>24</v>
      </c>
      <c r="E8644" s="26" t="s">
        <v>37299</v>
      </c>
      <c r="F8644" s="26" t="s">
        <v>37300</v>
      </c>
      <c r="G8644" s="26" t="s">
        <v>9586</v>
      </c>
      <c r="H8644" s="26" t="s">
        <v>987</v>
      </c>
      <c r="J8644" s="26" t="s">
        <v>37301</v>
      </c>
      <c r="K8644" s="26" t="s">
        <v>9582</v>
      </c>
      <c r="L8644" s="26" t="s">
        <v>37302</v>
      </c>
      <c r="M8644" s="26">
        <v>761977276098</v>
      </c>
      <c r="N8644" s="26">
        <v>5624288802</v>
      </c>
    </row>
    <row r="8645" spans="1:14">
      <c r="A8645" s="26" t="s">
        <v>6939</v>
      </c>
      <c r="B8645" s="26" t="s">
        <v>6940</v>
      </c>
      <c r="C8645" s="26">
        <v>37867877</v>
      </c>
      <c r="D8645" s="26" t="s">
        <v>24</v>
      </c>
      <c r="E8645" s="26" t="s">
        <v>37303</v>
      </c>
      <c r="F8645" s="26" t="s">
        <v>37304</v>
      </c>
      <c r="G8645" s="26" t="s">
        <v>9579</v>
      </c>
      <c r="H8645" s="26" t="s">
        <v>987</v>
      </c>
      <c r="I8645" s="26" t="s">
        <v>9921</v>
      </c>
      <c r="J8645" s="26" t="s">
        <v>37305</v>
      </c>
      <c r="K8645" s="26" t="s">
        <v>9582</v>
      </c>
      <c r="L8645" s="26" t="s">
        <v>37306</v>
      </c>
      <c r="M8645" s="26">
        <v>380365334748</v>
      </c>
      <c r="N8645" s="26">
        <v>5620489801</v>
      </c>
    </row>
    <row r="8646" spans="1:14">
      <c r="A8646" s="26" t="s">
        <v>3508</v>
      </c>
      <c r="B8646" s="26" t="s">
        <v>3509</v>
      </c>
      <c r="C8646" s="26">
        <v>38839154</v>
      </c>
      <c r="D8646" s="26" t="s">
        <v>24</v>
      </c>
      <c r="E8646" s="26" t="s">
        <v>37307</v>
      </c>
      <c r="F8646" s="26" t="s">
        <v>37308</v>
      </c>
      <c r="G8646" s="26" t="s">
        <v>9586</v>
      </c>
      <c r="H8646" s="26" t="s">
        <v>392</v>
      </c>
      <c r="J8646" s="26" t="s">
        <v>458</v>
      </c>
      <c r="K8646" s="26" t="s">
        <v>9597</v>
      </c>
      <c r="L8646" s="26" t="s">
        <v>37309</v>
      </c>
      <c r="M8646" s="26">
        <v>380312660905</v>
      </c>
      <c r="N8646" s="26">
        <v>2110100000</v>
      </c>
    </row>
    <row r="8647" spans="1:14">
      <c r="A8647" s="26" t="s">
        <v>6754</v>
      </c>
      <c r="B8647" s="26" t="s">
        <v>6755</v>
      </c>
      <c r="C8647" s="26">
        <v>37464470</v>
      </c>
      <c r="D8647" s="26" t="s">
        <v>24</v>
      </c>
      <c r="E8647" s="26" t="s">
        <v>37310</v>
      </c>
      <c r="F8647" s="26" t="s">
        <v>37311</v>
      </c>
      <c r="G8647" s="26" t="s">
        <v>9579</v>
      </c>
      <c r="H8647" s="26" t="s">
        <v>949</v>
      </c>
      <c r="I8647" s="26" t="s">
        <v>11064</v>
      </c>
      <c r="J8647" s="26" t="s">
        <v>14246</v>
      </c>
      <c r="K8647" s="26" t="s">
        <v>9582</v>
      </c>
      <c r="L8647" s="26" t="s">
        <v>37312</v>
      </c>
      <c r="M8647" s="26">
        <v>380534497284</v>
      </c>
      <c r="N8647" s="26">
        <v>522280303</v>
      </c>
    </row>
    <row r="8648" spans="1:14">
      <c r="A8648" s="26" t="s">
        <v>2548</v>
      </c>
      <c r="B8648" s="26" t="s">
        <v>2549</v>
      </c>
      <c r="C8648" s="26">
        <v>25843751</v>
      </c>
      <c r="D8648" s="26" t="s">
        <v>780</v>
      </c>
      <c r="E8648" s="26" t="s">
        <v>37313</v>
      </c>
      <c r="F8648" s="26" t="s">
        <v>37314</v>
      </c>
      <c r="G8648" s="26" t="s">
        <v>9601</v>
      </c>
      <c r="H8648" s="26" t="s">
        <v>133</v>
      </c>
      <c r="I8648" s="26" t="s">
        <v>183</v>
      </c>
      <c r="J8648" s="26" t="s">
        <v>183</v>
      </c>
      <c r="K8648" s="26" t="s">
        <v>9597</v>
      </c>
      <c r="L8648" s="26" t="s">
        <v>37315</v>
      </c>
      <c r="M8648" s="26">
        <v>380564924930</v>
      </c>
      <c r="N8648" s="26">
        <v>1211000000</v>
      </c>
    </row>
    <row r="8649" spans="1:14">
      <c r="A8649" s="26" t="s">
        <v>2530</v>
      </c>
      <c r="B8649" s="26" t="s">
        <v>2531</v>
      </c>
      <c r="C8649" s="26">
        <v>37862122</v>
      </c>
      <c r="D8649" s="26" t="s">
        <v>24</v>
      </c>
      <c r="E8649" s="26" t="s">
        <v>37316</v>
      </c>
      <c r="F8649" s="26" t="s">
        <v>37317</v>
      </c>
      <c r="G8649" s="26" t="s">
        <v>9586</v>
      </c>
      <c r="H8649" s="26" t="s">
        <v>133</v>
      </c>
      <c r="J8649" s="26" t="s">
        <v>183</v>
      </c>
      <c r="K8649" s="26" t="s">
        <v>9597</v>
      </c>
      <c r="L8649" s="26" t="s">
        <v>37318</v>
      </c>
      <c r="M8649" s="26">
        <v>761537423254</v>
      </c>
      <c r="N8649" s="26">
        <v>1211000000</v>
      </c>
    </row>
    <row r="8650" spans="1:14">
      <c r="A8650" s="26" t="s">
        <v>8082</v>
      </c>
      <c r="B8650" s="26" t="s">
        <v>8083</v>
      </c>
      <c r="C8650" s="26">
        <v>31886847</v>
      </c>
      <c r="D8650" s="26" t="s">
        <v>24</v>
      </c>
      <c r="E8650" s="26" t="s">
        <v>37319</v>
      </c>
      <c r="F8650" s="26" t="s">
        <v>37320</v>
      </c>
      <c r="G8650" s="26" t="s">
        <v>9591</v>
      </c>
      <c r="H8650" s="26" t="s">
        <v>1122</v>
      </c>
      <c r="J8650" s="26" t="s">
        <v>8039</v>
      </c>
      <c r="K8650" s="26" t="s">
        <v>9597</v>
      </c>
      <c r="L8650" s="26" t="s">
        <v>37321</v>
      </c>
      <c r="M8650" s="26">
        <v>380577250239</v>
      </c>
      <c r="N8650" s="26">
        <v>6310100000</v>
      </c>
    </row>
    <row r="8651" spans="1:14">
      <c r="A8651" s="26" t="s">
        <v>3496</v>
      </c>
      <c r="B8651" s="26" t="s">
        <v>3497</v>
      </c>
      <c r="C8651" s="26">
        <v>42176435</v>
      </c>
      <c r="D8651" s="26" t="s">
        <v>24</v>
      </c>
      <c r="E8651" s="26" t="s">
        <v>37322</v>
      </c>
      <c r="F8651" s="26" t="s">
        <v>37323</v>
      </c>
      <c r="G8651" s="26" t="s">
        <v>9586</v>
      </c>
      <c r="H8651" s="26" t="s">
        <v>392</v>
      </c>
      <c r="I8651" s="26" t="s">
        <v>10627</v>
      </c>
      <c r="J8651" s="26" t="s">
        <v>37324</v>
      </c>
      <c r="K8651" s="26" t="s">
        <v>9582</v>
      </c>
      <c r="L8651" s="26" t="s">
        <v>37325</v>
      </c>
      <c r="M8651" s="26">
        <v>380967815512</v>
      </c>
      <c r="N8651" s="26">
        <v>2124410104</v>
      </c>
    </row>
    <row r="8652" spans="1:14">
      <c r="A8652" s="26" t="s">
        <v>8404</v>
      </c>
      <c r="B8652" s="26" t="s">
        <v>8405</v>
      </c>
      <c r="C8652" s="26">
        <v>38637457</v>
      </c>
      <c r="D8652" s="26" t="s">
        <v>24</v>
      </c>
      <c r="E8652" s="26" t="s">
        <v>37326</v>
      </c>
      <c r="F8652" s="26" t="s">
        <v>37327</v>
      </c>
      <c r="G8652" s="26" t="s">
        <v>9586</v>
      </c>
      <c r="H8652" s="26" t="s">
        <v>1269</v>
      </c>
      <c r="I8652" s="26" t="s">
        <v>15183</v>
      </c>
      <c r="J8652" s="26" t="s">
        <v>37328</v>
      </c>
      <c r="K8652" s="26" t="s">
        <v>9582</v>
      </c>
      <c r="L8652" s="26" t="s">
        <v>37329</v>
      </c>
      <c r="M8652" s="26">
        <v>761223850891</v>
      </c>
      <c r="N8652" s="26">
        <v>6520386501</v>
      </c>
    </row>
    <row r="8653" spans="1:14">
      <c r="A8653" s="26" t="s">
        <v>3483</v>
      </c>
      <c r="B8653" s="26" t="s">
        <v>3484</v>
      </c>
      <c r="C8653" s="26">
        <v>42043319</v>
      </c>
      <c r="D8653" s="26" t="s">
        <v>24</v>
      </c>
      <c r="E8653" s="26" t="s">
        <v>37330</v>
      </c>
      <c r="F8653" s="26" t="s">
        <v>37331</v>
      </c>
      <c r="G8653" s="26" t="s">
        <v>9586</v>
      </c>
      <c r="H8653" s="26" t="s">
        <v>392</v>
      </c>
      <c r="I8653" s="26" t="s">
        <v>10627</v>
      </c>
      <c r="J8653" s="26" t="s">
        <v>37332</v>
      </c>
      <c r="K8653" s="26" t="s">
        <v>9582</v>
      </c>
      <c r="L8653" s="26" t="s">
        <v>37333</v>
      </c>
      <c r="M8653" s="26">
        <v>380979213359</v>
      </c>
      <c r="N8653" s="26">
        <v>2124482001</v>
      </c>
    </row>
    <row r="8654" spans="1:14">
      <c r="A8654" s="26" t="s">
        <v>3036</v>
      </c>
      <c r="B8654" s="26" t="s">
        <v>3037</v>
      </c>
      <c r="C8654" s="26">
        <v>43163322</v>
      </c>
      <c r="D8654" s="26" t="s">
        <v>24</v>
      </c>
      <c r="E8654" s="26" t="s">
        <v>37334</v>
      </c>
      <c r="F8654" s="26" t="s">
        <v>37335</v>
      </c>
      <c r="G8654" s="26" t="s">
        <v>9579</v>
      </c>
      <c r="H8654" s="26" t="s">
        <v>258</v>
      </c>
      <c r="I8654" s="26" t="s">
        <v>10945</v>
      </c>
      <c r="J8654" s="26" t="s">
        <v>37336</v>
      </c>
      <c r="K8654" s="26" t="s">
        <v>9582</v>
      </c>
      <c r="L8654" s="26" t="s">
        <v>37337</v>
      </c>
      <c r="M8654" s="26">
        <v>380957235388</v>
      </c>
      <c r="N8654" s="26">
        <v>1422087712</v>
      </c>
    </row>
    <row r="8655" spans="1:14">
      <c r="A8655" s="26" t="s">
        <v>4539</v>
      </c>
      <c r="B8655" s="26" t="s">
        <v>4540</v>
      </c>
      <c r="C8655" s="26">
        <v>37910005</v>
      </c>
      <c r="D8655" s="26" t="s">
        <v>24</v>
      </c>
      <c r="E8655" s="26" t="s">
        <v>37338</v>
      </c>
      <c r="F8655" s="26" t="s">
        <v>37339</v>
      </c>
      <c r="G8655" s="26" t="s">
        <v>9586</v>
      </c>
      <c r="H8655" s="26" t="s">
        <v>576</v>
      </c>
      <c r="I8655" s="26" t="s">
        <v>10212</v>
      </c>
      <c r="J8655" s="26" t="s">
        <v>37340</v>
      </c>
      <c r="K8655" s="26" t="s">
        <v>9582</v>
      </c>
      <c r="L8655" s="26" t="s">
        <v>37341</v>
      </c>
      <c r="M8655" s="26">
        <v>380457231114</v>
      </c>
      <c r="N8655" s="26">
        <v>3223180501</v>
      </c>
    </row>
    <row r="8656" spans="1:14">
      <c r="A8656" s="26" t="s">
        <v>6037</v>
      </c>
      <c r="B8656" s="26" t="s">
        <v>5975</v>
      </c>
      <c r="C8656" s="26">
        <v>32884395</v>
      </c>
      <c r="D8656" s="26" t="s">
        <v>24</v>
      </c>
      <c r="E8656" s="26" t="s">
        <v>37342</v>
      </c>
      <c r="F8656" s="26" t="s">
        <v>10435</v>
      </c>
      <c r="G8656" s="26" t="s">
        <v>9586</v>
      </c>
      <c r="H8656" s="26" t="s">
        <v>835</v>
      </c>
      <c r="J8656" s="26" t="s">
        <v>848</v>
      </c>
      <c r="K8656" s="26" t="s">
        <v>9597</v>
      </c>
      <c r="L8656" s="26" t="s">
        <v>33222</v>
      </c>
      <c r="M8656" s="26">
        <v>380512373581</v>
      </c>
      <c r="N8656" s="26">
        <v>4623010100</v>
      </c>
    </row>
    <row r="8657" spans="1:14">
      <c r="A8657" s="26" t="s">
        <v>5375</v>
      </c>
      <c r="B8657" s="26" t="s">
        <v>5376</v>
      </c>
      <c r="C8657" s="26">
        <v>42140021</v>
      </c>
      <c r="D8657" s="26" t="s">
        <v>24</v>
      </c>
      <c r="E8657" s="26" t="s">
        <v>37343</v>
      </c>
      <c r="F8657" s="26" t="s">
        <v>37344</v>
      </c>
      <c r="G8657" s="26" t="s">
        <v>9586</v>
      </c>
      <c r="H8657" s="26" t="s">
        <v>735</v>
      </c>
      <c r="I8657" s="26" t="s">
        <v>11411</v>
      </c>
      <c r="J8657" s="26" t="s">
        <v>37345</v>
      </c>
      <c r="K8657" s="26" t="s">
        <v>9582</v>
      </c>
      <c r="L8657" s="26" t="s">
        <v>37346</v>
      </c>
      <c r="M8657" s="26">
        <v>380677394966</v>
      </c>
      <c r="N8657" s="26">
        <v>4624582001</v>
      </c>
    </row>
    <row r="8658" spans="1:14">
      <c r="A8658" s="26" t="s">
        <v>5338</v>
      </c>
      <c r="B8658" s="26" t="s">
        <v>5337</v>
      </c>
      <c r="C8658" s="26">
        <v>1998035</v>
      </c>
      <c r="D8658" s="26" t="s">
        <v>24</v>
      </c>
      <c r="E8658" s="26" t="s">
        <v>37347</v>
      </c>
      <c r="F8658" s="26" t="s">
        <v>37348</v>
      </c>
      <c r="G8658" s="26" t="s">
        <v>9586</v>
      </c>
      <c r="H8658" s="26" t="s">
        <v>735</v>
      </c>
      <c r="I8658" s="26" t="s">
        <v>12249</v>
      </c>
      <c r="J8658" s="26" t="s">
        <v>37349</v>
      </c>
      <c r="K8658" s="26" t="s">
        <v>9582</v>
      </c>
      <c r="L8658" s="26" t="s">
        <v>37350</v>
      </c>
      <c r="M8658" s="26">
        <v>380975829531</v>
      </c>
      <c r="N8658" s="26">
        <v>3522285403</v>
      </c>
    </row>
    <row r="8659" spans="1:14">
      <c r="A8659" s="26" t="s">
        <v>9240</v>
      </c>
      <c r="B8659" s="26" t="s">
        <v>9241</v>
      </c>
      <c r="C8659" s="26" t="s">
        <v>1604</v>
      </c>
      <c r="D8659" s="26" t="s">
        <v>780</v>
      </c>
      <c r="E8659" s="26" t="s">
        <v>37351</v>
      </c>
      <c r="F8659" s="26" t="s">
        <v>37352</v>
      </c>
      <c r="G8659" s="26" t="s">
        <v>9601</v>
      </c>
      <c r="H8659" s="26" t="s">
        <v>1490</v>
      </c>
      <c r="J8659" s="26" t="s">
        <v>1553</v>
      </c>
      <c r="K8659" s="26" t="s">
        <v>9597</v>
      </c>
      <c r="L8659" s="26" t="s">
        <v>10497</v>
      </c>
      <c r="M8659" s="26">
        <v>380507359048</v>
      </c>
      <c r="N8659" s="26">
        <v>524955100</v>
      </c>
    </row>
    <row r="8660" spans="1:14">
      <c r="A8660" s="26" t="s">
        <v>5021</v>
      </c>
      <c r="B8660" s="26" t="s">
        <v>5022</v>
      </c>
      <c r="C8660" s="26">
        <v>13815703</v>
      </c>
      <c r="D8660" s="26" t="s">
        <v>780</v>
      </c>
      <c r="E8660" s="26" t="s">
        <v>37353</v>
      </c>
      <c r="F8660" s="26" t="s">
        <v>10114</v>
      </c>
      <c r="G8660" s="26" t="s">
        <v>9601</v>
      </c>
      <c r="H8660" s="26" t="s">
        <v>735</v>
      </c>
      <c r="J8660" s="26" t="s">
        <v>5001</v>
      </c>
      <c r="K8660" s="26" t="s">
        <v>9597</v>
      </c>
      <c r="L8660" s="26" t="s">
        <v>37354</v>
      </c>
      <c r="M8660" s="26">
        <v>380324423505</v>
      </c>
      <c r="N8660" s="26">
        <v>4610600000</v>
      </c>
    </row>
    <row r="8661" spans="1:14">
      <c r="A8661" s="26" t="s">
        <v>3434</v>
      </c>
      <c r="B8661" s="26" t="s">
        <v>3435</v>
      </c>
      <c r="C8661" s="26">
        <v>40390032</v>
      </c>
      <c r="D8661" s="26" t="s">
        <v>24</v>
      </c>
      <c r="E8661" s="26" t="s">
        <v>37355</v>
      </c>
      <c r="F8661" s="26" t="s">
        <v>37356</v>
      </c>
      <c r="G8661" s="26" t="s">
        <v>9586</v>
      </c>
      <c r="H8661" s="26" t="s">
        <v>392</v>
      </c>
      <c r="J8661" s="26" t="s">
        <v>11322</v>
      </c>
      <c r="K8661" s="26" t="s">
        <v>9597</v>
      </c>
      <c r="L8661" s="26" t="s">
        <v>37357</v>
      </c>
      <c r="M8661" s="26">
        <v>380800503118</v>
      </c>
      <c r="N8661" s="26" t="e">
        <v>#N/A</v>
      </c>
    </row>
    <row r="8662" spans="1:14">
      <c r="A8662" s="26" t="s">
        <v>8615</v>
      </c>
      <c r="B8662" s="26" t="s">
        <v>8616</v>
      </c>
      <c r="C8662" s="26">
        <v>38550036</v>
      </c>
      <c r="D8662" s="26" t="s">
        <v>24</v>
      </c>
      <c r="E8662" s="26" t="s">
        <v>37358</v>
      </c>
      <c r="F8662" s="26" t="s">
        <v>37359</v>
      </c>
      <c r="G8662" s="26" t="s">
        <v>9586</v>
      </c>
      <c r="H8662" s="26" t="s">
        <v>1308</v>
      </c>
      <c r="I8662" s="26" t="s">
        <v>15638</v>
      </c>
      <c r="J8662" s="26" t="s">
        <v>37360</v>
      </c>
      <c r="K8662" s="26" t="s">
        <v>9582</v>
      </c>
      <c r="L8662" s="26" t="s">
        <v>37361</v>
      </c>
      <c r="M8662" s="26">
        <v>380968740233</v>
      </c>
      <c r="N8662" s="26">
        <v>6820686001</v>
      </c>
    </row>
    <row r="8663" spans="1:14">
      <c r="A8663" s="26" t="s">
        <v>5149</v>
      </c>
      <c r="B8663" s="26" t="s">
        <v>5150</v>
      </c>
      <c r="C8663" s="26">
        <v>1996800</v>
      </c>
      <c r="D8663" s="26" t="s">
        <v>780</v>
      </c>
      <c r="E8663" s="26" t="s">
        <v>37362</v>
      </c>
      <c r="F8663" s="26" t="s">
        <v>37363</v>
      </c>
      <c r="G8663" s="26" t="s">
        <v>9601</v>
      </c>
      <c r="H8663" s="26" t="s">
        <v>735</v>
      </c>
      <c r="J8663" s="26" t="s">
        <v>37349</v>
      </c>
      <c r="K8663" s="26" t="s">
        <v>9582</v>
      </c>
      <c r="L8663" s="26" t="s">
        <v>37364</v>
      </c>
      <c r="M8663" s="26">
        <v>380677580840</v>
      </c>
      <c r="N8663" s="26">
        <v>3522285403</v>
      </c>
    </row>
    <row r="8664" spans="1:14">
      <c r="A8664" s="26" t="s">
        <v>7122</v>
      </c>
      <c r="B8664" s="26" t="s">
        <v>7123</v>
      </c>
      <c r="C8664" s="26">
        <v>42011926</v>
      </c>
      <c r="D8664" s="26" t="s">
        <v>24</v>
      </c>
      <c r="E8664" s="26" t="s">
        <v>37365</v>
      </c>
      <c r="F8664" s="26" t="s">
        <v>37366</v>
      </c>
      <c r="G8664" s="26" t="s">
        <v>9579</v>
      </c>
      <c r="H8664" s="26" t="s">
        <v>987</v>
      </c>
      <c r="I8664" s="26" t="s">
        <v>11035</v>
      </c>
      <c r="J8664" s="26" t="s">
        <v>37367</v>
      </c>
      <c r="K8664" s="26" t="s">
        <v>9582</v>
      </c>
      <c r="L8664" s="26" t="s">
        <v>37368</v>
      </c>
      <c r="M8664" s="26">
        <v>380685147749</v>
      </c>
      <c r="N8664" s="26">
        <v>5625485402</v>
      </c>
    </row>
    <row r="8665" spans="1:14">
      <c r="A8665" s="26" t="s">
        <v>3162</v>
      </c>
      <c r="B8665" s="26" t="s">
        <v>3163</v>
      </c>
      <c r="C8665" s="26">
        <v>1992050</v>
      </c>
      <c r="D8665" s="26" t="s">
        <v>780</v>
      </c>
      <c r="E8665" s="26" t="s">
        <v>37369</v>
      </c>
      <c r="F8665" s="26" t="s">
        <v>37370</v>
      </c>
      <c r="G8665" s="26" t="s">
        <v>9601</v>
      </c>
      <c r="H8665" s="26" t="s">
        <v>375</v>
      </c>
      <c r="J8665" s="26" t="s">
        <v>384</v>
      </c>
      <c r="K8665" s="26" t="s">
        <v>9597</v>
      </c>
      <c r="L8665" s="26" t="s">
        <v>37371</v>
      </c>
      <c r="M8665" s="26">
        <v>380414296519</v>
      </c>
      <c r="N8665" s="26">
        <v>1810700000</v>
      </c>
    </row>
    <row r="8666" spans="1:14">
      <c r="A8666" s="26" t="s">
        <v>3440</v>
      </c>
      <c r="B8666" s="26" t="s">
        <v>3441</v>
      </c>
      <c r="C8666" s="26">
        <v>25436721</v>
      </c>
      <c r="D8666" s="26" t="s">
        <v>780</v>
      </c>
      <c r="E8666" s="26" t="s">
        <v>37372</v>
      </c>
      <c r="F8666" s="26" t="s">
        <v>37373</v>
      </c>
      <c r="G8666" s="26" t="s">
        <v>9601</v>
      </c>
      <c r="H8666" s="26" t="s">
        <v>392</v>
      </c>
      <c r="J8666" s="26" t="s">
        <v>3442</v>
      </c>
      <c r="K8666" s="26" t="s">
        <v>9582</v>
      </c>
      <c r="L8666" s="26" t="s">
        <v>37374</v>
      </c>
      <c r="M8666" s="26">
        <v>380343161552</v>
      </c>
      <c r="N8666" s="26">
        <v>2124484801</v>
      </c>
    </row>
    <row r="8667" spans="1:14">
      <c r="A8667" s="26" t="s">
        <v>1655</v>
      </c>
      <c r="B8667" s="26" t="s">
        <v>1656</v>
      </c>
      <c r="C8667" s="26">
        <v>37489689</v>
      </c>
      <c r="D8667" s="26" t="s">
        <v>24</v>
      </c>
      <c r="E8667" s="26" t="s">
        <v>37375</v>
      </c>
      <c r="F8667" s="26" t="s">
        <v>37376</v>
      </c>
      <c r="G8667" s="26" t="s">
        <v>9579</v>
      </c>
      <c r="H8667" s="26" t="s">
        <v>27</v>
      </c>
      <c r="I8667" s="26" t="s">
        <v>10992</v>
      </c>
      <c r="J8667" s="26" t="s">
        <v>37377</v>
      </c>
      <c r="K8667" s="26" t="s">
        <v>9582</v>
      </c>
      <c r="L8667" s="26" t="s">
        <v>37378</v>
      </c>
      <c r="M8667" s="26">
        <v>380432589349</v>
      </c>
      <c r="N8667" s="26">
        <v>520683503</v>
      </c>
    </row>
    <row r="8668" spans="1:14">
      <c r="A8668" s="26" t="s">
        <v>2809</v>
      </c>
      <c r="B8668" s="26" t="s">
        <v>2810</v>
      </c>
      <c r="C8668" s="26">
        <v>39017488</v>
      </c>
      <c r="D8668" s="26" t="s">
        <v>780</v>
      </c>
      <c r="E8668" s="26" t="s">
        <v>37379</v>
      </c>
      <c r="F8668" s="26" t="s">
        <v>37380</v>
      </c>
      <c r="G8668" s="26" t="s">
        <v>9601</v>
      </c>
      <c r="H8668" s="26" t="s">
        <v>258</v>
      </c>
      <c r="J8668" s="26" t="s">
        <v>37381</v>
      </c>
      <c r="K8668" s="26" t="s">
        <v>9597</v>
      </c>
      <c r="L8668" s="26" t="s">
        <v>37382</v>
      </c>
      <c r="M8668" s="26">
        <v>380661197788</v>
      </c>
      <c r="N8668" s="26">
        <v>1225955102</v>
      </c>
    </row>
    <row r="8669" spans="1:14">
      <c r="A8669" s="26" t="s">
        <v>6533</v>
      </c>
      <c r="B8669" s="26" t="s">
        <v>6140</v>
      </c>
      <c r="C8669" s="26">
        <v>38617509</v>
      </c>
      <c r="D8669" s="26" t="s">
        <v>24</v>
      </c>
      <c r="E8669" s="26" t="s">
        <v>37383</v>
      </c>
      <c r="F8669" s="26" t="s">
        <v>37384</v>
      </c>
      <c r="G8669" s="26" t="s">
        <v>9586</v>
      </c>
      <c r="H8669" s="26" t="s">
        <v>885</v>
      </c>
      <c r="I8669" s="26" t="s">
        <v>11807</v>
      </c>
      <c r="J8669" s="26" t="s">
        <v>37385</v>
      </c>
      <c r="K8669" s="26" t="s">
        <v>9582</v>
      </c>
      <c r="L8669" s="26" t="s">
        <v>37386</v>
      </c>
      <c r="M8669" s="26">
        <v>380672819595</v>
      </c>
      <c r="N8669" s="26">
        <v>5121084201</v>
      </c>
    </row>
    <row r="8670" spans="1:14">
      <c r="A8670" s="26" t="s">
        <v>2080</v>
      </c>
      <c r="B8670" s="26" t="s">
        <v>2081</v>
      </c>
      <c r="C8670" s="26">
        <v>38485727</v>
      </c>
      <c r="D8670" s="26" t="s">
        <v>24</v>
      </c>
      <c r="E8670" s="26" t="s">
        <v>37387</v>
      </c>
      <c r="F8670" s="26" t="s">
        <v>37388</v>
      </c>
      <c r="G8670" s="26" t="s">
        <v>9579</v>
      </c>
      <c r="H8670" s="26" t="s">
        <v>103</v>
      </c>
      <c r="I8670" s="26" t="s">
        <v>9833</v>
      </c>
      <c r="J8670" s="26" t="s">
        <v>1972</v>
      </c>
      <c r="K8670" s="26" t="s">
        <v>9582</v>
      </c>
      <c r="L8670" s="26" t="s">
        <v>37389</v>
      </c>
      <c r="M8670" s="26">
        <v>380337723957</v>
      </c>
      <c r="N8670" s="26">
        <v>720510407</v>
      </c>
    </row>
    <row r="8671" spans="1:14">
      <c r="A8671" s="26" t="s">
        <v>3490</v>
      </c>
      <c r="B8671" s="26" t="s">
        <v>3491</v>
      </c>
      <c r="C8671" s="26">
        <v>37916782</v>
      </c>
      <c r="D8671" s="26" t="s">
        <v>24</v>
      </c>
      <c r="E8671" s="26" t="s">
        <v>37390</v>
      </c>
      <c r="F8671" s="26" t="s">
        <v>37391</v>
      </c>
      <c r="G8671" s="26" t="s">
        <v>9579</v>
      </c>
      <c r="H8671" s="26" t="s">
        <v>392</v>
      </c>
      <c r="I8671" s="26" t="s">
        <v>17899</v>
      </c>
      <c r="J8671" s="26" t="s">
        <v>37392</v>
      </c>
      <c r="K8671" s="26" t="s">
        <v>9582</v>
      </c>
      <c r="L8671" s="26" t="s">
        <v>37393</v>
      </c>
      <c r="M8671" s="26">
        <v>380997417225</v>
      </c>
      <c r="N8671" s="26">
        <v>2123284001</v>
      </c>
    </row>
    <row r="8672" spans="1:14">
      <c r="A8672" s="26" t="s">
        <v>8518</v>
      </c>
      <c r="B8672" s="26" t="s">
        <v>8519</v>
      </c>
      <c r="C8672" s="26">
        <v>38248917</v>
      </c>
      <c r="D8672" s="26" t="s">
        <v>24</v>
      </c>
      <c r="E8672" s="26" t="s">
        <v>37394</v>
      </c>
      <c r="F8672" s="26" t="s">
        <v>37395</v>
      </c>
      <c r="G8672" s="26" t="s">
        <v>9586</v>
      </c>
      <c r="H8672" s="26" t="s">
        <v>1269</v>
      </c>
      <c r="I8672" s="26" t="s">
        <v>11076</v>
      </c>
      <c r="J8672" s="26" t="s">
        <v>37396</v>
      </c>
      <c r="K8672" s="26" t="s">
        <v>9582</v>
      </c>
      <c r="L8672" s="26" t="s">
        <v>37397</v>
      </c>
      <c r="M8672" s="26">
        <v>761510390578</v>
      </c>
      <c r="N8672" s="26">
        <v>6524480501</v>
      </c>
    </row>
    <row r="8673" spans="1:14">
      <c r="A8673" s="26" t="s">
        <v>9164</v>
      </c>
      <c r="B8673" s="26" t="s">
        <v>9165</v>
      </c>
      <c r="C8673" s="26">
        <v>38231128</v>
      </c>
      <c r="D8673" s="26" t="s">
        <v>24</v>
      </c>
      <c r="E8673" s="26" t="s">
        <v>37398</v>
      </c>
      <c r="F8673" s="26" t="s">
        <v>37399</v>
      </c>
      <c r="G8673" s="26" t="s">
        <v>9586</v>
      </c>
      <c r="H8673" s="26" t="s">
        <v>1490</v>
      </c>
      <c r="I8673" s="26" t="s">
        <v>12848</v>
      </c>
      <c r="J8673" s="26" t="s">
        <v>31460</v>
      </c>
      <c r="K8673" s="26" t="s">
        <v>9582</v>
      </c>
      <c r="L8673" s="26" t="s">
        <v>37400</v>
      </c>
      <c r="M8673" s="26">
        <v>380978578034</v>
      </c>
      <c r="N8673" s="26">
        <v>2621684001</v>
      </c>
    </row>
    <row r="8674" spans="1:14">
      <c r="A8674" s="26" t="s">
        <v>5911</v>
      </c>
      <c r="B8674" s="26" t="s">
        <v>5912</v>
      </c>
      <c r="C8674" s="26">
        <v>1998331</v>
      </c>
      <c r="D8674" s="26" t="s">
        <v>780</v>
      </c>
      <c r="E8674" s="26" t="s">
        <v>37401</v>
      </c>
      <c r="F8674" s="26" t="s">
        <v>37402</v>
      </c>
      <c r="G8674" s="26" t="s">
        <v>9601</v>
      </c>
      <c r="H8674" s="26" t="s">
        <v>835</v>
      </c>
      <c r="J8674" s="26" t="s">
        <v>5913</v>
      </c>
      <c r="K8674" s="26" t="s">
        <v>9606</v>
      </c>
      <c r="L8674" s="26" t="s">
        <v>37403</v>
      </c>
      <c r="M8674" s="26">
        <v>380674953113</v>
      </c>
      <c r="N8674" s="26">
        <v>122380401</v>
      </c>
    </row>
    <row r="8675" spans="1:14">
      <c r="A8675" s="26" t="s">
        <v>4423</v>
      </c>
      <c r="B8675" s="26" t="s">
        <v>4424</v>
      </c>
      <c r="C8675" s="26">
        <v>38571999</v>
      </c>
      <c r="D8675" s="26" t="s">
        <v>24</v>
      </c>
      <c r="E8675" s="26" t="s">
        <v>37404</v>
      </c>
      <c r="F8675" s="26" t="s">
        <v>9596</v>
      </c>
      <c r="G8675" s="26" t="s">
        <v>9586</v>
      </c>
      <c r="H8675" s="26" t="s">
        <v>576</v>
      </c>
      <c r="J8675" s="26" t="s">
        <v>623</v>
      </c>
      <c r="K8675" s="26" t="s">
        <v>9597</v>
      </c>
      <c r="L8675" s="26" t="s">
        <v>37405</v>
      </c>
      <c r="M8675" s="26">
        <v>380459767469</v>
      </c>
      <c r="N8675" s="26">
        <v>3210900000</v>
      </c>
    </row>
    <row r="8676" spans="1:14">
      <c r="A8676" s="26" t="s">
        <v>2137</v>
      </c>
      <c r="B8676" s="26" t="s">
        <v>2138</v>
      </c>
      <c r="C8676" s="26">
        <v>38485879</v>
      </c>
      <c r="D8676" s="26" t="s">
        <v>24</v>
      </c>
      <c r="E8676" s="26" t="s">
        <v>37406</v>
      </c>
      <c r="F8676" s="26" t="s">
        <v>37407</v>
      </c>
      <c r="G8676" s="26" t="s">
        <v>9579</v>
      </c>
      <c r="H8676" s="26" t="s">
        <v>103</v>
      </c>
      <c r="I8676" s="26" t="s">
        <v>10489</v>
      </c>
      <c r="J8676" s="26" t="s">
        <v>36407</v>
      </c>
      <c r="K8676" s="26" t="s">
        <v>9582</v>
      </c>
      <c r="L8676" s="26" t="s">
        <v>37408</v>
      </c>
      <c r="M8676" s="26">
        <v>761372531284</v>
      </c>
      <c r="N8676" s="26">
        <v>725055108</v>
      </c>
    </row>
    <row r="8677" spans="1:14">
      <c r="A8677" s="26" t="s">
        <v>2358</v>
      </c>
      <c r="B8677" s="26" t="s">
        <v>2359</v>
      </c>
      <c r="C8677" s="26">
        <v>1985251</v>
      </c>
      <c r="D8677" s="26" t="s">
        <v>780</v>
      </c>
      <c r="E8677" s="26" t="s">
        <v>37409</v>
      </c>
      <c r="F8677" s="26" t="s">
        <v>37410</v>
      </c>
      <c r="G8677" s="26" t="s">
        <v>9601</v>
      </c>
      <c r="H8677" s="26" t="s">
        <v>133</v>
      </c>
      <c r="J8677" s="26" t="s">
        <v>146</v>
      </c>
      <c r="K8677" s="26" t="s">
        <v>9597</v>
      </c>
      <c r="L8677" s="26" t="s">
        <v>37411</v>
      </c>
      <c r="M8677" s="26">
        <v>380563738481</v>
      </c>
      <c r="N8677" s="26">
        <v>1210100000</v>
      </c>
    </row>
    <row r="8678" spans="1:14">
      <c r="A8678" s="26" t="s">
        <v>7562</v>
      </c>
      <c r="B8678" s="26" t="s">
        <v>7563</v>
      </c>
      <c r="C8678" s="26">
        <v>41247489</v>
      </c>
      <c r="D8678" s="26" t="s">
        <v>24</v>
      </c>
      <c r="E8678" s="26" t="s">
        <v>37412</v>
      </c>
      <c r="F8678" s="26" t="s">
        <v>37413</v>
      </c>
      <c r="G8678" s="26" t="s">
        <v>9586</v>
      </c>
      <c r="H8678" s="26" t="s">
        <v>1088</v>
      </c>
      <c r="I8678" s="26" t="s">
        <v>9743</v>
      </c>
      <c r="J8678" s="26" t="s">
        <v>37414</v>
      </c>
      <c r="K8678" s="26" t="s">
        <v>9582</v>
      </c>
      <c r="L8678" s="26" t="s">
        <v>37415</v>
      </c>
      <c r="M8678" s="26">
        <v>380984698961</v>
      </c>
      <c r="N8678" s="26">
        <v>6120888701</v>
      </c>
    </row>
    <row r="8679" spans="1:14">
      <c r="A8679" s="26" t="s">
        <v>8735</v>
      </c>
      <c r="B8679" s="26" t="s">
        <v>8736</v>
      </c>
      <c r="C8679" s="26">
        <v>38358026</v>
      </c>
      <c r="D8679" s="26" t="s">
        <v>24</v>
      </c>
      <c r="E8679" s="26" t="s">
        <v>37416</v>
      </c>
      <c r="F8679" s="26" t="s">
        <v>37417</v>
      </c>
      <c r="G8679" s="26" t="s">
        <v>9579</v>
      </c>
      <c r="H8679" s="26" t="s">
        <v>1308</v>
      </c>
      <c r="I8679" s="26" t="s">
        <v>11309</v>
      </c>
      <c r="J8679" s="26" t="s">
        <v>37418</v>
      </c>
      <c r="K8679" s="26" t="s">
        <v>9582</v>
      </c>
      <c r="L8679" s="26" t="s">
        <v>37419</v>
      </c>
      <c r="M8679" s="26">
        <v>380969926588</v>
      </c>
      <c r="N8679" s="26">
        <v>4624581601</v>
      </c>
    </row>
    <row r="8680" spans="1:14">
      <c r="A8680" s="26" t="s">
        <v>2652</v>
      </c>
      <c r="B8680" s="26" t="s">
        <v>2653</v>
      </c>
      <c r="C8680" s="26">
        <v>37320232</v>
      </c>
      <c r="D8680" s="26" t="s">
        <v>24</v>
      </c>
      <c r="E8680" s="26" t="s">
        <v>37420</v>
      </c>
      <c r="F8680" s="26" t="s">
        <v>37421</v>
      </c>
      <c r="G8680" s="26" t="s">
        <v>9586</v>
      </c>
      <c r="H8680" s="26" t="s">
        <v>133</v>
      </c>
      <c r="I8680" s="26" t="s">
        <v>11545</v>
      </c>
      <c r="J8680" s="26" t="s">
        <v>6189</v>
      </c>
      <c r="K8680" s="26" t="s">
        <v>9582</v>
      </c>
      <c r="L8680" s="26" t="s">
        <v>37422</v>
      </c>
      <c r="M8680" s="26">
        <v>380563425735</v>
      </c>
      <c r="N8680" s="26">
        <v>122755301</v>
      </c>
    </row>
    <row r="8681" spans="1:14">
      <c r="A8681" s="26" t="s">
        <v>2540</v>
      </c>
      <c r="B8681" s="26" t="s">
        <v>2541</v>
      </c>
      <c r="C8681" s="26">
        <v>37862093</v>
      </c>
      <c r="D8681" s="26" t="s">
        <v>24</v>
      </c>
      <c r="E8681" s="26" t="s">
        <v>37423</v>
      </c>
      <c r="F8681" s="26" t="s">
        <v>37424</v>
      </c>
      <c r="G8681" s="26" t="s">
        <v>9586</v>
      </c>
      <c r="H8681" s="26" t="s">
        <v>133</v>
      </c>
      <c r="J8681" s="26" t="s">
        <v>183</v>
      </c>
      <c r="K8681" s="26" t="s">
        <v>9597</v>
      </c>
      <c r="L8681" s="26" t="s">
        <v>37425</v>
      </c>
      <c r="M8681" s="26">
        <v>380676285423</v>
      </c>
      <c r="N8681" s="26">
        <v>1211000000</v>
      </c>
    </row>
    <row r="8682" spans="1:14">
      <c r="A8682" s="26" t="s">
        <v>6313</v>
      </c>
      <c r="B8682" s="26" t="s">
        <v>6314</v>
      </c>
      <c r="C8682" s="26">
        <v>2774415</v>
      </c>
      <c r="D8682" s="26" t="s">
        <v>780</v>
      </c>
      <c r="E8682" s="26" t="s">
        <v>37426</v>
      </c>
      <c r="F8682" s="26" t="s">
        <v>10114</v>
      </c>
      <c r="G8682" s="26" t="s">
        <v>9601</v>
      </c>
      <c r="H8682" s="26" t="s">
        <v>885</v>
      </c>
      <c r="J8682" s="26" t="s">
        <v>910</v>
      </c>
      <c r="K8682" s="26" t="s">
        <v>9597</v>
      </c>
      <c r="L8682" s="26" t="s">
        <v>37427</v>
      </c>
      <c r="M8682" s="26">
        <v>380487951316</v>
      </c>
      <c r="N8682" s="26">
        <v>5110100000</v>
      </c>
    </row>
    <row r="8683" spans="1:14">
      <c r="A8683" s="26" t="s">
        <v>8946</v>
      </c>
      <c r="B8683" s="26" t="s">
        <v>8947</v>
      </c>
      <c r="C8683" s="26">
        <v>41773113</v>
      </c>
      <c r="D8683" s="26" t="s">
        <v>24</v>
      </c>
      <c r="E8683" s="26" t="s">
        <v>37428</v>
      </c>
      <c r="F8683" s="26" t="s">
        <v>37429</v>
      </c>
      <c r="G8683" s="26" t="s">
        <v>9579</v>
      </c>
      <c r="H8683" s="26" t="s">
        <v>1401</v>
      </c>
      <c r="I8683" s="26" t="s">
        <v>14400</v>
      </c>
      <c r="J8683" s="26" t="s">
        <v>37430</v>
      </c>
      <c r="K8683" s="26" t="s">
        <v>9582</v>
      </c>
      <c r="L8683" s="26" t="s">
        <v>37431</v>
      </c>
      <c r="M8683" s="26">
        <v>380967354603</v>
      </c>
      <c r="N8683" s="26">
        <v>7124010101</v>
      </c>
    </row>
    <row r="8684" spans="1:14">
      <c r="A8684" s="26" t="s">
        <v>2435</v>
      </c>
      <c r="B8684" s="26" t="s">
        <v>2436</v>
      </c>
      <c r="C8684" s="26">
        <v>1985860</v>
      </c>
      <c r="D8684" s="26" t="s">
        <v>780</v>
      </c>
      <c r="E8684" s="26" t="s">
        <v>37432</v>
      </c>
      <c r="F8684" s="26" t="s">
        <v>37433</v>
      </c>
      <c r="G8684" s="26" t="s">
        <v>9601</v>
      </c>
      <c r="H8684" s="26" t="s">
        <v>133</v>
      </c>
      <c r="J8684" s="26" t="s">
        <v>2401</v>
      </c>
      <c r="K8684" s="26" t="s">
        <v>9597</v>
      </c>
      <c r="L8684" s="26" t="s">
        <v>10500</v>
      </c>
      <c r="M8684" s="26">
        <v>380987034942</v>
      </c>
      <c r="N8684" s="26">
        <v>122787502</v>
      </c>
    </row>
    <row r="8685" spans="1:14">
      <c r="A8685" s="26" t="s">
        <v>8891</v>
      </c>
      <c r="B8685" s="26" t="s">
        <v>8892</v>
      </c>
      <c r="C8685" s="26">
        <v>38950515</v>
      </c>
      <c r="D8685" s="26" t="s">
        <v>24</v>
      </c>
      <c r="E8685" s="26" t="s">
        <v>37434</v>
      </c>
      <c r="F8685" s="26" t="s">
        <v>37435</v>
      </c>
      <c r="G8685" s="26" t="s">
        <v>9586</v>
      </c>
      <c r="H8685" s="26" t="s">
        <v>1401</v>
      </c>
      <c r="J8685" s="26" t="s">
        <v>10390</v>
      </c>
      <c r="K8685" s="26" t="s">
        <v>9582</v>
      </c>
      <c r="L8685" s="26" t="s">
        <v>37436</v>
      </c>
      <c r="M8685" s="26">
        <v>761943339004</v>
      </c>
      <c r="N8685" s="26">
        <v>521480406</v>
      </c>
    </row>
    <row r="8686" spans="1:14">
      <c r="A8686" s="26" t="s">
        <v>8658</v>
      </c>
      <c r="B8686" s="26" t="s">
        <v>8659</v>
      </c>
      <c r="C8686" s="26">
        <v>38072569</v>
      </c>
      <c r="D8686" s="26" t="s">
        <v>24</v>
      </c>
      <c r="E8686" s="26" t="s">
        <v>37437</v>
      </c>
      <c r="F8686" s="26" t="s">
        <v>37438</v>
      </c>
      <c r="G8686" s="26" t="s">
        <v>9591</v>
      </c>
      <c r="H8686" s="26" t="s">
        <v>1308</v>
      </c>
      <c r="I8686" s="26" t="s">
        <v>11591</v>
      </c>
      <c r="J8686" s="26" t="s">
        <v>37439</v>
      </c>
      <c r="K8686" s="26" t="s">
        <v>9582</v>
      </c>
      <c r="L8686" s="26" t="s">
        <v>37440</v>
      </c>
      <c r="M8686" s="26">
        <v>380963643622</v>
      </c>
      <c r="N8686" s="26">
        <v>6822181001</v>
      </c>
    </row>
    <row r="8687" spans="1:14">
      <c r="A8687" s="26" t="s">
        <v>3778</v>
      </c>
      <c r="B8687" s="26" t="s">
        <v>3779</v>
      </c>
      <c r="C8687" s="26">
        <v>5498743</v>
      </c>
      <c r="D8687" s="26" t="s">
        <v>780</v>
      </c>
      <c r="E8687" s="26" t="s">
        <v>37441</v>
      </c>
      <c r="F8687" s="26" t="s">
        <v>37442</v>
      </c>
      <c r="G8687" s="26" t="s">
        <v>9601</v>
      </c>
      <c r="H8687" s="26" t="s">
        <v>468</v>
      </c>
      <c r="J8687" s="26" t="s">
        <v>481</v>
      </c>
      <c r="K8687" s="26" t="s">
        <v>9597</v>
      </c>
      <c r="L8687" s="26" t="s">
        <v>37443</v>
      </c>
      <c r="M8687" s="26">
        <v>380612950051</v>
      </c>
      <c r="N8687" s="26">
        <v>1222380503</v>
      </c>
    </row>
    <row r="8688" spans="1:14">
      <c r="A8688" s="26" t="s">
        <v>4205</v>
      </c>
      <c r="B8688" s="26" t="s">
        <v>4206</v>
      </c>
      <c r="C8688" s="26">
        <v>42566178</v>
      </c>
      <c r="D8688" s="26" t="s">
        <v>24</v>
      </c>
      <c r="E8688" s="26" t="s">
        <v>37444</v>
      </c>
      <c r="F8688" s="26" t="s">
        <v>37445</v>
      </c>
      <c r="G8688" s="26" t="s">
        <v>9586</v>
      </c>
      <c r="H8688" s="26" t="s">
        <v>506</v>
      </c>
      <c r="I8688" s="26" t="s">
        <v>18195</v>
      </c>
      <c r="J8688" s="26" t="s">
        <v>37446</v>
      </c>
      <c r="K8688" s="26" t="s">
        <v>9582</v>
      </c>
      <c r="L8688" s="26" t="s">
        <v>37447</v>
      </c>
      <c r="M8688" s="26">
        <v>380968364088</v>
      </c>
      <c r="N8688" s="26">
        <v>1820382001</v>
      </c>
    </row>
    <row r="8689" spans="1:14">
      <c r="A8689" s="26" t="s">
        <v>7234</v>
      </c>
      <c r="B8689" s="26" t="s">
        <v>7235</v>
      </c>
      <c r="C8689" s="26">
        <v>22563423</v>
      </c>
      <c r="D8689" s="26" t="s">
        <v>780</v>
      </c>
      <c r="E8689" s="26" t="s">
        <v>37448</v>
      </c>
      <c r="F8689" s="26" t="s">
        <v>10111</v>
      </c>
      <c r="G8689" s="26" t="s">
        <v>9601</v>
      </c>
      <c r="H8689" s="26" t="s">
        <v>987</v>
      </c>
      <c r="J8689" s="26" t="s">
        <v>1008</v>
      </c>
      <c r="K8689" s="26" t="s">
        <v>9597</v>
      </c>
      <c r="L8689" s="26" t="s">
        <v>37449</v>
      </c>
      <c r="M8689" s="26">
        <v>380362629449</v>
      </c>
      <c r="N8689" s="26">
        <v>122086501</v>
      </c>
    </row>
    <row r="8690" spans="1:14">
      <c r="A8690" s="26" t="s">
        <v>5260</v>
      </c>
      <c r="B8690" s="26" t="s">
        <v>5261</v>
      </c>
      <c r="C8690" s="26">
        <v>41064034</v>
      </c>
      <c r="D8690" s="26" t="s">
        <v>24</v>
      </c>
      <c r="E8690" s="26" t="s">
        <v>37450</v>
      </c>
      <c r="F8690" s="26" t="s">
        <v>37451</v>
      </c>
      <c r="G8690" s="26" t="s">
        <v>9586</v>
      </c>
      <c r="H8690" s="26" t="s">
        <v>735</v>
      </c>
      <c r="I8690" s="26" t="s">
        <v>16403</v>
      </c>
      <c r="J8690" s="26" t="s">
        <v>37452</v>
      </c>
      <c r="K8690" s="26" t="s">
        <v>9582</v>
      </c>
      <c r="L8690" s="26" t="s">
        <v>37453</v>
      </c>
      <c r="M8690" s="26">
        <v>380973977995</v>
      </c>
      <c r="N8690" s="26">
        <v>4620685801</v>
      </c>
    </row>
    <row r="8691" spans="1:14">
      <c r="A8691" s="26" t="s">
        <v>5474</v>
      </c>
      <c r="B8691" s="26" t="s">
        <v>5475</v>
      </c>
      <c r="C8691" s="26">
        <v>41850775</v>
      </c>
      <c r="D8691" s="26" t="s">
        <v>24</v>
      </c>
      <c r="E8691" s="26" t="s">
        <v>37454</v>
      </c>
      <c r="F8691" s="26" t="s">
        <v>37455</v>
      </c>
      <c r="G8691" s="26" t="s">
        <v>9586</v>
      </c>
      <c r="H8691" s="26" t="s">
        <v>735</v>
      </c>
      <c r="I8691" s="26" t="s">
        <v>12249</v>
      </c>
      <c r="J8691" s="26" t="s">
        <v>12250</v>
      </c>
      <c r="K8691" s="26" t="s">
        <v>9582</v>
      </c>
      <c r="L8691" s="26" t="s">
        <v>37456</v>
      </c>
      <c r="M8691" s="26">
        <v>380973854425</v>
      </c>
      <c r="N8691" s="26">
        <v>4623680801</v>
      </c>
    </row>
    <row r="8692" spans="1:14">
      <c r="A8692" s="26" t="s">
        <v>6716</v>
      </c>
      <c r="B8692" s="26" t="s">
        <v>6717</v>
      </c>
      <c r="C8692" s="26">
        <v>37953735</v>
      </c>
      <c r="D8692" s="26" t="s">
        <v>24</v>
      </c>
      <c r="E8692" s="26" t="s">
        <v>37457</v>
      </c>
      <c r="F8692" s="26" t="s">
        <v>37458</v>
      </c>
      <c r="G8692" s="26" t="s">
        <v>9579</v>
      </c>
      <c r="H8692" s="26" t="s">
        <v>949</v>
      </c>
      <c r="I8692" s="26" t="s">
        <v>10708</v>
      </c>
      <c r="J8692" s="26" t="s">
        <v>37459</v>
      </c>
      <c r="K8692" s="26" t="s">
        <v>9582</v>
      </c>
      <c r="L8692" s="26" t="s">
        <v>37460</v>
      </c>
      <c r="M8692" s="26">
        <v>380959207890</v>
      </c>
      <c r="N8692" s="26">
        <v>5322686205</v>
      </c>
    </row>
    <row r="8693" spans="1:14">
      <c r="A8693" s="26" t="s">
        <v>6533</v>
      </c>
      <c r="B8693" s="26" t="s">
        <v>6140</v>
      </c>
      <c r="C8693" s="26">
        <v>38617509</v>
      </c>
      <c r="D8693" s="26" t="s">
        <v>24</v>
      </c>
      <c r="E8693" s="26" t="s">
        <v>37461</v>
      </c>
      <c r="F8693" s="26" t="s">
        <v>37462</v>
      </c>
      <c r="G8693" s="26" t="s">
        <v>9591</v>
      </c>
      <c r="H8693" s="26" t="s">
        <v>885</v>
      </c>
      <c r="I8693" s="26" t="s">
        <v>11807</v>
      </c>
      <c r="J8693" s="26" t="s">
        <v>4287</v>
      </c>
      <c r="K8693" s="26" t="s">
        <v>9582</v>
      </c>
      <c r="L8693" s="26" t="s">
        <v>37463</v>
      </c>
      <c r="M8693" s="26">
        <v>380975453248</v>
      </c>
      <c r="N8693" s="26">
        <v>3210400000</v>
      </c>
    </row>
    <row r="8694" spans="1:14">
      <c r="A8694" s="26" t="s">
        <v>5657</v>
      </c>
      <c r="B8694" s="26" t="s">
        <v>5658</v>
      </c>
      <c r="C8694" s="26">
        <v>25695724</v>
      </c>
      <c r="D8694" s="26" t="s">
        <v>780</v>
      </c>
      <c r="E8694" s="26" t="s">
        <v>37464</v>
      </c>
      <c r="F8694" s="26" t="s">
        <v>37465</v>
      </c>
      <c r="G8694" s="26" t="s">
        <v>9601</v>
      </c>
      <c r="H8694" s="26" t="s">
        <v>799</v>
      </c>
      <c r="J8694" s="26" t="s">
        <v>800</v>
      </c>
      <c r="K8694" s="26" t="s">
        <v>9597</v>
      </c>
      <c r="L8694" s="26" t="s">
        <v>37466</v>
      </c>
      <c r="M8694" s="26">
        <v>380442572337</v>
      </c>
      <c r="N8694" s="26">
        <v>4822784009</v>
      </c>
    </row>
    <row r="8695" spans="1:14">
      <c r="A8695" s="26" t="s">
        <v>5464</v>
      </c>
      <c r="B8695" s="26" t="s">
        <v>5461</v>
      </c>
      <c r="C8695" s="26">
        <v>42310851</v>
      </c>
      <c r="D8695" s="26" t="s">
        <v>24</v>
      </c>
      <c r="E8695" s="26" t="s">
        <v>37467</v>
      </c>
      <c r="F8695" s="26" t="s">
        <v>37468</v>
      </c>
      <c r="G8695" s="26" t="s">
        <v>9579</v>
      </c>
      <c r="H8695" s="26" t="s">
        <v>735</v>
      </c>
      <c r="I8695" s="26" t="s">
        <v>9605</v>
      </c>
      <c r="J8695" s="26" t="s">
        <v>37469</v>
      </c>
      <c r="K8695" s="26" t="s">
        <v>9582</v>
      </c>
      <c r="L8695" s="26" t="s">
        <v>37470</v>
      </c>
      <c r="M8695" s="26">
        <v>380976116058</v>
      </c>
      <c r="N8695" s="26">
        <v>4621510539</v>
      </c>
    </row>
    <row r="8696" spans="1:14">
      <c r="A8696" s="26" t="s">
        <v>6211</v>
      </c>
      <c r="B8696" s="26" t="s">
        <v>6212</v>
      </c>
      <c r="C8696" s="26">
        <v>38522082</v>
      </c>
      <c r="D8696" s="26" t="s">
        <v>24</v>
      </c>
      <c r="E8696" s="26" t="s">
        <v>37471</v>
      </c>
      <c r="F8696" s="26" t="s">
        <v>37472</v>
      </c>
      <c r="G8696" s="26" t="s">
        <v>9579</v>
      </c>
      <c r="H8696" s="26" t="s">
        <v>885</v>
      </c>
      <c r="J8696" s="26" t="s">
        <v>37473</v>
      </c>
      <c r="K8696" s="26" t="s">
        <v>9582</v>
      </c>
      <c r="L8696" s="26" t="s">
        <v>37474</v>
      </c>
      <c r="M8696" s="26">
        <v>760973447432</v>
      </c>
      <c r="N8696" s="26">
        <v>5122585601</v>
      </c>
    </row>
    <row r="8697" spans="1:14">
      <c r="A8697" s="26" t="s">
        <v>1946</v>
      </c>
      <c r="B8697" s="26" t="s">
        <v>1947</v>
      </c>
      <c r="C8697" s="26">
        <v>37636913</v>
      </c>
      <c r="D8697" s="26" t="s">
        <v>24</v>
      </c>
      <c r="E8697" s="26" t="s">
        <v>37475</v>
      </c>
      <c r="F8697" s="26" t="s">
        <v>37476</v>
      </c>
      <c r="G8697" s="26" t="s">
        <v>9586</v>
      </c>
      <c r="H8697" s="26" t="s">
        <v>27</v>
      </c>
      <c r="I8697" s="26" t="s">
        <v>10258</v>
      </c>
      <c r="J8697" s="26" t="s">
        <v>37477</v>
      </c>
      <c r="K8697" s="26" t="s">
        <v>9582</v>
      </c>
      <c r="L8697" s="26" t="s">
        <v>37478</v>
      </c>
      <c r="M8697" s="26">
        <v>380963063758</v>
      </c>
      <c r="N8697" s="26">
        <v>525681601</v>
      </c>
    </row>
    <row r="8698" spans="1:14">
      <c r="A8698" s="26" t="s">
        <v>2167</v>
      </c>
      <c r="B8698" s="26" t="s">
        <v>2168</v>
      </c>
      <c r="C8698" s="26">
        <v>37836978</v>
      </c>
      <c r="D8698" s="26" t="s">
        <v>24</v>
      </c>
      <c r="E8698" s="26" t="s">
        <v>37479</v>
      </c>
      <c r="F8698" s="26" t="s">
        <v>37480</v>
      </c>
      <c r="G8698" s="26" t="s">
        <v>9579</v>
      </c>
      <c r="H8698" s="26" t="s">
        <v>133</v>
      </c>
      <c r="I8698" s="26" t="s">
        <v>13125</v>
      </c>
      <c r="J8698" s="26" t="s">
        <v>37481</v>
      </c>
      <c r="K8698" s="26" t="s">
        <v>9582</v>
      </c>
      <c r="L8698" s="26" t="s">
        <v>37482</v>
      </c>
      <c r="M8698" s="26">
        <v>761131307344</v>
      </c>
      <c r="N8698" s="26">
        <v>1220310119</v>
      </c>
    </row>
    <row r="8699" spans="1:14">
      <c r="A8699" s="26" t="s">
        <v>2788</v>
      </c>
      <c r="B8699" s="26" t="s">
        <v>2789</v>
      </c>
      <c r="C8699" s="26">
        <v>37691686</v>
      </c>
      <c r="D8699" s="26" t="s">
        <v>24</v>
      </c>
      <c r="E8699" s="26" t="s">
        <v>37483</v>
      </c>
      <c r="F8699" s="26" t="s">
        <v>37484</v>
      </c>
      <c r="G8699" s="26" t="s">
        <v>9579</v>
      </c>
      <c r="H8699" s="26" t="s">
        <v>258</v>
      </c>
      <c r="I8699" s="26" t="s">
        <v>10477</v>
      </c>
      <c r="J8699" s="26" t="s">
        <v>37485</v>
      </c>
      <c r="K8699" s="26" t="s">
        <v>9582</v>
      </c>
      <c r="L8699" s="26" t="s">
        <v>37486</v>
      </c>
      <c r="M8699" s="26">
        <v>380674246558</v>
      </c>
      <c r="N8699" s="26">
        <v>1421283604</v>
      </c>
    </row>
    <row r="8700" spans="1:14">
      <c r="A8700" s="26" t="s">
        <v>2689</v>
      </c>
      <c r="B8700" s="26" t="s">
        <v>2690</v>
      </c>
      <c r="C8700" s="26">
        <v>37004278</v>
      </c>
      <c r="D8700" s="26" t="s">
        <v>24</v>
      </c>
      <c r="E8700" s="26" t="s">
        <v>37487</v>
      </c>
      <c r="F8700" s="26" t="s">
        <v>37488</v>
      </c>
      <c r="G8700" s="26" t="s">
        <v>9586</v>
      </c>
      <c r="H8700" s="26" t="s">
        <v>133</v>
      </c>
      <c r="I8700" s="26" t="s">
        <v>9747</v>
      </c>
      <c r="J8700" s="26" t="s">
        <v>2696</v>
      </c>
      <c r="K8700" s="26" t="s">
        <v>9606</v>
      </c>
      <c r="L8700" s="26" t="s">
        <v>37489</v>
      </c>
      <c r="M8700" s="26">
        <v>380950249587</v>
      </c>
      <c r="N8700" s="26">
        <v>1222985501</v>
      </c>
    </row>
    <row r="8701" spans="1:14">
      <c r="A8701" s="26" t="s">
        <v>5994</v>
      </c>
      <c r="B8701" s="26" t="s">
        <v>5995</v>
      </c>
      <c r="C8701" s="26">
        <v>31822150</v>
      </c>
      <c r="D8701" s="26" t="s">
        <v>1701</v>
      </c>
      <c r="E8701" s="26" t="s">
        <v>37490</v>
      </c>
      <c r="F8701" s="26" t="s">
        <v>37491</v>
      </c>
      <c r="G8701" s="26" t="s">
        <v>9601</v>
      </c>
      <c r="H8701" s="26" t="s">
        <v>835</v>
      </c>
      <c r="J8701" s="26" t="s">
        <v>5959</v>
      </c>
      <c r="K8701" s="26" t="s">
        <v>9606</v>
      </c>
      <c r="L8701" s="26" t="s">
        <v>12648</v>
      </c>
      <c r="M8701" s="26">
        <v>380689944217</v>
      </c>
      <c r="N8701" s="26">
        <v>4823655100</v>
      </c>
    </row>
    <row r="8702" spans="1:14">
      <c r="A8702" s="26" t="s">
        <v>7028</v>
      </c>
      <c r="B8702" s="26" t="s">
        <v>7029</v>
      </c>
      <c r="C8702" s="26">
        <v>38593656</v>
      </c>
      <c r="D8702" s="26" t="s">
        <v>24</v>
      </c>
      <c r="E8702" s="26" t="s">
        <v>37492</v>
      </c>
      <c r="F8702" s="26" t="s">
        <v>37493</v>
      </c>
      <c r="G8702" s="26" t="s">
        <v>9591</v>
      </c>
      <c r="H8702" s="26" t="s">
        <v>987</v>
      </c>
      <c r="I8702" s="26" t="s">
        <v>28377</v>
      </c>
      <c r="J8702" s="26" t="s">
        <v>37494</v>
      </c>
      <c r="K8702" s="26" t="s">
        <v>9582</v>
      </c>
      <c r="L8702" s="26" t="s">
        <v>37495</v>
      </c>
      <c r="M8702" s="26">
        <v>380683385104</v>
      </c>
      <c r="N8702" s="26">
        <v>5622284401</v>
      </c>
    </row>
    <row r="8703" spans="1:14">
      <c r="A8703" s="26" t="s">
        <v>7054</v>
      </c>
      <c r="B8703" s="26" t="s">
        <v>7055</v>
      </c>
      <c r="C8703" s="26">
        <v>41013482</v>
      </c>
      <c r="D8703" s="26" t="s">
        <v>24</v>
      </c>
      <c r="E8703" s="26" t="s">
        <v>37496</v>
      </c>
      <c r="F8703" s="26" t="s">
        <v>37497</v>
      </c>
      <c r="G8703" s="26" t="s">
        <v>9586</v>
      </c>
      <c r="H8703" s="26" t="s">
        <v>987</v>
      </c>
      <c r="I8703" s="26" t="s">
        <v>11035</v>
      </c>
      <c r="J8703" s="26" t="s">
        <v>12625</v>
      </c>
      <c r="K8703" s="26" t="s">
        <v>9582</v>
      </c>
      <c r="L8703" s="26" t="s">
        <v>37498</v>
      </c>
      <c r="M8703" s="26">
        <v>380955416433</v>
      </c>
      <c r="N8703" s="26">
        <v>721484302</v>
      </c>
    </row>
    <row r="8704" spans="1:14">
      <c r="A8704" s="26" t="s">
        <v>9298</v>
      </c>
      <c r="B8704" s="26" t="s">
        <v>9299</v>
      </c>
      <c r="C8704" s="26">
        <v>38232556</v>
      </c>
      <c r="D8704" s="26" t="s">
        <v>24</v>
      </c>
      <c r="E8704" s="26" t="s">
        <v>37499</v>
      </c>
      <c r="F8704" s="26" t="s">
        <v>37500</v>
      </c>
      <c r="G8704" s="26" t="s">
        <v>9591</v>
      </c>
      <c r="H8704" s="26" t="s">
        <v>1573</v>
      </c>
      <c r="I8704" s="26" t="s">
        <v>12131</v>
      </c>
      <c r="J8704" s="26" t="s">
        <v>37501</v>
      </c>
      <c r="K8704" s="26" t="s">
        <v>9582</v>
      </c>
      <c r="L8704" s="26" t="s">
        <v>37502</v>
      </c>
      <c r="M8704" s="26">
        <v>380464538535</v>
      </c>
      <c r="N8704" s="26">
        <v>7421483601</v>
      </c>
    </row>
    <row r="8705" spans="1:14">
      <c r="A8705" s="26" t="s">
        <v>9044</v>
      </c>
      <c r="B8705" s="26" t="s">
        <v>9045</v>
      </c>
      <c r="C8705" s="26">
        <v>38990598</v>
      </c>
      <c r="D8705" s="26" t="s">
        <v>24</v>
      </c>
      <c r="E8705" s="26" t="s">
        <v>37503</v>
      </c>
      <c r="F8705" s="26" t="s">
        <v>37504</v>
      </c>
      <c r="G8705" s="26" t="s">
        <v>9579</v>
      </c>
      <c r="H8705" s="26" t="s">
        <v>1401</v>
      </c>
      <c r="I8705" s="26" t="s">
        <v>10821</v>
      </c>
      <c r="J8705" s="26" t="s">
        <v>37505</v>
      </c>
      <c r="K8705" s="26" t="s">
        <v>9582</v>
      </c>
      <c r="L8705" s="26" t="s">
        <v>37506</v>
      </c>
      <c r="M8705" s="26">
        <v>380986344170</v>
      </c>
      <c r="N8705" s="26">
        <v>7125788801</v>
      </c>
    </row>
    <row r="8706" spans="1:14">
      <c r="A8706" s="26" t="s">
        <v>2101</v>
      </c>
      <c r="B8706" s="26" t="s">
        <v>2102</v>
      </c>
      <c r="C8706" s="26">
        <v>42486365</v>
      </c>
      <c r="D8706" s="26" t="s">
        <v>24</v>
      </c>
      <c r="E8706" s="26" t="s">
        <v>37507</v>
      </c>
      <c r="F8706" s="26" t="s">
        <v>37508</v>
      </c>
      <c r="G8706" s="26" t="s">
        <v>9586</v>
      </c>
      <c r="H8706" s="26" t="s">
        <v>103</v>
      </c>
      <c r="J8706" s="26" t="s">
        <v>129</v>
      </c>
      <c r="K8706" s="26" t="s">
        <v>9597</v>
      </c>
      <c r="L8706" s="26" t="s">
        <v>37509</v>
      </c>
      <c r="M8706" s="26">
        <v>380334446030</v>
      </c>
      <c r="N8706" s="26">
        <v>710700000</v>
      </c>
    </row>
    <row r="8707" spans="1:14">
      <c r="A8707" s="26" t="s">
        <v>3021</v>
      </c>
      <c r="B8707" s="26" t="s">
        <v>3022</v>
      </c>
      <c r="C8707" s="26">
        <v>41276572</v>
      </c>
      <c r="D8707" s="26" t="s">
        <v>24</v>
      </c>
      <c r="E8707" s="26" t="s">
        <v>37510</v>
      </c>
      <c r="F8707" s="26" t="s">
        <v>37511</v>
      </c>
      <c r="G8707" s="26" t="s">
        <v>9579</v>
      </c>
      <c r="H8707" s="26" t="s">
        <v>258</v>
      </c>
      <c r="I8707" s="26" t="s">
        <v>12739</v>
      </c>
      <c r="J8707" s="26" t="s">
        <v>37512</v>
      </c>
      <c r="K8707" s="26" t="s">
        <v>9582</v>
      </c>
      <c r="L8707" s="26" t="s">
        <v>37513</v>
      </c>
      <c r="M8707" s="26">
        <v>380999291320</v>
      </c>
      <c r="N8707" s="26">
        <v>1420910822</v>
      </c>
    </row>
    <row r="8708" spans="1:14">
      <c r="A8708" s="26" t="s">
        <v>2339</v>
      </c>
      <c r="B8708" s="26" t="s">
        <v>2340</v>
      </c>
      <c r="C8708" s="26">
        <v>37899673</v>
      </c>
      <c r="D8708" s="26" t="s">
        <v>24</v>
      </c>
      <c r="E8708" s="26" t="s">
        <v>37514</v>
      </c>
      <c r="F8708" s="26" t="s">
        <v>37515</v>
      </c>
      <c r="G8708" s="26" t="s">
        <v>9586</v>
      </c>
      <c r="H8708" s="26" t="s">
        <v>133</v>
      </c>
      <c r="J8708" s="26" t="s">
        <v>146</v>
      </c>
      <c r="K8708" s="26" t="s">
        <v>9597</v>
      </c>
      <c r="L8708" s="26" t="s">
        <v>34999</v>
      </c>
      <c r="M8708" s="26">
        <v>380682999517</v>
      </c>
      <c r="N8708" s="26">
        <v>1210100000</v>
      </c>
    </row>
    <row r="8709" spans="1:14">
      <c r="A8709" s="26" t="s">
        <v>4524</v>
      </c>
      <c r="B8709" s="26" t="s">
        <v>4525</v>
      </c>
      <c r="C8709" s="26">
        <v>1994215</v>
      </c>
      <c r="D8709" s="26" t="s">
        <v>780</v>
      </c>
      <c r="E8709" s="26" t="s">
        <v>37516</v>
      </c>
      <c r="F8709" s="26" t="s">
        <v>37517</v>
      </c>
      <c r="G8709" s="26" t="s">
        <v>9601</v>
      </c>
      <c r="H8709" s="26" t="s">
        <v>576</v>
      </c>
      <c r="I8709" s="26" t="s">
        <v>11612</v>
      </c>
      <c r="J8709" s="26" t="s">
        <v>4526</v>
      </c>
      <c r="K8709" s="26" t="s">
        <v>9597</v>
      </c>
      <c r="L8709" s="26" t="s">
        <v>37518</v>
      </c>
      <c r="M8709" s="26">
        <v>380456651742</v>
      </c>
      <c r="N8709" s="26">
        <v>3224410100</v>
      </c>
    </row>
    <row r="8710" spans="1:14">
      <c r="A8710" s="26" t="s">
        <v>5532</v>
      </c>
      <c r="B8710" s="26" t="s">
        <v>5533</v>
      </c>
      <c r="C8710" s="26">
        <v>32377420</v>
      </c>
      <c r="D8710" s="26" t="s">
        <v>24</v>
      </c>
      <c r="E8710" s="26" t="s">
        <v>37519</v>
      </c>
      <c r="F8710" s="26" t="s">
        <v>37520</v>
      </c>
      <c r="G8710" s="26" t="s">
        <v>9591</v>
      </c>
      <c r="H8710" s="26" t="s">
        <v>799</v>
      </c>
      <c r="J8710" s="26" t="s">
        <v>800</v>
      </c>
      <c r="K8710" s="26" t="s">
        <v>9597</v>
      </c>
      <c r="L8710" s="26" t="s">
        <v>37521</v>
      </c>
      <c r="M8710" s="26">
        <v>380442078000</v>
      </c>
      <c r="N8710" s="26">
        <v>4822784009</v>
      </c>
    </row>
    <row r="8711" spans="1:14">
      <c r="A8711" s="26" t="s">
        <v>2564</v>
      </c>
      <c r="B8711" s="26" t="s">
        <v>2565</v>
      </c>
      <c r="C8711" s="26">
        <v>37516942</v>
      </c>
      <c r="D8711" s="26" t="s">
        <v>24</v>
      </c>
      <c r="E8711" s="26" t="s">
        <v>37522</v>
      </c>
      <c r="F8711" s="26" t="s">
        <v>37523</v>
      </c>
      <c r="G8711" s="26" t="s">
        <v>9579</v>
      </c>
      <c r="H8711" s="26" t="s">
        <v>133</v>
      </c>
      <c r="I8711" s="26" t="s">
        <v>11288</v>
      </c>
      <c r="J8711" s="26" t="s">
        <v>37524</v>
      </c>
      <c r="K8711" s="26" t="s">
        <v>9582</v>
      </c>
      <c r="L8711" s="26" t="s">
        <v>37525</v>
      </c>
      <c r="M8711" s="26">
        <v>380978985943</v>
      </c>
      <c r="N8711" s="26">
        <v>1222082007</v>
      </c>
    </row>
    <row r="8712" spans="1:14">
      <c r="A8712" s="26" t="s">
        <v>2309</v>
      </c>
      <c r="B8712" s="26" t="s">
        <v>2310</v>
      </c>
      <c r="C8712" s="26">
        <v>37899888</v>
      </c>
      <c r="D8712" s="26" t="s">
        <v>24</v>
      </c>
      <c r="E8712" s="26" t="s">
        <v>37526</v>
      </c>
      <c r="F8712" s="26" t="s">
        <v>37527</v>
      </c>
      <c r="G8712" s="26" t="s">
        <v>9586</v>
      </c>
      <c r="H8712" s="26" t="s">
        <v>133</v>
      </c>
      <c r="I8712" s="26" t="s">
        <v>146</v>
      </c>
      <c r="J8712" s="26" t="s">
        <v>146</v>
      </c>
      <c r="K8712" s="26" t="s">
        <v>9597</v>
      </c>
      <c r="L8712" s="26" t="s">
        <v>37528</v>
      </c>
      <c r="M8712" s="26">
        <v>380671296118</v>
      </c>
      <c r="N8712" s="26">
        <v>1210100000</v>
      </c>
    </row>
    <row r="8713" spans="1:14">
      <c r="A8713" s="26" t="s">
        <v>1799</v>
      </c>
      <c r="B8713" s="26" t="s">
        <v>1800</v>
      </c>
      <c r="C8713" s="26">
        <v>1982577</v>
      </c>
      <c r="D8713" s="26" t="s">
        <v>780</v>
      </c>
      <c r="E8713" s="26" t="s">
        <v>37529</v>
      </c>
      <c r="F8713" s="26" t="s">
        <v>37530</v>
      </c>
      <c r="G8713" s="26" t="s">
        <v>9601</v>
      </c>
      <c r="H8713" s="26" t="s">
        <v>27</v>
      </c>
      <c r="I8713" s="26" t="s">
        <v>16303</v>
      </c>
      <c r="J8713" s="26" t="s">
        <v>37531</v>
      </c>
      <c r="K8713" s="26" t="s">
        <v>9582</v>
      </c>
      <c r="L8713" s="26" t="s">
        <v>37532</v>
      </c>
      <c r="M8713" s="26">
        <v>761411847237</v>
      </c>
      <c r="N8713" s="26">
        <v>522286602</v>
      </c>
    </row>
    <row r="8714" spans="1:14">
      <c r="A8714" s="26" t="s">
        <v>7343</v>
      </c>
      <c r="B8714" s="26" t="s">
        <v>7342</v>
      </c>
      <c r="C8714" s="26">
        <v>1110854</v>
      </c>
      <c r="D8714" s="26" t="s">
        <v>780</v>
      </c>
      <c r="E8714" s="26" t="s">
        <v>37533</v>
      </c>
      <c r="F8714" s="26" t="s">
        <v>37534</v>
      </c>
      <c r="G8714" s="26" t="s">
        <v>9601</v>
      </c>
      <c r="H8714" s="26" t="s">
        <v>1025</v>
      </c>
      <c r="J8714" s="26" t="s">
        <v>1034</v>
      </c>
      <c r="K8714" s="26" t="s">
        <v>9597</v>
      </c>
      <c r="L8714" s="26" t="s">
        <v>37535</v>
      </c>
      <c r="M8714" s="26">
        <v>380544792227</v>
      </c>
      <c r="N8714" s="26">
        <v>5910400000</v>
      </c>
    </row>
    <row r="8715" spans="1:14">
      <c r="A8715" s="26" t="s">
        <v>7851</v>
      </c>
      <c r="B8715" s="26" t="s">
        <v>7852</v>
      </c>
      <c r="C8715" s="26">
        <v>38248739</v>
      </c>
      <c r="D8715" s="26" t="s">
        <v>24</v>
      </c>
      <c r="E8715" s="26" t="s">
        <v>37536</v>
      </c>
      <c r="F8715" s="26" t="s">
        <v>37537</v>
      </c>
      <c r="G8715" s="26" t="s">
        <v>9591</v>
      </c>
      <c r="H8715" s="26" t="s">
        <v>1122</v>
      </c>
      <c r="I8715" s="26" t="s">
        <v>10331</v>
      </c>
      <c r="J8715" s="26" t="s">
        <v>23448</v>
      </c>
      <c r="K8715" s="26" t="s">
        <v>9582</v>
      </c>
      <c r="L8715" s="26" t="s">
        <v>37538</v>
      </c>
      <c r="M8715" s="26">
        <v>380066502039</v>
      </c>
      <c r="N8715" s="26">
        <v>6320483704</v>
      </c>
    </row>
    <row r="8716" spans="1:14">
      <c r="A8716" s="26" t="s">
        <v>6232</v>
      </c>
      <c r="B8716" s="26" t="s">
        <v>6233</v>
      </c>
      <c r="C8716" s="26">
        <v>38552185</v>
      </c>
      <c r="D8716" s="26" t="s">
        <v>24</v>
      </c>
      <c r="E8716" s="26" t="s">
        <v>37539</v>
      </c>
      <c r="F8716" s="26" t="s">
        <v>37540</v>
      </c>
      <c r="G8716" s="26" t="s">
        <v>9579</v>
      </c>
      <c r="H8716" s="26" t="s">
        <v>885</v>
      </c>
      <c r="I8716" s="26" t="s">
        <v>11207</v>
      </c>
      <c r="J8716" s="26" t="s">
        <v>11858</v>
      </c>
      <c r="K8716" s="26" t="s">
        <v>9582</v>
      </c>
      <c r="L8716" s="26" t="s">
        <v>37541</v>
      </c>
      <c r="M8716" s="26">
        <v>380967290858</v>
      </c>
      <c r="N8716" s="26">
        <v>121184202</v>
      </c>
    </row>
    <row r="8717" spans="1:14">
      <c r="A8717" s="26" t="s">
        <v>7524</v>
      </c>
      <c r="B8717" s="26" t="s">
        <v>7525</v>
      </c>
      <c r="C8717" s="26">
        <v>41614251</v>
      </c>
      <c r="D8717" s="26" t="s">
        <v>24</v>
      </c>
      <c r="E8717" s="26" t="s">
        <v>37542</v>
      </c>
      <c r="F8717" s="26" t="s">
        <v>37543</v>
      </c>
      <c r="G8717" s="26" t="s">
        <v>9579</v>
      </c>
      <c r="H8717" s="26" t="s">
        <v>1025</v>
      </c>
      <c r="I8717" s="26" t="s">
        <v>12916</v>
      </c>
      <c r="J8717" s="26" t="s">
        <v>37544</v>
      </c>
      <c r="K8717" s="26" t="s">
        <v>9582</v>
      </c>
      <c r="L8717" s="26" t="s">
        <v>37545</v>
      </c>
      <c r="M8717" s="26">
        <v>380500852443</v>
      </c>
      <c r="N8717" s="26">
        <v>5921555805</v>
      </c>
    </row>
    <row r="8718" spans="1:14">
      <c r="A8718" s="26" t="s">
        <v>5047</v>
      </c>
      <c r="B8718" s="26" t="s">
        <v>5043</v>
      </c>
      <c r="C8718" s="26">
        <v>1996409</v>
      </c>
      <c r="D8718" s="26" t="s">
        <v>24</v>
      </c>
      <c r="E8718" s="26" t="s">
        <v>37546</v>
      </c>
      <c r="F8718" s="26" t="s">
        <v>37547</v>
      </c>
      <c r="G8718" s="26" t="s">
        <v>9579</v>
      </c>
      <c r="H8718" s="26" t="s">
        <v>735</v>
      </c>
      <c r="I8718" s="26" t="s">
        <v>9721</v>
      </c>
      <c r="J8718" s="26" t="s">
        <v>37548</v>
      </c>
      <c r="K8718" s="26" t="s">
        <v>9582</v>
      </c>
      <c r="L8718" s="26" t="s">
        <v>37549</v>
      </c>
      <c r="M8718" s="26">
        <v>380325266727</v>
      </c>
      <c r="N8718" s="26">
        <v>4622785502</v>
      </c>
    </row>
    <row r="8719" spans="1:14">
      <c r="A8719" s="26" t="s">
        <v>9261</v>
      </c>
      <c r="B8719" s="26" t="s">
        <v>9262</v>
      </c>
      <c r="C8719" s="26">
        <v>42469470</v>
      </c>
      <c r="D8719" s="26" t="s">
        <v>24</v>
      </c>
      <c r="E8719" s="26" t="s">
        <v>37550</v>
      </c>
      <c r="F8719" s="26" t="s">
        <v>37551</v>
      </c>
      <c r="G8719" s="26" t="s">
        <v>9586</v>
      </c>
      <c r="H8719" s="26" t="s">
        <v>1573</v>
      </c>
      <c r="I8719" s="26" t="s">
        <v>10542</v>
      </c>
      <c r="J8719" s="26" t="s">
        <v>9263</v>
      </c>
      <c r="K8719" s="26" t="s">
        <v>9597</v>
      </c>
      <c r="L8719" s="26" t="s">
        <v>33431</v>
      </c>
      <c r="M8719" s="26">
        <v>761435358438</v>
      </c>
      <c r="N8719" s="26">
        <v>7420310300</v>
      </c>
    </row>
    <row r="8720" spans="1:14">
      <c r="A8720" s="26" t="s">
        <v>7851</v>
      </c>
      <c r="B8720" s="26" t="s">
        <v>7852</v>
      </c>
      <c r="C8720" s="26">
        <v>38248739</v>
      </c>
      <c r="D8720" s="26" t="s">
        <v>24</v>
      </c>
      <c r="E8720" s="26" t="s">
        <v>37552</v>
      </c>
      <c r="F8720" s="26" t="s">
        <v>37553</v>
      </c>
      <c r="G8720" s="26" t="s">
        <v>9586</v>
      </c>
      <c r="H8720" s="26" t="s">
        <v>1122</v>
      </c>
      <c r="I8720" s="26" t="s">
        <v>10331</v>
      </c>
      <c r="J8720" s="26" t="s">
        <v>1127</v>
      </c>
      <c r="K8720" s="26" t="s">
        <v>9597</v>
      </c>
      <c r="L8720" s="26" t="s">
        <v>37554</v>
      </c>
      <c r="M8720" s="26">
        <v>380575743013</v>
      </c>
      <c r="N8720" s="26">
        <v>1824210102</v>
      </c>
    </row>
    <row r="8721" spans="1:14">
      <c r="A8721" s="26" t="s">
        <v>6764</v>
      </c>
      <c r="B8721" s="26" t="s">
        <v>6765</v>
      </c>
      <c r="C8721" s="26">
        <v>1999448</v>
      </c>
      <c r="D8721" s="26" t="s">
        <v>780</v>
      </c>
      <c r="E8721" s="26" t="s">
        <v>37555</v>
      </c>
      <c r="F8721" s="26" t="s">
        <v>37556</v>
      </c>
      <c r="G8721" s="26" t="s">
        <v>9601</v>
      </c>
      <c r="H8721" s="26" t="s">
        <v>949</v>
      </c>
      <c r="J8721" s="26" t="s">
        <v>6762</v>
      </c>
      <c r="K8721" s="26" t="s">
        <v>9606</v>
      </c>
      <c r="L8721" s="26" t="s">
        <v>37557</v>
      </c>
      <c r="M8721" s="26">
        <v>380535791173</v>
      </c>
      <c r="N8721" s="26">
        <v>5320884904</v>
      </c>
    </row>
    <row r="8722" spans="1:14">
      <c r="A8722" s="26" t="s">
        <v>4399</v>
      </c>
      <c r="B8722" s="26" t="s">
        <v>4400</v>
      </c>
      <c r="C8722" s="26">
        <v>38462558</v>
      </c>
      <c r="D8722" s="26" t="s">
        <v>24</v>
      </c>
      <c r="E8722" s="26" t="s">
        <v>37558</v>
      </c>
      <c r="F8722" s="26" t="s">
        <v>37559</v>
      </c>
      <c r="G8722" s="26" t="s">
        <v>9579</v>
      </c>
      <c r="H8722" s="26" t="s">
        <v>576</v>
      </c>
      <c r="I8722" s="26" t="s">
        <v>11832</v>
      </c>
      <c r="J8722" s="26" t="s">
        <v>8420</v>
      </c>
      <c r="K8722" s="26" t="s">
        <v>9582</v>
      </c>
      <c r="L8722" s="26" t="s">
        <v>37560</v>
      </c>
      <c r="M8722" s="26">
        <v>380459530264</v>
      </c>
      <c r="N8722" s="26">
        <v>3220880901</v>
      </c>
    </row>
    <row r="8723" spans="1:14">
      <c r="A8723" s="26" t="s">
        <v>3266</v>
      </c>
      <c r="B8723" s="26" t="s">
        <v>3267</v>
      </c>
      <c r="C8723" s="26">
        <v>38455645</v>
      </c>
      <c r="D8723" s="26" t="s">
        <v>24</v>
      </c>
      <c r="E8723" s="26" t="s">
        <v>37561</v>
      </c>
      <c r="F8723" s="26" t="s">
        <v>37562</v>
      </c>
      <c r="G8723" s="26" t="s">
        <v>9591</v>
      </c>
      <c r="H8723" s="26" t="s">
        <v>375</v>
      </c>
      <c r="I8723" s="26" t="s">
        <v>10187</v>
      </c>
      <c r="J8723" s="26" t="s">
        <v>23233</v>
      </c>
      <c r="K8723" s="26" t="s">
        <v>9582</v>
      </c>
      <c r="L8723" s="26" t="s">
        <v>37563</v>
      </c>
      <c r="M8723" s="26">
        <v>380931286492</v>
      </c>
      <c r="N8723" s="26">
        <v>520483206</v>
      </c>
    </row>
    <row r="8724" spans="1:14">
      <c r="A8724" s="26" t="s">
        <v>4882</v>
      </c>
      <c r="B8724" s="26" t="s">
        <v>4883</v>
      </c>
      <c r="C8724" s="26">
        <v>1983714</v>
      </c>
      <c r="D8724" s="26" t="s">
        <v>780</v>
      </c>
      <c r="E8724" s="26" t="s">
        <v>37564</v>
      </c>
      <c r="F8724" s="26" t="s">
        <v>37565</v>
      </c>
      <c r="G8724" s="26" t="s">
        <v>9601</v>
      </c>
      <c r="H8724" s="26" t="s">
        <v>711</v>
      </c>
      <c r="I8724" s="26" t="s">
        <v>14610</v>
      </c>
      <c r="J8724" s="26" t="s">
        <v>731</v>
      </c>
      <c r="K8724" s="26" t="s">
        <v>9597</v>
      </c>
      <c r="L8724" s="26" t="s">
        <v>37566</v>
      </c>
      <c r="M8724" s="26">
        <v>380506448976</v>
      </c>
      <c r="N8724" s="26">
        <v>4425110100</v>
      </c>
    </row>
    <row r="8725" spans="1:14">
      <c r="A8725" s="26" t="s">
        <v>9339</v>
      </c>
      <c r="B8725" s="26" t="s">
        <v>9340</v>
      </c>
      <c r="C8725" s="26">
        <v>38860558</v>
      </c>
      <c r="D8725" s="26" t="s">
        <v>24</v>
      </c>
      <c r="E8725" s="26" t="s">
        <v>37567</v>
      </c>
      <c r="F8725" s="26" t="s">
        <v>37568</v>
      </c>
      <c r="G8725" s="26" t="s">
        <v>9586</v>
      </c>
      <c r="H8725" s="26" t="s">
        <v>1573</v>
      </c>
      <c r="I8725" s="26" t="s">
        <v>10080</v>
      </c>
      <c r="J8725" s="26" t="s">
        <v>9432</v>
      </c>
      <c r="K8725" s="26" t="s">
        <v>9582</v>
      </c>
      <c r="L8725" s="26" t="s">
        <v>37569</v>
      </c>
      <c r="M8725" s="26">
        <v>380463165275</v>
      </c>
      <c r="N8725" s="26">
        <v>7124686601</v>
      </c>
    </row>
    <row r="8726" spans="1:14">
      <c r="A8726" s="26" t="s">
        <v>2564</v>
      </c>
      <c r="B8726" s="26" t="s">
        <v>2565</v>
      </c>
      <c r="C8726" s="26">
        <v>37516942</v>
      </c>
      <c r="D8726" s="26" t="s">
        <v>24</v>
      </c>
      <c r="E8726" s="26" t="s">
        <v>37570</v>
      </c>
      <c r="F8726" s="26" t="s">
        <v>37571</v>
      </c>
      <c r="G8726" s="26" t="s">
        <v>9586</v>
      </c>
      <c r="H8726" s="26" t="s">
        <v>133</v>
      </c>
      <c r="I8726" s="26" t="s">
        <v>11288</v>
      </c>
      <c r="J8726" s="26" t="s">
        <v>1222</v>
      </c>
      <c r="K8726" s="26" t="s">
        <v>9582</v>
      </c>
      <c r="L8726" s="26" t="s">
        <v>37572</v>
      </c>
      <c r="M8726" s="26">
        <v>761543681285</v>
      </c>
      <c r="N8726" s="26">
        <v>122785103</v>
      </c>
    </row>
    <row r="8727" spans="1:14">
      <c r="A8727" s="26" t="s">
        <v>4191</v>
      </c>
      <c r="B8727" s="26" t="s">
        <v>4192</v>
      </c>
      <c r="C8727" s="26">
        <v>42425758</v>
      </c>
      <c r="D8727" s="26" t="s">
        <v>24</v>
      </c>
      <c r="E8727" s="26" t="s">
        <v>37573</v>
      </c>
      <c r="F8727" s="26" t="s">
        <v>37574</v>
      </c>
      <c r="G8727" s="26" t="s">
        <v>9586</v>
      </c>
      <c r="H8727" s="26" t="s">
        <v>506</v>
      </c>
      <c r="I8727" s="26" t="s">
        <v>9951</v>
      </c>
      <c r="J8727" s="26" t="s">
        <v>37575</v>
      </c>
      <c r="K8727" s="26" t="s">
        <v>9582</v>
      </c>
      <c r="L8727" s="26" t="s">
        <v>37576</v>
      </c>
      <c r="M8727" s="26">
        <v>380667361518</v>
      </c>
      <c r="N8727" s="26">
        <v>2625681301</v>
      </c>
    </row>
    <row r="8728" spans="1:14">
      <c r="A8728" s="26" t="s">
        <v>4188</v>
      </c>
      <c r="B8728" s="26" t="s">
        <v>4189</v>
      </c>
      <c r="C8728" s="26">
        <v>42588563</v>
      </c>
      <c r="D8728" s="26" t="s">
        <v>24</v>
      </c>
      <c r="E8728" s="26" t="s">
        <v>37577</v>
      </c>
      <c r="F8728" s="26" t="s">
        <v>10880</v>
      </c>
      <c r="G8728" s="26" t="s">
        <v>9586</v>
      </c>
      <c r="H8728" s="26" t="s">
        <v>506</v>
      </c>
      <c r="I8728" s="26" t="s">
        <v>10881</v>
      </c>
      <c r="J8728" s="26" t="s">
        <v>10882</v>
      </c>
      <c r="K8728" s="26" t="s">
        <v>9582</v>
      </c>
      <c r="L8728" s="26" t="s">
        <v>10883</v>
      </c>
      <c r="M8728" s="26">
        <v>380347291758</v>
      </c>
      <c r="N8728" s="26">
        <v>2622884802</v>
      </c>
    </row>
    <row r="8729" spans="1:14">
      <c r="A8729" s="26" t="s">
        <v>3218</v>
      </c>
      <c r="B8729" s="26" t="s">
        <v>3219</v>
      </c>
      <c r="C8729" s="26">
        <v>38796636</v>
      </c>
      <c r="D8729" s="26" t="s">
        <v>24</v>
      </c>
      <c r="E8729" s="26" t="s">
        <v>37578</v>
      </c>
      <c r="F8729" s="26" t="s">
        <v>37579</v>
      </c>
      <c r="G8729" s="26" t="s">
        <v>9586</v>
      </c>
      <c r="H8729" s="26" t="s">
        <v>375</v>
      </c>
      <c r="I8729" s="26" t="s">
        <v>11784</v>
      </c>
      <c r="J8729" s="26" t="s">
        <v>3217</v>
      </c>
      <c r="K8729" s="26" t="s">
        <v>9597</v>
      </c>
      <c r="L8729" s="26" t="s">
        <v>37580</v>
      </c>
      <c r="M8729" s="26">
        <v>380972554407</v>
      </c>
      <c r="N8729" s="26">
        <v>1824210100</v>
      </c>
    </row>
    <row r="8730" spans="1:14">
      <c r="A8730" s="26" t="s">
        <v>4423</v>
      </c>
      <c r="B8730" s="26" t="s">
        <v>4424</v>
      </c>
      <c r="C8730" s="26">
        <v>38571999</v>
      </c>
      <c r="D8730" s="26" t="s">
        <v>24</v>
      </c>
      <c r="E8730" s="26" t="s">
        <v>37581</v>
      </c>
      <c r="F8730" s="26" t="s">
        <v>11711</v>
      </c>
      <c r="G8730" s="26" t="s">
        <v>9586</v>
      </c>
      <c r="H8730" s="26" t="s">
        <v>576</v>
      </c>
      <c r="J8730" s="26" t="s">
        <v>623</v>
      </c>
      <c r="K8730" s="26" t="s">
        <v>9597</v>
      </c>
      <c r="L8730" s="26" t="s">
        <v>37582</v>
      </c>
      <c r="M8730" s="26">
        <v>380459761162</v>
      </c>
      <c r="N8730" s="26">
        <v>3210900000</v>
      </c>
    </row>
    <row r="8731" spans="1:14">
      <c r="A8731" s="26" t="s">
        <v>6683</v>
      </c>
      <c r="B8731" s="26" t="s">
        <v>6684</v>
      </c>
      <c r="C8731" s="26">
        <v>1204147</v>
      </c>
      <c r="D8731" s="26" t="s">
        <v>780</v>
      </c>
      <c r="E8731" s="26" t="s">
        <v>37583</v>
      </c>
      <c r="F8731" s="26" t="s">
        <v>37584</v>
      </c>
      <c r="G8731" s="26" t="s">
        <v>9601</v>
      </c>
      <c r="H8731" s="26" t="s">
        <v>949</v>
      </c>
      <c r="J8731" s="26" t="s">
        <v>962</v>
      </c>
      <c r="K8731" s="26" t="s">
        <v>9597</v>
      </c>
      <c r="L8731" s="26" t="s">
        <v>37585</v>
      </c>
      <c r="M8731" s="26">
        <v>380674633099</v>
      </c>
      <c r="N8731" s="26">
        <v>5310400000</v>
      </c>
    </row>
    <row r="8732" spans="1:14">
      <c r="A8732" s="26" t="s">
        <v>3975</v>
      </c>
      <c r="B8732" s="26" t="s">
        <v>3976</v>
      </c>
      <c r="C8732" s="26">
        <v>1993374</v>
      </c>
      <c r="D8732" s="26" t="s">
        <v>780</v>
      </c>
      <c r="E8732" s="26" t="s">
        <v>37586</v>
      </c>
      <c r="F8732" s="26" t="s">
        <v>37587</v>
      </c>
      <c r="G8732" s="26" t="s">
        <v>9601</v>
      </c>
      <c r="H8732" s="26" t="s">
        <v>506</v>
      </c>
      <c r="I8732" s="26" t="s">
        <v>13222</v>
      </c>
      <c r="J8732" s="26" t="s">
        <v>3977</v>
      </c>
      <c r="K8732" s="26" t="s">
        <v>9606</v>
      </c>
      <c r="L8732" s="26" t="s">
        <v>37588</v>
      </c>
      <c r="M8732" s="26">
        <v>760686442130</v>
      </c>
      <c r="N8732" s="26">
        <v>2323083503</v>
      </c>
    </row>
    <row r="8733" spans="1:14">
      <c r="A8733" s="26" t="s">
        <v>5203</v>
      </c>
      <c r="B8733" s="26" t="s">
        <v>5204</v>
      </c>
      <c r="C8733" s="26">
        <v>1996740</v>
      </c>
      <c r="D8733" s="26" t="s">
        <v>780</v>
      </c>
      <c r="E8733" s="26" t="s">
        <v>37589</v>
      </c>
      <c r="F8733" s="26" t="s">
        <v>37590</v>
      </c>
      <c r="G8733" s="26" t="s">
        <v>9601</v>
      </c>
      <c r="H8733" s="26" t="s">
        <v>735</v>
      </c>
      <c r="J8733" s="26" t="s">
        <v>791</v>
      </c>
      <c r="K8733" s="26" t="s">
        <v>9597</v>
      </c>
      <c r="L8733" s="26" t="s">
        <v>37591</v>
      </c>
      <c r="M8733" s="26">
        <v>760830182354</v>
      </c>
      <c r="N8733" s="26">
        <v>4611800000</v>
      </c>
    </row>
    <row r="8734" spans="1:14">
      <c r="A8734" s="26" t="s">
        <v>4260</v>
      </c>
      <c r="B8734" s="26" t="s">
        <v>4261</v>
      </c>
      <c r="C8734" s="26">
        <v>42417490</v>
      </c>
      <c r="D8734" s="26" t="s">
        <v>24</v>
      </c>
      <c r="E8734" s="26" t="s">
        <v>37592</v>
      </c>
      <c r="F8734" s="26" t="s">
        <v>37593</v>
      </c>
      <c r="G8734" s="26" t="s">
        <v>9586</v>
      </c>
      <c r="H8734" s="26" t="s">
        <v>506</v>
      </c>
      <c r="J8734" s="26" t="s">
        <v>37594</v>
      </c>
      <c r="K8734" s="26" t="s">
        <v>9582</v>
      </c>
      <c r="L8734" s="26" t="s">
        <v>37595</v>
      </c>
      <c r="M8734" s="26">
        <v>380966328680</v>
      </c>
      <c r="N8734" s="26">
        <v>2620883001</v>
      </c>
    </row>
    <row r="8735" spans="1:14">
      <c r="A8735" s="26" t="s">
        <v>1757</v>
      </c>
      <c r="B8735" s="26" t="s">
        <v>1758</v>
      </c>
      <c r="C8735" s="26">
        <v>41007217</v>
      </c>
      <c r="D8735" s="26" t="s">
        <v>24</v>
      </c>
      <c r="E8735" s="26" t="s">
        <v>37596</v>
      </c>
      <c r="F8735" s="26" t="s">
        <v>37597</v>
      </c>
      <c r="G8735" s="26" t="s">
        <v>9586</v>
      </c>
      <c r="H8735" s="26" t="s">
        <v>27</v>
      </c>
      <c r="I8735" s="26" t="s">
        <v>11743</v>
      </c>
      <c r="J8735" s="26" t="s">
        <v>1761</v>
      </c>
      <c r="K8735" s="26" t="s">
        <v>9597</v>
      </c>
      <c r="L8735" s="26" t="s">
        <v>37598</v>
      </c>
      <c r="M8735" s="26">
        <v>380434522222</v>
      </c>
      <c r="N8735" s="26">
        <v>521210100</v>
      </c>
    </row>
    <row r="8736" spans="1:14">
      <c r="A8736" s="26" t="s">
        <v>3428</v>
      </c>
      <c r="B8736" s="26" t="s">
        <v>3429</v>
      </c>
      <c r="C8736" s="26" t="s">
        <v>1604</v>
      </c>
      <c r="D8736" s="26" t="s">
        <v>24</v>
      </c>
      <c r="E8736" s="26" t="s">
        <v>37599</v>
      </c>
      <c r="F8736" s="26" t="s">
        <v>22586</v>
      </c>
      <c r="G8736" s="26" t="s">
        <v>9591</v>
      </c>
      <c r="H8736" s="26" t="s">
        <v>392</v>
      </c>
      <c r="J8736" s="26" t="s">
        <v>11322</v>
      </c>
      <c r="K8736" s="26" t="s">
        <v>9597</v>
      </c>
      <c r="L8736" s="26" t="s">
        <v>22587</v>
      </c>
      <c r="M8736" s="26">
        <v>380500745747</v>
      </c>
      <c r="N8736" s="26" t="e">
        <v>#N/A</v>
      </c>
    </row>
    <row r="8737" spans="1:14">
      <c r="A8737" s="26" t="s">
        <v>2349</v>
      </c>
      <c r="B8737" s="26" t="s">
        <v>2350</v>
      </c>
      <c r="C8737" s="26">
        <v>36641092</v>
      </c>
      <c r="D8737" s="26" t="s">
        <v>780</v>
      </c>
      <c r="E8737" s="26" t="s">
        <v>37600</v>
      </c>
      <c r="F8737" s="26" t="s">
        <v>37601</v>
      </c>
      <c r="G8737" s="26" t="s">
        <v>9601</v>
      </c>
      <c r="H8737" s="26" t="s">
        <v>133</v>
      </c>
      <c r="J8737" s="26" t="s">
        <v>146</v>
      </c>
      <c r="K8737" s="26" t="s">
        <v>9597</v>
      </c>
      <c r="L8737" s="26" t="s">
        <v>21551</v>
      </c>
      <c r="M8737" s="26">
        <v>380504804098</v>
      </c>
      <c r="N8737" s="26">
        <v>1210100000</v>
      </c>
    </row>
    <row r="8738" spans="1:14">
      <c r="A8738" s="26" t="s">
        <v>6428</v>
      </c>
      <c r="B8738" s="26" t="s">
        <v>6429</v>
      </c>
      <c r="C8738" s="26">
        <v>1111138</v>
      </c>
      <c r="D8738" s="26" t="s">
        <v>780</v>
      </c>
      <c r="E8738" s="26" t="s">
        <v>37602</v>
      </c>
      <c r="F8738" s="26" t="s">
        <v>37603</v>
      </c>
      <c r="G8738" s="26" t="s">
        <v>9601</v>
      </c>
      <c r="H8738" s="26" t="s">
        <v>885</v>
      </c>
      <c r="J8738" s="26" t="s">
        <v>910</v>
      </c>
      <c r="K8738" s="26" t="s">
        <v>9597</v>
      </c>
      <c r="L8738" s="26" t="s">
        <v>37604</v>
      </c>
      <c r="M8738" s="26">
        <v>380674800911</v>
      </c>
      <c r="N8738" s="26">
        <v>5110100000</v>
      </c>
    </row>
    <row r="8739" spans="1:14">
      <c r="A8739" s="26" t="s">
        <v>7404</v>
      </c>
      <c r="B8739" s="26" t="s">
        <v>7405</v>
      </c>
      <c r="C8739" s="26">
        <v>37344850</v>
      </c>
      <c r="D8739" s="26" t="s">
        <v>24</v>
      </c>
      <c r="E8739" s="26" t="s">
        <v>37605</v>
      </c>
      <c r="F8739" s="26" t="s">
        <v>37606</v>
      </c>
      <c r="G8739" s="26" t="s">
        <v>9586</v>
      </c>
      <c r="H8739" s="26" t="s">
        <v>1025</v>
      </c>
      <c r="I8739" s="26" t="s">
        <v>12258</v>
      </c>
      <c r="J8739" s="26" t="s">
        <v>1446</v>
      </c>
      <c r="K8739" s="26" t="s">
        <v>9582</v>
      </c>
      <c r="L8739" s="26" t="s">
        <v>37607</v>
      </c>
      <c r="M8739" s="26">
        <v>380544751151</v>
      </c>
      <c r="N8739" s="26">
        <v>124388803</v>
      </c>
    </row>
    <row r="8740" spans="1:14">
      <c r="A8740" s="26" t="s">
        <v>8494</v>
      </c>
      <c r="B8740" s="26" t="s">
        <v>8495</v>
      </c>
      <c r="C8740" s="26">
        <v>37949226</v>
      </c>
      <c r="D8740" s="26" t="s">
        <v>24</v>
      </c>
      <c r="E8740" s="26" t="s">
        <v>37608</v>
      </c>
      <c r="F8740" s="26" t="s">
        <v>37609</v>
      </c>
      <c r="G8740" s="26" t="s">
        <v>9586</v>
      </c>
      <c r="H8740" s="26" t="s">
        <v>1269</v>
      </c>
      <c r="I8740" s="26" t="s">
        <v>23182</v>
      </c>
      <c r="J8740" s="26" t="s">
        <v>37610</v>
      </c>
      <c r="K8740" s="26" t="s">
        <v>9582</v>
      </c>
      <c r="L8740" s="26" t="s">
        <v>37611</v>
      </c>
      <c r="M8740" s="26">
        <v>761237750997</v>
      </c>
      <c r="N8740" s="26">
        <v>6523884001</v>
      </c>
    </row>
    <row r="8741" spans="1:14">
      <c r="A8741" s="26" t="s">
        <v>5498</v>
      </c>
      <c r="B8741" s="26" t="s">
        <v>5499</v>
      </c>
      <c r="C8741" s="26">
        <v>38945065</v>
      </c>
      <c r="D8741" s="26" t="s">
        <v>24</v>
      </c>
      <c r="E8741" s="26" t="s">
        <v>37612</v>
      </c>
      <c r="F8741" s="26" t="s">
        <v>37613</v>
      </c>
      <c r="G8741" s="26" t="s">
        <v>9586</v>
      </c>
      <c r="H8741" s="26" t="s">
        <v>799</v>
      </c>
      <c r="J8741" s="26" t="s">
        <v>800</v>
      </c>
      <c r="K8741" s="26" t="s">
        <v>9597</v>
      </c>
      <c r="L8741" s="26" t="s">
        <v>37614</v>
      </c>
      <c r="M8741" s="26">
        <v>380445266091</v>
      </c>
      <c r="N8741" s="26">
        <v>4822784009</v>
      </c>
    </row>
    <row r="8742" spans="1:14">
      <c r="A8742" s="26" t="s">
        <v>8553</v>
      </c>
      <c r="B8742" s="26" t="s">
        <v>8554</v>
      </c>
      <c r="C8742" s="26">
        <v>2009873</v>
      </c>
      <c r="D8742" s="26" t="s">
        <v>780</v>
      </c>
      <c r="E8742" s="26" t="s">
        <v>37615</v>
      </c>
      <c r="F8742" s="26" t="s">
        <v>37616</v>
      </c>
      <c r="G8742" s="26" t="s">
        <v>9601</v>
      </c>
      <c r="H8742" s="26" t="s">
        <v>1269</v>
      </c>
      <c r="J8742" s="26" t="s">
        <v>1298</v>
      </c>
      <c r="K8742" s="26" t="s">
        <v>9597</v>
      </c>
      <c r="L8742" s="26" t="s">
        <v>37617</v>
      </c>
      <c r="M8742" s="26">
        <v>380552225190</v>
      </c>
      <c r="N8742" s="26">
        <v>6510100000</v>
      </c>
    </row>
    <row r="8743" spans="1:14">
      <c r="A8743" s="26" t="s">
        <v>8576</v>
      </c>
      <c r="B8743" s="26" t="s">
        <v>8560</v>
      </c>
      <c r="C8743" s="26">
        <v>2004120</v>
      </c>
      <c r="D8743" s="26" t="s">
        <v>24</v>
      </c>
      <c r="E8743" s="26" t="s">
        <v>37618</v>
      </c>
      <c r="F8743" s="26" t="s">
        <v>37619</v>
      </c>
      <c r="G8743" s="26" t="s">
        <v>9586</v>
      </c>
      <c r="H8743" s="26" t="s">
        <v>1269</v>
      </c>
      <c r="J8743" s="26" t="s">
        <v>1298</v>
      </c>
      <c r="K8743" s="26" t="s">
        <v>9597</v>
      </c>
      <c r="L8743" s="26" t="s">
        <v>15617</v>
      </c>
      <c r="M8743" s="26">
        <v>761505049209</v>
      </c>
      <c r="N8743" s="26">
        <v>6510100000</v>
      </c>
    </row>
    <row r="8744" spans="1:14">
      <c r="A8744" s="26" t="s">
        <v>1998</v>
      </c>
      <c r="B8744" s="26" t="s">
        <v>1999</v>
      </c>
      <c r="C8744" s="26">
        <v>1982940</v>
      </c>
      <c r="D8744" s="26" t="s">
        <v>24</v>
      </c>
      <c r="E8744" s="26" t="s">
        <v>37620</v>
      </c>
      <c r="F8744" s="26" t="s">
        <v>37621</v>
      </c>
      <c r="G8744" s="26" t="s">
        <v>9586</v>
      </c>
      <c r="H8744" s="26" t="s">
        <v>103</v>
      </c>
      <c r="I8744" s="26" t="s">
        <v>11165</v>
      </c>
      <c r="J8744" s="26" t="s">
        <v>37622</v>
      </c>
      <c r="K8744" s="26" t="s">
        <v>9582</v>
      </c>
      <c r="L8744" s="26" t="s">
        <v>37623</v>
      </c>
      <c r="M8744" s="26">
        <v>380335271515</v>
      </c>
      <c r="N8744" s="26">
        <v>722184001</v>
      </c>
    </row>
    <row r="8745" spans="1:14">
      <c r="A8745" s="26" t="s">
        <v>9399</v>
      </c>
      <c r="B8745" s="26" t="s">
        <v>9400</v>
      </c>
      <c r="C8745" s="26">
        <v>38955665</v>
      </c>
      <c r="D8745" s="26" t="s">
        <v>24</v>
      </c>
      <c r="E8745" s="26" t="s">
        <v>37624</v>
      </c>
      <c r="F8745" s="26" t="s">
        <v>37625</v>
      </c>
      <c r="G8745" s="26" t="s">
        <v>9579</v>
      </c>
      <c r="H8745" s="26" t="s">
        <v>1573</v>
      </c>
      <c r="I8745" s="26" t="s">
        <v>10158</v>
      </c>
      <c r="J8745" s="26" t="s">
        <v>37626</v>
      </c>
      <c r="K8745" s="26" t="s">
        <v>9582</v>
      </c>
      <c r="L8745" s="26" t="s">
        <v>37627</v>
      </c>
      <c r="M8745" s="26">
        <v>380462687680</v>
      </c>
      <c r="N8745" s="26">
        <v>7425589304</v>
      </c>
    </row>
    <row r="8746" spans="1:14">
      <c r="A8746" s="26" t="s">
        <v>5205</v>
      </c>
      <c r="B8746" s="26" t="s">
        <v>5206</v>
      </c>
      <c r="C8746" s="26" t="s">
        <v>1604</v>
      </c>
      <c r="D8746" s="26" t="s">
        <v>24</v>
      </c>
      <c r="E8746" s="26" t="s">
        <v>37628</v>
      </c>
      <c r="F8746" s="26" t="s">
        <v>19799</v>
      </c>
      <c r="G8746" s="26" t="s">
        <v>9586</v>
      </c>
      <c r="H8746" s="26" t="s">
        <v>735</v>
      </c>
      <c r="J8746" s="26" t="s">
        <v>740</v>
      </c>
      <c r="K8746" s="26" t="s">
        <v>9597</v>
      </c>
      <c r="L8746" s="26" t="s">
        <v>37629</v>
      </c>
      <c r="M8746" s="26">
        <v>380322600343</v>
      </c>
      <c r="N8746" s="26">
        <v>1221881203</v>
      </c>
    </row>
    <row r="8747" spans="1:14">
      <c r="A8747" s="26" t="s">
        <v>3211</v>
      </c>
      <c r="B8747" s="26" t="s">
        <v>3212</v>
      </c>
      <c r="C8747" s="26">
        <v>13549905</v>
      </c>
      <c r="D8747" s="26" t="s">
        <v>780</v>
      </c>
      <c r="E8747" s="26" t="s">
        <v>37630</v>
      </c>
      <c r="F8747" s="26" t="s">
        <v>20051</v>
      </c>
      <c r="G8747" s="26" t="s">
        <v>9601</v>
      </c>
      <c r="H8747" s="26" t="s">
        <v>375</v>
      </c>
      <c r="I8747" s="26" t="s">
        <v>388</v>
      </c>
      <c r="J8747" s="26" t="s">
        <v>37631</v>
      </c>
      <c r="K8747" s="26" t="s">
        <v>9582</v>
      </c>
      <c r="L8747" s="26" t="s">
        <v>37632</v>
      </c>
      <c r="M8747" s="26">
        <v>380975872935</v>
      </c>
      <c r="N8747" s="26">
        <v>1824087401</v>
      </c>
    </row>
    <row r="8748" spans="1:14">
      <c r="A8748" s="26" t="s">
        <v>4324</v>
      </c>
      <c r="B8748" s="26" t="s">
        <v>4325</v>
      </c>
      <c r="C8748" s="26">
        <v>41750202</v>
      </c>
      <c r="D8748" s="26" t="s">
        <v>24</v>
      </c>
      <c r="E8748" s="26" t="s">
        <v>37633</v>
      </c>
      <c r="F8748" s="26" t="s">
        <v>37634</v>
      </c>
      <c r="G8748" s="26" t="s">
        <v>9586</v>
      </c>
      <c r="H8748" s="26" t="s">
        <v>576</v>
      </c>
      <c r="J8748" s="26" t="s">
        <v>4326</v>
      </c>
      <c r="K8748" s="26" t="s">
        <v>9597</v>
      </c>
      <c r="L8748" s="26" t="s">
        <v>37635</v>
      </c>
      <c r="M8748" s="26">
        <v>380459561050</v>
      </c>
      <c r="N8748" s="26">
        <v>3210500000</v>
      </c>
    </row>
    <row r="8749" spans="1:14">
      <c r="A8749" s="26" t="s">
        <v>2851</v>
      </c>
      <c r="B8749" s="26" t="s">
        <v>2852</v>
      </c>
      <c r="C8749" s="26">
        <v>13491258</v>
      </c>
      <c r="D8749" s="26" t="s">
        <v>1701</v>
      </c>
      <c r="E8749" s="26" t="s">
        <v>37636</v>
      </c>
      <c r="F8749" s="26" t="s">
        <v>37637</v>
      </c>
      <c r="G8749" s="26" t="s">
        <v>9601</v>
      </c>
      <c r="H8749" s="26" t="s">
        <v>258</v>
      </c>
      <c r="J8749" s="26" t="s">
        <v>12561</v>
      </c>
      <c r="K8749" s="26" t="s">
        <v>9597</v>
      </c>
      <c r="L8749" s="26" t="s">
        <v>37638</v>
      </c>
      <c r="M8749" s="26">
        <v>380505219252</v>
      </c>
      <c r="N8749" s="26">
        <v>1411270300</v>
      </c>
    </row>
    <row r="8750" spans="1:14">
      <c r="A8750" s="26" t="s">
        <v>1855</v>
      </c>
      <c r="B8750" s="26" t="s">
        <v>1856</v>
      </c>
      <c r="C8750" s="26">
        <v>37179654</v>
      </c>
      <c r="D8750" s="26" t="s">
        <v>24</v>
      </c>
      <c r="E8750" s="26" t="s">
        <v>37639</v>
      </c>
      <c r="F8750" s="26" t="s">
        <v>37640</v>
      </c>
      <c r="G8750" s="26" t="s">
        <v>9586</v>
      </c>
      <c r="H8750" s="26" t="s">
        <v>27</v>
      </c>
      <c r="I8750" s="26" t="s">
        <v>14152</v>
      </c>
      <c r="J8750" s="26" t="s">
        <v>1859</v>
      </c>
      <c r="K8750" s="26" t="s">
        <v>9597</v>
      </c>
      <c r="L8750" s="26" t="s">
        <v>14153</v>
      </c>
      <c r="M8750" s="26">
        <v>380976423419</v>
      </c>
      <c r="N8750" s="26">
        <v>523410100</v>
      </c>
    </row>
    <row r="8751" spans="1:14">
      <c r="A8751" s="26" t="s">
        <v>5558</v>
      </c>
      <c r="B8751" s="26" t="s">
        <v>5559</v>
      </c>
      <c r="C8751" s="26">
        <v>38961113</v>
      </c>
      <c r="D8751" s="26" t="s">
        <v>24</v>
      </c>
      <c r="E8751" s="26" t="s">
        <v>37641</v>
      </c>
      <c r="F8751" s="26" t="s">
        <v>37642</v>
      </c>
      <c r="G8751" s="26" t="s">
        <v>9586</v>
      </c>
      <c r="H8751" s="26" t="s">
        <v>799</v>
      </c>
      <c r="J8751" s="26" t="s">
        <v>800</v>
      </c>
      <c r="K8751" s="26" t="s">
        <v>9597</v>
      </c>
      <c r="L8751" s="26" t="s">
        <v>37643</v>
      </c>
      <c r="M8751" s="26">
        <v>380444022203</v>
      </c>
      <c r="N8751" s="26">
        <v>4822784009</v>
      </c>
    </row>
    <row r="8752" spans="1:14">
      <c r="A8752" s="26" t="s">
        <v>1673</v>
      </c>
      <c r="B8752" s="26" t="s">
        <v>1674</v>
      </c>
      <c r="C8752" s="26">
        <v>38055061</v>
      </c>
      <c r="D8752" s="26" t="s">
        <v>24</v>
      </c>
      <c r="E8752" s="26" t="s">
        <v>37644</v>
      </c>
      <c r="F8752" s="26" t="s">
        <v>37645</v>
      </c>
      <c r="G8752" s="26" t="s">
        <v>9586</v>
      </c>
      <c r="H8752" s="26" t="s">
        <v>27</v>
      </c>
      <c r="J8752" s="26" t="s">
        <v>36</v>
      </c>
      <c r="K8752" s="26" t="s">
        <v>9597</v>
      </c>
      <c r="L8752" s="26" t="s">
        <v>10535</v>
      </c>
      <c r="M8752" s="26">
        <v>380432670212</v>
      </c>
      <c r="N8752" s="26">
        <v>510100000</v>
      </c>
    </row>
    <row r="8753" spans="1:14">
      <c r="A8753" s="26" t="s">
        <v>2766</v>
      </c>
      <c r="B8753" s="26" t="s">
        <v>2767</v>
      </c>
      <c r="C8753" s="26">
        <v>36729598</v>
      </c>
      <c r="D8753" s="26" t="s">
        <v>24</v>
      </c>
      <c r="E8753" s="26" t="s">
        <v>37646</v>
      </c>
      <c r="F8753" s="26" t="s">
        <v>37647</v>
      </c>
      <c r="G8753" s="26" t="s">
        <v>9579</v>
      </c>
      <c r="H8753" s="26" t="s">
        <v>133</v>
      </c>
      <c r="I8753" s="26" t="s">
        <v>9717</v>
      </c>
      <c r="J8753" s="26" t="s">
        <v>37648</v>
      </c>
      <c r="K8753" s="26" t="s">
        <v>9582</v>
      </c>
      <c r="L8753" s="26" t="s">
        <v>37649</v>
      </c>
      <c r="M8753" s="26">
        <v>380977932101</v>
      </c>
      <c r="N8753" s="26">
        <v>1225884821</v>
      </c>
    </row>
    <row r="8754" spans="1:14">
      <c r="A8754" s="26" t="s">
        <v>3230</v>
      </c>
      <c r="B8754" s="26" t="s">
        <v>3231</v>
      </c>
      <c r="C8754" s="26">
        <v>38562298</v>
      </c>
      <c r="D8754" s="26" t="s">
        <v>24</v>
      </c>
      <c r="E8754" s="26" t="s">
        <v>37650</v>
      </c>
      <c r="F8754" s="26" t="s">
        <v>37651</v>
      </c>
      <c r="G8754" s="26" t="s">
        <v>9591</v>
      </c>
      <c r="H8754" s="26" t="s">
        <v>375</v>
      </c>
      <c r="I8754" s="26" t="s">
        <v>9592</v>
      </c>
      <c r="J8754" s="26" t="s">
        <v>31846</v>
      </c>
      <c r="K8754" s="26" t="s">
        <v>9582</v>
      </c>
      <c r="L8754" s="26" t="s">
        <v>37652</v>
      </c>
      <c r="M8754" s="26">
        <v>380968409958</v>
      </c>
      <c r="N8754" s="26">
        <v>523084402</v>
      </c>
    </row>
    <row r="8755" spans="1:14">
      <c r="A8755" s="26" t="s">
        <v>3266</v>
      </c>
      <c r="B8755" s="26" t="s">
        <v>3267</v>
      </c>
      <c r="C8755" s="26">
        <v>38455645</v>
      </c>
      <c r="D8755" s="26" t="s">
        <v>24</v>
      </c>
      <c r="E8755" s="26" t="s">
        <v>37653</v>
      </c>
      <c r="F8755" s="26" t="s">
        <v>37654</v>
      </c>
      <c r="G8755" s="26" t="s">
        <v>9591</v>
      </c>
      <c r="H8755" s="26" t="s">
        <v>375</v>
      </c>
      <c r="I8755" s="26" t="s">
        <v>10187</v>
      </c>
      <c r="J8755" s="26" t="s">
        <v>37655</v>
      </c>
      <c r="K8755" s="26" t="s">
        <v>9582</v>
      </c>
      <c r="L8755" s="26" t="s">
        <v>37656</v>
      </c>
      <c r="M8755" s="26">
        <v>380674213496</v>
      </c>
      <c r="N8755" s="26">
        <v>1821155716</v>
      </c>
    </row>
    <row r="8756" spans="1:14">
      <c r="A8756" s="26" t="s">
        <v>8498</v>
      </c>
      <c r="B8756" s="26" t="s">
        <v>8499</v>
      </c>
      <c r="C8756" s="26">
        <v>40655297</v>
      </c>
      <c r="D8756" s="26" t="s">
        <v>24</v>
      </c>
      <c r="E8756" s="26" t="s">
        <v>37657</v>
      </c>
      <c r="F8756" s="26" t="s">
        <v>37658</v>
      </c>
      <c r="G8756" s="26" t="s">
        <v>9586</v>
      </c>
      <c r="H8756" s="26" t="s">
        <v>1269</v>
      </c>
      <c r="I8756" s="26" t="s">
        <v>12727</v>
      </c>
      <c r="J8756" s="26" t="s">
        <v>8403</v>
      </c>
      <c r="K8756" s="26" t="s">
        <v>9582</v>
      </c>
      <c r="L8756" s="26" t="s">
        <v>28930</v>
      </c>
      <c r="M8756" s="26">
        <v>761532046524</v>
      </c>
      <c r="N8756" s="26">
        <v>6522380501</v>
      </c>
    </row>
    <row r="8757" spans="1:14">
      <c r="A8757" s="26" t="s">
        <v>8230</v>
      </c>
      <c r="B8757" s="26" t="s">
        <v>8088</v>
      </c>
      <c r="C8757" s="26">
        <v>2003474</v>
      </c>
      <c r="D8757" s="26" t="s">
        <v>24</v>
      </c>
      <c r="E8757" s="26" t="s">
        <v>37659</v>
      </c>
      <c r="F8757" s="26" t="s">
        <v>37660</v>
      </c>
      <c r="G8757" s="26" t="s">
        <v>9586</v>
      </c>
      <c r="H8757" s="26" t="s">
        <v>1122</v>
      </c>
      <c r="J8757" s="26" t="s">
        <v>8039</v>
      </c>
      <c r="K8757" s="26" t="s">
        <v>9597</v>
      </c>
      <c r="L8757" s="26" t="s">
        <v>24473</v>
      </c>
      <c r="M8757" s="26">
        <v>380577252710</v>
      </c>
      <c r="N8757" s="26">
        <v>6310100000</v>
      </c>
    </row>
    <row r="8758" spans="1:14">
      <c r="A8758" s="26" t="s">
        <v>4539</v>
      </c>
      <c r="B8758" s="26" t="s">
        <v>4540</v>
      </c>
      <c r="C8758" s="26">
        <v>37910005</v>
      </c>
      <c r="D8758" s="26" t="s">
        <v>24</v>
      </c>
      <c r="E8758" s="26" t="s">
        <v>37661</v>
      </c>
      <c r="F8758" s="26" t="s">
        <v>37662</v>
      </c>
      <c r="G8758" s="26" t="s">
        <v>9586</v>
      </c>
      <c r="H8758" s="26" t="s">
        <v>576</v>
      </c>
      <c r="I8758" s="26" t="s">
        <v>10212</v>
      </c>
      <c r="J8758" s="26" t="s">
        <v>25183</v>
      </c>
      <c r="K8758" s="26" t="s">
        <v>9582</v>
      </c>
      <c r="L8758" s="26" t="s">
        <v>37663</v>
      </c>
      <c r="M8758" s="26">
        <v>380457233225</v>
      </c>
      <c r="N8758" s="26">
        <v>1420910832</v>
      </c>
    </row>
    <row r="8759" spans="1:14">
      <c r="A8759" s="26" t="s">
        <v>7082</v>
      </c>
      <c r="B8759" s="26" t="s">
        <v>7083</v>
      </c>
      <c r="C8759" s="26">
        <v>38407717</v>
      </c>
      <c r="D8759" s="26" t="s">
        <v>24</v>
      </c>
      <c r="E8759" s="26" t="s">
        <v>37664</v>
      </c>
      <c r="F8759" s="26" t="s">
        <v>37665</v>
      </c>
      <c r="G8759" s="26" t="s">
        <v>9579</v>
      </c>
      <c r="H8759" s="26" t="s">
        <v>987</v>
      </c>
      <c r="I8759" s="26" t="s">
        <v>10311</v>
      </c>
      <c r="J8759" s="26" t="s">
        <v>13479</v>
      </c>
      <c r="K8759" s="26" t="s">
        <v>9582</v>
      </c>
      <c r="L8759" s="26" t="s">
        <v>37666</v>
      </c>
      <c r="M8759" s="26">
        <v>380971552213</v>
      </c>
      <c r="N8759" s="26">
        <v>724585901</v>
      </c>
    </row>
    <row r="8760" spans="1:14">
      <c r="A8760" s="26" t="s">
        <v>8342</v>
      </c>
      <c r="B8760" s="26" t="s">
        <v>8343</v>
      </c>
      <c r="C8760" s="26">
        <v>3293741</v>
      </c>
      <c r="D8760" s="26" t="s">
        <v>780</v>
      </c>
      <c r="E8760" s="26" t="s">
        <v>37667</v>
      </c>
      <c r="F8760" s="26" t="s">
        <v>37668</v>
      </c>
      <c r="G8760" s="26" t="s">
        <v>9601</v>
      </c>
      <c r="H8760" s="26" t="s">
        <v>1122</v>
      </c>
      <c r="J8760" s="26" t="s">
        <v>8039</v>
      </c>
      <c r="K8760" s="26" t="s">
        <v>9597</v>
      </c>
      <c r="L8760" s="26" t="s">
        <v>11668</v>
      </c>
      <c r="M8760" s="26">
        <v>380577255260</v>
      </c>
      <c r="N8760" s="26">
        <v>6310100000</v>
      </c>
    </row>
    <row r="8761" spans="1:14">
      <c r="A8761" s="26" t="s">
        <v>4475</v>
      </c>
      <c r="B8761" s="26" t="s">
        <v>4476</v>
      </c>
      <c r="C8761" s="26">
        <v>1994646</v>
      </c>
      <c r="D8761" s="26" t="s">
        <v>780</v>
      </c>
      <c r="E8761" s="26" t="s">
        <v>37669</v>
      </c>
      <c r="F8761" s="26" t="s">
        <v>37670</v>
      </c>
      <c r="G8761" s="26" t="s">
        <v>9601</v>
      </c>
      <c r="H8761" s="26" t="s">
        <v>576</v>
      </c>
      <c r="J8761" s="26" t="s">
        <v>4474</v>
      </c>
      <c r="K8761" s="26" t="s">
        <v>9597</v>
      </c>
      <c r="L8761" s="26" t="s">
        <v>37671</v>
      </c>
      <c r="M8761" s="26">
        <v>380994880146</v>
      </c>
      <c r="N8761" s="26">
        <v>720855406</v>
      </c>
    </row>
    <row r="8762" spans="1:14">
      <c r="A8762" s="26" t="s">
        <v>6861</v>
      </c>
      <c r="B8762" s="26" t="s">
        <v>6862</v>
      </c>
      <c r="C8762" s="26">
        <v>38534915</v>
      </c>
      <c r="D8762" s="26" t="s">
        <v>24</v>
      </c>
      <c r="E8762" s="26" t="s">
        <v>37672</v>
      </c>
      <c r="F8762" s="26" t="s">
        <v>37673</v>
      </c>
      <c r="G8762" s="26" t="s">
        <v>9579</v>
      </c>
      <c r="H8762" s="26" t="s">
        <v>949</v>
      </c>
      <c r="I8762" s="26" t="s">
        <v>13665</v>
      </c>
      <c r="J8762" s="26" t="s">
        <v>37674</v>
      </c>
      <c r="K8762" s="26" t="s">
        <v>9582</v>
      </c>
      <c r="L8762" s="26" t="s">
        <v>37675</v>
      </c>
      <c r="M8762" s="26">
        <v>380536321668</v>
      </c>
      <c r="N8762" s="26">
        <v>5324282801</v>
      </c>
    </row>
    <row r="8763" spans="1:14">
      <c r="A8763" s="26" t="s">
        <v>6822</v>
      </c>
      <c r="B8763" s="26" t="s">
        <v>6823</v>
      </c>
      <c r="C8763" s="26">
        <v>38503012</v>
      </c>
      <c r="D8763" s="26" t="s">
        <v>1701</v>
      </c>
      <c r="E8763" s="26" t="s">
        <v>37676</v>
      </c>
      <c r="F8763" s="26" t="s">
        <v>37677</v>
      </c>
      <c r="G8763" s="26" t="s">
        <v>9601</v>
      </c>
      <c r="H8763" s="26" t="s">
        <v>949</v>
      </c>
      <c r="I8763" s="26" t="s">
        <v>11064</v>
      </c>
      <c r="J8763" s="26" t="s">
        <v>6752</v>
      </c>
      <c r="K8763" s="26" t="s">
        <v>9606</v>
      </c>
      <c r="L8763" s="26" t="s">
        <v>23556</v>
      </c>
      <c r="M8763" s="26">
        <v>380503097200</v>
      </c>
      <c r="N8763" s="26">
        <v>5323455100</v>
      </c>
    </row>
    <row r="8764" spans="1:14">
      <c r="A8764" s="26" t="s">
        <v>5783</v>
      </c>
      <c r="B8764" s="26" t="s">
        <v>5710</v>
      </c>
      <c r="C8764" s="26">
        <v>38946192</v>
      </c>
      <c r="D8764" s="26" t="s">
        <v>24</v>
      </c>
      <c r="E8764" s="26" t="s">
        <v>37678</v>
      </c>
      <c r="F8764" s="26" t="s">
        <v>10050</v>
      </c>
      <c r="G8764" s="26" t="s">
        <v>9586</v>
      </c>
      <c r="H8764" s="26" t="s">
        <v>799</v>
      </c>
      <c r="J8764" s="26" t="s">
        <v>800</v>
      </c>
      <c r="K8764" s="26" t="s">
        <v>9597</v>
      </c>
      <c r="L8764" s="26" t="s">
        <v>11051</v>
      </c>
      <c r="M8764" s="26">
        <v>380444633793</v>
      </c>
      <c r="N8764" s="26">
        <v>4822784009</v>
      </c>
    </row>
    <row r="8765" spans="1:14">
      <c r="A8765" s="26" t="s">
        <v>7225</v>
      </c>
      <c r="B8765" s="26" t="s">
        <v>7177</v>
      </c>
      <c r="C8765" s="26">
        <v>33982673</v>
      </c>
      <c r="D8765" s="26" t="s">
        <v>24</v>
      </c>
      <c r="E8765" s="26" t="s">
        <v>37679</v>
      </c>
      <c r="F8765" s="26" t="s">
        <v>11711</v>
      </c>
      <c r="G8765" s="26" t="s">
        <v>9586</v>
      </c>
      <c r="H8765" s="26" t="s">
        <v>987</v>
      </c>
      <c r="J8765" s="26" t="s">
        <v>1008</v>
      </c>
      <c r="K8765" s="26" t="s">
        <v>9597</v>
      </c>
      <c r="L8765" s="26" t="s">
        <v>15770</v>
      </c>
      <c r="M8765" s="26">
        <v>380362263669</v>
      </c>
      <c r="N8765" s="26">
        <v>122086501</v>
      </c>
    </row>
    <row r="8766" spans="1:14">
      <c r="A8766" s="26" t="s">
        <v>4599</v>
      </c>
      <c r="B8766" s="26" t="s">
        <v>4600</v>
      </c>
      <c r="C8766" s="26">
        <v>38797880</v>
      </c>
      <c r="D8766" s="26" t="s">
        <v>24</v>
      </c>
      <c r="E8766" s="26" t="s">
        <v>37680</v>
      </c>
      <c r="F8766" s="26" t="s">
        <v>37681</v>
      </c>
      <c r="G8766" s="26" t="s">
        <v>9586</v>
      </c>
      <c r="H8766" s="26" t="s">
        <v>670</v>
      </c>
      <c r="I8766" s="26" t="s">
        <v>10789</v>
      </c>
      <c r="J8766" s="26" t="s">
        <v>12585</v>
      </c>
      <c r="K8766" s="26" t="s">
        <v>9582</v>
      </c>
      <c r="L8766" s="26" t="s">
        <v>37682</v>
      </c>
      <c r="M8766" s="26">
        <v>380523460469</v>
      </c>
      <c r="N8766" s="26">
        <v>1411570501</v>
      </c>
    </row>
    <row r="8767" spans="1:14">
      <c r="A8767" s="26" t="s">
        <v>4253</v>
      </c>
      <c r="B8767" s="26" t="s">
        <v>4254</v>
      </c>
      <c r="C8767" s="26">
        <v>41394939</v>
      </c>
      <c r="D8767" s="26" t="s">
        <v>24</v>
      </c>
      <c r="E8767" s="26" t="s">
        <v>37683</v>
      </c>
      <c r="F8767" s="26" t="s">
        <v>37684</v>
      </c>
      <c r="G8767" s="26" t="s">
        <v>9579</v>
      </c>
      <c r="H8767" s="26" t="s">
        <v>506</v>
      </c>
      <c r="I8767" s="26" t="s">
        <v>9951</v>
      </c>
      <c r="J8767" s="26" t="s">
        <v>37685</v>
      </c>
      <c r="K8767" s="26" t="s">
        <v>9582</v>
      </c>
      <c r="L8767" s="26" t="s">
        <v>37686</v>
      </c>
      <c r="M8767" s="26">
        <v>380660102035</v>
      </c>
      <c r="N8767" s="26">
        <v>2625686904</v>
      </c>
    </row>
    <row r="8768" spans="1:14">
      <c r="A8768" s="26" t="s">
        <v>8030</v>
      </c>
      <c r="B8768" s="26" t="s">
        <v>8031</v>
      </c>
      <c r="C8768" s="26">
        <v>38602768</v>
      </c>
      <c r="D8768" s="26" t="s">
        <v>24</v>
      </c>
      <c r="E8768" s="26" t="s">
        <v>37687</v>
      </c>
      <c r="F8768" s="26" t="s">
        <v>37688</v>
      </c>
      <c r="G8768" s="26" t="s">
        <v>9579</v>
      </c>
      <c r="H8768" s="26" t="s">
        <v>1122</v>
      </c>
      <c r="I8768" s="26" t="s">
        <v>11395</v>
      </c>
      <c r="J8768" s="26" t="s">
        <v>11149</v>
      </c>
      <c r="K8768" s="26" t="s">
        <v>9606</v>
      </c>
      <c r="L8768" s="26" t="s">
        <v>37689</v>
      </c>
      <c r="M8768" s="26">
        <v>380689887056</v>
      </c>
      <c r="N8768" s="26">
        <v>723155106</v>
      </c>
    </row>
    <row r="8769" spans="1:14">
      <c r="A8769" s="26" t="s">
        <v>7799</v>
      </c>
      <c r="B8769" s="26" t="s">
        <v>7800</v>
      </c>
      <c r="C8769" s="26">
        <v>14054198</v>
      </c>
      <c r="D8769" s="26" t="s">
        <v>1701</v>
      </c>
      <c r="E8769" s="26" t="s">
        <v>37690</v>
      </c>
      <c r="F8769" s="26" t="s">
        <v>37691</v>
      </c>
      <c r="G8769" s="26" t="s">
        <v>9601</v>
      </c>
      <c r="H8769" s="26" t="s">
        <v>1088</v>
      </c>
      <c r="J8769" s="26" t="s">
        <v>1111</v>
      </c>
      <c r="K8769" s="26" t="s">
        <v>9597</v>
      </c>
      <c r="L8769" s="26" t="s">
        <v>37692</v>
      </c>
      <c r="M8769" s="26">
        <v>380352246163</v>
      </c>
      <c r="N8769" s="26">
        <v>6125010100</v>
      </c>
    </row>
    <row r="8770" spans="1:14">
      <c r="A8770" s="26" t="s">
        <v>4884</v>
      </c>
      <c r="B8770" s="26" t="s">
        <v>4885</v>
      </c>
      <c r="C8770" s="26">
        <v>1987959</v>
      </c>
      <c r="D8770" s="26" t="s">
        <v>780</v>
      </c>
      <c r="E8770" s="26" t="s">
        <v>37693</v>
      </c>
      <c r="F8770" s="26" t="s">
        <v>37694</v>
      </c>
      <c r="G8770" s="26" t="s">
        <v>9601</v>
      </c>
      <c r="H8770" s="26" t="s">
        <v>711</v>
      </c>
      <c r="I8770" s="26" t="s">
        <v>14610</v>
      </c>
      <c r="J8770" s="26" t="s">
        <v>731</v>
      </c>
      <c r="K8770" s="26" t="s">
        <v>9597</v>
      </c>
      <c r="L8770" s="26" t="s">
        <v>37695</v>
      </c>
      <c r="M8770" s="26">
        <v>380646122264</v>
      </c>
      <c r="N8770" s="26">
        <v>4425110100</v>
      </c>
    </row>
    <row r="8771" spans="1:14">
      <c r="A8771" s="26" t="s">
        <v>3761</v>
      </c>
      <c r="B8771" s="26" t="s">
        <v>3762</v>
      </c>
      <c r="C8771" s="26">
        <v>5395687</v>
      </c>
      <c r="D8771" s="26" t="s">
        <v>780</v>
      </c>
      <c r="E8771" s="26" t="s">
        <v>37696</v>
      </c>
      <c r="F8771" s="26" t="s">
        <v>37697</v>
      </c>
      <c r="G8771" s="26" t="s">
        <v>9601</v>
      </c>
      <c r="H8771" s="26" t="s">
        <v>468</v>
      </c>
      <c r="J8771" s="26" t="s">
        <v>481</v>
      </c>
      <c r="K8771" s="26" t="s">
        <v>9597</v>
      </c>
      <c r="L8771" s="26" t="s">
        <v>37698</v>
      </c>
      <c r="M8771" s="26">
        <v>380612243637</v>
      </c>
      <c r="N8771" s="26">
        <v>1222380503</v>
      </c>
    </row>
    <row r="8772" spans="1:14">
      <c r="A8772" s="26" t="s">
        <v>1710</v>
      </c>
      <c r="B8772" s="26" t="s">
        <v>1711</v>
      </c>
      <c r="C8772" s="26">
        <v>26244596</v>
      </c>
      <c r="D8772" s="26" t="s">
        <v>24</v>
      </c>
      <c r="E8772" s="26" t="s">
        <v>37699</v>
      </c>
      <c r="F8772" s="26" t="s">
        <v>37700</v>
      </c>
      <c r="G8772" s="26" t="s">
        <v>9586</v>
      </c>
      <c r="H8772" s="26" t="s">
        <v>27</v>
      </c>
      <c r="J8772" s="26" t="s">
        <v>36</v>
      </c>
      <c r="K8772" s="26" t="s">
        <v>9597</v>
      </c>
      <c r="L8772" s="26" t="s">
        <v>37701</v>
      </c>
      <c r="M8772" s="26">
        <v>761401252014</v>
      </c>
      <c r="N8772" s="26">
        <v>510100000</v>
      </c>
    </row>
    <row r="8773" spans="1:14">
      <c r="A8773" s="26" t="s">
        <v>7643</v>
      </c>
      <c r="B8773" s="26" t="s">
        <v>7644</v>
      </c>
      <c r="C8773" s="26">
        <v>2000748</v>
      </c>
      <c r="D8773" s="26" t="s">
        <v>780</v>
      </c>
      <c r="E8773" s="26" t="s">
        <v>37702</v>
      </c>
      <c r="F8773" s="26" t="s">
        <v>9787</v>
      </c>
      <c r="G8773" s="26" t="s">
        <v>9601</v>
      </c>
      <c r="H8773" s="26" t="s">
        <v>1088</v>
      </c>
      <c r="I8773" s="26" t="s">
        <v>11850</v>
      </c>
      <c r="J8773" s="26" t="s">
        <v>7641</v>
      </c>
      <c r="K8773" s="26" t="s">
        <v>9597</v>
      </c>
      <c r="L8773" s="26" t="s">
        <v>37703</v>
      </c>
      <c r="M8773" s="26">
        <v>380354021532</v>
      </c>
      <c r="N8773" s="26">
        <v>5623885807</v>
      </c>
    </row>
    <row r="8774" spans="1:14">
      <c r="A8774" s="26" t="s">
        <v>2064</v>
      </c>
      <c r="B8774" s="26" t="s">
        <v>2065</v>
      </c>
      <c r="C8774" s="26">
        <v>38527798</v>
      </c>
      <c r="D8774" s="26" t="s">
        <v>1701</v>
      </c>
      <c r="E8774" s="26" t="s">
        <v>37704</v>
      </c>
      <c r="F8774" s="26" t="s">
        <v>37705</v>
      </c>
      <c r="G8774" s="26" t="s">
        <v>9601</v>
      </c>
      <c r="H8774" s="26" t="s">
        <v>103</v>
      </c>
      <c r="I8774" s="26" t="s">
        <v>12557</v>
      </c>
      <c r="J8774" s="26" t="s">
        <v>21253</v>
      </c>
      <c r="K8774" s="26" t="s">
        <v>9606</v>
      </c>
      <c r="L8774" s="26" t="s">
        <v>37706</v>
      </c>
      <c r="M8774" s="26">
        <v>380978385364</v>
      </c>
      <c r="N8774" s="26">
        <v>721855400</v>
      </c>
    </row>
    <row r="8775" spans="1:14">
      <c r="A8775" s="26" t="s">
        <v>1917</v>
      </c>
      <c r="B8775" s="26" t="s">
        <v>1918</v>
      </c>
      <c r="C8775" s="26">
        <v>36905591</v>
      </c>
      <c r="D8775" s="26" t="s">
        <v>24</v>
      </c>
      <c r="E8775" s="26" t="s">
        <v>37707</v>
      </c>
      <c r="F8775" s="26" t="s">
        <v>37708</v>
      </c>
      <c r="G8775" s="26" t="s">
        <v>9586</v>
      </c>
      <c r="H8775" s="26" t="s">
        <v>27</v>
      </c>
      <c r="I8775" s="26" t="s">
        <v>12833</v>
      </c>
      <c r="J8775" s="26" t="s">
        <v>23406</v>
      </c>
      <c r="K8775" s="26" t="s">
        <v>9582</v>
      </c>
      <c r="L8775" s="26" t="s">
        <v>37709</v>
      </c>
      <c r="M8775" s="26">
        <v>380433836247</v>
      </c>
      <c r="N8775" s="26">
        <v>524880301</v>
      </c>
    </row>
    <row r="8776" spans="1:14">
      <c r="A8776" s="26" t="s">
        <v>6034</v>
      </c>
      <c r="B8776" s="26" t="s">
        <v>6035</v>
      </c>
      <c r="C8776" s="26">
        <v>43443474</v>
      </c>
      <c r="D8776" s="26" t="s">
        <v>780</v>
      </c>
      <c r="E8776" s="26" t="s">
        <v>37710</v>
      </c>
      <c r="F8776" s="26" t="s">
        <v>37711</v>
      </c>
      <c r="G8776" s="26" t="s">
        <v>9601</v>
      </c>
      <c r="H8776" s="26" t="s">
        <v>835</v>
      </c>
      <c r="J8776" s="26" t="s">
        <v>848</v>
      </c>
      <c r="K8776" s="26" t="s">
        <v>9597</v>
      </c>
      <c r="L8776" s="26" t="s">
        <v>37712</v>
      </c>
      <c r="M8776" s="26">
        <v>380512221146</v>
      </c>
      <c r="N8776" s="26">
        <v>4623010100</v>
      </c>
    </row>
    <row r="8777" spans="1:14">
      <c r="A8777" s="26" t="s">
        <v>5113</v>
      </c>
      <c r="B8777" s="26" t="s">
        <v>5114</v>
      </c>
      <c r="C8777" s="26">
        <v>23970286</v>
      </c>
      <c r="D8777" s="26" t="s">
        <v>24</v>
      </c>
      <c r="E8777" s="26" t="s">
        <v>37713</v>
      </c>
      <c r="F8777" s="26" t="s">
        <v>37714</v>
      </c>
      <c r="G8777" s="26" t="s">
        <v>9591</v>
      </c>
      <c r="H8777" s="26" t="s">
        <v>735</v>
      </c>
      <c r="J8777" s="26" t="s">
        <v>740</v>
      </c>
      <c r="K8777" s="26" t="s">
        <v>9597</v>
      </c>
      <c r="L8777" s="26" t="s">
        <v>10205</v>
      </c>
      <c r="M8777" s="26">
        <v>380322430350</v>
      </c>
      <c r="N8777" s="26">
        <v>1221881203</v>
      </c>
    </row>
    <row r="8778" spans="1:14">
      <c r="A8778" s="26" t="s">
        <v>8946</v>
      </c>
      <c r="B8778" s="26" t="s">
        <v>8947</v>
      </c>
      <c r="C8778" s="26">
        <v>41773113</v>
      </c>
      <c r="D8778" s="26" t="s">
        <v>24</v>
      </c>
      <c r="E8778" s="26" t="s">
        <v>37715</v>
      </c>
      <c r="F8778" s="26" t="s">
        <v>37716</v>
      </c>
      <c r="G8778" s="26" t="s">
        <v>9579</v>
      </c>
      <c r="H8778" s="26" t="s">
        <v>1401</v>
      </c>
      <c r="I8778" s="26" t="s">
        <v>14400</v>
      </c>
      <c r="J8778" s="26" t="s">
        <v>37717</v>
      </c>
      <c r="K8778" s="26" t="s">
        <v>9582</v>
      </c>
      <c r="L8778" s="26" t="s">
        <v>37718</v>
      </c>
      <c r="M8778" s="26">
        <v>380967354603</v>
      </c>
      <c r="N8778" s="26">
        <v>7124010103</v>
      </c>
    </row>
    <row r="8779" spans="1:14">
      <c r="A8779" s="26" t="s">
        <v>6085</v>
      </c>
      <c r="B8779" s="26" t="s">
        <v>6086</v>
      </c>
      <c r="C8779" s="26">
        <v>38458892</v>
      </c>
      <c r="D8779" s="26" t="s">
        <v>24</v>
      </c>
      <c r="E8779" s="26" t="s">
        <v>37719</v>
      </c>
      <c r="F8779" s="26" t="s">
        <v>37720</v>
      </c>
      <c r="G8779" s="26" t="s">
        <v>9579</v>
      </c>
      <c r="H8779" s="26" t="s">
        <v>835</v>
      </c>
      <c r="I8779" s="26" t="s">
        <v>9944</v>
      </c>
      <c r="J8779" s="26" t="s">
        <v>2775</v>
      </c>
      <c r="K8779" s="26" t="s">
        <v>9582</v>
      </c>
      <c r="L8779" s="26" t="s">
        <v>37721</v>
      </c>
      <c r="M8779" s="26">
        <v>380516232476</v>
      </c>
      <c r="N8779" s="26">
        <v>1222655129</v>
      </c>
    </row>
    <row r="8780" spans="1:14">
      <c r="A8780" s="26" t="s">
        <v>2068</v>
      </c>
      <c r="B8780" s="26" t="s">
        <v>2061</v>
      </c>
      <c r="C8780" s="26">
        <v>20122722</v>
      </c>
      <c r="D8780" s="26" t="s">
        <v>780</v>
      </c>
      <c r="E8780" s="26" t="s">
        <v>37722</v>
      </c>
      <c r="F8780" s="26" t="s">
        <v>37723</v>
      </c>
      <c r="G8780" s="26" t="s">
        <v>9601</v>
      </c>
      <c r="H8780" s="26" t="s">
        <v>103</v>
      </c>
      <c r="J8780" s="26" t="s">
        <v>116</v>
      </c>
      <c r="K8780" s="26" t="s">
        <v>9597</v>
      </c>
      <c r="L8780" s="26" t="s">
        <v>16237</v>
      </c>
      <c r="M8780" s="26">
        <v>380504389751</v>
      </c>
      <c r="N8780" s="26">
        <v>710100000</v>
      </c>
    </row>
    <row r="8781" spans="1:14">
      <c r="A8781" s="26" t="s">
        <v>3833</v>
      </c>
      <c r="B8781" s="26" t="s">
        <v>3834</v>
      </c>
      <c r="C8781" s="26">
        <v>38761806</v>
      </c>
      <c r="D8781" s="26" t="s">
        <v>24</v>
      </c>
      <c r="E8781" s="26" t="s">
        <v>37724</v>
      </c>
      <c r="F8781" s="26" t="s">
        <v>14699</v>
      </c>
      <c r="G8781" s="26" t="s">
        <v>9586</v>
      </c>
      <c r="H8781" s="26" t="s">
        <v>468</v>
      </c>
      <c r="J8781" s="26" t="s">
        <v>494</v>
      </c>
      <c r="K8781" s="26" t="s">
        <v>9597</v>
      </c>
      <c r="L8781" s="26" t="s">
        <v>37725</v>
      </c>
      <c r="M8781" s="26">
        <v>761307438322</v>
      </c>
      <c r="N8781" s="26">
        <v>2310700000</v>
      </c>
    </row>
    <row r="8782" spans="1:14">
      <c r="A8782" s="26" t="s">
        <v>2802</v>
      </c>
      <c r="B8782" s="26" t="s">
        <v>2803</v>
      </c>
      <c r="C8782" s="26">
        <v>37339271</v>
      </c>
      <c r="D8782" s="26" t="s">
        <v>24</v>
      </c>
      <c r="E8782" s="26" t="s">
        <v>37726</v>
      </c>
      <c r="F8782" s="26" t="s">
        <v>37727</v>
      </c>
      <c r="G8782" s="26" t="s">
        <v>9591</v>
      </c>
      <c r="H8782" s="26" t="s">
        <v>258</v>
      </c>
      <c r="I8782" s="26" t="s">
        <v>9747</v>
      </c>
      <c r="J8782" s="26" t="s">
        <v>21526</v>
      </c>
      <c r="K8782" s="26" t="s">
        <v>9582</v>
      </c>
      <c r="L8782" s="26" t="s">
        <v>37728</v>
      </c>
      <c r="M8782" s="26">
        <v>380957795563</v>
      </c>
      <c r="N8782" s="26">
        <v>720881705</v>
      </c>
    </row>
    <row r="8783" spans="1:14">
      <c r="A8783" s="26" t="s">
        <v>8893</v>
      </c>
      <c r="B8783" s="26" t="s">
        <v>8894</v>
      </c>
      <c r="C8783" s="26">
        <v>41937159</v>
      </c>
      <c r="D8783" s="26" t="s">
        <v>24</v>
      </c>
      <c r="E8783" s="26" t="s">
        <v>37729</v>
      </c>
      <c r="F8783" s="26" t="s">
        <v>37730</v>
      </c>
      <c r="G8783" s="26" t="s">
        <v>9579</v>
      </c>
      <c r="H8783" s="26" t="s">
        <v>1401</v>
      </c>
      <c r="I8783" s="26" t="s">
        <v>9696</v>
      </c>
      <c r="J8783" s="26" t="s">
        <v>31700</v>
      </c>
      <c r="K8783" s="26" t="s">
        <v>9582</v>
      </c>
      <c r="L8783" s="26" t="s">
        <v>37731</v>
      </c>
      <c r="M8783" s="26">
        <v>761952968992</v>
      </c>
      <c r="N8783" s="26">
        <v>120484604</v>
      </c>
    </row>
    <row r="8784" spans="1:14">
      <c r="A8784" s="26" t="s">
        <v>6149</v>
      </c>
      <c r="B8784" s="26" t="s">
        <v>6150</v>
      </c>
      <c r="C8784" s="26">
        <v>38184885</v>
      </c>
      <c r="D8784" s="26" t="s">
        <v>24</v>
      </c>
      <c r="E8784" s="26" t="s">
        <v>37732</v>
      </c>
      <c r="F8784" s="26" t="s">
        <v>37733</v>
      </c>
      <c r="G8784" s="26" t="s">
        <v>9586</v>
      </c>
      <c r="H8784" s="26" t="s">
        <v>885</v>
      </c>
      <c r="I8784" s="26" t="s">
        <v>9664</v>
      </c>
      <c r="J8784" s="26" t="s">
        <v>37734</v>
      </c>
      <c r="K8784" s="26" t="s">
        <v>9582</v>
      </c>
      <c r="L8784" s="26" t="s">
        <v>37735</v>
      </c>
      <c r="M8784" s="26">
        <v>380484644238</v>
      </c>
      <c r="N8784" s="26">
        <v>120783401</v>
      </c>
    </row>
    <row r="8785" spans="1:14">
      <c r="A8785" s="26" t="s">
        <v>3746</v>
      </c>
      <c r="B8785" s="26" t="s">
        <v>3747</v>
      </c>
      <c r="C8785" s="26">
        <v>5498849</v>
      </c>
      <c r="D8785" s="26" t="s">
        <v>780</v>
      </c>
      <c r="E8785" s="26" t="s">
        <v>37736</v>
      </c>
      <c r="F8785" s="26" t="s">
        <v>37737</v>
      </c>
      <c r="G8785" s="26" t="s">
        <v>9601</v>
      </c>
      <c r="H8785" s="26" t="s">
        <v>468</v>
      </c>
      <c r="J8785" s="26" t="s">
        <v>481</v>
      </c>
      <c r="K8785" s="26" t="s">
        <v>9597</v>
      </c>
      <c r="L8785" s="26" t="s">
        <v>37738</v>
      </c>
      <c r="M8785" s="26">
        <v>380999694063</v>
      </c>
      <c r="N8785" s="26">
        <v>1222380503</v>
      </c>
    </row>
    <row r="8786" spans="1:14">
      <c r="A8786" s="26" t="s">
        <v>3211</v>
      </c>
      <c r="B8786" s="26" t="s">
        <v>3212</v>
      </c>
      <c r="C8786" s="26">
        <v>13549905</v>
      </c>
      <c r="D8786" s="26" t="s">
        <v>780</v>
      </c>
      <c r="E8786" s="26" t="s">
        <v>37739</v>
      </c>
      <c r="F8786" s="26" t="s">
        <v>37740</v>
      </c>
      <c r="G8786" s="26" t="s">
        <v>9601</v>
      </c>
      <c r="H8786" s="26" t="s">
        <v>375</v>
      </c>
      <c r="I8786" s="26" t="s">
        <v>388</v>
      </c>
      <c r="J8786" s="26" t="s">
        <v>37741</v>
      </c>
      <c r="K8786" s="26" t="s">
        <v>9582</v>
      </c>
      <c r="L8786" s="26" t="s">
        <v>37742</v>
      </c>
      <c r="M8786" s="26">
        <v>380989605438</v>
      </c>
      <c r="N8786" s="26">
        <v>1824081801</v>
      </c>
    </row>
    <row r="8787" spans="1:14">
      <c r="A8787" s="26" t="s">
        <v>7556</v>
      </c>
      <c r="B8787" s="26" t="s">
        <v>7557</v>
      </c>
      <c r="C8787" s="26">
        <v>2000435</v>
      </c>
      <c r="D8787" s="26" t="s">
        <v>780</v>
      </c>
      <c r="E8787" s="26" t="s">
        <v>37743</v>
      </c>
      <c r="F8787" s="26" t="s">
        <v>37744</v>
      </c>
      <c r="G8787" s="26" t="s">
        <v>9601</v>
      </c>
      <c r="H8787" s="26" t="s">
        <v>1088</v>
      </c>
      <c r="J8787" s="26" t="s">
        <v>11758</v>
      </c>
      <c r="K8787" s="26" t="s">
        <v>9597</v>
      </c>
      <c r="L8787" s="26" t="s">
        <v>37745</v>
      </c>
      <c r="M8787" s="26">
        <v>380354821609</v>
      </c>
      <c r="N8787" s="26">
        <v>521683303</v>
      </c>
    </row>
    <row r="8788" spans="1:14">
      <c r="A8788" s="26" t="s">
        <v>5063</v>
      </c>
      <c r="B8788" s="26" t="s">
        <v>5064</v>
      </c>
      <c r="C8788" s="26">
        <v>34167494</v>
      </c>
      <c r="D8788" s="26" t="s">
        <v>1701</v>
      </c>
      <c r="E8788" s="26" t="s">
        <v>37746</v>
      </c>
      <c r="F8788" s="26" t="s">
        <v>20579</v>
      </c>
      <c r="G8788" s="26" t="s">
        <v>9601</v>
      </c>
      <c r="H8788" s="26" t="s">
        <v>735</v>
      </c>
      <c r="J8788" s="26" t="s">
        <v>5379</v>
      </c>
      <c r="K8788" s="26" t="s">
        <v>9606</v>
      </c>
      <c r="L8788" s="26" t="s">
        <v>37747</v>
      </c>
      <c r="M8788" s="26">
        <v>380673868738</v>
      </c>
      <c r="N8788" s="26">
        <v>4624555700</v>
      </c>
    </row>
    <row r="8789" spans="1:14">
      <c r="A8789" s="26" t="s">
        <v>7878</v>
      </c>
      <c r="B8789" s="26" t="s">
        <v>7879</v>
      </c>
      <c r="C8789" s="26">
        <v>37948306</v>
      </c>
      <c r="D8789" s="26" t="s">
        <v>24</v>
      </c>
      <c r="E8789" s="26" t="s">
        <v>37748</v>
      </c>
      <c r="F8789" s="26" t="s">
        <v>37749</v>
      </c>
      <c r="G8789" s="26" t="s">
        <v>9586</v>
      </c>
      <c r="H8789" s="26" t="s">
        <v>1122</v>
      </c>
      <c r="I8789" s="26" t="s">
        <v>14471</v>
      </c>
      <c r="J8789" s="26" t="s">
        <v>37750</v>
      </c>
      <c r="K8789" s="26" t="s">
        <v>9606</v>
      </c>
      <c r="L8789" s="26" t="s">
        <v>37751</v>
      </c>
      <c r="M8789" s="26">
        <v>380575366310</v>
      </c>
      <c r="N8789" s="26">
        <v>6321256000</v>
      </c>
    </row>
    <row r="8790" spans="1:14">
      <c r="A8790" s="26" t="s">
        <v>6709</v>
      </c>
      <c r="B8790" s="26" t="s">
        <v>6708</v>
      </c>
      <c r="C8790" s="26">
        <v>1111598</v>
      </c>
      <c r="D8790" s="26" t="s">
        <v>780</v>
      </c>
      <c r="E8790" s="26" t="s">
        <v>37752</v>
      </c>
      <c r="F8790" s="26" t="s">
        <v>37753</v>
      </c>
      <c r="G8790" s="26" t="s">
        <v>9601</v>
      </c>
      <c r="H8790" s="26" t="s">
        <v>949</v>
      </c>
      <c r="J8790" s="26" t="s">
        <v>962</v>
      </c>
      <c r="K8790" s="26" t="s">
        <v>9597</v>
      </c>
      <c r="L8790" s="26" t="s">
        <v>37754</v>
      </c>
      <c r="M8790" s="26">
        <v>380536756100</v>
      </c>
      <c r="N8790" s="26">
        <v>5310400000</v>
      </c>
    </row>
    <row r="8791" spans="1:14">
      <c r="A8791" s="26" t="s">
        <v>2880</v>
      </c>
      <c r="B8791" s="26" t="s">
        <v>2881</v>
      </c>
      <c r="C8791" s="26">
        <v>37870963</v>
      </c>
      <c r="D8791" s="26" t="s">
        <v>24</v>
      </c>
      <c r="E8791" s="26" t="s">
        <v>37755</v>
      </c>
      <c r="F8791" s="26" t="s">
        <v>37756</v>
      </c>
      <c r="G8791" s="26" t="s">
        <v>9586</v>
      </c>
      <c r="H8791" s="26" t="s">
        <v>258</v>
      </c>
      <c r="I8791" s="26" t="s">
        <v>17754</v>
      </c>
      <c r="J8791" s="26" t="s">
        <v>37757</v>
      </c>
      <c r="K8791" s="26" t="s">
        <v>9582</v>
      </c>
      <c r="L8791" s="26" t="s">
        <v>37758</v>
      </c>
      <c r="M8791" s="26">
        <v>380687804568</v>
      </c>
      <c r="N8791" s="26">
        <v>1423984406</v>
      </c>
    </row>
    <row r="8792" spans="1:14">
      <c r="A8792" s="26" t="s">
        <v>4429</v>
      </c>
      <c r="B8792" s="26" t="s">
        <v>4430</v>
      </c>
      <c r="C8792" s="26">
        <v>38085929</v>
      </c>
      <c r="D8792" s="26" t="s">
        <v>24</v>
      </c>
      <c r="E8792" s="26" t="s">
        <v>37759</v>
      </c>
      <c r="F8792" s="26" t="s">
        <v>37760</v>
      </c>
      <c r="G8792" s="26" t="s">
        <v>9586</v>
      </c>
      <c r="H8792" s="26" t="s">
        <v>576</v>
      </c>
      <c r="I8792" s="26" t="s">
        <v>11102</v>
      </c>
      <c r="J8792" s="26" t="s">
        <v>37761</v>
      </c>
      <c r="K8792" s="26" t="s">
        <v>9582</v>
      </c>
      <c r="L8792" s="26" t="s">
        <v>37762</v>
      </c>
      <c r="M8792" s="26">
        <v>380457336233</v>
      </c>
      <c r="N8792" s="26">
        <v>2323682404</v>
      </c>
    </row>
    <row r="8793" spans="1:14">
      <c r="A8793" s="26" t="s">
        <v>8863</v>
      </c>
      <c r="B8793" s="26" t="s">
        <v>8864</v>
      </c>
      <c r="C8793" s="26">
        <v>38646750</v>
      </c>
      <c r="D8793" s="26" t="s">
        <v>24</v>
      </c>
      <c r="E8793" s="26" t="s">
        <v>37763</v>
      </c>
      <c r="F8793" s="26" t="s">
        <v>37764</v>
      </c>
      <c r="G8793" s="26" t="s">
        <v>9586</v>
      </c>
      <c r="H8793" s="26" t="s">
        <v>1401</v>
      </c>
      <c r="I8793" s="26" t="s">
        <v>12022</v>
      </c>
      <c r="J8793" s="26" t="s">
        <v>1414</v>
      </c>
      <c r="K8793" s="26" t="s">
        <v>9597</v>
      </c>
      <c r="L8793" s="26" t="s">
        <v>37765</v>
      </c>
      <c r="M8793" s="26">
        <v>380474761249</v>
      </c>
      <c r="N8793" s="26">
        <v>7120910100</v>
      </c>
    </row>
    <row r="8794" spans="1:14">
      <c r="A8794" s="26" t="s">
        <v>7452</v>
      </c>
      <c r="B8794" s="26" t="s">
        <v>7453</v>
      </c>
      <c r="C8794" s="26">
        <v>3083133</v>
      </c>
      <c r="D8794" s="26" t="s">
        <v>24</v>
      </c>
      <c r="E8794" s="26" t="s">
        <v>37766</v>
      </c>
      <c r="F8794" s="26" t="s">
        <v>37767</v>
      </c>
      <c r="G8794" s="26" t="s">
        <v>9586</v>
      </c>
      <c r="H8794" s="26" t="s">
        <v>1025</v>
      </c>
      <c r="J8794" s="26" t="s">
        <v>27674</v>
      </c>
      <c r="K8794" s="26" t="s">
        <v>9582</v>
      </c>
      <c r="L8794" s="26" t="s">
        <v>37768</v>
      </c>
      <c r="M8794" s="26">
        <v>761047398990</v>
      </c>
      <c r="N8794" s="26">
        <v>120484401</v>
      </c>
    </row>
    <row r="8795" spans="1:14">
      <c r="A8795" s="26" t="s">
        <v>8928</v>
      </c>
      <c r="B8795" s="26" t="s">
        <v>8929</v>
      </c>
      <c r="C8795" s="26">
        <v>39028772</v>
      </c>
      <c r="D8795" s="26" t="s">
        <v>24</v>
      </c>
      <c r="E8795" s="26" t="s">
        <v>37769</v>
      </c>
      <c r="F8795" s="26" t="s">
        <v>37770</v>
      </c>
      <c r="G8795" s="26" t="s">
        <v>9579</v>
      </c>
      <c r="H8795" s="26" t="s">
        <v>1401</v>
      </c>
      <c r="I8795" s="26" t="s">
        <v>9777</v>
      </c>
      <c r="J8795" s="26" t="s">
        <v>37771</v>
      </c>
      <c r="K8795" s="26" t="s">
        <v>9582</v>
      </c>
      <c r="L8795" s="26" t="s">
        <v>37772</v>
      </c>
      <c r="M8795" s="26">
        <v>380962352463</v>
      </c>
      <c r="N8795" s="26">
        <v>7124386201</v>
      </c>
    </row>
    <row r="8796" spans="1:14">
      <c r="A8796" s="26" t="s">
        <v>3372</v>
      </c>
      <c r="B8796" s="26" t="s">
        <v>3373</v>
      </c>
      <c r="C8796" s="26">
        <v>41769166</v>
      </c>
      <c r="D8796" s="26" t="s">
        <v>24</v>
      </c>
      <c r="E8796" s="26" t="s">
        <v>37773</v>
      </c>
      <c r="F8796" s="26" t="s">
        <v>37774</v>
      </c>
      <c r="G8796" s="26" t="s">
        <v>9586</v>
      </c>
      <c r="H8796" s="26" t="s">
        <v>392</v>
      </c>
      <c r="I8796" s="26" t="s">
        <v>11040</v>
      </c>
      <c r="J8796" s="26" t="s">
        <v>37775</v>
      </c>
      <c r="K8796" s="26" t="s">
        <v>9582</v>
      </c>
      <c r="L8796" s="26" t="s">
        <v>37776</v>
      </c>
      <c r="M8796" s="26">
        <v>380314335133</v>
      </c>
      <c r="N8796" s="26">
        <v>2121283601</v>
      </c>
    </row>
    <row r="8797" spans="1:14">
      <c r="A8797" s="26" t="s">
        <v>9179</v>
      </c>
      <c r="B8797" s="26" t="s">
        <v>9180</v>
      </c>
      <c r="C8797" s="26">
        <v>34803130</v>
      </c>
      <c r="D8797" s="26" t="s">
        <v>780</v>
      </c>
      <c r="E8797" s="26" t="s">
        <v>37777</v>
      </c>
      <c r="F8797" s="26" t="s">
        <v>37778</v>
      </c>
      <c r="G8797" s="26" t="s">
        <v>9601</v>
      </c>
      <c r="H8797" s="26" t="s">
        <v>1490</v>
      </c>
      <c r="J8797" s="26" t="s">
        <v>1553</v>
      </c>
      <c r="K8797" s="26" t="s">
        <v>9597</v>
      </c>
      <c r="L8797" s="26" t="s">
        <v>37779</v>
      </c>
      <c r="M8797" s="26">
        <v>761791380230</v>
      </c>
      <c r="N8797" s="26">
        <v>524955100</v>
      </c>
    </row>
    <row r="8798" spans="1:14">
      <c r="A8798" s="26" t="s">
        <v>5588</v>
      </c>
      <c r="B8798" s="26" t="s">
        <v>5589</v>
      </c>
      <c r="C8798" s="26">
        <v>4593340</v>
      </c>
      <c r="D8798" s="26" t="s">
        <v>780</v>
      </c>
      <c r="E8798" s="26" t="s">
        <v>37780</v>
      </c>
      <c r="F8798" s="26" t="s">
        <v>37781</v>
      </c>
      <c r="G8798" s="26" t="s">
        <v>9601</v>
      </c>
      <c r="H8798" s="26" t="s">
        <v>799</v>
      </c>
      <c r="J8798" s="26" t="s">
        <v>800</v>
      </c>
      <c r="K8798" s="26" t="s">
        <v>9597</v>
      </c>
      <c r="L8798" s="26" t="s">
        <v>33361</v>
      </c>
      <c r="M8798" s="26">
        <v>380443536023</v>
      </c>
      <c r="N8798" s="26">
        <v>4822784009</v>
      </c>
    </row>
    <row r="8799" spans="1:14">
      <c r="A8799" s="26" t="s">
        <v>7781</v>
      </c>
      <c r="B8799" s="26" t="s">
        <v>7782</v>
      </c>
      <c r="C8799" s="26">
        <v>38645610</v>
      </c>
      <c r="D8799" s="26" t="s">
        <v>24</v>
      </c>
      <c r="E8799" s="26" t="s">
        <v>37782</v>
      </c>
      <c r="F8799" s="26" t="s">
        <v>13207</v>
      </c>
      <c r="G8799" s="26" t="s">
        <v>9586</v>
      </c>
      <c r="H8799" s="26" t="s">
        <v>1088</v>
      </c>
      <c r="I8799" s="26" t="s">
        <v>11850</v>
      </c>
      <c r="J8799" s="26" t="s">
        <v>37783</v>
      </c>
      <c r="K8799" s="26" t="s">
        <v>9582</v>
      </c>
      <c r="L8799" s="26" t="s">
        <v>37784</v>
      </c>
      <c r="M8799" s="26">
        <v>380970346679</v>
      </c>
      <c r="N8799" s="26">
        <v>6110190007</v>
      </c>
    </row>
    <row r="8800" spans="1:14">
      <c r="A8800" s="26" t="s">
        <v>2788</v>
      </c>
      <c r="B8800" s="26" t="s">
        <v>2789</v>
      </c>
      <c r="C8800" s="26">
        <v>37691686</v>
      </c>
      <c r="D8800" s="26" t="s">
        <v>24</v>
      </c>
      <c r="E8800" s="26" t="s">
        <v>37785</v>
      </c>
      <c r="F8800" s="26" t="s">
        <v>37786</v>
      </c>
      <c r="G8800" s="26" t="s">
        <v>9586</v>
      </c>
      <c r="H8800" s="26" t="s">
        <v>258</v>
      </c>
      <c r="J8800" s="26" t="s">
        <v>3586</v>
      </c>
      <c r="K8800" s="26" t="s">
        <v>9582</v>
      </c>
      <c r="L8800" s="26" t="s">
        <v>37787</v>
      </c>
      <c r="M8800" s="26">
        <v>761334524078</v>
      </c>
      <c r="N8800" s="26">
        <v>525385502</v>
      </c>
    </row>
    <row r="8801" spans="1:14">
      <c r="A8801" s="26" t="s">
        <v>1855</v>
      </c>
      <c r="B8801" s="26" t="s">
        <v>1856</v>
      </c>
      <c r="C8801" s="26">
        <v>37179654</v>
      </c>
      <c r="D8801" s="26" t="s">
        <v>24</v>
      </c>
      <c r="E8801" s="26" t="s">
        <v>37788</v>
      </c>
      <c r="F8801" s="26" t="s">
        <v>37789</v>
      </c>
      <c r="G8801" s="26" t="s">
        <v>9586</v>
      </c>
      <c r="H8801" s="26" t="s">
        <v>27</v>
      </c>
      <c r="I8801" s="26" t="s">
        <v>14152</v>
      </c>
      <c r="J8801" s="26" t="s">
        <v>37790</v>
      </c>
      <c r="K8801" s="26" t="s">
        <v>9582</v>
      </c>
      <c r="L8801" s="26" t="s">
        <v>37791</v>
      </c>
      <c r="M8801" s="26">
        <v>380982688239</v>
      </c>
      <c r="N8801" s="26">
        <v>523484201</v>
      </c>
    </row>
    <row r="8802" spans="1:14">
      <c r="A8802" s="26" t="s">
        <v>4577</v>
      </c>
      <c r="B8802" s="26" t="s">
        <v>4578</v>
      </c>
      <c r="C8802" s="26">
        <v>38817188</v>
      </c>
      <c r="D8802" s="26" t="s">
        <v>24</v>
      </c>
      <c r="E8802" s="26" t="s">
        <v>37792</v>
      </c>
      <c r="F8802" s="26" t="s">
        <v>37793</v>
      </c>
      <c r="G8802" s="26" t="s">
        <v>9586</v>
      </c>
      <c r="H8802" s="26" t="s">
        <v>670</v>
      </c>
      <c r="I8802" s="26" t="s">
        <v>22878</v>
      </c>
      <c r="J8802" s="26" t="s">
        <v>3317</v>
      </c>
      <c r="K8802" s="26" t="s">
        <v>9582</v>
      </c>
      <c r="L8802" s="26" t="s">
        <v>37794</v>
      </c>
      <c r="M8802" s="26">
        <v>380982109270</v>
      </c>
      <c r="N8802" s="26">
        <v>123183005</v>
      </c>
    </row>
    <row r="8803" spans="1:14">
      <c r="A8803" s="26" t="s">
        <v>8008</v>
      </c>
      <c r="B8803" s="26" t="s">
        <v>8009</v>
      </c>
      <c r="C8803" s="26">
        <v>38892286</v>
      </c>
      <c r="D8803" s="26" t="s">
        <v>24</v>
      </c>
      <c r="E8803" s="26" t="s">
        <v>37795</v>
      </c>
      <c r="F8803" s="26" t="s">
        <v>37796</v>
      </c>
      <c r="G8803" s="26" t="s">
        <v>9579</v>
      </c>
      <c r="H8803" s="26" t="s">
        <v>1122</v>
      </c>
      <c r="I8803" s="26" t="s">
        <v>1230</v>
      </c>
      <c r="J8803" s="26" t="s">
        <v>37797</v>
      </c>
      <c r="K8803" s="26" t="s">
        <v>9582</v>
      </c>
      <c r="L8803" s="26" t="s">
        <v>37798</v>
      </c>
      <c r="M8803" s="26">
        <v>380574893217</v>
      </c>
      <c r="N8803" s="26">
        <v>6324584201</v>
      </c>
    </row>
    <row r="8804" spans="1:14">
      <c r="A8804" s="26" t="s">
        <v>3994</v>
      </c>
      <c r="B8804" s="26" t="s">
        <v>3995</v>
      </c>
      <c r="C8804" s="26">
        <v>42043117</v>
      </c>
      <c r="D8804" s="26" t="s">
        <v>24</v>
      </c>
      <c r="E8804" s="26" t="s">
        <v>37799</v>
      </c>
      <c r="F8804" s="26" t="s">
        <v>37800</v>
      </c>
      <c r="G8804" s="26" t="s">
        <v>9591</v>
      </c>
      <c r="H8804" s="26" t="s">
        <v>506</v>
      </c>
      <c r="I8804" s="26" t="s">
        <v>10777</v>
      </c>
      <c r="J8804" s="26" t="s">
        <v>518</v>
      </c>
      <c r="K8804" s="26" t="s">
        <v>9597</v>
      </c>
      <c r="L8804" s="26" t="s">
        <v>37801</v>
      </c>
      <c r="M8804" s="26">
        <v>380343028505</v>
      </c>
      <c r="N8804" s="26">
        <v>1822587303</v>
      </c>
    </row>
    <row r="8805" spans="1:14">
      <c r="A8805" s="26" t="s">
        <v>7957</v>
      </c>
      <c r="B8805" s="26" t="s">
        <v>7958</v>
      </c>
      <c r="C8805" s="26">
        <v>42582687</v>
      </c>
      <c r="D8805" s="26" t="s">
        <v>780</v>
      </c>
      <c r="E8805" s="26" t="s">
        <v>37802</v>
      </c>
      <c r="F8805" s="26" t="s">
        <v>37803</v>
      </c>
      <c r="G8805" s="26" t="s">
        <v>9601</v>
      </c>
      <c r="H8805" s="26" t="s">
        <v>1122</v>
      </c>
      <c r="I8805" s="26" t="s">
        <v>1122</v>
      </c>
      <c r="J8805" s="26" t="s">
        <v>25416</v>
      </c>
      <c r="K8805" s="26" t="s">
        <v>9606</v>
      </c>
      <c r="L8805" s="26" t="s">
        <v>37804</v>
      </c>
      <c r="M8805" s="26">
        <v>380574241089</v>
      </c>
      <c r="N8805" s="26">
        <v>6310745700</v>
      </c>
    </row>
    <row r="8806" spans="1:14">
      <c r="A8806" s="26" t="s">
        <v>5284</v>
      </c>
      <c r="B8806" s="26" t="s">
        <v>5282</v>
      </c>
      <c r="C8806" s="26">
        <v>20763295</v>
      </c>
      <c r="D8806" s="26" t="s">
        <v>780</v>
      </c>
      <c r="E8806" s="26" t="s">
        <v>37805</v>
      </c>
      <c r="F8806" s="26" t="s">
        <v>10114</v>
      </c>
      <c r="G8806" s="26" t="s">
        <v>9601</v>
      </c>
      <c r="H8806" s="26" t="s">
        <v>735</v>
      </c>
      <c r="I8806" s="26" t="s">
        <v>9623</v>
      </c>
      <c r="J8806" s="26" t="s">
        <v>71</v>
      </c>
      <c r="K8806" s="26" t="s">
        <v>9606</v>
      </c>
      <c r="L8806" s="26" t="s">
        <v>37806</v>
      </c>
      <c r="M8806" s="26">
        <v>761200695741</v>
      </c>
      <c r="N8806" s="26">
        <v>523010100</v>
      </c>
    </row>
    <row r="8807" spans="1:14">
      <c r="A8807" s="26" t="s">
        <v>4736</v>
      </c>
      <c r="B8807" s="26" t="s">
        <v>4737</v>
      </c>
      <c r="C8807" s="26">
        <v>38844232</v>
      </c>
      <c r="D8807" s="26" t="s">
        <v>24</v>
      </c>
      <c r="E8807" s="26" t="s">
        <v>37807</v>
      </c>
      <c r="F8807" s="26" t="s">
        <v>36505</v>
      </c>
      <c r="G8807" s="26" t="s">
        <v>9586</v>
      </c>
      <c r="H8807" s="26" t="s">
        <v>670</v>
      </c>
      <c r="I8807" s="26" t="s">
        <v>10588</v>
      </c>
      <c r="J8807" s="26" t="s">
        <v>13126</v>
      </c>
      <c r="K8807" s="26" t="s">
        <v>9582</v>
      </c>
      <c r="L8807" s="26" t="s">
        <v>37808</v>
      </c>
      <c r="M8807" s="26">
        <v>380523796015</v>
      </c>
      <c r="N8807" s="26">
        <v>120755305</v>
      </c>
    </row>
    <row r="8808" spans="1:14">
      <c r="A8808" s="26" t="s">
        <v>8683</v>
      </c>
      <c r="B8808" s="26" t="s">
        <v>8684</v>
      </c>
      <c r="C8808" s="26">
        <v>38418088</v>
      </c>
      <c r="D8808" s="26" t="s">
        <v>24</v>
      </c>
      <c r="E8808" s="26" t="s">
        <v>37809</v>
      </c>
      <c r="F8808" s="26" t="s">
        <v>37810</v>
      </c>
      <c r="G8808" s="26" t="s">
        <v>9586</v>
      </c>
      <c r="H8808" s="26" t="s">
        <v>1308</v>
      </c>
      <c r="J8808" s="26" t="s">
        <v>17018</v>
      </c>
      <c r="K8808" s="26" t="s">
        <v>9582</v>
      </c>
      <c r="L8808" s="26" t="s">
        <v>37811</v>
      </c>
      <c r="M8808" s="26">
        <v>380969430094</v>
      </c>
      <c r="N8808" s="26">
        <v>1821481502</v>
      </c>
    </row>
    <row r="8809" spans="1:14">
      <c r="A8809" s="26" t="s">
        <v>7949</v>
      </c>
      <c r="B8809" s="26" t="s">
        <v>7950</v>
      </c>
      <c r="C8809" s="26">
        <v>38289089</v>
      </c>
      <c r="D8809" s="26" t="s">
        <v>24</v>
      </c>
      <c r="E8809" s="26" t="s">
        <v>37812</v>
      </c>
      <c r="F8809" s="26" t="s">
        <v>37813</v>
      </c>
      <c r="G8809" s="26" t="s">
        <v>9586</v>
      </c>
      <c r="H8809" s="26" t="s">
        <v>1122</v>
      </c>
      <c r="I8809" s="26" t="s">
        <v>11418</v>
      </c>
      <c r="J8809" s="26" t="s">
        <v>37814</v>
      </c>
      <c r="K8809" s="26" t="s">
        <v>9906</v>
      </c>
      <c r="L8809" s="26" t="s">
        <v>37815</v>
      </c>
      <c r="M8809" s="26">
        <v>380575693538</v>
      </c>
      <c r="N8809" s="26">
        <v>6323580305</v>
      </c>
    </row>
    <row r="8810" spans="1:14">
      <c r="A8810" s="26" t="s">
        <v>6232</v>
      </c>
      <c r="B8810" s="26" t="s">
        <v>6233</v>
      </c>
      <c r="C8810" s="26">
        <v>38552185</v>
      </c>
      <c r="D8810" s="26" t="s">
        <v>24</v>
      </c>
      <c r="E8810" s="26" t="s">
        <v>37816</v>
      </c>
      <c r="F8810" s="26" t="s">
        <v>37817</v>
      </c>
      <c r="G8810" s="26" t="s">
        <v>9579</v>
      </c>
      <c r="H8810" s="26" t="s">
        <v>885</v>
      </c>
      <c r="I8810" s="26" t="s">
        <v>11207</v>
      </c>
      <c r="J8810" s="26" t="s">
        <v>13585</v>
      </c>
      <c r="K8810" s="26" t="s">
        <v>9582</v>
      </c>
      <c r="L8810" s="26" t="s">
        <v>37818</v>
      </c>
      <c r="M8810" s="26">
        <v>380669805039</v>
      </c>
      <c r="N8810" s="26">
        <v>122084801</v>
      </c>
    </row>
    <row r="8811" spans="1:14">
      <c r="A8811" s="26" t="s">
        <v>8530</v>
      </c>
      <c r="B8811" s="26" t="s">
        <v>8531</v>
      </c>
      <c r="C8811" s="26">
        <v>2004060</v>
      </c>
      <c r="D8811" s="26" t="s">
        <v>780</v>
      </c>
      <c r="E8811" s="26" t="s">
        <v>37819</v>
      </c>
      <c r="F8811" s="26" t="s">
        <v>37820</v>
      </c>
      <c r="G8811" s="26" t="s">
        <v>9601</v>
      </c>
      <c r="H8811" s="26" t="s">
        <v>1269</v>
      </c>
      <c r="I8811" s="26" t="s">
        <v>10265</v>
      </c>
      <c r="J8811" s="26" t="s">
        <v>24818</v>
      </c>
      <c r="K8811" s="26" t="s">
        <v>9606</v>
      </c>
      <c r="L8811" s="26" t="s">
        <v>24819</v>
      </c>
      <c r="M8811" s="26">
        <v>380553730836</v>
      </c>
      <c r="N8811" s="26">
        <v>110391811</v>
      </c>
    </row>
    <row r="8812" spans="1:14">
      <c r="A8812" s="26" t="s">
        <v>1829</v>
      </c>
      <c r="B8812" s="26" t="s">
        <v>1830</v>
      </c>
      <c r="C8812" s="26">
        <v>37048032</v>
      </c>
      <c r="D8812" s="26" t="s">
        <v>24</v>
      </c>
      <c r="E8812" s="26" t="s">
        <v>37821</v>
      </c>
      <c r="F8812" s="26" t="s">
        <v>37822</v>
      </c>
      <c r="G8812" s="26" t="s">
        <v>9579</v>
      </c>
      <c r="H8812" s="26" t="s">
        <v>27</v>
      </c>
      <c r="I8812" s="26" t="s">
        <v>12860</v>
      </c>
      <c r="J8812" s="26" t="s">
        <v>37823</v>
      </c>
      <c r="K8812" s="26" t="s">
        <v>9582</v>
      </c>
      <c r="L8812" s="26" t="s">
        <v>37824</v>
      </c>
      <c r="M8812" s="26">
        <v>761116153965</v>
      </c>
      <c r="N8812" s="26">
        <v>522883601</v>
      </c>
    </row>
    <row r="8813" spans="1:14">
      <c r="A8813" s="26" t="s">
        <v>4334</v>
      </c>
      <c r="B8813" s="26" t="s">
        <v>4335</v>
      </c>
      <c r="C8813" s="26">
        <v>1994238</v>
      </c>
      <c r="D8813" s="26" t="s">
        <v>780</v>
      </c>
      <c r="E8813" s="26" t="s">
        <v>37825</v>
      </c>
      <c r="F8813" s="26" t="s">
        <v>37826</v>
      </c>
      <c r="G8813" s="26" t="s">
        <v>9601</v>
      </c>
      <c r="H8813" s="26" t="s">
        <v>576</v>
      </c>
      <c r="J8813" s="26" t="s">
        <v>4543</v>
      </c>
      <c r="K8813" s="26" t="s">
        <v>9597</v>
      </c>
      <c r="L8813" s="26" t="s">
        <v>29593</v>
      </c>
      <c r="M8813" s="26">
        <v>761417633095</v>
      </c>
      <c r="N8813" s="26">
        <v>3211200000</v>
      </c>
    </row>
    <row r="8814" spans="1:14">
      <c r="A8814" s="26" t="s">
        <v>6758</v>
      </c>
      <c r="B8814" s="26" t="s">
        <v>6759</v>
      </c>
      <c r="C8814" s="26">
        <v>38345331</v>
      </c>
      <c r="D8814" s="26" t="s">
        <v>24</v>
      </c>
      <c r="E8814" s="26" t="s">
        <v>37827</v>
      </c>
      <c r="F8814" s="26" t="s">
        <v>37828</v>
      </c>
      <c r="G8814" s="26" t="s">
        <v>9586</v>
      </c>
      <c r="H8814" s="26" t="s">
        <v>949</v>
      </c>
      <c r="I8814" s="26" t="s">
        <v>13966</v>
      </c>
      <c r="J8814" s="26" t="s">
        <v>615</v>
      </c>
      <c r="K8814" s="26" t="s">
        <v>9582</v>
      </c>
      <c r="L8814" s="26" t="s">
        <v>37829</v>
      </c>
      <c r="M8814" s="26">
        <v>380535793447</v>
      </c>
      <c r="N8814" s="26">
        <v>120783603</v>
      </c>
    </row>
    <row r="8815" spans="1:14">
      <c r="A8815" s="26" t="s">
        <v>6581</v>
      </c>
      <c r="B8815" s="26" t="s">
        <v>6582</v>
      </c>
      <c r="C8815" s="26">
        <v>38381474</v>
      </c>
      <c r="D8815" s="26" t="s">
        <v>24</v>
      </c>
      <c r="E8815" s="26" t="s">
        <v>37830</v>
      </c>
      <c r="F8815" s="26" t="s">
        <v>37831</v>
      </c>
      <c r="G8815" s="26" t="s">
        <v>9579</v>
      </c>
      <c r="H8815" s="26" t="s">
        <v>949</v>
      </c>
      <c r="I8815" s="26" t="s">
        <v>10846</v>
      </c>
      <c r="J8815" s="26" t="s">
        <v>37832</v>
      </c>
      <c r="K8815" s="26" t="s">
        <v>9582</v>
      </c>
      <c r="L8815" s="26" t="s">
        <v>37833</v>
      </c>
      <c r="M8815" s="26">
        <v>380535536226</v>
      </c>
      <c r="N8815" s="26">
        <v>5323255407</v>
      </c>
    </row>
    <row r="8816" spans="1:14">
      <c r="A8816" s="26" t="s">
        <v>7781</v>
      </c>
      <c r="B8816" s="26" t="s">
        <v>7782</v>
      </c>
      <c r="C8816" s="26">
        <v>38645610</v>
      </c>
      <c r="D8816" s="26" t="s">
        <v>24</v>
      </c>
      <c r="E8816" s="26" t="s">
        <v>37834</v>
      </c>
      <c r="F8816" s="26" t="s">
        <v>37835</v>
      </c>
      <c r="G8816" s="26" t="s">
        <v>9586</v>
      </c>
      <c r="H8816" s="26" t="s">
        <v>1088</v>
      </c>
      <c r="J8816" s="26" t="s">
        <v>1115</v>
      </c>
      <c r="K8816" s="26" t="s">
        <v>9597</v>
      </c>
      <c r="L8816" s="26" t="s">
        <v>16021</v>
      </c>
      <c r="M8816" s="26">
        <v>380352269383</v>
      </c>
      <c r="N8816" s="26">
        <v>6110100000</v>
      </c>
    </row>
    <row r="8817" spans="1:14">
      <c r="A8817" s="26" t="s">
        <v>6577</v>
      </c>
      <c r="B8817" s="26" t="s">
        <v>6578</v>
      </c>
      <c r="C8817" s="26">
        <v>38319453</v>
      </c>
      <c r="D8817" s="26" t="s">
        <v>24</v>
      </c>
      <c r="E8817" s="26" t="s">
        <v>37836</v>
      </c>
      <c r="F8817" s="26" t="s">
        <v>37837</v>
      </c>
      <c r="G8817" s="26" t="s">
        <v>9579</v>
      </c>
      <c r="H8817" s="26" t="s">
        <v>949</v>
      </c>
      <c r="I8817" s="26" t="s">
        <v>11128</v>
      </c>
      <c r="J8817" s="26" t="s">
        <v>37838</v>
      </c>
      <c r="K8817" s="26" t="s">
        <v>9582</v>
      </c>
      <c r="L8817" s="26" t="s">
        <v>37839</v>
      </c>
      <c r="M8817" s="26">
        <v>380535456265</v>
      </c>
      <c r="N8817" s="26">
        <v>5320488501</v>
      </c>
    </row>
    <row r="8818" spans="1:14">
      <c r="A8818" s="26" t="s">
        <v>6375</v>
      </c>
      <c r="B8818" s="26" t="s">
        <v>6376</v>
      </c>
      <c r="C8818" s="26">
        <v>2774510</v>
      </c>
      <c r="D8818" s="26" t="s">
        <v>24</v>
      </c>
      <c r="E8818" s="26" t="s">
        <v>37840</v>
      </c>
      <c r="F8818" s="26" t="s">
        <v>26220</v>
      </c>
      <c r="G8818" s="26" t="s">
        <v>9586</v>
      </c>
      <c r="H8818" s="26" t="s">
        <v>885</v>
      </c>
      <c r="J8818" s="26" t="s">
        <v>910</v>
      </c>
      <c r="K8818" s="26" t="s">
        <v>9597</v>
      </c>
      <c r="L8818" s="26" t="s">
        <v>16972</v>
      </c>
      <c r="M8818" s="26">
        <v>380487265689</v>
      </c>
      <c r="N8818" s="26">
        <v>5110100000</v>
      </c>
    </row>
    <row r="8819" spans="1:14">
      <c r="A8819" s="26" t="s">
        <v>5994</v>
      </c>
      <c r="B8819" s="26" t="s">
        <v>5995</v>
      </c>
      <c r="C8819" s="26">
        <v>31822150</v>
      </c>
      <c r="D8819" s="26" t="s">
        <v>1701</v>
      </c>
      <c r="E8819" s="26" t="s">
        <v>37841</v>
      </c>
      <c r="F8819" s="26" t="s">
        <v>37842</v>
      </c>
      <c r="G8819" s="26" t="s">
        <v>9601</v>
      </c>
      <c r="H8819" s="26" t="s">
        <v>835</v>
      </c>
      <c r="J8819" s="26" t="s">
        <v>6071</v>
      </c>
      <c r="K8819" s="26" t="s">
        <v>9597</v>
      </c>
      <c r="L8819" s="26" t="s">
        <v>37843</v>
      </c>
      <c r="M8819" s="26">
        <v>380516144610</v>
      </c>
      <c r="N8819" s="26">
        <v>3523185202</v>
      </c>
    </row>
    <row r="8820" spans="1:14">
      <c r="A8820" s="26" t="s">
        <v>3841</v>
      </c>
      <c r="B8820" s="26" t="s">
        <v>3842</v>
      </c>
      <c r="C8820" s="26">
        <v>38732885</v>
      </c>
      <c r="D8820" s="26" t="s">
        <v>24</v>
      </c>
      <c r="E8820" s="26" t="s">
        <v>37844</v>
      </c>
      <c r="F8820" s="26" t="s">
        <v>37845</v>
      </c>
      <c r="G8820" s="26" t="s">
        <v>9586</v>
      </c>
      <c r="H8820" s="26" t="s">
        <v>468</v>
      </c>
      <c r="I8820" s="26" t="s">
        <v>11228</v>
      </c>
      <c r="J8820" s="26" t="s">
        <v>8486</v>
      </c>
      <c r="K8820" s="26" t="s">
        <v>9582</v>
      </c>
      <c r="L8820" s="26" t="s">
        <v>37846</v>
      </c>
      <c r="M8820" s="26">
        <v>380613225332</v>
      </c>
      <c r="N8820" s="26">
        <v>123185203</v>
      </c>
    </row>
    <row r="8821" spans="1:14">
      <c r="A8821" s="26" t="s">
        <v>1757</v>
      </c>
      <c r="B8821" s="26" t="s">
        <v>1758</v>
      </c>
      <c r="C8821" s="26">
        <v>41007217</v>
      </c>
      <c r="D8821" s="26" t="s">
        <v>24</v>
      </c>
      <c r="E8821" s="26" t="s">
        <v>37847</v>
      </c>
      <c r="F8821" s="26" t="s">
        <v>37848</v>
      </c>
      <c r="G8821" s="26" t="s">
        <v>9579</v>
      </c>
      <c r="H8821" s="26" t="s">
        <v>27</v>
      </c>
      <c r="I8821" s="26" t="s">
        <v>11743</v>
      </c>
      <c r="J8821" s="26" t="s">
        <v>37849</v>
      </c>
      <c r="K8821" s="26" t="s">
        <v>9582</v>
      </c>
      <c r="L8821" s="26" t="s">
        <v>37850</v>
      </c>
      <c r="M8821" s="26">
        <v>380434526733</v>
      </c>
      <c r="N8821" s="26">
        <v>521210109</v>
      </c>
    </row>
    <row r="8822" spans="1:14">
      <c r="A8822" s="26" t="s">
        <v>1968</v>
      </c>
      <c r="B8822" s="26" t="s">
        <v>1969</v>
      </c>
      <c r="C8822" s="26">
        <v>1982896</v>
      </c>
      <c r="D8822" s="26" t="s">
        <v>780</v>
      </c>
      <c r="E8822" s="26" t="s">
        <v>37851</v>
      </c>
      <c r="F8822" s="26" t="s">
        <v>9793</v>
      </c>
      <c r="G8822" s="26" t="s">
        <v>9601</v>
      </c>
      <c r="H8822" s="26" t="s">
        <v>103</v>
      </c>
      <c r="I8822" s="26" t="s">
        <v>10149</v>
      </c>
      <c r="J8822" s="26" t="s">
        <v>1964</v>
      </c>
      <c r="K8822" s="26" t="s">
        <v>9597</v>
      </c>
      <c r="L8822" s="26" t="s">
        <v>37852</v>
      </c>
      <c r="M8822" s="26">
        <v>761012470439</v>
      </c>
      <c r="N8822" s="26">
        <v>720810100</v>
      </c>
    </row>
    <row r="8823" spans="1:14">
      <c r="A8823" s="26" t="s">
        <v>4657</v>
      </c>
      <c r="B8823" s="26" t="s">
        <v>4658</v>
      </c>
      <c r="C8823" s="26">
        <v>38802559</v>
      </c>
      <c r="D8823" s="26" t="s">
        <v>24</v>
      </c>
      <c r="E8823" s="26" t="s">
        <v>37853</v>
      </c>
      <c r="F8823" s="26" t="s">
        <v>37854</v>
      </c>
      <c r="G8823" s="26" t="s">
        <v>9586</v>
      </c>
      <c r="H8823" s="26" t="s">
        <v>670</v>
      </c>
      <c r="J8823" s="26" t="s">
        <v>687</v>
      </c>
      <c r="K8823" s="26" t="s">
        <v>9597</v>
      </c>
      <c r="L8823" s="26" t="s">
        <v>33295</v>
      </c>
      <c r="M8823" s="26">
        <v>380522244271</v>
      </c>
      <c r="N8823" s="26">
        <v>3510100000</v>
      </c>
    </row>
    <row r="8824" spans="1:14">
      <c r="A8824" s="26" t="s">
        <v>7799</v>
      </c>
      <c r="B8824" s="26" t="s">
        <v>7800</v>
      </c>
      <c r="C8824" s="26">
        <v>14054198</v>
      </c>
      <c r="D8824" s="26" t="s">
        <v>1701</v>
      </c>
      <c r="E8824" s="26" t="s">
        <v>37855</v>
      </c>
      <c r="F8824" s="26" t="s">
        <v>37856</v>
      </c>
      <c r="G8824" s="26" t="s">
        <v>9601</v>
      </c>
      <c r="H8824" s="26" t="s">
        <v>1088</v>
      </c>
      <c r="J8824" s="26" t="s">
        <v>7658</v>
      </c>
      <c r="K8824" s="26" t="s">
        <v>9606</v>
      </c>
      <c r="L8824" s="26" t="s">
        <v>37857</v>
      </c>
      <c r="M8824" s="26">
        <v>380352246163</v>
      </c>
      <c r="N8824" s="26">
        <v>522683201</v>
      </c>
    </row>
    <row r="8825" spans="1:14">
      <c r="A8825" s="26" t="s">
        <v>4349</v>
      </c>
      <c r="B8825" s="26" t="s">
        <v>4350</v>
      </c>
      <c r="C8825" s="26">
        <v>39002969</v>
      </c>
      <c r="D8825" s="26" t="s">
        <v>24</v>
      </c>
      <c r="E8825" s="26" t="s">
        <v>37858</v>
      </c>
      <c r="F8825" s="26" t="s">
        <v>37859</v>
      </c>
      <c r="G8825" s="26" t="s">
        <v>9586</v>
      </c>
      <c r="H8825" s="26" t="s">
        <v>576</v>
      </c>
      <c r="I8825" s="26" t="s">
        <v>12758</v>
      </c>
      <c r="J8825" s="26" t="s">
        <v>11013</v>
      </c>
      <c r="K8825" s="26" t="s">
        <v>9582</v>
      </c>
      <c r="L8825" s="26" t="s">
        <v>37860</v>
      </c>
      <c r="M8825" s="26">
        <v>380961487210</v>
      </c>
      <c r="N8825" s="26">
        <v>522885201</v>
      </c>
    </row>
    <row r="8826" spans="1:14">
      <c r="A8826" s="26" t="s">
        <v>6903</v>
      </c>
      <c r="B8826" s="26" t="s">
        <v>6904</v>
      </c>
      <c r="C8826" s="26">
        <v>38492195</v>
      </c>
      <c r="D8826" s="26" t="s">
        <v>24</v>
      </c>
      <c r="E8826" s="26" t="s">
        <v>37861</v>
      </c>
      <c r="F8826" s="26" t="s">
        <v>37862</v>
      </c>
      <c r="G8826" s="26" t="s">
        <v>9586</v>
      </c>
      <c r="H8826" s="26" t="s">
        <v>949</v>
      </c>
      <c r="I8826" s="26" t="s">
        <v>13534</v>
      </c>
      <c r="J8826" s="26" t="s">
        <v>3613</v>
      </c>
      <c r="K8826" s="26" t="s">
        <v>9582</v>
      </c>
      <c r="L8826" s="26" t="s">
        <v>37863</v>
      </c>
      <c r="M8826" s="26">
        <v>380534791295</v>
      </c>
      <c r="N8826" s="26">
        <v>120781301</v>
      </c>
    </row>
    <row r="8827" spans="1:14">
      <c r="A8827" s="26" t="s">
        <v>8735</v>
      </c>
      <c r="B8827" s="26" t="s">
        <v>8736</v>
      </c>
      <c r="C8827" s="26">
        <v>38358026</v>
      </c>
      <c r="D8827" s="26" t="s">
        <v>24</v>
      </c>
      <c r="E8827" s="26" t="s">
        <v>37864</v>
      </c>
      <c r="F8827" s="26" t="s">
        <v>37865</v>
      </c>
      <c r="G8827" s="26" t="s">
        <v>9579</v>
      </c>
      <c r="H8827" s="26" t="s">
        <v>1308</v>
      </c>
      <c r="I8827" s="26" t="s">
        <v>11309</v>
      </c>
      <c r="J8827" s="26" t="s">
        <v>37866</v>
      </c>
      <c r="K8827" s="26" t="s">
        <v>9582</v>
      </c>
      <c r="L8827" s="26" t="s">
        <v>37867</v>
      </c>
      <c r="M8827" s="26">
        <v>380682380175</v>
      </c>
      <c r="N8827" s="26">
        <v>6823980614</v>
      </c>
    </row>
    <row r="8828" spans="1:14">
      <c r="A8828" s="26" t="s">
        <v>3750</v>
      </c>
      <c r="B8828" s="26" t="s">
        <v>3751</v>
      </c>
      <c r="C8828" s="26">
        <v>38968171</v>
      </c>
      <c r="D8828" s="26" t="s">
        <v>24</v>
      </c>
      <c r="E8828" s="26" t="s">
        <v>37868</v>
      </c>
      <c r="F8828" s="26" t="s">
        <v>27961</v>
      </c>
      <c r="G8828" s="26" t="s">
        <v>9586</v>
      </c>
      <c r="H8828" s="26" t="s">
        <v>468</v>
      </c>
      <c r="J8828" s="26" t="s">
        <v>481</v>
      </c>
      <c r="K8828" s="26" t="s">
        <v>9597</v>
      </c>
      <c r="L8828" s="26" t="s">
        <v>37869</v>
      </c>
      <c r="M8828" s="26">
        <v>380984223676</v>
      </c>
      <c r="N8828" s="26">
        <v>1222380503</v>
      </c>
    </row>
    <row r="8829" spans="1:14">
      <c r="A8829" s="26" t="s">
        <v>6032</v>
      </c>
      <c r="B8829" s="26" t="s">
        <v>6033</v>
      </c>
      <c r="C8829" s="26">
        <v>30083840</v>
      </c>
      <c r="D8829" s="26" t="s">
        <v>24</v>
      </c>
      <c r="E8829" s="26" t="s">
        <v>37870</v>
      </c>
      <c r="F8829" s="26" t="s">
        <v>37871</v>
      </c>
      <c r="G8829" s="26" t="s">
        <v>9586</v>
      </c>
      <c r="H8829" s="26" t="s">
        <v>835</v>
      </c>
      <c r="J8829" s="26" t="s">
        <v>848</v>
      </c>
      <c r="K8829" s="26" t="s">
        <v>9597</v>
      </c>
      <c r="L8829" s="26" t="s">
        <v>37872</v>
      </c>
      <c r="M8829" s="26">
        <v>380512478126</v>
      </c>
      <c r="N8829" s="26">
        <v>4623010100</v>
      </c>
    </row>
    <row r="8830" spans="1:14">
      <c r="A8830" s="26" t="s">
        <v>5057</v>
      </c>
      <c r="B8830" s="26" t="s">
        <v>5058</v>
      </c>
      <c r="C8830" s="26">
        <v>41055077</v>
      </c>
      <c r="D8830" s="26" t="s">
        <v>24</v>
      </c>
      <c r="E8830" s="26" t="s">
        <v>37873</v>
      </c>
      <c r="F8830" s="26" t="s">
        <v>37874</v>
      </c>
      <c r="G8830" s="26" t="s">
        <v>9591</v>
      </c>
      <c r="H8830" s="26" t="s">
        <v>735</v>
      </c>
      <c r="I8830" s="26" t="s">
        <v>15124</v>
      </c>
      <c r="J8830" s="26" t="s">
        <v>5059</v>
      </c>
      <c r="K8830" s="26" t="s">
        <v>9582</v>
      </c>
      <c r="L8830" s="26" t="s">
        <v>24090</v>
      </c>
      <c r="M8830" s="26">
        <v>761356235276</v>
      </c>
      <c r="N8830" s="26">
        <v>721182403</v>
      </c>
    </row>
    <row r="8831" spans="1:14">
      <c r="A8831" s="26" t="s">
        <v>3664</v>
      </c>
      <c r="B8831" s="26" t="s">
        <v>3665</v>
      </c>
      <c r="C8831" s="26">
        <v>42037326</v>
      </c>
      <c r="D8831" s="26" t="s">
        <v>24</v>
      </c>
      <c r="E8831" s="26" t="s">
        <v>37875</v>
      </c>
      <c r="F8831" s="26" t="s">
        <v>37876</v>
      </c>
      <c r="G8831" s="26" t="s">
        <v>9586</v>
      </c>
      <c r="H8831" s="26" t="s">
        <v>468</v>
      </c>
      <c r="J8831" s="26" t="s">
        <v>477</v>
      </c>
      <c r="K8831" s="26" t="s">
        <v>9597</v>
      </c>
      <c r="L8831" s="26" t="s">
        <v>17744</v>
      </c>
      <c r="M8831" s="26">
        <v>761988007834</v>
      </c>
      <c r="N8831" s="26">
        <v>2312500000</v>
      </c>
    </row>
    <row r="8832" spans="1:14">
      <c r="A8832" s="26" t="s">
        <v>7605</v>
      </c>
      <c r="B8832" s="26" t="s">
        <v>7606</v>
      </c>
      <c r="C8832" s="26">
        <v>2000582</v>
      </c>
      <c r="D8832" s="26" t="s">
        <v>780</v>
      </c>
      <c r="E8832" s="26" t="s">
        <v>37877</v>
      </c>
      <c r="F8832" s="26" t="s">
        <v>9787</v>
      </c>
      <c r="G8832" s="26" t="s">
        <v>9601</v>
      </c>
      <c r="H8832" s="26" t="s">
        <v>1088</v>
      </c>
      <c r="I8832" s="26" t="s">
        <v>9882</v>
      </c>
      <c r="J8832" s="26" t="s">
        <v>7603</v>
      </c>
      <c r="K8832" s="26" t="s">
        <v>9606</v>
      </c>
      <c r="L8832" s="26" t="s">
        <v>37878</v>
      </c>
      <c r="M8832" s="26">
        <v>380977475186</v>
      </c>
      <c r="N8832" s="26">
        <v>6121655100</v>
      </c>
    </row>
    <row r="8833" spans="1:14">
      <c r="A8833" s="26" t="s">
        <v>7917</v>
      </c>
      <c r="B8833" s="26" t="s">
        <v>7918</v>
      </c>
      <c r="C8833" s="26">
        <v>38552866</v>
      </c>
      <c r="D8833" s="26" t="s">
        <v>24</v>
      </c>
      <c r="E8833" s="26" t="s">
        <v>37879</v>
      </c>
      <c r="F8833" s="26" t="s">
        <v>37880</v>
      </c>
      <c r="G8833" s="26" t="s">
        <v>9586</v>
      </c>
      <c r="H8833" s="26" t="s">
        <v>1122</v>
      </c>
      <c r="I8833" s="26" t="s">
        <v>11379</v>
      </c>
      <c r="J8833" s="26" t="s">
        <v>736</v>
      </c>
      <c r="K8833" s="26" t="s">
        <v>9606</v>
      </c>
      <c r="L8833" s="26" t="s">
        <v>37881</v>
      </c>
      <c r="M8833" s="26">
        <v>380576451408</v>
      </c>
      <c r="N8833" s="26">
        <v>4621810100</v>
      </c>
    </row>
    <row r="8834" spans="1:14">
      <c r="A8834" s="26" t="s">
        <v>3372</v>
      </c>
      <c r="B8834" s="26" t="s">
        <v>3373</v>
      </c>
      <c r="C8834" s="26">
        <v>41769166</v>
      </c>
      <c r="D8834" s="26" t="s">
        <v>24</v>
      </c>
      <c r="E8834" s="26" t="s">
        <v>37882</v>
      </c>
      <c r="F8834" s="26" t="s">
        <v>37883</v>
      </c>
      <c r="G8834" s="26" t="s">
        <v>9579</v>
      </c>
      <c r="H8834" s="26" t="s">
        <v>392</v>
      </c>
      <c r="I8834" s="26" t="s">
        <v>11040</v>
      </c>
      <c r="J8834" s="26" t="s">
        <v>37884</v>
      </c>
      <c r="K8834" s="26" t="s">
        <v>9582</v>
      </c>
      <c r="L8834" s="26" t="s">
        <v>37885</v>
      </c>
      <c r="M8834" s="26">
        <v>380314336810</v>
      </c>
      <c r="N8834" s="26">
        <v>2121283901</v>
      </c>
    </row>
    <row r="8835" spans="1:14">
      <c r="A8835" s="26" t="s">
        <v>9445</v>
      </c>
      <c r="B8835" s="26" t="s">
        <v>9446</v>
      </c>
      <c r="C8835" s="26">
        <v>2006604</v>
      </c>
      <c r="D8835" s="26" t="s">
        <v>780</v>
      </c>
      <c r="E8835" s="26" t="s">
        <v>37886</v>
      </c>
      <c r="F8835" s="26" t="s">
        <v>28774</v>
      </c>
      <c r="G8835" s="26" t="s">
        <v>9601</v>
      </c>
      <c r="H8835" s="26" t="s">
        <v>1573</v>
      </c>
      <c r="J8835" s="26" t="s">
        <v>1597</v>
      </c>
      <c r="K8835" s="26" t="s">
        <v>9597</v>
      </c>
      <c r="L8835" s="26" t="s">
        <v>17313</v>
      </c>
      <c r="M8835" s="26">
        <v>380462774645</v>
      </c>
      <c r="N8835" s="26">
        <v>7410100000</v>
      </c>
    </row>
    <row r="8836" spans="1:14">
      <c r="A8836" s="26" t="s">
        <v>8468</v>
      </c>
      <c r="B8836" s="26" t="s">
        <v>8469</v>
      </c>
      <c r="C8836" s="26">
        <v>2004019</v>
      </c>
      <c r="D8836" s="26" t="s">
        <v>780</v>
      </c>
      <c r="E8836" s="26" t="s">
        <v>37887</v>
      </c>
      <c r="F8836" s="26" t="s">
        <v>37888</v>
      </c>
      <c r="G8836" s="26" t="s">
        <v>9601</v>
      </c>
      <c r="H8836" s="26" t="s">
        <v>1269</v>
      </c>
      <c r="I8836" s="26" t="s">
        <v>12277</v>
      </c>
      <c r="J8836" s="26" t="s">
        <v>8470</v>
      </c>
      <c r="K8836" s="26" t="s">
        <v>9606</v>
      </c>
      <c r="L8836" s="26" t="s">
        <v>37889</v>
      </c>
      <c r="M8836" s="26">
        <v>380553031752</v>
      </c>
      <c r="N8836" s="26">
        <v>5122081301</v>
      </c>
    </row>
    <row r="8837" spans="1:14">
      <c r="A8837" s="26" t="s">
        <v>7957</v>
      </c>
      <c r="B8837" s="26" t="s">
        <v>7958</v>
      </c>
      <c r="C8837" s="26">
        <v>42582687</v>
      </c>
      <c r="D8837" s="26" t="s">
        <v>780</v>
      </c>
      <c r="E8837" s="26" t="s">
        <v>37890</v>
      </c>
      <c r="F8837" s="26" t="s">
        <v>37891</v>
      </c>
      <c r="G8837" s="26" t="s">
        <v>9601</v>
      </c>
      <c r="H8837" s="26" t="s">
        <v>1122</v>
      </c>
      <c r="I8837" s="26" t="s">
        <v>1122</v>
      </c>
      <c r="J8837" s="26" t="s">
        <v>1202</v>
      </c>
      <c r="K8837" s="26" t="s">
        <v>9597</v>
      </c>
      <c r="L8837" s="26" t="s">
        <v>37892</v>
      </c>
      <c r="M8837" s="26">
        <v>380574253170</v>
      </c>
      <c r="N8837" s="26">
        <v>6310700000</v>
      </c>
    </row>
    <row r="8838" spans="1:14">
      <c r="A8838" s="26" t="s">
        <v>6758</v>
      </c>
      <c r="B8838" s="26" t="s">
        <v>6759</v>
      </c>
      <c r="C8838" s="26">
        <v>38345331</v>
      </c>
      <c r="D8838" s="26" t="s">
        <v>24</v>
      </c>
      <c r="E8838" s="26" t="s">
        <v>37893</v>
      </c>
      <c r="F8838" s="26" t="s">
        <v>37894</v>
      </c>
      <c r="G8838" s="26" t="s">
        <v>9579</v>
      </c>
      <c r="H8838" s="26" t="s">
        <v>949</v>
      </c>
      <c r="I8838" s="26" t="s">
        <v>13966</v>
      </c>
      <c r="J8838" s="26" t="s">
        <v>37895</v>
      </c>
      <c r="K8838" s="26" t="s">
        <v>9582</v>
      </c>
      <c r="L8838" s="26" t="s">
        <v>37896</v>
      </c>
      <c r="M8838" s="26">
        <v>380535793027</v>
      </c>
      <c r="N8838" s="26">
        <v>5323682606</v>
      </c>
    </row>
    <row r="8839" spans="1:14">
      <c r="A8839" s="26" t="s">
        <v>3947</v>
      </c>
      <c r="B8839" s="26" t="s">
        <v>3948</v>
      </c>
      <c r="C8839" s="26">
        <v>1993397</v>
      </c>
      <c r="D8839" s="26" t="s">
        <v>780</v>
      </c>
      <c r="E8839" s="26" t="s">
        <v>37897</v>
      </c>
      <c r="F8839" s="26" t="s">
        <v>37898</v>
      </c>
      <c r="G8839" s="26" t="s">
        <v>9601</v>
      </c>
      <c r="H8839" s="26" t="s">
        <v>506</v>
      </c>
      <c r="I8839" s="26" t="s">
        <v>10352</v>
      </c>
      <c r="J8839" s="26" t="s">
        <v>3949</v>
      </c>
      <c r="K8839" s="26" t="s">
        <v>9606</v>
      </c>
      <c r="L8839" s="26" t="s">
        <v>37899</v>
      </c>
      <c r="M8839" s="26">
        <v>380683354446</v>
      </c>
      <c r="N8839" s="26">
        <v>2621255300</v>
      </c>
    </row>
    <row r="8840" spans="1:14">
      <c r="A8840" s="26" t="s">
        <v>8940</v>
      </c>
      <c r="B8840" s="26" t="s">
        <v>8941</v>
      </c>
      <c r="C8840" s="26">
        <v>5540577</v>
      </c>
      <c r="D8840" s="26" t="s">
        <v>780</v>
      </c>
      <c r="E8840" s="26" t="s">
        <v>37900</v>
      </c>
      <c r="F8840" s="26" t="s">
        <v>37901</v>
      </c>
      <c r="G8840" s="26" t="s">
        <v>9601</v>
      </c>
      <c r="H8840" s="26" t="s">
        <v>1401</v>
      </c>
      <c r="J8840" s="26" t="s">
        <v>1454</v>
      </c>
      <c r="K8840" s="26" t="s">
        <v>9597</v>
      </c>
      <c r="L8840" s="26" t="s">
        <v>37902</v>
      </c>
      <c r="M8840" s="26">
        <v>761438809198</v>
      </c>
      <c r="N8840" s="26">
        <v>524885203</v>
      </c>
    </row>
    <row r="8841" spans="1:14">
      <c r="A8841" s="26" t="s">
        <v>2608</v>
      </c>
      <c r="B8841" s="26" t="s">
        <v>2609</v>
      </c>
      <c r="C8841" s="26">
        <v>36721693</v>
      </c>
      <c r="D8841" s="26" t="s">
        <v>24</v>
      </c>
      <c r="E8841" s="26" t="s">
        <v>37903</v>
      </c>
      <c r="F8841" s="26" t="s">
        <v>37904</v>
      </c>
      <c r="G8841" s="26" t="s">
        <v>9586</v>
      </c>
      <c r="H8841" s="26" t="s">
        <v>133</v>
      </c>
      <c r="I8841" s="26" t="s">
        <v>12947</v>
      </c>
      <c r="J8841" s="26" t="s">
        <v>13927</v>
      </c>
      <c r="K8841" s="26" t="s">
        <v>9582</v>
      </c>
      <c r="L8841" s="26" t="s">
        <v>37905</v>
      </c>
      <c r="M8841" s="26">
        <v>761239723517</v>
      </c>
      <c r="N8841" s="26">
        <v>1221884001</v>
      </c>
    </row>
    <row r="8842" spans="1:14">
      <c r="A8842" s="26" t="s">
        <v>9287</v>
      </c>
      <c r="B8842" s="26" t="s">
        <v>9288</v>
      </c>
      <c r="C8842" s="26">
        <v>38453281</v>
      </c>
      <c r="D8842" s="26" t="s">
        <v>24</v>
      </c>
      <c r="E8842" s="26" t="s">
        <v>37906</v>
      </c>
      <c r="F8842" s="26" t="s">
        <v>37907</v>
      </c>
      <c r="G8842" s="26" t="s">
        <v>9586</v>
      </c>
      <c r="H8842" s="26" t="s">
        <v>1573</v>
      </c>
      <c r="I8842" s="26" t="s">
        <v>25808</v>
      </c>
      <c r="J8842" s="26" t="s">
        <v>37908</v>
      </c>
      <c r="K8842" s="26" t="s">
        <v>9582</v>
      </c>
      <c r="L8842" s="26" t="s">
        <v>37909</v>
      </c>
      <c r="M8842" s="26">
        <v>380673188378</v>
      </c>
      <c r="N8842" s="26">
        <v>5920382417</v>
      </c>
    </row>
    <row r="8843" spans="1:14">
      <c r="A8843" s="26" t="s">
        <v>5798</v>
      </c>
      <c r="B8843" s="26" t="s">
        <v>5799</v>
      </c>
      <c r="C8843" s="26">
        <v>26199401</v>
      </c>
      <c r="D8843" s="26" t="s">
        <v>780</v>
      </c>
      <c r="E8843" s="26" t="s">
        <v>37910</v>
      </c>
      <c r="F8843" s="26" t="s">
        <v>37911</v>
      </c>
      <c r="G8843" s="26" t="s">
        <v>9601</v>
      </c>
      <c r="H8843" s="26" t="s">
        <v>799</v>
      </c>
      <c r="J8843" s="26" t="s">
        <v>800</v>
      </c>
      <c r="K8843" s="26" t="s">
        <v>9597</v>
      </c>
      <c r="L8843" s="26" t="s">
        <v>37912</v>
      </c>
      <c r="M8843" s="26">
        <v>380444523236</v>
      </c>
      <c r="N8843" s="26">
        <v>4822784009</v>
      </c>
    </row>
    <row r="8844" spans="1:14">
      <c r="A8844" s="26" t="s">
        <v>3181</v>
      </c>
      <c r="B8844" s="26" t="s">
        <v>3182</v>
      </c>
      <c r="C8844" s="26">
        <v>42161921</v>
      </c>
      <c r="D8844" s="26" t="s">
        <v>24</v>
      </c>
      <c r="E8844" s="26" t="s">
        <v>37913</v>
      </c>
      <c r="F8844" s="26" t="s">
        <v>37914</v>
      </c>
      <c r="G8844" s="26" t="s">
        <v>9586</v>
      </c>
      <c r="H8844" s="26" t="s">
        <v>375</v>
      </c>
      <c r="I8844" s="26" t="s">
        <v>12569</v>
      </c>
      <c r="J8844" s="26" t="s">
        <v>37915</v>
      </c>
      <c r="K8844" s="26" t="s">
        <v>9582</v>
      </c>
      <c r="L8844" s="26" t="s">
        <v>37916</v>
      </c>
      <c r="M8844" s="26">
        <v>380974820363</v>
      </c>
      <c r="N8844" s="26">
        <v>1823155105</v>
      </c>
    </row>
    <row r="8845" spans="1:14">
      <c r="A8845" s="26" t="s">
        <v>8883</v>
      </c>
      <c r="B8845" s="26" t="s">
        <v>8884</v>
      </c>
      <c r="C8845" s="26">
        <v>38682646</v>
      </c>
      <c r="D8845" s="26" t="s">
        <v>24</v>
      </c>
      <c r="E8845" s="26" t="s">
        <v>37917</v>
      </c>
      <c r="F8845" s="26" t="s">
        <v>37918</v>
      </c>
      <c r="G8845" s="26" t="s">
        <v>9579</v>
      </c>
      <c r="H8845" s="26" t="s">
        <v>1401</v>
      </c>
      <c r="I8845" s="26" t="s">
        <v>10182</v>
      </c>
      <c r="J8845" s="26" t="s">
        <v>11094</v>
      </c>
      <c r="K8845" s="26" t="s">
        <v>9582</v>
      </c>
      <c r="L8845" s="26" t="s">
        <v>37919</v>
      </c>
      <c r="M8845" s="26">
        <v>380662835014</v>
      </c>
      <c r="N8845" s="26">
        <v>122088702</v>
      </c>
    </row>
    <row r="8846" spans="1:14">
      <c r="A8846" s="26" t="s">
        <v>5856</v>
      </c>
      <c r="B8846" s="26" t="s">
        <v>5857</v>
      </c>
      <c r="C8846" s="26">
        <v>38945657</v>
      </c>
      <c r="D8846" s="26" t="s">
        <v>24</v>
      </c>
      <c r="E8846" s="26" t="s">
        <v>37920</v>
      </c>
      <c r="F8846" s="26" t="s">
        <v>37921</v>
      </c>
      <c r="G8846" s="26" t="s">
        <v>9586</v>
      </c>
      <c r="H8846" s="26" t="s">
        <v>799</v>
      </c>
      <c r="J8846" s="26" t="s">
        <v>800</v>
      </c>
      <c r="K8846" s="26" t="s">
        <v>9597</v>
      </c>
      <c r="L8846" s="26" t="s">
        <v>17101</v>
      </c>
      <c r="M8846" s="26">
        <v>380442356125</v>
      </c>
      <c r="N8846" s="26">
        <v>4822784009</v>
      </c>
    </row>
    <row r="8847" spans="1:14">
      <c r="A8847" s="26" t="s">
        <v>6036</v>
      </c>
      <c r="B8847" s="26" t="s">
        <v>6009</v>
      </c>
      <c r="C8847" s="26">
        <v>25375178</v>
      </c>
      <c r="D8847" s="26" t="s">
        <v>780</v>
      </c>
      <c r="E8847" s="26" t="s">
        <v>37922</v>
      </c>
      <c r="F8847" s="26" t="s">
        <v>9787</v>
      </c>
      <c r="G8847" s="26" t="s">
        <v>9601</v>
      </c>
      <c r="H8847" s="26" t="s">
        <v>835</v>
      </c>
      <c r="J8847" s="26" t="s">
        <v>848</v>
      </c>
      <c r="K8847" s="26" t="s">
        <v>9597</v>
      </c>
      <c r="L8847" s="26" t="s">
        <v>37923</v>
      </c>
      <c r="M8847" s="26">
        <v>380512360285</v>
      </c>
      <c r="N8847" s="26">
        <v>4623010100</v>
      </c>
    </row>
    <row r="8848" spans="1:14">
      <c r="A8848" s="26" t="s">
        <v>9214</v>
      </c>
      <c r="B8848" s="26" t="s">
        <v>9215</v>
      </c>
      <c r="C8848" s="26">
        <v>43343797</v>
      </c>
      <c r="D8848" s="26" t="s">
        <v>1701</v>
      </c>
      <c r="E8848" s="26" t="s">
        <v>37924</v>
      </c>
      <c r="F8848" s="26" t="s">
        <v>37925</v>
      </c>
      <c r="G8848" s="26" t="s">
        <v>9601</v>
      </c>
      <c r="H8848" s="26" t="s">
        <v>1490</v>
      </c>
      <c r="I8848" s="26" t="s">
        <v>9841</v>
      </c>
      <c r="J8848" s="26" t="s">
        <v>26010</v>
      </c>
      <c r="K8848" s="26" t="s">
        <v>9582</v>
      </c>
      <c r="L8848" s="26" t="s">
        <v>37926</v>
      </c>
      <c r="M8848" s="26">
        <v>761046274253</v>
      </c>
      <c r="N8848" s="26">
        <v>7322583001</v>
      </c>
    </row>
    <row r="8849" spans="1:14">
      <c r="A8849" s="26" t="s">
        <v>4465</v>
      </c>
      <c r="B8849" s="26" t="s">
        <v>4466</v>
      </c>
      <c r="C8849" s="26">
        <v>38424617</v>
      </c>
      <c r="D8849" s="26" t="s">
        <v>24</v>
      </c>
      <c r="E8849" s="26" t="s">
        <v>37927</v>
      </c>
      <c r="F8849" s="26" t="s">
        <v>37928</v>
      </c>
      <c r="G8849" s="26" t="s">
        <v>9586</v>
      </c>
      <c r="H8849" s="26" t="s">
        <v>576</v>
      </c>
      <c r="J8849" s="26" t="s">
        <v>37929</v>
      </c>
      <c r="K8849" s="26" t="s">
        <v>9582</v>
      </c>
      <c r="L8849" s="26" t="s">
        <v>37930</v>
      </c>
      <c r="M8849" s="26">
        <v>760913448342</v>
      </c>
      <c r="N8849" s="26">
        <v>3223388201</v>
      </c>
    </row>
    <row r="8850" spans="1:14">
      <c r="A8850" s="26" t="s">
        <v>3418</v>
      </c>
      <c r="B8850" s="26" t="s">
        <v>3417</v>
      </c>
      <c r="C8850" s="26">
        <v>43218512</v>
      </c>
      <c r="D8850" s="26" t="s">
        <v>780</v>
      </c>
      <c r="E8850" s="26" t="s">
        <v>37931</v>
      </c>
      <c r="F8850" s="26" t="s">
        <v>37932</v>
      </c>
      <c r="G8850" s="26" t="s">
        <v>9601</v>
      </c>
      <c r="H8850" s="26" t="s">
        <v>392</v>
      </c>
      <c r="I8850" s="26" t="s">
        <v>10064</v>
      </c>
      <c r="J8850" s="26" t="s">
        <v>424</v>
      </c>
      <c r="K8850" s="26" t="s">
        <v>9606</v>
      </c>
      <c r="L8850" s="26" t="s">
        <v>11932</v>
      </c>
      <c r="M8850" s="26">
        <v>380314623070</v>
      </c>
      <c r="N8850" s="26">
        <v>120782503</v>
      </c>
    </row>
    <row r="8851" spans="1:14">
      <c r="A8851" s="26" t="s">
        <v>5281</v>
      </c>
      <c r="B8851" s="26" t="s">
        <v>5282</v>
      </c>
      <c r="C8851" s="26">
        <v>20763295</v>
      </c>
      <c r="D8851" s="26" t="s">
        <v>24</v>
      </c>
      <c r="E8851" s="26" t="s">
        <v>37933</v>
      </c>
      <c r="F8851" s="26" t="s">
        <v>37934</v>
      </c>
      <c r="G8851" s="26" t="s">
        <v>9586</v>
      </c>
      <c r="H8851" s="26" t="s">
        <v>735</v>
      </c>
      <c r="I8851" s="26" t="s">
        <v>9623</v>
      </c>
      <c r="J8851" s="26" t="s">
        <v>71</v>
      </c>
      <c r="K8851" s="26" t="s">
        <v>9606</v>
      </c>
      <c r="L8851" s="26" t="s">
        <v>37935</v>
      </c>
      <c r="M8851" s="26">
        <v>380325927540</v>
      </c>
      <c r="N8851" s="26">
        <v>523010100</v>
      </c>
    </row>
    <row r="8852" spans="1:14">
      <c r="A8852" s="26" t="s">
        <v>6788</v>
      </c>
      <c r="B8852" s="26" t="s">
        <v>6789</v>
      </c>
      <c r="C8852" s="26">
        <v>1999106</v>
      </c>
      <c r="D8852" s="26" t="s">
        <v>780</v>
      </c>
      <c r="E8852" s="26" t="s">
        <v>37936</v>
      </c>
      <c r="F8852" s="26" t="s">
        <v>37937</v>
      </c>
      <c r="G8852" s="26" t="s">
        <v>9601</v>
      </c>
      <c r="H8852" s="26" t="s">
        <v>949</v>
      </c>
      <c r="I8852" s="26" t="s">
        <v>977</v>
      </c>
      <c r="J8852" s="26" t="s">
        <v>977</v>
      </c>
      <c r="K8852" s="26" t="s">
        <v>9597</v>
      </c>
      <c r="L8852" s="26" t="s">
        <v>20128</v>
      </c>
      <c r="M8852" s="26">
        <v>380532609629</v>
      </c>
      <c r="N8852" s="26">
        <v>4424080504</v>
      </c>
    </row>
    <row r="8853" spans="1:14">
      <c r="A8853" s="26" t="s">
        <v>6593</v>
      </c>
      <c r="B8853" s="26" t="s">
        <v>6594</v>
      </c>
      <c r="C8853" s="26">
        <v>38412444</v>
      </c>
      <c r="D8853" s="26" t="s">
        <v>24</v>
      </c>
      <c r="E8853" s="26" t="s">
        <v>37938</v>
      </c>
      <c r="F8853" s="26" t="s">
        <v>37939</v>
      </c>
      <c r="G8853" s="26" t="s">
        <v>9586</v>
      </c>
      <c r="H8853" s="26" t="s">
        <v>949</v>
      </c>
      <c r="I8853" s="26" t="s">
        <v>10987</v>
      </c>
      <c r="J8853" s="26" t="s">
        <v>14166</v>
      </c>
      <c r="K8853" s="26" t="s">
        <v>9582</v>
      </c>
      <c r="L8853" s="26" t="s">
        <v>37940</v>
      </c>
      <c r="M8853" s="26">
        <v>380503238162</v>
      </c>
      <c r="N8853" s="26">
        <v>121186207</v>
      </c>
    </row>
    <row r="8854" spans="1:14">
      <c r="A8854" s="26" t="s">
        <v>6008</v>
      </c>
      <c r="B8854" s="26" t="s">
        <v>6009</v>
      </c>
      <c r="C8854" s="26">
        <v>25375178</v>
      </c>
      <c r="D8854" s="26" t="s">
        <v>24</v>
      </c>
      <c r="E8854" s="26" t="s">
        <v>37941</v>
      </c>
      <c r="F8854" s="26" t="s">
        <v>37942</v>
      </c>
      <c r="G8854" s="26" t="s">
        <v>9586</v>
      </c>
      <c r="H8854" s="26" t="s">
        <v>835</v>
      </c>
      <c r="J8854" s="26" t="s">
        <v>848</v>
      </c>
      <c r="K8854" s="26" t="s">
        <v>9597</v>
      </c>
      <c r="L8854" s="26" t="s">
        <v>37943</v>
      </c>
      <c r="M8854" s="26">
        <v>380512410042</v>
      </c>
      <c r="N8854" s="26">
        <v>4623010100</v>
      </c>
    </row>
    <row r="8855" spans="1:14">
      <c r="A8855" s="26" t="s">
        <v>7769</v>
      </c>
      <c r="B8855" s="26" t="s">
        <v>7770</v>
      </c>
      <c r="C8855" s="26">
        <v>2001015</v>
      </c>
      <c r="D8855" s="26" t="s">
        <v>780</v>
      </c>
      <c r="E8855" s="26" t="s">
        <v>37944</v>
      </c>
      <c r="F8855" s="26" t="s">
        <v>9787</v>
      </c>
      <c r="G8855" s="26" t="s">
        <v>9601</v>
      </c>
      <c r="H8855" s="26" t="s">
        <v>1088</v>
      </c>
      <c r="I8855" s="26" t="s">
        <v>10659</v>
      </c>
      <c r="J8855" s="26" t="s">
        <v>1111</v>
      </c>
      <c r="K8855" s="26" t="s">
        <v>9597</v>
      </c>
      <c r="L8855" s="26" t="s">
        <v>37945</v>
      </c>
      <c r="M8855" s="26">
        <v>761330529256</v>
      </c>
      <c r="N8855" s="26">
        <v>6125010100</v>
      </c>
    </row>
    <row r="8856" spans="1:14">
      <c r="A8856" s="26" t="s">
        <v>4707</v>
      </c>
      <c r="B8856" s="26" t="s">
        <v>4708</v>
      </c>
      <c r="C8856" s="26">
        <v>20652130</v>
      </c>
      <c r="D8856" s="26" t="s">
        <v>780</v>
      </c>
      <c r="E8856" s="26" t="s">
        <v>37946</v>
      </c>
      <c r="F8856" s="26" t="s">
        <v>37947</v>
      </c>
      <c r="G8856" s="26" t="s">
        <v>9601</v>
      </c>
      <c r="H8856" s="26" t="s">
        <v>670</v>
      </c>
      <c r="J8856" s="26" t="s">
        <v>4702</v>
      </c>
      <c r="K8856" s="26" t="s">
        <v>9597</v>
      </c>
      <c r="L8856" s="26" t="s">
        <v>37948</v>
      </c>
      <c r="M8856" s="26">
        <v>380523540110</v>
      </c>
      <c r="N8856" s="26">
        <v>721484605</v>
      </c>
    </row>
    <row r="8857" spans="1:14">
      <c r="A8857" s="26" t="s">
        <v>6533</v>
      </c>
      <c r="B8857" s="26" t="s">
        <v>6140</v>
      </c>
      <c r="C8857" s="26">
        <v>38617509</v>
      </c>
      <c r="D8857" s="26" t="s">
        <v>24</v>
      </c>
      <c r="E8857" s="26" t="s">
        <v>37949</v>
      </c>
      <c r="F8857" s="26" t="s">
        <v>37950</v>
      </c>
      <c r="G8857" s="26" t="s">
        <v>9591</v>
      </c>
      <c r="H8857" s="26" t="s">
        <v>885</v>
      </c>
      <c r="I8857" s="26" t="s">
        <v>11807</v>
      </c>
      <c r="J8857" s="26" t="s">
        <v>37951</v>
      </c>
      <c r="K8857" s="26" t="s">
        <v>9582</v>
      </c>
      <c r="L8857" s="26" t="s">
        <v>37952</v>
      </c>
      <c r="M8857" s="26">
        <v>380972425746</v>
      </c>
      <c r="N8857" s="26">
        <v>5121085402</v>
      </c>
    </row>
    <row r="8858" spans="1:14">
      <c r="A8858" s="26" t="s">
        <v>4953</v>
      </c>
      <c r="B8858" s="26" t="s">
        <v>4954</v>
      </c>
      <c r="C8858" s="26">
        <v>1996711</v>
      </c>
      <c r="D8858" s="26" t="s">
        <v>780</v>
      </c>
      <c r="E8858" s="26" t="s">
        <v>37953</v>
      </c>
      <c r="F8858" s="26" t="s">
        <v>19776</v>
      </c>
      <c r="G8858" s="26" t="s">
        <v>9601</v>
      </c>
      <c r="H8858" s="26" t="s">
        <v>735</v>
      </c>
      <c r="J8858" s="26" t="s">
        <v>5001</v>
      </c>
      <c r="K8858" s="26" t="s">
        <v>9597</v>
      </c>
      <c r="L8858" s="26" t="s">
        <v>37954</v>
      </c>
      <c r="M8858" s="26">
        <v>760996491327</v>
      </c>
      <c r="N8858" s="26">
        <v>4610600000</v>
      </c>
    </row>
    <row r="8859" spans="1:14">
      <c r="A8859" s="26" t="s">
        <v>7028</v>
      </c>
      <c r="B8859" s="26" t="s">
        <v>7029</v>
      </c>
      <c r="C8859" s="26">
        <v>38593656</v>
      </c>
      <c r="D8859" s="26" t="s">
        <v>24</v>
      </c>
      <c r="E8859" s="26" t="s">
        <v>37955</v>
      </c>
      <c r="F8859" s="26" t="s">
        <v>37956</v>
      </c>
      <c r="G8859" s="26" t="s">
        <v>9586</v>
      </c>
      <c r="H8859" s="26" t="s">
        <v>987</v>
      </c>
      <c r="J8859" s="26" t="s">
        <v>7026</v>
      </c>
      <c r="K8859" s="26" t="s">
        <v>9606</v>
      </c>
      <c r="L8859" s="26" t="s">
        <v>37957</v>
      </c>
      <c r="M8859" s="26">
        <v>761460457505</v>
      </c>
      <c r="N8859" s="26">
        <v>121181301</v>
      </c>
    </row>
    <row r="8860" spans="1:14">
      <c r="A8860" s="26" t="s">
        <v>6992</v>
      </c>
      <c r="B8860" s="26" t="s">
        <v>6990</v>
      </c>
      <c r="C8860" s="26">
        <v>3069535</v>
      </c>
      <c r="D8860" s="26" t="s">
        <v>780</v>
      </c>
      <c r="E8860" s="26" t="s">
        <v>37958</v>
      </c>
      <c r="F8860" s="26" t="s">
        <v>21230</v>
      </c>
      <c r="G8860" s="26" t="s">
        <v>9601</v>
      </c>
      <c r="H8860" s="26" t="s">
        <v>987</v>
      </c>
      <c r="J8860" s="26" t="s">
        <v>37959</v>
      </c>
      <c r="K8860" s="26" t="s">
        <v>9582</v>
      </c>
      <c r="L8860" s="26" t="s">
        <v>37960</v>
      </c>
      <c r="M8860" s="26">
        <v>380673640686</v>
      </c>
      <c r="N8860" s="26">
        <v>5623481607</v>
      </c>
    </row>
    <row r="8861" spans="1:14">
      <c r="A8861" s="26" t="s">
        <v>5113</v>
      </c>
      <c r="B8861" s="26" t="s">
        <v>5114</v>
      </c>
      <c r="C8861" s="26">
        <v>23970286</v>
      </c>
      <c r="D8861" s="26" t="s">
        <v>24</v>
      </c>
      <c r="E8861" s="26" t="s">
        <v>37961</v>
      </c>
      <c r="F8861" s="26" t="s">
        <v>37962</v>
      </c>
      <c r="G8861" s="26" t="s">
        <v>9591</v>
      </c>
      <c r="H8861" s="26" t="s">
        <v>735</v>
      </c>
      <c r="J8861" s="26" t="s">
        <v>740</v>
      </c>
      <c r="K8861" s="26" t="s">
        <v>9597</v>
      </c>
      <c r="L8861" s="26" t="s">
        <v>11748</v>
      </c>
      <c r="M8861" s="26">
        <v>380322430350</v>
      </c>
      <c r="N8861" s="26">
        <v>1221881203</v>
      </c>
    </row>
    <row r="8862" spans="1:14">
      <c r="A8862" s="26" t="s">
        <v>8494</v>
      </c>
      <c r="B8862" s="26" t="s">
        <v>8495</v>
      </c>
      <c r="C8862" s="26">
        <v>37949226</v>
      </c>
      <c r="D8862" s="26" t="s">
        <v>24</v>
      </c>
      <c r="E8862" s="26" t="s">
        <v>37963</v>
      </c>
      <c r="F8862" s="26" t="s">
        <v>12347</v>
      </c>
      <c r="G8862" s="26" t="s">
        <v>9586</v>
      </c>
      <c r="H8862" s="26" t="s">
        <v>1269</v>
      </c>
      <c r="I8862" s="26" t="s">
        <v>23182</v>
      </c>
      <c r="J8862" s="26" t="s">
        <v>10482</v>
      </c>
      <c r="K8862" s="26" t="s">
        <v>9582</v>
      </c>
      <c r="L8862" s="26" t="s">
        <v>37964</v>
      </c>
      <c r="M8862" s="26">
        <v>761225882826</v>
      </c>
      <c r="N8862" s="26">
        <v>120785803</v>
      </c>
    </row>
    <row r="8863" spans="1:14">
      <c r="A8863" s="26" t="s">
        <v>6890</v>
      </c>
      <c r="B8863" s="26" t="s">
        <v>6891</v>
      </c>
      <c r="C8863" s="26">
        <v>38459325</v>
      </c>
      <c r="D8863" s="26" t="s">
        <v>24</v>
      </c>
      <c r="E8863" s="26" t="s">
        <v>37965</v>
      </c>
      <c r="F8863" s="26" t="s">
        <v>37966</v>
      </c>
      <c r="G8863" s="26" t="s">
        <v>9579</v>
      </c>
      <c r="H8863" s="26" t="s">
        <v>949</v>
      </c>
      <c r="I8863" s="26" t="s">
        <v>9669</v>
      </c>
      <c r="J8863" s="26" t="s">
        <v>37967</v>
      </c>
      <c r="K8863" s="26" t="s">
        <v>9582</v>
      </c>
      <c r="L8863" s="26" t="s">
        <v>37968</v>
      </c>
      <c r="M8863" s="26">
        <v>380984182810</v>
      </c>
      <c r="N8863" s="26">
        <v>5324881906</v>
      </c>
    </row>
    <row r="8864" spans="1:14">
      <c r="A8864" s="26" t="s">
        <v>5980</v>
      </c>
      <c r="B8864" s="26" t="s">
        <v>5981</v>
      </c>
      <c r="C8864" s="26">
        <v>38458175</v>
      </c>
      <c r="D8864" s="26" t="s">
        <v>24</v>
      </c>
      <c r="E8864" s="26" t="s">
        <v>37969</v>
      </c>
      <c r="F8864" s="26" t="s">
        <v>37970</v>
      </c>
      <c r="G8864" s="26" t="s">
        <v>9586</v>
      </c>
      <c r="H8864" s="26" t="s">
        <v>835</v>
      </c>
      <c r="J8864" s="26" t="s">
        <v>848</v>
      </c>
      <c r="K8864" s="26" t="s">
        <v>9597</v>
      </c>
      <c r="L8864" s="26" t="s">
        <v>32044</v>
      </c>
      <c r="M8864" s="26">
        <v>761190715048</v>
      </c>
      <c r="N8864" s="26">
        <v>4623010100</v>
      </c>
    </row>
    <row r="8865" spans="1:14">
      <c r="A8865" s="26" t="s">
        <v>7865</v>
      </c>
      <c r="B8865" s="26" t="s">
        <v>7866</v>
      </c>
      <c r="C8865" s="26">
        <v>38916537</v>
      </c>
      <c r="D8865" s="26" t="s">
        <v>24</v>
      </c>
      <c r="E8865" s="26" t="s">
        <v>37971</v>
      </c>
      <c r="F8865" s="26" t="s">
        <v>37972</v>
      </c>
      <c r="G8865" s="26" t="s">
        <v>9586</v>
      </c>
      <c r="H8865" s="26" t="s">
        <v>1122</v>
      </c>
      <c r="I8865" s="26" t="s">
        <v>10639</v>
      </c>
      <c r="J8865" s="26" t="s">
        <v>20787</v>
      </c>
      <c r="K8865" s="26" t="s">
        <v>9606</v>
      </c>
      <c r="L8865" s="26" t="s">
        <v>37973</v>
      </c>
      <c r="M8865" s="26">
        <v>380575876320</v>
      </c>
      <c r="N8865" s="26">
        <v>1225683010</v>
      </c>
    </row>
    <row r="8866" spans="1:14">
      <c r="A8866" s="26" t="s">
        <v>1655</v>
      </c>
      <c r="B8866" s="26" t="s">
        <v>1656</v>
      </c>
      <c r="C8866" s="26">
        <v>37489689</v>
      </c>
      <c r="D8866" s="26" t="s">
        <v>24</v>
      </c>
      <c r="E8866" s="26" t="s">
        <v>37974</v>
      </c>
      <c r="F8866" s="26" t="s">
        <v>37975</v>
      </c>
      <c r="G8866" s="26" t="s">
        <v>9586</v>
      </c>
      <c r="H8866" s="26" t="s">
        <v>27</v>
      </c>
      <c r="I8866" s="26" t="s">
        <v>10992</v>
      </c>
      <c r="J8866" s="26" t="s">
        <v>16107</v>
      </c>
      <c r="K8866" s="26" t="s">
        <v>9582</v>
      </c>
      <c r="L8866" s="26" t="s">
        <v>37976</v>
      </c>
      <c r="M8866" s="26">
        <v>761417135275</v>
      </c>
      <c r="N8866" s="26">
        <v>520686303</v>
      </c>
    </row>
    <row r="8867" spans="1:14">
      <c r="A8867" s="26" t="s">
        <v>2318</v>
      </c>
      <c r="B8867" s="26" t="s">
        <v>2319</v>
      </c>
      <c r="C8867" s="26">
        <v>1983950</v>
      </c>
      <c r="D8867" s="26" t="s">
        <v>780</v>
      </c>
      <c r="E8867" s="26" t="s">
        <v>37977</v>
      </c>
      <c r="F8867" s="26" t="s">
        <v>37978</v>
      </c>
      <c r="G8867" s="26" t="s">
        <v>9601</v>
      </c>
      <c r="H8867" s="26" t="s">
        <v>133</v>
      </c>
      <c r="J8867" s="26" t="s">
        <v>146</v>
      </c>
      <c r="K8867" s="26" t="s">
        <v>9597</v>
      </c>
      <c r="L8867" s="26" t="s">
        <v>17652</v>
      </c>
      <c r="M8867" s="26">
        <v>761135326390</v>
      </c>
      <c r="N8867" s="26">
        <v>1210100000</v>
      </c>
    </row>
    <row r="8868" spans="1:14">
      <c r="A8868" s="26" t="s">
        <v>6117</v>
      </c>
      <c r="B8868" s="26" t="s">
        <v>6118</v>
      </c>
      <c r="C8868" s="26">
        <v>40196816</v>
      </c>
      <c r="D8868" s="26" t="s">
        <v>24</v>
      </c>
      <c r="E8868" s="26" t="s">
        <v>37979</v>
      </c>
      <c r="F8868" s="26" t="s">
        <v>37980</v>
      </c>
      <c r="G8868" s="26" t="s">
        <v>9579</v>
      </c>
      <c r="H8868" s="26" t="s">
        <v>885</v>
      </c>
      <c r="I8868" s="26" t="s">
        <v>10171</v>
      </c>
      <c r="J8868" s="26" t="s">
        <v>203</v>
      </c>
      <c r="K8868" s="26" t="s">
        <v>9582</v>
      </c>
      <c r="L8868" s="26" t="s">
        <v>37981</v>
      </c>
      <c r="M8868" s="26">
        <v>380486624222</v>
      </c>
      <c r="N8868" s="26">
        <v>121680103</v>
      </c>
    </row>
    <row r="8869" spans="1:14">
      <c r="A8869" s="26" t="s">
        <v>2072</v>
      </c>
      <c r="B8869" s="26" t="s">
        <v>2073</v>
      </c>
      <c r="C8869" s="26">
        <v>38373547</v>
      </c>
      <c r="D8869" s="26" t="s">
        <v>24</v>
      </c>
      <c r="E8869" s="26" t="s">
        <v>37982</v>
      </c>
      <c r="F8869" s="26" t="s">
        <v>37983</v>
      </c>
      <c r="G8869" s="26" t="s">
        <v>9586</v>
      </c>
      <c r="H8869" s="26" t="s">
        <v>103</v>
      </c>
      <c r="I8869" s="26" t="s">
        <v>11403</v>
      </c>
      <c r="J8869" s="26" t="s">
        <v>12651</v>
      </c>
      <c r="K8869" s="26" t="s">
        <v>9582</v>
      </c>
      <c r="L8869" s="26" t="s">
        <v>37984</v>
      </c>
      <c r="M8869" s="26">
        <v>380661443716</v>
      </c>
      <c r="N8869" s="26">
        <v>723155130</v>
      </c>
    </row>
    <row r="8870" spans="1:14">
      <c r="A8870" s="26" t="s">
        <v>8830</v>
      </c>
      <c r="B8870" s="26" t="s">
        <v>8831</v>
      </c>
      <c r="C8870" s="26">
        <v>2005409</v>
      </c>
      <c r="D8870" s="26" t="s">
        <v>780</v>
      </c>
      <c r="E8870" s="26" t="s">
        <v>37985</v>
      </c>
      <c r="F8870" s="26" t="s">
        <v>37986</v>
      </c>
      <c r="G8870" s="26" t="s">
        <v>9601</v>
      </c>
      <c r="H8870" s="26" t="s">
        <v>1401</v>
      </c>
      <c r="J8870" s="26" t="s">
        <v>1454</v>
      </c>
      <c r="K8870" s="26" t="s">
        <v>9597</v>
      </c>
      <c r="L8870" s="26" t="s">
        <v>37902</v>
      </c>
      <c r="M8870" s="26">
        <v>761144949650</v>
      </c>
      <c r="N8870" s="26">
        <v>524885203</v>
      </c>
    </row>
    <row r="8871" spans="1:14">
      <c r="A8871" s="26" t="s">
        <v>2694</v>
      </c>
      <c r="B8871" s="26" t="s">
        <v>2695</v>
      </c>
      <c r="C8871" s="26">
        <v>5494716</v>
      </c>
      <c r="D8871" s="26" t="s">
        <v>780</v>
      </c>
      <c r="E8871" s="26" t="s">
        <v>37987</v>
      </c>
      <c r="F8871" s="26" t="s">
        <v>37988</v>
      </c>
      <c r="G8871" s="26" t="s">
        <v>9601</v>
      </c>
      <c r="H8871" s="26" t="s">
        <v>133</v>
      </c>
      <c r="J8871" s="26" t="s">
        <v>215</v>
      </c>
      <c r="K8871" s="26" t="s">
        <v>9597</v>
      </c>
      <c r="L8871" s="26" t="s">
        <v>37989</v>
      </c>
      <c r="M8871" s="26">
        <v>380566696072</v>
      </c>
      <c r="N8871" s="26">
        <v>1211600000</v>
      </c>
    </row>
    <row r="8872" spans="1:14">
      <c r="A8872" s="26" t="s">
        <v>9214</v>
      </c>
      <c r="B8872" s="26" t="s">
        <v>9215</v>
      </c>
      <c r="C8872" s="26">
        <v>43343797</v>
      </c>
      <c r="D8872" s="26" t="s">
        <v>1701</v>
      </c>
      <c r="E8872" s="26" t="s">
        <v>37990</v>
      </c>
      <c r="F8872" s="26" t="s">
        <v>37991</v>
      </c>
      <c r="G8872" s="26" t="s">
        <v>9601</v>
      </c>
      <c r="H8872" s="26" t="s">
        <v>1490</v>
      </c>
      <c r="I8872" s="26" t="s">
        <v>12848</v>
      </c>
      <c r="J8872" s="26" t="s">
        <v>1525</v>
      </c>
      <c r="K8872" s="26" t="s">
        <v>9582</v>
      </c>
      <c r="L8872" s="26" t="s">
        <v>37992</v>
      </c>
      <c r="M8872" s="26">
        <v>761046274254</v>
      </c>
      <c r="N8872" s="26">
        <v>7325083601</v>
      </c>
    </row>
    <row r="8873" spans="1:14">
      <c r="A8873" s="26" t="s">
        <v>7843</v>
      </c>
      <c r="B8873" s="26" t="s">
        <v>7844</v>
      </c>
      <c r="C8873" s="26">
        <v>41835233</v>
      </c>
      <c r="D8873" s="26" t="s">
        <v>24</v>
      </c>
      <c r="E8873" s="26" t="s">
        <v>37993</v>
      </c>
      <c r="F8873" s="26" t="s">
        <v>17028</v>
      </c>
      <c r="G8873" s="26" t="s">
        <v>9586</v>
      </c>
      <c r="H8873" s="26" t="s">
        <v>1088</v>
      </c>
      <c r="I8873" s="26" t="s">
        <v>12823</v>
      </c>
      <c r="J8873" s="26" t="s">
        <v>7835</v>
      </c>
      <c r="K8873" s="26" t="s">
        <v>9597</v>
      </c>
      <c r="L8873" s="26" t="s">
        <v>37994</v>
      </c>
      <c r="M8873" s="26">
        <v>380355821261</v>
      </c>
      <c r="N8873" s="26">
        <v>6125810100</v>
      </c>
    </row>
    <row r="8874" spans="1:14">
      <c r="A8874" s="26" t="s">
        <v>3095</v>
      </c>
      <c r="B8874" s="26" t="s">
        <v>3096</v>
      </c>
      <c r="C8874" s="26">
        <v>38613347</v>
      </c>
      <c r="D8874" s="26" t="s">
        <v>24</v>
      </c>
      <c r="E8874" s="26" t="s">
        <v>37995</v>
      </c>
      <c r="F8874" s="26" t="s">
        <v>37996</v>
      </c>
      <c r="G8874" s="26" t="s">
        <v>9586</v>
      </c>
      <c r="H8874" s="26" t="s">
        <v>375</v>
      </c>
      <c r="I8874" s="26" t="s">
        <v>15161</v>
      </c>
      <c r="J8874" s="26" t="s">
        <v>2586</v>
      </c>
      <c r="K8874" s="26" t="s">
        <v>9582</v>
      </c>
      <c r="L8874" s="26" t="s">
        <v>37997</v>
      </c>
      <c r="M8874" s="26">
        <v>380674774610</v>
      </c>
      <c r="N8874" s="26">
        <v>124755800</v>
      </c>
    </row>
    <row r="8875" spans="1:14">
      <c r="A8875" s="26" t="s">
        <v>2802</v>
      </c>
      <c r="B8875" s="26" t="s">
        <v>2803</v>
      </c>
      <c r="C8875" s="26">
        <v>37339271</v>
      </c>
      <c r="D8875" s="26" t="s">
        <v>24</v>
      </c>
      <c r="E8875" s="26" t="s">
        <v>37998</v>
      </c>
      <c r="F8875" s="26" t="s">
        <v>37999</v>
      </c>
      <c r="G8875" s="26" t="s">
        <v>9579</v>
      </c>
      <c r="H8875" s="26" t="s">
        <v>258</v>
      </c>
      <c r="I8875" s="26" t="s">
        <v>9747</v>
      </c>
      <c r="J8875" s="26" t="s">
        <v>27490</v>
      </c>
      <c r="K8875" s="26" t="s">
        <v>9582</v>
      </c>
      <c r="L8875" s="26" t="s">
        <v>38000</v>
      </c>
      <c r="M8875" s="26">
        <v>380958704549</v>
      </c>
      <c r="N8875" s="26">
        <v>1422783801</v>
      </c>
    </row>
    <row r="8876" spans="1:14">
      <c r="A8876" s="26" t="s">
        <v>6416</v>
      </c>
      <c r="B8876" s="26" t="s">
        <v>6417</v>
      </c>
      <c r="C8876" s="26">
        <v>1998526</v>
      </c>
      <c r="D8876" s="26" t="s">
        <v>780</v>
      </c>
      <c r="E8876" s="26" t="s">
        <v>38001</v>
      </c>
      <c r="F8876" s="26" t="s">
        <v>38002</v>
      </c>
      <c r="G8876" s="26" t="s">
        <v>9601</v>
      </c>
      <c r="H8876" s="26" t="s">
        <v>885</v>
      </c>
      <c r="I8876" s="26" t="s">
        <v>10457</v>
      </c>
      <c r="J8876" s="26" t="s">
        <v>886</v>
      </c>
      <c r="K8876" s="26" t="s">
        <v>9597</v>
      </c>
      <c r="L8876" s="26" t="s">
        <v>38003</v>
      </c>
      <c r="M8876" s="26">
        <v>380677950922</v>
      </c>
      <c r="N8876" s="26">
        <v>5120410100</v>
      </c>
    </row>
    <row r="8877" spans="1:14">
      <c r="A8877" s="26" t="s">
        <v>8188</v>
      </c>
      <c r="B8877" s="26" t="s">
        <v>8059</v>
      </c>
      <c r="C8877" s="26">
        <v>25463416</v>
      </c>
      <c r="D8877" s="26" t="s">
        <v>780</v>
      </c>
      <c r="E8877" s="26" t="s">
        <v>38004</v>
      </c>
      <c r="F8877" s="26" t="s">
        <v>38005</v>
      </c>
      <c r="G8877" s="26" t="s">
        <v>9601</v>
      </c>
      <c r="H8877" s="26" t="s">
        <v>1122</v>
      </c>
      <c r="J8877" s="26" t="s">
        <v>8039</v>
      </c>
      <c r="K8877" s="26" t="s">
        <v>9597</v>
      </c>
      <c r="L8877" s="26" t="s">
        <v>38006</v>
      </c>
      <c r="M8877" s="26">
        <v>380577255279</v>
      </c>
      <c r="N8877" s="26">
        <v>6310100000</v>
      </c>
    </row>
    <row r="8878" spans="1:14">
      <c r="A8878" s="26" t="s">
        <v>6471</v>
      </c>
      <c r="B8878" s="26" t="s">
        <v>6472</v>
      </c>
      <c r="C8878" s="26">
        <v>1998803</v>
      </c>
      <c r="D8878" s="26" t="s">
        <v>780</v>
      </c>
      <c r="E8878" s="26" t="s">
        <v>38007</v>
      </c>
      <c r="F8878" s="26" t="s">
        <v>10111</v>
      </c>
      <c r="G8878" s="26" t="s">
        <v>9601</v>
      </c>
      <c r="H8878" s="26" t="s">
        <v>885</v>
      </c>
      <c r="J8878" s="26" t="s">
        <v>929</v>
      </c>
      <c r="K8878" s="26" t="s">
        <v>9597</v>
      </c>
      <c r="L8878" s="26" t="s">
        <v>38008</v>
      </c>
      <c r="M8878" s="26">
        <v>761154800363</v>
      </c>
      <c r="N8878" s="26">
        <v>5111200000</v>
      </c>
    </row>
    <row r="8879" spans="1:14">
      <c r="A8879" s="26" t="s">
        <v>2080</v>
      </c>
      <c r="B8879" s="26" t="s">
        <v>2081</v>
      </c>
      <c r="C8879" s="26">
        <v>38485727</v>
      </c>
      <c r="D8879" s="26" t="s">
        <v>24</v>
      </c>
      <c r="E8879" s="26" t="s">
        <v>38009</v>
      </c>
      <c r="F8879" s="26" t="s">
        <v>38010</v>
      </c>
      <c r="G8879" s="26" t="s">
        <v>9579</v>
      </c>
      <c r="H8879" s="26" t="s">
        <v>103</v>
      </c>
      <c r="I8879" s="26" t="s">
        <v>9833</v>
      </c>
      <c r="J8879" s="26" t="s">
        <v>38011</v>
      </c>
      <c r="K8879" s="26" t="s">
        <v>9582</v>
      </c>
      <c r="L8879" s="26" t="s">
        <v>38012</v>
      </c>
      <c r="M8879" s="26">
        <v>380337723957</v>
      </c>
      <c r="N8879" s="26">
        <v>122380801</v>
      </c>
    </row>
    <row r="8880" spans="1:14">
      <c r="A8880" s="26" t="s">
        <v>6588</v>
      </c>
      <c r="B8880" s="26" t="s">
        <v>6589</v>
      </c>
      <c r="C8880" s="26">
        <v>26553305</v>
      </c>
      <c r="D8880" s="26" t="s">
        <v>780</v>
      </c>
      <c r="E8880" s="26" t="s">
        <v>38013</v>
      </c>
      <c r="F8880" s="26" t="s">
        <v>38014</v>
      </c>
      <c r="G8880" s="26" t="s">
        <v>9601</v>
      </c>
      <c r="H8880" s="26" t="s">
        <v>949</v>
      </c>
      <c r="J8880" s="26" t="s">
        <v>954</v>
      </c>
      <c r="K8880" s="26" t="s">
        <v>9597</v>
      </c>
      <c r="L8880" s="26" t="s">
        <v>16813</v>
      </c>
      <c r="M8880" s="26">
        <v>380534844800</v>
      </c>
      <c r="N8880" s="26">
        <v>5310200000</v>
      </c>
    </row>
    <row r="8881" spans="1:14">
      <c r="A8881" s="26" t="s">
        <v>6645</v>
      </c>
      <c r="B8881" s="26" t="s">
        <v>6646</v>
      </c>
      <c r="C8881" s="26">
        <v>1999307</v>
      </c>
      <c r="D8881" s="26" t="s">
        <v>780</v>
      </c>
      <c r="E8881" s="26" t="s">
        <v>38015</v>
      </c>
      <c r="F8881" s="26" t="s">
        <v>38016</v>
      </c>
      <c r="G8881" s="26" t="s">
        <v>9601</v>
      </c>
      <c r="H8881" s="26" t="s">
        <v>949</v>
      </c>
      <c r="I8881" s="26" t="s">
        <v>11921</v>
      </c>
      <c r="J8881" s="26" t="s">
        <v>38017</v>
      </c>
      <c r="K8881" s="26" t="s">
        <v>9582</v>
      </c>
      <c r="L8881" s="26" t="s">
        <v>38018</v>
      </c>
      <c r="M8881" s="26">
        <v>380534331168</v>
      </c>
      <c r="N8881" s="26">
        <v>5321888001</v>
      </c>
    </row>
    <row r="8882" spans="1:14">
      <c r="A8882" s="26" t="s">
        <v>4037</v>
      </c>
      <c r="B8882" s="26" t="s">
        <v>4035</v>
      </c>
      <c r="C8882" s="26">
        <v>1993629</v>
      </c>
      <c r="D8882" s="26" t="s">
        <v>24</v>
      </c>
      <c r="E8882" s="26" t="s">
        <v>38019</v>
      </c>
      <c r="F8882" s="26" t="s">
        <v>38020</v>
      </c>
      <c r="G8882" s="26" t="s">
        <v>9579</v>
      </c>
      <c r="H8882" s="26" t="s">
        <v>506</v>
      </c>
      <c r="J8882" s="26" t="s">
        <v>38011</v>
      </c>
      <c r="K8882" s="26" t="s">
        <v>9582</v>
      </c>
      <c r="L8882" s="26" t="s">
        <v>38021</v>
      </c>
      <c r="M8882" s="26">
        <v>380347643534</v>
      </c>
      <c r="N8882" s="26">
        <v>122380801</v>
      </c>
    </row>
    <row r="8883" spans="1:14">
      <c r="A8883" s="26" t="s">
        <v>9196</v>
      </c>
      <c r="B8883" s="26" t="s">
        <v>9197</v>
      </c>
      <c r="C8883" s="26">
        <v>43343870</v>
      </c>
      <c r="D8883" s="26" t="s">
        <v>780</v>
      </c>
      <c r="E8883" s="26" t="s">
        <v>38022</v>
      </c>
      <c r="F8883" s="26" t="s">
        <v>38023</v>
      </c>
      <c r="G8883" s="26" t="s">
        <v>9601</v>
      </c>
      <c r="H8883" s="26" t="s">
        <v>1490</v>
      </c>
      <c r="J8883" s="26" t="s">
        <v>1553</v>
      </c>
      <c r="K8883" s="26" t="s">
        <v>9597</v>
      </c>
      <c r="L8883" s="26" t="s">
        <v>38024</v>
      </c>
      <c r="M8883" s="26">
        <v>380372547650</v>
      </c>
      <c r="N8883" s="26">
        <v>524955100</v>
      </c>
    </row>
    <row r="8884" spans="1:14">
      <c r="A8884" s="26" t="s">
        <v>6800</v>
      </c>
      <c r="B8884" s="26" t="s">
        <v>6801</v>
      </c>
      <c r="C8884" s="26">
        <v>38503159</v>
      </c>
      <c r="D8884" s="26" t="s">
        <v>24</v>
      </c>
      <c r="E8884" s="26" t="s">
        <v>38025</v>
      </c>
      <c r="F8884" s="26" t="s">
        <v>12269</v>
      </c>
      <c r="G8884" s="26" t="s">
        <v>9586</v>
      </c>
      <c r="H8884" s="26" t="s">
        <v>949</v>
      </c>
      <c r="J8884" s="26" t="s">
        <v>977</v>
      </c>
      <c r="K8884" s="26" t="s">
        <v>9597</v>
      </c>
      <c r="L8884" s="26" t="s">
        <v>38026</v>
      </c>
      <c r="M8884" s="26">
        <v>380532572247</v>
      </c>
      <c r="N8884" s="26">
        <v>4424080504</v>
      </c>
    </row>
    <row r="8885" spans="1:14">
      <c r="A8885" s="26" t="s">
        <v>2982</v>
      </c>
      <c r="B8885" s="26" t="s">
        <v>2983</v>
      </c>
      <c r="C8885" s="26">
        <v>37643758</v>
      </c>
      <c r="D8885" s="26" t="s">
        <v>24</v>
      </c>
      <c r="E8885" s="26" t="s">
        <v>38027</v>
      </c>
      <c r="F8885" s="26" t="s">
        <v>38028</v>
      </c>
      <c r="G8885" s="26" t="s">
        <v>9579</v>
      </c>
      <c r="H8885" s="26" t="s">
        <v>258</v>
      </c>
      <c r="I8885" s="26" t="s">
        <v>14964</v>
      </c>
      <c r="J8885" s="26" t="s">
        <v>3586</v>
      </c>
      <c r="K8885" s="26" t="s">
        <v>9606</v>
      </c>
      <c r="L8885" s="26" t="s">
        <v>38029</v>
      </c>
      <c r="M8885" s="26">
        <v>380626632236</v>
      </c>
      <c r="N8885" s="26">
        <v>525385502</v>
      </c>
    </row>
    <row r="8886" spans="1:14">
      <c r="A8886" s="26" t="s">
        <v>4370</v>
      </c>
      <c r="B8886" s="26" t="s">
        <v>4371</v>
      </c>
      <c r="C8886" s="26">
        <v>38312395</v>
      </c>
      <c r="D8886" s="26" t="s">
        <v>24</v>
      </c>
      <c r="E8886" s="26" t="s">
        <v>38030</v>
      </c>
      <c r="F8886" s="26" t="s">
        <v>38031</v>
      </c>
      <c r="G8886" s="26" t="s">
        <v>9586</v>
      </c>
      <c r="H8886" s="26" t="s">
        <v>576</v>
      </c>
      <c r="J8886" s="26" t="s">
        <v>19538</v>
      </c>
      <c r="K8886" s="26" t="s">
        <v>9582</v>
      </c>
      <c r="L8886" s="26" t="s">
        <v>38032</v>
      </c>
      <c r="M8886" s="26">
        <v>380930915030</v>
      </c>
      <c r="N8886" s="26">
        <v>3222487201</v>
      </c>
    </row>
    <row r="8887" spans="1:14">
      <c r="A8887" s="26" t="s">
        <v>2689</v>
      </c>
      <c r="B8887" s="26" t="s">
        <v>2690</v>
      </c>
      <c r="C8887" s="26">
        <v>37004278</v>
      </c>
      <c r="D8887" s="26" t="s">
        <v>24</v>
      </c>
      <c r="E8887" s="26" t="s">
        <v>38033</v>
      </c>
      <c r="F8887" s="26" t="s">
        <v>38034</v>
      </c>
      <c r="G8887" s="26" t="s">
        <v>9586</v>
      </c>
      <c r="H8887" s="26" t="s">
        <v>133</v>
      </c>
      <c r="I8887" s="26" t="s">
        <v>9747</v>
      </c>
      <c r="J8887" s="26" t="s">
        <v>615</v>
      </c>
      <c r="K8887" s="26" t="s">
        <v>9582</v>
      </c>
      <c r="L8887" s="26" t="s">
        <v>38035</v>
      </c>
      <c r="M8887" s="26">
        <v>380563858642</v>
      </c>
      <c r="N8887" s="26">
        <v>120783603</v>
      </c>
    </row>
    <row r="8888" spans="1:14">
      <c r="A8888" s="26" t="s">
        <v>2501</v>
      </c>
      <c r="B8888" s="26" t="s">
        <v>2462</v>
      </c>
      <c r="C8888" s="26">
        <v>37862114</v>
      </c>
      <c r="D8888" s="26" t="s">
        <v>780</v>
      </c>
      <c r="E8888" s="26" t="s">
        <v>38036</v>
      </c>
      <c r="F8888" s="26" t="s">
        <v>38037</v>
      </c>
      <c r="G8888" s="26" t="s">
        <v>9601</v>
      </c>
      <c r="H8888" s="26" t="s">
        <v>133</v>
      </c>
      <c r="J8888" s="26" t="s">
        <v>183</v>
      </c>
      <c r="K8888" s="26" t="s">
        <v>9597</v>
      </c>
      <c r="L8888" s="26" t="s">
        <v>38038</v>
      </c>
      <c r="M8888" s="26">
        <v>380676285567</v>
      </c>
      <c r="N8888" s="26">
        <v>1211000000</v>
      </c>
    </row>
    <row r="8889" spans="1:14">
      <c r="A8889" s="26" t="s">
        <v>5429</v>
      </c>
      <c r="B8889" s="26" t="s">
        <v>5430</v>
      </c>
      <c r="C8889" s="26" t="s">
        <v>1604</v>
      </c>
      <c r="D8889" s="26" t="s">
        <v>24</v>
      </c>
      <c r="E8889" s="26" t="s">
        <v>38039</v>
      </c>
      <c r="F8889" s="26" t="s">
        <v>38040</v>
      </c>
      <c r="G8889" s="26" t="s">
        <v>9591</v>
      </c>
      <c r="H8889" s="26" t="s">
        <v>735</v>
      </c>
      <c r="J8889" s="26" t="s">
        <v>787</v>
      </c>
      <c r="K8889" s="26" t="s">
        <v>9597</v>
      </c>
      <c r="L8889" s="26" t="s">
        <v>16931</v>
      </c>
      <c r="M8889" s="26">
        <v>380509987666</v>
      </c>
      <c r="N8889" s="26">
        <v>4611200000</v>
      </c>
    </row>
    <row r="8890" spans="1:14">
      <c r="A8890" s="26" t="s">
        <v>9137</v>
      </c>
      <c r="B8890" s="26" t="s">
        <v>9138</v>
      </c>
      <c r="C8890" s="26">
        <v>36754912</v>
      </c>
      <c r="D8890" s="26" t="s">
        <v>24</v>
      </c>
      <c r="E8890" s="26" t="s">
        <v>38041</v>
      </c>
      <c r="F8890" s="26" t="s">
        <v>38042</v>
      </c>
      <c r="G8890" s="26" t="s">
        <v>9586</v>
      </c>
      <c r="H8890" s="26" t="s">
        <v>1490</v>
      </c>
      <c r="I8890" s="26" t="s">
        <v>13192</v>
      </c>
      <c r="J8890" s="26" t="s">
        <v>24799</v>
      </c>
      <c r="K8890" s="26" t="s">
        <v>9582</v>
      </c>
      <c r="L8890" s="26" t="s">
        <v>38043</v>
      </c>
      <c r="M8890" s="26">
        <v>380964452514</v>
      </c>
      <c r="N8890" s="26">
        <v>2123686001</v>
      </c>
    </row>
    <row r="8891" spans="1:14">
      <c r="A8891" s="26" t="s">
        <v>7325</v>
      </c>
      <c r="B8891" s="26" t="s">
        <v>7326</v>
      </c>
      <c r="C8891" s="26">
        <v>2000375</v>
      </c>
      <c r="D8891" s="26" t="s">
        <v>780</v>
      </c>
      <c r="E8891" s="26" t="s">
        <v>38044</v>
      </c>
      <c r="F8891" s="26" t="s">
        <v>10114</v>
      </c>
      <c r="G8891" s="26" t="s">
        <v>9601</v>
      </c>
      <c r="H8891" s="26" t="s">
        <v>1025</v>
      </c>
      <c r="J8891" s="26" t="s">
        <v>1081</v>
      </c>
      <c r="K8891" s="26" t="s">
        <v>9597</v>
      </c>
      <c r="L8891" s="26" t="s">
        <v>28685</v>
      </c>
      <c r="M8891" s="26">
        <v>380957664470</v>
      </c>
      <c r="N8891" s="26">
        <v>5911000000</v>
      </c>
    </row>
    <row r="8892" spans="1:14">
      <c r="A8892" s="26" t="s">
        <v>7509</v>
      </c>
      <c r="B8892" s="26" t="s">
        <v>7479</v>
      </c>
      <c r="C8892" s="26">
        <v>34933234</v>
      </c>
      <c r="D8892" s="26" t="s">
        <v>780</v>
      </c>
      <c r="E8892" s="26" t="s">
        <v>38045</v>
      </c>
      <c r="F8892" s="26" t="s">
        <v>38046</v>
      </c>
      <c r="G8892" s="26" t="s">
        <v>9601</v>
      </c>
      <c r="H8892" s="26" t="s">
        <v>1025</v>
      </c>
      <c r="J8892" s="26" t="s">
        <v>1065</v>
      </c>
      <c r="K8892" s="26" t="s">
        <v>9597</v>
      </c>
      <c r="L8892" s="26" t="s">
        <v>14265</v>
      </c>
      <c r="M8892" s="26">
        <v>380665327809</v>
      </c>
      <c r="N8892" s="26">
        <v>5910100000</v>
      </c>
    </row>
    <row r="8893" spans="1:14">
      <c r="A8893" s="26" t="s">
        <v>9177</v>
      </c>
      <c r="B8893" s="26" t="s">
        <v>9178</v>
      </c>
      <c r="C8893" s="26">
        <v>43288841</v>
      </c>
      <c r="D8893" s="26" t="s">
        <v>780</v>
      </c>
      <c r="E8893" s="26" t="s">
        <v>38047</v>
      </c>
      <c r="F8893" s="26" t="s">
        <v>9787</v>
      </c>
      <c r="G8893" s="26" t="s">
        <v>9601</v>
      </c>
      <c r="H8893" s="26" t="s">
        <v>1490</v>
      </c>
      <c r="J8893" s="26" t="s">
        <v>1553</v>
      </c>
      <c r="K8893" s="26" t="s">
        <v>9597</v>
      </c>
      <c r="L8893" s="26" t="s">
        <v>38048</v>
      </c>
      <c r="M8893" s="26">
        <v>380372224070</v>
      </c>
      <c r="N8893" s="26">
        <v>524955100</v>
      </c>
    </row>
    <row r="8894" spans="1:14">
      <c r="A8894" s="26" t="s">
        <v>2798</v>
      </c>
      <c r="B8894" s="26" t="s">
        <v>2799</v>
      </c>
      <c r="C8894" s="26">
        <v>5492858</v>
      </c>
      <c r="D8894" s="26" t="s">
        <v>780</v>
      </c>
      <c r="E8894" s="26" t="s">
        <v>38049</v>
      </c>
      <c r="F8894" s="26" t="s">
        <v>38050</v>
      </c>
      <c r="G8894" s="26" t="s">
        <v>9601</v>
      </c>
      <c r="H8894" s="26" t="s">
        <v>258</v>
      </c>
      <c r="J8894" s="26" t="s">
        <v>275</v>
      </c>
      <c r="K8894" s="26" t="s">
        <v>9597</v>
      </c>
      <c r="L8894" s="26" t="s">
        <v>12975</v>
      </c>
      <c r="M8894" s="26">
        <v>380627365135</v>
      </c>
      <c r="N8894" s="26">
        <v>1414800000</v>
      </c>
    </row>
    <row r="8895" spans="1:14">
      <c r="A8895" s="26" t="s">
        <v>4850</v>
      </c>
      <c r="B8895" s="26" t="s">
        <v>4851</v>
      </c>
      <c r="C8895" s="26">
        <v>38165140</v>
      </c>
      <c r="D8895" s="26" t="s">
        <v>24</v>
      </c>
      <c r="E8895" s="26" t="s">
        <v>38051</v>
      </c>
      <c r="F8895" s="26" t="s">
        <v>38052</v>
      </c>
      <c r="G8895" s="26" t="s">
        <v>9586</v>
      </c>
      <c r="H8895" s="26" t="s">
        <v>711</v>
      </c>
      <c r="I8895" s="26" t="s">
        <v>13515</v>
      </c>
      <c r="J8895" s="26" t="s">
        <v>38053</v>
      </c>
      <c r="K8895" s="26" t="s">
        <v>9582</v>
      </c>
      <c r="L8895" s="26" t="s">
        <v>38054</v>
      </c>
      <c r="M8895" s="26">
        <v>380647196517</v>
      </c>
      <c r="N8895" s="26">
        <v>4424085501</v>
      </c>
    </row>
    <row r="8896" spans="1:14">
      <c r="A8896" s="26" t="s">
        <v>6518</v>
      </c>
      <c r="B8896" s="26" t="s">
        <v>6519</v>
      </c>
      <c r="C8896" s="26">
        <v>38534606</v>
      </c>
      <c r="D8896" s="26" t="s">
        <v>24</v>
      </c>
      <c r="E8896" s="26" t="s">
        <v>38055</v>
      </c>
      <c r="F8896" s="26" t="s">
        <v>38056</v>
      </c>
      <c r="G8896" s="26" t="s">
        <v>9591</v>
      </c>
      <c r="H8896" s="26" t="s">
        <v>885</v>
      </c>
      <c r="J8896" s="26" t="s">
        <v>33906</v>
      </c>
      <c r="K8896" s="26" t="s">
        <v>9582</v>
      </c>
      <c r="L8896" s="26" t="s">
        <v>38057</v>
      </c>
      <c r="M8896" s="26">
        <v>761924717050</v>
      </c>
      <c r="N8896" s="26">
        <v>1822386009</v>
      </c>
    </row>
    <row r="8897" spans="1:14">
      <c r="A8897" s="26" t="s">
        <v>8414</v>
      </c>
      <c r="B8897" s="26" t="s">
        <v>8415</v>
      </c>
      <c r="C8897" s="26">
        <v>2003936</v>
      </c>
      <c r="D8897" s="26" t="s">
        <v>780</v>
      </c>
      <c r="E8897" s="26" t="s">
        <v>38058</v>
      </c>
      <c r="F8897" s="26" t="s">
        <v>38059</v>
      </c>
      <c r="G8897" s="26" t="s">
        <v>9601</v>
      </c>
      <c r="H8897" s="26" t="s">
        <v>1269</v>
      </c>
      <c r="I8897" s="26" t="s">
        <v>13021</v>
      </c>
      <c r="J8897" s="26" t="s">
        <v>8413</v>
      </c>
      <c r="K8897" s="26" t="s">
        <v>9606</v>
      </c>
      <c r="L8897" s="26" t="s">
        <v>16667</v>
      </c>
      <c r="M8897" s="26">
        <v>380554321297</v>
      </c>
      <c r="N8897" s="26">
        <v>6521255100</v>
      </c>
    </row>
    <row r="8898" spans="1:14">
      <c r="A8898" s="26" t="s">
        <v>5869</v>
      </c>
      <c r="B8898" s="26" t="s">
        <v>5870</v>
      </c>
      <c r="C8898" s="26">
        <v>38292270</v>
      </c>
      <c r="D8898" s="26" t="s">
        <v>24</v>
      </c>
      <c r="E8898" s="26" t="s">
        <v>38060</v>
      </c>
      <c r="F8898" s="26" t="s">
        <v>5870</v>
      </c>
      <c r="G8898" s="26" t="s">
        <v>9586</v>
      </c>
      <c r="H8898" s="26" t="s">
        <v>799</v>
      </c>
      <c r="J8898" s="26" t="s">
        <v>800</v>
      </c>
      <c r="K8898" s="26" t="s">
        <v>9597</v>
      </c>
      <c r="L8898" s="26" t="s">
        <v>38061</v>
      </c>
      <c r="M8898" s="26">
        <v>380443039193</v>
      </c>
      <c r="N8898" s="26">
        <v>4822784009</v>
      </c>
    </row>
    <row r="8899" spans="1:14">
      <c r="A8899" s="26" t="s">
        <v>4769</v>
      </c>
      <c r="B8899" s="26" t="s">
        <v>4770</v>
      </c>
      <c r="C8899" s="26">
        <v>42126735</v>
      </c>
      <c r="D8899" s="26" t="s">
        <v>24</v>
      </c>
      <c r="E8899" s="26" t="s">
        <v>38062</v>
      </c>
      <c r="F8899" s="26" t="s">
        <v>38063</v>
      </c>
      <c r="G8899" s="26" t="s">
        <v>9586</v>
      </c>
      <c r="H8899" s="26" t="s">
        <v>670</v>
      </c>
      <c r="I8899" s="26" t="s">
        <v>11751</v>
      </c>
      <c r="J8899" s="26" t="s">
        <v>38064</v>
      </c>
      <c r="K8899" s="26" t="s">
        <v>9582</v>
      </c>
      <c r="L8899" s="26" t="s">
        <v>38065</v>
      </c>
      <c r="M8899" s="26">
        <v>380523941217</v>
      </c>
      <c r="N8899" s="26">
        <v>3525885601</v>
      </c>
    </row>
    <row r="8900" spans="1:14">
      <c r="A8900" s="26" t="s">
        <v>4167</v>
      </c>
      <c r="B8900" s="26" t="s">
        <v>4165</v>
      </c>
      <c r="C8900" s="26">
        <v>25064231</v>
      </c>
      <c r="D8900" s="26" t="s">
        <v>24</v>
      </c>
      <c r="E8900" s="26" t="s">
        <v>38066</v>
      </c>
      <c r="F8900" s="26" t="s">
        <v>38067</v>
      </c>
      <c r="G8900" s="26" t="s">
        <v>9579</v>
      </c>
      <c r="H8900" s="26" t="s">
        <v>506</v>
      </c>
      <c r="I8900" s="26" t="s">
        <v>12382</v>
      </c>
      <c r="J8900" s="26" t="s">
        <v>24799</v>
      </c>
      <c r="K8900" s="26" t="s">
        <v>9582</v>
      </c>
      <c r="L8900" s="26" t="s">
        <v>38068</v>
      </c>
      <c r="M8900" s="26">
        <v>761955046134</v>
      </c>
      <c r="N8900" s="26">
        <v>2123686001</v>
      </c>
    </row>
    <row r="8901" spans="1:14">
      <c r="A8901" s="26" t="s">
        <v>1829</v>
      </c>
      <c r="B8901" s="26" t="s">
        <v>1830</v>
      </c>
      <c r="C8901" s="26">
        <v>37048032</v>
      </c>
      <c r="D8901" s="26" t="s">
        <v>24</v>
      </c>
      <c r="E8901" s="26" t="s">
        <v>38069</v>
      </c>
      <c r="F8901" s="26" t="s">
        <v>38070</v>
      </c>
      <c r="G8901" s="26" t="s">
        <v>9579</v>
      </c>
      <c r="H8901" s="26" t="s">
        <v>27</v>
      </c>
      <c r="I8901" s="26" t="s">
        <v>12860</v>
      </c>
      <c r="J8901" s="26" t="s">
        <v>21465</v>
      </c>
      <c r="K8901" s="26" t="s">
        <v>9582</v>
      </c>
      <c r="L8901" s="26" t="s">
        <v>38071</v>
      </c>
      <c r="M8901" s="26">
        <v>380435622931</v>
      </c>
      <c r="N8901" s="26">
        <v>522885901</v>
      </c>
    </row>
    <row r="8902" spans="1:14">
      <c r="A8902" s="26" t="s">
        <v>4678</v>
      </c>
      <c r="B8902" s="26" t="s">
        <v>4679</v>
      </c>
      <c r="C8902" s="26">
        <v>38756010</v>
      </c>
      <c r="D8902" s="26" t="s">
        <v>24</v>
      </c>
      <c r="E8902" s="26" t="s">
        <v>38072</v>
      </c>
      <c r="F8902" s="26" t="s">
        <v>38073</v>
      </c>
      <c r="G8902" s="26" t="s">
        <v>9586</v>
      </c>
      <c r="H8902" s="26" t="s">
        <v>670</v>
      </c>
      <c r="I8902" s="26" t="s">
        <v>14066</v>
      </c>
      <c r="J8902" s="26" t="s">
        <v>4680</v>
      </c>
      <c r="K8902" s="26" t="s">
        <v>9597</v>
      </c>
      <c r="L8902" s="26" t="s">
        <v>38074</v>
      </c>
      <c r="M8902" s="26">
        <v>380525851987</v>
      </c>
      <c r="N8902" s="26">
        <v>3523110100</v>
      </c>
    </row>
    <row r="8903" spans="1:14">
      <c r="A8903" s="26" t="s">
        <v>8928</v>
      </c>
      <c r="B8903" s="26" t="s">
        <v>8929</v>
      </c>
      <c r="C8903" s="26">
        <v>39028772</v>
      </c>
      <c r="D8903" s="26" t="s">
        <v>24</v>
      </c>
      <c r="E8903" s="26" t="s">
        <v>38075</v>
      </c>
      <c r="F8903" s="26" t="s">
        <v>38076</v>
      </c>
      <c r="G8903" s="26" t="s">
        <v>9579</v>
      </c>
      <c r="H8903" s="26" t="s">
        <v>1401</v>
      </c>
      <c r="I8903" s="26" t="s">
        <v>9777</v>
      </c>
      <c r="J8903" s="26" t="s">
        <v>31877</v>
      </c>
      <c r="K8903" s="26" t="s">
        <v>9582</v>
      </c>
      <c r="L8903" s="26" t="s">
        <v>38077</v>
      </c>
      <c r="M8903" s="26">
        <v>380683942895</v>
      </c>
      <c r="N8903" s="26">
        <v>5124383201</v>
      </c>
    </row>
    <row r="8904" spans="1:14">
      <c r="A8904" s="26" t="s">
        <v>2137</v>
      </c>
      <c r="B8904" s="26" t="s">
        <v>2138</v>
      </c>
      <c r="C8904" s="26">
        <v>38485879</v>
      </c>
      <c r="D8904" s="26" t="s">
        <v>24</v>
      </c>
      <c r="E8904" s="26" t="s">
        <v>38078</v>
      </c>
      <c r="F8904" s="26" t="s">
        <v>38079</v>
      </c>
      <c r="G8904" s="26" t="s">
        <v>9579</v>
      </c>
      <c r="H8904" s="26" t="s">
        <v>103</v>
      </c>
      <c r="I8904" s="26" t="s">
        <v>10489</v>
      </c>
      <c r="J8904" s="26" t="s">
        <v>38080</v>
      </c>
      <c r="K8904" s="26" t="s">
        <v>9582</v>
      </c>
      <c r="L8904" s="26" t="s">
        <v>38081</v>
      </c>
      <c r="M8904" s="26">
        <v>761973018048</v>
      </c>
      <c r="N8904" s="26">
        <v>725085004</v>
      </c>
    </row>
    <row r="8905" spans="1:14">
      <c r="A8905" s="26" t="s">
        <v>3994</v>
      </c>
      <c r="B8905" s="26" t="s">
        <v>3995</v>
      </c>
      <c r="C8905" s="26">
        <v>42043117</v>
      </c>
      <c r="D8905" s="26" t="s">
        <v>24</v>
      </c>
      <c r="E8905" s="26" t="s">
        <v>38082</v>
      </c>
      <c r="F8905" s="26" t="s">
        <v>38083</v>
      </c>
      <c r="G8905" s="26" t="s">
        <v>9579</v>
      </c>
      <c r="H8905" s="26" t="s">
        <v>506</v>
      </c>
      <c r="I8905" s="26" t="s">
        <v>10777</v>
      </c>
      <c r="J8905" s="26" t="s">
        <v>38084</v>
      </c>
      <c r="K8905" s="26" t="s">
        <v>9582</v>
      </c>
      <c r="L8905" s="26" t="s">
        <v>38085</v>
      </c>
      <c r="M8905" s="26">
        <v>380343067203</v>
      </c>
      <c r="N8905" s="26">
        <v>2621681301</v>
      </c>
    </row>
    <row r="8906" spans="1:14">
      <c r="A8906" s="26" t="s">
        <v>9214</v>
      </c>
      <c r="B8906" s="26" t="s">
        <v>9215</v>
      </c>
      <c r="C8906" s="26">
        <v>43343797</v>
      </c>
      <c r="D8906" s="26" t="s">
        <v>1701</v>
      </c>
      <c r="E8906" s="26" t="s">
        <v>38086</v>
      </c>
      <c r="F8906" s="26" t="s">
        <v>38087</v>
      </c>
      <c r="G8906" s="26" t="s">
        <v>9601</v>
      </c>
      <c r="H8906" s="26" t="s">
        <v>1490</v>
      </c>
      <c r="I8906" s="26" t="s">
        <v>13151</v>
      </c>
      <c r="J8906" s="26" t="s">
        <v>1499</v>
      </c>
      <c r="K8906" s="26" t="s">
        <v>9597</v>
      </c>
      <c r="L8906" s="26" t="s">
        <v>38088</v>
      </c>
      <c r="M8906" s="26">
        <v>761046267357</v>
      </c>
      <c r="N8906" s="26">
        <v>7320510100</v>
      </c>
    </row>
    <row r="8907" spans="1:14">
      <c r="A8907" s="26" t="s">
        <v>5113</v>
      </c>
      <c r="B8907" s="26" t="s">
        <v>5114</v>
      </c>
      <c r="C8907" s="26">
        <v>23970286</v>
      </c>
      <c r="D8907" s="26" t="s">
        <v>24</v>
      </c>
      <c r="E8907" s="26" t="s">
        <v>38089</v>
      </c>
      <c r="F8907" s="26" t="s">
        <v>38090</v>
      </c>
      <c r="G8907" s="26" t="s">
        <v>9591</v>
      </c>
      <c r="H8907" s="26" t="s">
        <v>735</v>
      </c>
      <c r="J8907" s="26" t="s">
        <v>740</v>
      </c>
      <c r="K8907" s="26" t="s">
        <v>9597</v>
      </c>
      <c r="L8907" s="26" t="s">
        <v>10205</v>
      </c>
      <c r="M8907" s="26">
        <v>380322430350</v>
      </c>
      <c r="N8907" s="26">
        <v>1221881203</v>
      </c>
    </row>
    <row r="8908" spans="1:14">
      <c r="A8908" s="26" t="s">
        <v>1723</v>
      </c>
      <c r="B8908" s="26" t="s">
        <v>1724</v>
      </c>
      <c r="C8908" s="26">
        <v>37294350</v>
      </c>
      <c r="D8908" s="26" t="s">
        <v>24</v>
      </c>
      <c r="E8908" s="26" t="s">
        <v>38091</v>
      </c>
      <c r="F8908" s="26" t="s">
        <v>38092</v>
      </c>
      <c r="G8908" s="26" t="s">
        <v>9586</v>
      </c>
      <c r="H8908" s="26" t="s">
        <v>27</v>
      </c>
      <c r="I8908" s="26" t="s">
        <v>12446</v>
      </c>
      <c r="J8908" s="26" t="s">
        <v>38093</v>
      </c>
      <c r="K8908" s="26" t="s">
        <v>9582</v>
      </c>
      <c r="L8908" s="26" t="s">
        <v>38094</v>
      </c>
      <c r="M8908" s="26">
        <v>380433457216</v>
      </c>
      <c r="N8908" s="26">
        <v>520880903</v>
      </c>
    </row>
    <row r="8909" spans="1:14">
      <c r="A8909" s="26" t="s">
        <v>1988</v>
      </c>
      <c r="B8909" s="26" t="s">
        <v>1989</v>
      </c>
      <c r="C8909" s="26">
        <v>38672910</v>
      </c>
      <c r="D8909" s="26" t="s">
        <v>24</v>
      </c>
      <c r="E8909" s="26" t="s">
        <v>38095</v>
      </c>
      <c r="F8909" s="26" t="s">
        <v>38096</v>
      </c>
      <c r="G8909" s="26" t="s">
        <v>9586</v>
      </c>
      <c r="H8909" s="26" t="s">
        <v>103</v>
      </c>
      <c r="I8909" s="26" t="s">
        <v>1986</v>
      </c>
      <c r="J8909" s="26" t="s">
        <v>38097</v>
      </c>
      <c r="K8909" s="26" t="s">
        <v>9582</v>
      </c>
      <c r="L8909" s="26" t="s">
        <v>38098</v>
      </c>
      <c r="M8909" s="26">
        <v>380335792117</v>
      </c>
      <c r="N8909" s="26">
        <v>721486201</v>
      </c>
    </row>
    <row r="8910" spans="1:14">
      <c r="A8910" s="26" t="s">
        <v>7100</v>
      </c>
      <c r="B8910" s="26" t="s">
        <v>7101</v>
      </c>
      <c r="C8910" s="26">
        <v>40359029</v>
      </c>
      <c r="D8910" s="26" t="s">
        <v>24</v>
      </c>
      <c r="E8910" s="26" t="s">
        <v>38099</v>
      </c>
      <c r="F8910" s="26" t="s">
        <v>38100</v>
      </c>
      <c r="G8910" s="26" t="s">
        <v>9586</v>
      </c>
      <c r="H8910" s="26" t="s">
        <v>987</v>
      </c>
      <c r="I8910" s="26" t="s">
        <v>15292</v>
      </c>
      <c r="J8910" s="26" t="s">
        <v>38101</v>
      </c>
      <c r="K8910" s="26" t="s">
        <v>9582</v>
      </c>
      <c r="L8910" s="26" t="s">
        <v>38102</v>
      </c>
      <c r="M8910" s="26">
        <v>380365844135</v>
      </c>
      <c r="N8910" s="26">
        <v>1824287319</v>
      </c>
    </row>
    <row r="8911" spans="1:14">
      <c r="A8911" s="26" t="s">
        <v>2385</v>
      </c>
      <c r="B8911" s="26" t="s">
        <v>2386</v>
      </c>
      <c r="C8911" s="26">
        <v>13470061</v>
      </c>
      <c r="D8911" s="26" t="s">
        <v>24</v>
      </c>
      <c r="E8911" s="26" t="s">
        <v>38103</v>
      </c>
      <c r="F8911" s="26" t="s">
        <v>38104</v>
      </c>
      <c r="G8911" s="26" t="s">
        <v>9586</v>
      </c>
      <c r="H8911" s="26" t="s">
        <v>133</v>
      </c>
      <c r="I8911" s="26" t="s">
        <v>13125</v>
      </c>
      <c r="J8911" s="26" t="s">
        <v>38105</v>
      </c>
      <c r="K8911" s="26" t="s">
        <v>9582</v>
      </c>
      <c r="L8911" s="26" t="s">
        <v>38106</v>
      </c>
      <c r="M8911" s="26">
        <v>380565656127</v>
      </c>
      <c r="N8911" s="26">
        <v>1220310302</v>
      </c>
    </row>
    <row r="8912" spans="1:14">
      <c r="A8912" s="26" t="s">
        <v>8546</v>
      </c>
      <c r="B8912" s="26" t="s">
        <v>8547</v>
      </c>
      <c r="C8912" s="26" t="s">
        <v>1604</v>
      </c>
      <c r="D8912" s="26" t="s">
        <v>24</v>
      </c>
      <c r="E8912" s="26" t="s">
        <v>38107</v>
      </c>
      <c r="F8912" s="26" t="s">
        <v>38108</v>
      </c>
      <c r="G8912" s="26" t="s">
        <v>9591</v>
      </c>
      <c r="H8912" s="26" t="s">
        <v>835</v>
      </c>
      <c r="I8912" s="26" t="s">
        <v>18071</v>
      </c>
      <c r="J8912" s="26" t="s">
        <v>877</v>
      </c>
      <c r="K8912" s="26" t="s">
        <v>9597</v>
      </c>
      <c r="L8912" s="26" t="s">
        <v>38109</v>
      </c>
      <c r="M8912" s="26">
        <v>761001361396</v>
      </c>
      <c r="N8912" s="26">
        <v>4824510100</v>
      </c>
    </row>
    <row r="8913" spans="1:14">
      <c r="A8913" s="26" t="s">
        <v>9242</v>
      </c>
      <c r="B8913" s="26" t="s">
        <v>9195</v>
      </c>
      <c r="C8913" s="26">
        <v>14257872</v>
      </c>
      <c r="D8913" s="26" t="s">
        <v>24</v>
      </c>
      <c r="E8913" s="26" t="s">
        <v>38110</v>
      </c>
      <c r="F8913" s="26" t="s">
        <v>10755</v>
      </c>
      <c r="G8913" s="26" t="s">
        <v>9591</v>
      </c>
      <c r="H8913" s="26" t="s">
        <v>1490</v>
      </c>
      <c r="J8913" s="26" t="s">
        <v>1553</v>
      </c>
      <c r="K8913" s="26" t="s">
        <v>9597</v>
      </c>
      <c r="L8913" s="26" t="s">
        <v>12937</v>
      </c>
      <c r="M8913" s="26">
        <v>760745071224</v>
      </c>
      <c r="N8913" s="26">
        <v>524955100</v>
      </c>
    </row>
    <row r="8914" spans="1:14">
      <c r="A8914" s="26" t="s">
        <v>7336</v>
      </c>
      <c r="B8914" s="26" t="s">
        <v>7337</v>
      </c>
      <c r="C8914" s="26">
        <v>2007532</v>
      </c>
      <c r="D8914" s="26" t="s">
        <v>780</v>
      </c>
      <c r="E8914" s="26" t="s">
        <v>38111</v>
      </c>
      <c r="F8914" s="26" t="s">
        <v>38112</v>
      </c>
      <c r="G8914" s="26" t="s">
        <v>9601</v>
      </c>
      <c r="H8914" s="26" t="s">
        <v>1025</v>
      </c>
      <c r="J8914" s="26" t="s">
        <v>1034</v>
      </c>
      <c r="K8914" s="26" t="s">
        <v>9597</v>
      </c>
      <c r="L8914" s="26" t="s">
        <v>38113</v>
      </c>
      <c r="M8914" s="26">
        <v>380544762062</v>
      </c>
      <c r="N8914" s="26">
        <v>5910400000</v>
      </c>
    </row>
    <row r="8915" spans="1:14">
      <c r="A8915" s="26" t="s">
        <v>3174</v>
      </c>
      <c r="B8915" s="26" t="s">
        <v>3175</v>
      </c>
      <c r="C8915" s="26">
        <v>38947848</v>
      </c>
      <c r="D8915" s="26" t="s">
        <v>24</v>
      </c>
      <c r="E8915" s="26" t="s">
        <v>38114</v>
      </c>
      <c r="F8915" s="26" t="s">
        <v>38115</v>
      </c>
      <c r="G8915" s="26" t="s">
        <v>9586</v>
      </c>
      <c r="H8915" s="26" t="s">
        <v>375</v>
      </c>
      <c r="I8915" s="26" t="s">
        <v>13934</v>
      </c>
      <c r="J8915" s="26" t="s">
        <v>9697</v>
      </c>
      <c r="K8915" s="26" t="s">
        <v>9582</v>
      </c>
      <c r="L8915" s="26" t="s">
        <v>38116</v>
      </c>
      <c r="M8915" s="26">
        <v>380413071383</v>
      </c>
      <c r="N8915" s="26">
        <v>1820655700</v>
      </c>
    </row>
    <row r="8916" spans="1:14">
      <c r="A8916" s="26" t="s">
        <v>8787</v>
      </c>
      <c r="B8916" s="26" t="s">
        <v>8788</v>
      </c>
      <c r="C8916" s="26">
        <v>3397564</v>
      </c>
      <c r="D8916" s="26" t="s">
        <v>780</v>
      </c>
      <c r="E8916" s="26" t="s">
        <v>38117</v>
      </c>
      <c r="F8916" s="26" t="s">
        <v>18806</v>
      </c>
      <c r="G8916" s="26" t="s">
        <v>9601</v>
      </c>
      <c r="H8916" s="26" t="s">
        <v>1308</v>
      </c>
      <c r="I8916" s="26" t="s">
        <v>1387</v>
      </c>
      <c r="J8916" s="26" t="s">
        <v>8722</v>
      </c>
      <c r="K8916" s="26" t="s">
        <v>9582</v>
      </c>
      <c r="L8916" s="26" t="s">
        <v>38118</v>
      </c>
      <c r="M8916" s="26">
        <v>380382792500</v>
      </c>
      <c r="N8916" s="26">
        <v>6825087206</v>
      </c>
    </row>
    <row r="8917" spans="1:14">
      <c r="A8917" s="26" t="s">
        <v>7751</v>
      </c>
      <c r="B8917" s="26" t="s">
        <v>7752</v>
      </c>
      <c r="C8917" s="26">
        <v>2000866</v>
      </c>
      <c r="D8917" s="26" t="s">
        <v>780</v>
      </c>
      <c r="E8917" s="26" t="s">
        <v>38119</v>
      </c>
      <c r="F8917" s="26" t="s">
        <v>14395</v>
      </c>
      <c r="G8917" s="26" t="s">
        <v>9601</v>
      </c>
      <c r="H8917" s="26" t="s">
        <v>1088</v>
      </c>
      <c r="J8917" s="26" t="s">
        <v>7750</v>
      </c>
      <c r="K8917" s="26" t="s">
        <v>9597</v>
      </c>
      <c r="L8917" s="26" t="s">
        <v>38120</v>
      </c>
      <c r="M8917" s="26">
        <v>380972352520</v>
      </c>
      <c r="N8917" s="26">
        <v>6123410500</v>
      </c>
    </row>
    <row r="8918" spans="1:14">
      <c r="A8918" s="26" t="s">
        <v>2952</v>
      </c>
      <c r="B8918" s="26" t="s">
        <v>2953</v>
      </c>
      <c r="C8918" s="26" t="s">
        <v>1604</v>
      </c>
      <c r="D8918" s="26" t="s">
        <v>24</v>
      </c>
      <c r="E8918" s="26" t="s">
        <v>38121</v>
      </c>
      <c r="F8918" s="26" t="s">
        <v>38122</v>
      </c>
      <c r="G8918" s="26" t="s">
        <v>9591</v>
      </c>
      <c r="H8918" s="26" t="s">
        <v>258</v>
      </c>
      <c r="J8918" s="26" t="s">
        <v>333</v>
      </c>
      <c r="K8918" s="26" t="s">
        <v>9597</v>
      </c>
      <c r="L8918" s="26" t="s">
        <v>38123</v>
      </c>
      <c r="M8918" s="26">
        <v>380958630332</v>
      </c>
      <c r="N8918" s="26">
        <v>1411300000</v>
      </c>
    </row>
    <row r="8919" spans="1:14">
      <c r="A8919" s="26" t="s">
        <v>5052</v>
      </c>
      <c r="B8919" s="26" t="s">
        <v>5053</v>
      </c>
      <c r="C8919" s="26">
        <v>20763852</v>
      </c>
      <c r="D8919" s="26" t="s">
        <v>24</v>
      </c>
      <c r="E8919" s="26" t="s">
        <v>38124</v>
      </c>
      <c r="F8919" s="26" t="s">
        <v>38125</v>
      </c>
      <c r="G8919" s="26" t="s">
        <v>9579</v>
      </c>
      <c r="H8919" s="26" t="s">
        <v>735</v>
      </c>
      <c r="I8919" s="26" t="s">
        <v>9605</v>
      </c>
      <c r="J8919" s="26" t="s">
        <v>38126</v>
      </c>
      <c r="K8919" s="26" t="s">
        <v>9582</v>
      </c>
      <c r="L8919" s="26" t="s">
        <v>38127</v>
      </c>
      <c r="M8919" s="26">
        <v>380680499240</v>
      </c>
      <c r="N8919" s="26">
        <v>4621585303</v>
      </c>
    </row>
    <row r="8920" spans="1:14">
      <c r="A8920" s="26" t="s">
        <v>3927</v>
      </c>
      <c r="B8920" s="26" t="s">
        <v>3928</v>
      </c>
      <c r="C8920" s="26">
        <v>38542239</v>
      </c>
      <c r="D8920" s="26" t="s">
        <v>24</v>
      </c>
      <c r="E8920" s="26" t="s">
        <v>38128</v>
      </c>
      <c r="F8920" s="26" t="s">
        <v>38129</v>
      </c>
      <c r="G8920" s="26" t="s">
        <v>9591</v>
      </c>
      <c r="H8920" s="26" t="s">
        <v>468</v>
      </c>
      <c r="I8920" s="26" t="s">
        <v>10158</v>
      </c>
      <c r="J8920" s="26" t="s">
        <v>1426</v>
      </c>
      <c r="K8920" s="26" t="s">
        <v>9582</v>
      </c>
      <c r="L8920" s="26" t="s">
        <v>38130</v>
      </c>
      <c r="M8920" s="26">
        <v>380955139287</v>
      </c>
      <c r="N8920" s="26">
        <v>123584702</v>
      </c>
    </row>
    <row r="8921" spans="1:14">
      <c r="A8921" s="26" t="s">
        <v>5805</v>
      </c>
      <c r="B8921" s="26" t="s">
        <v>5593</v>
      </c>
      <c r="C8921" s="26">
        <v>40382938</v>
      </c>
      <c r="D8921" s="26" t="s">
        <v>780</v>
      </c>
      <c r="E8921" s="26" t="s">
        <v>38131</v>
      </c>
      <c r="F8921" s="26" t="s">
        <v>38132</v>
      </c>
      <c r="G8921" s="26" t="s">
        <v>9601</v>
      </c>
      <c r="H8921" s="26" t="s">
        <v>987</v>
      </c>
      <c r="J8921" s="26" t="s">
        <v>1008</v>
      </c>
      <c r="K8921" s="26" t="s">
        <v>9597</v>
      </c>
      <c r="L8921" s="26" t="s">
        <v>20042</v>
      </c>
      <c r="M8921" s="26">
        <v>761351593704</v>
      </c>
      <c r="N8921" s="26">
        <v>122086501</v>
      </c>
    </row>
    <row r="8922" spans="1:14">
      <c r="A8922" s="26" t="s">
        <v>6239</v>
      </c>
      <c r="B8922" s="26" t="s">
        <v>6238</v>
      </c>
      <c r="C8922" s="26">
        <v>1998839</v>
      </c>
      <c r="D8922" s="26" t="s">
        <v>780</v>
      </c>
      <c r="E8922" s="26" t="s">
        <v>38133</v>
      </c>
      <c r="F8922" s="26" t="s">
        <v>38134</v>
      </c>
      <c r="G8922" s="26" t="s">
        <v>9601</v>
      </c>
      <c r="H8922" s="26" t="s">
        <v>885</v>
      </c>
      <c r="J8922" s="26" t="s">
        <v>2586</v>
      </c>
      <c r="K8922" s="26" t="s">
        <v>9606</v>
      </c>
      <c r="L8922" s="26" t="s">
        <v>16816</v>
      </c>
      <c r="M8922" s="26">
        <v>380485722648</v>
      </c>
      <c r="N8922" s="26">
        <v>124755800</v>
      </c>
    </row>
    <row r="8923" spans="1:14">
      <c r="A8923" s="26" t="s">
        <v>5520</v>
      </c>
      <c r="B8923" s="26" t="s">
        <v>5521</v>
      </c>
      <c r="C8923" s="26">
        <v>2064116</v>
      </c>
      <c r="D8923" s="26" t="s">
        <v>24</v>
      </c>
      <c r="E8923" s="26" t="s">
        <v>38135</v>
      </c>
      <c r="F8923" s="26" t="s">
        <v>38136</v>
      </c>
      <c r="G8923" s="26" t="s">
        <v>9586</v>
      </c>
      <c r="H8923" s="26" t="s">
        <v>799</v>
      </c>
      <c r="J8923" s="26" t="s">
        <v>800</v>
      </c>
      <c r="K8923" s="26" t="s">
        <v>9597</v>
      </c>
      <c r="L8923" s="26" t="s">
        <v>24829</v>
      </c>
      <c r="M8923" s="26">
        <v>380445155815</v>
      </c>
      <c r="N8923" s="26">
        <v>4822784009</v>
      </c>
    </row>
    <row r="8924" spans="1:14">
      <c r="A8924" s="26" t="s">
        <v>3805</v>
      </c>
      <c r="B8924" s="26" t="s">
        <v>3806</v>
      </c>
      <c r="C8924" s="26">
        <v>41083586</v>
      </c>
      <c r="D8924" s="26" t="s">
        <v>24</v>
      </c>
      <c r="E8924" s="26" t="s">
        <v>38137</v>
      </c>
      <c r="F8924" s="26" t="s">
        <v>38138</v>
      </c>
      <c r="G8924" s="26" t="s">
        <v>9586</v>
      </c>
      <c r="H8924" s="26" t="s">
        <v>468</v>
      </c>
      <c r="I8924" s="26" t="s">
        <v>9977</v>
      </c>
      <c r="J8924" s="26" t="s">
        <v>16321</v>
      </c>
      <c r="K8924" s="26" t="s">
        <v>9582</v>
      </c>
      <c r="L8924" s="26" t="s">
        <v>38139</v>
      </c>
      <c r="M8924" s="26">
        <v>380956784707</v>
      </c>
      <c r="N8924" s="26">
        <v>122080604</v>
      </c>
    </row>
    <row r="8925" spans="1:14">
      <c r="A8925" s="26" t="s">
        <v>4452</v>
      </c>
      <c r="B8925" s="26" t="s">
        <v>4453</v>
      </c>
      <c r="C8925" s="26">
        <v>38164193</v>
      </c>
      <c r="D8925" s="26" t="s">
        <v>24</v>
      </c>
      <c r="E8925" s="26" t="s">
        <v>38140</v>
      </c>
      <c r="F8925" s="26" t="s">
        <v>38141</v>
      </c>
      <c r="G8925" s="26" t="s">
        <v>9586</v>
      </c>
      <c r="H8925" s="26" t="s">
        <v>576</v>
      </c>
      <c r="I8925" s="26" t="s">
        <v>10758</v>
      </c>
      <c r="J8925" s="26" t="s">
        <v>38142</v>
      </c>
      <c r="K8925" s="26" t="s">
        <v>9582</v>
      </c>
      <c r="L8925" s="26" t="s">
        <v>38143</v>
      </c>
      <c r="M8925" s="26">
        <v>380457431368</v>
      </c>
      <c r="N8925" s="26">
        <v>2122480402</v>
      </c>
    </row>
    <row r="8926" spans="1:14">
      <c r="A8926" s="26" t="s">
        <v>3465</v>
      </c>
      <c r="B8926" s="26" t="s">
        <v>3466</v>
      </c>
      <c r="C8926" s="26">
        <v>38182296</v>
      </c>
      <c r="D8926" s="26" t="s">
        <v>24</v>
      </c>
      <c r="E8926" s="26" t="s">
        <v>38144</v>
      </c>
      <c r="F8926" s="26" t="s">
        <v>38145</v>
      </c>
      <c r="G8926" s="26" t="s">
        <v>9586</v>
      </c>
      <c r="H8926" s="26" t="s">
        <v>392</v>
      </c>
      <c r="I8926" s="26" t="s">
        <v>10280</v>
      </c>
      <c r="J8926" s="26" t="s">
        <v>38146</v>
      </c>
      <c r="K8926" s="26" t="s">
        <v>9582</v>
      </c>
      <c r="L8926" s="26" t="s">
        <v>38147</v>
      </c>
      <c r="M8926" s="26">
        <v>380961717025</v>
      </c>
      <c r="N8926" s="26">
        <v>2123684501</v>
      </c>
    </row>
    <row r="8927" spans="1:14">
      <c r="A8927" s="26" t="s">
        <v>3307</v>
      </c>
      <c r="B8927" s="26" t="s">
        <v>3308</v>
      </c>
      <c r="C8927" s="26">
        <v>40208847</v>
      </c>
      <c r="D8927" s="26" t="s">
        <v>24</v>
      </c>
      <c r="E8927" s="26" t="s">
        <v>38148</v>
      </c>
      <c r="F8927" s="26" t="s">
        <v>38149</v>
      </c>
      <c r="G8927" s="26" t="s">
        <v>9586</v>
      </c>
      <c r="H8927" s="26" t="s">
        <v>375</v>
      </c>
      <c r="I8927" s="26" t="s">
        <v>18665</v>
      </c>
      <c r="J8927" s="26" t="s">
        <v>36407</v>
      </c>
      <c r="K8927" s="26" t="s">
        <v>9582</v>
      </c>
      <c r="L8927" s="26" t="s">
        <v>38150</v>
      </c>
      <c r="M8927" s="26">
        <v>380969739399</v>
      </c>
      <c r="N8927" s="26">
        <v>725055108</v>
      </c>
    </row>
    <row r="8928" spans="1:14">
      <c r="A8928" s="26" t="s">
        <v>4142</v>
      </c>
      <c r="B8928" s="26" t="s">
        <v>4143</v>
      </c>
      <c r="C8928" s="26">
        <v>39020574</v>
      </c>
      <c r="D8928" s="26" t="s">
        <v>24</v>
      </c>
      <c r="E8928" s="26" t="s">
        <v>38151</v>
      </c>
      <c r="F8928" s="26" t="s">
        <v>38152</v>
      </c>
      <c r="G8928" s="26" t="s">
        <v>9579</v>
      </c>
      <c r="H8928" s="26" t="s">
        <v>506</v>
      </c>
      <c r="J8928" s="26" t="s">
        <v>38153</v>
      </c>
      <c r="K8928" s="26" t="s">
        <v>9582</v>
      </c>
      <c r="L8928" s="26" t="s">
        <v>38154</v>
      </c>
      <c r="M8928" s="26">
        <v>760686735240</v>
      </c>
      <c r="N8928" s="26">
        <v>722184003</v>
      </c>
    </row>
    <row r="8929" spans="1:14">
      <c r="A8929" s="26" t="s">
        <v>3068</v>
      </c>
      <c r="B8929" s="26" t="s">
        <v>3069</v>
      </c>
      <c r="C8929" s="26">
        <v>42212991</v>
      </c>
      <c r="D8929" s="26" t="s">
        <v>24</v>
      </c>
      <c r="E8929" s="26" t="s">
        <v>38155</v>
      </c>
      <c r="F8929" s="26" t="s">
        <v>3069</v>
      </c>
      <c r="G8929" s="26" t="s">
        <v>9586</v>
      </c>
      <c r="H8929" s="26" t="s">
        <v>375</v>
      </c>
      <c r="I8929" s="26" t="s">
        <v>9592</v>
      </c>
      <c r="J8929" s="26" t="s">
        <v>3070</v>
      </c>
      <c r="K8929" s="26" t="s">
        <v>9582</v>
      </c>
      <c r="L8929" s="26" t="s">
        <v>32392</v>
      </c>
      <c r="M8929" s="26">
        <v>380966539442</v>
      </c>
      <c r="N8929" s="26">
        <v>1824480401</v>
      </c>
    </row>
    <row r="8930" spans="1:14">
      <c r="A8930" s="26" t="s">
        <v>6631</v>
      </c>
      <c r="B8930" s="26" t="s">
        <v>6632</v>
      </c>
      <c r="C8930" s="26">
        <v>38396501</v>
      </c>
      <c r="D8930" s="26" t="s">
        <v>24</v>
      </c>
      <c r="E8930" s="26" t="s">
        <v>38156</v>
      </c>
      <c r="F8930" s="26" t="s">
        <v>38157</v>
      </c>
      <c r="G8930" s="26" t="s">
        <v>9579</v>
      </c>
      <c r="H8930" s="26" t="s">
        <v>949</v>
      </c>
      <c r="I8930" s="26" t="s">
        <v>13266</v>
      </c>
      <c r="J8930" s="26" t="s">
        <v>38158</v>
      </c>
      <c r="K8930" s="26" t="s">
        <v>9906</v>
      </c>
      <c r="L8930" s="26" t="s">
        <v>38159</v>
      </c>
      <c r="M8930" s="26">
        <v>380534694106</v>
      </c>
      <c r="N8930" s="26">
        <v>5321681203</v>
      </c>
    </row>
    <row r="8931" spans="1:14">
      <c r="A8931" s="26" t="s">
        <v>9214</v>
      </c>
      <c r="B8931" s="26" t="s">
        <v>9215</v>
      </c>
      <c r="C8931" s="26">
        <v>43343797</v>
      </c>
      <c r="D8931" s="26" t="s">
        <v>1701</v>
      </c>
      <c r="E8931" s="26" t="s">
        <v>38160</v>
      </c>
      <c r="F8931" s="26" t="s">
        <v>38161</v>
      </c>
      <c r="G8931" s="26" t="s">
        <v>9601</v>
      </c>
      <c r="H8931" s="26" t="s">
        <v>1490</v>
      </c>
      <c r="I8931" s="26" t="s">
        <v>13138</v>
      </c>
      <c r="J8931" s="26" t="s">
        <v>15431</v>
      </c>
      <c r="K8931" s="26" t="s">
        <v>9582</v>
      </c>
      <c r="L8931" s="26" t="s">
        <v>38162</v>
      </c>
      <c r="M8931" s="26">
        <v>761046274236</v>
      </c>
      <c r="N8931" s="26">
        <v>7321087401</v>
      </c>
    </row>
    <row r="8932" spans="1:14">
      <c r="A8932" s="26" t="s">
        <v>7037</v>
      </c>
      <c r="B8932" s="26" t="s">
        <v>7038</v>
      </c>
      <c r="C8932" s="26">
        <v>2000105</v>
      </c>
      <c r="D8932" s="26" t="s">
        <v>780</v>
      </c>
      <c r="E8932" s="26" t="s">
        <v>38163</v>
      </c>
      <c r="F8932" s="26" t="s">
        <v>10114</v>
      </c>
      <c r="G8932" s="26" t="s">
        <v>9601</v>
      </c>
      <c r="H8932" s="26" t="s">
        <v>987</v>
      </c>
      <c r="J8932" s="26" t="s">
        <v>1000</v>
      </c>
      <c r="K8932" s="26" t="s">
        <v>9597</v>
      </c>
      <c r="L8932" s="26" t="s">
        <v>38164</v>
      </c>
      <c r="M8932" s="26">
        <v>380365225361</v>
      </c>
      <c r="N8932" s="26">
        <v>5622610100</v>
      </c>
    </row>
    <row r="8933" spans="1:14">
      <c r="A8933" s="26" t="s">
        <v>4976</v>
      </c>
      <c r="B8933" s="26" t="s">
        <v>4977</v>
      </c>
      <c r="C8933" s="26">
        <v>1997863</v>
      </c>
      <c r="D8933" s="26" t="s">
        <v>780</v>
      </c>
      <c r="E8933" s="26" t="s">
        <v>38165</v>
      </c>
      <c r="F8933" s="26" t="s">
        <v>14221</v>
      </c>
      <c r="G8933" s="26" t="s">
        <v>9601</v>
      </c>
      <c r="H8933" s="26" t="s">
        <v>735</v>
      </c>
      <c r="I8933" s="26" t="s">
        <v>13448</v>
      </c>
      <c r="J8933" s="26" t="s">
        <v>15801</v>
      </c>
      <c r="K8933" s="26" t="s">
        <v>9597</v>
      </c>
      <c r="L8933" s="26" t="s">
        <v>38166</v>
      </c>
      <c r="M8933" s="26">
        <v>760995922856</v>
      </c>
      <c r="N8933" s="26">
        <v>4620910400</v>
      </c>
    </row>
    <row r="8934" spans="1:14">
      <c r="A8934" s="26" t="s">
        <v>3135</v>
      </c>
      <c r="B8934" s="26" t="s">
        <v>3136</v>
      </c>
      <c r="C8934" s="26">
        <v>42788614</v>
      </c>
      <c r="D8934" s="26" t="s">
        <v>780</v>
      </c>
      <c r="E8934" s="26" t="s">
        <v>38167</v>
      </c>
      <c r="F8934" s="26" t="s">
        <v>38168</v>
      </c>
      <c r="G8934" s="26" t="s">
        <v>9601</v>
      </c>
      <c r="H8934" s="26" t="s">
        <v>375</v>
      </c>
      <c r="J8934" s="26" t="s">
        <v>380</v>
      </c>
      <c r="K8934" s="26" t="s">
        <v>9597</v>
      </c>
      <c r="L8934" s="26" t="s">
        <v>12067</v>
      </c>
      <c r="M8934" s="26">
        <v>380412333095</v>
      </c>
      <c r="N8934" s="26">
        <v>1810100000</v>
      </c>
    </row>
    <row r="8935" spans="1:14">
      <c r="A8935" s="26" t="s">
        <v>7400</v>
      </c>
      <c r="B8935" s="26" t="s">
        <v>7401</v>
      </c>
      <c r="C8935" s="26">
        <v>2007472</v>
      </c>
      <c r="D8935" s="26" t="s">
        <v>780</v>
      </c>
      <c r="E8935" s="26" t="s">
        <v>38169</v>
      </c>
      <c r="F8935" s="26" t="s">
        <v>38170</v>
      </c>
      <c r="G8935" s="26" t="s">
        <v>9601</v>
      </c>
      <c r="H8935" s="26" t="s">
        <v>1025</v>
      </c>
      <c r="J8935" s="26" t="s">
        <v>1053</v>
      </c>
      <c r="K8935" s="26" t="s">
        <v>9597</v>
      </c>
      <c r="L8935" s="26" t="s">
        <v>38171</v>
      </c>
      <c r="M8935" s="26">
        <v>380544663064</v>
      </c>
      <c r="N8935" s="26">
        <v>5910200000</v>
      </c>
    </row>
    <row r="8936" spans="1:14">
      <c r="A8936" s="26" t="s">
        <v>3896</v>
      </c>
      <c r="B8936" s="26" t="s">
        <v>3897</v>
      </c>
      <c r="C8936" s="26">
        <v>2005154</v>
      </c>
      <c r="D8936" s="26" t="s">
        <v>780</v>
      </c>
      <c r="E8936" s="26" t="s">
        <v>38172</v>
      </c>
      <c r="F8936" s="26" t="s">
        <v>38173</v>
      </c>
      <c r="G8936" s="26" t="s">
        <v>9601</v>
      </c>
      <c r="H8936" s="26" t="s">
        <v>468</v>
      </c>
      <c r="I8936" s="26" t="s">
        <v>27184</v>
      </c>
      <c r="J8936" s="26" t="s">
        <v>3898</v>
      </c>
      <c r="K8936" s="26" t="s">
        <v>9597</v>
      </c>
      <c r="L8936" s="26" t="s">
        <v>38174</v>
      </c>
      <c r="M8936" s="26">
        <v>380673773436</v>
      </c>
      <c r="N8936" s="26">
        <v>2324810100</v>
      </c>
    </row>
    <row r="8937" spans="1:14">
      <c r="A8937" s="26" t="s">
        <v>6459</v>
      </c>
      <c r="B8937" s="26" t="s">
        <v>6460</v>
      </c>
      <c r="C8937" s="26">
        <v>38215504</v>
      </c>
      <c r="D8937" s="26" t="s">
        <v>24</v>
      </c>
      <c r="E8937" s="26" t="s">
        <v>38175</v>
      </c>
      <c r="F8937" s="26" t="s">
        <v>38176</v>
      </c>
      <c r="G8937" s="26" t="s">
        <v>9586</v>
      </c>
      <c r="H8937" s="26" t="s">
        <v>885</v>
      </c>
      <c r="I8937" s="26" t="s">
        <v>21376</v>
      </c>
      <c r="J8937" s="26" t="s">
        <v>6461</v>
      </c>
      <c r="K8937" s="26" t="s">
        <v>9606</v>
      </c>
      <c r="L8937" s="26" t="s">
        <v>38177</v>
      </c>
      <c r="M8937" s="26">
        <v>380486121052</v>
      </c>
      <c r="N8937" s="26">
        <v>5123155100</v>
      </c>
    </row>
    <row r="8938" spans="1:14">
      <c r="A8938" s="26" t="s">
        <v>2140</v>
      </c>
      <c r="B8938" s="26" t="s">
        <v>2141</v>
      </c>
      <c r="C8938" s="26">
        <v>1983140</v>
      </c>
      <c r="D8938" s="26" t="s">
        <v>780</v>
      </c>
      <c r="E8938" s="26" t="s">
        <v>38178</v>
      </c>
      <c r="F8938" s="26" t="s">
        <v>38179</v>
      </c>
      <c r="G8938" s="26" t="s">
        <v>9601</v>
      </c>
      <c r="H8938" s="26" t="s">
        <v>103</v>
      </c>
      <c r="I8938" s="26" t="s">
        <v>10208</v>
      </c>
      <c r="J8938" s="26" t="s">
        <v>2142</v>
      </c>
      <c r="K8938" s="26" t="s">
        <v>9606</v>
      </c>
      <c r="L8938" s="26" t="s">
        <v>31866</v>
      </c>
      <c r="M8938" s="26">
        <v>380332791347</v>
      </c>
      <c r="N8938" s="26">
        <v>524887003</v>
      </c>
    </row>
    <row r="8939" spans="1:14">
      <c r="A8939" s="26" t="s">
        <v>4253</v>
      </c>
      <c r="B8939" s="26" t="s">
        <v>4254</v>
      </c>
      <c r="C8939" s="26">
        <v>41394939</v>
      </c>
      <c r="D8939" s="26" t="s">
        <v>24</v>
      </c>
      <c r="E8939" s="26" t="s">
        <v>38180</v>
      </c>
      <c r="F8939" s="26" t="s">
        <v>38181</v>
      </c>
      <c r="G8939" s="26" t="s">
        <v>9579</v>
      </c>
      <c r="H8939" s="26" t="s">
        <v>506</v>
      </c>
      <c r="I8939" s="26" t="s">
        <v>9951</v>
      </c>
      <c r="J8939" s="26" t="s">
        <v>38182</v>
      </c>
      <c r="K8939" s="26" t="s">
        <v>9582</v>
      </c>
      <c r="L8939" s="26" t="s">
        <v>38183</v>
      </c>
      <c r="M8939" s="26">
        <v>380660102036</v>
      </c>
      <c r="N8939" s="26">
        <v>2625686901</v>
      </c>
    </row>
    <row r="8940" spans="1:14">
      <c r="A8940" s="26" t="s">
        <v>3927</v>
      </c>
      <c r="B8940" s="26" t="s">
        <v>3928</v>
      </c>
      <c r="C8940" s="26">
        <v>38542239</v>
      </c>
      <c r="D8940" s="26" t="s">
        <v>24</v>
      </c>
      <c r="E8940" s="26" t="s">
        <v>38184</v>
      </c>
      <c r="F8940" s="26" t="s">
        <v>38185</v>
      </c>
      <c r="G8940" s="26" t="s">
        <v>9591</v>
      </c>
      <c r="H8940" s="26" t="s">
        <v>468</v>
      </c>
      <c r="I8940" s="26" t="s">
        <v>10158</v>
      </c>
      <c r="J8940" s="26" t="s">
        <v>38186</v>
      </c>
      <c r="K8940" s="26" t="s">
        <v>9582</v>
      </c>
      <c r="L8940" s="26" t="s">
        <v>38187</v>
      </c>
      <c r="M8940" s="26">
        <v>380958248159</v>
      </c>
      <c r="N8940" s="26">
        <v>524382908</v>
      </c>
    </row>
    <row r="8941" spans="1:14">
      <c r="A8941" s="26" t="s">
        <v>5410</v>
      </c>
      <c r="B8941" s="26" t="s">
        <v>5411</v>
      </c>
      <c r="C8941" s="26">
        <v>42428764</v>
      </c>
      <c r="D8941" s="26" t="s">
        <v>24</v>
      </c>
      <c r="E8941" s="26" t="s">
        <v>38188</v>
      </c>
      <c r="F8941" s="26" t="s">
        <v>38189</v>
      </c>
      <c r="G8941" s="26" t="s">
        <v>9586</v>
      </c>
      <c r="H8941" s="26" t="s">
        <v>735</v>
      </c>
      <c r="I8941" s="26" t="s">
        <v>10941</v>
      </c>
      <c r="J8941" s="26" t="s">
        <v>38190</v>
      </c>
      <c r="K8941" s="26" t="s">
        <v>9582</v>
      </c>
      <c r="L8941" s="26" t="s">
        <v>38191</v>
      </c>
      <c r="M8941" s="26">
        <v>380680862054</v>
      </c>
      <c r="N8941" s="26">
        <v>4625180601</v>
      </c>
    </row>
    <row r="8942" spans="1:14">
      <c r="A8942" s="26" t="s">
        <v>3560</v>
      </c>
      <c r="B8942" s="26" t="s">
        <v>3561</v>
      </c>
      <c r="C8942" s="26">
        <v>39048956</v>
      </c>
      <c r="D8942" s="26" t="s">
        <v>24</v>
      </c>
      <c r="E8942" s="26" t="s">
        <v>38192</v>
      </c>
      <c r="F8942" s="26" t="s">
        <v>38193</v>
      </c>
      <c r="G8942" s="26" t="s">
        <v>9586</v>
      </c>
      <c r="H8942" s="26" t="s">
        <v>392</v>
      </c>
      <c r="I8942" s="26" t="s">
        <v>10620</v>
      </c>
      <c r="J8942" s="26" t="s">
        <v>3397</v>
      </c>
      <c r="K8942" s="26" t="s">
        <v>9582</v>
      </c>
      <c r="L8942" s="26" t="s">
        <v>38194</v>
      </c>
      <c r="M8942" s="26">
        <v>380987713734</v>
      </c>
      <c r="N8942" s="26">
        <v>2125383601</v>
      </c>
    </row>
    <row r="8943" spans="1:14">
      <c r="A8943" s="26" t="s">
        <v>7899</v>
      </c>
      <c r="B8943" s="26" t="s">
        <v>7900</v>
      </c>
      <c r="C8943" s="26">
        <v>38813974</v>
      </c>
      <c r="D8943" s="26" t="s">
        <v>24</v>
      </c>
      <c r="E8943" s="26" t="s">
        <v>38195</v>
      </c>
      <c r="F8943" s="26" t="s">
        <v>38196</v>
      </c>
      <c r="G8943" s="26" t="s">
        <v>9586</v>
      </c>
      <c r="H8943" s="26" t="s">
        <v>1122</v>
      </c>
      <c r="I8943" s="26" t="s">
        <v>11218</v>
      </c>
      <c r="J8943" s="26" t="s">
        <v>1167</v>
      </c>
      <c r="K8943" s="26" t="s">
        <v>9597</v>
      </c>
      <c r="L8943" s="26" t="s">
        <v>38197</v>
      </c>
      <c r="M8943" s="26">
        <v>380576330166</v>
      </c>
      <c r="N8943" s="26">
        <v>6322010100</v>
      </c>
    </row>
    <row r="8944" spans="1:14">
      <c r="A8944" s="26" t="s">
        <v>7807</v>
      </c>
      <c r="B8944" s="26" t="s">
        <v>7808</v>
      </c>
      <c r="C8944" s="26">
        <v>40242851</v>
      </c>
      <c r="D8944" s="26" t="s">
        <v>780</v>
      </c>
      <c r="E8944" s="26" t="s">
        <v>38198</v>
      </c>
      <c r="F8944" s="26" t="s">
        <v>10111</v>
      </c>
      <c r="G8944" s="26" t="s">
        <v>9601</v>
      </c>
      <c r="H8944" s="26" t="s">
        <v>1088</v>
      </c>
      <c r="J8944" s="26" t="s">
        <v>1115</v>
      </c>
      <c r="K8944" s="26" t="s">
        <v>9597</v>
      </c>
      <c r="L8944" s="26" t="s">
        <v>38199</v>
      </c>
      <c r="M8944" s="26">
        <v>380974307005</v>
      </c>
      <c r="N8944" s="26">
        <v>6110100000</v>
      </c>
    </row>
    <row r="8945" spans="1:14">
      <c r="A8945" s="26" t="s">
        <v>2948</v>
      </c>
      <c r="B8945" s="26" t="s">
        <v>2949</v>
      </c>
      <c r="C8945" s="26">
        <v>37803420</v>
      </c>
      <c r="D8945" s="26" t="s">
        <v>24</v>
      </c>
      <c r="E8945" s="26" t="s">
        <v>38200</v>
      </c>
      <c r="F8945" s="26" t="s">
        <v>38201</v>
      </c>
      <c r="G8945" s="26" t="s">
        <v>9586</v>
      </c>
      <c r="H8945" s="26" t="s">
        <v>258</v>
      </c>
      <c r="J8945" s="26" t="s">
        <v>333</v>
      </c>
      <c r="K8945" s="26" t="s">
        <v>9597</v>
      </c>
      <c r="L8945" s="26" t="s">
        <v>38202</v>
      </c>
      <c r="M8945" s="26">
        <v>380954007259</v>
      </c>
      <c r="N8945" s="26">
        <v>1411300000</v>
      </c>
    </row>
    <row r="8946" spans="1:14">
      <c r="A8946" s="26" t="s">
        <v>8681</v>
      </c>
      <c r="B8946" s="26" t="s">
        <v>8682</v>
      </c>
      <c r="C8946" s="26">
        <v>38402043</v>
      </c>
      <c r="D8946" s="26" t="s">
        <v>24</v>
      </c>
      <c r="E8946" s="26" t="s">
        <v>38203</v>
      </c>
      <c r="F8946" s="26" t="s">
        <v>38204</v>
      </c>
      <c r="G8946" s="26" t="s">
        <v>9579</v>
      </c>
      <c r="H8946" s="26" t="s">
        <v>1308</v>
      </c>
      <c r="J8946" s="26" t="s">
        <v>38205</v>
      </c>
      <c r="K8946" s="26" t="s">
        <v>9582</v>
      </c>
      <c r="L8946" s="26" t="s">
        <v>38206</v>
      </c>
      <c r="M8946" s="26">
        <v>761957862432</v>
      </c>
      <c r="N8946" s="26">
        <v>6825580501</v>
      </c>
    </row>
    <row r="8947" spans="1:14">
      <c r="A8947" s="26" t="s">
        <v>4216</v>
      </c>
      <c r="B8947" s="26" t="s">
        <v>4217</v>
      </c>
      <c r="C8947" s="26">
        <v>41838805</v>
      </c>
      <c r="D8947" s="26" t="s">
        <v>24</v>
      </c>
      <c r="E8947" s="26" t="s">
        <v>38207</v>
      </c>
      <c r="F8947" s="26" t="s">
        <v>38208</v>
      </c>
      <c r="G8947" s="26" t="s">
        <v>9579</v>
      </c>
      <c r="H8947" s="26" t="s">
        <v>506</v>
      </c>
      <c r="I8947" s="26" t="s">
        <v>9709</v>
      </c>
      <c r="J8947" s="26" t="s">
        <v>13096</v>
      </c>
      <c r="K8947" s="26" t="s">
        <v>9582</v>
      </c>
      <c r="L8947" s="26" t="s">
        <v>38209</v>
      </c>
      <c r="M8947" s="26">
        <v>380343563426</v>
      </c>
      <c r="N8947" s="26">
        <v>2624481004</v>
      </c>
    </row>
    <row r="8948" spans="1:14">
      <c r="A8948" s="26" t="s">
        <v>2630</v>
      </c>
      <c r="B8948" s="26" t="s">
        <v>2631</v>
      </c>
      <c r="C8948" s="26">
        <v>1989088</v>
      </c>
      <c r="D8948" s="26" t="s">
        <v>780</v>
      </c>
      <c r="E8948" s="26" t="s">
        <v>38210</v>
      </c>
      <c r="F8948" s="26" t="s">
        <v>11227</v>
      </c>
      <c r="G8948" s="26" t="s">
        <v>9601</v>
      </c>
      <c r="H8948" s="26" t="s">
        <v>133</v>
      </c>
      <c r="I8948" s="26" t="s">
        <v>11674</v>
      </c>
      <c r="J8948" s="26" t="s">
        <v>227</v>
      </c>
      <c r="K8948" s="26" t="s">
        <v>9597</v>
      </c>
      <c r="L8948" s="26" t="s">
        <v>38211</v>
      </c>
      <c r="M8948" s="26">
        <v>761528843925</v>
      </c>
      <c r="N8948" s="26">
        <v>1224510100</v>
      </c>
    </row>
    <row r="8949" spans="1:14">
      <c r="A8949" s="26" t="s">
        <v>7821</v>
      </c>
      <c r="B8949" s="26" t="s">
        <v>7822</v>
      </c>
      <c r="C8949" s="26">
        <v>2001185</v>
      </c>
      <c r="D8949" s="26" t="s">
        <v>780</v>
      </c>
      <c r="E8949" s="26" t="s">
        <v>38212</v>
      </c>
      <c r="F8949" s="26" t="s">
        <v>11561</v>
      </c>
      <c r="G8949" s="26" t="s">
        <v>9601</v>
      </c>
      <c r="H8949" s="26" t="s">
        <v>1088</v>
      </c>
      <c r="I8949" s="26" t="s">
        <v>10796</v>
      </c>
      <c r="J8949" s="26" t="s">
        <v>7612</v>
      </c>
      <c r="K8949" s="26" t="s">
        <v>9606</v>
      </c>
      <c r="L8949" s="26" t="s">
        <v>19797</v>
      </c>
      <c r="M8949" s="26">
        <v>761944942760</v>
      </c>
      <c r="N8949" s="26">
        <v>122785803</v>
      </c>
    </row>
    <row r="8950" spans="1:14">
      <c r="A8950" s="26" t="s">
        <v>9067</v>
      </c>
      <c r="B8950" s="26" t="s">
        <v>9068</v>
      </c>
      <c r="C8950" s="26">
        <v>36752522</v>
      </c>
      <c r="D8950" s="26" t="s">
        <v>24</v>
      </c>
      <c r="E8950" s="26" t="s">
        <v>38213</v>
      </c>
      <c r="F8950" s="26" t="s">
        <v>38214</v>
      </c>
      <c r="G8950" s="26" t="s">
        <v>9586</v>
      </c>
      <c r="H8950" s="26" t="s">
        <v>1490</v>
      </c>
      <c r="I8950" s="26" t="s">
        <v>12333</v>
      </c>
      <c r="J8950" s="26" t="s">
        <v>30472</v>
      </c>
      <c r="K8950" s="26" t="s">
        <v>9582</v>
      </c>
      <c r="L8950" s="26" t="s">
        <v>38215</v>
      </c>
      <c r="M8950" s="26">
        <v>380971778883</v>
      </c>
      <c r="N8950" s="26">
        <v>2621680807</v>
      </c>
    </row>
    <row r="8951" spans="1:14">
      <c r="A8951" s="26" t="s">
        <v>2283</v>
      </c>
      <c r="B8951" s="26" t="s">
        <v>2284</v>
      </c>
      <c r="C8951" s="26">
        <v>1984636</v>
      </c>
      <c r="D8951" s="26" t="s">
        <v>780</v>
      </c>
      <c r="E8951" s="26" t="s">
        <v>38216</v>
      </c>
      <c r="F8951" s="26" t="s">
        <v>38217</v>
      </c>
      <c r="G8951" s="26" t="s">
        <v>9601</v>
      </c>
      <c r="H8951" s="26" t="s">
        <v>133</v>
      </c>
      <c r="J8951" s="26" t="s">
        <v>146</v>
      </c>
      <c r="K8951" s="26" t="s">
        <v>9597</v>
      </c>
      <c r="L8951" s="26" t="s">
        <v>38218</v>
      </c>
      <c r="M8951" s="26">
        <v>380567708537</v>
      </c>
      <c r="N8951" s="26">
        <v>1210100000</v>
      </c>
    </row>
    <row r="8952" spans="1:14">
      <c r="A8952" s="26" t="s">
        <v>7580</v>
      </c>
      <c r="B8952" s="26" t="s">
        <v>7581</v>
      </c>
      <c r="C8952" s="26">
        <v>38509208</v>
      </c>
      <c r="D8952" s="26" t="s">
        <v>24</v>
      </c>
      <c r="E8952" s="26" t="s">
        <v>38219</v>
      </c>
      <c r="F8952" s="26" t="s">
        <v>38220</v>
      </c>
      <c r="G8952" s="26" t="s">
        <v>9579</v>
      </c>
      <c r="H8952" s="26" t="s">
        <v>1088</v>
      </c>
      <c r="I8952" s="26" t="s">
        <v>9818</v>
      </c>
      <c r="J8952" s="26" t="s">
        <v>38221</v>
      </c>
      <c r="K8952" s="26" t="s">
        <v>9582</v>
      </c>
      <c r="L8952" s="26" t="s">
        <v>38222</v>
      </c>
      <c r="M8952" s="26">
        <v>380972735104</v>
      </c>
      <c r="N8952" s="26">
        <v>6121281602</v>
      </c>
    </row>
    <row r="8953" spans="1:14">
      <c r="A8953" s="26" t="s">
        <v>9287</v>
      </c>
      <c r="B8953" s="26" t="s">
        <v>9288</v>
      </c>
      <c r="C8953" s="26">
        <v>38453281</v>
      </c>
      <c r="D8953" s="26" t="s">
        <v>24</v>
      </c>
      <c r="E8953" s="26" t="s">
        <v>38223</v>
      </c>
      <c r="F8953" s="26" t="s">
        <v>38224</v>
      </c>
      <c r="G8953" s="26" t="s">
        <v>9586</v>
      </c>
      <c r="H8953" s="26" t="s">
        <v>1573</v>
      </c>
      <c r="I8953" s="26" t="s">
        <v>25808</v>
      </c>
      <c r="J8953" s="26" t="s">
        <v>38225</v>
      </c>
      <c r="K8953" s="26" t="s">
        <v>9582</v>
      </c>
      <c r="L8953" s="26" t="s">
        <v>38226</v>
      </c>
      <c r="M8953" s="26">
        <v>380994362499</v>
      </c>
      <c r="N8953" s="26">
        <v>523084005</v>
      </c>
    </row>
    <row r="8954" spans="1:14">
      <c r="A8954" s="26" t="s">
        <v>4805</v>
      </c>
      <c r="B8954" s="26" t="s">
        <v>4806</v>
      </c>
      <c r="C8954" s="26">
        <v>1984560</v>
      </c>
      <c r="D8954" s="26" t="s">
        <v>780</v>
      </c>
      <c r="E8954" s="26" t="s">
        <v>38227</v>
      </c>
      <c r="F8954" s="26" t="s">
        <v>38228</v>
      </c>
      <c r="G8954" s="26" t="s">
        <v>9601</v>
      </c>
      <c r="H8954" s="26" t="s">
        <v>711</v>
      </c>
      <c r="I8954" s="26" t="s">
        <v>711</v>
      </c>
      <c r="J8954" s="26" t="s">
        <v>12576</v>
      </c>
      <c r="K8954" s="26" t="s">
        <v>9597</v>
      </c>
      <c r="L8954" s="26" t="s">
        <v>38229</v>
      </c>
      <c r="M8954" s="26">
        <v>380995652828</v>
      </c>
      <c r="N8954" s="26">
        <v>1222083009</v>
      </c>
    </row>
    <row r="8955" spans="1:14">
      <c r="A8955" s="26" t="s">
        <v>9345</v>
      </c>
      <c r="B8955" s="26" t="s">
        <v>9346</v>
      </c>
      <c r="C8955" s="26">
        <v>38759540</v>
      </c>
      <c r="D8955" s="26" t="s">
        <v>24</v>
      </c>
      <c r="E8955" s="26" t="s">
        <v>38230</v>
      </c>
      <c r="F8955" s="26" t="s">
        <v>38231</v>
      </c>
      <c r="G8955" s="26" t="s">
        <v>9586</v>
      </c>
      <c r="H8955" s="26" t="s">
        <v>1573</v>
      </c>
      <c r="I8955" s="26" t="s">
        <v>12621</v>
      </c>
      <c r="J8955" s="26" t="s">
        <v>38232</v>
      </c>
      <c r="K8955" s="26" t="s">
        <v>9582</v>
      </c>
      <c r="L8955" s="26" t="s">
        <v>38233</v>
      </c>
      <c r="M8955" s="26">
        <v>380992750993</v>
      </c>
      <c r="N8955" s="26">
        <v>7423010102</v>
      </c>
    </row>
    <row r="8956" spans="1:14">
      <c r="A8956" s="26" t="s">
        <v>8326</v>
      </c>
      <c r="B8956" s="26" t="s">
        <v>8327</v>
      </c>
      <c r="C8956" s="26">
        <v>30412578</v>
      </c>
      <c r="D8956" s="26" t="s">
        <v>780</v>
      </c>
      <c r="E8956" s="26" t="s">
        <v>38234</v>
      </c>
      <c r="F8956" s="26" t="s">
        <v>38235</v>
      </c>
      <c r="G8956" s="26" t="s">
        <v>9601</v>
      </c>
      <c r="H8956" s="26" t="s">
        <v>1122</v>
      </c>
      <c r="J8956" s="26" t="s">
        <v>8039</v>
      </c>
      <c r="K8956" s="26" t="s">
        <v>9597</v>
      </c>
      <c r="L8956" s="26" t="s">
        <v>15787</v>
      </c>
      <c r="M8956" s="26">
        <v>380573400921</v>
      </c>
      <c r="N8956" s="26">
        <v>6310100000</v>
      </c>
    </row>
    <row r="8957" spans="1:14">
      <c r="A8957" s="26" t="s">
        <v>4087</v>
      </c>
      <c r="B8957" s="26" t="s">
        <v>4088</v>
      </c>
      <c r="C8957" s="26">
        <v>2009637</v>
      </c>
      <c r="D8957" s="26" t="s">
        <v>780</v>
      </c>
      <c r="E8957" s="26" t="s">
        <v>38236</v>
      </c>
      <c r="F8957" s="26" t="s">
        <v>38237</v>
      </c>
      <c r="G8957" s="26" t="s">
        <v>9601</v>
      </c>
      <c r="H8957" s="26" t="s">
        <v>506</v>
      </c>
      <c r="J8957" s="26" t="s">
        <v>526</v>
      </c>
      <c r="K8957" s="26" t="s">
        <v>9597</v>
      </c>
      <c r="L8957" s="26" t="s">
        <v>38238</v>
      </c>
      <c r="M8957" s="26">
        <v>380342552724</v>
      </c>
      <c r="N8957" s="26">
        <v>2610100000</v>
      </c>
    </row>
    <row r="8958" spans="1:14">
      <c r="A8958" s="26" t="s">
        <v>4025</v>
      </c>
      <c r="B8958" s="26" t="s">
        <v>4026</v>
      </c>
      <c r="C8958" s="26" t="s">
        <v>1604</v>
      </c>
      <c r="D8958" s="26" t="s">
        <v>24</v>
      </c>
      <c r="E8958" s="26" t="s">
        <v>38239</v>
      </c>
      <c r="F8958" s="26" t="s">
        <v>38240</v>
      </c>
      <c r="G8958" s="26" t="s">
        <v>9591</v>
      </c>
      <c r="H8958" s="26" t="s">
        <v>506</v>
      </c>
      <c r="I8958" s="26" t="s">
        <v>10789</v>
      </c>
      <c r="J8958" s="26" t="s">
        <v>522</v>
      </c>
      <c r="K8958" s="26" t="s">
        <v>9597</v>
      </c>
      <c r="L8958" s="26" t="s">
        <v>14751</v>
      </c>
      <c r="M8958" s="26">
        <v>380984191127</v>
      </c>
      <c r="N8958" s="26">
        <v>724285503</v>
      </c>
    </row>
    <row r="8959" spans="1:14">
      <c r="A8959" s="26" t="s">
        <v>2504</v>
      </c>
      <c r="B8959" s="26" t="s">
        <v>2505</v>
      </c>
      <c r="C8959" s="26">
        <v>1986144</v>
      </c>
      <c r="D8959" s="26" t="s">
        <v>780</v>
      </c>
      <c r="E8959" s="26" t="s">
        <v>38241</v>
      </c>
      <c r="F8959" s="26" t="s">
        <v>38242</v>
      </c>
      <c r="G8959" s="26" t="s">
        <v>9601</v>
      </c>
      <c r="H8959" s="26" t="s">
        <v>133</v>
      </c>
      <c r="J8959" s="26" t="s">
        <v>183</v>
      </c>
      <c r="K8959" s="26" t="s">
        <v>9597</v>
      </c>
      <c r="L8959" s="26" t="s">
        <v>38243</v>
      </c>
      <c r="M8959" s="26">
        <v>380989971227</v>
      </c>
      <c r="N8959" s="26">
        <v>1211000000</v>
      </c>
    </row>
    <row r="8960" spans="1:14">
      <c r="A8960" s="26" t="s">
        <v>8524</v>
      </c>
      <c r="B8960" s="26" t="s">
        <v>8525</v>
      </c>
      <c r="C8960" s="26">
        <v>25646001</v>
      </c>
      <c r="D8960" s="26" t="s">
        <v>780</v>
      </c>
      <c r="E8960" s="26" t="s">
        <v>38244</v>
      </c>
      <c r="F8960" s="26" t="s">
        <v>38245</v>
      </c>
      <c r="G8960" s="26" t="s">
        <v>9601</v>
      </c>
      <c r="H8960" s="26" t="s">
        <v>1269</v>
      </c>
      <c r="I8960" s="26" t="s">
        <v>14793</v>
      </c>
      <c r="J8960" s="26" t="s">
        <v>1290</v>
      </c>
      <c r="K8960" s="26" t="s">
        <v>9597</v>
      </c>
      <c r="L8960" s="26" t="s">
        <v>38246</v>
      </c>
      <c r="M8960" s="26">
        <v>380554222684</v>
      </c>
      <c r="N8960" s="26">
        <v>6325157902</v>
      </c>
    </row>
    <row r="8961" spans="1:14">
      <c r="A8961" s="26" t="s">
        <v>9164</v>
      </c>
      <c r="B8961" s="26" t="s">
        <v>9165</v>
      </c>
      <c r="C8961" s="26">
        <v>38231128</v>
      </c>
      <c r="D8961" s="26" t="s">
        <v>24</v>
      </c>
      <c r="E8961" s="26" t="s">
        <v>38247</v>
      </c>
      <c r="F8961" s="26" t="s">
        <v>38248</v>
      </c>
      <c r="G8961" s="26" t="s">
        <v>9586</v>
      </c>
      <c r="H8961" s="26" t="s">
        <v>1490</v>
      </c>
      <c r="I8961" s="26" t="s">
        <v>12848</v>
      </c>
      <c r="J8961" s="26" t="s">
        <v>38249</v>
      </c>
      <c r="K8961" s="26" t="s">
        <v>9582</v>
      </c>
      <c r="L8961" s="26" t="s">
        <v>38250</v>
      </c>
      <c r="M8961" s="26">
        <v>380501034119</v>
      </c>
      <c r="N8961" s="26">
        <v>2121586502</v>
      </c>
    </row>
    <row r="8962" spans="1:14">
      <c r="A8962" s="26" t="s">
        <v>3036</v>
      </c>
      <c r="B8962" s="26" t="s">
        <v>3037</v>
      </c>
      <c r="C8962" s="26">
        <v>43163322</v>
      </c>
      <c r="D8962" s="26" t="s">
        <v>24</v>
      </c>
      <c r="E8962" s="26" t="s">
        <v>38251</v>
      </c>
      <c r="F8962" s="26" t="s">
        <v>38252</v>
      </c>
      <c r="G8962" s="26" t="s">
        <v>9579</v>
      </c>
      <c r="H8962" s="26" t="s">
        <v>258</v>
      </c>
      <c r="I8962" s="26" t="s">
        <v>10945</v>
      </c>
      <c r="J8962" s="26" t="s">
        <v>38253</v>
      </c>
      <c r="K8962" s="26" t="s">
        <v>9582</v>
      </c>
      <c r="L8962" s="26" t="s">
        <v>38254</v>
      </c>
      <c r="M8962" s="26">
        <v>380957235388</v>
      </c>
      <c r="N8962" s="26">
        <v>1422087711</v>
      </c>
    </row>
    <row r="8963" spans="1:14">
      <c r="A8963" s="26" t="s">
        <v>4694</v>
      </c>
      <c r="B8963" s="26" t="s">
        <v>4695</v>
      </c>
      <c r="C8963" s="26">
        <v>36734786</v>
      </c>
      <c r="D8963" s="26" t="s">
        <v>24</v>
      </c>
      <c r="E8963" s="26" t="s">
        <v>38255</v>
      </c>
      <c r="F8963" s="26" t="s">
        <v>38256</v>
      </c>
      <c r="G8963" s="26" t="s">
        <v>9586</v>
      </c>
      <c r="H8963" s="26" t="s">
        <v>670</v>
      </c>
      <c r="I8963" s="26" t="s">
        <v>23222</v>
      </c>
      <c r="J8963" s="26" t="s">
        <v>38257</v>
      </c>
      <c r="K8963" s="26" t="s">
        <v>9582</v>
      </c>
      <c r="L8963" s="26" t="s">
        <v>38258</v>
      </c>
      <c r="M8963" s="26">
        <v>380663954868</v>
      </c>
      <c r="N8963" s="26">
        <v>1423983301</v>
      </c>
    </row>
    <row r="8964" spans="1:14">
      <c r="A8964" s="26" t="s">
        <v>6939</v>
      </c>
      <c r="B8964" s="26" t="s">
        <v>6940</v>
      </c>
      <c r="C8964" s="26">
        <v>37867877</v>
      </c>
      <c r="D8964" s="26" t="s">
        <v>24</v>
      </c>
      <c r="E8964" s="26" t="s">
        <v>38259</v>
      </c>
      <c r="F8964" s="26" t="s">
        <v>38260</v>
      </c>
      <c r="G8964" s="26" t="s">
        <v>9586</v>
      </c>
      <c r="H8964" s="26" t="s">
        <v>987</v>
      </c>
      <c r="I8964" s="26" t="s">
        <v>9921</v>
      </c>
      <c r="J8964" s="26" t="s">
        <v>38261</v>
      </c>
      <c r="K8964" s="26" t="s">
        <v>9582</v>
      </c>
      <c r="L8964" s="26" t="s">
        <v>38262</v>
      </c>
      <c r="M8964" s="26">
        <v>380365361333</v>
      </c>
      <c r="N8964" s="26">
        <v>5620481801</v>
      </c>
    </row>
    <row r="8965" spans="1:14">
      <c r="A8965" s="26" t="s">
        <v>7418</v>
      </c>
      <c r="B8965" s="26" t="s">
        <v>7419</v>
      </c>
      <c r="C8965" s="26">
        <v>1981477</v>
      </c>
      <c r="D8965" s="26" t="s">
        <v>780</v>
      </c>
      <c r="E8965" s="26" t="s">
        <v>38263</v>
      </c>
      <c r="F8965" s="26" t="s">
        <v>38264</v>
      </c>
      <c r="G8965" s="26" t="s">
        <v>9601</v>
      </c>
      <c r="H8965" s="26" t="s">
        <v>1025</v>
      </c>
      <c r="J8965" s="26" t="s">
        <v>1061</v>
      </c>
      <c r="K8965" s="26" t="s">
        <v>9597</v>
      </c>
      <c r="L8965" s="26" t="s">
        <v>38265</v>
      </c>
      <c r="M8965" s="26">
        <v>761529694102</v>
      </c>
      <c r="N8965" s="26">
        <v>5910700000</v>
      </c>
    </row>
    <row r="8966" spans="1:14">
      <c r="A8966" s="26" t="s">
        <v>8735</v>
      </c>
      <c r="B8966" s="26" t="s">
        <v>8736</v>
      </c>
      <c r="C8966" s="26">
        <v>38358026</v>
      </c>
      <c r="D8966" s="26" t="s">
        <v>24</v>
      </c>
      <c r="E8966" s="26" t="s">
        <v>38266</v>
      </c>
      <c r="F8966" s="26" t="s">
        <v>38267</v>
      </c>
      <c r="G8966" s="26" t="s">
        <v>9579</v>
      </c>
      <c r="H8966" s="26" t="s">
        <v>1308</v>
      </c>
      <c r="I8966" s="26" t="s">
        <v>11309</v>
      </c>
      <c r="J8966" s="26" t="s">
        <v>38268</v>
      </c>
      <c r="K8966" s="26" t="s">
        <v>9582</v>
      </c>
      <c r="L8966" s="26" t="s">
        <v>38269</v>
      </c>
      <c r="M8966" s="26">
        <v>380961851902</v>
      </c>
      <c r="N8966" s="26">
        <v>5621287120</v>
      </c>
    </row>
    <row r="8967" spans="1:14">
      <c r="A8967" s="26" t="s">
        <v>7296</v>
      </c>
      <c r="B8967" s="26" t="s">
        <v>7297</v>
      </c>
      <c r="C8967" s="26">
        <v>37078161</v>
      </c>
      <c r="D8967" s="26" t="s">
        <v>24</v>
      </c>
      <c r="E8967" s="26" t="s">
        <v>38270</v>
      </c>
      <c r="F8967" s="26" t="s">
        <v>38271</v>
      </c>
      <c r="G8967" s="26" t="s">
        <v>9586</v>
      </c>
      <c r="H8967" s="26" t="s">
        <v>1025</v>
      </c>
      <c r="I8967" s="26" t="s">
        <v>14531</v>
      </c>
      <c r="J8967" s="26" t="s">
        <v>38272</v>
      </c>
      <c r="K8967" s="26" t="s">
        <v>9582</v>
      </c>
      <c r="L8967" s="26" t="s">
        <v>38273</v>
      </c>
      <c r="M8967" s="26">
        <v>380544932455</v>
      </c>
      <c r="N8967" s="26">
        <v>5925381701</v>
      </c>
    </row>
    <row r="8968" spans="1:14">
      <c r="A8968" s="26" t="s">
        <v>3956</v>
      </c>
      <c r="B8968" s="26" t="s">
        <v>3957</v>
      </c>
      <c r="C8968" s="26">
        <v>42513875</v>
      </c>
      <c r="D8968" s="26" t="s">
        <v>24</v>
      </c>
      <c r="E8968" s="26" t="s">
        <v>38274</v>
      </c>
      <c r="F8968" s="26" t="s">
        <v>38275</v>
      </c>
      <c r="G8968" s="26" t="s">
        <v>9591</v>
      </c>
      <c r="H8968" s="26" t="s">
        <v>506</v>
      </c>
      <c r="J8968" s="26" t="s">
        <v>38276</v>
      </c>
      <c r="K8968" s="26" t="s">
        <v>9582</v>
      </c>
      <c r="L8968" s="26" t="s">
        <v>38277</v>
      </c>
      <c r="M8968" s="26">
        <v>761910475274</v>
      </c>
      <c r="N8968" s="26">
        <v>2610292005</v>
      </c>
    </row>
    <row r="8969" spans="1:14">
      <c r="A8969" s="26" t="s">
        <v>2610</v>
      </c>
      <c r="B8969" s="26" t="s">
        <v>2611</v>
      </c>
      <c r="C8969" s="26">
        <v>37734221</v>
      </c>
      <c r="D8969" s="26" t="s">
        <v>780</v>
      </c>
      <c r="E8969" s="26" t="s">
        <v>38278</v>
      </c>
      <c r="F8969" s="26" t="s">
        <v>38279</v>
      </c>
      <c r="G8969" s="26" t="s">
        <v>9601</v>
      </c>
      <c r="H8969" s="26" t="s">
        <v>133</v>
      </c>
      <c r="J8969" s="26" t="s">
        <v>223</v>
      </c>
      <c r="K8969" s="26" t="s">
        <v>9597</v>
      </c>
      <c r="L8969" s="26" t="s">
        <v>13589</v>
      </c>
      <c r="M8969" s="26">
        <v>761247986246</v>
      </c>
      <c r="N8969" s="26">
        <v>1211900000</v>
      </c>
    </row>
    <row r="8970" spans="1:14">
      <c r="A8970" s="26" t="s">
        <v>4516</v>
      </c>
      <c r="B8970" s="26" t="s">
        <v>4517</v>
      </c>
      <c r="C8970" s="26">
        <v>1994209</v>
      </c>
      <c r="D8970" s="26" t="s">
        <v>780</v>
      </c>
      <c r="E8970" s="26" t="s">
        <v>38280</v>
      </c>
      <c r="F8970" s="26" t="s">
        <v>38281</v>
      </c>
      <c r="G8970" s="26" t="s">
        <v>9601</v>
      </c>
      <c r="H8970" s="26" t="s">
        <v>576</v>
      </c>
      <c r="I8970" s="26" t="s">
        <v>18088</v>
      </c>
      <c r="J8970" s="26" t="s">
        <v>4514</v>
      </c>
      <c r="K8970" s="26" t="s">
        <v>9606</v>
      </c>
      <c r="L8970" s="26" t="s">
        <v>38282</v>
      </c>
      <c r="M8970" s="26">
        <v>380456422669</v>
      </c>
      <c r="N8970" s="26">
        <v>721484602</v>
      </c>
    </row>
    <row r="8971" spans="1:14">
      <c r="A8971" s="26" t="s">
        <v>6459</v>
      </c>
      <c r="B8971" s="26" t="s">
        <v>6460</v>
      </c>
      <c r="C8971" s="26">
        <v>38215504</v>
      </c>
      <c r="D8971" s="26" t="s">
        <v>24</v>
      </c>
      <c r="E8971" s="26" t="s">
        <v>38283</v>
      </c>
      <c r="F8971" s="26" t="s">
        <v>38284</v>
      </c>
      <c r="G8971" s="26" t="s">
        <v>9586</v>
      </c>
      <c r="H8971" s="26" t="s">
        <v>885</v>
      </c>
      <c r="I8971" s="26" t="s">
        <v>21376</v>
      </c>
      <c r="J8971" s="26" t="s">
        <v>21448</v>
      </c>
      <c r="K8971" s="26" t="s">
        <v>9582</v>
      </c>
      <c r="L8971" s="26" t="s">
        <v>38285</v>
      </c>
      <c r="M8971" s="26">
        <v>380995140860</v>
      </c>
      <c r="N8971" s="26">
        <v>5123185701</v>
      </c>
    </row>
    <row r="8972" spans="1:14">
      <c r="A8972" s="26" t="s">
        <v>4045</v>
      </c>
      <c r="B8972" s="26" t="s">
        <v>4046</v>
      </c>
      <c r="C8972" s="26">
        <v>42352786</v>
      </c>
      <c r="D8972" s="26" t="s">
        <v>24</v>
      </c>
      <c r="E8972" s="26" t="s">
        <v>38286</v>
      </c>
      <c r="F8972" s="26" t="s">
        <v>38287</v>
      </c>
      <c r="G8972" s="26" t="s">
        <v>9591</v>
      </c>
      <c r="H8972" s="26" t="s">
        <v>506</v>
      </c>
      <c r="J8972" s="26" t="s">
        <v>526</v>
      </c>
      <c r="K8972" s="26" t="s">
        <v>9597</v>
      </c>
      <c r="L8972" s="26" t="s">
        <v>38288</v>
      </c>
      <c r="M8972" s="26">
        <v>380995369894</v>
      </c>
      <c r="N8972" s="26">
        <v>2610100000</v>
      </c>
    </row>
    <row r="8973" spans="1:14">
      <c r="A8973" s="26" t="s">
        <v>9298</v>
      </c>
      <c r="B8973" s="26" t="s">
        <v>9299</v>
      </c>
      <c r="C8973" s="26">
        <v>38232556</v>
      </c>
      <c r="D8973" s="26" t="s">
        <v>24</v>
      </c>
      <c r="E8973" s="26" t="s">
        <v>38289</v>
      </c>
      <c r="F8973" s="26" t="s">
        <v>38290</v>
      </c>
      <c r="G8973" s="26" t="s">
        <v>9591</v>
      </c>
      <c r="H8973" s="26" t="s">
        <v>1573</v>
      </c>
      <c r="I8973" s="26" t="s">
        <v>12131</v>
      </c>
      <c r="J8973" s="26" t="s">
        <v>38291</v>
      </c>
      <c r="K8973" s="26" t="s">
        <v>9582</v>
      </c>
      <c r="L8973" s="26" t="s">
        <v>38292</v>
      </c>
      <c r="M8973" s="26">
        <v>380464534217</v>
      </c>
      <c r="N8973" s="26">
        <v>3220886701</v>
      </c>
    </row>
    <row r="8974" spans="1:14">
      <c r="A8974" s="26" t="s">
        <v>4320</v>
      </c>
      <c r="B8974" s="26" t="s">
        <v>4321</v>
      </c>
      <c r="C8974" s="26">
        <v>38435021</v>
      </c>
      <c r="D8974" s="26" t="s">
        <v>24</v>
      </c>
      <c r="E8974" s="26" t="s">
        <v>38293</v>
      </c>
      <c r="F8974" s="26" t="s">
        <v>38294</v>
      </c>
      <c r="G8974" s="26" t="s">
        <v>9586</v>
      </c>
      <c r="H8974" s="26" t="s">
        <v>576</v>
      </c>
      <c r="I8974" s="26" t="s">
        <v>9901</v>
      </c>
      <c r="J8974" s="26" t="s">
        <v>592</v>
      </c>
      <c r="K8974" s="26" t="s">
        <v>9597</v>
      </c>
      <c r="L8974" s="26" t="s">
        <v>38295</v>
      </c>
      <c r="M8974" s="26">
        <v>380456151104</v>
      </c>
      <c r="N8974" s="26">
        <v>1223581801</v>
      </c>
    </row>
    <row r="8975" spans="1:14">
      <c r="A8975" s="26" t="s">
        <v>9094</v>
      </c>
      <c r="B8975" s="26" t="s">
        <v>9095</v>
      </c>
      <c r="C8975" s="26">
        <v>36750153</v>
      </c>
      <c r="D8975" s="26" t="s">
        <v>24</v>
      </c>
      <c r="E8975" s="26" t="s">
        <v>38296</v>
      </c>
      <c r="F8975" s="26" t="s">
        <v>38297</v>
      </c>
      <c r="G8975" s="26" t="s">
        <v>9586</v>
      </c>
      <c r="H8975" s="26" t="s">
        <v>1490</v>
      </c>
      <c r="I8975" s="26" t="s">
        <v>12360</v>
      </c>
      <c r="J8975" s="26" t="s">
        <v>38298</v>
      </c>
      <c r="K8975" s="26" t="s">
        <v>9582</v>
      </c>
      <c r="L8975" s="26" t="s">
        <v>38299</v>
      </c>
      <c r="M8975" s="26">
        <v>380665315702</v>
      </c>
      <c r="N8975" s="26">
        <v>6825583801</v>
      </c>
    </row>
    <row r="8976" spans="1:14">
      <c r="A8976" s="26" t="s">
        <v>8934</v>
      </c>
      <c r="B8976" s="26" t="s">
        <v>8935</v>
      </c>
      <c r="C8976" s="26">
        <v>2004841</v>
      </c>
      <c r="D8976" s="26" t="s">
        <v>780</v>
      </c>
      <c r="E8976" s="26" t="s">
        <v>38300</v>
      </c>
      <c r="F8976" s="26" t="s">
        <v>8935</v>
      </c>
      <c r="G8976" s="26" t="s">
        <v>9601</v>
      </c>
      <c r="H8976" s="26" t="s">
        <v>1401</v>
      </c>
      <c r="J8976" s="26" t="s">
        <v>1454</v>
      </c>
      <c r="K8976" s="26" t="s">
        <v>9597</v>
      </c>
      <c r="L8976" s="26" t="s">
        <v>38301</v>
      </c>
      <c r="M8976" s="26">
        <v>380473322606</v>
      </c>
      <c r="N8976" s="26">
        <v>524885203</v>
      </c>
    </row>
    <row r="8977" spans="1:14">
      <c r="A8977" s="26" t="s">
        <v>3419</v>
      </c>
      <c r="B8977" s="26" t="s">
        <v>3420</v>
      </c>
      <c r="C8977" s="26">
        <v>38466285</v>
      </c>
      <c r="D8977" s="26" t="s">
        <v>24</v>
      </c>
      <c r="E8977" s="26" t="s">
        <v>38302</v>
      </c>
      <c r="F8977" s="26" t="s">
        <v>38303</v>
      </c>
      <c r="G8977" s="26" t="s">
        <v>9579</v>
      </c>
      <c r="H8977" s="26" t="s">
        <v>392</v>
      </c>
      <c r="I8977" s="26" t="s">
        <v>10064</v>
      </c>
      <c r="J8977" s="26" t="s">
        <v>38304</v>
      </c>
      <c r="K8977" s="26" t="s">
        <v>9582</v>
      </c>
      <c r="L8977" s="26" t="s">
        <v>38305</v>
      </c>
      <c r="M8977" s="26">
        <v>380966639211</v>
      </c>
      <c r="N8977" s="26">
        <v>2122482802</v>
      </c>
    </row>
    <row r="8978" spans="1:14">
      <c r="A8978" s="26" t="s">
        <v>7120</v>
      </c>
      <c r="B8978" s="26" t="s">
        <v>7121</v>
      </c>
      <c r="C8978" s="26">
        <v>1999879</v>
      </c>
      <c r="D8978" s="26" t="s">
        <v>780</v>
      </c>
      <c r="E8978" s="26" t="s">
        <v>38306</v>
      </c>
      <c r="F8978" s="26" t="s">
        <v>9787</v>
      </c>
      <c r="G8978" s="26" t="s">
        <v>9601</v>
      </c>
      <c r="H8978" s="26" t="s">
        <v>987</v>
      </c>
      <c r="I8978" s="26" t="s">
        <v>14235</v>
      </c>
      <c r="J8978" s="26" t="s">
        <v>7119</v>
      </c>
      <c r="K8978" s="26" t="s">
        <v>9606</v>
      </c>
      <c r="L8978" s="26" t="s">
        <v>38307</v>
      </c>
      <c r="M8978" s="26">
        <v>760731929476</v>
      </c>
      <c r="N8978" s="26">
        <v>5623855100</v>
      </c>
    </row>
    <row r="8979" spans="1:14">
      <c r="A8979" s="26" t="s">
        <v>7527</v>
      </c>
      <c r="B8979" s="26" t="s">
        <v>7528</v>
      </c>
      <c r="C8979" s="26">
        <v>41073845</v>
      </c>
      <c r="D8979" s="26" t="s">
        <v>24</v>
      </c>
      <c r="E8979" s="26" t="s">
        <v>38308</v>
      </c>
      <c r="F8979" s="26" t="s">
        <v>38309</v>
      </c>
      <c r="G8979" s="26" t="s">
        <v>9586</v>
      </c>
      <c r="H8979" s="26" t="s">
        <v>1025</v>
      </c>
      <c r="I8979" s="26" t="s">
        <v>11351</v>
      </c>
      <c r="J8979" s="26" t="s">
        <v>7529</v>
      </c>
      <c r="K8979" s="26" t="s">
        <v>9606</v>
      </c>
      <c r="L8979" s="26" t="s">
        <v>38310</v>
      </c>
      <c r="M8979" s="26">
        <v>380542697336</v>
      </c>
      <c r="N8979" s="26">
        <v>5924756200</v>
      </c>
    </row>
    <row r="8980" spans="1:14">
      <c r="A8980" s="26" t="s">
        <v>5728</v>
      </c>
      <c r="B8980" s="26" t="s">
        <v>5729</v>
      </c>
      <c r="C8980" s="26">
        <v>38961129</v>
      </c>
      <c r="D8980" s="26" t="s">
        <v>24</v>
      </c>
      <c r="E8980" s="26" t="s">
        <v>38311</v>
      </c>
      <c r="F8980" s="26" t="s">
        <v>38312</v>
      </c>
      <c r="G8980" s="26" t="s">
        <v>9591</v>
      </c>
      <c r="H8980" s="26" t="s">
        <v>799</v>
      </c>
      <c r="J8980" s="26" t="s">
        <v>800</v>
      </c>
      <c r="K8980" s="26" t="s">
        <v>9597</v>
      </c>
      <c r="L8980" s="26" t="s">
        <v>14670</v>
      </c>
      <c r="M8980" s="26">
        <v>380442946619</v>
      </c>
      <c r="N8980" s="26">
        <v>4822784009</v>
      </c>
    </row>
    <row r="8981" spans="1:14">
      <c r="A8981" s="26" t="s">
        <v>3230</v>
      </c>
      <c r="B8981" s="26" t="s">
        <v>3231</v>
      </c>
      <c r="C8981" s="26">
        <v>38562298</v>
      </c>
      <c r="D8981" s="26" t="s">
        <v>24</v>
      </c>
      <c r="E8981" s="26" t="s">
        <v>38313</v>
      </c>
      <c r="F8981" s="26" t="s">
        <v>38314</v>
      </c>
      <c r="G8981" s="26" t="s">
        <v>9591</v>
      </c>
      <c r="H8981" s="26" t="s">
        <v>375</v>
      </c>
      <c r="I8981" s="26" t="s">
        <v>9592</v>
      </c>
      <c r="J8981" s="26" t="s">
        <v>38315</v>
      </c>
      <c r="K8981" s="26" t="s">
        <v>9582</v>
      </c>
      <c r="L8981" s="26" t="s">
        <v>38316</v>
      </c>
      <c r="M8981" s="26">
        <v>380680252467</v>
      </c>
      <c r="N8981" s="26">
        <v>1824410132</v>
      </c>
    </row>
    <row r="8982" spans="1:14">
      <c r="A8982" s="26" t="s">
        <v>3560</v>
      </c>
      <c r="B8982" s="26" t="s">
        <v>3561</v>
      </c>
      <c r="C8982" s="26">
        <v>39048956</v>
      </c>
      <c r="D8982" s="26" t="s">
        <v>24</v>
      </c>
      <c r="E8982" s="26" t="s">
        <v>38317</v>
      </c>
      <c r="F8982" s="26" t="s">
        <v>38318</v>
      </c>
      <c r="G8982" s="26" t="s">
        <v>9579</v>
      </c>
      <c r="H8982" s="26" t="s">
        <v>392</v>
      </c>
      <c r="I8982" s="26" t="s">
        <v>10620</v>
      </c>
      <c r="J8982" s="26" t="s">
        <v>3384</v>
      </c>
      <c r="K8982" s="26" t="s">
        <v>9582</v>
      </c>
      <c r="L8982" s="26" t="s">
        <v>37073</v>
      </c>
      <c r="M8982" s="26">
        <v>380964371766</v>
      </c>
      <c r="N8982" s="26">
        <v>2125386901</v>
      </c>
    </row>
    <row r="8983" spans="1:14">
      <c r="A8983" s="26" t="s">
        <v>6170</v>
      </c>
      <c r="B8983" s="26" t="s">
        <v>6171</v>
      </c>
      <c r="C8983" s="26">
        <v>38534407</v>
      </c>
      <c r="D8983" s="26" t="s">
        <v>24</v>
      </c>
      <c r="E8983" s="26" t="s">
        <v>38319</v>
      </c>
      <c r="F8983" s="26" t="s">
        <v>38320</v>
      </c>
      <c r="G8983" s="26" t="s">
        <v>9579</v>
      </c>
      <c r="H8983" s="26" t="s">
        <v>885</v>
      </c>
      <c r="I8983" s="26" t="s">
        <v>10020</v>
      </c>
      <c r="J8983" s="26" t="s">
        <v>38321</v>
      </c>
      <c r="K8983" s="26" t="s">
        <v>9582</v>
      </c>
      <c r="L8983" s="26" t="s">
        <v>38322</v>
      </c>
      <c r="M8983" s="26">
        <v>380660978534</v>
      </c>
      <c r="N8983" s="26">
        <v>5122780509</v>
      </c>
    </row>
    <row r="8984" spans="1:14">
      <c r="A8984" s="26" t="s">
        <v>5794</v>
      </c>
      <c r="B8984" s="26" t="s">
        <v>5795</v>
      </c>
      <c r="C8984" s="26">
        <v>26188308</v>
      </c>
      <c r="D8984" s="26" t="s">
        <v>780</v>
      </c>
      <c r="E8984" s="26" t="s">
        <v>38323</v>
      </c>
      <c r="F8984" s="26" t="s">
        <v>38324</v>
      </c>
      <c r="G8984" s="26" t="s">
        <v>9601</v>
      </c>
      <c r="H8984" s="26" t="s">
        <v>799</v>
      </c>
      <c r="J8984" s="26" t="s">
        <v>800</v>
      </c>
      <c r="K8984" s="26" t="s">
        <v>9597</v>
      </c>
      <c r="L8984" s="26" t="s">
        <v>38325</v>
      </c>
      <c r="M8984" s="26">
        <v>380445479017</v>
      </c>
      <c r="N8984" s="26">
        <v>4822784009</v>
      </c>
    </row>
    <row r="8985" spans="1:14">
      <c r="A8985" s="26" t="s">
        <v>6769</v>
      </c>
      <c r="B8985" s="26" t="s">
        <v>6770</v>
      </c>
      <c r="C8985" s="26">
        <v>38276153</v>
      </c>
      <c r="D8985" s="26" t="s">
        <v>24</v>
      </c>
      <c r="E8985" s="26" t="s">
        <v>38326</v>
      </c>
      <c r="F8985" s="26" t="s">
        <v>38327</v>
      </c>
      <c r="G8985" s="26" t="s">
        <v>9579</v>
      </c>
      <c r="H8985" s="26" t="s">
        <v>949</v>
      </c>
      <c r="I8985" s="26" t="s">
        <v>10890</v>
      </c>
      <c r="J8985" s="26" t="s">
        <v>13650</v>
      </c>
      <c r="K8985" s="26" t="s">
        <v>9582</v>
      </c>
      <c r="L8985" s="26" t="s">
        <v>38328</v>
      </c>
      <c r="M8985" s="26">
        <v>380535863316</v>
      </c>
      <c r="N8985" s="26">
        <v>3223382403</v>
      </c>
    </row>
    <row r="8986" spans="1:14">
      <c r="A8986" s="26" t="s">
        <v>4452</v>
      </c>
      <c r="B8986" s="26" t="s">
        <v>4453</v>
      </c>
      <c r="C8986" s="26">
        <v>38164193</v>
      </c>
      <c r="D8986" s="26" t="s">
        <v>24</v>
      </c>
      <c r="E8986" s="26" t="s">
        <v>38329</v>
      </c>
      <c r="F8986" s="26" t="s">
        <v>38330</v>
      </c>
      <c r="G8986" s="26" t="s">
        <v>9586</v>
      </c>
      <c r="H8986" s="26" t="s">
        <v>576</v>
      </c>
      <c r="I8986" s="26" t="s">
        <v>10758</v>
      </c>
      <c r="J8986" s="26" t="s">
        <v>38331</v>
      </c>
      <c r="K8986" s="26" t="s">
        <v>9582</v>
      </c>
      <c r="L8986" s="26" t="s">
        <v>38332</v>
      </c>
      <c r="M8986" s="26">
        <v>380457433341</v>
      </c>
      <c r="N8986" s="26">
        <v>3222984301</v>
      </c>
    </row>
    <row r="8987" spans="1:14">
      <c r="A8987" s="26" t="s">
        <v>5108</v>
      </c>
      <c r="B8987" s="26" t="s">
        <v>5109</v>
      </c>
      <c r="C8987" s="26">
        <v>25232763</v>
      </c>
      <c r="D8987" s="26" t="s">
        <v>24</v>
      </c>
      <c r="E8987" s="26" t="s">
        <v>38333</v>
      </c>
      <c r="F8987" s="26" t="s">
        <v>10050</v>
      </c>
      <c r="G8987" s="26" t="s">
        <v>9591</v>
      </c>
      <c r="H8987" s="26" t="s">
        <v>735</v>
      </c>
      <c r="J8987" s="26" t="s">
        <v>740</v>
      </c>
      <c r="K8987" s="26" t="s">
        <v>9597</v>
      </c>
      <c r="L8987" s="26" t="s">
        <v>38334</v>
      </c>
      <c r="M8987" s="26">
        <v>380322217466</v>
      </c>
      <c r="N8987" s="26">
        <v>1221881203</v>
      </c>
    </row>
    <row r="8988" spans="1:14">
      <c r="A8988" s="26" t="s">
        <v>2824</v>
      </c>
      <c r="B8988" s="26" t="s">
        <v>2825</v>
      </c>
      <c r="C8988" s="26">
        <v>37695958</v>
      </c>
      <c r="D8988" s="26" t="s">
        <v>24</v>
      </c>
      <c r="E8988" s="26" t="s">
        <v>38335</v>
      </c>
      <c r="F8988" s="26" t="s">
        <v>38336</v>
      </c>
      <c r="G8988" s="26" t="s">
        <v>9586</v>
      </c>
      <c r="H8988" s="26" t="s">
        <v>258</v>
      </c>
      <c r="I8988" s="26" t="s">
        <v>10412</v>
      </c>
      <c r="J8988" s="26" t="s">
        <v>38337</v>
      </c>
      <c r="K8988" s="26" t="s">
        <v>9906</v>
      </c>
      <c r="L8988" s="26" t="s">
        <v>38338</v>
      </c>
      <c r="M8988" s="26">
        <v>380627291152</v>
      </c>
      <c r="N8988" s="26">
        <v>1422482706</v>
      </c>
    </row>
    <row r="8989" spans="1:14">
      <c r="A8989" s="26" t="s">
        <v>4667</v>
      </c>
      <c r="B8989" s="26" t="s">
        <v>4634</v>
      </c>
      <c r="C8989" s="26">
        <v>37624269</v>
      </c>
      <c r="D8989" s="26" t="s">
        <v>780</v>
      </c>
      <c r="E8989" s="26" t="s">
        <v>38339</v>
      </c>
      <c r="F8989" s="26" t="s">
        <v>35434</v>
      </c>
      <c r="G8989" s="26" t="s">
        <v>9601</v>
      </c>
      <c r="H8989" s="26" t="s">
        <v>670</v>
      </c>
      <c r="J8989" s="26" t="s">
        <v>687</v>
      </c>
      <c r="K8989" s="26" t="s">
        <v>9597</v>
      </c>
      <c r="L8989" s="26" t="s">
        <v>38340</v>
      </c>
      <c r="M8989" s="26">
        <v>380955275675</v>
      </c>
      <c r="N8989" s="26">
        <v>3510100000</v>
      </c>
    </row>
    <row r="8990" spans="1:14">
      <c r="A8990" s="26" t="s">
        <v>4446</v>
      </c>
      <c r="B8990" s="26" t="s">
        <v>4447</v>
      </c>
      <c r="C8990" s="26">
        <v>38462249</v>
      </c>
      <c r="D8990" s="26" t="s">
        <v>24</v>
      </c>
      <c r="E8990" s="26" t="s">
        <v>38341</v>
      </c>
      <c r="F8990" s="26" t="s">
        <v>38342</v>
      </c>
      <c r="G8990" s="26" t="s">
        <v>9586</v>
      </c>
      <c r="H8990" s="26" t="s">
        <v>576</v>
      </c>
      <c r="J8990" s="26" t="s">
        <v>631</v>
      </c>
      <c r="K8990" s="26" t="s">
        <v>9606</v>
      </c>
      <c r="L8990" s="26" t="s">
        <v>38343</v>
      </c>
      <c r="M8990" s="26">
        <v>760915704156</v>
      </c>
      <c r="N8990" s="26">
        <v>3222755100</v>
      </c>
    </row>
    <row r="8991" spans="1:14">
      <c r="A8991" s="26" t="s">
        <v>4886</v>
      </c>
      <c r="B8991" s="26" t="s">
        <v>4887</v>
      </c>
      <c r="C8991" s="26">
        <v>38325425</v>
      </c>
      <c r="D8991" s="26" t="s">
        <v>24</v>
      </c>
      <c r="E8991" s="26" t="s">
        <v>38344</v>
      </c>
      <c r="F8991" s="26" t="s">
        <v>38345</v>
      </c>
      <c r="G8991" s="26" t="s">
        <v>9579</v>
      </c>
      <c r="H8991" s="26" t="s">
        <v>711</v>
      </c>
      <c r="I8991" s="26" t="s">
        <v>14610</v>
      </c>
      <c r="J8991" s="26" t="s">
        <v>38346</v>
      </c>
      <c r="K8991" s="26" t="s">
        <v>9582</v>
      </c>
      <c r="L8991" s="26" t="s">
        <v>38347</v>
      </c>
      <c r="M8991" s="26">
        <v>380646196343</v>
      </c>
      <c r="N8991" s="26">
        <v>4425182501</v>
      </c>
    </row>
    <row r="8992" spans="1:14">
      <c r="A8992" s="26" t="s">
        <v>6276</v>
      </c>
      <c r="B8992" s="26" t="s">
        <v>6277</v>
      </c>
      <c r="C8992" s="26">
        <v>2774579</v>
      </c>
      <c r="D8992" s="26" t="s">
        <v>24</v>
      </c>
      <c r="E8992" s="26" t="s">
        <v>38348</v>
      </c>
      <c r="F8992" s="26" t="s">
        <v>38349</v>
      </c>
      <c r="G8992" s="26" t="s">
        <v>9591</v>
      </c>
      <c r="H8992" s="26" t="s">
        <v>885</v>
      </c>
      <c r="J8992" s="26" t="s">
        <v>910</v>
      </c>
      <c r="K8992" s="26" t="s">
        <v>9597</v>
      </c>
      <c r="L8992" s="26" t="s">
        <v>38350</v>
      </c>
      <c r="M8992" s="26">
        <v>380487058701</v>
      </c>
      <c r="N8992" s="26">
        <v>5110100000</v>
      </c>
    </row>
    <row r="8993" spans="1:14">
      <c r="A8993" s="26" t="s">
        <v>5199</v>
      </c>
      <c r="B8993" s="26" t="s">
        <v>5200</v>
      </c>
      <c r="C8993" s="26">
        <v>36417058</v>
      </c>
      <c r="D8993" s="26" t="s">
        <v>24</v>
      </c>
      <c r="E8993" s="26" t="s">
        <v>38351</v>
      </c>
      <c r="F8993" s="26" t="s">
        <v>38352</v>
      </c>
      <c r="G8993" s="26" t="s">
        <v>9591</v>
      </c>
      <c r="H8993" s="26" t="s">
        <v>799</v>
      </c>
      <c r="I8993" s="26" t="s">
        <v>9498</v>
      </c>
      <c r="J8993" s="26" t="s">
        <v>800</v>
      </c>
      <c r="K8993" s="26" t="s">
        <v>9597</v>
      </c>
      <c r="L8993" s="26" t="s">
        <v>38353</v>
      </c>
      <c r="M8993" s="26">
        <v>761275908000</v>
      </c>
      <c r="N8993" s="26">
        <v>4822784009</v>
      </c>
    </row>
    <row r="8994" spans="1:14">
      <c r="A8994" s="26" t="s">
        <v>2470</v>
      </c>
      <c r="B8994" s="26" t="s">
        <v>2471</v>
      </c>
      <c r="C8994" s="26">
        <v>37861807</v>
      </c>
      <c r="D8994" s="26" t="s">
        <v>24</v>
      </c>
      <c r="E8994" s="26" t="s">
        <v>38354</v>
      </c>
      <c r="F8994" s="26" t="s">
        <v>38355</v>
      </c>
      <c r="G8994" s="26" t="s">
        <v>9586</v>
      </c>
      <c r="H8994" s="26" t="s">
        <v>133</v>
      </c>
      <c r="J8994" s="26" t="s">
        <v>183</v>
      </c>
      <c r="K8994" s="26" t="s">
        <v>9597</v>
      </c>
      <c r="L8994" s="26" t="s">
        <v>38356</v>
      </c>
      <c r="M8994" s="26">
        <v>761352570244</v>
      </c>
      <c r="N8994" s="26">
        <v>1211000000</v>
      </c>
    </row>
    <row r="8995" spans="1:14">
      <c r="A8995" s="26" t="s">
        <v>7126</v>
      </c>
      <c r="B8995" s="26" t="s">
        <v>7127</v>
      </c>
      <c r="C8995" s="26">
        <v>38492302</v>
      </c>
      <c r="D8995" s="26" t="s">
        <v>24</v>
      </c>
      <c r="E8995" s="26" t="s">
        <v>38357</v>
      </c>
      <c r="F8995" s="26" t="s">
        <v>38358</v>
      </c>
      <c r="G8995" s="26" t="s">
        <v>9579</v>
      </c>
      <c r="H8995" s="26" t="s">
        <v>987</v>
      </c>
      <c r="I8995" s="26" t="s">
        <v>9634</v>
      </c>
      <c r="J8995" s="26" t="s">
        <v>38359</v>
      </c>
      <c r="K8995" s="26" t="s">
        <v>9582</v>
      </c>
      <c r="L8995" s="26" t="s">
        <v>38360</v>
      </c>
      <c r="M8995" s="26">
        <v>380362275327</v>
      </c>
      <c r="N8995" s="26">
        <v>5624684110</v>
      </c>
    </row>
    <row r="8996" spans="1:14">
      <c r="A8996" s="26" t="s">
        <v>3841</v>
      </c>
      <c r="B8996" s="26" t="s">
        <v>3842</v>
      </c>
      <c r="C8996" s="26">
        <v>38732885</v>
      </c>
      <c r="D8996" s="26" t="s">
        <v>24</v>
      </c>
      <c r="E8996" s="26" t="s">
        <v>38361</v>
      </c>
      <c r="F8996" s="26" t="s">
        <v>38362</v>
      </c>
      <c r="G8996" s="26" t="s">
        <v>9579</v>
      </c>
      <c r="H8996" s="26" t="s">
        <v>468</v>
      </c>
      <c r="I8996" s="26" t="s">
        <v>11228</v>
      </c>
      <c r="J8996" s="26" t="s">
        <v>38363</v>
      </c>
      <c r="K8996" s="26" t="s">
        <v>9582</v>
      </c>
      <c r="L8996" s="26" t="s">
        <v>38364</v>
      </c>
      <c r="M8996" s="26">
        <v>380613295114</v>
      </c>
      <c r="N8996" s="26">
        <v>2322787007</v>
      </c>
    </row>
    <row r="8997" spans="1:14">
      <c r="A8997" s="26" t="s">
        <v>7240</v>
      </c>
      <c r="B8997" s="26" t="s">
        <v>7241</v>
      </c>
      <c r="C8997" s="26">
        <v>38645384</v>
      </c>
      <c r="D8997" s="26" t="s">
        <v>24</v>
      </c>
      <c r="E8997" s="26" t="s">
        <v>38365</v>
      </c>
      <c r="F8997" s="26" t="s">
        <v>38366</v>
      </c>
      <c r="G8997" s="26" t="s">
        <v>9586</v>
      </c>
      <c r="H8997" s="26" t="s">
        <v>987</v>
      </c>
      <c r="I8997" s="26" t="s">
        <v>12684</v>
      </c>
      <c r="J8997" s="26" t="s">
        <v>38367</v>
      </c>
      <c r="K8997" s="26" t="s">
        <v>9606</v>
      </c>
      <c r="L8997" s="26" t="s">
        <v>38368</v>
      </c>
      <c r="M8997" s="26">
        <v>380666778085</v>
      </c>
      <c r="N8997" s="26">
        <v>5625055500</v>
      </c>
    </row>
    <row r="8998" spans="1:14">
      <c r="A8998" s="26" t="s">
        <v>9067</v>
      </c>
      <c r="B8998" s="26" t="s">
        <v>9068</v>
      </c>
      <c r="C8998" s="26">
        <v>36752522</v>
      </c>
      <c r="D8998" s="26" t="s">
        <v>24</v>
      </c>
      <c r="E8998" s="26" t="s">
        <v>38369</v>
      </c>
      <c r="F8998" s="26" t="s">
        <v>38370</v>
      </c>
      <c r="G8998" s="26" t="s">
        <v>9586</v>
      </c>
      <c r="H8998" s="26" t="s">
        <v>1490</v>
      </c>
      <c r="I8998" s="26" t="s">
        <v>12333</v>
      </c>
      <c r="J8998" s="26" t="s">
        <v>38371</v>
      </c>
      <c r="K8998" s="26" t="s">
        <v>9582</v>
      </c>
      <c r="L8998" s="26" t="s">
        <v>38372</v>
      </c>
      <c r="M8998" s="26">
        <v>380507057026</v>
      </c>
      <c r="N8998" s="26">
        <v>7321582901</v>
      </c>
    </row>
    <row r="8999" spans="1:14">
      <c r="A8999" s="26" t="s">
        <v>6581</v>
      </c>
      <c r="B8999" s="26" t="s">
        <v>6582</v>
      </c>
      <c r="C8999" s="26">
        <v>38381474</v>
      </c>
      <c r="D8999" s="26" t="s">
        <v>24</v>
      </c>
      <c r="E8999" s="26" t="s">
        <v>38373</v>
      </c>
      <c r="F8999" s="26" t="s">
        <v>38374</v>
      </c>
      <c r="G8999" s="26" t="s">
        <v>9579</v>
      </c>
      <c r="H8999" s="26" t="s">
        <v>949</v>
      </c>
      <c r="I8999" s="26" t="s">
        <v>10846</v>
      </c>
      <c r="J8999" s="26" t="s">
        <v>38375</v>
      </c>
      <c r="K8999" s="26" t="s">
        <v>9582</v>
      </c>
      <c r="L8999" s="26" t="s">
        <v>38376</v>
      </c>
      <c r="M8999" s="26">
        <v>380535537217</v>
      </c>
      <c r="N8999" s="26">
        <v>5323288901</v>
      </c>
    </row>
    <row r="9000" spans="1:14">
      <c r="A9000" s="26" t="s">
        <v>5714</v>
      </c>
      <c r="B9000" s="26" t="s">
        <v>5715</v>
      </c>
      <c r="C9000" s="26">
        <v>43575733</v>
      </c>
      <c r="D9000" s="26" t="s">
        <v>24</v>
      </c>
      <c r="E9000" s="26" t="s">
        <v>38377</v>
      </c>
      <c r="F9000" s="26" t="s">
        <v>9586</v>
      </c>
      <c r="G9000" s="26" t="s">
        <v>9586</v>
      </c>
      <c r="H9000" s="26" t="s">
        <v>799</v>
      </c>
      <c r="I9000" s="26" t="s">
        <v>16554</v>
      </c>
      <c r="J9000" s="26" t="s">
        <v>800</v>
      </c>
      <c r="K9000" s="26" t="s">
        <v>9597</v>
      </c>
      <c r="L9000" s="26" t="s">
        <v>28761</v>
      </c>
      <c r="M9000" s="26">
        <v>380672468113</v>
      </c>
      <c r="N9000" s="26">
        <v>4822784009</v>
      </c>
    </row>
    <row r="9001" spans="1:14">
      <c r="A9001" s="26" t="s">
        <v>9098</v>
      </c>
      <c r="B9001" s="26" t="s">
        <v>9099</v>
      </c>
      <c r="C9001" s="26">
        <v>38561624</v>
      </c>
      <c r="D9001" s="26" t="s">
        <v>24</v>
      </c>
      <c r="E9001" s="26" t="s">
        <v>38378</v>
      </c>
      <c r="F9001" s="26" t="s">
        <v>38379</v>
      </c>
      <c r="G9001" s="26" t="s">
        <v>9586</v>
      </c>
      <c r="H9001" s="26" t="s">
        <v>1490</v>
      </c>
      <c r="I9001" s="26" t="s">
        <v>9841</v>
      </c>
      <c r="J9001" s="26" t="s">
        <v>17330</v>
      </c>
      <c r="K9001" s="26" t="s">
        <v>9582</v>
      </c>
      <c r="L9001" s="26" t="s">
        <v>38380</v>
      </c>
      <c r="M9001" s="26">
        <v>380363754375</v>
      </c>
      <c r="N9001" s="26">
        <v>7322581501</v>
      </c>
    </row>
    <row r="9002" spans="1:14">
      <c r="A9002" s="26" t="s">
        <v>3731</v>
      </c>
      <c r="B9002" s="26" t="s">
        <v>3732</v>
      </c>
      <c r="C9002" s="26">
        <v>38969531</v>
      </c>
      <c r="D9002" s="26" t="s">
        <v>24</v>
      </c>
      <c r="E9002" s="26" t="s">
        <v>38381</v>
      </c>
      <c r="F9002" s="26" t="s">
        <v>38382</v>
      </c>
      <c r="G9002" s="26" t="s">
        <v>9586</v>
      </c>
      <c r="H9002" s="26" t="s">
        <v>468</v>
      </c>
      <c r="J9002" s="26" t="s">
        <v>481</v>
      </c>
      <c r="K9002" s="26" t="s">
        <v>9597</v>
      </c>
      <c r="L9002" s="26" t="s">
        <v>29733</v>
      </c>
      <c r="M9002" s="26">
        <v>380612131564</v>
      </c>
      <c r="N9002" s="26">
        <v>1222380503</v>
      </c>
    </row>
    <row r="9003" spans="1:14">
      <c r="A9003" s="26" t="s">
        <v>3135</v>
      </c>
      <c r="B9003" s="26" t="s">
        <v>3136</v>
      </c>
      <c r="C9003" s="26">
        <v>42788614</v>
      </c>
      <c r="D9003" s="26" t="s">
        <v>780</v>
      </c>
      <c r="E9003" s="26" t="s">
        <v>38383</v>
      </c>
      <c r="F9003" s="26" t="s">
        <v>38384</v>
      </c>
      <c r="G9003" s="26" t="s">
        <v>9601</v>
      </c>
      <c r="H9003" s="26" t="s">
        <v>375</v>
      </c>
      <c r="J9003" s="26" t="s">
        <v>380</v>
      </c>
      <c r="K9003" s="26" t="s">
        <v>9597</v>
      </c>
      <c r="L9003" s="26" t="s">
        <v>38385</v>
      </c>
      <c r="M9003" s="26">
        <v>380412227249</v>
      </c>
      <c r="N9003" s="26">
        <v>1810100000</v>
      </c>
    </row>
    <row r="9004" spans="1:14">
      <c r="A9004" s="26" t="s">
        <v>6334</v>
      </c>
      <c r="B9004" s="26" t="s">
        <v>6335</v>
      </c>
      <c r="C9004" s="26" t="s">
        <v>1604</v>
      </c>
      <c r="D9004" s="26" t="s">
        <v>24</v>
      </c>
      <c r="E9004" s="26" t="s">
        <v>38386</v>
      </c>
      <c r="F9004" s="26" t="s">
        <v>38387</v>
      </c>
      <c r="G9004" s="26" t="s">
        <v>9586</v>
      </c>
      <c r="H9004" s="26" t="s">
        <v>885</v>
      </c>
      <c r="J9004" s="26" t="s">
        <v>910</v>
      </c>
      <c r="K9004" s="26" t="s">
        <v>9597</v>
      </c>
      <c r="L9004" s="26" t="s">
        <v>17737</v>
      </c>
      <c r="M9004" s="26">
        <v>380501477957</v>
      </c>
      <c r="N9004" s="26">
        <v>5110100000</v>
      </c>
    </row>
    <row r="9005" spans="1:14">
      <c r="A9005" s="26" t="s">
        <v>9179</v>
      </c>
      <c r="B9005" s="26" t="s">
        <v>9180</v>
      </c>
      <c r="C9005" s="26">
        <v>34803130</v>
      </c>
      <c r="D9005" s="26" t="s">
        <v>780</v>
      </c>
      <c r="E9005" s="26" t="s">
        <v>38388</v>
      </c>
      <c r="F9005" s="26" t="s">
        <v>38389</v>
      </c>
      <c r="G9005" s="26" t="s">
        <v>9601</v>
      </c>
      <c r="H9005" s="26" t="s">
        <v>506</v>
      </c>
      <c r="J9005" s="26" t="s">
        <v>537</v>
      </c>
      <c r="K9005" s="26" t="s">
        <v>9597</v>
      </c>
      <c r="L9005" s="26" t="s">
        <v>38390</v>
      </c>
      <c r="M9005" s="26">
        <v>761791380230</v>
      </c>
      <c r="N9005" s="26">
        <v>2610600000</v>
      </c>
    </row>
    <row r="9006" spans="1:14">
      <c r="A9006" s="26" t="s">
        <v>9491</v>
      </c>
      <c r="B9006" s="26" t="s">
        <v>9465</v>
      </c>
      <c r="C9006" s="26">
        <v>14242161</v>
      </c>
      <c r="D9006" s="26" t="s">
        <v>24</v>
      </c>
      <c r="E9006" s="26" t="s">
        <v>38391</v>
      </c>
      <c r="F9006" s="26" t="s">
        <v>38392</v>
      </c>
      <c r="G9006" s="26" t="s">
        <v>9586</v>
      </c>
      <c r="H9006" s="26" t="s">
        <v>1573</v>
      </c>
      <c r="J9006" s="26" t="s">
        <v>1597</v>
      </c>
      <c r="K9006" s="26" t="s">
        <v>9597</v>
      </c>
      <c r="L9006" s="26" t="s">
        <v>12117</v>
      </c>
      <c r="M9006" s="26">
        <v>380462951810</v>
      </c>
      <c r="N9006" s="26">
        <v>7410100000</v>
      </c>
    </row>
    <row r="9007" spans="1:14">
      <c r="A9007" s="26" t="s">
        <v>9072</v>
      </c>
      <c r="B9007" s="26" t="s">
        <v>9073</v>
      </c>
      <c r="C9007" s="26">
        <v>38701773</v>
      </c>
      <c r="D9007" s="26" t="s">
        <v>24</v>
      </c>
      <c r="E9007" s="26" t="s">
        <v>38393</v>
      </c>
      <c r="F9007" s="26" t="s">
        <v>38394</v>
      </c>
      <c r="G9007" s="26" t="s">
        <v>9586</v>
      </c>
      <c r="H9007" s="26" t="s">
        <v>1490</v>
      </c>
      <c r="I9007" s="26" t="s">
        <v>12535</v>
      </c>
      <c r="J9007" s="26" t="s">
        <v>33831</v>
      </c>
      <c r="K9007" s="26" t="s">
        <v>9582</v>
      </c>
      <c r="L9007" s="26" t="s">
        <v>38395</v>
      </c>
      <c r="M9007" s="26">
        <v>380989347380</v>
      </c>
      <c r="N9007" s="26">
        <v>523785001</v>
      </c>
    </row>
    <row r="9008" spans="1:14">
      <c r="A9008" s="26" t="s">
        <v>4353</v>
      </c>
      <c r="B9008" s="26" t="s">
        <v>4354</v>
      </c>
      <c r="C9008" s="26">
        <v>1994497</v>
      </c>
      <c r="D9008" s="26" t="s">
        <v>780</v>
      </c>
      <c r="E9008" s="26" t="s">
        <v>38396</v>
      </c>
      <c r="F9008" s="26" t="s">
        <v>38397</v>
      </c>
      <c r="G9008" s="26" t="s">
        <v>9601</v>
      </c>
      <c r="H9008" s="26" t="s">
        <v>576</v>
      </c>
      <c r="J9008" s="26" t="s">
        <v>600</v>
      </c>
      <c r="K9008" s="26" t="s">
        <v>9597</v>
      </c>
      <c r="L9008" s="26" t="s">
        <v>34219</v>
      </c>
      <c r="M9008" s="26">
        <v>380975639611</v>
      </c>
      <c r="N9008" s="26">
        <v>3210600000</v>
      </c>
    </row>
    <row r="9009" spans="1:14">
      <c r="A9009" s="26" t="s">
        <v>5509</v>
      </c>
      <c r="B9009" s="26" t="s">
        <v>5510</v>
      </c>
      <c r="C9009" s="26">
        <v>3568132</v>
      </c>
      <c r="D9009" s="26" t="s">
        <v>24</v>
      </c>
      <c r="E9009" s="26" t="s">
        <v>38398</v>
      </c>
      <c r="F9009" s="26" t="s">
        <v>38399</v>
      </c>
      <c r="G9009" s="26" t="s">
        <v>9586</v>
      </c>
      <c r="H9009" s="26" t="s">
        <v>799</v>
      </c>
      <c r="J9009" s="26" t="s">
        <v>800</v>
      </c>
      <c r="K9009" s="26" t="s">
        <v>9597</v>
      </c>
      <c r="L9009" s="26" t="s">
        <v>24591</v>
      </c>
      <c r="M9009" s="26">
        <v>380445678645</v>
      </c>
      <c r="N9009" s="26">
        <v>4822784009</v>
      </c>
    </row>
    <row r="9010" spans="1:14">
      <c r="A9010" s="26" t="s">
        <v>6716</v>
      </c>
      <c r="B9010" s="26" t="s">
        <v>6717</v>
      </c>
      <c r="C9010" s="26">
        <v>37953735</v>
      </c>
      <c r="D9010" s="26" t="s">
        <v>24</v>
      </c>
      <c r="E9010" s="26" t="s">
        <v>38400</v>
      </c>
      <c r="F9010" s="26" t="s">
        <v>38401</v>
      </c>
      <c r="G9010" s="26" t="s">
        <v>9579</v>
      </c>
      <c r="H9010" s="26" t="s">
        <v>949</v>
      </c>
      <c r="I9010" s="26" t="s">
        <v>10708</v>
      </c>
      <c r="J9010" s="26" t="s">
        <v>38402</v>
      </c>
      <c r="K9010" s="26" t="s">
        <v>9582</v>
      </c>
      <c r="L9010" s="26" t="s">
        <v>38403</v>
      </c>
      <c r="M9010" s="26">
        <v>380992373217</v>
      </c>
      <c r="N9010" s="26">
        <v>5322685301</v>
      </c>
    </row>
    <row r="9011" spans="1:14">
      <c r="A9011" s="26" t="s">
        <v>4320</v>
      </c>
      <c r="B9011" s="26" t="s">
        <v>4321</v>
      </c>
      <c r="C9011" s="26">
        <v>38435021</v>
      </c>
      <c r="D9011" s="26" t="s">
        <v>24</v>
      </c>
      <c r="E9011" s="26" t="s">
        <v>38404</v>
      </c>
      <c r="F9011" s="26" t="s">
        <v>38405</v>
      </c>
      <c r="G9011" s="26" t="s">
        <v>9579</v>
      </c>
      <c r="H9011" s="26" t="s">
        <v>576</v>
      </c>
      <c r="I9011" s="26" t="s">
        <v>9901</v>
      </c>
      <c r="J9011" s="26" t="s">
        <v>38406</v>
      </c>
      <c r="K9011" s="26" t="s">
        <v>9582</v>
      </c>
      <c r="L9011" s="26" t="s">
        <v>38407</v>
      </c>
      <c r="M9011" s="26">
        <v>380974250044</v>
      </c>
      <c r="N9011" s="26">
        <v>3220680301</v>
      </c>
    </row>
    <row r="9012" spans="1:14">
      <c r="A9012" s="26" t="s">
        <v>6111</v>
      </c>
      <c r="B9012" s="26" t="s">
        <v>6112</v>
      </c>
      <c r="C9012" s="26">
        <v>38661186</v>
      </c>
      <c r="D9012" s="26" t="s">
        <v>24</v>
      </c>
      <c r="E9012" s="26" t="s">
        <v>38408</v>
      </c>
      <c r="F9012" s="26" t="s">
        <v>38409</v>
      </c>
      <c r="G9012" s="26" t="s">
        <v>9586</v>
      </c>
      <c r="H9012" s="26" t="s">
        <v>885</v>
      </c>
      <c r="I9012" s="26" t="s">
        <v>10457</v>
      </c>
      <c r="J9012" s="26" t="s">
        <v>38410</v>
      </c>
      <c r="K9012" s="26" t="s">
        <v>9582</v>
      </c>
      <c r="L9012" s="26" t="s">
        <v>38411</v>
      </c>
      <c r="M9012" s="26">
        <v>380934293162</v>
      </c>
      <c r="N9012" s="26">
        <v>5120486401</v>
      </c>
    </row>
    <row r="9013" spans="1:14">
      <c r="A9013" s="26" t="s">
        <v>9125</v>
      </c>
      <c r="B9013" s="26" t="s">
        <v>9126</v>
      </c>
      <c r="C9013" s="26">
        <v>38407889</v>
      </c>
      <c r="D9013" s="26" t="s">
        <v>24</v>
      </c>
      <c r="E9013" s="26" t="s">
        <v>38412</v>
      </c>
      <c r="F9013" s="26" t="s">
        <v>38413</v>
      </c>
      <c r="G9013" s="26" t="s">
        <v>9586</v>
      </c>
      <c r="H9013" s="26" t="s">
        <v>1490</v>
      </c>
      <c r="I9013" s="26" t="s">
        <v>9846</v>
      </c>
      <c r="J9013" s="26" t="s">
        <v>17729</v>
      </c>
      <c r="K9013" s="26" t="s">
        <v>9582</v>
      </c>
      <c r="L9013" s="26" t="s">
        <v>38414</v>
      </c>
      <c r="M9013" s="26">
        <v>761038622675</v>
      </c>
      <c r="N9013" s="26">
        <v>524586501</v>
      </c>
    </row>
    <row r="9014" spans="1:14">
      <c r="A9014" s="26" t="s">
        <v>1899</v>
      </c>
      <c r="B9014" s="26" t="s">
        <v>1900</v>
      </c>
      <c r="C9014" s="26">
        <v>36892237</v>
      </c>
      <c r="D9014" s="26" t="s">
        <v>24</v>
      </c>
      <c r="E9014" s="26" t="s">
        <v>38415</v>
      </c>
      <c r="F9014" s="26" t="s">
        <v>38416</v>
      </c>
      <c r="G9014" s="26" t="s">
        <v>9586</v>
      </c>
      <c r="H9014" s="26" t="s">
        <v>27</v>
      </c>
      <c r="I9014" s="26" t="s">
        <v>11712</v>
      </c>
      <c r="J9014" s="26" t="s">
        <v>16705</v>
      </c>
      <c r="K9014" s="26" t="s">
        <v>9582</v>
      </c>
      <c r="L9014" s="26" t="s">
        <v>38417</v>
      </c>
      <c r="M9014" s="26">
        <v>761408533813</v>
      </c>
      <c r="N9014" s="26">
        <v>524186501</v>
      </c>
    </row>
    <row r="9015" spans="1:14">
      <c r="A9015" s="26" t="s">
        <v>6989</v>
      </c>
      <c r="B9015" s="26" t="s">
        <v>6990</v>
      </c>
      <c r="C9015" s="26">
        <v>3069535</v>
      </c>
      <c r="D9015" s="26" t="s">
        <v>24</v>
      </c>
      <c r="E9015" s="26" t="s">
        <v>38418</v>
      </c>
      <c r="F9015" s="26" t="s">
        <v>38419</v>
      </c>
      <c r="G9015" s="26" t="s">
        <v>9586</v>
      </c>
      <c r="H9015" s="26" t="s">
        <v>987</v>
      </c>
      <c r="I9015" s="26" t="s">
        <v>10311</v>
      </c>
      <c r="J9015" s="26" t="s">
        <v>38420</v>
      </c>
      <c r="K9015" s="26" t="s">
        <v>9582</v>
      </c>
      <c r="L9015" s="26" t="s">
        <v>38421</v>
      </c>
      <c r="M9015" s="26">
        <v>380673640686</v>
      </c>
      <c r="N9015" s="26">
        <v>5623481604</v>
      </c>
    </row>
    <row r="9016" spans="1:14">
      <c r="A9016" s="26" t="s">
        <v>2413</v>
      </c>
      <c r="B9016" s="26" t="s">
        <v>2405</v>
      </c>
      <c r="C9016" s="26">
        <v>37906528</v>
      </c>
      <c r="D9016" s="26" t="s">
        <v>24</v>
      </c>
      <c r="E9016" s="26" t="s">
        <v>38422</v>
      </c>
      <c r="F9016" s="26" t="s">
        <v>15736</v>
      </c>
      <c r="G9016" s="26" t="s">
        <v>9586</v>
      </c>
      <c r="H9016" s="26" t="s">
        <v>133</v>
      </c>
      <c r="J9016" s="26" t="s">
        <v>2401</v>
      </c>
      <c r="K9016" s="26" t="s">
        <v>9597</v>
      </c>
      <c r="L9016" s="26" t="s">
        <v>9959</v>
      </c>
      <c r="M9016" s="26">
        <v>380687402952</v>
      </c>
      <c r="N9016" s="26">
        <v>122787502</v>
      </c>
    </row>
    <row r="9017" spans="1:14">
      <c r="A9017" s="26" t="s">
        <v>8972</v>
      </c>
      <c r="B9017" s="26" t="s">
        <v>8973</v>
      </c>
      <c r="C9017" s="26">
        <v>38981957</v>
      </c>
      <c r="D9017" s="26" t="s">
        <v>24</v>
      </c>
      <c r="E9017" s="26" t="s">
        <v>38423</v>
      </c>
      <c r="F9017" s="26" t="s">
        <v>38424</v>
      </c>
      <c r="G9017" s="26" t="s">
        <v>9579</v>
      </c>
      <c r="H9017" s="26" t="s">
        <v>1401</v>
      </c>
      <c r="J9017" s="26" t="s">
        <v>38425</v>
      </c>
      <c r="K9017" s="26" t="s">
        <v>9582</v>
      </c>
      <c r="L9017" s="26" t="s">
        <v>38426</v>
      </c>
      <c r="M9017" s="26">
        <v>380047234079</v>
      </c>
      <c r="N9017" s="26">
        <v>7124981502</v>
      </c>
    </row>
    <row r="9018" spans="1:14">
      <c r="A9018" s="26" t="s">
        <v>4730</v>
      </c>
      <c r="B9018" s="26" t="s">
        <v>4731</v>
      </c>
      <c r="C9018" s="26">
        <v>38636516</v>
      </c>
      <c r="D9018" s="26" t="s">
        <v>24</v>
      </c>
      <c r="E9018" s="26" t="s">
        <v>38427</v>
      </c>
      <c r="F9018" s="26" t="s">
        <v>38428</v>
      </c>
      <c r="G9018" s="26" t="s">
        <v>9586</v>
      </c>
      <c r="H9018" s="26" t="s">
        <v>670</v>
      </c>
      <c r="I9018" s="26" t="s">
        <v>11008</v>
      </c>
      <c r="J9018" s="26" t="s">
        <v>38429</v>
      </c>
      <c r="K9018" s="26" t="s">
        <v>9606</v>
      </c>
      <c r="L9018" s="26" t="s">
        <v>38430</v>
      </c>
      <c r="M9018" s="26">
        <v>380960693890</v>
      </c>
      <c r="N9018" s="26">
        <v>3524655400</v>
      </c>
    </row>
    <row r="9019" spans="1:14">
      <c r="A9019" s="26" t="s">
        <v>3215</v>
      </c>
      <c r="B9019" s="26" t="s">
        <v>3216</v>
      </c>
      <c r="C9019" s="26">
        <v>42435766</v>
      </c>
      <c r="D9019" s="26" t="s">
        <v>780</v>
      </c>
      <c r="E9019" s="26" t="s">
        <v>38431</v>
      </c>
      <c r="F9019" s="26" t="s">
        <v>38432</v>
      </c>
      <c r="G9019" s="26" t="s">
        <v>9601</v>
      </c>
      <c r="H9019" s="26" t="s">
        <v>375</v>
      </c>
      <c r="I9019" s="26" t="s">
        <v>11784</v>
      </c>
      <c r="J9019" s="26" t="s">
        <v>3217</v>
      </c>
      <c r="K9019" s="26" t="s">
        <v>9597</v>
      </c>
      <c r="L9019" s="26" t="s">
        <v>38433</v>
      </c>
      <c r="M9019" s="26">
        <v>380414842268</v>
      </c>
      <c r="N9019" s="26">
        <v>1824210100</v>
      </c>
    </row>
    <row r="9020" spans="1:14">
      <c r="A9020" s="26" t="s">
        <v>4216</v>
      </c>
      <c r="B9020" s="26" t="s">
        <v>4217</v>
      </c>
      <c r="C9020" s="26">
        <v>41838805</v>
      </c>
      <c r="D9020" s="26" t="s">
        <v>24</v>
      </c>
      <c r="E9020" s="26" t="s">
        <v>38434</v>
      </c>
      <c r="F9020" s="26" t="s">
        <v>38435</v>
      </c>
      <c r="G9020" s="26" t="s">
        <v>9579</v>
      </c>
      <c r="H9020" s="26" t="s">
        <v>506</v>
      </c>
      <c r="I9020" s="26" t="s">
        <v>9709</v>
      </c>
      <c r="J9020" s="26" t="s">
        <v>38436</v>
      </c>
      <c r="K9020" s="26" t="s">
        <v>9582</v>
      </c>
      <c r="L9020" s="26" t="s">
        <v>38437</v>
      </c>
      <c r="M9020" s="26">
        <v>380343547512</v>
      </c>
      <c r="N9020" s="26">
        <v>2624483704</v>
      </c>
    </row>
    <row r="9021" spans="1:14">
      <c r="A9021" s="26" t="s">
        <v>5994</v>
      </c>
      <c r="B9021" s="26" t="s">
        <v>5995</v>
      </c>
      <c r="C9021" s="26">
        <v>31822150</v>
      </c>
      <c r="D9021" s="26" t="s">
        <v>1701</v>
      </c>
      <c r="E9021" s="26" t="s">
        <v>38438</v>
      </c>
      <c r="F9021" s="26" t="s">
        <v>38439</v>
      </c>
      <c r="G9021" s="26" t="s">
        <v>9601</v>
      </c>
      <c r="H9021" s="26" t="s">
        <v>835</v>
      </c>
      <c r="J9021" s="26" t="s">
        <v>848</v>
      </c>
      <c r="K9021" s="26" t="s">
        <v>9597</v>
      </c>
      <c r="L9021" s="26" t="s">
        <v>38440</v>
      </c>
      <c r="M9021" s="26">
        <v>380512228192</v>
      </c>
      <c r="N9021" s="26">
        <v>4623010100</v>
      </c>
    </row>
    <row r="9022" spans="1:14">
      <c r="A9022" s="26" t="s">
        <v>2461</v>
      </c>
      <c r="B9022" s="26" t="s">
        <v>2462</v>
      </c>
      <c r="C9022" s="26">
        <v>37862114</v>
      </c>
      <c r="D9022" s="26" t="s">
        <v>24</v>
      </c>
      <c r="E9022" s="26" t="s">
        <v>38441</v>
      </c>
      <c r="F9022" s="26" t="s">
        <v>38442</v>
      </c>
      <c r="G9022" s="26" t="s">
        <v>9586</v>
      </c>
      <c r="H9022" s="26" t="s">
        <v>133</v>
      </c>
      <c r="J9022" s="26" t="s">
        <v>183</v>
      </c>
      <c r="K9022" s="26" t="s">
        <v>9597</v>
      </c>
      <c r="L9022" s="26" t="s">
        <v>38443</v>
      </c>
      <c r="M9022" s="26">
        <v>380686285149</v>
      </c>
      <c r="N9022" s="26">
        <v>1211000000</v>
      </c>
    </row>
    <row r="9023" spans="1:14">
      <c r="A9023" s="26" t="s">
        <v>2137</v>
      </c>
      <c r="B9023" s="26" t="s">
        <v>2138</v>
      </c>
      <c r="C9023" s="26">
        <v>38485879</v>
      </c>
      <c r="D9023" s="26" t="s">
        <v>24</v>
      </c>
      <c r="E9023" s="26" t="s">
        <v>38444</v>
      </c>
      <c r="F9023" s="26" t="s">
        <v>38445</v>
      </c>
      <c r="G9023" s="26" t="s">
        <v>9579</v>
      </c>
      <c r="H9023" s="26" t="s">
        <v>103</v>
      </c>
      <c r="I9023" s="26" t="s">
        <v>10489</v>
      </c>
      <c r="J9023" s="26" t="s">
        <v>38446</v>
      </c>
      <c r="K9023" s="26" t="s">
        <v>9582</v>
      </c>
      <c r="L9023" s="26" t="s">
        <v>38447</v>
      </c>
      <c r="M9023" s="26">
        <v>761978789332</v>
      </c>
      <c r="N9023" s="26">
        <v>725081307</v>
      </c>
    </row>
    <row r="9024" spans="1:14">
      <c r="A9024" s="26" t="s">
        <v>2072</v>
      </c>
      <c r="B9024" s="26" t="s">
        <v>2073</v>
      </c>
      <c r="C9024" s="26">
        <v>38373547</v>
      </c>
      <c r="D9024" s="26" t="s">
        <v>24</v>
      </c>
      <c r="E9024" s="26" t="s">
        <v>38448</v>
      </c>
      <c r="F9024" s="26" t="s">
        <v>38449</v>
      </c>
      <c r="G9024" s="26" t="s">
        <v>9579</v>
      </c>
      <c r="H9024" s="26" t="s">
        <v>103</v>
      </c>
      <c r="I9024" s="26" t="s">
        <v>11403</v>
      </c>
      <c r="J9024" s="26" t="s">
        <v>38450</v>
      </c>
      <c r="K9024" s="26" t="s">
        <v>9582</v>
      </c>
      <c r="L9024" s="26" t="s">
        <v>38451</v>
      </c>
      <c r="M9024" s="26">
        <v>761328991382</v>
      </c>
      <c r="N9024" s="26">
        <v>723155128</v>
      </c>
    </row>
    <row r="9025" spans="1:14">
      <c r="A9025" s="26" t="s">
        <v>7677</v>
      </c>
      <c r="B9025" s="26" t="s">
        <v>7678</v>
      </c>
      <c r="C9025" s="26">
        <v>38440115</v>
      </c>
      <c r="D9025" s="26" t="s">
        <v>24</v>
      </c>
      <c r="E9025" s="26" t="s">
        <v>38452</v>
      </c>
      <c r="F9025" s="26" t="s">
        <v>38453</v>
      </c>
      <c r="G9025" s="26" t="s">
        <v>9586</v>
      </c>
      <c r="H9025" s="26" t="s">
        <v>1088</v>
      </c>
      <c r="I9025" s="26" t="s">
        <v>16873</v>
      </c>
      <c r="J9025" s="26" t="s">
        <v>38454</v>
      </c>
      <c r="K9025" s="26" t="s">
        <v>9582</v>
      </c>
      <c r="L9025" s="26" t="s">
        <v>38455</v>
      </c>
      <c r="M9025" s="26">
        <v>380354664210</v>
      </c>
      <c r="N9025" s="26">
        <v>6123484101</v>
      </c>
    </row>
    <row r="9026" spans="1:14">
      <c r="A9026" s="26" t="s">
        <v>8735</v>
      </c>
      <c r="B9026" s="26" t="s">
        <v>8736</v>
      </c>
      <c r="C9026" s="26">
        <v>38358026</v>
      </c>
      <c r="D9026" s="26" t="s">
        <v>24</v>
      </c>
      <c r="E9026" s="26" t="s">
        <v>38456</v>
      </c>
      <c r="F9026" s="26" t="s">
        <v>38457</v>
      </c>
      <c r="G9026" s="26" t="s">
        <v>9579</v>
      </c>
      <c r="H9026" s="26" t="s">
        <v>1308</v>
      </c>
      <c r="I9026" s="26" t="s">
        <v>11309</v>
      </c>
      <c r="J9026" s="26" t="s">
        <v>6189</v>
      </c>
      <c r="K9026" s="26" t="s">
        <v>9582</v>
      </c>
      <c r="L9026" s="26" t="s">
        <v>38458</v>
      </c>
      <c r="M9026" s="26">
        <v>380968165248</v>
      </c>
      <c r="N9026" s="26">
        <v>122755301</v>
      </c>
    </row>
    <row r="9027" spans="1:14">
      <c r="A9027" s="26" t="s">
        <v>8814</v>
      </c>
      <c r="B9027" s="26" t="s">
        <v>8815</v>
      </c>
      <c r="C9027" s="26">
        <v>38195551</v>
      </c>
      <c r="D9027" s="26" t="s">
        <v>24</v>
      </c>
      <c r="E9027" s="26" t="s">
        <v>38459</v>
      </c>
      <c r="F9027" s="26" t="s">
        <v>38460</v>
      </c>
      <c r="G9027" s="26" t="s">
        <v>9586</v>
      </c>
      <c r="H9027" s="26" t="s">
        <v>1308</v>
      </c>
      <c r="I9027" s="26" t="s">
        <v>10220</v>
      </c>
      <c r="J9027" s="26" t="s">
        <v>38461</v>
      </c>
      <c r="K9027" s="26" t="s">
        <v>9582</v>
      </c>
      <c r="L9027" s="26" t="s">
        <v>38462</v>
      </c>
      <c r="M9027" s="26">
        <v>380685295638</v>
      </c>
      <c r="N9027" s="26">
        <v>6825285401</v>
      </c>
    </row>
    <row r="9028" spans="1:14">
      <c r="A9028" s="26" t="s">
        <v>7578</v>
      </c>
      <c r="B9028" s="26" t="s">
        <v>7579</v>
      </c>
      <c r="C9028" s="26" t="s">
        <v>1604</v>
      </c>
      <c r="D9028" s="26" t="s">
        <v>24</v>
      </c>
      <c r="E9028" s="26" t="s">
        <v>38463</v>
      </c>
      <c r="F9028" s="26" t="s">
        <v>38464</v>
      </c>
      <c r="G9028" s="26" t="s">
        <v>9586</v>
      </c>
      <c r="H9028" s="26" t="s">
        <v>1088</v>
      </c>
      <c r="J9028" s="26" t="s">
        <v>1115</v>
      </c>
      <c r="K9028" s="26" t="s">
        <v>9597</v>
      </c>
      <c r="L9028" s="26" t="s">
        <v>38465</v>
      </c>
      <c r="M9028" s="26">
        <v>380671231405</v>
      </c>
      <c r="N9028" s="26">
        <v>6110100000</v>
      </c>
    </row>
    <row r="9029" spans="1:14">
      <c r="A9029" s="26" t="s">
        <v>5242</v>
      </c>
      <c r="B9029" s="26" t="s">
        <v>5243</v>
      </c>
      <c r="C9029" s="26">
        <v>20764294</v>
      </c>
      <c r="D9029" s="26" t="s">
        <v>24</v>
      </c>
      <c r="E9029" s="26" t="s">
        <v>38466</v>
      </c>
      <c r="F9029" s="26" t="s">
        <v>38467</v>
      </c>
      <c r="G9029" s="26" t="s">
        <v>9586</v>
      </c>
      <c r="H9029" s="26" t="s">
        <v>735</v>
      </c>
      <c r="I9029" s="26" t="s">
        <v>9752</v>
      </c>
      <c r="J9029" s="26" t="s">
        <v>38468</v>
      </c>
      <c r="K9029" s="26" t="s">
        <v>9582</v>
      </c>
      <c r="L9029" s="26" t="s">
        <v>38469</v>
      </c>
      <c r="M9029" s="26">
        <v>761302830555</v>
      </c>
      <c r="N9029" s="26">
        <v>4623086001</v>
      </c>
    </row>
    <row r="9030" spans="1:14">
      <c r="A9030" s="26" t="s">
        <v>6577</v>
      </c>
      <c r="B9030" s="26" t="s">
        <v>6578</v>
      </c>
      <c r="C9030" s="26">
        <v>38319453</v>
      </c>
      <c r="D9030" s="26" t="s">
        <v>24</v>
      </c>
      <c r="E9030" s="26" t="s">
        <v>38470</v>
      </c>
      <c r="F9030" s="26" t="s">
        <v>38471</v>
      </c>
      <c r="G9030" s="26" t="s">
        <v>9586</v>
      </c>
      <c r="H9030" s="26" t="s">
        <v>949</v>
      </c>
      <c r="J9030" s="26" t="s">
        <v>38472</v>
      </c>
      <c r="K9030" s="26" t="s">
        <v>9582</v>
      </c>
      <c r="L9030" s="26" t="s">
        <v>38473</v>
      </c>
      <c r="M9030" s="26">
        <v>761488208154</v>
      </c>
      <c r="N9030" s="26">
        <v>5320485201</v>
      </c>
    </row>
    <row r="9031" spans="1:14">
      <c r="A9031" s="26" t="s">
        <v>2267</v>
      </c>
      <c r="B9031" s="26" t="s">
        <v>2268</v>
      </c>
      <c r="C9031" s="26">
        <v>43082385</v>
      </c>
      <c r="D9031" s="26" t="s">
        <v>24</v>
      </c>
      <c r="E9031" s="26" t="s">
        <v>38474</v>
      </c>
      <c r="F9031" s="26" t="s">
        <v>38475</v>
      </c>
      <c r="G9031" s="26" t="s">
        <v>9586</v>
      </c>
      <c r="H9031" s="26" t="s">
        <v>133</v>
      </c>
      <c r="J9031" s="26" t="s">
        <v>146</v>
      </c>
      <c r="K9031" s="26" t="s">
        <v>9597</v>
      </c>
      <c r="L9031" s="26" t="s">
        <v>38476</v>
      </c>
      <c r="M9031" s="26">
        <v>380969090033</v>
      </c>
      <c r="N9031" s="26">
        <v>1210100000</v>
      </c>
    </row>
    <row r="9032" spans="1:14">
      <c r="A9032" s="26" t="s">
        <v>5796</v>
      </c>
      <c r="B9032" s="26" t="s">
        <v>5797</v>
      </c>
      <c r="C9032" s="26">
        <v>26199074</v>
      </c>
      <c r="D9032" s="26" t="s">
        <v>780</v>
      </c>
      <c r="E9032" s="26" t="s">
        <v>38477</v>
      </c>
      <c r="F9032" s="26" t="s">
        <v>38478</v>
      </c>
      <c r="G9032" s="26" t="s">
        <v>9601</v>
      </c>
      <c r="H9032" s="26" t="s">
        <v>799</v>
      </c>
      <c r="J9032" s="26" t="s">
        <v>800</v>
      </c>
      <c r="K9032" s="26" t="s">
        <v>9597</v>
      </c>
      <c r="L9032" s="26" t="s">
        <v>38479</v>
      </c>
      <c r="M9032" s="26">
        <v>380444252031</v>
      </c>
      <c r="N9032" s="26">
        <v>4822784009</v>
      </c>
    </row>
    <row r="9033" spans="1:14">
      <c r="A9033" s="26" t="s">
        <v>9172</v>
      </c>
      <c r="B9033" s="26" t="s">
        <v>9173</v>
      </c>
      <c r="C9033" s="26">
        <v>38843710</v>
      </c>
      <c r="D9033" s="26" t="s">
        <v>24</v>
      </c>
      <c r="E9033" s="26" t="s">
        <v>38480</v>
      </c>
      <c r="F9033" s="26" t="s">
        <v>12826</v>
      </c>
      <c r="G9033" s="26" t="s">
        <v>9586</v>
      </c>
      <c r="H9033" s="26" t="s">
        <v>1490</v>
      </c>
      <c r="J9033" s="26" t="s">
        <v>1553</v>
      </c>
      <c r="K9033" s="26" t="s">
        <v>9597</v>
      </c>
      <c r="L9033" s="26" t="s">
        <v>38481</v>
      </c>
      <c r="M9033" s="26">
        <v>380372507064</v>
      </c>
      <c r="N9033" s="26">
        <v>524955100</v>
      </c>
    </row>
    <row r="9034" spans="1:14">
      <c r="A9034" s="26" t="s">
        <v>8972</v>
      </c>
      <c r="B9034" s="26" t="s">
        <v>8973</v>
      </c>
      <c r="C9034" s="26">
        <v>38981957</v>
      </c>
      <c r="D9034" s="26" t="s">
        <v>24</v>
      </c>
      <c r="E9034" s="26" t="s">
        <v>38482</v>
      </c>
      <c r="F9034" s="26" t="s">
        <v>38483</v>
      </c>
      <c r="G9034" s="26" t="s">
        <v>9586</v>
      </c>
      <c r="H9034" s="26" t="s">
        <v>1401</v>
      </c>
      <c r="J9034" s="26" t="s">
        <v>38484</v>
      </c>
      <c r="K9034" s="26" t="s">
        <v>9582</v>
      </c>
      <c r="L9034" s="26" t="s">
        <v>38485</v>
      </c>
      <c r="M9034" s="26">
        <v>760944614660</v>
      </c>
      <c r="N9034" s="26">
        <v>6820687501</v>
      </c>
    </row>
    <row r="9035" spans="1:14">
      <c r="A9035" s="26" t="s">
        <v>4089</v>
      </c>
      <c r="B9035" s="26" t="s">
        <v>4090</v>
      </c>
      <c r="C9035" s="26">
        <v>24687786</v>
      </c>
      <c r="D9035" s="26" t="s">
        <v>780</v>
      </c>
      <c r="E9035" s="26" t="s">
        <v>38486</v>
      </c>
      <c r="F9035" s="26" t="s">
        <v>9692</v>
      </c>
      <c r="G9035" s="26" t="s">
        <v>9601</v>
      </c>
      <c r="H9035" s="26" t="s">
        <v>506</v>
      </c>
      <c r="J9035" s="26" t="s">
        <v>526</v>
      </c>
      <c r="K9035" s="26" t="s">
        <v>9597</v>
      </c>
      <c r="L9035" s="26" t="s">
        <v>38487</v>
      </c>
      <c r="M9035" s="26">
        <v>380506169547</v>
      </c>
      <c r="N9035" s="26">
        <v>2610100000</v>
      </c>
    </row>
    <row r="9036" spans="1:14">
      <c r="A9036" s="26" t="s">
        <v>6742</v>
      </c>
      <c r="B9036" s="26" t="s">
        <v>6743</v>
      </c>
      <c r="C9036" s="26">
        <v>38487180</v>
      </c>
      <c r="D9036" s="26" t="s">
        <v>24</v>
      </c>
      <c r="E9036" s="26" t="s">
        <v>38488</v>
      </c>
      <c r="F9036" s="26" t="s">
        <v>38489</v>
      </c>
      <c r="G9036" s="26" t="s">
        <v>9579</v>
      </c>
      <c r="H9036" s="26" t="s">
        <v>949</v>
      </c>
      <c r="I9036" s="26" t="s">
        <v>13044</v>
      </c>
      <c r="J9036" s="26" t="s">
        <v>38490</v>
      </c>
      <c r="K9036" s="26" t="s">
        <v>9582</v>
      </c>
      <c r="L9036" s="26" t="s">
        <v>38491</v>
      </c>
      <c r="M9036" s="26">
        <v>380536493743</v>
      </c>
      <c r="N9036" s="26">
        <v>3221880401</v>
      </c>
    </row>
    <row r="9037" spans="1:14">
      <c r="A9037" s="26" t="s">
        <v>3174</v>
      </c>
      <c r="B9037" s="26" t="s">
        <v>3175</v>
      </c>
      <c r="C9037" s="26">
        <v>38947848</v>
      </c>
      <c r="D9037" s="26" t="s">
        <v>24</v>
      </c>
      <c r="E9037" s="26" t="s">
        <v>38492</v>
      </c>
      <c r="F9037" s="26" t="s">
        <v>38493</v>
      </c>
      <c r="G9037" s="26" t="s">
        <v>9586</v>
      </c>
      <c r="H9037" s="26" t="s">
        <v>375</v>
      </c>
      <c r="I9037" s="26" t="s">
        <v>13934</v>
      </c>
      <c r="J9037" s="26" t="s">
        <v>38494</v>
      </c>
      <c r="K9037" s="26" t="s">
        <v>9582</v>
      </c>
      <c r="L9037" s="26" t="s">
        <v>38495</v>
      </c>
      <c r="M9037" s="26">
        <v>380413072433</v>
      </c>
      <c r="N9037" s="26">
        <v>525380504</v>
      </c>
    </row>
    <row r="9038" spans="1:14">
      <c r="A9038" s="26" t="s">
        <v>1917</v>
      </c>
      <c r="B9038" s="26" t="s">
        <v>1918</v>
      </c>
      <c r="C9038" s="26">
        <v>36905591</v>
      </c>
      <c r="D9038" s="26" t="s">
        <v>24</v>
      </c>
      <c r="E9038" s="26" t="s">
        <v>38496</v>
      </c>
      <c r="F9038" s="26" t="s">
        <v>38497</v>
      </c>
      <c r="G9038" s="26" t="s">
        <v>9586</v>
      </c>
      <c r="H9038" s="26" t="s">
        <v>27</v>
      </c>
      <c r="I9038" s="26" t="s">
        <v>12833</v>
      </c>
      <c r="J9038" s="26" t="s">
        <v>38498</v>
      </c>
      <c r="K9038" s="26" t="s">
        <v>9582</v>
      </c>
      <c r="L9038" s="26" t="s">
        <v>38499</v>
      </c>
      <c r="M9038" s="26">
        <v>380433839138</v>
      </c>
      <c r="N9038" s="26">
        <v>524886101</v>
      </c>
    </row>
    <row r="9039" spans="1:14">
      <c r="A9039" s="26" t="s">
        <v>2200</v>
      </c>
      <c r="B9039" s="26" t="s">
        <v>2201</v>
      </c>
      <c r="C9039" s="26">
        <v>37677106</v>
      </c>
      <c r="D9039" s="26" t="s">
        <v>24</v>
      </c>
      <c r="E9039" s="26" t="s">
        <v>38500</v>
      </c>
      <c r="F9039" s="26" t="s">
        <v>38501</v>
      </c>
      <c r="G9039" s="26" t="s">
        <v>9579</v>
      </c>
      <c r="H9039" s="26" t="s">
        <v>133</v>
      </c>
      <c r="I9039" s="26" t="s">
        <v>9917</v>
      </c>
      <c r="J9039" s="26" t="s">
        <v>38502</v>
      </c>
      <c r="K9039" s="26" t="s">
        <v>9582</v>
      </c>
      <c r="L9039" s="26" t="s">
        <v>38503</v>
      </c>
      <c r="M9039" s="26">
        <v>761920550480</v>
      </c>
      <c r="N9039" s="26">
        <v>1221085504</v>
      </c>
    </row>
    <row r="9040" spans="1:14">
      <c r="A9040" s="26" t="s">
        <v>2788</v>
      </c>
      <c r="B9040" s="26" t="s">
        <v>2789</v>
      </c>
      <c r="C9040" s="26">
        <v>37691686</v>
      </c>
      <c r="D9040" s="26" t="s">
        <v>24</v>
      </c>
      <c r="E9040" s="26" t="s">
        <v>38504</v>
      </c>
      <c r="F9040" s="26" t="s">
        <v>38505</v>
      </c>
      <c r="G9040" s="26" t="s">
        <v>9579</v>
      </c>
      <c r="H9040" s="26" t="s">
        <v>258</v>
      </c>
      <c r="I9040" s="26" t="s">
        <v>10477</v>
      </c>
      <c r="J9040" s="26" t="s">
        <v>38506</v>
      </c>
      <c r="K9040" s="26" t="s">
        <v>9906</v>
      </c>
      <c r="L9040" s="26" t="s">
        <v>38507</v>
      </c>
      <c r="M9040" s="26">
        <v>380999378615</v>
      </c>
      <c r="N9040" s="26">
        <v>124788001</v>
      </c>
    </row>
    <row r="9041" spans="1:14">
      <c r="A9041" s="26" t="s">
        <v>3711</v>
      </c>
      <c r="B9041" s="26" t="s">
        <v>3712</v>
      </c>
      <c r="C9041" s="26">
        <v>38783662</v>
      </c>
      <c r="D9041" s="26" t="s">
        <v>24</v>
      </c>
      <c r="E9041" s="26" t="s">
        <v>38508</v>
      </c>
      <c r="F9041" s="26" t="s">
        <v>38509</v>
      </c>
      <c r="G9041" s="26" t="s">
        <v>9586</v>
      </c>
      <c r="H9041" s="26" t="s">
        <v>468</v>
      </c>
      <c r="J9041" s="26" t="s">
        <v>481</v>
      </c>
      <c r="K9041" s="26" t="s">
        <v>9597</v>
      </c>
      <c r="L9041" s="26" t="s">
        <v>33825</v>
      </c>
      <c r="M9041" s="26">
        <v>761234158471</v>
      </c>
      <c r="N9041" s="26">
        <v>1222380503</v>
      </c>
    </row>
    <row r="9042" spans="1:14">
      <c r="A9042" s="26" t="s">
        <v>5947</v>
      </c>
      <c r="B9042" s="26" t="s">
        <v>5948</v>
      </c>
      <c r="C9042" s="26">
        <v>38357572</v>
      </c>
      <c r="D9042" s="26" t="s">
        <v>24</v>
      </c>
      <c r="E9042" s="26" t="s">
        <v>38510</v>
      </c>
      <c r="F9042" s="26" t="s">
        <v>38511</v>
      </c>
      <c r="G9042" s="26" t="s">
        <v>9586</v>
      </c>
      <c r="H9042" s="26" t="s">
        <v>835</v>
      </c>
      <c r="I9042" s="26" t="s">
        <v>14634</v>
      </c>
      <c r="J9042" s="26" t="s">
        <v>38512</v>
      </c>
      <c r="K9042" s="26" t="s">
        <v>9582</v>
      </c>
      <c r="L9042" s="26" t="s">
        <v>38513</v>
      </c>
      <c r="M9042" s="26">
        <v>380515294132</v>
      </c>
      <c r="N9042" s="26">
        <v>120482504</v>
      </c>
    </row>
    <row r="9043" spans="1:14">
      <c r="A9043" s="26" t="s">
        <v>8924</v>
      </c>
      <c r="B9043" s="26" t="s">
        <v>8925</v>
      </c>
      <c r="C9043" s="26">
        <v>39011491</v>
      </c>
      <c r="D9043" s="26" t="s">
        <v>24</v>
      </c>
      <c r="E9043" s="26" t="s">
        <v>38514</v>
      </c>
      <c r="F9043" s="26" t="s">
        <v>38515</v>
      </c>
      <c r="G9043" s="26" t="s">
        <v>9586</v>
      </c>
      <c r="H9043" s="26" t="s">
        <v>1401</v>
      </c>
      <c r="I9043" s="26" t="s">
        <v>9726</v>
      </c>
      <c r="J9043" s="26" t="s">
        <v>38516</v>
      </c>
      <c r="K9043" s="26" t="s">
        <v>9906</v>
      </c>
      <c r="L9043" s="26" t="s">
        <v>38517</v>
      </c>
      <c r="M9043" s="26">
        <v>380473391217</v>
      </c>
      <c r="N9043" s="26">
        <v>7123789206</v>
      </c>
    </row>
    <row r="9044" spans="1:14">
      <c r="A9044" s="26" t="s">
        <v>7947</v>
      </c>
      <c r="B9044" s="26" t="s">
        <v>7948</v>
      </c>
      <c r="C9044" s="26">
        <v>38440356</v>
      </c>
      <c r="D9044" s="26" t="s">
        <v>24</v>
      </c>
      <c r="E9044" s="26" t="s">
        <v>38518</v>
      </c>
      <c r="F9044" s="26" t="s">
        <v>38519</v>
      </c>
      <c r="G9044" s="26" t="s">
        <v>9586</v>
      </c>
      <c r="H9044" s="26" t="s">
        <v>1122</v>
      </c>
      <c r="I9044" s="26" t="s">
        <v>10135</v>
      </c>
      <c r="J9044" s="26" t="s">
        <v>1852</v>
      </c>
      <c r="K9044" s="26" t="s">
        <v>9582</v>
      </c>
      <c r="L9044" s="26" t="s">
        <v>38520</v>
      </c>
      <c r="M9044" s="26">
        <v>380574451996</v>
      </c>
      <c r="N9044" s="26">
        <v>523255100</v>
      </c>
    </row>
    <row r="9045" spans="1:14">
      <c r="A9045" s="26" t="s">
        <v>4928</v>
      </c>
      <c r="B9045" s="26" t="s">
        <v>4924</v>
      </c>
      <c r="C9045" s="26">
        <v>20763591</v>
      </c>
      <c r="D9045" s="26" t="s">
        <v>780</v>
      </c>
      <c r="E9045" s="26" t="s">
        <v>38521</v>
      </c>
      <c r="F9045" s="26" t="s">
        <v>38522</v>
      </c>
      <c r="G9045" s="26" t="s">
        <v>9601</v>
      </c>
      <c r="H9045" s="26" t="s">
        <v>735</v>
      </c>
      <c r="J9045" s="26" t="s">
        <v>4920</v>
      </c>
      <c r="K9045" s="26" t="s">
        <v>9597</v>
      </c>
      <c r="L9045" s="26" t="s">
        <v>38523</v>
      </c>
      <c r="M9045" s="26">
        <v>760649701292</v>
      </c>
      <c r="N9045" s="26">
        <v>4610300000</v>
      </c>
    </row>
    <row r="9046" spans="1:14">
      <c r="A9046" s="26" t="s">
        <v>5994</v>
      </c>
      <c r="B9046" s="26" t="s">
        <v>5995</v>
      </c>
      <c r="C9046" s="26">
        <v>31822150</v>
      </c>
      <c r="D9046" s="26" t="s">
        <v>1701</v>
      </c>
      <c r="E9046" s="26" t="s">
        <v>38524</v>
      </c>
      <c r="F9046" s="26" t="s">
        <v>38525</v>
      </c>
      <c r="G9046" s="26" t="s">
        <v>9601</v>
      </c>
      <c r="H9046" s="26" t="s">
        <v>835</v>
      </c>
      <c r="J9046" s="26" t="s">
        <v>38526</v>
      </c>
      <c r="K9046" s="26" t="s">
        <v>9582</v>
      </c>
      <c r="L9046" s="26" t="s">
        <v>38527</v>
      </c>
      <c r="M9046" s="26">
        <v>380512632003</v>
      </c>
      <c r="N9046" s="26">
        <v>4823355302</v>
      </c>
    </row>
    <row r="9047" spans="1:14">
      <c r="A9047" s="26" t="s">
        <v>6518</v>
      </c>
      <c r="B9047" s="26" t="s">
        <v>6519</v>
      </c>
      <c r="C9047" s="26">
        <v>38534606</v>
      </c>
      <c r="D9047" s="26" t="s">
        <v>24</v>
      </c>
      <c r="E9047" s="26" t="s">
        <v>38528</v>
      </c>
      <c r="F9047" s="26" t="s">
        <v>38529</v>
      </c>
      <c r="G9047" s="26" t="s">
        <v>9591</v>
      </c>
      <c r="H9047" s="26" t="s">
        <v>885</v>
      </c>
      <c r="J9047" s="26" t="s">
        <v>1533</v>
      </c>
      <c r="K9047" s="26" t="s">
        <v>9582</v>
      </c>
      <c r="L9047" s="26" t="s">
        <v>38530</v>
      </c>
      <c r="M9047" s="26">
        <v>761360040606</v>
      </c>
      <c r="N9047" s="26">
        <v>521083409</v>
      </c>
    </row>
    <row r="9048" spans="1:14">
      <c r="A9048" s="26" t="s">
        <v>6111</v>
      </c>
      <c r="B9048" s="26" t="s">
        <v>6112</v>
      </c>
      <c r="C9048" s="26">
        <v>38661186</v>
      </c>
      <c r="D9048" s="26" t="s">
        <v>24</v>
      </c>
      <c r="E9048" s="26" t="s">
        <v>38531</v>
      </c>
      <c r="F9048" s="26" t="s">
        <v>38532</v>
      </c>
      <c r="G9048" s="26" t="s">
        <v>9591</v>
      </c>
      <c r="H9048" s="26" t="s">
        <v>885</v>
      </c>
      <c r="I9048" s="26" t="s">
        <v>10457</v>
      </c>
      <c r="J9048" s="26" t="s">
        <v>886</v>
      </c>
      <c r="K9048" s="26" t="s">
        <v>9597</v>
      </c>
      <c r="L9048" s="26" t="s">
        <v>38003</v>
      </c>
      <c r="M9048" s="26">
        <v>380978106332</v>
      </c>
      <c r="N9048" s="26">
        <v>5120410100</v>
      </c>
    </row>
    <row r="9049" spans="1:14">
      <c r="A9049" s="26" t="s">
        <v>3927</v>
      </c>
      <c r="B9049" s="26" t="s">
        <v>3928</v>
      </c>
      <c r="C9049" s="26">
        <v>38542239</v>
      </c>
      <c r="D9049" s="26" t="s">
        <v>24</v>
      </c>
      <c r="E9049" s="26" t="s">
        <v>38533</v>
      </c>
      <c r="F9049" s="26" t="s">
        <v>38534</v>
      </c>
      <c r="G9049" s="26" t="s">
        <v>9591</v>
      </c>
      <c r="H9049" s="26" t="s">
        <v>468</v>
      </c>
      <c r="I9049" s="26" t="s">
        <v>10158</v>
      </c>
      <c r="J9049" s="26" t="s">
        <v>38535</v>
      </c>
      <c r="K9049" s="26" t="s">
        <v>9582</v>
      </c>
      <c r="L9049" s="26" t="s">
        <v>38536</v>
      </c>
      <c r="M9049" s="26">
        <v>380667754966</v>
      </c>
      <c r="N9049" s="26">
        <v>2325555114</v>
      </c>
    </row>
    <row r="9050" spans="1:14">
      <c r="A9050" s="26" t="s">
        <v>9044</v>
      </c>
      <c r="B9050" s="26" t="s">
        <v>9045</v>
      </c>
      <c r="C9050" s="26">
        <v>38990598</v>
      </c>
      <c r="D9050" s="26" t="s">
        <v>24</v>
      </c>
      <c r="E9050" s="26" t="s">
        <v>38537</v>
      </c>
      <c r="F9050" s="26" t="s">
        <v>38538</v>
      </c>
      <c r="G9050" s="26" t="s">
        <v>9586</v>
      </c>
      <c r="H9050" s="26" t="s">
        <v>1401</v>
      </c>
      <c r="I9050" s="26" t="s">
        <v>10821</v>
      </c>
      <c r="J9050" s="26" t="s">
        <v>13927</v>
      </c>
      <c r="K9050" s="26" t="s">
        <v>9582</v>
      </c>
      <c r="L9050" s="26" t="s">
        <v>38539</v>
      </c>
      <c r="M9050" s="26">
        <v>380676392453</v>
      </c>
      <c r="N9050" s="26">
        <v>1221884001</v>
      </c>
    </row>
    <row r="9051" spans="1:14">
      <c r="A9051" s="26" t="s">
        <v>2373</v>
      </c>
      <c r="B9051" s="26" t="s">
        <v>2374</v>
      </c>
      <c r="C9051" s="26">
        <v>1984607</v>
      </c>
      <c r="D9051" s="26" t="s">
        <v>780</v>
      </c>
      <c r="E9051" s="26" t="s">
        <v>38540</v>
      </c>
      <c r="F9051" s="26" t="s">
        <v>38541</v>
      </c>
      <c r="G9051" s="26" t="s">
        <v>9601</v>
      </c>
      <c r="H9051" s="26" t="s">
        <v>133</v>
      </c>
      <c r="I9051" s="26" t="s">
        <v>146</v>
      </c>
      <c r="J9051" s="26" t="s">
        <v>146</v>
      </c>
      <c r="K9051" s="26" t="s">
        <v>9597</v>
      </c>
      <c r="L9051" s="26" t="s">
        <v>38542</v>
      </c>
      <c r="M9051" s="26">
        <v>380567671810</v>
      </c>
      <c r="N9051" s="26">
        <v>1210100000</v>
      </c>
    </row>
    <row r="9052" spans="1:14">
      <c r="A9052" s="26" t="s">
        <v>7452</v>
      </c>
      <c r="B9052" s="26" t="s">
        <v>7453</v>
      </c>
      <c r="C9052" s="26">
        <v>3083133</v>
      </c>
      <c r="D9052" s="26" t="s">
        <v>24</v>
      </c>
      <c r="E9052" s="26" t="s">
        <v>38543</v>
      </c>
      <c r="F9052" s="26" t="s">
        <v>25533</v>
      </c>
      <c r="G9052" s="26" t="s">
        <v>9586</v>
      </c>
      <c r="H9052" s="26" t="s">
        <v>1025</v>
      </c>
      <c r="J9052" s="26" t="s">
        <v>1065</v>
      </c>
      <c r="K9052" s="26" t="s">
        <v>9597</v>
      </c>
      <c r="L9052" s="26" t="s">
        <v>11605</v>
      </c>
      <c r="M9052" s="26">
        <v>761047362323</v>
      </c>
      <c r="N9052" s="26">
        <v>5910100000</v>
      </c>
    </row>
    <row r="9053" spans="1:14">
      <c r="A9053" s="26" t="s">
        <v>4932</v>
      </c>
      <c r="B9053" s="26" t="s">
        <v>4933</v>
      </c>
      <c r="C9053" s="26">
        <v>1998226</v>
      </c>
      <c r="D9053" s="26" t="s">
        <v>24</v>
      </c>
      <c r="E9053" s="26" t="s">
        <v>38544</v>
      </c>
      <c r="F9053" s="26" t="s">
        <v>38545</v>
      </c>
      <c r="G9053" s="26" t="s">
        <v>9586</v>
      </c>
      <c r="H9053" s="26" t="s">
        <v>735</v>
      </c>
      <c r="I9053" s="26" t="s">
        <v>15124</v>
      </c>
      <c r="J9053" s="26" t="s">
        <v>38546</v>
      </c>
      <c r="K9053" s="26" t="s">
        <v>9582</v>
      </c>
      <c r="L9053" s="26" t="s">
        <v>38547</v>
      </c>
      <c r="M9053" s="26">
        <v>380326635122</v>
      </c>
      <c r="N9053" s="26">
        <v>4620388801</v>
      </c>
    </row>
    <row r="9054" spans="1:14">
      <c r="A9054" s="26" t="s">
        <v>6822</v>
      </c>
      <c r="B9054" s="26" t="s">
        <v>6823</v>
      </c>
      <c r="C9054" s="26">
        <v>38503012</v>
      </c>
      <c r="D9054" s="26" t="s">
        <v>1701</v>
      </c>
      <c r="E9054" s="26" t="s">
        <v>38548</v>
      </c>
      <c r="F9054" s="26" t="s">
        <v>38549</v>
      </c>
      <c r="G9054" s="26" t="s">
        <v>9601</v>
      </c>
      <c r="H9054" s="26" t="s">
        <v>949</v>
      </c>
      <c r="I9054" s="26" t="s">
        <v>10130</v>
      </c>
      <c r="J9054" s="26" t="s">
        <v>6573</v>
      </c>
      <c r="K9054" s="26" t="s">
        <v>9606</v>
      </c>
      <c r="L9054" s="26" t="s">
        <v>24910</v>
      </c>
      <c r="M9054" s="26">
        <v>380503097261</v>
      </c>
      <c r="N9054" s="26">
        <v>5320255100</v>
      </c>
    </row>
    <row r="9055" spans="1:14">
      <c r="A9055" s="26" t="s">
        <v>3218</v>
      </c>
      <c r="B9055" s="26" t="s">
        <v>3219</v>
      </c>
      <c r="C9055" s="26">
        <v>38796636</v>
      </c>
      <c r="D9055" s="26" t="s">
        <v>24</v>
      </c>
      <c r="E9055" s="26" t="s">
        <v>38550</v>
      </c>
      <c r="F9055" s="26" t="s">
        <v>38551</v>
      </c>
      <c r="G9055" s="26" t="s">
        <v>9586</v>
      </c>
      <c r="H9055" s="26" t="s">
        <v>375</v>
      </c>
      <c r="I9055" s="26" t="s">
        <v>11784</v>
      </c>
      <c r="J9055" s="26" t="s">
        <v>38552</v>
      </c>
      <c r="K9055" s="26" t="s">
        <v>9582</v>
      </c>
      <c r="L9055" s="26" t="s">
        <v>38553</v>
      </c>
      <c r="M9055" s="26">
        <v>380971271801</v>
      </c>
      <c r="N9055" s="26">
        <v>1824210176</v>
      </c>
    </row>
    <row r="9056" spans="1:14">
      <c r="A9056" s="26" t="s">
        <v>1787</v>
      </c>
      <c r="B9056" s="26" t="s">
        <v>1788</v>
      </c>
      <c r="C9056" s="26">
        <v>37084458</v>
      </c>
      <c r="D9056" s="26" t="s">
        <v>24</v>
      </c>
      <c r="E9056" s="26" t="s">
        <v>38554</v>
      </c>
      <c r="F9056" s="26" t="s">
        <v>38555</v>
      </c>
      <c r="G9056" s="26" t="s">
        <v>9579</v>
      </c>
      <c r="H9056" s="26" t="s">
        <v>27</v>
      </c>
      <c r="I9056" s="26" t="s">
        <v>12789</v>
      </c>
      <c r="J9056" s="26" t="s">
        <v>38556</v>
      </c>
      <c r="K9056" s="26" t="s">
        <v>9582</v>
      </c>
      <c r="L9056" s="26" t="s">
        <v>38557</v>
      </c>
      <c r="M9056" s="26">
        <v>380434026438</v>
      </c>
      <c r="N9056" s="26">
        <v>521984601</v>
      </c>
    </row>
    <row r="9057" spans="1:14">
      <c r="A9057" s="26" t="s">
        <v>1806</v>
      </c>
      <c r="B9057" s="26" t="s">
        <v>1807</v>
      </c>
      <c r="C9057" s="26">
        <v>37472460</v>
      </c>
      <c r="D9057" s="26" t="s">
        <v>24</v>
      </c>
      <c r="E9057" s="26" t="s">
        <v>38558</v>
      </c>
      <c r="F9057" s="26" t="s">
        <v>38559</v>
      </c>
      <c r="G9057" s="26" t="s">
        <v>9586</v>
      </c>
      <c r="H9057" s="26" t="s">
        <v>27</v>
      </c>
      <c r="I9057" s="26" t="s">
        <v>10731</v>
      </c>
      <c r="J9057" s="26" t="s">
        <v>38560</v>
      </c>
      <c r="K9057" s="26" t="s">
        <v>9582</v>
      </c>
      <c r="L9057" s="26" t="s">
        <v>38561</v>
      </c>
      <c r="M9057" s="26">
        <v>761416991389</v>
      </c>
      <c r="N9057" s="26">
        <v>522482601</v>
      </c>
    </row>
    <row r="9058" spans="1:14">
      <c r="A9058" s="26" t="s">
        <v>7082</v>
      </c>
      <c r="B9058" s="26" t="s">
        <v>7083</v>
      </c>
      <c r="C9058" s="26">
        <v>38407717</v>
      </c>
      <c r="D9058" s="26" t="s">
        <v>24</v>
      </c>
      <c r="E9058" s="26" t="s">
        <v>38562</v>
      </c>
      <c r="F9058" s="26" t="s">
        <v>38563</v>
      </c>
      <c r="G9058" s="26" t="s">
        <v>9579</v>
      </c>
      <c r="H9058" s="26" t="s">
        <v>987</v>
      </c>
      <c r="I9058" s="26" t="s">
        <v>10311</v>
      </c>
      <c r="J9058" s="26" t="s">
        <v>31360</v>
      </c>
      <c r="K9058" s="26" t="s">
        <v>9582</v>
      </c>
      <c r="L9058" s="26" t="s">
        <v>38564</v>
      </c>
      <c r="M9058" s="26">
        <v>380971552213</v>
      </c>
      <c r="N9058" s="26">
        <v>523055602</v>
      </c>
    </row>
    <row r="9059" spans="1:14">
      <c r="A9059" s="26" t="s">
        <v>4446</v>
      </c>
      <c r="B9059" s="26" t="s">
        <v>4447</v>
      </c>
      <c r="C9059" s="26">
        <v>38462249</v>
      </c>
      <c r="D9059" s="26" t="s">
        <v>24</v>
      </c>
      <c r="E9059" s="26" t="s">
        <v>38565</v>
      </c>
      <c r="F9059" s="26" t="s">
        <v>38566</v>
      </c>
      <c r="G9059" s="26" t="s">
        <v>9579</v>
      </c>
      <c r="H9059" s="26" t="s">
        <v>576</v>
      </c>
      <c r="I9059" s="26" t="s">
        <v>10867</v>
      </c>
      <c r="J9059" s="26" t="s">
        <v>38567</v>
      </c>
      <c r="K9059" s="26" t="s">
        <v>9582</v>
      </c>
      <c r="L9059" s="26" t="s">
        <v>38568</v>
      </c>
      <c r="M9059" s="26">
        <v>380993013561</v>
      </c>
      <c r="N9059" s="26">
        <v>3221889001</v>
      </c>
    </row>
    <row r="9060" spans="1:14">
      <c r="A9060" s="26" t="s">
        <v>4623</v>
      </c>
      <c r="B9060" s="26" t="s">
        <v>4624</v>
      </c>
      <c r="C9060" s="26">
        <v>13749863</v>
      </c>
      <c r="D9060" s="26" t="s">
        <v>24</v>
      </c>
      <c r="E9060" s="26" t="s">
        <v>38569</v>
      </c>
      <c r="F9060" s="26" t="s">
        <v>9890</v>
      </c>
      <c r="G9060" s="26" t="s">
        <v>9586</v>
      </c>
      <c r="H9060" s="26" t="s">
        <v>670</v>
      </c>
      <c r="J9060" s="26" t="s">
        <v>687</v>
      </c>
      <c r="K9060" s="26" t="s">
        <v>9597</v>
      </c>
      <c r="L9060" s="26" t="s">
        <v>16419</v>
      </c>
      <c r="M9060" s="26">
        <v>380522557898</v>
      </c>
      <c r="N9060" s="26">
        <v>3510100000</v>
      </c>
    </row>
    <row r="9061" spans="1:14">
      <c r="A9061" s="26" t="s">
        <v>7629</v>
      </c>
      <c r="B9061" s="26" t="s">
        <v>7630</v>
      </c>
      <c r="C9061" s="26">
        <v>39511438</v>
      </c>
      <c r="D9061" s="26" t="s">
        <v>24</v>
      </c>
      <c r="E9061" s="26" t="s">
        <v>38570</v>
      </c>
      <c r="F9061" s="26" t="s">
        <v>38571</v>
      </c>
      <c r="G9061" s="26" t="s">
        <v>9579</v>
      </c>
      <c r="H9061" s="26" t="s">
        <v>1088</v>
      </c>
      <c r="I9061" s="26" t="s">
        <v>10469</v>
      </c>
      <c r="J9061" s="26" t="s">
        <v>3394</v>
      </c>
      <c r="K9061" s="26" t="s">
        <v>9582</v>
      </c>
      <c r="L9061" s="26" t="s">
        <v>38572</v>
      </c>
      <c r="M9061" s="26">
        <v>380979819736</v>
      </c>
      <c r="N9061" s="26">
        <v>523782001</v>
      </c>
    </row>
    <row r="9062" spans="1:14">
      <c r="A9062" s="26" t="s">
        <v>5722</v>
      </c>
      <c r="B9062" s="26" t="s">
        <v>5723</v>
      </c>
      <c r="C9062" s="26">
        <v>1994008</v>
      </c>
      <c r="D9062" s="26" t="s">
        <v>780</v>
      </c>
      <c r="E9062" s="26" t="s">
        <v>38573</v>
      </c>
      <c r="F9062" s="26" t="s">
        <v>38574</v>
      </c>
      <c r="G9062" s="26" t="s">
        <v>9601</v>
      </c>
      <c r="H9062" s="26" t="s">
        <v>799</v>
      </c>
      <c r="J9062" s="26" t="s">
        <v>800</v>
      </c>
      <c r="K9062" s="26" t="s">
        <v>9597</v>
      </c>
      <c r="L9062" s="26" t="s">
        <v>38575</v>
      </c>
      <c r="M9062" s="26">
        <v>380442013470</v>
      </c>
      <c r="N9062" s="26">
        <v>4822784009</v>
      </c>
    </row>
    <row r="9063" spans="1:14">
      <c r="A9063" s="26" t="s">
        <v>7028</v>
      </c>
      <c r="B9063" s="26" t="s">
        <v>7029</v>
      </c>
      <c r="C9063" s="26">
        <v>38593656</v>
      </c>
      <c r="D9063" s="26" t="s">
        <v>24</v>
      </c>
      <c r="E9063" s="26" t="s">
        <v>38576</v>
      </c>
      <c r="F9063" s="26" t="s">
        <v>38577</v>
      </c>
      <c r="G9063" s="26" t="s">
        <v>9586</v>
      </c>
      <c r="H9063" s="26" t="s">
        <v>987</v>
      </c>
      <c r="J9063" s="26" t="s">
        <v>38578</v>
      </c>
      <c r="K9063" s="26" t="s">
        <v>9582</v>
      </c>
      <c r="L9063" s="26" t="s">
        <v>38579</v>
      </c>
      <c r="M9063" s="26">
        <v>761626699262</v>
      </c>
      <c r="N9063" s="26">
        <v>5622280701</v>
      </c>
    </row>
    <row r="9064" spans="1:14">
      <c r="A9064" s="26" t="s">
        <v>2796</v>
      </c>
      <c r="B9064" s="26" t="s">
        <v>2797</v>
      </c>
      <c r="C9064" s="26">
        <v>37980245</v>
      </c>
      <c r="D9064" s="26" t="s">
        <v>24</v>
      </c>
      <c r="E9064" s="26" t="s">
        <v>38580</v>
      </c>
      <c r="F9064" s="26" t="s">
        <v>38581</v>
      </c>
      <c r="G9064" s="26" t="s">
        <v>9586</v>
      </c>
      <c r="H9064" s="26" t="s">
        <v>258</v>
      </c>
      <c r="I9064" s="26" t="s">
        <v>12995</v>
      </c>
      <c r="J9064" s="26" t="s">
        <v>6189</v>
      </c>
      <c r="K9064" s="26" t="s">
        <v>9582</v>
      </c>
      <c r="L9064" s="26" t="s">
        <v>38582</v>
      </c>
      <c r="M9064" s="26">
        <v>380666030037</v>
      </c>
      <c r="N9064" s="26">
        <v>122755301</v>
      </c>
    </row>
    <row r="9065" spans="1:14">
      <c r="A9065" s="26" t="s">
        <v>3151</v>
      </c>
      <c r="B9065" s="26" t="s">
        <v>3152</v>
      </c>
      <c r="C9065" s="26">
        <v>41382677</v>
      </c>
      <c r="D9065" s="26" t="s">
        <v>24</v>
      </c>
      <c r="E9065" s="26" t="s">
        <v>38583</v>
      </c>
      <c r="F9065" s="26" t="s">
        <v>10430</v>
      </c>
      <c r="G9065" s="26" t="s">
        <v>9579</v>
      </c>
      <c r="H9065" s="26" t="s">
        <v>375</v>
      </c>
      <c r="I9065" s="26" t="s">
        <v>12674</v>
      </c>
      <c r="J9065" s="26" t="s">
        <v>38584</v>
      </c>
      <c r="K9065" s="26" t="s">
        <v>9582</v>
      </c>
      <c r="L9065" s="26" t="s">
        <v>38585</v>
      </c>
      <c r="M9065" s="26">
        <v>380412489441</v>
      </c>
      <c r="N9065" s="26">
        <v>1822086802</v>
      </c>
    </row>
    <row r="9066" spans="1:14">
      <c r="A9066" s="26" t="s">
        <v>7702</v>
      </c>
      <c r="B9066" s="26" t="s">
        <v>7703</v>
      </c>
      <c r="C9066" s="26">
        <v>40286485</v>
      </c>
      <c r="D9066" s="26" t="s">
        <v>24</v>
      </c>
      <c r="E9066" s="26" t="s">
        <v>38586</v>
      </c>
      <c r="F9066" s="26" t="s">
        <v>38587</v>
      </c>
      <c r="G9066" s="26" t="s">
        <v>9586</v>
      </c>
      <c r="H9066" s="26" t="s">
        <v>1088</v>
      </c>
      <c r="I9066" s="26" t="s">
        <v>9743</v>
      </c>
      <c r="J9066" s="26" t="s">
        <v>18533</v>
      </c>
      <c r="K9066" s="26" t="s">
        <v>9582</v>
      </c>
      <c r="L9066" s="26" t="s">
        <v>38588</v>
      </c>
      <c r="M9066" s="26">
        <v>380964626768</v>
      </c>
      <c r="N9066" s="26">
        <v>521984202</v>
      </c>
    </row>
    <row r="9067" spans="1:14">
      <c r="A9067" s="26" t="s">
        <v>3230</v>
      </c>
      <c r="B9067" s="26" t="s">
        <v>3231</v>
      </c>
      <c r="C9067" s="26">
        <v>38562298</v>
      </c>
      <c r="D9067" s="26" t="s">
        <v>24</v>
      </c>
      <c r="E9067" s="26" t="s">
        <v>38589</v>
      </c>
      <c r="F9067" s="26" t="s">
        <v>38590</v>
      </c>
      <c r="G9067" s="26" t="s">
        <v>9591</v>
      </c>
      <c r="H9067" s="26" t="s">
        <v>375</v>
      </c>
      <c r="I9067" s="26" t="s">
        <v>9592</v>
      </c>
      <c r="J9067" s="26" t="s">
        <v>38591</v>
      </c>
      <c r="K9067" s="26" t="s">
        <v>9582</v>
      </c>
      <c r="L9067" s="26" t="s">
        <v>38592</v>
      </c>
      <c r="M9067" s="26">
        <v>380969080664</v>
      </c>
      <c r="N9067" s="26">
        <v>1824410153</v>
      </c>
    </row>
    <row r="9068" spans="1:14">
      <c r="A9068" s="26" t="s">
        <v>1998</v>
      </c>
      <c r="B9068" s="26" t="s">
        <v>1999</v>
      </c>
      <c r="C9068" s="26">
        <v>1982940</v>
      </c>
      <c r="D9068" s="26" t="s">
        <v>24</v>
      </c>
      <c r="E9068" s="26" t="s">
        <v>38593</v>
      </c>
      <c r="F9068" s="26" t="s">
        <v>38594</v>
      </c>
      <c r="G9068" s="26" t="s">
        <v>9586</v>
      </c>
      <c r="H9068" s="26" t="s">
        <v>103</v>
      </c>
      <c r="I9068" s="26" t="s">
        <v>11165</v>
      </c>
      <c r="J9068" s="26" t="s">
        <v>38595</v>
      </c>
      <c r="K9068" s="26" t="s">
        <v>9582</v>
      </c>
      <c r="L9068" s="26" t="s">
        <v>38596</v>
      </c>
      <c r="M9068" s="26">
        <v>380335271515</v>
      </c>
      <c r="N9068" s="26">
        <v>722182408</v>
      </c>
    </row>
    <row r="9069" spans="1:14">
      <c r="A9069" s="26" t="s">
        <v>3036</v>
      </c>
      <c r="B9069" s="26" t="s">
        <v>3037</v>
      </c>
      <c r="C9069" s="26">
        <v>43163322</v>
      </c>
      <c r="D9069" s="26" t="s">
        <v>24</v>
      </c>
      <c r="E9069" s="26" t="s">
        <v>38597</v>
      </c>
      <c r="F9069" s="26" t="s">
        <v>38598</v>
      </c>
      <c r="G9069" s="26" t="s">
        <v>9586</v>
      </c>
      <c r="H9069" s="26" t="s">
        <v>258</v>
      </c>
      <c r="I9069" s="26" t="s">
        <v>10945</v>
      </c>
      <c r="J9069" s="26" t="s">
        <v>38599</v>
      </c>
      <c r="K9069" s="26" t="s">
        <v>9582</v>
      </c>
      <c r="L9069" s="26" t="s">
        <v>38600</v>
      </c>
      <c r="M9069" s="26">
        <v>380664720560</v>
      </c>
      <c r="N9069" s="26">
        <v>1422083301</v>
      </c>
    </row>
    <row r="9070" spans="1:14">
      <c r="A9070" s="26" t="s">
        <v>2759</v>
      </c>
      <c r="B9070" s="26" t="s">
        <v>2760</v>
      </c>
      <c r="C9070" s="26">
        <v>37677525</v>
      </c>
      <c r="D9070" s="26" t="s">
        <v>24</v>
      </c>
      <c r="E9070" s="26" t="s">
        <v>38601</v>
      </c>
      <c r="F9070" s="26" t="s">
        <v>38602</v>
      </c>
      <c r="G9070" s="26" t="s">
        <v>9586</v>
      </c>
      <c r="H9070" s="26" t="s">
        <v>133</v>
      </c>
      <c r="I9070" s="26" t="s">
        <v>11507</v>
      </c>
      <c r="J9070" s="26" t="s">
        <v>16186</v>
      </c>
      <c r="K9070" s="26" t="s">
        <v>9582</v>
      </c>
      <c r="L9070" s="26" t="s">
        <v>38603</v>
      </c>
      <c r="M9070" s="26">
        <v>380950608106</v>
      </c>
      <c r="N9070" s="26">
        <v>1222985201</v>
      </c>
    </row>
    <row r="9071" spans="1:14">
      <c r="A9071" s="26" t="s">
        <v>1929</v>
      </c>
      <c r="B9071" s="26" t="s">
        <v>1930</v>
      </c>
      <c r="C9071" s="26">
        <v>41164790</v>
      </c>
      <c r="D9071" s="26" t="s">
        <v>24</v>
      </c>
      <c r="E9071" s="26" t="s">
        <v>38604</v>
      </c>
      <c r="F9071" s="26" t="s">
        <v>38605</v>
      </c>
      <c r="G9071" s="26" t="s">
        <v>9586</v>
      </c>
      <c r="H9071" s="26" t="s">
        <v>27</v>
      </c>
      <c r="I9071" s="26" t="s">
        <v>11695</v>
      </c>
      <c r="J9071" s="26" t="s">
        <v>1931</v>
      </c>
      <c r="K9071" s="26" t="s">
        <v>9582</v>
      </c>
      <c r="L9071" s="26" t="s">
        <v>38606</v>
      </c>
      <c r="M9071" s="26">
        <v>380433232438</v>
      </c>
      <c r="N9071" s="26">
        <v>521085213</v>
      </c>
    </row>
    <row r="9072" spans="1:14">
      <c r="A9072" s="26" t="s">
        <v>3361</v>
      </c>
      <c r="B9072" s="26" t="s">
        <v>3362</v>
      </c>
      <c r="C9072" s="26">
        <v>38236420</v>
      </c>
      <c r="D9072" s="26" t="s">
        <v>24</v>
      </c>
      <c r="E9072" s="26" t="s">
        <v>38607</v>
      </c>
      <c r="F9072" s="26" t="s">
        <v>38608</v>
      </c>
      <c r="G9072" s="26" t="s">
        <v>9586</v>
      </c>
      <c r="H9072" s="26" t="s">
        <v>392</v>
      </c>
      <c r="I9072" s="26" t="s">
        <v>12978</v>
      </c>
      <c r="J9072" s="26" t="s">
        <v>38609</v>
      </c>
      <c r="K9072" s="26" t="s">
        <v>9582</v>
      </c>
      <c r="L9072" s="26" t="s">
        <v>38610</v>
      </c>
      <c r="M9072" s="26">
        <v>380313177641</v>
      </c>
      <c r="N9072" s="26">
        <v>2122786201</v>
      </c>
    </row>
    <row r="9073" spans="1:14">
      <c r="A9073" s="26" t="s">
        <v>6599</v>
      </c>
      <c r="B9073" s="26" t="s">
        <v>6600</v>
      </c>
      <c r="C9073" s="26">
        <v>38540913</v>
      </c>
      <c r="D9073" s="26" t="s">
        <v>24</v>
      </c>
      <c r="E9073" s="26" t="s">
        <v>38611</v>
      </c>
      <c r="F9073" s="26" t="s">
        <v>38612</v>
      </c>
      <c r="G9073" s="26" t="s">
        <v>9579</v>
      </c>
      <c r="H9073" s="26" t="s">
        <v>949</v>
      </c>
      <c r="I9073" s="26" t="s">
        <v>9580</v>
      </c>
      <c r="J9073" s="26" t="s">
        <v>11036</v>
      </c>
      <c r="K9073" s="26" t="s">
        <v>9582</v>
      </c>
      <c r="L9073" s="26" t="s">
        <v>38613</v>
      </c>
      <c r="M9073" s="26">
        <v>380995607518</v>
      </c>
      <c r="N9073" s="26">
        <v>122083601</v>
      </c>
    </row>
    <row r="9074" spans="1:14">
      <c r="A9074" s="26" t="s">
        <v>7643</v>
      </c>
      <c r="B9074" s="26" t="s">
        <v>7644</v>
      </c>
      <c r="C9074" s="26">
        <v>2000748</v>
      </c>
      <c r="D9074" s="26" t="s">
        <v>780</v>
      </c>
      <c r="E9074" s="26" t="s">
        <v>38614</v>
      </c>
      <c r="F9074" s="26" t="s">
        <v>10114</v>
      </c>
      <c r="G9074" s="26" t="s">
        <v>9601</v>
      </c>
      <c r="H9074" s="26" t="s">
        <v>1088</v>
      </c>
      <c r="I9074" s="26" t="s">
        <v>11850</v>
      </c>
      <c r="J9074" s="26" t="s">
        <v>7641</v>
      </c>
      <c r="K9074" s="26" t="s">
        <v>9597</v>
      </c>
      <c r="L9074" s="26" t="s">
        <v>38615</v>
      </c>
      <c r="M9074" s="26">
        <v>380354022429</v>
      </c>
      <c r="N9074" s="26">
        <v>5623885807</v>
      </c>
    </row>
    <row r="9075" spans="1:14">
      <c r="A9075" s="26" t="s">
        <v>8685</v>
      </c>
      <c r="B9075" s="26" t="s">
        <v>8686</v>
      </c>
      <c r="C9075" s="26">
        <v>2004350</v>
      </c>
      <c r="D9075" s="26" t="s">
        <v>780</v>
      </c>
      <c r="E9075" s="26" t="s">
        <v>38616</v>
      </c>
      <c r="F9075" s="26" t="s">
        <v>38617</v>
      </c>
      <c r="G9075" s="26" t="s">
        <v>9601</v>
      </c>
      <c r="H9075" s="26" t="s">
        <v>1308</v>
      </c>
      <c r="J9075" s="26" t="s">
        <v>1345</v>
      </c>
      <c r="K9075" s="26" t="s">
        <v>9597</v>
      </c>
      <c r="L9075" s="26" t="s">
        <v>38618</v>
      </c>
      <c r="M9075" s="26">
        <v>380385542974</v>
      </c>
      <c r="N9075" s="26">
        <v>6822710100</v>
      </c>
    </row>
    <row r="9076" spans="1:14">
      <c r="A9076" s="26" t="s">
        <v>4864</v>
      </c>
      <c r="B9076" s="26" t="s">
        <v>4865</v>
      </c>
      <c r="C9076" s="26">
        <v>1983789</v>
      </c>
      <c r="D9076" s="26" t="s">
        <v>780</v>
      </c>
      <c r="E9076" s="26" t="s">
        <v>38619</v>
      </c>
      <c r="F9076" s="26" t="s">
        <v>38620</v>
      </c>
      <c r="G9076" s="26" t="s">
        <v>9601</v>
      </c>
      <c r="H9076" s="26" t="s">
        <v>711</v>
      </c>
      <c r="J9076" s="26" t="s">
        <v>727</v>
      </c>
      <c r="K9076" s="26" t="s">
        <v>9597</v>
      </c>
      <c r="L9076" s="26" t="s">
        <v>38621</v>
      </c>
      <c r="M9076" s="26">
        <v>380645244151</v>
      </c>
      <c r="N9076" s="26">
        <v>4412900000</v>
      </c>
    </row>
    <row r="9077" spans="1:14">
      <c r="A9077" s="26" t="s">
        <v>7981</v>
      </c>
      <c r="B9077" s="26" t="s">
        <v>7966</v>
      </c>
      <c r="C9077" s="26">
        <v>40199749</v>
      </c>
      <c r="D9077" s="26" t="s">
        <v>780</v>
      </c>
      <c r="E9077" s="26" t="s">
        <v>38622</v>
      </c>
      <c r="F9077" s="26" t="s">
        <v>13989</v>
      </c>
      <c r="G9077" s="26" t="s">
        <v>9601</v>
      </c>
      <c r="H9077" s="26" t="s">
        <v>1122</v>
      </c>
      <c r="J9077" s="26" t="s">
        <v>1210</v>
      </c>
      <c r="K9077" s="26" t="s">
        <v>9597</v>
      </c>
      <c r="L9077" s="26" t="s">
        <v>13983</v>
      </c>
      <c r="M9077" s="26">
        <v>380574522611</v>
      </c>
      <c r="N9077" s="26">
        <v>524884501</v>
      </c>
    </row>
    <row r="9078" spans="1:14">
      <c r="A9078" s="26" t="s">
        <v>4362</v>
      </c>
      <c r="B9078" s="26" t="s">
        <v>4363</v>
      </c>
      <c r="C9078" s="26">
        <v>42081684</v>
      </c>
      <c r="D9078" s="26" t="s">
        <v>24</v>
      </c>
      <c r="E9078" s="26" t="s">
        <v>38623</v>
      </c>
      <c r="F9078" s="26" t="s">
        <v>38624</v>
      </c>
      <c r="G9078" s="26" t="s">
        <v>9586</v>
      </c>
      <c r="H9078" s="26" t="s">
        <v>576</v>
      </c>
      <c r="I9078" s="26" t="s">
        <v>14945</v>
      </c>
      <c r="J9078" s="26" t="s">
        <v>38625</v>
      </c>
      <c r="K9078" s="26" t="s">
        <v>9582</v>
      </c>
      <c r="L9078" s="26" t="s">
        <v>38626</v>
      </c>
      <c r="M9078" s="26">
        <v>761349389097</v>
      </c>
      <c r="N9078" s="26">
        <v>1224286703</v>
      </c>
    </row>
    <row r="9079" spans="1:14">
      <c r="A9079" s="26" t="s">
        <v>7865</v>
      </c>
      <c r="B9079" s="26" t="s">
        <v>7866</v>
      </c>
      <c r="C9079" s="26">
        <v>38916537</v>
      </c>
      <c r="D9079" s="26" t="s">
        <v>24</v>
      </c>
      <c r="E9079" s="26" t="s">
        <v>38627</v>
      </c>
      <c r="F9079" s="26" t="s">
        <v>38628</v>
      </c>
      <c r="G9079" s="26" t="s">
        <v>9586</v>
      </c>
      <c r="H9079" s="26" t="s">
        <v>1122</v>
      </c>
      <c r="I9079" s="26" t="s">
        <v>10639</v>
      </c>
      <c r="J9079" s="26" t="s">
        <v>38629</v>
      </c>
      <c r="K9079" s="26" t="s">
        <v>9582</v>
      </c>
      <c r="L9079" s="26" t="s">
        <v>38630</v>
      </c>
      <c r="M9079" s="26">
        <v>380575865231</v>
      </c>
      <c r="N9079" s="26">
        <v>6320888501</v>
      </c>
    </row>
    <row r="9080" spans="1:14">
      <c r="A9080" s="26" t="s">
        <v>6742</v>
      </c>
      <c r="B9080" s="26" t="s">
        <v>6743</v>
      </c>
      <c r="C9080" s="26">
        <v>38487180</v>
      </c>
      <c r="D9080" s="26" t="s">
        <v>24</v>
      </c>
      <c r="E9080" s="26" t="s">
        <v>38631</v>
      </c>
      <c r="F9080" s="26" t="s">
        <v>38632</v>
      </c>
      <c r="G9080" s="26" t="s">
        <v>9579</v>
      </c>
      <c r="H9080" s="26" t="s">
        <v>949</v>
      </c>
      <c r="I9080" s="26" t="s">
        <v>13044</v>
      </c>
      <c r="J9080" s="26" t="s">
        <v>38633</v>
      </c>
      <c r="K9080" s="26" t="s">
        <v>9582</v>
      </c>
      <c r="L9080" s="26" t="s">
        <v>38634</v>
      </c>
      <c r="M9080" s="26">
        <v>380536495111</v>
      </c>
      <c r="N9080" s="26">
        <v>5323087201</v>
      </c>
    </row>
    <row r="9081" spans="1:14">
      <c r="A9081" s="26" t="s">
        <v>3230</v>
      </c>
      <c r="B9081" s="26" t="s">
        <v>3231</v>
      </c>
      <c r="C9081" s="26">
        <v>38562298</v>
      </c>
      <c r="D9081" s="26" t="s">
        <v>24</v>
      </c>
      <c r="E9081" s="26" t="s">
        <v>38635</v>
      </c>
      <c r="F9081" s="26" t="s">
        <v>38636</v>
      </c>
      <c r="G9081" s="26" t="s">
        <v>9591</v>
      </c>
      <c r="H9081" s="26" t="s">
        <v>375</v>
      </c>
      <c r="I9081" s="26" t="s">
        <v>9592</v>
      </c>
      <c r="J9081" s="26" t="s">
        <v>38637</v>
      </c>
      <c r="K9081" s="26" t="s">
        <v>9582</v>
      </c>
      <c r="L9081" s="26" t="s">
        <v>38638</v>
      </c>
      <c r="M9081" s="26">
        <v>380680523761</v>
      </c>
      <c r="N9081" s="26" t="e">
        <v>#N/A</v>
      </c>
    </row>
    <row r="9082" spans="1:14">
      <c r="A9082" s="26" t="s">
        <v>4774</v>
      </c>
      <c r="B9082" s="26" t="s">
        <v>4775</v>
      </c>
      <c r="C9082" s="26">
        <v>37336085</v>
      </c>
      <c r="D9082" s="26" t="s">
        <v>24</v>
      </c>
      <c r="E9082" s="26" t="s">
        <v>38639</v>
      </c>
      <c r="F9082" s="26" t="s">
        <v>38640</v>
      </c>
      <c r="G9082" s="26" t="s">
        <v>9579</v>
      </c>
      <c r="H9082" s="26" t="s">
        <v>711</v>
      </c>
      <c r="I9082" s="26" t="s">
        <v>15378</v>
      </c>
      <c r="J9082" s="26" t="s">
        <v>38641</v>
      </c>
      <c r="K9082" s="26" t="s">
        <v>9582</v>
      </c>
      <c r="L9082" s="26" t="s">
        <v>38642</v>
      </c>
      <c r="M9082" s="26">
        <v>380983195780</v>
      </c>
      <c r="N9082" s="26">
        <v>4420655116</v>
      </c>
    </row>
    <row r="9083" spans="1:14">
      <c r="A9083" s="26" t="s">
        <v>5338</v>
      </c>
      <c r="B9083" s="26" t="s">
        <v>5337</v>
      </c>
      <c r="C9083" s="26">
        <v>1998035</v>
      </c>
      <c r="D9083" s="26" t="s">
        <v>24</v>
      </c>
      <c r="E9083" s="26" t="s">
        <v>38643</v>
      </c>
      <c r="F9083" s="26" t="s">
        <v>38644</v>
      </c>
      <c r="G9083" s="26" t="s">
        <v>9586</v>
      </c>
      <c r="H9083" s="26" t="s">
        <v>735</v>
      </c>
      <c r="I9083" s="26" t="s">
        <v>12249</v>
      </c>
      <c r="J9083" s="26" t="s">
        <v>778</v>
      </c>
      <c r="K9083" s="26" t="s">
        <v>9597</v>
      </c>
      <c r="L9083" s="26" t="s">
        <v>19459</v>
      </c>
      <c r="M9083" s="26">
        <v>380681364747</v>
      </c>
      <c r="N9083" s="26">
        <v>720886401</v>
      </c>
    </row>
    <row r="9084" spans="1:14">
      <c r="A9084" s="26" t="s">
        <v>7629</v>
      </c>
      <c r="B9084" s="26" t="s">
        <v>7630</v>
      </c>
      <c r="C9084" s="26">
        <v>39511438</v>
      </c>
      <c r="D9084" s="26" t="s">
        <v>24</v>
      </c>
      <c r="E9084" s="26" t="s">
        <v>38645</v>
      </c>
      <c r="F9084" s="26" t="s">
        <v>38646</v>
      </c>
      <c r="G9084" s="26" t="s">
        <v>9579</v>
      </c>
      <c r="H9084" s="26" t="s">
        <v>1088</v>
      </c>
      <c r="I9084" s="26" t="s">
        <v>10469</v>
      </c>
      <c r="J9084" s="26" t="s">
        <v>38647</v>
      </c>
      <c r="K9084" s="26" t="s">
        <v>9582</v>
      </c>
      <c r="L9084" s="26" t="s">
        <v>38648</v>
      </c>
      <c r="M9084" s="26">
        <v>380967854150</v>
      </c>
      <c r="N9084" s="26">
        <v>6122484804</v>
      </c>
    </row>
    <row r="9085" spans="1:14">
      <c r="A9085" s="26" t="s">
        <v>1637</v>
      </c>
      <c r="B9085" s="26" t="s">
        <v>1638</v>
      </c>
      <c r="C9085" s="26">
        <v>3082961</v>
      </c>
      <c r="D9085" s="26" t="s">
        <v>780</v>
      </c>
      <c r="E9085" s="26" t="s">
        <v>38649</v>
      </c>
      <c r="F9085" s="26" t="s">
        <v>38650</v>
      </c>
      <c r="G9085" s="26" t="s">
        <v>9601</v>
      </c>
      <c r="H9085" s="26" t="s">
        <v>27</v>
      </c>
      <c r="J9085" s="26" t="s">
        <v>36</v>
      </c>
      <c r="K9085" s="26" t="s">
        <v>9597</v>
      </c>
      <c r="L9085" s="26" t="s">
        <v>21632</v>
      </c>
      <c r="M9085" s="26">
        <v>380432563518</v>
      </c>
      <c r="N9085" s="26">
        <v>510100000</v>
      </c>
    </row>
    <row r="9086" spans="1:14">
      <c r="A9086" s="26" t="s">
        <v>5040</v>
      </c>
      <c r="B9086" s="26" t="s">
        <v>5036</v>
      </c>
      <c r="C9086" s="26">
        <v>1996208</v>
      </c>
      <c r="D9086" s="26" t="s">
        <v>24</v>
      </c>
      <c r="E9086" s="26" t="s">
        <v>38651</v>
      </c>
      <c r="F9086" s="26" t="s">
        <v>38652</v>
      </c>
      <c r="G9086" s="26" t="s">
        <v>9579</v>
      </c>
      <c r="H9086" s="26" t="s">
        <v>735</v>
      </c>
      <c r="I9086" s="26" t="s">
        <v>9605</v>
      </c>
      <c r="J9086" s="26" t="s">
        <v>16030</v>
      </c>
      <c r="K9086" s="26" t="s">
        <v>9582</v>
      </c>
      <c r="L9086" s="26" t="s">
        <v>38653</v>
      </c>
      <c r="M9086" s="26">
        <v>380975880858</v>
      </c>
      <c r="N9086" s="26">
        <v>723687302</v>
      </c>
    </row>
    <row r="9087" spans="1:14">
      <c r="A9087" s="26" t="s">
        <v>3294</v>
      </c>
      <c r="B9087" s="26" t="s">
        <v>3295</v>
      </c>
      <c r="C9087" s="26">
        <v>40393782</v>
      </c>
      <c r="D9087" s="26" t="s">
        <v>24</v>
      </c>
      <c r="E9087" s="26" t="s">
        <v>38654</v>
      </c>
      <c r="F9087" s="26" t="s">
        <v>38655</v>
      </c>
      <c r="G9087" s="26" t="s">
        <v>9586</v>
      </c>
      <c r="H9087" s="26" t="s">
        <v>375</v>
      </c>
      <c r="I9087" s="26" t="s">
        <v>12674</v>
      </c>
      <c r="J9087" s="26" t="s">
        <v>38656</v>
      </c>
      <c r="K9087" s="26" t="s">
        <v>9582</v>
      </c>
      <c r="L9087" s="26" t="s">
        <v>38657</v>
      </c>
      <c r="M9087" s="26">
        <v>380985556370</v>
      </c>
      <c r="N9087" s="26">
        <v>1822081501</v>
      </c>
    </row>
    <row r="9088" spans="1:14">
      <c r="A9088" s="26" t="s">
        <v>6042</v>
      </c>
      <c r="B9088" s="26" t="s">
        <v>6043</v>
      </c>
      <c r="C9088" s="26">
        <v>38476906</v>
      </c>
      <c r="D9088" s="26" t="s">
        <v>24</v>
      </c>
      <c r="E9088" s="26" t="s">
        <v>38658</v>
      </c>
      <c r="F9088" s="26" t="s">
        <v>38659</v>
      </c>
      <c r="G9088" s="26" t="s">
        <v>9586</v>
      </c>
      <c r="H9088" s="26" t="s">
        <v>835</v>
      </c>
      <c r="I9088" s="26" t="s">
        <v>13321</v>
      </c>
      <c r="J9088" s="26" t="s">
        <v>3855</v>
      </c>
      <c r="K9088" s="26" t="s">
        <v>9582</v>
      </c>
      <c r="L9088" s="26" t="s">
        <v>38660</v>
      </c>
      <c r="M9088" s="26">
        <v>380512684847</v>
      </c>
      <c r="N9088" s="26">
        <v>122383703</v>
      </c>
    </row>
    <row r="9089" spans="1:14">
      <c r="A9089" s="26" t="s">
        <v>6989</v>
      </c>
      <c r="B9089" s="26" t="s">
        <v>6990</v>
      </c>
      <c r="C9089" s="26">
        <v>3069535</v>
      </c>
      <c r="D9089" s="26" t="s">
        <v>24</v>
      </c>
      <c r="E9089" s="26" t="s">
        <v>38661</v>
      </c>
      <c r="F9089" s="26" t="s">
        <v>38662</v>
      </c>
      <c r="G9089" s="26" t="s">
        <v>9586</v>
      </c>
      <c r="H9089" s="26" t="s">
        <v>987</v>
      </c>
      <c r="I9089" s="26" t="s">
        <v>10311</v>
      </c>
      <c r="J9089" s="26" t="s">
        <v>37959</v>
      </c>
      <c r="K9089" s="26" t="s">
        <v>9582</v>
      </c>
      <c r="L9089" s="26" t="s">
        <v>38663</v>
      </c>
      <c r="M9089" s="26">
        <v>380673640686</v>
      </c>
      <c r="N9089" s="26">
        <v>5623481607</v>
      </c>
    </row>
    <row r="9090" spans="1:14">
      <c r="A9090" s="26" t="s">
        <v>5747</v>
      </c>
      <c r="B9090" s="26" t="s">
        <v>5748</v>
      </c>
      <c r="C9090" s="26">
        <v>38960481</v>
      </c>
      <c r="D9090" s="26" t="s">
        <v>24</v>
      </c>
      <c r="E9090" s="26" t="s">
        <v>38664</v>
      </c>
      <c r="F9090" s="26" t="s">
        <v>38665</v>
      </c>
      <c r="G9090" s="26" t="s">
        <v>9586</v>
      </c>
      <c r="H9090" s="26" t="s">
        <v>799</v>
      </c>
      <c r="J9090" s="26" t="s">
        <v>800</v>
      </c>
      <c r="K9090" s="26" t="s">
        <v>9597</v>
      </c>
      <c r="L9090" s="26" t="s">
        <v>38666</v>
      </c>
      <c r="M9090" s="26">
        <v>380442433073</v>
      </c>
      <c r="N9090" s="26">
        <v>4822784009</v>
      </c>
    </row>
    <row r="9091" spans="1:14">
      <c r="A9091" s="26" t="s">
        <v>4142</v>
      </c>
      <c r="B9091" s="26" t="s">
        <v>4143</v>
      </c>
      <c r="C9091" s="26">
        <v>39020574</v>
      </c>
      <c r="D9091" s="26" t="s">
        <v>24</v>
      </c>
      <c r="E9091" s="26" t="s">
        <v>38667</v>
      </c>
      <c r="F9091" s="26" t="s">
        <v>38668</v>
      </c>
      <c r="G9091" s="26" t="s">
        <v>9579</v>
      </c>
      <c r="H9091" s="26" t="s">
        <v>506</v>
      </c>
      <c r="I9091" s="26" t="s">
        <v>12368</v>
      </c>
      <c r="J9091" s="26" t="s">
        <v>4815</v>
      </c>
      <c r="K9091" s="26" t="s">
        <v>9582</v>
      </c>
      <c r="L9091" s="26" t="s">
        <v>38669</v>
      </c>
      <c r="M9091" s="26">
        <v>380343395003</v>
      </c>
      <c r="N9091" s="26">
        <v>523787009</v>
      </c>
    </row>
    <row r="9092" spans="1:14">
      <c r="A9092" s="26" t="s">
        <v>7147</v>
      </c>
      <c r="B9092" s="26" t="s">
        <v>7148</v>
      </c>
      <c r="C9092" s="26">
        <v>38543370</v>
      </c>
      <c r="D9092" s="26" t="s">
        <v>24</v>
      </c>
      <c r="E9092" s="26" t="s">
        <v>38670</v>
      </c>
      <c r="F9092" s="26" t="s">
        <v>38671</v>
      </c>
      <c r="G9092" s="26" t="s">
        <v>9579</v>
      </c>
      <c r="H9092" s="26" t="s">
        <v>987</v>
      </c>
      <c r="J9092" s="26" t="s">
        <v>38672</v>
      </c>
      <c r="K9092" s="26" t="s">
        <v>9582</v>
      </c>
      <c r="L9092" s="26" t="s">
        <v>38673</v>
      </c>
      <c r="M9092" s="26">
        <v>761934441836</v>
      </c>
      <c r="N9092" s="26">
        <v>5624282802</v>
      </c>
    </row>
    <row r="9093" spans="1:14">
      <c r="A9093" s="26" t="s">
        <v>9033</v>
      </c>
      <c r="B9093" s="26" t="s">
        <v>9034</v>
      </c>
      <c r="C9093" s="26">
        <v>41949913</v>
      </c>
      <c r="D9093" s="26" t="s">
        <v>780</v>
      </c>
      <c r="E9093" s="26" t="s">
        <v>38674</v>
      </c>
      <c r="F9093" s="26" t="s">
        <v>38675</v>
      </c>
      <c r="G9093" s="26" t="s">
        <v>9601</v>
      </c>
      <c r="H9093" s="26" t="s">
        <v>1401</v>
      </c>
      <c r="J9093" s="26" t="s">
        <v>1474</v>
      </c>
      <c r="K9093" s="26" t="s">
        <v>9597</v>
      </c>
      <c r="L9093" s="26" t="s">
        <v>38676</v>
      </c>
      <c r="M9093" s="26">
        <v>761411616857</v>
      </c>
      <c r="N9093" s="26">
        <v>722155708</v>
      </c>
    </row>
    <row r="9094" spans="1:14">
      <c r="A9094" s="26" t="s">
        <v>3473</v>
      </c>
      <c r="B9094" s="26" t="s">
        <v>3474</v>
      </c>
      <c r="C9094" s="26">
        <v>38466531</v>
      </c>
      <c r="D9094" s="26" t="s">
        <v>24</v>
      </c>
      <c r="E9094" s="26" t="s">
        <v>38677</v>
      </c>
      <c r="F9094" s="26" t="s">
        <v>38678</v>
      </c>
      <c r="G9094" s="26" t="s">
        <v>9586</v>
      </c>
      <c r="H9094" s="26" t="s">
        <v>392</v>
      </c>
      <c r="I9094" s="26" t="s">
        <v>11629</v>
      </c>
      <c r="J9094" s="26" t="s">
        <v>38679</v>
      </c>
      <c r="K9094" s="26" t="s">
        <v>9582</v>
      </c>
      <c r="L9094" s="26" t="s">
        <v>38680</v>
      </c>
      <c r="M9094" s="26">
        <v>761981498062</v>
      </c>
      <c r="N9094" s="26">
        <v>2124887701</v>
      </c>
    </row>
    <row r="9095" spans="1:14">
      <c r="A9095" s="26" t="s">
        <v>2029</v>
      </c>
      <c r="B9095" s="26" t="s">
        <v>2030</v>
      </c>
      <c r="C9095" s="26">
        <v>1982985</v>
      </c>
      <c r="D9095" s="26" t="s">
        <v>780</v>
      </c>
      <c r="E9095" s="26" t="s">
        <v>38681</v>
      </c>
      <c r="F9095" s="26" t="s">
        <v>38682</v>
      </c>
      <c r="G9095" s="26" t="s">
        <v>9601</v>
      </c>
      <c r="H9095" s="26" t="s">
        <v>103</v>
      </c>
      <c r="I9095" s="26" t="s">
        <v>9897</v>
      </c>
      <c r="J9095" s="26" t="s">
        <v>2117</v>
      </c>
      <c r="K9095" s="26" t="s">
        <v>9606</v>
      </c>
      <c r="L9095" s="26" t="s">
        <v>13462</v>
      </c>
      <c r="M9095" s="26">
        <v>380685360919</v>
      </c>
      <c r="N9095" s="26">
        <v>724255100</v>
      </c>
    </row>
    <row r="9096" spans="1:14">
      <c r="A9096" s="26" t="s">
        <v>3940</v>
      </c>
      <c r="B9096" s="26" t="s">
        <v>3941</v>
      </c>
      <c r="C9096" s="26">
        <v>38559154</v>
      </c>
      <c r="D9096" s="26" t="s">
        <v>24</v>
      </c>
      <c r="E9096" s="26" t="s">
        <v>38683</v>
      </c>
      <c r="F9096" s="26" t="s">
        <v>38684</v>
      </c>
      <c r="G9096" s="26" t="s">
        <v>9586</v>
      </c>
      <c r="H9096" s="26" t="s">
        <v>468</v>
      </c>
      <c r="I9096" s="26" t="s">
        <v>16628</v>
      </c>
      <c r="J9096" s="26" t="s">
        <v>5332</v>
      </c>
      <c r="K9096" s="26" t="s">
        <v>9906</v>
      </c>
      <c r="L9096" s="26" t="s">
        <v>38685</v>
      </c>
      <c r="M9096" s="26">
        <v>380984860291</v>
      </c>
      <c r="N9096" s="26">
        <v>2320355118</v>
      </c>
    </row>
    <row r="9097" spans="1:14">
      <c r="A9097" s="26" t="s">
        <v>9174</v>
      </c>
      <c r="B9097" s="26" t="s">
        <v>9175</v>
      </c>
      <c r="C9097" s="26">
        <v>43364686</v>
      </c>
      <c r="D9097" s="26" t="s">
        <v>780</v>
      </c>
      <c r="E9097" s="26" t="s">
        <v>38686</v>
      </c>
      <c r="F9097" s="26" t="s">
        <v>9793</v>
      </c>
      <c r="G9097" s="26" t="s">
        <v>9601</v>
      </c>
      <c r="H9097" s="26" t="s">
        <v>1490</v>
      </c>
      <c r="J9097" s="26" t="s">
        <v>1553</v>
      </c>
      <c r="K9097" s="26" t="s">
        <v>9597</v>
      </c>
      <c r="L9097" s="26" t="s">
        <v>38687</v>
      </c>
      <c r="M9097" s="26">
        <v>760745062192</v>
      </c>
      <c r="N9097" s="26">
        <v>524955100</v>
      </c>
    </row>
    <row r="9098" spans="1:14">
      <c r="A9098" s="26" t="s">
        <v>6497</v>
      </c>
      <c r="B9098" s="26" t="s">
        <v>6498</v>
      </c>
      <c r="C9098" s="26">
        <v>38842324</v>
      </c>
      <c r="D9098" s="26" t="s">
        <v>24</v>
      </c>
      <c r="E9098" s="26" t="s">
        <v>38688</v>
      </c>
      <c r="F9098" s="26" t="s">
        <v>38689</v>
      </c>
      <c r="G9098" s="26" t="s">
        <v>9586</v>
      </c>
      <c r="H9098" s="26" t="s">
        <v>885</v>
      </c>
      <c r="I9098" s="26" t="s">
        <v>11059</v>
      </c>
      <c r="J9098" s="26" t="s">
        <v>7044</v>
      </c>
      <c r="K9098" s="26" t="s">
        <v>9582</v>
      </c>
      <c r="L9098" s="26" t="s">
        <v>38690</v>
      </c>
      <c r="M9098" s="26">
        <v>380484856437</v>
      </c>
      <c r="N9098" s="26">
        <v>122080804</v>
      </c>
    </row>
    <row r="9099" spans="1:14">
      <c r="A9099" s="26" t="s">
        <v>8687</v>
      </c>
      <c r="B9099" s="26" t="s">
        <v>8688</v>
      </c>
      <c r="C9099" s="26">
        <v>38270455</v>
      </c>
      <c r="D9099" s="26" t="s">
        <v>24</v>
      </c>
      <c r="E9099" s="26" t="s">
        <v>38691</v>
      </c>
      <c r="F9099" s="26" t="s">
        <v>38692</v>
      </c>
      <c r="G9099" s="26" t="s">
        <v>9586</v>
      </c>
      <c r="H9099" s="26" t="s">
        <v>1308</v>
      </c>
      <c r="J9099" s="26" t="s">
        <v>38693</v>
      </c>
      <c r="K9099" s="26" t="s">
        <v>9582</v>
      </c>
      <c r="L9099" s="26" t="s">
        <v>38694</v>
      </c>
      <c r="M9099" s="26">
        <v>380385720367</v>
      </c>
      <c r="N9099" s="26">
        <v>6823055127</v>
      </c>
    </row>
    <row r="9100" spans="1:14">
      <c r="A9100" s="26" t="s">
        <v>7629</v>
      </c>
      <c r="B9100" s="26" t="s">
        <v>7630</v>
      </c>
      <c r="C9100" s="26">
        <v>39511438</v>
      </c>
      <c r="D9100" s="26" t="s">
        <v>24</v>
      </c>
      <c r="E9100" s="26" t="s">
        <v>38695</v>
      </c>
      <c r="F9100" s="26" t="s">
        <v>38696</v>
      </c>
      <c r="G9100" s="26" t="s">
        <v>9579</v>
      </c>
      <c r="H9100" s="26" t="s">
        <v>1088</v>
      </c>
      <c r="I9100" s="26" t="s">
        <v>10469</v>
      </c>
      <c r="J9100" s="26" t="s">
        <v>38697</v>
      </c>
      <c r="K9100" s="26" t="s">
        <v>9582</v>
      </c>
      <c r="L9100" s="26" t="s">
        <v>38698</v>
      </c>
      <c r="M9100" s="26">
        <v>380979819736</v>
      </c>
      <c r="N9100" s="26">
        <v>1821486903</v>
      </c>
    </row>
    <row r="9101" spans="1:14">
      <c r="A9101" s="26" t="s">
        <v>6939</v>
      </c>
      <c r="B9101" s="26" t="s">
        <v>6940</v>
      </c>
      <c r="C9101" s="26">
        <v>37867877</v>
      </c>
      <c r="D9101" s="26" t="s">
        <v>24</v>
      </c>
      <c r="E9101" s="26" t="s">
        <v>38699</v>
      </c>
      <c r="F9101" s="26" t="s">
        <v>38700</v>
      </c>
      <c r="G9101" s="26" t="s">
        <v>9586</v>
      </c>
      <c r="H9101" s="26" t="s">
        <v>987</v>
      </c>
      <c r="I9101" s="26" t="s">
        <v>9921</v>
      </c>
      <c r="J9101" s="26" t="s">
        <v>6930</v>
      </c>
      <c r="K9101" s="26" t="s">
        <v>9597</v>
      </c>
      <c r="L9101" s="26" t="s">
        <v>38701</v>
      </c>
      <c r="M9101" s="26">
        <v>380365353579</v>
      </c>
      <c r="N9101" s="26">
        <v>5620410100</v>
      </c>
    </row>
    <row r="9102" spans="1:14">
      <c r="A9102" s="26" t="s">
        <v>8366</v>
      </c>
      <c r="B9102" s="26" t="s">
        <v>8316</v>
      </c>
      <c r="C9102" s="26">
        <v>22645921</v>
      </c>
      <c r="D9102" s="26" t="s">
        <v>24</v>
      </c>
      <c r="E9102" s="26" t="s">
        <v>38702</v>
      </c>
      <c r="F9102" s="26" t="s">
        <v>10382</v>
      </c>
      <c r="G9102" s="26" t="s">
        <v>9586</v>
      </c>
      <c r="H9102" s="26" t="s">
        <v>1122</v>
      </c>
      <c r="J9102" s="26" t="s">
        <v>8039</v>
      </c>
      <c r="K9102" s="26" t="s">
        <v>9597</v>
      </c>
      <c r="L9102" s="26" t="s">
        <v>13064</v>
      </c>
      <c r="M9102" s="26">
        <v>380572521122</v>
      </c>
      <c r="N9102" s="26">
        <v>6310100000</v>
      </c>
    </row>
    <row r="9103" spans="1:14">
      <c r="A9103" s="26" t="s">
        <v>4144</v>
      </c>
      <c r="B9103" s="26" t="s">
        <v>4145</v>
      </c>
      <c r="C9103" s="26" t="s">
        <v>1604</v>
      </c>
      <c r="D9103" s="26" t="s">
        <v>24</v>
      </c>
      <c r="E9103" s="26" t="s">
        <v>38703</v>
      </c>
      <c r="F9103" s="26" t="s">
        <v>38704</v>
      </c>
      <c r="G9103" s="26" t="s">
        <v>9586</v>
      </c>
      <c r="H9103" s="26" t="s">
        <v>506</v>
      </c>
      <c r="J9103" s="26" t="s">
        <v>537</v>
      </c>
      <c r="K9103" s="26" t="s">
        <v>9597</v>
      </c>
      <c r="L9103" s="26" t="s">
        <v>38705</v>
      </c>
      <c r="M9103" s="26">
        <v>380995334060</v>
      </c>
      <c r="N9103" s="26">
        <v>2610600000</v>
      </c>
    </row>
    <row r="9104" spans="1:14">
      <c r="A9104" s="26" t="s">
        <v>3046</v>
      </c>
      <c r="B9104" s="26" t="s">
        <v>3047</v>
      </c>
      <c r="C9104" s="26">
        <v>38107156</v>
      </c>
      <c r="D9104" s="26" t="s">
        <v>24</v>
      </c>
      <c r="E9104" s="26" t="s">
        <v>38706</v>
      </c>
      <c r="F9104" s="26" t="s">
        <v>34765</v>
      </c>
      <c r="G9104" s="26" t="s">
        <v>9586</v>
      </c>
      <c r="H9104" s="26" t="s">
        <v>375</v>
      </c>
      <c r="I9104" s="26" t="s">
        <v>10696</v>
      </c>
      <c r="J9104" s="26" t="s">
        <v>3048</v>
      </c>
      <c r="K9104" s="26" t="s">
        <v>9597</v>
      </c>
      <c r="L9104" s="26" t="s">
        <v>38707</v>
      </c>
      <c r="M9104" s="26">
        <v>380972672327</v>
      </c>
      <c r="N9104" s="26">
        <v>1422783602</v>
      </c>
    </row>
    <row r="9105" spans="1:14">
      <c r="A9105" s="26" t="s">
        <v>3808</v>
      </c>
      <c r="B9105" s="26" t="s">
        <v>3809</v>
      </c>
      <c r="C9105" s="26">
        <v>38732879</v>
      </c>
      <c r="D9105" s="26" t="s">
        <v>24</v>
      </c>
      <c r="E9105" s="26" t="s">
        <v>38708</v>
      </c>
      <c r="F9105" s="26" t="s">
        <v>38709</v>
      </c>
      <c r="G9105" s="26" t="s">
        <v>9586</v>
      </c>
      <c r="H9105" s="26" t="s">
        <v>468</v>
      </c>
      <c r="I9105" s="26" t="s">
        <v>10687</v>
      </c>
      <c r="J9105" s="26" t="s">
        <v>38710</v>
      </c>
      <c r="K9105" s="26" t="s">
        <v>9582</v>
      </c>
      <c r="L9105" s="26" t="s">
        <v>38711</v>
      </c>
      <c r="M9105" s="26">
        <v>380612878136</v>
      </c>
      <c r="N9105" s="26">
        <v>2322186803</v>
      </c>
    </row>
    <row r="9106" spans="1:14">
      <c r="A9106" s="26" t="s">
        <v>5548</v>
      </c>
      <c r="B9106" s="26" t="s">
        <v>5549</v>
      </c>
      <c r="C9106" s="26">
        <v>38960345</v>
      </c>
      <c r="D9106" s="26" t="s">
        <v>24</v>
      </c>
      <c r="E9106" s="26" t="s">
        <v>38712</v>
      </c>
      <c r="F9106" s="26" t="s">
        <v>38713</v>
      </c>
      <c r="G9106" s="26" t="s">
        <v>9586</v>
      </c>
      <c r="H9106" s="26" t="s">
        <v>799</v>
      </c>
      <c r="J9106" s="26" t="s">
        <v>800</v>
      </c>
      <c r="K9106" s="26" t="s">
        <v>9597</v>
      </c>
      <c r="L9106" s="26" t="s">
        <v>38714</v>
      </c>
      <c r="M9106" s="26">
        <v>380445327776</v>
      </c>
      <c r="N9106" s="26">
        <v>4822784009</v>
      </c>
    </row>
    <row r="9107" spans="1:14">
      <c r="A9107" s="26" t="s">
        <v>8271</v>
      </c>
      <c r="B9107" s="26" t="s">
        <v>8272</v>
      </c>
      <c r="C9107" s="26">
        <v>2003729</v>
      </c>
      <c r="D9107" s="26" t="s">
        <v>780</v>
      </c>
      <c r="E9107" s="26" t="s">
        <v>38715</v>
      </c>
      <c r="F9107" s="26" t="s">
        <v>11567</v>
      </c>
      <c r="G9107" s="26" t="s">
        <v>9601</v>
      </c>
      <c r="H9107" s="26" t="s">
        <v>1122</v>
      </c>
      <c r="J9107" s="26" t="s">
        <v>8039</v>
      </c>
      <c r="K9107" s="26" t="s">
        <v>9597</v>
      </c>
      <c r="L9107" s="26" t="s">
        <v>10077</v>
      </c>
      <c r="M9107" s="26">
        <v>761154511602</v>
      </c>
      <c r="N9107" s="26">
        <v>6310100000</v>
      </c>
    </row>
    <row r="9108" spans="1:14">
      <c r="A9108" s="26" t="s">
        <v>3303</v>
      </c>
      <c r="B9108" s="26" t="s">
        <v>3304</v>
      </c>
      <c r="C9108" s="26">
        <v>40475812</v>
      </c>
      <c r="D9108" s="26" t="s">
        <v>780</v>
      </c>
      <c r="E9108" s="26" t="s">
        <v>38716</v>
      </c>
      <c r="F9108" s="26" t="s">
        <v>38717</v>
      </c>
      <c r="G9108" s="26" t="s">
        <v>9601</v>
      </c>
      <c r="H9108" s="26" t="s">
        <v>375</v>
      </c>
      <c r="I9108" s="26" t="s">
        <v>375</v>
      </c>
      <c r="J9108" s="26" t="s">
        <v>384</v>
      </c>
      <c r="K9108" s="26" t="s">
        <v>9597</v>
      </c>
      <c r="L9108" s="26" t="s">
        <v>38718</v>
      </c>
      <c r="M9108" s="26">
        <v>380414222690</v>
      </c>
      <c r="N9108" s="26">
        <v>1810700000</v>
      </c>
    </row>
    <row r="9109" spans="1:14">
      <c r="A9109" s="26" t="s">
        <v>7799</v>
      </c>
      <c r="B9109" s="26" t="s">
        <v>7800</v>
      </c>
      <c r="C9109" s="26">
        <v>14054198</v>
      </c>
      <c r="D9109" s="26" t="s">
        <v>1701</v>
      </c>
      <c r="E9109" s="26" t="s">
        <v>38719</v>
      </c>
      <c r="F9109" s="26" t="s">
        <v>38720</v>
      </c>
      <c r="G9109" s="26" t="s">
        <v>9601</v>
      </c>
      <c r="H9109" s="26" t="s">
        <v>1088</v>
      </c>
      <c r="J9109" s="26" t="s">
        <v>1115</v>
      </c>
      <c r="K9109" s="26" t="s">
        <v>9597</v>
      </c>
      <c r="L9109" s="26" t="s">
        <v>28527</v>
      </c>
      <c r="M9109" s="26">
        <v>380352246163</v>
      </c>
      <c r="N9109" s="26">
        <v>6110100000</v>
      </c>
    </row>
    <row r="9110" spans="1:14">
      <c r="A9110" s="26" t="s">
        <v>7899</v>
      </c>
      <c r="B9110" s="26" t="s">
        <v>7900</v>
      </c>
      <c r="C9110" s="26">
        <v>38813974</v>
      </c>
      <c r="D9110" s="26" t="s">
        <v>24</v>
      </c>
      <c r="E9110" s="26" t="s">
        <v>38721</v>
      </c>
      <c r="F9110" s="26" t="s">
        <v>38722</v>
      </c>
      <c r="G9110" s="26" t="s">
        <v>9586</v>
      </c>
      <c r="H9110" s="26" t="s">
        <v>1122</v>
      </c>
      <c r="I9110" s="26" t="s">
        <v>11218</v>
      </c>
      <c r="J9110" s="26" t="s">
        <v>38723</v>
      </c>
      <c r="K9110" s="26" t="s">
        <v>9606</v>
      </c>
      <c r="L9110" s="26" t="s">
        <v>38724</v>
      </c>
      <c r="M9110" s="26">
        <v>380977101284</v>
      </c>
      <c r="N9110" s="26">
        <v>6322057300</v>
      </c>
    </row>
    <row r="9111" spans="1:14">
      <c r="A9111" s="26" t="s">
        <v>5556</v>
      </c>
      <c r="B9111" s="26" t="s">
        <v>5557</v>
      </c>
      <c r="C9111" s="26">
        <v>3319759</v>
      </c>
      <c r="D9111" s="26" t="s">
        <v>780</v>
      </c>
      <c r="E9111" s="26" t="s">
        <v>38725</v>
      </c>
      <c r="F9111" s="26" t="s">
        <v>38726</v>
      </c>
      <c r="G9111" s="26" t="s">
        <v>9601</v>
      </c>
      <c r="H9111" s="26" t="s">
        <v>799</v>
      </c>
      <c r="J9111" s="26" t="s">
        <v>800</v>
      </c>
      <c r="K9111" s="26" t="s">
        <v>9597</v>
      </c>
      <c r="L9111" s="26" t="s">
        <v>38727</v>
      </c>
      <c r="M9111" s="26">
        <v>380445287583</v>
      </c>
      <c r="N9111" s="26">
        <v>4822784009</v>
      </c>
    </row>
    <row r="9112" spans="1:14">
      <c r="A9112" s="26" t="s">
        <v>3349</v>
      </c>
      <c r="B9112" s="26" t="s">
        <v>3350</v>
      </c>
      <c r="C9112" s="26">
        <v>38068793</v>
      </c>
      <c r="D9112" s="26" t="s">
        <v>24</v>
      </c>
      <c r="E9112" s="26" t="s">
        <v>38728</v>
      </c>
      <c r="F9112" s="26" t="s">
        <v>38729</v>
      </c>
      <c r="G9112" s="26" t="s">
        <v>9586</v>
      </c>
      <c r="H9112" s="26" t="s">
        <v>392</v>
      </c>
      <c r="I9112" s="26" t="s">
        <v>10303</v>
      </c>
      <c r="J9112" s="26" t="s">
        <v>38730</v>
      </c>
      <c r="K9112" s="26" t="s">
        <v>9582</v>
      </c>
      <c r="L9112" s="26" t="s">
        <v>38731</v>
      </c>
      <c r="M9112" s="26">
        <v>380673467411</v>
      </c>
      <c r="N9112" s="26">
        <v>2120483301</v>
      </c>
    </row>
    <row r="9113" spans="1:14">
      <c r="A9113" s="26" t="s">
        <v>5288</v>
      </c>
      <c r="B9113" s="26" t="s">
        <v>5289</v>
      </c>
      <c r="C9113" s="26">
        <v>22421239</v>
      </c>
      <c r="D9113" s="26" t="s">
        <v>24</v>
      </c>
      <c r="E9113" s="26" t="s">
        <v>38732</v>
      </c>
      <c r="F9113" s="26" t="s">
        <v>38733</v>
      </c>
      <c r="G9113" s="26" t="s">
        <v>9591</v>
      </c>
      <c r="H9113" s="26" t="s">
        <v>735</v>
      </c>
      <c r="I9113" s="26" t="s">
        <v>11461</v>
      </c>
      <c r="J9113" s="26" t="s">
        <v>38734</v>
      </c>
      <c r="K9113" s="26" t="s">
        <v>9582</v>
      </c>
      <c r="L9113" s="26" t="s">
        <v>38735</v>
      </c>
      <c r="M9113" s="26">
        <v>380677895223</v>
      </c>
      <c r="N9113" s="26">
        <v>721480601</v>
      </c>
    </row>
    <row r="9114" spans="1:14">
      <c r="A9114" s="26" t="s">
        <v>5329</v>
      </c>
      <c r="B9114" s="26" t="s">
        <v>5324</v>
      </c>
      <c r="C9114" s="26">
        <v>1996504</v>
      </c>
      <c r="D9114" s="26" t="s">
        <v>24</v>
      </c>
      <c r="E9114" s="26" t="s">
        <v>38736</v>
      </c>
      <c r="F9114" s="26" t="s">
        <v>38737</v>
      </c>
      <c r="G9114" s="26" t="s">
        <v>9586</v>
      </c>
      <c r="H9114" s="26" t="s">
        <v>735</v>
      </c>
      <c r="I9114" s="26" t="s">
        <v>10976</v>
      </c>
      <c r="J9114" s="26" t="s">
        <v>6189</v>
      </c>
      <c r="K9114" s="26" t="s">
        <v>9582</v>
      </c>
      <c r="L9114" s="26" t="s">
        <v>38738</v>
      </c>
      <c r="M9114" s="26">
        <v>380977490403</v>
      </c>
      <c r="N9114" s="26">
        <v>122755301</v>
      </c>
    </row>
    <row r="9115" spans="1:14">
      <c r="A9115" s="26" t="s">
        <v>7767</v>
      </c>
      <c r="B9115" s="26" t="s">
        <v>7768</v>
      </c>
      <c r="C9115" s="26">
        <v>38543647</v>
      </c>
      <c r="D9115" s="26" t="s">
        <v>24</v>
      </c>
      <c r="E9115" s="26" t="s">
        <v>38739</v>
      </c>
      <c r="F9115" s="26" t="s">
        <v>38740</v>
      </c>
      <c r="G9115" s="26" t="s">
        <v>9579</v>
      </c>
      <c r="H9115" s="26" t="s">
        <v>1088</v>
      </c>
      <c r="J9115" s="26" t="s">
        <v>38741</v>
      </c>
      <c r="K9115" s="26" t="s">
        <v>9582</v>
      </c>
      <c r="L9115" s="26" t="s">
        <v>38742</v>
      </c>
      <c r="M9115" s="26">
        <v>380974274802</v>
      </c>
      <c r="N9115" s="26">
        <v>6125088304</v>
      </c>
    </row>
    <row r="9116" spans="1:14">
      <c r="A9116" s="26" t="s">
        <v>3765</v>
      </c>
      <c r="B9116" s="26" t="s">
        <v>3766</v>
      </c>
      <c r="C9116" s="26">
        <v>38969678</v>
      </c>
      <c r="D9116" s="26" t="s">
        <v>24</v>
      </c>
      <c r="E9116" s="26" t="s">
        <v>38743</v>
      </c>
      <c r="F9116" s="26" t="s">
        <v>38744</v>
      </c>
      <c r="G9116" s="26" t="s">
        <v>9586</v>
      </c>
      <c r="H9116" s="26" t="s">
        <v>468</v>
      </c>
      <c r="J9116" s="26" t="s">
        <v>481</v>
      </c>
      <c r="K9116" s="26" t="s">
        <v>9597</v>
      </c>
      <c r="L9116" s="26" t="s">
        <v>17084</v>
      </c>
      <c r="M9116" s="26">
        <v>380612961696</v>
      </c>
      <c r="N9116" s="26">
        <v>1222380503</v>
      </c>
    </row>
    <row r="9117" spans="1:14">
      <c r="A9117" s="26" t="s">
        <v>6754</v>
      </c>
      <c r="B9117" s="26" t="s">
        <v>6755</v>
      </c>
      <c r="C9117" s="26">
        <v>37464470</v>
      </c>
      <c r="D9117" s="26" t="s">
        <v>24</v>
      </c>
      <c r="E9117" s="26" t="s">
        <v>38745</v>
      </c>
      <c r="F9117" s="26" t="s">
        <v>38746</v>
      </c>
      <c r="G9117" s="26" t="s">
        <v>9579</v>
      </c>
      <c r="H9117" s="26" t="s">
        <v>949</v>
      </c>
      <c r="I9117" s="26" t="s">
        <v>11064</v>
      </c>
      <c r="J9117" s="26" t="s">
        <v>38747</v>
      </c>
      <c r="K9117" s="26" t="s">
        <v>9582</v>
      </c>
      <c r="L9117" s="26" t="s">
        <v>38748</v>
      </c>
      <c r="M9117" s="26">
        <v>380534431324</v>
      </c>
      <c r="N9117" s="26">
        <v>5323482802</v>
      </c>
    </row>
    <row r="9118" spans="1:14">
      <c r="A9118" s="26" t="s">
        <v>5878</v>
      </c>
      <c r="B9118" s="26" t="s">
        <v>5879</v>
      </c>
      <c r="C9118" s="26">
        <v>39072140</v>
      </c>
      <c r="D9118" s="26" t="s">
        <v>780</v>
      </c>
      <c r="E9118" s="26" t="s">
        <v>38749</v>
      </c>
      <c r="F9118" s="26" t="s">
        <v>38750</v>
      </c>
      <c r="G9118" s="26" t="s">
        <v>9601</v>
      </c>
      <c r="H9118" s="26" t="s">
        <v>799</v>
      </c>
      <c r="J9118" s="26" t="s">
        <v>800</v>
      </c>
      <c r="K9118" s="26" t="s">
        <v>9597</v>
      </c>
      <c r="L9118" s="26" t="s">
        <v>38751</v>
      </c>
      <c r="M9118" s="26">
        <v>380674445826</v>
      </c>
      <c r="N9118" s="26">
        <v>4822784009</v>
      </c>
    </row>
    <row r="9119" spans="1:14">
      <c r="A9119" s="26" t="s">
        <v>7290</v>
      </c>
      <c r="B9119" s="26" t="s">
        <v>7291</v>
      </c>
      <c r="C9119" s="26" t="s">
        <v>1604</v>
      </c>
      <c r="D9119" s="26" t="s">
        <v>24</v>
      </c>
      <c r="E9119" s="26" t="s">
        <v>38752</v>
      </c>
      <c r="F9119" s="26" t="s">
        <v>10194</v>
      </c>
      <c r="G9119" s="26" t="s">
        <v>9586</v>
      </c>
      <c r="H9119" s="26" t="s">
        <v>1025</v>
      </c>
      <c r="J9119" s="26" t="s">
        <v>7292</v>
      </c>
      <c r="K9119" s="26" t="s">
        <v>9582</v>
      </c>
      <c r="L9119" s="26" t="s">
        <v>38753</v>
      </c>
      <c r="M9119" s="26">
        <v>761918716678</v>
      </c>
      <c r="N9119" s="26">
        <v>5924782201</v>
      </c>
    </row>
    <row r="9120" spans="1:14">
      <c r="A9120" s="26" t="s">
        <v>3361</v>
      </c>
      <c r="B9120" s="26" t="s">
        <v>3362</v>
      </c>
      <c r="C9120" s="26">
        <v>38236420</v>
      </c>
      <c r="D9120" s="26" t="s">
        <v>24</v>
      </c>
      <c r="E9120" s="26" t="s">
        <v>38754</v>
      </c>
      <c r="F9120" s="26" t="s">
        <v>38755</v>
      </c>
      <c r="G9120" s="26" t="s">
        <v>9586</v>
      </c>
      <c r="H9120" s="26" t="s">
        <v>392</v>
      </c>
      <c r="I9120" s="26" t="s">
        <v>12978</v>
      </c>
      <c r="J9120" s="26" t="s">
        <v>38756</v>
      </c>
      <c r="K9120" s="26" t="s">
        <v>9582</v>
      </c>
      <c r="L9120" s="26" t="s">
        <v>38757</v>
      </c>
      <c r="M9120" s="26">
        <v>380313171431</v>
      </c>
      <c r="N9120" s="26">
        <v>2122755302</v>
      </c>
    </row>
    <row r="9121" spans="1:14">
      <c r="A9121" s="26" t="s">
        <v>9416</v>
      </c>
      <c r="B9121" s="26" t="s">
        <v>9417</v>
      </c>
      <c r="C9121" s="26">
        <v>2006834</v>
      </c>
      <c r="D9121" s="26" t="s">
        <v>780</v>
      </c>
      <c r="E9121" s="26" t="s">
        <v>38758</v>
      </c>
      <c r="F9121" s="26" t="s">
        <v>38759</v>
      </c>
      <c r="G9121" s="26" t="s">
        <v>9601</v>
      </c>
      <c r="H9121" s="26" t="s">
        <v>1573</v>
      </c>
      <c r="I9121" s="26" t="s">
        <v>15895</v>
      </c>
      <c r="J9121" s="26" t="s">
        <v>9415</v>
      </c>
      <c r="K9121" s="26" t="s">
        <v>9597</v>
      </c>
      <c r="L9121" s="26" t="s">
        <v>33609</v>
      </c>
      <c r="M9121" s="26">
        <v>380465421243</v>
      </c>
      <c r="N9121" s="26">
        <v>7425810100</v>
      </c>
    </row>
    <row r="9122" spans="1:14">
      <c r="A9122" s="26" t="s">
        <v>5759</v>
      </c>
      <c r="B9122" s="26" t="s">
        <v>5760</v>
      </c>
      <c r="C9122" s="26">
        <v>38960518</v>
      </c>
      <c r="D9122" s="26" t="s">
        <v>24</v>
      </c>
      <c r="E9122" s="26" t="s">
        <v>38760</v>
      </c>
      <c r="F9122" s="26" t="s">
        <v>38761</v>
      </c>
      <c r="G9122" s="26" t="s">
        <v>9586</v>
      </c>
      <c r="H9122" s="26" t="s">
        <v>799</v>
      </c>
      <c r="J9122" s="26" t="s">
        <v>800</v>
      </c>
      <c r="K9122" s="26" t="s">
        <v>9597</v>
      </c>
      <c r="L9122" s="26" t="s">
        <v>26215</v>
      </c>
      <c r="M9122" s="26">
        <v>380444264056</v>
      </c>
      <c r="N9122" s="26">
        <v>4822784009</v>
      </c>
    </row>
    <row r="9123" spans="1:14">
      <c r="A9123" s="26" t="s">
        <v>7643</v>
      </c>
      <c r="B9123" s="26" t="s">
        <v>7644</v>
      </c>
      <c r="C9123" s="26">
        <v>2000748</v>
      </c>
      <c r="D9123" s="26" t="s">
        <v>780</v>
      </c>
      <c r="E9123" s="26" t="s">
        <v>38762</v>
      </c>
      <c r="F9123" s="26" t="s">
        <v>10111</v>
      </c>
      <c r="G9123" s="26" t="s">
        <v>9601</v>
      </c>
      <c r="H9123" s="26" t="s">
        <v>1088</v>
      </c>
      <c r="I9123" s="26" t="s">
        <v>11850</v>
      </c>
      <c r="J9123" s="26" t="s">
        <v>7641</v>
      </c>
      <c r="K9123" s="26" t="s">
        <v>9597</v>
      </c>
      <c r="L9123" s="26" t="s">
        <v>38763</v>
      </c>
      <c r="M9123" s="26">
        <v>380354021293</v>
      </c>
      <c r="N9123" s="26">
        <v>5623885807</v>
      </c>
    </row>
    <row r="9124" spans="1:14">
      <c r="A9124" s="26" t="s">
        <v>2828</v>
      </c>
      <c r="B9124" s="26" t="s">
        <v>2829</v>
      </c>
      <c r="C9124" s="26">
        <v>1990756</v>
      </c>
      <c r="D9124" s="26" t="s">
        <v>780</v>
      </c>
      <c r="E9124" s="26" t="s">
        <v>38764</v>
      </c>
      <c r="F9124" s="26" t="s">
        <v>38765</v>
      </c>
      <c r="G9124" s="26" t="s">
        <v>9601</v>
      </c>
      <c r="H9124" s="26" t="s">
        <v>258</v>
      </c>
      <c r="I9124" s="26" t="s">
        <v>294</v>
      </c>
      <c r="J9124" s="26" t="s">
        <v>294</v>
      </c>
      <c r="K9124" s="26" t="s">
        <v>9597</v>
      </c>
      <c r="L9124" s="26" t="s">
        <v>38766</v>
      </c>
      <c r="M9124" s="26">
        <v>380627223317</v>
      </c>
      <c r="N9124" s="26">
        <v>121183603</v>
      </c>
    </row>
    <row r="9125" spans="1:14">
      <c r="A9125" s="26" t="s">
        <v>7548</v>
      </c>
      <c r="B9125" s="26" t="s">
        <v>7549</v>
      </c>
      <c r="C9125" s="26">
        <v>1981520</v>
      </c>
      <c r="D9125" s="26" t="s">
        <v>24</v>
      </c>
      <c r="E9125" s="26" t="s">
        <v>38767</v>
      </c>
      <c r="F9125" s="26" t="s">
        <v>38768</v>
      </c>
      <c r="G9125" s="26" t="s">
        <v>9586</v>
      </c>
      <c r="H9125" s="26" t="s">
        <v>1025</v>
      </c>
      <c r="I9125" s="26" t="s">
        <v>10258</v>
      </c>
      <c r="J9125" s="26" t="s">
        <v>99</v>
      </c>
      <c r="K9125" s="26" t="s">
        <v>9606</v>
      </c>
      <c r="L9125" s="26" t="s">
        <v>38769</v>
      </c>
      <c r="M9125" s="26">
        <v>380545621280</v>
      </c>
      <c r="N9125" s="26">
        <v>525610100</v>
      </c>
    </row>
    <row r="9126" spans="1:14">
      <c r="A9126" s="26" t="s">
        <v>2650</v>
      </c>
      <c r="B9126" s="26" t="s">
        <v>2651</v>
      </c>
      <c r="C9126" s="26">
        <v>37804885</v>
      </c>
      <c r="D9126" s="26" t="s">
        <v>24</v>
      </c>
      <c r="E9126" s="26" t="s">
        <v>38770</v>
      </c>
      <c r="F9126" s="26" t="s">
        <v>17743</v>
      </c>
      <c r="G9126" s="26" t="s">
        <v>9586</v>
      </c>
      <c r="H9126" s="26" t="s">
        <v>133</v>
      </c>
      <c r="J9126" s="26" t="s">
        <v>235</v>
      </c>
      <c r="K9126" s="26" t="s">
        <v>9597</v>
      </c>
      <c r="L9126" s="26" t="s">
        <v>20473</v>
      </c>
      <c r="M9126" s="26">
        <v>380563352036</v>
      </c>
      <c r="N9126" s="26">
        <v>1212600000</v>
      </c>
    </row>
    <row r="9127" spans="1:14">
      <c r="A9127" s="26" t="s">
        <v>8498</v>
      </c>
      <c r="B9127" s="26" t="s">
        <v>8499</v>
      </c>
      <c r="C9127" s="26">
        <v>40655297</v>
      </c>
      <c r="D9127" s="26" t="s">
        <v>24</v>
      </c>
      <c r="E9127" s="26" t="s">
        <v>38771</v>
      </c>
      <c r="F9127" s="26" t="s">
        <v>38772</v>
      </c>
      <c r="G9127" s="26" t="s">
        <v>9586</v>
      </c>
      <c r="H9127" s="26" t="s">
        <v>1269</v>
      </c>
      <c r="I9127" s="26" t="s">
        <v>12727</v>
      </c>
      <c r="J9127" s="26" t="s">
        <v>38773</v>
      </c>
      <c r="K9127" s="26" t="s">
        <v>9906</v>
      </c>
      <c r="L9127" s="26" t="s">
        <v>38774</v>
      </c>
      <c r="M9127" s="26">
        <v>761511718388</v>
      </c>
      <c r="N9127" s="26">
        <v>125655100</v>
      </c>
    </row>
    <row r="9128" spans="1:14">
      <c r="A9128" s="26" t="s">
        <v>5858</v>
      </c>
      <c r="B9128" s="26" t="s">
        <v>5859</v>
      </c>
      <c r="C9128" s="26">
        <v>5496810</v>
      </c>
      <c r="D9128" s="26" t="s">
        <v>780</v>
      </c>
      <c r="E9128" s="26" t="s">
        <v>38775</v>
      </c>
      <c r="F9128" s="26" t="s">
        <v>38776</v>
      </c>
      <c r="G9128" s="26" t="s">
        <v>9601</v>
      </c>
      <c r="H9128" s="26" t="s">
        <v>799</v>
      </c>
      <c r="J9128" s="26" t="s">
        <v>800</v>
      </c>
      <c r="K9128" s="26" t="s">
        <v>9597</v>
      </c>
      <c r="L9128" s="26" t="s">
        <v>38777</v>
      </c>
      <c r="M9128" s="26">
        <v>380444631721</v>
      </c>
      <c r="N9128" s="26">
        <v>4822784009</v>
      </c>
    </row>
    <row r="9129" spans="1:14">
      <c r="A9129" s="26" t="s">
        <v>6170</v>
      </c>
      <c r="B9129" s="26" t="s">
        <v>6171</v>
      </c>
      <c r="C9129" s="26">
        <v>38534407</v>
      </c>
      <c r="D9129" s="26" t="s">
        <v>24</v>
      </c>
      <c r="E9129" s="26" t="s">
        <v>38778</v>
      </c>
      <c r="F9129" s="26" t="s">
        <v>38779</v>
      </c>
      <c r="G9129" s="26" t="s">
        <v>9586</v>
      </c>
      <c r="H9129" s="26" t="s">
        <v>885</v>
      </c>
      <c r="I9129" s="26" t="s">
        <v>10020</v>
      </c>
      <c r="J9129" s="26" t="s">
        <v>38780</v>
      </c>
      <c r="K9129" s="26" t="s">
        <v>9582</v>
      </c>
      <c r="L9129" s="26" t="s">
        <v>38781</v>
      </c>
      <c r="M9129" s="26">
        <v>380482753603</v>
      </c>
      <c r="N9129" s="26">
        <v>5122786401</v>
      </c>
    </row>
    <row r="9130" spans="1:14">
      <c r="A9130" s="26" t="s">
        <v>2964</v>
      </c>
      <c r="B9130" s="26" t="s">
        <v>2965</v>
      </c>
      <c r="C9130" s="26">
        <v>37909178</v>
      </c>
      <c r="D9130" s="26" t="s">
        <v>24</v>
      </c>
      <c r="E9130" s="26" t="s">
        <v>38782</v>
      </c>
      <c r="F9130" s="26" t="s">
        <v>9586</v>
      </c>
      <c r="G9130" s="26" t="s">
        <v>9586</v>
      </c>
      <c r="H9130" s="26" t="s">
        <v>258</v>
      </c>
      <c r="J9130" s="26" t="s">
        <v>341</v>
      </c>
      <c r="K9130" s="26" t="s">
        <v>9597</v>
      </c>
      <c r="L9130" s="26" t="s">
        <v>38783</v>
      </c>
      <c r="M9130" s="26">
        <v>380623734199</v>
      </c>
      <c r="N9130" s="26">
        <v>1413600000</v>
      </c>
    </row>
    <row r="9131" spans="1:14">
      <c r="A9131" s="26" t="s">
        <v>3490</v>
      </c>
      <c r="B9131" s="26" t="s">
        <v>3491</v>
      </c>
      <c r="C9131" s="26">
        <v>37916782</v>
      </c>
      <c r="D9131" s="26" t="s">
        <v>24</v>
      </c>
      <c r="E9131" s="26" t="s">
        <v>38784</v>
      </c>
      <c r="F9131" s="26" t="s">
        <v>38785</v>
      </c>
      <c r="G9131" s="26" t="s">
        <v>9586</v>
      </c>
      <c r="H9131" s="26" t="s">
        <v>392</v>
      </c>
      <c r="I9131" s="26" t="s">
        <v>17899</v>
      </c>
      <c r="J9131" s="26" t="s">
        <v>38786</v>
      </c>
      <c r="K9131" s="26" t="s">
        <v>9582</v>
      </c>
      <c r="L9131" s="26" t="s">
        <v>38787</v>
      </c>
      <c r="M9131" s="26">
        <v>380635214056</v>
      </c>
      <c r="N9131" s="26">
        <v>2123285501</v>
      </c>
    </row>
    <row r="9132" spans="1:14">
      <c r="A9132" s="26" t="s">
        <v>6117</v>
      </c>
      <c r="B9132" s="26" t="s">
        <v>6118</v>
      </c>
      <c r="C9132" s="26">
        <v>40196816</v>
      </c>
      <c r="D9132" s="26" t="s">
        <v>24</v>
      </c>
      <c r="E9132" s="26" t="s">
        <v>38788</v>
      </c>
      <c r="F9132" s="26" t="s">
        <v>38789</v>
      </c>
      <c r="G9132" s="26" t="s">
        <v>9586</v>
      </c>
      <c r="H9132" s="26" t="s">
        <v>885</v>
      </c>
      <c r="I9132" s="26" t="s">
        <v>10171</v>
      </c>
      <c r="J9132" s="26" t="s">
        <v>26960</v>
      </c>
      <c r="K9132" s="26" t="s">
        <v>9582</v>
      </c>
      <c r="L9132" s="26" t="s">
        <v>38790</v>
      </c>
      <c r="M9132" s="26">
        <v>380486624222</v>
      </c>
      <c r="N9132" s="26">
        <v>3220484902</v>
      </c>
    </row>
    <row r="9133" spans="1:14">
      <c r="A9133" s="26" t="s">
        <v>3722</v>
      </c>
      <c r="B9133" s="26" t="s">
        <v>3723</v>
      </c>
      <c r="C9133" s="26">
        <v>38969725</v>
      </c>
      <c r="D9133" s="26" t="s">
        <v>24</v>
      </c>
      <c r="E9133" s="26" t="s">
        <v>38791</v>
      </c>
      <c r="F9133" s="26" t="s">
        <v>38792</v>
      </c>
      <c r="G9133" s="26" t="s">
        <v>9586</v>
      </c>
      <c r="H9133" s="26" t="s">
        <v>468</v>
      </c>
      <c r="J9133" s="26" t="s">
        <v>481</v>
      </c>
      <c r="K9133" s="26" t="s">
        <v>9597</v>
      </c>
      <c r="L9133" s="26" t="s">
        <v>11911</v>
      </c>
      <c r="M9133" s="26">
        <v>380617641226</v>
      </c>
      <c r="N9133" s="26">
        <v>1222380503</v>
      </c>
    </row>
    <row r="9134" spans="1:14">
      <c r="A9134" s="26" t="s">
        <v>8928</v>
      </c>
      <c r="B9134" s="26" t="s">
        <v>8929</v>
      </c>
      <c r="C9134" s="26">
        <v>39028772</v>
      </c>
      <c r="D9134" s="26" t="s">
        <v>24</v>
      </c>
      <c r="E9134" s="26" t="s">
        <v>38793</v>
      </c>
      <c r="F9134" s="26" t="s">
        <v>38794</v>
      </c>
      <c r="G9134" s="26" t="s">
        <v>9579</v>
      </c>
      <c r="H9134" s="26" t="s">
        <v>1401</v>
      </c>
      <c r="I9134" s="26" t="s">
        <v>9777</v>
      </c>
      <c r="J9134" s="26" t="s">
        <v>38795</v>
      </c>
      <c r="K9134" s="26" t="s">
        <v>9582</v>
      </c>
      <c r="L9134" s="26" t="s">
        <v>38796</v>
      </c>
      <c r="M9134" s="26">
        <v>380474498217</v>
      </c>
      <c r="N9134" s="26">
        <v>7124388301</v>
      </c>
    </row>
    <row r="9135" spans="1:14">
      <c r="A9135" s="26" t="s">
        <v>1998</v>
      </c>
      <c r="B9135" s="26" t="s">
        <v>1999</v>
      </c>
      <c r="C9135" s="26">
        <v>1982940</v>
      </c>
      <c r="D9135" s="26" t="s">
        <v>24</v>
      </c>
      <c r="E9135" s="26" t="s">
        <v>38797</v>
      </c>
      <c r="F9135" s="26" t="s">
        <v>38798</v>
      </c>
      <c r="G9135" s="26" t="s">
        <v>9586</v>
      </c>
      <c r="H9135" s="26" t="s">
        <v>103</v>
      </c>
      <c r="I9135" s="26" t="s">
        <v>11165</v>
      </c>
      <c r="J9135" s="26" t="s">
        <v>3391</v>
      </c>
      <c r="K9135" s="26" t="s">
        <v>9582</v>
      </c>
      <c r="L9135" s="26" t="s">
        <v>38799</v>
      </c>
      <c r="M9135" s="26">
        <v>380335271515</v>
      </c>
      <c r="N9135" s="26">
        <v>722182401</v>
      </c>
    </row>
    <row r="9136" spans="1:14">
      <c r="A9136" s="26" t="s">
        <v>6913</v>
      </c>
      <c r="B9136" s="26" t="s">
        <v>6910</v>
      </c>
      <c r="C9136" s="26">
        <v>1999537</v>
      </c>
      <c r="D9136" s="26" t="s">
        <v>780</v>
      </c>
      <c r="E9136" s="26" t="s">
        <v>38800</v>
      </c>
      <c r="F9136" s="26" t="s">
        <v>38801</v>
      </c>
      <c r="G9136" s="26" t="s">
        <v>9601</v>
      </c>
      <c r="H9136" s="26" t="s">
        <v>949</v>
      </c>
      <c r="I9136" s="26" t="s">
        <v>13534</v>
      </c>
      <c r="J9136" s="26" t="s">
        <v>6907</v>
      </c>
      <c r="K9136" s="26" t="s">
        <v>9606</v>
      </c>
      <c r="L9136" s="26" t="s">
        <v>26809</v>
      </c>
      <c r="M9136" s="26">
        <v>380534792000</v>
      </c>
      <c r="N9136" s="26">
        <v>5325455100</v>
      </c>
    </row>
    <row r="9137" spans="1:14">
      <c r="A9137" s="26" t="s">
        <v>8347</v>
      </c>
      <c r="B9137" s="26" t="s">
        <v>8148</v>
      </c>
      <c r="C9137" s="26">
        <v>3293758</v>
      </c>
      <c r="D9137" s="26" t="s">
        <v>24</v>
      </c>
      <c r="E9137" s="26" t="s">
        <v>38802</v>
      </c>
      <c r="F9137" s="26" t="s">
        <v>12449</v>
      </c>
      <c r="G9137" s="26" t="s">
        <v>9586</v>
      </c>
      <c r="H9137" s="26" t="s">
        <v>1122</v>
      </c>
      <c r="J9137" s="26" t="s">
        <v>8039</v>
      </c>
      <c r="K9137" s="26" t="s">
        <v>9597</v>
      </c>
      <c r="L9137" s="26" t="s">
        <v>38803</v>
      </c>
      <c r="M9137" s="26">
        <v>380577250851</v>
      </c>
      <c r="N9137" s="26">
        <v>6310100000</v>
      </c>
    </row>
    <row r="9138" spans="1:14">
      <c r="A9138" s="26" t="s">
        <v>3765</v>
      </c>
      <c r="B9138" s="26" t="s">
        <v>3766</v>
      </c>
      <c r="C9138" s="26">
        <v>38969678</v>
      </c>
      <c r="D9138" s="26" t="s">
        <v>24</v>
      </c>
      <c r="E9138" s="26" t="s">
        <v>38804</v>
      </c>
      <c r="F9138" s="26" t="s">
        <v>38805</v>
      </c>
      <c r="G9138" s="26" t="s">
        <v>9586</v>
      </c>
      <c r="H9138" s="26" t="s">
        <v>468</v>
      </c>
      <c r="J9138" s="26" t="s">
        <v>481</v>
      </c>
      <c r="K9138" s="26" t="s">
        <v>9597</v>
      </c>
      <c r="L9138" s="26" t="s">
        <v>17084</v>
      </c>
      <c r="M9138" s="26">
        <v>761229783527</v>
      </c>
      <c r="N9138" s="26">
        <v>1222380503</v>
      </c>
    </row>
    <row r="9139" spans="1:14">
      <c r="A9139" s="26" t="s">
        <v>6187</v>
      </c>
      <c r="B9139" s="26" t="s">
        <v>6188</v>
      </c>
      <c r="C9139" s="26">
        <v>38096553</v>
      </c>
      <c r="D9139" s="26" t="s">
        <v>24</v>
      </c>
      <c r="E9139" s="26" t="s">
        <v>38806</v>
      </c>
      <c r="F9139" s="26" t="s">
        <v>38807</v>
      </c>
      <c r="G9139" s="26" t="s">
        <v>9586</v>
      </c>
      <c r="H9139" s="26" t="s">
        <v>885</v>
      </c>
      <c r="I9139" s="26" t="s">
        <v>19303</v>
      </c>
      <c r="J9139" s="26" t="s">
        <v>6189</v>
      </c>
      <c r="K9139" s="26" t="s">
        <v>9606</v>
      </c>
      <c r="L9139" s="26" t="s">
        <v>38808</v>
      </c>
      <c r="M9139" s="26">
        <v>380485431575</v>
      </c>
      <c r="N9139" s="26">
        <v>122755301</v>
      </c>
    </row>
    <row r="9140" spans="1:14">
      <c r="A9140" s="26" t="s">
        <v>9298</v>
      </c>
      <c r="B9140" s="26" t="s">
        <v>9299</v>
      </c>
      <c r="C9140" s="26">
        <v>38232556</v>
      </c>
      <c r="D9140" s="26" t="s">
        <v>24</v>
      </c>
      <c r="E9140" s="26" t="s">
        <v>38809</v>
      </c>
      <c r="F9140" s="26" t="s">
        <v>38810</v>
      </c>
      <c r="G9140" s="26" t="s">
        <v>9591</v>
      </c>
      <c r="H9140" s="26" t="s">
        <v>1573</v>
      </c>
      <c r="I9140" s="26" t="s">
        <v>12131</v>
      </c>
      <c r="J9140" s="26" t="s">
        <v>9329</v>
      </c>
      <c r="K9140" s="26" t="s">
        <v>9582</v>
      </c>
      <c r="L9140" s="26" t="s">
        <v>38811</v>
      </c>
      <c r="M9140" s="26">
        <v>380464535268</v>
      </c>
      <c r="N9140" s="26">
        <v>124383904</v>
      </c>
    </row>
    <row r="9141" spans="1:14">
      <c r="A9141" s="26" t="s">
        <v>5375</v>
      </c>
      <c r="B9141" s="26" t="s">
        <v>5376</v>
      </c>
      <c r="C9141" s="26">
        <v>42140021</v>
      </c>
      <c r="D9141" s="26" t="s">
        <v>24</v>
      </c>
      <c r="E9141" s="26" t="s">
        <v>38812</v>
      </c>
      <c r="F9141" s="26" t="s">
        <v>38813</v>
      </c>
      <c r="G9141" s="26" t="s">
        <v>9586</v>
      </c>
      <c r="H9141" s="26" t="s">
        <v>735</v>
      </c>
      <c r="I9141" s="26" t="s">
        <v>11411</v>
      </c>
      <c r="J9141" s="26" t="s">
        <v>18506</v>
      </c>
      <c r="K9141" s="26" t="s">
        <v>9582</v>
      </c>
      <c r="L9141" s="26" t="s">
        <v>38814</v>
      </c>
      <c r="M9141" s="26">
        <v>380977174772</v>
      </c>
      <c r="N9141" s="26">
        <v>4624581201</v>
      </c>
    </row>
    <row r="9142" spans="1:14">
      <c r="A9142" s="26" t="s">
        <v>7174</v>
      </c>
      <c r="B9142" s="26" t="s">
        <v>7175</v>
      </c>
      <c r="C9142" s="26">
        <v>21084107</v>
      </c>
      <c r="D9142" s="26" t="s">
        <v>780</v>
      </c>
      <c r="E9142" s="26" t="s">
        <v>38815</v>
      </c>
      <c r="F9142" s="26" t="s">
        <v>9787</v>
      </c>
      <c r="G9142" s="26" t="s">
        <v>9601</v>
      </c>
      <c r="H9142" s="26" t="s">
        <v>987</v>
      </c>
      <c r="J9142" s="26" t="s">
        <v>1008</v>
      </c>
      <c r="K9142" s="26" t="s">
        <v>9597</v>
      </c>
      <c r="L9142" s="26" t="s">
        <v>16570</v>
      </c>
      <c r="M9142" s="26">
        <v>380635279059</v>
      </c>
      <c r="N9142" s="26">
        <v>122086501</v>
      </c>
    </row>
    <row r="9143" spans="1:14">
      <c r="A9143" s="26" t="s">
        <v>4142</v>
      </c>
      <c r="B9143" s="26" t="s">
        <v>4143</v>
      </c>
      <c r="C9143" s="26">
        <v>39020574</v>
      </c>
      <c r="D9143" s="26" t="s">
        <v>24</v>
      </c>
      <c r="E9143" s="26" t="s">
        <v>38816</v>
      </c>
      <c r="F9143" s="26" t="s">
        <v>38817</v>
      </c>
      <c r="G9143" s="26" t="s">
        <v>9579</v>
      </c>
      <c r="H9143" s="26" t="s">
        <v>506</v>
      </c>
      <c r="I9143" s="26" t="s">
        <v>12368</v>
      </c>
      <c r="J9143" s="26" t="s">
        <v>38818</v>
      </c>
      <c r="K9143" s="26" t="s">
        <v>9582</v>
      </c>
      <c r="L9143" s="26" t="s">
        <v>38819</v>
      </c>
      <c r="M9143" s="26">
        <v>380343395303</v>
      </c>
      <c r="N9143" s="26">
        <v>2623255703</v>
      </c>
    </row>
    <row r="9144" spans="1:14">
      <c r="A9144" s="26" t="s">
        <v>5017</v>
      </c>
      <c r="B9144" s="26" t="s">
        <v>5018</v>
      </c>
      <c r="C9144" s="26">
        <v>19163609</v>
      </c>
      <c r="D9144" s="26" t="s">
        <v>780</v>
      </c>
      <c r="E9144" s="26" t="s">
        <v>38820</v>
      </c>
      <c r="F9144" s="26" t="s">
        <v>9958</v>
      </c>
      <c r="G9144" s="26" t="s">
        <v>9601</v>
      </c>
      <c r="H9144" s="26" t="s">
        <v>735</v>
      </c>
      <c r="J9144" s="26" t="s">
        <v>5001</v>
      </c>
      <c r="K9144" s="26" t="s">
        <v>9597</v>
      </c>
      <c r="L9144" s="26" t="s">
        <v>38821</v>
      </c>
      <c r="M9144" s="26">
        <v>380968040395</v>
      </c>
      <c r="N9144" s="26">
        <v>4610600000</v>
      </c>
    </row>
    <row r="9145" spans="1:14">
      <c r="A9145" s="26" t="s">
        <v>8326</v>
      </c>
      <c r="B9145" s="26" t="s">
        <v>8327</v>
      </c>
      <c r="C9145" s="26">
        <v>30412578</v>
      </c>
      <c r="D9145" s="26" t="s">
        <v>780</v>
      </c>
      <c r="E9145" s="26" t="s">
        <v>38822</v>
      </c>
      <c r="F9145" s="26" t="s">
        <v>38823</v>
      </c>
      <c r="G9145" s="26" t="s">
        <v>9601</v>
      </c>
      <c r="H9145" s="26" t="s">
        <v>1122</v>
      </c>
      <c r="J9145" s="26" t="s">
        <v>8039</v>
      </c>
      <c r="K9145" s="26" t="s">
        <v>9597</v>
      </c>
      <c r="L9145" s="26" t="s">
        <v>38824</v>
      </c>
      <c r="M9145" s="26">
        <v>380573400494</v>
      </c>
      <c r="N9145" s="26">
        <v>6310100000</v>
      </c>
    </row>
    <row r="9146" spans="1:14">
      <c r="A9146" s="26" t="s">
        <v>2970</v>
      </c>
      <c r="B9146" s="26" t="s">
        <v>2971</v>
      </c>
      <c r="C9146" s="26">
        <v>37544435</v>
      </c>
      <c r="D9146" s="26" t="s">
        <v>24</v>
      </c>
      <c r="E9146" s="26" t="s">
        <v>38825</v>
      </c>
      <c r="F9146" s="26" t="s">
        <v>38826</v>
      </c>
      <c r="G9146" s="26" t="s">
        <v>9579</v>
      </c>
      <c r="H9146" s="26" t="s">
        <v>258</v>
      </c>
      <c r="I9146" s="26" t="s">
        <v>10104</v>
      </c>
      <c r="J9146" s="26" t="s">
        <v>38827</v>
      </c>
      <c r="K9146" s="26" t="s">
        <v>9582</v>
      </c>
      <c r="L9146" s="26" t="s">
        <v>38828</v>
      </c>
      <c r="M9146" s="26">
        <v>380635687372</v>
      </c>
      <c r="N9146" s="26">
        <v>1425587301</v>
      </c>
    </row>
    <row r="9147" spans="1:14">
      <c r="A9147" s="26" t="s">
        <v>9214</v>
      </c>
      <c r="B9147" s="26" t="s">
        <v>9215</v>
      </c>
      <c r="C9147" s="26">
        <v>43343797</v>
      </c>
      <c r="D9147" s="26" t="s">
        <v>1701</v>
      </c>
      <c r="E9147" s="26" t="s">
        <v>38829</v>
      </c>
      <c r="F9147" s="26" t="s">
        <v>38830</v>
      </c>
      <c r="G9147" s="26" t="s">
        <v>9601</v>
      </c>
      <c r="H9147" s="26" t="s">
        <v>1490</v>
      </c>
      <c r="J9147" s="26" t="s">
        <v>1553</v>
      </c>
      <c r="K9147" s="26" t="s">
        <v>9597</v>
      </c>
      <c r="L9147" s="26" t="s">
        <v>38831</v>
      </c>
      <c r="M9147" s="26">
        <v>761046274890</v>
      </c>
      <c r="N9147" s="26">
        <v>524955100</v>
      </c>
    </row>
    <row r="9148" spans="1:14">
      <c r="A9148" s="26" t="s">
        <v>3805</v>
      </c>
      <c r="B9148" s="26" t="s">
        <v>3806</v>
      </c>
      <c r="C9148" s="26">
        <v>41083586</v>
      </c>
      <c r="D9148" s="26" t="s">
        <v>24</v>
      </c>
      <c r="E9148" s="26" t="s">
        <v>38832</v>
      </c>
      <c r="F9148" s="26" t="s">
        <v>38833</v>
      </c>
      <c r="G9148" s="26" t="s">
        <v>9586</v>
      </c>
      <c r="H9148" s="26" t="s">
        <v>468</v>
      </c>
      <c r="I9148" s="26" t="s">
        <v>9977</v>
      </c>
      <c r="J9148" s="26" t="s">
        <v>38834</v>
      </c>
      <c r="K9148" s="26" t="s">
        <v>9906</v>
      </c>
      <c r="L9148" s="26" t="s">
        <v>38835</v>
      </c>
      <c r="M9148" s="26">
        <v>380958461783</v>
      </c>
      <c r="N9148" s="26">
        <v>2323955420</v>
      </c>
    </row>
    <row r="9149" spans="1:14">
      <c r="A9149" s="26" t="s">
        <v>3761</v>
      </c>
      <c r="B9149" s="26" t="s">
        <v>3762</v>
      </c>
      <c r="C9149" s="26">
        <v>5395687</v>
      </c>
      <c r="D9149" s="26" t="s">
        <v>780</v>
      </c>
      <c r="E9149" s="26" t="s">
        <v>38836</v>
      </c>
      <c r="F9149" s="26" t="s">
        <v>17475</v>
      </c>
      <c r="G9149" s="26" t="s">
        <v>9601</v>
      </c>
      <c r="H9149" s="26" t="s">
        <v>468</v>
      </c>
      <c r="J9149" s="26" t="s">
        <v>481</v>
      </c>
      <c r="K9149" s="26" t="s">
        <v>9597</v>
      </c>
      <c r="L9149" s="26" t="s">
        <v>38837</v>
      </c>
      <c r="M9149" s="26">
        <v>380992984596</v>
      </c>
      <c r="N9149" s="26">
        <v>1222380503</v>
      </c>
    </row>
    <row r="9150" spans="1:14">
      <c r="A9150" s="26" t="s">
        <v>8411</v>
      </c>
      <c r="B9150" s="26" t="s">
        <v>8412</v>
      </c>
      <c r="C9150" s="26">
        <v>38413170</v>
      </c>
      <c r="D9150" s="26" t="s">
        <v>24</v>
      </c>
      <c r="E9150" s="26" t="s">
        <v>38838</v>
      </c>
      <c r="F9150" s="26" t="s">
        <v>38839</v>
      </c>
      <c r="G9150" s="26" t="s">
        <v>9586</v>
      </c>
      <c r="H9150" s="26" t="s">
        <v>1269</v>
      </c>
      <c r="I9150" s="26" t="s">
        <v>13021</v>
      </c>
      <c r="J9150" s="26" t="s">
        <v>38840</v>
      </c>
      <c r="K9150" s="26" t="s">
        <v>9582</v>
      </c>
      <c r="L9150" s="26" t="s">
        <v>38841</v>
      </c>
      <c r="M9150" s="26">
        <v>761057236954</v>
      </c>
      <c r="N9150" s="26">
        <v>5323087204</v>
      </c>
    </row>
    <row r="9151" spans="1:14">
      <c r="A9151" s="26" t="s">
        <v>1645</v>
      </c>
      <c r="B9151" s="26" t="s">
        <v>1646</v>
      </c>
      <c r="C9151" s="26">
        <v>5484451</v>
      </c>
      <c r="D9151" s="26" t="s">
        <v>780</v>
      </c>
      <c r="E9151" s="26" t="s">
        <v>38842</v>
      </c>
      <c r="F9151" s="26" t="s">
        <v>38843</v>
      </c>
      <c r="G9151" s="26" t="s">
        <v>9601</v>
      </c>
      <c r="H9151" s="26" t="s">
        <v>27</v>
      </c>
      <c r="J9151" s="26" t="s">
        <v>36</v>
      </c>
      <c r="K9151" s="26" t="s">
        <v>9597</v>
      </c>
      <c r="L9151" s="26" t="s">
        <v>38844</v>
      </c>
      <c r="M9151" s="26">
        <v>380432278083</v>
      </c>
      <c r="N9151" s="26">
        <v>510100000</v>
      </c>
    </row>
    <row r="9152" spans="1:14">
      <c r="A9152" s="26" t="s">
        <v>2978</v>
      </c>
      <c r="B9152" s="26" t="s">
        <v>2979</v>
      </c>
      <c r="C9152" s="26">
        <v>37803043</v>
      </c>
      <c r="D9152" s="26" t="s">
        <v>24</v>
      </c>
      <c r="E9152" s="26" t="s">
        <v>38845</v>
      </c>
      <c r="F9152" s="26" t="s">
        <v>38846</v>
      </c>
      <c r="G9152" s="26" t="s">
        <v>9586</v>
      </c>
      <c r="H9152" s="26" t="s">
        <v>258</v>
      </c>
      <c r="J9152" s="26" t="s">
        <v>22914</v>
      </c>
      <c r="K9152" s="26" t="s">
        <v>9597</v>
      </c>
      <c r="L9152" s="26" t="s">
        <v>38847</v>
      </c>
      <c r="M9152" s="26">
        <v>380504828991</v>
      </c>
      <c r="N9152" s="26">
        <v>1413270600</v>
      </c>
    </row>
    <row r="9153" spans="1:14">
      <c r="A9153" s="26" t="s">
        <v>7279</v>
      </c>
      <c r="B9153" s="26" t="s">
        <v>7280</v>
      </c>
      <c r="C9153" s="26">
        <v>39034372</v>
      </c>
      <c r="D9153" s="26" t="s">
        <v>24</v>
      </c>
      <c r="E9153" s="26" t="s">
        <v>38848</v>
      </c>
      <c r="F9153" s="26" t="s">
        <v>38849</v>
      </c>
      <c r="G9153" s="26" t="s">
        <v>9586</v>
      </c>
      <c r="H9153" s="26" t="s">
        <v>1025</v>
      </c>
      <c r="I9153" s="26" t="s">
        <v>15835</v>
      </c>
      <c r="J9153" s="26" t="s">
        <v>1030</v>
      </c>
      <c r="K9153" s="26" t="s">
        <v>9597</v>
      </c>
      <c r="L9153" s="26" t="s">
        <v>38850</v>
      </c>
      <c r="M9153" s="26">
        <v>380545422654</v>
      </c>
      <c r="N9153" s="26">
        <v>5920910100</v>
      </c>
    </row>
    <row r="9154" spans="1:14">
      <c r="A9154" s="26" t="s">
        <v>5850</v>
      </c>
      <c r="B9154" s="26" t="s">
        <v>5851</v>
      </c>
      <c r="C9154" s="26">
        <v>42273991</v>
      </c>
      <c r="D9154" s="26" t="s">
        <v>24</v>
      </c>
      <c r="E9154" s="26" t="s">
        <v>38851</v>
      </c>
      <c r="F9154" s="26" t="s">
        <v>38852</v>
      </c>
      <c r="G9154" s="26" t="s">
        <v>9586</v>
      </c>
      <c r="H9154" s="26" t="s">
        <v>1573</v>
      </c>
      <c r="J9154" s="26" t="s">
        <v>1582</v>
      </c>
      <c r="K9154" s="26" t="s">
        <v>9597</v>
      </c>
      <c r="L9154" s="26" t="s">
        <v>38853</v>
      </c>
      <c r="M9154" s="26">
        <v>380800331100</v>
      </c>
      <c r="N9154" s="26">
        <v>7410400000</v>
      </c>
    </row>
    <row r="9155" spans="1:14">
      <c r="A9155" s="26" t="s">
        <v>1946</v>
      </c>
      <c r="B9155" s="26" t="s">
        <v>1947</v>
      </c>
      <c r="C9155" s="26">
        <v>37636913</v>
      </c>
      <c r="D9155" s="26" t="s">
        <v>24</v>
      </c>
      <c r="E9155" s="26" t="s">
        <v>38854</v>
      </c>
      <c r="F9155" s="26" t="s">
        <v>38855</v>
      </c>
      <c r="G9155" s="26" t="s">
        <v>9586</v>
      </c>
      <c r="H9155" s="26" t="s">
        <v>27</v>
      </c>
      <c r="I9155" s="26" t="s">
        <v>10258</v>
      </c>
      <c r="J9155" s="26" t="s">
        <v>33831</v>
      </c>
      <c r="K9155" s="26" t="s">
        <v>9582</v>
      </c>
      <c r="L9155" s="26" t="s">
        <v>38856</v>
      </c>
      <c r="M9155" s="26">
        <v>380988343630</v>
      </c>
      <c r="N9155" s="26">
        <v>523785001</v>
      </c>
    </row>
    <row r="9156" spans="1:14">
      <c r="A9156" s="26" t="s">
        <v>3266</v>
      </c>
      <c r="B9156" s="26" t="s">
        <v>3267</v>
      </c>
      <c r="C9156" s="26">
        <v>38455645</v>
      </c>
      <c r="D9156" s="26" t="s">
        <v>24</v>
      </c>
      <c r="E9156" s="26" t="s">
        <v>38857</v>
      </c>
      <c r="F9156" s="26" t="s">
        <v>38858</v>
      </c>
      <c r="G9156" s="26" t="s">
        <v>9591</v>
      </c>
      <c r="H9156" s="26" t="s">
        <v>375</v>
      </c>
      <c r="I9156" s="26" t="s">
        <v>10187</v>
      </c>
      <c r="J9156" s="26" t="s">
        <v>38859</v>
      </c>
      <c r="K9156" s="26" t="s">
        <v>9582</v>
      </c>
      <c r="L9156" s="26" t="s">
        <v>38860</v>
      </c>
      <c r="M9156" s="26">
        <v>380967159128</v>
      </c>
      <c r="N9156" s="26">
        <v>1821482203</v>
      </c>
    </row>
    <row r="9157" spans="1:14">
      <c r="A9157" s="26" t="s">
        <v>2788</v>
      </c>
      <c r="B9157" s="26" t="s">
        <v>2789</v>
      </c>
      <c r="C9157" s="26">
        <v>37691686</v>
      </c>
      <c r="D9157" s="26" t="s">
        <v>24</v>
      </c>
      <c r="E9157" s="26" t="s">
        <v>38861</v>
      </c>
      <c r="F9157" s="26" t="s">
        <v>38862</v>
      </c>
      <c r="G9157" s="26" t="s">
        <v>9586</v>
      </c>
      <c r="H9157" s="26" t="s">
        <v>258</v>
      </c>
      <c r="I9157" s="26" t="s">
        <v>10477</v>
      </c>
      <c r="J9157" s="26" t="s">
        <v>38863</v>
      </c>
      <c r="K9157" s="26" t="s">
        <v>9582</v>
      </c>
      <c r="L9157" s="26" t="s">
        <v>38864</v>
      </c>
      <c r="M9157" s="26">
        <v>380667262126</v>
      </c>
      <c r="N9157" s="26">
        <v>1421285201</v>
      </c>
    </row>
    <row r="9158" spans="1:14">
      <c r="A9158" s="26" t="s">
        <v>6716</v>
      </c>
      <c r="B9158" s="26" t="s">
        <v>6717</v>
      </c>
      <c r="C9158" s="26">
        <v>37953735</v>
      </c>
      <c r="D9158" s="26" t="s">
        <v>24</v>
      </c>
      <c r="E9158" s="26" t="s">
        <v>38865</v>
      </c>
      <c r="F9158" s="26" t="s">
        <v>38866</v>
      </c>
      <c r="G9158" s="26" t="s">
        <v>9586</v>
      </c>
      <c r="H9158" s="26" t="s">
        <v>949</v>
      </c>
      <c r="I9158" s="26" t="s">
        <v>10708</v>
      </c>
      <c r="J9158" s="26" t="s">
        <v>38867</v>
      </c>
      <c r="K9158" s="26" t="s">
        <v>9582</v>
      </c>
      <c r="L9158" s="26" t="s">
        <v>38868</v>
      </c>
      <c r="M9158" s="26">
        <v>380663401237</v>
      </c>
      <c r="N9158" s="26">
        <v>4623681915</v>
      </c>
    </row>
    <row r="9159" spans="1:14">
      <c r="A9159" s="26" t="s">
        <v>9222</v>
      </c>
      <c r="B9159" s="26" t="s">
        <v>9219</v>
      </c>
      <c r="C9159" s="26">
        <v>30844172</v>
      </c>
      <c r="D9159" s="26" t="s">
        <v>24</v>
      </c>
      <c r="E9159" s="26" t="s">
        <v>38869</v>
      </c>
      <c r="F9159" s="26" t="s">
        <v>38870</v>
      </c>
      <c r="G9159" s="26" t="s">
        <v>9591</v>
      </c>
      <c r="H9159" s="26" t="s">
        <v>1490</v>
      </c>
      <c r="J9159" s="26" t="s">
        <v>1553</v>
      </c>
      <c r="K9159" s="26" t="s">
        <v>9597</v>
      </c>
      <c r="L9159" s="26" t="s">
        <v>29796</v>
      </c>
      <c r="M9159" s="26">
        <v>760744494600</v>
      </c>
      <c r="N9159" s="26">
        <v>524955100</v>
      </c>
    </row>
    <row r="9160" spans="1:14">
      <c r="A9160" s="26" t="s">
        <v>6206</v>
      </c>
      <c r="B9160" s="26" t="s">
        <v>6207</v>
      </c>
      <c r="C9160" s="26">
        <v>38087224</v>
      </c>
      <c r="D9160" s="26" t="s">
        <v>24</v>
      </c>
      <c r="E9160" s="26" t="s">
        <v>38871</v>
      </c>
      <c r="F9160" s="26" t="s">
        <v>38872</v>
      </c>
      <c r="G9160" s="26" t="s">
        <v>9591</v>
      </c>
      <c r="H9160" s="26" t="s">
        <v>885</v>
      </c>
      <c r="I9160" s="26" t="s">
        <v>11190</v>
      </c>
      <c r="J9160" s="26" t="s">
        <v>6204</v>
      </c>
      <c r="K9160" s="26" t="s">
        <v>9597</v>
      </c>
      <c r="L9160" s="26" t="s">
        <v>25262</v>
      </c>
      <c r="M9160" s="26">
        <v>380689549674</v>
      </c>
      <c r="N9160" s="26">
        <v>5122310100</v>
      </c>
    </row>
    <row r="9161" spans="1:14">
      <c r="A9161" s="26" t="s">
        <v>7045</v>
      </c>
      <c r="B9161" s="26" t="s">
        <v>7046</v>
      </c>
      <c r="C9161" s="26">
        <v>38426200</v>
      </c>
      <c r="D9161" s="26" t="s">
        <v>24</v>
      </c>
      <c r="E9161" s="26" t="s">
        <v>38873</v>
      </c>
      <c r="F9161" s="26" t="s">
        <v>38874</v>
      </c>
      <c r="G9161" s="26" t="s">
        <v>9586</v>
      </c>
      <c r="H9161" s="26" t="s">
        <v>987</v>
      </c>
      <c r="I9161" s="26" t="s">
        <v>11054</v>
      </c>
      <c r="J9161" s="26" t="s">
        <v>38875</v>
      </c>
      <c r="K9161" s="26" t="s">
        <v>9582</v>
      </c>
      <c r="L9161" s="26" t="s">
        <v>38876</v>
      </c>
      <c r="M9161" s="26">
        <v>380985135314</v>
      </c>
      <c r="N9161" s="26">
        <v>5621680801</v>
      </c>
    </row>
    <row r="9162" spans="1:14">
      <c r="A9162" s="26" t="s">
        <v>6133</v>
      </c>
      <c r="B9162" s="26" t="s">
        <v>6134</v>
      </c>
      <c r="C9162" s="26">
        <v>1998667</v>
      </c>
      <c r="D9162" s="26" t="s">
        <v>780</v>
      </c>
      <c r="E9162" s="26" t="s">
        <v>38877</v>
      </c>
      <c r="F9162" s="26" t="s">
        <v>9787</v>
      </c>
      <c r="G9162" s="26" t="s">
        <v>9601</v>
      </c>
      <c r="H9162" s="26" t="s">
        <v>885</v>
      </c>
      <c r="J9162" s="26" t="s">
        <v>894</v>
      </c>
      <c r="K9162" s="26" t="s">
        <v>9597</v>
      </c>
      <c r="L9162" s="26" t="s">
        <v>33216</v>
      </c>
      <c r="M9162" s="26">
        <v>380674525486</v>
      </c>
      <c r="N9162" s="26">
        <v>5110300000</v>
      </c>
    </row>
    <row r="9163" spans="1:14">
      <c r="A9163" s="26" t="s">
        <v>5011</v>
      </c>
      <c r="B9163" s="26" t="s">
        <v>5012</v>
      </c>
      <c r="C9163" s="26">
        <v>22403230</v>
      </c>
      <c r="D9163" s="26" t="s">
        <v>780</v>
      </c>
      <c r="E9163" s="26" t="s">
        <v>38878</v>
      </c>
      <c r="F9163" s="26" t="s">
        <v>9787</v>
      </c>
      <c r="G9163" s="26" t="s">
        <v>9601</v>
      </c>
      <c r="H9163" s="26" t="s">
        <v>735</v>
      </c>
      <c r="J9163" s="26" t="s">
        <v>5001</v>
      </c>
      <c r="K9163" s="26" t="s">
        <v>9597</v>
      </c>
      <c r="L9163" s="26" t="s">
        <v>38879</v>
      </c>
      <c r="M9163" s="26">
        <v>380324410630</v>
      </c>
      <c r="N9163" s="26">
        <v>4610600000</v>
      </c>
    </row>
    <row r="9164" spans="1:14">
      <c r="A9164" s="26" t="s">
        <v>8869</v>
      </c>
      <c r="B9164" s="26" t="s">
        <v>8870</v>
      </c>
      <c r="C9164" s="26">
        <v>38884956</v>
      </c>
      <c r="D9164" s="26" t="s">
        <v>24</v>
      </c>
      <c r="E9164" s="26" t="s">
        <v>38880</v>
      </c>
      <c r="F9164" s="26" t="s">
        <v>38881</v>
      </c>
      <c r="G9164" s="26" t="s">
        <v>9586</v>
      </c>
      <c r="H9164" s="26" t="s">
        <v>1401</v>
      </c>
      <c r="I9164" s="26" t="s">
        <v>17783</v>
      </c>
      <c r="J9164" s="26" t="s">
        <v>38882</v>
      </c>
      <c r="K9164" s="26" t="s">
        <v>9582</v>
      </c>
      <c r="L9164" s="26" t="s">
        <v>38883</v>
      </c>
      <c r="M9164" s="26">
        <v>380474094334</v>
      </c>
      <c r="N9164" s="26">
        <v>7121286801</v>
      </c>
    </row>
    <row r="9165" spans="1:14">
      <c r="A9165" s="26" t="s">
        <v>3198</v>
      </c>
      <c r="B9165" s="26" t="s">
        <v>3199</v>
      </c>
      <c r="C9165" s="26">
        <v>38006590</v>
      </c>
      <c r="D9165" s="26" t="s">
        <v>24</v>
      </c>
      <c r="E9165" s="26" t="s">
        <v>38884</v>
      </c>
      <c r="F9165" s="26" t="s">
        <v>38885</v>
      </c>
      <c r="G9165" s="26" t="s">
        <v>9586</v>
      </c>
      <c r="H9165" s="26" t="s">
        <v>375</v>
      </c>
      <c r="I9165" s="26" t="s">
        <v>12317</v>
      </c>
      <c r="J9165" s="26" t="s">
        <v>3200</v>
      </c>
      <c r="K9165" s="26" t="s">
        <v>9606</v>
      </c>
      <c r="L9165" s="26" t="s">
        <v>14051</v>
      </c>
      <c r="M9165" s="26">
        <v>380414021018</v>
      </c>
      <c r="N9165" s="26">
        <v>1823755100</v>
      </c>
    </row>
    <row r="9166" spans="1:14">
      <c r="A9166" s="26" t="s">
        <v>2568</v>
      </c>
      <c r="B9166" s="26" t="s">
        <v>2569</v>
      </c>
      <c r="C9166" s="26">
        <v>37555384</v>
      </c>
      <c r="D9166" s="26" t="s">
        <v>24</v>
      </c>
      <c r="E9166" s="26" t="s">
        <v>38886</v>
      </c>
      <c r="F9166" s="26" t="s">
        <v>38887</v>
      </c>
      <c r="G9166" s="26" t="s">
        <v>9586</v>
      </c>
      <c r="H9166" s="26" t="s">
        <v>133</v>
      </c>
      <c r="I9166" s="26" t="s">
        <v>16558</v>
      </c>
      <c r="J9166" s="26" t="s">
        <v>207</v>
      </c>
      <c r="K9166" s="26" t="s">
        <v>9606</v>
      </c>
      <c r="L9166" s="26" t="s">
        <v>38888</v>
      </c>
      <c r="M9166" s="26">
        <v>380569124347</v>
      </c>
      <c r="N9166" s="26">
        <v>1222355100</v>
      </c>
    </row>
    <row r="9167" spans="1:14">
      <c r="A9167" s="26" t="s">
        <v>7495</v>
      </c>
      <c r="B9167" s="26" t="s">
        <v>7496</v>
      </c>
      <c r="C9167" s="26">
        <v>2000381</v>
      </c>
      <c r="D9167" s="26" t="s">
        <v>780</v>
      </c>
      <c r="E9167" s="26" t="s">
        <v>38889</v>
      </c>
      <c r="F9167" s="26" t="s">
        <v>32816</v>
      </c>
      <c r="G9167" s="26" t="s">
        <v>9601</v>
      </c>
      <c r="H9167" s="26" t="s">
        <v>1025</v>
      </c>
      <c r="J9167" s="26" t="s">
        <v>1065</v>
      </c>
      <c r="K9167" s="26" t="s">
        <v>9597</v>
      </c>
      <c r="L9167" s="26" t="s">
        <v>38890</v>
      </c>
      <c r="M9167" s="26">
        <v>380542335095</v>
      </c>
      <c r="N9167" s="26">
        <v>5910100000</v>
      </c>
    </row>
    <row r="9168" spans="1:14">
      <c r="A9168" s="26" t="s">
        <v>9435</v>
      </c>
      <c r="B9168" s="26" t="s">
        <v>9436</v>
      </c>
      <c r="C9168" s="26" t="s">
        <v>1604</v>
      </c>
      <c r="D9168" s="26" t="s">
        <v>24</v>
      </c>
      <c r="E9168" s="26" t="s">
        <v>38891</v>
      </c>
      <c r="F9168" s="26" t="s">
        <v>9437</v>
      </c>
      <c r="G9168" s="26" t="s">
        <v>9591</v>
      </c>
      <c r="H9168" s="26" t="s">
        <v>1573</v>
      </c>
      <c r="I9168" s="26" t="s">
        <v>12131</v>
      </c>
      <c r="J9168" s="26" t="s">
        <v>9438</v>
      </c>
      <c r="K9168" s="26" t="s">
        <v>9582</v>
      </c>
      <c r="L9168" s="26" t="s">
        <v>38892</v>
      </c>
      <c r="M9168" s="26">
        <v>380974329201</v>
      </c>
      <c r="N9168" s="26">
        <v>7421488401</v>
      </c>
    </row>
    <row r="9169" spans="1:14">
      <c r="A9169" s="26" t="s">
        <v>4216</v>
      </c>
      <c r="B9169" s="26" t="s">
        <v>4217</v>
      </c>
      <c r="C9169" s="26">
        <v>41838805</v>
      </c>
      <c r="D9169" s="26" t="s">
        <v>24</v>
      </c>
      <c r="E9169" s="26" t="s">
        <v>38893</v>
      </c>
      <c r="F9169" s="26" t="s">
        <v>38894</v>
      </c>
      <c r="G9169" s="26" t="s">
        <v>9579</v>
      </c>
      <c r="H9169" s="26" t="s">
        <v>506</v>
      </c>
      <c r="I9169" s="26" t="s">
        <v>9709</v>
      </c>
      <c r="J9169" s="26" t="s">
        <v>5099</v>
      </c>
      <c r="K9169" s="26" t="s">
        <v>9582</v>
      </c>
      <c r="L9169" s="26" t="s">
        <v>38895</v>
      </c>
      <c r="M9169" s="26">
        <v>380343543472</v>
      </c>
      <c r="N9169" s="26">
        <v>523982601</v>
      </c>
    </row>
    <row r="9170" spans="1:14">
      <c r="A9170" s="26" t="s">
        <v>5820</v>
      </c>
      <c r="B9170" s="26" t="s">
        <v>5821</v>
      </c>
      <c r="C9170" s="26">
        <v>1994037</v>
      </c>
      <c r="D9170" s="26" t="s">
        <v>780</v>
      </c>
      <c r="E9170" s="26" t="s">
        <v>38896</v>
      </c>
      <c r="F9170" s="26" t="s">
        <v>38897</v>
      </c>
      <c r="G9170" s="26" t="s">
        <v>9601</v>
      </c>
      <c r="H9170" s="26" t="s">
        <v>799</v>
      </c>
      <c r="J9170" s="26" t="s">
        <v>800</v>
      </c>
      <c r="K9170" s="26" t="s">
        <v>9597</v>
      </c>
      <c r="L9170" s="26" t="s">
        <v>23607</v>
      </c>
      <c r="M9170" s="26">
        <v>380444973336</v>
      </c>
      <c r="N9170" s="26">
        <v>4822784009</v>
      </c>
    </row>
    <row r="9171" spans="1:14">
      <c r="A9171" s="26" t="s">
        <v>5074</v>
      </c>
      <c r="B9171" s="26" t="s">
        <v>5075</v>
      </c>
      <c r="C9171" s="26" t="s">
        <v>1604</v>
      </c>
      <c r="D9171" s="26" t="s">
        <v>24</v>
      </c>
      <c r="E9171" s="26" t="s">
        <v>38898</v>
      </c>
      <c r="F9171" s="26" t="s">
        <v>5076</v>
      </c>
      <c r="G9171" s="26" t="s">
        <v>9591</v>
      </c>
      <c r="H9171" s="26" t="s">
        <v>735</v>
      </c>
      <c r="I9171" s="26" t="s">
        <v>11379</v>
      </c>
      <c r="J9171" s="26" t="s">
        <v>736</v>
      </c>
      <c r="K9171" s="26" t="s">
        <v>9597</v>
      </c>
      <c r="L9171" s="26" t="s">
        <v>38899</v>
      </c>
      <c r="M9171" s="26">
        <v>380963057117</v>
      </c>
      <c r="N9171" s="26">
        <v>4621810100</v>
      </c>
    </row>
    <row r="9172" spans="1:14">
      <c r="A9172" s="26" t="s">
        <v>8648</v>
      </c>
      <c r="B9172" s="26" t="s">
        <v>8649</v>
      </c>
      <c r="C9172" s="26">
        <v>38481743</v>
      </c>
      <c r="D9172" s="26" t="s">
        <v>24</v>
      </c>
      <c r="E9172" s="26" t="s">
        <v>38900</v>
      </c>
      <c r="F9172" s="26" t="s">
        <v>38901</v>
      </c>
      <c r="G9172" s="26" t="s">
        <v>9586</v>
      </c>
      <c r="H9172" s="26" t="s">
        <v>1308</v>
      </c>
      <c r="I9172" s="26" t="s">
        <v>10996</v>
      </c>
      <c r="J9172" s="26" t="s">
        <v>38902</v>
      </c>
      <c r="K9172" s="26" t="s">
        <v>9582</v>
      </c>
      <c r="L9172" s="26" t="s">
        <v>38903</v>
      </c>
      <c r="M9172" s="26">
        <v>380962387997</v>
      </c>
      <c r="N9172" s="26">
        <v>6821810104</v>
      </c>
    </row>
    <row r="9173" spans="1:14">
      <c r="A9173" s="26" t="s">
        <v>9247</v>
      </c>
      <c r="B9173" s="26" t="s">
        <v>9248</v>
      </c>
      <c r="C9173" s="26">
        <v>43291042</v>
      </c>
      <c r="D9173" s="26" t="s">
        <v>780</v>
      </c>
      <c r="E9173" s="26" t="s">
        <v>38904</v>
      </c>
      <c r="F9173" s="26" t="s">
        <v>38905</v>
      </c>
      <c r="G9173" s="26" t="s">
        <v>9601</v>
      </c>
      <c r="H9173" s="26" t="s">
        <v>1490</v>
      </c>
      <c r="J9173" s="26" t="s">
        <v>1553</v>
      </c>
      <c r="K9173" s="26" t="s">
        <v>9597</v>
      </c>
      <c r="L9173" s="26" t="s">
        <v>38906</v>
      </c>
      <c r="M9173" s="26">
        <v>380372575676</v>
      </c>
      <c r="N9173" s="26">
        <v>524955100</v>
      </c>
    </row>
    <row r="9174" spans="1:14">
      <c r="A9174" s="26" t="s">
        <v>8681</v>
      </c>
      <c r="B9174" s="26" t="s">
        <v>8682</v>
      </c>
      <c r="C9174" s="26">
        <v>38402043</v>
      </c>
      <c r="D9174" s="26" t="s">
        <v>24</v>
      </c>
      <c r="E9174" s="26" t="s">
        <v>38907</v>
      </c>
      <c r="F9174" s="26" t="s">
        <v>38908</v>
      </c>
      <c r="G9174" s="26" t="s">
        <v>9579</v>
      </c>
      <c r="H9174" s="26" t="s">
        <v>1308</v>
      </c>
      <c r="I9174" s="26" t="s">
        <v>13940</v>
      </c>
      <c r="J9174" s="26" t="s">
        <v>38909</v>
      </c>
      <c r="K9174" s="26" t="s">
        <v>9582</v>
      </c>
      <c r="L9174" s="26" t="s">
        <v>38910</v>
      </c>
      <c r="M9174" s="26">
        <v>380679490673</v>
      </c>
      <c r="N9174" s="26">
        <v>6825588504</v>
      </c>
    </row>
    <row r="9175" spans="1:14">
      <c r="A9175" s="26" t="s">
        <v>5375</v>
      </c>
      <c r="B9175" s="26" t="s">
        <v>5376</v>
      </c>
      <c r="C9175" s="26">
        <v>42140021</v>
      </c>
      <c r="D9175" s="26" t="s">
        <v>24</v>
      </c>
      <c r="E9175" s="26" t="s">
        <v>38911</v>
      </c>
      <c r="F9175" s="26" t="s">
        <v>38912</v>
      </c>
      <c r="G9175" s="26" t="s">
        <v>9586</v>
      </c>
      <c r="H9175" s="26" t="s">
        <v>735</v>
      </c>
      <c r="I9175" s="26" t="s">
        <v>11411</v>
      </c>
      <c r="J9175" s="26" t="s">
        <v>38913</v>
      </c>
      <c r="K9175" s="26" t="s">
        <v>9582</v>
      </c>
      <c r="L9175" s="26" t="s">
        <v>38914</v>
      </c>
      <c r="M9175" s="26">
        <v>380688344040</v>
      </c>
      <c r="N9175" s="26">
        <v>4624587801</v>
      </c>
    </row>
    <row r="9176" spans="1:14">
      <c r="A9176" s="26" t="s">
        <v>2846</v>
      </c>
      <c r="B9176" s="26" t="s">
        <v>2847</v>
      </c>
      <c r="C9176" s="26">
        <v>37944301</v>
      </c>
      <c r="D9176" s="26" t="s">
        <v>24</v>
      </c>
      <c r="E9176" s="26" t="s">
        <v>38915</v>
      </c>
      <c r="F9176" s="26" t="s">
        <v>38916</v>
      </c>
      <c r="G9176" s="26" t="s">
        <v>9586</v>
      </c>
      <c r="H9176" s="26" t="s">
        <v>258</v>
      </c>
      <c r="J9176" s="26" t="s">
        <v>298</v>
      </c>
      <c r="K9176" s="26" t="s">
        <v>9597</v>
      </c>
      <c r="L9176" s="26" t="s">
        <v>38917</v>
      </c>
      <c r="M9176" s="26">
        <v>380503570461</v>
      </c>
      <c r="N9176" s="26">
        <v>1412900000</v>
      </c>
    </row>
    <row r="9177" spans="1:14">
      <c r="A9177" s="26" t="s">
        <v>3236</v>
      </c>
      <c r="B9177" s="26" t="s">
        <v>3237</v>
      </c>
      <c r="C9177" s="26">
        <v>41823453</v>
      </c>
      <c r="D9177" s="26" t="s">
        <v>24</v>
      </c>
      <c r="E9177" s="26" t="s">
        <v>38918</v>
      </c>
      <c r="F9177" s="26" t="s">
        <v>38919</v>
      </c>
      <c r="G9177" s="26" t="s">
        <v>9586</v>
      </c>
      <c r="H9177" s="26" t="s">
        <v>375</v>
      </c>
      <c r="I9177" s="26" t="s">
        <v>11343</v>
      </c>
      <c r="J9177" s="26" t="s">
        <v>38920</v>
      </c>
      <c r="K9177" s="26" t="s">
        <v>9582</v>
      </c>
      <c r="L9177" s="26" t="s">
        <v>38921</v>
      </c>
      <c r="M9177" s="26">
        <v>380413776333</v>
      </c>
      <c r="N9177" s="26">
        <v>1824780301</v>
      </c>
    </row>
    <row r="9178" spans="1:14">
      <c r="A9178" s="26" t="s">
        <v>2207</v>
      </c>
      <c r="B9178" s="26" t="s">
        <v>2208</v>
      </c>
      <c r="C9178" s="26">
        <v>37871459</v>
      </c>
      <c r="D9178" s="26" t="s">
        <v>24</v>
      </c>
      <c r="E9178" s="26" t="s">
        <v>38922</v>
      </c>
      <c r="F9178" s="26" t="s">
        <v>38923</v>
      </c>
      <c r="G9178" s="26" t="s">
        <v>9586</v>
      </c>
      <c r="H9178" s="26" t="s">
        <v>133</v>
      </c>
      <c r="I9178" s="26" t="s">
        <v>9917</v>
      </c>
      <c r="J9178" s="26" t="s">
        <v>11036</v>
      </c>
      <c r="K9178" s="26" t="s">
        <v>9582</v>
      </c>
      <c r="L9178" s="26" t="s">
        <v>38924</v>
      </c>
      <c r="M9178" s="26">
        <v>761960171710</v>
      </c>
      <c r="N9178" s="26">
        <v>122083601</v>
      </c>
    </row>
    <row r="9179" spans="1:14">
      <c r="A9179" s="26" t="s">
        <v>6211</v>
      </c>
      <c r="B9179" s="26" t="s">
        <v>6212</v>
      </c>
      <c r="C9179" s="26">
        <v>38522082</v>
      </c>
      <c r="D9179" s="26" t="s">
        <v>24</v>
      </c>
      <c r="E9179" s="26" t="s">
        <v>38925</v>
      </c>
      <c r="F9179" s="26" t="s">
        <v>38926</v>
      </c>
      <c r="G9179" s="26" t="s">
        <v>9586</v>
      </c>
      <c r="H9179" s="26" t="s">
        <v>885</v>
      </c>
      <c r="I9179" s="26" t="s">
        <v>12123</v>
      </c>
      <c r="J9179" s="26" t="s">
        <v>906</v>
      </c>
      <c r="K9179" s="26" t="s">
        <v>9597</v>
      </c>
      <c r="L9179" s="26" t="s">
        <v>12124</v>
      </c>
      <c r="M9179" s="26">
        <v>380486726015</v>
      </c>
      <c r="N9179" s="26">
        <v>5122510100</v>
      </c>
    </row>
    <row r="9180" spans="1:14">
      <c r="A9180" s="26" t="s">
        <v>6695</v>
      </c>
      <c r="B9180" s="26" t="s">
        <v>6680</v>
      </c>
      <c r="C9180" s="26">
        <v>1999342</v>
      </c>
      <c r="D9180" s="26" t="s">
        <v>780</v>
      </c>
      <c r="E9180" s="26" t="s">
        <v>38927</v>
      </c>
      <c r="F9180" s="26" t="s">
        <v>15789</v>
      </c>
      <c r="G9180" s="26" t="s">
        <v>9601</v>
      </c>
      <c r="H9180" s="26" t="s">
        <v>949</v>
      </c>
      <c r="I9180" s="26" t="s">
        <v>15790</v>
      </c>
      <c r="J9180" s="26" t="s">
        <v>21208</v>
      </c>
      <c r="K9180" s="26" t="s">
        <v>9582</v>
      </c>
      <c r="L9180" s="26" t="s">
        <v>21209</v>
      </c>
      <c r="M9180" s="26">
        <v>380675314514</v>
      </c>
      <c r="N9180" s="26">
        <v>2323987811</v>
      </c>
    </row>
    <row r="9181" spans="1:14">
      <c r="A9181" s="26" t="s">
        <v>6997</v>
      </c>
      <c r="B9181" s="26" t="s">
        <v>6998</v>
      </c>
      <c r="C9181" s="26">
        <v>26353612</v>
      </c>
      <c r="D9181" s="26" t="s">
        <v>24</v>
      </c>
      <c r="E9181" s="26" t="s">
        <v>38928</v>
      </c>
      <c r="F9181" s="26" t="s">
        <v>14712</v>
      </c>
      <c r="G9181" s="26" t="s">
        <v>9586</v>
      </c>
      <c r="H9181" s="26" t="s">
        <v>987</v>
      </c>
      <c r="J9181" s="26" t="s">
        <v>996</v>
      </c>
      <c r="K9181" s="26" t="s">
        <v>9597</v>
      </c>
      <c r="L9181" s="26" t="s">
        <v>14499</v>
      </c>
      <c r="M9181" s="26">
        <v>380365621066</v>
      </c>
      <c r="N9181" s="26">
        <v>5610300000</v>
      </c>
    </row>
    <row r="9182" spans="1:14">
      <c r="A9182" s="26" t="s">
        <v>2137</v>
      </c>
      <c r="B9182" s="26" t="s">
        <v>2138</v>
      </c>
      <c r="C9182" s="26">
        <v>38485879</v>
      </c>
      <c r="D9182" s="26" t="s">
        <v>24</v>
      </c>
      <c r="E9182" s="26" t="s">
        <v>38929</v>
      </c>
      <c r="F9182" s="26" t="s">
        <v>38930</v>
      </c>
      <c r="G9182" s="26" t="s">
        <v>9579</v>
      </c>
      <c r="H9182" s="26" t="s">
        <v>103</v>
      </c>
      <c r="I9182" s="26" t="s">
        <v>10489</v>
      </c>
      <c r="J9182" s="26" t="s">
        <v>17143</v>
      </c>
      <c r="K9182" s="26" t="s">
        <v>9582</v>
      </c>
      <c r="L9182" s="26" t="s">
        <v>38931</v>
      </c>
      <c r="M9182" s="26">
        <v>761934448186</v>
      </c>
      <c r="N9182" s="26">
        <v>521055309</v>
      </c>
    </row>
    <row r="9183" spans="1:14">
      <c r="A9183" s="26" t="s">
        <v>9051</v>
      </c>
      <c r="B9183" s="26" t="s">
        <v>9052</v>
      </c>
      <c r="C9183" s="26">
        <v>36753285</v>
      </c>
      <c r="D9183" s="26" t="s">
        <v>24</v>
      </c>
      <c r="E9183" s="26" t="s">
        <v>38932</v>
      </c>
      <c r="F9183" s="26" t="s">
        <v>38933</v>
      </c>
      <c r="G9183" s="26" t="s">
        <v>9579</v>
      </c>
      <c r="H9183" s="26" t="s">
        <v>1490</v>
      </c>
      <c r="I9183" s="26" t="s">
        <v>13151</v>
      </c>
      <c r="J9183" s="26" t="s">
        <v>38934</v>
      </c>
      <c r="K9183" s="26" t="s">
        <v>9582</v>
      </c>
      <c r="L9183" s="26" t="s">
        <v>38935</v>
      </c>
      <c r="M9183" s="26">
        <v>380373057154</v>
      </c>
      <c r="N9183" s="26">
        <v>6823381501</v>
      </c>
    </row>
    <row r="9184" spans="1:14">
      <c r="A9184" s="26" t="s">
        <v>5617</v>
      </c>
      <c r="B9184" s="26" t="s">
        <v>5618</v>
      </c>
      <c r="C9184" s="26">
        <v>25680295</v>
      </c>
      <c r="D9184" s="26" t="s">
        <v>780</v>
      </c>
      <c r="E9184" s="26" t="s">
        <v>38936</v>
      </c>
      <c r="F9184" s="26" t="s">
        <v>38937</v>
      </c>
      <c r="G9184" s="26" t="s">
        <v>9601</v>
      </c>
      <c r="H9184" s="26" t="s">
        <v>799</v>
      </c>
      <c r="J9184" s="26" t="s">
        <v>800</v>
      </c>
      <c r="K9184" s="26" t="s">
        <v>9597</v>
      </c>
      <c r="L9184" s="26" t="s">
        <v>11626</v>
      </c>
      <c r="M9184" s="26">
        <v>380444671843</v>
      </c>
      <c r="N9184" s="26">
        <v>4822784009</v>
      </c>
    </row>
    <row r="9185" spans="1:14">
      <c r="A9185" s="26" t="s">
        <v>1908</v>
      </c>
      <c r="B9185" s="26" t="s">
        <v>1909</v>
      </c>
      <c r="C9185" s="26">
        <v>36759418</v>
      </c>
      <c r="D9185" s="26" t="s">
        <v>24</v>
      </c>
      <c r="E9185" s="26" t="s">
        <v>38938</v>
      </c>
      <c r="F9185" s="26" t="s">
        <v>38939</v>
      </c>
      <c r="G9185" s="26" t="s">
        <v>9586</v>
      </c>
      <c r="H9185" s="26" t="s">
        <v>27</v>
      </c>
      <c r="I9185" s="26" t="s">
        <v>11730</v>
      </c>
      <c r="J9185" s="26" t="s">
        <v>38940</v>
      </c>
      <c r="K9185" s="26" t="s">
        <v>9582</v>
      </c>
      <c r="L9185" s="26" t="s">
        <v>38941</v>
      </c>
      <c r="M9185" s="26">
        <v>380433544150</v>
      </c>
      <c r="N9185" s="26">
        <v>111790403</v>
      </c>
    </row>
    <row r="9186" spans="1:14">
      <c r="A9186" s="26" t="s">
        <v>4962</v>
      </c>
      <c r="B9186" s="26" t="s">
        <v>4963</v>
      </c>
      <c r="C9186" s="26">
        <v>42347497</v>
      </c>
      <c r="D9186" s="26" t="s">
        <v>24</v>
      </c>
      <c r="E9186" s="26" t="s">
        <v>38942</v>
      </c>
      <c r="F9186" s="26" t="s">
        <v>38943</v>
      </c>
      <c r="G9186" s="26" t="s">
        <v>9586</v>
      </c>
      <c r="H9186" s="26" t="s">
        <v>735</v>
      </c>
      <c r="I9186" s="26" t="s">
        <v>16403</v>
      </c>
      <c r="J9186" s="26" t="s">
        <v>4964</v>
      </c>
      <c r="K9186" s="26" t="s">
        <v>9582</v>
      </c>
      <c r="L9186" s="26" t="s">
        <v>38944</v>
      </c>
      <c r="M9186" s="26">
        <v>380965230905</v>
      </c>
      <c r="N9186" s="26">
        <v>721183802</v>
      </c>
    </row>
    <row r="9187" spans="1:14">
      <c r="A9187" s="26" t="s">
        <v>9147</v>
      </c>
      <c r="B9187" s="26" t="s">
        <v>9148</v>
      </c>
      <c r="C9187" s="26">
        <v>38462935</v>
      </c>
      <c r="D9187" s="26" t="s">
        <v>24</v>
      </c>
      <c r="E9187" s="26" t="s">
        <v>38945</v>
      </c>
      <c r="F9187" s="26" t="s">
        <v>38946</v>
      </c>
      <c r="G9187" s="26" t="s">
        <v>9586</v>
      </c>
      <c r="H9187" s="26" t="s">
        <v>1490</v>
      </c>
      <c r="I9187" s="26" t="s">
        <v>10369</v>
      </c>
      <c r="J9187" s="26" t="s">
        <v>21927</v>
      </c>
      <c r="K9187" s="26" t="s">
        <v>9582</v>
      </c>
      <c r="L9187" s="26" t="s">
        <v>38947</v>
      </c>
      <c r="M9187" s="26">
        <v>380966336468</v>
      </c>
      <c r="N9187" s="26">
        <v>524380401</v>
      </c>
    </row>
    <row r="9188" spans="1:14">
      <c r="A9188" s="26" t="s">
        <v>7903</v>
      </c>
      <c r="B9188" s="26" t="s">
        <v>7904</v>
      </c>
      <c r="C9188" s="26">
        <v>38579825</v>
      </c>
      <c r="D9188" s="26" t="s">
        <v>24</v>
      </c>
      <c r="E9188" s="26" t="s">
        <v>38948</v>
      </c>
      <c r="F9188" s="26" t="s">
        <v>38949</v>
      </c>
      <c r="G9188" s="26" t="s">
        <v>9586</v>
      </c>
      <c r="H9188" s="26" t="s">
        <v>1122</v>
      </c>
      <c r="I9188" s="26" t="s">
        <v>16172</v>
      </c>
      <c r="J9188" s="26" t="s">
        <v>33030</v>
      </c>
      <c r="K9188" s="26" t="s">
        <v>9582</v>
      </c>
      <c r="L9188" s="26" t="s">
        <v>38950</v>
      </c>
      <c r="M9188" s="26">
        <v>380665831944</v>
      </c>
      <c r="N9188" s="26">
        <v>5324084028</v>
      </c>
    </row>
    <row r="9189" spans="1:14">
      <c r="A9189" s="26" t="s">
        <v>7244</v>
      </c>
      <c r="B9189" s="26" t="s">
        <v>7245</v>
      </c>
      <c r="C9189" s="26">
        <v>38440010</v>
      </c>
      <c r="D9189" s="26" t="s">
        <v>24</v>
      </c>
      <c r="E9189" s="26" t="s">
        <v>38951</v>
      </c>
      <c r="F9189" s="26" t="s">
        <v>38952</v>
      </c>
      <c r="G9189" s="26" t="s">
        <v>9586</v>
      </c>
      <c r="H9189" s="26" t="s">
        <v>987</v>
      </c>
      <c r="I9189" s="26" t="s">
        <v>11035</v>
      </c>
      <c r="J9189" s="26" t="s">
        <v>38953</v>
      </c>
      <c r="K9189" s="26" t="s">
        <v>9582</v>
      </c>
      <c r="L9189" s="26" t="s">
        <v>38954</v>
      </c>
      <c r="M9189" s="26">
        <v>380682936453</v>
      </c>
      <c r="N9189" s="26">
        <v>5625482801</v>
      </c>
    </row>
    <row r="9190" spans="1:14">
      <c r="A9190" s="26" t="s">
        <v>6276</v>
      </c>
      <c r="B9190" s="26" t="s">
        <v>6277</v>
      </c>
      <c r="C9190" s="26">
        <v>2774579</v>
      </c>
      <c r="D9190" s="26" t="s">
        <v>24</v>
      </c>
      <c r="E9190" s="26" t="s">
        <v>38955</v>
      </c>
      <c r="F9190" s="26" t="s">
        <v>14045</v>
      </c>
      <c r="G9190" s="26" t="s">
        <v>9591</v>
      </c>
      <c r="H9190" s="26" t="s">
        <v>885</v>
      </c>
      <c r="J9190" s="26" t="s">
        <v>910</v>
      </c>
      <c r="K9190" s="26" t="s">
        <v>9597</v>
      </c>
      <c r="L9190" s="26" t="s">
        <v>38956</v>
      </c>
      <c r="M9190" s="26">
        <v>380487058701</v>
      </c>
      <c r="N9190" s="26">
        <v>5110100000</v>
      </c>
    </row>
    <row r="9191" spans="1:14">
      <c r="A9191" s="26" t="s">
        <v>5377</v>
      </c>
      <c r="B9191" s="26" t="s">
        <v>5378</v>
      </c>
      <c r="C9191" s="26">
        <v>20764716</v>
      </c>
      <c r="D9191" s="26" t="s">
        <v>24</v>
      </c>
      <c r="E9191" s="26" t="s">
        <v>38957</v>
      </c>
      <c r="F9191" s="26" t="s">
        <v>38958</v>
      </c>
      <c r="G9191" s="26" t="s">
        <v>9586</v>
      </c>
      <c r="H9191" s="26" t="s">
        <v>735</v>
      </c>
      <c r="I9191" s="26" t="s">
        <v>11411</v>
      </c>
      <c r="J9191" s="26" t="s">
        <v>38959</v>
      </c>
      <c r="K9191" s="26" t="s">
        <v>9582</v>
      </c>
      <c r="L9191" s="26" t="s">
        <v>38960</v>
      </c>
      <c r="M9191" s="26">
        <v>380963897340</v>
      </c>
      <c r="N9191" s="26">
        <v>2120881301</v>
      </c>
    </row>
    <row r="9192" spans="1:14">
      <c r="A9192" s="26" t="s">
        <v>3717</v>
      </c>
      <c r="B9192" s="26" t="s">
        <v>3718</v>
      </c>
      <c r="C9192" s="26">
        <v>38969547</v>
      </c>
      <c r="D9192" s="26" t="s">
        <v>24</v>
      </c>
      <c r="E9192" s="26" t="s">
        <v>38961</v>
      </c>
      <c r="F9192" s="26" t="s">
        <v>38962</v>
      </c>
      <c r="G9192" s="26" t="s">
        <v>9586</v>
      </c>
      <c r="H9192" s="26" t="s">
        <v>468</v>
      </c>
      <c r="J9192" s="26" t="s">
        <v>481</v>
      </c>
      <c r="K9192" s="26" t="s">
        <v>9597</v>
      </c>
      <c r="L9192" s="26" t="s">
        <v>30170</v>
      </c>
      <c r="M9192" s="26">
        <v>761225725654</v>
      </c>
      <c r="N9192" s="26">
        <v>1222380503</v>
      </c>
    </row>
    <row r="9193" spans="1:14">
      <c r="A9193" s="26" t="s">
        <v>6137</v>
      </c>
      <c r="B9193" s="26" t="s">
        <v>6138</v>
      </c>
      <c r="C9193" s="26">
        <v>42368260</v>
      </c>
      <c r="D9193" s="26" t="s">
        <v>24</v>
      </c>
      <c r="E9193" s="26" t="s">
        <v>38963</v>
      </c>
      <c r="F9193" s="26" t="s">
        <v>16959</v>
      </c>
      <c r="G9193" s="26" t="s">
        <v>9586</v>
      </c>
      <c r="H9193" s="26" t="s">
        <v>885</v>
      </c>
      <c r="J9193" s="26" t="s">
        <v>894</v>
      </c>
      <c r="K9193" s="26" t="s">
        <v>9597</v>
      </c>
      <c r="L9193" s="26" t="s">
        <v>38964</v>
      </c>
      <c r="M9193" s="26">
        <v>380484965344</v>
      </c>
      <c r="N9193" s="26">
        <v>5110300000</v>
      </c>
    </row>
    <row r="9194" spans="1:14">
      <c r="A9194" s="26" t="s">
        <v>3473</v>
      </c>
      <c r="B9194" s="26" t="s">
        <v>3474</v>
      </c>
      <c r="C9194" s="26">
        <v>38466531</v>
      </c>
      <c r="D9194" s="26" t="s">
        <v>24</v>
      </c>
      <c r="E9194" s="26" t="s">
        <v>38965</v>
      </c>
      <c r="F9194" s="26" t="s">
        <v>38966</v>
      </c>
      <c r="G9194" s="26" t="s">
        <v>9586</v>
      </c>
      <c r="H9194" s="26" t="s">
        <v>392</v>
      </c>
      <c r="I9194" s="26" t="s">
        <v>11629</v>
      </c>
      <c r="J9194" s="26" t="s">
        <v>3908</v>
      </c>
      <c r="K9194" s="26" t="s">
        <v>9582</v>
      </c>
      <c r="L9194" s="26" t="s">
        <v>38967</v>
      </c>
      <c r="M9194" s="26">
        <v>761981497816</v>
      </c>
      <c r="N9194" s="26">
        <v>520882006</v>
      </c>
    </row>
    <row r="9195" spans="1:14">
      <c r="A9195" s="26" t="s">
        <v>8915</v>
      </c>
      <c r="B9195" s="26" t="s">
        <v>8916</v>
      </c>
      <c r="C9195" s="26">
        <v>41368558</v>
      </c>
      <c r="D9195" s="26" t="s">
        <v>24</v>
      </c>
      <c r="E9195" s="26" t="s">
        <v>38968</v>
      </c>
      <c r="F9195" s="26" t="s">
        <v>38969</v>
      </c>
      <c r="G9195" s="26" t="s">
        <v>9579</v>
      </c>
      <c r="H9195" s="26" t="s">
        <v>1401</v>
      </c>
      <c r="I9195" s="26" t="s">
        <v>11520</v>
      </c>
      <c r="J9195" s="26" t="s">
        <v>38970</v>
      </c>
      <c r="K9195" s="26" t="s">
        <v>9582</v>
      </c>
      <c r="L9195" s="26" t="s">
        <v>38971</v>
      </c>
      <c r="M9195" s="26">
        <v>380963315991</v>
      </c>
      <c r="N9195" s="26">
        <v>7123485201</v>
      </c>
    </row>
    <row r="9196" spans="1:14">
      <c r="A9196" s="26" t="s">
        <v>3349</v>
      </c>
      <c r="B9196" s="26" t="s">
        <v>3350</v>
      </c>
      <c r="C9196" s="26">
        <v>38068793</v>
      </c>
      <c r="D9196" s="26" t="s">
        <v>24</v>
      </c>
      <c r="E9196" s="26" t="s">
        <v>38972</v>
      </c>
      <c r="F9196" s="26" t="s">
        <v>38973</v>
      </c>
      <c r="G9196" s="26" t="s">
        <v>9586</v>
      </c>
      <c r="H9196" s="26" t="s">
        <v>392</v>
      </c>
      <c r="I9196" s="26" t="s">
        <v>10303</v>
      </c>
      <c r="J9196" s="26" t="s">
        <v>38974</v>
      </c>
      <c r="K9196" s="26" t="s">
        <v>9606</v>
      </c>
      <c r="L9196" s="26" t="s">
        <v>38975</v>
      </c>
      <c r="M9196" s="26">
        <v>380673501953</v>
      </c>
      <c r="N9196" s="26">
        <v>2120455400</v>
      </c>
    </row>
    <row r="9197" spans="1:14">
      <c r="A9197" s="26" t="s">
        <v>9042</v>
      </c>
      <c r="B9197" s="26" t="s">
        <v>9043</v>
      </c>
      <c r="C9197" s="26">
        <v>38868830</v>
      </c>
      <c r="D9197" s="26" t="s">
        <v>24</v>
      </c>
      <c r="E9197" s="26" t="s">
        <v>38976</v>
      </c>
      <c r="F9197" s="26" t="s">
        <v>38977</v>
      </c>
      <c r="G9197" s="26" t="s">
        <v>9586</v>
      </c>
      <c r="H9197" s="26" t="s">
        <v>1401</v>
      </c>
      <c r="I9197" s="26" t="s">
        <v>21820</v>
      </c>
      <c r="J9197" s="26" t="s">
        <v>38978</v>
      </c>
      <c r="K9197" s="26" t="s">
        <v>9582</v>
      </c>
      <c r="L9197" s="26" t="s">
        <v>38979</v>
      </c>
      <c r="M9197" s="26">
        <v>380473937338</v>
      </c>
      <c r="N9197" s="26">
        <v>7125181201</v>
      </c>
    </row>
    <row r="9198" spans="1:14">
      <c r="A9198" s="26" t="s">
        <v>6952</v>
      </c>
      <c r="B9198" s="26" t="s">
        <v>6953</v>
      </c>
      <c r="C9198" s="26">
        <v>42662070</v>
      </c>
      <c r="D9198" s="26" t="s">
        <v>24</v>
      </c>
      <c r="E9198" s="26" t="s">
        <v>38980</v>
      </c>
      <c r="F9198" s="26" t="s">
        <v>14409</v>
      </c>
      <c r="G9198" s="26" t="s">
        <v>9586</v>
      </c>
      <c r="H9198" s="26" t="s">
        <v>987</v>
      </c>
      <c r="J9198" s="26" t="s">
        <v>988</v>
      </c>
      <c r="K9198" s="26" t="s">
        <v>9597</v>
      </c>
      <c r="L9198" s="26" t="s">
        <v>38981</v>
      </c>
      <c r="M9198" s="26">
        <v>380983883226</v>
      </c>
      <c r="N9198" s="26">
        <v>5610700000</v>
      </c>
    </row>
    <row r="9199" spans="1:14">
      <c r="A9199" s="26" t="s">
        <v>6170</v>
      </c>
      <c r="B9199" s="26" t="s">
        <v>6171</v>
      </c>
      <c r="C9199" s="26">
        <v>38534407</v>
      </c>
      <c r="D9199" s="26" t="s">
        <v>24</v>
      </c>
      <c r="E9199" s="26" t="s">
        <v>38982</v>
      </c>
      <c r="F9199" s="26" t="s">
        <v>38983</v>
      </c>
      <c r="G9199" s="26" t="s">
        <v>9586</v>
      </c>
      <c r="H9199" s="26" t="s">
        <v>885</v>
      </c>
      <c r="I9199" s="26" t="s">
        <v>10020</v>
      </c>
      <c r="J9199" s="26" t="s">
        <v>38984</v>
      </c>
      <c r="K9199" s="26" t="s">
        <v>9582</v>
      </c>
      <c r="L9199" s="26" t="s">
        <v>38985</v>
      </c>
      <c r="M9199" s="26">
        <v>380485595544</v>
      </c>
      <c r="N9199" s="26">
        <v>5122780501</v>
      </c>
    </row>
    <row r="9200" spans="1:14">
      <c r="A9200" s="26" t="s">
        <v>9125</v>
      </c>
      <c r="B9200" s="26" t="s">
        <v>9126</v>
      </c>
      <c r="C9200" s="26">
        <v>38407889</v>
      </c>
      <c r="D9200" s="26" t="s">
        <v>24</v>
      </c>
      <c r="E9200" s="26" t="s">
        <v>38986</v>
      </c>
      <c r="F9200" s="26" t="s">
        <v>38987</v>
      </c>
      <c r="G9200" s="26" t="s">
        <v>9579</v>
      </c>
      <c r="H9200" s="26" t="s">
        <v>1490</v>
      </c>
      <c r="I9200" s="26" t="s">
        <v>9846</v>
      </c>
      <c r="J9200" s="26" t="s">
        <v>9542</v>
      </c>
      <c r="K9200" s="26" t="s">
        <v>9582</v>
      </c>
      <c r="L9200" s="26" t="s">
        <v>38988</v>
      </c>
      <c r="M9200" s="26">
        <v>761953718064</v>
      </c>
      <c r="N9200" s="26">
        <v>5621880901</v>
      </c>
    </row>
    <row r="9201" spans="1:14">
      <c r="A9201" s="26" t="s">
        <v>3372</v>
      </c>
      <c r="B9201" s="26" t="s">
        <v>3373</v>
      </c>
      <c r="C9201" s="26">
        <v>41769166</v>
      </c>
      <c r="D9201" s="26" t="s">
        <v>24</v>
      </c>
      <c r="E9201" s="26" t="s">
        <v>38989</v>
      </c>
      <c r="F9201" s="26" t="s">
        <v>38990</v>
      </c>
      <c r="G9201" s="26" t="s">
        <v>9579</v>
      </c>
      <c r="H9201" s="26" t="s">
        <v>392</v>
      </c>
      <c r="I9201" s="26" t="s">
        <v>11040</v>
      </c>
      <c r="J9201" s="26" t="s">
        <v>38991</v>
      </c>
      <c r="K9201" s="26" t="s">
        <v>9582</v>
      </c>
      <c r="L9201" s="26" t="s">
        <v>38992</v>
      </c>
      <c r="M9201" s="26">
        <v>380314335582</v>
      </c>
      <c r="N9201" s="26">
        <v>2121282505</v>
      </c>
    </row>
    <row r="9202" spans="1:14">
      <c r="A9202" s="26" t="s">
        <v>2905</v>
      </c>
      <c r="B9202" s="26" t="s">
        <v>2906</v>
      </c>
      <c r="C9202" s="26">
        <v>37793580</v>
      </c>
      <c r="D9202" s="26" t="s">
        <v>24</v>
      </c>
      <c r="E9202" s="26" t="s">
        <v>38993</v>
      </c>
      <c r="F9202" s="26" t="s">
        <v>18741</v>
      </c>
      <c r="G9202" s="26" t="s">
        <v>9591</v>
      </c>
      <c r="H9202" s="26" t="s">
        <v>258</v>
      </c>
      <c r="J9202" s="26" t="s">
        <v>317</v>
      </c>
      <c r="K9202" s="26" t="s">
        <v>9597</v>
      </c>
      <c r="L9202" s="26" t="s">
        <v>38994</v>
      </c>
      <c r="M9202" s="26">
        <v>380667164973</v>
      </c>
      <c r="N9202" s="26">
        <v>1412300000</v>
      </c>
    </row>
    <row r="9203" spans="1:14">
      <c r="A9203" s="26" t="s">
        <v>1901</v>
      </c>
      <c r="B9203" s="26" t="s">
        <v>1902</v>
      </c>
      <c r="C9203" s="26">
        <v>42447462</v>
      </c>
      <c r="D9203" s="26" t="s">
        <v>24</v>
      </c>
      <c r="E9203" s="26" t="s">
        <v>38995</v>
      </c>
      <c r="F9203" s="26" t="s">
        <v>38996</v>
      </c>
      <c r="G9203" s="26" t="s">
        <v>9586</v>
      </c>
      <c r="H9203" s="26" t="s">
        <v>27</v>
      </c>
      <c r="J9203" s="26" t="s">
        <v>38997</v>
      </c>
      <c r="K9203" s="26" t="s">
        <v>9582</v>
      </c>
      <c r="L9203" s="26" t="s">
        <v>38998</v>
      </c>
      <c r="M9203" s="26">
        <v>760867075234</v>
      </c>
      <c r="N9203" s="26">
        <v>124387001</v>
      </c>
    </row>
    <row r="9204" spans="1:14">
      <c r="A9204" s="26" t="s">
        <v>3230</v>
      </c>
      <c r="B9204" s="26" t="s">
        <v>3231</v>
      </c>
      <c r="C9204" s="26">
        <v>38562298</v>
      </c>
      <c r="D9204" s="26" t="s">
        <v>24</v>
      </c>
      <c r="E9204" s="26" t="s">
        <v>38999</v>
      </c>
      <c r="F9204" s="26" t="s">
        <v>39000</v>
      </c>
      <c r="G9204" s="26" t="s">
        <v>9591</v>
      </c>
      <c r="H9204" s="26" t="s">
        <v>375</v>
      </c>
      <c r="I9204" s="26" t="s">
        <v>9592</v>
      </c>
      <c r="J9204" s="26" t="s">
        <v>39001</v>
      </c>
      <c r="K9204" s="26" t="s">
        <v>9582</v>
      </c>
      <c r="L9204" s="26" t="s">
        <v>39002</v>
      </c>
      <c r="M9204" s="26">
        <v>380980324938</v>
      </c>
      <c r="N9204" s="26">
        <v>1824410115</v>
      </c>
    </row>
    <row r="9205" spans="1:14">
      <c r="A9205" s="26" t="s">
        <v>7126</v>
      </c>
      <c r="B9205" s="26" t="s">
        <v>7127</v>
      </c>
      <c r="C9205" s="26">
        <v>38492302</v>
      </c>
      <c r="D9205" s="26" t="s">
        <v>24</v>
      </c>
      <c r="E9205" s="26" t="s">
        <v>39003</v>
      </c>
      <c r="F9205" s="26" t="s">
        <v>39004</v>
      </c>
      <c r="G9205" s="26" t="s">
        <v>9586</v>
      </c>
      <c r="H9205" s="26" t="s">
        <v>987</v>
      </c>
      <c r="I9205" s="26" t="s">
        <v>9634</v>
      </c>
      <c r="J9205" s="26" t="s">
        <v>39005</v>
      </c>
      <c r="K9205" s="26" t="s">
        <v>9582</v>
      </c>
      <c r="L9205" s="26" t="s">
        <v>39006</v>
      </c>
      <c r="M9205" s="26">
        <v>761043566200</v>
      </c>
      <c r="N9205" s="26">
        <v>523955402</v>
      </c>
    </row>
    <row r="9206" spans="1:14">
      <c r="A9206" s="26" t="s">
        <v>1613</v>
      </c>
      <c r="B9206" s="26" t="s">
        <v>1614</v>
      </c>
      <c r="C9206" s="26">
        <v>35599262</v>
      </c>
      <c r="D9206" s="26" t="s">
        <v>24</v>
      </c>
      <c r="E9206" s="26" t="s">
        <v>39007</v>
      </c>
      <c r="F9206" s="26" t="s">
        <v>39008</v>
      </c>
      <c r="G9206" s="26" t="s">
        <v>9586</v>
      </c>
      <c r="H9206" s="26" t="s">
        <v>27</v>
      </c>
      <c r="I9206" s="26" t="s">
        <v>11977</v>
      </c>
      <c r="J9206" s="26" t="s">
        <v>39009</v>
      </c>
      <c r="K9206" s="26" t="s">
        <v>9582</v>
      </c>
      <c r="L9206" s="26" t="s">
        <v>39010</v>
      </c>
      <c r="M9206" s="26">
        <v>761095909788</v>
      </c>
      <c r="N9206" s="26">
        <v>520282003</v>
      </c>
    </row>
    <row r="9207" spans="1:14">
      <c r="A9207" s="26" t="s">
        <v>1655</v>
      </c>
      <c r="B9207" s="26" t="s">
        <v>1656</v>
      </c>
      <c r="C9207" s="26">
        <v>37489689</v>
      </c>
      <c r="D9207" s="26" t="s">
        <v>24</v>
      </c>
      <c r="E9207" s="26" t="s">
        <v>39011</v>
      </c>
      <c r="F9207" s="26" t="s">
        <v>39012</v>
      </c>
      <c r="G9207" s="26" t="s">
        <v>9586</v>
      </c>
      <c r="H9207" s="26" t="s">
        <v>27</v>
      </c>
      <c r="I9207" s="26" t="s">
        <v>10992</v>
      </c>
      <c r="J9207" s="26" t="s">
        <v>39013</v>
      </c>
      <c r="K9207" s="26" t="s">
        <v>9582</v>
      </c>
      <c r="L9207" s="26" t="s">
        <v>39014</v>
      </c>
      <c r="M9207" s="26">
        <v>761106869280</v>
      </c>
      <c r="N9207" s="26">
        <v>520688901</v>
      </c>
    </row>
    <row r="9208" spans="1:14">
      <c r="A9208" s="26" t="s">
        <v>6593</v>
      </c>
      <c r="B9208" s="26" t="s">
        <v>6594</v>
      </c>
      <c r="C9208" s="26">
        <v>38412444</v>
      </c>
      <c r="D9208" s="26" t="s">
        <v>24</v>
      </c>
      <c r="E9208" s="26" t="s">
        <v>39015</v>
      </c>
      <c r="F9208" s="26" t="s">
        <v>39016</v>
      </c>
      <c r="G9208" s="26" t="s">
        <v>9586</v>
      </c>
      <c r="H9208" s="26" t="s">
        <v>949</v>
      </c>
      <c r="I9208" s="26" t="s">
        <v>10987</v>
      </c>
      <c r="J9208" s="26" t="s">
        <v>39017</v>
      </c>
      <c r="K9208" s="26" t="s">
        <v>9582</v>
      </c>
      <c r="L9208" s="26" t="s">
        <v>39018</v>
      </c>
      <c r="M9208" s="26">
        <v>380503235167</v>
      </c>
      <c r="N9208" s="26">
        <v>5320683201</v>
      </c>
    </row>
    <row r="9209" spans="1:14">
      <c r="A9209" s="26" t="s">
        <v>9459</v>
      </c>
      <c r="B9209" s="26" t="s">
        <v>9456</v>
      </c>
      <c r="C9209" s="26">
        <v>5480619</v>
      </c>
      <c r="D9209" s="26" t="s">
        <v>24</v>
      </c>
      <c r="E9209" s="26" t="s">
        <v>39019</v>
      </c>
      <c r="F9209" s="26" t="s">
        <v>17358</v>
      </c>
      <c r="G9209" s="26" t="s">
        <v>9591</v>
      </c>
      <c r="H9209" s="26" t="s">
        <v>1573</v>
      </c>
      <c r="J9209" s="26" t="s">
        <v>1597</v>
      </c>
      <c r="K9209" s="26" t="s">
        <v>9597</v>
      </c>
      <c r="L9209" s="26" t="s">
        <v>15697</v>
      </c>
      <c r="M9209" s="26">
        <v>380462934906</v>
      </c>
      <c r="N9209" s="26">
        <v>7410100000</v>
      </c>
    </row>
    <row r="9210" spans="1:14">
      <c r="A9210" s="26" t="s">
        <v>4452</v>
      </c>
      <c r="B9210" s="26" t="s">
        <v>4453</v>
      </c>
      <c r="C9210" s="26">
        <v>38164193</v>
      </c>
      <c r="D9210" s="26" t="s">
        <v>24</v>
      </c>
      <c r="E9210" s="26" t="s">
        <v>39020</v>
      </c>
      <c r="F9210" s="26" t="s">
        <v>39021</v>
      </c>
      <c r="G9210" s="26" t="s">
        <v>9586</v>
      </c>
      <c r="H9210" s="26" t="s">
        <v>576</v>
      </c>
      <c r="J9210" s="26" t="s">
        <v>6189</v>
      </c>
      <c r="K9210" s="26" t="s">
        <v>9582</v>
      </c>
      <c r="L9210" s="26" t="s">
        <v>39022</v>
      </c>
      <c r="M9210" s="26">
        <v>380676891486</v>
      </c>
      <c r="N9210" s="26">
        <v>122755301</v>
      </c>
    </row>
    <row r="9211" spans="1:14">
      <c r="A9211" s="26" t="s">
        <v>9051</v>
      </c>
      <c r="B9211" s="26" t="s">
        <v>9052</v>
      </c>
      <c r="C9211" s="26">
        <v>36753285</v>
      </c>
      <c r="D9211" s="26" t="s">
        <v>24</v>
      </c>
      <c r="E9211" s="26" t="s">
        <v>39023</v>
      </c>
      <c r="F9211" s="26" t="s">
        <v>39024</v>
      </c>
      <c r="G9211" s="26" t="s">
        <v>9579</v>
      </c>
      <c r="H9211" s="26" t="s">
        <v>1490</v>
      </c>
      <c r="I9211" s="26" t="s">
        <v>13151</v>
      </c>
      <c r="J9211" s="26" t="s">
        <v>21150</v>
      </c>
      <c r="K9211" s="26" t="s">
        <v>9582</v>
      </c>
      <c r="L9211" s="26" t="s">
        <v>39025</v>
      </c>
      <c r="M9211" s="26">
        <v>380373057118</v>
      </c>
      <c r="N9211" s="26">
        <v>521481003</v>
      </c>
    </row>
    <row r="9212" spans="1:14">
      <c r="A9212" s="26" t="s">
        <v>6615</v>
      </c>
      <c r="B9212" s="26" t="s">
        <v>6616</v>
      </c>
      <c r="C9212" s="26">
        <v>41348856</v>
      </c>
      <c r="D9212" s="26" t="s">
        <v>24</v>
      </c>
      <c r="E9212" s="26" t="s">
        <v>39026</v>
      </c>
      <c r="F9212" s="26" t="s">
        <v>39027</v>
      </c>
      <c r="G9212" s="26" t="s">
        <v>9591</v>
      </c>
      <c r="H9212" s="26" t="s">
        <v>949</v>
      </c>
      <c r="I9212" s="26" t="s">
        <v>16199</v>
      </c>
      <c r="J9212" s="26" t="s">
        <v>39028</v>
      </c>
      <c r="K9212" s="26" t="s">
        <v>9582</v>
      </c>
      <c r="L9212" s="26" t="s">
        <v>39029</v>
      </c>
      <c r="M9212" s="26">
        <v>380668707802</v>
      </c>
      <c r="N9212" s="26">
        <v>5322881401</v>
      </c>
    </row>
    <row r="9213" spans="1:14">
      <c r="A9213" s="26" t="s">
        <v>2435</v>
      </c>
      <c r="B9213" s="26" t="s">
        <v>2436</v>
      </c>
      <c r="C9213" s="26">
        <v>1985860</v>
      </c>
      <c r="D9213" s="26" t="s">
        <v>780</v>
      </c>
      <c r="E9213" s="26" t="s">
        <v>39030</v>
      </c>
      <c r="F9213" s="26" t="s">
        <v>39031</v>
      </c>
      <c r="G9213" s="26" t="s">
        <v>9601</v>
      </c>
      <c r="H9213" s="26" t="s">
        <v>133</v>
      </c>
      <c r="J9213" s="26" t="s">
        <v>2401</v>
      </c>
      <c r="K9213" s="26" t="s">
        <v>9597</v>
      </c>
      <c r="L9213" s="26" t="s">
        <v>10500</v>
      </c>
      <c r="M9213" s="26">
        <v>380987034942</v>
      </c>
      <c r="N9213" s="26">
        <v>122787502</v>
      </c>
    </row>
    <row r="9214" spans="1:14">
      <c r="A9214" s="26" t="s">
        <v>6170</v>
      </c>
      <c r="B9214" s="26" t="s">
        <v>6171</v>
      </c>
      <c r="C9214" s="26">
        <v>38534407</v>
      </c>
      <c r="D9214" s="26" t="s">
        <v>24</v>
      </c>
      <c r="E9214" s="26" t="s">
        <v>39032</v>
      </c>
      <c r="F9214" s="26" t="s">
        <v>39033</v>
      </c>
      <c r="G9214" s="26" t="s">
        <v>9586</v>
      </c>
      <c r="H9214" s="26" t="s">
        <v>885</v>
      </c>
      <c r="I9214" s="26" t="s">
        <v>10020</v>
      </c>
      <c r="J9214" s="26" t="s">
        <v>19909</v>
      </c>
      <c r="K9214" s="26" t="s">
        <v>9582</v>
      </c>
      <c r="L9214" s="26" t="s">
        <v>39034</v>
      </c>
      <c r="M9214" s="26">
        <v>380487502044</v>
      </c>
      <c r="N9214" s="26">
        <v>520482403</v>
      </c>
    </row>
    <row r="9215" spans="1:14">
      <c r="A9215" s="26" t="s">
        <v>3845</v>
      </c>
      <c r="B9215" s="26" t="s">
        <v>3846</v>
      </c>
      <c r="C9215" s="26">
        <v>38918010</v>
      </c>
      <c r="D9215" s="26" t="s">
        <v>24</v>
      </c>
      <c r="E9215" s="26" t="s">
        <v>39035</v>
      </c>
      <c r="F9215" s="26" t="s">
        <v>39036</v>
      </c>
      <c r="G9215" s="26" t="s">
        <v>9586</v>
      </c>
      <c r="H9215" s="26" t="s">
        <v>468</v>
      </c>
      <c r="I9215" s="26" t="s">
        <v>13348</v>
      </c>
      <c r="J9215" s="26" t="s">
        <v>39037</v>
      </c>
      <c r="K9215" s="26" t="s">
        <v>9582</v>
      </c>
      <c r="L9215" s="26" t="s">
        <v>39038</v>
      </c>
      <c r="M9215" s="26">
        <v>380975077118</v>
      </c>
      <c r="N9215" s="26">
        <v>2325284404</v>
      </c>
    </row>
    <row r="9216" spans="1:14">
      <c r="A9216" s="26" t="s">
        <v>5344</v>
      </c>
      <c r="B9216" s="26" t="s">
        <v>5345</v>
      </c>
      <c r="C9216" s="26">
        <v>1998101</v>
      </c>
      <c r="D9216" s="26" t="s">
        <v>780</v>
      </c>
      <c r="E9216" s="26" t="s">
        <v>39039</v>
      </c>
      <c r="F9216" s="26" t="s">
        <v>10111</v>
      </c>
      <c r="G9216" s="26" t="s">
        <v>9601</v>
      </c>
      <c r="H9216" s="26" t="s">
        <v>735</v>
      </c>
      <c r="J9216" s="26" t="s">
        <v>5348</v>
      </c>
      <c r="K9216" s="26" t="s">
        <v>9597</v>
      </c>
      <c r="L9216" s="26" t="s">
        <v>39040</v>
      </c>
      <c r="M9216" s="26">
        <v>380973226214</v>
      </c>
      <c r="N9216" s="26">
        <v>723380415</v>
      </c>
    </row>
    <row r="9217" spans="1:14">
      <c r="A9217" s="26" t="s">
        <v>1944</v>
      </c>
      <c r="B9217" s="26" t="s">
        <v>1945</v>
      </c>
      <c r="C9217" s="26">
        <v>1982726</v>
      </c>
      <c r="D9217" s="26" t="s">
        <v>780</v>
      </c>
      <c r="E9217" s="26" t="s">
        <v>39041</v>
      </c>
      <c r="F9217" s="26" t="s">
        <v>39042</v>
      </c>
      <c r="G9217" s="26" t="s">
        <v>9601</v>
      </c>
      <c r="H9217" s="26" t="s">
        <v>27</v>
      </c>
      <c r="I9217" s="26" t="s">
        <v>10258</v>
      </c>
      <c r="J9217" s="26" t="s">
        <v>99</v>
      </c>
      <c r="K9217" s="26" t="s">
        <v>9597</v>
      </c>
      <c r="L9217" s="26" t="s">
        <v>39043</v>
      </c>
      <c r="M9217" s="26">
        <v>761406550121</v>
      </c>
      <c r="N9217" s="26">
        <v>525610100</v>
      </c>
    </row>
    <row r="9218" spans="1:14">
      <c r="A9218" s="26" t="s">
        <v>7894</v>
      </c>
      <c r="B9218" s="26" t="s">
        <v>7895</v>
      </c>
      <c r="C9218" s="26">
        <v>38412685</v>
      </c>
      <c r="D9218" s="26" t="s">
        <v>24</v>
      </c>
      <c r="E9218" s="26" t="s">
        <v>39044</v>
      </c>
      <c r="F9218" s="26" t="s">
        <v>39045</v>
      </c>
      <c r="G9218" s="26" t="s">
        <v>9579</v>
      </c>
      <c r="H9218" s="26" t="s">
        <v>1122</v>
      </c>
      <c r="I9218" s="26" t="s">
        <v>10047</v>
      </c>
      <c r="J9218" s="26" t="s">
        <v>16825</v>
      </c>
      <c r="K9218" s="26" t="s">
        <v>9582</v>
      </c>
      <c r="L9218" s="26" t="s">
        <v>39046</v>
      </c>
      <c r="M9218" s="26">
        <v>761240595201</v>
      </c>
      <c r="N9218" s="26">
        <v>1225955121</v>
      </c>
    </row>
    <row r="9219" spans="1:14">
      <c r="A9219" s="26" t="s">
        <v>8387</v>
      </c>
      <c r="B9219" s="26" t="s">
        <v>8388</v>
      </c>
      <c r="C9219" s="26">
        <v>38743216</v>
      </c>
      <c r="D9219" s="26" t="s">
        <v>24</v>
      </c>
      <c r="E9219" s="26" t="s">
        <v>39047</v>
      </c>
      <c r="F9219" s="26" t="s">
        <v>39048</v>
      </c>
      <c r="G9219" s="26" t="s">
        <v>9586</v>
      </c>
      <c r="H9219" s="26" t="s">
        <v>1122</v>
      </c>
      <c r="I9219" s="26" t="s">
        <v>16554</v>
      </c>
      <c r="J9219" s="26" t="s">
        <v>1254</v>
      </c>
      <c r="K9219" s="26" t="s">
        <v>9582</v>
      </c>
      <c r="L9219" s="26" t="s">
        <v>39049</v>
      </c>
      <c r="M9219" s="26">
        <v>380988218017</v>
      </c>
      <c r="N9219" s="26">
        <v>6324285501</v>
      </c>
    </row>
    <row r="9220" spans="1:14">
      <c r="A9220" s="26" t="s">
        <v>4316</v>
      </c>
      <c r="B9220" s="26" t="s">
        <v>4317</v>
      </c>
      <c r="C9220" s="26">
        <v>38943382</v>
      </c>
      <c r="D9220" s="26" t="s">
        <v>24</v>
      </c>
      <c r="E9220" s="26" t="s">
        <v>39050</v>
      </c>
      <c r="F9220" s="26" t="s">
        <v>39051</v>
      </c>
      <c r="G9220" s="26" t="s">
        <v>9586</v>
      </c>
      <c r="H9220" s="26" t="s">
        <v>576</v>
      </c>
      <c r="I9220" s="26" t="s">
        <v>10292</v>
      </c>
      <c r="J9220" s="26" t="s">
        <v>20977</v>
      </c>
      <c r="K9220" s="26" t="s">
        <v>9582</v>
      </c>
      <c r="L9220" s="26" t="s">
        <v>20978</v>
      </c>
      <c r="M9220" s="26">
        <v>380459876590</v>
      </c>
      <c r="N9220" s="26">
        <v>3222488201</v>
      </c>
    </row>
    <row r="9221" spans="1:14">
      <c r="A9221" s="26" t="s">
        <v>1806</v>
      </c>
      <c r="B9221" s="26" t="s">
        <v>1807</v>
      </c>
      <c r="C9221" s="26">
        <v>37472460</v>
      </c>
      <c r="D9221" s="26" t="s">
        <v>24</v>
      </c>
      <c r="E9221" s="26" t="s">
        <v>39052</v>
      </c>
      <c r="F9221" s="26" t="s">
        <v>39053</v>
      </c>
      <c r="G9221" s="26" t="s">
        <v>9579</v>
      </c>
      <c r="H9221" s="26" t="s">
        <v>27</v>
      </c>
      <c r="I9221" s="26" t="s">
        <v>10731</v>
      </c>
      <c r="J9221" s="26" t="s">
        <v>39054</v>
      </c>
      <c r="K9221" s="26" t="s">
        <v>9582</v>
      </c>
      <c r="L9221" s="26" t="s">
        <v>39055</v>
      </c>
      <c r="M9221" s="26">
        <v>761114932391</v>
      </c>
      <c r="N9221" s="26">
        <v>522486404</v>
      </c>
    </row>
    <row r="9222" spans="1:14">
      <c r="A9222" s="26" t="s">
        <v>2212</v>
      </c>
      <c r="B9222" s="26" t="s">
        <v>2213</v>
      </c>
      <c r="C9222" s="26">
        <v>37834197</v>
      </c>
      <c r="D9222" s="26" t="s">
        <v>24</v>
      </c>
      <c r="E9222" s="26" t="s">
        <v>39056</v>
      </c>
      <c r="F9222" s="26" t="s">
        <v>39057</v>
      </c>
      <c r="G9222" s="26" t="s">
        <v>9586</v>
      </c>
      <c r="H9222" s="26" t="s">
        <v>133</v>
      </c>
      <c r="I9222" s="26" t="s">
        <v>16462</v>
      </c>
      <c r="J9222" s="26" t="s">
        <v>39058</v>
      </c>
      <c r="K9222" s="26" t="s">
        <v>9582</v>
      </c>
      <c r="L9222" s="26" t="s">
        <v>39059</v>
      </c>
      <c r="M9222" s="26">
        <v>380569392417</v>
      </c>
      <c r="N9222" s="26">
        <v>1223283001</v>
      </c>
    </row>
    <row r="9223" spans="1:14">
      <c r="A9223" s="26" t="s">
        <v>5969</v>
      </c>
      <c r="B9223" s="26" t="s">
        <v>5970</v>
      </c>
      <c r="C9223" s="26">
        <v>37305345</v>
      </c>
      <c r="D9223" s="26" t="s">
        <v>24</v>
      </c>
      <c r="E9223" s="26" t="s">
        <v>39060</v>
      </c>
      <c r="F9223" s="26" t="s">
        <v>39061</v>
      </c>
      <c r="G9223" s="26" t="s">
        <v>9586</v>
      </c>
      <c r="H9223" s="26" t="s">
        <v>835</v>
      </c>
      <c r="I9223" s="26" t="s">
        <v>17504</v>
      </c>
      <c r="J9223" s="26" t="s">
        <v>39062</v>
      </c>
      <c r="K9223" s="26" t="s">
        <v>9582</v>
      </c>
      <c r="L9223" s="26" t="s">
        <v>39063</v>
      </c>
      <c r="M9223" s="26">
        <v>380679776257</v>
      </c>
      <c r="N9223" s="26">
        <v>4823981001</v>
      </c>
    </row>
    <row r="9224" spans="1:14">
      <c r="A9224" s="26" t="s">
        <v>5063</v>
      </c>
      <c r="B9224" s="26" t="s">
        <v>5064</v>
      </c>
      <c r="C9224" s="26">
        <v>34167494</v>
      </c>
      <c r="D9224" s="26" t="s">
        <v>1701</v>
      </c>
      <c r="E9224" s="26" t="s">
        <v>39064</v>
      </c>
      <c r="F9224" s="26" t="s">
        <v>39065</v>
      </c>
      <c r="G9224" s="26" t="s">
        <v>9601</v>
      </c>
      <c r="H9224" s="26" t="s">
        <v>735</v>
      </c>
      <c r="J9224" s="26" t="s">
        <v>5029</v>
      </c>
      <c r="K9224" s="26" t="s">
        <v>9606</v>
      </c>
      <c r="L9224" s="26" t="s">
        <v>39066</v>
      </c>
      <c r="M9224" s="26">
        <v>380680119190</v>
      </c>
      <c r="N9224" s="26">
        <v>4622710200</v>
      </c>
    </row>
    <row r="9225" spans="1:14">
      <c r="A9225" s="26" t="s">
        <v>7580</v>
      </c>
      <c r="B9225" s="26" t="s">
        <v>7581</v>
      </c>
      <c r="C9225" s="26">
        <v>38509208</v>
      </c>
      <c r="D9225" s="26" t="s">
        <v>24</v>
      </c>
      <c r="E9225" s="26" t="s">
        <v>39067</v>
      </c>
      <c r="F9225" s="26" t="s">
        <v>39068</v>
      </c>
      <c r="G9225" s="26" t="s">
        <v>9579</v>
      </c>
      <c r="H9225" s="26" t="s">
        <v>1088</v>
      </c>
      <c r="I9225" s="26" t="s">
        <v>9818</v>
      </c>
      <c r="J9225" s="26" t="s">
        <v>39069</v>
      </c>
      <c r="K9225" s="26" t="s">
        <v>9582</v>
      </c>
      <c r="L9225" s="26" t="s">
        <v>39070</v>
      </c>
      <c r="M9225" s="26">
        <v>380962540511</v>
      </c>
      <c r="N9225" s="26">
        <v>2621685401</v>
      </c>
    </row>
    <row r="9226" spans="1:14">
      <c r="A9226" s="26" t="s">
        <v>2186</v>
      </c>
      <c r="B9226" s="26" t="s">
        <v>2187</v>
      </c>
      <c r="C9226" s="26">
        <v>37870916</v>
      </c>
      <c r="D9226" s="26" t="s">
        <v>24</v>
      </c>
      <c r="E9226" s="26" t="s">
        <v>39071</v>
      </c>
      <c r="F9226" s="26" t="s">
        <v>39072</v>
      </c>
      <c r="G9226" s="26" t="s">
        <v>9586</v>
      </c>
      <c r="H9226" s="26" t="s">
        <v>133</v>
      </c>
      <c r="I9226" s="26" t="s">
        <v>12872</v>
      </c>
      <c r="J9226" s="26" t="s">
        <v>11094</v>
      </c>
      <c r="K9226" s="26" t="s">
        <v>9582</v>
      </c>
      <c r="L9226" s="26" t="s">
        <v>39073</v>
      </c>
      <c r="M9226" s="26">
        <v>761541919318</v>
      </c>
      <c r="N9226" s="26">
        <v>122088702</v>
      </c>
    </row>
    <row r="9227" spans="1:14">
      <c r="A9227" s="26" t="s">
        <v>4334</v>
      </c>
      <c r="B9227" s="26" t="s">
        <v>4335</v>
      </c>
      <c r="C9227" s="26">
        <v>1994238</v>
      </c>
      <c r="D9227" s="26" t="s">
        <v>780</v>
      </c>
      <c r="E9227" s="26" t="s">
        <v>39074</v>
      </c>
      <c r="F9227" s="26" t="s">
        <v>39075</v>
      </c>
      <c r="G9227" s="26" t="s">
        <v>9601</v>
      </c>
      <c r="H9227" s="26" t="s">
        <v>576</v>
      </c>
      <c r="J9227" s="26" t="s">
        <v>4543</v>
      </c>
      <c r="K9227" s="26" t="s">
        <v>9597</v>
      </c>
      <c r="L9227" s="26" t="s">
        <v>39076</v>
      </c>
      <c r="M9227" s="26">
        <v>761134441023</v>
      </c>
      <c r="N9227" s="26">
        <v>3211200000</v>
      </c>
    </row>
    <row r="9228" spans="1:14">
      <c r="A9228" s="26" t="s">
        <v>6581</v>
      </c>
      <c r="B9228" s="26" t="s">
        <v>6582</v>
      </c>
      <c r="C9228" s="26">
        <v>38381474</v>
      </c>
      <c r="D9228" s="26" t="s">
        <v>24</v>
      </c>
      <c r="E9228" s="26" t="s">
        <v>39077</v>
      </c>
      <c r="F9228" s="26" t="s">
        <v>39078</v>
      </c>
      <c r="G9228" s="26" t="s">
        <v>9579</v>
      </c>
      <c r="H9228" s="26" t="s">
        <v>949</v>
      </c>
      <c r="I9228" s="26" t="s">
        <v>10846</v>
      </c>
      <c r="J9228" s="26" t="s">
        <v>39079</v>
      </c>
      <c r="K9228" s="26" t="s">
        <v>9582</v>
      </c>
      <c r="L9228" s="26" t="s">
        <v>39080</v>
      </c>
      <c r="M9228" s="26">
        <v>380535534462</v>
      </c>
      <c r="N9228" s="26">
        <v>5323255703</v>
      </c>
    </row>
    <row r="9229" spans="1:14">
      <c r="A9229" s="26" t="s">
        <v>3724</v>
      </c>
      <c r="B9229" s="26" t="s">
        <v>3725</v>
      </c>
      <c r="C9229" s="26">
        <v>5498708</v>
      </c>
      <c r="D9229" s="26" t="s">
        <v>780</v>
      </c>
      <c r="E9229" s="26" t="s">
        <v>39081</v>
      </c>
      <c r="F9229" s="26" t="s">
        <v>39082</v>
      </c>
      <c r="G9229" s="26" t="s">
        <v>9601</v>
      </c>
      <c r="H9229" s="26" t="s">
        <v>468</v>
      </c>
      <c r="J9229" s="26" t="s">
        <v>481</v>
      </c>
      <c r="K9229" s="26" t="s">
        <v>9597</v>
      </c>
      <c r="L9229" s="26" t="s">
        <v>14393</v>
      </c>
      <c r="M9229" s="26">
        <v>380612242210</v>
      </c>
      <c r="N9229" s="26">
        <v>1222380503</v>
      </c>
    </row>
    <row r="9230" spans="1:14">
      <c r="A9230" s="26" t="s">
        <v>6664</v>
      </c>
      <c r="B9230" s="26" t="s">
        <v>6665</v>
      </c>
      <c r="C9230" s="26">
        <v>1999336</v>
      </c>
      <c r="D9230" s="26" t="s">
        <v>780</v>
      </c>
      <c r="E9230" s="26" t="s">
        <v>39083</v>
      </c>
      <c r="F9230" s="26" t="s">
        <v>39084</v>
      </c>
      <c r="G9230" s="26" t="s">
        <v>9601</v>
      </c>
      <c r="H9230" s="26" t="s">
        <v>949</v>
      </c>
      <c r="J9230" s="26" t="s">
        <v>6662</v>
      </c>
      <c r="K9230" s="26" t="s">
        <v>9606</v>
      </c>
      <c r="L9230" s="26" t="s">
        <v>39085</v>
      </c>
      <c r="M9230" s="26">
        <v>761070042470</v>
      </c>
      <c r="N9230" s="26">
        <v>5322255100</v>
      </c>
    </row>
    <row r="9231" spans="1:14">
      <c r="A9231" s="26" t="s">
        <v>2685</v>
      </c>
      <c r="B9231" s="26" t="s">
        <v>2686</v>
      </c>
      <c r="C9231" s="26">
        <v>37691403</v>
      </c>
      <c r="D9231" s="26" t="s">
        <v>24</v>
      </c>
      <c r="E9231" s="26" t="s">
        <v>39086</v>
      </c>
      <c r="F9231" s="26" t="s">
        <v>15736</v>
      </c>
      <c r="G9231" s="26" t="s">
        <v>9586</v>
      </c>
      <c r="H9231" s="26" t="s">
        <v>133</v>
      </c>
      <c r="J9231" s="26" t="s">
        <v>2681</v>
      </c>
      <c r="K9231" s="26" t="s">
        <v>9597</v>
      </c>
      <c r="L9231" s="26" t="s">
        <v>17890</v>
      </c>
      <c r="M9231" s="26">
        <v>380566744168</v>
      </c>
      <c r="N9231" s="26">
        <v>1212100000</v>
      </c>
    </row>
    <row r="9232" spans="1:14">
      <c r="A9232" s="26" t="s">
        <v>4720</v>
      </c>
      <c r="B9232" s="26" t="s">
        <v>4721</v>
      </c>
      <c r="C9232" s="26">
        <v>5493838</v>
      </c>
      <c r="D9232" s="26" t="s">
        <v>780</v>
      </c>
      <c r="E9232" s="26" t="s">
        <v>39087</v>
      </c>
      <c r="F9232" s="26" t="s">
        <v>39088</v>
      </c>
      <c r="G9232" s="26" t="s">
        <v>9601</v>
      </c>
      <c r="H9232" s="26" t="s">
        <v>670</v>
      </c>
      <c r="J9232" s="26" t="s">
        <v>4702</v>
      </c>
      <c r="K9232" s="26" t="s">
        <v>9597</v>
      </c>
      <c r="L9232" s="26" t="s">
        <v>14652</v>
      </c>
      <c r="M9232" s="26">
        <v>380523540100</v>
      </c>
      <c r="N9232" s="26">
        <v>721484605</v>
      </c>
    </row>
    <row r="9233" spans="1:14">
      <c r="A9233" s="26" t="s">
        <v>7230</v>
      </c>
      <c r="B9233" s="26" t="s">
        <v>7231</v>
      </c>
      <c r="C9233" s="26">
        <v>39442239</v>
      </c>
      <c r="D9233" s="26" t="s">
        <v>24</v>
      </c>
      <c r="E9233" s="26" t="s">
        <v>39089</v>
      </c>
      <c r="F9233" s="26" t="s">
        <v>39090</v>
      </c>
      <c r="G9233" s="26" t="s">
        <v>9591</v>
      </c>
      <c r="H9233" s="26" t="s">
        <v>987</v>
      </c>
      <c r="J9233" s="26" t="s">
        <v>1008</v>
      </c>
      <c r="K9233" s="26" t="s">
        <v>9597</v>
      </c>
      <c r="L9233" s="26" t="s">
        <v>13614</v>
      </c>
      <c r="M9233" s="26">
        <v>761040808100</v>
      </c>
      <c r="N9233" s="26">
        <v>122086501</v>
      </c>
    </row>
    <row r="9234" spans="1:14">
      <c r="A9234" s="26" t="s">
        <v>8775</v>
      </c>
      <c r="B9234" s="26" t="s">
        <v>8776</v>
      </c>
      <c r="C9234" s="26" t="s">
        <v>1604</v>
      </c>
      <c r="D9234" s="26" t="s">
        <v>24</v>
      </c>
      <c r="E9234" s="26" t="s">
        <v>39091</v>
      </c>
      <c r="F9234" s="26" t="s">
        <v>39092</v>
      </c>
      <c r="G9234" s="26" t="s">
        <v>9586</v>
      </c>
      <c r="H9234" s="26" t="s">
        <v>1308</v>
      </c>
      <c r="J9234" s="26" t="s">
        <v>1387</v>
      </c>
      <c r="K9234" s="26" t="s">
        <v>9597</v>
      </c>
      <c r="L9234" s="26" t="s">
        <v>27927</v>
      </c>
      <c r="M9234" s="26">
        <v>380931304999</v>
      </c>
      <c r="N9234" s="26">
        <v>4412745702</v>
      </c>
    </row>
    <row r="9235" spans="1:14">
      <c r="A9235" s="26" t="s">
        <v>5375</v>
      </c>
      <c r="B9235" s="26" t="s">
        <v>5376</v>
      </c>
      <c r="C9235" s="26">
        <v>42140021</v>
      </c>
      <c r="D9235" s="26" t="s">
        <v>24</v>
      </c>
      <c r="E9235" s="26" t="s">
        <v>39093</v>
      </c>
      <c r="F9235" s="26" t="s">
        <v>39094</v>
      </c>
      <c r="G9235" s="26" t="s">
        <v>9586</v>
      </c>
      <c r="H9235" s="26" t="s">
        <v>735</v>
      </c>
      <c r="I9235" s="26" t="s">
        <v>11411</v>
      </c>
      <c r="J9235" s="26" t="s">
        <v>39095</v>
      </c>
      <c r="K9235" s="26" t="s">
        <v>9582</v>
      </c>
      <c r="L9235" s="26" t="s">
        <v>39096</v>
      </c>
      <c r="M9235" s="26">
        <v>380971248464</v>
      </c>
      <c r="N9235" s="26">
        <v>4624587401</v>
      </c>
    </row>
    <row r="9236" spans="1:14">
      <c r="A9236" s="26" t="s">
        <v>4399</v>
      </c>
      <c r="B9236" s="26" t="s">
        <v>4400</v>
      </c>
      <c r="C9236" s="26">
        <v>38462558</v>
      </c>
      <c r="D9236" s="26" t="s">
        <v>24</v>
      </c>
      <c r="E9236" s="26" t="s">
        <v>39097</v>
      </c>
      <c r="F9236" s="26" t="s">
        <v>39098</v>
      </c>
      <c r="G9236" s="26" t="s">
        <v>9586</v>
      </c>
      <c r="H9236" s="26" t="s">
        <v>576</v>
      </c>
      <c r="I9236" s="26" t="s">
        <v>11832</v>
      </c>
      <c r="J9236" s="26" t="s">
        <v>38291</v>
      </c>
      <c r="K9236" s="26" t="s">
        <v>9582</v>
      </c>
      <c r="L9236" s="26" t="s">
        <v>39099</v>
      </c>
      <c r="M9236" s="26">
        <v>380459533733</v>
      </c>
      <c r="N9236" s="26">
        <v>3220886701</v>
      </c>
    </row>
    <row r="9237" spans="1:14">
      <c r="A9237" s="26" t="s">
        <v>6615</v>
      </c>
      <c r="B9237" s="26" t="s">
        <v>6616</v>
      </c>
      <c r="C9237" s="26">
        <v>41348856</v>
      </c>
      <c r="D9237" s="26" t="s">
        <v>24</v>
      </c>
      <c r="E9237" s="26" t="s">
        <v>39100</v>
      </c>
      <c r="F9237" s="26" t="s">
        <v>39101</v>
      </c>
      <c r="G9237" s="26" t="s">
        <v>9591</v>
      </c>
      <c r="H9237" s="26" t="s">
        <v>949</v>
      </c>
      <c r="I9237" s="26" t="s">
        <v>16199</v>
      </c>
      <c r="J9237" s="26" t="s">
        <v>39102</v>
      </c>
      <c r="K9237" s="26" t="s">
        <v>9582</v>
      </c>
      <c r="L9237" s="26" t="s">
        <v>39103</v>
      </c>
      <c r="M9237" s="26">
        <v>380502962295</v>
      </c>
      <c r="N9237" s="26">
        <v>5322884001</v>
      </c>
    </row>
    <row r="9238" spans="1:14">
      <c r="A9238" s="26" t="s">
        <v>6518</v>
      </c>
      <c r="B9238" s="26" t="s">
        <v>6519</v>
      </c>
      <c r="C9238" s="26">
        <v>38534606</v>
      </c>
      <c r="D9238" s="26" t="s">
        <v>24</v>
      </c>
      <c r="E9238" s="26" t="s">
        <v>39104</v>
      </c>
      <c r="F9238" s="26" t="s">
        <v>39105</v>
      </c>
      <c r="G9238" s="26" t="s">
        <v>9591</v>
      </c>
      <c r="H9238" s="26" t="s">
        <v>885</v>
      </c>
      <c r="J9238" s="26" t="s">
        <v>39106</v>
      </c>
      <c r="K9238" s="26" t="s">
        <v>9582</v>
      </c>
      <c r="L9238" s="26" t="s">
        <v>39107</v>
      </c>
      <c r="M9238" s="26">
        <v>761930858098</v>
      </c>
      <c r="N9238" s="26">
        <v>5125083401</v>
      </c>
    </row>
    <row r="9239" spans="1:14">
      <c r="A9239" s="26" t="s">
        <v>6087</v>
      </c>
      <c r="B9239" s="26" t="s">
        <v>6088</v>
      </c>
      <c r="C9239" s="26">
        <v>38037938</v>
      </c>
      <c r="D9239" s="26" t="s">
        <v>24</v>
      </c>
      <c r="E9239" s="26" t="s">
        <v>39108</v>
      </c>
      <c r="F9239" s="26" t="s">
        <v>39109</v>
      </c>
      <c r="G9239" s="26" t="s">
        <v>9586</v>
      </c>
      <c r="H9239" s="26" t="s">
        <v>835</v>
      </c>
      <c r="I9239" s="26" t="s">
        <v>1230</v>
      </c>
      <c r="J9239" s="26" t="s">
        <v>39110</v>
      </c>
      <c r="K9239" s="26" t="s">
        <v>9582</v>
      </c>
      <c r="L9239" s="26" t="s">
        <v>39111</v>
      </c>
      <c r="M9239" s="26">
        <v>761978539560</v>
      </c>
      <c r="N9239" s="26">
        <v>4825482202</v>
      </c>
    </row>
    <row r="9240" spans="1:14">
      <c r="A9240" s="26" t="s">
        <v>5904</v>
      </c>
      <c r="B9240" s="26" t="s">
        <v>5905</v>
      </c>
      <c r="C9240" s="26">
        <v>38412046</v>
      </c>
      <c r="D9240" s="26" t="s">
        <v>24</v>
      </c>
      <c r="E9240" s="26" t="s">
        <v>39112</v>
      </c>
      <c r="F9240" s="26" t="s">
        <v>39113</v>
      </c>
      <c r="G9240" s="26" t="s">
        <v>9586</v>
      </c>
      <c r="H9240" s="26" t="s">
        <v>835</v>
      </c>
      <c r="I9240" s="26" t="s">
        <v>11338</v>
      </c>
      <c r="J9240" s="26" t="s">
        <v>695</v>
      </c>
      <c r="K9240" s="26" t="s">
        <v>9582</v>
      </c>
      <c r="L9240" s="26" t="s">
        <v>39114</v>
      </c>
      <c r="M9240" s="26">
        <v>380516896699</v>
      </c>
      <c r="N9240" s="26">
        <v>525087502</v>
      </c>
    </row>
    <row r="9241" spans="1:14">
      <c r="A9241" s="26" t="s">
        <v>9125</v>
      </c>
      <c r="B9241" s="26" t="s">
        <v>9126</v>
      </c>
      <c r="C9241" s="26">
        <v>38407889</v>
      </c>
      <c r="D9241" s="26" t="s">
        <v>24</v>
      </c>
      <c r="E9241" s="26" t="s">
        <v>39115</v>
      </c>
      <c r="F9241" s="26" t="s">
        <v>39116</v>
      </c>
      <c r="G9241" s="26" t="s">
        <v>9586</v>
      </c>
      <c r="H9241" s="26" t="s">
        <v>1490</v>
      </c>
      <c r="I9241" s="26" t="s">
        <v>9846</v>
      </c>
      <c r="J9241" s="26" t="s">
        <v>39117</v>
      </c>
      <c r="K9241" s="26" t="s">
        <v>9582</v>
      </c>
      <c r="L9241" s="26" t="s">
        <v>39118</v>
      </c>
      <c r="M9241" s="26">
        <v>380373333404</v>
      </c>
      <c r="N9241" s="26">
        <v>7323081204</v>
      </c>
    </row>
    <row r="9242" spans="1:14">
      <c r="A9242" s="26" t="s">
        <v>9035</v>
      </c>
      <c r="B9242" s="26" t="s">
        <v>9036</v>
      </c>
      <c r="C9242" s="26">
        <v>2005289</v>
      </c>
      <c r="D9242" s="26" t="s">
        <v>780</v>
      </c>
      <c r="E9242" s="26" t="s">
        <v>39119</v>
      </c>
      <c r="F9242" s="26" t="s">
        <v>13854</v>
      </c>
      <c r="G9242" s="26" t="s">
        <v>9601</v>
      </c>
      <c r="H9242" s="26" t="s">
        <v>1401</v>
      </c>
      <c r="I9242" s="26" t="s">
        <v>13992</v>
      </c>
      <c r="J9242" s="26" t="s">
        <v>9037</v>
      </c>
      <c r="K9242" s="26" t="s">
        <v>9597</v>
      </c>
      <c r="L9242" s="26" t="s">
        <v>39120</v>
      </c>
      <c r="M9242" s="26">
        <v>760946054944</v>
      </c>
      <c r="N9242" s="26">
        <v>5121285805</v>
      </c>
    </row>
    <row r="9243" spans="1:14">
      <c r="A9243" s="26" t="s">
        <v>3289</v>
      </c>
      <c r="B9243" s="26" t="s">
        <v>3290</v>
      </c>
      <c r="C9243" s="26">
        <v>24700682</v>
      </c>
      <c r="D9243" s="26" t="s">
        <v>780</v>
      </c>
      <c r="E9243" s="26" t="s">
        <v>39121</v>
      </c>
      <c r="F9243" s="26" t="s">
        <v>39122</v>
      </c>
      <c r="G9243" s="26" t="s">
        <v>9601</v>
      </c>
      <c r="H9243" s="26" t="s">
        <v>375</v>
      </c>
      <c r="J9243" s="26" t="s">
        <v>3287</v>
      </c>
      <c r="K9243" s="26" t="s">
        <v>9582</v>
      </c>
      <c r="L9243" s="26" t="s">
        <v>39123</v>
      </c>
      <c r="M9243" s="26">
        <v>380965354799</v>
      </c>
      <c r="N9243" s="26">
        <v>1822086801</v>
      </c>
    </row>
    <row r="9244" spans="1:14">
      <c r="A9244" s="26" t="s">
        <v>2199</v>
      </c>
      <c r="B9244" s="26" t="s">
        <v>2197</v>
      </c>
      <c r="C9244" s="26">
        <v>1111753</v>
      </c>
      <c r="D9244" s="26" t="s">
        <v>780</v>
      </c>
      <c r="E9244" s="26" t="s">
        <v>39124</v>
      </c>
      <c r="F9244" s="26" t="s">
        <v>39125</v>
      </c>
      <c r="G9244" s="26" t="s">
        <v>9601</v>
      </c>
      <c r="H9244" s="26" t="s">
        <v>133</v>
      </c>
      <c r="I9244" s="26" t="s">
        <v>9917</v>
      </c>
      <c r="J9244" s="26" t="s">
        <v>2198</v>
      </c>
      <c r="K9244" s="26" t="s">
        <v>9597</v>
      </c>
      <c r="L9244" s="26" t="s">
        <v>23553</v>
      </c>
      <c r="M9244" s="26">
        <v>380672158045</v>
      </c>
      <c r="N9244" s="26">
        <v>1221010300</v>
      </c>
    </row>
    <row r="9245" spans="1:14">
      <c r="A9245" s="26" t="s">
        <v>3028</v>
      </c>
      <c r="B9245" s="26" t="s">
        <v>3029</v>
      </c>
      <c r="C9245" s="26">
        <v>37522155</v>
      </c>
      <c r="D9245" s="26" t="s">
        <v>24</v>
      </c>
      <c r="E9245" s="26" t="s">
        <v>39126</v>
      </c>
      <c r="F9245" s="26" t="s">
        <v>18640</v>
      </c>
      <c r="G9245" s="26" t="s">
        <v>9586</v>
      </c>
      <c r="H9245" s="26" t="s">
        <v>258</v>
      </c>
      <c r="J9245" s="26" t="s">
        <v>39127</v>
      </c>
      <c r="K9245" s="26" t="s">
        <v>9606</v>
      </c>
      <c r="L9245" s="26" t="s">
        <v>39128</v>
      </c>
      <c r="M9245" s="26">
        <v>380955988113</v>
      </c>
      <c r="N9245" s="26">
        <v>1411245300</v>
      </c>
    </row>
    <row r="9246" spans="1:14">
      <c r="A9246" s="26" t="s">
        <v>5464</v>
      </c>
      <c r="B9246" s="26" t="s">
        <v>5461</v>
      </c>
      <c r="C9246" s="26">
        <v>42310851</v>
      </c>
      <c r="D9246" s="26" t="s">
        <v>24</v>
      </c>
      <c r="E9246" s="26" t="s">
        <v>39129</v>
      </c>
      <c r="F9246" s="26" t="s">
        <v>39130</v>
      </c>
      <c r="G9246" s="26" t="s">
        <v>9579</v>
      </c>
      <c r="H9246" s="26" t="s">
        <v>735</v>
      </c>
      <c r="I9246" s="26" t="s">
        <v>9605</v>
      </c>
      <c r="J9246" s="26" t="s">
        <v>9534</v>
      </c>
      <c r="K9246" s="26" t="s">
        <v>9582</v>
      </c>
      <c r="L9246" s="26" t="s">
        <v>39131</v>
      </c>
      <c r="M9246" s="26">
        <v>380950969283</v>
      </c>
      <c r="N9246" s="26">
        <v>725581001</v>
      </c>
    </row>
    <row r="9247" spans="1:14">
      <c r="A9247" s="26" t="s">
        <v>2617</v>
      </c>
      <c r="B9247" s="26" t="s">
        <v>2618</v>
      </c>
      <c r="C9247" s="26">
        <v>1987273</v>
      </c>
      <c r="D9247" s="26" t="s">
        <v>780</v>
      </c>
      <c r="E9247" s="26" t="s">
        <v>39132</v>
      </c>
      <c r="F9247" s="26" t="s">
        <v>39133</v>
      </c>
      <c r="G9247" s="26" t="s">
        <v>9601</v>
      </c>
      <c r="H9247" s="26" t="s">
        <v>133</v>
      </c>
      <c r="J9247" s="26" t="s">
        <v>39134</v>
      </c>
      <c r="K9247" s="26" t="s">
        <v>9597</v>
      </c>
      <c r="L9247" s="26" t="s">
        <v>39135</v>
      </c>
      <c r="M9247" s="26">
        <v>380980068187</v>
      </c>
      <c r="N9247" s="26">
        <v>1211900000</v>
      </c>
    </row>
    <row r="9248" spans="1:14">
      <c r="A9248" s="26" t="s">
        <v>3411</v>
      </c>
      <c r="B9248" s="26" t="s">
        <v>3412</v>
      </c>
      <c r="C9248" s="26">
        <v>38456539</v>
      </c>
      <c r="D9248" s="26" t="s">
        <v>24</v>
      </c>
      <c r="E9248" s="26" t="s">
        <v>39136</v>
      </c>
      <c r="F9248" s="26" t="s">
        <v>39137</v>
      </c>
      <c r="G9248" s="26" t="s">
        <v>9586</v>
      </c>
      <c r="H9248" s="26" t="s">
        <v>392</v>
      </c>
      <c r="I9248" s="26" t="s">
        <v>9857</v>
      </c>
      <c r="J9248" s="26" t="s">
        <v>39138</v>
      </c>
      <c r="K9248" s="26" t="s">
        <v>9582</v>
      </c>
      <c r="L9248" s="26" t="s">
        <v>39139</v>
      </c>
      <c r="M9248" s="26">
        <v>380980752461</v>
      </c>
      <c r="N9248" s="26">
        <v>2121986501</v>
      </c>
    </row>
    <row r="9249" spans="1:14">
      <c r="A9249" s="26" t="s">
        <v>4308</v>
      </c>
      <c r="B9249" s="26" t="s">
        <v>4309</v>
      </c>
      <c r="C9249" s="26">
        <v>1994600</v>
      </c>
      <c r="D9249" s="26" t="s">
        <v>24</v>
      </c>
      <c r="E9249" s="26" t="s">
        <v>39140</v>
      </c>
      <c r="F9249" s="26" t="s">
        <v>39141</v>
      </c>
      <c r="G9249" s="26" t="s">
        <v>9586</v>
      </c>
      <c r="H9249" s="26" t="s">
        <v>576</v>
      </c>
      <c r="J9249" s="26" t="s">
        <v>581</v>
      </c>
      <c r="K9249" s="26" t="s">
        <v>9597</v>
      </c>
      <c r="L9249" s="26" t="s">
        <v>39142</v>
      </c>
      <c r="M9249" s="26">
        <v>380456370102</v>
      </c>
      <c r="N9249" s="26">
        <v>2123681001</v>
      </c>
    </row>
    <row r="9250" spans="1:14">
      <c r="A9250" s="26" t="s">
        <v>1806</v>
      </c>
      <c r="B9250" s="26" t="s">
        <v>1807</v>
      </c>
      <c r="C9250" s="26">
        <v>37472460</v>
      </c>
      <c r="D9250" s="26" t="s">
        <v>24</v>
      </c>
      <c r="E9250" s="26" t="s">
        <v>39143</v>
      </c>
      <c r="F9250" s="26" t="s">
        <v>39144</v>
      </c>
      <c r="G9250" s="26" t="s">
        <v>9586</v>
      </c>
      <c r="H9250" s="26" t="s">
        <v>27</v>
      </c>
      <c r="I9250" s="26" t="s">
        <v>10731</v>
      </c>
      <c r="J9250" s="26" t="s">
        <v>1810</v>
      </c>
      <c r="K9250" s="26" t="s">
        <v>9606</v>
      </c>
      <c r="L9250" s="26" t="s">
        <v>39145</v>
      </c>
      <c r="M9250" s="26">
        <v>380434721571</v>
      </c>
      <c r="N9250" s="26">
        <v>522455100</v>
      </c>
    </row>
    <row r="9251" spans="1:14">
      <c r="A9251" s="26" t="s">
        <v>5164</v>
      </c>
      <c r="B9251" s="26" t="s">
        <v>5165</v>
      </c>
      <c r="C9251" s="26">
        <v>23957835</v>
      </c>
      <c r="D9251" s="26" t="s">
        <v>24</v>
      </c>
      <c r="E9251" s="26" t="s">
        <v>39146</v>
      </c>
      <c r="F9251" s="26" t="s">
        <v>39147</v>
      </c>
      <c r="G9251" s="26" t="s">
        <v>9591</v>
      </c>
      <c r="H9251" s="26" t="s">
        <v>735</v>
      </c>
      <c r="J9251" s="26" t="s">
        <v>740</v>
      </c>
      <c r="K9251" s="26" t="s">
        <v>9597</v>
      </c>
      <c r="L9251" s="26" t="s">
        <v>16215</v>
      </c>
      <c r="M9251" s="26">
        <v>380322368700</v>
      </c>
      <c r="N9251" s="26">
        <v>1221881203</v>
      </c>
    </row>
    <row r="9252" spans="1:14">
      <c r="A9252" s="26" t="s">
        <v>7033</v>
      </c>
      <c r="B9252" s="26" t="s">
        <v>7034</v>
      </c>
      <c r="C9252" s="26">
        <v>38230873</v>
      </c>
      <c r="D9252" s="26" t="s">
        <v>24</v>
      </c>
      <c r="E9252" s="26" t="s">
        <v>39148</v>
      </c>
      <c r="F9252" s="26" t="s">
        <v>31628</v>
      </c>
      <c r="G9252" s="26" t="s">
        <v>9586</v>
      </c>
      <c r="H9252" s="26" t="s">
        <v>987</v>
      </c>
      <c r="I9252" s="26" t="s">
        <v>16079</v>
      </c>
      <c r="J9252" s="26" t="s">
        <v>4585</v>
      </c>
      <c r="K9252" s="26" t="s">
        <v>9582</v>
      </c>
      <c r="L9252" s="26" t="s">
        <v>39149</v>
      </c>
      <c r="M9252" s="26">
        <v>380984075051</v>
      </c>
      <c r="N9252" s="26">
        <v>521680603</v>
      </c>
    </row>
    <row r="9253" spans="1:14">
      <c r="A9253" s="26" t="s">
        <v>7296</v>
      </c>
      <c r="B9253" s="26" t="s">
        <v>7297</v>
      </c>
      <c r="C9253" s="26">
        <v>37078161</v>
      </c>
      <c r="D9253" s="26" t="s">
        <v>24</v>
      </c>
      <c r="E9253" s="26" t="s">
        <v>39150</v>
      </c>
      <c r="F9253" s="26" t="s">
        <v>39151</v>
      </c>
      <c r="G9253" s="26" t="s">
        <v>9579</v>
      </c>
      <c r="H9253" s="26" t="s">
        <v>1025</v>
      </c>
      <c r="I9253" s="26" t="s">
        <v>14531</v>
      </c>
      <c r="J9253" s="26" t="s">
        <v>39152</v>
      </c>
      <c r="K9253" s="26" t="s">
        <v>9582</v>
      </c>
      <c r="L9253" s="26" t="s">
        <v>39153</v>
      </c>
      <c r="M9253" s="26">
        <v>380544935449</v>
      </c>
      <c r="N9253" s="26">
        <v>5925380404</v>
      </c>
    </row>
    <row r="9254" spans="1:14">
      <c r="A9254" s="26" t="s">
        <v>9401</v>
      </c>
      <c r="B9254" s="26" t="s">
        <v>9402</v>
      </c>
      <c r="C9254" s="26">
        <v>38720288</v>
      </c>
      <c r="D9254" s="26" t="s">
        <v>24</v>
      </c>
      <c r="E9254" s="26" t="s">
        <v>39154</v>
      </c>
      <c r="F9254" s="26" t="s">
        <v>39155</v>
      </c>
      <c r="G9254" s="26" t="s">
        <v>9586</v>
      </c>
      <c r="H9254" s="26" t="s">
        <v>1573</v>
      </c>
      <c r="J9254" s="26" t="s">
        <v>28045</v>
      </c>
      <c r="K9254" s="26" t="s">
        <v>9606</v>
      </c>
      <c r="L9254" s="26" t="s">
        <v>39156</v>
      </c>
      <c r="M9254" s="26">
        <v>761268638464</v>
      </c>
      <c r="N9254" s="26">
        <v>525684002</v>
      </c>
    </row>
    <row r="9255" spans="1:14">
      <c r="A9255" s="26" t="s">
        <v>2385</v>
      </c>
      <c r="B9255" s="26" t="s">
        <v>2386</v>
      </c>
      <c r="C9255" s="26">
        <v>13470061</v>
      </c>
      <c r="D9255" s="26" t="s">
        <v>24</v>
      </c>
      <c r="E9255" s="26" t="s">
        <v>39157</v>
      </c>
      <c r="F9255" s="26" t="s">
        <v>39158</v>
      </c>
      <c r="G9255" s="26" t="s">
        <v>9586</v>
      </c>
      <c r="H9255" s="26" t="s">
        <v>133</v>
      </c>
      <c r="I9255" s="26" t="s">
        <v>13125</v>
      </c>
      <c r="J9255" s="26" t="s">
        <v>2389</v>
      </c>
      <c r="K9255" s="26" t="s">
        <v>9597</v>
      </c>
      <c r="L9255" s="26" t="s">
        <v>39159</v>
      </c>
      <c r="M9255" s="26">
        <v>380978218634</v>
      </c>
      <c r="N9255" s="26">
        <v>1220310300</v>
      </c>
    </row>
    <row r="9256" spans="1:14">
      <c r="A9256" s="26" t="s">
        <v>2416</v>
      </c>
      <c r="B9256" s="26" t="s">
        <v>2403</v>
      </c>
      <c r="C9256" s="26">
        <v>37906491</v>
      </c>
      <c r="D9256" s="26" t="s">
        <v>24</v>
      </c>
      <c r="E9256" s="26" t="s">
        <v>39160</v>
      </c>
      <c r="F9256" s="26" t="s">
        <v>23506</v>
      </c>
      <c r="G9256" s="26" t="s">
        <v>9586</v>
      </c>
      <c r="H9256" s="26" t="s">
        <v>133</v>
      </c>
      <c r="J9256" s="26" t="s">
        <v>2401</v>
      </c>
      <c r="K9256" s="26" t="s">
        <v>9597</v>
      </c>
      <c r="L9256" s="26" t="s">
        <v>39161</v>
      </c>
      <c r="M9256" s="26">
        <v>380676108956</v>
      </c>
      <c r="N9256" s="26">
        <v>122787502</v>
      </c>
    </row>
    <row r="9257" spans="1:14">
      <c r="A9257" s="26" t="s">
        <v>3230</v>
      </c>
      <c r="B9257" s="26" t="s">
        <v>3231</v>
      </c>
      <c r="C9257" s="26">
        <v>38562298</v>
      </c>
      <c r="D9257" s="26" t="s">
        <v>24</v>
      </c>
      <c r="E9257" s="26" t="s">
        <v>39162</v>
      </c>
      <c r="F9257" s="26" t="s">
        <v>39163</v>
      </c>
      <c r="G9257" s="26" t="s">
        <v>9591</v>
      </c>
      <c r="H9257" s="26" t="s">
        <v>375</v>
      </c>
      <c r="I9257" s="26" t="s">
        <v>9592</v>
      </c>
      <c r="J9257" s="26" t="s">
        <v>39164</v>
      </c>
      <c r="K9257" s="26" t="s">
        <v>9582</v>
      </c>
      <c r="L9257" s="26" t="s">
        <v>39165</v>
      </c>
      <c r="M9257" s="26">
        <v>380978663879</v>
      </c>
      <c r="N9257" s="26">
        <v>1824410148</v>
      </c>
    </row>
    <row r="9258" spans="1:14">
      <c r="A9258" s="26" t="s">
        <v>2773</v>
      </c>
      <c r="B9258" s="26" t="s">
        <v>2774</v>
      </c>
      <c r="C9258" s="26">
        <v>20194934</v>
      </c>
      <c r="D9258" s="26" t="s">
        <v>780</v>
      </c>
      <c r="E9258" s="26" t="s">
        <v>39166</v>
      </c>
      <c r="F9258" s="26" t="s">
        <v>39167</v>
      </c>
      <c r="G9258" s="26" t="s">
        <v>9601</v>
      </c>
      <c r="H9258" s="26" t="s">
        <v>133</v>
      </c>
      <c r="I9258" s="26" t="s">
        <v>18670</v>
      </c>
      <c r="J9258" s="26" t="s">
        <v>2775</v>
      </c>
      <c r="K9258" s="26" t="s">
        <v>9606</v>
      </c>
      <c r="L9258" s="26" t="s">
        <v>39168</v>
      </c>
      <c r="M9258" s="26">
        <v>761224405174</v>
      </c>
      <c r="N9258" s="26">
        <v>1222655129</v>
      </c>
    </row>
    <row r="9259" spans="1:14">
      <c r="A9259" s="26" t="s">
        <v>6533</v>
      </c>
      <c r="B9259" s="26" t="s">
        <v>6140</v>
      </c>
      <c r="C9259" s="26">
        <v>38617509</v>
      </c>
      <c r="D9259" s="26" t="s">
        <v>24</v>
      </c>
      <c r="E9259" s="26" t="s">
        <v>39169</v>
      </c>
      <c r="F9259" s="26" t="s">
        <v>39170</v>
      </c>
      <c r="G9259" s="26" t="s">
        <v>9591</v>
      </c>
      <c r="H9259" s="26" t="s">
        <v>885</v>
      </c>
      <c r="I9259" s="26" t="s">
        <v>11807</v>
      </c>
      <c r="J9259" s="26" t="s">
        <v>39171</v>
      </c>
      <c r="K9259" s="26" t="s">
        <v>9906</v>
      </c>
      <c r="L9259" s="26" t="s">
        <v>39172</v>
      </c>
      <c r="M9259" s="26">
        <v>380993702152</v>
      </c>
      <c r="N9259" s="26">
        <v>5121081403</v>
      </c>
    </row>
    <row r="9260" spans="1:14">
      <c r="A9260" s="26" t="s">
        <v>1655</v>
      </c>
      <c r="B9260" s="26" t="s">
        <v>1656</v>
      </c>
      <c r="C9260" s="26">
        <v>37489689</v>
      </c>
      <c r="D9260" s="26" t="s">
        <v>24</v>
      </c>
      <c r="E9260" s="26" t="s">
        <v>39173</v>
      </c>
      <c r="F9260" s="26" t="s">
        <v>39174</v>
      </c>
      <c r="G9260" s="26" t="s">
        <v>9579</v>
      </c>
      <c r="H9260" s="26" t="s">
        <v>27</v>
      </c>
      <c r="I9260" s="26" t="s">
        <v>10992</v>
      </c>
      <c r="J9260" s="26" t="s">
        <v>39175</v>
      </c>
      <c r="K9260" s="26" t="s">
        <v>9582</v>
      </c>
      <c r="L9260" s="26" t="s">
        <v>39176</v>
      </c>
      <c r="M9260" s="26">
        <v>380432589105</v>
      </c>
      <c r="N9260" s="26">
        <v>520685403</v>
      </c>
    </row>
    <row r="9261" spans="1:14">
      <c r="A9261" s="26" t="s">
        <v>2435</v>
      </c>
      <c r="B9261" s="26" t="s">
        <v>2436</v>
      </c>
      <c r="C9261" s="26">
        <v>1985860</v>
      </c>
      <c r="D9261" s="26" t="s">
        <v>780</v>
      </c>
      <c r="E9261" s="26" t="s">
        <v>39177</v>
      </c>
      <c r="F9261" s="26" t="s">
        <v>39178</v>
      </c>
      <c r="G9261" s="26" t="s">
        <v>9601</v>
      </c>
      <c r="H9261" s="26" t="s">
        <v>133</v>
      </c>
      <c r="J9261" s="26" t="s">
        <v>2401</v>
      </c>
      <c r="K9261" s="26" t="s">
        <v>9597</v>
      </c>
      <c r="L9261" s="26" t="s">
        <v>10500</v>
      </c>
      <c r="M9261" s="26">
        <v>380987034942</v>
      </c>
      <c r="N9261" s="26">
        <v>122787502</v>
      </c>
    </row>
    <row r="9262" spans="1:14">
      <c r="A9262" s="26" t="s">
        <v>6285</v>
      </c>
      <c r="B9262" s="26" t="s">
        <v>6286</v>
      </c>
      <c r="C9262" s="26">
        <v>34253415</v>
      </c>
      <c r="D9262" s="26" t="s">
        <v>24</v>
      </c>
      <c r="E9262" s="26" t="s">
        <v>39179</v>
      </c>
      <c r="F9262" s="26" t="s">
        <v>39180</v>
      </c>
      <c r="G9262" s="26" t="s">
        <v>9591</v>
      </c>
      <c r="H9262" s="26" t="s">
        <v>885</v>
      </c>
      <c r="J9262" s="26" t="s">
        <v>910</v>
      </c>
      <c r="K9262" s="26" t="s">
        <v>9597</v>
      </c>
      <c r="L9262" s="26" t="s">
        <v>39181</v>
      </c>
      <c r="M9262" s="26">
        <v>380487255500</v>
      </c>
      <c r="N9262" s="26">
        <v>5110100000</v>
      </c>
    </row>
    <row r="9263" spans="1:14">
      <c r="A9263" s="26" t="s">
        <v>9228</v>
      </c>
      <c r="B9263" s="26" t="s">
        <v>9229</v>
      </c>
      <c r="C9263" s="26">
        <v>33628165</v>
      </c>
      <c r="D9263" s="26" t="s">
        <v>24</v>
      </c>
      <c r="E9263" s="26" t="s">
        <v>39182</v>
      </c>
      <c r="F9263" s="26" t="s">
        <v>14409</v>
      </c>
      <c r="G9263" s="26" t="s">
        <v>9586</v>
      </c>
      <c r="H9263" s="26" t="s">
        <v>1490</v>
      </c>
      <c r="J9263" s="26" t="s">
        <v>1553</v>
      </c>
      <c r="K9263" s="26" t="s">
        <v>9597</v>
      </c>
      <c r="L9263" s="26" t="s">
        <v>21755</v>
      </c>
      <c r="M9263" s="26">
        <v>380372527152</v>
      </c>
      <c r="N9263" s="26">
        <v>524955100</v>
      </c>
    </row>
    <row r="9264" spans="1:14">
      <c r="A9264" s="26" t="s">
        <v>2064</v>
      </c>
      <c r="B9264" s="26" t="s">
        <v>2065</v>
      </c>
      <c r="C9264" s="26">
        <v>38527798</v>
      </c>
      <c r="D9264" s="26" t="s">
        <v>1701</v>
      </c>
      <c r="E9264" s="26" t="s">
        <v>39183</v>
      </c>
      <c r="F9264" s="26" t="s">
        <v>39184</v>
      </c>
      <c r="G9264" s="26" t="s">
        <v>9601</v>
      </c>
      <c r="H9264" s="26" t="s">
        <v>103</v>
      </c>
      <c r="I9264" s="26" t="s">
        <v>11403</v>
      </c>
      <c r="J9264" s="26" t="s">
        <v>39185</v>
      </c>
      <c r="K9264" s="26" t="s">
        <v>9582</v>
      </c>
      <c r="L9264" s="26" t="s">
        <v>39186</v>
      </c>
      <c r="M9264" s="26">
        <v>380970478052</v>
      </c>
      <c r="N9264" s="26">
        <v>723182601</v>
      </c>
    </row>
    <row r="9265" spans="1:14">
      <c r="A9265" s="26" t="s">
        <v>6281</v>
      </c>
      <c r="B9265" s="26" t="s">
        <v>6282</v>
      </c>
      <c r="C9265" s="26">
        <v>40821675</v>
      </c>
      <c r="D9265" s="26" t="s">
        <v>24</v>
      </c>
      <c r="E9265" s="26" t="s">
        <v>39187</v>
      </c>
      <c r="F9265" s="26" t="s">
        <v>39188</v>
      </c>
      <c r="G9265" s="26" t="s">
        <v>9586</v>
      </c>
      <c r="H9265" s="26" t="s">
        <v>885</v>
      </c>
      <c r="J9265" s="26" t="s">
        <v>910</v>
      </c>
      <c r="K9265" s="26" t="s">
        <v>9597</v>
      </c>
      <c r="L9265" s="26" t="s">
        <v>39189</v>
      </c>
      <c r="M9265" s="26">
        <v>380487830322</v>
      </c>
      <c r="N9265" s="26">
        <v>5110100000</v>
      </c>
    </row>
    <row r="9266" spans="1:14">
      <c r="A9266" s="26" t="s">
        <v>6577</v>
      </c>
      <c r="B9266" s="26" t="s">
        <v>6578</v>
      </c>
      <c r="C9266" s="26">
        <v>38319453</v>
      </c>
      <c r="D9266" s="26" t="s">
        <v>24</v>
      </c>
      <c r="E9266" s="26" t="s">
        <v>39190</v>
      </c>
      <c r="F9266" s="26" t="s">
        <v>39191</v>
      </c>
      <c r="G9266" s="26" t="s">
        <v>9586</v>
      </c>
      <c r="H9266" s="26" t="s">
        <v>949</v>
      </c>
      <c r="J9266" s="26" t="s">
        <v>39192</v>
      </c>
      <c r="K9266" s="26" t="s">
        <v>9582</v>
      </c>
      <c r="L9266" s="26" t="s">
        <v>39193</v>
      </c>
      <c r="M9266" s="26">
        <v>761528057284</v>
      </c>
      <c r="N9266" s="26">
        <v>5320481701</v>
      </c>
    </row>
    <row r="9267" spans="1:14">
      <c r="A9267" s="26" t="s">
        <v>8498</v>
      </c>
      <c r="B9267" s="26" t="s">
        <v>8499</v>
      </c>
      <c r="C9267" s="26">
        <v>40655297</v>
      </c>
      <c r="D9267" s="26" t="s">
        <v>24</v>
      </c>
      <c r="E9267" s="26" t="s">
        <v>39194</v>
      </c>
      <c r="F9267" s="26" t="s">
        <v>39195</v>
      </c>
      <c r="G9267" s="26" t="s">
        <v>9586</v>
      </c>
      <c r="H9267" s="26" t="s">
        <v>1269</v>
      </c>
      <c r="I9267" s="26" t="s">
        <v>12727</v>
      </c>
      <c r="J9267" s="26" t="s">
        <v>39196</v>
      </c>
      <c r="K9267" s="26" t="s">
        <v>9582</v>
      </c>
      <c r="L9267" s="26" t="s">
        <v>39197</v>
      </c>
      <c r="M9267" s="26">
        <v>761505640679</v>
      </c>
      <c r="N9267" s="26">
        <v>6323255108</v>
      </c>
    </row>
    <row r="9268" spans="1:14">
      <c r="A9268" s="26" t="s">
        <v>5464</v>
      </c>
      <c r="B9268" s="26" t="s">
        <v>5461</v>
      </c>
      <c r="C9268" s="26">
        <v>42310851</v>
      </c>
      <c r="D9268" s="26" t="s">
        <v>24</v>
      </c>
      <c r="E9268" s="26" t="s">
        <v>39198</v>
      </c>
      <c r="F9268" s="26" t="s">
        <v>39199</v>
      </c>
      <c r="G9268" s="26" t="s">
        <v>9579</v>
      </c>
      <c r="H9268" s="26" t="s">
        <v>735</v>
      </c>
      <c r="I9268" s="26" t="s">
        <v>9605</v>
      </c>
      <c r="J9268" s="26" t="s">
        <v>39200</v>
      </c>
      <c r="K9268" s="26" t="s">
        <v>9582</v>
      </c>
      <c r="L9268" s="26" t="s">
        <v>39201</v>
      </c>
      <c r="M9268" s="26">
        <v>380976116058</v>
      </c>
      <c r="N9268" s="26">
        <v>4621510511</v>
      </c>
    </row>
    <row r="9269" spans="1:14">
      <c r="A9269" s="26" t="s">
        <v>3377</v>
      </c>
      <c r="B9269" s="26" t="s">
        <v>3378</v>
      </c>
      <c r="C9269" s="26">
        <v>42107471</v>
      </c>
      <c r="D9269" s="26" t="s">
        <v>24</v>
      </c>
      <c r="E9269" s="26" t="s">
        <v>39202</v>
      </c>
      <c r="F9269" s="26" t="s">
        <v>39203</v>
      </c>
      <c r="G9269" s="26" t="s">
        <v>9586</v>
      </c>
      <c r="H9269" s="26" t="s">
        <v>392</v>
      </c>
      <c r="I9269" s="26" t="s">
        <v>10627</v>
      </c>
      <c r="J9269" s="26" t="s">
        <v>12136</v>
      </c>
      <c r="K9269" s="26" t="s">
        <v>9582</v>
      </c>
      <c r="L9269" s="26" t="s">
        <v>39204</v>
      </c>
      <c r="M9269" s="26">
        <v>380972133924</v>
      </c>
      <c r="N9269" s="26">
        <v>1420680407</v>
      </c>
    </row>
    <row r="9270" spans="1:14">
      <c r="A9270" s="26" t="s">
        <v>7126</v>
      </c>
      <c r="B9270" s="26" t="s">
        <v>7127</v>
      </c>
      <c r="C9270" s="26">
        <v>38492302</v>
      </c>
      <c r="D9270" s="26" t="s">
        <v>24</v>
      </c>
      <c r="E9270" s="26" t="s">
        <v>39205</v>
      </c>
      <c r="F9270" s="26" t="s">
        <v>39206</v>
      </c>
      <c r="G9270" s="26" t="s">
        <v>9579</v>
      </c>
      <c r="H9270" s="26" t="s">
        <v>987</v>
      </c>
      <c r="I9270" s="26" t="s">
        <v>9634</v>
      </c>
      <c r="J9270" s="26" t="s">
        <v>39207</v>
      </c>
      <c r="K9270" s="26" t="s">
        <v>9582</v>
      </c>
      <c r="L9270" s="26" t="s">
        <v>39208</v>
      </c>
      <c r="M9270" s="26">
        <v>380362275459</v>
      </c>
      <c r="N9270" s="26">
        <v>523983002</v>
      </c>
    </row>
    <row r="9271" spans="1:14">
      <c r="A9271" s="26" t="s">
        <v>5856</v>
      </c>
      <c r="B9271" s="26" t="s">
        <v>5857</v>
      </c>
      <c r="C9271" s="26">
        <v>38945657</v>
      </c>
      <c r="D9271" s="26" t="s">
        <v>24</v>
      </c>
      <c r="E9271" s="26" t="s">
        <v>39209</v>
      </c>
      <c r="F9271" s="26" t="s">
        <v>39210</v>
      </c>
      <c r="G9271" s="26" t="s">
        <v>9586</v>
      </c>
      <c r="H9271" s="26" t="s">
        <v>799</v>
      </c>
      <c r="J9271" s="26" t="s">
        <v>800</v>
      </c>
      <c r="K9271" s="26" t="s">
        <v>9597</v>
      </c>
      <c r="L9271" s="26" t="s">
        <v>11285</v>
      </c>
      <c r="M9271" s="26">
        <v>380444838136</v>
      </c>
      <c r="N9271" s="26">
        <v>4822784009</v>
      </c>
    </row>
    <row r="9272" spans="1:14">
      <c r="A9272" s="26" t="s">
        <v>6631</v>
      </c>
      <c r="B9272" s="26" t="s">
        <v>6632</v>
      </c>
      <c r="C9272" s="26">
        <v>38396501</v>
      </c>
      <c r="D9272" s="26" t="s">
        <v>24</v>
      </c>
      <c r="E9272" s="26" t="s">
        <v>39211</v>
      </c>
      <c r="F9272" s="26" t="s">
        <v>39212</v>
      </c>
      <c r="G9272" s="26" t="s">
        <v>9579</v>
      </c>
      <c r="H9272" s="26" t="s">
        <v>949</v>
      </c>
      <c r="I9272" s="26" t="s">
        <v>13266</v>
      </c>
      <c r="J9272" s="26" t="s">
        <v>1446</v>
      </c>
      <c r="K9272" s="26" t="s">
        <v>9582</v>
      </c>
      <c r="L9272" s="26" t="s">
        <v>39213</v>
      </c>
      <c r="M9272" s="26">
        <v>380534694717</v>
      </c>
      <c r="N9272" s="26">
        <v>124388803</v>
      </c>
    </row>
    <row r="9273" spans="1:14">
      <c r="A9273" s="26" t="s">
        <v>5174</v>
      </c>
      <c r="B9273" s="26" t="s">
        <v>5175</v>
      </c>
      <c r="C9273" s="26">
        <v>1996668</v>
      </c>
      <c r="D9273" s="26" t="s">
        <v>780</v>
      </c>
      <c r="E9273" s="26" t="s">
        <v>39214</v>
      </c>
      <c r="F9273" s="26" t="s">
        <v>17592</v>
      </c>
      <c r="G9273" s="26" t="s">
        <v>9601</v>
      </c>
      <c r="H9273" s="26" t="s">
        <v>735</v>
      </c>
      <c r="J9273" s="26" t="s">
        <v>740</v>
      </c>
      <c r="K9273" s="26" t="s">
        <v>9597</v>
      </c>
      <c r="L9273" s="26" t="s">
        <v>39215</v>
      </c>
      <c r="M9273" s="26">
        <v>380322385883</v>
      </c>
      <c r="N9273" s="26">
        <v>1221881203</v>
      </c>
    </row>
    <row r="9274" spans="1:14">
      <c r="A9274" s="26" t="s">
        <v>6059</v>
      </c>
      <c r="B9274" s="26" t="s">
        <v>6060</v>
      </c>
      <c r="C9274" s="26">
        <v>37650241</v>
      </c>
      <c r="D9274" s="26" t="s">
        <v>24</v>
      </c>
      <c r="E9274" s="26" t="s">
        <v>39216</v>
      </c>
      <c r="F9274" s="26" t="s">
        <v>39217</v>
      </c>
      <c r="G9274" s="26" t="s">
        <v>9586</v>
      </c>
      <c r="H9274" s="26" t="s">
        <v>835</v>
      </c>
      <c r="I9274" s="26" t="s">
        <v>18071</v>
      </c>
      <c r="J9274" s="26" t="s">
        <v>39218</v>
      </c>
      <c r="K9274" s="26" t="s">
        <v>9582</v>
      </c>
      <c r="L9274" s="26" t="s">
        <v>39219</v>
      </c>
      <c r="M9274" s="26">
        <v>380971957894</v>
      </c>
      <c r="N9274" s="26">
        <v>4824581201</v>
      </c>
    </row>
    <row r="9275" spans="1:14">
      <c r="A9275" s="26" t="s">
        <v>7311</v>
      </c>
      <c r="B9275" s="26" t="s">
        <v>7312</v>
      </c>
      <c r="C9275" s="26">
        <v>41479671</v>
      </c>
      <c r="D9275" s="26" t="s">
        <v>24</v>
      </c>
      <c r="E9275" s="26" t="s">
        <v>39220</v>
      </c>
      <c r="F9275" s="26" t="s">
        <v>39221</v>
      </c>
      <c r="G9275" s="26" t="s">
        <v>9591</v>
      </c>
      <c r="H9275" s="26" t="s">
        <v>1025</v>
      </c>
      <c r="I9275" s="26" t="s">
        <v>9657</v>
      </c>
      <c r="J9275" s="26" t="s">
        <v>39222</v>
      </c>
      <c r="K9275" s="26" t="s">
        <v>9582</v>
      </c>
      <c r="L9275" s="26" t="s">
        <v>39223</v>
      </c>
      <c r="M9275" s="26">
        <v>380667060470</v>
      </c>
      <c r="N9275" s="26">
        <v>5920382416</v>
      </c>
    </row>
    <row r="9276" spans="1:14">
      <c r="A9276" s="26" t="s">
        <v>2766</v>
      </c>
      <c r="B9276" s="26" t="s">
        <v>2767</v>
      </c>
      <c r="C9276" s="26">
        <v>36729598</v>
      </c>
      <c r="D9276" s="26" t="s">
        <v>24</v>
      </c>
      <c r="E9276" s="26" t="s">
        <v>39224</v>
      </c>
      <c r="F9276" s="26" t="s">
        <v>27771</v>
      </c>
      <c r="G9276" s="26" t="s">
        <v>9586</v>
      </c>
      <c r="H9276" s="26" t="s">
        <v>133</v>
      </c>
      <c r="I9276" s="26" t="s">
        <v>9717</v>
      </c>
      <c r="J9276" s="26" t="s">
        <v>345</v>
      </c>
      <c r="K9276" s="26" t="s">
        <v>9582</v>
      </c>
      <c r="L9276" s="26" t="s">
        <v>39225</v>
      </c>
      <c r="M9276" s="26">
        <v>380985964341</v>
      </c>
      <c r="N9276" s="26">
        <v>120782508</v>
      </c>
    </row>
    <row r="9277" spans="1:14">
      <c r="A9277" s="26" t="s">
        <v>6405</v>
      </c>
      <c r="B9277" s="26" t="s">
        <v>6392</v>
      </c>
      <c r="C9277" s="26">
        <v>41973328</v>
      </c>
      <c r="D9277" s="26" t="s">
        <v>780</v>
      </c>
      <c r="E9277" s="26" t="s">
        <v>39226</v>
      </c>
      <c r="F9277" s="26" t="s">
        <v>39227</v>
      </c>
      <c r="G9277" s="26" t="s">
        <v>9601</v>
      </c>
      <c r="H9277" s="26" t="s">
        <v>885</v>
      </c>
      <c r="J9277" s="26" t="s">
        <v>937</v>
      </c>
      <c r="K9277" s="26" t="s">
        <v>9582</v>
      </c>
      <c r="L9277" s="26" t="s">
        <v>39228</v>
      </c>
      <c r="M9277" s="26">
        <v>380685597828</v>
      </c>
      <c r="N9277" s="26">
        <v>5121084203</v>
      </c>
    </row>
    <row r="9278" spans="1:14">
      <c r="A9278" s="26" t="s">
        <v>4358</v>
      </c>
      <c r="B9278" s="26" t="s">
        <v>4359</v>
      </c>
      <c r="C9278" s="26">
        <v>42754318</v>
      </c>
      <c r="D9278" s="26" t="s">
        <v>780</v>
      </c>
      <c r="E9278" s="26" t="s">
        <v>39229</v>
      </c>
      <c r="F9278" s="26" t="s">
        <v>39230</v>
      </c>
      <c r="G9278" s="26" t="s">
        <v>9601</v>
      </c>
      <c r="H9278" s="26" t="s">
        <v>576</v>
      </c>
      <c r="J9278" s="26" t="s">
        <v>600</v>
      </c>
      <c r="K9278" s="26" t="s">
        <v>9597</v>
      </c>
      <c r="L9278" s="26" t="s">
        <v>39231</v>
      </c>
      <c r="M9278" s="26">
        <v>380667554650</v>
      </c>
      <c r="N9278" s="26">
        <v>3210600000</v>
      </c>
    </row>
    <row r="9279" spans="1:14">
      <c r="A9279" s="26" t="s">
        <v>7100</v>
      </c>
      <c r="B9279" s="26" t="s">
        <v>7101</v>
      </c>
      <c r="C9279" s="26">
        <v>40359029</v>
      </c>
      <c r="D9279" s="26" t="s">
        <v>24</v>
      </c>
      <c r="E9279" s="26" t="s">
        <v>39232</v>
      </c>
      <c r="F9279" s="26" t="s">
        <v>39233</v>
      </c>
      <c r="G9279" s="26" t="s">
        <v>9586</v>
      </c>
      <c r="H9279" s="26" t="s">
        <v>987</v>
      </c>
      <c r="J9279" s="26" t="s">
        <v>7102</v>
      </c>
      <c r="K9279" s="26" t="s">
        <v>9582</v>
      </c>
      <c r="L9279" s="26" t="s">
        <v>39234</v>
      </c>
      <c r="M9279" s="26">
        <v>760731698284</v>
      </c>
      <c r="N9279" s="26">
        <v>5621885001</v>
      </c>
    </row>
    <row r="9280" spans="1:14">
      <c r="A9280" s="26" t="s">
        <v>2157</v>
      </c>
      <c r="B9280" s="26" t="s">
        <v>2158</v>
      </c>
      <c r="C9280" s="26">
        <v>1982778</v>
      </c>
      <c r="D9280" s="26" t="s">
        <v>24</v>
      </c>
      <c r="E9280" s="26" t="s">
        <v>39235</v>
      </c>
      <c r="F9280" s="26" t="s">
        <v>39236</v>
      </c>
      <c r="G9280" s="26" t="s">
        <v>9579</v>
      </c>
      <c r="H9280" s="26" t="s">
        <v>103</v>
      </c>
      <c r="I9280" s="26" t="s">
        <v>10569</v>
      </c>
      <c r="J9280" s="26" t="s">
        <v>39237</v>
      </c>
      <c r="K9280" s="26" t="s">
        <v>9582</v>
      </c>
      <c r="L9280" s="26" t="s">
        <v>39238</v>
      </c>
      <c r="M9280" s="26">
        <v>380985871581</v>
      </c>
      <c r="N9280" s="26">
        <v>721887209</v>
      </c>
    </row>
    <row r="9281" spans="1:14">
      <c r="A9281" s="26" t="s">
        <v>6100</v>
      </c>
      <c r="B9281" s="26" t="s">
        <v>6101</v>
      </c>
      <c r="C9281" s="26">
        <v>39067895</v>
      </c>
      <c r="D9281" s="26" t="s">
        <v>24</v>
      </c>
      <c r="E9281" s="26" t="s">
        <v>39239</v>
      </c>
      <c r="F9281" s="26" t="s">
        <v>39240</v>
      </c>
      <c r="G9281" s="26" t="s">
        <v>9586</v>
      </c>
      <c r="H9281" s="26" t="s">
        <v>885</v>
      </c>
      <c r="I9281" s="26" t="s">
        <v>11367</v>
      </c>
      <c r="J9281" s="26" t="s">
        <v>39241</v>
      </c>
      <c r="K9281" s="26" t="s">
        <v>9582</v>
      </c>
      <c r="L9281" s="26" t="s">
        <v>39242</v>
      </c>
      <c r="M9281" s="26">
        <v>380675693828</v>
      </c>
      <c r="N9281" s="26">
        <v>5123783501</v>
      </c>
    </row>
    <row r="9282" spans="1:14">
      <c r="A9282" s="26" t="s">
        <v>4840</v>
      </c>
      <c r="B9282" s="26" t="s">
        <v>4841</v>
      </c>
      <c r="C9282" s="26">
        <v>1983654</v>
      </c>
      <c r="D9282" s="26" t="s">
        <v>780</v>
      </c>
      <c r="E9282" s="26" t="s">
        <v>39243</v>
      </c>
      <c r="F9282" s="26" t="s">
        <v>39244</v>
      </c>
      <c r="G9282" s="26" t="s">
        <v>9601</v>
      </c>
      <c r="H9282" s="26" t="s">
        <v>711</v>
      </c>
      <c r="I9282" s="26" t="s">
        <v>9997</v>
      </c>
      <c r="J9282" s="26" t="s">
        <v>4839</v>
      </c>
      <c r="K9282" s="26" t="s">
        <v>9597</v>
      </c>
      <c r="L9282" s="26" t="s">
        <v>39245</v>
      </c>
      <c r="M9282" s="26">
        <v>380979872469</v>
      </c>
      <c r="N9282" s="26">
        <v>4423810100</v>
      </c>
    </row>
    <row r="9283" spans="1:14">
      <c r="A9283" s="26" t="s">
        <v>7913</v>
      </c>
      <c r="B9283" s="26" t="s">
        <v>7914</v>
      </c>
      <c r="C9283" s="26">
        <v>38897677</v>
      </c>
      <c r="D9283" s="26" t="s">
        <v>24</v>
      </c>
      <c r="E9283" s="26" t="s">
        <v>39246</v>
      </c>
      <c r="F9283" s="26" t="s">
        <v>39247</v>
      </c>
      <c r="G9283" s="26" t="s">
        <v>9586</v>
      </c>
      <c r="H9283" s="26" t="s">
        <v>1122</v>
      </c>
      <c r="I9283" s="26" t="s">
        <v>9887</v>
      </c>
      <c r="J9283" s="26" t="s">
        <v>1139</v>
      </c>
      <c r="K9283" s="26" t="s">
        <v>9582</v>
      </c>
      <c r="L9283" s="26" t="s">
        <v>21243</v>
      </c>
      <c r="M9283" s="26">
        <v>380574761144</v>
      </c>
      <c r="N9283" s="26">
        <v>3224955300</v>
      </c>
    </row>
    <row r="9284" spans="1:14">
      <c r="A9284" s="26" t="s">
        <v>4376</v>
      </c>
      <c r="B9284" s="26" t="s">
        <v>4377</v>
      </c>
      <c r="C9284" s="26">
        <v>38423901</v>
      </c>
      <c r="D9284" s="26" t="s">
        <v>24</v>
      </c>
      <c r="E9284" s="26" t="s">
        <v>39248</v>
      </c>
      <c r="F9284" s="26" t="s">
        <v>39249</v>
      </c>
      <c r="G9284" s="26" t="s">
        <v>9586</v>
      </c>
      <c r="H9284" s="26" t="s">
        <v>576</v>
      </c>
      <c r="I9284" s="26" t="s">
        <v>14945</v>
      </c>
      <c r="J9284" s="26" t="s">
        <v>14166</v>
      </c>
      <c r="K9284" s="26" t="s">
        <v>9582</v>
      </c>
      <c r="L9284" s="26" t="s">
        <v>39250</v>
      </c>
      <c r="M9284" s="26">
        <v>380459638473</v>
      </c>
      <c r="N9284" s="26">
        <v>121186207</v>
      </c>
    </row>
    <row r="9285" spans="1:14">
      <c r="A9285" s="26" t="s">
        <v>4362</v>
      </c>
      <c r="B9285" s="26" t="s">
        <v>4363</v>
      </c>
      <c r="C9285" s="26">
        <v>42081684</v>
      </c>
      <c r="D9285" s="26" t="s">
        <v>24</v>
      </c>
      <c r="E9285" s="26" t="s">
        <v>39251</v>
      </c>
      <c r="F9285" s="26" t="s">
        <v>39252</v>
      </c>
      <c r="G9285" s="26" t="s">
        <v>9586</v>
      </c>
      <c r="H9285" s="26" t="s">
        <v>576</v>
      </c>
      <c r="I9285" s="26" t="s">
        <v>13251</v>
      </c>
      <c r="J9285" s="26" t="s">
        <v>39253</v>
      </c>
      <c r="K9285" s="26" t="s">
        <v>9582</v>
      </c>
      <c r="L9285" s="26" t="s">
        <v>39254</v>
      </c>
      <c r="M9285" s="26">
        <v>760915478462</v>
      </c>
      <c r="N9285" s="26">
        <v>3221080501</v>
      </c>
    </row>
    <row r="9286" spans="1:14">
      <c r="A9286" s="26" t="s">
        <v>6539</v>
      </c>
      <c r="B9286" s="26" t="s">
        <v>6540</v>
      </c>
      <c r="C9286" s="26">
        <v>2775142</v>
      </c>
      <c r="D9286" s="26" t="s">
        <v>780</v>
      </c>
      <c r="E9286" s="26" t="s">
        <v>39255</v>
      </c>
      <c r="F9286" s="26" t="s">
        <v>39256</v>
      </c>
      <c r="G9286" s="26" t="s">
        <v>9601</v>
      </c>
      <c r="H9286" s="26" t="s">
        <v>885</v>
      </c>
      <c r="J9286" s="26" t="s">
        <v>941</v>
      </c>
      <c r="K9286" s="26" t="s">
        <v>9597</v>
      </c>
      <c r="L9286" s="26" t="s">
        <v>39257</v>
      </c>
      <c r="M9286" s="26">
        <v>380486835328</v>
      </c>
      <c r="N9286" s="26">
        <v>5110800000</v>
      </c>
    </row>
    <row r="9287" spans="1:14">
      <c r="A9287" s="26" t="s">
        <v>2978</v>
      </c>
      <c r="B9287" s="26" t="s">
        <v>2979</v>
      </c>
      <c r="C9287" s="26">
        <v>37803043</v>
      </c>
      <c r="D9287" s="26" t="s">
        <v>24</v>
      </c>
      <c r="E9287" s="26" t="s">
        <v>39258</v>
      </c>
      <c r="F9287" s="26" t="s">
        <v>39259</v>
      </c>
      <c r="G9287" s="26" t="s">
        <v>9586</v>
      </c>
      <c r="H9287" s="26" t="s">
        <v>258</v>
      </c>
      <c r="J9287" s="26" t="s">
        <v>353</v>
      </c>
      <c r="K9287" s="26" t="s">
        <v>9597</v>
      </c>
      <c r="L9287" s="26" t="s">
        <v>39260</v>
      </c>
      <c r="M9287" s="26">
        <v>380504828991</v>
      </c>
      <c r="N9287" s="26">
        <v>1413200000</v>
      </c>
    </row>
    <row r="9288" spans="1:14">
      <c r="A9288" s="26" t="s">
        <v>2985</v>
      </c>
      <c r="B9288" s="26" t="s">
        <v>2986</v>
      </c>
      <c r="C9288" s="26">
        <v>37927092</v>
      </c>
      <c r="D9288" s="26" t="s">
        <v>24</v>
      </c>
      <c r="E9288" s="26" t="s">
        <v>39261</v>
      </c>
      <c r="F9288" s="26" t="s">
        <v>12876</v>
      </c>
      <c r="G9288" s="26" t="s">
        <v>9586</v>
      </c>
      <c r="H9288" s="26" t="s">
        <v>258</v>
      </c>
      <c r="I9288" s="26" t="s">
        <v>12739</v>
      </c>
      <c r="J9288" s="26" t="s">
        <v>12877</v>
      </c>
      <c r="K9288" s="26" t="s">
        <v>9597</v>
      </c>
      <c r="L9288" s="26" t="s">
        <v>12878</v>
      </c>
      <c r="M9288" s="26">
        <v>380953452576</v>
      </c>
      <c r="N9288" s="26">
        <v>1420910400</v>
      </c>
    </row>
    <row r="9289" spans="1:14">
      <c r="A9289" s="26" t="s">
        <v>3888</v>
      </c>
      <c r="B9289" s="26" t="s">
        <v>3889</v>
      </c>
      <c r="C9289" s="26">
        <v>40241769</v>
      </c>
      <c r="D9289" s="26" t="s">
        <v>24</v>
      </c>
      <c r="E9289" s="26" t="s">
        <v>39262</v>
      </c>
      <c r="F9289" s="26" t="s">
        <v>21207</v>
      </c>
      <c r="G9289" s="26" t="s">
        <v>9586</v>
      </c>
      <c r="H9289" s="26" t="s">
        <v>468</v>
      </c>
      <c r="I9289" s="26" t="s">
        <v>9977</v>
      </c>
      <c r="J9289" s="26" t="s">
        <v>21208</v>
      </c>
      <c r="K9289" s="26" t="s">
        <v>9582</v>
      </c>
      <c r="L9289" s="26" t="s">
        <v>39263</v>
      </c>
      <c r="M9289" s="26">
        <v>380614148231</v>
      </c>
      <c r="N9289" s="26">
        <v>2323987811</v>
      </c>
    </row>
    <row r="9290" spans="1:14">
      <c r="A9290" s="26" t="s">
        <v>3411</v>
      </c>
      <c r="B9290" s="26" t="s">
        <v>3412</v>
      </c>
      <c r="C9290" s="26">
        <v>38456539</v>
      </c>
      <c r="D9290" s="26" t="s">
        <v>24</v>
      </c>
      <c r="E9290" s="26" t="s">
        <v>39264</v>
      </c>
      <c r="F9290" s="26" t="s">
        <v>39265</v>
      </c>
      <c r="G9290" s="26" t="s">
        <v>9586</v>
      </c>
      <c r="H9290" s="26" t="s">
        <v>392</v>
      </c>
      <c r="I9290" s="26" t="s">
        <v>9857</v>
      </c>
      <c r="J9290" s="26" t="s">
        <v>39266</v>
      </c>
      <c r="K9290" s="26" t="s">
        <v>9582</v>
      </c>
      <c r="L9290" s="26" t="s">
        <v>39267</v>
      </c>
      <c r="M9290" s="26">
        <v>380978979855</v>
      </c>
      <c r="N9290" s="26">
        <v>2121981601</v>
      </c>
    </row>
    <row r="9291" spans="1:14">
      <c r="A9291" s="26" t="s">
        <v>9216</v>
      </c>
      <c r="B9291" s="26" t="s">
        <v>9217</v>
      </c>
      <c r="C9291" s="26">
        <v>32137688</v>
      </c>
      <c r="D9291" s="26" t="s">
        <v>780</v>
      </c>
      <c r="E9291" s="26" t="s">
        <v>39268</v>
      </c>
      <c r="F9291" s="26" t="s">
        <v>39269</v>
      </c>
      <c r="G9291" s="26" t="s">
        <v>9601</v>
      </c>
      <c r="H9291" s="26" t="s">
        <v>1490</v>
      </c>
      <c r="J9291" s="26" t="s">
        <v>1553</v>
      </c>
      <c r="K9291" s="26" t="s">
        <v>9597</v>
      </c>
      <c r="L9291" s="26" t="s">
        <v>29796</v>
      </c>
      <c r="M9291" s="26">
        <v>380673718642</v>
      </c>
      <c r="N9291" s="26">
        <v>524955100</v>
      </c>
    </row>
    <row r="9292" spans="1:14">
      <c r="A9292" s="26" t="s">
        <v>2526</v>
      </c>
      <c r="B9292" s="26" t="s">
        <v>2527</v>
      </c>
      <c r="C9292" s="26">
        <v>5446367</v>
      </c>
      <c r="D9292" s="26" t="s">
        <v>780</v>
      </c>
      <c r="E9292" s="26" t="s">
        <v>39270</v>
      </c>
      <c r="F9292" s="26" t="s">
        <v>9787</v>
      </c>
      <c r="G9292" s="26" t="s">
        <v>9601</v>
      </c>
      <c r="H9292" s="26" t="s">
        <v>133</v>
      </c>
      <c r="J9292" s="26" t="s">
        <v>183</v>
      </c>
      <c r="K9292" s="26" t="s">
        <v>9597</v>
      </c>
      <c r="L9292" s="26" t="s">
        <v>39271</v>
      </c>
      <c r="M9292" s="26">
        <v>761931655963</v>
      </c>
      <c r="N9292" s="26">
        <v>1211000000</v>
      </c>
    </row>
    <row r="9293" spans="1:14">
      <c r="A9293" s="26" t="s">
        <v>4575</v>
      </c>
      <c r="B9293" s="26" t="s">
        <v>4576</v>
      </c>
      <c r="C9293" s="26">
        <v>38641714</v>
      </c>
      <c r="D9293" s="26" t="s">
        <v>24</v>
      </c>
      <c r="E9293" s="26" t="s">
        <v>39272</v>
      </c>
      <c r="F9293" s="26" t="s">
        <v>39273</v>
      </c>
      <c r="G9293" s="26" t="s">
        <v>9586</v>
      </c>
      <c r="H9293" s="26" t="s">
        <v>670</v>
      </c>
      <c r="I9293" s="26" t="s">
        <v>28044</v>
      </c>
      <c r="J9293" s="26" t="s">
        <v>4574</v>
      </c>
      <c r="K9293" s="26" t="s">
        <v>9606</v>
      </c>
      <c r="L9293" s="26" t="s">
        <v>39274</v>
      </c>
      <c r="M9293" s="26">
        <v>380525297875</v>
      </c>
      <c r="N9293" s="26">
        <v>521985503</v>
      </c>
    </row>
    <row r="9294" spans="1:14">
      <c r="A9294" s="26" t="s">
        <v>5685</v>
      </c>
      <c r="B9294" s="26" t="s">
        <v>5686</v>
      </c>
      <c r="C9294" s="26">
        <v>38947811</v>
      </c>
      <c r="D9294" s="26" t="s">
        <v>780</v>
      </c>
      <c r="E9294" s="26" t="s">
        <v>39275</v>
      </c>
      <c r="F9294" s="26" t="s">
        <v>39276</v>
      </c>
      <c r="G9294" s="26" t="s">
        <v>9601</v>
      </c>
      <c r="H9294" s="26" t="s">
        <v>799</v>
      </c>
      <c r="J9294" s="26" t="s">
        <v>800</v>
      </c>
      <c r="K9294" s="26" t="s">
        <v>9597</v>
      </c>
      <c r="L9294" s="26" t="s">
        <v>39277</v>
      </c>
      <c r="M9294" s="26">
        <v>380444841384</v>
      </c>
      <c r="N9294" s="26">
        <v>4822784009</v>
      </c>
    </row>
    <row r="9295" spans="1:14">
      <c r="A9295" s="26" t="s">
        <v>2846</v>
      </c>
      <c r="B9295" s="26" t="s">
        <v>2847</v>
      </c>
      <c r="C9295" s="26">
        <v>37944301</v>
      </c>
      <c r="D9295" s="26" t="s">
        <v>24</v>
      </c>
      <c r="E9295" s="26" t="s">
        <v>39278</v>
      </c>
      <c r="F9295" s="26" t="s">
        <v>39259</v>
      </c>
      <c r="G9295" s="26" t="s">
        <v>9586</v>
      </c>
      <c r="H9295" s="26" t="s">
        <v>258</v>
      </c>
      <c r="J9295" s="26" t="s">
        <v>298</v>
      </c>
      <c r="K9295" s="26" t="s">
        <v>9597</v>
      </c>
      <c r="L9295" s="26" t="s">
        <v>22991</v>
      </c>
      <c r="M9295" s="26">
        <v>380503570419</v>
      </c>
      <c r="N9295" s="26">
        <v>1412900000</v>
      </c>
    </row>
    <row r="9296" spans="1:14">
      <c r="A9296" s="26" t="s">
        <v>7082</v>
      </c>
      <c r="B9296" s="26" t="s">
        <v>7083</v>
      </c>
      <c r="C9296" s="26">
        <v>38407717</v>
      </c>
      <c r="D9296" s="26" t="s">
        <v>24</v>
      </c>
      <c r="E9296" s="26" t="s">
        <v>39279</v>
      </c>
      <c r="F9296" s="26" t="s">
        <v>39280</v>
      </c>
      <c r="G9296" s="26" t="s">
        <v>9579</v>
      </c>
      <c r="H9296" s="26" t="s">
        <v>987</v>
      </c>
      <c r="I9296" s="26" t="s">
        <v>10311</v>
      </c>
      <c r="J9296" s="26" t="s">
        <v>10868</v>
      </c>
      <c r="K9296" s="26" t="s">
        <v>9582</v>
      </c>
      <c r="L9296" s="26" t="s">
        <v>39281</v>
      </c>
      <c r="M9296" s="26">
        <v>380971552213</v>
      </c>
      <c r="N9296" s="26">
        <v>122085302</v>
      </c>
    </row>
    <row r="9297" spans="1:14">
      <c r="A9297" s="26" t="s">
        <v>1613</v>
      </c>
      <c r="B9297" s="26" t="s">
        <v>1614</v>
      </c>
      <c r="C9297" s="26">
        <v>35599262</v>
      </c>
      <c r="D9297" s="26" t="s">
        <v>24</v>
      </c>
      <c r="E9297" s="26" t="s">
        <v>39282</v>
      </c>
      <c r="F9297" s="26" t="s">
        <v>39283</v>
      </c>
      <c r="G9297" s="26" t="s">
        <v>9586</v>
      </c>
      <c r="H9297" s="26" t="s">
        <v>27</v>
      </c>
      <c r="I9297" s="26" t="s">
        <v>11977</v>
      </c>
      <c r="J9297" s="26" t="s">
        <v>25214</v>
      </c>
      <c r="K9297" s="26" t="s">
        <v>9582</v>
      </c>
      <c r="L9297" s="26" t="s">
        <v>39284</v>
      </c>
      <c r="M9297" s="26">
        <v>761401055884</v>
      </c>
      <c r="N9297" s="26">
        <v>520280401</v>
      </c>
    </row>
    <row r="9298" spans="1:14">
      <c r="A9298" s="26" t="s">
        <v>5290</v>
      </c>
      <c r="B9298" s="26" t="s">
        <v>5289</v>
      </c>
      <c r="C9298" s="26">
        <v>22421239</v>
      </c>
      <c r="D9298" s="26" t="s">
        <v>780</v>
      </c>
      <c r="E9298" s="26" t="s">
        <v>39285</v>
      </c>
      <c r="F9298" s="26" t="s">
        <v>39286</v>
      </c>
      <c r="G9298" s="26" t="s">
        <v>9601</v>
      </c>
      <c r="H9298" s="26" t="s">
        <v>735</v>
      </c>
      <c r="J9298" s="26" t="s">
        <v>39287</v>
      </c>
      <c r="K9298" s="26" t="s">
        <v>9582</v>
      </c>
      <c r="L9298" s="26" t="s">
        <v>39288</v>
      </c>
      <c r="M9298" s="26">
        <v>380963436828</v>
      </c>
      <c r="N9298" s="26">
        <v>4621286301</v>
      </c>
    </row>
    <row r="9299" spans="1:14">
      <c r="A9299" s="26" t="s">
        <v>3757</v>
      </c>
      <c r="B9299" s="26" t="s">
        <v>3758</v>
      </c>
      <c r="C9299" s="26">
        <v>2006707</v>
      </c>
      <c r="D9299" s="26" t="s">
        <v>780</v>
      </c>
      <c r="E9299" s="26" t="s">
        <v>39289</v>
      </c>
      <c r="F9299" s="26" t="s">
        <v>39290</v>
      </c>
      <c r="G9299" s="26" t="s">
        <v>9601</v>
      </c>
      <c r="H9299" s="26" t="s">
        <v>468</v>
      </c>
      <c r="J9299" s="26" t="s">
        <v>494</v>
      </c>
      <c r="K9299" s="26" t="s">
        <v>9597</v>
      </c>
      <c r="L9299" s="26" t="s">
        <v>39291</v>
      </c>
      <c r="M9299" s="26">
        <v>380619254312</v>
      </c>
      <c r="N9299" s="26">
        <v>2310700000</v>
      </c>
    </row>
    <row r="9300" spans="1:14">
      <c r="A9300" s="26" t="s">
        <v>6167</v>
      </c>
      <c r="B9300" s="26" t="s">
        <v>6168</v>
      </c>
      <c r="C9300" s="26">
        <v>37291495</v>
      </c>
      <c r="D9300" s="26" t="s">
        <v>24</v>
      </c>
      <c r="E9300" s="26" t="s">
        <v>39292</v>
      </c>
      <c r="F9300" s="26" t="s">
        <v>39293</v>
      </c>
      <c r="G9300" s="26" t="s">
        <v>9579</v>
      </c>
      <c r="H9300" s="26" t="s">
        <v>885</v>
      </c>
      <c r="I9300" s="26" t="s">
        <v>11367</v>
      </c>
      <c r="J9300" s="26" t="s">
        <v>39294</v>
      </c>
      <c r="K9300" s="26" t="s">
        <v>9582</v>
      </c>
      <c r="L9300" s="26" t="s">
        <v>39295</v>
      </c>
      <c r="M9300" s="26">
        <v>380485138103</v>
      </c>
      <c r="N9300" s="26">
        <v>5123781301</v>
      </c>
    </row>
    <row r="9301" spans="1:14">
      <c r="A9301" s="26" t="s">
        <v>2572</v>
      </c>
      <c r="B9301" s="26" t="s">
        <v>2573</v>
      </c>
      <c r="C9301" s="26">
        <v>37643585</v>
      </c>
      <c r="D9301" s="26" t="s">
        <v>24</v>
      </c>
      <c r="E9301" s="26" t="s">
        <v>39296</v>
      </c>
      <c r="F9301" s="26" t="s">
        <v>39297</v>
      </c>
      <c r="G9301" s="26" t="s">
        <v>9586</v>
      </c>
      <c r="H9301" s="26" t="s">
        <v>133</v>
      </c>
      <c r="J9301" s="26" t="s">
        <v>211</v>
      </c>
      <c r="K9301" s="26" t="s">
        <v>9597</v>
      </c>
      <c r="L9301" s="26" t="s">
        <v>15117</v>
      </c>
      <c r="M9301" s="26">
        <v>380663594672</v>
      </c>
      <c r="N9301" s="26">
        <v>1211300000</v>
      </c>
    </row>
    <row r="9302" spans="1:14">
      <c r="A9302" s="26" t="s">
        <v>7422</v>
      </c>
      <c r="B9302" s="26" t="s">
        <v>7423</v>
      </c>
      <c r="C9302" s="26">
        <v>38575731</v>
      </c>
      <c r="D9302" s="26" t="s">
        <v>24</v>
      </c>
      <c r="E9302" s="26" t="s">
        <v>39298</v>
      </c>
      <c r="F9302" s="26" t="s">
        <v>39299</v>
      </c>
      <c r="G9302" s="26" t="s">
        <v>9586</v>
      </c>
      <c r="H9302" s="26" t="s">
        <v>1025</v>
      </c>
      <c r="I9302" s="26" t="s">
        <v>11351</v>
      </c>
      <c r="J9302" s="26" t="s">
        <v>12565</v>
      </c>
      <c r="K9302" s="26" t="s">
        <v>9582</v>
      </c>
      <c r="L9302" s="26" t="s">
        <v>39300</v>
      </c>
      <c r="M9302" s="26">
        <v>380542693745</v>
      </c>
      <c r="N9302" s="26">
        <v>5924787101</v>
      </c>
    </row>
    <row r="9303" spans="1:14">
      <c r="A9303" s="26" t="s">
        <v>4558</v>
      </c>
      <c r="B9303" s="26" t="s">
        <v>4559</v>
      </c>
      <c r="C9303" s="26">
        <v>38073489</v>
      </c>
      <c r="D9303" s="26" t="s">
        <v>24</v>
      </c>
      <c r="E9303" s="26" t="s">
        <v>39301</v>
      </c>
      <c r="F9303" s="26" t="s">
        <v>39302</v>
      </c>
      <c r="G9303" s="26" t="s">
        <v>9579</v>
      </c>
      <c r="H9303" s="26" t="s">
        <v>576</v>
      </c>
      <c r="I9303" s="26" t="s">
        <v>10808</v>
      </c>
      <c r="J9303" s="26" t="s">
        <v>33266</v>
      </c>
      <c r="K9303" s="26" t="s">
        <v>9582</v>
      </c>
      <c r="L9303" s="26" t="s">
        <v>39303</v>
      </c>
      <c r="M9303" s="26">
        <v>380677486334</v>
      </c>
      <c r="N9303" s="26">
        <v>521684003</v>
      </c>
    </row>
    <row r="9304" spans="1:14">
      <c r="A9304" s="26" t="s">
        <v>7851</v>
      </c>
      <c r="B9304" s="26" t="s">
        <v>7852</v>
      </c>
      <c r="C9304" s="26">
        <v>38248739</v>
      </c>
      <c r="D9304" s="26" t="s">
        <v>24</v>
      </c>
      <c r="E9304" s="26" t="s">
        <v>39304</v>
      </c>
      <c r="F9304" s="26" t="s">
        <v>39305</v>
      </c>
      <c r="G9304" s="26" t="s">
        <v>9591</v>
      </c>
      <c r="H9304" s="26" t="s">
        <v>1122</v>
      </c>
      <c r="I9304" s="26" t="s">
        <v>10331</v>
      </c>
      <c r="J9304" s="26" t="s">
        <v>39306</v>
      </c>
      <c r="K9304" s="26" t="s">
        <v>9582</v>
      </c>
      <c r="L9304" s="26" t="s">
        <v>39307</v>
      </c>
      <c r="M9304" s="26">
        <v>761064227264</v>
      </c>
      <c r="N9304" s="26">
        <v>6320481502</v>
      </c>
    </row>
    <row r="9305" spans="1:14">
      <c r="A9305" s="26" t="s">
        <v>6855</v>
      </c>
      <c r="B9305" s="26" t="s">
        <v>6856</v>
      </c>
      <c r="C9305" s="26">
        <v>40586166</v>
      </c>
      <c r="D9305" s="26" t="s">
        <v>24</v>
      </c>
      <c r="E9305" s="26" t="s">
        <v>39308</v>
      </c>
      <c r="F9305" s="26" t="s">
        <v>39309</v>
      </c>
      <c r="G9305" s="26" t="s">
        <v>9586</v>
      </c>
      <c r="H9305" s="26" t="s">
        <v>949</v>
      </c>
      <c r="I9305" s="26" t="s">
        <v>20090</v>
      </c>
      <c r="J9305" s="26" t="s">
        <v>39310</v>
      </c>
      <c r="K9305" s="26" t="s">
        <v>9606</v>
      </c>
      <c r="L9305" s="26" t="s">
        <v>39311</v>
      </c>
      <c r="M9305" s="26">
        <v>380955070365</v>
      </c>
      <c r="N9305" s="26">
        <v>5322055500</v>
      </c>
    </row>
    <row r="9306" spans="1:14">
      <c r="A9306" s="26" t="s">
        <v>8441</v>
      </c>
      <c r="B9306" s="26" t="s">
        <v>8442</v>
      </c>
      <c r="C9306" s="26">
        <v>38212647</v>
      </c>
      <c r="D9306" s="26" t="s">
        <v>24</v>
      </c>
      <c r="E9306" s="26" t="s">
        <v>39312</v>
      </c>
      <c r="F9306" s="26" t="s">
        <v>39313</v>
      </c>
      <c r="G9306" s="26" t="s">
        <v>9586</v>
      </c>
      <c r="H9306" s="26" t="s">
        <v>1269</v>
      </c>
      <c r="I9306" s="26" t="s">
        <v>14968</v>
      </c>
      <c r="J9306" s="26" t="s">
        <v>39314</v>
      </c>
      <c r="K9306" s="26" t="s">
        <v>9582</v>
      </c>
      <c r="L9306" s="26" t="s">
        <v>39315</v>
      </c>
      <c r="M9306" s="26">
        <v>380553458371</v>
      </c>
      <c r="N9306" s="26">
        <v>6522186501</v>
      </c>
    </row>
    <row r="9307" spans="1:14">
      <c r="A9307" s="26" t="s">
        <v>7327</v>
      </c>
      <c r="B9307" s="26" t="s">
        <v>7328</v>
      </c>
      <c r="C9307" s="26">
        <v>41158200</v>
      </c>
      <c r="D9307" s="26" t="s">
        <v>24</v>
      </c>
      <c r="E9307" s="26" t="s">
        <v>39316</v>
      </c>
      <c r="F9307" s="26" t="s">
        <v>39317</v>
      </c>
      <c r="G9307" s="26" t="s">
        <v>9586</v>
      </c>
      <c r="H9307" s="26" t="s">
        <v>1025</v>
      </c>
      <c r="I9307" s="26" t="s">
        <v>15985</v>
      </c>
      <c r="J9307" s="26" t="s">
        <v>6189</v>
      </c>
      <c r="K9307" s="26" t="s">
        <v>9582</v>
      </c>
      <c r="L9307" s="26" t="s">
        <v>39318</v>
      </c>
      <c r="M9307" s="26">
        <v>380545754314</v>
      </c>
      <c r="N9307" s="26">
        <v>122755301</v>
      </c>
    </row>
    <row r="9308" spans="1:14">
      <c r="A9308" s="26" t="s">
        <v>7867</v>
      </c>
      <c r="B9308" s="26" t="s">
        <v>7868</v>
      </c>
      <c r="C9308" s="26">
        <v>38621625</v>
      </c>
      <c r="D9308" s="26" t="s">
        <v>24</v>
      </c>
      <c r="E9308" s="26" t="s">
        <v>39319</v>
      </c>
      <c r="F9308" s="26" t="s">
        <v>39320</v>
      </c>
      <c r="G9308" s="26" t="s">
        <v>9579</v>
      </c>
      <c r="H9308" s="26" t="s">
        <v>1122</v>
      </c>
      <c r="I9308" s="26" t="s">
        <v>10674</v>
      </c>
      <c r="J9308" s="26" t="s">
        <v>39321</v>
      </c>
      <c r="K9308" s="26" t="s">
        <v>9582</v>
      </c>
      <c r="L9308" s="26" t="s">
        <v>39322</v>
      </c>
      <c r="M9308" s="26">
        <v>380955627563</v>
      </c>
      <c r="N9308" s="26">
        <v>6321080502</v>
      </c>
    </row>
    <row r="9309" spans="1:14">
      <c r="A9309" s="26" t="s">
        <v>8397</v>
      </c>
      <c r="B9309" s="26" t="s">
        <v>8398</v>
      </c>
      <c r="C9309" s="26">
        <v>38366849</v>
      </c>
      <c r="D9309" s="26" t="s">
        <v>24</v>
      </c>
      <c r="E9309" s="26" t="s">
        <v>39323</v>
      </c>
      <c r="F9309" s="26" t="s">
        <v>39324</v>
      </c>
      <c r="G9309" s="26" t="s">
        <v>9586</v>
      </c>
      <c r="H9309" s="26" t="s">
        <v>1269</v>
      </c>
      <c r="I9309" s="26" t="s">
        <v>11815</v>
      </c>
      <c r="J9309" s="26" t="s">
        <v>39325</v>
      </c>
      <c r="K9309" s="26" t="s">
        <v>9582</v>
      </c>
      <c r="L9309" s="26" t="s">
        <v>39326</v>
      </c>
      <c r="M9309" s="26">
        <v>380554655247</v>
      </c>
      <c r="N9309" s="26">
        <v>6520682401</v>
      </c>
    </row>
    <row r="9310" spans="1:14">
      <c r="A9310" s="26" t="s">
        <v>6569</v>
      </c>
      <c r="B9310" s="26" t="s">
        <v>6570</v>
      </c>
      <c r="C9310" s="26">
        <v>38396564</v>
      </c>
      <c r="D9310" s="26" t="s">
        <v>24</v>
      </c>
      <c r="E9310" s="26" t="s">
        <v>39327</v>
      </c>
      <c r="F9310" s="26" t="s">
        <v>39328</v>
      </c>
      <c r="G9310" s="26" t="s">
        <v>9579</v>
      </c>
      <c r="H9310" s="26" t="s">
        <v>949</v>
      </c>
      <c r="I9310" s="26" t="s">
        <v>10130</v>
      </c>
      <c r="J9310" s="26" t="s">
        <v>39329</v>
      </c>
      <c r="K9310" s="26" t="s">
        <v>9582</v>
      </c>
      <c r="L9310" s="26" t="s">
        <v>39330</v>
      </c>
      <c r="M9310" s="26">
        <v>380956807347</v>
      </c>
      <c r="N9310" s="26">
        <v>5320280302</v>
      </c>
    </row>
    <row r="9311" spans="1:14">
      <c r="A9311" s="26" t="s">
        <v>4119</v>
      </c>
      <c r="B9311" s="26" t="s">
        <v>4052</v>
      </c>
      <c r="C9311" s="26">
        <v>1993150</v>
      </c>
      <c r="D9311" s="26" t="s">
        <v>780</v>
      </c>
      <c r="E9311" s="26" t="s">
        <v>39331</v>
      </c>
      <c r="F9311" s="26" t="s">
        <v>4052</v>
      </c>
      <c r="G9311" s="26" t="s">
        <v>9601</v>
      </c>
      <c r="H9311" s="26" t="s">
        <v>506</v>
      </c>
      <c r="J9311" s="26" t="s">
        <v>526</v>
      </c>
      <c r="K9311" s="26" t="s">
        <v>9597</v>
      </c>
      <c r="L9311" s="26" t="s">
        <v>13621</v>
      </c>
      <c r="M9311" s="26">
        <v>761341799832</v>
      </c>
      <c r="N9311" s="26">
        <v>2610100000</v>
      </c>
    </row>
    <row r="9312" spans="1:14">
      <c r="A9312" s="26" t="s">
        <v>4599</v>
      </c>
      <c r="B9312" s="26" t="s">
        <v>4600</v>
      </c>
      <c r="C9312" s="26">
        <v>38797880</v>
      </c>
      <c r="D9312" s="26" t="s">
        <v>24</v>
      </c>
      <c r="E9312" s="26" t="s">
        <v>39332</v>
      </c>
      <c r="F9312" s="26" t="s">
        <v>39333</v>
      </c>
      <c r="G9312" s="26" t="s">
        <v>9579</v>
      </c>
      <c r="H9312" s="26" t="s">
        <v>670</v>
      </c>
      <c r="I9312" s="26" t="s">
        <v>10789</v>
      </c>
      <c r="J9312" s="26" t="s">
        <v>39334</v>
      </c>
      <c r="K9312" s="26" t="s">
        <v>9582</v>
      </c>
      <c r="L9312" s="26" t="s">
        <v>39335</v>
      </c>
      <c r="M9312" s="26">
        <v>380989837940</v>
      </c>
      <c r="N9312" s="26">
        <v>2322755104</v>
      </c>
    </row>
    <row r="9313" spans="1:14">
      <c r="A9313" s="26" t="s">
        <v>2289</v>
      </c>
      <c r="B9313" s="26" t="s">
        <v>2290</v>
      </c>
      <c r="C9313" s="26">
        <v>23935503</v>
      </c>
      <c r="D9313" s="26" t="s">
        <v>24</v>
      </c>
      <c r="E9313" s="26" t="s">
        <v>39336</v>
      </c>
      <c r="F9313" s="26" t="s">
        <v>39337</v>
      </c>
      <c r="G9313" s="26" t="s">
        <v>9586</v>
      </c>
      <c r="H9313" s="26" t="s">
        <v>133</v>
      </c>
      <c r="J9313" s="26" t="s">
        <v>146</v>
      </c>
      <c r="K9313" s="26" t="s">
        <v>9597</v>
      </c>
      <c r="L9313" s="26" t="s">
        <v>39338</v>
      </c>
      <c r="M9313" s="26">
        <v>380661461111</v>
      </c>
      <c r="N9313" s="26">
        <v>1210100000</v>
      </c>
    </row>
    <row r="9314" spans="1:14">
      <c r="A9314" s="26" t="s">
        <v>1741</v>
      </c>
      <c r="B9314" s="26" t="s">
        <v>1742</v>
      </c>
      <c r="C9314" s="26">
        <v>41830570</v>
      </c>
      <c r="D9314" s="26" t="s">
        <v>24</v>
      </c>
      <c r="E9314" s="26" t="s">
        <v>39339</v>
      </c>
      <c r="F9314" s="26" t="s">
        <v>39340</v>
      </c>
      <c r="G9314" s="26" t="s">
        <v>9586</v>
      </c>
      <c r="H9314" s="26" t="s">
        <v>27</v>
      </c>
      <c r="I9314" s="26" t="s">
        <v>11743</v>
      </c>
      <c r="J9314" s="26" t="s">
        <v>1740</v>
      </c>
      <c r="K9314" s="26" t="s">
        <v>9606</v>
      </c>
      <c r="L9314" s="26" t="s">
        <v>39341</v>
      </c>
      <c r="M9314" s="26">
        <v>380974953843</v>
      </c>
      <c r="N9314" s="26">
        <v>521255400</v>
      </c>
    </row>
    <row r="9315" spans="1:14">
      <c r="A9315" s="26" t="s">
        <v>7042</v>
      </c>
      <c r="B9315" s="26" t="s">
        <v>7043</v>
      </c>
      <c r="C9315" s="26" t="s">
        <v>1604</v>
      </c>
      <c r="D9315" s="26" t="s">
        <v>24</v>
      </c>
      <c r="E9315" s="26" t="s">
        <v>39342</v>
      </c>
      <c r="F9315" s="26" t="s">
        <v>39343</v>
      </c>
      <c r="G9315" s="26" t="s">
        <v>9591</v>
      </c>
      <c r="H9315" s="26" t="s">
        <v>987</v>
      </c>
      <c r="I9315" s="26" t="s">
        <v>9634</v>
      </c>
      <c r="J9315" s="26" t="s">
        <v>7044</v>
      </c>
      <c r="K9315" s="26" t="s">
        <v>9582</v>
      </c>
      <c r="L9315" s="26" t="s">
        <v>39344</v>
      </c>
      <c r="M9315" s="26">
        <v>380961524649</v>
      </c>
      <c r="N9315" s="26">
        <v>122080804</v>
      </c>
    </row>
    <row r="9316" spans="1:14">
      <c r="A9316" s="26" t="s">
        <v>8669</v>
      </c>
      <c r="B9316" s="26" t="s">
        <v>8670</v>
      </c>
      <c r="C9316" s="26">
        <v>38566219</v>
      </c>
      <c r="D9316" s="26" t="s">
        <v>24</v>
      </c>
      <c r="E9316" s="26" t="s">
        <v>39345</v>
      </c>
      <c r="F9316" s="26" t="s">
        <v>17879</v>
      </c>
      <c r="G9316" s="26" t="s">
        <v>9586</v>
      </c>
      <c r="H9316" s="26" t="s">
        <v>1308</v>
      </c>
      <c r="J9316" s="26" t="s">
        <v>1337</v>
      </c>
      <c r="K9316" s="26" t="s">
        <v>9597</v>
      </c>
      <c r="L9316" s="26" t="s">
        <v>39346</v>
      </c>
      <c r="M9316" s="26">
        <v>761365915936</v>
      </c>
      <c r="N9316" s="26">
        <v>6810400000</v>
      </c>
    </row>
    <row r="9317" spans="1:14">
      <c r="A9317" s="26" t="s">
        <v>8928</v>
      </c>
      <c r="B9317" s="26" t="s">
        <v>8929</v>
      </c>
      <c r="C9317" s="26">
        <v>39028772</v>
      </c>
      <c r="D9317" s="26" t="s">
        <v>24</v>
      </c>
      <c r="E9317" s="26" t="s">
        <v>39347</v>
      </c>
      <c r="F9317" s="26" t="s">
        <v>39348</v>
      </c>
      <c r="G9317" s="26" t="s">
        <v>9579</v>
      </c>
      <c r="H9317" s="26" t="s">
        <v>1401</v>
      </c>
      <c r="I9317" s="26" t="s">
        <v>9777</v>
      </c>
      <c r="J9317" s="26" t="s">
        <v>39349</v>
      </c>
      <c r="K9317" s="26" t="s">
        <v>9582</v>
      </c>
      <c r="L9317" s="26" t="s">
        <v>39350</v>
      </c>
      <c r="M9317" s="26">
        <v>380673086174</v>
      </c>
      <c r="N9317" s="26">
        <v>7124381201</v>
      </c>
    </row>
    <row r="9318" spans="1:14">
      <c r="A9318" s="26" t="s">
        <v>6871</v>
      </c>
      <c r="B9318" s="26" t="s">
        <v>6872</v>
      </c>
      <c r="C9318" s="26">
        <v>38522213</v>
      </c>
      <c r="D9318" s="26" t="s">
        <v>24</v>
      </c>
      <c r="E9318" s="26" t="s">
        <v>39351</v>
      </c>
      <c r="F9318" s="26" t="s">
        <v>39352</v>
      </c>
      <c r="G9318" s="26" t="s">
        <v>9579</v>
      </c>
      <c r="H9318" s="26" t="s">
        <v>949</v>
      </c>
      <c r="I9318" s="26" t="s">
        <v>12172</v>
      </c>
      <c r="J9318" s="26" t="s">
        <v>39353</v>
      </c>
      <c r="K9318" s="26" t="s">
        <v>9582</v>
      </c>
      <c r="L9318" s="26" t="s">
        <v>39354</v>
      </c>
      <c r="M9318" s="26">
        <v>380534196417</v>
      </c>
      <c r="N9318" s="26">
        <v>5324586703</v>
      </c>
    </row>
    <row r="9319" spans="1:14">
      <c r="A9319" s="26" t="s">
        <v>6895</v>
      </c>
      <c r="B9319" s="26" t="s">
        <v>6896</v>
      </c>
      <c r="C9319" s="26">
        <v>1999514</v>
      </c>
      <c r="D9319" s="26" t="s">
        <v>780</v>
      </c>
      <c r="E9319" s="26" t="s">
        <v>39355</v>
      </c>
      <c r="F9319" s="26" t="s">
        <v>39356</v>
      </c>
      <c r="G9319" s="26" t="s">
        <v>9601</v>
      </c>
      <c r="H9319" s="26" t="s">
        <v>949</v>
      </c>
      <c r="I9319" s="26" t="s">
        <v>9669</v>
      </c>
      <c r="J9319" s="26" t="s">
        <v>6897</v>
      </c>
      <c r="K9319" s="26" t="s">
        <v>9597</v>
      </c>
      <c r="L9319" s="26" t="s">
        <v>39357</v>
      </c>
      <c r="M9319" s="26">
        <v>380536233456</v>
      </c>
      <c r="N9319" s="26">
        <v>5324810100</v>
      </c>
    </row>
    <row r="9320" spans="1:14">
      <c r="A9320" s="26" t="s">
        <v>3998</v>
      </c>
      <c r="B9320" s="26" t="s">
        <v>3999</v>
      </c>
      <c r="C9320" s="26">
        <v>31249830</v>
      </c>
      <c r="D9320" s="26" t="s">
        <v>780</v>
      </c>
      <c r="E9320" s="26" t="s">
        <v>39358</v>
      </c>
      <c r="F9320" s="26" t="s">
        <v>12404</v>
      </c>
      <c r="G9320" s="26" t="s">
        <v>9601</v>
      </c>
      <c r="H9320" s="26" t="s">
        <v>506</v>
      </c>
      <c r="I9320" s="26" t="s">
        <v>10789</v>
      </c>
      <c r="J9320" s="26" t="s">
        <v>522</v>
      </c>
      <c r="K9320" s="26" t="s">
        <v>9597</v>
      </c>
      <c r="L9320" s="26" t="s">
        <v>39359</v>
      </c>
      <c r="M9320" s="26">
        <v>380347725455</v>
      </c>
      <c r="N9320" s="26">
        <v>724285503</v>
      </c>
    </row>
    <row r="9321" spans="1:14">
      <c r="A9321" s="26" t="s">
        <v>4683</v>
      </c>
      <c r="B9321" s="26" t="s">
        <v>4684</v>
      </c>
      <c r="C9321" s="26">
        <v>38542423</v>
      </c>
      <c r="D9321" s="26" t="s">
        <v>24</v>
      </c>
      <c r="E9321" s="26" t="s">
        <v>39360</v>
      </c>
      <c r="F9321" s="26" t="s">
        <v>39361</v>
      </c>
      <c r="G9321" s="26" t="s">
        <v>9586</v>
      </c>
      <c r="H9321" s="26" t="s">
        <v>670</v>
      </c>
      <c r="I9321" s="26" t="s">
        <v>9678</v>
      </c>
      <c r="J9321" s="26" t="s">
        <v>39362</v>
      </c>
      <c r="K9321" s="26" t="s">
        <v>9582</v>
      </c>
      <c r="L9321" s="26" t="s">
        <v>39363</v>
      </c>
      <c r="M9321" s="26">
        <v>380052419419</v>
      </c>
      <c r="N9321" s="26">
        <v>3523480801</v>
      </c>
    </row>
    <row r="9322" spans="1:14">
      <c r="A9322" s="26" t="s">
        <v>2129</v>
      </c>
      <c r="B9322" s="26" t="s">
        <v>2130</v>
      </c>
      <c r="C9322" s="26">
        <v>38541660</v>
      </c>
      <c r="D9322" s="26" t="s">
        <v>24</v>
      </c>
      <c r="E9322" s="26" t="s">
        <v>39364</v>
      </c>
      <c r="F9322" s="26" t="s">
        <v>39365</v>
      </c>
      <c r="G9322" s="26" t="s">
        <v>9586</v>
      </c>
      <c r="H9322" s="26" t="s">
        <v>103</v>
      </c>
      <c r="I9322" s="26" t="s">
        <v>20153</v>
      </c>
      <c r="J9322" s="26" t="s">
        <v>2128</v>
      </c>
      <c r="K9322" s="26" t="s">
        <v>9597</v>
      </c>
      <c r="L9322" s="26" t="s">
        <v>24570</v>
      </c>
      <c r="M9322" s="26">
        <v>380974441775</v>
      </c>
      <c r="N9322" s="26">
        <v>724510100</v>
      </c>
    </row>
    <row r="9323" spans="1:14">
      <c r="A9323" s="26" t="s">
        <v>7743</v>
      </c>
      <c r="B9323" s="26" t="s">
        <v>7744</v>
      </c>
      <c r="C9323" s="26">
        <v>2000441</v>
      </c>
      <c r="D9323" s="26" t="s">
        <v>780</v>
      </c>
      <c r="E9323" s="26" t="s">
        <v>39366</v>
      </c>
      <c r="F9323" s="26" t="s">
        <v>10111</v>
      </c>
      <c r="G9323" s="26" t="s">
        <v>9601</v>
      </c>
      <c r="H9323" s="26" t="s">
        <v>1088</v>
      </c>
      <c r="I9323" s="26" t="s">
        <v>14222</v>
      </c>
      <c r="J9323" s="26" t="s">
        <v>2111</v>
      </c>
      <c r="K9323" s="26" t="s">
        <v>9597</v>
      </c>
      <c r="L9323" s="26" t="s">
        <v>39367</v>
      </c>
      <c r="M9323" s="26">
        <v>380354222024</v>
      </c>
      <c r="N9323" s="26">
        <v>720582016</v>
      </c>
    </row>
    <row r="9324" spans="1:14">
      <c r="A9324" s="26" t="s">
        <v>2349</v>
      </c>
      <c r="B9324" s="26" t="s">
        <v>2350</v>
      </c>
      <c r="C9324" s="26">
        <v>36641092</v>
      </c>
      <c r="D9324" s="26" t="s">
        <v>780</v>
      </c>
      <c r="E9324" s="26" t="s">
        <v>39368</v>
      </c>
      <c r="F9324" s="26" t="s">
        <v>39369</v>
      </c>
      <c r="G9324" s="26" t="s">
        <v>9601</v>
      </c>
      <c r="H9324" s="26" t="s">
        <v>133</v>
      </c>
      <c r="J9324" s="26" t="s">
        <v>146</v>
      </c>
      <c r="K9324" s="26" t="s">
        <v>9597</v>
      </c>
      <c r="L9324" s="26" t="s">
        <v>39370</v>
      </c>
      <c r="M9324" s="26">
        <v>380504804098</v>
      </c>
      <c r="N9324" s="26">
        <v>1210100000</v>
      </c>
    </row>
    <row r="9325" spans="1:14">
      <c r="A9325" s="26" t="s">
        <v>5580</v>
      </c>
      <c r="B9325" s="26" t="s">
        <v>5581</v>
      </c>
      <c r="C9325" s="26">
        <v>39467562</v>
      </c>
      <c r="D9325" s="26" t="s">
        <v>24</v>
      </c>
      <c r="E9325" s="26" t="s">
        <v>39371</v>
      </c>
      <c r="F9325" s="26" t="s">
        <v>39372</v>
      </c>
      <c r="G9325" s="26" t="s">
        <v>9591</v>
      </c>
      <c r="H9325" s="26" t="s">
        <v>799</v>
      </c>
      <c r="J9325" s="26" t="s">
        <v>800</v>
      </c>
      <c r="K9325" s="26" t="s">
        <v>9597</v>
      </c>
      <c r="L9325" s="26" t="s">
        <v>39373</v>
      </c>
      <c r="M9325" s="26">
        <v>380445219191</v>
      </c>
      <c r="N9325" s="26">
        <v>4822784009</v>
      </c>
    </row>
    <row r="9326" spans="1:14">
      <c r="A9326" s="26" t="s">
        <v>8814</v>
      </c>
      <c r="B9326" s="26" t="s">
        <v>8815</v>
      </c>
      <c r="C9326" s="26">
        <v>38195551</v>
      </c>
      <c r="D9326" s="26" t="s">
        <v>24</v>
      </c>
      <c r="E9326" s="26" t="s">
        <v>39374</v>
      </c>
      <c r="F9326" s="26" t="s">
        <v>39375</v>
      </c>
      <c r="G9326" s="26" t="s">
        <v>9586</v>
      </c>
      <c r="H9326" s="26" t="s">
        <v>1308</v>
      </c>
      <c r="I9326" s="26" t="s">
        <v>10220</v>
      </c>
      <c r="J9326" s="26" t="s">
        <v>39376</v>
      </c>
      <c r="K9326" s="26" t="s">
        <v>9582</v>
      </c>
      <c r="L9326" s="26" t="s">
        <v>39377</v>
      </c>
      <c r="M9326" s="26">
        <v>380676033224</v>
      </c>
      <c r="N9326" s="26">
        <v>6825283801</v>
      </c>
    </row>
    <row r="9327" spans="1:14">
      <c r="A9327" s="26" t="s">
        <v>2126</v>
      </c>
      <c r="B9327" s="26" t="s">
        <v>2127</v>
      </c>
      <c r="C9327" s="26">
        <v>1982910</v>
      </c>
      <c r="D9327" s="26" t="s">
        <v>780</v>
      </c>
      <c r="E9327" s="26" t="s">
        <v>39378</v>
      </c>
      <c r="F9327" s="26" t="s">
        <v>39379</v>
      </c>
      <c r="G9327" s="26" t="s">
        <v>9601</v>
      </c>
      <c r="H9327" s="26" t="s">
        <v>103</v>
      </c>
      <c r="I9327" s="26" t="s">
        <v>20153</v>
      </c>
      <c r="J9327" s="26" t="s">
        <v>2128</v>
      </c>
      <c r="K9327" s="26" t="s">
        <v>9597</v>
      </c>
      <c r="L9327" s="26" t="s">
        <v>24570</v>
      </c>
      <c r="M9327" s="26">
        <v>761010162198</v>
      </c>
      <c r="N9327" s="26">
        <v>724510100</v>
      </c>
    </row>
    <row r="9328" spans="1:14">
      <c r="A9328" s="26" t="s">
        <v>3690</v>
      </c>
      <c r="B9328" s="26" t="s">
        <v>3691</v>
      </c>
      <c r="C9328" s="26">
        <v>38969615</v>
      </c>
      <c r="D9328" s="26" t="s">
        <v>24</v>
      </c>
      <c r="E9328" s="26" t="s">
        <v>39380</v>
      </c>
      <c r="F9328" s="26" t="s">
        <v>18640</v>
      </c>
      <c r="G9328" s="26" t="s">
        <v>9586</v>
      </c>
      <c r="H9328" s="26" t="s">
        <v>468</v>
      </c>
      <c r="J9328" s="26" t="s">
        <v>481</v>
      </c>
      <c r="K9328" s="26" t="s">
        <v>9597</v>
      </c>
      <c r="L9328" s="26" t="s">
        <v>10263</v>
      </c>
      <c r="M9328" s="26">
        <v>380617023133</v>
      </c>
      <c r="N9328" s="26">
        <v>1222380503</v>
      </c>
    </row>
    <row r="9329" spans="1:14">
      <c r="A9329" s="26" t="s">
        <v>4183</v>
      </c>
      <c r="B9329" s="26" t="s">
        <v>4184</v>
      </c>
      <c r="C9329" s="26">
        <v>42376774</v>
      </c>
      <c r="D9329" s="26" t="s">
        <v>24</v>
      </c>
      <c r="E9329" s="26" t="s">
        <v>39381</v>
      </c>
      <c r="F9329" s="26" t="s">
        <v>10050</v>
      </c>
      <c r="G9329" s="26" t="s">
        <v>9591</v>
      </c>
      <c r="H9329" s="26" t="s">
        <v>506</v>
      </c>
      <c r="J9329" s="26" t="s">
        <v>552</v>
      </c>
      <c r="K9329" s="26" t="s">
        <v>9597</v>
      </c>
      <c r="L9329" s="26" t="s">
        <v>34123</v>
      </c>
      <c r="M9329" s="26">
        <v>761652500107</v>
      </c>
      <c r="N9329" s="26">
        <v>2624010100</v>
      </c>
    </row>
    <row r="9330" spans="1:14">
      <c r="A9330" s="26" t="s">
        <v>7250</v>
      </c>
      <c r="B9330" s="26" t="s">
        <v>7247</v>
      </c>
      <c r="C9330" s="26">
        <v>1999796</v>
      </c>
      <c r="D9330" s="26" t="s">
        <v>24</v>
      </c>
      <c r="E9330" s="26" t="s">
        <v>39382</v>
      </c>
      <c r="F9330" s="26" t="s">
        <v>39383</v>
      </c>
      <c r="G9330" s="26" t="s">
        <v>9586</v>
      </c>
      <c r="H9330" s="26" t="s">
        <v>987</v>
      </c>
      <c r="I9330" s="26" t="s">
        <v>11035</v>
      </c>
      <c r="J9330" s="26" t="s">
        <v>1021</v>
      </c>
      <c r="K9330" s="26" t="s">
        <v>9597</v>
      </c>
      <c r="L9330" s="26" t="s">
        <v>15303</v>
      </c>
      <c r="M9330" s="26">
        <v>380668572671</v>
      </c>
      <c r="N9330" s="26">
        <v>4625887601</v>
      </c>
    </row>
    <row r="9331" spans="1:14">
      <c r="A9331" s="26" t="s">
        <v>6240</v>
      </c>
      <c r="B9331" s="26" t="s">
        <v>6241</v>
      </c>
      <c r="C9331" s="26">
        <v>1998845</v>
      </c>
      <c r="D9331" s="26" t="s">
        <v>780</v>
      </c>
      <c r="E9331" s="26" t="s">
        <v>39384</v>
      </c>
      <c r="F9331" s="26" t="s">
        <v>39385</v>
      </c>
      <c r="G9331" s="26" t="s">
        <v>9601</v>
      </c>
      <c r="H9331" s="26" t="s">
        <v>885</v>
      </c>
      <c r="I9331" s="26" t="s">
        <v>11367</v>
      </c>
      <c r="J9331" s="26" t="s">
        <v>39241</v>
      </c>
      <c r="K9331" s="26" t="s">
        <v>9582</v>
      </c>
      <c r="L9331" s="26" t="s">
        <v>39242</v>
      </c>
      <c r="M9331" s="26">
        <v>380972751249</v>
      </c>
      <c r="N9331" s="26">
        <v>5123783501</v>
      </c>
    </row>
    <row r="9332" spans="1:14">
      <c r="A9332" s="26" t="s">
        <v>6223</v>
      </c>
      <c r="B9332" s="26" t="s">
        <v>6224</v>
      </c>
      <c r="C9332" s="26">
        <v>43060644</v>
      </c>
      <c r="D9332" s="26" t="s">
        <v>780</v>
      </c>
      <c r="E9332" s="26" t="s">
        <v>39386</v>
      </c>
      <c r="F9332" s="26" t="s">
        <v>9787</v>
      </c>
      <c r="G9332" s="26" t="s">
        <v>9601</v>
      </c>
      <c r="H9332" s="26" t="s">
        <v>885</v>
      </c>
      <c r="J9332" s="26" t="s">
        <v>6225</v>
      </c>
      <c r="K9332" s="26" t="s">
        <v>9582</v>
      </c>
      <c r="L9332" s="26" t="s">
        <v>39387</v>
      </c>
      <c r="M9332" s="26">
        <v>380487701730</v>
      </c>
      <c r="N9332" s="26">
        <v>5123755802</v>
      </c>
    </row>
    <row r="9333" spans="1:14">
      <c r="A9333" s="26" t="s">
        <v>9147</v>
      </c>
      <c r="B9333" s="26" t="s">
        <v>9148</v>
      </c>
      <c r="C9333" s="26">
        <v>38462935</v>
      </c>
      <c r="D9333" s="26" t="s">
        <v>24</v>
      </c>
      <c r="E9333" s="26" t="s">
        <v>39388</v>
      </c>
      <c r="F9333" s="26" t="s">
        <v>39389</v>
      </c>
      <c r="G9333" s="26" t="s">
        <v>9586</v>
      </c>
      <c r="H9333" s="26" t="s">
        <v>1490</v>
      </c>
      <c r="I9333" s="26" t="s">
        <v>10369</v>
      </c>
      <c r="J9333" s="26" t="s">
        <v>39390</v>
      </c>
      <c r="K9333" s="26" t="s">
        <v>9582</v>
      </c>
      <c r="L9333" s="26" t="s">
        <v>39391</v>
      </c>
      <c r="M9333" s="26">
        <v>380974692804</v>
      </c>
      <c r="N9333" s="26">
        <v>7324089001</v>
      </c>
    </row>
    <row r="9334" spans="1:14">
      <c r="A9334" s="26" t="s">
        <v>5784</v>
      </c>
      <c r="B9334" s="26" t="s">
        <v>5785</v>
      </c>
      <c r="C9334" s="26">
        <v>1993718</v>
      </c>
      <c r="D9334" s="26" t="s">
        <v>780</v>
      </c>
      <c r="E9334" s="26" t="s">
        <v>39392</v>
      </c>
      <c r="F9334" s="26" t="s">
        <v>39393</v>
      </c>
      <c r="G9334" s="26" t="s">
        <v>9601</v>
      </c>
      <c r="H9334" s="26" t="s">
        <v>799</v>
      </c>
      <c r="J9334" s="26" t="s">
        <v>800</v>
      </c>
      <c r="K9334" s="26" t="s">
        <v>9597</v>
      </c>
      <c r="L9334" s="26" t="s">
        <v>39394</v>
      </c>
      <c r="M9334" s="26">
        <v>380442004849</v>
      </c>
      <c r="N9334" s="26">
        <v>4822784009</v>
      </c>
    </row>
    <row r="9335" spans="1:14">
      <c r="A9335" s="26" t="s">
        <v>5910</v>
      </c>
      <c r="B9335" s="26" t="s">
        <v>5909</v>
      </c>
      <c r="C9335" s="26">
        <v>1998377</v>
      </c>
      <c r="D9335" s="26" t="s">
        <v>780</v>
      </c>
      <c r="E9335" s="26" t="s">
        <v>39395</v>
      </c>
      <c r="F9335" s="26" t="s">
        <v>39396</v>
      </c>
      <c r="G9335" s="26" t="s">
        <v>9601</v>
      </c>
      <c r="H9335" s="26" t="s">
        <v>835</v>
      </c>
      <c r="I9335" s="26" t="s">
        <v>11338</v>
      </c>
      <c r="J9335" s="26" t="s">
        <v>5906</v>
      </c>
      <c r="K9335" s="26" t="s">
        <v>9606</v>
      </c>
      <c r="L9335" s="26" t="s">
        <v>20353</v>
      </c>
      <c r="M9335" s="26">
        <v>380516891807</v>
      </c>
      <c r="N9335" s="26">
        <v>3522885802</v>
      </c>
    </row>
    <row r="9336" spans="1:14">
      <c r="A9336" s="26" t="s">
        <v>6569</v>
      </c>
      <c r="B9336" s="26" t="s">
        <v>6570</v>
      </c>
      <c r="C9336" s="26">
        <v>38396564</v>
      </c>
      <c r="D9336" s="26" t="s">
        <v>24</v>
      </c>
      <c r="E9336" s="26" t="s">
        <v>39397</v>
      </c>
      <c r="F9336" s="26" t="s">
        <v>39398</v>
      </c>
      <c r="G9336" s="26" t="s">
        <v>9579</v>
      </c>
      <c r="H9336" s="26" t="s">
        <v>949</v>
      </c>
      <c r="I9336" s="26" t="s">
        <v>10130</v>
      </c>
      <c r="J9336" s="26" t="s">
        <v>7436</v>
      </c>
      <c r="K9336" s="26" t="s">
        <v>9582</v>
      </c>
      <c r="L9336" s="26" t="s">
        <v>39399</v>
      </c>
      <c r="M9336" s="26">
        <v>380993860192</v>
      </c>
      <c r="N9336" s="26">
        <v>123187406</v>
      </c>
    </row>
    <row r="9337" spans="1:14">
      <c r="A9337" s="26" t="s">
        <v>5794</v>
      </c>
      <c r="B9337" s="26" t="s">
        <v>5795</v>
      </c>
      <c r="C9337" s="26">
        <v>26188308</v>
      </c>
      <c r="D9337" s="26" t="s">
        <v>780</v>
      </c>
      <c r="E9337" s="26" t="s">
        <v>39400</v>
      </c>
      <c r="F9337" s="26" t="s">
        <v>39401</v>
      </c>
      <c r="G9337" s="26" t="s">
        <v>9601</v>
      </c>
      <c r="H9337" s="26" t="s">
        <v>799</v>
      </c>
      <c r="J9337" s="26" t="s">
        <v>800</v>
      </c>
      <c r="K9337" s="26" t="s">
        <v>9597</v>
      </c>
      <c r="L9337" s="26" t="s">
        <v>34621</v>
      </c>
      <c r="M9337" s="26">
        <v>380445153033</v>
      </c>
      <c r="N9337" s="26">
        <v>4822784009</v>
      </c>
    </row>
    <row r="9338" spans="1:14">
      <c r="A9338" s="26" t="s">
        <v>3550</v>
      </c>
      <c r="B9338" s="26" t="s">
        <v>3551</v>
      </c>
      <c r="C9338" s="26">
        <v>34835224</v>
      </c>
      <c r="D9338" s="26" t="s">
        <v>780</v>
      </c>
      <c r="E9338" s="26" t="s">
        <v>39402</v>
      </c>
      <c r="F9338" s="26" t="s">
        <v>39403</v>
      </c>
      <c r="G9338" s="26" t="s">
        <v>9601</v>
      </c>
      <c r="H9338" s="26" t="s">
        <v>392</v>
      </c>
      <c r="J9338" s="26" t="s">
        <v>458</v>
      </c>
      <c r="K9338" s="26" t="s">
        <v>9597</v>
      </c>
      <c r="L9338" s="26" t="s">
        <v>39404</v>
      </c>
      <c r="M9338" s="26">
        <v>380312637213</v>
      </c>
      <c r="N9338" s="26">
        <v>2110100000</v>
      </c>
    </row>
    <row r="9339" spans="1:14">
      <c r="A9339" s="26" t="s">
        <v>5601</v>
      </c>
      <c r="B9339" s="26" t="s">
        <v>5602</v>
      </c>
      <c r="C9339" s="26">
        <v>38948312</v>
      </c>
      <c r="D9339" s="26" t="s">
        <v>24</v>
      </c>
      <c r="E9339" s="26" t="s">
        <v>39405</v>
      </c>
      <c r="F9339" s="26" t="s">
        <v>10050</v>
      </c>
      <c r="G9339" s="26" t="s">
        <v>9586</v>
      </c>
      <c r="H9339" s="26" t="s">
        <v>799</v>
      </c>
      <c r="J9339" s="26" t="s">
        <v>800</v>
      </c>
      <c r="K9339" s="26" t="s">
        <v>9597</v>
      </c>
      <c r="L9339" s="26" t="s">
        <v>16695</v>
      </c>
      <c r="M9339" s="26">
        <v>380444840998</v>
      </c>
      <c r="N9339" s="26">
        <v>4822784009</v>
      </c>
    </row>
    <row r="9340" spans="1:14">
      <c r="A9340" s="26" t="s">
        <v>4947</v>
      </c>
      <c r="B9340" s="26" t="s">
        <v>4942</v>
      </c>
      <c r="C9340" s="26">
        <v>1997633</v>
      </c>
      <c r="D9340" s="26" t="s">
        <v>24</v>
      </c>
      <c r="E9340" s="26" t="s">
        <v>39406</v>
      </c>
      <c r="F9340" s="26" t="s">
        <v>39407</v>
      </c>
      <c r="G9340" s="26" t="s">
        <v>9586</v>
      </c>
      <c r="H9340" s="26" t="s">
        <v>735</v>
      </c>
      <c r="I9340" s="26" t="s">
        <v>12298</v>
      </c>
      <c r="J9340" s="26" t="s">
        <v>39408</v>
      </c>
      <c r="K9340" s="26" t="s">
        <v>9582</v>
      </c>
      <c r="L9340" s="26" t="s">
        <v>39409</v>
      </c>
      <c r="M9340" s="26">
        <v>380677115749</v>
      </c>
      <c r="N9340" s="26">
        <v>4620685972</v>
      </c>
    </row>
    <row r="9341" spans="1:14">
      <c r="A9341" s="26" t="s">
        <v>2416</v>
      </c>
      <c r="B9341" s="26" t="s">
        <v>2403</v>
      </c>
      <c r="C9341" s="26">
        <v>37906491</v>
      </c>
      <c r="D9341" s="26" t="s">
        <v>24</v>
      </c>
      <c r="E9341" s="26" t="s">
        <v>39410</v>
      </c>
      <c r="F9341" s="26" t="s">
        <v>10178</v>
      </c>
      <c r="G9341" s="26" t="s">
        <v>9586</v>
      </c>
      <c r="H9341" s="26" t="s">
        <v>133</v>
      </c>
      <c r="J9341" s="26" t="s">
        <v>2401</v>
      </c>
      <c r="K9341" s="26" t="s">
        <v>9597</v>
      </c>
      <c r="L9341" s="26" t="s">
        <v>23740</v>
      </c>
      <c r="M9341" s="26">
        <v>380674613057</v>
      </c>
      <c r="N9341" s="26">
        <v>122787502</v>
      </c>
    </row>
    <row r="9342" spans="1:14">
      <c r="A9342" s="26" t="s">
        <v>6111</v>
      </c>
      <c r="B9342" s="26" t="s">
        <v>6112</v>
      </c>
      <c r="C9342" s="26">
        <v>38661186</v>
      </c>
      <c r="D9342" s="26" t="s">
        <v>24</v>
      </c>
      <c r="E9342" s="26" t="s">
        <v>39411</v>
      </c>
      <c r="F9342" s="26" t="s">
        <v>39412</v>
      </c>
      <c r="G9342" s="26" t="s">
        <v>9579</v>
      </c>
      <c r="H9342" s="26" t="s">
        <v>885</v>
      </c>
      <c r="I9342" s="26" t="s">
        <v>10457</v>
      </c>
      <c r="J9342" s="26" t="s">
        <v>39413</v>
      </c>
      <c r="K9342" s="26" t="s">
        <v>9582</v>
      </c>
      <c r="L9342" s="26" t="s">
        <v>39414</v>
      </c>
      <c r="M9342" s="26">
        <v>380975767342</v>
      </c>
      <c r="N9342" s="26">
        <v>5120480502</v>
      </c>
    </row>
    <row r="9343" spans="1:14">
      <c r="A9343" s="26" t="s">
        <v>4216</v>
      </c>
      <c r="B9343" s="26" t="s">
        <v>4217</v>
      </c>
      <c r="C9343" s="26">
        <v>41838805</v>
      </c>
      <c r="D9343" s="26" t="s">
        <v>24</v>
      </c>
      <c r="E9343" s="26" t="s">
        <v>39415</v>
      </c>
      <c r="F9343" s="26" t="s">
        <v>39416</v>
      </c>
      <c r="G9343" s="26" t="s">
        <v>9579</v>
      </c>
      <c r="H9343" s="26" t="s">
        <v>506</v>
      </c>
      <c r="I9343" s="26" t="s">
        <v>9709</v>
      </c>
      <c r="J9343" s="26" t="s">
        <v>39417</v>
      </c>
      <c r="K9343" s="26" t="s">
        <v>9582</v>
      </c>
      <c r="L9343" s="26" t="s">
        <v>39418</v>
      </c>
      <c r="M9343" s="26">
        <v>380343534656</v>
      </c>
      <c r="N9343" s="26">
        <v>2624485601</v>
      </c>
    </row>
    <row r="9344" spans="1:14">
      <c r="A9344" s="26" t="s">
        <v>7490</v>
      </c>
      <c r="B9344" s="26" t="s">
        <v>7491</v>
      </c>
      <c r="C9344" s="26">
        <v>42353872</v>
      </c>
      <c r="D9344" s="26" t="s">
        <v>24</v>
      </c>
      <c r="E9344" s="26" t="s">
        <v>39419</v>
      </c>
      <c r="F9344" s="26" t="s">
        <v>39420</v>
      </c>
      <c r="G9344" s="26" t="s">
        <v>9591</v>
      </c>
      <c r="H9344" s="26" t="s">
        <v>1025</v>
      </c>
      <c r="J9344" s="26" t="s">
        <v>1065</v>
      </c>
      <c r="K9344" s="26" t="s">
        <v>9597</v>
      </c>
      <c r="L9344" s="26" t="s">
        <v>39421</v>
      </c>
      <c r="M9344" s="26">
        <v>380951892010</v>
      </c>
      <c r="N9344" s="26">
        <v>5910100000</v>
      </c>
    </row>
    <row r="9345" spans="1:14">
      <c r="A9345" s="26" t="s">
        <v>1777</v>
      </c>
      <c r="B9345" s="26" t="s">
        <v>1778</v>
      </c>
      <c r="C9345" s="26">
        <v>39878849</v>
      </c>
      <c r="D9345" s="26" t="s">
        <v>780</v>
      </c>
      <c r="E9345" s="26" t="s">
        <v>39422</v>
      </c>
      <c r="F9345" s="26" t="s">
        <v>1778</v>
      </c>
      <c r="G9345" s="26" t="s">
        <v>9601</v>
      </c>
      <c r="H9345" s="26" t="s">
        <v>27</v>
      </c>
      <c r="J9345" s="26" t="s">
        <v>10319</v>
      </c>
      <c r="K9345" s="26" t="s">
        <v>9597</v>
      </c>
      <c r="L9345" s="26" t="s">
        <v>10566</v>
      </c>
      <c r="M9345" s="26">
        <v>761406731701</v>
      </c>
      <c r="N9345" s="26">
        <v>510500000</v>
      </c>
    </row>
    <row r="9346" spans="1:14">
      <c r="A9346" s="26" t="s">
        <v>2802</v>
      </c>
      <c r="B9346" s="26" t="s">
        <v>2803</v>
      </c>
      <c r="C9346" s="26">
        <v>37339271</v>
      </c>
      <c r="D9346" s="26" t="s">
        <v>24</v>
      </c>
      <c r="E9346" s="26" t="s">
        <v>39423</v>
      </c>
      <c r="F9346" s="26" t="s">
        <v>39424</v>
      </c>
      <c r="G9346" s="26" t="s">
        <v>9579</v>
      </c>
      <c r="H9346" s="26" t="s">
        <v>258</v>
      </c>
      <c r="I9346" s="26" t="s">
        <v>9747</v>
      </c>
      <c r="J9346" s="26" t="s">
        <v>39425</v>
      </c>
      <c r="K9346" s="26" t="s">
        <v>9582</v>
      </c>
      <c r="L9346" s="26" t="s">
        <v>39426</v>
      </c>
      <c r="M9346" s="26">
        <v>380963498524</v>
      </c>
      <c r="N9346" s="26">
        <v>1422786505</v>
      </c>
    </row>
    <row r="9347" spans="1:14">
      <c r="A9347" s="26" t="s">
        <v>2455</v>
      </c>
      <c r="B9347" s="26" t="s">
        <v>2456</v>
      </c>
      <c r="C9347" s="26">
        <v>1986546</v>
      </c>
      <c r="D9347" s="26" t="s">
        <v>780</v>
      </c>
      <c r="E9347" s="26" t="s">
        <v>39427</v>
      </c>
      <c r="F9347" s="26" t="s">
        <v>39428</v>
      </c>
      <c r="G9347" s="26" t="s">
        <v>9601</v>
      </c>
      <c r="H9347" s="26" t="s">
        <v>133</v>
      </c>
      <c r="J9347" s="26" t="s">
        <v>183</v>
      </c>
      <c r="K9347" s="26" t="s">
        <v>9597</v>
      </c>
      <c r="L9347" s="26" t="s">
        <v>39429</v>
      </c>
      <c r="M9347" s="26">
        <v>761249644213</v>
      </c>
      <c r="N9347" s="26">
        <v>1211000000</v>
      </c>
    </row>
    <row r="9348" spans="1:14">
      <c r="A9348" s="26" t="s">
        <v>8928</v>
      </c>
      <c r="B9348" s="26" t="s">
        <v>8929</v>
      </c>
      <c r="C9348" s="26">
        <v>39028772</v>
      </c>
      <c r="D9348" s="26" t="s">
        <v>24</v>
      </c>
      <c r="E9348" s="26" t="s">
        <v>39430</v>
      </c>
      <c r="F9348" s="26" t="s">
        <v>39431</v>
      </c>
      <c r="G9348" s="26" t="s">
        <v>9579</v>
      </c>
      <c r="H9348" s="26" t="s">
        <v>1401</v>
      </c>
      <c r="I9348" s="26" t="s">
        <v>9777</v>
      </c>
      <c r="J9348" s="26" t="s">
        <v>39432</v>
      </c>
      <c r="K9348" s="26" t="s">
        <v>9582</v>
      </c>
      <c r="L9348" s="26" t="s">
        <v>39433</v>
      </c>
      <c r="M9348" s="26">
        <v>380680032787</v>
      </c>
      <c r="N9348" s="26">
        <v>7124386801</v>
      </c>
    </row>
    <row r="9349" spans="1:14">
      <c r="A9349" s="26" t="s">
        <v>4572</v>
      </c>
      <c r="B9349" s="26" t="s">
        <v>4573</v>
      </c>
      <c r="C9349" s="26">
        <v>1995114</v>
      </c>
      <c r="D9349" s="26" t="s">
        <v>780</v>
      </c>
      <c r="E9349" s="26" t="s">
        <v>39434</v>
      </c>
      <c r="F9349" s="26" t="s">
        <v>10863</v>
      </c>
      <c r="G9349" s="26" t="s">
        <v>9601</v>
      </c>
      <c r="H9349" s="26" t="s">
        <v>670</v>
      </c>
      <c r="J9349" s="26" t="s">
        <v>4574</v>
      </c>
      <c r="K9349" s="26" t="s">
        <v>9606</v>
      </c>
      <c r="L9349" s="26" t="s">
        <v>39435</v>
      </c>
      <c r="M9349" s="26">
        <v>380661513291</v>
      </c>
      <c r="N9349" s="26">
        <v>521985503</v>
      </c>
    </row>
    <row r="9350" spans="1:14">
      <c r="A9350" s="26" t="s">
        <v>6738</v>
      </c>
      <c r="B9350" s="26" t="s">
        <v>6739</v>
      </c>
      <c r="C9350" s="26">
        <v>1999394</v>
      </c>
      <c r="D9350" s="26" t="s">
        <v>780</v>
      </c>
      <c r="E9350" s="26" t="s">
        <v>39436</v>
      </c>
      <c r="F9350" s="26" t="s">
        <v>39437</v>
      </c>
      <c r="G9350" s="26" t="s">
        <v>9601</v>
      </c>
      <c r="H9350" s="26" t="s">
        <v>949</v>
      </c>
      <c r="I9350" s="26" t="s">
        <v>13044</v>
      </c>
      <c r="J9350" s="26" t="s">
        <v>30166</v>
      </c>
      <c r="K9350" s="26" t="s">
        <v>9582</v>
      </c>
      <c r="L9350" s="26" t="s">
        <v>30167</v>
      </c>
      <c r="M9350" s="26">
        <v>380536493416</v>
      </c>
      <c r="N9350" s="26">
        <v>5323083812</v>
      </c>
    </row>
    <row r="9351" spans="1:14">
      <c r="A9351" s="26" t="s">
        <v>6822</v>
      </c>
      <c r="B9351" s="26" t="s">
        <v>6823</v>
      </c>
      <c r="C9351" s="26">
        <v>38503012</v>
      </c>
      <c r="D9351" s="26" t="s">
        <v>1701</v>
      </c>
      <c r="E9351" s="26" t="s">
        <v>39438</v>
      </c>
      <c r="F9351" s="26" t="s">
        <v>39439</v>
      </c>
      <c r="G9351" s="26" t="s">
        <v>9601</v>
      </c>
      <c r="H9351" s="26" t="s">
        <v>949</v>
      </c>
      <c r="I9351" s="26" t="s">
        <v>10890</v>
      </c>
      <c r="J9351" s="26" t="s">
        <v>6768</v>
      </c>
      <c r="K9351" s="26" t="s">
        <v>9597</v>
      </c>
      <c r="L9351" s="26" t="s">
        <v>25960</v>
      </c>
      <c r="M9351" s="26">
        <v>380503097253</v>
      </c>
      <c r="N9351" s="26">
        <v>4622780807</v>
      </c>
    </row>
    <row r="9352" spans="1:14">
      <c r="A9352" s="26" t="s">
        <v>9015</v>
      </c>
      <c r="B9352" s="26" t="s">
        <v>9016</v>
      </c>
      <c r="C9352" s="26">
        <v>21367489</v>
      </c>
      <c r="D9352" s="26" t="s">
        <v>24</v>
      </c>
      <c r="E9352" s="26" t="s">
        <v>39440</v>
      </c>
      <c r="F9352" s="26" t="s">
        <v>39441</v>
      </c>
      <c r="G9352" s="26" t="s">
        <v>9586</v>
      </c>
      <c r="H9352" s="26" t="s">
        <v>1401</v>
      </c>
      <c r="J9352" s="26" t="s">
        <v>1474</v>
      </c>
      <c r="K9352" s="26" t="s">
        <v>9597</v>
      </c>
      <c r="L9352" s="26" t="s">
        <v>21535</v>
      </c>
      <c r="M9352" s="26">
        <v>380472661644</v>
      </c>
      <c r="N9352" s="26">
        <v>722155708</v>
      </c>
    </row>
    <row r="9353" spans="1:14">
      <c r="A9353" s="26" t="s">
        <v>6569</v>
      </c>
      <c r="B9353" s="26" t="s">
        <v>6570</v>
      </c>
      <c r="C9353" s="26">
        <v>38396564</v>
      </c>
      <c r="D9353" s="26" t="s">
        <v>24</v>
      </c>
      <c r="E9353" s="26" t="s">
        <v>39442</v>
      </c>
      <c r="F9353" s="26" t="s">
        <v>39443</v>
      </c>
      <c r="G9353" s="26" t="s">
        <v>9579</v>
      </c>
      <c r="H9353" s="26" t="s">
        <v>949</v>
      </c>
      <c r="I9353" s="26" t="s">
        <v>10130</v>
      </c>
      <c r="J9353" s="26" t="s">
        <v>11036</v>
      </c>
      <c r="K9353" s="26" t="s">
        <v>9582</v>
      </c>
      <c r="L9353" s="26" t="s">
        <v>39444</v>
      </c>
      <c r="M9353" s="26">
        <v>380952417166</v>
      </c>
      <c r="N9353" s="26">
        <v>122083601</v>
      </c>
    </row>
    <row r="9354" spans="1:14">
      <c r="A9354" s="26" t="s">
        <v>7200</v>
      </c>
      <c r="B9354" s="26" t="s">
        <v>7201</v>
      </c>
      <c r="C9354" s="26">
        <v>2000004</v>
      </c>
      <c r="D9354" s="26" t="s">
        <v>780</v>
      </c>
      <c r="E9354" s="26" t="s">
        <v>39445</v>
      </c>
      <c r="F9354" s="26" t="s">
        <v>39446</v>
      </c>
      <c r="G9354" s="26" t="s">
        <v>9601</v>
      </c>
      <c r="H9354" s="26" t="s">
        <v>987</v>
      </c>
      <c r="J9354" s="26" t="s">
        <v>1008</v>
      </c>
      <c r="K9354" s="26" t="s">
        <v>9597</v>
      </c>
      <c r="L9354" s="26" t="s">
        <v>39447</v>
      </c>
      <c r="M9354" s="26">
        <v>761040138110</v>
      </c>
      <c r="N9354" s="26">
        <v>122086501</v>
      </c>
    </row>
    <row r="9355" spans="1:14">
      <c r="A9355" s="26" t="s">
        <v>7783</v>
      </c>
      <c r="B9355" s="26" t="s">
        <v>7784</v>
      </c>
      <c r="C9355" s="26">
        <v>43391772</v>
      </c>
      <c r="D9355" s="26" t="s">
        <v>24</v>
      </c>
      <c r="E9355" s="26" t="s">
        <v>39448</v>
      </c>
      <c r="F9355" s="26" t="s">
        <v>39449</v>
      </c>
      <c r="G9355" s="26" t="s">
        <v>9586</v>
      </c>
      <c r="H9355" s="26" t="s">
        <v>1088</v>
      </c>
      <c r="J9355" s="26" t="s">
        <v>1115</v>
      </c>
      <c r="K9355" s="26" t="s">
        <v>9597</v>
      </c>
      <c r="L9355" s="26" t="s">
        <v>39450</v>
      </c>
      <c r="M9355" s="26">
        <v>380679443658</v>
      </c>
      <c r="N9355" s="26">
        <v>6110100000</v>
      </c>
    </row>
    <row r="9356" spans="1:14">
      <c r="A9356" s="26" t="s">
        <v>7796</v>
      </c>
      <c r="B9356" s="26" t="s">
        <v>7797</v>
      </c>
      <c r="C9356" s="26">
        <v>14030985</v>
      </c>
      <c r="D9356" s="26" t="s">
        <v>780</v>
      </c>
      <c r="E9356" s="26" t="s">
        <v>39451</v>
      </c>
      <c r="F9356" s="26" t="s">
        <v>10114</v>
      </c>
      <c r="G9356" s="26" t="s">
        <v>9601</v>
      </c>
      <c r="H9356" s="26" t="s">
        <v>1088</v>
      </c>
      <c r="J9356" s="26" t="s">
        <v>1115</v>
      </c>
      <c r="K9356" s="26" t="s">
        <v>9597</v>
      </c>
      <c r="L9356" s="26" t="s">
        <v>16021</v>
      </c>
      <c r="M9356" s="26">
        <v>380676727829</v>
      </c>
      <c r="N9356" s="26">
        <v>6110100000</v>
      </c>
    </row>
    <row r="9357" spans="1:14">
      <c r="A9357" s="26" t="s">
        <v>3156</v>
      </c>
      <c r="B9357" s="26" t="s">
        <v>3157</v>
      </c>
      <c r="C9357" s="26">
        <v>40396631</v>
      </c>
      <c r="D9357" s="26" t="s">
        <v>24</v>
      </c>
      <c r="E9357" s="26" t="s">
        <v>39452</v>
      </c>
      <c r="F9357" s="26" t="s">
        <v>39453</v>
      </c>
      <c r="G9357" s="26" t="s">
        <v>9586</v>
      </c>
      <c r="H9357" s="26" t="s">
        <v>375</v>
      </c>
      <c r="I9357" s="26" t="s">
        <v>17854</v>
      </c>
      <c r="J9357" s="26" t="s">
        <v>3158</v>
      </c>
      <c r="K9357" s="26" t="s">
        <v>9606</v>
      </c>
      <c r="L9357" s="26" t="s">
        <v>39454</v>
      </c>
      <c r="M9357" s="26">
        <v>380973043231</v>
      </c>
      <c r="N9357" s="26">
        <v>1821155400</v>
      </c>
    </row>
    <row r="9358" spans="1:14">
      <c r="A9358" s="26" t="s">
        <v>3841</v>
      </c>
      <c r="B9358" s="26" t="s">
        <v>3842</v>
      </c>
      <c r="C9358" s="26">
        <v>38732885</v>
      </c>
      <c r="D9358" s="26" t="s">
        <v>24</v>
      </c>
      <c r="E9358" s="26" t="s">
        <v>39455</v>
      </c>
      <c r="F9358" s="26" t="s">
        <v>39456</v>
      </c>
      <c r="G9358" s="26" t="s">
        <v>9586</v>
      </c>
      <c r="H9358" s="26" t="s">
        <v>468</v>
      </c>
      <c r="I9358" s="26" t="s">
        <v>11228</v>
      </c>
      <c r="J9358" s="26" t="s">
        <v>11036</v>
      </c>
      <c r="K9358" s="26" t="s">
        <v>9582</v>
      </c>
      <c r="L9358" s="26" t="s">
        <v>39457</v>
      </c>
      <c r="M9358" s="26">
        <v>380613226705</v>
      </c>
      <c r="N9358" s="26">
        <v>122083601</v>
      </c>
    </row>
    <row r="9359" spans="1:14">
      <c r="A9359" s="26" t="s">
        <v>4291</v>
      </c>
      <c r="B9359" s="26" t="s">
        <v>4292</v>
      </c>
      <c r="C9359" s="26">
        <v>22208209</v>
      </c>
      <c r="D9359" s="26" t="s">
        <v>24</v>
      </c>
      <c r="E9359" s="26" t="s">
        <v>39458</v>
      </c>
      <c r="F9359" s="26" t="s">
        <v>21775</v>
      </c>
      <c r="G9359" s="26" t="s">
        <v>9586</v>
      </c>
      <c r="H9359" s="26" t="s">
        <v>576</v>
      </c>
      <c r="J9359" s="26" t="s">
        <v>581</v>
      </c>
      <c r="K9359" s="26" t="s">
        <v>9597</v>
      </c>
      <c r="L9359" s="26" t="s">
        <v>39459</v>
      </c>
      <c r="M9359" s="26">
        <v>380456360411</v>
      </c>
      <c r="N9359" s="26">
        <v>2123681001</v>
      </c>
    </row>
    <row r="9360" spans="1:14">
      <c r="A9360" s="26" t="s">
        <v>7499</v>
      </c>
      <c r="B9360" s="26" t="s">
        <v>7461</v>
      </c>
      <c r="C9360" s="26">
        <v>1981498</v>
      </c>
      <c r="D9360" s="26" t="s">
        <v>24</v>
      </c>
      <c r="E9360" s="26" t="s">
        <v>39460</v>
      </c>
      <c r="F9360" s="26" t="s">
        <v>12564</v>
      </c>
      <c r="G9360" s="26" t="s">
        <v>9586</v>
      </c>
      <c r="H9360" s="26" t="s">
        <v>1025</v>
      </c>
      <c r="J9360" s="26" t="s">
        <v>12565</v>
      </c>
      <c r="K9360" s="26" t="s">
        <v>9582</v>
      </c>
      <c r="L9360" s="26" t="s">
        <v>12566</v>
      </c>
      <c r="M9360" s="26">
        <v>761085387490</v>
      </c>
      <c r="N9360" s="26">
        <v>5924787101</v>
      </c>
    </row>
    <row r="9361" spans="1:14">
      <c r="A9361" s="26" t="s">
        <v>4387</v>
      </c>
      <c r="B9361" s="26" t="s">
        <v>4388</v>
      </c>
      <c r="C9361" s="26">
        <v>38416475</v>
      </c>
      <c r="D9361" s="26" t="s">
        <v>24</v>
      </c>
      <c r="E9361" s="26" t="s">
        <v>39461</v>
      </c>
      <c r="F9361" s="26" t="s">
        <v>39462</v>
      </c>
      <c r="G9361" s="26" t="s">
        <v>9586</v>
      </c>
      <c r="H9361" s="26" t="s">
        <v>576</v>
      </c>
      <c r="I9361" s="26" t="s">
        <v>13739</v>
      </c>
      <c r="J9361" s="26" t="s">
        <v>39463</v>
      </c>
      <c r="K9361" s="26" t="s">
        <v>9582</v>
      </c>
      <c r="L9361" s="26" t="s">
        <v>39464</v>
      </c>
      <c r="M9361" s="26">
        <v>380456958142</v>
      </c>
      <c r="N9361" s="26">
        <v>3221681601</v>
      </c>
    </row>
    <row r="9362" spans="1:14">
      <c r="A9362" s="26" t="s">
        <v>7391</v>
      </c>
      <c r="B9362" s="26" t="s">
        <v>7392</v>
      </c>
      <c r="C9362" s="26">
        <v>41075533</v>
      </c>
      <c r="D9362" s="26" t="s">
        <v>24</v>
      </c>
      <c r="E9362" s="26" t="s">
        <v>39465</v>
      </c>
      <c r="F9362" s="26" t="s">
        <v>39466</v>
      </c>
      <c r="G9362" s="26" t="s">
        <v>9586</v>
      </c>
      <c r="H9362" s="26" t="s">
        <v>1025</v>
      </c>
      <c r="I9362" s="26" t="s">
        <v>11351</v>
      </c>
      <c r="J9362" s="26" t="s">
        <v>7393</v>
      </c>
      <c r="K9362" s="26" t="s">
        <v>9582</v>
      </c>
      <c r="L9362" s="26" t="s">
        <v>39467</v>
      </c>
      <c r="M9362" s="26">
        <v>380667366352</v>
      </c>
      <c r="N9362" s="26">
        <v>5924785001</v>
      </c>
    </row>
    <row r="9363" spans="1:14">
      <c r="A9363" s="26" t="s">
        <v>3765</v>
      </c>
      <c r="B9363" s="26" t="s">
        <v>3766</v>
      </c>
      <c r="C9363" s="26">
        <v>38969678</v>
      </c>
      <c r="D9363" s="26" t="s">
        <v>24</v>
      </c>
      <c r="E9363" s="26" t="s">
        <v>39468</v>
      </c>
      <c r="F9363" s="26" t="s">
        <v>39469</v>
      </c>
      <c r="G9363" s="26" t="s">
        <v>9586</v>
      </c>
      <c r="H9363" s="26" t="s">
        <v>468</v>
      </c>
      <c r="J9363" s="26" t="s">
        <v>481</v>
      </c>
      <c r="K9363" s="26" t="s">
        <v>9597</v>
      </c>
      <c r="L9363" s="26" t="s">
        <v>17084</v>
      </c>
      <c r="M9363" s="26">
        <v>761225927787</v>
      </c>
      <c r="N9363" s="26">
        <v>1222380503</v>
      </c>
    </row>
    <row r="9364" spans="1:14">
      <c r="A9364" s="26" t="s">
        <v>1802</v>
      </c>
      <c r="B9364" s="26" t="s">
        <v>1803</v>
      </c>
      <c r="C9364" s="26">
        <v>37336813</v>
      </c>
      <c r="D9364" s="26" t="s">
        <v>24</v>
      </c>
      <c r="E9364" s="26" t="s">
        <v>39470</v>
      </c>
      <c r="F9364" s="26" t="s">
        <v>39471</v>
      </c>
      <c r="G9364" s="26" t="s">
        <v>9586</v>
      </c>
      <c r="H9364" s="26" t="s">
        <v>27</v>
      </c>
      <c r="I9364" s="26" t="s">
        <v>16303</v>
      </c>
      <c r="J9364" s="26" t="s">
        <v>39472</v>
      </c>
      <c r="K9364" s="26" t="s">
        <v>9582</v>
      </c>
      <c r="L9364" s="26" t="s">
        <v>39473</v>
      </c>
      <c r="M9364" s="26">
        <v>761418480475</v>
      </c>
      <c r="N9364" s="26">
        <v>522281401</v>
      </c>
    </row>
    <row r="9365" spans="1:14">
      <c r="A9365" s="26" t="s">
        <v>6871</v>
      </c>
      <c r="B9365" s="26" t="s">
        <v>6872</v>
      </c>
      <c r="C9365" s="26">
        <v>38522213</v>
      </c>
      <c r="D9365" s="26" t="s">
        <v>24</v>
      </c>
      <c r="E9365" s="26" t="s">
        <v>39474</v>
      </c>
      <c r="F9365" s="26" t="s">
        <v>39475</v>
      </c>
      <c r="G9365" s="26" t="s">
        <v>9579</v>
      </c>
      <c r="H9365" s="26" t="s">
        <v>949</v>
      </c>
      <c r="I9365" s="26" t="s">
        <v>12172</v>
      </c>
      <c r="J9365" s="26" t="s">
        <v>39476</v>
      </c>
      <c r="K9365" s="26" t="s">
        <v>9582</v>
      </c>
      <c r="L9365" s="26" t="s">
        <v>39477</v>
      </c>
      <c r="M9365" s="26">
        <v>380534194538</v>
      </c>
      <c r="N9365" s="26">
        <v>5324582401</v>
      </c>
    </row>
    <row r="9366" spans="1:14">
      <c r="A9366" s="26" t="s">
        <v>2970</v>
      </c>
      <c r="B9366" s="26" t="s">
        <v>2971</v>
      </c>
      <c r="C9366" s="26">
        <v>37544435</v>
      </c>
      <c r="D9366" s="26" t="s">
        <v>24</v>
      </c>
      <c r="E9366" s="26" t="s">
        <v>39478</v>
      </c>
      <c r="F9366" s="26" t="s">
        <v>39479</v>
      </c>
      <c r="G9366" s="26" t="s">
        <v>9586</v>
      </c>
      <c r="H9366" s="26" t="s">
        <v>258</v>
      </c>
      <c r="I9366" s="26" t="s">
        <v>10104</v>
      </c>
      <c r="J9366" s="26" t="s">
        <v>39480</v>
      </c>
      <c r="K9366" s="26" t="s">
        <v>9606</v>
      </c>
      <c r="L9366" s="26" t="s">
        <v>39481</v>
      </c>
      <c r="M9366" s="26">
        <v>380953620612</v>
      </c>
      <c r="N9366" s="26">
        <v>1425555300</v>
      </c>
    </row>
    <row r="9367" spans="1:14">
      <c r="A9367" s="26" t="s">
        <v>6492</v>
      </c>
      <c r="B9367" s="26" t="s">
        <v>6493</v>
      </c>
      <c r="C9367" s="26">
        <v>38147602</v>
      </c>
      <c r="D9367" s="26" t="s">
        <v>24</v>
      </c>
      <c r="E9367" s="26" t="s">
        <v>39482</v>
      </c>
      <c r="F9367" s="26" t="s">
        <v>39483</v>
      </c>
      <c r="G9367" s="26" t="s">
        <v>9586</v>
      </c>
      <c r="H9367" s="26" t="s">
        <v>885</v>
      </c>
      <c r="I9367" s="26" t="s">
        <v>16354</v>
      </c>
      <c r="J9367" s="26" t="s">
        <v>39484</v>
      </c>
      <c r="K9367" s="26" t="s">
        <v>9582</v>
      </c>
      <c r="L9367" s="26" t="s">
        <v>39485</v>
      </c>
      <c r="M9367" s="26">
        <v>380486539125</v>
      </c>
      <c r="N9367" s="26">
        <v>5124380401</v>
      </c>
    </row>
    <row r="9368" spans="1:14">
      <c r="A9368" s="26" t="s">
        <v>4142</v>
      </c>
      <c r="B9368" s="26" t="s">
        <v>4143</v>
      </c>
      <c r="C9368" s="26">
        <v>39020574</v>
      </c>
      <c r="D9368" s="26" t="s">
        <v>24</v>
      </c>
      <c r="E9368" s="26" t="s">
        <v>39486</v>
      </c>
      <c r="F9368" s="26" t="s">
        <v>39487</v>
      </c>
      <c r="G9368" s="26" t="s">
        <v>9579</v>
      </c>
      <c r="H9368" s="26" t="s">
        <v>506</v>
      </c>
      <c r="I9368" s="26" t="s">
        <v>12368</v>
      </c>
      <c r="J9368" s="26" t="s">
        <v>39488</v>
      </c>
      <c r="K9368" s="26" t="s">
        <v>9582</v>
      </c>
      <c r="L9368" s="26" t="s">
        <v>39489</v>
      </c>
      <c r="M9368" s="26">
        <v>380343361172</v>
      </c>
      <c r="N9368" s="26">
        <v>2623286703</v>
      </c>
    </row>
    <row r="9369" spans="1:14">
      <c r="A9369" s="26" t="s">
        <v>5220</v>
      </c>
      <c r="B9369" s="26" t="s">
        <v>5165</v>
      </c>
      <c r="C9369" s="26">
        <v>23957835</v>
      </c>
      <c r="D9369" s="26" t="s">
        <v>780</v>
      </c>
      <c r="E9369" s="26" t="s">
        <v>39490</v>
      </c>
      <c r="F9369" s="26" t="s">
        <v>9787</v>
      </c>
      <c r="G9369" s="26" t="s">
        <v>9601</v>
      </c>
      <c r="H9369" s="26" t="s">
        <v>735</v>
      </c>
      <c r="J9369" s="26" t="s">
        <v>740</v>
      </c>
      <c r="K9369" s="26" t="s">
        <v>9597</v>
      </c>
      <c r="L9369" s="26" t="s">
        <v>39491</v>
      </c>
      <c r="M9369" s="26">
        <v>380322368700</v>
      </c>
      <c r="N9369" s="26">
        <v>1221881203</v>
      </c>
    </row>
    <row r="9370" spans="1:14">
      <c r="A9370" s="26" t="s">
        <v>6489</v>
      </c>
      <c r="B9370" s="26" t="s">
        <v>6490</v>
      </c>
      <c r="C9370" s="26">
        <v>1998874</v>
      </c>
      <c r="D9370" s="26" t="s">
        <v>780</v>
      </c>
      <c r="E9370" s="26" t="s">
        <v>39492</v>
      </c>
      <c r="F9370" s="26" t="s">
        <v>9787</v>
      </c>
      <c r="G9370" s="26" t="s">
        <v>9601</v>
      </c>
      <c r="H9370" s="26" t="s">
        <v>885</v>
      </c>
      <c r="I9370" s="26" t="s">
        <v>16354</v>
      </c>
      <c r="J9370" s="26" t="s">
        <v>6488</v>
      </c>
      <c r="K9370" s="26" t="s">
        <v>9606</v>
      </c>
      <c r="L9370" s="26" t="s">
        <v>39493</v>
      </c>
      <c r="M9370" s="26">
        <v>761358844828</v>
      </c>
      <c r="N9370" s="26">
        <v>3224086603</v>
      </c>
    </row>
    <row r="9371" spans="1:14">
      <c r="A9371" s="26" t="s">
        <v>5757</v>
      </c>
      <c r="B9371" s="26" t="s">
        <v>5758</v>
      </c>
      <c r="C9371" s="26">
        <v>38945128</v>
      </c>
      <c r="D9371" s="26" t="s">
        <v>24</v>
      </c>
      <c r="E9371" s="26" t="s">
        <v>39494</v>
      </c>
      <c r="F9371" s="26" t="s">
        <v>39495</v>
      </c>
      <c r="G9371" s="26" t="s">
        <v>9586</v>
      </c>
      <c r="H9371" s="26" t="s">
        <v>799</v>
      </c>
      <c r="J9371" s="26" t="s">
        <v>800</v>
      </c>
      <c r="K9371" s="26" t="s">
        <v>9597</v>
      </c>
      <c r="L9371" s="26" t="s">
        <v>20558</v>
      </c>
      <c r="M9371" s="26">
        <v>380445279801</v>
      </c>
      <c r="N9371" s="26">
        <v>4822784009</v>
      </c>
    </row>
    <row r="9372" spans="1:14">
      <c r="A9372" s="26" t="s">
        <v>4623</v>
      </c>
      <c r="B9372" s="26" t="s">
        <v>4624</v>
      </c>
      <c r="C9372" s="26">
        <v>13749863</v>
      </c>
      <c r="D9372" s="26" t="s">
        <v>24</v>
      </c>
      <c r="E9372" s="26" t="s">
        <v>39496</v>
      </c>
      <c r="F9372" s="26" t="s">
        <v>19170</v>
      </c>
      <c r="G9372" s="26" t="s">
        <v>9586</v>
      </c>
      <c r="H9372" s="26" t="s">
        <v>670</v>
      </c>
      <c r="J9372" s="26" t="s">
        <v>687</v>
      </c>
      <c r="K9372" s="26" t="s">
        <v>9597</v>
      </c>
      <c r="L9372" s="26" t="s">
        <v>39497</v>
      </c>
      <c r="M9372" s="26">
        <v>380522302646</v>
      </c>
      <c r="N9372" s="26">
        <v>3510100000</v>
      </c>
    </row>
    <row r="9373" spans="1:14">
      <c r="A9373" s="26" t="s">
        <v>6611</v>
      </c>
      <c r="B9373" s="26" t="s">
        <v>6612</v>
      </c>
      <c r="C9373" s="26">
        <v>38342393</v>
      </c>
      <c r="D9373" s="26" t="s">
        <v>24</v>
      </c>
      <c r="E9373" s="26" t="s">
        <v>39498</v>
      </c>
      <c r="F9373" s="26" t="s">
        <v>39499</v>
      </c>
      <c r="G9373" s="26" t="s">
        <v>9586</v>
      </c>
      <c r="H9373" s="26" t="s">
        <v>949</v>
      </c>
      <c r="I9373" s="26" t="s">
        <v>10118</v>
      </c>
      <c r="J9373" s="26" t="s">
        <v>39500</v>
      </c>
      <c r="K9373" s="26" t="s">
        <v>9582</v>
      </c>
      <c r="L9373" s="26" t="s">
        <v>39501</v>
      </c>
      <c r="M9373" s="26">
        <v>761534557858</v>
      </c>
      <c r="N9373" s="26">
        <v>5321082601</v>
      </c>
    </row>
    <row r="9374" spans="1:14">
      <c r="A9374" s="26" t="s">
        <v>6004</v>
      </c>
      <c r="B9374" s="26" t="s">
        <v>6005</v>
      </c>
      <c r="C9374" s="26">
        <v>5483144</v>
      </c>
      <c r="D9374" s="26" t="s">
        <v>780</v>
      </c>
      <c r="E9374" s="26" t="s">
        <v>39502</v>
      </c>
      <c r="F9374" s="26" t="s">
        <v>39503</v>
      </c>
      <c r="G9374" s="26" t="s">
        <v>9601</v>
      </c>
      <c r="H9374" s="26" t="s">
        <v>835</v>
      </c>
      <c r="J9374" s="26" t="s">
        <v>848</v>
      </c>
      <c r="K9374" s="26" t="s">
        <v>9597</v>
      </c>
      <c r="L9374" s="26" t="s">
        <v>39504</v>
      </c>
      <c r="M9374" s="26">
        <v>380512566123</v>
      </c>
      <c r="N9374" s="26">
        <v>4623010100</v>
      </c>
    </row>
    <row r="9375" spans="1:14">
      <c r="A9375" s="26" t="s">
        <v>4625</v>
      </c>
      <c r="B9375" s="26" t="s">
        <v>4626</v>
      </c>
      <c r="C9375" s="26">
        <v>5493852</v>
      </c>
      <c r="D9375" s="26" t="s">
        <v>780</v>
      </c>
      <c r="E9375" s="26" t="s">
        <v>39505</v>
      </c>
      <c r="F9375" s="26" t="s">
        <v>39506</v>
      </c>
      <c r="G9375" s="26" t="s">
        <v>9601</v>
      </c>
      <c r="H9375" s="26" t="s">
        <v>670</v>
      </c>
      <c r="J9375" s="26" t="s">
        <v>687</v>
      </c>
      <c r="K9375" s="26" t="s">
        <v>9597</v>
      </c>
      <c r="L9375" s="26" t="s">
        <v>34922</v>
      </c>
      <c r="M9375" s="26">
        <v>380990422919</v>
      </c>
      <c r="N9375" s="26">
        <v>3510100000</v>
      </c>
    </row>
    <row r="9376" spans="1:14">
      <c r="A9376" s="26" t="s">
        <v>4053</v>
      </c>
      <c r="B9376" s="26" t="s">
        <v>4054</v>
      </c>
      <c r="C9376" s="26">
        <v>13648033</v>
      </c>
      <c r="D9376" s="26" t="s">
        <v>780</v>
      </c>
      <c r="E9376" s="26" t="s">
        <v>39507</v>
      </c>
      <c r="F9376" s="26" t="s">
        <v>39508</v>
      </c>
      <c r="G9376" s="26" t="s">
        <v>9601</v>
      </c>
      <c r="H9376" s="26" t="s">
        <v>506</v>
      </c>
      <c r="J9376" s="26" t="s">
        <v>526</v>
      </c>
      <c r="K9376" s="26" t="s">
        <v>9597</v>
      </c>
      <c r="L9376" s="26" t="s">
        <v>39509</v>
      </c>
      <c r="M9376" s="26">
        <v>380675315374</v>
      </c>
      <c r="N9376" s="26">
        <v>2610100000</v>
      </c>
    </row>
    <row r="9377" spans="1:14">
      <c r="A9377" s="26" t="s">
        <v>8972</v>
      </c>
      <c r="B9377" s="26" t="s">
        <v>8973</v>
      </c>
      <c r="C9377" s="26">
        <v>38981957</v>
      </c>
      <c r="D9377" s="26" t="s">
        <v>24</v>
      </c>
      <c r="E9377" s="26" t="s">
        <v>39510</v>
      </c>
      <c r="F9377" s="26" t="s">
        <v>39511</v>
      </c>
      <c r="G9377" s="26" t="s">
        <v>9586</v>
      </c>
      <c r="H9377" s="26" t="s">
        <v>1401</v>
      </c>
      <c r="J9377" s="26" t="s">
        <v>39512</v>
      </c>
      <c r="K9377" s="26" t="s">
        <v>9582</v>
      </c>
      <c r="L9377" s="26" t="s">
        <v>39513</v>
      </c>
      <c r="M9377" s="26">
        <v>760944688288</v>
      </c>
      <c r="N9377" s="26">
        <v>7124985201</v>
      </c>
    </row>
    <row r="9378" spans="1:14">
      <c r="A9378" s="26" t="s">
        <v>7183</v>
      </c>
      <c r="B9378" s="26" t="s">
        <v>7184</v>
      </c>
      <c r="C9378" s="26">
        <v>1999939</v>
      </c>
      <c r="D9378" s="26" t="s">
        <v>780</v>
      </c>
      <c r="E9378" s="26" t="s">
        <v>39514</v>
      </c>
      <c r="F9378" s="26" t="s">
        <v>21230</v>
      </c>
      <c r="G9378" s="26" t="s">
        <v>9601</v>
      </c>
      <c r="H9378" s="26" t="s">
        <v>987</v>
      </c>
      <c r="J9378" s="26" t="s">
        <v>1008</v>
      </c>
      <c r="K9378" s="26" t="s">
        <v>9597</v>
      </c>
      <c r="L9378" s="26" t="s">
        <v>39515</v>
      </c>
      <c r="M9378" s="26">
        <v>380362261744</v>
      </c>
      <c r="N9378" s="26">
        <v>122086501</v>
      </c>
    </row>
    <row r="9379" spans="1:14">
      <c r="A9379" s="26" t="s">
        <v>2235</v>
      </c>
      <c r="B9379" s="26" t="s">
        <v>2236</v>
      </c>
      <c r="C9379" s="26">
        <v>5494573</v>
      </c>
      <c r="D9379" s="26" t="s">
        <v>780</v>
      </c>
      <c r="E9379" s="26" t="s">
        <v>39516</v>
      </c>
      <c r="F9379" s="26" t="s">
        <v>20945</v>
      </c>
      <c r="G9379" s="26" t="s">
        <v>9601</v>
      </c>
      <c r="H9379" s="26" t="s">
        <v>133</v>
      </c>
      <c r="J9379" s="26" t="s">
        <v>146</v>
      </c>
      <c r="K9379" s="26" t="s">
        <v>9597</v>
      </c>
      <c r="L9379" s="26" t="s">
        <v>13495</v>
      </c>
      <c r="M9379" s="26">
        <v>380984144244</v>
      </c>
      <c r="N9379" s="26">
        <v>1210100000</v>
      </c>
    </row>
    <row r="9380" spans="1:14">
      <c r="A9380" s="26" t="s">
        <v>1829</v>
      </c>
      <c r="B9380" s="26" t="s">
        <v>1830</v>
      </c>
      <c r="C9380" s="26">
        <v>37048032</v>
      </c>
      <c r="D9380" s="26" t="s">
        <v>24</v>
      </c>
      <c r="E9380" s="26" t="s">
        <v>39517</v>
      </c>
      <c r="F9380" s="26" t="s">
        <v>39518</v>
      </c>
      <c r="G9380" s="26" t="s">
        <v>9579</v>
      </c>
      <c r="H9380" s="26" t="s">
        <v>27</v>
      </c>
      <c r="I9380" s="26" t="s">
        <v>12860</v>
      </c>
      <c r="J9380" s="26" t="s">
        <v>39519</v>
      </c>
      <c r="K9380" s="26" t="s">
        <v>9582</v>
      </c>
      <c r="L9380" s="26" t="s">
        <v>39520</v>
      </c>
      <c r="M9380" s="26">
        <v>761408856356</v>
      </c>
      <c r="N9380" s="26">
        <v>110393001</v>
      </c>
    </row>
    <row r="9381" spans="1:14">
      <c r="A9381" s="26" t="s">
        <v>7058</v>
      </c>
      <c r="B9381" s="26" t="s">
        <v>7059</v>
      </c>
      <c r="C9381" s="26">
        <v>37261235</v>
      </c>
      <c r="D9381" s="26" t="s">
        <v>780</v>
      </c>
      <c r="E9381" s="26" t="s">
        <v>39521</v>
      </c>
      <c r="F9381" s="26" t="s">
        <v>39522</v>
      </c>
      <c r="G9381" s="26" t="s">
        <v>9601</v>
      </c>
      <c r="H9381" s="26" t="s">
        <v>987</v>
      </c>
      <c r="I9381" s="26" t="s">
        <v>11035</v>
      </c>
      <c r="J9381" s="26" t="s">
        <v>7056</v>
      </c>
      <c r="K9381" s="26" t="s">
        <v>9606</v>
      </c>
      <c r="L9381" s="26" t="s">
        <v>39523</v>
      </c>
      <c r="M9381" s="26">
        <v>761331684691</v>
      </c>
      <c r="N9381" s="26">
        <v>5625455400</v>
      </c>
    </row>
    <row r="9382" spans="1:14">
      <c r="A9382" s="26" t="s">
        <v>3994</v>
      </c>
      <c r="B9382" s="26" t="s">
        <v>3995</v>
      </c>
      <c r="C9382" s="26">
        <v>42043117</v>
      </c>
      <c r="D9382" s="26" t="s">
        <v>24</v>
      </c>
      <c r="E9382" s="26" t="s">
        <v>39524</v>
      </c>
      <c r="F9382" s="26" t="s">
        <v>24821</v>
      </c>
      <c r="G9382" s="26" t="s">
        <v>9591</v>
      </c>
      <c r="H9382" s="26" t="s">
        <v>506</v>
      </c>
      <c r="I9382" s="26" t="s">
        <v>10777</v>
      </c>
      <c r="J9382" s="26" t="s">
        <v>518</v>
      </c>
      <c r="K9382" s="26" t="s">
        <v>9597</v>
      </c>
      <c r="L9382" s="26" t="s">
        <v>39525</v>
      </c>
      <c r="M9382" s="26">
        <v>380343022892</v>
      </c>
      <c r="N9382" s="26">
        <v>1822587303</v>
      </c>
    </row>
    <row r="9383" spans="1:14">
      <c r="A9383" s="26" t="s">
        <v>4387</v>
      </c>
      <c r="B9383" s="26" t="s">
        <v>4388</v>
      </c>
      <c r="C9383" s="26">
        <v>38416475</v>
      </c>
      <c r="D9383" s="26" t="s">
        <v>24</v>
      </c>
      <c r="E9383" s="26" t="s">
        <v>39526</v>
      </c>
      <c r="F9383" s="26" t="s">
        <v>39527</v>
      </c>
      <c r="G9383" s="26" t="s">
        <v>9586</v>
      </c>
      <c r="H9383" s="26" t="s">
        <v>576</v>
      </c>
      <c r="I9383" s="26" t="s">
        <v>13739</v>
      </c>
      <c r="J9383" s="26" t="s">
        <v>13955</v>
      </c>
      <c r="K9383" s="26" t="s">
        <v>9582</v>
      </c>
      <c r="L9383" s="26" t="s">
        <v>39528</v>
      </c>
      <c r="M9383" s="26">
        <v>384056957145</v>
      </c>
      <c r="N9383" s="26">
        <v>521210113</v>
      </c>
    </row>
    <row r="9384" spans="1:14">
      <c r="A9384" s="26" t="s">
        <v>6454</v>
      </c>
      <c r="B9384" s="26" t="s">
        <v>6254</v>
      </c>
      <c r="C9384" s="26">
        <v>39027648</v>
      </c>
      <c r="D9384" s="26" t="s">
        <v>24</v>
      </c>
      <c r="E9384" s="26" t="s">
        <v>39529</v>
      </c>
      <c r="F9384" s="26" t="s">
        <v>14409</v>
      </c>
      <c r="G9384" s="26" t="s">
        <v>9586</v>
      </c>
      <c r="H9384" s="26" t="s">
        <v>885</v>
      </c>
      <c r="J9384" s="26" t="s">
        <v>910</v>
      </c>
      <c r="K9384" s="26" t="s">
        <v>9597</v>
      </c>
      <c r="L9384" s="26" t="s">
        <v>39530</v>
      </c>
      <c r="M9384" s="26">
        <v>380487000673</v>
      </c>
      <c r="N9384" s="26">
        <v>5110100000</v>
      </c>
    </row>
    <row r="9385" spans="1:14">
      <c r="A9385" s="26" t="s">
        <v>5971</v>
      </c>
      <c r="B9385" s="26" t="s">
        <v>5972</v>
      </c>
      <c r="C9385" s="26">
        <v>40947501</v>
      </c>
      <c r="D9385" s="26" t="s">
        <v>24</v>
      </c>
      <c r="E9385" s="26" t="s">
        <v>39531</v>
      </c>
      <c r="F9385" s="26" t="s">
        <v>39532</v>
      </c>
      <c r="G9385" s="26" t="s">
        <v>9586</v>
      </c>
      <c r="H9385" s="26" t="s">
        <v>835</v>
      </c>
      <c r="I9385" s="26" t="s">
        <v>23027</v>
      </c>
      <c r="J9385" s="26" t="s">
        <v>39533</v>
      </c>
      <c r="K9385" s="26" t="s">
        <v>9582</v>
      </c>
      <c r="L9385" s="26" t="s">
        <v>39534</v>
      </c>
      <c r="M9385" s="26">
        <v>380682744712</v>
      </c>
      <c r="N9385" s="26">
        <v>4825182208</v>
      </c>
    </row>
    <row r="9386" spans="1:14">
      <c r="A9386" s="26" t="s">
        <v>2786</v>
      </c>
      <c r="B9386" s="26" t="s">
        <v>2787</v>
      </c>
      <c r="C9386" s="26">
        <v>1989728</v>
      </c>
      <c r="D9386" s="26" t="s">
        <v>780</v>
      </c>
      <c r="E9386" s="26" t="s">
        <v>39535</v>
      </c>
      <c r="F9386" s="26" t="s">
        <v>39536</v>
      </c>
      <c r="G9386" s="26" t="s">
        <v>9601</v>
      </c>
      <c r="H9386" s="26" t="s">
        <v>258</v>
      </c>
      <c r="I9386" s="26" t="s">
        <v>10477</v>
      </c>
      <c r="J9386" s="26" t="s">
        <v>267</v>
      </c>
      <c r="K9386" s="26" t="s">
        <v>9606</v>
      </c>
      <c r="L9386" s="26" t="s">
        <v>39537</v>
      </c>
      <c r="M9386" s="26">
        <v>380624321189</v>
      </c>
      <c r="N9386" s="26">
        <v>1421255100</v>
      </c>
    </row>
    <row r="9387" spans="1:14">
      <c r="A9387" s="26" t="s">
        <v>9214</v>
      </c>
      <c r="B9387" s="26" t="s">
        <v>9215</v>
      </c>
      <c r="C9387" s="26">
        <v>43343797</v>
      </c>
      <c r="D9387" s="26" t="s">
        <v>1701</v>
      </c>
      <c r="E9387" s="26" t="s">
        <v>39538</v>
      </c>
      <c r="F9387" s="26" t="s">
        <v>39539</v>
      </c>
      <c r="G9387" s="26" t="s">
        <v>9601</v>
      </c>
      <c r="H9387" s="26" t="s">
        <v>1490</v>
      </c>
      <c r="I9387" s="26" t="s">
        <v>13151</v>
      </c>
      <c r="J9387" s="26" t="s">
        <v>1491</v>
      </c>
      <c r="K9387" s="26" t="s">
        <v>9597</v>
      </c>
      <c r="L9387" s="26" t="s">
        <v>39540</v>
      </c>
      <c r="M9387" s="26">
        <v>761046274245</v>
      </c>
      <c r="N9387" s="26">
        <v>7320510400</v>
      </c>
    </row>
    <row r="9388" spans="1:14">
      <c r="A9388" s="26" t="s">
        <v>6018</v>
      </c>
      <c r="B9388" s="26" t="s">
        <v>6019</v>
      </c>
      <c r="C9388" s="26">
        <v>5483301</v>
      </c>
      <c r="D9388" s="26" t="s">
        <v>780</v>
      </c>
      <c r="E9388" s="26" t="s">
        <v>39541</v>
      </c>
      <c r="F9388" s="26" t="s">
        <v>39542</v>
      </c>
      <c r="G9388" s="26" t="s">
        <v>9601</v>
      </c>
      <c r="H9388" s="26" t="s">
        <v>835</v>
      </c>
      <c r="J9388" s="26" t="s">
        <v>848</v>
      </c>
      <c r="K9388" s="26" t="s">
        <v>9597</v>
      </c>
      <c r="L9388" s="26" t="s">
        <v>39543</v>
      </c>
      <c r="M9388" s="26">
        <v>761444849140</v>
      </c>
      <c r="N9388" s="26">
        <v>4623010100</v>
      </c>
    </row>
    <row r="9389" spans="1:14">
      <c r="A9389" s="26" t="s">
        <v>4446</v>
      </c>
      <c r="B9389" s="26" t="s">
        <v>4447</v>
      </c>
      <c r="C9389" s="26">
        <v>38462249</v>
      </c>
      <c r="D9389" s="26" t="s">
        <v>24</v>
      </c>
      <c r="E9389" s="26" t="s">
        <v>39544</v>
      </c>
      <c r="F9389" s="26" t="s">
        <v>39545</v>
      </c>
      <c r="G9389" s="26" t="s">
        <v>9579</v>
      </c>
      <c r="H9389" s="26" t="s">
        <v>576</v>
      </c>
      <c r="I9389" s="26" t="s">
        <v>10867</v>
      </c>
      <c r="J9389" s="26" t="s">
        <v>5099</v>
      </c>
      <c r="K9389" s="26" t="s">
        <v>9582</v>
      </c>
      <c r="L9389" s="26" t="s">
        <v>39546</v>
      </c>
      <c r="M9389" s="26">
        <v>380457831517</v>
      </c>
      <c r="N9389" s="26">
        <v>523982601</v>
      </c>
    </row>
    <row r="9390" spans="1:14">
      <c r="A9390" s="26" t="s">
        <v>7232</v>
      </c>
      <c r="B9390" s="26" t="s">
        <v>7233</v>
      </c>
      <c r="C9390" s="26">
        <v>2000205</v>
      </c>
      <c r="D9390" s="26" t="s">
        <v>780</v>
      </c>
      <c r="E9390" s="26" t="s">
        <v>39547</v>
      </c>
      <c r="F9390" s="26" t="s">
        <v>39548</v>
      </c>
      <c r="G9390" s="26" t="s">
        <v>9601</v>
      </c>
      <c r="H9390" s="26" t="s">
        <v>987</v>
      </c>
      <c r="J9390" s="26" t="s">
        <v>1008</v>
      </c>
      <c r="K9390" s="26" t="s">
        <v>9597</v>
      </c>
      <c r="L9390" s="26" t="s">
        <v>39549</v>
      </c>
      <c r="M9390" s="26">
        <v>761323856397</v>
      </c>
      <c r="N9390" s="26">
        <v>122086501</v>
      </c>
    </row>
    <row r="9391" spans="1:14">
      <c r="A9391" s="26" t="s">
        <v>6605</v>
      </c>
      <c r="B9391" s="26" t="s">
        <v>6606</v>
      </c>
      <c r="C9391" s="26">
        <v>1999253</v>
      </c>
      <c r="D9391" s="26" t="s">
        <v>780</v>
      </c>
      <c r="E9391" s="26" t="s">
        <v>39550</v>
      </c>
      <c r="F9391" s="26" t="s">
        <v>9692</v>
      </c>
      <c r="G9391" s="26" t="s">
        <v>9601</v>
      </c>
      <c r="H9391" s="26" t="s">
        <v>949</v>
      </c>
      <c r="J9391" s="26" t="s">
        <v>6603</v>
      </c>
      <c r="K9391" s="26" t="s">
        <v>9597</v>
      </c>
      <c r="L9391" s="26" t="s">
        <v>39551</v>
      </c>
      <c r="M9391" s="26">
        <v>761039042254</v>
      </c>
      <c r="N9391" s="26">
        <v>5320810100</v>
      </c>
    </row>
    <row r="9392" spans="1:14">
      <c r="A9392" s="26" t="s">
        <v>6187</v>
      </c>
      <c r="B9392" s="26" t="s">
        <v>6188</v>
      </c>
      <c r="C9392" s="26">
        <v>38096553</v>
      </c>
      <c r="D9392" s="26" t="s">
        <v>24</v>
      </c>
      <c r="E9392" s="26" t="s">
        <v>39552</v>
      </c>
      <c r="F9392" s="26" t="s">
        <v>39553</v>
      </c>
      <c r="G9392" s="26" t="s">
        <v>9591</v>
      </c>
      <c r="H9392" s="26" t="s">
        <v>885</v>
      </c>
      <c r="J9392" s="26" t="s">
        <v>39554</v>
      </c>
      <c r="K9392" s="26" t="s">
        <v>9582</v>
      </c>
      <c r="L9392" s="26" t="s">
        <v>39555</v>
      </c>
      <c r="M9392" s="26">
        <v>760970863150</v>
      </c>
      <c r="N9392" s="26">
        <v>5121881403</v>
      </c>
    </row>
    <row r="9393" spans="1:14">
      <c r="A9393" s="26" t="s">
        <v>9158</v>
      </c>
      <c r="B9393" s="26" t="s">
        <v>9159</v>
      </c>
      <c r="C9393" s="26">
        <v>38541220</v>
      </c>
      <c r="D9393" s="26" t="s">
        <v>24</v>
      </c>
      <c r="E9393" s="26" t="s">
        <v>39556</v>
      </c>
      <c r="F9393" s="26" t="s">
        <v>39557</v>
      </c>
      <c r="G9393" s="26" t="s">
        <v>9579</v>
      </c>
      <c r="H9393" s="26" t="s">
        <v>1490</v>
      </c>
      <c r="J9393" s="26" t="s">
        <v>39558</v>
      </c>
      <c r="K9393" s="26" t="s">
        <v>9582</v>
      </c>
      <c r="L9393" s="26" t="s">
        <v>39559</v>
      </c>
      <c r="M9393" s="26">
        <v>380509864978</v>
      </c>
      <c r="N9393" s="26">
        <v>7324586504</v>
      </c>
    </row>
    <row r="9394" spans="1:14">
      <c r="A9394" s="26" t="s">
        <v>4947</v>
      </c>
      <c r="B9394" s="26" t="s">
        <v>4942</v>
      </c>
      <c r="C9394" s="26">
        <v>1997633</v>
      </c>
      <c r="D9394" s="26" t="s">
        <v>24</v>
      </c>
      <c r="E9394" s="26" t="s">
        <v>39560</v>
      </c>
      <c r="F9394" s="26" t="s">
        <v>39561</v>
      </c>
      <c r="G9394" s="26" t="s">
        <v>9586</v>
      </c>
      <c r="H9394" s="26" t="s">
        <v>735</v>
      </c>
      <c r="I9394" s="26" t="s">
        <v>12298</v>
      </c>
      <c r="J9394" s="26" t="s">
        <v>39562</v>
      </c>
      <c r="K9394" s="26" t="s">
        <v>9582</v>
      </c>
      <c r="L9394" s="26" t="s">
        <v>39563</v>
      </c>
      <c r="M9394" s="26">
        <v>380673089079</v>
      </c>
      <c r="N9394" s="26">
        <v>4620686201</v>
      </c>
    </row>
    <row r="9395" spans="1:14">
      <c r="A9395" s="26" t="s">
        <v>6706</v>
      </c>
      <c r="B9395" s="26" t="s">
        <v>6688</v>
      </c>
      <c r="C9395" s="26">
        <v>4543507</v>
      </c>
      <c r="D9395" s="26" t="s">
        <v>780</v>
      </c>
      <c r="E9395" s="26" t="s">
        <v>39564</v>
      </c>
      <c r="F9395" s="26" t="s">
        <v>39565</v>
      </c>
      <c r="G9395" s="26" t="s">
        <v>9601</v>
      </c>
      <c r="H9395" s="26" t="s">
        <v>949</v>
      </c>
      <c r="J9395" s="26" t="s">
        <v>962</v>
      </c>
      <c r="K9395" s="26" t="s">
        <v>9597</v>
      </c>
      <c r="L9395" s="26" t="s">
        <v>10864</v>
      </c>
      <c r="M9395" s="26">
        <v>380536637352</v>
      </c>
      <c r="N9395" s="26">
        <v>5310400000</v>
      </c>
    </row>
    <row r="9396" spans="1:14">
      <c r="A9396" s="26" t="s">
        <v>3994</v>
      </c>
      <c r="B9396" s="26" t="s">
        <v>3995</v>
      </c>
      <c r="C9396" s="26">
        <v>42043117</v>
      </c>
      <c r="D9396" s="26" t="s">
        <v>24</v>
      </c>
      <c r="E9396" s="26" t="s">
        <v>39566</v>
      </c>
      <c r="F9396" s="26" t="s">
        <v>39567</v>
      </c>
      <c r="G9396" s="26" t="s">
        <v>9586</v>
      </c>
      <c r="H9396" s="26" t="s">
        <v>506</v>
      </c>
      <c r="I9396" s="26" t="s">
        <v>10777</v>
      </c>
      <c r="J9396" s="26" t="s">
        <v>39568</v>
      </c>
      <c r="K9396" s="26" t="s">
        <v>9582</v>
      </c>
      <c r="L9396" s="26" t="s">
        <v>39569</v>
      </c>
      <c r="M9396" s="26">
        <v>380343056240</v>
      </c>
      <c r="N9396" s="26">
        <v>2621680801</v>
      </c>
    </row>
    <row r="9397" spans="1:14">
      <c r="A9397" s="26" t="s">
        <v>3899</v>
      </c>
      <c r="B9397" s="26" t="s">
        <v>3900</v>
      </c>
      <c r="C9397" s="26">
        <v>39005755</v>
      </c>
      <c r="D9397" s="26" t="s">
        <v>24</v>
      </c>
      <c r="E9397" s="26" t="s">
        <v>39570</v>
      </c>
      <c r="F9397" s="26" t="s">
        <v>39571</v>
      </c>
      <c r="G9397" s="26" t="s">
        <v>9586</v>
      </c>
      <c r="H9397" s="26" t="s">
        <v>468</v>
      </c>
      <c r="J9397" s="26" t="s">
        <v>39572</v>
      </c>
      <c r="K9397" s="26" t="s">
        <v>9582</v>
      </c>
      <c r="L9397" s="26" t="s">
        <v>39573</v>
      </c>
      <c r="M9397" s="26">
        <v>761227551886</v>
      </c>
      <c r="N9397" s="26">
        <v>2324810105</v>
      </c>
    </row>
    <row r="9398" spans="1:14">
      <c r="A9398" s="26" t="s">
        <v>6014</v>
      </c>
      <c r="B9398" s="26" t="s">
        <v>6015</v>
      </c>
      <c r="C9398" s="26">
        <v>5483078</v>
      </c>
      <c r="D9398" s="26" t="s">
        <v>780</v>
      </c>
      <c r="E9398" s="26" t="s">
        <v>39574</v>
      </c>
      <c r="F9398" s="26" t="s">
        <v>13854</v>
      </c>
      <c r="G9398" s="26" t="s">
        <v>9601</v>
      </c>
      <c r="H9398" s="26" t="s">
        <v>835</v>
      </c>
      <c r="J9398" s="26" t="s">
        <v>848</v>
      </c>
      <c r="K9398" s="26" t="s">
        <v>9597</v>
      </c>
      <c r="L9398" s="26" t="s">
        <v>39575</v>
      </c>
      <c r="M9398" s="26">
        <v>380512243157</v>
      </c>
      <c r="N9398" s="26">
        <v>4623010100</v>
      </c>
    </row>
    <row r="9399" spans="1:14">
      <c r="A9399" s="26" t="s">
        <v>6822</v>
      </c>
      <c r="B9399" s="26" t="s">
        <v>6823</v>
      </c>
      <c r="C9399" s="26">
        <v>38503012</v>
      </c>
      <c r="D9399" s="26" t="s">
        <v>1701</v>
      </c>
      <c r="E9399" s="26" t="s">
        <v>39576</v>
      </c>
      <c r="F9399" s="26" t="s">
        <v>39577</v>
      </c>
      <c r="G9399" s="26" t="s">
        <v>9601</v>
      </c>
      <c r="H9399" s="26" t="s">
        <v>949</v>
      </c>
      <c r="I9399" s="26" t="s">
        <v>20090</v>
      </c>
      <c r="J9399" s="26" t="s">
        <v>6652</v>
      </c>
      <c r="K9399" s="26" t="s">
        <v>9606</v>
      </c>
      <c r="L9399" s="26" t="s">
        <v>20103</v>
      </c>
      <c r="M9399" s="26">
        <v>380503097245</v>
      </c>
      <c r="N9399" s="26">
        <v>5322055100</v>
      </c>
    </row>
    <row r="9400" spans="1:14">
      <c r="A9400" s="26" t="s">
        <v>6406</v>
      </c>
      <c r="B9400" s="26" t="s">
        <v>6407</v>
      </c>
      <c r="C9400" s="26">
        <v>2774639</v>
      </c>
      <c r="D9400" s="26" t="s">
        <v>24</v>
      </c>
      <c r="E9400" s="26" t="s">
        <v>39578</v>
      </c>
      <c r="F9400" s="26" t="s">
        <v>39579</v>
      </c>
      <c r="G9400" s="26" t="s">
        <v>9586</v>
      </c>
      <c r="H9400" s="26" t="s">
        <v>885</v>
      </c>
      <c r="J9400" s="26" t="s">
        <v>910</v>
      </c>
      <c r="K9400" s="26" t="s">
        <v>9597</v>
      </c>
      <c r="L9400" s="26" t="s">
        <v>39580</v>
      </c>
      <c r="M9400" s="26">
        <v>380487581030</v>
      </c>
      <c r="N9400" s="26">
        <v>5110100000</v>
      </c>
    </row>
    <row r="9401" spans="1:14">
      <c r="A9401" s="26" t="s">
        <v>6398</v>
      </c>
      <c r="B9401" s="26" t="s">
        <v>6399</v>
      </c>
      <c r="C9401" s="26">
        <v>2774496</v>
      </c>
      <c r="D9401" s="26" t="s">
        <v>24</v>
      </c>
      <c r="E9401" s="26" t="s">
        <v>39581</v>
      </c>
      <c r="F9401" s="26" t="s">
        <v>39582</v>
      </c>
      <c r="G9401" s="26" t="s">
        <v>9586</v>
      </c>
      <c r="H9401" s="26" t="s">
        <v>885</v>
      </c>
      <c r="J9401" s="26" t="s">
        <v>910</v>
      </c>
      <c r="K9401" s="26" t="s">
        <v>9597</v>
      </c>
      <c r="L9401" s="26" t="s">
        <v>28651</v>
      </c>
      <c r="M9401" s="26">
        <v>380487407143</v>
      </c>
      <c r="N9401" s="26">
        <v>5110100000</v>
      </c>
    </row>
    <row r="9402" spans="1:14">
      <c r="A9402" s="26" t="s">
        <v>3765</v>
      </c>
      <c r="B9402" s="26" t="s">
        <v>3766</v>
      </c>
      <c r="C9402" s="26">
        <v>38969678</v>
      </c>
      <c r="D9402" s="26" t="s">
        <v>24</v>
      </c>
      <c r="E9402" s="26" t="s">
        <v>39583</v>
      </c>
      <c r="F9402" s="26" t="s">
        <v>14988</v>
      </c>
      <c r="G9402" s="26" t="s">
        <v>9586</v>
      </c>
      <c r="H9402" s="26" t="s">
        <v>468</v>
      </c>
      <c r="J9402" s="26" t="s">
        <v>481</v>
      </c>
      <c r="K9402" s="26" t="s">
        <v>9597</v>
      </c>
      <c r="L9402" s="26" t="s">
        <v>17084</v>
      </c>
      <c r="M9402" s="26">
        <v>380612966091</v>
      </c>
      <c r="N9402" s="26">
        <v>1222380503</v>
      </c>
    </row>
    <row r="9403" spans="1:14">
      <c r="A9403" s="26" t="s">
        <v>6581</v>
      </c>
      <c r="B9403" s="26" t="s">
        <v>6582</v>
      </c>
      <c r="C9403" s="26">
        <v>38381474</v>
      </c>
      <c r="D9403" s="26" t="s">
        <v>24</v>
      </c>
      <c r="E9403" s="26" t="s">
        <v>39584</v>
      </c>
      <c r="F9403" s="26" t="s">
        <v>39585</v>
      </c>
      <c r="G9403" s="26" t="s">
        <v>9586</v>
      </c>
      <c r="H9403" s="26" t="s">
        <v>949</v>
      </c>
      <c r="I9403" s="26" t="s">
        <v>10846</v>
      </c>
      <c r="J9403" s="26" t="s">
        <v>1446</v>
      </c>
      <c r="K9403" s="26" t="s">
        <v>9582</v>
      </c>
      <c r="L9403" s="26" t="s">
        <v>39586</v>
      </c>
      <c r="M9403" s="26">
        <v>380535537517</v>
      </c>
      <c r="N9403" s="26">
        <v>124388803</v>
      </c>
    </row>
    <row r="9404" spans="1:14">
      <c r="A9404" s="26" t="s">
        <v>2474</v>
      </c>
      <c r="B9404" s="26" t="s">
        <v>2475</v>
      </c>
      <c r="C9404" s="26">
        <v>37861791</v>
      </c>
      <c r="D9404" s="26" t="s">
        <v>24</v>
      </c>
      <c r="E9404" s="26" t="s">
        <v>39587</v>
      </c>
      <c r="F9404" s="26" t="s">
        <v>39588</v>
      </c>
      <c r="G9404" s="26" t="s">
        <v>9586</v>
      </c>
      <c r="H9404" s="26" t="s">
        <v>133</v>
      </c>
      <c r="J9404" s="26" t="s">
        <v>183</v>
      </c>
      <c r="K9404" s="26" t="s">
        <v>9597</v>
      </c>
      <c r="L9404" s="26" t="s">
        <v>39589</v>
      </c>
      <c r="M9404" s="26">
        <v>761240986739</v>
      </c>
      <c r="N9404" s="26">
        <v>1211000000</v>
      </c>
    </row>
    <row r="9405" spans="1:14">
      <c r="A9405" s="26" t="s">
        <v>1771</v>
      </c>
      <c r="B9405" s="26" t="s">
        <v>1772</v>
      </c>
      <c r="C9405" s="26">
        <v>41021561</v>
      </c>
      <c r="D9405" s="26" t="s">
        <v>24</v>
      </c>
      <c r="E9405" s="26" t="s">
        <v>39590</v>
      </c>
      <c r="F9405" s="26" t="s">
        <v>39591</v>
      </c>
      <c r="G9405" s="26" t="s">
        <v>9586</v>
      </c>
      <c r="H9405" s="26" t="s">
        <v>27</v>
      </c>
      <c r="I9405" s="26" t="s">
        <v>10108</v>
      </c>
      <c r="J9405" s="26" t="s">
        <v>54</v>
      </c>
      <c r="K9405" s="26" t="s">
        <v>9597</v>
      </c>
      <c r="L9405" s="26" t="s">
        <v>11392</v>
      </c>
      <c r="M9405" s="26">
        <v>380433322439</v>
      </c>
      <c r="N9405" s="26">
        <v>121181503</v>
      </c>
    </row>
    <row r="9406" spans="1:14">
      <c r="A9406" s="26" t="s">
        <v>1895</v>
      </c>
      <c r="B9406" s="26" t="s">
        <v>1896</v>
      </c>
      <c r="C9406" s="26">
        <v>36331699</v>
      </c>
      <c r="D9406" s="26" t="s">
        <v>24</v>
      </c>
      <c r="E9406" s="26" t="s">
        <v>39592</v>
      </c>
      <c r="F9406" s="26" t="s">
        <v>39593</v>
      </c>
      <c r="G9406" s="26" t="s">
        <v>9586</v>
      </c>
      <c r="H9406" s="26" t="s">
        <v>27</v>
      </c>
      <c r="I9406" s="26" t="s">
        <v>9981</v>
      </c>
      <c r="J9406" s="26" t="s">
        <v>5099</v>
      </c>
      <c r="K9406" s="26" t="s">
        <v>9582</v>
      </c>
      <c r="L9406" s="26" t="s">
        <v>39594</v>
      </c>
      <c r="M9406" s="26">
        <v>761413726214</v>
      </c>
      <c r="N9406" s="26">
        <v>523982601</v>
      </c>
    </row>
    <row r="9407" spans="1:14">
      <c r="A9407" s="26" t="s">
        <v>4142</v>
      </c>
      <c r="B9407" s="26" t="s">
        <v>4143</v>
      </c>
      <c r="C9407" s="26">
        <v>39020574</v>
      </c>
      <c r="D9407" s="26" t="s">
        <v>24</v>
      </c>
      <c r="E9407" s="26" t="s">
        <v>39595</v>
      </c>
      <c r="F9407" s="26" t="s">
        <v>39596</v>
      </c>
      <c r="G9407" s="26" t="s">
        <v>9586</v>
      </c>
      <c r="H9407" s="26" t="s">
        <v>506</v>
      </c>
      <c r="I9407" s="26" t="s">
        <v>12368</v>
      </c>
      <c r="J9407" s="26" t="s">
        <v>4199</v>
      </c>
      <c r="K9407" s="26" t="s">
        <v>9606</v>
      </c>
      <c r="L9407" s="26" t="s">
        <v>39597</v>
      </c>
      <c r="M9407" s="26">
        <v>380343362704</v>
      </c>
      <c r="N9407" s="26">
        <v>2623255400</v>
      </c>
    </row>
    <row r="9408" spans="1:14">
      <c r="A9408" s="26" t="s">
        <v>3800</v>
      </c>
      <c r="B9408" s="26" t="s">
        <v>3801</v>
      </c>
      <c r="C9408" s="26">
        <v>42293398</v>
      </c>
      <c r="D9408" s="26" t="s">
        <v>24</v>
      </c>
      <c r="E9408" s="26" t="s">
        <v>39598</v>
      </c>
      <c r="F9408" s="26" t="s">
        <v>39599</v>
      </c>
      <c r="G9408" s="26" t="s">
        <v>9586</v>
      </c>
      <c r="H9408" s="26" t="s">
        <v>468</v>
      </c>
      <c r="I9408" s="26" t="s">
        <v>16628</v>
      </c>
      <c r="J9408" s="26" t="s">
        <v>39600</v>
      </c>
      <c r="K9408" s="26" t="s">
        <v>9582</v>
      </c>
      <c r="L9408" s="26" t="s">
        <v>39601</v>
      </c>
      <c r="M9408" s="26">
        <v>380950097740</v>
      </c>
      <c r="N9408" s="26">
        <v>2320355402</v>
      </c>
    </row>
    <row r="9409" spans="1:14">
      <c r="A9409" s="26" t="s">
        <v>4029</v>
      </c>
      <c r="B9409" s="26" t="s">
        <v>4015</v>
      </c>
      <c r="C9409" s="26">
        <v>1993457</v>
      </c>
      <c r="D9409" s="26" t="s">
        <v>780</v>
      </c>
      <c r="E9409" s="26" t="s">
        <v>39602</v>
      </c>
      <c r="F9409" s="26" t="s">
        <v>39603</v>
      </c>
      <c r="G9409" s="26" t="s">
        <v>9601</v>
      </c>
      <c r="H9409" s="26" t="s">
        <v>506</v>
      </c>
      <c r="I9409" s="26" t="s">
        <v>10789</v>
      </c>
      <c r="J9409" s="26" t="s">
        <v>522</v>
      </c>
      <c r="K9409" s="26" t="s">
        <v>9597</v>
      </c>
      <c r="L9409" s="26" t="s">
        <v>39604</v>
      </c>
      <c r="M9409" s="26">
        <v>761022977568</v>
      </c>
      <c r="N9409" s="26">
        <v>724285503</v>
      </c>
    </row>
    <row r="9410" spans="1:14">
      <c r="A9410" s="26" t="s">
        <v>6211</v>
      </c>
      <c r="B9410" s="26" t="s">
        <v>6212</v>
      </c>
      <c r="C9410" s="26">
        <v>38522082</v>
      </c>
      <c r="D9410" s="26" t="s">
        <v>24</v>
      </c>
      <c r="E9410" s="26" t="s">
        <v>39605</v>
      </c>
      <c r="F9410" s="26" t="s">
        <v>39606</v>
      </c>
      <c r="G9410" s="26" t="s">
        <v>9579</v>
      </c>
      <c r="H9410" s="26" t="s">
        <v>885</v>
      </c>
      <c r="I9410" s="26" t="s">
        <v>12123</v>
      </c>
      <c r="J9410" s="26" t="s">
        <v>20618</v>
      </c>
      <c r="K9410" s="26" t="s">
        <v>9582</v>
      </c>
      <c r="L9410" s="26" t="s">
        <v>39607</v>
      </c>
      <c r="M9410" s="26">
        <v>380486723237</v>
      </c>
      <c r="N9410" s="26">
        <v>520685203</v>
      </c>
    </row>
    <row r="9411" spans="1:14">
      <c r="A9411" s="26" t="s">
        <v>9321</v>
      </c>
      <c r="B9411" s="26" t="s">
        <v>9322</v>
      </c>
      <c r="C9411" s="26">
        <v>38715917</v>
      </c>
      <c r="D9411" s="26" t="s">
        <v>24</v>
      </c>
      <c r="E9411" s="26" t="s">
        <v>39608</v>
      </c>
      <c r="F9411" s="26" t="s">
        <v>39609</v>
      </c>
      <c r="G9411" s="26" t="s">
        <v>9586</v>
      </c>
      <c r="H9411" s="26" t="s">
        <v>1573</v>
      </c>
      <c r="J9411" s="26" t="s">
        <v>39610</v>
      </c>
      <c r="K9411" s="26" t="s">
        <v>9582</v>
      </c>
      <c r="L9411" s="26" t="s">
        <v>39611</v>
      </c>
      <c r="M9411" s="26">
        <v>761344086232</v>
      </c>
      <c r="N9411" s="26">
        <v>5922084102</v>
      </c>
    </row>
    <row r="9412" spans="1:14">
      <c r="A9412" s="26" t="s">
        <v>4253</v>
      </c>
      <c r="B9412" s="26" t="s">
        <v>4254</v>
      </c>
      <c r="C9412" s="26">
        <v>41394939</v>
      </c>
      <c r="D9412" s="26" t="s">
        <v>24</v>
      </c>
      <c r="E9412" s="26" t="s">
        <v>39612</v>
      </c>
      <c r="F9412" s="26" t="s">
        <v>39613</v>
      </c>
      <c r="G9412" s="26" t="s">
        <v>9579</v>
      </c>
      <c r="H9412" s="26" t="s">
        <v>506</v>
      </c>
      <c r="I9412" s="26" t="s">
        <v>9951</v>
      </c>
      <c r="J9412" s="26" t="s">
        <v>4523</v>
      </c>
      <c r="K9412" s="26" t="s">
        <v>9582</v>
      </c>
      <c r="L9412" s="26" t="s">
        <v>39614</v>
      </c>
      <c r="M9412" s="26">
        <v>380347921277</v>
      </c>
      <c r="N9412" s="26">
        <v>121184103</v>
      </c>
    </row>
    <row r="9413" spans="1:14">
      <c r="A9413" s="26" t="s">
        <v>6581</v>
      </c>
      <c r="B9413" s="26" t="s">
        <v>6582</v>
      </c>
      <c r="C9413" s="26">
        <v>38381474</v>
      </c>
      <c r="D9413" s="26" t="s">
        <v>24</v>
      </c>
      <c r="E9413" s="26" t="s">
        <v>39615</v>
      </c>
      <c r="F9413" s="26" t="s">
        <v>39616</v>
      </c>
      <c r="G9413" s="26" t="s">
        <v>9591</v>
      </c>
      <c r="H9413" s="26" t="s">
        <v>949</v>
      </c>
      <c r="I9413" s="26" t="s">
        <v>10846</v>
      </c>
      <c r="J9413" s="26" t="s">
        <v>39617</v>
      </c>
      <c r="K9413" s="26" t="s">
        <v>9582</v>
      </c>
      <c r="L9413" s="26" t="s">
        <v>39618</v>
      </c>
      <c r="M9413" s="26">
        <v>380535537560</v>
      </c>
      <c r="N9413" s="26">
        <v>5323286002</v>
      </c>
    </row>
    <row r="9414" spans="1:14">
      <c r="A9414" s="26" t="s">
        <v>3398</v>
      </c>
      <c r="B9414" s="26" t="s">
        <v>3399</v>
      </c>
      <c r="C9414" s="26" t="s">
        <v>1604</v>
      </c>
      <c r="D9414" s="26" t="s">
        <v>24</v>
      </c>
      <c r="E9414" s="26" t="s">
        <v>39619</v>
      </c>
      <c r="F9414" s="26" t="s">
        <v>39620</v>
      </c>
      <c r="G9414" s="26" t="s">
        <v>9591</v>
      </c>
      <c r="H9414" s="26" t="s">
        <v>392</v>
      </c>
      <c r="I9414" s="26" t="s">
        <v>10620</v>
      </c>
      <c r="J9414" s="26" t="s">
        <v>12356</v>
      </c>
      <c r="K9414" s="26" t="s">
        <v>9582</v>
      </c>
      <c r="L9414" s="26" t="s">
        <v>12357</v>
      </c>
      <c r="M9414" s="26">
        <v>380680920053</v>
      </c>
      <c r="N9414" s="26">
        <v>2125384001</v>
      </c>
    </row>
    <row r="9415" spans="1:14">
      <c r="A9415" s="26" t="s">
        <v>8471</v>
      </c>
      <c r="B9415" s="26" t="s">
        <v>8472</v>
      </c>
      <c r="C9415" s="26">
        <v>38473156</v>
      </c>
      <c r="D9415" s="26" t="s">
        <v>24</v>
      </c>
      <c r="E9415" s="26" t="s">
        <v>39621</v>
      </c>
      <c r="F9415" s="26" t="s">
        <v>39622</v>
      </c>
      <c r="G9415" s="26" t="s">
        <v>9586</v>
      </c>
      <c r="H9415" s="26" t="s">
        <v>1269</v>
      </c>
      <c r="I9415" s="26" t="s">
        <v>12277</v>
      </c>
      <c r="J9415" s="26" t="s">
        <v>39623</v>
      </c>
      <c r="K9415" s="26" t="s">
        <v>9582</v>
      </c>
      <c r="L9415" s="26" t="s">
        <v>39624</v>
      </c>
      <c r="M9415" s="26">
        <v>380553047437</v>
      </c>
      <c r="N9415" s="26">
        <v>1211390006</v>
      </c>
    </row>
    <row r="9416" spans="1:14">
      <c r="A9416" s="26" t="s">
        <v>5471</v>
      </c>
      <c r="B9416" s="26" t="s">
        <v>5472</v>
      </c>
      <c r="C9416" s="26">
        <v>41833215</v>
      </c>
      <c r="D9416" s="26" t="s">
        <v>24</v>
      </c>
      <c r="E9416" s="26" t="s">
        <v>39625</v>
      </c>
      <c r="F9416" s="26" t="s">
        <v>39626</v>
      </c>
      <c r="G9416" s="26" t="s">
        <v>9586</v>
      </c>
      <c r="H9416" s="26" t="s">
        <v>735</v>
      </c>
      <c r="I9416" s="26" t="s">
        <v>9752</v>
      </c>
      <c r="J9416" s="26" t="s">
        <v>39627</v>
      </c>
      <c r="K9416" s="26" t="s">
        <v>9582</v>
      </c>
      <c r="L9416" s="26" t="s">
        <v>39628</v>
      </c>
      <c r="M9416" s="26">
        <v>761274226840</v>
      </c>
      <c r="N9416" s="26">
        <v>4623086801</v>
      </c>
    </row>
    <row r="9417" spans="1:14">
      <c r="A9417" s="26" t="s">
        <v>3021</v>
      </c>
      <c r="B9417" s="26" t="s">
        <v>3022</v>
      </c>
      <c r="C9417" s="26">
        <v>41276572</v>
      </c>
      <c r="D9417" s="26" t="s">
        <v>24</v>
      </c>
      <c r="E9417" s="26" t="s">
        <v>39629</v>
      </c>
      <c r="F9417" s="26" t="s">
        <v>39630</v>
      </c>
      <c r="G9417" s="26" t="s">
        <v>9579</v>
      </c>
      <c r="H9417" s="26" t="s">
        <v>258</v>
      </c>
      <c r="I9417" s="26" t="s">
        <v>12739</v>
      </c>
      <c r="J9417" s="26" t="s">
        <v>14166</v>
      </c>
      <c r="K9417" s="26" t="s">
        <v>9582</v>
      </c>
      <c r="L9417" s="26" t="s">
        <v>39631</v>
      </c>
      <c r="M9417" s="26">
        <v>380953860152</v>
      </c>
      <c r="N9417" s="26">
        <v>121186207</v>
      </c>
    </row>
    <row r="9418" spans="1:14">
      <c r="A9418" s="26" t="s">
        <v>3349</v>
      </c>
      <c r="B9418" s="26" t="s">
        <v>3350</v>
      </c>
      <c r="C9418" s="26">
        <v>38068793</v>
      </c>
      <c r="D9418" s="26" t="s">
        <v>24</v>
      </c>
      <c r="E9418" s="26" t="s">
        <v>39632</v>
      </c>
      <c r="F9418" s="26" t="s">
        <v>39633</v>
      </c>
      <c r="G9418" s="26" t="s">
        <v>9586</v>
      </c>
      <c r="H9418" s="26" t="s">
        <v>392</v>
      </c>
      <c r="I9418" s="26" t="s">
        <v>10303</v>
      </c>
      <c r="J9418" s="26" t="s">
        <v>25745</v>
      </c>
      <c r="K9418" s="26" t="s">
        <v>9582</v>
      </c>
      <c r="L9418" s="26" t="s">
        <v>39634</v>
      </c>
      <c r="M9418" s="26">
        <v>380673466192</v>
      </c>
      <c r="N9418" s="26">
        <v>2120485201</v>
      </c>
    </row>
    <row r="9419" spans="1:14">
      <c r="A9419" s="26" t="s">
        <v>1927</v>
      </c>
      <c r="B9419" s="26" t="s">
        <v>1928</v>
      </c>
      <c r="C9419" s="26">
        <v>37248104</v>
      </c>
      <c r="D9419" s="26" t="s">
        <v>24</v>
      </c>
      <c r="E9419" s="26" t="s">
        <v>39635</v>
      </c>
      <c r="F9419" s="26" t="s">
        <v>39636</v>
      </c>
      <c r="G9419" s="26" t="s">
        <v>9586</v>
      </c>
      <c r="H9419" s="26" t="s">
        <v>27</v>
      </c>
      <c r="I9419" s="26" t="s">
        <v>11866</v>
      </c>
      <c r="J9419" s="26" t="s">
        <v>39637</v>
      </c>
      <c r="K9419" s="26" t="s">
        <v>9582</v>
      </c>
      <c r="L9419" s="26" t="s">
        <v>39638</v>
      </c>
      <c r="M9419" s="26">
        <v>380435731238</v>
      </c>
      <c r="N9419" s="26">
        <v>524982701</v>
      </c>
    </row>
    <row r="9420" spans="1:14">
      <c r="A9420" s="26" t="s">
        <v>6822</v>
      </c>
      <c r="B9420" s="26" t="s">
        <v>6823</v>
      </c>
      <c r="C9420" s="26">
        <v>38503012</v>
      </c>
      <c r="D9420" s="26" t="s">
        <v>1701</v>
      </c>
      <c r="E9420" s="26" t="s">
        <v>39639</v>
      </c>
      <c r="F9420" s="26" t="s">
        <v>39640</v>
      </c>
      <c r="G9420" s="26" t="s">
        <v>9601</v>
      </c>
      <c r="H9420" s="26" t="s">
        <v>949</v>
      </c>
      <c r="I9420" s="26" t="s">
        <v>13966</v>
      </c>
      <c r="J9420" s="26" t="s">
        <v>6762</v>
      </c>
      <c r="K9420" s="26" t="s">
        <v>9606</v>
      </c>
      <c r="L9420" s="26" t="s">
        <v>39641</v>
      </c>
      <c r="M9420" s="26">
        <v>380503097252</v>
      </c>
      <c r="N9420" s="26">
        <v>5320884904</v>
      </c>
    </row>
    <row r="9421" spans="1:14">
      <c r="A9421" s="26" t="s">
        <v>9245</v>
      </c>
      <c r="B9421" s="26" t="s">
        <v>9246</v>
      </c>
      <c r="C9421" s="26">
        <v>43355535</v>
      </c>
      <c r="D9421" s="26" t="s">
        <v>780</v>
      </c>
      <c r="E9421" s="26" t="s">
        <v>39642</v>
      </c>
      <c r="F9421" s="26" t="s">
        <v>39643</v>
      </c>
      <c r="G9421" s="26" t="s">
        <v>9601</v>
      </c>
      <c r="H9421" s="26" t="s">
        <v>1490</v>
      </c>
      <c r="J9421" s="26" t="s">
        <v>1553</v>
      </c>
      <c r="K9421" s="26" t="s">
        <v>9597</v>
      </c>
      <c r="L9421" s="26" t="s">
        <v>39644</v>
      </c>
      <c r="M9421" s="26">
        <v>760745101600</v>
      </c>
      <c r="N9421" s="26">
        <v>524955100</v>
      </c>
    </row>
    <row r="9422" spans="1:14">
      <c r="A9422" s="26" t="s">
        <v>4130</v>
      </c>
      <c r="B9422" s="26" t="s">
        <v>4127</v>
      </c>
      <c r="C9422" s="26">
        <v>26482717</v>
      </c>
      <c r="D9422" s="26" t="s">
        <v>24</v>
      </c>
      <c r="E9422" s="26" t="s">
        <v>39645</v>
      </c>
      <c r="F9422" s="26" t="s">
        <v>39646</v>
      </c>
      <c r="G9422" s="26" t="s">
        <v>9586</v>
      </c>
      <c r="H9422" s="26" t="s">
        <v>506</v>
      </c>
      <c r="I9422" s="26" t="s">
        <v>10881</v>
      </c>
      <c r="J9422" s="26" t="s">
        <v>39647</v>
      </c>
      <c r="K9422" s="26" t="s">
        <v>9582</v>
      </c>
      <c r="L9422" s="26" t="s">
        <v>39648</v>
      </c>
      <c r="M9422" s="26">
        <v>380500403556</v>
      </c>
      <c r="N9422" s="26">
        <v>2610490007</v>
      </c>
    </row>
    <row r="9423" spans="1:14">
      <c r="A9423" s="26" t="s">
        <v>3230</v>
      </c>
      <c r="B9423" s="26" t="s">
        <v>3231</v>
      </c>
      <c r="C9423" s="26">
        <v>38562298</v>
      </c>
      <c r="D9423" s="26" t="s">
        <v>24</v>
      </c>
      <c r="E9423" s="26" t="s">
        <v>39649</v>
      </c>
      <c r="F9423" s="26" t="s">
        <v>39650</v>
      </c>
      <c r="G9423" s="26" t="s">
        <v>9586</v>
      </c>
      <c r="H9423" s="26" t="s">
        <v>375</v>
      </c>
      <c r="I9423" s="26" t="s">
        <v>9592</v>
      </c>
      <c r="J9423" s="26" t="s">
        <v>3232</v>
      </c>
      <c r="K9423" s="26" t="s">
        <v>9597</v>
      </c>
      <c r="L9423" s="26" t="s">
        <v>16422</v>
      </c>
      <c r="M9423" s="26">
        <v>380413521140</v>
      </c>
      <c r="N9423" s="26">
        <v>1824410100</v>
      </c>
    </row>
    <row r="9424" spans="1:14">
      <c r="A9424" s="26" t="s">
        <v>8502</v>
      </c>
      <c r="B9424" s="26" t="s">
        <v>8503</v>
      </c>
      <c r="C9424" s="26">
        <v>38869718</v>
      </c>
      <c r="D9424" s="26" t="s">
        <v>24</v>
      </c>
      <c r="E9424" s="26" t="s">
        <v>39651</v>
      </c>
      <c r="F9424" s="26" t="s">
        <v>39652</v>
      </c>
      <c r="G9424" s="26" t="s">
        <v>9586</v>
      </c>
      <c r="H9424" s="26" t="s">
        <v>1269</v>
      </c>
      <c r="J9424" s="26" t="s">
        <v>1282</v>
      </c>
      <c r="K9424" s="26" t="s">
        <v>9597</v>
      </c>
      <c r="L9424" s="26" t="s">
        <v>24632</v>
      </c>
      <c r="M9424" s="26">
        <v>761512596728</v>
      </c>
      <c r="N9424" s="26">
        <v>6510700000</v>
      </c>
    </row>
    <row r="9425" spans="1:14">
      <c r="A9425" s="26" t="s">
        <v>7728</v>
      </c>
      <c r="B9425" s="26" t="s">
        <v>7729</v>
      </c>
      <c r="C9425" s="26">
        <v>38868583</v>
      </c>
      <c r="D9425" s="26" t="s">
        <v>24</v>
      </c>
      <c r="E9425" s="26" t="s">
        <v>39653</v>
      </c>
      <c r="F9425" s="26" t="s">
        <v>39654</v>
      </c>
      <c r="G9425" s="26" t="s">
        <v>9586</v>
      </c>
      <c r="H9425" s="26" t="s">
        <v>1088</v>
      </c>
      <c r="I9425" s="26" t="s">
        <v>10691</v>
      </c>
      <c r="J9425" s="26" t="s">
        <v>39655</v>
      </c>
      <c r="K9425" s="26" t="s">
        <v>9582</v>
      </c>
      <c r="L9425" s="26" t="s">
        <v>39656</v>
      </c>
      <c r="M9425" s="26">
        <v>380961456288</v>
      </c>
      <c r="N9425" s="26">
        <v>6124655102</v>
      </c>
    </row>
    <row r="9426" spans="1:14">
      <c r="A9426" s="26" t="s">
        <v>4688</v>
      </c>
      <c r="B9426" s="26" t="s">
        <v>4689</v>
      </c>
      <c r="C9426" s="26">
        <v>38236676</v>
      </c>
      <c r="D9426" s="26" t="s">
        <v>24</v>
      </c>
      <c r="E9426" s="26" t="s">
        <v>39657</v>
      </c>
      <c r="F9426" s="26" t="s">
        <v>39658</v>
      </c>
      <c r="G9426" s="26" t="s">
        <v>9586</v>
      </c>
      <c r="H9426" s="26" t="s">
        <v>670</v>
      </c>
      <c r="I9426" s="26" t="s">
        <v>11532</v>
      </c>
      <c r="J9426" s="26" t="s">
        <v>691</v>
      </c>
      <c r="K9426" s="26" t="s">
        <v>9597</v>
      </c>
      <c r="L9426" s="26" t="s">
        <v>39659</v>
      </c>
      <c r="M9426" s="26">
        <v>380525641164</v>
      </c>
      <c r="N9426" s="26">
        <v>3523810100</v>
      </c>
    </row>
    <row r="9427" spans="1:14">
      <c r="A9427" s="26" t="s">
        <v>7301</v>
      </c>
      <c r="B9427" s="26" t="s">
        <v>7302</v>
      </c>
      <c r="C9427" s="26">
        <v>40898533</v>
      </c>
      <c r="D9427" s="26" t="s">
        <v>24</v>
      </c>
      <c r="E9427" s="26" t="s">
        <v>39660</v>
      </c>
      <c r="F9427" s="26" t="s">
        <v>39661</v>
      </c>
      <c r="G9427" s="26" t="s">
        <v>9586</v>
      </c>
      <c r="H9427" s="26" t="s">
        <v>1025</v>
      </c>
      <c r="I9427" s="26" t="s">
        <v>12916</v>
      </c>
      <c r="J9427" s="26" t="s">
        <v>39662</v>
      </c>
      <c r="K9427" s="26" t="s">
        <v>9906</v>
      </c>
      <c r="L9427" s="26" t="s">
        <v>39663</v>
      </c>
      <c r="M9427" s="26">
        <v>380544461295</v>
      </c>
      <c r="N9427" s="26">
        <v>5921555500</v>
      </c>
    </row>
    <row r="9428" spans="1:14">
      <c r="A9428" s="26" t="s">
        <v>1960</v>
      </c>
      <c r="B9428" s="26" t="s">
        <v>1961</v>
      </c>
      <c r="C9428" s="26">
        <v>38558716</v>
      </c>
      <c r="D9428" s="26" t="s">
        <v>24</v>
      </c>
      <c r="E9428" s="26" t="s">
        <v>39664</v>
      </c>
      <c r="F9428" s="26" t="s">
        <v>39665</v>
      </c>
      <c r="G9428" s="26" t="s">
        <v>9586</v>
      </c>
      <c r="H9428" s="26" t="s">
        <v>103</v>
      </c>
      <c r="I9428" s="26" t="s">
        <v>10149</v>
      </c>
      <c r="J9428" s="26" t="s">
        <v>1964</v>
      </c>
      <c r="K9428" s="26" t="s">
        <v>9597</v>
      </c>
      <c r="L9428" s="26" t="s">
        <v>37852</v>
      </c>
      <c r="M9428" s="26">
        <v>761313759765</v>
      </c>
      <c r="N9428" s="26">
        <v>720810100</v>
      </c>
    </row>
    <row r="9429" spans="1:14">
      <c r="A9429" s="26" t="s">
        <v>4419</v>
      </c>
      <c r="B9429" s="26" t="s">
        <v>4420</v>
      </c>
      <c r="C9429" s="26">
        <v>26191575</v>
      </c>
      <c r="D9429" s="26" t="s">
        <v>780</v>
      </c>
      <c r="E9429" s="26" t="s">
        <v>39666</v>
      </c>
      <c r="F9429" s="26" t="s">
        <v>39667</v>
      </c>
      <c r="G9429" s="26" t="s">
        <v>9601</v>
      </c>
      <c r="H9429" s="26" t="s">
        <v>576</v>
      </c>
      <c r="J9429" s="26" t="s">
        <v>623</v>
      </c>
      <c r="K9429" s="26" t="s">
        <v>9597</v>
      </c>
      <c r="L9429" s="26" t="s">
        <v>39668</v>
      </c>
      <c r="M9429" s="26">
        <v>761094290076</v>
      </c>
      <c r="N9429" s="26">
        <v>3210900000</v>
      </c>
    </row>
    <row r="9430" spans="1:14">
      <c r="A9430" s="26" t="s">
        <v>9113</v>
      </c>
      <c r="B9430" s="26" t="s">
        <v>9114</v>
      </c>
      <c r="C9430" s="26">
        <v>41274596</v>
      </c>
      <c r="D9430" s="26" t="s">
        <v>24</v>
      </c>
      <c r="E9430" s="26" t="s">
        <v>39669</v>
      </c>
      <c r="F9430" s="26" t="s">
        <v>39670</v>
      </c>
      <c r="G9430" s="26" t="s">
        <v>9586</v>
      </c>
      <c r="H9430" s="26" t="s">
        <v>1490</v>
      </c>
      <c r="I9430" s="26" t="s">
        <v>13192</v>
      </c>
      <c r="J9430" s="26" t="s">
        <v>9115</v>
      </c>
      <c r="K9430" s="26" t="s">
        <v>9582</v>
      </c>
      <c r="L9430" s="26" t="s">
        <v>39671</v>
      </c>
      <c r="M9430" s="26">
        <v>380372219517</v>
      </c>
      <c r="N9430" s="26">
        <v>7323585505</v>
      </c>
    </row>
    <row r="9431" spans="1:14">
      <c r="A9431" s="26" t="s">
        <v>6195</v>
      </c>
      <c r="B9431" s="26" t="s">
        <v>6196</v>
      </c>
      <c r="C9431" s="26">
        <v>1982146</v>
      </c>
      <c r="D9431" s="26" t="s">
        <v>780</v>
      </c>
      <c r="E9431" s="26" t="s">
        <v>39672</v>
      </c>
      <c r="F9431" s="26" t="s">
        <v>9958</v>
      </c>
      <c r="G9431" s="26" t="s">
        <v>9601</v>
      </c>
      <c r="H9431" s="26" t="s">
        <v>885</v>
      </c>
      <c r="J9431" s="26" t="s">
        <v>902</v>
      </c>
      <c r="K9431" s="26" t="s">
        <v>9597</v>
      </c>
      <c r="L9431" s="26" t="s">
        <v>30418</v>
      </c>
      <c r="M9431" s="26">
        <v>761447741617</v>
      </c>
      <c r="N9431" s="26">
        <v>5110600000</v>
      </c>
    </row>
    <row r="9432" spans="1:14">
      <c r="A9432" s="26" t="s">
        <v>8883</v>
      </c>
      <c r="B9432" s="26" t="s">
        <v>8884</v>
      </c>
      <c r="C9432" s="26">
        <v>38682646</v>
      </c>
      <c r="D9432" s="26" t="s">
        <v>24</v>
      </c>
      <c r="E9432" s="26" t="s">
        <v>39673</v>
      </c>
      <c r="F9432" s="26" t="s">
        <v>39674</v>
      </c>
      <c r="G9432" s="26" t="s">
        <v>9579</v>
      </c>
      <c r="H9432" s="26" t="s">
        <v>1401</v>
      </c>
      <c r="I9432" s="26" t="s">
        <v>10182</v>
      </c>
      <c r="J9432" s="26" t="s">
        <v>39675</v>
      </c>
      <c r="K9432" s="26" t="s">
        <v>9582</v>
      </c>
      <c r="L9432" s="26" t="s">
        <v>39676</v>
      </c>
      <c r="M9432" s="26">
        <v>380979881579</v>
      </c>
      <c r="N9432" s="26">
        <v>7122085105</v>
      </c>
    </row>
    <row r="9433" spans="1:14">
      <c r="A9433" s="26" t="s">
        <v>2080</v>
      </c>
      <c r="B9433" s="26" t="s">
        <v>2081</v>
      </c>
      <c r="C9433" s="26">
        <v>38485727</v>
      </c>
      <c r="D9433" s="26" t="s">
        <v>24</v>
      </c>
      <c r="E9433" s="26" t="s">
        <v>39677</v>
      </c>
      <c r="F9433" s="26" t="s">
        <v>39678</v>
      </c>
      <c r="G9433" s="26" t="s">
        <v>9579</v>
      </c>
      <c r="H9433" s="26" t="s">
        <v>103</v>
      </c>
      <c r="I9433" s="26" t="s">
        <v>9833</v>
      </c>
      <c r="J9433" s="26" t="s">
        <v>6962</v>
      </c>
      <c r="K9433" s="26" t="s">
        <v>9582</v>
      </c>
      <c r="L9433" s="26" t="s">
        <v>39679</v>
      </c>
      <c r="M9433" s="26">
        <v>380337723957</v>
      </c>
      <c r="N9433" s="26">
        <v>723380406</v>
      </c>
    </row>
    <row r="9434" spans="1:14">
      <c r="A9434" s="26" t="s">
        <v>5783</v>
      </c>
      <c r="B9434" s="26" t="s">
        <v>5710</v>
      </c>
      <c r="C9434" s="26">
        <v>38946192</v>
      </c>
      <c r="D9434" s="26" t="s">
        <v>24</v>
      </c>
      <c r="E9434" s="26" t="s">
        <v>39680</v>
      </c>
      <c r="F9434" s="26" t="s">
        <v>24804</v>
      </c>
      <c r="G9434" s="26" t="s">
        <v>9586</v>
      </c>
      <c r="H9434" s="26" t="s">
        <v>799</v>
      </c>
      <c r="J9434" s="26" t="s">
        <v>800</v>
      </c>
      <c r="K9434" s="26" t="s">
        <v>9597</v>
      </c>
      <c r="L9434" s="26" t="s">
        <v>11051</v>
      </c>
      <c r="M9434" s="26">
        <v>380444633819</v>
      </c>
      <c r="N9434" s="26">
        <v>4822784009</v>
      </c>
    </row>
    <row r="9435" spans="1:14">
      <c r="A9435" s="26" t="s">
        <v>3170</v>
      </c>
      <c r="B9435" s="26" t="s">
        <v>3171</v>
      </c>
      <c r="C9435" s="26">
        <v>1991731</v>
      </c>
      <c r="D9435" s="26" t="s">
        <v>780</v>
      </c>
      <c r="E9435" s="26" t="s">
        <v>39681</v>
      </c>
      <c r="F9435" s="26" t="s">
        <v>9787</v>
      </c>
      <c r="G9435" s="26" t="s">
        <v>9601</v>
      </c>
      <c r="H9435" s="26" t="s">
        <v>375</v>
      </c>
      <c r="I9435" s="26" t="s">
        <v>13934</v>
      </c>
      <c r="J9435" s="26" t="s">
        <v>3172</v>
      </c>
      <c r="K9435" s="26" t="s">
        <v>9597</v>
      </c>
      <c r="L9435" s="26" t="s">
        <v>29944</v>
      </c>
      <c r="M9435" s="26">
        <v>761085359253</v>
      </c>
      <c r="N9435" s="26">
        <v>1822510100</v>
      </c>
    </row>
    <row r="9436" spans="1:14">
      <c r="A9436" s="26" t="s">
        <v>4320</v>
      </c>
      <c r="B9436" s="26" t="s">
        <v>4321</v>
      </c>
      <c r="C9436" s="26">
        <v>38435021</v>
      </c>
      <c r="D9436" s="26" t="s">
        <v>24</v>
      </c>
      <c r="E9436" s="26" t="s">
        <v>39682</v>
      </c>
      <c r="F9436" s="26" t="s">
        <v>39683</v>
      </c>
      <c r="G9436" s="26" t="s">
        <v>9579</v>
      </c>
      <c r="H9436" s="26" t="s">
        <v>576</v>
      </c>
      <c r="I9436" s="26" t="s">
        <v>9901</v>
      </c>
      <c r="J9436" s="26" t="s">
        <v>39684</v>
      </c>
      <c r="K9436" s="26" t="s">
        <v>9582</v>
      </c>
      <c r="L9436" s="26" t="s">
        <v>39685</v>
      </c>
      <c r="M9436" s="26">
        <v>380962691330</v>
      </c>
      <c r="N9436" s="26">
        <v>3220684801</v>
      </c>
    </row>
    <row r="9437" spans="1:14">
      <c r="A9437" s="26" t="s">
        <v>7767</v>
      </c>
      <c r="B9437" s="26" t="s">
        <v>7768</v>
      </c>
      <c r="C9437" s="26">
        <v>38543647</v>
      </c>
      <c r="D9437" s="26" t="s">
        <v>24</v>
      </c>
      <c r="E9437" s="26" t="s">
        <v>39686</v>
      </c>
      <c r="F9437" s="26" t="s">
        <v>39687</v>
      </c>
      <c r="G9437" s="26" t="s">
        <v>9579</v>
      </c>
      <c r="H9437" s="26" t="s">
        <v>1088</v>
      </c>
      <c r="J9437" s="26" t="s">
        <v>39688</v>
      </c>
      <c r="K9437" s="26" t="s">
        <v>9582</v>
      </c>
      <c r="L9437" s="26" t="s">
        <v>39689</v>
      </c>
      <c r="M9437" s="26">
        <v>380987524244</v>
      </c>
      <c r="N9437" s="26">
        <v>6125084103</v>
      </c>
    </row>
    <row r="9438" spans="1:14">
      <c r="A9438" s="26" t="s">
        <v>5207</v>
      </c>
      <c r="B9438" s="26" t="s">
        <v>5208</v>
      </c>
      <c r="C9438" s="26">
        <v>1996674</v>
      </c>
      <c r="D9438" s="26" t="s">
        <v>780</v>
      </c>
      <c r="E9438" s="26" t="s">
        <v>39690</v>
      </c>
      <c r="F9438" s="26" t="s">
        <v>9604</v>
      </c>
      <c r="G9438" s="26" t="s">
        <v>9601</v>
      </c>
      <c r="H9438" s="26" t="s">
        <v>735</v>
      </c>
      <c r="J9438" s="26" t="s">
        <v>740</v>
      </c>
      <c r="K9438" s="26" t="s">
        <v>9597</v>
      </c>
      <c r="L9438" s="26" t="s">
        <v>39691</v>
      </c>
      <c r="M9438" s="26">
        <v>380322251033</v>
      </c>
      <c r="N9438" s="26">
        <v>1221881203</v>
      </c>
    </row>
    <row r="9439" spans="1:14">
      <c r="A9439" s="26" t="s">
        <v>7637</v>
      </c>
      <c r="B9439" s="26" t="s">
        <v>7638</v>
      </c>
      <c r="C9439" s="26">
        <v>39153580</v>
      </c>
      <c r="D9439" s="26" t="s">
        <v>24</v>
      </c>
      <c r="E9439" s="26" t="s">
        <v>39692</v>
      </c>
      <c r="F9439" s="26" t="s">
        <v>39693</v>
      </c>
      <c r="G9439" s="26" t="s">
        <v>9586</v>
      </c>
      <c r="H9439" s="26" t="s">
        <v>1088</v>
      </c>
      <c r="J9439" s="26" t="s">
        <v>39694</v>
      </c>
      <c r="K9439" s="26" t="s">
        <v>9582</v>
      </c>
      <c r="L9439" s="26" t="s">
        <v>39695</v>
      </c>
      <c r="M9439" s="26">
        <v>380354034238</v>
      </c>
      <c r="N9439" s="26">
        <v>6122687001</v>
      </c>
    </row>
    <row r="9440" spans="1:14">
      <c r="A9440" s="26" t="s">
        <v>7781</v>
      </c>
      <c r="B9440" s="26" t="s">
        <v>7782</v>
      </c>
      <c r="C9440" s="26">
        <v>38645610</v>
      </c>
      <c r="D9440" s="26" t="s">
        <v>24</v>
      </c>
      <c r="E9440" s="26" t="s">
        <v>39696</v>
      </c>
      <c r="F9440" s="26" t="s">
        <v>18428</v>
      </c>
      <c r="G9440" s="26" t="s">
        <v>9586</v>
      </c>
      <c r="H9440" s="26" t="s">
        <v>1088</v>
      </c>
      <c r="J9440" s="26" t="s">
        <v>1115</v>
      </c>
      <c r="K9440" s="26" t="s">
        <v>9597</v>
      </c>
      <c r="L9440" s="26" t="s">
        <v>39697</v>
      </c>
      <c r="M9440" s="26">
        <v>380352538991</v>
      </c>
      <c r="N9440" s="26">
        <v>6110100000</v>
      </c>
    </row>
    <row r="9441" spans="1:14">
      <c r="A9441" s="26" t="s">
        <v>7767</v>
      </c>
      <c r="B9441" s="26" t="s">
        <v>7768</v>
      </c>
      <c r="C9441" s="26">
        <v>38543647</v>
      </c>
      <c r="D9441" s="26" t="s">
        <v>24</v>
      </c>
      <c r="E9441" s="26" t="s">
        <v>39698</v>
      </c>
      <c r="F9441" s="26" t="s">
        <v>39699</v>
      </c>
      <c r="G9441" s="26" t="s">
        <v>9579</v>
      </c>
      <c r="H9441" s="26" t="s">
        <v>1088</v>
      </c>
      <c r="J9441" s="26" t="s">
        <v>39700</v>
      </c>
      <c r="K9441" s="26" t="s">
        <v>9582</v>
      </c>
      <c r="L9441" s="26" t="s">
        <v>39701</v>
      </c>
      <c r="M9441" s="26">
        <v>380977017723</v>
      </c>
      <c r="N9441" s="26">
        <v>521483212</v>
      </c>
    </row>
    <row r="9442" spans="1:14">
      <c r="A9442" s="26" t="s">
        <v>4386</v>
      </c>
      <c r="B9442" s="26" t="s">
        <v>4385</v>
      </c>
      <c r="C9442" s="26">
        <v>22201472</v>
      </c>
      <c r="D9442" s="26" t="s">
        <v>24</v>
      </c>
      <c r="E9442" s="26" t="s">
        <v>39702</v>
      </c>
      <c r="F9442" s="26" t="s">
        <v>39703</v>
      </c>
      <c r="G9442" s="26" t="s">
        <v>9586</v>
      </c>
      <c r="H9442" s="26" t="s">
        <v>576</v>
      </c>
      <c r="I9442" s="26" t="s">
        <v>10292</v>
      </c>
      <c r="J9442" s="26" t="s">
        <v>615</v>
      </c>
      <c r="K9442" s="26" t="s">
        <v>9597</v>
      </c>
      <c r="L9442" s="26" t="s">
        <v>12193</v>
      </c>
      <c r="M9442" s="26">
        <v>380459850220</v>
      </c>
      <c r="N9442" s="26">
        <v>120783603</v>
      </c>
    </row>
    <row r="9443" spans="1:14">
      <c r="A9443" s="26" t="s">
        <v>3841</v>
      </c>
      <c r="B9443" s="26" t="s">
        <v>3842</v>
      </c>
      <c r="C9443" s="26">
        <v>38732885</v>
      </c>
      <c r="D9443" s="26" t="s">
        <v>24</v>
      </c>
      <c r="E9443" s="26" t="s">
        <v>39704</v>
      </c>
      <c r="F9443" s="26" t="s">
        <v>39705</v>
      </c>
      <c r="G9443" s="26" t="s">
        <v>9586</v>
      </c>
      <c r="H9443" s="26" t="s">
        <v>468</v>
      </c>
      <c r="I9443" s="26" t="s">
        <v>11228</v>
      </c>
      <c r="J9443" s="26" t="s">
        <v>3079</v>
      </c>
      <c r="K9443" s="26" t="s">
        <v>9582</v>
      </c>
      <c r="L9443" s="26" t="s">
        <v>39706</v>
      </c>
      <c r="M9443" s="26">
        <v>380613294134</v>
      </c>
      <c r="N9443" s="26">
        <v>120455302</v>
      </c>
    </row>
    <row r="9444" spans="1:14">
      <c r="A9444" s="26" t="s">
        <v>2982</v>
      </c>
      <c r="B9444" s="26" t="s">
        <v>2983</v>
      </c>
      <c r="C9444" s="26">
        <v>37643758</v>
      </c>
      <c r="D9444" s="26" t="s">
        <v>24</v>
      </c>
      <c r="E9444" s="26" t="s">
        <v>39707</v>
      </c>
      <c r="F9444" s="26" t="s">
        <v>39708</v>
      </c>
      <c r="G9444" s="26" t="s">
        <v>9579</v>
      </c>
      <c r="H9444" s="26" t="s">
        <v>258</v>
      </c>
      <c r="I9444" s="26" t="s">
        <v>14964</v>
      </c>
      <c r="J9444" s="26" t="s">
        <v>39709</v>
      </c>
      <c r="K9444" s="26" t="s">
        <v>9582</v>
      </c>
      <c r="L9444" s="26" t="s">
        <v>39710</v>
      </c>
      <c r="M9444" s="26">
        <v>380626638303</v>
      </c>
      <c r="N9444" s="26">
        <v>1424280504</v>
      </c>
    </row>
    <row r="9445" spans="1:14">
      <c r="A9445" s="26" t="s">
        <v>3899</v>
      </c>
      <c r="B9445" s="26" t="s">
        <v>3900</v>
      </c>
      <c r="C9445" s="26">
        <v>39005755</v>
      </c>
      <c r="D9445" s="26" t="s">
        <v>24</v>
      </c>
      <c r="E9445" s="26" t="s">
        <v>39711</v>
      </c>
      <c r="F9445" s="26" t="s">
        <v>39712</v>
      </c>
      <c r="G9445" s="26" t="s">
        <v>9586</v>
      </c>
      <c r="H9445" s="26" t="s">
        <v>468</v>
      </c>
      <c r="I9445" s="26" t="s">
        <v>27184</v>
      </c>
      <c r="J9445" s="26" t="s">
        <v>23645</v>
      </c>
      <c r="K9445" s="26" t="s">
        <v>9582</v>
      </c>
      <c r="L9445" s="26" t="s">
        <v>39713</v>
      </c>
      <c r="M9445" s="26">
        <v>380613776696</v>
      </c>
      <c r="N9445" s="26">
        <v>122785402</v>
      </c>
    </row>
    <row r="9446" spans="1:14">
      <c r="A9446" s="26" t="s">
        <v>1663</v>
      </c>
      <c r="B9446" s="26" t="s">
        <v>1664</v>
      </c>
      <c r="C9446" s="26">
        <v>5483931</v>
      </c>
      <c r="D9446" s="26" t="s">
        <v>780</v>
      </c>
      <c r="E9446" s="26" t="s">
        <v>39714</v>
      </c>
      <c r="F9446" s="26" t="s">
        <v>13854</v>
      </c>
      <c r="G9446" s="26" t="s">
        <v>9601</v>
      </c>
      <c r="H9446" s="26" t="s">
        <v>27</v>
      </c>
      <c r="J9446" s="26" t="s">
        <v>36</v>
      </c>
      <c r="K9446" s="26" t="s">
        <v>9597</v>
      </c>
      <c r="L9446" s="26" t="s">
        <v>39715</v>
      </c>
      <c r="M9446" s="26">
        <v>761110324220</v>
      </c>
      <c r="N9446" s="26">
        <v>510100000</v>
      </c>
    </row>
    <row r="9447" spans="1:14">
      <c r="A9447" s="26" t="s">
        <v>9051</v>
      </c>
      <c r="B9447" s="26" t="s">
        <v>9052</v>
      </c>
      <c r="C9447" s="26">
        <v>36753285</v>
      </c>
      <c r="D9447" s="26" t="s">
        <v>24</v>
      </c>
      <c r="E9447" s="26" t="s">
        <v>39716</v>
      </c>
      <c r="F9447" s="26" t="s">
        <v>39717</v>
      </c>
      <c r="G9447" s="26" t="s">
        <v>9579</v>
      </c>
      <c r="H9447" s="26" t="s">
        <v>1490</v>
      </c>
      <c r="I9447" s="26" t="s">
        <v>13151</v>
      </c>
      <c r="J9447" s="26" t="s">
        <v>23587</v>
      </c>
      <c r="K9447" s="26" t="s">
        <v>9582</v>
      </c>
      <c r="L9447" s="26" t="s">
        <v>39718</v>
      </c>
      <c r="M9447" s="26">
        <v>380373057118</v>
      </c>
      <c r="N9447" s="26">
        <v>7320584001</v>
      </c>
    </row>
    <row r="9448" spans="1:14">
      <c r="A9448" s="26" t="s">
        <v>9147</v>
      </c>
      <c r="B9448" s="26" t="s">
        <v>9148</v>
      </c>
      <c r="C9448" s="26">
        <v>38462935</v>
      </c>
      <c r="D9448" s="26" t="s">
        <v>24</v>
      </c>
      <c r="E9448" s="26" t="s">
        <v>39719</v>
      </c>
      <c r="F9448" s="26" t="s">
        <v>39720</v>
      </c>
      <c r="G9448" s="26" t="s">
        <v>9586</v>
      </c>
      <c r="H9448" s="26" t="s">
        <v>1490</v>
      </c>
      <c r="I9448" s="26" t="s">
        <v>10369</v>
      </c>
      <c r="J9448" s="26" t="s">
        <v>10390</v>
      </c>
      <c r="K9448" s="26" t="s">
        <v>9582</v>
      </c>
      <c r="L9448" s="26" t="s">
        <v>39721</v>
      </c>
      <c r="M9448" s="26">
        <v>380961480500</v>
      </c>
      <c r="N9448" s="26">
        <v>521480406</v>
      </c>
    </row>
    <row r="9449" spans="1:14">
      <c r="A9449" s="26" t="s">
        <v>9078</v>
      </c>
      <c r="B9449" s="26" t="s">
        <v>9079</v>
      </c>
      <c r="C9449" s="26">
        <v>36751712</v>
      </c>
      <c r="D9449" s="26" t="s">
        <v>24</v>
      </c>
      <c r="E9449" s="26" t="s">
        <v>39722</v>
      </c>
      <c r="F9449" s="26" t="s">
        <v>39723</v>
      </c>
      <c r="G9449" s="26" t="s">
        <v>9586</v>
      </c>
      <c r="H9449" s="26" t="s">
        <v>1490</v>
      </c>
      <c r="I9449" s="26" t="s">
        <v>13138</v>
      </c>
      <c r="J9449" s="26" t="s">
        <v>39724</v>
      </c>
      <c r="K9449" s="26" t="s">
        <v>9582</v>
      </c>
      <c r="L9449" s="26" t="s">
        <v>39725</v>
      </c>
      <c r="M9449" s="26">
        <v>380373435393</v>
      </c>
      <c r="N9449" s="26">
        <v>7321087904</v>
      </c>
    </row>
    <row r="9450" spans="1:14">
      <c r="A9450" s="26" t="s">
        <v>2982</v>
      </c>
      <c r="B9450" s="26" t="s">
        <v>2983</v>
      </c>
      <c r="C9450" s="26">
        <v>37643758</v>
      </c>
      <c r="D9450" s="26" t="s">
        <v>24</v>
      </c>
      <c r="E9450" s="26" t="s">
        <v>39726</v>
      </c>
      <c r="F9450" s="26" t="s">
        <v>39727</v>
      </c>
      <c r="G9450" s="26" t="s">
        <v>9579</v>
      </c>
      <c r="H9450" s="26" t="s">
        <v>258</v>
      </c>
      <c r="I9450" s="26" t="s">
        <v>14964</v>
      </c>
      <c r="J9450" s="26" t="s">
        <v>522</v>
      </c>
      <c r="K9450" s="26" t="s">
        <v>9582</v>
      </c>
      <c r="L9450" s="26" t="s">
        <v>39728</v>
      </c>
      <c r="M9450" s="26">
        <v>380626631537</v>
      </c>
      <c r="N9450" s="26">
        <v>724285503</v>
      </c>
    </row>
    <row r="9451" spans="1:14">
      <c r="A9451" s="26" t="s">
        <v>8226</v>
      </c>
      <c r="B9451" s="26" t="s">
        <v>8227</v>
      </c>
      <c r="C9451" s="26">
        <v>31941614</v>
      </c>
      <c r="D9451" s="26" t="s">
        <v>780</v>
      </c>
      <c r="E9451" s="26" t="s">
        <v>39729</v>
      </c>
      <c r="F9451" s="26" t="s">
        <v>39730</v>
      </c>
      <c r="G9451" s="26" t="s">
        <v>9601</v>
      </c>
      <c r="H9451" s="26" t="s">
        <v>1122</v>
      </c>
      <c r="J9451" s="26" t="s">
        <v>8039</v>
      </c>
      <c r="K9451" s="26" t="s">
        <v>9597</v>
      </c>
      <c r="L9451" s="26" t="s">
        <v>39731</v>
      </c>
      <c r="M9451" s="26">
        <v>380577251947</v>
      </c>
      <c r="N9451" s="26">
        <v>6310100000</v>
      </c>
    </row>
    <row r="9452" spans="1:14">
      <c r="A9452" s="26" t="s">
        <v>3303</v>
      </c>
      <c r="B9452" s="26" t="s">
        <v>3304</v>
      </c>
      <c r="C9452" s="26">
        <v>40475812</v>
      </c>
      <c r="D9452" s="26" t="s">
        <v>780</v>
      </c>
      <c r="E9452" s="26" t="s">
        <v>39732</v>
      </c>
      <c r="F9452" s="26" t="s">
        <v>39733</v>
      </c>
      <c r="G9452" s="26" t="s">
        <v>9601</v>
      </c>
      <c r="H9452" s="26" t="s">
        <v>375</v>
      </c>
      <c r="I9452" s="26" t="s">
        <v>18665</v>
      </c>
      <c r="J9452" s="26" t="s">
        <v>39734</v>
      </c>
      <c r="K9452" s="26" t="s">
        <v>9582</v>
      </c>
      <c r="L9452" s="26" t="s">
        <v>39735</v>
      </c>
      <c r="M9452" s="26">
        <v>380963298806</v>
      </c>
      <c r="N9452" s="26">
        <v>1822380901</v>
      </c>
    </row>
    <row r="9453" spans="1:14">
      <c r="A9453" s="26" t="s">
        <v>1839</v>
      </c>
      <c r="B9453" s="26" t="s">
        <v>1840</v>
      </c>
      <c r="C9453" s="26">
        <v>37133248</v>
      </c>
      <c r="D9453" s="26" t="s">
        <v>24</v>
      </c>
      <c r="E9453" s="26" t="s">
        <v>39736</v>
      </c>
      <c r="F9453" s="26" t="s">
        <v>39737</v>
      </c>
      <c r="G9453" s="26" t="s">
        <v>9586</v>
      </c>
      <c r="H9453" s="26" t="s">
        <v>27</v>
      </c>
      <c r="I9453" s="26" t="s">
        <v>11177</v>
      </c>
      <c r="J9453" s="26" t="s">
        <v>39738</v>
      </c>
      <c r="K9453" s="26" t="s">
        <v>9582</v>
      </c>
      <c r="L9453" s="26" t="s">
        <v>39739</v>
      </c>
      <c r="M9453" s="26">
        <v>380978642013</v>
      </c>
      <c r="N9453" s="26">
        <v>523183001</v>
      </c>
    </row>
    <row r="9454" spans="1:14">
      <c r="A9454" s="26" t="s">
        <v>9147</v>
      </c>
      <c r="B9454" s="26" t="s">
        <v>9148</v>
      </c>
      <c r="C9454" s="26">
        <v>38462935</v>
      </c>
      <c r="D9454" s="26" t="s">
        <v>24</v>
      </c>
      <c r="E9454" s="26" t="s">
        <v>39740</v>
      </c>
      <c r="F9454" s="26" t="s">
        <v>39741</v>
      </c>
      <c r="G9454" s="26" t="s">
        <v>9579</v>
      </c>
      <c r="H9454" s="26" t="s">
        <v>1490</v>
      </c>
      <c r="I9454" s="26" t="s">
        <v>10369</v>
      </c>
      <c r="J9454" s="26" t="s">
        <v>13017</v>
      </c>
      <c r="K9454" s="26" t="s">
        <v>9582</v>
      </c>
      <c r="L9454" s="26" t="s">
        <v>13018</v>
      </c>
      <c r="M9454" s="26">
        <v>380977810130</v>
      </c>
      <c r="N9454" s="26">
        <v>123580101</v>
      </c>
    </row>
    <row r="9455" spans="1:14">
      <c r="A9455" s="26" t="s">
        <v>8030</v>
      </c>
      <c r="B9455" s="26" t="s">
        <v>8031</v>
      </c>
      <c r="C9455" s="26">
        <v>38602768</v>
      </c>
      <c r="D9455" s="26" t="s">
        <v>24</v>
      </c>
      <c r="E9455" s="26" t="s">
        <v>39742</v>
      </c>
      <c r="F9455" s="26" t="s">
        <v>39743</v>
      </c>
      <c r="G9455" s="26" t="s">
        <v>9586</v>
      </c>
      <c r="H9455" s="26" t="s">
        <v>1122</v>
      </c>
      <c r="I9455" s="26" t="s">
        <v>11395</v>
      </c>
      <c r="J9455" s="26" t="s">
        <v>1254</v>
      </c>
      <c r="K9455" s="26" t="s">
        <v>9582</v>
      </c>
      <c r="L9455" s="26" t="s">
        <v>39744</v>
      </c>
      <c r="M9455" s="26">
        <v>380574051103</v>
      </c>
      <c r="N9455" s="26">
        <v>6324285501</v>
      </c>
    </row>
    <row r="9456" spans="1:14">
      <c r="A9456" s="26" t="s">
        <v>5825</v>
      </c>
      <c r="B9456" s="26" t="s">
        <v>5826</v>
      </c>
      <c r="C9456" s="26">
        <v>25680639</v>
      </c>
      <c r="D9456" s="26" t="s">
        <v>780</v>
      </c>
      <c r="E9456" s="26" t="s">
        <v>39745</v>
      </c>
      <c r="F9456" s="26" t="s">
        <v>39746</v>
      </c>
      <c r="G9456" s="26" t="s">
        <v>9601</v>
      </c>
      <c r="H9456" s="26" t="s">
        <v>799</v>
      </c>
      <c r="J9456" s="26" t="s">
        <v>800</v>
      </c>
      <c r="K9456" s="26" t="s">
        <v>9597</v>
      </c>
      <c r="L9456" s="26" t="s">
        <v>39747</v>
      </c>
      <c r="M9456" s="26">
        <v>380445283325</v>
      </c>
      <c r="N9456" s="26">
        <v>4822784009</v>
      </c>
    </row>
    <row r="9457" spans="1:14">
      <c r="A9457" s="26" t="s">
        <v>5192</v>
      </c>
      <c r="B9457" s="26" t="s">
        <v>5193</v>
      </c>
      <c r="C9457" s="26">
        <v>1997679</v>
      </c>
      <c r="D9457" s="26" t="s">
        <v>780</v>
      </c>
      <c r="E9457" s="26" t="s">
        <v>39748</v>
      </c>
      <c r="F9457" s="26" t="s">
        <v>13854</v>
      </c>
      <c r="G9457" s="26" t="s">
        <v>9601</v>
      </c>
      <c r="H9457" s="26" t="s">
        <v>735</v>
      </c>
      <c r="J9457" s="26" t="s">
        <v>740</v>
      </c>
      <c r="K9457" s="26" t="s">
        <v>9597</v>
      </c>
      <c r="L9457" s="26" t="s">
        <v>39749</v>
      </c>
      <c r="M9457" s="26">
        <v>380222385669</v>
      </c>
      <c r="N9457" s="26">
        <v>1221881203</v>
      </c>
    </row>
    <row r="9458" spans="1:14">
      <c r="A9458" s="26" t="s">
        <v>4541</v>
      </c>
      <c r="B9458" s="26" t="s">
        <v>4542</v>
      </c>
      <c r="C9458" s="26">
        <v>38036489</v>
      </c>
      <c r="D9458" s="26" t="s">
        <v>24</v>
      </c>
      <c r="E9458" s="26" t="s">
        <v>39750</v>
      </c>
      <c r="F9458" s="26" t="s">
        <v>39751</v>
      </c>
      <c r="G9458" s="26" t="s">
        <v>9586</v>
      </c>
      <c r="H9458" s="26" t="s">
        <v>576</v>
      </c>
      <c r="I9458" s="26" t="s">
        <v>19988</v>
      </c>
      <c r="J9458" s="26" t="s">
        <v>39752</v>
      </c>
      <c r="K9458" s="26" t="s">
        <v>9582</v>
      </c>
      <c r="L9458" s="26" t="s">
        <v>39753</v>
      </c>
      <c r="M9458" s="26">
        <v>380456547347</v>
      </c>
      <c r="N9458" s="26">
        <v>1823155129</v>
      </c>
    </row>
    <row r="9459" spans="1:14">
      <c r="A9459" s="26" t="s">
        <v>4150</v>
      </c>
      <c r="B9459" s="26" t="s">
        <v>4151</v>
      </c>
      <c r="C9459" s="26">
        <v>25596594</v>
      </c>
      <c r="D9459" s="26" t="s">
        <v>780</v>
      </c>
      <c r="E9459" s="26" t="s">
        <v>39754</v>
      </c>
      <c r="F9459" s="26" t="s">
        <v>39755</v>
      </c>
      <c r="G9459" s="26" t="s">
        <v>9601</v>
      </c>
      <c r="H9459" s="26" t="s">
        <v>506</v>
      </c>
      <c r="J9459" s="26" t="s">
        <v>537</v>
      </c>
      <c r="K9459" s="26" t="s">
        <v>9597</v>
      </c>
      <c r="L9459" s="26" t="s">
        <v>39756</v>
      </c>
      <c r="M9459" s="26">
        <v>761341268835</v>
      </c>
      <c r="N9459" s="26">
        <v>2610600000</v>
      </c>
    </row>
    <row r="9460" spans="1:14">
      <c r="A9460" s="26" t="s">
        <v>5199</v>
      </c>
      <c r="B9460" s="26" t="s">
        <v>5200</v>
      </c>
      <c r="C9460" s="26">
        <v>36417058</v>
      </c>
      <c r="D9460" s="26" t="s">
        <v>24</v>
      </c>
      <c r="E9460" s="26" t="s">
        <v>39757</v>
      </c>
      <c r="F9460" s="26" t="s">
        <v>38352</v>
      </c>
      <c r="G9460" s="26" t="s">
        <v>9586</v>
      </c>
      <c r="H9460" s="26" t="s">
        <v>735</v>
      </c>
      <c r="J9460" s="26" t="s">
        <v>740</v>
      </c>
      <c r="K9460" s="26" t="s">
        <v>9597</v>
      </c>
      <c r="L9460" s="26" t="s">
        <v>39758</v>
      </c>
      <c r="M9460" s="26">
        <v>761275908000</v>
      </c>
      <c r="N9460" s="26">
        <v>1221881203</v>
      </c>
    </row>
    <row r="9461" spans="1:14">
      <c r="A9461" s="26" t="s">
        <v>3954</v>
      </c>
      <c r="B9461" s="26" t="s">
        <v>3955</v>
      </c>
      <c r="C9461" s="26">
        <v>1993351</v>
      </c>
      <c r="D9461" s="26" t="s">
        <v>780</v>
      </c>
      <c r="E9461" s="26" t="s">
        <v>39759</v>
      </c>
      <c r="F9461" s="26" t="s">
        <v>39760</v>
      </c>
      <c r="G9461" s="26" t="s">
        <v>9601</v>
      </c>
      <c r="H9461" s="26" t="s">
        <v>506</v>
      </c>
      <c r="J9461" s="26" t="s">
        <v>507</v>
      </c>
      <c r="K9461" s="26" t="s">
        <v>9606</v>
      </c>
      <c r="L9461" s="26" t="s">
        <v>29507</v>
      </c>
      <c r="M9461" s="26">
        <v>380347121228</v>
      </c>
      <c r="N9461" s="26">
        <v>2620455100</v>
      </c>
    </row>
    <row r="9462" spans="1:14">
      <c r="A9462" s="26" t="s">
        <v>8008</v>
      </c>
      <c r="B9462" s="26" t="s">
        <v>8009</v>
      </c>
      <c r="C9462" s="26">
        <v>38892286</v>
      </c>
      <c r="D9462" s="26" t="s">
        <v>24</v>
      </c>
      <c r="E9462" s="26" t="s">
        <v>39761</v>
      </c>
      <c r="F9462" s="26" t="s">
        <v>12410</v>
      </c>
      <c r="G9462" s="26" t="s">
        <v>9586</v>
      </c>
      <c r="H9462" s="26" t="s">
        <v>1122</v>
      </c>
      <c r="J9462" s="26" t="s">
        <v>1230</v>
      </c>
      <c r="K9462" s="26" t="s">
        <v>9597</v>
      </c>
      <c r="L9462" s="26" t="s">
        <v>24802</v>
      </c>
      <c r="M9462" s="26">
        <v>761238578407</v>
      </c>
      <c r="N9462" s="26">
        <v>1414447100</v>
      </c>
    </row>
    <row r="9463" spans="1:14">
      <c r="A9463" s="26" t="s">
        <v>2882</v>
      </c>
      <c r="B9463" s="26" t="s">
        <v>2883</v>
      </c>
      <c r="C9463" s="26">
        <v>38140277</v>
      </c>
      <c r="D9463" s="26" t="s">
        <v>780</v>
      </c>
      <c r="E9463" s="26" t="s">
        <v>39762</v>
      </c>
      <c r="F9463" s="26" t="s">
        <v>39763</v>
      </c>
      <c r="G9463" s="26" t="s">
        <v>9601</v>
      </c>
      <c r="H9463" s="26" t="s">
        <v>258</v>
      </c>
      <c r="I9463" s="26" t="s">
        <v>12995</v>
      </c>
      <c r="J9463" s="26" t="s">
        <v>271</v>
      </c>
      <c r="K9463" s="26" t="s">
        <v>9597</v>
      </c>
      <c r="L9463" s="26" t="s">
        <v>39764</v>
      </c>
      <c r="M9463" s="26">
        <v>380992116718</v>
      </c>
      <c r="N9463" s="26">
        <v>1421510100</v>
      </c>
    </row>
    <row r="9464" spans="1:14">
      <c r="A9464" s="26" t="s">
        <v>3465</v>
      </c>
      <c r="B9464" s="26" t="s">
        <v>3466</v>
      </c>
      <c r="C9464" s="26">
        <v>38182296</v>
      </c>
      <c r="D9464" s="26" t="s">
        <v>24</v>
      </c>
      <c r="E9464" s="26" t="s">
        <v>39765</v>
      </c>
      <c r="F9464" s="26" t="s">
        <v>39766</v>
      </c>
      <c r="G9464" s="26" t="s">
        <v>9586</v>
      </c>
      <c r="H9464" s="26" t="s">
        <v>392</v>
      </c>
      <c r="I9464" s="26" t="s">
        <v>10280</v>
      </c>
      <c r="J9464" s="26" t="s">
        <v>39767</v>
      </c>
      <c r="K9464" s="26" t="s">
        <v>9582</v>
      </c>
      <c r="L9464" s="26" t="s">
        <v>39768</v>
      </c>
      <c r="M9464" s="26">
        <v>380683784935</v>
      </c>
      <c r="N9464" s="26">
        <v>2123687501</v>
      </c>
    </row>
    <row r="9465" spans="1:14">
      <c r="A9465" s="26" t="s">
        <v>2991</v>
      </c>
      <c r="B9465" s="26" t="s">
        <v>2992</v>
      </c>
      <c r="C9465" s="26">
        <v>37791248</v>
      </c>
      <c r="D9465" s="26" t="s">
        <v>24</v>
      </c>
      <c r="E9465" s="26" t="s">
        <v>39769</v>
      </c>
      <c r="F9465" s="26" t="s">
        <v>39770</v>
      </c>
      <c r="G9465" s="26" t="s">
        <v>9586</v>
      </c>
      <c r="H9465" s="26" t="s">
        <v>258</v>
      </c>
      <c r="J9465" s="26" t="s">
        <v>39771</v>
      </c>
      <c r="K9465" s="26" t="s">
        <v>9597</v>
      </c>
      <c r="L9465" s="26" t="s">
        <v>39772</v>
      </c>
      <c r="M9465" s="26">
        <v>380997287042</v>
      </c>
      <c r="N9465" s="26">
        <v>1413870900</v>
      </c>
    </row>
    <row r="9466" spans="1:14">
      <c r="A9466" s="26" t="s">
        <v>2200</v>
      </c>
      <c r="B9466" s="26" t="s">
        <v>2201</v>
      </c>
      <c r="C9466" s="26">
        <v>37677106</v>
      </c>
      <c r="D9466" s="26" t="s">
        <v>24</v>
      </c>
      <c r="E9466" s="26" t="s">
        <v>39773</v>
      </c>
      <c r="F9466" s="26" t="s">
        <v>39774</v>
      </c>
      <c r="G9466" s="26" t="s">
        <v>9579</v>
      </c>
      <c r="H9466" s="26" t="s">
        <v>133</v>
      </c>
      <c r="I9466" s="26" t="s">
        <v>9917</v>
      </c>
      <c r="J9466" s="26" t="s">
        <v>39775</v>
      </c>
      <c r="K9466" s="26" t="s">
        <v>9582</v>
      </c>
      <c r="L9466" s="26" t="s">
        <v>39776</v>
      </c>
      <c r="M9466" s="26">
        <v>761929013586</v>
      </c>
      <c r="N9466" s="26">
        <v>1221086601</v>
      </c>
    </row>
    <row r="9467" spans="1:14">
      <c r="A9467" s="26" t="s">
        <v>6569</v>
      </c>
      <c r="B9467" s="26" t="s">
        <v>6570</v>
      </c>
      <c r="C9467" s="26">
        <v>38396564</v>
      </c>
      <c r="D9467" s="26" t="s">
        <v>24</v>
      </c>
      <c r="E9467" s="26" t="s">
        <v>39777</v>
      </c>
      <c r="F9467" s="26" t="s">
        <v>39778</v>
      </c>
      <c r="G9467" s="26" t="s">
        <v>9586</v>
      </c>
      <c r="H9467" s="26" t="s">
        <v>949</v>
      </c>
      <c r="I9467" s="26" t="s">
        <v>10130</v>
      </c>
      <c r="J9467" s="26" t="s">
        <v>33983</v>
      </c>
      <c r="K9467" s="26" t="s">
        <v>9582</v>
      </c>
      <c r="L9467" s="26" t="s">
        <v>39779</v>
      </c>
      <c r="M9467" s="26">
        <v>380958819691</v>
      </c>
      <c r="N9467" s="26">
        <v>2322755401</v>
      </c>
    </row>
    <row r="9468" spans="1:14">
      <c r="A9468" s="26" t="s">
        <v>3560</v>
      </c>
      <c r="B9468" s="26" t="s">
        <v>3561</v>
      </c>
      <c r="C9468" s="26">
        <v>39048956</v>
      </c>
      <c r="D9468" s="26" t="s">
        <v>24</v>
      </c>
      <c r="E9468" s="26" t="s">
        <v>39780</v>
      </c>
      <c r="F9468" s="26" t="s">
        <v>39781</v>
      </c>
      <c r="G9468" s="26" t="s">
        <v>9579</v>
      </c>
      <c r="H9468" s="26" t="s">
        <v>392</v>
      </c>
      <c r="I9468" s="26" t="s">
        <v>10620</v>
      </c>
      <c r="J9468" s="26" t="s">
        <v>254</v>
      </c>
      <c r="K9468" s="26" t="s">
        <v>9582</v>
      </c>
      <c r="L9468" s="26" t="s">
        <v>39782</v>
      </c>
      <c r="M9468" s="26">
        <v>380689973474</v>
      </c>
      <c r="N9468" s="26">
        <v>123182004</v>
      </c>
    </row>
    <row r="9469" spans="1:14">
      <c r="A9469" s="26" t="s">
        <v>1688</v>
      </c>
      <c r="B9469" s="26" t="s">
        <v>1689</v>
      </c>
      <c r="C9469" s="26">
        <v>36886375</v>
      </c>
      <c r="D9469" s="26" t="s">
        <v>24</v>
      </c>
      <c r="E9469" s="26" t="s">
        <v>39783</v>
      </c>
      <c r="F9469" s="26" t="s">
        <v>39784</v>
      </c>
      <c r="G9469" s="26" t="s">
        <v>9591</v>
      </c>
      <c r="H9469" s="26" t="s">
        <v>27</v>
      </c>
      <c r="J9469" s="26" t="s">
        <v>36</v>
      </c>
      <c r="K9469" s="26" t="s">
        <v>9597</v>
      </c>
      <c r="L9469" s="26" t="s">
        <v>39785</v>
      </c>
      <c r="M9469" s="26">
        <v>380675074923</v>
      </c>
      <c r="N9469" s="26">
        <v>510100000</v>
      </c>
    </row>
    <row r="9470" spans="1:14">
      <c r="A9470" s="26" t="s">
        <v>2245</v>
      </c>
      <c r="B9470" s="26" t="s">
        <v>2246</v>
      </c>
      <c r="C9470" s="26">
        <v>1985475</v>
      </c>
      <c r="D9470" s="26" t="s">
        <v>780</v>
      </c>
      <c r="E9470" s="26" t="s">
        <v>39786</v>
      </c>
      <c r="F9470" s="26" t="s">
        <v>24821</v>
      </c>
      <c r="G9470" s="26" t="s">
        <v>9601</v>
      </c>
      <c r="H9470" s="26" t="s">
        <v>133</v>
      </c>
      <c r="J9470" s="26" t="s">
        <v>146</v>
      </c>
      <c r="K9470" s="26" t="s">
        <v>9597</v>
      </c>
      <c r="L9470" s="26" t="s">
        <v>39787</v>
      </c>
      <c r="M9470" s="26">
        <v>380567855334</v>
      </c>
      <c r="N9470" s="26">
        <v>1210100000</v>
      </c>
    </row>
    <row r="9471" spans="1:14">
      <c r="A9471" s="26" t="s">
        <v>7913</v>
      </c>
      <c r="B9471" s="26" t="s">
        <v>7914</v>
      </c>
      <c r="C9471" s="26">
        <v>38897677</v>
      </c>
      <c r="D9471" s="26" t="s">
        <v>24</v>
      </c>
      <c r="E9471" s="26" t="s">
        <v>39788</v>
      </c>
      <c r="F9471" s="26" t="s">
        <v>39789</v>
      </c>
      <c r="G9471" s="26" t="s">
        <v>9586</v>
      </c>
      <c r="H9471" s="26" t="s">
        <v>1122</v>
      </c>
      <c r="I9471" s="26" t="s">
        <v>9887</v>
      </c>
      <c r="J9471" s="26" t="s">
        <v>30742</v>
      </c>
      <c r="K9471" s="26" t="s">
        <v>9582</v>
      </c>
      <c r="L9471" s="26" t="s">
        <v>30743</v>
      </c>
      <c r="M9471" s="26">
        <v>380574776552</v>
      </c>
      <c r="N9471" s="26">
        <v>6321787001</v>
      </c>
    </row>
    <row r="9472" spans="1:14">
      <c r="A9472" s="26" t="s">
        <v>5498</v>
      </c>
      <c r="B9472" s="26" t="s">
        <v>5499</v>
      </c>
      <c r="C9472" s="26">
        <v>38945065</v>
      </c>
      <c r="D9472" s="26" t="s">
        <v>24</v>
      </c>
      <c r="E9472" s="26" t="s">
        <v>39790</v>
      </c>
      <c r="F9472" s="26" t="s">
        <v>39791</v>
      </c>
      <c r="G9472" s="26" t="s">
        <v>9586</v>
      </c>
      <c r="H9472" s="26" t="s">
        <v>799</v>
      </c>
      <c r="J9472" s="26" t="s">
        <v>800</v>
      </c>
      <c r="K9472" s="26" t="s">
        <v>9597</v>
      </c>
      <c r="L9472" s="26" t="s">
        <v>27385</v>
      </c>
      <c r="M9472" s="26">
        <v>380442503418</v>
      </c>
      <c r="N9472" s="26">
        <v>4822784009</v>
      </c>
    </row>
    <row r="9473" spans="1:14">
      <c r="A9473" s="26" t="s">
        <v>6871</v>
      </c>
      <c r="B9473" s="26" t="s">
        <v>6872</v>
      </c>
      <c r="C9473" s="26">
        <v>38522213</v>
      </c>
      <c r="D9473" s="26" t="s">
        <v>24</v>
      </c>
      <c r="E9473" s="26" t="s">
        <v>39792</v>
      </c>
      <c r="F9473" s="26" t="s">
        <v>39793</v>
      </c>
      <c r="G9473" s="26" t="s">
        <v>9586</v>
      </c>
      <c r="H9473" s="26" t="s">
        <v>949</v>
      </c>
      <c r="I9473" s="26" t="s">
        <v>12172</v>
      </c>
      <c r="J9473" s="26" t="s">
        <v>39794</v>
      </c>
      <c r="K9473" s="26" t="s">
        <v>9582</v>
      </c>
      <c r="L9473" s="26" t="s">
        <v>39795</v>
      </c>
      <c r="M9473" s="26">
        <v>380534195260</v>
      </c>
      <c r="N9473" s="26">
        <v>5324585101</v>
      </c>
    </row>
    <row r="9474" spans="1:14">
      <c r="A9474" s="26" t="s">
        <v>6133</v>
      </c>
      <c r="B9474" s="26" t="s">
        <v>6134</v>
      </c>
      <c r="C9474" s="26">
        <v>1998667</v>
      </c>
      <c r="D9474" s="26" t="s">
        <v>780</v>
      </c>
      <c r="E9474" s="26" t="s">
        <v>39796</v>
      </c>
      <c r="F9474" s="26" t="s">
        <v>9958</v>
      </c>
      <c r="G9474" s="26" t="s">
        <v>9601</v>
      </c>
      <c r="H9474" s="26" t="s">
        <v>885</v>
      </c>
      <c r="J9474" s="26" t="s">
        <v>894</v>
      </c>
      <c r="K9474" s="26" t="s">
        <v>9597</v>
      </c>
      <c r="L9474" s="26" t="s">
        <v>39797</v>
      </c>
      <c r="M9474" s="26">
        <v>380973697709</v>
      </c>
      <c r="N9474" s="26">
        <v>5110300000</v>
      </c>
    </row>
    <row r="9475" spans="1:14">
      <c r="A9475" s="26" t="s">
        <v>3432</v>
      </c>
      <c r="B9475" s="26" t="s">
        <v>3433</v>
      </c>
      <c r="C9475" s="26">
        <v>1992831</v>
      </c>
      <c r="D9475" s="26" t="s">
        <v>780</v>
      </c>
      <c r="E9475" s="26" t="s">
        <v>39798</v>
      </c>
      <c r="F9475" s="26" t="s">
        <v>9787</v>
      </c>
      <c r="G9475" s="26" t="s">
        <v>9601</v>
      </c>
      <c r="H9475" s="26" t="s">
        <v>392</v>
      </c>
      <c r="J9475" s="26" t="s">
        <v>11322</v>
      </c>
      <c r="K9475" s="26" t="s">
        <v>9597</v>
      </c>
      <c r="L9475" s="26" t="s">
        <v>39799</v>
      </c>
      <c r="M9475" s="26">
        <v>380313155028</v>
      </c>
      <c r="N9475" s="26" t="e">
        <v>#N/A</v>
      </c>
    </row>
    <row r="9476" spans="1:14">
      <c r="A9476" s="26" t="s">
        <v>6533</v>
      </c>
      <c r="B9476" s="26" t="s">
        <v>6140</v>
      </c>
      <c r="C9476" s="26">
        <v>38617509</v>
      </c>
      <c r="D9476" s="26" t="s">
        <v>24</v>
      </c>
      <c r="E9476" s="26" t="s">
        <v>39800</v>
      </c>
      <c r="F9476" s="26" t="s">
        <v>39801</v>
      </c>
      <c r="G9476" s="26" t="s">
        <v>9591</v>
      </c>
      <c r="H9476" s="26" t="s">
        <v>885</v>
      </c>
      <c r="I9476" s="26" t="s">
        <v>11807</v>
      </c>
      <c r="J9476" s="26" t="s">
        <v>32260</v>
      </c>
      <c r="K9476" s="26" t="s">
        <v>9582</v>
      </c>
      <c r="L9476" s="26" t="s">
        <v>39802</v>
      </c>
      <c r="M9476" s="26">
        <v>380680479611</v>
      </c>
      <c r="N9476" s="26">
        <v>3520386201</v>
      </c>
    </row>
    <row r="9477" spans="1:14">
      <c r="A9477" s="26" t="s">
        <v>3419</v>
      </c>
      <c r="B9477" s="26" t="s">
        <v>3420</v>
      </c>
      <c r="C9477" s="26">
        <v>38466285</v>
      </c>
      <c r="D9477" s="26" t="s">
        <v>24</v>
      </c>
      <c r="E9477" s="26" t="s">
        <v>39803</v>
      </c>
      <c r="F9477" s="26" t="s">
        <v>39804</v>
      </c>
      <c r="G9477" s="26" t="s">
        <v>9579</v>
      </c>
      <c r="H9477" s="26" t="s">
        <v>392</v>
      </c>
      <c r="I9477" s="26" t="s">
        <v>10064</v>
      </c>
      <c r="J9477" s="26" t="s">
        <v>39805</v>
      </c>
      <c r="K9477" s="26" t="s">
        <v>9582</v>
      </c>
      <c r="L9477" s="26" t="s">
        <v>39806</v>
      </c>
      <c r="M9477" s="26">
        <v>380661185143</v>
      </c>
      <c r="N9477" s="26">
        <v>2121585001</v>
      </c>
    </row>
    <row r="9478" spans="1:14">
      <c r="A9478" s="26" t="s">
        <v>8130</v>
      </c>
      <c r="B9478" s="26" t="s">
        <v>8131</v>
      </c>
      <c r="C9478" s="26">
        <v>3293853</v>
      </c>
      <c r="D9478" s="26" t="s">
        <v>780</v>
      </c>
      <c r="E9478" s="26" t="s">
        <v>39807</v>
      </c>
      <c r="F9478" s="26" t="s">
        <v>39808</v>
      </c>
      <c r="G9478" s="26" t="s">
        <v>9601</v>
      </c>
      <c r="H9478" s="26" t="s">
        <v>1122</v>
      </c>
      <c r="J9478" s="26" t="s">
        <v>8039</v>
      </c>
      <c r="K9478" s="26" t="s">
        <v>9597</v>
      </c>
      <c r="L9478" s="26" t="s">
        <v>39809</v>
      </c>
      <c r="M9478" s="26">
        <v>380577251112</v>
      </c>
      <c r="N9478" s="26">
        <v>6310100000</v>
      </c>
    </row>
    <row r="9479" spans="1:14">
      <c r="A9479" s="26" t="s">
        <v>4527</v>
      </c>
      <c r="B9479" s="26" t="s">
        <v>4528</v>
      </c>
      <c r="C9479" s="26">
        <v>38230449</v>
      </c>
      <c r="D9479" s="26" t="s">
        <v>24</v>
      </c>
      <c r="E9479" s="26" t="s">
        <v>39810</v>
      </c>
      <c r="F9479" s="26" t="s">
        <v>39811</v>
      </c>
      <c r="G9479" s="26" t="s">
        <v>9586</v>
      </c>
      <c r="H9479" s="26" t="s">
        <v>576</v>
      </c>
      <c r="I9479" s="26" t="s">
        <v>11612</v>
      </c>
      <c r="J9479" s="26" t="s">
        <v>39812</v>
      </c>
      <c r="K9479" s="26" t="s">
        <v>9582</v>
      </c>
      <c r="L9479" s="26" t="s">
        <v>39813</v>
      </c>
      <c r="M9479" s="26">
        <v>380966259359</v>
      </c>
      <c r="N9479" s="26">
        <v>3221884402</v>
      </c>
    </row>
    <row r="9480" spans="1:14">
      <c r="A9480" s="26" t="s">
        <v>5720</v>
      </c>
      <c r="B9480" s="26" t="s">
        <v>5721</v>
      </c>
      <c r="C9480" s="26">
        <v>42376659</v>
      </c>
      <c r="D9480" s="26" t="s">
        <v>780</v>
      </c>
      <c r="E9480" s="26" t="s">
        <v>39814</v>
      </c>
      <c r="F9480" s="26" t="s">
        <v>39815</v>
      </c>
      <c r="G9480" s="26" t="s">
        <v>9601</v>
      </c>
      <c r="H9480" s="26" t="s">
        <v>799</v>
      </c>
      <c r="J9480" s="26" t="s">
        <v>800</v>
      </c>
      <c r="K9480" s="26" t="s">
        <v>9597</v>
      </c>
      <c r="L9480" s="26" t="s">
        <v>39816</v>
      </c>
      <c r="M9480" s="26">
        <v>380444860759</v>
      </c>
      <c r="N9480" s="26">
        <v>4822784009</v>
      </c>
    </row>
    <row r="9481" spans="1:14">
      <c r="A9481" s="26" t="s">
        <v>4181</v>
      </c>
      <c r="B9481" s="26" t="s">
        <v>4182</v>
      </c>
      <c r="C9481" s="26" t="s">
        <v>1604</v>
      </c>
      <c r="D9481" s="26" t="s">
        <v>24</v>
      </c>
      <c r="E9481" s="26" t="s">
        <v>39817</v>
      </c>
      <c r="F9481" s="26" t="s">
        <v>39818</v>
      </c>
      <c r="G9481" s="26" t="s">
        <v>9586</v>
      </c>
      <c r="H9481" s="26" t="s">
        <v>506</v>
      </c>
      <c r="I9481" s="26" t="s">
        <v>18195</v>
      </c>
      <c r="J9481" s="26" t="s">
        <v>552</v>
      </c>
      <c r="K9481" s="26" t="s">
        <v>9597</v>
      </c>
      <c r="L9481" s="26" t="s">
        <v>39819</v>
      </c>
      <c r="M9481" s="26">
        <v>380987168682</v>
      </c>
      <c r="N9481" s="26">
        <v>2624010100</v>
      </c>
    </row>
    <row r="9482" spans="1:14">
      <c r="A9482" s="26" t="s">
        <v>2046</v>
      </c>
      <c r="B9482" s="26" t="s">
        <v>2047</v>
      </c>
      <c r="C9482" s="26">
        <v>25787627</v>
      </c>
      <c r="D9482" s="26" t="s">
        <v>24</v>
      </c>
      <c r="E9482" s="26" t="s">
        <v>39820</v>
      </c>
      <c r="F9482" s="26" t="s">
        <v>24477</v>
      </c>
      <c r="G9482" s="26" t="s">
        <v>9586</v>
      </c>
      <c r="H9482" s="26" t="s">
        <v>103</v>
      </c>
      <c r="J9482" s="26" t="s">
        <v>116</v>
      </c>
      <c r="K9482" s="26" t="s">
        <v>9597</v>
      </c>
      <c r="L9482" s="26" t="s">
        <v>36107</v>
      </c>
      <c r="M9482" s="26">
        <v>380332251301</v>
      </c>
      <c r="N9482" s="26">
        <v>710100000</v>
      </c>
    </row>
    <row r="9483" spans="1:14">
      <c r="A9483" s="26" t="s">
        <v>6122</v>
      </c>
      <c r="B9483" s="26" t="s">
        <v>6123</v>
      </c>
      <c r="C9483" s="26">
        <v>38822156</v>
      </c>
      <c r="D9483" s="26" t="s">
        <v>24</v>
      </c>
      <c r="E9483" s="26" t="s">
        <v>39821</v>
      </c>
      <c r="F9483" s="26" t="s">
        <v>39822</v>
      </c>
      <c r="G9483" s="26" t="s">
        <v>9586</v>
      </c>
      <c r="H9483" s="26" t="s">
        <v>885</v>
      </c>
      <c r="I9483" s="26" t="s">
        <v>10801</v>
      </c>
      <c r="J9483" s="26" t="s">
        <v>39823</v>
      </c>
      <c r="K9483" s="26" t="s">
        <v>9606</v>
      </c>
      <c r="L9483" s="26" t="s">
        <v>39824</v>
      </c>
      <c r="M9483" s="26">
        <v>380485695584</v>
      </c>
      <c r="N9483" s="26">
        <v>5121255600</v>
      </c>
    </row>
    <row r="9484" spans="1:14">
      <c r="A9484" s="26" t="s">
        <v>8871</v>
      </c>
      <c r="B9484" s="26" t="s">
        <v>8872</v>
      </c>
      <c r="C9484" s="26">
        <v>2005303</v>
      </c>
      <c r="D9484" s="26" t="s">
        <v>780</v>
      </c>
      <c r="E9484" s="26" t="s">
        <v>39825</v>
      </c>
      <c r="F9484" s="26" t="s">
        <v>39826</v>
      </c>
      <c r="G9484" s="26" t="s">
        <v>9601</v>
      </c>
      <c r="H9484" s="26" t="s">
        <v>1401</v>
      </c>
      <c r="J9484" s="26" t="s">
        <v>1422</v>
      </c>
      <c r="K9484" s="26" t="s">
        <v>9597</v>
      </c>
      <c r="L9484" s="26" t="s">
        <v>39827</v>
      </c>
      <c r="M9484" s="26">
        <v>380473752063</v>
      </c>
      <c r="N9484" s="26">
        <v>7110400000</v>
      </c>
    </row>
    <row r="9485" spans="1:14">
      <c r="A9485" s="26" t="s">
        <v>5650</v>
      </c>
      <c r="B9485" s="26" t="s">
        <v>5651</v>
      </c>
      <c r="C9485" s="26">
        <v>38960408</v>
      </c>
      <c r="D9485" s="26" t="s">
        <v>24</v>
      </c>
      <c r="E9485" s="26" t="s">
        <v>39828</v>
      </c>
      <c r="F9485" s="26" t="s">
        <v>39829</v>
      </c>
      <c r="G9485" s="26" t="s">
        <v>9586</v>
      </c>
      <c r="H9485" s="26" t="s">
        <v>799</v>
      </c>
      <c r="J9485" s="26" t="s">
        <v>800</v>
      </c>
      <c r="K9485" s="26" t="s">
        <v>9597</v>
      </c>
      <c r="L9485" s="26" t="s">
        <v>18452</v>
      </c>
      <c r="M9485" s="26">
        <v>760889952388</v>
      </c>
      <c r="N9485" s="26">
        <v>4822784009</v>
      </c>
    </row>
    <row r="9486" spans="1:14">
      <c r="A9486" s="26" t="s">
        <v>6849</v>
      </c>
      <c r="B9486" s="26" t="s">
        <v>6850</v>
      </c>
      <c r="C9486" s="26">
        <v>31248968</v>
      </c>
      <c r="D9486" s="26" t="s">
        <v>780</v>
      </c>
      <c r="E9486" s="26" t="s">
        <v>39830</v>
      </c>
      <c r="F9486" s="26" t="s">
        <v>39831</v>
      </c>
      <c r="G9486" s="26" t="s">
        <v>9601</v>
      </c>
      <c r="H9486" s="26" t="s">
        <v>949</v>
      </c>
      <c r="J9486" s="26" t="s">
        <v>977</v>
      </c>
      <c r="K9486" s="26" t="s">
        <v>9597</v>
      </c>
      <c r="L9486" s="26" t="s">
        <v>30517</v>
      </c>
      <c r="M9486" s="26">
        <v>380532637303</v>
      </c>
      <c r="N9486" s="26">
        <v>4424080504</v>
      </c>
    </row>
    <row r="9487" spans="1:14">
      <c r="A9487" s="26" t="s">
        <v>8615</v>
      </c>
      <c r="B9487" s="26" t="s">
        <v>8616</v>
      </c>
      <c r="C9487" s="26">
        <v>38550036</v>
      </c>
      <c r="D9487" s="26" t="s">
        <v>24</v>
      </c>
      <c r="E9487" s="26" t="s">
        <v>39832</v>
      </c>
      <c r="F9487" s="26" t="s">
        <v>39833</v>
      </c>
      <c r="G9487" s="26" t="s">
        <v>9586</v>
      </c>
      <c r="H9487" s="26" t="s">
        <v>1308</v>
      </c>
      <c r="I9487" s="26" t="s">
        <v>15638</v>
      </c>
      <c r="J9487" s="26" t="s">
        <v>39834</v>
      </c>
      <c r="K9487" s="26" t="s">
        <v>9582</v>
      </c>
      <c r="L9487" s="26" t="s">
        <v>39835</v>
      </c>
      <c r="M9487" s="26">
        <v>380680264226</v>
      </c>
      <c r="N9487" s="26">
        <v>6820683001</v>
      </c>
    </row>
    <row r="9488" spans="1:14">
      <c r="A9488" s="26" t="s">
        <v>5740</v>
      </c>
      <c r="B9488" s="26" t="s">
        <v>5741</v>
      </c>
      <c r="C9488" s="26">
        <v>5492278</v>
      </c>
      <c r="D9488" s="26" t="s">
        <v>780</v>
      </c>
      <c r="E9488" s="26" t="s">
        <v>39836</v>
      </c>
      <c r="F9488" s="26" t="s">
        <v>39837</v>
      </c>
      <c r="G9488" s="26" t="s">
        <v>9601</v>
      </c>
      <c r="H9488" s="26" t="s">
        <v>576</v>
      </c>
      <c r="I9488" s="26" t="s">
        <v>576</v>
      </c>
      <c r="J9488" s="26" t="s">
        <v>581</v>
      </c>
      <c r="K9488" s="26" t="s">
        <v>9597</v>
      </c>
      <c r="L9488" s="26" t="s">
        <v>39838</v>
      </c>
      <c r="M9488" s="26">
        <v>380456353433</v>
      </c>
      <c r="N9488" s="26">
        <v>2123681001</v>
      </c>
    </row>
    <row r="9489" spans="1:14">
      <c r="A9489" s="26" t="s">
        <v>3372</v>
      </c>
      <c r="B9489" s="26" t="s">
        <v>3373</v>
      </c>
      <c r="C9489" s="26">
        <v>41769166</v>
      </c>
      <c r="D9489" s="26" t="s">
        <v>24</v>
      </c>
      <c r="E9489" s="26" t="s">
        <v>39839</v>
      </c>
      <c r="F9489" s="26" t="s">
        <v>39840</v>
      </c>
      <c r="G9489" s="26" t="s">
        <v>9579</v>
      </c>
      <c r="H9489" s="26" t="s">
        <v>392</v>
      </c>
      <c r="I9489" s="26" t="s">
        <v>11040</v>
      </c>
      <c r="J9489" s="26" t="s">
        <v>408</v>
      </c>
      <c r="K9489" s="26" t="s">
        <v>9597</v>
      </c>
      <c r="L9489" s="26" t="s">
        <v>39841</v>
      </c>
      <c r="M9489" s="26">
        <v>380953955347</v>
      </c>
      <c r="N9489" s="26">
        <v>2121210100</v>
      </c>
    </row>
    <row r="9490" spans="1:14">
      <c r="A9490" s="26" t="s">
        <v>2029</v>
      </c>
      <c r="B9490" s="26" t="s">
        <v>2030</v>
      </c>
      <c r="C9490" s="26">
        <v>1982985</v>
      </c>
      <c r="D9490" s="26" t="s">
        <v>780</v>
      </c>
      <c r="E9490" s="26" t="s">
        <v>39842</v>
      </c>
      <c r="F9490" s="26" t="s">
        <v>39843</v>
      </c>
      <c r="G9490" s="26" t="s">
        <v>9601</v>
      </c>
      <c r="H9490" s="26" t="s">
        <v>103</v>
      </c>
      <c r="J9490" s="26" t="s">
        <v>116</v>
      </c>
      <c r="K9490" s="26" t="s">
        <v>9597</v>
      </c>
      <c r="L9490" s="26" t="s">
        <v>39844</v>
      </c>
      <c r="M9490" s="26">
        <v>380687534584</v>
      </c>
      <c r="N9490" s="26">
        <v>710100000</v>
      </c>
    </row>
    <row r="9491" spans="1:14">
      <c r="A9491" s="26" t="s">
        <v>3419</v>
      </c>
      <c r="B9491" s="26" t="s">
        <v>3420</v>
      </c>
      <c r="C9491" s="26">
        <v>38466285</v>
      </c>
      <c r="D9491" s="26" t="s">
        <v>24</v>
      </c>
      <c r="E9491" s="26" t="s">
        <v>39845</v>
      </c>
      <c r="F9491" s="26" t="s">
        <v>39846</v>
      </c>
      <c r="G9491" s="26" t="s">
        <v>9579</v>
      </c>
      <c r="H9491" s="26" t="s">
        <v>392</v>
      </c>
      <c r="I9491" s="26" t="s">
        <v>10064</v>
      </c>
      <c r="J9491" s="26" t="s">
        <v>39847</v>
      </c>
      <c r="K9491" s="26" t="s">
        <v>9582</v>
      </c>
      <c r="L9491" s="26" t="s">
        <v>39848</v>
      </c>
      <c r="M9491" s="26">
        <v>380987742186</v>
      </c>
      <c r="N9491" s="26">
        <v>2122488001</v>
      </c>
    </row>
    <row r="9492" spans="1:14">
      <c r="A9492" s="26" t="s">
        <v>9044</v>
      </c>
      <c r="B9492" s="26" t="s">
        <v>9045</v>
      </c>
      <c r="C9492" s="26">
        <v>38990598</v>
      </c>
      <c r="D9492" s="26" t="s">
        <v>24</v>
      </c>
      <c r="E9492" s="26" t="s">
        <v>39849</v>
      </c>
      <c r="F9492" s="26" t="s">
        <v>39850</v>
      </c>
      <c r="G9492" s="26" t="s">
        <v>9579</v>
      </c>
      <c r="H9492" s="26" t="s">
        <v>1401</v>
      </c>
      <c r="I9492" s="26" t="s">
        <v>10821</v>
      </c>
      <c r="J9492" s="26" t="s">
        <v>39851</v>
      </c>
      <c r="K9492" s="26" t="s">
        <v>9582</v>
      </c>
      <c r="L9492" s="26" t="s">
        <v>39852</v>
      </c>
      <c r="M9492" s="26">
        <v>380964215250</v>
      </c>
      <c r="N9492" s="26">
        <v>7125710108</v>
      </c>
    </row>
    <row r="9493" spans="1:14">
      <c r="A9493" s="26" t="s">
        <v>5357</v>
      </c>
      <c r="B9493" s="26" t="s">
        <v>5358</v>
      </c>
      <c r="C9493" s="26">
        <v>41160010</v>
      </c>
      <c r="D9493" s="26" t="s">
        <v>24</v>
      </c>
      <c r="E9493" s="26" t="s">
        <v>39853</v>
      </c>
      <c r="F9493" s="26" t="s">
        <v>13464</v>
      </c>
      <c r="G9493" s="26" t="s">
        <v>9586</v>
      </c>
      <c r="H9493" s="26" t="s">
        <v>735</v>
      </c>
      <c r="J9493" s="26" t="s">
        <v>783</v>
      </c>
      <c r="K9493" s="26" t="s">
        <v>9597</v>
      </c>
      <c r="L9493" s="26" t="s">
        <v>39854</v>
      </c>
      <c r="M9493" s="26">
        <v>380323632367</v>
      </c>
      <c r="N9493" s="26">
        <v>4610900000</v>
      </c>
    </row>
    <row r="9494" spans="1:14">
      <c r="A9494" s="26" t="s">
        <v>6820</v>
      </c>
      <c r="B9494" s="26" t="s">
        <v>6821</v>
      </c>
      <c r="C9494" s="26">
        <v>1204408</v>
      </c>
      <c r="D9494" s="26" t="s">
        <v>780</v>
      </c>
      <c r="E9494" s="26" t="s">
        <v>39855</v>
      </c>
      <c r="F9494" s="26" t="s">
        <v>39856</v>
      </c>
      <c r="G9494" s="26" t="s">
        <v>9601</v>
      </c>
      <c r="H9494" s="26" t="s">
        <v>949</v>
      </c>
      <c r="I9494" s="26" t="s">
        <v>977</v>
      </c>
      <c r="J9494" s="26" t="s">
        <v>977</v>
      </c>
      <c r="K9494" s="26" t="s">
        <v>9597</v>
      </c>
      <c r="L9494" s="26" t="s">
        <v>39857</v>
      </c>
      <c r="M9494" s="26">
        <v>380532608821</v>
      </c>
      <c r="N9494" s="26">
        <v>4424080504</v>
      </c>
    </row>
    <row r="9495" spans="1:14">
      <c r="A9495" s="26" t="s">
        <v>6809</v>
      </c>
      <c r="B9495" s="26" t="s">
        <v>6810</v>
      </c>
      <c r="C9495" s="26">
        <v>43037400</v>
      </c>
      <c r="D9495" s="26" t="s">
        <v>24</v>
      </c>
      <c r="E9495" s="26" t="s">
        <v>39858</v>
      </c>
      <c r="F9495" s="26" t="s">
        <v>39859</v>
      </c>
      <c r="G9495" s="26" t="s">
        <v>9586</v>
      </c>
      <c r="H9495" s="26" t="s">
        <v>949</v>
      </c>
      <c r="J9495" s="26" t="s">
        <v>977</v>
      </c>
      <c r="K9495" s="26" t="s">
        <v>9597</v>
      </c>
      <c r="L9495" s="26" t="s">
        <v>36050</v>
      </c>
      <c r="M9495" s="26">
        <v>380955513102</v>
      </c>
      <c r="N9495" s="26">
        <v>4424080504</v>
      </c>
    </row>
    <row r="9496" spans="1:14">
      <c r="A9496" s="26" t="s">
        <v>4197</v>
      </c>
      <c r="B9496" s="26" t="s">
        <v>4198</v>
      </c>
      <c r="C9496" s="26">
        <v>1993500</v>
      </c>
      <c r="D9496" s="26" t="s">
        <v>780</v>
      </c>
      <c r="E9496" s="26" t="s">
        <v>39860</v>
      </c>
      <c r="F9496" s="26" t="s">
        <v>39861</v>
      </c>
      <c r="G9496" s="26" t="s">
        <v>9601</v>
      </c>
      <c r="H9496" s="26" t="s">
        <v>506</v>
      </c>
      <c r="J9496" s="26" t="s">
        <v>4199</v>
      </c>
      <c r="K9496" s="26" t="s">
        <v>9606</v>
      </c>
      <c r="L9496" s="26" t="s">
        <v>39862</v>
      </c>
      <c r="M9496" s="26">
        <v>380503739599</v>
      </c>
      <c r="N9496" s="26">
        <v>2623255400</v>
      </c>
    </row>
    <row r="9497" spans="1:14">
      <c r="A9497" s="26" t="s">
        <v>3617</v>
      </c>
      <c r="B9497" s="26" t="s">
        <v>3618</v>
      </c>
      <c r="C9497" s="26">
        <v>38065200</v>
      </c>
      <c r="D9497" s="26" t="s">
        <v>24</v>
      </c>
      <c r="E9497" s="26" t="s">
        <v>39863</v>
      </c>
      <c r="F9497" s="26" t="s">
        <v>39864</v>
      </c>
      <c r="G9497" s="26" t="s">
        <v>9586</v>
      </c>
      <c r="H9497" s="26" t="s">
        <v>468</v>
      </c>
      <c r="I9497" s="26" t="s">
        <v>18417</v>
      </c>
      <c r="J9497" s="26" t="s">
        <v>9701</v>
      </c>
      <c r="K9497" s="26" t="s">
        <v>9582</v>
      </c>
      <c r="L9497" s="26" t="s">
        <v>39865</v>
      </c>
      <c r="M9497" s="26">
        <v>380615620323</v>
      </c>
      <c r="N9497" s="26" t="e">
        <v>#N/A</v>
      </c>
    </row>
    <row r="9498" spans="1:14">
      <c r="A9498" s="26" t="s">
        <v>5724</v>
      </c>
      <c r="B9498" s="26" t="s">
        <v>5725</v>
      </c>
      <c r="C9498" s="26">
        <v>26188567</v>
      </c>
      <c r="D9498" s="26" t="s">
        <v>780</v>
      </c>
      <c r="E9498" s="26" t="s">
        <v>39866</v>
      </c>
      <c r="F9498" s="26" t="s">
        <v>39867</v>
      </c>
      <c r="G9498" s="26" t="s">
        <v>9601</v>
      </c>
      <c r="H9498" s="26" t="s">
        <v>799</v>
      </c>
      <c r="J9498" s="26" t="s">
        <v>800</v>
      </c>
      <c r="K9498" s="26" t="s">
        <v>9597</v>
      </c>
      <c r="L9498" s="26" t="s">
        <v>21513</v>
      </c>
      <c r="M9498" s="26">
        <v>380445283323</v>
      </c>
      <c r="N9498" s="26">
        <v>4822784009</v>
      </c>
    </row>
    <row r="9499" spans="1:14">
      <c r="A9499" s="26" t="s">
        <v>5170</v>
      </c>
      <c r="B9499" s="26" t="s">
        <v>5171</v>
      </c>
      <c r="C9499" s="26">
        <v>1996728</v>
      </c>
      <c r="D9499" s="26" t="s">
        <v>780</v>
      </c>
      <c r="E9499" s="26" t="s">
        <v>39868</v>
      </c>
      <c r="F9499" s="26" t="s">
        <v>9787</v>
      </c>
      <c r="G9499" s="26" t="s">
        <v>9601</v>
      </c>
      <c r="H9499" s="26" t="s">
        <v>735</v>
      </c>
      <c r="J9499" s="26" t="s">
        <v>740</v>
      </c>
      <c r="K9499" s="26" t="s">
        <v>9597</v>
      </c>
      <c r="L9499" s="26" t="s">
        <v>39869</v>
      </c>
      <c r="M9499" s="26">
        <v>380322368104</v>
      </c>
      <c r="N9499" s="26">
        <v>1221881203</v>
      </c>
    </row>
    <row r="9500" spans="1:14">
      <c r="A9500" s="26" t="s">
        <v>4370</v>
      </c>
      <c r="B9500" s="26" t="s">
        <v>4371</v>
      </c>
      <c r="C9500" s="26">
        <v>38312395</v>
      </c>
      <c r="D9500" s="26" t="s">
        <v>24</v>
      </c>
      <c r="E9500" s="26" t="s">
        <v>39870</v>
      </c>
      <c r="F9500" s="26" t="s">
        <v>39871</v>
      </c>
      <c r="G9500" s="26" t="s">
        <v>9586</v>
      </c>
      <c r="H9500" s="26" t="s">
        <v>576</v>
      </c>
      <c r="I9500" s="26" t="s">
        <v>12872</v>
      </c>
      <c r="J9500" s="26" t="s">
        <v>17543</v>
      </c>
      <c r="K9500" s="26" t="s">
        <v>9582</v>
      </c>
      <c r="L9500" s="26" t="s">
        <v>39872</v>
      </c>
      <c r="M9500" s="26">
        <v>380674913394</v>
      </c>
      <c r="N9500" s="26">
        <v>520688902</v>
      </c>
    </row>
    <row r="9501" spans="1:14">
      <c r="A9501" s="26" t="s">
        <v>8946</v>
      </c>
      <c r="B9501" s="26" t="s">
        <v>8947</v>
      </c>
      <c r="C9501" s="26">
        <v>41773113</v>
      </c>
      <c r="D9501" s="26" t="s">
        <v>24</v>
      </c>
      <c r="E9501" s="26" t="s">
        <v>39873</v>
      </c>
      <c r="F9501" s="26" t="s">
        <v>39874</v>
      </c>
      <c r="G9501" s="26" t="s">
        <v>9586</v>
      </c>
      <c r="H9501" s="26" t="s">
        <v>1401</v>
      </c>
      <c r="I9501" s="26" t="s">
        <v>14400</v>
      </c>
      <c r="J9501" s="26" t="s">
        <v>39875</v>
      </c>
      <c r="K9501" s="26" t="s">
        <v>9582</v>
      </c>
      <c r="L9501" s="26" t="s">
        <v>39876</v>
      </c>
      <c r="M9501" s="26">
        <v>380676476630</v>
      </c>
      <c r="N9501" s="26">
        <v>7124087001</v>
      </c>
    </row>
    <row r="9502" spans="1:14">
      <c r="A9502" s="26" t="s">
        <v>5680</v>
      </c>
      <c r="B9502" s="26" t="s">
        <v>5681</v>
      </c>
      <c r="C9502" s="26" t="s">
        <v>1604</v>
      </c>
      <c r="D9502" s="26" t="s">
        <v>24</v>
      </c>
      <c r="E9502" s="26" t="s">
        <v>39877</v>
      </c>
      <c r="F9502" s="26" t="s">
        <v>14409</v>
      </c>
      <c r="G9502" s="26" t="s">
        <v>9586</v>
      </c>
      <c r="H9502" s="26" t="s">
        <v>799</v>
      </c>
      <c r="J9502" s="26" t="s">
        <v>800</v>
      </c>
      <c r="K9502" s="26" t="s">
        <v>9597</v>
      </c>
      <c r="L9502" s="26" t="s">
        <v>39878</v>
      </c>
      <c r="M9502" s="26">
        <v>380963908485</v>
      </c>
      <c r="N9502" s="26">
        <v>4822784009</v>
      </c>
    </row>
    <row r="9503" spans="1:14">
      <c r="A9503" s="26" t="s">
        <v>7356</v>
      </c>
      <c r="B9503" s="26" t="s">
        <v>7357</v>
      </c>
      <c r="C9503" s="26">
        <v>40992732</v>
      </c>
      <c r="D9503" s="26" t="s">
        <v>24</v>
      </c>
      <c r="E9503" s="26" t="s">
        <v>39879</v>
      </c>
      <c r="F9503" s="26" t="s">
        <v>39880</v>
      </c>
      <c r="G9503" s="26" t="s">
        <v>9579</v>
      </c>
      <c r="H9503" s="26" t="s">
        <v>1025</v>
      </c>
      <c r="I9503" s="26" t="s">
        <v>10527</v>
      </c>
      <c r="J9503" s="26" t="s">
        <v>39881</v>
      </c>
      <c r="K9503" s="26" t="s">
        <v>9582</v>
      </c>
      <c r="L9503" s="26" t="s">
        <v>39882</v>
      </c>
      <c r="M9503" s="26">
        <v>380966496364</v>
      </c>
      <c r="N9503" s="26">
        <v>5922681501</v>
      </c>
    </row>
    <row r="9504" spans="1:14">
      <c r="A9504" s="26" t="s">
        <v>6569</v>
      </c>
      <c r="B9504" s="26" t="s">
        <v>6570</v>
      </c>
      <c r="C9504" s="26">
        <v>38396564</v>
      </c>
      <c r="D9504" s="26" t="s">
        <v>24</v>
      </c>
      <c r="E9504" s="26" t="s">
        <v>39883</v>
      </c>
      <c r="F9504" s="26" t="s">
        <v>39884</v>
      </c>
      <c r="G9504" s="26" t="s">
        <v>9586</v>
      </c>
      <c r="H9504" s="26" t="s">
        <v>949</v>
      </c>
      <c r="I9504" s="26" t="s">
        <v>10130</v>
      </c>
      <c r="J9504" s="26" t="s">
        <v>39885</v>
      </c>
      <c r="K9504" s="26" t="s">
        <v>9582</v>
      </c>
      <c r="L9504" s="26" t="s">
        <v>39886</v>
      </c>
      <c r="M9504" s="26">
        <v>380667811931</v>
      </c>
      <c r="N9504" s="26">
        <v>5320280901</v>
      </c>
    </row>
    <row r="9505" spans="1:14">
      <c r="A9505" s="26" t="s">
        <v>2755</v>
      </c>
      <c r="B9505" s="26" t="s">
        <v>2756</v>
      </c>
      <c r="C9505" s="26">
        <v>37730625</v>
      </c>
      <c r="D9505" s="26" t="s">
        <v>24</v>
      </c>
      <c r="E9505" s="26" t="s">
        <v>39887</v>
      </c>
      <c r="F9505" s="26" t="s">
        <v>39888</v>
      </c>
      <c r="G9505" s="26" t="s">
        <v>9586</v>
      </c>
      <c r="H9505" s="26" t="s">
        <v>133</v>
      </c>
      <c r="I9505" s="26" t="s">
        <v>15156</v>
      </c>
      <c r="J9505" s="26" t="s">
        <v>39889</v>
      </c>
      <c r="K9505" s="26" t="s">
        <v>9582</v>
      </c>
      <c r="L9505" s="26" t="s">
        <v>39890</v>
      </c>
      <c r="M9505" s="26">
        <v>380569062242</v>
      </c>
      <c r="N9505" s="26">
        <v>1225684001</v>
      </c>
    </row>
    <row r="9506" spans="1:14">
      <c r="A9506" s="26" t="s">
        <v>8883</v>
      </c>
      <c r="B9506" s="26" t="s">
        <v>8884</v>
      </c>
      <c r="C9506" s="26">
        <v>38682646</v>
      </c>
      <c r="D9506" s="26" t="s">
        <v>24</v>
      </c>
      <c r="E9506" s="26" t="s">
        <v>39891</v>
      </c>
      <c r="F9506" s="26" t="s">
        <v>39892</v>
      </c>
      <c r="G9506" s="26" t="s">
        <v>9579</v>
      </c>
      <c r="H9506" s="26" t="s">
        <v>1401</v>
      </c>
      <c r="I9506" s="26" t="s">
        <v>10182</v>
      </c>
      <c r="J9506" s="26" t="s">
        <v>39893</v>
      </c>
      <c r="K9506" s="26" t="s">
        <v>9582</v>
      </c>
      <c r="L9506" s="26" t="s">
        <v>39894</v>
      </c>
      <c r="M9506" s="26">
        <v>380972300803</v>
      </c>
      <c r="N9506" s="26">
        <v>7122084301</v>
      </c>
    </row>
    <row r="9507" spans="1:14">
      <c r="A9507" s="26" t="s">
        <v>3058</v>
      </c>
      <c r="B9507" s="26" t="s">
        <v>3059</v>
      </c>
      <c r="C9507" s="26">
        <v>38455891</v>
      </c>
      <c r="D9507" s="26" t="s">
        <v>24</v>
      </c>
      <c r="E9507" s="26" t="s">
        <v>39895</v>
      </c>
      <c r="F9507" s="26" t="s">
        <v>39896</v>
      </c>
      <c r="G9507" s="26" t="s">
        <v>9591</v>
      </c>
      <c r="H9507" s="26" t="s">
        <v>375</v>
      </c>
      <c r="I9507" s="26" t="s">
        <v>375</v>
      </c>
      <c r="J9507" s="26" t="s">
        <v>376</v>
      </c>
      <c r="K9507" s="26" t="s">
        <v>9597</v>
      </c>
      <c r="L9507" s="26" t="s">
        <v>39897</v>
      </c>
      <c r="M9507" s="26">
        <v>380414325121</v>
      </c>
      <c r="N9507" s="26">
        <v>1810400000</v>
      </c>
    </row>
    <row r="9508" spans="1:14">
      <c r="A9508" s="26" t="s">
        <v>7823</v>
      </c>
      <c r="B9508" s="26" t="s">
        <v>7824</v>
      </c>
      <c r="C9508" s="26">
        <v>38427288</v>
      </c>
      <c r="D9508" s="26" t="s">
        <v>24</v>
      </c>
      <c r="E9508" s="26" t="s">
        <v>39898</v>
      </c>
      <c r="F9508" s="26" t="s">
        <v>39899</v>
      </c>
      <c r="G9508" s="26" t="s">
        <v>9586</v>
      </c>
      <c r="H9508" s="26" t="s">
        <v>1088</v>
      </c>
      <c r="I9508" s="26" t="s">
        <v>10796</v>
      </c>
      <c r="J9508" s="26" t="s">
        <v>39900</v>
      </c>
      <c r="K9508" s="26" t="s">
        <v>9582</v>
      </c>
      <c r="L9508" s="26" t="s">
        <v>39901</v>
      </c>
      <c r="M9508" s="26">
        <v>380355261201</v>
      </c>
      <c r="N9508" s="26">
        <v>6125586701</v>
      </c>
    </row>
    <row r="9509" spans="1:14">
      <c r="A9509" s="26" t="s">
        <v>4338</v>
      </c>
      <c r="B9509" s="26" t="s">
        <v>4339</v>
      </c>
      <c r="C9509" s="26">
        <v>1994480</v>
      </c>
      <c r="D9509" s="26" t="s">
        <v>780</v>
      </c>
      <c r="E9509" s="26" t="s">
        <v>39902</v>
      </c>
      <c r="F9509" s="26" t="s">
        <v>39903</v>
      </c>
      <c r="G9509" s="26" t="s">
        <v>9601</v>
      </c>
      <c r="H9509" s="26" t="s">
        <v>576</v>
      </c>
      <c r="I9509" s="26" t="s">
        <v>13251</v>
      </c>
      <c r="J9509" s="26" t="s">
        <v>39904</v>
      </c>
      <c r="K9509" s="26" t="s">
        <v>9606</v>
      </c>
      <c r="L9509" s="26" t="s">
        <v>39905</v>
      </c>
      <c r="M9509" s="26">
        <v>380457751338</v>
      </c>
      <c r="N9509" s="26">
        <v>3221055900</v>
      </c>
    </row>
    <row r="9510" spans="1:14">
      <c r="A9510" s="26" t="s">
        <v>4146</v>
      </c>
      <c r="B9510" s="26" t="s">
        <v>4147</v>
      </c>
      <c r="C9510" s="26">
        <v>39007143</v>
      </c>
      <c r="D9510" s="26" t="s">
        <v>24</v>
      </c>
      <c r="E9510" s="26" t="s">
        <v>39906</v>
      </c>
      <c r="F9510" s="26" t="s">
        <v>19170</v>
      </c>
      <c r="G9510" s="26" t="s">
        <v>9586</v>
      </c>
      <c r="H9510" s="26" t="s">
        <v>506</v>
      </c>
      <c r="J9510" s="26" t="s">
        <v>537</v>
      </c>
      <c r="K9510" s="26" t="s">
        <v>9597</v>
      </c>
      <c r="L9510" s="26" t="s">
        <v>39907</v>
      </c>
      <c r="M9510" s="26">
        <v>380343348304</v>
      </c>
      <c r="N9510" s="26">
        <v>2610600000</v>
      </c>
    </row>
    <row r="9511" spans="1:14">
      <c r="A9511" s="26" t="s">
        <v>1988</v>
      </c>
      <c r="B9511" s="26" t="s">
        <v>1989</v>
      </c>
      <c r="C9511" s="26">
        <v>38672910</v>
      </c>
      <c r="D9511" s="26" t="s">
        <v>24</v>
      </c>
      <c r="E9511" s="26" t="s">
        <v>39908</v>
      </c>
      <c r="F9511" s="26" t="s">
        <v>39909</v>
      </c>
      <c r="G9511" s="26" t="s">
        <v>9586</v>
      </c>
      <c r="H9511" s="26" t="s">
        <v>103</v>
      </c>
      <c r="I9511" s="26" t="s">
        <v>1986</v>
      </c>
      <c r="J9511" s="26" t="s">
        <v>17831</v>
      </c>
      <c r="K9511" s="26" t="s">
        <v>9582</v>
      </c>
      <c r="L9511" s="26" t="s">
        <v>39910</v>
      </c>
      <c r="M9511" s="26">
        <v>380335791917</v>
      </c>
      <c r="N9511" s="26">
        <v>721486901</v>
      </c>
    </row>
    <row r="9512" spans="1:14">
      <c r="A9512" s="26" t="s">
        <v>7580</v>
      </c>
      <c r="B9512" s="26" t="s">
        <v>7581</v>
      </c>
      <c r="C9512" s="26">
        <v>38509208</v>
      </c>
      <c r="D9512" s="26" t="s">
        <v>24</v>
      </c>
      <c r="E9512" s="26" t="s">
        <v>39911</v>
      </c>
      <c r="F9512" s="26" t="s">
        <v>39912</v>
      </c>
      <c r="G9512" s="26" t="s">
        <v>9579</v>
      </c>
      <c r="H9512" s="26" t="s">
        <v>1088</v>
      </c>
      <c r="I9512" s="26" t="s">
        <v>9818</v>
      </c>
      <c r="J9512" s="26" t="s">
        <v>39913</v>
      </c>
      <c r="K9512" s="26" t="s">
        <v>9582</v>
      </c>
      <c r="L9512" s="26" t="s">
        <v>39914</v>
      </c>
      <c r="M9512" s="26">
        <v>380354445132</v>
      </c>
      <c r="N9512" s="26">
        <v>6121288601</v>
      </c>
    </row>
    <row r="9513" spans="1:14">
      <c r="A9513" s="26" t="s">
        <v>8915</v>
      </c>
      <c r="B9513" s="26" t="s">
        <v>8916</v>
      </c>
      <c r="C9513" s="26">
        <v>41368558</v>
      </c>
      <c r="D9513" s="26" t="s">
        <v>24</v>
      </c>
      <c r="E9513" s="26" t="s">
        <v>39915</v>
      </c>
      <c r="F9513" s="26" t="s">
        <v>39916</v>
      </c>
      <c r="G9513" s="26" t="s">
        <v>9586</v>
      </c>
      <c r="H9513" s="26" t="s">
        <v>1401</v>
      </c>
      <c r="I9513" s="26" t="s">
        <v>11520</v>
      </c>
      <c r="J9513" s="26" t="s">
        <v>39917</v>
      </c>
      <c r="K9513" s="26" t="s">
        <v>9582</v>
      </c>
      <c r="L9513" s="26" t="s">
        <v>39918</v>
      </c>
      <c r="M9513" s="26">
        <v>761939914686</v>
      </c>
      <c r="N9513" s="26">
        <v>7123485301</v>
      </c>
    </row>
    <row r="9514" spans="1:14">
      <c r="A9514" s="26" t="s">
        <v>8255</v>
      </c>
      <c r="B9514" s="26" t="s">
        <v>8256</v>
      </c>
      <c r="C9514" s="26">
        <v>24669110</v>
      </c>
      <c r="D9514" s="26" t="s">
        <v>780</v>
      </c>
      <c r="E9514" s="26" t="s">
        <v>39919</v>
      </c>
      <c r="F9514" s="26" t="s">
        <v>39920</v>
      </c>
      <c r="G9514" s="26" t="s">
        <v>9601</v>
      </c>
      <c r="H9514" s="26" t="s">
        <v>1122</v>
      </c>
      <c r="J9514" s="26" t="s">
        <v>8039</v>
      </c>
      <c r="K9514" s="26" t="s">
        <v>9597</v>
      </c>
      <c r="L9514" s="26" t="s">
        <v>32736</v>
      </c>
      <c r="M9514" s="26">
        <v>761574680100</v>
      </c>
      <c r="N9514" s="26">
        <v>6310100000</v>
      </c>
    </row>
    <row r="9515" spans="1:14">
      <c r="A9515" s="26" t="s">
        <v>5994</v>
      </c>
      <c r="B9515" s="26" t="s">
        <v>5995</v>
      </c>
      <c r="C9515" s="26">
        <v>31822150</v>
      </c>
      <c r="D9515" s="26" t="s">
        <v>1701</v>
      </c>
      <c r="E9515" s="26" t="s">
        <v>39921</v>
      </c>
      <c r="F9515" s="26" t="s">
        <v>39922</v>
      </c>
      <c r="G9515" s="26" t="s">
        <v>9601</v>
      </c>
      <c r="H9515" s="26" t="s">
        <v>835</v>
      </c>
      <c r="J9515" s="26" t="s">
        <v>345</v>
      </c>
      <c r="K9515" s="26" t="s">
        <v>9606</v>
      </c>
      <c r="L9515" s="26" t="s">
        <v>39923</v>
      </c>
      <c r="M9515" s="26">
        <v>380956926156</v>
      </c>
      <c r="N9515" s="26">
        <v>120782508</v>
      </c>
    </row>
    <row r="9516" spans="1:14">
      <c r="A9516" s="26" t="s">
        <v>1643</v>
      </c>
      <c r="B9516" s="26" t="s">
        <v>1644</v>
      </c>
      <c r="C9516" s="26">
        <v>1982502</v>
      </c>
      <c r="D9516" s="26" t="s">
        <v>780</v>
      </c>
      <c r="E9516" s="26" t="s">
        <v>39924</v>
      </c>
      <c r="F9516" s="26" t="s">
        <v>39925</v>
      </c>
      <c r="G9516" s="26" t="s">
        <v>9601</v>
      </c>
      <c r="H9516" s="26" t="s">
        <v>27</v>
      </c>
      <c r="I9516" s="26" t="s">
        <v>10992</v>
      </c>
      <c r="J9516" s="26" t="s">
        <v>20618</v>
      </c>
      <c r="K9516" s="26" t="s">
        <v>9582</v>
      </c>
      <c r="L9516" s="26" t="s">
        <v>39926</v>
      </c>
      <c r="M9516" s="26">
        <v>380432569270</v>
      </c>
      <c r="N9516" s="26">
        <v>520685203</v>
      </c>
    </row>
    <row r="9517" spans="1:14">
      <c r="A9517" s="26" t="s">
        <v>3750</v>
      </c>
      <c r="B9517" s="26" t="s">
        <v>3751</v>
      </c>
      <c r="C9517" s="26">
        <v>38968171</v>
      </c>
      <c r="D9517" s="26" t="s">
        <v>24</v>
      </c>
      <c r="E9517" s="26" t="s">
        <v>39927</v>
      </c>
      <c r="F9517" s="26" t="s">
        <v>12826</v>
      </c>
      <c r="G9517" s="26" t="s">
        <v>9586</v>
      </c>
      <c r="H9517" s="26" t="s">
        <v>468</v>
      </c>
      <c r="J9517" s="26" t="s">
        <v>481</v>
      </c>
      <c r="K9517" s="26" t="s">
        <v>9597</v>
      </c>
      <c r="L9517" s="26" t="s">
        <v>14046</v>
      </c>
      <c r="M9517" s="26">
        <v>380975472172</v>
      </c>
      <c r="N9517" s="26">
        <v>1222380503</v>
      </c>
    </row>
    <row r="9518" spans="1:14">
      <c r="A9518" s="26" t="s">
        <v>3430</v>
      </c>
      <c r="B9518" s="26" t="s">
        <v>3431</v>
      </c>
      <c r="C9518" s="26" t="s">
        <v>1604</v>
      </c>
      <c r="D9518" s="26" t="s">
        <v>24</v>
      </c>
      <c r="E9518" s="26" t="s">
        <v>39928</v>
      </c>
      <c r="F9518" s="26" t="s">
        <v>39929</v>
      </c>
      <c r="G9518" s="26" t="s">
        <v>9586</v>
      </c>
      <c r="H9518" s="26" t="s">
        <v>392</v>
      </c>
      <c r="I9518" s="26" t="s">
        <v>12978</v>
      </c>
      <c r="J9518" s="26" t="s">
        <v>31736</v>
      </c>
      <c r="K9518" s="26" t="s">
        <v>9606</v>
      </c>
      <c r="L9518" s="26" t="s">
        <v>39930</v>
      </c>
      <c r="M9518" s="26">
        <v>380992687235</v>
      </c>
      <c r="N9518" s="26">
        <v>2122755500</v>
      </c>
    </row>
    <row r="9519" spans="1:14">
      <c r="A9519" s="26" t="s">
        <v>6038</v>
      </c>
      <c r="B9519" s="26" t="s">
        <v>6039</v>
      </c>
      <c r="C9519" s="26">
        <v>2007093</v>
      </c>
      <c r="D9519" s="26" t="s">
        <v>780</v>
      </c>
      <c r="E9519" s="26" t="s">
        <v>39931</v>
      </c>
      <c r="F9519" s="26" t="s">
        <v>39932</v>
      </c>
      <c r="G9519" s="26" t="s">
        <v>9601</v>
      </c>
      <c r="H9519" s="26" t="s">
        <v>835</v>
      </c>
      <c r="J9519" s="26" t="s">
        <v>848</v>
      </c>
      <c r="K9519" s="26" t="s">
        <v>9597</v>
      </c>
      <c r="L9519" s="26" t="s">
        <v>39933</v>
      </c>
      <c r="M9519" s="26">
        <v>380512360118</v>
      </c>
      <c r="N9519" s="26">
        <v>4623010100</v>
      </c>
    </row>
    <row r="9520" spans="1:14">
      <c r="A9520" s="26" t="s">
        <v>6533</v>
      </c>
      <c r="B9520" s="26" t="s">
        <v>6140</v>
      </c>
      <c r="C9520" s="26">
        <v>38617509</v>
      </c>
      <c r="D9520" s="26" t="s">
        <v>24</v>
      </c>
      <c r="E9520" s="26" t="s">
        <v>39934</v>
      </c>
      <c r="F9520" s="26" t="s">
        <v>39935</v>
      </c>
      <c r="G9520" s="26" t="s">
        <v>9579</v>
      </c>
      <c r="H9520" s="26" t="s">
        <v>885</v>
      </c>
      <c r="I9520" s="26" t="s">
        <v>11807</v>
      </c>
      <c r="J9520" s="26" t="s">
        <v>703</v>
      </c>
      <c r="K9520" s="26" t="s">
        <v>9582</v>
      </c>
      <c r="L9520" s="26" t="s">
        <v>39936</v>
      </c>
      <c r="M9520" s="26">
        <v>380984522562</v>
      </c>
      <c r="N9520" s="26">
        <v>120755309</v>
      </c>
    </row>
    <row r="9521" spans="1:14">
      <c r="A9521" s="26" t="s">
        <v>7126</v>
      </c>
      <c r="B9521" s="26" t="s">
        <v>7127</v>
      </c>
      <c r="C9521" s="26">
        <v>38492302</v>
      </c>
      <c r="D9521" s="26" t="s">
        <v>24</v>
      </c>
      <c r="E9521" s="26" t="s">
        <v>39937</v>
      </c>
      <c r="F9521" s="26" t="s">
        <v>39938</v>
      </c>
      <c r="G9521" s="26" t="s">
        <v>9579</v>
      </c>
      <c r="H9521" s="26" t="s">
        <v>987</v>
      </c>
      <c r="I9521" s="26" t="s">
        <v>9634</v>
      </c>
      <c r="J9521" s="26" t="s">
        <v>39939</v>
      </c>
      <c r="K9521" s="26" t="s">
        <v>9582</v>
      </c>
      <c r="L9521" s="26" t="s">
        <v>39940</v>
      </c>
      <c r="M9521" s="26">
        <v>380362206117</v>
      </c>
      <c r="N9521" s="26">
        <v>5624689508</v>
      </c>
    </row>
    <row r="9522" spans="1:14">
      <c r="A9522" s="26" t="s">
        <v>5685</v>
      </c>
      <c r="B9522" s="26" t="s">
        <v>5686</v>
      </c>
      <c r="C9522" s="26">
        <v>38947811</v>
      </c>
      <c r="D9522" s="26" t="s">
        <v>780</v>
      </c>
      <c r="E9522" s="26" t="s">
        <v>39941</v>
      </c>
      <c r="F9522" s="26" t="s">
        <v>39942</v>
      </c>
      <c r="G9522" s="26" t="s">
        <v>9601</v>
      </c>
      <c r="H9522" s="26" t="s">
        <v>799</v>
      </c>
      <c r="J9522" s="26" t="s">
        <v>800</v>
      </c>
      <c r="K9522" s="26" t="s">
        <v>9597</v>
      </c>
      <c r="L9522" s="26" t="s">
        <v>36447</v>
      </c>
      <c r="M9522" s="26">
        <v>380442297687</v>
      </c>
      <c r="N9522" s="26">
        <v>4822784009</v>
      </c>
    </row>
    <row r="9523" spans="1:14">
      <c r="A9523" s="26" t="s">
        <v>4216</v>
      </c>
      <c r="B9523" s="26" t="s">
        <v>4217</v>
      </c>
      <c r="C9523" s="26">
        <v>41838805</v>
      </c>
      <c r="D9523" s="26" t="s">
        <v>24</v>
      </c>
      <c r="E9523" s="26" t="s">
        <v>39943</v>
      </c>
      <c r="F9523" s="26" t="s">
        <v>39944</v>
      </c>
      <c r="G9523" s="26" t="s">
        <v>9579</v>
      </c>
      <c r="H9523" s="26" t="s">
        <v>506</v>
      </c>
      <c r="I9523" s="26" t="s">
        <v>9709</v>
      </c>
      <c r="J9523" s="26" t="s">
        <v>39945</v>
      </c>
      <c r="K9523" s="26" t="s">
        <v>9582</v>
      </c>
      <c r="L9523" s="26" t="s">
        <v>39946</v>
      </c>
      <c r="M9523" s="26">
        <v>380343565660</v>
      </c>
      <c r="N9523" s="26">
        <v>2624486401</v>
      </c>
    </row>
    <row r="9524" spans="1:14">
      <c r="A9524" s="26" t="s">
        <v>3602</v>
      </c>
      <c r="B9524" s="26" t="s">
        <v>3603</v>
      </c>
      <c r="C9524" s="26">
        <v>41428779</v>
      </c>
      <c r="D9524" s="26" t="s">
        <v>24</v>
      </c>
      <c r="E9524" s="26" t="s">
        <v>39947</v>
      </c>
      <c r="F9524" s="26" t="s">
        <v>39948</v>
      </c>
      <c r="G9524" s="26" t="s">
        <v>9586</v>
      </c>
      <c r="H9524" s="26" t="s">
        <v>468</v>
      </c>
      <c r="I9524" s="26" t="s">
        <v>10687</v>
      </c>
      <c r="J9524" s="26" t="s">
        <v>11140</v>
      </c>
      <c r="K9524" s="26" t="s">
        <v>9582</v>
      </c>
      <c r="L9524" s="26" t="s">
        <v>39949</v>
      </c>
      <c r="M9524" s="26">
        <v>761225750464</v>
      </c>
      <c r="N9524" s="26">
        <v>122785401</v>
      </c>
    </row>
    <row r="9525" spans="1:14">
      <c r="A9525" s="26" t="s">
        <v>8012</v>
      </c>
      <c r="B9525" s="26" t="s">
        <v>8013</v>
      </c>
      <c r="C9525" s="26">
        <v>2002397</v>
      </c>
      <c r="D9525" s="26" t="s">
        <v>24</v>
      </c>
      <c r="E9525" s="26" t="s">
        <v>39950</v>
      </c>
      <c r="F9525" s="26" t="s">
        <v>39951</v>
      </c>
      <c r="G9525" s="26" t="s">
        <v>9586</v>
      </c>
      <c r="H9525" s="26" t="s">
        <v>1122</v>
      </c>
      <c r="I9525" s="26" t="s">
        <v>17316</v>
      </c>
      <c r="J9525" s="26" t="s">
        <v>39952</v>
      </c>
      <c r="K9525" s="26" t="s">
        <v>9582</v>
      </c>
      <c r="L9525" s="26" t="s">
        <v>39953</v>
      </c>
      <c r="M9525" s="26">
        <v>380576565673</v>
      </c>
      <c r="N9525" s="26">
        <v>125686002</v>
      </c>
    </row>
    <row r="9526" spans="1:14">
      <c r="A9526" s="26" t="s">
        <v>2755</v>
      </c>
      <c r="B9526" s="26" t="s">
        <v>2756</v>
      </c>
      <c r="C9526" s="26">
        <v>37730625</v>
      </c>
      <c r="D9526" s="26" t="s">
        <v>24</v>
      </c>
      <c r="E9526" s="26" t="s">
        <v>39954</v>
      </c>
      <c r="F9526" s="26" t="s">
        <v>39955</v>
      </c>
      <c r="G9526" s="26" t="s">
        <v>9579</v>
      </c>
      <c r="H9526" s="26" t="s">
        <v>133</v>
      </c>
      <c r="I9526" s="26" t="s">
        <v>15156</v>
      </c>
      <c r="J9526" s="26" t="s">
        <v>14992</v>
      </c>
      <c r="K9526" s="26" t="s">
        <v>9582</v>
      </c>
      <c r="L9526" s="26" t="s">
        <v>39956</v>
      </c>
      <c r="M9526" s="26">
        <v>380971142840</v>
      </c>
      <c r="N9526" s="26">
        <v>1220310107</v>
      </c>
    </row>
    <row r="9527" spans="1:14">
      <c r="A9527" s="26" t="s">
        <v>9098</v>
      </c>
      <c r="B9527" s="26" t="s">
        <v>9099</v>
      </c>
      <c r="C9527" s="26">
        <v>38561624</v>
      </c>
      <c r="D9527" s="26" t="s">
        <v>24</v>
      </c>
      <c r="E9527" s="26" t="s">
        <v>39957</v>
      </c>
      <c r="F9527" s="26" t="s">
        <v>39958</v>
      </c>
      <c r="G9527" s="26" t="s">
        <v>9591</v>
      </c>
      <c r="H9527" s="26" t="s">
        <v>1490</v>
      </c>
      <c r="I9527" s="26" t="s">
        <v>9841</v>
      </c>
      <c r="J9527" s="26" t="s">
        <v>39959</v>
      </c>
      <c r="K9527" s="26" t="s">
        <v>9582</v>
      </c>
      <c r="L9527" s="26" t="s">
        <v>39960</v>
      </c>
      <c r="M9527" s="26">
        <v>380373652403</v>
      </c>
      <c r="N9527" s="26">
        <v>7322582603</v>
      </c>
    </row>
    <row r="9528" spans="1:14">
      <c r="A9528" s="26" t="s">
        <v>6113</v>
      </c>
      <c r="B9528" s="26" t="s">
        <v>6114</v>
      </c>
      <c r="C9528" s="26">
        <v>1998644</v>
      </c>
      <c r="D9528" s="26" t="s">
        <v>780</v>
      </c>
      <c r="E9528" s="26" t="s">
        <v>39961</v>
      </c>
      <c r="F9528" s="26" t="s">
        <v>39962</v>
      </c>
      <c r="G9528" s="26" t="s">
        <v>9601</v>
      </c>
      <c r="H9528" s="26" t="s">
        <v>885</v>
      </c>
      <c r="J9528" s="26" t="s">
        <v>20928</v>
      </c>
      <c r="K9528" s="26" t="s">
        <v>9597</v>
      </c>
      <c r="L9528" s="26" t="s">
        <v>20929</v>
      </c>
      <c r="M9528" s="26">
        <v>380486621201</v>
      </c>
      <c r="N9528" s="26">
        <v>5110200000</v>
      </c>
    </row>
    <row r="9529" spans="1:14">
      <c r="A9529" s="26" t="s">
        <v>8518</v>
      </c>
      <c r="B9529" s="26" t="s">
        <v>8519</v>
      </c>
      <c r="C9529" s="26">
        <v>38248917</v>
      </c>
      <c r="D9529" s="26" t="s">
        <v>24</v>
      </c>
      <c r="E9529" s="26" t="s">
        <v>39963</v>
      </c>
      <c r="F9529" s="26" t="s">
        <v>39964</v>
      </c>
      <c r="G9529" s="26" t="s">
        <v>9586</v>
      </c>
      <c r="H9529" s="26" t="s">
        <v>1269</v>
      </c>
      <c r="I9529" s="26" t="s">
        <v>11076</v>
      </c>
      <c r="J9529" s="26" t="s">
        <v>39965</v>
      </c>
      <c r="K9529" s="26" t="s">
        <v>9582</v>
      </c>
      <c r="L9529" s="26" t="s">
        <v>39966</v>
      </c>
      <c r="M9529" s="26">
        <v>761535852198</v>
      </c>
      <c r="N9529" s="26">
        <v>6524484001</v>
      </c>
    </row>
    <row r="9530" spans="1:14">
      <c r="A9530" s="26" t="s">
        <v>6824</v>
      </c>
      <c r="B9530" s="26" t="s">
        <v>6825</v>
      </c>
      <c r="C9530" s="26">
        <v>39279527</v>
      </c>
      <c r="D9530" s="26" t="s">
        <v>24</v>
      </c>
      <c r="E9530" s="26" t="s">
        <v>39967</v>
      </c>
      <c r="F9530" s="26" t="s">
        <v>14379</v>
      </c>
      <c r="G9530" s="26" t="s">
        <v>9591</v>
      </c>
      <c r="H9530" s="26" t="s">
        <v>949</v>
      </c>
      <c r="J9530" s="26" t="s">
        <v>977</v>
      </c>
      <c r="K9530" s="26" t="s">
        <v>9597</v>
      </c>
      <c r="L9530" s="26" t="s">
        <v>39968</v>
      </c>
      <c r="M9530" s="26">
        <v>380532615023</v>
      </c>
      <c r="N9530" s="26">
        <v>4424080504</v>
      </c>
    </row>
    <row r="9531" spans="1:14">
      <c r="A9531" s="26" t="s">
        <v>2652</v>
      </c>
      <c r="B9531" s="26" t="s">
        <v>2653</v>
      </c>
      <c r="C9531" s="26">
        <v>37320232</v>
      </c>
      <c r="D9531" s="26" t="s">
        <v>24</v>
      </c>
      <c r="E9531" s="26" t="s">
        <v>39969</v>
      </c>
      <c r="F9531" s="26" t="s">
        <v>39970</v>
      </c>
      <c r="G9531" s="26" t="s">
        <v>9586</v>
      </c>
      <c r="H9531" s="26" t="s">
        <v>133</v>
      </c>
      <c r="I9531" s="26" t="s">
        <v>11545</v>
      </c>
      <c r="J9531" s="26" t="s">
        <v>39971</v>
      </c>
      <c r="K9531" s="26" t="s">
        <v>9582</v>
      </c>
      <c r="L9531" s="26" t="s">
        <v>39972</v>
      </c>
      <c r="M9531" s="26">
        <v>380563424225</v>
      </c>
      <c r="N9531" s="26">
        <v>1223781701</v>
      </c>
    </row>
    <row r="9532" spans="1:14">
      <c r="A9532" s="26" t="s">
        <v>1831</v>
      </c>
      <c r="B9532" s="26" t="s">
        <v>1832</v>
      </c>
      <c r="C9532" s="26">
        <v>41345263</v>
      </c>
      <c r="D9532" s="26" t="s">
        <v>24</v>
      </c>
      <c r="E9532" s="26" t="s">
        <v>39973</v>
      </c>
      <c r="F9532" s="26" t="s">
        <v>39974</v>
      </c>
      <c r="G9532" s="26" t="s">
        <v>9579</v>
      </c>
      <c r="H9532" s="26" t="s">
        <v>27</v>
      </c>
      <c r="I9532" s="26" t="s">
        <v>9610</v>
      </c>
      <c r="J9532" s="26" t="s">
        <v>39975</v>
      </c>
      <c r="K9532" s="26" t="s">
        <v>9582</v>
      </c>
      <c r="L9532" s="26" t="s">
        <v>39976</v>
      </c>
      <c r="M9532" s="26">
        <v>761393942541</v>
      </c>
      <c r="N9532" s="26">
        <v>523010109</v>
      </c>
    </row>
    <row r="9533" spans="1:14">
      <c r="A9533" s="26" t="s">
        <v>4886</v>
      </c>
      <c r="B9533" s="26" t="s">
        <v>4887</v>
      </c>
      <c r="C9533" s="26">
        <v>38325425</v>
      </c>
      <c r="D9533" s="26" t="s">
        <v>24</v>
      </c>
      <c r="E9533" s="26" t="s">
        <v>39977</v>
      </c>
      <c r="F9533" s="26" t="s">
        <v>39978</v>
      </c>
      <c r="G9533" s="26" t="s">
        <v>9586</v>
      </c>
      <c r="H9533" s="26" t="s">
        <v>711</v>
      </c>
      <c r="J9533" s="26" t="s">
        <v>731</v>
      </c>
      <c r="K9533" s="26" t="s">
        <v>9597</v>
      </c>
      <c r="L9533" s="26" t="s">
        <v>39979</v>
      </c>
      <c r="M9533" s="26">
        <v>761292245286</v>
      </c>
      <c r="N9533" s="26">
        <v>4425110100</v>
      </c>
    </row>
    <row r="9534" spans="1:14">
      <c r="A9534" s="26" t="s">
        <v>9342</v>
      </c>
      <c r="B9534" s="26" t="s">
        <v>9343</v>
      </c>
      <c r="C9534" s="26">
        <v>2006343</v>
      </c>
      <c r="D9534" s="26" t="s">
        <v>780</v>
      </c>
      <c r="E9534" s="26" t="s">
        <v>39980</v>
      </c>
      <c r="F9534" s="26" t="s">
        <v>39981</v>
      </c>
      <c r="G9534" s="26" t="s">
        <v>9601</v>
      </c>
      <c r="H9534" s="26" t="s">
        <v>1573</v>
      </c>
      <c r="I9534" s="26" t="s">
        <v>12621</v>
      </c>
      <c r="J9534" s="26" t="s">
        <v>9344</v>
      </c>
      <c r="K9534" s="26" t="s">
        <v>9597</v>
      </c>
      <c r="L9534" s="26" t="s">
        <v>39982</v>
      </c>
      <c r="M9534" s="26">
        <v>380464421746</v>
      </c>
      <c r="N9534" s="26">
        <v>7423010100</v>
      </c>
    </row>
    <row r="9535" spans="1:14">
      <c r="A9535" s="26" t="s">
        <v>6085</v>
      </c>
      <c r="B9535" s="26" t="s">
        <v>6086</v>
      </c>
      <c r="C9535" s="26">
        <v>38458892</v>
      </c>
      <c r="D9535" s="26" t="s">
        <v>24</v>
      </c>
      <c r="E9535" s="26" t="s">
        <v>39983</v>
      </c>
      <c r="F9535" s="26" t="s">
        <v>39984</v>
      </c>
      <c r="G9535" s="26" t="s">
        <v>9579</v>
      </c>
      <c r="H9535" s="26" t="s">
        <v>835</v>
      </c>
      <c r="I9535" s="26" t="s">
        <v>9944</v>
      </c>
      <c r="J9535" s="26" t="s">
        <v>7698</v>
      </c>
      <c r="K9535" s="26" t="s">
        <v>9582</v>
      </c>
      <c r="L9535" s="26" t="s">
        <v>39985</v>
      </c>
      <c r="M9535" s="26">
        <v>380516232476</v>
      </c>
      <c r="N9535" s="26">
        <v>123985905</v>
      </c>
    </row>
    <row r="9536" spans="1:14">
      <c r="A9536" s="26" t="s">
        <v>8863</v>
      </c>
      <c r="B9536" s="26" t="s">
        <v>8864</v>
      </c>
      <c r="C9536" s="26">
        <v>38646750</v>
      </c>
      <c r="D9536" s="26" t="s">
        <v>24</v>
      </c>
      <c r="E9536" s="26" t="s">
        <v>39986</v>
      </c>
      <c r="F9536" s="26" t="s">
        <v>39987</v>
      </c>
      <c r="G9536" s="26" t="s">
        <v>9591</v>
      </c>
      <c r="H9536" s="26" t="s">
        <v>1401</v>
      </c>
      <c r="I9536" s="26" t="s">
        <v>12022</v>
      </c>
      <c r="J9536" s="26" t="s">
        <v>39988</v>
      </c>
      <c r="K9536" s="26" t="s">
        <v>9582</v>
      </c>
      <c r="L9536" s="26" t="s">
        <v>39989</v>
      </c>
      <c r="M9536" s="26">
        <v>380474761249</v>
      </c>
      <c r="N9536" s="26">
        <v>7120910103</v>
      </c>
    </row>
    <row r="9537" spans="1:14">
      <c r="A9537" s="26" t="s">
        <v>5932</v>
      </c>
      <c r="B9537" s="26" t="s">
        <v>5933</v>
      </c>
      <c r="C9537" s="26">
        <v>38446709</v>
      </c>
      <c r="D9537" s="26" t="s">
        <v>24</v>
      </c>
      <c r="E9537" s="26" t="s">
        <v>39990</v>
      </c>
      <c r="F9537" s="26" t="s">
        <v>39991</v>
      </c>
      <c r="G9537" s="26" t="s">
        <v>9591</v>
      </c>
      <c r="H9537" s="26" t="s">
        <v>835</v>
      </c>
      <c r="I9537" s="26" t="s">
        <v>16014</v>
      </c>
      <c r="J9537" s="26" t="s">
        <v>39992</v>
      </c>
      <c r="K9537" s="26" t="s">
        <v>9582</v>
      </c>
      <c r="L9537" s="26" t="s">
        <v>39993</v>
      </c>
      <c r="M9537" s="26">
        <v>380513492646</v>
      </c>
      <c r="N9537" s="26">
        <v>1224855309</v>
      </c>
    </row>
    <row r="9538" spans="1:14">
      <c r="A9538" s="26" t="s">
        <v>4541</v>
      </c>
      <c r="B9538" s="26" t="s">
        <v>4542</v>
      </c>
      <c r="C9538" s="26">
        <v>38036489</v>
      </c>
      <c r="D9538" s="26" t="s">
        <v>24</v>
      </c>
      <c r="E9538" s="26" t="s">
        <v>39994</v>
      </c>
      <c r="F9538" s="26" t="s">
        <v>39995</v>
      </c>
      <c r="G9538" s="26" t="s">
        <v>9586</v>
      </c>
      <c r="H9538" s="26" t="s">
        <v>576</v>
      </c>
      <c r="I9538" s="26" t="s">
        <v>19988</v>
      </c>
      <c r="J9538" s="26" t="s">
        <v>39996</v>
      </c>
      <c r="K9538" s="26" t="s">
        <v>9582</v>
      </c>
      <c r="L9538" s="26" t="s">
        <v>39997</v>
      </c>
      <c r="M9538" s="26">
        <v>380456543571</v>
      </c>
      <c r="N9538" s="26">
        <v>3224986601</v>
      </c>
    </row>
    <row r="9539" spans="1:14">
      <c r="A9539" s="26" t="s">
        <v>6544</v>
      </c>
      <c r="B9539" s="26" t="s">
        <v>6545</v>
      </c>
      <c r="C9539" s="26" t="s">
        <v>1604</v>
      </c>
      <c r="D9539" s="26" t="s">
        <v>24</v>
      </c>
      <c r="E9539" s="26" t="s">
        <v>39998</v>
      </c>
      <c r="F9539" s="26" t="s">
        <v>1604</v>
      </c>
      <c r="G9539" s="26" t="s">
        <v>9586</v>
      </c>
      <c r="H9539" s="26" t="s">
        <v>885</v>
      </c>
      <c r="I9539" s="26" t="s">
        <v>894</v>
      </c>
      <c r="J9539" s="26" t="s">
        <v>6543</v>
      </c>
      <c r="K9539" s="26" t="s">
        <v>9582</v>
      </c>
      <c r="L9539" s="26" t="s">
        <v>39999</v>
      </c>
      <c r="M9539" s="26">
        <v>380673987155</v>
      </c>
      <c r="N9539" s="26">
        <v>5120887701</v>
      </c>
    </row>
    <row r="9540" spans="1:14">
      <c r="A9540" s="26" t="s">
        <v>3817</v>
      </c>
      <c r="B9540" s="26" t="s">
        <v>3818</v>
      </c>
      <c r="C9540" s="26">
        <v>5498720</v>
      </c>
      <c r="D9540" s="26" t="s">
        <v>780</v>
      </c>
      <c r="E9540" s="26" t="s">
        <v>40000</v>
      </c>
      <c r="F9540" s="26" t="s">
        <v>40001</v>
      </c>
      <c r="G9540" s="26" t="s">
        <v>9601</v>
      </c>
      <c r="H9540" s="26" t="s">
        <v>468</v>
      </c>
      <c r="I9540" s="26" t="s">
        <v>468</v>
      </c>
      <c r="J9540" s="26" t="s">
        <v>494</v>
      </c>
      <c r="K9540" s="26" t="s">
        <v>9597</v>
      </c>
      <c r="L9540" s="26" t="s">
        <v>40002</v>
      </c>
      <c r="M9540" s="26">
        <v>380619440189</v>
      </c>
      <c r="N9540" s="26">
        <v>2310700000</v>
      </c>
    </row>
    <row r="9541" spans="1:14">
      <c r="A9541" s="26" t="s">
        <v>5808</v>
      </c>
      <c r="B9541" s="26" t="s">
        <v>5809</v>
      </c>
      <c r="C9541" s="26">
        <v>23379143</v>
      </c>
      <c r="D9541" s="26" t="s">
        <v>24</v>
      </c>
      <c r="E9541" s="26" t="s">
        <v>40003</v>
      </c>
      <c r="F9541" s="26" t="s">
        <v>40004</v>
      </c>
      <c r="G9541" s="26" t="s">
        <v>9586</v>
      </c>
      <c r="H9541" s="26" t="s">
        <v>799</v>
      </c>
      <c r="J9541" s="26" t="s">
        <v>800</v>
      </c>
      <c r="K9541" s="26" t="s">
        <v>9597</v>
      </c>
      <c r="L9541" s="26" t="s">
        <v>27947</v>
      </c>
      <c r="M9541" s="26">
        <v>760884595058</v>
      </c>
      <c r="N9541" s="26">
        <v>4822784009</v>
      </c>
    </row>
    <row r="9542" spans="1:14">
      <c r="A9542" s="26" t="s">
        <v>5779</v>
      </c>
      <c r="B9542" s="26" t="s">
        <v>5780</v>
      </c>
      <c r="C9542" s="26">
        <v>21467676</v>
      </c>
      <c r="D9542" s="26" t="s">
        <v>24</v>
      </c>
      <c r="E9542" s="26" t="s">
        <v>40005</v>
      </c>
      <c r="F9542" s="26" t="s">
        <v>18640</v>
      </c>
      <c r="G9542" s="26" t="s">
        <v>9586</v>
      </c>
      <c r="H9542" s="26" t="s">
        <v>799</v>
      </c>
      <c r="J9542" s="26" t="s">
        <v>800</v>
      </c>
      <c r="K9542" s="26" t="s">
        <v>9597</v>
      </c>
      <c r="L9542" s="26" t="s">
        <v>25026</v>
      </c>
      <c r="M9542" s="26">
        <v>760890743120</v>
      </c>
      <c r="N9542" s="26">
        <v>4822784009</v>
      </c>
    </row>
    <row r="9543" spans="1:14">
      <c r="A9543" s="26" t="s">
        <v>9094</v>
      </c>
      <c r="B9543" s="26" t="s">
        <v>9095</v>
      </c>
      <c r="C9543" s="26">
        <v>36750153</v>
      </c>
      <c r="D9543" s="26" t="s">
        <v>24</v>
      </c>
      <c r="E9543" s="26" t="s">
        <v>40006</v>
      </c>
      <c r="F9543" s="26" t="s">
        <v>40007</v>
      </c>
      <c r="G9543" s="26" t="s">
        <v>9586</v>
      </c>
      <c r="H9543" s="26" t="s">
        <v>1490</v>
      </c>
      <c r="I9543" s="26" t="s">
        <v>12360</v>
      </c>
      <c r="J9543" s="26" t="s">
        <v>40008</v>
      </c>
      <c r="K9543" s="26" t="s">
        <v>9582</v>
      </c>
      <c r="L9543" s="26" t="s">
        <v>40009</v>
      </c>
      <c r="M9543" s="26">
        <v>380978027929</v>
      </c>
      <c r="N9543" s="26">
        <v>7322085601</v>
      </c>
    </row>
    <row r="9544" spans="1:14">
      <c r="A9544" s="26" t="s">
        <v>5747</v>
      </c>
      <c r="B9544" s="26" t="s">
        <v>5748</v>
      </c>
      <c r="C9544" s="26">
        <v>38960481</v>
      </c>
      <c r="D9544" s="26" t="s">
        <v>24</v>
      </c>
      <c r="E9544" s="26" t="s">
        <v>40010</v>
      </c>
      <c r="F9544" s="26" t="s">
        <v>15449</v>
      </c>
      <c r="G9544" s="26" t="s">
        <v>9586</v>
      </c>
      <c r="H9544" s="26" t="s">
        <v>799</v>
      </c>
      <c r="J9544" s="26" t="s">
        <v>800</v>
      </c>
      <c r="K9544" s="26" t="s">
        <v>9597</v>
      </c>
      <c r="L9544" s="26" t="s">
        <v>40011</v>
      </c>
      <c r="M9544" s="26">
        <v>760885015724</v>
      </c>
      <c r="N9544" s="26">
        <v>4822784009</v>
      </c>
    </row>
    <row r="9545" spans="1:14">
      <c r="A9545" s="26" t="s">
        <v>8891</v>
      </c>
      <c r="B9545" s="26" t="s">
        <v>8892</v>
      </c>
      <c r="C9545" s="26">
        <v>38950515</v>
      </c>
      <c r="D9545" s="26" t="s">
        <v>24</v>
      </c>
      <c r="E9545" s="26" t="s">
        <v>40012</v>
      </c>
      <c r="F9545" s="26" t="s">
        <v>40013</v>
      </c>
      <c r="G9545" s="26" t="s">
        <v>9579</v>
      </c>
      <c r="H9545" s="26" t="s">
        <v>1401</v>
      </c>
      <c r="I9545" s="26" t="s">
        <v>1438</v>
      </c>
      <c r="J9545" s="26" t="s">
        <v>40014</v>
      </c>
      <c r="K9545" s="26" t="s">
        <v>9582</v>
      </c>
      <c r="L9545" s="26" t="s">
        <v>40015</v>
      </c>
      <c r="M9545" s="26">
        <v>380966967857</v>
      </c>
      <c r="N9545" s="26">
        <v>7122583207</v>
      </c>
    </row>
    <row r="9546" spans="1:14">
      <c r="A9546" s="26" t="s">
        <v>8893</v>
      </c>
      <c r="B9546" s="26" t="s">
        <v>8894</v>
      </c>
      <c r="C9546" s="26">
        <v>41937159</v>
      </c>
      <c r="D9546" s="26" t="s">
        <v>24</v>
      </c>
      <c r="E9546" s="26" t="s">
        <v>40016</v>
      </c>
      <c r="F9546" s="26" t="s">
        <v>40017</v>
      </c>
      <c r="G9546" s="26" t="s">
        <v>9579</v>
      </c>
      <c r="H9546" s="26" t="s">
        <v>1401</v>
      </c>
      <c r="I9546" s="26" t="s">
        <v>9696</v>
      </c>
      <c r="J9546" s="26" t="s">
        <v>22816</v>
      </c>
      <c r="K9546" s="26" t="s">
        <v>9582</v>
      </c>
      <c r="L9546" s="26" t="s">
        <v>40018</v>
      </c>
      <c r="M9546" s="26">
        <v>380674708916</v>
      </c>
      <c r="N9546" s="26">
        <v>722183602</v>
      </c>
    </row>
    <row r="9547" spans="1:14">
      <c r="A9547" s="26" t="s">
        <v>5256</v>
      </c>
      <c r="B9547" s="26" t="s">
        <v>5257</v>
      </c>
      <c r="C9547" s="26">
        <v>32418147</v>
      </c>
      <c r="D9547" s="26" t="s">
        <v>24</v>
      </c>
      <c r="E9547" s="26" t="s">
        <v>40019</v>
      </c>
      <c r="F9547" s="26" t="s">
        <v>10591</v>
      </c>
      <c r="G9547" s="26" t="s">
        <v>9591</v>
      </c>
      <c r="H9547" s="26" t="s">
        <v>735</v>
      </c>
      <c r="J9547" s="26" t="s">
        <v>16273</v>
      </c>
      <c r="K9547" s="26" t="s">
        <v>9597</v>
      </c>
      <c r="L9547" s="26" t="s">
        <v>20172</v>
      </c>
      <c r="M9547" s="26">
        <v>380326060558</v>
      </c>
      <c r="N9547" s="26">
        <v>4610700000</v>
      </c>
    </row>
    <row r="9548" spans="1:14">
      <c r="A9548" s="26" t="s">
        <v>4832</v>
      </c>
      <c r="B9548" s="26" t="s">
        <v>4833</v>
      </c>
      <c r="C9548" s="26">
        <v>38763287</v>
      </c>
      <c r="D9548" s="26" t="s">
        <v>24</v>
      </c>
      <c r="E9548" s="26" t="s">
        <v>40020</v>
      </c>
      <c r="F9548" s="26" t="s">
        <v>40021</v>
      </c>
      <c r="G9548" s="26" t="s">
        <v>9586</v>
      </c>
      <c r="H9548" s="26" t="s">
        <v>711</v>
      </c>
      <c r="I9548" s="26" t="s">
        <v>12470</v>
      </c>
      <c r="J9548" s="26" t="s">
        <v>40022</v>
      </c>
      <c r="K9548" s="26" t="s">
        <v>9582</v>
      </c>
      <c r="L9548" s="26" t="s">
        <v>40023</v>
      </c>
      <c r="M9548" s="26">
        <v>380646393144</v>
      </c>
      <c r="N9548" s="26">
        <v>4423383501</v>
      </c>
    </row>
    <row r="9549" spans="1:14">
      <c r="A9549" s="26" t="s">
        <v>7799</v>
      </c>
      <c r="B9549" s="26" t="s">
        <v>7800</v>
      </c>
      <c r="C9549" s="26">
        <v>14054198</v>
      </c>
      <c r="D9549" s="26" t="s">
        <v>1701</v>
      </c>
      <c r="E9549" s="26" t="s">
        <v>40024</v>
      </c>
      <c r="F9549" s="26" t="s">
        <v>40025</v>
      </c>
      <c r="G9549" s="26" t="s">
        <v>9601</v>
      </c>
      <c r="H9549" s="26" t="s">
        <v>1088</v>
      </c>
      <c r="J9549" s="26" t="s">
        <v>7761</v>
      </c>
      <c r="K9549" s="26" t="s">
        <v>9597</v>
      </c>
      <c r="L9549" s="26" t="s">
        <v>40026</v>
      </c>
      <c r="M9549" s="26">
        <v>380352246163</v>
      </c>
      <c r="N9549" s="26">
        <v>6124610500</v>
      </c>
    </row>
    <row r="9550" spans="1:14">
      <c r="A9550" s="26" t="s">
        <v>5669</v>
      </c>
      <c r="B9550" s="26" t="s">
        <v>5670</v>
      </c>
      <c r="C9550" s="26" t="s">
        <v>1604</v>
      </c>
      <c r="D9550" s="26" t="s">
        <v>24</v>
      </c>
      <c r="E9550" s="26" t="s">
        <v>40027</v>
      </c>
      <c r="F9550" s="26" t="s">
        <v>40028</v>
      </c>
      <c r="G9550" s="26" t="s">
        <v>9586</v>
      </c>
      <c r="H9550" s="26" t="s">
        <v>799</v>
      </c>
      <c r="J9550" s="26" t="s">
        <v>800</v>
      </c>
      <c r="K9550" s="26" t="s">
        <v>9597</v>
      </c>
      <c r="L9550" s="26" t="s">
        <v>40029</v>
      </c>
      <c r="M9550" s="26">
        <v>380509452306</v>
      </c>
      <c r="N9550" s="26">
        <v>4822784009</v>
      </c>
    </row>
    <row r="9551" spans="1:14">
      <c r="A9551" s="26" t="s">
        <v>3765</v>
      </c>
      <c r="B9551" s="26" t="s">
        <v>3766</v>
      </c>
      <c r="C9551" s="26">
        <v>38969678</v>
      </c>
      <c r="D9551" s="26" t="s">
        <v>24</v>
      </c>
      <c r="E9551" s="26" t="s">
        <v>40030</v>
      </c>
      <c r="F9551" s="26" t="s">
        <v>40031</v>
      </c>
      <c r="G9551" s="26" t="s">
        <v>9591</v>
      </c>
      <c r="H9551" s="26" t="s">
        <v>468</v>
      </c>
      <c r="J9551" s="26" t="s">
        <v>481</v>
      </c>
      <c r="K9551" s="26" t="s">
        <v>9597</v>
      </c>
      <c r="L9551" s="26" t="s">
        <v>18128</v>
      </c>
      <c r="M9551" s="26">
        <v>761230599308</v>
      </c>
      <c r="N9551" s="26">
        <v>1222380503</v>
      </c>
    </row>
    <row r="9552" spans="1:14">
      <c r="A9552" s="26" t="s">
        <v>7884</v>
      </c>
      <c r="B9552" s="26" t="s">
        <v>7885</v>
      </c>
      <c r="C9552" s="26">
        <v>38580081</v>
      </c>
      <c r="D9552" s="26" t="s">
        <v>24</v>
      </c>
      <c r="E9552" s="26" t="s">
        <v>40032</v>
      </c>
      <c r="F9552" s="26" t="s">
        <v>40033</v>
      </c>
      <c r="G9552" s="26" t="s">
        <v>9586</v>
      </c>
      <c r="H9552" s="26" t="s">
        <v>1122</v>
      </c>
      <c r="I9552" s="26" t="s">
        <v>28304</v>
      </c>
      <c r="J9552" s="26" t="s">
        <v>40034</v>
      </c>
      <c r="K9552" s="26" t="s">
        <v>9906</v>
      </c>
      <c r="L9552" s="26" t="s">
        <v>40035</v>
      </c>
      <c r="M9552" s="26">
        <v>380575252667</v>
      </c>
      <c r="N9552" s="26">
        <v>6321486001</v>
      </c>
    </row>
    <row r="9553" spans="1:14">
      <c r="A9553" s="26" t="s">
        <v>2970</v>
      </c>
      <c r="B9553" s="26" t="s">
        <v>2971</v>
      </c>
      <c r="C9553" s="26">
        <v>37544435</v>
      </c>
      <c r="D9553" s="26" t="s">
        <v>24</v>
      </c>
      <c r="E9553" s="26" t="s">
        <v>40036</v>
      </c>
      <c r="F9553" s="26" t="s">
        <v>40037</v>
      </c>
      <c r="G9553" s="26" t="s">
        <v>9586</v>
      </c>
      <c r="H9553" s="26" t="s">
        <v>258</v>
      </c>
      <c r="I9553" s="26" t="s">
        <v>10104</v>
      </c>
      <c r="J9553" s="26" t="s">
        <v>16295</v>
      </c>
      <c r="K9553" s="26" t="s">
        <v>9582</v>
      </c>
      <c r="L9553" s="26" t="s">
        <v>40038</v>
      </c>
      <c r="M9553" s="26">
        <v>380955089458</v>
      </c>
      <c r="N9553" s="26">
        <v>121683001</v>
      </c>
    </row>
    <row r="9554" spans="1:14">
      <c r="A9554" s="26" t="s">
        <v>9098</v>
      </c>
      <c r="B9554" s="26" t="s">
        <v>9099</v>
      </c>
      <c r="C9554" s="26">
        <v>38561624</v>
      </c>
      <c r="D9554" s="26" t="s">
        <v>24</v>
      </c>
      <c r="E9554" s="26" t="s">
        <v>40039</v>
      </c>
      <c r="F9554" s="26" t="s">
        <v>40040</v>
      </c>
      <c r="G9554" s="26" t="s">
        <v>9586</v>
      </c>
      <c r="H9554" s="26" t="s">
        <v>1490</v>
      </c>
      <c r="I9554" s="26" t="s">
        <v>9841</v>
      </c>
      <c r="J9554" s="26" t="s">
        <v>26378</v>
      </c>
      <c r="K9554" s="26" t="s">
        <v>9582</v>
      </c>
      <c r="L9554" s="26" t="s">
        <v>40041</v>
      </c>
      <c r="M9554" s="26">
        <v>761328630690</v>
      </c>
      <c r="N9554" s="26">
        <v>521482806</v>
      </c>
    </row>
    <row r="9555" spans="1:14">
      <c r="A9555" s="26" t="s">
        <v>8863</v>
      </c>
      <c r="B9555" s="26" t="s">
        <v>8864</v>
      </c>
      <c r="C9555" s="26">
        <v>38646750</v>
      </c>
      <c r="D9555" s="26" t="s">
        <v>24</v>
      </c>
      <c r="E9555" s="26" t="s">
        <v>40042</v>
      </c>
      <c r="F9555" s="26" t="s">
        <v>40043</v>
      </c>
      <c r="G9555" s="26" t="s">
        <v>9591</v>
      </c>
      <c r="H9555" s="26" t="s">
        <v>1401</v>
      </c>
      <c r="I9555" s="26" t="s">
        <v>12022</v>
      </c>
      <c r="J9555" s="26" t="s">
        <v>40044</v>
      </c>
      <c r="K9555" s="26" t="s">
        <v>9582</v>
      </c>
      <c r="L9555" s="26" t="s">
        <v>40045</v>
      </c>
      <c r="M9555" s="26">
        <v>380474761249</v>
      </c>
      <c r="N9555" s="26">
        <v>7120987402</v>
      </c>
    </row>
    <row r="9556" spans="1:14">
      <c r="A9556" s="26" t="s">
        <v>7827</v>
      </c>
      <c r="B9556" s="26" t="s">
        <v>7832</v>
      </c>
      <c r="C9556" s="26">
        <v>40247577</v>
      </c>
      <c r="D9556" s="26" t="s">
        <v>24</v>
      </c>
      <c r="E9556" s="26" t="s">
        <v>40046</v>
      </c>
      <c r="F9556" s="26" t="s">
        <v>40047</v>
      </c>
      <c r="G9556" s="26" t="s">
        <v>9579</v>
      </c>
      <c r="H9556" s="26" t="s">
        <v>1088</v>
      </c>
      <c r="I9556" s="26" t="s">
        <v>10069</v>
      </c>
      <c r="J9556" s="26" t="s">
        <v>17920</v>
      </c>
      <c r="K9556" s="26" t="s">
        <v>9582</v>
      </c>
      <c r="L9556" s="26" t="s">
        <v>40048</v>
      </c>
      <c r="M9556" s="26">
        <v>380987419483</v>
      </c>
      <c r="N9556" s="26">
        <v>2621282901</v>
      </c>
    </row>
    <row r="9557" spans="1:14">
      <c r="A9557" s="26" t="s">
        <v>2664</v>
      </c>
      <c r="B9557" s="26" t="s">
        <v>2665</v>
      </c>
      <c r="C9557" s="26">
        <v>36725368</v>
      </c>
      <c r="D9557" s="26" t="s">
        <v>24</v>
      </c>
      <c r="E9557" s="26" t="s">
        <v>40049</v>
      </c>
      <c r="F9557" s="26" t="s">
        <v>40050</v>
      </c>
      <c r="G9557" s="26" t="s">
        <v>9586</v>
      </c>
      <c r="H9557" s="26" t="s">
        <v>133</v>
      </c>
      <c r="I9557" s="26" t="s">
        <v>16359</v>
      </c>
      <c r="J9557" s="26" t="s">
        <v>4890</v>
      </c>
      <c r="K9557" s="26" t="s">
        <v>9582</v>
      </c>
      <c r="L9557" s="26" t="s">
        <v>40051</v>
      </c>
      <c r="M9557" s="26">
        <v>761514586647</v>
      </c>
      <c r="N9557" s="26">
        <v>1223282005</v>
      </c>
    </row>
    <row r="9558" spans="1:14">
      <c r="A9558" s="26" t="s">
        <v>8915</v>
      </c>
      <c r="B9558" s="26" t="s">
        <v>8916</v>
      </c>
      <c r="C9558" s="26">
        <v>41368558</v>
      </c>
      <c r="D9558" s="26" t="s">
        <v>24</v>
      </c>
      <c r="E9558" s="26" t="s">
        <v>40052</v>
      </c>
      <c r="F9558" s="26" t="s">
        <v>40053</v>
      </c>
      <c r="G9558" s="26" t="s">
        <v>9579</v>
      </c>
      <c r="H9558" s="26" t="s">
        <v>1401</v>
      </c>
      <c r="I9558" s="26" t="s">
        <v>11520</v>
      </c>
      <c r="J9558" s="26" t="s">
        <v>40054</v>
      </c>
      <c r="K9558" s="26" t="s">
        <v>9582</v>
      </c>
      <c r="L9558" s="26" t="s">
        <v>40055</v>
      </c>
      <c r="M9558" s="26">
        <v>380963315991</v>
      </c>
      <c r="N9558" s="26">
        <v>7123481601</v>
      </c>
    </row>
    <row r="9559" spans="1:14">
      <c r="A9559" s="26" t="s">
        <v>9192</v>
      </c>
      <c r="B9559" s="26" t="s">
        <v>9193</v>
      </c>
      <c r="C9559" s="26" t="s">
        <v>1604</v>
      </c>
      <c r="D9559" s="26" t="s">
        <v>24</v>
      </c>
      <c r="E9559" s="26" t="s">
        <v>40056</v>
      </c>
      <c r="F9559" s="26" t="s">
        <v>14409</v>
      </c>
      <c r="G9559" s="26" t="s">
        <v>9591</v>
      </c>
      <c r="H9559" s="26" t="s">
        <v>1490</v>
      </c>
      <c r="J9559" s="26" t="s">
        <v>1553</v>
      </c>
      <c r="K9559" s="26" t="s">
        <v>9597</v>
      </c>
      <c r="L9559" s="26" t="s">
        <v>40057</v>
      </c>
      <c r="M9559" s="26">
        <v>761003913345</v>
      </c>
      <c r="N9559" s="26">
        <v>524955100</v>
      </c>
    </row>
    <row r="9560" spans="1:14">
      <c r="A9560" s="26" t="s">
        <v>2755</v>
      </c>
      <c r="B9560" s="26" t="s">
        <v>2756</v>
      </c>
      <c r="C9560" s="26">
        <v>37730625</v>
      </c>
      <c r="D9560" s="26" t="s">
        <v>24</v>
      </c>
      <c r="E9560" s="26" t="s">
        <v>40058</v>
      </c>
      <c r="F9560" s="26" t="s">
        <v>40059</v>
      </c>
      <c r="G9560" s="26" t="s">
        <v>9579</v>
      </c>
      <c r="H9560" s="26" t="s">
        <v>133</v>
      </c>
      <c r="I9560" s="26" t="s">
        <v>15156</v>
      </c>
      <c r="J9560" s="26" t="s">
        <v>40060</v>
      </c>
      <c r="K9560" s="26" t="s">
        <v>9582</v>
      </c>
      <c r="L9560" s="26" t="s">
        <v>40061</v>
      </c>
      <c r="M9560" s="26">
        <v>380569062860</v>
      </c>
      <c r="N9560" s="26">
        <v>1225683003</v>
      </c>
    </row>
    <row r="9561" spans="1:14">
      <c r="A9561" s="26" t="s">
        <v>7296</v>
      </c>
      <c r="B9561" s="26" t="s">
        <v>7297</v>
      </c>
      <c r="C9561" s="26">
        <v>37078161</v>
      </c>
      <c r="D9561" s="26" t="s">
        <v>24</v>
      </c>
      <c r="E9561" s="26" t="s">
        <v>40062</v>
      </c>
      <c r="F9561" s="26" t="s">
        <v>40063</v>
      </c>
      <c r="G9561" s="26" t="s">
        <v>9586</v>
      </c>
      <c r="H9561" s="26" t="s">
        <v>1025</v>
      </c>
      <c r="I9561" s="26" t="s">
        <v>14531</v>
      </c>
      <c r="J9561" s="26" t="s">
        <v>40064</v>
      </c>
      <c r="K9561" s="26" t="s">
        <v>9582</v>
      </c>
      <c r="L9561" s="26" t="s">
        <v>40065</v>
      </c>
      <c r="M9561" s="26">
        <v>380544930497</v>
      </c>
      <c r="N9561" s="26">
        <v>4425485006</v>
      </c>
    </row>
    <row r="9562" spans="1:14">
      <c r="A9562" s="26" t="s">
        <v>7244</v>
      </c>
      <c r="B9562" s="26" t="s">
        <v>7245</v>
      </c>
      <c r="C9562" s="26">
        <v>38440010</v>
      </c>
      <c r="D9562" s="26" t="s">
        <v>24</v>
      </c>
      <c r="E9562" s="26" t="s">
        <v>40066</v>
      </c>
      <c r="F9562" s="26" t="s">
        <v>40067</v>
      </c>
      <c r="G9562" s="26" t="s">
        <v>9586</v>
      </c>
      <c r="H9562" s="26" t="s">
        <v>987</v>
      </c>
      <c r="I9562" s="26" t="s">
        <v>11035</v>
      </c>
      <c r="J9562" s="26" t="s">
        <v>40068</v>
      </c>
      <c r="K9562" s="26" t="s">
        <v>9582</v>
      </c>
      <c r="L9562" s="26" t="s">
        <v>40069</v>
      </c>
      <c r="M9562" s="26">
        <v>380682938066</v>
      </c>
      <c r="N9562" s="26">
        <v>5625480501</v>
      </c>
    </row>
    <row r="9563" spans="1:14">
      <c r="A9563" s="26" t="s">
        <v>4324</v>
      </c>
      <c r="B9563" s="26" t="s">
        <v>4325</v>
      </c>
      <c r="C9563" s="26">
        <v>41750202</v>
      </c>
      <c r="D9563" s="26" t="s">
        <v>24</v>
      </c>
      <c r="E9563" s="26" t="s">
        <v>40070</v>
      </c>
      <c r="F9563" s="26" t="s">
        <v>24477</v>
      </c>
      <c r="G9563" s="26" t="s">
        <v>9586</v>
      </c>
      <c r="H9563" s="26" t="s">
        <v>576</v>
      </c>
      <c r="J9563" s="26" t="s">
        <v>4326</v>
      </c>
      <c r="K9563" s="26" t="s">
        <v>9597</v>
      </c>
      <c r="L9563" s="26" t="s">
        <v>40071</v>
      </c>
      <c r="M9563" s="26">
        <v>380459566332</v>
      </c>
      <c r="N9563" s="26">
        <v>3210500000</v>
      </c>
    </row>
    <row r="9564" spans="1:14">
      <c r="A9564" s="26" t="s">
        <v>2253</v>
      </c>
      <c r="B9564" s="26" t="s">
        <v>2254</v>
      </c>
      <c r="C9564" s="26">
        <v>1985423</v>
      </c>
      <c r="D9564" s="26" t="s">
        <v>780</v>
      </c>
      <c r="E9564" s="26" t="s">
        <v>40072</v>
      </c>
      <c r="F9564" s="26" t="s">
        <v>2254</v>
      </c>
      <c r="G9564" s="26" t="s">
        <v>9601</v>
      </c>
      <c r="H9564" s="26" t="s">
        <v>133</v>
      </c>
      <c r="J9564" s="26" t="s">
        <v>146</v>
      </c>
      <c r="K9564" s="26" t="s">
        <v>9597</v>
      </c>
      <c r="L9564" s="26" t="s">
        <v>13896</v>
      </c>
      <c r="M9564" s="26">
        <v>380567135132</v>
      </c>
      <c r="N9564" s="26">
        <v>1210100000</v>
      </c>
    </row>
    <row r="9565" spans="1:14">
      <c r="A9565" s="26" t="s">
        <v>5288</v>
      </c>
      <c r="B9565" s="26" t="s">
        <v>5289</v>
      </c>
      <c r="C9565" s="26">
        <v>22421239</v>
      </c>
      <c r="D9565" s="26" t="s">
        <v>24</v>
      </c>
      <c r="E9565" s="26" t="s">
        <v>40073</v>
      </c>
      <c r="F9565" s="26" t="s">
        <v>40074</v>
      </c>
      <c r="G9565" s="26" t="s">
        <v>9591</v>
      </c>
      <c r="H9565" s="26" t="s">
        <v>735</v>
      </c>
      <c r="I9565" s="26" t="s">
        <v>11461</v>
      </c>
      <c r="J9565" s="26" t="s">
        <v>39287</v>
      </c>
      <c r="K9565" s="26" t="s">
        <v>9582</v>
      </c>
      <c r="L9565" s="26" t="s">
        <v>40075</v>
      </c>
      <c r="M9565" s="26">
        <v>380963436828</v>
      </c>
      <c r="N9565" s="26">
        <v>4621286301</v>
      </c>
    </row>
    <row r="9566" spans="1:14">
      <c r="A9566" s="26" t="s">
        <v>8893</v>
      </c>
      <c r="B9566" s="26" t="s">
        <v>8894</v>
      </c>
      <c r="C9566" s="26">
        <v>41937159</v>
      </c>
      <c r="D9566" s="26" t="s">
        <v>24</v>
      </c>
      <c r="E9566" s="26" t="s">
        <v>40076</v>
      </c>
      <c r="F9566" s="26" t="s">
        <v>40077</v>
      </c>
      <c r="G9566" s="26" t="s">
        <v>9579</v>
      </c>
      <c r="H9566" s="26" t="s">
        <v>1401</v>
      </c>
      <c r="I9566" s="26" t="s">
        <v>9696</v>
      </c>
      <c r="J9566" s="26" t="s">
        <v>40078</v>
      </c>
      <c r="K9566" s="26" t="s">
        <v>9582</v>
      </c>
      <c r="L9566" s="26" t="s">
        <v>40079</v>
      </c>
      <c r="M9566" s="26">
        <v>761952968992</v>
      </c>
      <c r="N9566" s="26">
        <v>524884003</v>
      </c>
    </row>
    <row r="9567" spans="1:14">
      <c r="A9567" s="26" t="s">
        <v>6520</v>
      </c>
      <c r="B9567" s="26" t="s">
        <v>6521</v>
      </c>
      <c r="C9567" s="26">
        <v>1998911</v>
      </c>
      <c r="D9567" s="26" t="s">
        <v>780</v>
      </c>
      <c r="E9567" s="26" t="s">
        <v>40080</v>
      </c>
      <c r="F9567" s="26" t="s">
        <v>9787</v>
      </c>
      <c r="G9567" s="26" t="s">
        <v>9601</v>
      </c>
      <c r="H9567" s="26" t="s">
        <v>885</v>
      </c>
      <c r="J9567" s="26" t="s">
        <v>6517</v>
      </c>
      <c r="K9567" s="26" t="s">
        <v>9597</v>
      </c>
      <c r="L9567" s="26" t="s">
        <v>40081</v>
      </c>
      <c r="M9567" s="26">
        <v>380484431360</v>
      </c>
      <c r="N9567" s="26">
        <v>5125010100</v>
      </c>
    </row>
    <row r="9568" spans="1:14">
      <c r="A9568" s="26" t="s">
        <v>6695</v>
      </c>
      <c r="B9568" s="26" t="s">
        <v>6680</v>
      </c>
      <c r="C9568" s="26">
        <v>1999342</v>
      </c>
      <c r="D9568" s="26" t="s">
        <v>780</v>
      </c>
      <c r="E9568" s="26" t="s">
        <v>40082</v>
      </c>
      <c r="F9568" s="26" t="s">
        <v>15789</v>
      </c>
      <c r="G9568" s="26" t="s">
        <v>9601</v>
      </c>
      <c r="H9568" s="26" t="s">
        <v>949</v>
      </c>
      <c r="I9568" s="26" t="s">
        <v>15790</v>
      </c>
      <c r="J9568" s="26" t="s">
        <v>6629</v>
      </c>
      <c r="K9568" s="26" t="s">
        <v>9582</v>
      </c>
      <c r="L9568" s="26" t="s">
        <v>40083</v>
      </c>
      <c r="M9568" s="26">
        <v>380675314514</v>
      </c>
      <c r="N9568" s="26">
        <v>5322481701</v>
      </c>
    </row>
    <row r="9569" spans="1:14">
      <c r="A9569" s="26" t="s">
        <v>8735</v>
      </c>
      <c r="B9569" s="26" t="s">
        <v>8736</v>
      </c>
      <c r="C9569" s="26">
        <v>38358026</v>
      </c>
      <c r="D9569" s="26" t="s">
        <v>24</v>
      </c>
      <c r="E9569" s="26" t="s">
        <v>40084</v>
      </c>
      <c r="F9569" s="26" t="s">
        <v>40085</v>
      </c>
      <c r="G9569" s="26" t="s">
        <v>9586</v>
      </c>
      <c r="H9569" s="26" t="s">
        <v>1308</v>
      </c>
      <c r="I9569" s="26" t="s">
        <v>11309</v>
      </c>
      <c r="J9569" s="26" t="s">
        <v>40086</v>
      </c>
      <c r="K9569" s="26" t="s">
        <v>9582</v>
      </c>
      <c r="L9569" s="26" t="s">
        <v>40087</v>
      </c>
      <c r="M9569" s="26">
        <v>380684141408</v>
      </c>
      <c r="N9569" s="26">
        <v>5625884801</v>
      </c>
    </row>
    <row r="9570" spans="1:14">
      <c r="A9570" s="26" t="s">
        <v>4027</v>
      </c>
      <c r="B9570" s="26" t="s">
        <v>4028</v>
      </c>
      <c r="C9570" s="26">
        <v>42326482</v>
      </c>
      <c r="D9570" s="26" t="s">
        <v>24</v>
      </c>
      <c r="E9570" s="26" t="s">
        <v>40088</v>
      </c>
      <c r="F9570" s="26" t="s">
        <v>40089</v>
      </c>
      <c r="G9570" s="26" t="s">
        <v>9586</v>
      </c>
      <c r="H9570" s="26" t="s">
        <v>506</v>
      </c>
      <c r="I9570" s="26" t="s">
        <v>10789</v>
      </c>
      <c r="J9570" s="26" t="s">
        <v>83</v>
      </c>
      <c r="K9570" s="26" t="s">
        <v>9582</v>
      </c>
      <c r="L9570" s="26" t="s">
        <v>40090</v>
      </c>
      <c r="M9570" s="26">
        <v>380347796246</v>
      </c>
      <c r="N9570" s="26">
        <v>524155100</v>
      </c>
    </row>
    <row r="9571" spans="1:14">
      <c r="A9571" s="26" t="s">
        <v>9147</v>
      </c>
      <c r="B9571" s="26" t="s">
        <v>9148</v>
      </c>
      <c r="C9571" s="26">
        <v>38462935</v>
      </c>
      <c r="D9571" s="26" t="s">
        <v>24</v>
      </c>
      <c r="E9571" s="26" t="s">
        <v>40091</v>
      </c>
      <c r="F9571" s="26" t="s">
        <v>40092</v>
      </c>
      <c r="G9571" s="26" t="s">
        <v>9579</v>
      </c>
      <c r="H9571" s="26" t="s">
        <v>1490</v>
      </c>
      <c r="I9571" s="26" t="s">
        <v>10369</v>
      </c>
      <c r="J9571" s="26" t="s">
        <v>40093</v>
      </c>
      <c r="K9571" s="26" t="s">
        <v>9582</v>
      </c>
      <c r="L9571" s="26" t="s">
        <v>40094</v>
      </c>
      <c r="M9571" s="26">
        <v>380987565125</v>
      </c>
      <c r="N9571" s="26">
        <v>7324081502</v>
      </c>
    </row>
    <row r="9572" spans="1:14">
      <c r="A9572" s="26" t="s">
        <v>3230</v>
      </c>
      <c r="B9572" s="26" t="s">
        <v>3231</v>
      </c>
      <c r="C9572" s="26">
        <v>38562298</v>
      </c>
      <c r="D9572" s="26" t="s">
        <v>24</v>
      </c>
      <c r="E9572" s="26" t="s">
        <v>40095</v>
      </c>
      <c r="F9572" s="26" t="s">
        <v>40096</v>
      </c>
      <c r="G9572" s="26" t="s">
        <v>9591</v>
      </c>
      <c r="H9572" s="26" t="s">
        <v>375</v>
      </c>
      <c r="I9572" s="26" t="s">
        <v>9592</v>
      </c>
      <c r="J9572" s="26" t="s">
        <v>40097</v>
      </c>
      <c r="K9572" s="26" t="s">
        <v>9582</v>
      </c>
      <c r="L9572" s="26" t="s">
        <v>40098</v>
      </c>
      <c r="M9572" s="26">
        <v>380963633954</v>
      </c>
      <c r="N9572" s="26">
        <v>1824410113</v>
      </c>
    </row>
    <row r="9573" spans="1:14">
      <c r="A9573" s="26" t="s">
        <v>4142</v>
      </c>
      <c r="B9573" s="26" t="s">
        <v>4143</v>
      </c>
      <c r="C9573" s="26">
        <v>39020574</v>
      </c>
      <c r="D9573" s="26" t="s">
        <v>24</v>
      </c>
      <c r="E9573" s="26" t="s">
        <v>40099</v>
      </c>
      <c r="F9573" s="26" t="s">
        <v>40100</v>
      </c>
      <c r="G9573" s="26" t="s">
        <v>9579</v>
      </c>
      <c r="H9573" s="26" t="s">
        <v>506</v>
      </c>
      <c r="I9573" s="26" t="s">
        <v>12368</v>
      </c>
      <c r="J9573" s="26" t="s">
        <v>40101</v>
      </c>
      <c r="K9573" s="26" t="s">
        <v>9582</v>
      </c>
      <c r="L9573" s="26" t="s">
        <v>40102</v>
      </c>
      <c r="M9573" s="26">
        <v>380343396603</v>
      </c>
      <c r="N9573" s="26">
        <v>2623255706</v>
      </c>
    </row>
    <row r="9574" spans="1:14">
      <c r="A9574" s="26" t="s">
        <v>8404</v>
      </c>
      <c r="B9574" s="26" t="s">
        <v>8405</v>
      </c>
      <c r="C9574" s="26">
        <v>38637457</v>
      </c>
      <c r="D9574" s="26" t="s">
        <v>24</v>
      </c>
      <c r="E9574" s="26" t="s">
        <v>40103</v>
      </c>
      <c r="F9574" s="26" t="s">
        <v>40104</v>
      </c>
      <c r="G9574" s="26" t="s">
        <v>9586</v>
      </c>
      <c r="H9574" s="26" t="s">
        <v>1269</v>
      </c>
      <c r="I9574" s="26" t="s">
        <v>15183</v>
      </c>
      <c r="J9574" s="26" t="s">
        <v>40105</v>
      </c>
      <c r="K9574" s="26" t="s">
        <v>9906</v>
      </c>
      <c r="L9574" s="26" t="s">
        <v>40106</v>
      </c>
      <c r="M9574" s="26">
        <v>761552110265</v>
      </c>
      <c r="N9574" s="26">
        <v>6520382503</v>
      </c>
    </row>
    <row r="9575" spans="1:14">
      <c r="A9575" s="26" t="s">
        <v>4774</v>
      </c>
      <c r="B9575" s="26" t="s">
        <v>4775</v>
      </c>
      <c r="C9575" s="26">
        <v>37336085</v>
      </c>
      <c r="D9575" s="26" t="s">
        <v>24</v>
      </c>
      <c r="E9575" s="26" t="s">
        <v>40107</v>
      </c>
      <c r="F9575" s="26" t="s">
        <v>40108</v>
      </c>
      <c r="G9575" s="26" t="s">
        <v>9579</v>
      </c>
      <c r="H9575" s="26" t="s">
        <v>711</v>
      </c>
      <c r="I9575" s="26" t="s">
        <v>15378</v>
      </c>
      <c r="J9575" s="26" t="s">
        <v>40109</v>
      </c>
      <c r="K9575" s="26" t="s">
        <v>9582</v>
      </c>
      <c r="L9575" s="26" t="s">
        <v>40110</v>
      </c>
      <c r="M9575" s="26">
        <v>380646695417</v>
      </c>
      <c r="N9575" s="26">
        <v>4420655132</v>
      </c>
    </row>
    <row r="9576" spans="1:14">
      <c r="A9576" s="26" t="s">
        <v>2634</v>
      </c>
      <c r="B9576" s="26" t="s">
        <v>2635</v>
      </c>
      <c r="C9576" s="26">
        <v>37735655</v>
      </c>
      <c r="D9576" s="26" t="s">
        <v>780</v>
      </c>
      <c r="E9576" s="26" t="s">
        <v>40111</v>
      </c>
      <c r="F9576" s="26" t="s">
        <v>23260</v>
      </c>
      <c r="G9576" s="26" t="s">
        <v>9601</v>
      </c>
      <c r="H9576" s="26" t="s">
        <v>133</v>
      </c>
      <c r="I9576" s="26" t="s">
        <v>9968</v>
      </c>
      <c r="J9576" s="26" t="s">
        <v>23261</v>
      </c>
      <c r="K9576" s="26" t="s">
        <v>9582</v>
      </c>
      <c r="L9576" s="26" t="s">
        <v>23262</v>
      </c>
      <c r="M9576" s="26">
        <v>380664605120</v>
      </c>
      <c r="N9576" s="26">
        <v>1223584505</v>
      </c>
    </row>
    <row r="9577" spans="1:14">
      <c r="A9577" s="26" t="s">
        <v>5409</v>
      </c>
      <c r="B9577" s="26" t="s">
        <v>5405</v>
      </c>
      <c r="C9577" s="26">
        <v>1997297</v>
      </c>
      <c r="D9577" s="26" t="s">
        <v>24</v>
      </c>
      <c r="E9577" s="26" t="s">
        <v>40112</v>
      </c>
      <c r="F9577" s="26" t="s">
        <v>40113</v>
      </c>
      <c r="G9577" s="26" t="s">
        <v>9586</v>
      </c>
      <c r="H9577" s="26" t="s">
        <v>735</v>
      </c>
      <c r="J9577" s="26" t="s">
        <v>5406</v>
      </c>
      <c r="K9577" s="26" t="s">
        <v>9597</v>
      </c>
      <c r="L9577" s="26" t="s">
        <v>35771</v>
      </c>
      <c r="M9577" s="26">
        <v>380323821496</v>
      </c>
      <c r="N9577" s="26">
        <v>4625110100</v>
      </c>
    </row>
    <row r="9578" spans="1:14">
      <c r="A9578" s="26" t="s">
        <v>8532</v>
      </c>
      <c r="B9578" s="26" t="s">
        <v>8533</v>
      </c>
      <c r="C9578" s="26">
        <v>38743829</v>
      </c>
      <c r="D9578" s="26" t="s">
        <v>24</v>
      </c>
      <c r="E9578" s="26" t="s">
        <v>40114</v>
      </c>
      <c r="F9578" s="26" t="s">
        <v>40115</v>
      </c>
      <c r="G9578" s="26" t="s">
        <v>9586</v>
      </c>
      <c r="H9578" s="26" t="s">
        <v>1269</v>
      </c>
      <c r="I9578" s="26" t="s">
        <v>10265</v>
      </c>
      <c r="J9578" s="26" t="s">
        <v>23156</v>
      </c>
      <c r="K9578" s="26" t="s">
        <v>9582</v>
      </c>
      <c r="L9578" s="26" t="s">
        <v>40116</v>
      </c>
      <c r="M9578" s="26">
        <v>380553732339</v>
      </c>
      <c r="N9578" s="26">
        <v>124785002</v>
      </c>
    </row>
    <row r="9579" spans="1:14">
      <c r="A9579" s="26" t="s">
        <v>2200</v>
      </c>
      <c r="B9579" s="26" t="s">
        <v>2201</v>
      </c>
      <c r="C9579" s="26">
        <v>37677106</v>
      </c>
      <c r="D9579" s="26" t="s">
        <v>24</v>
      </c>
      <c r="E9579" s="26" t="s">
        <v>40117</v>
      </c>
      <c r="F9579" s="26" t="s">
        <v>40118</v>
      </c>
      <c r="G9579" s="26" t="s">
        <v>9586</v>
      </c>
      <c r="H9579" s="26" t="s">
        <v>133</v>
      </c>
      <c r="I9579" s="26" t="s">
        <v>9917</v>
      </c>
      <c r="J9579" s="26" t="s">
        <v>40119</v>
      </c>
      <c r="K9579" s="26" t="s">
        <v>9582</v>
      </c>
      <c r="L9579" s="26" t="s">
        <v>40120</v>
      </c>
      <c r="M9579" s="26">
        <v>380501895569</v>
      </c>
      <c r="N9579" s="26">
        <v>1221087701</v>
      </c>
    </row>
    <row r="9580" spans="1:14">
      <c r="A9580" s="26" t="s">
        <v>7336</v>
      </c>
      <c r="B9580" s="26" t="s">
        <v>7337</v>
      </c>
      <c r="C9580" s="26">
        <v>2007532</v>
      </c>
      <c r="D9580" s="26" t="s">
        <v>780</v>
      </c>
      <c r="E9580" s="26" t="s">
        <v>40121</v>
      </c>
      <c r="F9580" s="26" t="s">
        <v>40122</v>
      </c>
      <c r="G9580" s="26" t="s">
        <v>9601</v>
      </c>
      <c r="H9580" s="26" t="s">
        <v>1025</v>
      </c>
      <c r="J9580" s="26" t="s">
        <v>1034</v>
      </c>
      <c r="K9580" s="26" t="s">
        <v>9597</v>
      </c>
      <c r="L9580" s="26" t="s">
        <v>12957</v>
      </c>
      <c r="M9580" s="26">
        <v>380544723146</v>
      </c>
      <c r="N9580" s="26">
        <v>5910400000</v>
      </c>
    </row>
    <row r="9581" spans="1:14">
      <c r="A9581" s="26" t="s">
        <v>8576</v>
      </c>
      <c r="B9581" s="26" t="s">
        <v>8560</v>
      </c>
      <c r="C9581" s="26">
        <v>2004120</v>
      </c>
      <c r="D9581" s="26" t="s">
        <v>24</v>
      </c>
      <c r="E9581" s="26" t="s">
        <v>40123</v>
      </c>
      <c r="F9581" s="26" t="s">
        <v>40124</v>
      </c>
      <c r="G9581" s="26" t="s">
        <v>9586</v>
      </c>
      <c r="H9581" s="26" t="s">
        <v>1269</v>
      </c>
      <c r="J9581" s="26" t="s">
        <v>40125</v>
      </c>
      <c r="K9581" s="26" t="s">
        <v>9606</v>
      </c>
      <c r="L9581" s="26" t="s">
        <v>40126</v>
      </c>
      <c r="M9581" s="26">
        <v>761505222021</v>
      </c>
      <c r="N9581" s="26">
        <v>6510166400</v>
      </c>
    </row>
    <row r="9582" spans="1:14">
      <c r="A9582" s="26" t="s">
        <v>6432</v>
      </c>
      <c r="B9582" s="26" t="s">
        <v>6433</v>
      </c>
      <c r="C9582" s="26">
        <v>39051031</v>
      </c>
      <c r="D9582" s="26" t="s">
        <v>24</v>
      </c>
      <c r="E9582" s="26" t="s">
        <v>40127</v>
      </c>
      <c r="F9582" s="26" t="s">
        <v>18254</v>
      </c>
      <c r="G9582" s="26" t="s">
        <v>9586</v>
      </c>
      <c r="H9582" s="26" t="s">
        <v>885</v>
      </c>
      <c r="J9582" s="26" t="s">
        <v>910</v>
      </c>
      <c r="K9582" s="26" t="s">
        <v>9597</v>
      </c>
      <c r="L9582" s="26" t="s">
        <v>19145</v>
      </c>
      <c r="M9582" s="26">
        <v>760974117438</v>
      </c>
      <c r="N9582" s="26">
        <v>5110100000</v>
      </c>
    </row>
    <row r="9583" spans="1:14">
      <c r="A9583" s="26" t="s">
        <v>1960</v>
      </c>
      <c r="B9583" s="26" t="s">
        <v>1961</v>
      </c>
      <c r="C9583" s="26">
        <v>38558716</v>
      </c>
      <c r="D9583" s="26" t="s">
        <v>24</v>
      </c>
      <c r="E9583" s="26" t="s">
        <v>40128</v>
      </c>
      <c r="F9583" s="26" t="s">
        <v>40129</v>
      </c>
      <c r="G9583" s="26" t="s">
        <v>9586</v>
      </c>
      <c r="H9583" s="26" t="s">
        <v>103</v>
      </c>
      <c r="I9583" s="26" t="s">
        <v>10149</v>
      </c>
      <c r="J9583" s="26" t="s">
        <v>40130</v>
      </c>
      <c r="K9583" s="26" t="s">
        <v>9582</v>
      </c>
      <c r="L9583" s="26" t="s">
        <v>40131</v>
      </c>
      <c r="M9583" s="26">
        <v>761300517530</v>
      </c>
      <c r="N9583" s="26">
        <v>720889201</v>
      </c>
    </row>
    <row r="9584" spans="1:14">
      <c r="A9584" s="26" t="s">
        <v>7420</v>
      </c>
      <c r="B9584" s="26" t="s">
        <v>7421</v>
      </c>
      <c r="C9584" s="26">
        <v>2000369</v>
      </c>
      <c r="D9584" s="26" t="s">
        <v>780</v>
      </c>
      <c r="E9584" s="26" t="s">
        <v>40132</v>
      </c>
      <c r="F9584" s="26" t="s">
        <v>40133</v>
      </c>
      <c r="G9584" s="26" t="s">
        <v>9601</v>
      </c>
      <c r="H9584" s="26" t="s">
        <v>1025</v>
      </c>
      <c r="J9584" s="26" t="s">
        <v>40134</v>
      </c>
      <c r="K9584" s="26" t="s">
        <v>9582</v>
      </c>
      <c r="L9584" s="26" t="s">
        <v>40135</v>
      </c>
      <c r="M9584" s="26">
        <v>380544854211</v>
      </c>
      <c r="N9584" s="26">
        <v>5910790003</v>
      </c>
    </row>
    <row r="9585" spans="1:14">
      <c r="A9585" s="26" t="s">
        <v>5288</v>
      </c>
      <c r="B9585" s="26" t="s">
        <v>5289</v>
      </c>
      <c r="C9585" s="26">
        <v>22421239</v>
      </c>
      <c r="D9585" s="26" t="s">
        <v>24</v>
      </c>
      <c r="E9585" s="26" t="s">
        <v>40136</v>
      </c>
      <c r="F9585" s="26" t="s">
        <v>40137</v>
      </c>
      <c r="G9585" s="26" t="s">
        <v>9591</v>
      </c>
      <c r="H9585" s="26" t="s">
        <v>735</v>
      </c>
      <c r="I9585" s="26" t="s">
        <v>11461</v>
      </c>
      <c r="J9585" s="26" t="s">
        <v>35631</v>
      </c>
      <c r="K9585" s="26" t="s">
        <v>9606</v>
      </c>
      <c r="L9585" s="26" t="s">
        <v>40138</v>
      </c>
      <c r="M9585" s="26">
        <v>380972064207</v>
      </c>
      <c r="N9585" s="26">
        <v>4621255700</v>
      </c>
    </row>
    <row r="9586" spans="1:14">
      <c r="A9586" s="26" t="s">
        <v>8709</v>
      </c>
      <c r="B9586" s="26" t="s">
        <v>8710</v>
      </c>
      <c r="C9586" s="26">
        <v>38072476</v>
      </c>
      <c r="D9586" s="26" t="s">
        <v>24</v>
      </c>
      <c r="E9586" s="26" t="s">
        <v>40139</v>
      </c>
      <c r="F9586" s="26" t="s">
        <v>40140</v>
      </c>
      <c r="G9586" s="26" t="s">
        <v>9586</v>
      </c>
      <c r="H9586" s="26" t="s">
        <v>1308</v>
      </c>
      <c r="J9586" s="26" t="s">
        <v>1364</v>
      </c>
      <c r="K9586" s="26" t="s">
        <v>9606</v>
      </c>
      <c r="L9586" s="26" t="s">
        <v>40141</v>
      </c>
      <c r="M9586" s="26">
        <v>380967329469</v>
      </c>
      <c r="N9586" s="26">
        <v>1822386028</v>
      </c>
    </row>
    <row r="9587" spans="1:14">
      <c r="A9587" s="26" t="s">
        <v>1829</v>
      </c>
      <c r="B9587" s="26" t="s">
        <v>1830</v>
      </c>
      <c r="C9587" s="26">
        <v>37048032</v>
      </c>
      <c r="D9587" s="26" t="s">
        <v>24</v>
      </c>
      <c r="E9587" s="26" t="s">
        <v>40142</v>
      </c>
      <c r="F9587" s="26" t="s">
        <v>40143</v>
      </c>
      <c r="G9587" s="26" t="s">
        <v>9579</v>
      </c>
      <c r="H9587" s="26" t="s">
        <v>27</v>
      </c>
      <c r="I9587" s="26" t="s">
        <v>12860</v>
      </c>
      <c r="J9587" s="26" t="s">
        <v>20462</v>
      </c>
      <c r="K9587" s="26" t="s">
        <v>9582</v>
      </c>
      <c r="L9587" s="26" t="s">
        <v>40144</v>
      </c>
      <c r="M9587" s="26">
        <v>761109941538</v>
      </c>
      <c r="N9587" s="26">
        <v>520283006</v>
      </c>
    </row>
    <row r="9588" spans="1:14">
      <c r="A9588" s="26" t="s">
        <v>9306</v>
      </c>
      <c r="B9588" s="26" t="s">
        <v>9307</v>
      </c>
      <c r="C9588" s="26">
        <v>39089416</v>
      </c>
      <c r="D9588" s="26" t="s">
        <v>24</v>
      </c>
      <c r="E9588" s="26" t="s">
        <v>40145</v>
      </c>
      <c r="F9588" s="26" t="s">
        <v>40146</v>
      </c>
      <c r="G9588" s="26" t="s">
        <v>9586</v>
      </c>
      <c r="H9588" s="26" t="s">
        <v>1573</v>
      </c>
      <c r="I9588" s="26" t="s">
        <v>12338</v>
      </c>
      <c r="J9588" s="26" t="s">
        <v>40147</v>
      </c>
      <c r="K9588" s="26" t="s">
        <v>9582</v>
      </c>
      <c r="L9588" s="26" t="s">
        <v>40148</v>
      </c>
      <c r="M9588" s="26">
        <v>380463326445</v>
      </c>
      <c r="N9588" s="26">
        <v>7421710115</v>
      </c>
    </row>
    <row r="9589" spans="1:14">
      <c r="A9589" s="26" t="s">
        <v>7589</v>
      </c>
      <c r="B9589" s="26" t="s">
        <v>7590</v>
      </c>
      <c r="C9589" s="26">
        <v>2001328</v>
      </c>
      <c r="D9589" s="26" t="s">
        <v>780</v>
      </c>
      <c r="E9589" s="26" t="s">
        <v>40149</v>
      </c>
      <c r="F9589" s="26" t="s">
        <v>40150</v>
      </c>
      <c r="G9589" s="26" t="s">
        <v>9601</v>
      </c>
      <c r="H9589" s="26" t="s">
        <v>1088</v>
      </c>
      <c r="I9589" s="26" t="s">
        <v>10069</v>
      </c>
      <c r="J9589" s="26" t="s">
        <v>7587</v>
      </c>
      <c r="K9589" s="26" t="s">
        <v>9582</v>
      </c>
      <c r="L9589" s="26" t="s">
        <v>40151</v>
      </c>
      <c r="M9589" s="26">
        <v>380352525929</v>
      </c>
      <c r="N9589" s="26">
        <v>6125281701</v>
      </c>
    </row>
    <row r="9590" spans="1:14">
      <c r="A9590" s="26" t="s">
        <v>4399</v>
      </c>
      <c r="B9590" s="26" t="s">
        <v>4400</v>
      </c>
      <c r="C9590" s="26">
        <v>38462558</v>
      </c>
      <c r="D9590" s="26" t="s">
        <v>24</v>
      </c>
      <c r="E9590" s="26" t="s">
        <v>40152</v>
      </c>
      <c r="F9590" s="26" t="s">
        <v>40153</v>
      </c>
      <c r="G9590" s="26" t="s">
        <v>9579</v>
      </c>
      <c r="H9590" s="26" t="s">
        <v>576</v>
      </c>
      <c r="I9590" s="26" t="s">
        <v>11832</v>
      </c>
      <c r="J9590" s="26" t="s">
        <v>40154</v>
      </c>
      <c r="K9590" s="26" t="s">
        <v>9582</v>
      </c>
      <c r="L9590" s="26" t="s">
        <v>40155</v>
      </c>
      <c r="M9590" s="26">
        <v>380459530020</v>
      </c>
      <c r="N9590" s="26">
        <v>3220880903</v>
      </c>
    </row>
    <row r="9591" spans="1:14">
      <c r="A9591" s="26" t="s">
        <v>4835</v>
      </c>
      <c r="B9591" s="26" t="s">
        <v>4836</v>
      </c>
      <c r="C9591" s="26">
        <v>1983594</v>
      </c>
      <c r="D9591" s="26" t="s">
        <v>780</v>
      </c>
      <c r="E9591" s="26" t="s">
        <v>40156</v>
      </c>
      <c r="F9591" s="26" t="s">
        <v>40157</v>
      </c>
      <c r="G9591" s="26" t="s">
        <v>9601</v>
      </c>
      <c r="H9591" s="26" t="s">
        <v>711</v>
      </c>
      <c r="I9591" s="26" t="s">
        <v>12470</v>
      </c>
      <c r="J9591" s="26" t="s">
        <v>4834</v>
      </c>
      <c r="K9591" s="26" t="s">
        <v>9606</v>
      </c>
      <c r="L9591" s="26" t="s">
        <v>31471</v>
      </c>
      <c r="M9591" s="26">
        <v>380646321007</v>
      </c>
      <c r="N9591" s="26">
        <v>4423355100</v>
      </c>
    </row>
    <row r="9592" spans="1:14">
      <c r="A9592" s="26" t="s">
        <v>6615</v>
      </c>
      <c r="B9592" s="26" t="s">
        <v>6616</v>
      </c>
      <c r="C9592" s="26">
        <v>41348856</v>
      </c>
      <c r="D9592" s="26" t="s">
        <v>24</v>
      </c>
      <c r="E9592" s="26" t="s">
        <v>40158</v>
      </c>
      <c r="F9592" s="26" t="s">
        <v>40159</v>
      </c>
      <c r="G9592" s="26" t="s">
        <v>9591</v>
      </c>
      <c r="H9592" s="26" t="s">
        <v>949</v>
      </c>
      <c r="I9592" s="26" t="s">
        <v>16199</v>
      </c>
      <c r="J9592" s="26" t="s">
        <v>9665</v>
      </c>
      <c r="K9592" s="26" t="s">
        <v>9582</v>
      </c>
      <c r="L9592" s="26" t="s">
        <v>40160</v>
      </c>
      <c r="M9592" s="26">
        <v>380503044224</v>
      </c>
      <c r="N9592" s="26">
        <v>121686107</v>
      </c>
    </row>
    <row r="9593" spans="1:14">
      <c r="A9593" s="26" t="s">
        <v>4216</v>
      </c>
      <c r="B9593" s="26" t="s">
        <v>4217</v>
      </c>
      <c r="C9593" s="26">
        <v>41838805</v>
      </c>
      <c r="D9593" s="26" t="s">
        <v>24</v>
      </c>
      <c r="E9593" s="26" t="s">
        <v>40161</v>
      </c>
      <c r="F9593" s="26" t="s">
        <v>40162</v>
      </c>
      <c r="G9593" s="26" t="s">
        <v>9579</v>
      </c>
      <c r="H9593" s="26" t="s">
        <v>506</v>
      </c>
      <c r="I9593" s="26" t="s">
        <v>9709</v>
      </c>
      <c r="J9593" s="26" t="s">
        <v>40163</v>
      </c>
      <c r="K9593" s="26" t="s">
        <v>9582</v>
      </c>
      <c r="L9593" s="26" t="s">
        <v>40164</v>
      </c>
      <c r="M9593" s="26">
        <v>380343572432</v>
      </c>
      <c r="N9593" s="26">
        <v>2624486501</v>
      </c>
    </row>
    <row r="9594" spans="1:14">
      <c r="A9594" s="26" t="s">
        <v>5238</v>
      </c>
      <c r="B9594" s="26" t="s">
        <v>5236</v>
      </c>
      <c r="C9594" s="26">
        <v>36761597</v>
      </c>
      <c r="D9594" s="26" t="s">
        <v>24</v>
      </c>
      <c r="E9594" s="26" t="s">
        <v>40165</v>
      </c>
      <c r="F9594" s="26" t="s">
        <v>40166</v>
      </c>
      <c r="G9594" s="26" t="s">
        <v>9579</v>
      </c>
      <c r="H9594" s="26" t="s">
        <v>735</v>
      </c>
      <c r="I9594" s="26" t="s">
        <v>9721</v>
      </c>
      <c r="J9594" s="26" t="s">
        <v>40167</v>
      </c>
      <c r="K9594" s="26" t="s">
        <v>9582</v>
      </c>
      <c r="L9594" s="26" t="s">
        <v>40168</v>
      </c>
      <c r="M9594" s="26">
        <v>380325245811</v>
      </c>
      <c r="N9594" s="26">
        <v>4622755910</v>
      </c>
    </row>
    <row r="9595" spans="1:14">
      <c r="A9595" s="26" t="s">
        <v>4142</v>
      </c>
      <c r="B9595" s="26" t="s">
        <v>4143</v>
      </c>
      <c r="C9595" s="26">
        <v>39020574</v>
      </c>
      <c r="D9595" s="26" t="s">
        <v>24</v>
      </c>
      <c r="E9595" s="26" t="s">
        <v>40169</v>
      </c>
      <c r="F9595" s="26" t="s">
        <v>40170</v>
      </c>
      <c r="G9595" s="26" t="s">
        <v>9579</v>
      </c>
      <c r="H9595" s="26" t="s">
        <v>506</v>
      </c>
      <c r="I9595" s="26" t="s">
        <v>12368</v>
      </c>
      <c r="J9595" s="26" t="s">
        <v>40171</v>
      </c>
      <c r="K9595" s="26" t="s">
        <v>9582</v>
      </c>
      <c r="L9595" s="26" t="s">
        <v>40172</v>
      </c>
      <c r="M9595" s="26">
        <v>383043366532</v>
      </c>
      <c r="N9595" s="26">
        <v>2623283002</v>
      </c>
    </row>
    <row r="9596" spans="1:14">
      <c r="A9596" s="26" t="s">
        <v>8681</v>
      </c>
      <c r="B9596" s="26" t="s">
        <v>8682</v>
      </c>
      <c r="C9596" s="26">
        <v>38402043</v>
      </c>
      <c r="D9596" s="26" t="s">
        <v>24</v>
      </c>
      <c r="E9596" s="26" t="s">
        <v>40173</v>
      </c>
      <c r="F9596" s="26" t="s">
        <v>40174</v>
      </c>
      <c r="G9596" s="26" t="s">
        <v>9586</v>
      </c>
      <c r="H9596" s="26" t="s">
        <v>1308</v>
      </c>
      <c r="J9596" s="26" t="s">
        <v>1341</v>
      </c>
      <c r="K9596" s="26" t="s">
        <v>9582</v>
      </c>
      <c r="L9596" s="26" t="s">
        <v>40175</v>
      </c>
      <c r="M9596" s="26">
        <v>761923412776</v>
      </c>
      <c r="N9596" s="26">
        <v>6825583201</v>
      </c>
    </row>
    <row r="9597" spans="1:14">
      <c r="A9597" s="26" t="s">
        <v>4188</v>
      </c>
      <c r="B9597" s="26" t="s">
        <v>4189</v>
      </c>
      <c r="C9597" s="26">
        <v>42588563</v>
      </c>
      <c r="D9597" s="26" t="s">
        <v>24</v>
      </c>
      <c r="E9597" s="26" t="s">
        <v>40176</v>
      </c>
      <c r="F9597" s="26" t="s">
        <v>40177</v>
      </c>
      <c r="G9597" s="26" t="s">
        <v>9579</v>
      </c>
      <c r="H9597" s="26" t="s">
        <v>506</v>
      </c>
      <c r="I9597" s="26" t="s">
        <v>10881</v>
      </c>
      <c r="J9597" s="26" t="s">
        <v>16030</v>
      </c>
      <c r="K9597" s="26" t="s">
        <v>9582</v>
      </c>
      <c r="L9597" s="26" t="s">
        <v>40178</v>
      </c>
      <c r="M9597" s="26">
        <v>380347291758</v>
      </c>
      <c r="N9597" s="26">
        <v>723687302</v>
      </c>
    </row>
    <row r="9598" spans="1:14">
      <c r="A9598" s="26" t="s">
        <v>5338</v>
      </c>
      <c r="B9598" s="26" t="s">
        <v>5337</v>
      </c>
      <c r="C9598" s="26">
        <v>1998035</v>
      </c>
      <c r="D9598" s="26" t="s">
        <v>24</v>
      </c>
      <c r="E9598" s="26" t="s">
        <v>40179</v>
      </c>
      <c r="F9598" s="26" t="s">
        <v>16830</v>
      </c>
      <c r="G9598" s="26" t="s">
        <v>9586</v>
      </c>
      <c r="H9598" s="26" t="s">
        <v>735</v>
      </c>
      <c r="I9598" s="26" t="s">
        <v>12249</v>
      </c>
      <c r="J9598" s="26" t="s">
        <v>848</v>
      </c>
      <c r="K9598" s="26" t="s">
        <v>9582</v>
      </c>
      <c r="L9598" s="26" t="s">
        <v>40180</v>
      </c>
      <c r="M9598" s="26">
        <v>380677018261</v>
      </c>
      <c r="N9598" s="26">
        <v>4623010100</v>
      </c>
    </row>
    <row r="9599" spans="1:14">
      <c r="A9599" s="26" t="s">
        <v>2467</v>
      </c>
      <c r="B9599" s="26" t="s">
        <v>2468</v>
      </c>
      <c r="C9599" s="26">
        <v>1985989</v>
      </c>
      <c r="D9599" s="26" t="s">
        <v>780</v>
      </c>
      <c r="E9599" s="26" t="s">
        <v>40181</v>
      </c>
      <c r="F9599" s="26" t="s">
        <v>40182</v>
      </c>
      <c r="G9599" s="26" t="s">
        <v>9601</v>
      </c>
      <c r="H9599" s="26" t="s">
        <v>133</v>
      </c>
      <c r="J9599" s="26" t="s">
        <v>183</v>
      </c>
      <c r="K9599" s="26" t="s">
        <v>9597</v>
      </c>
      <c r="L9599" s="26" t="s">
        <v>40183</v>
      </c>
      <c r="M9599" s="26">
        <v>380964780626</v>
      </c>
      <c r="N9599" s="26">
        <v>1211000000</v>
      </c>
    </row>
    <row r="9600" spans="1:14">
      <c r="A9600" s="26" t="s">
        <v>6087</v>
      </c>
      <c r="B9600" s="26" t="s">
        <v>6088</v>
      </c>
      <c r="C9600" s="26">
        <v>38037938</v>
      </c>
      <c r="D9600" s="26" t="s">
        <v>24</v>
      </c>
      <c r="E9600" s="26" t="s">
        <v>40184</v>
      </c>
      <c r="F9600" s="26" t="s">
        <v>40185</v>
      </c>
      <c r="G9600" s="26" t="s">
        <v>9586</v>
      </c>
      <c r="H9600" s="26" t="s">
        <v>835</v>
      </c>
      <c r="I9600" s="26" t="s">
        <v>1230</v>
      </c>
      <c r="J9600" s="26" t="s">
        <v>40186</v>
      </c>
      <c r="K9600" s="26" t="s">
        <v>9582</v>
      </c>
      <c r="L9600" s="26" t="s">
        <v>40187</v>
      </c>
      <c r="M9600" s="26">
        <v>380989267472</v>
      </c>
      <c r="N9600" s="26">
        <v>4825485101</v>
      </c>
    </row>
    <row r="9601" spans="1:14">
      <c r="A9601" s="26" t="s">
        <v>8537</v>
      </c>
      <c r="B9601" s="26" t="s">
        <v>8538</v>
      </c>
      <c r="C9601" s="26">
        <v>41420607</v>
      </c>
      <c r="D9601" s="26" t="s">
        <v>24</v>
      </c>
      <c r="E9601" s="26" t="s">
        <v>40188</v>
      </c>
      <c r="F9601" s="26" t="s">
        <v>40189</v>
      </c>
      <c r="G9601" s="26" t="s">
        <v>9579</v>
      </c>
      <c r="H9601" s="26" t="s">
        <v>1269</v>
      </c>
      <c r="I9601" s="26" t="s">
        <v>16345</v>
      </c>
      <c r="J9601" s="26" t="s">
        <v>40190</v>
      </c>
      <c r="K9601" s="26" t="s">
        <v>9582</v>
      </c>
      <c r="L9601" s="26" t="s">
        <v>40191</v>
      </c>
      <c r="M9601" s="26">
        <v>380950270796</v>
      </c>
      <c r="N9601" s="26">
        <v>6523585005</v>
      </c>
    </row>
    <row r="9602" spans="1:14">
      <c r="A9602" s="26" t="s">
        <v>2776</v>
      </c>
      <c r="B9602" s="26" t="s">
        <v>2777</v>
      </c>
      <c r="C9602" s="26">
        <v>37990714</v>
      </c>
      <c r="D9602" s="26" t="s">
        <v>24</v>
      </c>
      <c r="E9602" s="26" t="s">
        <v>40192</v>
      </c>
      <c r="F9602" s="26" t="s">
        <v>40193</v>
      </c>
      <c r="G9602" s="26" t="s">
        <v>9586</v>
      </c>
      <c r="H9602" s="26" t="s">
        <v>258</v>
      </c>
      <c r="J9602" s="26" t="s">
        <v>259</v>
      </c>
      <c r="K9602" s="26" t="s">
        <v>9597</v>
      </c>
      <c r="L9602" s="26" t="s">
        <v>22178</v>
      </c>
      <c r="M9602" s="26">
        <v>380951653954</v>
      </c>
      <c r="N9602" s="26">
        <v>1410200000</v>
      </c>
    </row>
    <row r="9603" spans="1:14">
      <c r="A9603" s="26" t="s">
        <v>1717</v>
      </c>
      <c r="B9603" s="26" t="s">
        <v>1718</v>
      </c>
      <c r="C9603" s="26">
        <v>5484161</v>
      </c>
      <c r="D9603" s="26" t="s">
        <v>780</v>
      </c>
      <c r="E9603" s="26" t="s">
        <v>40194</v>
      </c>
      <c r="F9603" s="26" t="s">
        <v>40195</v>
      </c>
      <c r="G9603" s="26" t="s">
        <v>9601</v>
      </c>
      <c r="H9603" s="26" t="s">
        <v>27</v>
      </c>
      <c r="J9603" s="26" t="s">
        <v>36</v>
      </c>
      <c r="K9603" s="26" t="s">
        <v>9597</v>
      </c>
      <c r="L9603" s="26" t="s">
        <v>40196</v>
      </c>
      <c r="M9603" s="26">
        <v>760937491439</v>
      </c>
      <c r="N9603" s="26">
        <v>510100000</v>
      </c>
    </row>
    <row r="9604" spans="1:14">
      <c r="A9604" s="26" t="s">
        <v>9350</v>
      </c>
      <c r="B9604" s="26" t="s">
        <v>9351</v>
      </c>
      <c r="C9604" s="26">
        <v>38860563</v>
      </c>
      <c r="D9604" s="26" t="s">
        <v>24</v>
      </c>
      <c r="E9604" s="26" t="s">
        <v>40197</v>
      </c>
      <c r="F9604" s="26" t="s">
        <v>36900</v>
      </c>
      <c r="G9604" s="26" t="s">
        <v>9586</v>
      </c>
      <c r="H9604" s="26" t="s">
        <v>1573</v>
      </c>
      <c r="J9604" s="26" t="s">
        <v>1582</v>
      </c>
      <c r="K9604" s="26" t="s">
        <v>9597</v>
      </c>
      <c r="L9604" s="26" t="s">
        <v>40198</v>
      </c>
      <c r="M9604" s="26">
        <v>380463126020</v>
      </c>
      <c r="N9604" s="26">
        <v>7410400000</v>
      </c>
    </row>
    <row r="9605" spans="1:14">
      <c r="A9605" s="26" t="s">
        <v>6913</v>
      </c>
      <c r="B9605" s="26" t="s">
        <v>6910</v>
      </c>
      <c r="C9605" s="26">
        <v>1999537</v>
      </c>
      <c r="D9605" s="26" t="s">
        <v>780</v>
      </c>
      <c r="E9605" s="26" t="s">
        <v>40199</v>
      </c>
      <c r="F9605" s="26" t="s">
        <v>40200</v>
      </c>
      <c r="G9605" s="26" t="s">
        <v>9601</v>
      </c>
      <c r="H9605" s="26" t="s">
        <v>949</v>
      </c>
      <c r="I9605" s="26" t="s">
        <v>13534</v>
      </c>
      <c r="J9605" s="26" t="s">
        <v>13535</v>
      </c>
      <c r="K9605" s="26" t="s">
        <v>9582</v>
      </c>
      <c r="L9605" s="26" t="s">
        <v>13536</v>
      </c>
      <c r="M9605" s="26">
        <v>380534792000</v>
      </c>
      <c r="N9605" s="26">
        <v>5325483701</v>
      </c>
    </row>
    <row r="9606" spans="1:14">
      <c r="A9606" s="26" t="s">
        <v>2766</v>
      </c>
      <c r="B9606" s="26" t="s">
        <v>2767</v>
      </c>
      <c r="C9606" s="26">
        <v>36729598</v>
      </c>
      <c r="D9606" s="26" t="s">
        <v>24</v>
      </c>
      <c r="E9606" s="26" t="s">
        <v>40201</v>
      </c>
      <c r="F9606" s="26" t="s">
        <v>40202</v>
      </c>
      <c r="G9606" s="26" t="s">
        <v>9586</v>
      </c>
      <c r="H9606" s="26" t="s">
        <v>133</v>
      </c>
      <c r="I9606" s="26" t="s">
        <v>9717</v>
      </c>
      <c r="J9606" s="26" t="s">
        <v>40203</v>
      </c>
      <c r="K9606" s="26" t="s">
        <v>9582</v>
      </c>
      <c r="L9606" s="26" t="s">
        <v>40204</v>
      </c>
      <c r="M9606" s="26">
        <v>380968399058</v>
      </c>
      <c r="N9606" s="26">
        <v>1225855115</v>
      </c>
    </row>
    <row r="9607" spans="1:14">
      <c r="A9607" s="26" t="s">
        <v>9342</v>
      </c>
      <c r="B9607" s="26" t="s">
        <v>9343</v>
      </c>
      <c r="C9607" s="26">
        <v>2006343</v>
      </c>
      <c r="D9607" s="26" t="s">
        <v>780</v>
      </c>
      <c r="E9607" s="26" t="s">
        <v>40205</v>
      </c>
      <c r="F9607" s="26" t="s">
        <v>40206</v>
      </c>
      <c r="G9607" s="26" t="s">
        <v>9601</v>
      </c>
      <c r="H9607" s="26" t="s">
        <v>1573</v>
      </c>
      <c r="I9607" s="26" t="s">
        <v>12621</v>
      </c>
      <c r="J9607" s="26" t="s">
        <v>22372</v>
      </c>
      <c r="K9607" s="26" t="s">
        <v>9606</v>
      </c>
      <c r="L9607" s="26" t="s">
        <v>22373</v>
      </c>
      <c r="M9607" s="26">
        <v>380464441189</v>
      </c>
      <c r="N9607" s="26">
        <v>7423010101</v>
      </c>
    </row>
    <row r="9608" spans="1:14">
      <c r="A9608" s="26" t="s">
        <v>4605</v>
      </c>
      <c r="B9608" s="26" t="s">
        <v>4606</v>
      </c>
      <c r="C9608" s="26">
        <v>38614230</v>
      </c>
      <c r="D9608" s="26" t="s">
        <v>24</v>
      </c>
      <c r="E9608" s="26" t="s">
        <v>40207</v>
      </c>
      <c r="F9608" s="26" t="s">
        <v>40208</v>
      </c>
      <c r="G9608" s="26" t="s">
        <v>9586</v>
      </c>
      <c r="H9608" s="26" t="s">
        <v>670</v>
      </c>
      <c r="I9608" s="26" t="s">
        <v>21215</v>
      </c>
      <c r="J9608" s="26" t="s">
        <v>4571</v>
      </c>
      <c r="K9608" s="26" t="s">
        <v>9597</v>
      </c>
      <c r="L9608" s="26" t="s">
        <v>40209</v>
      </c>
      <c r="M9608" s="26">
        <v>380525737057</v>
      </c>
      <c r="N9608" s="26">
        <v>3520810100</v>
      </c>
    </row>
    <row r="9609" spans="1:14">
      <c r="A9609" s="26" t="s">
        <v>8579</v>
      </c>
      <c r="B9609" s="26" t="s">
        <v>8580</v>
      </c>
      <c r="C9609" s="26">
        <v>1983814</v>
      </c>
      <c r="D9609" s="26" t="s">
        <v>24</v>
      </c>
      <c r="E9609" s="26" t="s">
        <v>40210</v>
      </c>
      <c r="F9609" s="26" t="s">
        <v>40211</v>
      </c>
      <c r="G9609" s="26" t="s">
        <v>9586</v>
      </c>
      <c r="H9609" s="26" t="s">
        <v>1269</v>
      </c>
      <c r="J9609" s="26" t="s">
        <v>1298</v>
      </c>
      <c r="K9609" s="26" t="s">
        <v>9597</v>
      </c>
      <c r="L9609" s="26" t="s">
        <v>19066</v>
      </c>
      <c r="M9609" s="26">
        <v>761056737361</v>
      </c>
      <c r="N9609" s="26">
        <v>6510100000</v>
      </c>
    </row>
    <row r="9610" spans="1:14">
      <c r="A9610" s="26" t="s">
        <v>8510</v>
      </c>
      <c r="B9610" s="26" t="s">
        <v>8511</v>
      </c>
      <c r="C9610" s="26">
        <v>38281797</v>
      </c>
      <c r="D9610" s="26" t="s">
        <v>24</v>
      </c>
      <c r="E9610" s="26" t="s">
        <v>40212</v>
      </c>
      <c r="F9610" s="26" t="s">
        <v>40213</v>
      </c>
      <c r="G9610" s="26" t="s">
        <v>9586</v>
      </c>
      <c r="H9610" s="26" t="s">
        <v>1269</v>
      </c>
      <c r="I9610" s="26" t="s">
        <v>13684</v>
      </c>
      <c r="J9610" s="26" t="s">
        <v>40214</v>
      </c>
      <c r="K9610" s="26" t="s">
        <v>9582</v>
      </c>
      <c r="L9610" s="26" t="s">
        <v>40215</v>
      </c>
      <c r="M9610" s="26">
        <v>761347764896</v>
      </c>
      <c r="N9610" s="26">
        <v>6524182001</v>
      </c>
    </row>
    <row r="9611" spans="1:14">
      <c r="A9611" s="26" t="s">
        <v>7599</v>
      </c>
      <c r="B9611" s="26" t="s">
        <v>7600</v>
      </c>
      <c r="C9611" s="26">
        <v>38194961</v>
      </c>
      <c r="D9611" s="26" t="s">
        <v>24</v>
      </c>
      <c r="E9611" s="26" t="s">
        <v>40216</v>
      </c>
      <c r="F9611" s="26" t="s">
        <v>40217</v>
      </c>
      <c r="G9611" s="26" t="s">
        <v>9586</v>
      </c>
      <c r="H9611" s="26" t="s">
        <v>1088</v>
      </c>
      <c r="I9611" s="26" t="s">
        <v>9882</v>
      </c>
      <c r="J9611" s="26" t="s">
        <v>22174</v>
      </c>
      <c r="K9611" s="26" t="s">
        <v>9582</v>
      </c>
      <c r="L9611" s="26" t="s">
        <v>40218</v>
      </c>
      <c r="M9611" s="26">
        <v>380355749517</v>
      </c>
      <c r="N9611" s="26">
        <v>1820355604</v>
      </c>
    </row>
    <row r="9612" spans="1:14">
      <c r="A9612" s="26" t="s">
        <v>9381</v>
      </c>
      <c r="B9612" s="26" t="s">
        <v>9382</v>
      </c>
      <c r="C9612" s="26">
        <v>40314763</v>
      </c>
      <c r="D9612" s="26" t="s">
        <v>24</v>
      </c>
      <c r="E9612" s="26" t="s">
        <v>40219</v>
      </c>
      <c r="F9612" s="26" t="s">
        <v>40220</v>
      </c>
      <c r="G9612" s="26" t="s">
        <v>9586</v>
      </c>
      <c r="H9612" s="26" t="s">
        <v>1573</v>
      </c>
      <c r="I9612" s="26" t="s">
        <v>21828</v>
      </c>
      <c r="J9612" s="26" t="s">
        <v>40221</v>
      </c>
      <c r="K9612" s="26" t="s">
        <v>9582</v>
      </c>
      <c r="L9612" s="26" t="s">
        <v>40222</v>
      </c>
      <c r="M9612" s="26">
        <v>380956229510</v>
      </c>
      <c r="N9612" s="26">
        <v>7424188829</v>
      </c>
    </row>
    <row r="9613" spans="1:14">
      <c r="A9613" s="26" t="s">
        <v>6700</v>
      </c>
      <c r="B9613" s="26" t="s">
        <v>6701</v>
      </c>
      <c r="C9613" s="26">
        <v>30613643</v>
      </c>
      <c r="D9613" s="26" t="s">
        <v>24</v>
      </c>
      <c r="E9613" s="26" t="s">
        <v>40223</v>
      </c>
      <c r="F9613" s="26" t="s">
        <v>40224</v>
      </c>
      <c r="G9613" s="26" t="s">
        <v>9586</v>
      </c>
      <c r="H9613" s="26" t="s">
        <v>949</v>
      </c>
      <c r="J9613" s="26" t="s">
        <v>962</v>
      </c>
      <c r="K9613" s="26" t="s">
        <v>9597</v>
      </c>
      <c r="L9613" s="26" t="s">
        <v>40225</v>
      </c>
      <c r="M9613" s="26">
        <v>761073536272</v>
      </c>
      <c r="N9613" s="26">
        <v>5310400000</v>
      </c>
    </row>
    <row r="9614" spans="1:14">
      <c r="A9614" s="26" t="s">
        <v>4599</v>
      </c>
      <c r="B9614" s="26" t="s">
        <v>4600</v>
      </c>
      <c r="C9614" s="26">
        <v>38797880</v>
      </c>
      <c r="D9614" s="26" t="s">
        <v>24</v>
      </c>
      <c r="E9614" s="26" t="s">
        <v>40226</v>
      </c>
      <c r="F9614" s="26" t="s">
        <v>40227</v>
      </c>
      <c r="G9614" s="26" t="s">
        <v>9579</v>
      </c>
      <c r="H9614" s="26" t="s">
        <v>670</v>
      </c>
      <c r="I9614" s="26" t="s">
        <v>10789</v>
      </c>
      <c r="J9614" s="26" t="s">
        <v>16186</v>
      </c>
      <c r="K9614" s="26" t="s">
        <v>9906</v>
      </c>
      <c r="L9614" s="26" t="s">
        <v>40228</v>
      </c>
      <c r="M9614" s="26">
        <v>380523450157</v>
      </c>
      <c r="N9614" s="26">
        <v>1222985201</v>
      </c>
    </row>
    <row r="9615" spans="1:14">
      <c r="A9615" s="26" t="s">
        <v>9067</v>
      </c>
      <c r="B9615" s="26" t="s">
        <v>9068</v>
      </c>
      <c r="C9615" s="26">
        <v>36752522</v>
      </c>
      <c r="D9615" s="26" t="s">
        <v>24</v>
      </c>
      <c r="E9615" s="26" t="s">
        <v>40229</v>
      </c>
      <c r="F9615" s="26" t="s">
        <v>40230</v>
      </c>
      <c r="G9615" s="26" t="s">
        <v>9586</v>
      </c>
      <c r="H9615" s="26" t="s">
        <v>1490</v>
      </c>
      <c r="I9615" s="26" t="s">
        <v>12333</v>
      </c>
      <c r="J9615" s="26" t="s">
        <v>9254</v>
      </c>
      <c r="K9615" s="26" t="s">
        <v>9582</v>
      </c>
      <c r="L9615" s="26" t="s">
        <v>40231</v>
      </c>
      <c r="M9615" s="26">
        <v>380506310168</v>
      </c>
      <c r="N9615" s="26">
        <v>522687801</v>
      </c>
    </row>
    <row r="9616" spans="1:14">
      <c r="A9616" s="26" t="s">
        <v>4562</v>
      </c>
      <c r="B9616" s="26" t="s">
        <v>4563</v>
      </c>
      <c r="C9616" s="26">
        <v>38302240</v>
      </c>
      <c r="D9616" s="26" t="s">
        <v>24</v>
      </c>
      <c r="E9616" s="26" t="s">
        <v>40232</v>
      </c>
      <c r="F9616" s="26" t="s">
        <v>40233</v>
      </c>
      <c r="G9616" s="26" t="s">
        <v>9586</v>
      </c>
      <c r="H9616" s="26" t="s">
        <v>670</v>
      </c>
      <c r="I9616" s="26" t="s">
        <v>11700</v>
      </c>
      <c r="J9616" s="26" t="s">
        <v>40234</v>
      </c>
      <c r="K9616" s="26" t="s">
        <v>9582</v>
      </c>
      <c r="L9616" s="26" t="s">
        <v>40235</v>
      </c>
      <c r="M9616" s="26">
        <v>380951932574</v>
      </c>
      <c r="N9616" s="26">
        <v>3522587001</v>
      </c>
    </row>
    <row r="9617" spans="1:14">
      <c r="A9617" s="26" t="s">
        <v>4446</v>
      </c>
      <c r="B9617" s="26" t="s">
        <v>4447</v>
      </c>
      <c r="C9617" s="26">
        <v>38462249</v>
      </c>
      <c r="D9617" s="26" t="s">
        <v>24</v>
      </c>
      <c r="E9617" s="26" t="s">
        <v>40236</v>
      </c>
      <c r="F9617" s="26" t="s">
        <v>40237</v>
      </c>
      <c r="G9617" s="26" t="s">
        <v>9579</v>
      </c>
      <c r="H9617" s="26" t="s">
        <v>576</v>
      </c>
      <c r="I9617" s="26" t="s">
        <v>10867</v>
      </c>
      <c r="J9617" s="26" t="s">
        <v>18773</v>
      </c>
      <c r="K9617" s="26" t="s">
        <v>9582</v>
      </c>
      <c r="L9617" s="26" t="s">
        <v>40238</v>
      </c>
      <c r="M9617" s="26">
        <v>380457821156</v>
      </c>
      <c r="N9617" s="26">
        <v>522484202</v>
      </c>
    </row>
    <row r="9618" spans="1:14">
      <c r="A9618" s="26" t="s">
        <v>8247</v>
      </c>
      <c r="B9618" s="26" t="s">
        <v>8222</v>
      </c>
      <c r="C9618" s="26">
        <v>26150984</v>
      </c>
      <c r="D9618" s="26" t="s">
        <v>780</v>
      </c>
      <c r="E9618" s="26" t="s">
        <v>40239</v>
      </c>
      <c r="F9618" s="26" t="s">
        <v>40240</v>
      </c>
      <c r="G9618" s="26" t="s">
        <v>9601</v>
      </c>
      <c r="H9618" s="26" t="s">
        <v>1122</v>
      </c>
      <c r="J9618" s="26" t="s">
        <v>8039</v>
      </c>
      <c r="K9618" s="26" t="s">
        <v>9597</v>
      </c>
      <c r="L9618" s="26" t="s">
        <v>31759</v>
      </c>
      <c r="M9618" s="26">
        <v>380577250149</v>
      </c>
      <c r="N9618" s="26">
        <v>6310100000</v>
      </c>
    </row>
    <row r="9619" spans="1:14">
      <c r="A9619" s="26" t="s">
        <v>5339</v>
      </c>
      <c r="B9619" s="26" t="s">
        <v>5340</v>
      </c>
      <c r="C9619" s="26">
        <v>20763941</v>
      </c>
      <c r="D9619" s="26" t="s">
        <v>24</v>
      </c>
      <c r="E9619" s="26" t="s">
        <v>40241</v>
      </c>
      <c r="F9619" s="26" t="s">
        <v>40242</v>
      </c>
      <c r="G9619" s="26" t="s">
        <v>9579</v>
      </c>
      <c r="H9619" s="26" t="s">
        <v>735</v>
      </c>
      <c r="I9619" s="26" t="s">
        <v>9721</v>
      </c>
      <c r="J9619" s="26" t="s">
        <v>40243</v>
      </c>
      <c r="K9619" s="26" t="s">
        <v>9582</v>
      </c>
      <c r="L9619" s="26" t="s">
        <v>40244</v>
      </c>
      <c r="M9619" s="26">
        <v>380979248100</v>
      </c>
      <c r="N9619" s="26">
        <v>4622785215</v>
      </c>
    </row>
    <row r="9620" spans="1:14">
      <c r="A9620" s="26" t="s">
        <v>6599</v>
      </c>
      <c r="B9620" s="26" t="s">
        <v>6600</v>
      </c>
      <c r="C9620" s="26">
        <v>38540913</v>
      </c>
      <c r="D9620" s="26" t="s">
        <v>24</v>
      </c>
      <c r="E9620" s="26" t="s">
        <v>40245</v>
      </c>
      <c r="F9620" s="26" t="s">
        <v>40246</v>
      </c>
      <c r="G9620" s="26" t="s">
        <v>9579</v>
      </c>
      <c r="H9620" s="26" t="s">
        <v>949</v>
      </c>
      <c r="I9620" s="26" t="s">
        <v>9580</v>
      </c>
      <c r="J9620" s="26" t="s">
        <v>40247</v>
      </c>
      <c r="K9620" s="26" t="s">
        <v>9582</v>
      </c>
      <c r="L9620" s="26" t="s">
        <v>40248</v>
      </c>
      <c r="M9620" s="26">
        <v>380969782958</v>
      </c>
      <c r="N9620" s="26">
        <v>5320881303</v>
      </c>
    </row>
    <row r="9621" spans="1:14">
      <c r="A9621" s="26" t="s">
        <v>9067</v>
      </c>
      <c r="B9621" s="26" t="s">
        <v>9068</v>
      </c>
      <c r="C9621" s="26">
        <v>36752522</v>
      </c>
      <c r="D9621" s="26" t="s">
        <v>24</v>
      </c>
      <c r="E9621" s="26" t="s">
        <v>40249</v>
      </c>
      <c r="F9621" s="26" t="s">
        <v>40250</v>
      </c>
      <c r="G9621" s="26" t="s">
        <v>9579</v>
      </c>
      <c r="H9621" s="26" t="s">
        <v>1490</v>
      </c>
      <c r="I9621" s="26" t="s">
        <v>12333</v>
      </c>
      <c r="J9621" s="26" t="s">
        <v>40251</v>
      </c>
      <c r="K9621" s="26" t="s">
        <v>9582</v>
      </c>
      <c r="L9621" s="26" t="s">
        <v>40252</v>
      </c>
      <c r="M9621" s="26">
        <v>380997323259</v>
      </c>
      <c r="N9621" s="26">
        <v>7321585202</v>
      </c>
    </row>
    <row r="9622" spans="1:14">
      <c r="A9622" s="26" t="s">
        <v>3952</v>
      </c>
      <c r="B9622" s="26" t="s">
        <v>3953</v>
      </c>
      <c r="C9622" s="26">
        <v>42510481</v>
      </c>
      <c r="D9622" s="26" t="s">
        <v>24</v>
      </c>
      <c r="E9622" s="26" t="s">
        <v>40253</v>
      </c>
      <c r="F9622" s="26" t="s">
        <v>40254</v>
      </c>
      <c r="G9622" s="26" t="s">
        <v>9586</v>
      </c>
      <c r="H9622" s="26" t="s">
        <v>506</v>
      </c>
      <c r="J9622" s="26" t="s">
        <v>40255</v>
      </c>
      <c r="K9622" s="26" t="s">
        <v>9582</v>
      </c>
      <c r="L9622" s="26" t="s">
        <v>40256</v>
      </c>
      <c r="M9622" s="26">
        <v>380347165312</v>
      </c>
      <c r="N9622" s="26">
        <v>2620489201</v>
      </c>
    </row>
    <row r="9623" spans="1:14">
      <c r="A9623" s="26" t="s">
        <v>3800</v>
      </c>
      <c r="B9623" s="26" t="s">
        <v>3801</v>
      </c>
      <c r="C9623" s="26">
        <v>42293398</v>
      </c>
      <c r="D9623" s="26" t="s">
        <v>24</v>
      </c>
      <c r="E9623" s="26" t="s">
        <v>40257</v>
      </c>
      <c r="F9623" s="26" t="s">
        <v>40258</v>
      </c>
      <c r="G9623" s="26" t="s">
        <v>9579</v>
      </c>
      <c r="H9623" s="26" t="s">
        <v>468</v>
      </c>
      <c r="I9623" s="26" t="s">
        <v>16628</v>
      </c>
      <c r="J9623" s="26" t="s">
        <v>2728</v>
      </c>
      <c r="K9623" s="26" t="s">
        <v>9582</v>
      </c>
      <c r="L9623" s="26" t="s">
        <v>40259</v>
      </c>
      <c r="M9623" s="26">
        <v>380999502014</v>
      </c>
      <c r="N9623" s="26">
        <v>1222685508</v>
      </c>
    </row>
    <row r="9624" spans="1:14">
      <c r="A9624" s="26" t="s">
        <v>4308</v>
      </c>
      <c r="B9624" s="26" t="s">
        <v>4309</v>
      </c>
      <c r="C9624" s="26">
        <v>1994600</v>
      </c>
      <c r="D9624" s="26" t="s">
        <v>24</v>
      </c>
      <c r="E9624" s="26" t="s">
        <v>40260</v>
      </c>
      <c r="F9624" s="26" t="s">
        <v>40261</v>
      </c>
      <c r="G9624" s="26" t="s">
        <v>9586</v>
      </c>
      <c r="H9624" s="26" t="s">
        <v>576</v>
      </c>
      <c r="J9624" s="26" t="s">
        <v>581</v>
      </c>
      <c r="K9624" s="26" t="s">
        <v>9597</v>
      </c>
      <c r="L9624" s="26" t="s">
        <v>40262</v>
      </c>
      <c r="M9624" s="26">
        <v>761377767216</v>
      </c>
      <c r="N9624" s="26">
        <v>2123681001</v>
      </c>
    </row>
    <row r="9625" spans="1:14">
      <c r="A9625" s="26" t="s">
        <v>8885</v>
      </c>
      <c r="B9625" s="26" t="s">
        <v>8886</v>
      </c>
      <c r="C9625" s="26">
        <v>41745061</v>
      </c>
      <c r="D9625" s="26" t="s">
        <v>24</v>
      </c>
      <c r="E9625" s="26" t="s">
        <v>40263</v>
      </c>
      <c r="F9625" s="26" t="s">
        <v>40264</v>
      </c>
      <c r="G9625" s="26" t="s">
        <v>9579</v>
      </c>
      <c r="H9625" s="26" t="s">
        <v>1401</v>
      </c>
      <c r="J9625" s="26" t="s">
        <v>40265</v>
      </c>
      <c r="K9625" s="26" t="s">
        <v>9582</v>
      </c>
      <c r="L9625" s="26" t="s">
        <v>40266</v>
      </c>
      <c r="M9625" s="26">
        <v>380987057592</v>
      </c>
      <c r="N9625" s="26">
        <v>4824285001</v>
      </c>
    </row>
    <row r="9626" spans="1:14">
      <c r="A9626" s="26" t="s">
        <v>5310</v>
      </c>
      <c r="B9626" s="26" t="s">
        <v>5311</v>
      </c>
      <c r="C9626" s="26">
        <v>34815103</v>
      </c>
      <c r="D9626" s="26" t="s">
        <v>24</v>
      </c>
      <c r="E9626" s="26" t="s">
        <v>40267</v>
      </c>
      <c r="F9626" s="26" t="s">
        <v>10050</v>
      </c>
      <c r="G9626" s="26" t="s">
        <v>9586</v>
      </c>
      <c r="H9626" s="26" t="s">
        <v>735</v>
      </c>
      <c r="I9626" s="26" t="s">
        <v>9605</v>
      </c>
      <c r="J9626" s="26" t="s">
        <v>5312</v>
      </c>
      <c r="K9626" s="26" t="s">
        <v>9606</v>
      </c>
      <c r="L9626" s="26" t="s">
        <v>40268</v>
      </c>
      <c r="M9626" s="26">
        <v>380673901248</v>
      </c>
      <c r="N9626" s="26">
        <v>4621555900</v>
      </c>
    </row>
    <row r="9627" spans="1:14">
      <c r="A9627" s="26" t="s">
        <v>6197</v>
      </c>
      <c r="B9627" s="26" t="s">
        <v>6198</v>
      </c>
      <c r="C9627" s="26">
        <v>42483376</v>
      </c>
      <c r="D9627" s="26" t="s">
        <v>24</v>
      </c>
      <c r="E9627" s="26" t="s">
        <v>40269</v>
      </c>
      <c r="F9627" s="26" t="s">
        <v>17568</v>
      </c>
      <c r="G9627" s="26" t="s">
        <v>9586</v>
      </c>
      <c r="H9627" s="26" t="s">
        <v>885</v>
      </c>
      <c r="J9627" s="26" t="s">
        <v>902</v>
      </c>
      <c r="K9627" s="26" t="s">
        <v>9597</v>
      </c>
      <c r="L9627" s="26" t="s">
        <v>25534</v>
      </c>
      <c r="M9627" s="26">
        <v>380677745781</v>
      </c>
      <c r="N9627" s="26">
        <v>5110600000</v>
      </c>
    </row>
    <row r="9628" spans="1:14">
      <c r="A9628" s="26" t="s">
        <v>3436</v>
      </c>
      <c r="B9628" s="26" t="s">
        <v>3437</v>
      </c>
      <c r="C9628" s="26">
        <v>1992268</v>
      </c>
      <c r="D9628" s="26" t="s">
        <v>780</v>
      </c>
      <c r="E9628" s="26" t="s">
        <v>40270</v>
      </c>
      <c r="F9628" s="26" t="s">
        <v>10114</v>
      </c>
      <c r="G9628" s="26" t="s">
        <v>9601</v>
      </c>
      <c r="H9628" s="26" t="s">
        <v>392</v>
      </c>
      <c r="J9628" s="26" t="s">
        <v>11322</v>
      </c>
      <c r="K9628" s="26" t="s">
        <v>9597</v>
      </c>
      <c r="L9628" s="26" t="s">
        <v>40271</v>
      </c>
      <c r="M9628" s="26">
        <v>380313123345</v>
      </c>
      <c r="N9628" s="26" t="e">
        <v>#N/A</v>
      </c>
    </row>
    <row r="9629" spans="1:14">
      <c r="A9629" s="26" t="s">
        <v>5747</v>
      </c>
      <c r="B9629" s="26" t="s">
        <v>5748</v>
      </c>
      <c r="C9629" s="26">
        <v>38960481</v>
      </c>
      <c r="D9629" s="26" t="s">
        <v>24</v>
      </c>
      <c r="E9629" s="26" t="s">
        <v>40272</v>
      </c>
      <c r="F9629" s="26" t="s">
        <v>40273</v>
      </c>
      <c r="G9629" s="26" t="s">
        <v>9586</v>
      </c>
      <c r="H9629" s="26" t="s">
        <v>799</v>
      </c>
      <c r="J9629" s="26" t="s">
        <v>800</v>
      </c>
      <c r="K9629" s="26" t="s">
        <v>9597</v>
      </c>
      <c r="L9629" s="26" t="s">
        <v>40274</v>
      </c>
      <c r="M9629" s="26">
        <v>380442430388</v>
      </c>
      <c r="N9629" s="26">
        <v>4822784009</v>
      </c>
    </row>
    <row r="9630" spans="1:14">
      <c r="A9630" s="26" t="s">
        <v>2299</v>
      </c>
      <c r="B9630" s="26" t="s">
        <v>2300</v>
      </c>
      <c r="C9630" s="26">
        <v>1984441</v>
      </c>
      <c r="D9630" s="26" t="s">
        <v>780</v>
      </c>
      <c r="E9630" s="26" t="s">
        <v>40275</v>
      </c>
      <c r="F9630" s="26" t="s">
        <v>40276</v>
      </c>
      <c r="G9630" s="26" t="s">
        <v>9601</v>
      </c>
      <c r="H9630" s="26" t="s">
        <v>133</v>
      </c>
      <c r="J9630" s="26" t="s">
        <v>146</v>
      </c>
      <c r="K9630" s="26" t="s">
        <v>9597</v>
      </c>
      <c r="L9630" s="26" t="s">
        <v>27229</v>
      </c>
      <c r="M9630" s="26">
        <v>380638089143</v>
      </c>
      <c r="N9630" s="26">
        <v>1210100000</v>
      </c>
    </row>
    <row r="9631" spans="1:14">
      <c r="A9631" s="26" t="s">
        <v>9495</v>
      </c>
      <c r="B9631" s="26" t="s">
        <v>9496</v>
      </c>
      <c r="C9631" s="26">
        <v>2006120</v>
      </c>
      <c r="D9631" s="26" t="s">
        <v>780</v>
      </c>
      <c r="E9631" s="26" t="s">
        <v>40277</v>
      </c>
      <c r="F9631" s="26" t="s">
        <v>27949</v>
      </c>
      <c r="G9631" s="26" t="s">
        <v>9601</v>
      </c>
      <c r="H9631" s="26" t="s">
        <v>1573</v>
      </c>
      <c r="J9631" s="26" t="s">
        <v>1597</v>
      </c>
      <c r="K9631" s="26" t="s">
        <v>9597</v>
      </c>
      <c r="L9631" s="26" t="s">
        <v>40278</v>
      </c>
      <c r="M9631" s="26">
        <v>380462256444</v>
      </c>
      <c r="N9631" s="26">
        <v>7410100000</v>
      </c>
    </row>
    <row r="9632" spans="1:14">
      <c r="A9632" s="26" t="s">
        <v>2628</v>
      </c>
      <c r="B9632" s="26" t="s">
        <v>2629</v>
      </c>
      <c r="C9632" s="26">
        <v>36723287</v>
      </c>
      <c r="D9632" s="26" t="s">
        <v>24</v>
      </c>
      <c r="E9632" s="26" t="s">
        <v>40279</v>
      </c>
      <c r="F9632" s="26" t="s">
        <v>40280</v>
      </c>
      <c r="G9632" s="26" t="s">
        <v>9586</v>
      </c>
      <c r="H9632" s="26" t="s">
        <v>133</v>
      </c>
      <c r="I9632" s="26" t="s">
        <v>11674</v>
      </c>
      <c r="J9632" s="26" t="s">
        <v>40281</v>
      </c>
      <c r="K9632" s="26" t="s">
        <v>9582</v>
      </c>
      <c r="L9632" s="26" t="s">
        <v>40282</v>
      </c>
      <c r="M9632" s="26">
        <v>380565134092</v>
      </c>
      <c r="N9632" s="26">
        <v>1221086606</v>
      </c>
    </row>
    <row r="9633" spans="1:14">
      <c r="A9633" s="26" t="s">
        <v>2137</v>
      </c>
      <c r="B9633" s="26" t="s">
        <v>2138</v>
      </c>
      <c r="C9633" s="26">
        <v>38485879</v>
      </c>
      <c r="D9633" s="26" t="s">
        <v>24</v>
      </c>
      <c r="E9633" s="26" t="s">
        <v>40283</v>
      </c>
      <c r="F9633" s="26" t="s">
        <v>40284</v>
      </c>
      <c r="G9633" s="26" t="s">
        <v>9579</v>
      </c>
      <c r="H9633" s="26" t="s">
        <v>103</v>
      </c>
      <c r="I9633" s="26" t="s">
        <v>10489</v>
      </c>
      <c r="J9633" s="26" t="s">
        <v>40285</v>
      </c>
      <c r="K9633" s="26" t="s">
        <v>9582</v>
      </c>
      <c r="L9633" s="26" t="s">
        <v>40286</v>
      </c>
      <c r="M9633" s="26">
        <v>761924569796</v>
      </c>
      <c r="N9633" s="26">
        <v>725081303</v>
      </c>
    </row>
    <row r="9634" spans="1:14">
      <c r="A9634" s="26" t="s">
        <v>8748</v>
      </c>
      <c r="B9634" s="26" t="s">
        <v>8749</v>
      </c>
      <c r="C9634" s="26">
        <v>38487677</v>
      </c>
      <c r="D9634" s="26" t="s">
        <v>24</v>
      </c>
      <c r="E9634" s="26" t="s">
        <v>40287</v>
      </c>
      <c r="F9634" s="26" t="s">
        <v>40288</v>
      </c>
      <c r="G9634" s="26" t="s">
        <v>9586</v>
      </c>
      <c r="H9634" s="26" t="s">
        <v>1308</v>
      </c>
      <c r="I9634" s="26" t="s">
        <v>18727</v>
      </c>
      <c r="J9634" s="26" t="s">
        <v>40289</v>
      </c>
      <c r="K9634" s="26" t="s">
        <v>9582</v>
      </c>
      <c r="L9634" s="26" t="s">
        <v>40290</v>
      </c>
      <c r="M9634" s="26">
        <v>380385477135</v>
      </c>
      <c r="N9634" s="26">
        <v>721883602</v>
      </c>
    </row>
    <row r="9635" spans="1:14">
      <c r="A9635" s="26" t="s">
        <v>4281</v>
      </c>
      <c r="B9635" s="26" t="s">
        <v>4282</v>
      </c>
      <c r="C9635" s="26">
        <v>1994379</v>
      </c>
      <c r="D9635" s="26" t="s">
        <v>780</v>
      </c>
      <c r="E9635" s="26" t="s">
        <v>40291</v>
      </c>
      <c r="F9635" s="26" t="s">
        <v>9787</v>
      </c>
      <c r="G9635" s="26" t="s">
        <v>9601</v>
      </c>
      <c r="H9635" s="26" t="s">
        <v>576</v>
      </c>
      <c r="I9635" s="26" t="s">
        <v>16098</v>
      </c>
      <c r="J9635" s="26" t="s">
        <v>577</v>
      </c>
      <c r="K9635" s="26" t="s">
        <v>9606</v>
      </c>
      <c r="L9635" s="26" t="s">
        <v>40292</v>
      </c>
      <c r="M9635" s="26">
        <v>761189270692</v>
      </c>
      <c r="N9635" s="26">
        <v>3220255100</v>
      </c>
    </row>
    <row r="9636" spans="1:14">
      <c r="A9636" s="26" t="s">
        <v>1631</v>
      </c>
      <c r="B9636" s="26" t="s">
        <v>1632</v>
      </c>
      <c r="C9636" s="26">
        <v>37580028</v>
      </c>
      <c r="D9636" s="26" t="s">
        <v>24</v>
      </c>
      <c r="E9636" s="26" t="s">
        <v>40293</v>
      </c>
      <c r="F9636" s="26" t="s">
        <v>40294</v>
      </c>
      <c r="G9636" s="26" t="s">
        <v>9586</v>
      </c>
      <c r="H9636" s="26" t="s">
        <v>27</v>
      </c>
      <c r="I9636" s="26" t="s">
        <v>67</v>
      </c>
      <c r="J9636" s="26" t="s">
        <v>40295</v>
      </c>
      <c r="K9636" s="26" t="s">
        <v>9582</v>
      </c>
      <c r="L9636" s="26" t="s">
        <v>40296</v>
      </c>
      <c r="M9636" s="26">
        <v>761398277369</v>
      </c>
      <c r="N9636" s="26">
        <v>520484403</v>
      </c>
    </row>
    <row r="9637" spans="1:14">
      <c r="A9637" s="26" t="s">
        <v>7882</v>
      </c>
      <c r="B9637" s="26" t="s">
        <v>7883</v>
      </c>
      <c r="C9637" s="26">
        <v>2002948</v>
      </c>
      <c r="D9637" s="26" t="s">
        <v>780</v>
      </c>
      <c r="E9637" s="26" t="s">
        <v>40297</v>
      </c>
      <c r="F9637" s="26" t="s">
        <v>40298</v>
      </c>
      <c r="G9637" s="26" t="s">
        <v>9601</v>
      </c>
      <c r="H9637" s="26" t="s">
        <v>1122</v>
      </c>
      <c r="I9637" s="26" t="s">
        <v>28304</v>
      </c>
      <c r="J9637" s="26" t="s">
        <v>1155</v>
      </c>
      <c r="K9637" s="26" t="s">
        <v>9606</v>
      </c>
      <c r="L9637" s="26" t="s">
        <v>40299</v>
      </c>
      <c r="M9637" s="26">
        <v>380575254142</v>
      </c>
      <c r="N9637" s="26">
        <v>6321455100</v>
      </c>
    </row>
    <row r="9638" spans="1:14">
      <c r="A9638" s="26" t="s">
        <v>5542</v>
      </c>
      <c r="B9638" s="26" t="s">
        <v>5543</v>
      </c>
      <c r="C9638" s="26">
        <v>1280970</v>
      </c>
      <c r="D9638" s="26" t="s">
        <v>780</v>
      </c>
      <c r="E9638" s="26" t="s">
        <v>40300</v>
      </c>
      <c r="F9638" s="26" t="s">
        <v>40301</v>
      </c>
      <c r="G9638" s="26" t="s">
        <v>9601</v>
      </c>
      <c r="H9638" s="26" t="s">
        <v>799</v>
      </c>
      <c r="J9638" s="26" t="s">
        <v>800</v>
      </c>
      <c r="K9638" s="26" t="s">
        <v>9597</v>
      </c>
      <c r="L9638" s="26" t="s">
        <v>40302</v>
      </c>
      <c r="M9638" s="26">
        <v>380445648165</v>
      </c>
      <c r="N9638" s="26">
        <v>4822784009</v>
      </c>
    </row>
    <row r="9639" spans="1:14">
      <c r="A9639" s="26" t="s">
        <v>7629</v>
      </c>
      <c r="B9639" s="26" t="s">
        <v>7630</v>
      </c>
      <c r="C9639" s="26">
        <v>39511438</v>
      </c>
      <c r="D9639" s="26" t="s">
        <v>24</v>
      </c>
      <c r="E9639" s="26" t="s">
        <v>40303</v>
      </c>
      <c r="F9639" s="26" t="s">
        <v>40304</v>
      </c>
      <c r="G9639" s="26" t="s">
        <v>9579</v>
      </c>
      <c r="H9639" s="26" t="s">
        <v>1088</v>
      </c>
      <c r="I9639" s="26" t="s">
        <v>10469</v>
      </c>
      <c r="J9639" s="26" t="s">
        <v>40305</v>
      </c>
      <c r="K9639" s="26" t="s">
        <v>9582</v>
      </c>
      <c r="L9639" s="26" t="s">
        <v>40306</v>
      </c>
      <c r="M9639" s="26">
        <v>380979819736</v>
      </c>
      <c r="N9639" s="26">
        <v>6122480402</v>
      </c>
    </row>
    <row r="9640" spans="1:14">
      <c r="A9640" s="26" t="s">
        <v>4387</v>
      </c>
      <c r="B9640" s="26" t="s">
        <v>4388</v>
      </c>
      <c r="C9640" s="26">
        <v>38416475</v>
      </c>
      <c r="D9640" s="26" t="s">
        <v>24</v>
      </c>
      <c r="E9640" s="26" t="s">
        <v>40307</v>
      </c>
      <c r="F9640" s="26" t="s">
        <v>40308</v>
      </c>
      <c r="G9640" s="26" t="s">
        <v>9586</v>
      </c>
      <c r="H9640" s="26" t="s">
        <v>576</v>
      </c>
      <c r="I9640" s="26" t="s">
        <v>13739</v>
      </c>
      <c r="J9640" s="26" t="s">
        <v>40309</v>
      </c>
      <c r="K9640" s="26" t="s">
        <v>9582</v>
      </c>
      <c r="L9640" s="26" t="s">
        <v>40310</v>
      </c>
      <c r="M9640" s="26">
        <v>380456956664</v>
      </c>
      <c r="N9640" s="26">
        <v>3221687201</v>
      </c>
    </row>
    <row r="9641" spans="1:14">
      <c r="A9641" s="26" t="s">
        <v>2848</v>
      </c>
      <c r="B9641" s="26" t="s">
        <v>2841</v>
      </c>
      <c r="C9641" s="26">
        <v>37944296</v>
      </c>
      <c r="D9641" s="26" t="s">
        <v>24</v>
      </c>
      <c r="E9641" s="26" t="s">
        <v>40311</v>
      </c>
      <c r="F9641" s="26" t="s">
        <v>40312</v>
      </c>
      <c r="G9641" s="26" t="s">
        <v>9586</v>
      </c>
      <c r="H9641" s="26" t="s">
        <v>258</v>
      </c>
      <c r="J9641" s="26" t="s">
        <v>298</v>
      </c>
      <c r="K9641" s="26" t="s">
        <v>9597</v>
      </c>
      <c r="L9641" s="26" t="s">
        <v>20169</v>
      </c>
      <c r="M9641" s="26">
        <v>380626450341</v>
      </c>
      <c r="N9641" s="26">
        <v>1412900000</v>
      </c>
    </row>
    <row r="9642" spans="1:14">
      <c r="A9642" s="26" t="s">
        <v>6276</v>
      </c>
      <c r="B9642" s="26" t="s">
        <v>6277</v>
      </c>
      <c r="C9642" s="26">
        <v>2774579</v>
      </c>
      <c r="D9642" s="26" t="s">
        <v>24</v>
      </c>
      <c r="E9642" s="26" t="s">
        <v>40313</v>
      </c>
      <c r="F9642" s="26" t="s">
        <v>40314</v>
      </c>
      <c r="G9642" s="26" t="s">
        <v>9586</v>
      </c>
      <c r="H9642" s="26" t="s">
        <v>885</v>
      </c>
      <c r="J9642" s="26" t="s">
        <v>910</v>
      </c>
      <c r="K9642" s="26" t="s">
        <v>9597</v>
      </c>
      <c r="L9642" s="26" t="s">
        <v>40315</v>
      </c>
      <c r="M9642" s="26">
        <v>380487058701</v>
      </c>
      <c r="N9642" s="26">
        <v>5110100000</v>
      </c>
    </row>
    <row r="9643" spans="1:14">
      <c r="A9643" s="26" t="s">
        <v>6822</v>
      </c>
      <c r="B9643" s="26" t="s">
        <v>6823</v>
      </c>
      <c r="C9643" s="26">
        <v>38503012</v>
      </c>
      <c r="D9643" s="26" t="s">
        <v>1701</v>
      </c>
      <c r="E9643" s="26" t="s">
        <v>40316</v>
      </c>
      <c r="F9643" s="26" t="s">
        <v>40317</v>
      </c>
      <c r="G9643" s="26" t="s">
        <v>9601</v>
      </c>
      <c r="H9643" s="26" t="s">
        <v>949</v>
      </c>
      <c r="I9643" s="26" t="s">
        <v>10561</v>
      </c>
      <c r="J9643" s="26" t="s">
        <v>6918</v>
      </c>
      <c r="K9643" s="26" t="s">
        <v>9606</v>
      </c>
      <c r="L9643" s="26" t="s">
        <v>29435</v>
      </c>
      <c r="M9643" s="26">
        <v>380503097230</v>
      </c>
      <c r="N9643" s="26">
        <v>4624810611</v>
      </c>
    </row>
    <row r="9644" spans="1:14">
      <c r="A9644" s="26" t="s">
        <v>2029</v>
      </c>
      <c r="B9644" s="26" t="s">
        <v>2030</v>
      </c>
      <c r="C9644" s="26">
        <v>1982985</v>
      </c>
      <c r="D9644" s="26" t="s">
        <v>780</v>
      </c>
      <c r="E9644" s="26" t="s">
        <v>40318</v>
      </c>
      <c r="F9644" s="26" t="s">
        <v>31681</v>
      </c>
      <c r="G9644" s="26" t="s">
        <v>9601</v>
      </c>
      <c r="H9644" s="26" t="s">
        <v>103</v>
      </c>
      <c r="J9644" s="26" t="s">
        <v>116</v>
      </c>
      <c r="K9644" s="26" t="s">
        <v>9597</v>
      </c>
      <c r="L9644" s="26" t="s">
        <v>36107</v>
      </c>
      <c r="M9644" s="26">
        <v>380332251201</v>
      </c>
      <c r="N9644" s="26">
        <v>710100000</v>
      </c>
    </row>
    <row r="9645" spans="1:14">
      <c r="A9645" s="26" t="s">
        <v>3560</v>
      </c>
      <c r="B9645" s="26" t="s">
        <v>3561</v>
      </c>
      <c r="C9645" s="26">
        <v>39048956</v>
      </c>
      <c r="D9645" s="26" t="s">
        <v>24</v>
      </c>
      <c r="E9645" s="26" t="s">
        <v>40319</v>
      </c>
      <c r="F9645" s="26" t="s">
        <v>40320</v>
      </c>
      <c r="G9645" s="26" t="s">
        <v>9586</v>
      </c>
      <c r="H9645" s="26" t="s">
        <v>392</v>
      </c>
      <c r="I9645" s="26" t="s">
        <v>10620</v>
      </c>
      <c r="J9645" s="26" t="s">
        <v>40321</v>
      </c>
      <c r="K9645" s="26" t="s">
        <v>9582</v>
      </c>
      <c r="L9645" s="26" t="s">
        <v>40322</v>
      </c>
      <c r="M9645" s="26">
        <v>380674373194</v>
      </c>
      <c r="N9645" s="26">
        <v>2125384401</v>
      </c>
    </row>
    <row r="9646" spans="1:14">
      <c r="A9646" s="26" t="s">
        <v>8133</v>
      </c>
      <c r="B9646" s="26" t="s">
        <v>8134</v>
      </c>
      <c r="C9646" s="26">
        <v>2002492</v>
      </c>
      <c r="D9646" s="26" t="s">
        <v>780</v>
      </c>
      <c r="E9646" s="26" t="s">
        <v>40323</v>
      </c>
      <c r="F9646" s="26" t="s">
        <v>8134</v>
      </c>
      <c r="G9646" s="26" t="s">
        <v>9601</v>
      </c>
      <c r="H9646" s="26" t="s">
        <v>1122</v>
      </c>
      <c r="J9646" s="26" t="s">
        <v>8039</v>
      </c>
      <c r="K9646" s="26" t="s">
        <v>9597</v>
      </c>
      <c r="L9646" s="26" t="s">
        <v>40324</v>
      </c>
      <c r="M9646" s="26">
        <v>380577062745</v>
      </c>
      <c r="N9646" s="26">
        <v>6310100000</v>
      </c>
    </row>
    <row r="9647" spans="1:14">
      <c r="A9647" s="26" t="s">
        <v>3114</v>
      </c>
      <c r="B9647" s="26" t="s">
        <v>3115</v>
      </c>
      <c r="C9647" s="26">
        <v>40222348</v>
      </c>
      <c r="D9647" s="26" t="s">
        <v>24</v>
      </c>
      <c r="E9647" s="26" t="s">
        <v>40325</v>
      </c>
      <c r="F9647" s="26" t="s">
        <v>40326</v>
      </c>
      <c r="G9647" s="26" t="s">
        <v>9591</v>
      </c>
      <c r="H9647" s="26" t="s">
        <v>375</v>
      </c>
      <c r="J9647" s="26" t="s">
        <v>380</v>
      </c>
      <c r="K9647" s="26" t="s">
        <v>9597</v>
      </c>
      <c r="L9647" s="26" t="s">
        <v>40327</v>
      </c>
      <c r="M9647" s="26">
        <v>380412555100</v>
      </c>
      <c r="N9647" s="26">
        <v>1810100000</v>
      </c>
    </row>
    <row r="9648" spans="1:14">
      <c r="A9648" s="26" t="s">
        <v>5994</v>
      </c>
      <c r="B9648" s="26" t="s">
        <v>5995</v>
      </c>
      <c r="C9648" s="26">
        <v>31822150</v>
      </c>
      <c r="D9648" s="26" t="s">
        <v>1701</v>
      </c>
      <c r="E9648" s="26" t="s">
        <v>40328</v>
      </c>
      <c r="F9648" s="26" t="s">
        <v>40329</v>
      </c>
      <c r="G9648" s="26" t="s">
        <v>9601</v>
      </c>
      <c r="H9648" s="26" t="s">
        <v>835</v>
      </c>
      <c r="J9648" s="26" t="s">
        <v>5946</v>
      </c>
      <c r="K9648" s="26" t="s">
        <v>9606</v>
      </c>
      <c r="L9648" s="26" t="s">
        <v>40330</v>
      </c>
      <c r="M9648" s="26">
        <v>380505565681</v>
      </c>
      <c r="N9648" s="26">
        <v>3222083602</v>
      </c>
    </row>
    <row r="9649" spans="1:14">
      <c r="A9649" s="26" t="s">
        <v>4273</v>
      </c>
      <c r="B9649" s="26" t="s">
        <v>4274</v>
      </c>
      <c r="C9649" s="26">
        <v>42080790</v>
      </c>
      <c r="D9649" s="26" t="s">
        <v>24</v>
      </c>
      <c r="E9649" s="26" t="s">
        <v>40331</v>
      </c>
      <c r="F9649" s="26" t="s">
        <v>40332</v>
      </c>
      <c r="G9649" s="26" t="s">
        <v>9579</v>
      </c>
      <c r="H9649" s="26" t="s">
        <v>506</v>
      </c>
      <c r="J9649" s="26" t="s">
        <v>29027</v>
      </c>
      <c r="K9649" s="26" t="s">
        <v>9582</v>
      </c>
      <c r="L9649" s="26" t="s">
        <v>40333</v>
      </c>
      <c r="M9649" s="26">
        <v>761354094448</v>
      </c>
      <c r="N9649" s="26">
        <v>2610291601</v>
      </c>
    </row>
    <row r="9650" spans="1:14">
      <c r="A9650" s="26" t="s">
        <v>6365</v>
      </c>
      <c r="B9650" s="26" t="s">
        <v>6366</v>
      </c>
      <c r="C9650" s="26">
        <v>1999069</v>
      </c>
      <c r="D9650" s="26" t="s">
        <v>24</v>
      </c>
      <c r="E9650" s="26" t="s">
        <v>40334</v>
      </c>
      <c r="F9650" s="26" t="s">
        <v>12654</v>
      </c>
      <c r="G9650" s="26" t="s">
        <v>9586</v>
      </c>
      <c r="H9650" s="26" t="s">
        <v>885</v>
      </c>
      <c r="J9650" s="26" t="s">
        <v>910</v>
      </c>
      <c r="K9650" s="26" t="s">
        <v>9597</v>
      </c>
      <c r="L9650" s="26" t="s">
        <v>22813</v>
      </c>
      <c r="M9650" s="26">
        <v>380487935304</v>
      </c>
      <c r="N9650" s="26">
        <v>5110100000</v>
      </c>
    </row>
    <row r="9651" spans="1:14">
      <c r="A9651" s="26" t="s">
        <v>2470</v>
      </c>
      <c r="B9651" s="26" t="s">
        <v>2471</v>
      </c>
      <c r="C9651" s="26">
        <v>37861807</v>
      </c>
      <c r="D9651" s="26" t="s">
        <v>24</v>
      </c>
      <c r="E9651" s="26" t="s">
        <v>40335</v>
      </c>
      <c r="F9651" s="26" t="s">
        <v>40336</v>
      </c>
      <c r="G9651" s="26" t="s">
        <v>9586</v>
      </c>
      <c r="H9651" s="26" t="s">
        <v>133</v>
      </c>
      <c r="J9651" s="26" t="s">
        <v>183</v>
      </c>
      <c r="K9651" s="26" t="s">
        <v>9597</v>
      </c>
      <c r="L9651" s="26" t="s">
        <v>40337</v>
      </c>
      <c r="M9651" s="26">
        <v>761352570278</v>
      </c>
      <c r="N9651" s="26">
        <v>1211000000</v>
      </c>
    </row>
    <row r="9652" spans="1:14">
      <c r="A9652" s="26" t="s">
        <v>1643</v>
      </c>
      <c r="B9652" s="26" t="s">
        <v>1644</v>
      </c>
      <c r="C9652" s="26">
        <v>1982502</v>
      </c>
      <c r="D9652" s="26" t="s">
        <v>780</v>
      </c>
      <c r="E9652" s="26" t="s">
        <v>40338</v>
      </c>
      <c r="F9652" s="26" t="s">
        <v>40339</v>
      </c>
      <c r="G9652" s="26" t="s">
        <v>9601</v>
      </c>
      <c r="H9652" s="26" t="s">
        <v>27</v>
      </c>
      <c r="J9652" s="26" t="s">
        <v>36</v>
      </c>
      <c r="K9652" s="26" t="s">
        <v>9597</v>
      </c>
      <c r="L9652" s="26" t="s">
        <v>29418</v>
      </c>
      <c r="M9652" s="26">
        <v>380432511288</v>
      </c>
      <c r="N9652" s="26">
        <v>510100000</v>
      </c>
    </row>
    <row r="9653" spans="1:14">
      <c r="A9653" s="26" t="s">
        <v>2802</v>
      </c>
      <c r="B9653" s="26" t="s">
        <v>2803</v>
      </c>
      <c r="C9653" s="26">
        <v>37339271</v>
      </c>
      <c r="D9653" s="26" t="s">
        <v>24</v>
      </c>
      <c r="E9653" s="26" t="s">
        <v>40340</v>
      </c>
      <c r="F9653" s="26" t="s">
        <v>40341</v>
      </c>
      <c r="G9653" s="26" t="s">
        <v>9586</v>
      </c>
      <c r="H9653" s="26" t="s">
        <v>258</v>
      </c>
      <c r="I9653" s="26" t="s">
        <v>9747</v>
      </c>
      <c r="J9653" s="26" t="s">
        <v>9427</v>
      </c>
      <c r="K9653" s="26" t="s">
        <v>9582</v>
      </c>
      <c r="L9653" s="26" t="s">
        <v>40342</v>
      </c>
      <c r="M9653" s="26">
        <v>380508865637</v>
      </c>
      <c r="N9653" s="26">
        <v>1422786501</v>
      </c>
    </row>
    <row r="9654" spans="1:14">
      <c r="A9654" s="26" t="s">
        <v>6311</v>
      </c>
      <c r="B9654" s="26" t="s">
        <v>6312</v>
      </c>
      <c r="C9654" s="26">
        <v>1998986</v>
      </c>
      <c r="D9654" s="26" t="s">
        <v>780</v>
      </c>
      <c r="E9654" s="26" t="s">
        <v>40343</v>
      </c>
      <c r="F9654" s="26" t="s">
        <v>40344</v>
      </c>
      <c r="G9654" s="26" t="s">
        <v>9601</v>
      </c>
      <c r="H9654" s="26" t="s">
        <v>885</v>
      </c>
      <c r="J9654" s="26" t="s">
        <v>910</v>
      </c>
      <c r="K9654" s="26" t="s">
        <v>9597</v>
      </c>
      <c r="L9654" s="26" t="s">
        <v>40345</v>
      </c>
      <c r="M9654" s="26">
        <v>380487980576</v>
      </c>
      <c r="N9654" s="26">
        <v>5110100000</v>
      </c>
    </row>
    <row r="9655" spans="1:14">
      <c r="A9655" s="26" t="s">
        <v>3483</v>
      </c>
      <c r="B9655" s="26" t="s">
        <v>3484</v>
      </c>
      <c r="C9655" s="26">
        <v>42043319</v>
      </c>
      <c r="D9655" s="26" t="s">
        <v>24</v>
      </c>
      <c r="E9655" s="26" t="s">
        <v>40346</v>
      </c>
      <c r="F9655" s="26" t="s">
        <v>40347</v>
      </c>
      <c r="G9655" s="26" t="s">
        <v>9586</v>
      </c>
      <c r="H9655" s="26" t="s">
        <v>392</v>
      </c>
      <c r="I9655" s="26" t="s">
        <v>10627</v>
      </c>
      <c r="J9655" s="26" t="s">
        <v>40348</v>
      </c>
      <c r="K9655" s="26" t="s">
        <v>9582</v>
      </c>
      <c r="L9655" s="26" t="s">
        <v>40349</v>
      </c>
      <c r="M9655" s="26">
        <v>380679517900</v>
      </c>
      <c r="N9655" s="26">
        <v>2124480601</v>
      </c>
    </row>
    <row r="9656" spans="1:14">
      <c r="A9656" s="26" t="s">
        <v>6631</v>
      </c>
      <c r="B9656" s="26" t="s">
        <v>6632</v>
      </c>
      <c r="C9656" s="26">
        <v>38396501</v>
      </c>
      <c r="D9656" s="26" t="s">
        <v>24</v>
      </c>
      <c r="E9656" s="26" t="s">
        <v>40350</v>
      </c>
      <c r="F9656" s="26" t="s">
        <v>40351</v>
      </c>
      <c r="G9656" s="26" t="s">
        <v>9579</v>
      </c>
      <c r="H9656" s="26" t="s">
        <v>949</v>
      </c>
      <c r="I9656" s="26" t="s">
        <v>13266</v>
      </c>
      <c r="J9656" s="26" t="s">
        <v>40352</v>
      </c>
      <c r="K9656" s="26" t="s">
        <v>9582</v>
      </c>
      <c r="L9656" s="26" t="s">
        <v>40353</v>
      </c>
      <c r="M9656" s="26">
        <v>380534696778</v>
      </c>
      <c r="N9656" s="26">
        <v>5321683404</v>
      </c>
    </row>
    <row r="9657" spans="1:14">
      <c r="A9657" s="26" t="s">
        <v>5806</v>
      </c>
      <c r="B9657" s="26" t="s">
        <v>5807</v>
      </c>
      <c r="C9657" s="26">
        <v>38946268</v>
      </c>
      <c r="D9657" s="26" t="s">
        <v>24</v>
      </c>
      <c r="E9657" s="26" t="s">
        <v>40354</v>
      </c>
      <c r="F9657" s="26" t="s">
        <v>15367</v>
      </c>
      <c r="G9657" s="26" t="s">
        <v>9586</v>
      </c>
      <c r="H9657" s="26" t="s">
        <v>799</v>
      </c>
      <c r="J9657" s="26" t="s">
        <v>800</v>
      </c>
      <c r="K9657" s="26" t="s">
        <v>9597</v>
      </c>
      <c r="L9657" s="26" t="s">
        <v>40355</v>
      </c>
      <c r="M9657" s="26">
        <v>380444685212</v>
      </c>
      <c r="N9657" s="26">
        <v>4822784009</v>
      </c>
    </row>
    <row r="9658" spans="1:14">
      <c r="A9658" s="26" t="s">
        <v>2851</v>
      </c>
      <c r="B9658" s="26" t="s">
        <v>2852</v>
      </c>
      <c r="C9658" s="26">
        <v>13491258</v>
      </c>
      <c r="D9658" s="26" t="s">
        <v>1701</v>
      </c>
      <c r="E9658" s="26" t="s">
        <v>40356</v>
      </c>
      <c r="F9658" s="26" t="s">
        <v>40357</v>
      </c>
      <c r="G9658" s="26" t="s">
        <v>9601</v>
      </c>
      <c r="H9658" s="26" t="s">
        <v>258</v>
      </c>
      <c r="I9658" s="26" t="s">
        <v>17754</v>
      </c>
      <c r="J9658" s="26" t="s">
        <v>309</v>
      </c>
      <c r="K9658" s="26" t="s">
        <v>9606</v>
      </c>
      <c r="L9658" s="26" t="s">
        <v>28540</v>
      </c>
      <c r="M9658" s="26">
        <v>380935227909</v>
      </c>
      <c r="N9658" s="26">
        <v>1423955100</v>
      </c>
    </row>
    <row r="9659" spans="1:14">
      <c r="A9659" s="26" t="s">
        <v>2391</v>
      </c>
      <c r="B9659" s="26" t="s">
        <v>2392</v>
      </c>
      <c r="C9659" s="26">
        <v>42979996</v>
      </c>
      <c r="D9659" s="26" t="s">
        <v>24</v>
      </c>
      <c r="E9659" s="26" t="s">
        <v>40358</v>
      </c>
      <c r="F9659" s="26" t="s">
        <v>40359</v>
      </c>
      <c r="G9659" s="26" t="s">
        <v>9586</v>
      </c>
      <c r="H9659" s="26" t="s">
        <v>133</v>
      </c>
      <c r="I9659" s="26" t="s">
        <v>16462</v>
      </c>
      <c r="J9659" s="26" t="s">
        <v>2393</v>
      </c>
      <c r="K9659" s="26" t="s">
        <v>9582</v>
      </c>
      <c r="L9659" s="26" t="s">
        <v>40360</v>
      </c>
      <c r="M9659" s="26">
        <v>380966105729</v>
      </c>
      <c r="N9659" s="26">
        <v>522883002</v>
      </c>
    </row>
    <row r="9660" spans="1:14">
      <c r="A9660" s="26" t="s">
        <v>2510</v>
      </c>
      <c r="B9660" s="26" t="s">
        <v>2511</v>
      </c>
      <c r="C9660" s="26" t="s">
        <v>1604</v>
      </c>
      <c r="D9660" s="26" t="s">
        <v>24</v>
      </c>
      <c r="E9660" s="26" t="s">
        <v>40361</v>
      </c>
      <c r="F9660" s="26" t="s">
        <v>14379</v>
      </c>
      <c r="G9660" s="26" t="s">
        <v>9586</v>
      </c>
      <c r="H9660" s="26" t="s">
        <v>133</v>
      </c>
      <c r="J9660" s="26" t="s">
        <v>183</v>
      </c>
      <c r="K9660" s="26" t="s">
        <v>9597</v>
      </c>
      <c r="L9660" s="26" t="s">
        <v>25822</v>
      </c>
      <c r="M9660" s="26">
        <v>380672541989</v>
      </c>
      <c r="N9660" s="26">
        <v>1211000000</v>
      </c>
    </row>
    <row r="9661" spans="1:14">
      <c r="A9661" s="26" t="s">
        <v>2263</v>
      </c>
      <c r="B9661" s="26" t="s">
        <v>2258</v>
      </c>
      <c r="C9661" s="26">
        <v>37899715</v>
      </c>
      <c r="D9661" s="26" t="s">
        <v>780</v>
      </c>
      <c r="E9661" s="26" t="s">
        <v>40362</v>
      </c>
      <c r="F9661" s="26" t="s">
        <v>40363</v>
      </c>
      <c r="G9661" s="26" t="s">
        <v>9601</v>
      </c>
      <c r="H9661" s="26" t="s">
        <v>133</v>
      </c>
      <c r="J9661" s="26" t="s">
        <v>146</v>
      </c>
      <c r="K9661" s="26" t="s">
        <v>9597</v>
      </c>
      <c r="L9661" s="26" t="s">
        <v>29056</v>
      </c>
      <c r="M9661" s="26">
        <v>380675602050</v>
      </c>
      <c r="N9661" s="26">
        <v>1210100000</v>
      </c>
    </row>
    <row r="9662" spans="1:14">
      <c r="A9662" s="26" t="s">
        <v>8439</v>
      </c>
      <c r="B9662" s="26" t="s">
        <v>8440</v>
      </c>
      <c r="C9662" s="26">
        <v>2003965</v>
      </c>
      <c r="D9662" s="26" t="s">
        <v>780</v>
      </c>
      <c r="E9662" s="26" t="s">
        <v>40364</v>
      </c>
      <c r="F9662" s="26" t="s">
        <v>40365</v>
      </c>
      <c r="G9662" s="26" t="s">
        <v>9601</v>
      </c>
      <c r="H9662" s="26" t="s">
        <v>1269</v>
      </c>
      <c r="I9662" s="26" t="s">
        <v>11080</v>
      </c>
      <c r="J9662" s="26" t="s">
        <v>8437</v>
      </c>
      <c r="K9662" s="26" t="s">
        <v>9606</v>
      </c>
      <c r="L9662" s="26" t="s">
        <v>40366</v>
      </c>
      <c r="M9662" s="26">
        <v>380553521207</v>
      </c>
      <c r="N9662" s="26">
        <v>1420355106</v>
      </c>
    </row>
    <row r="9663" spans="1:14">
      <c r="A9663" s="26" t="s">
        <v>2212</v>
      </c>
      <c r="B9663" s="26" t="s">
        <v>2213</v>
      </c>
      <c r="C9663" s="26">
        <v>37834197</v>
      </c>
      <c r="D9663" s="26" t="s">
        <v>24</v>
      </c>
      <c r="E9663" s="26" t="s">
        <v>40367</v>
      </c>
      <c r="F9663" s="26" t="s">
        <v>40368</v>
      </c>
      <c r="G9663" s="26" t="s">
        <v>9586</v>
      </c>
      <c r="H9663" s="26" t="s">
        <v>133</v>
      </c>
      <c r="I9663" s="26" t="s">
        <v>16462</v>
      </c>
      <c r="J9663" s="26" t="s">
        <v>142</v>
      </c>
      <c r="K9663" s="26" t="s">
        <v>9606</v>
      </c>
      <c r="L9663" s="26" t="s">
        <v>40369</v>
      </c>
      <c r="M9663" s="26">
        <v>380569387003</v>
      </c>
      <c r="N9663" s="26">
        <v>123580801</v>
      </c>
    </row>
    <row r="9664" spans="1:14">
      <c r="A9664" s="26" t="s">
        <v>2228</v>
      </c>
      <c r="B9664" s="26" t="s">
        <v>2229</v>
      </c>
      <c r="C9664" s="26">
        <v>37899757</v>
      </c>
      <c r="D9664" s="26" t="s">
        <v>24</v>
      </c>
      <c r="E9664" s="26" t="s">
        <v>40370</v>
      </c>
      <c r="F9664" s="26" t="s">
        <v>14392</v>
      </c>
      <c r="G9664" s="26" t="s">
        <v>9586</v>
      </c>
      <c r="H9664" s="26" t="s">
        <v>133</v>
      </c>
      <c r="J9664" s="26" t="s">
        <v>146</v>
      </c>
      <c r="K9664" s="26" t="s">
        <v>9597</v>
      </c>
      <c r="L9664" s="26" t="s">
        <v>40371</v>
      </c>
      <c r="M9664" s="26">
        <v>380567943506</v>
      </c>
      <c r="N9664" s="26">
        <v>1210100000</v>
      </c>
    </row>
    <row r="9665" spans="1:14">
      <c r="A9665" s="26" t="s">
        <v>3356</v>
      </c>
      <c r="B9665" s="26" t="s">
        <v>3357</v>
      </c>
      <c r="C9665" s="26">
        <v>38284599</v>
      </c>
      <c r="D9665" s="26" t="s">
        <v>24</v>
      </c>
      <c r="E9665" s="26" t="s">
        <v>40372</v>
      </c>
      <c r="F9665" s="26" t="s">
        <v>40373</v>
      </c>
      <c r="G9665" s="26" t="s">
        <v>9586</v>
      </c>
      <c r="H9665" s="26" t="s">
        <v>392</v>
      </c>
      <c r="I9665" s="26" t="s">
        <v>11117</v>
      </c>
      <c r="J9665" s="26" t="s">
        <v>40374</v>
      </c>
      <c r="K9665" s="26" t="s">
        <v>9582</v>
      </c>
      <c r="L9665" s="26" t="s">
        <v>40375</v>
      </c>
      <c r="M9665" s="26">
        <v>380313536238</v>
      </c>
      <c r="N9665" s="26">
        <v>2120885201</v>
      </c>
    </row>
    <row r="9666" spans="1:14">
      <c r="A9666" s="26" t="s">
        <v>3664</v>
      </c>
      <c r="B9666" s="26" t="s">
        <v>3665</v>
      </c>
      <c r="C9666" s="26">
        <v>42037326</v>
      </c>
      <c r="D9666" s="26" t="s">
        <v>24</v>
      </c>
      <c r="E9666" s="26" t="s">
        <v>40376</v>
      </c>
      <c r="F9666" s="26" t="s">
        <v>14362</v>
      </c>
      <c r="G9666" s="26" t="s">
        <v>9586</v>
      </c>
      <c r="H9666" s="26" t="s">
        <v>468</v>
      </c>
      <c r="J9666" s="26" t="s">
        <v>477</v>
      </c>
      <c r="K9666" s="26" t="s">
        <v>9597</v>
      </c>
      <c r="L9666" s="26" t="s">
        <v>40377</v>
      </c>
      <c r="M9666" s="26">
        <v>380613953895</v>
      </c>
      <c r="N9666" s="26">
        <v>2312500000</v>
      </c>
    </row>
    <row r="9667" spans="1:14">
      <c r="A9667" s="26" t="s">
        <v>7580</v>
      </c>
      <c r="B9667" s="26" t="s">
        <v>7581</v>
      </c>
      <c r="C9667" s="26">
        <v>38509208</v>
      </c>
      <c r="D9667" s="26" t="s">
        <v>24</v>
      </c>
      <c r="E9667" s="26" t="s">
        <v>40378</v>
      </c>
      <c r="F9667" s="26" t="s">
        <v>40379</v>
      </c>
      <c r="G9667" s="26" t="s">
        <v>9579</v>
      </c>
      <c r="H9667" s="26" t="s">
        <v>1088</v>
      </c>
      <c r="I9667" s="26" t="s">
        <v>9818</v>
      </c>
      <c r="J9667" s="26" t="s">
        <v>40380</v>
      </c>
      <c r="K9667" s="26" t="s">
        <v>9582</v>
      </c>
      <c r="L9667" s="26" t="s">
        <v>40381</v>
      </c>
      <c r="M9667" s="26">
        <v>380969408182</v>
      </c>
      <c r="N9667" s="26">
        <v>6121284202</v>
      </c>
    </row>
    <row r="9668" spans="1:14">
      <c r="A9668" s="26" t="s">
        <v>3195</v>
      </c>
      <c r="B9668" s="26" t="s">
        <v>3196</v>
      </c>
      <c r="C9668" s="26">
        <v>41536630</v>
      </c>
      <c r="D9668" s="26" t="s">
        <v>24</v>
      </c>
      <c r="E9668" s="26" t="s">
        <v>40382</v>
      </c>
      <c r="F9668" s="26" t="s">
        <v>40383</v>
      </c>
      <c r="G9668" s="26" t="s">
        <v>9579</v>
      </c>
      <c r="H9668" s="26" t="s">
        <v>375</v>
      </c>
      <c r="I9668" s="26" t="s">
        <v>10187</v>
      </c>
      <c r="J9668" s="26" t="s">
        <v>40384</v>
      </c>
      <c r="K9668" s="26" t="s">
        <v>9582</v>
      </c>
      <c r="L9668" s="26" t="s">
        <v>40385</v>
      </c>
      <c r="M9668" s="26">
        <v>380975547031</v>
      </c>
      <c r="N9668" s="26">
        <v>1821455605</v>
      </c>
    </row>
    <row r="9669" spans="1:14">
      <c r="A9669" s="26" t="s">
        <v>6581</v>
      </c>
      <c r="B9669" s="26" t="s">
        <v>6582</v>
      </c>
      <c r="C9669" s="26">
        <v>38381474</v>
      </c>
      <c r="D9669" s="26" t="s">
        <v>24</v>
      </c>
      <c r="E9669" s="26" t="s">
        <v>40386</v>
      </c>
      <c r="F9669" s="26" t="s">
        <v>40387</v>
      </c>
      <c r="G9669" s="26" t="s">
        <v>9586</v>
      </c>
      <c r="H9669" s="26" t="s">
        <v>949</v>
      </c>
      <c r="I9669" s="26" t="s">
        <v>10846</v>
      </c>
      <c r="J9669" s="26" t="s">
        <v>40388</v>
      </c>
      <c r="K9669" s="26" t="s">
        <v>9582</v>
      </c>
      <c r="L9669" s="26" t="s">
        <v>40389</v>
      </c>
      <c r="M9669" s="26">
        <v>380535537717</v>
      </c>
      <c r="N9669" s="26">
        <v>5323282401</v>
      </c>
    </row>
    <row r="9670" spans="1:14">
      <c r="A9670" s="26" t="s">
        <v>9153</v>
      </c>
      <c r="B9670" s="26" t="s">
        <v>9154</v>
      </c>
      <c r="C9670" s="26">
        <v>40769605</v>
      </c>
      <c r="D9670" s="26" t="s">
        <v>24</v>
      </c>
      <c r="E9670" s="26" t="s">
        <v>40390</v>
      </c>
      <c r="F9670" s="26" t="s">
        <v>40391</v>
      </c>
      <c r="G9670" s="26" t="s">
        <v>9586</v>
      </c>
      <c r="H9670" s="26" t="s">
        <v>1490</v>
      </c>
      <c r="I9670" s="26" t="s">
        <v>9846</v>
      </c>
      <c r="J9670" s="26" t="s">
        <v>9155</v>
      </c>
      <c r="K9670" s="26" t="s">
        <v>9582</v>
      </c>
      <c r="L9670" s="26" t="s">
        <v>40392</v>
      </c>
      <c r="M9670" s="26">
        <v>760876507242</v>
      </c>
      <c r="N9670" s="26">
        <v>7323084308</v>
      </c>
    </row>
    <row r="9671" spans="1:14">
      <c r="A9671" s="26" t="s">
        <v>2580</v>
      </c>
      <c r="B9671" s="26" t="s">
        <v>2581</v>
      </c>
      <c r="C9671" s="26">
        <v>37908965</v>
      </c>
      <c r="D9671" s="26" t="s">
        <v>24</v>
      </c>
      <c r="E9671" s="26" t="s">
        <v>40393</v>
      </c>
      <c r="F9671" s="26" t="s">
        <v>10107</v>
      </c>
      <c r="G9671" s="26" t="s">
        <v>9586</v>
      </c>
      <c r="H9671" s="26" t="s">
        <v>133</v>
      </c>
      <c r="I9671" s="26" t="s">
        <v>12629</v>
      </c>
      <c r="J9671" s="26" t="s">
        <v>6189</v>
      </c>
      <c r="K9671" s="26" t="s">
        <v>9582</v>
      </c>
      <c r="L9671" s="26" t="s">
        <v>40394</v>
      </c>
      <c r="M9671" s="26">
        <v>380563096754</v>
      </c>
      <c r="N9671" s="26">
        <v>122755301</v>
      </c>
    </row>
    <row r="9672" spans="1:14">
      <c r="A9672" s="26" t="s">
        <v>5759</v>
      </c>
      <c r="B9672" s="26" t="s">
        <v>5760</v>
      </c>
      <c r="C9672" s="26">
        <v>38960518</v>
      </c>
      <c r="D9672" s="26" t="s">
        <v>24</v>
      </c>
      <c r="E9672" s="26" t="s">
        <v>40395</v>
      </c>
      <c r="F9672" s="26" t="s">
        <v>40396</v>
      </c>
      <c r="G9672" s="26" t="s">
        <v>9591</v>
      </c>
      <c r="H9672" s="26" t="s">
        <v>799</v>
      </c>
      <c r="J9672" s="26" t="s">
        <v>800</v>
      </c>
      <c r="K9672" s="26" t="s">
        <v>9597</v>
      </c>
      <c r="L9672" s="26" t="s">
        <v>12464</v>
      </c>
      <c r="M9672" s="26">
        <v>380444115533</v>
      </c>
      <c r="N9672" s="26">
        <v>4822784009</v>
      </c>
    </row>
    <row r="9673" spans="1:14">
      <c r="A9673" s="26" t="s">
        <v>5487</v>
      </c>
      <c r="B9673" s="26" t="s">
        <v>5488</v>
      </c>
      <c r="C9673" s="26">
        <v>22398210</v>
      </c>
      <c r="D9673" s="26" t="s">
        <v>24</v>
      </c>
      <c r="E9673" s="26" t="s">
        <v>40397</v>
      </c>
      <c r="F9673" s="26" t="s">
        <v>40398</v>
      </c>
      <c r="G9673" s="26" t="s">
        <v>9586</v>
      </c>
      <c r="H9673" s="26" t="s">
        <v>735</v>
      </c>
      <c r="I9673" s="26" t="s">
        <v>9623</v>
      </c>
      <c r="J9673" s="26" t="s">
        <v>40399</v>
      </c>
      <c r="K9673" s="26" t="s">
        <v>9582</v>
      </c>
      <c r="L9673" s="26" t="s">
        <v>40400</v>
      </c>
      <c r="M9673" s="26">
        <v>380967757160</v>
      </c>
      <c r="N9673" s="26">
        <v>4625881301</v>
      </c>
    </row>
    <row r="9674" spans="1:14">
      <c r="A9674" s="26" t="s">
        <v>6052</v>
      </c>
      <c r="B9674" s="26" t="s">
        <v>6053</v>
      </c>
      <c r="C9674" s="26">
        <v>38412224</v>
      </c>
      <c r="D9674" s="26" t="s">
        <v>24</v>
      </c>
      <c r="E9674" s="26" t="s">
        <v>40401</v>
      </c>
      <c r="F9674" s="26" t="s">
        <v>40402</v>
      </c>
      <c r="G9674" s="26" t="s">
        <v>9586</v>
      </c>
      <c r="H9674" s="26" t="s">
        <v>835</v>
      </c>
      <c r="I9674" s="26" t="s">
        <v>13143</v>
      </c>
      <c r="J9674" s="26" t="s">
        <v>40403</v>
      </c>
      <c r="K9674" s="26" t="s">
        <v>9582</v>
      </c>
      <c r="L9674" s="26" t="s">
        <v>40404</v>
      </c>
      <c r="M9674" s="26">
        <v>380516729333</v>
      </c>
      <c r="N9674" s="26">
        <v>4824883901</v>
      </c>
    </row>
    <row r="9675" spans="1:14">
      <c r="A9675" s="26" t="s">
        <v>6861</v>
      </c>
      <c r="B9675" s="26" t="s">
        <v>6862</v>
      </c>
      <c r="C9675" s="26">
        <v>38534915</v>
      </c>
      <c r="D9675" s="26" t="s">
        <v>24</v>
      </c>
      <c r="E9675" s="26" t="s">
        <v>40405</v>
      </c>
      <c r="F9675" s="26" t="s">
        <v>40406</v>
      </c>
      <c r="G9675" s="26" t="s">
        <v>9579</v>
      </c>
      <c r="H9675" s="26" t="s">
        <v>949</v>
      </c>
      <c r="I9675" s="26" t="s">
        <v>13665</v>
      </c>
      <c r="J9675" s="26" t="s">
        <v>34489</v>
      </c>
      <c r="K9675" s="26" t="s">
        <v>9582</v>
      </c>
      <c r="L9675" s="26" t="s">
        <v>40407</v>
      </c>
      <c r="M9675" s="26">
        <v>380536321668</v>
      </c>
      <c r="N9675" s="26">
        <v>5324281501</v>
      </c>
    </row>
    <row r="9676" spans="1:14">
      <c r="A9676" s="26" t="s">
        <v>4188</v>
      </c>
      <c r="B9676" s="26" t="s">
        <v>4189</v>
      </c>
      <c r="C9676" s="26">
        <v>42588563</v>
      </c>
      <c r="D9676" s="26" t="s">
        <v>24</v>
      </c>
      <c r="E9676" s="26" t="s">
        <v>40408</v>
      </c>
      <c r="F9676" s="26" t="s">
        <v>40409</v>
      </c>
      <c r="G9676" s="26" t="s">
        <v>9579</v>
      </c>
      <c r="H9676" s="26" t="s">
        <v>506</v>
      </c>
      <c r="I9676" s="26" t="s">
        <v>10881</v>
      </c>
      <c r="J9676" s="26" t="s">
        <v>4237</v>
      </c>
      <c r="K9676" s="26" t="s">
        <v>9582</v>
      </c>
      <c r="L9676" s="26" t="s">
        <v>40410</v>
      </c>
      <c r="M9676" s="26">
        <v>380347297272</v>
      </c>
      <c r="N9676" s="26">
        <v>2622884807</v>
      </c>
    </row>
    <row r="9677" spans="1:14">
      <c r="A9677" s="26" t="s">
        <v>2046</v>
      </c>
      <c r="B9677" s="26" t="s">
        <v>2047</v>
      </c>
      <c r="C9677" s="26">
        <v>25787627</v>
      </c>
      <c r="D9677" s="26" t="s">
        <v>24</v>
      </c>
      <c r="E9677" s="26" t="s">
        <v>40411</v>
      </c>
      <c r="F9677" s="26" t="s">
        <v>37634</v>
      </c>
      <c r="G9677" s="26" t="s">
        <v>9586</v>
      </c>
      <c r="H9677" s="26" t="s">
        <v>103</v>
      </c>
      <c r="I9677" s="26" t="s">
        <v>12557</v>
      </c>
      <c r="J9677" s="26" t="s">
        <v>40412</v>
      </c>
      <c r="K9677" s="26" t="s">
        <v>9582</v>
      </c>
      <c r="L9677" s="26" t="s">
        <v>40413</v>
      </c>
      <c r="M9677" s="26">
        <v>760834816261</v>
      </c>
      <c r="N9677" s="26">
        <v>521610109</v>
      </c>
    </row>
    <row r="9678" spans="1:14">
      <c r="A9678" s="26" t="s">
        <v>5227</v>
      </c>
      <c r="B9678" s="26" t="s">
        <v>5228</v>
      </c>
      <c r="C9678" s="26">
        <v>1997768</v>
      </c>
      <c r="D9678" s="26" t="s">
        <v>780</v>
      </c>
      <c r="E9678" s="26" t="s">
        <v>40414</v>
      </c>
      <c r="F9678" s="26" t="s">
        <v>21230</v>
      </c>
      <c r="G9678" s="26" t="s">
        <v>9601</v>
      </c>
      <c r="H9678" s="26" t="s">
        <v>735</v>
      </c>
      <c r="J9678" s="26" t="s">
        <v>740</v>
      </c>
      <c r="K9678" s="26" t="s">
        <v>9597</v>
      </c>
      <c r="L9678" s="26" t="s">
        <v>40415</v>
      </c>
      <c r="M9678" s="26">
        <v>380972642975</v>
      </c>
      <c r="N9678" s="26">
        <v>1221881203</v>
      </c>
    </row>
    <row r="9679" spans="1:14">
      <c r="A9679" s="26" t="s">
        <v>5239</v>
      </c>
      <c r="B9679" s="26" t="s">
        <v>5240</v>
      </c>
      <c r="C9679" s="26">
        <v>43526560</v>
      </c>
      <c r="D9679" s="26" t="s">
        <v>24</v>
      </c>
      <c r="E9679" s="26" t="s">
        <v>40416</v>
      </c>
      <c r="F9679" s="26" t="s">
        <v>40417</v>
      </c>
      <c r="G9679" s="26" t="s">
        <v>9586</v>
      </c>
      <c r="H9679" s="26" t="s">
        <v>735</v>
      </c>
      <c r="I9679" s="26" t="s">
        <v>11461</v>
      </c>
      <c r="J9679" s="26" t="s">
        <v>40418</v>
      </c>
      <c r="K9679" s="26" t="s">
        <v>9582</v>
      </c>
      <c r="L9679" s="26" t="s">
        <v>40419</v>
      </c>
      <c r="M9679" s="26">
        <v>380968041307</v>
      </c>
      <c r="N9679" s="26">
        <v>4621285701</v>
      </c>
    </row>
    <row r="9680" spans="1:14">
      <c r="A9680" s="26" t="s">
        <v>7369</v>
      </c>
      <c r="B9680" s="26" t="s">
        <v>7370</v>
      </c>
      <c r="C9680" s="26">
        <v>38661783</v>
      </c>
      <c r="D9680" s="26" t="s">
        <v>24</v>
      </c>
      <c r="E9680" s="26" t="s">
        <v>40420</v>
      </c>
      <c r="F9680" s="26" t="s">
        <v>40421</v>
      </c>
      <c r="G9680" s="26" t="s">
        <v>9586</v>
      </c>
      <c r="H9680" s="26" t="s">
        <v>1025</v>
      </c>
      <c r="I9680" s="26" t="s">
        <v>16524</v>
      </c>
      <c r="J9680" s="26" t="s">
        <v>22847</v>
      </c>
      <c r="K9680" s="26" t="s">
        <v>9582</v>
      </c>
      <c r="L9680" s="26" t="s">
        <v>40422</v>
      </c>
      <c r="M9680" s="26">
        <v>380992840355</v>
      </c>
      <c r="N9680" s="26">
        <v>522283602</v>
      </c>
    </row>
    <row r="9681" spans="1:14">
      <c r="A9681" s="26" t="s">
        <v>6645</v>
      </c>
      <c r="B9681" s="26" t="s">
        <v>6646</v>
      </c>
      <c r="C9681" s="26">
        <v>1999307</v>
      </c>
      <c r="D9681" s="26" t="s">
        <v>780</v>
      </c>
      <c r="E9681" s="26" t="s">
        <v>40423</v>
      </c>
      <c r="F9681" s="26" t="s">
        <v>40424</v>
      </c>
      <c r="G9681" s="26" t="s">
        <v>9601</v>
      </c>
      <c r="H9681" s="26" t="s">
        <v>949</v>
      </c>
      <c r="I9681" s="26" t="s">
        <v>11921</v>
      </c>
      <c r="J9681" s="26" t="s">
        <v>6189</v>
      </c>
      <c r="K9681" s="26" t="s">
        <v>9582</v>
      </c>
      <c r="L9681" s="26" t="s">
        <v>18199</v>
      </c>
      <c r="M9681" s="26">
        <v>380534331168</v>
      </c>
      <c r="N9681" s="26">
        <v>122755301</v>
      </c>
    </row>
    <row r="9682" spans="1:14">
      <c r="A9682" s="26" t="s">
        <v>1802</v>
      </c>
      <c r="B9682" s="26" t="s">
        <v>1803</v>
      </c>
      <c r="C9682" s="26">
        <v>37336813</v>
      </c>
      <c r="D9682" s="26" t="s">
        <v>24</v>
      </c>
      <c r="E9682" s="26" t="s">
        <v>40425</v>
      </c>
      <c r="F9682" s="26" t="s">
        <v>40426</v>
      </c>
      <c r="G9682" s="26" t="s">
        <v>9586</v>
      </c>
      <c r="H9682" s="26" t="s">
        <v>27</v>
      </c>
      <c r="I9682" s="26" t="s">
        <v>16303</v>
      </c>
      <c r="J9682" s="26" t="s">
        <v>37531</v>
      </c>
      <c r="K9682" s="26" t="s">
        <v>9582</v>
      </c>
      <c r="L9682" s="26" t="s">
        <v>40427</v>
      </c>
      <c r="M9682" s="26">
        <v>761398330621</v>
      </c>
      <c r="N9682" s="26">
        <v>522286602</v>
      </c>
    </row>
    <row r="9683" spans="1:14">
      <c r="A9683" s="26" t="s">
        <v>5421</v>
      </c>
      <c r="B9683" s="26" t="s">
        <v>5418</v>
      </c>
      <c r="C9683" s="26">
        <v>13802089</v>
      </c>
      <c r="D9683" s="26" t="s">
        <v>24</v>
      </c>
      <c r="E9683" s="26" t="s">
        <v>40428</v>
      </c>
      <c r="F9683" s="26" t="s">
        <v>40429</v>
      </c>
      <c r="G9683" s="26" t="s">
        <v>9586</v>
      </c>
      <c r="H9683" s="26" t="s">
        <v>735</v>
      </c>
      <c r="I9683" s="26" t="s">
        <v>13299</v>
      </c>
      <c r="J9683" s="26" t="s">
        <v>40430</v>
      </c>
      <c r="K9683" s="26" t="s">
        <v>9582</v>
      </c>
      <c r="L9683" s="26" t="s">
        <v>40431</v>
      </c>
      <c r="M9683" s="26">
        <v>380324539015</v>
      </c>
      <c r="N9683" s="26">
        <v>4625386801</v>
      </c>
    </row>
    <row r="9684" spans="1:14">
      <c r="A9684" s="26" t="s">
        <v>2876</v>
      </c>
      <c r="B9684" s="26" t="s">
        <v>2877</v>
      </c>
      <c r="C9684" s="26">
        <v>37894885</v>
      </c>
      <c r="D9684" s="26" t="s">
        <v>24</v>
      </c>
      <c r="E9684" s="26" t="s">
        <v>40432</v>
      </c>
      <c r="F9684" s="26" t="s">
        <v>40433</v>
      </c>
      <c r="G9684" s="26" t="s">
        <v>9586</v>
      </c>
      <c r="H9684" s="26" t="s">
        <v>258</v>
      </c>
      <c r="I9684" s="26" t="s">
        <v>10020</v>
      </c>
      <c r="J9684" s="26" t="s">
        <v>99</v>
      </c>
      <c r="K9684" s="26" t="s">
        <v>9606</v>
      </c>
      <c r="L9684" s="26" t="s">
        <v>40434</v>
      </c>
      <c r="M9684" s="26">
        <v>380626132114</v>
      </c>
      <c r="N9684" s="26">
        <v>525610100</v>
      </c>
    </row>
    <row r="9685" spans="1:14">
      <c r="A9685" s="26" t="s">
        <v>7894</v>
      </c>
      <c r="B9685" s="26" t="s">
        <v>7895</v>
      </c>
      <c r="C9685" s="26">
        <v>38412685</v>
      </c>
      <c r="D9685" s="26" t="s">
        <v>24</v>
      </c>
      <c r="E9685" s="26" t="s">
        <v>40435</v>
      </c>
      <c r="F9685" s="26" t="s">
        <v>40436</v>
      </c>
      <c r="G9685" s="26" t="s">
        <v>9579</v>
      </c>
      <c r="H9685" s="26" t="s">
        <v>1122</v>
      </c>
      <c r="I9685" s="26" t="s">
        <v>10047</v>
      </c>
      <c r="J9685" s="26" t="s">
        <v>40437</v>
      </c>
      <c r="K9685" s="26" t="s">
        <v>9582</v>
      </c>
      <c r="L9685" s="26" t="s">
        <v>40438</v>
      </c>
      <c r="M9685" s="26">
        <v>761544106919</v>
      </c>
      <c r="N9685" s="26">
        <v>1413390023</v>
      </c>
    </row>
    <row r="9686" spans="1:14">
      <c r="A9686" s="26" t="s">
        <v>4562</v>
      </c>
      <c r="B9686" s="26" t="s">
        <v>4563</v>
      </c>
      <c r="C9686" s="26">
        <v>38302240</v>
      </c>
      <c r="D9686" s="26" t="s">
        <v>24</v>
      </c>
      <c r="E9686" s="26" t="s">
        <v>40439</v>
      </c>
      <c r="F9686" s="26" t="s">
        <v>40440</v>
      </c>
      <c r="G9686" s="26" t="s">
        <v>9586</v>
      </c>
      <c r="H9686" s="26" t="s">
        <v>670</v>
      </c>
      <c r="I9686" s="26" t="s">
        <v>11700</v>
      </c>
      <c r="J9686" s="26" t="s">
        <v>13126</v>
      </c>
      <c r="K9686" s="26" t="s">
        <v>9582</v>
      </c>
      <c r="L9686" s="26" t="s">
        <v>40441</v>
      </c>
      <c r="M9686" s="26">
        <v>380996437201</v>
      </c>
      <c r="N9686" s="26">
        <v>120755305</v>
      </c>
    </row>
    <row r="9687" spans="1:14">
      <c r="A9687" s="26" t="s">
        <v>5464</v>
      </c>
      <c r="B9687" s="26" t="s">
        <v>5461</v>
      </c>
      <c r="C9687" s="26">
        <v>42310851</v>
      </c>
      <c r="D9687" s="26" t="s">
        <v>24</v>
      </c>
      <c r="E9687" s="26" t="s">
        <v>40442</v>
      </c>
      <c r="F9687" s="26" t="s">
        <v>40443</v>
      </c>
      <c r="G9687" s="26" t="s">
        <v>9591</v>
      </c>
      <c r="H9687" s="26" t="s">
        <v>735</v>
      </c>
      <c r="I9687" s="26" t="s">
        <v>9605</v>
      </c>
      <c r="J9687" s="26" t="s">
        <v>40444</v>
      </c>
      <c r="K9687" s="26" t="s">
        <v>9582</v>
      </c>
      <c r="L9687" s="26" t="s">
        <v>40445</v>
      </c>
      <c r="M9687" s="26">
        <v>380963826305</v>
      </c>
      <c r="N9687" s="26">
        <v>4621510516</v>
      </c>
    </row>
    <row r="9688" spans="1:14">
      <c r="A9688" s="26" t="s">
        <v>8532</v>
      </c>
      <c r="B9688" s="26" t="s">
        <v>8533</v>
      </c>
      <c r="C9688" s="26">
        <v>38743829</v>
      </c>
      <c r="D9688" s="26" t="s">
        <v>24</v>
      </c>
      <c r="E9688" s="26" t="s">
        <v>40446</v>
      </c>
      <c r="F9688" s="26" t="s">
        <v>40447</v>
      </c>
      <c r="G9688" s="26" t="s">
        <v>9586</v>
      </c>
      <c r="H9688" s="26" t="s">
        <v>1269</v>
      </c>
      <c r="I9688" s="26" t="s">
        <v>10265</v>
      </c>
      <c r="J9688" s="26" t="s">
        <v>498</v>
      </c>
      <c r="K9688" s="26" t="s">
        <v>9582</v>
      </c>
      <c r="L9688" s="26" t="s">
        <v>40448</v>
      </c>
      <c r="M9688" s="26">
        <v>380553735322</v>
      </c>
      <c r="N9688" s="26">
        <v>123183401</v>
      </c>
    </row>
    <row r="9689" spans="1:14">
      <c r="A9689" s="26" t="s">
        <v>7961</v>
      </c>
      <c r="B9689" s="26" t="s">
        <v>7962</v>
      </c>
      <c r="C9689" s="26">
        <v>38008907</v>
      </c>
      <c r="D9689" s="26" t="s">
        <v>24</v>
      </c>
      <c r="E9689" s="26" t="s">
        <v>40449</v>
      </c>
      <c r="F9689" s="26" t="s">
        <v>40450</v>
      </c>
      <c r="G9689" s="26" t="s">
        <v>9586</v>
      </c>
      <c r="H9689" s="26" t="s">
        <v>1122</v>
      </c>
      <c r="I9689" s="26" t="s">
        <v>11422</v>
      </c>
      <c r="J9689" s="26" t="s">
        <v>18168</v>
      </c>
      <c r="K9689" s="26" t="s">
        <v>9582</v>
      </c>
      <c r="L9689" s="26" t="s">
        <v>40451</v>
      </c>
      <c r="M9689" s="26">
        <v>380577479806</v>
      </c>
      <c r="N9689" s="26">
        <v>6325185001</v>
      </c>
    </row>
    <row r="9690" spans="1:14">
      <c r="A9690" s="26" t="s">
        <v>5336</v>
      </c>
      <c r="B9690" s="26" t="s">
        <v>5337</v>
      </c>
      <c r="C9690" s="26">
        <v>1998035</v>
      </c>
      <c r="D9690" s="26" t="s">
        <v>780</v>
      </c>
      <c r="E9690" s="26" t="s">
        <v>40452</v>
      </c>
      <c r="F9690" s="26" t="s">
        <v>40453</v>
      </c>
      <c r="G9690" s="26" t="s">
        <v>9601</v>
      </c>
      <c r="H9690" s="26" t="s">
        <v>735</v>
      </c>
      <c r="I9690" s="26" t="s">
        <v>12249</v>
      </c>
      <c r="J9690" s="26" t="s">
        <v>5486</v>
      </c>
      <c r="K9690" s="26" t="s">
        <v>9606</v>
      </c>
      <c r="L9690" s="26" t="s">
        <v>18091</v>
      </c>
      <c r="M9690" s="26">
        <v>380323067334</v>
      </c>
      <c r="N9690" s="26">
        <v>4623655500</v>
      </c>
    </row>
    <row r="9691" spans="1:14">
      <c r="A9691" s="26" t="s">
        <v>4722</v>
      </c>
      <c r="B9691" s="26" t="s">
        <v>4723</v>
      </c>
      <c r="C9691" s="26" t="s">
        <v>1604</v>
      </c>
      <c r="D9691" s="26" t="s">
        <v>24</v>
      </c>
      <c r="E9691" s="26" t="s">
        <v>40454</v>
      </c>
      <c r="F9691" s="26" t="s">
        <v>9713</v>
      </c>
      <c r="G9691" s="26" t="s">
        <v>9591</v>
      </c>
      <c r="H9691" s="26" t="s">
        <v>670</v>
      </c>
      <c r="J9691" s="26" t="s">
        <v>4702</v>
      </c>
      <c r="K9691" s="26" t="s">
        <v>9597</v>
      </c>
      <c r="L9691" s="26" t="s">
        <v>40455</v>
      </c>
      <c r="M9691" s="26">
        <v>380961812770</v>
      </c>
      <c r="N9691" s="26">
        <v>721484605</v>
      </c>
    </row>
    <row r="9692" spans="1:14">
      <c r="A9692" s="26" t="s">
        <v>7420</v>
      </c>
      <c r="B9692" s="26" t="s">
        <v>7421</v>
      </c>
      <c r="C9692" s="26">
        <v>2000369</v>
      </c>
      <c r="D9692" s="26" t="s">
        <v>780</v>
      </c>
      <c r="E9692" s="26" t="s">
        <v>40456</v>
      </c>
      <c r="F9692" s="26" t="s">
        <v>40457</v>
      </c>
      <c r="G9692" s="26" t="s">
        <v>9601</v>
      </c>
      <c r="H9692" s="26" t="s">
        <v>1025</v>
      </c>
      <c r="J9692" s="26" t="s">
        <v>1053</v>
      </c>
      <c r="K9692" s="26" t="s">
        <v>9597</v>
      </c>
      <c r="L9692" s="26" t="s">
        <v>40458</v>
      </c>
      <c r="M9692" s="26">
        <v>380661557363</v>
      </c>
      <c r="N9692" s="26">
        <v>5910200000</v>
      </c>
    </row>
    <row r="9693" spans="1:14">
      <c r="A9693" s="26" t="s">
        <v>4558</v>
      </c>
      <c r="B9693" s="26" t="s">
        <v>4559</v>
      </c>
      <c r="C9693" s="26">
        <v>38073489</v>
      </c>
      <c r="D9693" s="26" t="s">
        <v>24</v>
      </c>
      <c r="E9693" s="26" t="s">
        <v>40459</v>
      </c>
      <c r="F9693" s="26" t="s">
        <v>40460</v>
      </c>
      <c r="G9693" s="26" t="s">
        <v>9591</v>
      </c>
      <c r="H9693" s="26" t="s">
        <v>576</v>
      </c>
      <c r="I9693" s="26" t="s">
        <v>10808</v>
      </c>
      <c r="J9693" s="26" t="s">
        <v>40461</v>
      </c>
      <c r="K9693" s="26" t="s">
        <v>9582</v>
      </c>
      <c r="L9693" s="26" t="s">
        <v>40462</v>
      </c>
      <c r="M9693" s="26">
        <v>380457554797</v>
      </c>
      <c r="N9693" s="26">
        <v>3225582701</v>
      </c>
    </row>
    <row r="9694" spans="1:14">
      <c r="A9694" s="26" t="s">
        <v>2064</v>
      </c>
      <c r="B9694" s="26" t="s">
        <v>2065</v>
      </c>
      <c r="C9694" s="26">
        <v>38527798</v>
      </c>
      <c r="D9694" s="26" t="s">
        <v>1701</v>
      </c>
      <c r="E9694" s="26" t="s">
        <v>40463</v>
      </c>
      <c r="F9694" s="26" t="s">
        <v>40464</v>
      </c>
      <c r="G9694" s="26" t="s">
        <v>9601</v>
      </c>
      <c r="H9694" s="26" t="s">
        <v>103</v>
      </c>
      <c r="I9694" s="26" t="s">
        <v>10489</v>
      </c>
      <c r="J9694" s="26" t="s">
        <v>2136</v>
      </c>
      <c r="K9694" s="26" t="s">
        <v>9606</v>
      </c>
      <c r="L9694" s="26" t="s">
        <v>40465</v>
      </c>
      <c r="M9694" s="26">
        <v>380682413316</v>
      </c>
      <c r="N9694" s="26">
        <v>725055100</v>
      </c>
    </row>
    <row r="9695" spans="1:14">
      <c r="A9695" s="26" t="s">
        <v>3956</v>
      </c>
      <c r="B9695" s="26" t="s">
        <v>3957</v>
      </c>
      <c r="C9695" s="26">
        <v>42513875</v>
      </c>
      <c r="D9695" s="26" t="s">
        <v>24</v>
      </c>
      <c r="E9695" s="26" t="s">
        <v>40466</v>
      </c>
      <c r="F9695" s="26" t="s">
        <v>40467</v>
      </c>
      <c r="G9695" s="26" t="s">
        <v>9591</v>
      </c>
      <c r="H9695" s="26" t="s">
        <v>506</v>
      </c>
      <c r="J9695" s="26" t="s">
        <v>40468</v>
      </c>
      <c r="K9695" s="26" t="s">
        <v>9582</v>
      </c>
      <c r="L9695" s="26" t="s">
        <v>40469</v>
      </c>
      <c r="M9695" s="26">
        <v>761910475274</v>
      </c>
      <c r="N9695" s="26">
        <v>111791401</v>
      </c>
    </row>
    <row r="9696" spans="1:14">
      <c r="A9696" s="26" t="s">
        <v>8748</v>
      </c>
      <c r="B9696" s="26" t="s">
        <v>8749</v>
      </c>
      <c r="C9696" s="26">
        <v>38487677</v>
      </c>
      <c r="D9696" s="26" t="s">
        <v>24</v>
      </c>
      <c r="E9696" s="26" t="s">
        <v>40470</v>
      </c>
      <c r="F9696" s="26" t="s">
        <v>40471</v>
      </c>
      <c r="G9696" s="26" t="s">
        <v>9586</v>
      </c>
      <c r="H9696" s="26" t="s">
        <v>1308</v>
      </c>
      <c r="I9696" s="26" t="s">
        <v>18727</v>
      </c>
      <c r="J9696" s="26" t="s">
        <v>40472</v>
      </c>
      <c r="K9696" s="26" t="s">
        <v>9582</v>
      </c>
      <c r="L9696" s="26" t="s">
        <v>40473</v>
      </c>
      <c r="M9696" s="26">
        <v>380385444297</v>
      </c>
      <c r="N9696" s="26">
        <v>6824287101</v>
      </c>
    </row>
    <row r="9697" spans="1:14">
      <c r="A9697" s="26" t="s">
        <v>5639</v>
      </c>
      <c r="B9697" s="26" t="s">
        <v>5640</v>
      </c>
      <c r="C9697" s="26">
        <v>31413640</v>
      </c>
      <c r="D9697" s="26" t="s">
        <v>24</v>
      </c>
      <c r="E9697" s="26" t="s">
        <v>40474</v>
      </c>
      <c r="F9697" s="26" t="s">
        <v>40475</v>
      </c>
      <c r="G9697" s="26" t="s">
        <v>9591</v>
      </c>
      <c r="H9697" s="26" t="s">
        <v>799</v>
      </c>
      <c r="J9697" s="26" t="s">
        <v>800</v>
      </c>
      <c r="K9697" s="26" t="s">
        <v>9597</v>
      </c>
      <c r="L9697" s="26" t="s">
        <v>14538</v>
      </c>
      <c r="M9697" s="26">
        <v>380445748009</v>
      </c>
      <c r="N9697" s="26">
        <v>4822784009</v>
      </c>
    </row>
    <row r="9698" spans="1:14">
      <c r="A9698" s="26" t="s">
        <v>6903</v>
      </c>
      <c r="B9698" s="26" t="s">
        <v>6904</v>
      </c>
      <c r="C9698" s="26">
        <v>38492195</v>
      </c>
      <c r="D9698" s="26" t="s">
        <v>24</v>
      </c>
      <c r="E9698" s="26" t="s">
        <v>40476</v>
      </c>
      <c r="F9698" s="26" t="s">
        <v>40477</v>
      </c>
      <c r="G9698" s="26" t="s">
        <v>9591</v>
      </c>
      <c r="H9698" s="26" t="s">
        <v>949</v>
      </c>
      <c r="I9698" s="26" t="s">
        <v>13534</v>
      </c>
      <c r="J9698" s="26" t="s">
        <v>40478</v>
      </c>
      <c r="K9698" s="26" t="s">
        <v>9582</v>
      </c>
      <c r="L9698" s="26" t="s">
        <v>40479</v>
      </c>
      <c r="M9698" s="26">
        <v>380534791295</v>
      </c>
      <c r="N9698" s="26">
        <v>1223283502</v>
      </c>
    </row>
    <row r="9699" spans="1:14">
      <c r="A9699" s="26" t="s">
        <v>8891</v>
      </c>
      <c r="B9699" s="26" t="s">
        <v>8892</v>
      </c>
      <c r="C9699" s="26">
        <v>38950515</v>
      </c>
      <c r="D9699" s="26" t="s">
        <v>24</v>
      </c>
      <c r="E9699" s="26" t="s">
        <v>40480</v>
      </c>
      <c r="F9699" s="26" t="s">
        <v>40481</v>
      </c>
      <c r="G9699" s="26" t="s">
        <v>9579</v>
      </c>
      <c r="H9699" s="26" t="s">
        <v>1401</v>
      </c>
      <c r="I9699" s="26" t="s">
        <v>1438</v>
      </c>
      <c r="J9699" s="26" t="s">
        <v>40482</v>
      </c>
      <c r="K9699" s="26" t="s">
        <v>9582</v>
      </c>
      <c r="L9699" s="26" t="s">
        <v>40483</v>
      </c>
      <c r="M9699" s="26">
        <v>380974954112</v>
      </c>
      <c r="N9699" s="26">
        <v>1825880402</v>
      </c>
    </row>
    <row r="9700" spans="1:14">
      <c r="A9700" s="26" t="s">
        <v>5393</v>
      </c>
      <c r="B9700" s="26" t="s">
        <v>5388</v>
      </c>
      <c r="C9700" s="26">
        <v>1997248</v>
      </c>
      <c r="D9700" s="26" t="s">
        <v>780</v>
      </c>
      <c r="E9700" s="26" t="s">
        <v>40484</v>
      </c>
      <c r="F9700" s="26" t="s">
        <v>10114</v>
      </c>
      <c r="G9700" s="26" t="s">
        <v>9601</v>
      </c>
      <c r="H9700" s="26" t="s">
        <v>735</v>
      </c>
      <c r="J9700" s="26" t="s">
        <v>5391</v>
      </c>
      <c r="K9700" s="26" t="s">
        <v>9597</v>
      </c>
      <c r="L9700" s="26" t="s">
        <v>40485</v>
      </c>
      <c r="M9700" s="26">
        <v>380325726001</v>
      </c>
      <c r="N9700" s="26">
        <v>4624810100</v>
      </c>
    </row>
    <row r="9701" spans="1:14">
      <c r="A9701" s="26" t="s">
        <v>4216</v>
      </c>
      <c r="B9701" s="26" t="s">
        <v>4217</v>
      </c>
      <c r="C9701" s="26">
        <v>41838805</v>
      </c>
      <c r="D9701" s="26" t="s">
        <v>24</v>
      </c>
      <c r="E9701" s="26" t="s">
        <v>40486</v>
      </c>
      <c r="F9701" s="26" t="s">
        <v>40487</v>
      </c>
      <c r="G9701" s="26" t="s">
        <v>9586</v>
      </c>
      <c r="H9701" s="26" t="s">
        <v>506</v>
      </c>
      <c r="I9701" s="26" t="s">
        <v>9709</v>
      </c>
      <c r="J9701" s="26" t="s">
        <v>40488</v>
      </c>
      <c r="K9701" s="26" t="s">
        <v>9582</v>
      </c>
      <c r="L9701" s="26" t="s">
        <v>40489</v>
      </c>
      <c r="M9701" s="26">
        <v>380343563424</v>
      </c>
      <c r="N9701" s="26">
        <v>2624484101</v>
      </c>
    </row>
    <row r="9702" spans="1:14">
      <c r="A9702" s="26" t="s">
        <v>3300</v>
      </c>
      <c r="B9702" s="26" t="s">
        <v>3301</v>
      </c>
      <c r="C9702" s="26">
        <v>40953405</v>
      </c>
      <c r="D9702" s="26" t="s">
        <v>24</v>
      </c>
      <c r="E9702" s="26" t="s">
        <v>40490</v>
      </c>
      <c r="F9702" s="26" t="s">
        <v>40491</v>
      </c>
      <c r="G9702" s="26" t="s">
        <v>9586</v>
      </c>
      <c r="H9702" s="26" t="s">
        <v>375</v>
      </c>
      <c r="I9702" s="26" t="s">
        <v>12674</v>
      </c>
      <c r="J9702" s="26" t="s">
        <v>40492</v>
      </c>
      <c r="K9702" s="26" t="s">
        <v>9582</v>
      </c>
      <c r="L9702" s="26" t="s">
        <v>40493</v>
      </c>
      <c r="M9702" s="26">
        <v>380412490468</v>
      </c>
      <c r="N9702" s="26">
        <v>1822081301</v>
      </c>
    </row>
    <row r="9703" spans="1:14">
      <c r="A9703" s="26" t="s">
        <v>8014</v>
      </c>
      <c r="B9703" s="26" t="s">
        <v>8015</v>
      </c>
      <c r="C9703" s="26">
        <v>38743588</v>
      </c>
      <c r="D9703" s="26" t="s">
        <v>24</v>
      </c>
      <c r="E9703" s="26" t="s">
        <v>40494</v>
      </c>
      <c r="F9703" s="26" t="s">
        <v>40495</v>
      </c>
      <c r="G9703" s="26" t="s">
        <v>9579</v>
      </c>
      <c r="H9703" s="26" t="s">
        <v>1122</v>
      </c>
      <c r="I9703" s="26" t="s">
        <v>11422</v>
      </c>
      <c r="J9703" s="26" t="s">
        <v>40496</v>
      </c>
      <c r="K9703" s="26" t="s">
        <v>9606</v>
      </c>
      <c r="L9703" s="26" t="s">
        <v>40497</v>
      </c>
      <c r="M9703" s="26">
        <v>380577424416</v>
      </c>
      <c r="N9703" s="26">
        <v>6325157905</v>
      </c>
    </row>
    <row r="9704" spans="1:14">
      <c r="A9704" s="26" t="s">
        <v>6117</v>
      </c>
      <c r="B9704" s="26" t="s">
        <v>6118</v>
      </c>
      <c r="C9704" s="26">
        <v>40196816</v>
      </c>
      <c r="D9704" s="26" t="s">
        <v>24</v>
      </c>
      <c r="E9704" s="26" t="s">
        <v>40498</v>
      </c>
      <c r="F9704" s="26" t="s">
        <v>40499</v>
      </c>
      <c r="G9704" s="26" t="s">
        <v>9579</v>
      </c>
      <c r="H9704" s="26" t="s">
        <v>885</v>
      </c>
      <c r="I9704" s="26" t="s">
        <v>10171</v>
      </c>
      <c r="J9704" s="26" t="s">
        <v>40500</v>
      </c>
      <c r="K9704" s="26" t="s">
        <v>9582</v>
      </c>
      <c r="L9704" s="26" t="s">
        <v>40501</v>
      </c>
      <c r="M9704" s="26">
        <v>380486624222</v>
      </c>
      <c r="N9704" s="26">
        <v>5120681501</v>
      </c>
    </row>
    <row r="9705" spans="1:14">
      <c r="A9705" s="26" t="s">
        <v>4049</v>
      </c>
      <c r="B9705" s="26" t="s">
        <v>4050</v>
      </c>
      <c r="C9705" s="26">
        <v>37409493</v>
      </c>
      <c r="D9705" s="26" t="s">
        <v>24</v>
      </c>
      <c r="E9705" s="26" t="s">
        <v>40502</v>
      </c>
      <c r="F9705" s="26" t="s">
        <v>40503</v>
      </c>
      <c r="G9705" s="26" t="s">
        <v>9586</v>
      </c>
      <c r="H9705" s="26" t="s">
        <v>506</v>
      </c>
      <c r="J9705" s="26" t="s">
        <v>526</v>
      </c>
      <c r="K9705" s="26" t="s">
        <v>9597</v>
      </c>
      <c r="L9705" s="26" t="s">
        <v>40504</v>
      </c>
      <c r="M9705" s="26">
        <v>380997532092</v>
      </c>
      <c r="N9705" s="26">
        <v>2610100000</v>
      </c>
    </row>
    <row r="9706" spans="1:14">
      <c r="A9706" s="26" t="s">
        <v>9063</v>
      </c>
      <c r="B9706" s="26" t="s">
        <v>9064</v>
      </c>
      <c r="C9706" s="26">
        <v>41977228</v>
      </c>
      <c r="D9706" s="26" t="s">
        <v>24</v>
      </c>
      <c r="E9706" s="26" t="s">
        <v>40505</v>
      </c>
      <c r="F9706" s="26" t="s">
        <v>40506</v>
      </c>
      <c r="G9706" s="26" t="s">
        <v>9591</v>
      </c>
      <c r="H9706" s="26" t="s">
        <v>1490</v>
      </c>
      <c r="I9706" s="26" t="s">
        <v>13151</v>
      </c>
      <c r="J9706" s="26" t="s">
        <v>23587</v>
      </c>
      <c r="K9706" s="26" t="s">
        <v>9582</v>
      </c>
      <c r="L9706" s="26" t="s">
        <v>40507</v>
      </c>
      <c r="M9706" s="26">
        <v>761936348566</v>
      </c>
      <c r="N9706" s="26">
        <v>7320584001</v>
      </c>
    </row>
    <row r="9707" spans="1:14">
      <c r="A9707" s="26" t="s">
        <v>9399</v>
      </c>
      <c r="B9707" s="26" t="s">
        <v>9400</v>
      </c>
      <c r="C9707" s="26">
        <v>38955665</v>
      </c>
      <c r="D9707" s="26" t="s">
        <v>24</v>
      </c>
      <c r="E9707" s="26" t="s">
        <v>40508</v>
      </c>
      <c r="F9707" s="26" t="s">
        <v>40509</v>
      </c>
      <c r="G9707" s="26" t="s">
        <v>9579</v>
      </c>
      <c r="H9707" s="26" t="s">
        <v>1573</v>
      </c>
      <c r="I9707" s="26" t="s">
        <v>10158</v>
      </c>
      <c r="J9707" s="26" t="s">
        <v>40510</v>
      </c>
      <c r="K9707" s="26" t="s">
        <v>9582</v>
      </c>
      <c r="L9707" s="26" t="s">
        <v>40511</v>
      </c>
      <c r="M9707" s="26">
        <v>380462689848</v>
      </c>
      <c r="N9707" s="26">
        <v>7425583405</v>
      </c>
    </row>
    <row r="9708" spans="1:14">
      <c r="A9708" s="26" t="s">
        <v>4769</v>
      </c>
      <c r="B9708" s="26" t="s">
        <v>4770</v>
      </c>
      <c r="C9708" s="26">
        <v>42126735</v>
      </c>
      <c r="D9708" s="26" t="s">
        <v>24</v>
      </c>
      <c r="E9708" s="26" t="s">
        <v>40512</v>
      </c>
      <c r="F9708" s="26" t="s">
        <v>40513</v>
      </c>
      <c r="G9708" s="26" t="s">
        <v>9579</v>
      </c>
      <c r="H9708" s="26" t="s">
        <v>670</v>
      </c>
      <c r="I9708" s="26" t="s">
        <v>11751</v>
      </c>
      <c r="J9708" s="26" t="s">
        <v>40514</v>
      </c>
      <c r="K9708" s="26" t="s">
        <v>9582</v>
      </c>
      <c r="L9708" s="26" t="s">
        <v>40515</v>
      </c>
      <c r="M9708" s="26">
        <v>380523941217</v>
      </c>
      <c r="N9708" s="26">
        <v>3525884402</v>
      </c>
    </row>
    <row r="9709" spans="1:14">
      <c r="A9709" s="26" t="s">
        <v>5223</v>
      </c>
      <c r="B9709" s="26" t="s">
        <v>5224</v>
      </c>
      <c r="C9709" s="26" t="s">
        <v>1604</v>
      </c>
      <c r="D9709" s="26" t="s">
        <v>24</v>
      </c>
      <c r="E9709" s="26" t="s">
        <v>40516</v>
      </c>
      <c r="F9709" s="26" t="s">
        <v>40517</v>
      </c>
      <c r="G9709" s="26" t="s">
        <v>9591</v>
      </c>
      <c r="H9709" s="26" t="s">
        <v>735</v>
      </c>
      <c r="J9709" s="26" t="s">
        <v>5264</v>
      </c>
      <c r="K9709" s="26" t="s">
        <v>9597</v>
      </c>
      <c r="L9709" s="26" t="s">
        <v>40518</v>
      </c>
      <c r="M9709" s="26">
        <v>761343244440</v>
      </c>
      <c r="N9709" s="26">
        <v>4622410100</v>
      </c>
    </row>
    <row r="9710" spans="1:14">
      <c r="A9710" s="26" t="s">
        <v>4283</v>
      </c>
      <c r="B9710" s="26" t="s">
        <v>4284</v>
      </c>
      <c r="C9710" s="26">
        <v>38467886</v>
      </c>
      <c r="D9710" s="26" t="s">
        <v>24</v>
      </c>
      <c r="E9710" s="26" t="s">
        <v>40519</v>
      </c>
      <c r="F9710" s="26" t="s">
        <v>40520</v>
      </c>
      <c r="G9710" s="26" t="s">
        <v>9586</v>
      </c>
      <c r="H9710" s="26" t="s">
        <v>576</v>
      </c>
      <c r="I9710" s="26" t="s">
        <v>16098</v>
      </c>
      <c r="J9710" s="26" t="s">
        <v>12861</v>
      </c>
      <c r="K9710" s="26" t="s">
        <v>9582</v>
      </c>
      <c r="L9710" s="26" t="s">
        <v>40521</v>
      </c>
      <c r="M9710" s="26">
        <v>380457625247</v>
      </c>
      <c r="N9710" s="26">
        <v>522884301</v>
      </c>
    </row>
    <row r="9711" spans="1:14">
      <c r="A9711" s="26" t="s">
        <v>1885</v>
      </c>
      <c r="B9711" s="26" t="s">
        <v>1886</v>
      </c>
      <c r="C9711" s="26">
        <v>37337644</v>
      </c>
      <c r="D9711" s="26" t="s">
        <v>24</v>
      </c>
      <c r="E9711" s="26" t="s">
        <v>40522</v>
      </c>
      <c r="F9711" s="26" t="s">
        <v>40523</v>
      </c>
      <c r="G9711" s="26" t="s">
        <v>9586</v>
      </c>
      <c r="H9711" s="26" t="s">
        <v>27</v>
      </c>
      <c r="I9711" s="26" t="s">
        <v>19492</v>
      </c>
      <c r="J9711" s="26" t="s">
        <v>40524</v>
      </c>
      <c r="K9711" s="26" t="s">
        <v>9582</v>
      </c>
      <c r="L9711" s="26" t="s">
        <v>40525</v>
      </c>
      <c r="M9711" s="26">
        <v>380435324236</v>
      </c>
      <c r="N9711" s="26">
        <v>523787601</v>
      </c>
    </row>
    <row r="9712" spans="1:14">
      <c r="A9712" s="26" t="s">
        <v>3473</v>
      </c>
      <c r="B9712" s="26" t="s">
        <v>3474</v>
      </c>
      <c r="C9712" s="26">
        <v>38466531</v>
      </c>
      <c r="D9712" s="26" t="s">
        <v>24</v>
      </c>
      <c r="E9712" s="26" t="s">
        <v>40526</v>
      </c>
      <c r="F9712" s="26" t="s">
        <v>40527</v>
      </c>
      <c r="G9712" s="26" t="s">
        <v>9579</v>
      </c>
      <c r="H9712" s="26" t="s">
        <v>392</v>
      </c>
      <c r="I9712" s="26" t="s">
        <v>11629</v>
      </c>
      <c r="J9712" s="26" t="s">
        <v>40528</v>
      </c>
      <c r="K9712" s="26" t="s">
        <v>9582</v>
      </c>
      <c r="L9712" s="26" t="s">
        <v>40529</v>
      </c>
      <c r="M9712" s="26">
        <v>760625478286</v>
      </c>
      <c r="N9712" s="26">
        <v>2124884802</v>
      </c>
    </row>
    <row r="9713" spans="1:14">
      <c r="A9713" s="26" t="s">
        <v>9336</v>
      </c>
      <c r="B9713" s="26" t="s">
        <v>9337</v>
      </c>
      <c r="C9713" s="26">
        <v>42501168</v>
      </c>
      <c r="D9713" s="26" t="s">
        <v>24</v>
      </c>
      <c r="E9713" s="26" t="s">
        <v>40530</v>
      </c>
      <c r="F9713" s="26" t="s">
        <v>40531</v>
      </c>
      <c r="G9713" s="26" t="s">
        <v>9586</v>
      </c>
      <c r="H9713" s="26" t="s">
        <v>1573</v>
      </c>
      <c r="I9713" s="26" t="s">
        <v>21828</v>
      </c>
      <c r="J9713" s="26" t="s">
        <v>9338</v>
      </c>
      <c r="K9713" s="26" t="s">
        <v>9606</v>
      </c>
      <c r="L9713" s="26" t="s">
        <v>40532</v>
      </c>
      <c r="M9713" s="26">
        <v>380463769246</v>
      </c>
      <c r="N9713" s="26">
        <v>7424155600</v>
      </c>
    </row>
    <row r="9714" spans="1:14">
      <c r="A9714" s="26" t="s">
        <v>4225</v>
      </c>
      <c r="B9714" s="26" t="s">
        <v>4226</v>
      </c>
      <c r="C9714" s="26">
        <v>38816907</v>
      </c>
      <c r="D9714" s="26" t="s">
        <v>24</v>
      </c>
      <c r="E9714" s="26" t="s">
        <v>40533</v>
      </c>
      <c r="F9714" s="26" t="s">
        <v>40534</v>
      </c>
      <c r="G9714" s="26" t="s">
        <v>9586</v>
      </c>
      <c r="H9714" s="26" t="s">
        <v>506</v>
      </c>
      <c r="I9714" s="26" t="s">
        <v>12552</v>
      </c>
      <c r="J9714" s="26" t="s">
        <v>40535</v>
      </c>
      <c r="K9714" s="26" t="s">
        <v>9582</v>
      </c>
      <c r="L9714" s="26" t="s">
        <v>40536</v>
      </c>
      <c r="M9714" s="26">
        <v>761344421585</v>
      </c>
      <c r="N9714" s="26">
        <v>2625281501</v>
      </c>
    </row>
    <row r="9715" spans="1:14">
      <c r="A9715" s="26" t="s">
        <v>7909</v>
      </c>
      <c r="B9715" s="26" t="s">
        <v>7910</v>
      </c>
      <c r="C9715" s="26">
        <v>31711130</v>
      </c>
      <c r="D9715" s="26" t="s">
        <v>780</v>
      </c>
      <c r="E9715" s="26" t="s">
        <v>40537</v>
      </c>
      <c r="F9715" s="26" t="s">
        <v>40538</v>
      </c>
      <c r="G9715" s="26" t="s">
        <v>9601</v>
      </c>
      <c r="H9715" s="26" t="s">
        <v>1122</v>
      </c>
      <c r="I9715" s="26" t="s">
        <v>9887</v>
      </c>
      <c r="J9715" s="26" t="s">
        <v>1175</v>
      </c>
      <c r="K9715" s="26" t="s">
        <v>9597</v>
      </c>
      <c r="L9715" s="26" t="s">
        <v>40539</v>
      </c>
      <c r="M9715" s="26">
        <v>761539549478</v>
      </c>
      <c r="N9715" s="26">
        <v>6321710100</v>
      </c>
    </row>
    <row r="9716" spans="1:14">
      <c r="A9716" s="26" t="s">
        <v>8239</v>
      </c>
      <c r="B9716" s="26" t="s">
        <v>8232</v>
      </c>
      <c r="C9716" s="26">
        <v>32149096</v>
      </c>
      <c r="D9716" s="26" t="s">
        <v>780</v>
      </c>
      <c r="E9716" s="26" t="s">
        <v>40540</v>
      </c>
      <c r="F9716" s="26" t="s">
        <v>40541</v>
      </c>
      <c r="G9716" s="26" t="s">
        <v>9601</v>
      </c>
      <c r="H9716" s="26" t="s">
        <v>1122</v>
      </c>
      <c r="J9716" s="26" t="s">
        <v>8039</v>
      </c>
      <c r="K9716" s="26" t="s">
        <v>9597</v>
      </c>
      <c r="L9716" s="26" t="s">
        <v>40542</v>
      </c>
      <c r="M9716" s="26">
        <v>380577255250</v>
      </c>
      <c r="N9716" s="26">
        <v>6310100000</v>
      </c>
    </row>
    <row r="9717" spans="1:14">
      <c r="A9717" s="26" t="s">
        <v>4446</v>
      </c>
      <c r="B9717" s="26" t="s">
        <v>4447</v>
      </c>
      <c r="C9717" s="26">
        <v>38462249</v>
      </c>
      <c r="D9717" s="26" t="s">
        <v>24</v>
      </c>
      <c r="E9717" s="26" t="s">
        <v>40543</v>
      </c>
      <c r="F9717" s="26" t="s">
        <v>40544</v>
      </c>
      <c r="G9717" s="26" t="s">
        <v>9579</v>
      </c>
      <c r="H9717" s="26" t="s">
        <v>576</v>
      </c>
      <c r="I9717" s="26" t="s">
        <v>10867</v>
      </c>
      <c r="J9717" s="26" t="s">
        <v>35291</v>
      </c>
      <c r="K9717" s="26" t="s">
        <v>9582</v>
      </c>
      <c r="L9717" s="26" t="s">
        <v>40545</v>
      </c>
      <c r="M9717" s="26">
        <v>380457842217</v>
      </c>
      <c r="N9717" s="26">
        <v>3222782601</v>
      </c>
    </row>
    <row r="9718" spans="1:14">
      <c r="A9718" s="26" t="s">
        <v>6199</v>
      </c>
      <c r="B9718" s="26" t="s">
        <v>6200</v>
      </c>
      <c r="C9718" s="26">
        <v>26418688</v>
      </c>
      <c r="D9718" s="26" t="s">
        <v>24</v>
      </c>
      <c r="E9718" s="26" t="s">
        <v>40546</v>
      </c>
      <c r="F9718" s="26" t="s">
        <v>40547</v>
      </c>
      <c r="G9718" s="26" t="s">
        <v>9586</v>
      </c>
      <c r="H9718" s="26" t="s">
        <v>885</v>
      </c>
      <c r="I9718" s="26" t="s">
        <v>12312</v>
      </c>
      <c r="J9718" s="26" t="s">
        <v>40548</v>
      </c>
      <c r="K9718" s="26" t="s">
        <v>9582</v>
      </c>
      <c r="L9718" s="26" t="s">
        <v>40549</v>
      </c>
      <c r="M9718" s="26">
        <v>380484149417</v>
      </c>
      <c r="N9718" s="26">
        <v>5122086301</v>
      </c>
    </row>
    <row r="9719" spans="1:14">
      <c r="A9719" s="26" t="s">
        <v>5422</v>
      </c>
      <c r="B9719" s="26" t="s">
        <v>5423</v>
      </c>
      <c r="C9719" s="26">
        <v>1996958</v>
      </c>
      <c r="D9719" s="26" t="s">
        <v>780</v>
      </c>
      <c r="E9719" s="26" t="s">
        <v>40550</v>
      </c>
      <c r="F9719" s="26" t="s">
        <v>9793</v>
      </c>
      <c r="G9719" s="26" t="s">
        <v>9601</v>
      </c>
      <c r="H9719" s="26" t="s">
        <v>735</v>
      </c>
      <c r="J9719" s="26" t="s">
        <v>787</v>
      </c>
      <c r="K9719" s="26" t="s">
        <v>9597</v>
      </c>
      <c r="L9719" s="26" t="s">
        <v>40551</v>
      </c>
      <c r="M9719" s="26">
        <v>761299287623</v>
      </c>
      <c r="N9719" s="26">
        <v>4611200000</v>
      </c>
    </row>
    <row r="9720" spans="1:14">
      <c r="A9720" s="26" t="s">
        <v>4981</v>
      </c>
      <c r="B9720" s="26" t="s">
        <v>4982</v>
      </c>
      <c r="C9720" s="26">
        <v>40626575</v>
      </c>
      <c r="D9720" s="26" t="s">
        <v>24</v>
      </c>
      <c r="E9720" s="26" t="s">
        <v>40552</v>
      </c>
      <c r="F9720" s="26" t="s">
        <v>40553</v>
      </c>
      <c r="G9720" s="26" t="s">
        <v>9586</v>
      </c>
      <c r="H9720" s="26" t="s">
        <v>735</v>
      </c>
      <c r="I9720" s="26" t="s">
        <v>13448</v>
      </c>
      <c r="J9720" s="26" t="s">
        <v>1321</v>
      </c>
      <c r="K9720" s="26" t="s">
        <v>9597</v>
      </c>
      <c r="L9720" s="26" t="s">
        <v>40554</v>
      </c>
      <c r="M9720" s="26">
        <v>380323130545</v>
      </c>
      <c r="N9720" s="26">
        <v>521281603</v>
      </c>
    </row>
    <row r="9721" spans="1:14">
      <c r="A9721" s="26" t="s">
        <v>4154</v>
      </c>
      <c r="B9721" s="26" t="s">
        <v>4155</v>
      </c>
      <c r="C9721" s="26">
        <v>1993546</v>
      </c>
      <c r="D9721" s="26" t="s">
        <v>780</v>
      </c>
      <c r="E9721" s="26" t="s">
        <v>40555</v>
      </c>
      <c r="F9721" s="26" t="s">
        <v>40556</v>
      </c>
      <c r="G9721" s="26" t="s">
        <v>9601</v>
      </c>
      <c r="H9721" s="26" t="s">
        <v>506</v>
      </c>
      <c r="J9721" s="26" t="s">
        <v>544</v>
      </c>
      <c r="K9721" s="26" t="s">
        <v>9597</v>
      </c>
      <c r="L9721" s="26" t="s">
        <v>40557</v>
      </c>
      <c r="M9721" s="26">
        <v>380347821621</v>
      </c>
      <c r="N9721" s="26">
        <v>2623610100</v>
      </c>
    </row>
    <row r="9722" spans="1:14">
      <c r="A9722" s="26" t="s">
        <v>4216</v>
      </c>
      <c r="B9722" s="26" t="s">
        <v>4217</v>
      </c>
      <c r="C9722" s="26">
        <v>41838805</v>
      </c>
      <c r="D9722" s="26" t="s">
        <v>24</v>
      </c>
      <c r="E9722" s="26" t="s">
        <v>40558</v>
      </c>
      <c r="F9722" s="26" t="s">
        <v>40559</v>
      </c>
      <c r="G9722" s="26" t="s">
        <v>9579</v>
      </c>
      <c r="H9722" s="26" t="s">
        <v>506</v>
      </c>
      <c r="I9722" s="26" t="s">
        <v>9709</v>
      </c>
      <c r="J9722" s="26" t="s">
        <v>890</v>
      </c>
      <c r="K9722" s="26" t="s">
        <v>9582</v>
      </c>
      <c r="L9722" s="26" t="s">
        <v>40560</v>
      </c>
      <c r="M9722" s="26">
        <v>380343556106</v>
      </c>
      <c r="N9722" s="26">
        <v>123981101</v>
      </c>
    </row>
    <row r="9723" spans="1:14">
      <c r="A9723" s="26" t="s">
        <v>3750</v>
      </c>
      <c r="B9723" s="26" t="s">
        <v>3751</v>
      </c>
      <c r="C9723" s="26">
        <v>38968171</v>
      </c>
      <c r="D9723" s="26" t="s">
        <v>24</v>
      </c>
      <c r="E9723" s="26" t="s">
        <v>40561</v>
      </c>
      <c r="F9723" s="26" t="s">
        <v>14712</v>
      </c>
      <c r="G9723" s="26" t="s">
        <v>9586</v>
      </c>
      <c r="H9723" s="26" t="s">
        <v>468</v>
      </c>
      <c r="J9723" s="26" t="s">
        <v>481</v>
      </c>
      <c r="K9723" s="26" t="s">
        <v>9597</v>
      </c>
      <c r="L9723" s="26" t="s">
        <v>14046</v>
      </c>
      <c r="M9723" s="26">
        <v>380975472172</v>
      </c>
      <c r="N9723" s="26">
        <v>1222380503</v>
      </c>
    </row>
    <row r="9724" spans="1:14">
      <c r="A9724" s="26" t="s">
        <v>2820</v>
      </c>
      <c r="B9724" s="26" t="s">
        <v>2821</v>
      </c>
      <c r="C9724" s="26">
        <v>37937247</v>
      </c>
      <c r="D9724" s="26" t="s">
        <v>24</v>
      </c>
      <c r="E9724" s="26" t="s">
        <v>40562</v>
      </c>
      <c r="F9724" s="26" t="s">
        <v>17182</v>
      </c>
      <c r="G9724" s="26" t="s">
        <v>9586</v>
      </c>
      <c r="H9724" s="26" t="s">
        <v>258</v>
      </c>
      <c r="J9724" s="26" t="s">
        <v>286</v>
      </c>
      <c r="K9724" s="26" t="s">
        <v>9597</v>
      </c>
      <c r="L9724" s="26" t="s">
        <v>15403</v>
      </c>
      <c r="M9724" s="26">
        <v>380956450165</v>
      </c>
      <c r="N9724" s="26">
        <v>1411700000</v>
      </c>
    </row>
    <row r="9725" spans="1:14">
      <c r="A9725" s="26" t="s">
        <v>7717</v>
      </c>
      <c r="B9725" s="26" t="s">
        <v>7718</v>
      </c>
      <c r="C9725" s="26">
        <v>38288860</v>
      </c>
      <c r="D9725" s="26" t="s">
        <v>24</v>
      </c>
      <c r="E9725" s="26" t="s">
        <v>40563</v>
      </c>
      <c r="F9725" s="26" t="s">
        <v>40564</v>
      </c>
      <c r="G9725" s="26" t="s">
        <v>9586</v>
      </c>
      <c r="H9725" s="26" t="s">
        <v>1088</v>
      </c>
      <c r="I9725" s="26" t="s">
        <v>11562</v>
      </c>
      <c r="J9725" s="26" t="s">
        <v>40565</v>
      </c>
      <c r="K9725" s="26" t="s">
        <v>9582</v>
      </c>
      <c r="L9725" s="26" t="s">
        <v>40566</v>
      </c>
      <c r="M9725" s="26">
        <v>380971793070</v>
      </c>
      <c r="N9725" s="26">
        <v>6124289201</v>
      </c>
    </row>
    <row r="9726" spans="1:14">
      <c r="A9726" s="26" t="s">
        <v>4320</v>
      </c>
      <c r="B9726" s="26" t="s">
        <v>4321</v>
      </c>
      <c r="C9726" s="26">
        <v>38435021</v>
      </c>
      <c r="D9726" s="26" t="s">
        <v>24</v>
      </c>
      <c r="E9726" s="26" t="s">
        <v>40567</v>
      </c>
      <c r="F9726" s="26" t="s">
        <v>40568</v>
      </c>
      <c r="G9726" s="26" t="s">
        <v>9579</v>
      </c>
      <c r="H9726" s="26" t="s">
        <v>576</v>
      </c>
      <c r="I9726" s="26" t="s">
        <v>9901</v>
      </c>
      <c r="J9726" s="26" t="s">
        <v>40569</v>
      </c>
      <c r="K9726" s="26" t="s">
        <v>9582</v>
      </c>
      <c r="L9726" s="26" t="s">
        <v>40570</v>
      </c>
      <c r="M9726" s="26">
        <v>380988707197</v>
      </c>
      <c r="N9726" s="26">
        <v>3220681103</v>
      </c>
    </row>
    <row r="9727" spans="1:14">
      <c r="A9727" s="26" t="s">
        <v>4487</v>
      </c>
      <c r="B9727" s="26" t="s">
        <v>4488</v>
      </c>
      <c r="C9727" s="26" t="s">
        <v>1604</v>
      </c>
      <c r="D9727" s="26" t="s">
        <v>24</v>
      </c>
      <c r="E9727" s="26" t="s">
        <v>40571</v>
      </c>
      <c r="F9727" s="26" t="s">
        <v>40572</v>
      </c>
      <c r="G9727" s="26" t="s">
        <v>9586</v>
      </c>
      <c r="H9727" s="26" t="s">
        <v>576</v>
      </c>
      <c r="I9727" s="26" t="s">
        <v>9973</v>
      </c>
      <c r="J9727" s="26" t="s">
        <v>650</v>
      </c>
      <c r="K9727" s="26" t="s">
        <v>9597</v>
      </c>
      <c r="L9727" s="26" t="s">
        <v>40573</v>
      </c>
      <c r="M9727" s="26">
        <v>380935454404</v>
      </c>
      <c r="N9727" s="26">
        <v>3224010100</v>
      </c>
    </row>
    <row r="9728" spans="1:14">
      <c r="A9728" s="26" t="s">
        <v>8671</v>
      </c>
      <c r="B9728" s="26" t="s">
        <v>8672</v>
      </c>
      <c r="C9728" s="26">
        <v>2004806</v>
      </c>
      <c r="D9728" s="26" t="s">
        <v>780</v>
      </c>
      <c r="E9728" s="26" t="s">
        <v>40574</v>
      </c>
      <c r="F9728" s="26" t="s">
        <v>40575</v>
      </c>
      <c r="G9728" s="26" t="s">
        <v>9601</v>
      </c>
      <c r="H9728" s="26" t="s">
        <v>1308</v>
      </c>
      <c r="J9728" s="26" t="s">
        <v>1337</v>
      </c>
      <c r="K9728" s="26" t="s">
        <v>9597</v>
      </c>
      <c r="L9728" s="26" t="s">
        <v>40576</v>
      </c>
      <c r="M9728" s="26">
        <v>380384991930</v>
      </c>
      <c r="N9728" s="26">
        <v>6810400000</v>
      </c>
    </row>
    <row r="9729" spans="1:14">
      <c r="A9729" s="26" t="s">
        <v>8787</v>
      </c>
      <c r="B9729" s="26" t="s">
        <v>8788</v>
      </c>
      <c r="C9729" s="26">
        <v>3397564</v>
      </c>
      <c r="D9729" s="26" t="s">
        <v>780</v>
      </c>
      <c r="E9729" s="26" t="s">
        <v>40577</v>
      </c>
      <c r="F9729" s="26" t="s">
        <v>40578</v>
      </c>
      <c r="G9729" s="26" t="s">
        <v>9601</v>
      </c>
      <c r="H9729" s="26" t="s">
        <v>1308</v>
      </c>
      <c r="J9729" s="26" t="s">
        <v>1387</v>
      </c>
      <c r="K9729" s="26" t="s">
        <v>9597</v>
      </c>
      <c r="L9729" s="26" t="s">
        <v>36585</v>
      </c>
      <c r="M9729" s="26">
        <v>380382703073</v>
      </c>
      <c r="N9729" s="26">
        <v>4412745702</v>
      </c>
    </row>
    <row r="9730" spans="1:14">
      <c r="A9730" s="26" t="s">
        <v>2820</v>
      </c>
      <c r="B9730" s="26" t="s">
        <v>2821</v>
      </c>
      <c r="C9730" s="26">
        <v>37937247</v>
      </c>
      <c r="D9730" s="26" t="s">
        <v>24</v>
      </c>
      <c r="E9730" s="26" t="s">
        <v>40579</v>
      </c>
      <c r="F9730" s="26" t="s">
        <v>25950</v>
      </c>
      <c r="G9730" s="26" t="s">
        <v>9586</v>
      </c>
      <c r="H9730" s="26" t="s">
        <v>258</v>
      </c>
      <c r="J9730" s="26" t="s">
        <v>40580</v>
      </c>
      <c r="K9730" s="26" t="s">
        <v>9606</v>
      </c>
      <c r="L9730" s="26" t="s">
        <v>40581</v>
      </c>
      <c r="M9730" s="26">
        <v>380506272127</v>
      </c>
      <c r="N9730" s="26">
        <v>1411746200</v>
      </c>
    </row>
    <row r="9731" spans="1:14">
      <c r="A9731" s="26" t="s">
        <v>5364</v>
      </c>
      <c r="B9731" s="26" t="s">
        <v>5365</v>
      </c>
      <c r="C9731" s="26">
        <v>1997461</v>
      </c>
      <c r="D9731" s="26" t="s">
        <v>780</v>
      </c>
      <c r="E9731" s="26" t="s">
        <v>40582</v>
      </c>
      <c r="F9731" s="26" t="s">
        <v>13076</v>
      </c>
      <c r="G9731" s="26" t="s">
        <v>9601</v>
      </c>
      <c r="H9731" s="26" t="s">
        <v>735</v>
      </c>
      <c r="J9731" s="26" t="s">
        <v>783</v>
      </c>
      <c r="K9731" s="26" t="s">
        <v>9597</v>
      </c>
      <c r="L9731" s="26" t="s">
        <v>40583</v>
      </c>
      <c r="M9731" s="26">
        <v>380322902802</v>
      </c>
      <c r="N9731" s="26">
        <v>4610900000</v>
      </c>
    </row>
    <row r="9732" spans="1:14">
      <c r="A9732" s="26" t="s">
        <v>3660</v>
      </c>
      <c r="B9732" s="26" t="s">
        <v>3661</v>
      </c>
      <c r="C9732" s="26">
        <v>2005125</v>
      </c>
      <c r="D9732" s="26" t="s">
        <v>780</v>
      </c>
      <c r="E9732" s="26" t="s">
        <v>40584</v>
      </c>
      <c r="F9732" s="26" t="s">
        <v>40585</v>
      </c>
      <c r="G9732" s="26" t="s">
        <v>9601</v>
      </c>
      <c r="H9732" s="26" t="s">
        <v>468</v>
      </c>
      <c r="I9732" s="26" t="s">
        <v>11187</v>
      </c>
      <c r="J9732" s="26" t="s">
        <v>3659</v>
      </c>
      <c r="K9732" s="26" t="s">
        <v>9597</v>
      </c>
      <c r="L9732" s="26" t="s">
        <v>40586</v>
      </c>
      <c r="M9732" s="26">
        <v>380617562636</v>
      </c>
      <c r="N9732" s="26">
        <v>2320910400</v>
      </c>
    </row>
    <row r="9733" spans="1:14">
      <c r="A9733" s="26" t="s">
        <v>8381</v>
      </c>
      <c r="B9733" s="26" t="s">
        <v>8382</v>
      </c>
      <c r="C9733" s="26">
        <v>41680146</v>
      </c>
      <c r="D9733" s="26" t="s">
        <v>24</v>
      </c>
      <c r="E9733" s="26" t="s">
        <v>40587</v>
      </c>
      <c r="F9733" s="26" t="s">
        <v>10704</v>
      </c>
      <c r="G9733" s="26" t="s">
        <v>9586</v>
      </c>
      <c r="H9733" s="26" t="s">
        <v>1122</v>
      </c>
      <c r="J9733" s="26" t="s">
        <v>1258</v>
      </c>
      <c r="K9733" s="26" t="s">
        <v>9597</v>
      </c>
      <c r="L9733" s="26" t="s">
        <v>40588</v>
      </c>
      <c r="M9733" s="26">
        <v>380057464021</v>
      </c>
      <c r="N9733" s="26">
        <v>6312000000</v>
      </c>
    </row>
    <row r="9734" spans="1:14">
      <c r="A9734" s="26" t="s">
        <v>4150</v>
      </c>
      <c r="B9734" s="26" t="s">
        <v>4151</v>
      </c>
      <c r="C9734" s="26">
        <v>25596594</v>
      </c>
      <c r="D9734" s="26" t="s">
        <v>780</v>
      </c>
      <c r="E9734" s="26" t="s">
        <v>40589</v>
      </c>
      <c r="F9734" s="26" t="s">
        <v>40590</v>
      </c>
      <c r="G9734" s="26" t="s">
        <v>9601</v>
      </c>
      <c r="H9734" s="26" t="s">
        <v>506</v>
      </c>
      <c r="J9734" s="26" t="s">
        <v>537</v>
      </c>
      <c r="K9734" s="26" t="s">
        <v>9597</v>
      </c>
      <c r="L9734" s="26" t="s">
        <v>40591</v>
      </c>
      <c r="M9734" s="26">
        <v>760686644808</v>
      </c>
      <c r="N9734" s="26">
        <v>2610600000</v>
      </c>
    </row>
    <row r="9735" spans="1:14">
      <c r="A9735" s="26" t="s">
        <v>4730</v>
      </c>
      <c r="B9735" s="26" t="s">
        <v>4731</v>
      </c>
      <c r="C9735" s="26">
        <v>38636516</v>
      </c>
      <c r="D9735" s="26" t="s">
        <v>24</v>
      </c>
      <c r="E9735" s="26" t="s">
        <v>40592</v>
      </c>
      <c r="F9735" s="26" t="s">
        <v>40593</v>
      </c>
      <c r="G9735" s="26" t="s">
        <v>9586</v>
      </c>
      <c r="H9735" s="26" t="s">
        <v>670</v>
      </c>
      <c r="I9735" s="26" t="s">
        <v>11008</v>
      </c>
      <c r="J9735" s="26" t="s">
        <v>40594</v>
      </c>
      <c r="K9735" s="26" t="s">
        <v>9582</v>
      </c>
      <c r="L9735" s="26" t="s">
        <v>40595</v>
      </c>
      <c r="M9735" s="26">
        <v>380967084395</v>
      </c>
      <c r="N9735" s="26">
        <v>1824410131</v>
      </c>
    </row>
    <row r="9736" spans="1:14">
      <c r="A9736" s="26" t="s">
        <v>5798</v>
      </c>
      <c r="B9736" s="26" t="s">
        <v>5799</v>
      </c>
      <c r="C9736" s="26">
        <v>26199401</v>
      </c>
      <c r="D9736" s="26" t="s">
        <v>780</v>
      </c>
      <c r="E9736" s="26" t="s">
        <v>40596</v>
      </c>
      <c r="F9736" s="26" t="s">
        <v>40597</v>
      </c>
      <c r="G9736" s="26" t="s">
        <v>9601</v>
      </c>
      <c r="H9736" s="26" t="s">
        <v>799</v>
      </c>
      <c r="J9736" s="26" t="s">
        <v>800</v>
      </c>
      <c r="K9736" s="26" t="s">
        <v>9597</v>
      </c>
      <c r="L9736" s="26" t="s">
        <v>37643</v>
      </c>
      <c r="M9736" s="26">
        <v>380443617367</v>
      </c>
      <c r="N9736" s="26">
        <v>4822784009</v>
      </c>
    </row>
    <row r="9737" spans="1:14">
      <c r="A9737" s="26" t="s">
        <v>3349</v>
      </c>
      <c r="B9737" s="26" t="s">
        <v>3350</v>
      </c>
      <c r="C9737" s="26">
        <v>38068793</v>
      </c>
      <c r="D9737" s="26" t="s">
        <v>24</v>
      </c>
      <c r="E9737" s="26" t="s">
        <v>40598</v>
      </c>
      <c r="F9737" s="26" t="s">
        <v>40599</v>
      </c>
      <c r="G9737" s="26" t="s">
        <v>9579</v>
      </c>
      <c r="H9737" s="26" t="s">
        <v>392</v>
      </c>
      <c r="I9737" s="26" t="s">
        <v>10303</v>
      </c>
      <c r="J9737" s="26" t="s">
        <v>40600</v>
      </c>
      <c r="K9737" s="26" t="s">
        <v>9582</v>
      </c>
      <c r="L9737" s="26" t="s">
        <v>40601</v>
      </c>
      <c r="M9737" s="26">
        <v>380674631037</v>
      </c>
      <c r="N9737" s="26">
        <v>2120488403</v>
      </c>
    </row>
    <row r="9738" spans="1:14">
      <c r="A9738" s="26" t="s">
        <v>6420</v>
      </c>
      <c r="B9738" s="26" t="s">
        <v>6421</v>
      </c>
      <c r="C9738" s="26" t="s">
        <v>1604</v>
      </c>
      <c r="D9738" s="26" t="s">
        <v>24</v>
      </c>
      <c r="E9738" s="26" t="s">
        <v>40602</v>
      </c>
      <c r="F9738" s="26" t="s">
        <v>40603</v>
      </c>
      <c r="G9738" s="26" t="s">
        <v>9586</v>
      </c>
      <c r="H9738" s="26" t="s">
        <v>885</v>
      </c>
      <c r="J9738" s="26" t="s">
        <v>910</v>
      </c>
      <c r="K9738" s="26" t="s">
        <v>9597</v>
      </c>
      <c r="L9738" s="26" t="s">
        <v>40604</v>
      </c>
      <c r="M9738" s="26">
        <v>380673570061</v>
      </c>
      <c r="N9738" s="26">
        <v>5110100000</v>
      </c>
    </row>
    <row r="9739" spans="1:14">
      <c r="A9739" s="26" t="s">
        <v>8883</v>
      </c>
      <c r="B9739" s="26" t="s">
        <v>8884</v>
      </c>
      <c r="C9739" s="26">
        <v>38682646</v>
      </c>
      <c r="D9739" s="26" t="s">
        <v>24</v>
      </c>
      <c r="E9739" s="26" t="s">
        <v>40605</v>
      </c>
      <c r="F9739" s="26" t="s">
        <v>40606</v>
      </c>
      <c r="G9739" s="26" t="s">
        <v>9579</v>
      </c>
      <c r="H9739" s="26" t="s">
        <v>1401</v>
      </c>
      <c r="I9739" s="26" t="s">
        <v>10182</v>
      </c>
      <c r="J9739" s="26" t="s">
        <v>40607</v>
      </c>
      <c r="K9739" s="26" t="s">
        <v>9582</v>
      </c>
      <c r="L9739" s="26" t="s">
        <v>40608</v>
      </c>
      <c r="M9739" s="26">
        <v>380661553584</v>
      </c>
      <c r="N9739" s="26">
        <v>3222480805</v>
      </c>
    </row>
    <row r="9740" spans="1:14">
      <c r="A9740" s="26" t="s">
        <v>5783</v>
      </c>
      <c r="B9740" s="26" t="s">
        <v>5710</v>
      </c>
      <c r="C9740" s="26">
        <v>38946192</v>
      </c>
      <c r="D9740" s="26" t="s">
        <v>24</v>
      </c>
      <c r="E9740" s="26" t="s">
        <v>40609</v>
      </c>
      <c r="F9740" s="26" t="s">
        <v>16478</v>
      </c>
      <c r="G9740" s="26" t="s">
        <v>9586</v>
      </c>
      <c r="H9740" s="26" t="s">
        <v>799</v>
      </c>
      <c r="J9740" s="26" t="s">
        <v>800</v>
      </c>
      <c r="K9740" s="26" t="s">
        <v>9597</v>
      </c>
      <c r="L9740" s="26" t="s">
        <v>11051</v>
      </c>
      <c r="M9740" s="26">
        <v>380444633819</v>
      </c>
      <c r="N9740" s="26">
        <v>4822784009</v>
      </c>
    </row>
    <row r="9741" spans="1:14">
      <c r="A9741" s="26" t="s">
        <v>5996</v>
      </c>
      <c r="B9741" s="26" t="s">
        <v>5997</v>
      </c>
      <c r="C9741" s="26">
        <v>4592434</v>
      </c>
      <c r="D9741" s="26" t="s">
        <v>780</v>
      </c>
      <c r="E9741" s="26" t="s">
        <v>40610</v>
      </c>
      <c r="F9741" s="26" t="s">
        <v>13854</v>
      </c>
      <c r="G9741" s="26" t="s">
        <v>9601</v>
      </c>
      <c r="H9741" s="26" t="s">
        <v>835</v>
      </c>
      <c r="J9741" s="26" t="s">
        <v>848</v>
      </c>
      <c r="K9741" s="26" t="s">
        <v>9597</v>
      </c>
      <c r="L9741" s="26" t="s">
        <v>19470</v>
      </c>
      <c r="M9741" s="26">
        <v>380954178199</v>
      </c>
      <c r="N9741" s="26">
        <v>4623010100</v>
      </c>
    </row>
    <row r="9742" spans="1:14">
      <c r="A9742" s="26" t="s">
        <v>7178</v>
      </c>
      <c r="B9742" s="26" t="s">
        <v>7179</v>
      </c>
      <c r="C9742" s="26">
        <v>42337651</v>
      </c>
      <c r="D9742" s="26" t="s">
        <v>780</v>
      </c>
      <c r="E9742" s="26" t="s">
        <v>40611</v>
      </c>
      <c r="F9742" s="26" t="s">
        <v>40612</v>
      </c>
      <c r="G9742" s="26" t="s">
        <v>9601</v>
      </c>
      <c r="H9742" s="26" t="s">
        <v>987</v>
      </c>
      <c r="J9742" s="26" t="s">
        <v>1008</v>
      </c>
      <c r="K9742" s="26" t="s">
        <v>9597</v>
      </c>
      <c r="L9742" s="26" t="s">
        <v>40613</v>
      </c>
      <c r="M9742" s="26">
        <v>380362266942</v>
      </c>
      <c r="N9742" s="26">
        <v>122086501</v>
      </c>
    </row>
    <row r="9743" spans="1:14">
      <c r="A9743" s="26" t="s">
        <v>8950</v>
      </c>
      <c r="B9743" s="26" t="s">
        <v>8951</v>
      </c>
      <c r="C9743" s="26">
        <v>40317886</v>
      </c>
      <c r="D9743" s="26" t="s">
        <v>24</v>
      </c>
      <c r="E9743" s="26" t="s">
        <v>40614</v>
      </c>
      <c r="F9743" s="26" t="s">
        <v>14409</v>
      </c>
      <c r="G9743" s="26" t="s">
        <v>9586</v>
      </c>
      <c r="H9743" s="26" t="s">
        <v>1401</v>
      </c>
      <c r="J9743" s="26" t="s">
        <v>1462</v>
      </c>
      <c r="K9743" s="26" t="s">
        <v>9597</v>
      </c>
      <c r="L9743" s="26" t="s">
        <v>14591</v>
      </c>
      <c r="M9743" s="26">
        <v>380474442765</v>
      </c>
      <c r="N9743" s="26">
        <v>7110800000</v>
      </c>
    </row>
    <row r="9744" spans="1:14">
      <c r="A9744" s="26" t="s">
        <v>9057</v>
      </c>
      <c r="B9744" s="26" t="s">
        <v>9058</v>
      </c>
      <c r="C9744" s="26">
        <v>2005728</v>
      </c>
      <c r="D9744" s="26" t="s">
        <v>24</v>
      </c>
      <c r="E9744" s="26" t="s">
        <v>40615</v>
      </c>
      <c r="F9744" s="26" t="s">
        <v>40616</v>
      </c>
      <c r="G9744" s="26" t="s">
        <v>9586</v>
      </c>
      <c r="H9744" s="26" t="s">
        <v>1490</v>
      </c>
      <c r="I9744" s="26" t="s">
        <v>13151</v>
      </c>
      <c r="J9744" s="26" t="s">
        <v>40617</v>
      </c>
      <c r="K9744" s="26" t="s">
        <v>9582</v>
      </c>
      <c r="L9744" s="26" t="s">
        <v>40618</v>
      </c>
      <c r="M9744" s="26">
        <v>380373063334</v>
      </c>
      <c r="N9744" s="26">
        <v>7320510405</v>
      </c>
    </row>
    <row r="9745" spans="1:14">
      <c r="A9745" s="26" t="s">
        <v>4223</v>
      </c>
      <c r="B9745" s="26" t="s">
        <v>4224</v>
      </c>
      <c r="C9745" s="26">
        <v>42061427</v>
      </c>
      <c r="D9745" s="26" t="s">
        <v>24</v>
      </c>
      <c r="E9745" s="26" t="s">
        <v>40619</v>
      </c>
      <c r="F9745" s="26" t="s">
        <v>40620</v>
      </c>
      <c r="G9745" s="26" t="s">
        <v>9586</v>
      </c>
      <c r="H9745" s="26" t="s">
        <v>506</v>
      </c>
      <c r="J9745" s="26" t="s">
        <v>30185</v>
      </c>
      <c r="K9745" s="26" t="s">
        <v>9582</v>
      </c>
      <c r="L9745" s="26" t="s">
        <v>40621</v>
      </c>
      <c r="M9745" s="26">
        <v>380347434313</v>
      </c>
      <c r="N9745" s="26">
        <v>525083901</v>
      </c>
    </row>
    <row r="9746" spans="1:14">
      <c r="A9746" s="26" t="s">
        <v>9478</v>
      </c>
      <c r="B9746" s="26" t="s">
        <v>9479</v>
      </c>
      <c r="C9746" s="26">
        <v>14233274</v>
      </c>
      <c r="D9746" s="26" t="s">
        <v>780</v>
      </c>
      <c r="E9746" s="26" t="s">
        <v>40622</v>
      </c>
      <c r="F9746" s="26" t="s">
        <v>40623</v>
      </c>
      <c r="G9746" s="26" t="s">
        <v>9601</v>
      </c>
      <c r="H9746" s="26" t="s">
        <v>1573</v>
      </c>
      <c r="J9746" s="26" t="s">
        <v>1597</v>
      </c>
      <c r="K9746" s="26" t="s">
        <v>9597</v>
      </c>
      <c r="L9746" s="26" t="s">
        <v>11935</v>
      </c>
      <c r="M9746" s="26">
        <v>380462956211</v>
      </c>
      <c r="N9746" s="26">
        <v>7410100000</v>
      </c>
    </row>
    <row r="9747" spans="1:14">
      <c r="A9747" s="26" t="s">
        <v>2157</v>
      </c>
      <c r="B9747" s="26" t="s">
        <v>2158</v>
      </c>
      <c r="C9747" s="26">
        <v>1982778</v>
      </c>
      <c r="D9747" s="26" t="s">
        <v>24</v>
      </c>
      <c r="E9747" s="26" t="s">
        <v>40624</v>
      </c>
      <c r="F9747" s="26" t="s">
        <v>40625</v>
      </c>
      <c r="G9747" s="26" t="s">
        <v>9579</v>
      </c>
      <c r="H9747" s="26" t="s">
        <v>103</v>
      </c>
      <c r="I9747" s="26" t="s">
        <v>10569</v>
      </c>
      <c r="J9747" s="26" t="s">
        <v>40626</v>
      </c>
      <c r="K9747" s="26" t="s">
        <v>9582</v>
      </c>
      <c r="L9747" s="26" t="s">
        <v>40627</v>
      </c>
      <c r="M9747" s="26">
        <v>380962741553</v>
      </c>
      <c r="N9747" s="26">
        <v>725785001</v>
      </c>
    </row>
    <row r="9748" spans="1:14">
      <c r="A9748" s="26" t="s">
        <v>2846</v>
      </c>
      <c r="B9748" s="26" t="s">
        <v>2847</v>
      </c>
      <c r="C9748" s="26">
        <v>37944301</v>
      </c>
      <c r="D9748" s="26" t="s">
        <v>24</v>
      </c>
      <c r="E9748" s="26" t="s">
        <v>40628</v>
      </c>
      <c r="F9748" s="26" t="s">
        <v>38846</v>
      </c>
      <c r="G9748" s="26" t="s">
        <v>9586</v>
      </c>
      <c r="H9748" s="26" t="s">
        <v>258</v>
      </c>
      <c r="J9748" s="26" t="s">
        <v>298</v>
      </c>
      <c r="K9748" s="26" t="s">
        <v>9597</v>
      </c>
      <c r="L9748" s="26" t="s">
        <v>22637</v>
      </c>
      <c r="M9748" s="26">
        <v>380503570463</v>
      </c>
      <c r="N9748" s="26">
        <v>1412900000</v>
      </c>
    </row>
    <row r="9749" spans="1:14">
      <c r="A9749" s="26" t="s">
        <v>7923</v>
      </c>
      <c r="B9749" s="26" t="s">
        <v>7924</v>
      </c>
      <c r="C9749" s="26">
        <v>37714802</v>
      </c>
      <c r="D9749" s="26" t="s">
        <v>24</v>
      </c>
      <c r="E9749" s="26" t="s">
        <v>40629</v>
      </c>
      <c r="F9749" s="26" t="s">
        <v>40630</v>
      </c>
      <c r="G9749" s="26" t="s">
        <v>9586</v>
      </c>
      <c r="H9749" s="26" t="s">
        <v>1122</v>
      </c>
      <c r="I9749" s="26" t="s">
        <v>21763</v>
      </c>
      <c r="J9749" s="26" t="s">
        <v>40631</v>
      </c>
      <c r="K9749" s="26" t="s">
        <v>9582</v>
      </c>
      <c r="L9749" s="26" t="s">
        <v>40632</v>
      </c>
      <c r="M9749" s="26">
        <v>380574354124</v>
      </c>
      <c r="N9749" s="26">
        <v>6322886001</v>
      </c>
    </row>
    <row r="9750" spans="1:14">
      <c r="A9750" s="26" t="s">
        <v>8658</v>
      </c>
      <c r="B9750" s="26" t="s">
        <v>8659</v>
      </c>
      <c r="C9750" s="26">
        <v>38072569</v>
      </c>
      <c r="D9750" s="26" t="s">
        <v>24</v>
      </c>
      <c r="E9750" s="26" t="s">
        <v>40633</v>
      </c>
      <c r="F9750" s="26" t="s">
        <v>40634</v>
      </c>
      <c r="G9750" s="26" t="s">
        <v>9579</v>
      </c>
      <c r="H9750" s="26" t="s">
        <v>1308</v>
      </c>
      <c r="I9750" s="26" t="s">
        <v>11591</v>
      </c>
      <c r="J9750" s="26" t="s">
        <v>40635</v>
      </c>
      <c r="K9750" s="26" t="s">
        <v>9582</v>
      </c>
      <c r="L9750" s="26" t="s">
        <v>40636</v>
      </c>
      <c r="M9750" s="26">
        <v>380969420305</v>
      </c>
      <c r="N9750" s="26">
        <v>3224687801</v>
      </c>
    </row>
    <row r="9751" spans="1:14">
      <c r="A9751" s="26" t="s">
        <v>3682</v>
      </c>
      <c r="B9751" s="26" t="s">
        <v>3683</v>
      </c>
      <c r="C9751" s="26" t="s">
        <v>1604</v>
      </c>
      <c r="D9751" s="26" t="s">
        <v>24</v>
      </c>
      <c r="E9751" s="26" t="s">
        <v>40637</v>
      </c>
      <c r="F9751" s="26" t="s">
        <v>3683</v>
      </c>
      <c r="G9751" s="26" t="s">
        <v>9586</v>
      </c>
      <c r="H9751" s="26" t="s">
        <v>468</v>
      </c>
      <c r="J9751" s="26" t="s">
        <v>481</v>
      </c>
      <c r="K9751" s="26" t="s">
        <v>9597</v>
      </c>
      <c r="L9751" s="26" t="s">
        <v>40638</v>
      </c>
      <c r="M9751" s="26">
        <v>380668473730</v>
      </c>
      <c r="N9751" s="26">
        <v>1222380503</v>
      </c>
    </row>
    <row r="9752" spans="1:14">
      <c r="A9752" s="26" t="s">
        <v>6822</v>
      </c>
      <c r="B9752" s="26" t="s">
        <v>6823</v>
      </c>
      <c r="C9752" s="26">
        <v>38503012</v>
      </c>
      <c r="D9752" s="26" t="s">
        <v>1701</v>
      </c>
      <c r="E9752" s="26" t="s">
        <v>40639</v>
      </c>
      <c r="F9752" s="26" t="s">
        <v>40640</v>
      </c>
      <c r="G9752" s="26" t="s">
        <v>9601</v>
      </c>
      <c r="H9752" s="26" t="s">
        <v>949</v>
      </c>
      <c r="I9752" s="26" t="s">
        <v>10118</v>
      </c>
      <c r="J9752" s="26" t="s">
        <v>6609</v>
      </c>
      <c r="K9752" s="26" t="s">
        <v>9606</v>
      </c>
      <c r="L9752" s="26" t="s">
        <v>32282</v>
      </c>
      <c r="M9752" s="26">
        <v>380503097150</v>
      </c>
      <c r="N9752" s="26">
        <v>5321055100</v>
      </c>
    </row>
    <row r="9753" spans="1:14">
      <c r="A9753" s="26" t="s">
        <v>2264</v>
      </c>
      <c r="B9753" s="26" t="s">
        <v>2231</v>
      </c>
      <c r="C9753" s="26">
        <v>1985185</v>
      </c>
      <c r="D9753" s="26" t="s">
        <v>780</v>
      </c>
      <c r="E9753" s="26" t="s">
        <v>40641</v>
      </c>
      <c r="F9753" s="26" t="s">
        <v>13076</v>
      </c>
      <c r="G9753" s="26" t="s">
        <v>9601</v>
      </c>
      <c r="H9753" s="26" t="s">
        <v>133</v>
      </c>
      <c r="J9753" s="26" t="s">
        <v>146</v>
      </c>
      <c r="K9753" s="26" t="s">
        <v>9597</v>
      </c>
      <c r="L9753" s="26" t="s">
        <v>40642</v>
      </c>
      <c r="M9753" s="26">
        <v>380957685159</v>
      </c>
      <c r="N9753" s="26">
        <v>1210100000</v>
      </c>
    </row>
    <row r="9754" spans="1:14">
      <c r="A9754" s="26" t="s">
        <v>3230</v>
      </c>
      <c r="B9754" s="26" t="s">
        <v>3231</v>
      </c>
      <c r="C9754" s="26">
        <v>38562298</v>
      </c>
      <c r="D9754" s="26" t="s">
        <v>24</v>
      </c>
      <c r="E9754" s="26" t="s">
        <v>40643</v>
      </c>
      <c r="F9754" s="26" t="s">
        <v>40644</v>
      </c>
      <c r="G9754" s="26" t="s">
        <v>9591</v>
      </c>
      <c r="H9754" s="26" t="s">
        <v>375</v>
      </c>
      <c r="I9754" s="26" t="s">
        <v>9592</v>
      </c>
      <c r="J9754" s="26" t="s">
        <v>40645</v>
      </c>
      <c r="K9754" s="26" t="s">
        <v>9582</v>
      </c>
      <c r="L9754" s="26" t="s">
        <v>40646</v>
      </c>
      <c r="M9754" s="26">
        <v>380974633953</v>
      </c>
      <c r="N9754" s="26">
        <v>1824410122</v>
      </c>
    </row>
    <row r="9755" spans="1:14">
      <c r="A9755" s="26" t="s">
        <v>2243</v>
      </c>
      <c r="B9755" s="26" t="s">
        <v>2244</v>
      </c>
      <c r="C9755" s="26">
        <v>3568161</v>
      </c>
      <c r="D9755" s="26" t="s">
        <v>780</v>
      </c>
      <c r="E9755" s="26" t="s">
        <v>40647</v>
      </c>
      <c r="F9755" s="26" t="s">
        <v>40648</v>
      </c>
      <c r="G9755" s="26" t="s">
        <v>9601</v>
      </c>
      <c r="H9755" s="26" t="s">
        <v>133</v>
      </c>
      <c r="J9755" s="26" t="s">
        <v>146</v>
      </c>
      <c r="K9755" s="26" t="s">
        <v>9597</v>
      </c>
      <c r="L9755" s="26" t="s">
        <v>40649</v>
      </c>
      <c r="M9755" s="26">
        <v>380567209623</v>
      </c>
      <c r="N9755" s="26">
        <v>1210100000</v>
      </c>
    </row>
    <row r="9756" spans="1:14">
      <c r="A9756" s="26" t="s">
        <v>8993</v>
      </c>
      <c r="B9756" s="26" t="s">
        <v>8994</v>
      </c>
      <c r="C9756" s="26">
        <v>2005645</v>
      </c>
      <c r="D9756" s="26" t="s">
        <v>780</v>
      </c>
      <c r="E9756" s="26" t="s">
        <v>40650</v>
      </c>
      <c r="F9756" s="26" t="s">
        <v>40651</v>
      </c>
      <c r="G9756" s="26" t="s">
        <v>9601</v>
      </c>
      <c r="H9756" s="26" t="s">
        <v>1401</v>
      </c>
      <c r="J9756" s="26" t="s">
        <v>1474</v>
      </c>
      <c r="K9756" s="26" t="s">
        <v>9597</v>
      </c>
      <c r="L9756" s="26" t="s">
        <v>40652</v>
      </c>
      <c r="M9756" s="26">
        <v>761450133224</v>
      </c>
      <c r="N9756" s="26">
        <v>722155708</v>
      </c>
    </row>
    <row r="9757" spans="1:14">
      <c r="A9757" s="26" t="s">
        <v>6884</v>
      </c>
      <c r="B9757" s="26" t="s">
        <v>6885</v>
      </c>
      <c r="C9757" s="26">
        <v>38525759</v>
      </c>
      <c r="D9757" s="26" t="s">
        <v>24</v>
      </c>
      <c r="E9757" s="26" t="s">
        <v>40653</v>
      </c>
      <c r="F9757" s="26" t="s">
        <v>40654</v>
      </c>
      <c r="G9757" s="26" t="s">
        <v>9586</v>
      </c>
      <c r="H9757" s="26" t="s">
        <v>949</v>
      </c>
      <c r="I9757" s="26" t="s">
        <v>14376</v>
      </c>
      <c r="J9757" s="26" t="s">
        <v>40655</v>
      </c>
      <c r="K9757" s="26" t="s">
        <v>9582</v>
      </c>
      <c r="L9757" s="26" t="s">
        <v>40656</v>
      </c>
      <c r="M9757" s="26">
        <v>380532554586</v>
      </c>
      <c r="N9757" s="26">
        <v>5324084007</v>
      </c>
    </row>
    <row r="9758" spans="1:14">
      <c r="A9758" s="26" t="s">
        <v>9158</v>
      </c>
      <c r="B9758" s="26" t="s">
        <v>9159</v>
      </c>
      <c r="C9758" s="26">
        <v>38541220</v>
      </c>
      <c r="D9758" s="26" t="s">
        <v>24</v>
      </c>
      <c r="E9758" s="26" t="s">
        <v>40657</v>
      </c>
      <c r="F9758" s="26" t="s">
        <v>40658</v>
      </c>
      <c r="G9758" s="26" t="s">
        <v>9586</v>
      </c>
      <c r="H9758" s="26" t="s">
        <v>1490</v>
      </c>
      <c r="I9758" s="26" t="s">
        <v>11202</v>
      </c>
      <c r="J9758" s="26" t="s">
        <v>40659</v>
      </c>
      <c r="K9758" s="26" t="s">
        <v>9582</v>
      </c>
      <c r="L9758" s="26" t="s">
        <v>40660</v>
      </c>
      <c r="M9758" s="26">
        <v>380373562210</v>
      </c>
      <c r="N9758" s="26">
        <v>7324510112</v>
      </c>
    </row>
    <row r="9759" spans="1:14">
      <c r="A9759" s="26" t="s">
        <v>8848</v>
      </c>
      <c r="B9759" s="26" t="s">
        <v>8849</v>
      </c>
      <c r="C9759" s="26">
        <v>42081160</v>
      </c>
      <c r="D9759" s="26" t="s">
        <v>24</v>
      </c>
      <c r="E9759" s="26" t="s">
        <v>40661</v>
      </c>
      <c r="F9759" s="26" t="s">
        <v>40662</v>
      </c>
      <c r="G9759" s="26" t="s">
        <v>9579</v>
      </c>
      <c r="H9759" s="26" t="s">
        <v>1401</v>
      </c>
      <c r="J9759" s="26" t="s">
        <v>2662</v>
      </c>
      <c r="K9759" s="26" t="s">
        <v>9582</v>
      </c>
      <c r="L9759" s="26" t="s">
        <v>40663</v>
      </c>
      <c r="M9759" s="26">
        <v>760946865466</v>
      </c>
      <c r="N9759" s="26">
        <v>124781308</v>
      </c>
    </row>
    <row r="9760" spans="1:14">
      <c r="A9760" s="26" t="s">
        <v>6259</v>
      </c>
      <c r="B9760" s="26" t="s">
        <v>6260</v>
      </c>
      <c r="C9760" s="26">
        <v>2774556</v>
      </c>
      <c r="D9760" s="26" t="s">
        <v>24</v>
      </c>
      <c r="E9760" s="26" t="s">
        <v>40664</v>
      </c>
      <c r="F9760" s="26" t="s">
        <v>40665</v>
      </c>
      <c r="G9760" s="26" t="s">
        <v>9586</v>
      </c>
      <c r="H9760" s="26" t="s">
        <v>885</v>
      </c>
      <c r="J9760" s="26" t="s">
        <v>910</v>
      </c>
      <c r="K9760" s="26" t="s">
        <v>9597</v>
      </c>
      <c r="L9760" s="26" t="s">
        <v>18337</v>
      </c>
      <c r="M9760" s="26">
        <v>760975100724</v>
      </c>
      <c r="N9760" s="26">
        <v>5110100000</v>
      </c>
    </row>
    <row r="9761" spans="1:14">
      <c r="A9761" s="26" t="s">
        <v>8198</v>
      </c>
      <c r="B9761" s="26" t="s">
        <v>8199</v>
      </c>
      <c r="C9761" s="26">
        <v>22689195</v>
      </c>
      <c r="D9761" s="26" t="s">
        <v>780</v>
      </c>
      <c r="E9761" s="26" t="s">
        <v>40666</v>
      </c>
      <c r="F9761" s="26" t="s">
        <v>40667</v>
      </c>
      <c r="G9761" s="26" t="s">
        <v>9601</v>
      </c>
      <c r="H9761" s="26" t="s">
        <v>1122</v>
      </c>
      <c r="J9761" s="26" t="s">
        <v>8039</v>
      </c>
      <c r="K9761" s="26" t="s">
        <v>9597</v>
      </c>
      <c r="L9761" s="26" t="s">
        <v>40668</v>
      </c>
      <c r="M9761" s="26">
        <v>380577101010</v>
      </c>
      <c r="N9761" s="26">
        <v>6310100000</v>
      </c>
    </row>
    <row r="9762" spans="1:14">
      <c r="A9762" s="26" t="s">
        <v>5187</v>
      </c>
      <c r="B9762" s="26" t="s">
        <v>5188</v>
      </c>
      <c r="C9762" s="26">
        <v>1996645</v>
      </c>
      <c r="D9762" s="26" t="s">
        <v>780</v>
      </c>
      <c r="E9762" s="26" t="s">
        <v>40669</v>
      </c>
      <c r="F9762" s="26" t="s">
        <v>13572</v>
      </c>
      <c r="G9762" s="26" t="s">
        <v>9601</v>
      </c>
      <c r="H9762" s="26" t="s">
        <v>735</v>
      </c>
      <c r="J9762" s="26" t="s">
        <v>740</v>
      </c>
      <c r="K9762" s="26" t="s">
        <v>9597</v>
      </c>
      <c r="L9762" s="26" t="s">
        <v>14535</v>
      </c>
      <c r="M9762" s="26">
        <v>380322352264</v>
      </c>
      <c r="N9762" s="26">
        <v>1221881203</v>
      </c>
    </row>
    <row r="9763" spans="1:14">
      <c r="A9763" s="26" t="s">
        <v>7147</v>
      </c>
      <c r="B9763" s="26" t="s">
        <v>7148</v>
      </c>
      <c r="C9763" s="26">
        <v>38543370</v>
      </c>
      <c r="D9763" s="26" t="s">
        <v>24</v>
      </c>
      <c r="E9763" s="26" t="s">
        <v>40670</v>
      </c>
      <c r="F9763" s="26" t="s">
        <v>40671</v>
      </c>
      <c r="G9763" s="26" t="s">
        <v>9586</v>
      </c>
      <c r="H9763" s="26" t="s">
        <v>987</v>
      </c>
      <c r="J9763" s="26" t="s">
        <v>40672</v>
      </c>
      <c r="K9763" s="26" t="s">
        <v>9582</v>
      </c>
      <c r="L9763" s="26" t="s">
        <v>40673</v>
      </c>
      <c r="M9763" s="26">
        <v>761341710901</v>
      </c>
      <c r="N9763" s="26">
        <v>5624283601</v>
      </c>
    </row>
    <row r="9764" spans="1:14">
      <c r="A9764" s="26" t="s">
        <v>1655</v>
      </c>
      <c r="B9764" s="26" t="s">
        <v>1656</v>
      </c>
      <c r="C9764" s="26">
        <v>37489689</v>
      </c>
      <c r="D9764" s="26" t="s">
        <v>24</v>
      </c>
      <c r="E9764" s="26" t="s">
        <v>40674</v>
      </c>
      <c r="F9764" s="26" t="s">
        <v>40675</v>
      </c>
      <c r="G9764" s="26" t="s">
        <v>9586</v>
      </c>
      <c r="H9764" s="26" t="s">
        <v>27</v>
      </c>
      <c r="I9764" s="26" t="s">
        <v>10992</v>
      </c>
      <c r="J9764" s="26" t="s">
        <v>40676</v>
      </c>
      <c r="K9764" s="26" t="s">
        <v>9582</v>
      </c>
      <c r="L9764" s="26" t="s">
        <v>40677</v>
      </c>
      <c r="M9764" s="26">
        <v>380965708511</v>
      </c>
      <c r="N9764" s="26">
        <v>520687003</v>
      </c>
    </row>
    <row r="9765" spans="1:14">
      <c r="A9765" s="26" t="s">
        <v>3994</v>
      </c>
      <c r="B9765" s="26" t="s">
        <v>3995</v>
      </c>
      <c r="C9765" s="26">
        <v>42043117</v>
      </c>
      <c r="D9765" s="26" t="s">
        <v>24</v>
      </c>
      <c r="E9765" s="26" t="s">
        <v>40678</v>
      </c>
      <c r="F9765" s="26" t="s">
        <v>40679</v>
      </c>
      <c r="G9765" s="26" t="s">
        <v>9579</v>
      </c>
      <c r="H9765" s="26" t="s">
        <v>506</v>
      </c>
      <c r="I9765" s="26" t="s">
        <v>10777</v>
      </c>
      <c r="J9765" s="26" t="s">
        <v>3088</v>
      </c>
      <c r="K9765" s="26" t="s">
        <v>9582</v>
      </c>
      <c r="L9765" s="26" t="s">
        <v>40680</v>
      </c>
      <c r="M9765" s="26">
        <v>380343054216</v>
      </c>
      <c r="N9765" s="26">
        <v>523086404</v>
      </c>
    </row>
    <row r="9766" spans="1:14">
      <c r="A9766" s="26" t="s">
        <v>4592</v>
      </c>
      <c r="B9766" s="26" t="s">
        <v>4593</v>
      </c>
      <c r="C9766" s="26">
        <v>38680455</v>
      </c>
      <c r="D9766" s="26" t="s">
        <v>24</v>
      </c>
      <c r="E9766" s="26" t="s">
        <v>40681</v>
      </c>
      <c r="F9766" s="26" t="s">
        <v>40682</v>
      </c>
      <c r="G9766" s="26" t="s">
        <v>9591</v>
      </c>
      <c r="H9766" s="26" t="s">
        <v>670</v>
      </c>
      <c r="I9766" s="26" t="s">
        <v>18911</v>
      </c>
      <c r="J9766" s="26" t="s">
        <v>40683</v>
      </c>
      <c r="K9766" s="26" t="s">
        <v>9582</v>
      </c>
      <c r="L9766" s="26" t="s">
        <v>40684</v>
      </c>
      <c r="M9766" s="26">
        <v>380680680907</v>
      </c>
      <c r="N9766" s="26">
        <v>3521784801</v>
      </c>
    </row>
    <row r="9767" spans="1:14">
      <c r="A9767" s="26" t="s">
        <v>3932</v>
      </c>
      <c r="B9767" s="26" t="s">
        <v>3933</v>
      </c>
      <c r="C9767" s="26">
        <v>42097453</v>
      </c>
      <c r="D9767" s="26" t="s">
        <v>24</v>
      </c>
      <c r="E9767" s="26" t="s">
        <v>40685</v>
      </c>
      <c r="F9767" s="26" t="s">
        <v>40686</v>
      </c>
      <c r="G9767" s="26" t="s">
        <v>9586</v>
      </c>
      <c r="H9767" s="26" t="s">
        <v>468</v>
      </c>
      <c r="I9767" s="26" t="s">
        <v>9850</v>
      </c>
      <c r="J9767" s="26" t="s">
        <v>3934</v>
      </c>
      <c r="K9767" s="26" t="s">
        <v>9582</v>
      </c>
      <c r="L9767" s="26" t="s">
        <v>40687</v>
      </c>
      <c r="M9767" s="26">
        <v>380965455678</v>
      </c>
      <c r="N9767" s="26">
        <v>123187401</v>
      </c>
    </row>
    <row r="9768" spans="1:14">
      <c r="A9768" s="26" t="s">
        <v>5765</v>
      </c>
      <c r="B9768" s="26" t="s">
        <v>5766</v>
      </c>
      <c r="C9768" s="26">
        <v>40711293</v>
      </c>
      <c r="D9768" s="26" t="s">
        <v>24</v>
      </c>
      <c r="E9768" s="26" t="s">
        <v>40688</v>
      </c>
      <c r="F9768" s="26" t="s">
        <v>40689</v>
      </c>
      <c r="G9768" s="26" t="s">
        <v>9591</v>
      </c>
      <c r="H9768" s="26" t="s">
        <v>799</v>
      </c>
      <c r="I9768" s="26" t="s">
        <v>9498</v>
      </c>
      <c r="J9768" s="26" t="s">
        <v>800</v>
      </c>
      <c r="K9768" s="26" t="s">
        <v>9597</v>
      </c>
      <c r="L9768" s="26" t="s">
        <v>40690</v>
      </c>
      <c r="M9768" s="26">
        <v>380444224103</v>
      </c>
      <c r="N9768" s="26">
        <v>4822784009</v>
      </c>
    </row>
    <row r="9769" spans="1:14">
      <c r="A9769" s="26" t="s">
        <v>9067</v>
      </c>
      <c r="B9769" s="26" t="s">
        <v>9068</v>
      </c>
      <c r="C9769" s="26">
        <v>36752522</v>
      </c>
      <c r="D9769" s="26" t="s">
        <v>24</v>
      </c>
      <c r="E9769" s="26" t="s">
        <v>40691</v>
      </c>
      <c r="F9769" s="26" t="s">
        <v>26472</v>
      </c>
      <c r="G9769" s="26" t="s">
        <v>9579</v>
      </c>
      <c r="H9769" s="26" t="s">
        <v>1490</v>
      </c>
      <c r="I9769" s="26" t="s">
        <v>12333</v>
      </c>
      <c r="J9769" s="26" t="s">
        <v>18773</v>
      </c>
      <c r="K9769" s="26" t="s">
        <v>9582</v>
      </c>
      <c r="L9769" s="26" t="s">
        <v>40692</v>
      </c>
      <c r="M9769" s="26">
        <v>380995543097</v>
      </c>
      <c r="N9769" s="26">
        <v>522484202</v>
      </c>
    </row>
    <row r="9770" spans="1:14">
      <c r="A9770" s="26" t="s">
        <v>5201</v>
      </c>
      <c r="B9770" s="26" t="s">
        <v>5202</v>
      </c>
      <c r="C9770" s="26">
        <v>1984300</v>
      </c>
      <c r="D9770" s="26" t="s">
        <v>780</v>
      </c>
      <c r="E9770" s="26" t="s">
        <v>40693</v>
      </c>
      <c r="F9770" s="26" t="s">
        <v>40694</v>
      </c>
      <c r="G9770" s="26" t="s">
        <v>9601</v>
      </c>
      <c r="H9770" s="26" t="s">
        <v>735</v>
      </c>
      <c r="J9770" s="26" t="s">
        <v>740</v>
      </c>
      <c r="K9770" s="26" t="s">
        <v>9597</v>
      </c>
      <c r="L9770" s="26" t="s">
        <v>40695</v>
      </c>
      <c r="M9770" s="26">
        <v>380322612056</v>
      </c>
      <c r="N9770" s="26">
        <v>1221881203</v>
      </c>
    </row>
    <row r="9771" spans="1:14">
      <c r="A9771" s="26" t="s">
        <v>3372</v>
      </c>
      <c r="B9771" s="26" t="s">
        <v>3373</v>
      </c>
      <c r="C9771" s="26">
        <v>41769166</v>
      </c>
      <c r="D9771" s="26" t="s">
        <v>24</v>
      </c>
      <c r="E9771" s="26" t="s">
        <v>40696</v>
      </c>
      <c r="F9771" s="26" t="s">
        <v>40697</v>
      </c>
      <c r="G9771" s="26" t="s">
        <v>9579</v>
      </c>
      <c r="H9771" s="26" t="s">
        <v>392</v>
      </c>
      <c r="I9771" s="26" t="s">
        <v>11040</v>
      </c>
      <c r="J9771" s="26" t="s">
        <v>40698</v>
      </c>
      <c r="K9771" s="26" t="s">
        <v>9582</v>
      </c>
      <c r="L9771" s="26" t="s">
        <v>40699</v>
      </c>
      <c r="M9771" s="26">
        <v>380314332457</v>
      </c>
      <c r="N9771" s="26">
        <v>2121284103</v>
      </c>
    </row>
    <row r="9772" spans="1:14">
      <c r="A9772" s="26" t="s">
        <v>2080</v>
      </c>
      <c r="B9772" s="26" t="s">
        <v>2081</v>
      </c>
      <c r="C9772" s="26">
        <v>38485727</v>
      </c>
      <c r="D9772" s="26" t="s">
        <v>24</v>
      </c>
      <c r="E9772" s="26" t="s">
        <v>40700</v>
      </c>
      <c r="F9772" s="26" t="s">
        <v>40701</v>
      </c>
      <c r="G9772" s="26" t="s">
        <v>9586</v>
      </c>
      <c r="H9772" s="26" t="s">
        <v>103</v>
      </c>
      <c r="I9772" s="26" t="s">
        <v>9833</v>
      </c>
      <c r="J9772" s="26" t="s">
        <v>16772</v>
      </c>
      <c r="K9772" s="26" t="s">
        <v>9582</v>
      </c>
      <c r="L9772" s="26" t="s">
        <v>16773</v>
      </c>
      <c r="M9772" s="26">
        <v>380337723957</v>
      </c>
      <c r="N9772" s="26">
        <v>523082003</v>
      </c>
    </row>
    <row r="9773" spans="1:14">
      <c r="A9773" s="26" t="s">
        <v>5839</v>
      </c>
      <c r="B9773" s="26" t="s">
        <v>5528</v>
      </c>
      <c r="C9773" s="26">
        <v>2125800</v>
      </c>
      <c r="D9773" s="26" t="s">
        <v>780</v>
      </c>
      <c r="E9773" s="26" t="s">
        <v>40702</v>
      </c>
      <c r="F9773" s="26" t="s">
        <v>40703</v>
      </c>
      <c r="G9773" s="26" t="s">
        <v>9601</v>
      </c>
      <c r="H9773" s="26" t="s">
        <v>799</v>
      </c>
      <c r="J9773" s="26" t="s">
        <v>800</v>
      </c>
      <c r="K9773" s="26" t="s">
        <v>9597</v>
      </c>
      <c r="L9773" s="26" t="s">
        <v>36347</v>
      </c>
      <c r="M9773" s="26">
        <v>380442362181</v>
      </c>
      <c r="N9773" s="26">
        <v>4822784009</v>
      </c>
    </row>
    <row r="9774" spans="1:14">
      <c r="A9774" s="26" t="s">
        <v>9164</v>
      </c>
      <c r="B9774" s="26" t="s">
        <v>9165</v>
      </c>
      <c r="C9774" s="26">
        <v>38231128</v>
      </c>
      <c r="D9774" s="26" t="s">
        <v>24</v>
      </c>
      <c r="E9774" s="26" t="s">
        <v>40704</v>
      </c>
      <c r="F9774" s="26" t="s">
        <v>40705</v>
      </c>
      <c r="G9774" s="26" t="s">
        <v>9579</v>
      </c>
      <c r="H9774" s="26" t="s">
        <v>1490</v>
      </c>
      <c r="J9774" s="26" t="s">
        <v>40706</v>
      </c>
      <c r="K9774" s="26" t="s">
        <v>9582</v>
      </c>
      <c r="L9774" s="26" t="s">
        <v>40707</v>
      </c>
      <c r="M9774" s="26">
        <v>380969567818</v>
      </c>
      <c r="N9774" s="26">
        <v>7325087602</v>
      </c>
    </row>
    <row r="9775" spans="1:14">
      <c r="A9775" s="26" t="s">
        <v>8367</v>
      </c>
      <c r="B9775" s="26" t="s">
        <v>8329</v>
      </c>
      <c r="C9775" s="26">
        <v>31886695</v>
      </c>
      <c r="D9775" s="26" t="s">
        <v>24</v>
      </c>
      <c r="E9775" s="26" t="s">
        <v>40708</v>
      </c>
      <c r="F9775" s="26" t="s">
        <v>10382</v>
      </c>
      <c r="G9775" s="26" t="s">
        <v>9586</v>
      </c>
      <c r="H9775" s="26" t="s">
        <v>1122</v>
      </c>
      <c r="J9775" s="26" t="s">
        <v>8039</v>
      </c>
      <c r="K9775" s="26" t="s">
        <v>9597</v>
      </c>
      <c r="L9775" s="26" t="s">
        <v>14890</v>
      </c>
      <c r="M9775" s="26">
        <v>380577255527</v>
      </c>
      <c r="N9775" s="26">
        <v>6310100000</v>
      </c>
    </row>
    <row r="9776" spans="1:14">
      <c r="A9776" s="26" t="s">
        <v>3354</v>
      </c>
      <c r="B9776" s="26" t="s">
        <v>3355</v>
      </c>
      <c r="C9776" s="26">
        <v>1992481</v>
      </c>
      <c r="D9776" s="26" t="s">
        <v>780</v>
      </c>
      <c r="E9776" s="26" t="s">
        <v>40709</v>
      </c>
      <c r="F9776" s="26" t="s">
        <v>10114</v>
      </c>
      <c r="G9776" s="26" t="s">
        <v>9601</v>
      </c>
      <c r="H9776" s="26" t="s">
        <v>392</v>
      </c>
      <c r="J9776" s="26" t="s">
        <v>400</v>
      </c>
      <c r="K9776" s="26" t="s">
        <v>9606</v>
      </c>
      <c r="L9776" s="26" t="s">
        <v>40710</v>
      </c>
      <c r="M9776" s="26">
        <v>380509711311</v>
      </c>
      <c r="N9776" s="26">
        <v>2120855100</v>
      </c>
    </row>
    <row r="9777" spans="1:14">
      <c r="A9777" s="26" t="s">
        <v>2058</v>
      </c>
      <c r="B9777" s="26" t="s">
        <v>2059</v>
      </c>
      <c r="C9777" s="26">
        <v>38796247</v>
      </c>
      <c r="D9777" s="26" t="s">
        <v>24</v>
      </c>
      <c r="E9777" s="26" t="s">
        <v>40711</v>
      </c>
      <c r="F9777" s="26" t="s">
        <v>40712</v>
      </c>
      <c r="G9777" s="26" t="s">
        <v>9586</v>
      </c>
      <c r="H9777" s="26" t="s">
        <v>103</v>
      </c>
      <c r="J9777" s="26" t="s">
        <v>116</v>
      </c>
      <c r="K9777" s="26" t="s">
        <v>9597</v>
      </c>
      <c r="L9777" s="26" t="s">
        <v>40713</v>
      </c>
      <c r="M9777" s="26">
        <v>380332725099</v>
      </c>
      <c r="N9777" s="26">
        <v>710100000</v>
      </c>
    </row>
    <row r="9778" spans="1:14">
      <c r="A9778" s="26" t="s">
        <v>6577</v>
      </c>
      <c r="B9778" s="26" t="s">
        <v>6578</v>
      </c>
      <c r="C9778" s="26">
        <v>38319453</v>
      </c>
      <c r="D9778" s="26" t="s">
        <v>24</v>
      </c>
      <c r="E9778" s="26" t="s">
        <v>40714</v>
      </c>
      <c r="F9778" s="26" t="s">
        <v>40715</v>
      </c>
      <c r="G9778" s="26" t="s">
        <v>9586</v>
      </c>
      <c r="H9778" s="26" t="s">
        <v>949</v>
      </c>
      <c r="J9778" s="26" t="s">
        <v>40716</v>
      </c>
      <c r="K9778" s="26" t="s">
        <v>9597</v>
      </c>
      <c r="L9778" s="26" t="s">
        <v>40717</v>
      </c>
      <c r="M9778" s="26">
        <v>761492932306</v>
      </c>
      <c r="N9778" s="26">
        <v>5310300000</v>
      </c>
    </row>
    <row r="9779" spans="1:14">
      <c r="A9779" s="26" t="s">
        <v>4479</v>
      </c>
      <c r="B9779" s="26" t="s">
        <v>4480</v>
      </c>
      <c r="C9779" s="26">
        <v>38486267</v>
      </c>
      <c r="D9779" s="26" t="s">
        <v>24</v>
      </c>
      <c r="E9779" s="26" t="s">
        <v>40718</v>
      </c>
      <c r="F9779" s="26" t="s">
        <v>40719</v>
      </c>
      <c r="G9779" s="26" t="s">
        <v>9586</v>
      </c>
      <c r="H9779" s="26" t="s">
        <v>576</v>
      </c>
      <c r="I9779" s="26" t="s">
        <v>19194</v>
      </c>
      <c r="J9779" s="26" t="s">
        <v>40720</v>
      </c>
      <c r="K9779" s="26" t="s">
        <v>9582</v>
      </c>
      <c r="L9779" s="26" t="s">
        <v>40721</v>
      </c>
      <c r="M9779" s="26">
        <v>380983638657</v>
      </c>
      <c r="N9779" s="26">
        <v>3223786501</v>
      </c>
    </row>
    <row r="9780" spans="1:14">
      <c r="A9780" s="26" t="s">
        <v>2950</v>
      </c>
      <c r="B9780" s="26" t="s">
        <v>2951</v>
      </c>
      <c r="C9780" s="26">
        <v>1990855</v>
      </c>
      <c r="D9780" s="26" t="s">
        <v>780</v>
      </c>
      <c r="E9780" s="26" t="s">
        <v>40722</v>
      </c>
      <c r="F9780" s="26" t="s">
        <v>40723</v>
      </c>
      <c r="G9780" s="26" t="s">
        <v>9601</v>
      </c>
      <c r="H9780" s="26" t="s">
        <v>258</v>
      </c>
      <c r="J9780" s="26" t="s">
        <v>333</v>
      </c>
      <c r="K9780" s="26" t="s">
        <v>9597</v>
      </c>
      <c r="L9780" s="26" t="s">
        <v>15779</v>
      </c>
      <c r="M9780" s="26">
        <v>380623963585</v>
      </c>
      <c r="N9780" s="26">
        <v>1411300000</v>
      </c>
    </row>
    <row r="9781" spans="1:14">
      <c r="A9781" s="26" t="s">
        <v>8887</v>
      </c>
      <c r="B9781" s="26" t="s">
        <v>8888</v>
      </c>
      <c r="C9781" s="26">
        <v>2005332</v>
      </c>
      <c r="D9781" s="26" t="s">
        <v>780</v>
      </c>
      <c r="E9781" s="26" t="s">
        <v>40724</v>
      </c>
      <c r="F9781" s="26" t="s">
        <v>40725</v>
      </c>
      <c r="G9781" s="26" t="s">
        <v>9601</v>
      </c>
      <c r="H9781" s="26" t="s">
        <v>1401</v>
      </c>
      <c r="J9781" s="26" t="s">
        <v>1434</v>
      </c>
      <c r="K9781" s="26" t="s">
        <v>9606</v>
      </c>
      <c r="L9781" s="26" t="s">
        <v>40726</v>
      </c>
      <c r="M9781" s="26">
        <v>380474222253</v>
      </c>
      <c r="N9781" s="26">
        <v>1222083001</v>
      </c>
    </row>
    <row r="9782" spans="1:14">
      <c r="A9782" s="26" t="s">
        <v>6117</v>
      </c>
      <c r="B9782" s="26" t="s">
        <v>6118</v>
      </c>
      <c r="C9782" s="26">
        <v>40196816</v>
      </c>
      <c r="D9782" s="26" t="s">
        <v>24</v>
      </c>
      <c r="E9782" s="26" t="s">
        <v>40727</v>
      </c>
      <c r="F9782" s="26" t="s">
        <v>40728</v>
      </c>
      <c r="G9782" s="26" t="s">
        <v>9591</v>
      </c>
      <c r="H9782" s="26" t="s">
        <v>885</v>
      </c>
      <c r="I9782" s="26" t="s">
        <v>10171</v>
      </c>
      <c r="J9782" s="26" t="s">
        <v>40729</v>
      </c>
      <c r="K9782" s="26" t="s">
        <v>9582</v>
      </c>
      <c r="L9782" s="26" t="s">
        <v>40730</v>
      </c>
      <c r="M9782" s="26">
        <v>380486624222</v>
      </c>
      <c r="N9782" s="26">
        <v>2620885002</v>
      </c>
    </row>
    <row r="9783" spans="1:14">
      <c r="A9783" s="26" t="s">
        <v>8901</v>
      </c>
      <c r="B9783" s="26" t="s">
        <v>8902</v>
      </c>
      <c r="C9783" s="26">
        <v>41777601</v>
      </c>
      <c r="D9783" s="26" t="s">
        <v>24</v>
      </c>
      <c r="E9783" s="26" t="s">
        <v>40731</v>
      </c>
      <c r="F9783" s="26" t="s">
        <v>40732</v>
      </c>
      <c r="G9783" s="26" t="s">
        <v>9579</v>
      </c>
      <c r="H9783" s="26" t="s">
        <v>1401</v>
      </c>
      <c r="I9783" s="26" t="s">
        <v>12999</v>
      </c>
      <c r="J9783" s="26" t="s">
        <v>40733</v>
      </c>
      <c r="K9783" s="26" t="s">
        <v>9582</v>
      </c>
      <c r="L9783" s="26" t="s">
        <v>40734</v>
      </c>
      <c r="M9783" s="26">
        <v>380474874237</v>
      </c>
      <c r="N9783" s="26">
        <v>7123182001</v>
      </c>
    </row>
    <row r="9784" spans="1:14">
      <c r="A9784" s="26" t="s">
        <v>6969</v>
      </c>
      <c r="B9784" s="26" t="s">
        <v>6970</v>
      </c>
      <c r="C9784" s="26">
        <v>38853852</v>
      </c>
      <c r="D9784" s="26" t="s">
        <v>24</v>
      </c>
      <c r="E9784" s="26" t="s">
        <v>40735</v>
      </c>
      <c r="F9784" s="26" t="s">
        <v>40736</v>
      </c>
      <c r="G9784" s="26" t="s">
        <v>9586</v>
      </c>
      <c r="H9784" s="26" t="s">
        <v>987</v>
      </c>
      <c r="I9784" s="26" t="s">
        <v>20511</v>
      </c>
      <c r="J9784" s="26" t="s">
        <v>40737</v>
      </c>
      <c r="K9784" s="26" t="s">
        <v>9582</v>
      </c>
      <c r="L9784" s="26" t="s">
        <v>40738</v>
      </c>
      <c r="M9784" s="26">
        <v>380689465604</v>
      </c>
      <c r="N9784" s="26">
        <v>5620883401</v>
      </c>
    </row>
    <row r="9785" spans="1:14">
      <c r="A9785" s="26" t="s">
        <v>3927</v>
      </c>
      <c r="B9785" s="26" t="s">
        <v>3928</v>
      </c>
      <c r="C9785" s="26">
        <v>38542239</v>
      </c>
      <c r="D9785" s="26" t="s">
        <v>24</v>
      </c>
      <c r="E9785" s="26" t="s">
        <v>40739</v>
      </c>
      <c r="F9785" s="26" t="s">
        <v>40740</v>
      </c>
      <c r="G9785" s="26" t="s">
        <v>9591</v>
      </c>
      <c r="H9785" s="26" t="s">
        <v>468</v>
      </c>
      <c r="I9785" s="26" t="s">
        <v>10158</v>
      </c>
      <c r="J9785" s="26" t="s">
        <v>40741</v>
      </c>
      <c r="K9785" s="26" t="s">
        <v>9582</v>
      </c>
      <c r="L9785" s="26" t="s">
        <v>40742</v>
      </c>
      <c r="M9785" s="26">
        <v>380669599888</v>
      </c>
      <c r="N9785" s="26">
        <v>2325555126</v>
      </c>
    </row>
    <row r="9786" spans="1:14">
      <c r="A9786" s="26" t="s">
        <v>2838</v>
      </c>
      <c r="B9786" s="26" t="s">
        <v>2839</v>
      </c>
      <c r="C9786" s="26">
        <v>2003818</v>
      </c>
      <c r="D9786" s="26" t="s">
        <v>780</v>
      </c>
      <c r="E9786" s="26" t="s">
        <v>40743</v>
      </c>
      <c r="F9786" s="26" t="s">
        <v>40744</v>
      </c>
      <c r="G9786" s="26" t="s">
        <v>9601</v>
      </c>
      <c r="H9786" s="26" t="s">
        <v>258</v>
      </c>
      <c r="J9786" s="26" t="s">
        <v>353</v>
      </c>
      <c r="K9786" s="26" t="s">
        <v>9597</v>
      </c>
      <c r="L9786" s="26" t="s">
        <v>40745</v>
      </c>
      <c r="M9786" s="26">
        <v>380623521340</v>
      </c>
      <c r="N9786" s="26">
        <v>1413200000</v>
      </c>
    </row>
    <row r="9787" spans="1:14">
      <c r="A9787" s="26" t="s">
        <v>8901</v>
      </c>
      <c r="B9787" s="26" t="s">
        <v>8902</v>
      </c>
      <c r="C9787" s="26">
        <v>41777601</v>
      </c>
      <c r="D9787" s="26" t="s">
        <v>24</v>
      </c>
      <c r="E9787" s="26" t="s">
        <v>40746</v>
      </c>
      <c r="F9787" s="26" t="s">
        <v>40747</v>
      </c>
      <c r="G9787" s="26" t="s">
        <v>9579</v>
      </c>
      <c r="H9787" s="26" t="s">
        <v>1401</v>
      </c>
      <c r="I9787" s="26" t="s">
        <v>12999</v>
      </c>
      <c r="J9787" s="26" t="s">
        <v>40748</v>
      </c>
      <c r="K9787" s="26" t="s">
        <v>9582</v>
      </c>
      <c r="L9787" s="26" t="s">
        <v>40749</v>
      </c>
      <c r="M9787" s="26">
        <v>380474876231</v>
      </c>
      <c r="N9787" s="26">
        <v>7123183001</v>
      </c>
    </row>
    <row r="9788" spans="1:14">
      <c r="A9788" s="26" t="s">
        <v>7147</v>
      </c>
      <c r="B9788" s="26" t="s">
        <v>7148</v>
      </c>
      <c r="C9788" s="26">
        <v>38543370</v>
      </c>
      <c r="D9788" s="26" t="s">
        <v>24</v>
      </c>
      <c r="E9788" s="26" t="s">
        <v>40750</v>
      </c>
      <c r="F9788" s="26" t="s">
        <v>40751</v>
      </c>
      <c r="G9788" s="26" t="s">
        <v>9579</v>
      </c>
      <c r="H9788" s="26" t="s">
        <v>987</v>
      </c>
      <c r="J9788" s="26" t="s">
        <v>40752</v>
      </c>
      <c r="K9788" s="26" t="s">
        <v>9582</v>
      </c>
      <c r="L9788" s="26" t="s">
        <v>40753</v>
      </c>
      <c r="M9788" s="26">
        <v>761942384620</v>
      </c>
      <c r="N9788" s="26">
        <v>5624287601</v>
      </c>
    </row>
    <row r="9789" spans="1:14">
      <c r="A9789" s="26" t="s">
        <v>4605</v>
      </c>
      <c r="B9789" s="26" t="s">
        <v>4606</v>
      </c>
      <c r="C9789" s="26">
        <v>38614230</v>
      </c>
      <c r="D9789" s="26" t="s">
        <v>24</v>
      </c>
      <c r="E9789" s="26" t="s">
        <v>40754</v>
      </c>
      <c r="F9789" s="26" t="s">
        <v>40755</v>
      </c>
      <c r="G9789" s="26" t="s">
        <v>9586</v>
      </c>
      <c r="H9789" s="26" t="s">
        <v>670</v>
      </c>
      <c r="I9789" s="26" t="s">
        <v>21215</v>
      </c>
      <c r="J9789" s="26" t="s">
        <v>4571</v>
      </c>
      <c r="K9789" s="26" t="s">
        <v>9597</v>
      </c>
      <c r="L9789" s="26" t="s">
        <v>40756</v>
      </c>
      <c r="M9789" s="26">
        <v>380525737057</v>
      </c>
      <c r="N9789" s="26">
        <v>3520810100</v>
      </c>
    </row>
    <row r="9790" spans="1:14">
      <c r="A9790" s="26" t="s">
        <v>2766</v>
      </c>
      <c r="B9790" s="26" t="s">
        <v>2767</v>
      </c>
      <c r="C9790" s="26">
        <v>36729598</v>
      </c>
      <c r="D9790" s="26" t="s">
        <v>24</v>
      </c>
      <c r="E9790" s="26" t="s">
        <v>40757</v>
      </c>
      <c r="F9790" s="26" t="s">
        <v>40758</v>
      </c>
      <c r="G9790" s="26" t="s">
        <v>9586</v>
      </c>
      <c r="H9790" s="26" t="s">
        <v>133</v>
      </c>
      <c r="I9790" s="26" t="s">
        <v>9717</v>
      </c>
      <c r="J9790" s="26" t="s">
        <v>28300</v>
      </c>
      <c r="K9790" s="26" t="s">
        <v>9582</v>
      </c>
      <c r="L9790" s="26" t="s">
        <v>40759</v>
      </c>
      <c r="M9790" s="26">
        <v>380974565238</v>
      </c>
      <c r="N9790" s="26">
        <v>121185805</v>
      </c>
    </row>
    <row r="9791" spans="1:14">
      <c r="A9791" s="26" t="s">
        <v>4142</v>
      </c>
      <c r="B9791" s="26" t="s">
        <v>4143</v>
      </c>
      <c r="C9791" s="26">
        <v>39020574</v>
      </c>
      <c r="D9791" s="26" t="s">
        <v>24</v>
      </c>
      <c r="E9791" s="26" t="s">
        <v>40760</v>
      </c>
      <c r="F9791" s="26" t="s">
        <v>40761</v>
      </c>
      <c r="G9791" s="26" t="s">
        <v>9586</v>
      </c>
      <c r="H9791" s="26" t="s">
        <v>506</v>
      </c>
      <c r="I9791" s="26" t="s">
        <v>12368</v>
      </c>
      <c r="J9791" s="26" t="s">
        <v>40762</v>
      </c>
      <c r="K9791" s="26" t="s">
        <v>9582</v>
      </c>
      <c r="L9791" s="26" t="s">
        <v>40763</v>
      </c>
      <c r="M9791" s="26">
        <v>380343398234</v>
      </c>
      <c r="N9791" s="26">
        <v>2623285802</v>
      </c>
    </row>
    <row r="9792" spans="1:14">
      <c r="A9792" s="26" t="s">
        <v>7805</v>
      </c>
      <c r="B9792" s="26" t="s">
        <v>7806</v>
      </c>
      <c r="C9792" s="26">
        <v>43406343</v>
      </c>
      <c r="D9792" s="26" t="s">
        <v>780</v>
      </c>
      <c r="E9792" s="26" t="s">
        <v>40764</v>
      </c>
      <c r="F9792" s="26" t="s">
        <v>10114</v>
      </c>
      <c r="G9792" s="26" t="s">
        <v>9601</v>
      </c>
      <c r="H9792" s="26" t="s">
        <v>1088</v>
      </c>
      <c r="J9792" s="26" t="s">
        <v>1115</v>
      </c>
      <c r="K9792" s="26" t="s">
        <v>9597</v>
      </c>
      <c r="L9792" s="26" t="s">
        <v>40765</v>
      </c>
      <c r="M9792" s="26">
        <v>380685154434</v>
      </c>
      <c r="N9792" s="26">
        <v>6110100000</v>
      </c>
    </row>
    <row r="9793" spans="1:14">
      <c r="A9793" s="26" t="s">
        <v>6206</v>
      </c>
      <c r="B9793" s="26" t="s">
        <v>6207</v>
      </c>
      <c r="C9793" s="26">
        <v>38087224</v>
      </c>
      <c r="D9793" s="26" t="s">
        <v>24</v>
      </c>
      <c r="E9793" s="26" t="s">
        <v>40766</v>
      </c>
      <c r="F9793" s="26" t="s">
        <v>40767</v>
      </c>
      <c r="G9793" s="26" t="s">
        <v>9591</v>
      </c>
      <c r="H9793" s="26" t="s">
        <v>885</v>
      </c>
      <c r="I9793" s="26" t="s">
        <v>11190</v>
      </c>
      <c r="J9793" s="26" t="s">
        <v>40768</v>
      </c>
      <c r="K9793" s="26" t="s">
        <v>9582</v>
      </c>
      <c r="L9793" s="26" t="s">
        <v>40769</v>
      </c>
      <c r="M9793" s="26">
        <v>380977757221</v>
      </c>
      <c r="N9793" s="26">
        <v>3524087001</v>
      </c>
    </row>
    <row r="9794" spans="1:14">
      <c r="A9794" s="26" t="s">
        <v>3607</v>
      </c>
      <c r="B9794" s="26" t="s">
        <v>3608</v>
      </c>
      <c r="C9794" s="26">
        <v>1992860</v>
      </c>
      <c r="D9794" s="26" t="s">
        <v>780</v>
      </c>
      <c r="E9794" s="26" t="s">
        <v>40770</v>
      </c>
      <c r="F9794" s="26" t="s">
        <v>40771</v>
      </c>
      <c r="G9794" s="26" t="s">
        <v>9601</v>
      </c>
      <c r="H9794" s="26" t="s">
        <v>468</v>
      </c>
      <c r="J9794" s="26" t="s">
        <v>10602</v>
      </c>
      <c r="K9794" s="26" t="s">
        <v>9606</v>
      </c>
      <c r="L9794" s="26" t="s">
        <v>40772</v>
      </c>
      <c r="M9794" s="26">
        <v>380509348134</v>
      </c>
      <c r="N9794" s="26">
        <v>2322755100</v>
      </c>
    </row>
    <row r="9795" spans="1:14">
      <c r="A9795" s="26" t="s">
        <v>4850</v>
      </c>
      <c r="B9795" s="26" t="s">
        <v>4851</v>
      </c>
      <c r="C9795" s="26">
        <v>38165140</v>
      </c>
      <c r="D9795" s="26" t="s">
        <v>24</v>
      </c>
      <c r="E9795" s="26" t="s">
        <v>40773</v>
      </c>
      <c r="F9795" s="26" t="s">
        <v>40774</v>
      </c>
      <c r="G9795" s="26" t="s">
        <v>9586</v>
      </c>
      <c r="H9795" s="26" t="s">
        <v>711</v>
      </c>
      <c r="I9795" s="26" t="s">
        <v>13515</v>
      </c>
      <c r="J9795" s="26" t="s">
        <v>723</v>
      </c>
      <c r="K9795" s="26" t="s">
        <v>9597</v>
      </c>
      <c r="L9795" s="26" t="s">
        <v>16647</v>
      </c>
      <c r="M9795" s="26">
        <v>380997661035</v>
      </c>
      <c r="N9795" s="26">
        <v>122380403</v>
      </c>
    </row>
    <row r="9796" spans="1:14">
      <c r="A9796" s="26" t="s">
        <v>4384</v>
      </c>
      <c r="B9796" s="26" t="s">
        <v>4385</v>
      </c>
      <c r="C9796" s="26">
        <v>22201472</v>
      </c>
      <c r="D9796" s="26" t="s">
        <v>780</v>
      </c>
      <c r="E9796" s="26" t="s">
        <v>40775</v>
      </c>
      <c r="F9796" s="26" t="s">
        <v>40776</v>
      </c>
      <c r="G9796" s="26" t="s">
        <v>9601</v>
      </c>
      <c r="H9796" s="26" t="s">
        <v>576</v>
      </c>
      <c r="I9796" s="26" t="s">
        <v>10292</v>
      </c>
      <c r="J9796" s="26" t="s">
        <v>615</v>
      </c>
      <c r="K9796" s="26" t="s">
        <v>9597</v>
      </c>
      <c r="L9796" s="26" t="s">
        <v>40777</v>
      </c>
      <c r="M9796" s="26">
        <v>380459855472</v>
      </c>
      <c r="N9796" s="26">
        <v>120783603</v>
      </c>
    </row>
    <row r="9797" spans="1:14">
      <c r="A9797" s="26" t="s">
        <v>6164</v>
      </c>
      <c r="B9797" s="26" t="s">
        <v>6165</v>
      </c>
      <c r="C9797" s="26">
        <v>40259687</v>
      </c>
      <c r="D9797" s="26" t="s">
        <v>24</v>
      </c>
      <c r="E9797" s="26" t="s">
        <v>40778</v>
      </c>
      <c r="F9797" s="26" t="s">
        <v>40779</v>
      </c>
      <c r="G9797" s="26" t="s">
        <v>9579</v>
      </c>
      <c r="H9797" s="26" t="s">
        <v>885</v>
      </c>
      <c r="I9797" s="26" t="s">
        <v>10801</v>
      </c>
      <c r="J9797" s="26" t="s">
        <v>40780</v>
      </c>
      <c r="K9797" s="26" t="s">
        <v>9582</v>
      </c>
      <c r="L9797" s="26" t="s">
        <v>40781</v>
      </c>
      <c r="M9797" s="26">
        <v>380962131688</v>
      </c>
      <c r="N9797" s="26">
        <v>5121285604</v>
      </c>
    </row>
    <row r="9798" spans="1:14">
      <c r="A9798" s="26" t="s">
        <v>2356</v>
      </c>
      <c r="B9798" s="26" t="s">
        <v>2357</v>
      </c>
      <c r="C9798" s="26">
        <v>1985417</v>
      </c>
      <c r="D9798" s="26" t="s">
        <v>780</v>
      </c>
      <c r="E9798" s="26" t="s">
        <v>40782</v>
      </c>
      <c r="F9798" s="26" t="s">
        <v>40783</v>
      </c>
      <c r="G9798" s="26" t="s">
        <v>9601</v>
      </c>
      <c r="H9798" s="26" t="s">
        <v>133</v>
      </c>
      <c r="J9798" s="26" t="s">
        <v>146</v>
      </c>
      <c r="K9798" s="26" t="s">
        <v>9597</v>
      </c>
      <c r="L9798" s="26" t="s">
        <v>40784</v>
      </c>
      <c r="M9798" s="26">
        <v>380567209498</v>
      </c>
      <c r="N9798" s="26">
        <v>1210100000</v>
      </c>
    </row>
    <row r="9799" spans="1:14">
      <c r="A9799" s="26" t="s">
        <v>8893</v>
      </c>
      <c r="B9799" s="26" t="s">
        <v>8894</v>
      </c>
      <c r="C9799" s="26">
        <v>41937159</v>
      </c>
      <c r="D9799" s="26" t="s">
        <v>24</v>
      </c>
      <c r="E9799" s="26" t="s">
        <v>40785</v>
      </c>
      <c r="F9799" s="26" t="s">
        <v>40786</v>
      </c>
      <c r="G9799" s="26" t="s">
        <v>9586</v>
      </c>
      <c r="H9799" s="26" t="s">
        <v>1401</v>
      </c>
      <c r="I9799" s="26" t="s">
        <v>9696</v>
      </c>
      <c r="J9799" s="26" t="s">
        <v>26109</v>
      </c>
      <c r="K9799" s="26" t="s">
        <v>9582</v>
      </c>
      <c r="L9799" s="26" t="s">
        <v>40787</v>
      </c>
      <c r="M9799" s="26">
        <v>380474964091</v>
      </c>
      <c r="N9799" s="26">
        <v>2621680201</v>
      </c>
    </row>
    <row r="9800" spans="1:14">
      <c r="A9800" s="26" t="s">
        <v>9098</v>
      </c>
      <c r="B9800" s="26" t="s">
        <v>9099</v>
      </c>
      <c r="C9800" s="26">
        <v>38561624</v>
      </c>
      <c r="D9800" s="26" t="s">
        <v>24</v>
      </c>
      <c r="E9800" s="26" t="s">
        <v>40788</v>
      </c>
      <c r="F9800" s="26" t="s">
        <v>40789</v>
      </c>
      <c r="G9800" s="26" t="s">
        <v>9591</v>
      </c>
      <c r="H9800" s="26" t="s">
        <v>1490</v>
      </c>
      <c r="I9800" s="26" t="s">
        <v>9841</v>
      </c>
      <c r="J9800" s="26" t="s">
        <v>40790</v>
      </c>
      <c r="K9800" s="26" t="s">
        <v>9582</v>
      </c>
      <c r="L9800" s="26" t="s">
        <v>40791</v>
      </c>
      <c r="M9800" s="26">
        <v>380373638503</v>
      </c>
      <c r="N9800" s="26">
        <v>7322588701</v>
      </c>
    </row>
    <row r="9801" spans="1:14">
      <c r="A9801" s="26" t="s">
        <v>4484</v>
      </c>
      <c r="B9801" s="26" t="s">
        <v>4485</v>
      </c>
      <c r="C9801" s="26">
        <v>41431865</v>
      </c>
      <c r="D9801" s="26" t="s">
        <v>24</v>
      </c>
      <c r="E9801" s="26" t="s">
        <v>40792</v>
      </c>
      <c r="F9801" s="26" t="s">
        <v>40793</v>
      </c>
      <c r="G9801" s="26" t="s">
        <v>9586</v>
      </c>
      <c r="H9801" s="26" t="s">
        <v>576</v>
      </c>
      <c r="I9801" s="26" t="s">
        <v>12758</v>
      </c>
      <c r="J9801" s="26" t="s">
        <v>40794</v>
      </c>
      <c r="K9801" s="26" t="s">
        <v>9582</v>
      </c>
      <c r="L9801" s="26" t="s">
        <v>40795</v>
      </c>
      <c r="M9801" s="26">
        <v>380459437421</v>
      </c>
      <c r="N9801" s="26">
        <v>3221255503</v>
      </c>
    </row>
    <row r="9802" spans="1:14">
      <c r="A9802" s="26" t="s">
        <v>6536</v>
      </c>
      <c r="B9802" s="26" t="s">
        <v>6535</v>
      </c>
      <c r="C9802" s="26">
        <v>1982212</v>
      </c>
      <c r="D9802" s="26" t="s">
        <v>24</v>
      </c>
      <c r="E9802" s="26" t="s">
        <v>40796</v>
      </c>
      <c r="F9802" s="26" t="s">
        <v>11329</v>
      </c>
      <c r="G9802" s="26" t="s">
        <v>9591</v>
      </c>
      <c r="H9802" s="26" t="s">
        <v>885</v>
      </c>
      <c r="J9802" s="26" t="s">
        <v>941</v>
      </c>
      <c r="K9802" s="26" t="s">
        <v>9597</v>
      </c>
      <c r="L9802" s="26" t="s">
        <v>13944</v>
      </c>
      <c r="M9802" s="26">
        <v>380486860120</v>
      </c>
      <c r="N9802" s="26">
        <v>5110800000</v>
      </c>
    </row>
    <row r="9803" spans="1:14">
      <c r="A9803" s="26" t="s">
        <v>8615</v>
      </c>
      <c r="B9803" s="26" t="s">
        <v>8616</v>
      </c>
      <c r="C9803" s="26">
        <v>38550036</v>
      </c>
      <c r="D9803" s="26" t="s">
        <v>24</v>
      </c>
      <c r="E9803" s="26" t="s">
        <v>40797</v>
      </c>
      <c r="F9803" s="26" t="s">
        <v>40798</v>
      </c>
      <c r="G9803" s="26" t="s">
        <v>9579</v>
      </c>
      <c r="H9803" s="26" t="s">
        <v>1308</v>
      </c>
      <c r="J9803" s="26" t="s">
        <v>40799</v>
      </c>
      <c r="K9803" s="26" t="s">
        <v>9582</v>
      </c>
      <c r="L9803" s="26" t="s">
        <v>40800</v>
      </c>
      <c r="M9803" s="26">
        <v>761651453873</v>
      </c>
      <c r="N9803" s="26">
        <v>1821482704</v>
      </c>
    </row>
    <row r="9804" spans="1:14">
      <c r="A9804" s="26" t="s">
        <v>7126</v>
      </c>
      <c r="B9804" s="26" t="s">
        <v>7127</v>
      </c>
      <c r="C9804" s="26">
        <v>38492302</v>
      </c>
      <c r="D9804" s="26" t="s">
        <v>24</v>
      </c>
      <c r="E9804" s="26" t="s">
        <v>40801</v>
      </c>
      <c r="F9804" s="26" t="s">
        <v>40802</v>
      </c>
      <c r="G9804" s="26" t="s">
        <v>9586</v>
      </c>
      <c r="H9804" s="26" t="s">
        <v>987</v>
      </c>
      <c r="I9804" s="26" t="s">
        <v>9634</v>
      </c>
      <c r="J9804" s="26" t="s">
        <v>15794</v>
      </c>
      <c r="K9804" s="26" t="s">
        <v>9582</v>
      </c>
      <c r="L9804" s="26" t="s">
        <v>40803</v>
      </c>
      <c r="M9804" s="26">
        <v>380976339139</v>
      </c>
      <c r="N9804" s="26">
        <v>722881801</v>
      </c>
    </row>
    <row r="9805" spans="1:14">
      <c r="A9805" s="26" t="s">
        <v>4244</v>
      </c>
      <c r="B9805" s="26" t="s">
        <v>4245</v>
      </c>
      <c r="C9805" s="26">
        <v>1993486</v>
      </c>
      <c r="D9805" s="26" t="s">
        <v>780</v>
      </c>
      <c r="E9805" s="26" t="s">
        <v>40804</v>
      </c>
      <c r="F9805" s="26" t="s">
        <v>40805</v>
      </c>
      <c r="G9805" s="26" t="s">
        <v>9601</v>
      </c>
      <c r="H9805" s="26" t="s">
        <v>506</v>
      </c>
      <c r="I9805" s="26" t="s">
        <v>15242</v>
      </c>
      <c r="J9805" s="26" t="s">
        <v>4248</v>
      </c>
      <c r="K9805" s="26" t="s">
        <v>9597</v>
      </c>
      <c r="L9805" s="26" t="s">
        <v>40806</v>
      </c>
      <c r="M9805" s="26">
        <v>380343621412</v>
      </c>
      <c r="N9805" s="26">
        <v>2625810100</v>
      </c>
    </row>
    <row r="9806" spans="1:14">
      <c r="A9806" s="26" t="s">
        <v>8617</v>
      </c>
      <c r="B9806" s="26" t="s">
        <v>8618</v>
      </c>
      <c r="C9806" s="26">
        <v>2004516</v>
      </c>
      <c r="D9806" s="26" t="s">
        <v>780</v>
      </c>
      <c r="E9806" s="26" t="s">
        <v>40807</v>
      </c>
      <c r="F9806" s="26" t="s">
        <v>9853</v>
      </c>
      <c r="G9806" s="26" t="s">
        <v>9601</v>
      </c>
      <c r="H9806" s="26" t="s">
        <v>1308</v>
      </c>
      <c r="J9806" s="26" t="s">
        <v>8619</v>
      </c>
      <c r="K9806" s="26" t="s">
        <v>9582</v>
      </c>
      <c r="L9806" s="26" t="s">
        <v>40808</v>
      </c>
      <c r="M9806" s="26">
        <v>380382622222</v>
      </c>
      <c r="N9806" s="26">
        <v>4625887802</v>
      </c>
    </row>
    <row r="9807" spans="1:14">
      <c r="A9807" s="26" t="s">
        <v>3872</v>
      </c>
      <c r="B9807" s="26" t="s">
        <v>3873</v>
      </c>
      <c r="C9807" s="26">
        <v>38608709</v>
      </c>
      <c r="D9807" s="26" t="s">
        <v>24</v>
      </c>
      <c r="E9807" s="26" t="s">
        <v>40809</v>
      </c>
      <c r="F9807" s="26" t="s">
        <v>40810</v>
      </c>
      <c r="G9807" s="26" t="s">
        <v>9591</v>
      </c>
      <c r="H9807" s="26" t="s">
        <v>468</v>
      </c>
      <c r="I9807" s="26" t="s">
        <v>9977</v>
      </c>
      <c r="J9807" s="26" t="s">
        <v>12630</v>
      </c>
      <c r="K9807" s="26" t="s">
        <v>9582</v>
      </c>
      <c r="L9807" s="26" t="s">
        <v>40811</v>
      </c>
      <c r="M9807" s="26">
        <v>380991908881</v>
      </c>
      <c r="N9807" s="26">
        <v>120455606</v>
      </c>
    </row>
    <row r="9808" spans="1:14">
      <c r="A9808" s="26" t="s">
        <v>5806</v>
      </c>
      <c r="B9808" s="26" t="s">
        <v>5807</v>
      </c>
      <c r="C9808" s="26">
        <v>38946268</v>
      </c>
      <c r="D9808" s="26" t="s">
        <v>24</v>
      </c>
      <c r="E9808" s="26" t="s">
        <v>40812</v>
      </c>
      <c r="F9808" s="26" t="s">
        <v>18640</v>
      </c>
      <c r="G9808" s="26" t="s">
        <v>9586</v>
      </c>
      <c r="H9808" s="26" t="s">
        <v>799</v>
      </c>
      <c r="J9808" s="26" t="s">
        <v>800</v>
      </c>
      <c r="K9808" s="26" t="s">
        <v>9597</v>
      </c>
      <c r="L9808" s="26" t="s">
        <v>15239</v>
      </c>
      <c r="M9808" s="26">
        <v>380444681057</v>
      </c>
      <c r="N9808" s="26">
        <v>4822784009</v>
      </c>
    </row>
    <row r="9809" spans="1:14">
      <c r="A9809" s="26" t="s">
        <v>2897</v>
      </c>
      <c r="B9809" s="26" t="s">
        <v>2898</v>
      </c>
      <c r="C9809" s="26">
        <v>3096897</v>
      </c>
      <c r="D9809" s="26" t="s">
        <v>780</v>
      </c>
      <c r="E9809" s="26" t="s">
        <v>40813</v>
      </c>
      <c r="F9809" s="26" t="s">
        <v>40814</v>
      </c>
      <c r="G9809" s="26" t="s">
        <v>9601</v>
      </c>
      <c r="H9809" s="26" t="s">
        <v>258</v>
      </c>
      <c r="J9809" s="26" t="s">
        <v>317</v>
      </c>
      <c r="K9809" s="26" t="s">
        <v>9597</v>
      </c>
      <c r="L9809" s="26" t="s">
        <v>40815</v>
      </c>
      <c r="M9809" s="26">
        <v>761300546980</v>
      </c>
      <c r="N9809" s="26">
        <v>1412300000</v>
      </c>
    </row>
    <row r="9810" spans="1:14">
      <c r="A9810" s="26" t="s">
        <v>8863</v>
      </c>
      <c r="B9810" s="26" t="s">
        <v>8864</v>
      </c>
      <c r="C9810" s="26">
        <v>38646750</v>
      </c>
      <c r="D9810" s="26" t="s">
        <v>24</v>
      </c>
      <c r="E9810" s="26" t="s">
        <v>40816</v>
      </c>
      <c r="F9810" s="26" t="s">
        <v>40817</v>
      </c>
      <c r="G9810" s="26" t="s">
        <v>9579</v>
      </c>
      <c r="H9810" s="26" t="s">
        <v>1401</v>
      </c>
      <c r="I9810" s="26" t="s">
        <v>12022</v>
      </c>
      <c r="J9810" s="26" t="s">
        <v>40818</v>
      </c>
      <c r="K9810" s="26" t="s">
        <v>9582</v>
      </c>
      <c r="L9810" s="26" t="s">
        <v>40819</v>
      </c>
      <c r="M9810" s="26">
        <v>380474791717</v>
      </c>
      <c r="N9810" s="26">
        <v>7120987701</v>
      </c>
    </row>
    <row r="9811" spans="1:14">
      <c r="A9811" s="26" t="s">
        <v>8658</v>
      </c>
      <c r="B9811" s="26" t="s">
        <v>8659</v>
      </c>
      <c r="C9811" s="26">
        <v>38072569</v>
      </c>
      <c r="D9811" s="26" t="s">
        <v>24</v>
      </c>
      <c r="E9811" s="26" t="s">
        <v>40820</v>
      </c>
      <c r="F9811" s="26" t="s">
        <v>40821</v>
      </c>
      <c r="G9811" s="26" t="s">
        <v>9579</v>
      </c>
      <c r="H9811" s="26" t="s">
        <v>1308</v>
      </c>
      <c r="I9811" s="26" t="s">
        <v>11591</v>
      </c>
      <c r="J9811" s="26" t="s">
        <v>40822</v>
      </c>
      <c r="K9811" s="26" t="s">
        <v>9582</v>
      </c>
      <c r="L9811" s="26" t="s">
        <v>40823</v>
      </c>
      <c r="M9811" s="26">
        <v>380984803027</v>
      </c>
      <c r="N9811" s="26">
        <v>6822184502</v>
      </c>
    </row>
    <row r="9812" spans="1:14">
      <c r="A9812" s="26" t="s">
        <v>2834</v>
      </c>
      <c r="B9812" s="26" t="s">
        <v>2835</v>
      </c>
      <c r="C9812" s="26">
        <v>1990803</v>
      </c>
      <c r="D9812" s="26" t="s">
        <v>780</v>
      </c>
      <c r="E9812" s="26" t="s">
        <v>40824</v>
      </c>
      <c r="F9812" s="26" t="s">
        <v>40825</v>
      </c>
      <c r="G9812" s="26" t="s">
        <v>9601</v>
      </c>
      <c r="H9812" s="26" t="s">
        <v>258</v>
      </c>
      <c r="J9812" s="26" t="s">
        <v>298</v>
      </c>
      <c r="K9812" s="26" t="s">
        <v>9597</v>
      </c>
      <c r="L9812" s="26" t="s">
        <v>26382</v>
      </c>
      <c r="M9812" s="26">
        <v>380953293844</v>
      </c>
      <c r="N9812" s="26">
        <v>1412900000</v>
      </c>
    </row>
    <row r="9813" spans="1:14">
      <c r="A9813" s="26" t="s">
        <v>5639</v>
      </c>
      <c r="B9813" s="26" t="s">
        <v>5640</v>
      </c>
      <c r="C9813" s="26">
        <v>31413640</v>
      </c>
      <c r="D9813" s="26" t="s">
        <v>24</v>
      </c>
      <c r="E9813" s="26" t="s">
        <v>40826</v>
      </c>
      <c r="F9813" s="26" t="s">
        <v>40827</v>
      </c>
      <c r="G9813" s="26" t="s">
        <v>9586</v>
      </c>
      <c r="H9813" s="26" t="s">
        <v>799</v>
      </c>
      <c r="J9813" s="26" t="s">
        <v>800</v>
      </c>
      <c r="K9813" s="26" t="s">
        <v>9597</v>
      </c>
      <c r="L9813" s="26" t="s">
        <v>40828</v>
      </c>
      <c r="M9813" s="26">
        <v>380445705481</v>
      </c>
      <c r="N9813" s="26">
        <v>4822784009</v>
      </c>
    </row>
    <row r="9814" spans="1:14">
      <c r="A9814" s="26" t="s">
        <v>8735</v>
      </c>
      <c r="B9814" s="26" t="s">
        <v>8736</v>
      </c>
      <c r="C9814" s="26">
        <v>38358026</v>
      </c>
      <c r="D9814" s="26" t="s">
        <v>24</v>
      </c>
      <c r="E9814" s="26" t="s">
        <v>40829</v>
      </c>
      <c r="F9814" s="26" t="s">
        <v>40830</v>
      </c>
      <c r="G9814" s="26" t="s">
        <v>9579</v>
      </c>
      <c r="H9814" s="26" t="s">
        <v>1308</v>
      </c>
      <c r="I9814" s="26" t="s">
        <v>11309</v>
      </c>
      <c r="J9814" s="26" t="s">
        <v>15341</v>
      </c>
      <c r="K9814" s="26" t="s">
        <v>9582</v>
      </c>
      <c r="L9814" s="26" t="s">
        <v>40831</v>
      </c>
      <c r="M9814" s="26">
        <v>380961615256</v>
      </c>
      <c r="N9814" s="26">
        <v>5324884407</v>
      </c>
    </row>
    <row r="9815" spans="1:14">
      <c r="A9815" s="26" t="s">
        <v>4194</v>
      </c>
      <c r="B9815" s="26" t="s">
        <v>4195</v>
      </c>
      <c r="C9815" s="26">
        <v>41999084</v>
      </c>
      <c r="D9815" s="26" t="s">
        <v>24</v>
      </c>
      <c r="E9815" s="26" t="s">
        <v>40832</v>
      </c>
      <c r="F9815" s="26" t="s">
        <v>40833</v>
      </c>
      <c r="G9815" s="26" t="s">
        <v>9579</v>
      </c>
      <c r="H9815" s="26" t="s">
        <v>506</v>
      </c>
      <c r="I9815" s="26" t="s">
        <v>9951</v>
      </c>
      <c r="J9815" s="26" t="s">
        <v>40834</v>
      </c>
      <c r="K9815" s="26" t="s">
        <v>9582</v>
      </c>
      <c r="L9815" s="26" t="s">
        <v>40835</v>
      </c>
      <c r="M9815" s="26">
        <v>380500267859</v>
      </c>
      <c r="N9815" s="26">
        <v>2625683701</v>
      </c>
    </row>
    <row r="9816" spans="1:14">
      <c r="A9816" s="26" t="s">
        <v>5063</v>
      </c>
      <c r="B9816" s="26" t="s">
        <v>5064</v>
      </c>
      <c r="C9816" s="26">
        <v>34167494</v>
      </c>
      <c r="D9816" s="26" t="s">
        <v>1701</v>
      </c>
      <c r="E9816" s="26" t="s">
        <v>40836</v>
      </c>
      <c r="F9816" s="26" t="s">
        <v>40837</v>
      </c>
      <c r="G9816" s="26" t="s">
        <v>9601</v>
      </c>
      <c r="H9816" s="26" t="s">
        <v>735</v>
      </c>
      <c r="J9816" s="26" t="s">
        <v>5001</v>
      </c>
      <c r="K9816" s="26" t="s">
        <v>9597</v>
      </c>
      <c r="L9816" s="26" t="s">
        <v>40838</v>
      </c>
      <c r="M9816" s="26">
        <v>380672813923</v>
      </c>
      <c r="N9816" s="26">
        <v>4610600000</v>
      </c>
    </row>
    <row r="9817" spans="1:14">
      <c r="A9817" s="26" t="s">
        <v>9214</v>
      </c>
      <c r="B9817" s="26" t="s">
        <v>9215</v>
      </c>
      <c r="C9817" s="26">
        <v>43343797</v>
      </c>
      <c r="D9817" s="26" t="s">
        <v>1701</v>
      </c>
      <c r="E9817" s="26" t="s">
        <v>40839</v>
      </c>
      <c r="F9817" s="26" t="s">
        <v>40840</v>
      </c>
      <c r="G9817" s="26" t="s">
        <v>9601</v>
      </c>
      <c r="H9817" s="26" t="s">
        <v>1490</v>
      </c>
      <c r="I9817" s="26" t="s">
        <v>10369</v>
      </c>
      <c r="J9817" s="26" t="s">
        <v>1491</v>
      </c>
      <c r="K9817" s="26" t="s">
        <v>9582</v>
      </c>
      <c r="L9817" s="26" t="s">
        <v>40841</v>
      </c>
      <c r="M9817" s="26">
        <v>761046274916</v>
      </c>
      <c r="N9817" s="26">
        <v>7320510400</v>
      </c>
    </row>
    <row r="9818" spans="1:14">
      <c r="A9818" s="26" t="s">
        <v>4360</v>
      </c>
      <c r="B9818" s="26" t="s">
        <v>4361</v>
      </c>
      <c r="C9818" s="26">
        <v>38902896</v>
      </c>
      <c r="D9818" s="26" t="s">
        <v>24</v>
      </c>
      <c r="E9818" s="26" t="s">
        <v>40842</v>
      </c>
      <c r="F9818" s="26" t="s">
        <v>40843</v>
      </c>
      <c r="G9818" s="26" t="s">
        <v>9586</v>
      </c>
      <c r="H9818" s="26" t="s">
        <v>576</v>
      </c>
      <c r="J9818" s="26" t="s">
        <v>600</v>
      </c>
      <c r="K9818" s="26" t="s">
        <v>9597</v>
      </c>
      <c r="L9818" s="26" t="s">
        <v>40844</v>
      </c>
      <c r="M9818" s="26">
        <v>761133536564</v>
      </c>
      <c r="N9818" s="26">
        <v>3210600000</v>
      </c>
    </row>
    <row r="9819" spans="1:14">
      <c r="A9819" s="26" t="s">
        <v>6778</v>
      </c>
      <c r="B9819" s="26" t="s">
        <v>6779</v>
      </c>
      <c r="C9819" s="26" t="s">
        <v>1604</v>
      </c>
      <c r="D9819" s="26" t="s">
        <v>24</v>
      </c>
      <c r="E9819" s="26" t="s">
        <v>40845</v>
      </c>
      <c r="F9819" s="26" t="s">
        <v>40846</v>
      </c>
      <c r="G9819" s="26" t="s">
        <v>9591</v>
      </c>
      <c r="H9819" s="26" t="s">
        <v>949</v>
      </c>
      <c r="I9819" s="26" t="s">
        <v>10890</v>
      </c>
      <c r="J9819" s="26" t="s">
        <v>6768</v>
      </c>
      <c r="K9819" s="26" t="s">
        <v>9597</v>
      </c>
      <c r="L9819" s="26" t="s">
        <v>40847</v>
      </c>
      <c r="M9819" s="26">
        <v>761003217288</v>
      </c>
      <c r="N9819" s="26">
        <v>4622780807</v>
      </c>
    </row>
    <row r="9820" spans="1:14">
      <c r="A9820" s="26" t="s">
        <v>2628</v>
      </c>
      <c r="B9820" s="26" t="s">
        <v>2629</v>
      </c>
      <c r="C9820" s="26">
        <v>36723287</v>
      </c>
      <c r="D9820" s="26" t="s">
        <v>24</v>
      </c>
      <c r="E9820" s="26" t="s">
        <v>40848</v>
      </c>
      <c r="F9820" s="26" t="s">
        <v>40849</v>
      </c>
      <c r="G9820" s="26" t="s">
        <v>9586</v>
      </c>
      <c r="H9820" s="26" t="s">
        <v>133</v>
      </c>
      <c r="I9820" s="26" t="s">
        <v>11674</v>
      </c>
      <c r="J9820" s="26" t="s">
        <v>7044</v>
      </c>
      <c r="K9820" s="26" t="s">
        <v>9906</v>
      </c>
      <c r="L9820" s="26" t="s">
        <v>40850</v>
      </c>
      <c r="M9820" s="26">
        <v>380565172260</v>
      </c>
      <c r="N9820" s="26">
        <v>122080804</v>
      </c>
    </row>
    <row r="9821" spans="1:14">
      <c r="A9821" s="26" t="s">
        <v>8030</v>
      </c>
      <c r="B9821" s="26" t="s">
        <v>8031</v>
      </c>
      <c r="C9821" s="26">
        <v>38602768</v>
      </c>
      <c r="D9821" s="26" t="s">
        <v>24</v>
      </c>
      <c r="E9821" s="26" t="s">
        <v>40851</v>
      </c>
      <c r="F9821" s="26" t="s">
        <v>40852</v>
      </c>
      <c r="G9821" s="26" t="s">
        <v>9579</v>
      </c>
      <c r="H9821" s="26" t="s">
        <v>1122</v>
      </c>
      <c r="I9821" s="26" t="s">
        <v>11395</v>
      </c>
      <c r="J9821" s="26" t="s">
        <v>1254</v>
      </c>
      <c r="K9821" s="26" t="s">
        <v>9582</v>
      </c>
      <c r="L9821" s="26" t="s">
        <v>40853</v>
      </c>
      <c r="M9821" s="26">
        <v>380661428611</v>
      </c>
      <c r="N9821" s="26">
        <v>6324285501</v>
      </c>
    </row>
    <row r="9822" spans="1:14">
      <c r="A9822" s="26" t="s">
        <v>6890</v>
      </c>
      <c r="B9822" s="26" t="s">
        <v>6891</v>
      </c>
      <c r="C9822" s="26">
        <v>38459325</v>
      </c>
      <c r="D9822" s="26" t="s">
        <v>24</v>
      </c>
      <c r="E9822" s="26" t="s">
        <v>40854</v>
      </c>
      <c r="F9822" s="26" t="s">
        <v>40855</v>
      </c>
      <c r="G9822" s="26" t="s">
        <v>9591</v>
      </c>
      <c r="H9822" s="26" t="s">
        <v>949</v>
      </c>
      <c r="I9822" s="26" t="s">
        <v>9669</v>
      </c>
      <c r="J9822" s="26" t="s">
        <v>6897</v>
      </c>
      <c r="K9822" s="26" t="s">
        <v>9597</v>
      </c>
      <c r="L9822" s="26" t="s">
        <v>40856</v>
      </c>
      <c r="M9822" s="26">
        <v>380668525830</v>
      </c>
      <c r="N9822" s="26">
        <v>5324810100</v>
      </c>
    </row>
    <row r="9823" spans="1:14">
      <c r="A9823" s="26" t="s">
        <v>7174</v>
      </c>
      <c r="B9823" s="26" t="s">
        <v>7175</v>
      </c>
      <c r="C9823" s="26">
        <v>21084107</v>
      </c>
      <c r="D9823" s="26" t="s">
        <v>780</v>
      </c>
      <c r="E9823" s="26" t="s">
        <v>40857</v>
      </c>
      <c r="F9823" s="26" t="s">
        <v>10114</v>
      </c>
      <c r="G9823" s="26" t="s">
        <v>9601</v>
      </c>
      <c r="H9823" s="26" t="s">
        <v>987</v>
      </c>
      <c r="J9823" s="26" t="s">
        <v>1008</v>
      </c>
      <c r="K9823" s="26" t="s">
        <v>9597</v>
      </c>
      <c r="L9823" s="26" t="s">
        <v>40858</v>
      </c>
      <c r="M9823" s="26">
        <v>380962546042</v>
      </c>
      <c r="N9823" s="26">
        <v>122086501</v>
      </c>
    </row>
    <row r="9824" spans="1:14">
      <c r="A9824" s="26" t="s">
        <v>9179</v>
      </c>
      <c r="B9824" s="26" t="s">
        <v>9180</v>
      </c>
      <c r="C9824" s="26">
        <v>34803130</v>
      </c>
      <c r="D9824" s="26" t="s">
        <v>780</v>
      </c>
      <c r="E9824" s="26" t="s">
        <v>40859</v>
      </c>
      <c r="F9824" s="26" t="s">
        <v>40860</v>
      </c>
      <c r="G9824" s="26" t="s">
        <v>9601</v>
      </c>
      <c r="H9824" s="26" t="s">
        <v>506</v>
      </c>
      <c r="J9824" s="26" t="s">
        <v>526</v>
      </c>
      <c r="K9824" s="26" t="s">
        <v>9597</v>
      </c>
      <c r="L9824" s="26" t="s">
        <v>40861</v>
      </c>
      <c r="M9824" s="26">
        <v>761791380230</v>
      </c>
      <c r="N9824" s="26">
        <v>2610100000</v>
      </c>
    </row>
    <row r="9825" spans="1:14">
      <c r="A9825" s="26" t="s">
        <v>5448</v>
      </c>
      <c r="B9825" s="26" t="s">
        <v>5449</v>
      </c>
      <c r="C9825" s="26">
        <v>1984228</v>
      </c>
      <c r="D9825" s="26" t="s">
        <v>780</v>
      </c>
      <c r="E9825" s="26" t="s">
        <v>40862</v>
      </c>
      <c r="F9825" s="26" t="s">
        <v>9787</v>
      </c>
      <c r="G9825" s="26" t="s">
        <v>9601</v>
      </c>
      <c r="H9825" s="26" t="s">
        <v>735</v>
      </c>
      <c r="J9825" s="26" t="s">
        <v>5447</v>
      </c>
      <c r="K9825" s="26" t="s">
        <v>9597</v>
      </c>
      <c r="L9825" s="26" t="s">
        <v>12414</v>
      </c>
      <c r="M9825" s="26">
        <v>761006650448</v>
      </c>
      <c r="N9825" s="26">
        <v>4611500000</v>
      </c>
    </row>
    <row r="9826" spans="1:14">
      <c r="A9826" s="26" t="s">
        <v>9399</v>
      </c>
      <c r="B9826" s="26" t="s">
        <v>9400</v>
      </c>
      <c r="C9826" s="26">
        <v>38955665</v>
      </c>
      <c r="D9826" s="26" t="s">
        <v>24</v>
      </c>
      <c r="E9826" s="26" t="s">
        <v>40863</v>
      </c>
      <c r="F9826" s="26" t="s">
        <v>40864</v>
      </c>
      <c r="G9826" s="26" t="s">
        <v>9579</v>
      </c>
      <c r="H9826" s="26" t="s">
        <v>1573</v>
      </c>
      <c r="I9826" s="26" t="s">
        <v>10158</v>
      </c>
      <c r="J9826" s="26" t="s">
        <v>40865</v>
      </c>
      <c r="K9826" s="26" t="s">
        <v>9582</v>
      </c>
      <c r="L9826" s="26" t="s">
        <v>40866</v>
      </c>
      <c r="M9826" s="26">
        <v>380462684617</v>
      </c>
      <c r="N9826" s="26">
        <v>7425555423</v>
      </c>
    </row>
    <row r="9827" spans="1:14">
      <c r="A9827" s="26" t="s">
        <v>4577</v>
      </c>
      <c r="B9827" s="26" t="s">
        <v>4578</v>
      </c>
      <c r="C9827" s="26">
        <v>38817188</v>
      </c>
      <c r="D9827" s="26" t="s">
        <v>24</v>
      </c>
      <c r="E9827" s="26" t="s">
        <v>40867</v>
      </c>
      <c r="F9827" s="26" t="s">
        <v>40868</v>
      </c>
      <c r="G9827" s="26" t="s">
        <v>9586</v>
      </c>
      <c r="H9827" s="26" t="s">
        <v>670</v>
      </c>
      <c r="I9827" s="26" t="s">
        <v>22878</v>
      </c>
      <c r="J9827" s="26" t="s">
        <v>40869</v>
      </c>
      <c r="K9827" s="26" t="s">
        <v>9582</v>
      </c>
      <c r="L9827" s="26" t="s">
        <v>40870</v>
      </c>
      <c r="M9827" s="26">
        <v>380525436117</v>
      </c>
      <c r="N9827" s="26">
        <v>3521186001</v>
      </c>
    </row>
    <row r="9828" spans="1:14">
      <c r="A9828" s="26" t="s">
        <v>3411</v>
      </c>
      <c r="B9828" s="26" t="s">
        <v>3412</v>
      </c>
      <c r="C9828" s="26">
        <v>38456539</v>
      </c>
      <c r="D9828" s="26" t="s">
        <v>24</v>
      </c>
      <c r="E9828" s="26" t="s">
        <v>40871</v>
      </c>
      <c r="F9828" s="26" t="s">
        <v>40872</v>
      </c>
      <c r="G9828" s="26" t="s">
        <v>9586</v>
      </c>
      <c r="H9828" s="26" t="s">
        <v>392</v>
      </c>
      <c r="I9828" s="26" t="s">
        <v>9857</v>
      </c>
      <c r="J9828" s="26" t="s">
        <v>40873</v>
      </c>
      <c r="K9828" s="26" t="s">
        <v>9582</v>
      </c>
      <c r="L9828" s="26" t="s">
        <v>40874</v>
      </c>
      <c r="M9828" s="26">
        <v>380979094118</v>
      </c>
      <c r="N9828" s="26">
        <v>2121985601</v>
      </c>
    </row>
    <row r="9829" spans="1:14">
      <c r="A9829" s="26" t="s">
        <v>1618</v>
      </c>
      <c r="B9829" s="26" t="s">
        <v>1619</v>
      </c>
      <c r="C9829" s="26">
        <v>36834023</v>
      </c>
      <c r="D9829" s="26" t="s">
        <v>24</v>
      </c>
      <c r="E9829" s="26" t="s">
        <v>40875</v>
      </c>
      <c r="F9829" s="26" t="s">
        <v>40876</v>
      </c>
      <c r="G9829" s="26" t="s">
        <v>9586</v>
      </c>
      <c r="H9829" s="26" t="s">
        <v>27</v>
      </c>
      <c r="I9829" s="26" t="s">
        <v>14386</v>
      </c>
      <c r="J9829" s="26" t="s">
        <v>40877</v>
      </c>
      <c r="K9829" s="26" t="s">
        <v>9582</v>
      </c>
      <c r="L9829" s="26" t="s">
        <v>40878</v>
      </c>
      <c r="M9829" s="26">
        <v>380964987918</v>
      </c>
      <c r="N9829" s="26">
        <v>520485803</v>
      </c>
    </row>
    <row r="9830" spans="1:14">
      <c r="A9830" s="26" t="s">
        <v>3798</v>
      </c>
      <c r="B9830" s="26" t="s">
        <v>3799</v>
      </c>
      <c r="C9830" s="26" t="s">
        <v>1604</v>
      </c>
      <c r="D9830" s="26" t="s">
        <v>24</v>
      </c>
      <c r="E9830" s="26" t="s">
        <v>40879</v>
      </c>
      <c r="F9830" s="26" t="s">
        <v>40880</v>
      </c>
      <c r="G9830" s="26" t="s">
        <v>9586</v>
      </c>
      <c r="H9830" s="26" t="s">
        <v>468</v>
      </c>
      <c r="I9830" s="26" t="s">
        <v>32568</v>
      </c>
      <c r="J9830" s="26" t="s">
        <v>3794</v>
      </c>
      <c r="K9830" s="26" t="s">
        <v>9597</v>
      </c>
      <c r="L9830" s="26" t="s">
        <v>40881</v>
      </c>
      <c r="M9830" s="26">
        <v>380663880399</v>
      </c>
      <c r="N9830" s="26">
        <v>2322410100</v>
      </c>
    </row>
    <row r="9831" spans="1:14">
      <c r="A9831" s="26" t="s">
        <v>6518</v>
      </c>
      <c r="B9831" s="26" t="s">
        <v>6519</v>
      </c>
      <c r="C9831" s="26">
        <v>38534606</v>
      </c>
      <c r="D9831" s="26" t="s">
        <v>24</v>
      </c>
      <c r="E9831" s="26" t="s">
        <v>40882</v>
      </c>
      <c r="F9831" s="26" t="s">
        <v>40883</v>
      </c>
      <c r="G9831" s="26" t="s">
        <v>9579</v>
      </c>
      <c r="H9831" s="26" t="s">
        <v>885</v>
      </c>
      <c r="J9831" s="26" t="s">
        <v>23418</v>
      </c>
      <c r="K9831" s="26" t="s">
        <v>9582</v>
      </c>
      <c r="L9831" s="26" t="s">
        <v>40884</v>
      </c>
      <c r="M9831" s="26">
        <v>761931734206</v>
      </c>
      <c r="N9831" s="26">
        <v>2323681305</v>
      </c>
    </row>
    <row r="9832" spans="1:14">
      <c r="A9832" s="26" t="s">
        <v>3143</v>
      </c>
      <c r="B9832" s="26" t="s">
        <v>3144</v>
      </c>
      <c r="C9832" s="26">
        <v>1991441</v>
      </c>
      <c r="D9832" s="26" t="s">
        <v>780</v>
      </c>
      <c r="E9832" s="26" t="s">
        <v>40885</v>
      </c>
      <c r="F9832" s="26" t="s">
        <v>40886</v>
      </c>
      <c r="G9832" s="26" t="s">
        <v>9601</v>
      </c>
      <c r="H9832" s="26" t="s">
        <v>375</v>
      </c>
      <c r="J9832" s="26" t="s">
        <v>380</v>
      </c>
      <c r="K9832" s="26" t="s">
        <v>9597</v>
      </c>
      <c r="L9832" s="26" t="s">
        <v>40887</v>
      </c>
      <c r="M9832" s="26">
        <v>761399692405</v>
      </c>
      <c r="N9832" s="26">
        <v>1810100000</v>
      </c>
    </row>
    <row r="9833" spans="1:14">
      <c r="A9833" s="26" t="s">
        <v>8906</v>
      </c>
      <c r="B9833" s="26" t="s">
        <v>8907</v>
      </c>
      <c r="C9833" s="26">
        <v>41837052</v>
      </c>
      <c r="D9833" s="26" t="s">
        <v>24</v>
      </c>
      <c r="E9833" s="26" t="s">
        <v>40888</v>
      </c>
      <c r="F9833" s="26" t="s">
        <v>40889</v>
      </c>
      <c r="G9833" s="26" t="s">
        <v>9586</v>
      </c>
      <c r="H9833" s="26" t="s">
        <v>1401</v>
      </c>
      <c r="I9833" s="26" t="s">
        <v>9936</v>
      </c>
      <c r="J9833" s="26" t="s">
        <v>8908</v>
      </c>
      <c r="K9833" s="26" t="s">
        <v>9582</v>
      </c>
      <c r="L9833" s="26" t="s">
        <v>40890</v>
      </c>
      <c r="M9833" s="26">
        <v>380968385044</v>
      </c>
      <c r="N9833" s="26">
        <v>5322680403</v>
      </c>
    </row>
    <row r="9834" spans="1:14">
      <c r="A9834" s="26" t="s">
        <v>6884</v>
      </c>
      <c r="B9834" s="26" t="s">
        <v>6885</v>
      </c>
      <c r="C9834" s="26">
        <v>38525759</v>
      </c>
      <c r="D9834" s="26" t="s">
        <v>24</v>
      </c>
      <c r="E9834" s="26" t="s">
        <v>40891</v>
      </c>
      <c r="F9834" s="26" t="s">
        <v>40892</v>
      </c>
      <c r="G9834" s="26" t="s">
        <v>9586</v>
      </c>
      <c r="H9834" s="26" t="s">
        <v>949</v>
      </c>
      <c r="I9834" s="26" t="s">
        <v>14376</v>
      </c>
      <c r="J9834" s="26" t="s">
        <v>40893</v>
      </c>
      <c r="K9834" s="26" t="s">
        <v>9582</v>
      </c>
      <c r="L9834" s="26" t="s">
        <v>40894</v>
      </c>
      <c r="M9834" s="26">
        <v>380532559316</v>
      </c>
      <c r="N9834" s="26">
        <v>5324085701</v>
      </c>
    </row>
    <row r="9835" spans="1:14">
      <c r="A9835" s="26" t="s">
        <v>6137</v>
      </c>
      <c r="B9835" s="26" t="s">
        <v>6138</v>
      </c>
      <c r="C9835" s="26">
        <v>42368260</v>
      </c>
      <c r="D9835" s="26" t="s">
        <v>24</v>
      </c>
      <c r="E9835" s="26" t="s">
        <v>40895</v>
      </c>
      <c r="F9835" s="26" t="s">
        <v>40896</v>
      </c>
      <c r="G9835" s="26" t="s">
        <v>9586</v>
      </c>
      <c r="H9835" s="26" t="s">
        <v>885</v>
      </c>
      <c r="J9835" s="26" t="s">
        <v>894</v>
      </c>
      <c r="K9835" s="26" t="s">
        <v>9597</v>
      </c>
      <c r="L9835" s="26" t="s">
        <v>40897</v>
      </c>
      <c r="M9835" s="26">
        <v>380484962882</v>
      </c>
      <c r="N9835" s="26">
        <v>5110300000</v>
      </c>
    </row>
    <row r="9836" spans="1:14">
      <c r="A9836" s="26" t="s">
        <v>5952</v>
      </c>
      <c r="B9836" s="26" t="s">
        <v>5953</v>
      </c>
      <c r="C9836" s="26">
        <v>1998472</v>
      </c>
      <c r="D9836" s="26" t="s">
        <v>780</v>
      </c>
      <c r="E9836" s="26" t="s">
        <v>40898</v>
      </c>
      <c r="F9836" s="26" t="s">
        <v>40899</v>
      </c>
      <c r="G9836" s="26" t="s">
        <v>9601</v>
      </c>
      <c r="H9836" s="26" t="s">
        <v>835</v>
      </c>
      <c r="I9836" s="26" t="s">
        <v>40900</v>
      </c>
      <c r="J9836" s="26" t="s">
        <v>5954</v>
      </c>
      <c r="K9836" s="26" t="s">
        <v>9606</v>
      </c>
      <c r="L9836" s="26" t="s">
        <v>40901</v>
      </c>
      <c r="M9836" s="26">
        <v>380515991446</v>
      </c>
      <c r="N9836" s="26">
        <v>4823055100</v>
      </c>
    </row>
    <row r="9837" spans="1:14">
      <c r="A9837" s="26" t="s">
        <v>8912</v>
      </c>
      <c r="B9837" s="26" t="s">
        <v>8913</v>
      </c>
      <c r="C9837" s="26">
        <v>40671591</v>
      </c>
      <c r="D9837" s="26" t="s">
        <v>24</v>
      </c>
      <c r="E9837" s="26" t="s">
        <v>40902</v>
      </c>
      <c r="F9837" s="26" t="s">
        <v>40903</v>
      </c>
      <c r="G9837" s="26" t="s">
        <v>9579</v>
      </c>
      <c r="H9837" s="26" t="s">
        <v>1401</v>
      </c>
      <c r="I9837" s="26" t="s">
        <v>12475</v>
      </c>
      <c r="J9837" s="26" t="s">
        <v>40904</v>
      </c>
      <c r="K9837" s="26" t="s">
        <v>9582</v>
      </c>
      <c r="L9837" s="26" t="s">
        <v>40905</v>
      </c>
      <c r="M9837" s="26">
        <v>380964979580</v>
      </c>
      <c r="N9837" s="26">
        <v>7122283702</v>
      </c>
    </row>
    <row r="9838" spans="1:14">
      <c r="A9838" s="26" t="s">
        <v>7452</v>
      </c>
      <c r="B9838" s="26" t="s">
        <v>7453</v>
      </c>
      <c r="C9838" s="26">
        <v>3083133</v>
      </c>
      <c r="D9838" s="26" t="s">
        <v>24</v>
      </c>
      <c r="E9838" s="26" t="s">
        <v>40906</v>
      </c>
      <c r="F9838" s="26" t="s">
        <v>17568</v>
      </c>
      <c r="G9838" s="26" t="s">
        <v>9586</v>
      </c>
      <c r="H9838" s="26" t="s">
        <v>1025</v>
      </c>
      <c r="J9838" s="26" t="s">
        <v>1065</v>
      </c>
      <c r="K9838" s="26" t="s">
        <v>9597</v>
      </c>
      <c r="L9838" s="26" t="s">
        <v>11605</v>
      </c>
      <c r="M9838" s="26">
        <v>761047362291</v>
      </c>
      <c r="N9838" s="26">
        <v>5910100000</v>
      </c>
    </row>
    <row r="9839" spans="1:14">
      <c r="A9839" s="26" t="s">
        <v>2960</v>
      </c>
      <c r="B9839" s="26" t="s">
        <v>2961</v>
      </c>
      <c r="C9839" s="26">
        <v>37691796</v>
      </c>
      <c r="D9839" s="26" t="s">
        <v>24</v>
      </c>
      <c r="E9839" s="26" t="s">
        <v>40907</v>
      </c>
      <c r="F9839" s="26" t="s">
        <v>10430</v>
      </c>
      <c r="G9839" s="26" t="s">
        <v>9579</v>
      </c>
      <c r="H9839" s="26" t="s">
        <v>258</v>
      </c>
      <c r="I9839" s="26" t="s">
        <v>16316</v>
      </c>
      <c r="J9839" s="26" t="s">
        <v>1218</v>
      </c>
      <c r="K9839" s="26" t="s">
        <v>9582</v>
      </c>
      <c r="L9839" s="26" t="s">
        <v>40908</v>
      </c>
      <c r="M9839" s="26">
        <v>380624620572</v>
      </c>
      <c r="N9839" s="26">
        <v>120455604</v>
      </c>
    </row>
    <row r="9840" spans="1:14">
      <c r="A9840" s="26" t="s">
        <v>5319</v>
      </c>
      <c r="B9840" s="26" t="s">
        <v>5314</v>
      </c>
      <c r="C9840" s="26">
        <v>20763289</v>
      </c>
      <c r="D9840" s="26" t="s">
        <v>780</v>
      </c>
      <c r="E9840" s="26" t="s">
        <v>40909</v>
      </c>
      <c r="F9840" s="26" t="s">
        <v>13210</v>
      </c>
      <c r="G9840" s="26" t="s">
        <v>9601</v>
      </c>
      <c r="H9840" s="26" t="s">
        <v>735</v>
      </c>
      <c r="I9840" s="26" t="s">
        <v>9623</v>
      </c>
      <c r="J9840" s="26" t="s">
        <v>5317</v>
      </c>
      <c r="K9840" s="26" t="s">
        <v>9597</v>
      </c>
      <c r="L9840" s="26" t="s">
        <v>40910</v>
      </c>
      <c r="M9840" s="26">
        <v>760651280942</v>
      </c>
      <c r="N9840" s="26">
        <v>4625810500</v>
      </c>
    </row>
    <row r="9841" spans="1:14">
      <c r="A9841" s="26" t="s">
        <v>6476</v>
      </c>
      <c r="B9841" s="26" t="s">
        <v>6477</v>
      </c>
      <c r="C9841" s="26">
        <v>37565151</v>
      </c>
      <c r="D9841" s="26" t="s">
        <v>24</v>
      </c>
      <c r="E9841" s="26" t="s">
        <v>40911</v>
      </c>
      <c r="F9841" s="26" t="s">
        <v>40912</v>
      </c>
      <c r="G9841" s="26" t="s">
        <v>9586</v>
      </c>
      <c r="H9841" s="26" t="s">
        <v>885</v>
      </c>
      <c r="I9841" s="26" t="s">
        <v>17959</v>
      </c>
      <c r="J9841" s="26" t="s">
        <v>40913</v>
      </c>
      <c r="K9841" s="26" t="s">
        <v>9582</v>
      </c>
      <c r="L9841" s="26" t="s">
        <v>40914</v>
      </c>
      <c r="M9841" s="26">
        <v>380484033338</v>
      </c>
      <c r="N9841" s="26">
        <v>5124181201</v>
      </c>
    </row>
    <row r="9842" spans="1:14">
      <c r="A9842" s="26" t="s">
        <v>9128</v>
      </c>
      <c r="B9842" s="26" t="s">
        <v>9129</v>
      </c>
      <c r="C9842" s="26">
        <v>36749200</v>
      </c>
      <c r="D9842" s="26" t="s">
        <v>24</v>
      </c>
      <c r="E9842" s="26" t="s">
        <v>40915</v>
      </c>
      <c r="F9842" s="26" t="s">
        <v>40916</v>
      </c>
      <c r="G9842" s="26" t="s">
        <v>9591</v>
      </c>
      <c r="H9842" s="26" t="s">
        <v>1490</v>
      </c>
      <c r="I9842" s="26" t="s">
        <v>12535</v>
      </c>
      <c r="J9842" s="26" t="s">
        <v>40917</v>
      </c>
      <c r="K9842" s="26" t="s">
        <v>9582</v>
      </c>
      <c r="L9842" s="26" t="s">
        <v>40918</v>
      </c>
      <c r="M9842" s="26">
        <v>380976812281</v>
      </c>
      <c r="N9842" s="26">
        <v>7320784004</v>
      </c>
    </row>
    <row r="9843" spans="1:14">
      <c r="A9843" s="26" t="s">
        <v>2802</v>
      </c>
      <c r="B9843" s="26" t="s">
        <v>2803</v>
      </c>
      <c r="C9843" s="26">
        <v>37339271</v>
      </c>
      <c r="D9843" s="26" t="s">
        <v>24</v>
      </c>
      <c r="E9843" s="26" t="s">
        <v>40919</v>
      </c>
      <c r="F9843" s="26" t="s">
        <v>40920</v>
      </c>
      <c r="G9843" s="26" t="s">
        <v>9579</v>
      </c>
      <c r="H9843" s="26" t="s">
        <v>258</v>
      </c>
      <c r="I9843" s="26" t="s">
        <v>9747</v>
      </c>
      <c r="J9843" s="26" t="s">
        <v>40921</v>
      </c>
      <c r="K9843" s="26" t="s">
        <v>9582</v>
      </c>
      <c r="L9843" s="26" t="s">
        <v>40922</v>
      </c>
      <c r="M9843" s="26">
        <v>380993352362</v>
      </c>
      <c r="N9843" s="26">
        <v>1422782801</v>
      </c>
    </row>
    <row r="9844" spans="1:14">
      <c r="A9844" s="26" t="s">
        <v>8681</v>
      </c>
      <c r="B9844" s="26" t="s">
        <v>8682</v>
      </c>
      <c r="C9844" s="26">
        <v>38402043</v>
      </c>
      <c r="D9844" s="26" t="s">
        <v>24</v>
      </c>
      <c r="E9844" s="26" t="s">
        <v>40923</v>
      </c>
      <c r="F9844" s="26" t="s">
        <v>33239</v>
      </c>
      <c r="G9844" s="26" t="s">
        <v>9586</v>
      </c>
      <c r="H9844" s="26" t="s">
        <v>1308</v>
      </c>
      <c r="J9844" s="26" t="s">
        <v>8818</v>
      </c>
      <c r="K9844" s="26" t="s">
        <v>9597</v>
      </c>
      <c r="L9844" s="26" t="s">
        <v>40924</v>
      </c>
      <c r="M9844" s="26">
        <v>761907261066</v>
      </c>
      <c r="N9844" s="26">
        <v>6810700000</v>
      </c>
    </row>
    <row r="9845" spans="1:14">
      <c r="A9845" s="26" t="s">
        <v>6758</v>
      </c>
      <c r="B9845" s="26" t="s">
        <v>6759</v>
      </c>
      <c r="C9845" s="26">
        <v>38345331</v>
      </c>
      <c r="D9845" s="26" t="s">
        <v>24</v>
      </c>
      <c r="E9845" s="26" t="s">
        <v>40925</v>
      </c>
      <c r="F9845" s="26" t="s">
        <v>40926</v>
      </c>
      <c r="G9845" s="26" t="s">
        <v>9579</v>
      </c>
      <c r="H9845" s="26" t="s">
        <v>949</v>
      </c>
      <c r="I9845" s="26" t="s">
        <v>13966</v>
      </c>
      <c r="J9845" s="26" t="s">
        <v>40927</v>
      </c>
      <c r="K9845" s="26" t="s">
        <v>9582</v>
      </c>
      <c r="L9845" s="26" t="s">
        <v>40928</v>
      </c>
      <c r="M9845" s="26">
        <v>380535796634</v>
      </c>
      <c r="N9845" s="26">
        <v>5323683801</v>
      </c>
    </row>
    <row r="9846" spans="1:14">
      <c r="A9846" s="26" t="s">
        <v>2335</v>
      </c>
      <c r="B9846" s="26" t="s">
        <v>2336</v>
      </c>
      <c r="C9846" s="26">
        <v>37899708</v>
      </c>
      <c r="D9846" s="26" t="s">
        <v>24</v>
      </c>
      <c r="E9846" s="26" t="s">
        <v>40929</v>
      </c>
      <c r="F9846" s="26" t="s">
        <v>16478</v>
      </c>
      <c r="G9846" s="26" t="s">
        <v>9586</v>
      </c>
      <c r="H9846" s="26" t="s">
        <v>133</v>
      </c>
      <c r="J9846" s="26" t="s">
        <v>146</v>
      </c>
      <c r="K9846" s="26" t="s">
        <v>9597</v>
      </c>
      <c r="L9846" s="26" t="s">
        <v>13181</v>
      </c>
      <c r="M9846" s="26">
        <v>380667001469</v>
      </c>
      <c r="N9846" s="26">
        <v>1210100000</v>
      </c>
    </row>
    <row r="9847" spans="1:14">
      <c r="A9847" s="26" t="s">
        <v>3527</v>
      </c>
      <c r="B9847" s="26" t="s">
        <v>3528</v>
      </c>
      <c r="C9847" s="26">
        <v>42523883</v>
      </c>
      <c r="D9847" s="26" t="s">
        <v>24</v>
      </c>
      <c r="E9847" s="26" t="s">
        <v>40930</v>
      </c>
      <c r="F9847" s="26" t="s">
        <v>40931</v>
      </c>
      <c r="G9847" s="26" t="s">
        <v>9586</v>
      </c>
      <c r="H9847" s="26" t="s">
        <v>392</v>
      </c>
      <c r="J9847" s="26" t="s">
        <v>458</v>
      </c>
      <c r="K9847" s="26" t="s">
        <v>9597</v>
      </c>
      <c r="L9847" s="26" t="s">
        <v>40932</v>
      </c>
      <c r="M9847" s="26">
        <v>380509113300</v>
      </c>
      <c r="N9847" s="26">
        <v>2110100000</v>
      </c>
    </row>
    <row r="9848" spans="1:14">
      <c r="A9848" s="26" t="s">
        <v>8891</v>
      </c>
      <c r="B9848" s="26" t="s">
        <v>8892</v>
      </c>
      <c r="C9848" s="26">
        <v>38950515</v>
      </c>
      <c r="D9848" s="26" t="s">
        <v>24</v>
      </c>
      <c r="E9848" s="26" t="s">
        <v>40933</v>
      </c>
      <c r="F9848" s="26" t="s">
        <v>40934</v>
      </c>
      <c r="G9848" s="26" t="s">
        <v>9586</v>
      </c>
      <c r="H9848" s="26" t="s">
        <v>1401</v>
      </c>
      <c r="J9848" s="26" t="s">
        <v>40935</v>
      </c>
      <c r="K9848" s="26" t="s">
        <v>9582</v>
      </c>
      <c r="L9848" s="26" t="s">
        <v>40936</v>
      </c>
      <c r="M9848" s="26">
        <v>761957997568</v>
      </c>
      <c r="N9848" s="26">
        <v>522280207</v>
      </c>
    </row>
    <row r="9849" spans="1:14">
      <c r="A9849" s="26" t="s">
        <v>5994</v>
      </c>
      <c r="B9849" s="26" t="s">
        <v>5995</v>
      </c>
      <c r="C9849" s="26">
        <v>31822150</v>
      </c>
      <c r="D9849" s="26" t="s">
        <v>1701</v>
      </c>
      <c r="E9849" s="26" t="s">
        <v>40937</v>
      </c>
      <c r="F9849" s="26" t="s">
        <v>40938</v>
      </c>
      <c r="G9849" s="26" t="s">
        <v>9601</v>
      </c>
      <c r="H9849" s="26" t="s">
        <v>835</v>
      </c>
      <c r="J9849" s="26" t="s">
        <v>12630</v>
      </c>
      <c r="K9849" s="26" t="s">
        <v>9582</v>
      </c>
      <c r="L9849" s="26" t="s">
        <v>40939</v>
      </c>
      <c r="M9849" s="26">
        <v>380516144610</v>
      </c>
      <c r="N9849" s="26">
        <v>120455606</v>
      </c>
    </row>
    <row r="9850" spans="1:14">
      <c r="A9850" s="26" t="s">
        <v>9342</v>
      </c>
      <c r="B9850" s="26" t="s">
        <v>9343</v>
      </c>
      <c r="C9850" s="26">
        <v>2006343</v>
      </c>
      <c r="D9850" s="26" t="s">
        <v>780</v>
      </c>
      <c r="E9850" s="26" t="s">
        <v>40940</v>
      </c>
      <c r="F9850" s="26" t="s">
        <v>40941</v>
      </c>
      <c r="G9850" s="26" t="s">
        <v>9601</v>
      </c>
      <c r="H9850" s="26" t="s">
        <v>1573</v>
      </c>
      <c r="I9850" s="26" t="s">
        <v>12621</v>
      </c>
      <c r="J9850" s="26" t="s">
        <v>9344</v>
      </c>
      <c r="K9850" s="26" t="s">
        <v>9597</v>
      </c>
      <c r="L9850" s="26" t="s">
        <v>40942</v>
      </c>
      <c r="M9850" s="26">
        <v>380464421651</v>
      </c>
      <c r="N9850" s="26">
        <v>7423010100</v>
      </c>
    </row>
    <row r="9851" spans="1:14">
      <c r="A9851" s="26" t="s">
        <v>1958</v>
      </c>
      <c r="B9851" s="26" t="s">
        <v>1959</v>
      </c>
      <c r="C9851" s="26">
        <v>42631325</v>
      </c>
      <c r="D9851" s="26" t="s">
        <v>780</v>
      </c>
      <c r="E9851" s="26" t="s">
        <v>40943</v>
      </c>
      <c r="F9851" s="26" t="s">
        <v>40944</v>
      </c>
      <c r="G9851" s="26" t="s">
        <v>9601</v>
      </c>
      <c r="H9851" s="26" t="s">
        <v>103</v>
      </c>
      <c r="I9851" s="26" t="s">
        <v>104</v>
      </c>
      <c r="J9851" s="26" t="s">
        <v>17747</v>
      </c>
      <c r="K9851" s="26" t="s">
        <v>9597</v>
      </c>
      <c r="L9851" s="26" t="s">
        <v>40945</v>
      </c>
      <c r="M9851" s="26">
        <v>380334293360</v>
      </c>
      <c r="N9851" s="26">
        <v>720510400</v>
      </c>
    </row>
    <row r="9852" spans="1:14">
      <c r="A9852" s="26" t="s">
        <v>6822</v>
      </c>
      <c r="B9852" s="26" t="s">
        <v>6823</v>
      </c>
      <c r="C9852" s="26">
        <v>38503012</v>
      </c>
      <c r="D9852" s="26" t="s">
        <v>1701</v>
      </c>
      <c r="E9852" s="26" t="s">
        <v>40946</v>
      </c>
      <c r="F9852" s="26" t="s">
        <v>40947</v>
      </c>
      <c r="G9852" s="26" t="s">
        <v>9601</v>
      </c>
      <c r="H9852" s="26" t="s">
        <v>949</v>
      </c>
      <c r="I9852" s="26" t="s">
        <v>10244</v>
      </c>
      <c r="J9852" s="26" t="s">
        <v>6662</v>
      </c>
      <c r="K9852" s="26" t="s">
        <v>9606</v>
      </c>
      <c r="L9852" s="26" t="s">
        <v>40948</v>
      </c>
      <c r="M9852" s="26">
        <v>380503097180</v>
      </c>
      <c r="N9852" s="26">
        <v>5322255100</v>
      </c>
    </row>
    <row r="9853" spans="1:14">
      <c r="A9853" s="26" t="s">
        <v>1935</v>
      </c>
      <c r="B9853" s="26" t="s">
        <v>1936</v>
      </c>
      <c r="C9853" s="26">
        <v>37647637</v>
      </c>
      <c r="D9853" s="26" t="s">
        <v>24</v>
      </c>
      <c r="E9853" s="26" t="s">
        <v>40949</v>
      </c>
      <c r="F9853" s="26" t="s">
        <v>40950</v>
      </c>
      <c r="G9853" s="26" t="s">
        <v>9586</v>
      </c>
      <c r="H9853" s="26" t="s">
        <v>27</v>
      </c>
      <c r="I9853" s="26" t="s">
        <v>11276</v>
      </c>
      <c r="J9853" s="26" t="s">
        <v>1934</v>
      </c>
      <c r="K9853" s="26" t="s">
        <v>9606</v>
      </c>
      <c r="L9853" s="26" t="s">
        <v>40951</v>
      </c>
      <c r="M9853" s="26">
        <v>761413715712</v>
      </c>
      <c r="N9853" s="26">
        <v>525055100</v>
      </c>
    </row>
    <row r="9854" spans="1:14">
      <c r="A9854" s="26" t="s">
        <v>8008</v>
      </c>
      <c r="B9854" s="26" t="s">
        <v>8009</v>
      </c>
      <c r="C9854" s="26">
        <v>38892286</v>
      </c>
      <c r="D9854" s="26" t="s">
        <v>24</v>
      </c>
      <c r="E9854" s="26" t="s">
        <v>40952</v>
      </c>
      <c r="F9854" s="26" t="s">
        <v>40953</v>
      </c>
      <c r="G9854" s="26" t="s">
        <v>9586</v>
      </c>
      <c r="H9854" s="26" t="s">
        <v>1122</v>
      </c>
      <c r="I9854" s="26" t="s">
        <v>1230</v>
      </c>
      <c r="J9854" s="26" t="s">
        <v>28992</v>
      </c>
      <c r="K9854" s="26" t="s">
        <v>9582</v>
      </c>
      <c r="L9854" s="26" t="s">
        <v>40954</v>
      </c>
      <c r="M9854" s="26">
        <v>380507087398</v>
      </c>
      <c r="N9854" s="26">
        <v>5324884206</v>
      </c>
    </row>
    <row r="9855" spans="1:14">
      <c r="A9855" s="26" t="s">
        <v>3268</v>
      </c>
      <c r="B9855" s="26" t="s">
        <v>3269</v>
      </c>
      <c r="C9855" s="26">
        <v>1991932</v>
      </c>
      <c r="D9855" s="26" t="s">
        <v>780</v>
      </c>
      <c r="E9855" s="26" t="s">
        <v>40955</v>
      </c>
      <c r="F9855" s="26" t="s">
        <v>40956</v>
      </c>
      <c r="G9855" s="26" t="s">
        <v>9601</v>
      </c>
      <c r="H9855" s="26" t="s">
        <v>375</v>
      </c>
      <c r="I9855" s="26" t="s">
        <v>16134</v>
      </c>
      <c r="J9855" s="26" t="s">
        <v>3270</v>
      </c>
      <c r="K9855" s="26" t="s">
        <v>9606</v>
      </c>
      <c r="L9855" s="26" t="s">
        <v>40957</v>
      </c>
      <c r="M9855" s="26">
        <v>380413831593</v>
      </c>
      <c r="N9855" s="26">
        <v>725585601</v>
      </c>
    </row>
    <row r="9856" spans="1:14">
      <c r="A9856" s="26" t="s">
        <v>7585</v>
      </c>
      <c r="B9856" s="26" t="s">
        <v>7586</v>
      </c>
      <c r="C9856" s="26">
        <v>42050407</v>
      </c>
      <c r="D9856" s="26" t="s">
        <v>24</v>
      </c>
      <c r="E9856" s="26" t="s">
        <v>40958</v>
      </c>
      <c r="F9856" s="26" t="s">
        <v>40959</v>
      </c>
      <c r="G9856" s="26" t="s">
        <v>9579</v>
      </c>
      <c r="H9856" s="26" t="s">
        <v>1088</v>
      </c>
      <c r="I9856" s="26" t="s">
        <v>10069</v>
      </c>
      <c r="J9856" s="26" t="s">
        <v>40960</v>
      </c>
      <c r="K9856" s="26" t="s">
        <v>9582</v>
      </c>
      <c r="L9856" s="26" t="s">
        <v>40961</v>
      </c>
      <c r="M9856" s="26">
        <v>380352493272</v>
      </c>
      <c r="N9856" s="26">
        <v>6125281715</v>
      </c>
    </row>
    <row r="9857" spans="1:14">
      <c r="A9857" s="26" t="s">
        <v>8867</v>
      </c>
      <c r="B9857" s="26" t="s">
        <v>8868</v>
      </c>
      <c r="C9857" s="26">
        <v>2005384</v>
      </c>
      <c r="D9857" s="26" t="s">
        <v>780</v>
      </c>
      <c r="E9857" s="26" t="s">
        <v>40962</v>
      </c>
      <c r="F9857" s="26" t="s">
        <v>40963</v>
      </c>
      <c r="G9857" s="26" t="s">
        <v>9601</v>
      </c>
      <c r="H9857" s="26" t="s">
        <v>1401</v>
      </c>
      <c r="I9857" s="26" t="s">
        <v>17783</v>
      </c>
      <c r="J9857" s="26" t="s">
        <v>1418</v>
      </c>
      <c r="K9857" s="26" t="s">
        <v>9597</v>
      </c>
      <c r="L9857" s="26" t="s">
        <v>24332</v>
      </c>
      <c r="M9857" s="26">
        <v>380474021702</v>
      </c>
      <c r="N9857" s="26">
        <v>3510390401</v>
      </c>
    </row>
    <row r="9858" spans="1:14">
      <c r="A9858" s="26" t="s">
        <v>7884</v>
      </c>
      <c r="B9858" s="26" t="s">
        <v>7885</v>
      </c>
      <c r="C9858" s="26">
        <v>38580081</v>
      </c>
      <c r="D9858" s="26" t="s">
        <v>24</v>
      </c>
      <c r="E9858" s="26" t="s">
        <v>40964</v>
      </c>
      <c r="F9858" s="26" t="s">
        <v>40965</v>
      </c>
      <c r="G9858" s="26" t="s">
        <v>9586</v>
      </c>
      <c r="H9858" s="26" t="s">
        <v>1122</v>
      </c>
      <c r="I9858" s="26" t="s">
        <v>28304</v>
      </c>
      <c r="J9858" s="26" t="s">
        <v>40966</v>
      </c>
      <c r="K9858" s="26" t="s">
        <v>9906</v>
      </c>
      <c r="L9858" s="26" t="s">
        <v>40967</v>
      </c>
      <c r="M9858" s="26">
        <v>380575252667</v>
      </c>
      <c r="N9858" s="26">
        <v>6321485301</v>
      </c>
    </row>
    <row r="9859" spans="1:14">
      <c r="A9859" s="26" t="s">
        <v>6311</v>
      </c>
      <c r="B9859" s="26" t="s">
        <v>6312</v>
      </c>
      <c r="C9859" s="26">
        <v>1998986</v>
      </c>
      <c r="D9859" s="26" t="s">
        <v>780</v>
      </c>
      <c r="E9859" s="26" t="s">
        <v>40968</v>
      </c>
      <c r="F9859" s="26" t="s">
        <v>40969</v>
      </c>
      <c r="G9859" s="26" t="s">
        <v>9601</v>
      </c>
      <c r="H9859" s="26" t="s">
        <v>885</v>
      </c>
      <c r="J9859" s="26" t="s">
        <v>910</v>
      </c>
      <c r="K9859" s="26" t="s">
        <v>9597</v>
      </c>
      <c r="L9859" s="26" t="s">
        <v>40970</v>
      </c>
      <c r="M9859" s="26">
        <v>380487486046</v>
      </c>
      <c r="N9859" s="26">
        <v>5110100000</v>
      </c>
    </row>
    <row r="9860" spans="1:14">
      <c r="A9860" s="26" t="s">
        <v>8193</v>
      </c>
      <c r="B9860" s="26" t="s">
        <v>8194</v>
      </c>
      <c r="C9860" s="26">
        <v>25180090</v>
      </c>
      <c r="D9860" s="26" t="s">
        <v>780</v>
      </c>
      <c r="E9860" s="26" t="s">
        <v>40971</v>
      </c>
      <c r="F9860" s="26" t="s">
        <v>19383</v>
      </c>
      <c r="G9860" s="26" t="s">
        <v>9601</v>
      </c>
      <c r="H9860" s="26" t="s">
        <v>1122</v>
      </c>
      <c r="J9860" s="26" t="s">
        <v>8039</v>
      </c>
      <c r="K9860" s="26" t="s">
        <v>9597</v>
      </c>
      <c r="L9860" s="26" t="s">
        <v>19384</v>
      </c>
      <c r="M9860" s="26">
        <v>380577250296</v>
      </c>
      <c r="N9860" s="26">
        <v>6310100000</v>
      </c>
    </row>
    <row r="9861" spans="1:14">
      <c r="A9861" s="26" t="s">
        <v>5382</v>
      </c>
      <c r="B9861" s="26" t="s">
        <v>5383</v>
      </c>
      <c r="C9861" s="26" t="s">
        <v>1604</v>
      </c>
      <c r="D9861" s="26" t="s">
        <v>24</v>
      </c>
      <c r="E9861" s="26" t="s">
        <v>40972</v>
      </c>
      <c r="F9861" s="26" t="s">
        <v>10194</v>
      </c>
      <c r="G9861" s="26" t="s">
        <v>9591</v>
      </c>
      <c r="H9861" s="26" t="s">
        <v>735</v>
      </c>
      <c r="J9861" s="26" t="s">
        <v>787</v>
      </c>
      <c r="K9861" s="26" t="s">
        <v>9597</v>
      </c>
      <c r="L9861" s="26" t="s">
        <v>40973</v>
      </c>
      <c r="M9861" s="26">
        <v>380630711515</v>
      </c>
      <c r="N9861" s="26">
        <v>4611200000</v>
      </c>
    </row>
    <row r="9862" spans="1:14">
      <c r="A9862" s="26" t="s">
        <v>4316</v>
      </c>
      <c r="B9862" s="26" t="s">
        <v>4317</v>
      </c>
      <c r="C9862" s="26">
        <v>38943382</v>
      </c>
      <c r="D9862" s="26" t="s">
        <v>24</v>
      </c>
      <c r="E9862" s="26" t="s">
        <v>40974</v>
      </c>
      <c r="F9862" s="26" t="s">
        <v>40975</v>
      </c>
      <c r="G9862" s="26" t="s">
        <v>9586</v>
      </c>
      <c r="H9862" s="26" t="s">
        <v>576</v>
      </c>
      <c r="I9862" s="26" t="s">
        <v>10292</v>
      </c>
      <c r="J9862" s="26" t="s">
        <v>33240</v>
      </c>
      <c r="K9862" s="26" t="s">
        <v>9582</v>
      </c>
      <c r="L9862" s="26" t="s">
        <v>40976</v>
      </c>
      <c r="M9862" s="26">
        <v>380459851243</v>
      </c>
      <c r="N9862" s="26">
        <v>3222484001</v>
      </c>
    </row>
    <row r="9863" spans="1:14">
      <c r="A9863" s="26" t="s">
        <v>7580</v>
      </c>
      <c r="B9863" s="26" t="s">
        <v>7581</v>
      </c>
      <c r="C9863" s="26">
        <v>38509208</v>
      </c>
      <c r="D9863" s="26" t="s">
        <v>24</v>
      </c>
      <c r="E9863" s="26" t="s">
        <v>40977</v>
      </c>
      <c r="F9863" s="26" t="s">
        <v>40978</v>
      </c>
      <c r="G9863" s="26" t="s">
        <v>9579</v>
      </c>
      <c r="H9863" s="26" t="s">
        <v>1088</v>
      </c>
      <c r="I9863" s="26" t="s">
        <v>9818</v>
      </c>
      <c r="J9863" s="26" t="s">
        <v>40979</v>
      </c>
      <c r="K9863" s="26" t="s">
        <v>9582</v>
      </c>
      <c r="L9863" s="26" t="s">
        <v>40980</v>
      </c>
      <c r="M9863" s="26">
        <v>380354442479</v>
      </c>
      <c r="N9863" s="26">
        <v>6121281001</v>
      </c>
    </row>
    <row r="9864" spans="1:14">
      <c r="A9864" s="26" t="s">
        <v>2212</v>
      </c>
      <c r="B9864" s="26" t="s">
        <v>2213</v>
      </c>
      <c r="C9864" s="26">
        <v>37834197</v>
      </c>
      <c r="D9864" s="26" t="s">
        <v>24</v>
      </c>
      <c r="E9864" s="26" t="s">
        <v>40981</v>
      </c>
      <c r="F9864" s="26" t="s">
        <v>40982</v>
      </c>
      <c r="G9864" s="26" t="s">
        <v>9586</v>
      </c>
      <c r="H9864" s="26" t="s">
        <v>133</v>
      </c>
      <c r="I9864" s="26" t="s">
        <v>16462</v>
      </c>
      <c r="J9864" s="26" t="s">
        <v>498</v>
      </c>
      <c r="K9864" s="26" t="s">
        <v>9582</v>
      </c>
      <c r="L9864" s="26" t="s">
        <v>40983</v>
      </c>
      <c r="M9864" s="26">
        <v>380569392317</v>
      </c>
      <c r="N9864" s="26">
        <v>123183401</v>
      </c>
    </row>
    <row r="9865" spans="1:14">
      <c r="A9865" s="26" t="s">
        <v>9399</v>
      </c>
      <c r="B9865" s="26" t="s">
        <v>9400</v>
      </c>
      <c r="C9865" s="26">
        <v>38955665</v>
      </c>
      <c r="D9865" s="26" t="s">
        <v>24</v>
      </c>
      <c r="E9865" s="26" t="s">
        <v>40984</v>
      </c>
      <c r="F9865" s="26" t="s">
        <v>40985</v>
      </c>
      <c r="G9865" s="26" t="s">
        <v>9579</v>
      </c>
      <c r="H9865" s="26" t="s">
        <v>1573</v>
      </c>
      <c r="I9865" s="26" t="s">
        <v>10158</v>
      </c>
      <c r="J9865" s="26" t="s">
        <v>40986</v>
      </c>
      <c r="K9865" s="26" t="s">
        <v>9582</v>
      </c>
      <c r="L9865" s="26" t="s">
        <v>40987</v>
      </c>
      <c r="M9865" s="26">
        <v>380462689327</v>
      </c>
      <c r="N9865" s="26">
        <v>7425588704</v>
      </c>
    </row>
    <row r="9866" spans="1:14">
      <c r="A9866" s="26" t="s">
        <v>4709</v>
      </c>
      <c r="B9866" s="26" t="s">
        <v>4710</v>
      </c>
      <c r="C9866" s="26">
        <v>1995077</v>
      </c>
      <c r="D9866" s="26" t="s">
        <v>780</v>
      </c>
      <c r="E9866" s="26" t="s">
        <v>40988</v>
      </c>
      <c r="F9866" s="26" t="s">
        <v>40989</v>
      </c>
      <c r="G9866" s="26" t="s">
        <v>9601</v>
      </c>
      <c r="H9866" s="26" t="s">
        <v>670</v>
      </c>
      <c r="J9866" s="26" t="s">
        <v>4702</v>
      </c>
      <c r="K9866" s="26" t="s">
        <v>9597</v>
      </c>
      <c r="L9866" s="26" t="s">
        <v>40990</v>
      </c>
      <c r="M9866" s="26">
        <v>380679593162</v>
      </c>
      <c r="N9866" s="26">
        <v>721484605</v>
      </c>
    </row>
    <row r="9867" spans="1:14">
      <c r="A9867" s="26" t="s">
        <v>4023</v>
      </c>
      <c r="B9867" s="26" t="s">
        <v>4024</v>
      </c>
      <c r="C9867" s="26" t="s">
        <v>1604</v>
      </c>
      <c r="D9867" s="26" t="s">
        <v>24</v>
      </c>
      <c r="E9867" s="26" t="s">
        <v>40991</v>
      </c>
      <c r="F9867" s="26" t="s">
        <v>40992</v>
      </c>
      <c r="G9867" s="26" t="s">
        <v>9586</v>
      </c>
      <c r="H9867" s="26" t="s">
        <v>506</v>
      </c>
      <c r="I9867" s="26" t="s">
        <v>10789</v>
      </c>
      <c r="J9867" s="26" t="s">
        <v>522</v>
      </c>
      <c r="K9867" s="26" t="s">
        <v>9597</v>
      </c>
      <c r="L9867" s="26" t="s">
        <v>27769</v>
      </c>
      <c r="M9867" s="26">
        <v>380967279379</v>
      </c>
      <c r="N9867" s="26">
        <v>724285503</v>
      </c>
    </row>
    <row r="9868" spans="1:14">
      <c r="A9868" s="26" t="s">
        <v>6122</v>
      </c>
      <c r="B9868" s="26" t="s">
        <v>6123</v>
      </c>
      <c r="C9868" s="26">
        <v>38822156</v>
      </c>
      <c r="D9868" s="26" t="s">
        <v>24</v>
      </c>
      <c r="E9868" s="26" t="s">
        <v>40993</v>
      </c>
      <c r="F9868" s="26" t="s">
        <v>40994</v>
      </c>
      <c r="G9868" s="26" t="s">
        <v>9591</v>
      </c>
      <c r="H9868" s="26" t="s">
        <v>885</v>
      </c>
      <c r="I9868" s="26" t="s">
        <v>10801</v>
      </c>
      <c r="J9868" s="26" t="s">
        <v>1222</v>
      </c>
      <c r="K9868" s="26" t="s">
        <v>9582</v>
      </c>
      <c r="L9868" s="26" t="s">
        <v>40995</v>
      </c>
      <c r="M9868" s="26">
        <v>380485692511</v>
      </c>
      <c r="N9868" s="26">
        <v>122785103</v>
      </c>
    </row>
    <row r="9869" spans="1:14">
      <c r="A9869" s="26" t="s">
        <v>2807</v>
      </c>
      <c r="B9869" s="26" t="s">
        <v>2808</v>
      </c>
      <c r="C9869" s="26">
        <v>37755220</v>
      </c>
      <c r="D9869" s="26" t="s">
        <v>24</v>
      </c>
      <c r="E9869" s="26" t="s">
        <v>40996</v>
      </c>
      <c r="F9869" s="26" t="s">
        <v>40997</v>
      </c>
      <c r="G9869" s="26" t="s">
        <v>9586</v>
      </c>
      <c r="H9869" s="26" t="s">
        <v>258</v>
      </c>
      <c r="J9869" s="26" t="s">
        <v>37381</v>
      </c>
      <c r="K9869" s="26" t="s">
        <v>9597</v>
      </c>
      <c r="L9869" s="26" t="s">
        <v>37382</v>
      </c>
      <c r="M9869" s="26">
        <v>380627732402</v>
      </c>
      <c r="N9869" s="26">
        <v>1225955102</v>
      </c>
    </row>
    <row r="9870" spans="1:14">
      <c r="A9870" s="26" t="s">
        <v>7165</v>
      </c>
      <c r="B9870" s="26" t="s">
        <v>7166</v>
      </c>
      <c r="C9870" s="26">
        <v>38374357</v>
      </c>
      <c r="D9870" s="26" t="s">
        <v>24</v>
      </c>
      <c r="E9870" s="26" t="s">
        <v>40998</v>
      </c>
      <c r="F9870" s="26" t="s">
        <v>10050</v>
      </c>
      <c r="G9870" s="26" t="s">
        <v>9586</v>
      </c>
      <c r="H9870" s="26" t="s">
        <v>987</v>
      </c>
      <c r="I9870" s="26" t="s">
        <v>10385</v>
      </c>
      <c r="J9870" s="26" t="s">
        <v>25578</v>
      </c>
      <c r="K9870" s="26" t="s">
        <v>9582</v>
      </c>
      <c r="L9870" s="26" t="s">
        <v>25579</v>
      </c>
      <c r="M9870" s="26">
        <v>380936478956</v>
      </c>
      <c r="N9870" s="26">
        <v>5625810103</v>
      </c>
    </row>
    <row r="9871" spans="1:14">
      <c r="A9871" s="26" t="s">
        <v>5350</v>
      </c>
      <c r="B9871" s="26" t="s">
        <v>5345</v>
      </c>
      <c r="C9871" s="26">
        <v>1998101</v>
      </c>
      <c r="D9871" s="26" t="s">
        <v>24</v>
      </c>
      <c r="E9871" s="26" t="s">
        <v>40999</v>
      </c>
      <c r="F9871" s="26" t="s">
        <v>41000</v>
      </c>
      <c r="G9871" s="26" t="s">
        <v>9586</v>
      </c>
      <c r="H9871" s="26" t="s">
        <v>735</v>
      </c>
      <c r="I9871" s="26" t="s">
        <v>10166</v>
      </c>
      <c r="J9871" s="26" t="s">
        <v>22434</v>
      </c>
      <c r="K9871" s="26" t="s">
        <v>9582</v>
      </c>
      <c r="L9871" s="26" t="s">
        <v>41001</v>
      </c>
      <c r="M9871" s="26">
        <v>761302121186</v>
      </c>
      <c r="N9871" s="26">
        <v>4623985801</v>
      </c>
    </row>
    <row r="9872" spans="1:14">
      <c r="A9872" s="26" t="s">
        <v>3260</v>
      </c>
      <c r="B9872" s="26" t="s">
        <v>3261</v>
      </c>
      <c r="C9872" s="26">
        <v>38731750</v>
      </c>
      <c r="D9872" s="26" t="s">
        <v>24</v>
      </c>
      <c r="E9872" s="26" t="s">
        <v>41002</v>
      </c>
      <c r="F9872" s="26" t="s">
        <v>41003</v>
      </c>
      <c r="G9872" s="26" t="s">
        <v>9586</v>
      </c>
      <c r="H9872" s="26" t="s">
        <v>375</v>
      </c>
      <c r="I9872" s="26" t="s">
        <v>12530</v>
      </c>
      <c r="J9872" s="26" t="s">
        <v>41004</v>
      </c>
      <c r="K9872" s="26" t="s">
        <v>9582</v>
      </c>
      <c r="L9872" s="26" t="s">
        <v>41005</v>
      </c>
      <c r="M9872" s="26">
        <v>380963491594</v>
      </c>
      <c r="N9872" s="26">
        <v>1825084801</v>
      </c>
    </row>
    <row r="9873" spans="1:14">
      <c r="A9873" s="26" t="s">
        <v>2072</v>
      </c>
      <c r="B9873" s="26" t="s">
        <v>2073</v>
      </c>
      <c r="C9873" s="26">
        <v>38373547</v>
      </c>
      <c r="D9873" s="26" t="s">
        <v>24</v>
      </c>
      <c r="E9873" s="26" t="s">
        <v>41006</v>
      </c>
      <c r="F9873" s="26" t="s">
        <v>41007</v>
      </c>
      <c r="G9873" s="26" t="s">
        <v>9586</v>
      </c>
      <c r="H9873" s="26" t="s">
        <v>103</v>
      </c>
      <c r="I9873" s="26" t="s">
        <v>11403</v>
      </c>
      <c r="J9873" s="26" t="s">
        <v>41008</v>
      </c>
      <c r="K9873" s="26" t="s">
        <v>9582</v>
      </c>
      <c r="L9873" s="26" t="s">
        <v>41009</v>
      </c>
      <c r="M9873" s="26">
        <v>380663989279</v>
      </c>
      <c r="N9873" s="26">
        <v>723155117</v>
      </c>
    </row>
    <row r="9874" spans="1:14">
      <c r="A9874" s="26" t="s">
        <v>6914</v>
      </c>
      <c r="B9874" s="26" t="s">
        <v>6915</v>
      </c>
      <c r="C9874" s="26">
        <v>38257649</v>
      </c>
      <c r="D9874" s="26" t="s">
        <v>24</v>
      </c>
      <c r="E9874" s="26" t="s">
        <v>41010</v>
      </c>
      <c r="F9874" s="26" t="s">
        <v>41011</v>
      </c>
      <c r="G9874" s="26" t="s">
        <v>9579</v>
      </c>
      <c r="H9874" s="26" t="s">
        <v>949</v>
      </c>
      <c r="I9874" s="26" t="s">
        <v>10561</v>
      </c>
      <c r="J9874" s="26" t="s">
        <v>41012</v>
      </c>
      <c r="K9874" s="26" t="s">
        <v>9582</v>
      </c>
      <c r="L9874" s="26" t="s">
        <v>41013</v>
      </c>
      <c r="M9874" s="26">
        <v>380535297617</v>
      </c>
      <c r="N9874" s="26">
        <v>5325755126</v>
      </c>
    </row>
    <row r="9875" spans="1:14">
      <c r="A9875" s="26" t="s">
        <v>1847</v>
      </c>
      <c r="B9875" s="26" t="s">
        <v>1848</v>
      </c>
      <c r="C9875" s="26">
        <v>1981566</v>
      </c>
      <c r="D9875" s="26" t="s">
        <v>780</v>
      </c>
      <c r="E9875" s="26" t="s">
        <v>41014</v>
      </c>
      <c r="F9875" s="26" t="s">
        <v>41015</v>
      </c>
      <c r="G9875" s="26" t="s">
        <v>9601</v>
      </c>
      <c r="H9875" s="26" t="s">
        <v>27</v>
      </c>
      <c r="I9875" s="26" t="s">
        <v>11730</v>
      </c>
      <c r="J9875" s="26" t="s">
        <v>1849</v>
      </c>
      <c r="K9875" s="26" t="s">
        <v>9582</v>
      </c>
      <c r="L9875" s="26" t="s">
        <v>41016</v>
      </c>
      <c r="M9875" s="26">
        <v>761937994046</v>
      </c>
      <c r="N9875" s="26">
        <v>524385201</v>
      </c>
    </row>
    <row r="9876" spans="1:14">
      <c r="A9876" s="26" t="s">
        <v>2788</v>
      </c>
      <c r="B9876" s="26" t="s">
        <v>2789</v>
      </c>
      <c r="C9876" s="26">
        <v>37691686</v>
      </c>
      <c r="D9876" s="26" t="s">
        <v>24</v>
      </c>
      <c r="E9876" s="26" t="s">
        <v>41017</v>
      </c>
      <c r="F9876" s="26" t="s">
        <v>41018</v>
      </c>
      <c r="G9876" s="26" t="s">
        <v>9579</v>
      </c>
      <c r="H9876" s="26" t="s">
        <v>258</v>
      </c>
      <c r="I9876" s="26" t="s">
        <v>10477</v>
      </c>
      <c r="J9876" s="26" t="s">
        <v>14342</v>
      </c>
      <c r="K9876" s="26" t="s">
        <v>9906</v>
      </c>
      <c r="L9876" s="26" t="s">
        <v>41019</v>
      </c>
      <c r="M9876" s="26">
        <v>380977469389</v>
      </c>
      <c r="N9876" s="26">
        <v>1411545600</v>
      </c>
    </row>
    <row r="9877" spans="1:14">
      <c r="A9877" s="26" t="s">
        <v>5481</v>
      </c>
      <c r="B9877" s="26" t="s">
        <v>5482</v>
      </c>
      <c r="C9877" s="26">
        <v>41129489</v>
      </c>
      <c r="D9877" s="26" t="s">
        <v>24</v>
      </c>
      <c r="E9877" s="26" t="s">
        <v>41020</v>
      </c>
      <c r="F9877" s="26" t="s">
        <v>41021</v>
      </c>
      <c r="G9877" s="26" t="s">
        <v>9586</v>
      </c>
      <c r="H9877" s="26" t="s">
        <v>735</v>
      </c>
      <c r="I9877" s="26" t="s">
        <v>16403</v>
      </c>
      <c r="J9877" s="26" t="s">
        <v>5483</v>
      </c>
      <c r="K9877" s="26" t="s">
        <v>9582</v>
      </c>
      <c r="L9877" s="26" t="s">
        <v>41022</v>
      </c>
      <c r="M9877" s="26">
        <v>380977651393</v>
      </c>
      <c r="N9877" s="26">
        <v>4622487901</v>
      </c>
    </row>
    <row r="9878" spans="1:14">
      <c r="A9878" s="26" t="s">
        <v>6052</v>
      </c>
      <c r="B9878" s="26" t="s">
        <v>6053</v>
      </c>
      <c r="C9878" s="26">
        <v>38412224</v>
      </c>
      <c r="D9878" s="26" t="s">
        <v>24</v>
      </c>
      <c r="E9878" s="26" t="s">
        <v>41023</v>
      </c>
      <c r="F9878" s="26" t="s">
        <v>41024</v>
      </c>
      <c r="G9878" s="26" t="s">
        <v>9586</v>
      </c>
      <c r="H9878" s="26" t="s">
        <v>835</v>
      </c>
      <c r="I9878" s="26" t="s">
        <v>13143</v>
      </c>
      <c r="J9878" s="26" t="s">
        <v>41025</v>
      </c>
      <c r="K9878" s="26" t="s">
        <v>9582</v>
      </c>
      <c r="L9878" s="26" t="s">
        <v>41026</v>
      </c>
      <c r="M9878" s="26">
        <v>380051672651</v>
      </c>
      <c r="N9878" s="26">
        <v>4824884801</v>
      </c>
    </row>
    <row r="9879" spans="1:14">
      <c r="A9879" s="26" t="s">
        <v>6518</v>
      </c>
      <c r="B9879" s="26" t="s">
        <v>6519</v>
      </c>
      <c r="C9879" s="26">
        <v>38534606</v>
      </c>
      <c r="D9879" s="26" t="s">
        <v>24</v>
      </c>
      <c r="E9879" s="26" t="s">
        <v>41027</v>
      </c>
      <c r="F9879" s="26" t="s">
        <v>41028</v>
      </c>
      <c r="G9879" s="26" t="s">
        <v>9586</v>
      </c>
      <c r="H9879" s="26" t="s">
        <v>885</v>
      </c>
      <c r="J9879" s="26" t="s">
        <v>6517</v>
      </c>
      <c r="K9879" s="26" t="s">
        <v>9597</v>
      </c>
      <c r="L9879" s="26" t="s">
        <v>40081</v>
      </c>
      <c r="M9879" s="26">
        <v>761354742490</v>
      </c>
      <c r="N9879" s="26">
        <v>5125010100</v>
      </c>
    </row>
    <row r="9880" spans="1:14">
      <c r="A9880" s="26" t="s">
        <v>6599</v>
      </c>
      <c r="B9880" s="26" t="s">
        <v>6600</v>
      </c>
      <c r="C9880" s="26">
        <v>38540913</v>
      </c>
      <c r="D9880" s="26" t="s">
        <v>24</v>
      </c>
      <c r="E9880" s="26" t="s">
        <v>41029</v>
      </c>
      <c r="F9880" s="26" t="s">
        <v>41030</v>
      </c>
      <c r="G9880" s="26" t="s">
        <v>9579</v>
      </c>
      <c r="H9880" s="26" t="s">
        <v>949</v>
      </c>
      <c r="I9880" s="26" t="s">
        <v>9580</v>
      </c>
      <c r="J9880" s="26" t="s">
        <v>41031</v>
      </c>
      <c r="K9880" s="26" t="s">
        <v>9582</v>
      </c>
      <c r="L9880" s="26" t="s">
        <v>41032</v>
      </c>
      <c r="M9880" s="26">
        <v>380991086111</v>
      </c>
      <c r="N9880" s="26">
        <v>5320886201</v>
      </c>
    </row>
    <row r="9881" spans="1:14">
      <c r="A9881" s="26" t="s">
        <v>4880</v>
      </c>
      <c r="B9881" s="26" t="s">
        <v>4881</v>
      </c>
      <c r="C9881" s="26">
        <v>38380533</v>
      </c>
      <c r="D9881" s="26" t="s">
        <v>24</v>
      </c>
      <c r="E9881" s="26" t="s">
        <v>41033</v>
      </c>
      <c r="F9881" s="26" t="s">
        <v>41034</v>
      </c>
      <c r="G9881" s="26" t="s">
        <v>9586</v>
      </c>
      <c r="H9881" s="26" t="s">
        <v>711</v>
      </c>
      <c r="I9881" s="26" t="s">
        <v>10142</v>
      </c>
      <c r="J9881" s="26" t="s">
        <v>41035</v>
      </c>
      <c r="K9881" s="26" t="s">
        <v>9906</v>
      </c>
      <c r="L9881" s="26" t="s">
        <v>41036</v>
      </c>
      <c r="M9881" s="26">
        <v>380502995934</v>
      </c>
      <c r="N9881" s="26">
        <v>3525587101</v>
      </c>
    </row>
    <row r="9882" spans="1:14">
      <c r="A9882" s="26" t="s">
        <v>1637</v>
      </c>
      <c r="B9882" s="26" t="s">
        <v>1638</v>
      </c>
      <c r="C9882" s="26">
        <v>3082961</v>
      </c>
      <c r="D9882" s="26" t="s">
        <v>780</v>
      </c>
      <c r="E9882" s="26" t="s">
        <v>41037</v>
      </c>
      <c r="F9882" s="26" t="s">
        <v>41038</v>
      </c>
      <c r="G9882" s="26" t="s">
        <v>9601</v>
      </c>
      <c r="H9882" s="26" t="s">
        <v>27</v>
      </c>
      <c r="J9882" s="26" t="s">
        <v>36</v>
      </c>
      <c r="K9882" s="26" t="s">
        <v>9597</v>
      </c>
      <c r="L9882" s="26" t="s">
        <v>23378</v>
      </c>
      <c r="M9882" s="26">
        <v>380432602449</v>
      </c>
      <c r="N9882" s="26">
        <v>510100000</v>
      </c>
    </row>
    <row r="9883" spans="1:14">
      <c r="A9883" s="26" t="s">
        <v>8855</v>
      </c>
      <c r="B9883" s="26" t="s">
        <v>8856</v>
      </c>
      <c r="C9883" s="26">
        <v>39030603</v>
      </c>
      <c r="D9883" s="26" t="s">
        <v>24</v>
      </c>
      <c r="E9883" s="26" t="s">
        <v>41039</v>
      </c>
      <c r="F9883" s="26" t="s">
        <v>41040</v>
      </c>
      <c r="G9883" s="26" t="s">
        <v>9586</v>
      </c>
      <c r="H9883" s="26" t="s">
        <v>1401</v>
      </c>
      <c r="I9883" s="26" t="s">
        <v>9936</v>
      </c>
      <c r="J9883" s="26" t="s">
        <v>41041</v>
      </c>
      <c r="K9883" s="26" t="s">
        <v>9582</v>
      </c>
      <c r="L9883" s="26" t="s">
        <v>41042</v>
      </c>
      <c r="M9883" s="26">
        <v>380473895217</v>
      </c>
      <c r="N9883" s="26">
        <v>520480603</v>
      </c>
    </row>
    <row r="9884" spans="1:14">
      <c r="A9884" s="26" t="s">
        <v>3328</v>
      </c>
      <c r="B9884" s="26" t="s">
        <v>3329</v>
      </c>
      <c r="C9884" s="26">
        <v>38006758</v>
      </c>
      <c r="D9884" s="26" t="s">
        <v>24</v>
      </c>
      <c r="E9884" s="26" t="s">
        <v>41043</v>
      </c>
      <c r="F9884" s="26" t="s">
        <v>41044</v>
      </c>
      <c r="G9884" s="26" t="s">
        <v>9586</v>
      </c>
      <c r="H9884" s="26" t="s">
        <v>375</v>
      </c>
      <c r="I9884" s="26" t="s">
        <v>388</v>
      </c>
      <c r="J9884" s="26" t="s">
        <v>41045</v>
      </c>
      <c r="K9884" s="26" t="s">
        <v>9582</v>
      </c>
      <c r="L9884" s="26" t="s">
        <v>41046</v>
      </c>
      <c r="M9884" s="26">
        <v>380978300349</v>
      </c>
      <c r="N9884" s="26">
        <v>1824085601</v>
      </c>
    </row>
    <row r="9885" spans="1:14">
      <c r="A9885" s="26" t="s">
        <v>2564</v>
      </c>
      <c r="B9885" s="26" t="s">
        <v>2565</v>
      </c>
      <c r="C9885" s="26">
        <v>37516942</v>
      </c>
      <c r="D9885" s="26" t="s">
        <v>24</v>
      </c>
      <c r="E9885" s="26" t="s">
        <v>41047</v>
      </c>
      <c r="F9885" s="26" t="s">
        <v>41048</v>
      </c>
      <c r="G9885" s="26" t="s">
        <v>9579</v>
      </c>
      <c r="H9885" s="26" t="s">
        <v>133</v>
      </c>
      <c r="I9885" s="26" t="s">
        <v>11288</v>
      </c>
      <c r="J9885" s="26" t="s">
        <v>3890</v>
      </c>
      <c r="K9885" s="26" t="s">
        <v>9582</v>
      </c>
      <c r="L9885" s="26" t="s">
        <v>41049</v>
      </c>
      <c r="M9885" s="26">
        <v>380974365253</v>
      </c>
      <c r="N9885" s="26">
        <v>1222085501</v>
      </c>
    </row>
    <row r="9886" spans="1:14">
      <c r="A9886" s="26" t="s">
        <v>7358</v>
      </c>
      <c r="B9886" s="26" t="s">
        <v>7359</v>
      </c>
      <c r="C9886" s="26">
        <v>41709950</v>
      </c>
      <c r="D9886" s="26" t="s">
        <v>24</v>
      </c>
      <c r="E9886" s="26" t="s">
        <v>41050</v>
      </c>
      <c r="F9886" s="26" t="s">
        <v>41051</v>
      </c>
      <c r="G9886" s="26" t="s">
        <v>9586</v>
      </c>
      <c r="H9886" s="26" t="s">
        <v>1025</v>
      </c>
      <c r="I9886" s="26" t="s">
        <v>10527</v>
      </c>
      <c r="J9886" s="26" t="s">
        <v>1042</v>
      </c>
      <c r="K9886" s="26" t="s">
        <v>9597</v>
      </c>
      <c r="L9886" s="26" t="s">
        <v>41052</v>
      </c>
      <c r="M9886" s="26">
        <v>380976758864</v>
      </c>
      <c r="N9886" s="26">
        <v>5922610100</v>
      </c>
    </row>
    <row r="9887" spans="1:14">
      <c r="A9887" s="26" t="s">
        <v>3419</v>
      </c>
      <c r="B9887" s="26" t="s">
        <v>3420</v>
      </c>
      <c r="C9887" s="26">
        <v>38466285</v>
      </c>
      <c r="D9887" s="26" t="s">
        <v>24</v>
      </c>
      <c r="E9887" s="26" t="s">
        <v>41053</v>
      </c>
      <c r="F9887" s="26" t="s">
        <v>41054</v>
      </c>
      <c r="G9887" s="26" t="s">
        <v>9579</v>
      </c>
      <c r="H9887" s="26" t="s">
        <v>392</v>
      </c>
      <c r="I9887" s="26" t="s">
        <v>10064</v>
      </c>
      <c r="J9887" s="26" t="s">
        <v>10065</v>
      </c>
      <c r="K9887" s="26" t="s">
        <v>9582</v>
      </c>
      <c r="L9887" s="26" t="s">
        <v>41055</v>
      </c>
      <c r="M9887" s="26">
        <v>380978084660</v>
      </c>
      <c r="N9887" s="26">
        <v>2122481201</v>
      </c>
    </row>
    <row r="9888" spans="1:14">
      <c r="A9888" s="26" t="s">
        <v>6838</v>
      </c>
      <c r="B9888" s="26" t="s">
        <v>6839</v>
      </c>
      <c r="C9888" s="26">
        <v>2008968</v>
      </c>
      <c r="D9888" s="26" t="s">
        <v>780</v>
      </c>
      <c r="E9888" s="26" t="s">
        <v>41056</v>
      </c>
      <c r="F9888" s="26" t="s">
        <v>41057</v>
      </c>
      <c r="G9888" s="26" t="s">
        <v>9601</v>
      </c>
      <c r="H9888" s="26" t="s">
        <v>949</v>
      </c>
      <c r="J9888" s="26" t="s">
        <v>962</v>
      </c>
      <c r="K9888" s="26" t="s">
        <v>9597</v>
      </c>
      <c r="L9888" s="26" t="s">
        <v>41058</v>
      </c>
      <c r="M9888" s="26">
        <v>380536758370</v>
      </c>
      <c r="N9888" s="26">
        <v>5310400000</v>
      </c>
    </row>
    <row r="9889" spans="1:14">
      <c r="A9889" s="26" t="s">
        <v>9042</v>
      </c>
      <c r="B9889" s="26" t="s">
        <v>9043</v>
      </c>
      <c r="C9889" s="26">
        <v>38868830</v>
      </c>
      <c r="D9889" s="26" t="s">
        <v>24</v>
      </c>
      <c r="E9889" s="26" t="s">
        <v>41059</v>
      </c>
      <c r="F9889" s="26" t="s">
        <v>41060</v>
      </c>
      <c r="G9889" s="26" t="s">
        <v>9586</v>
      </c>
      <c r="H9889" s="26" t="s">
        <v>1401</v>
      </c>
      <c r="I9889" s="26" t="s">
        <v>21820</v>
      </c>
      <c r="J9889" s="26" t="s">
        <v>41061</v>
      </c>
      <c r="K9889" s="26" t="s">
        <v>9582</v>
      </c>
      <c r="L9889" s="26" t="s">
        <v>41062</v>
      </c>
      <c r="M9889" s="26">
        <v>380473953417</v>
      </c>
      <c r="N9889" s="26">
        <v>7125184401</v>
      </c>
    </row>
    <row r="9890" spans="1:14">
      <c r="A9890" s="26" t="s">
        <v>1829</v>
      </c>
      <c r="B9890" s="26" t="s">
        <v>1830</v>
      </c>
      <c r="C9890" s="26">
        <v>37048032</v>
      </c>
      <c r="D9890" s="26" t="s">
        <v>24</v>
      </c>
      <c r="E9890" s="26" t="s">
        <v>41063</v>
      </c>
      <c r="F9890" s="26" t="s">
        <v>41064</v>
      </c>
      <c r="G9890" s="26" t="s">
        <v>9579</v>
      </c>
      <c r="H9890" s="26" t="s">
        <v>27</v>
      </c>
      <c r="I9890" s="26" t="s">
        <v>12860</v>
      </c>
      <c r="J9890" s="26" t="s">
        <v>41065</v>
      </c>
      <c r="K9890" s="26" t="s">
        <v>9582</v>
      </c>
      <c r="L9890" s="26" t="s">
        <v>41066</v>
      </c>
      <c r="M9890" s="26">
        <v>761116035588</v>
      </c>
      <c r="N9890" s="26">
        <v>522884401</v>
      </c>
    </row>
    <row r="9891" spans="1:14">
      <c r="A9891" s="26" t="s">
        <v>5650</v>
      </c>
      <c r="B9891" s="26" t="s">
        <v>5651</v>
      </c>
      <c r="C9891" s="26">
        <v>38960408</v>
      </c>
      <c r="D9891" s="26" t="s">
        <v>24</v>
      </c>
      <c r="E9891" s="26" t="s">
        <v>41067</v>
      </c>
      <c r="F9891" s="26" t="s">
        <v>41068</v>
      </c>
      <c r="G9891" s="26" t="s">
        <v>9586</v>
      </c>
      <c r="H9891" s="26" t="s">
        <v>799</v>
      </c>
      <c r="J9891" s="26" t="s">
        <v>800</v>
      </c>
      <c r="K9891" s="26" t="s">
        <v>9597</v>
      </c>
      <c r="L9891" s="26" t="s">
        <v>18452</v>
      </c>
      <c r="M9891" s="26">
        <v>760889952388</v>
      </c>
      <c r="N9891" s="26">
        <v>4822784009</v>
      </c>
    </row>
    <row r="9892" spans="1:14">
      <c r="A9892" s="26" t="s">
        <v>6030</v>
      </c>
      <c r="B9892" s="26" t="s">
        <v>6031</v>
      </c>
      <c r="C9892" s="26">
        <v>5483182</v>
      </c>
      <c r="D9892" s="26" t="s">
        <v>24</v>
      </c>
      <c r="E9892" s="26" t="s">
        <v>41069</v>
      </c>
      <c r="F9892" s="26" t="s">
        <v>41070</v>
      </c>
      <c r="G9892" s="26" t="s">
        <v>9586</v>
      </c>
      <c r="H9892" s="26" t="s">
        <v>835</v>
      </c>
      <c r="J9892" s="26" t="s">
        <v>848</v>
      </c>
      <c r="K9892" s="26" t="s">
        <v>9597</v>
      </c>
      <c r="L9892" s="26" t="s">
        <v>20980</v>
      </c>
      <c r="M9892" s="26">
        <v>380512444393</v>
      </c>
      <c r="N9892" s="26">
        <v>4623010100</v>
      </c>
    </row>
    <row r="9893" spans="1:14">
      <c r="A9893" s="26" t="s">
        <v>4599</v>
      </c>
      <c r="B9893" s="26" t="s">
        <v>4600</v>
      </c>
      <c r="C9893" s="26">
        <v>38797880</v>
      </c>
      <c r="D9893" s="26" t="s">
        <v>24</v>
      </c>
      <c r="E9893" s="26" t="s">
        <v>41071</v>
      </c>
      <c r="F9893" s="26" t="s">
        <v>41072</v>
      </c>
      <c r="G9893" s="26" t="s">
        <v>9579</v>
      </c>
      <c r="H9893" s="26" t="s">
        <v>670</v>
      </c>
      <c r="I9893" s="26" t="s">
        <v>10789</v>
      </c>
      <c r="J9893" s="26" t="s">
        <v>41073</v>
      </c>
      <c r="K9893" s="26" t="s">
        <v>9582</v>
      </c>
      <c r="L9893" s="26" t="s">
        <v>41074</v>
      </c>
      <c r="M9893" s="26">
        <v>380661850158</v>
      </c>
      <c r="N9893" s="26">
        <v>3521980403</v>
      </c>
    </row>
    <row r="9894" spans="1:14">
      <c r="A9894" s="26" t="s">
        <v>3309</v>
      </c>
      <c r="B9894" s="26" t="s">
        <v>3310</v>
      </c>
      <c r="C9894" s="26">
        <v>38215258</v>
      </c>
      <c r="D9894" s="26" t="s">
        <v>24</v>
      </c>
      <c r="E9894" s="26" t="s">
        <v>41075</v>
      </c>
      <c r="F9894" s="26" t="s">
        <v>41076</v>
      </c>
      <c r="G9894" s="26" t="s">
        <v>9586</v>
      </c>
      <c r="H9894" s="26" t="s">
        <v>375</v>
      </c>
      <c r="I9894" s="26" t="s">
        <v>17854</v>
      </c>
      <c r="J9894" s="26" t="s">
        <v>41077</v>
      </c>
      <c r="K9894" s="26" t="s">
        <v>9582</v>
      </c>
      <c r="L9894" s="26" t="s">
        <v>41078</v>
      </c>
      <c r="M9894" s="26">
        <v>380414561217</v>
      </c>
      <c r="N9894" s="26">
        <v>1821181501</v>
      </c>
    </row>
    <row r="9895" spans="1:14">
      <c r="A9895" s="26" t="s">
        <v>9098</v>
      </c>
      <c r="B9895" s="26" t="s">
        <v>9099</v>
      </c>
      <c r="C9895" s="26">
        <v>38561624</v>
      </c>
      <c r="D9895" s="26" t="s">
        <v>24</v>
      </c>
      <c r="E9895" s="26" t="s">
        <v>41079</v>
      </c>
      <c r="F9895" s="26" t="s">
        <v>41080</v>
      </c>
      <c r="G9895" s="26" t="s">
        <v>9591</v>
      </c>
      <c r="H9895" s="26" t="s">
        <v>1490</v>
      </c>
      <c r="I9895" s="26" t="s">
        <v>9841</v>
      </c>
      <c r="J9895" s="26" t="s">
        <v>41081</v>
      </c>
      <c r="K9895" s="26" t="s">
        <v>9582</v>
      </c>
      <c r="L9895" s="26" t="s">
        <v>41082</v>
      </c>
      <c r="M9895" s="26">
        <v>380373647210</v>
      </c>
      <c r="N9895" s="26">
        <v>7322584501</v>
      </c>
    </row>
    <row r="9896" spans="1:14">
      <c r="A9896" s="26" t="s">
        <v>6992</v>
      </c>
      <c r="B9896" s="26" t="s">
        <v>6990</v>
      </c>
      <c r="C9896" s="26">
        <v>3069535</v>
      </c>
      <c r="D9896" s="26" t="s">
        <v>780</v>
      </c>
      <c r="E9896" s="26" t="s">
        <v>41083</v>
      </c>
      <c r="F9896" s="26" t="s">
        <v>13572</v>
      </c>
      <c r="G9896" s="26" t="s">
        <v>9601</v>
      </c>
      <c r="H9896" s="26" t="s">
        <v>987</v>
      </c>
      <c r="J9896" s="26" t="s">
        <v>6991</v>
      </c>
      <c r="K9896" s="26" t="s">
        <v>9582</v>
      </c>
      <c r="L9896" s="26" t="s">
        <v>41084</v>
      </c>
      <c r="M9896" s="26">
        <v>380673640686</v>
      </c>
      <c r="N9896" s="26">
        <v>5623481601</v>
      </c>
    </row>
    <row r="9897" spans="1:14">
      <c r="A9897" s="26" t="s">
        <v>6631</v>
      </c>
      <c r="B9897" s="26" t="s">
        <v>6632</v>
      </c>
      <c r="C9897" s="26">
        <v>38396501</v>
      </c>
      <c r="D9897" s="26" t="s">
        <v>24</v>
      </c>
      <c r="E9897" s="26" t="s">
        <v>41085</v>
      </c>
      <c r="F9897" s="26" t="s">
        <v>41086</v>
      </c>
      <c r="G9897" s="26" t="s">
        <v>9579</v>
      </c>
      <c r="H9897" s="26" t="s">
        <v>949</v>
      </c>
      <c r="I9897" s="26" t="s">
        <v>13266</v>
      </c>
      <c r="J9897" s="26" t="s">
        <v>41087</v>
      </c>
      <c r="K9897" s="26" t="s">
        <v>9582</v>
      </c>
      <c r="L9897" s="26" t="s">
        <v>41088</v>
      </c>
      <c r="M9897" s="26">
        <v>380534699246</v>
      </c>
      <c r="N9897" s="26">
        <v>3221682802</v>
      </c>
    </row>
    <row r="9898" spans="1:14">
      <c r="A9898" s="26" t="s">
        <v>8278</v>
      </c>
      <c r="B9898" s="26" t="s">
        <v>8279</v>
      </c>
      <c r="C9898" s="26">
        <v>30511890</v>
      </c>
      <c r="D9898" s="26" t="s">
        <v>780</v>
      </c>
      <c r="E9898" s="26" t="s">
        <v>41089</v>
      </c>
      <c r="F9898" s="26" t="s">
        <v>41090</v>
      </c>
      <c r="G9898" s="26" t="s">
        <v>9601</v>
      </c>
      <c r="H9898" s="26" t="s">
        <v>1122</v>
      </c>
      <c r="J9898" s="26" t="s">
        <v>8039</v>
      </c>
      <c r="K9898" s="26" t="s">
        <v>9597</v>
      </c>
      <c r="L9898" s="26" t="s">
        <v>41091</v>
      </c>
      <c r="M9898" s="26">
        <v>380572939093</v>
      </c>
      <c r="N9898" s="26">
        <v>6310100000</v>
      </c>
    </row>
    <row r="9899" spans="1:14">
      <c r="A9899" s="26" t="s">
        <v>6861</v>
      </c>
      <c r="B9899" s="26" t="s">
        <v>6862</v>
      </c>
      <c r="C9899" s="26">
        <v>38534915</v>
      </c>
      <c r="D9899" s="26" t="s">
        <v>24</v>
      </c>
      <c r="E9899" s="26" t="s">
        <v>41092</v>
      </c>
      <c r="F9899" s="26" t="s">
        <v>41093</v>
      </c>
      <c r="G9899" s="26" t="s">
        <v>9579</v>
      </c>
      <c r="H9899" s="26" t="s">
        <v>949</v>
      </c>
      <c r="I9899" s="26" t="s">
        <v>13665</v>
      </c>
      <c r="J9899" s="26" t="s">
        <v>20894</v>
      </c>
      <c r="K9899" s="26" t="s">
        <v>9582</v>
      </c>
      <c r="L9899" s="26" t="s">
        <v>41094</v>
      </c>
      <c r="M9899" s="26">
        <v>380536321668</v>
      </c>
      <c r="N9899" s="26">
        <v>1422088801</v>
      </c>
    </row>
    <row r="9900" spans="1:14">
      <c r="A9900" s="26" t="s">
        <v>4577</v>
      </c>
      <c r="B9900" s="26" t="s">
        <v>4578</v>
      </c>
      <c r="C9900" s="26">
        <v>38817188</v>
      </c>
      <c r="D9900" s="26" t="s">
        <v>24</v>
      </c>
      <c r="E9900" s="26" t="s">
        <v>41095</v>
      </c>
      <c r="F9900" s="26" t="s">
        <v>41096</v>
      </c>
      <c r="G9900" s="26" t="s">
        <v>9586</v>
      </c>
      <c r="H9900" s="26" t="s">
        <v>670</v>
      </c>
      <c r="I9900" s="26" t="s">
        <v>22878</v>
      </c>
      <c r="J9900" s="26" t="s">
        <v>41097</v>
      </c>
      <c r="K9900" s="26" t="s">
        <v>9606</v>
      </c>
      <c r="L9900" s="26" t="s">
        <v>41098</v>
      </c>
      <c r="M9900" s="26">
        <v>380525433146</v>
      </c>
      <c r="N9900" s="26">
        <v>3521155600</v>
      </c>
    </row>
    <row r="9901" spans="1:14">
      <c r="A9901" s="26" t="s">
        <v>7894</v>
      </c>
      <c r="B9901" s="26" t="s">
        <v>7895</v>
      </c>
      <c r="C9901" s="26">
        <v>38412685</v>
      </c>
      <c r="D9901" s="26" t="s">
        <v>24</v>
      </c>
      <c r="E9901" s="26" t="s">
        <v>41099</v>
      </c>
      <c r="F9901" s="26" t="s">
        <v>41100</v>
      </c>
      <c r="G9901" s="26" t="s">
        <v>9586</v>
      </c>
      <c r="H9901" s="26" t="s">
        <v>1122</v>
      </c>
      <c r="I9901" s="26" t="s">
        <v>10047</v>
      </c>
      <c r="J9901" s="26" t="s">
        <v>31438</v>
      </c>
      <c r="K9901" s="26" t="s">
        <v>9582</v>
      </c>
      <c r="L9901" s="26" t="s">
        <v>41101</v>
      </c>
      <c r="M9901" s="26">
        <v>380957343653</v>
      </c>
      <c r="N9901" s="26">
        <v>6321885501</v>
      </c>
    </row>
    <row r="9902" spans="1:14">
      <c r="A9902" s="26" t="s">
        <v>5179</v>
      </c>
      <c r="B9902" s="26" t="s">
        <v>5180</v>
      </c>
      <c r="C9902" s="26">
        <v>20761149</v>
      </c>
      <c r="D9902" s="26" t="s">
        <v>24</v>
      </c>
      <c r="E9902" s="26" t="s">
        <v>41102</v>
      </c>
      <c r="F9902" s="26" t="s">
        <v>41103</v>
      </c>
      <c r="G9902" s="26" t="s">
        <v>9586</v>
      </c>
      <c r="H9902" s="26" t="s">
        <v>735</v>
      </c>
      <c r="J9902" s="26" t="s">
        <v>740</v>
      </c>
      <c r="K9902" s="26" t="s">
        <v>9597</v>
      </c>
      <c r="L9902" s="26" t="s">
        <v>15503</v>
      </c>
      <c r="M9902" s="26">
        <v>380322637192</v>
      </c>
      <c r="N9902" s="26">
        <v>1221881203</v>
      </c>
    </row>
    <row r="9903" spans="1:14">
      <c r="A9903" s="26" t="s">
        <v>7398</v>
      </c>
      <c r="B9903" s="26" t="s">
        <v>7399</v>
      </c>
      <c r="C9903" s="26">
        <v>40980271</v>
      </c>
      <c r="D9903" s="26" t="s">
        <v>24</v>
      </c>
      <c r="E9903" s="26" t="s">
        <v>41104</v>
      </c>
      <c r="F9903" s="26" t="s">
        <v>41105</v>
      </c>
      <c r="G9903" s="26" t="s">
        <v>9586</v>
      </c>
      <c r="H9903" s="26" t="s">
        <v>1025</v>
      </c>
      <c r="J9903" s="26" t="s">
        <v>1053</v>
      </c>
      <c r="K9903" s="26" t="s">
        <v>9597</v>
      </c>
      <c r="L9903" s="26" t="s">
        <v>41106</v>
      </c>
      <c r="M9903" s="26">
        <v>761045217845</v>
      </c>
      <c r="N9903" s="26">
        <v>5910200000</v>
      </c>
    </row>
    <row r="9904" spans="1:14">
      <c r="A9904" s="26" t="s">
        <v>2982</v>
      </c>
      <c r="B9904" s="26" t="s">
        <v>2983</v>
      </c>
      <c r="C9904" s="26">
        <v>37643758</v>
      </c>
      <c r="D9904" s="26" t="s">
        <v>24</v>
      </c>
      <c r="E9904" s="26" t="s">
        <v>41107</v>
      </c>
      <c r="F9904" s="26" t="s">
        <v>41108</v>
      </c>
      <c r="G9904" s="26" t="s">
        <v>9579</v>
      </c>
      <c r="H9904" s="26" t="s">
        <v>258</v>
      </c>
      <c r="I9904" s="26" t="s">
        <v>14964</v>
      </c>
      <c r="J9904" s="26" t="s">
        <v>41109</v>
      </c>
      <c r="K9904" s="26" t="s">
        <v>9582</v>
      </c>
      <c r="L9904" s="26" t="s">
        <v>41110</v>
      </c>
      <c r="M9904" s="26">
        <v>380626631537</v>
      </c>
      <c r="N9904" s="26">
        <v>1424281502</v>
      </c>
    </row>
    <row r="9905" spans="1:14">
      <c r="A9905" s="26" t="s">
        <v>2157</v>
      </c>
      <c r="B9905" s="26" t="s">
        <v>2158</v>
      </c>
      <c r="C9905" s="26">
        <v>1982778</v>
      </c>
      <c r="D9905" s="26" t="s">
        <v>24</v>
      </c>
      <c r="E9905" s="26" t="s">
        <v>41111</v>
      </c>
      <c r="F9905" s="26" t="s">
        <v>41112</v>
      </c>
      <c r="G9905" s="26" t="s">
        <v>9579</v>
      </c>
      <c r="H9905" s="26" t="s">
        <v>103</v>
      </c>
      <c r="I9905" s="26" t="s">
        <v>10569</v>
      </c>
      <c r="J9905" s="26" t="s">
        <v>41113</v>
      </c>
      <c r="K9905" s="26" t="s">
        <v>9582</v>
      </c>
      <c r="L9905" s="26" t="s">
        <v>41114</v>
      </c>
      <c r="M9905" s="26">
        <v>380686940215</v>
      </c>
      <c r="N9905" s="26">
        <v>725755105</v>
      </c>
    </row>
    <row r="9906" spans="1:14">
      <c r="A9906" s="26" t="s">
        <v>6016</v>
      </c>
      <c r="B9906" s="26" t="s">
        <v>6017</v>
      </c>
      <c r="C9906" s="26">
        <v>35512883</v>
      </c>
      <c r="D9906" s="26" t="s">
        <v>24</v>
      </c>
      <c r="E9906" s="26" t="s">
        <v>41115</v>
      </c>
      <c r="F9906" s="26" t="s">
        <v>14022</v>
      </c>
      <c r="G9906" s="26" t="s">
        <v>9586</v>
      </c>
      <c r="H9906" s="26" t="s">
        <v>835</v>
      </c>
      <c r="J9906" s="26" t="s">
        <v>848</v>
      </c>
      <c r="K9906" s="26" t="s">
        <v>9597</v>
      </c>
      <c r="L9906" s="26" t="s">
        <v>41116</v>
      </c>
      <c r="M9906" s="26">
        <v>380512550071</v>
      </c>
      <c r="N9906" s="26">
        <v>4623010100</v>
      </c>
    </row>
    <row r="9907" spans="1:14">
      <c r="A9907" s="26" t="s">
        <v>8285</v>
      </c>
      <c r="B9907" s="26" t="s">
        <v>8286</v>
      </c>
      <c r="C9907" s="26">
        <v>34017661</v>
      </c>
      <c r="D9907" s="26" t="s">
        <v>24</v>
      </c>
      <c r="E9907" s="26" t="s">
        <v>41117</v>
      </c>
      <c r="F9907" s="26" t="s">
        <v>30951</v>
      </c>
      <c r="G9907" s="26" t="s">
        <v>9586</v>
      </c>
      <c r="H9907" s="26" t="s">
        <v>1122</v>
      </c>
      <c r="J9907" s="26" t="s">
        <v>8039</v>
      </c>
      <c r="K9907" s="26" t="s">
        <v>9597</v>
      </c>
      <c r="L9907" s="26" t="s">
        <v>12085</v>
      </c>
      <c r="M9907" s="26">
        <v>380577250369</v>
      </c>
      <c r="N9907" s="26">
        <v>6310100000</v>
      </c>
    </row>
    <row r="9908" spans="1:14">
      <c r="A9908" s="26" t="s">
        <v>6769</v>
      </c>
      <c r="B9908" s="26" t="s">
        <v>6770</v>
      </c>
      <c r="C9908" s="26">
        <v>38276153</v>
      </c>
      <c r="D9908" s="26" t="s">
        <v>24</v>
      </c>
      <c r="E9908" s="26" t="s">
        <v>41118</v>
      </c>
      <c r="F9908" s="26" t="s">
        <v>41119</v>
      </c>
      <c r="G9908" s="26" t="s">
        <v>9586</v>
      </c>
      <c r="H9908" s="26" t="s">
        <v>949</v>
      </c>
      <c r="I9908" s="26" t="s">
        <v>10890</v>
      </c>
      <c r="J9908" s="26" t="s">
        <v>41120</v>
      </c>
      <c r="K9908" s="26" t="s">
        <v>9582</v>
      </c>
      <c r="L9908" s="26" t="s">
        <v>41121</v>
      </c>
      <c r="M9908" s="26">
        <v>380994204591</v>
      </c>
      <c r="N9908" s="26">
        <v>5323881001</v>
      </c>
    </row>
    <row r="9909" spans="1:14">
      <c r="A9909" s="26" t="s">
        <v>6113</v>
      </c>
      <c r="B9909" s="26" t="s">
        <v>6114</v>
      </c>
      <c r="C9909" s="26">
        <v>1998644</v>
      </c>
      <c r="D9909" s="26" t="s">
        <v>780</v>
      </c>
      <c r="E9909" s="26" t="s">
        <v>41122</v>
      </c>
      <c r="F9909" s="26" t="s">
        <v>19434</v>
      </c>
      <c r="G9909" s="26" t="s">
        <v>9601</v>
      </c>
      <c r="H9909" s="26" t="s">
        <v>885</v>
      </c>
      <c r="J9909" s="26" t="s">
        <v>20928</v>
      </c>
      <c r="K9909" s="26" t="s">
        <v>9597</v>
      </c>
      <c r="L9909" s="26" t="s">
        <v>41123</v>
      </c>
      <c r="M9909" s="26">
        <v>380486622586</v>
      </c>
      <c r="N9909" s="26">
        <v>5110200000</v>
      </c>
    </row>
    <row r="9910" spans="1:14">
      <c r="A9910" s="26" t="s">
        <v>6691</v>
      </c>
      <c r="B9910" s="26" t="s">
        <v>6692</v>
      </c>
      <c r="C9910" s="26">
        <v>1999613</v>
      </c>
      <c r="D9910" s="26" t="s">
        <v>780</v>
      </c>
      <c r="E9910" s="26" t="s">
        <v>41124</v>
      </c>
      <c r="F9910" s="26" t="s">
        <v>21976</v>
      </c>
      <c r="G9910" s="26" t="s">
        <v>9601</v>
      </c>
      <c r="H9910" s="26" t="s">
        <v>949</v>
      </c>
      <c r="J9910" s="26" t="s">
        <v>962</v>
      </c>
      <c r="K9910" s="26" t="s">
        <v>9597</v>
      </c>
      <c r="L9910" s="26" t="s">
        <v>23371</v>
      </c>
      <c r="M9910" s="26">
        <v>380536756145</v>
      </c>
      <c r="N9910" s="26">
        <v>5310400000</v>
      </c>
    </row>
    <row r="9911" spans="1:14">
      <c r="A9911" s="26" t="s">
        <v>3589</v>
      </c>
      <c r="B9911" s="26" t="s">
        <v>3590</v>
      </c>
      <c r="C9911" s="26">
        <v>39851963</v>
      </c>
      <c r="D9911" s="26" t="s">
        <v>24</v>
      </c>
      <c r="E9911" s="26" t="s">
        <v>41125</v>
      </c>
      <c r="F9911" s="26" t="s">
        <v>41126</v>
      </c>
      <c r="G9911" s="26" t="s">
        <v>9586</v>
      </c>
      <c r="H9911" s="26" t="s">
        <v>468</v>
      </c>
      <c r="J9911" s="26" t="s">
        <v>469</v>
      </c>
      <c r="K9911" s="26" t="s">
        <v>9597</v>
      </c>
      <c r="L9911" s="26" t="s">
        <v>41127</v>
      </c>
      <c r="M9911" s="26">
        <v>380666318810</v>
      </c>
      <c r="N9911" s="26">
        <v>2310400000</v>
      </c>
    </row>
    <row r="9912" spans="1:14">
      <c r="A9912" s="26" t="s">
        <v>3016</v>
      </c>
      <c r="B9912" s="26" t="s">
        <v>3017</v>
      </c>
      <c r="C9912" s="26">
        <v>32233287</v>
      </c>
      <c r="D9912" s="26" t="s">
        <v>780</v>
      </c>
      <c r="E9912" s="26" t="s">
        <v>41128</v>
      </c>
      <c r="F9912" s="26" t="s">
        <v>41129</v>
      </c>
      <c r="G9912" s="26" t="s">
        <v>9601</v>
      </c>
      <c r="H9912" s="26" t="s">
        <v>258</v>
      </c>
      <c r="J9912" s="26" t="s">
        <v>298</v>
      </c>
      <c r="K9912" s="26" t="s">
        <v>9597</v>
      </c>
      <c r="L9912" s="26" t="s">
        <v>19834</v>
      </c>
      <c r="M9912" s="26">
        <v>380995008842</v>
      </c>
      <c r="N9912" s="26">
        <v>1412900000</v>
      </c>
    </row>
    <row r="9913" spans="1:14">
      <c r="A9913" s="26" t="s">
        <v>8394</v>
      </c>
      <c r="B9913" s="26" t="s">
        <v>8395</v>
      </c>
      <c r="C9913" s="26">
        <v>41813691</v>
      </c>
      <c r="D9913" s="26" t="s">
        <v>24</v>
      </c>
      <c r="E9913" s="26" t="s">
        <v>41130</v>
      </c>
      <c r="F9913" s="26" t="s">
        <v>41131</v>
      </c>
      <c r="G9913" s="26" t="s">
        <v>9579</v>
      </c>
      <c r="H9913" s="26" t="s">
        <v>1269</v>
      </c>
      <c r="I9913" s="26" t="s">
        <v>18575</v>
      </c>
      <c r="J9913" s="26" t="s">
        <v>41132</v>
      </c>
      <c r="K9913" s="26" t="s">
        <v>9906</v>
      </c>
      <c r="L9913" s="26" t="s">
        <v>41133</v>
      </c>
      <c r="M9913" s="26">
        <v>383809555167</v>
      </c>
      <c r="N9913" s="26">
        <v>122086503</v>
      </c>
    </row>
    <row r="9914" spans="1:14">
      <c r="A9914" s="26" t="s">
        <v>6939</v>
      </c>
      <c r="B9914" s="26" t="s">
        <v>6940</v>
      </c>
      <c r="C9914" s="26">
        <v>37867877</v>
      </c>
      <c r="D9914" s="26" t="s">
        <v>24</v>
      </c>
      <c r="E9914" s="26" t="s">
        <v>41134</v>
      </c>
      <c r="F9914" s="26" t="s">
        <v>41135</v>
      </c>
      <c r="G9914" s="26" t="s">
        <v>9579</v>
      </c>
      <c r="H9914" s="26" t="s">
        <v>987</v>
      </c>
      <c r="I9914" s="26" t="s">
        <v>9921</v>
      </c>
      <c r="J9914" s="26" t="s">
        <v>36407</v>
      </c>
      <c r="K9914" s="26" t="s">
        <v>9582</v>
      </c>
      <c r="L9914" s="26" t="s">
        <v>41136</v>
      </c>
      <c r="M9914" s="26">
        <v>380365333717</v>
      </c>
      <c r="N9914" s="26">
        <v>725055108</v>
      </c>
    </row>
    <row r="9915" spans="1:14">
      <c r="A9915" s="26" t="s">
        <v>6748</v>
      </c>
      <c r="B9915" s="26" t="s">
        <v>6749</v>
      </c>
      <c r="C9915" s="26">
        <v>1999402</v>
      </c>
      <c r="D9915" s="26" t="s">
        <v>780</v>
      </c>
      <c r="E9915" s="26" t="s">
        <v>41137</v>
      </c>
      <c r="F9915" s="26" t="s">
        <v>41138</v>
      </c>
      <c r="G9915" s="26" t="s">
        <v>9601</v>
      </c>
      <c r="H9915" s="26" t="s">
        <v>949</v>
      </c>
      <c r="J9915" s="26" t="s">
        <v>973</v>
      </c>
      <c r="K9915" s="26" t="s">
        <v>9597</v>
      </c>
      <c r="L9915" s="26" t="s">
        <v>41139</v>
      </c>
      <c r="M9915" s="26">
        <v>761948909826</v>
      </c>
      <c r="N9915" s="26">
        <v>5310900000</v>
      </c>
    </row>
    <row r="9916" spans="1:14">
      <c r="A9916" s="26" t="s">
        <v>8006</v>
      </c>
      <c r="B9916" s="26" t="s">
        <v>8007</v>
      </c>
      <c r="C9916" s="26">
        <v>42698128</v>
      </c>
      <c r="D9916" s="26" t="s">
        <v>24</v>
      </c>
      <c r="E9916" s="26" t="s">
        <v>41140</v>
      </c>
      <c r="F9916" s="26" t="s">
        <v>41141</v>
      </c>
      <c r="G9916" s="26" t="s">
        <v>9586</v>
      </c>
      <c r="H9916" s="26" t="s">
        <v>1122</v>
      </c>
      <c r="I9916" s="26" t="s">
        <v>21763</v>
      </c>
      <c r="J9916" s="26" t="s">
        <v>41142</v>
      </c>
      <c r="K9916" s="26" t="s">
        <v>9582</v>
      </c>
      <c r="L9916" s="26" t="s">
        <v>41143</v>
      </c>
      <c r="M9916" s="26">
        <v>380669513055</v>
      </c>
      <c r="N9916" s="26">
        <v>5921587501</v>
      </c>
    </row>
    <row r="9917" spans="1:14">
      <c r="A9917" s="26" t="s">
        <v>1655</v>
      </c>
      <c r="B9917" s="26" t="s">
        <v>1656</v>
      </c>
      <c r="C9917" s="26">
        <v>37489689</v>
      </c>
      <c r="D9917" s="26" t="s">
        <v>24</v>
      </c>
      <c r="E9917" s="26" t="s">
        <v>41144</v>
      </c>
      <c r="F9917" s="26" t="s">
        <v>41145</v>
      </c>
      <c r="G9917" s="26" t="s">
        <v>9579</v>
      </c>
      <c r="H9917" s="26" t="s">
        <v>27</v>
      </c>
      <c r="I9917" s="26" t="s">
        <v>10992</v>
      </c>
      <c r="J9917" s="26" t="s">
        <v>41146</v>
      </c>
      <c r="K9917" s="26" t="s">
        <v>9582</v>
      </c>
      <c r="L9917" s="26" t="s">
        <v>41147</v>
      </c>
      <c r="M9917" s="26">
        <v>761396091798</v>
      </c>
      <c r="N9917" s="26">
        <v>520685501</v>
      </c>
    </row>
    <row r="9918" spans="1:14">
      <c r="A9918" s="26" t="s">
        <v>1899</v>
      </c>
      <c r="B9918" s="26" t="s">
        <v>1900</v>
      </c>
      <c r="C9918" s="26">
        <v>36892237</v>
      </c>
      <c r="D9918" s="26" t="s">
        <v>24</v>
      </c>
      <c r="E9918" s="26" t="s">
        <v>41148</v>
      </c>
      <c r="F9918" s="26" t="s">
        <v>41149</v>
      </c>
      <c r="G9918" s="26" t="s">
        <v>9586</v>
      </c>
      <c r="H9918" s="26" t="s">
        <v>27</v>
      </c>
      <c r="I9918" s="26" t="s">
        <v>11712</v>
      </c>
      <c r="J9918" s="26" t="s">
        <v>83</v>
      </c>
      <c r="K9918" s="26" t="s">
        <v>9606</v>
      </c>
      <c r="L9918" s="26" t="s">
        <v>36805</v>
      </c>
      <c r="M9918" s="26">
        <v>761422586902</v>
      </c>
      <c r="N9918" s="26">
        <v>524155100</v>
      </c>
    </row>
    <row r="9919" spans="1:14">
      <c r="A9919" s="26" t="s">
        <v>1723</v>
      </c>
      <c r="B9919" s="26" t="s">
        <v>1724</v>
      </c>
      <c r="C9919" s="26">
        <v>37294350</v>
      </c>
      <c r="D9919" s="26" t="s">
        <v>24</v>
      </c>
      <c r="E9919" s="26" t="s">
        <v>41150</v>
      </c>
      <c r="F9919" s="26" t="s">
        <v>41151</v>
      </c>
      <c r="G9919" s="26" t="s">
        <v>9586</v>
      </c>
      <c r="H9919" s="26" t="s">
        <v>27</v>
      </c>
      <c r="I9919" s="26" t="s">
        <v>12446</v>
      </c>
      <c r="J9919" s="26" t="s">
        <v>41152</v>
      </c>
      <c r="K9919" s="26" t="s">
        <v>9582</v>
      </c>
      <c r="L9919" s="26" t="s">
        <v>41153</v>
      </c>
      <c r="M9919" s="26">
        <v>380433476221</v>
      </c>
      <c r="N9919" s="26">
        <v>520882603</v>
      </c>
    </row>
    <row r="9920" spans="1:14">
      <c r="A9920" s="26" t="s">
        <v>4686</v>
      </c>
      <c r="B9920" s="26" t="s">
        <v>4687</v>
      </c>
      <c r="C9920" s="26">
        <v>1995219</v>
      </c>
      <c r="D9920" s="26" t="s">
        <v>780</v>
      </c>
      <c r="E9920" s="26" t="s">
        <v>41154</v>
      </c>
      <c r="F9920" s="26" t="s">
        <v>9787</v>
      </c>
      <c r="G9920" s="26" t="s">
        <v>9601</v>
      </c>
      <c r="H9920" s="26" t="s">
        <v>670</v>
      </c>
      <c r="I9920" s="26" t="s">
        <v>9678</v>
      </c>
      <c r="J9920" s="26" t="s">
        <v>4685</v>
      </c>
      <c r="K9920" s="26" t="s">
        <v>9606</v>
      </c>
      <c r="L9920" s="26" t="s">
        <v>9679</v>
      </c>
      <c r="M9920" s="26">
        <v>761522080869</v>
      </c>
      <c r="N9920" s="26">
        <v>3523455100</v>
      </c>
    </row>
    <row r="9921" spans="1:14">
      <c r="A9921" s="26" t="s">
        <v>8105</v>
      </c>
      <c r="B9921" s="26" t="s">
        <v>8106</v>
      </c>
      <c r="C9921" s="26">
        <v>2003764</v>
      </c>
      <c r="D9921" s="26" t="s">
        <v>780</v>
      </c>
      <c r="E9921" s="26" t="s">
        <v>41155</v>
      </c>
      <c r="F9921" s="26" t="s">
        <v>41156</v>
      </c>
      <c r="G9921" s="26" t="s">
        <v>9601</v>
      </c>
      <c r="H9921" s="26" t="s">
        <v>1122</v>
      </c>
      <c r="J9921" s="26" t="s">
        <v>8039</v>
      </c>
      <c r="K9921" s="26" t="s">
        <v>9597</v>
      </c>
      <c r="L9921" s="26" t="s">
        <v>41157</v>
      </c>
      <c r="M9921" s="26">
        <v>380577255650</v>
      </c>
      <c r="N9921" s="26">
        <v>6310100000</v>
      </c>
    </row>
    <row r="9922" spans="1:14">
      <c r="A9922" s="26" t="s">
        <v>4191</v>
      </c>
      <c r="B9922" s="26" t="s">
        <v>4192</v>
      </c>
      <c r="C9922" s="26">
        <v>42425758</v>
      </c>
      <c r="D9922" s="26" t="s">
        <v>24</v>
      </c>
      <c r="E9922" s="26" t="s">
        <v>41158</v>
      </c>
      <c r="F9922" s="26" t="s">
        <v>41159</v>
      </c>
      <c r="G9922" s="26" t="s">
        <v>9586</v>
      </c>
      <c r="H9922" s="26" t="s">
        <v>506</v>
      </c>
      <c r="J9922" s="26" t="s">
        <v>4193</v>
      </c>
      <c r="K9922" s="26" t="s">
        <v>9606</v>
      </c>
      <c r="L9922" s="26" t="s">
        <v>41160</v>
      </c>
      <c r="M9922" s="26">
        <v>380680572392</v>
      </c>
      <c r="N9922" s="26">
        <v>2625655400</v>
      </c>
    </row>
    <row r="9923" spans="1:14">
      <c r="A9923" s="26" t="s">
        <v>7574</v>
      </c>
      <c r="B9923" s="26" t="s">
        <v>7575</v>
      </c>
      <c r="C9923" s="26">
        <v>38232032</v>
      </c>
      <c r="D9923" s="26" t="s">
        <v>24</v>
      </c>
      <c r="E9923" s="26" t="s">
        <v>41161</v>
      </c>
      <c r="F9923" s="26" t="s">
        <v>41162</v>
      </c>
      <c r="G9923" s="26" t="s">
        <v>9586</v>
      </c>
      <c r="H9923" s="26" t="s">
        <v>1088</v>
      </c>
      <c r="I9923" s="26" t="s">
        <v>9743</v>
      </c>
      <c r="J9923" s="26" t="s">
        <v>41163</v>
      </c>
      <c r="K9923" s="26" t="s">
        <v>9582</v>
      </c>
      <c r="L9923" s="26" t="s">
        <v>41164</v>
      </c>
      <c r="M9923" s="26">
        <v>761341616217</v>
      </c>
      <c r="N9923" s="26">
        <v>6120888801</v>
      </c>
    </row>
    <row r="9924" spans="1:14">
      <c r="A9924" s="26" t="s">
        <v>3303</v>
      </c>
      <c r="B9924" s="26" t="s">
        <v>3304</v>
      </c>
      <c r="C9924" s="26">
        <v>40475812</v>
      </c>
      <c r="D9924" s="26" t="s">
        <v>780</v>
      </c>
      <c r="E9924" s="26" t="s">
        <v>41165</v>
      </c>
      <c r="F9924" s="26" t="s">
        <v>41166</v>
      </c>
      <c r="G9924" s="26" t="s">
        <v>9601</v>
      </c>
      <c r="H9924" s="26" t="s">
        <v>375</v>
      </c>
      <c r="I9924" s="26" t="s">
        <v>18665</v>
      </c>
      <c r="J9924" s="26" t="s">
        <v>3305</v>
      </c>
      <c r="K9924" s="26" t="s">
        <v>9582</v>
      </c>
      <c r="L9924" s="26" t="s">
        <v>41167</v>
      </c>
      <c r="M9924" s="26">
        <v>380680030145</v>
      </c>
      <c r="N9924" s="26">
        <v>1822386001</v>
      </c>
    </row>
    <row r="9925" spans="1:14">
      <c r="A9925" s="26" t="s">
        <v>4541</v>
      </c>
      <c r="B9925" s="26" t="s">
        <v>4542</v>
      </c>
      <c r="C9925" s="26">
        <v>38036489</v>
      </c>
      <c r="D9925" s="26" t="s">
        <v>24</v>
      </c>
      <c r="E9925" s="26" t="s">
        <v>41168</v>
      </c>
      <c r="F9925" s="26" t="s">
        <v>41169</v>
      </c>
      <c r="G9925" s="26" t="s">
        <v>9586</v>
      </c>
      <c r="H9925" s="26" t="s">
        <v>576</v>
      </c>
      <c r="I9925" s="26" t="s">
        <v>19988</v>
      </c>
      <c r="J9925" s="26" t="s">
        <v>41170</v>
      </c>
      <c r="K9925" s="26" t="s">
        <v>9582</v>
      </c>
      <c r="L9925" s="26" t="s">
        <v>41171</v>
      </c>
      <c r="M9925" s="26">
        <v>380456545242</v>
      </c>
      <c r="N9925" s="26">
        <v>1225655105</v>
      </c>
    </row>
    <row r="9926" spans="1:14">
      <c r="A9926" s="26" t="s">
        <v>6758</v>
      </c>
      <c r="B9926" s="26" t="s">
        <v>6759</v>
      </c>
      <c r="C9926" s="26">
        <v>38345331</v>
      </c>
      <c r="D9926" s="26" t="s">
        <v>24</v>
      </c>
      <c r="E9926" s="26" t="s">
        <v>41172</v>
      </c>
      <c r="F9926" s="26" t="s">
        <v>41173</v>
      </c>
      <c r="G9926" s="26" t="s">
        <v>9579</v>
      </c>
      <c r="H9926" s="26" t="s">
        <v>949</v>
      </c>
      <c r="I9926" s="26" t="s">
        <v>13966</v>
      </c>
      <c r="J9926" s="26" t="s">
        <v>41174</v>
      </c>
      <c r="K9926" s="26" t="s">
        <v>9582</v>
      </c>
      <c r="L9926" s="26" t="s">
        <v>41175</v>
      </c>
      <c r="M9926" s="26">
        <v>380535797225</v>
      </c>
      <c r="N9926" s="26">
        <v>5323687702</v>
      </c>
    </row>
    <row r="9927" spans="1:14">
      <c r="A9927" s="26" t="s">
        <v>6042</v>
      </c>
      <c r="B9927" s="26" t="s">
        <v>6043</v>
      </c>
      <c r="C9927" s="26">
        <v>38476906</v>
      </c>
      <c r="D9927" s="26" t="s">
        <v>24</v>
      </c>
      <c r="E9927" s="26" t="s">
        <v>41176</v>
      </c>
      <c r="F9927" s="26" t="s">
        <v>41177</v>
      </c>
      <c r="G9927" s="26" t="s">
        <v>9586</v>
      </c>
      <c r="H9927" s="26" t="s">
        <v>835</v>
      </c>
      <c r="I9927" s="26" t="s">
        <v>13321</v>
      </c>
      <c r="J9927" s="26" t="s">
        <v>41178</v>
      </c>
      <c r="K9927" s="26" t="s">
        <v>9582</v>
      </c>
      <c r="L9927" s="26" t="s">
        <v>41179</v>
      </c>
      <c r="M9927" s="26">
        <v>380954948419</v>
      </c>
      <c r="N9927" s="26">
        <v>4823383301</v>
      </c>
    </row>
    <row r="9928" spans="1:14">
      <c r="A9928" s="26" t="s">
        <v>8262</v>
      </c>
      <c r="B9928" s="26" t="s">
        <v>8078</v>
      </c>
      <c r="C9928" s="26">
        <v>2003770</v>
      </c>
      <c r="D9928" s="26" t="s">
        <v>24</v>
      </c>
      <c r="E9928" s="26" t="s">
        <v>41180</v>
      </c>
      <c r="F9928" s="26" t="s">
        <v>41181</v>
      </c>
      <c r="G9928" s="26" t="s">
        <v>9586</v>
      </c>
      <c r="H9928" s="26" t="s">
        <v>1122</v>
      </c>
      <c r="J9928" s="26" t="s">
        <v>8039</v>
      </c>
      <c r="K9928" s="26" t="s">
        <v>9597</v>
      </c>
      <c r="L9928" s="26" t="s">
        <v>10598</v>
      </c>
      <c r="M9928" s="26">
        <v>380577250722</v>
      </c>
      <c r="N9928" s="26">
        <v>6310100000</v>
      </c>
    </row>
    <row r="9929" spans="1:14">
      <c r="A9929" s="26" t="s">
        <v>4349</v>
      </c>
      <c r="B9929" s="26" t="s">
        <v>4350</v>
      </c>
      <c r="C9929" s="26">
        <v>39002969</v>
      </c>
      <c r="D9929" s="26" t="s">
        <v>24</v>
      </c>
      <c r="E9929" s="26" t="s">
        <v>41182</v>
      </c>
      <c r="F9929" s="26" t="s">
        <v>41183</v>
      </c>
      <c r="G9929" s="26" t="s">
        <v>9586</v>
      </c>
      <c r="H9929" s="26" t="s">
        <v>576</v>
      </c>
      <c r="I9929" s="26" t="s">
        <v>12758</v>
      </c>
      <c r="J9929" s="26" t="s">
        <v>41184</v>
      </c>
      <c r="K9929" s="26" t="s">
        <v>9582</v>
      </c>
      <c r="L9929" s="26" t="s">
        <v>41185</v>
      </c>
      <c r="M9929" s="26">
        <v>380974565331</v>
      </c>
      <c r="N9929" s="26">
        <v>3221288401</v>
      </c>
    </row>
    <row r="9930" spans="1:14">
      <c r="A9930" s="26" t="s">
        <v>6087</v>
      </c>
      <c r="B9930" s="26" t="s">
        <v>6088</v>
      </c>
      <c r="C9930" s="26">
        <v>38037938</v>
      </c>
      <c r="D9930" s="26" t="s">
        <v>24</v>
      </c>
      <c r="E9930" s="26" t="s">
        <v>41186</v>
      </c>
      <c r="F9930" s="26" t="s">
        <v>41187</v>
      </c>
      <c r="G9930" s="26" t="s">
        <v>9586</v>
      </c>
      <c r="H9930" s="26" t="s">
        <v>835</v>
      </c>
      <c r="I9930" s="26" t="s">
        <v>1230</v>
      </c>
      <c r="J9930" s="26" t="s">
        <v>242</v>
      </c>
      <c r="K9930" s="26" t="s">
        <v>9582</v>
      </c>
      <c r="L9930" s="26" t="s">
        <v>41188</v>
      </c>
      <c r="M9930" s="26">
        <v>761505429653</v>
      </c>
      <c r="N9930" s="26">
        <v>121686109</v>
      </c>
    </row>
    <row r="9931" spans="1:14">
      <c r="A9931" s="26" t="s">
        <v>1699</v>
      </c>
      <c r="B9931" s="26" t="s">
        <v>1700</v>
      </c>
      <c r="C9931" s="26">
        <v>36364624</v>
      </c>
      <c r="D9931" s="26" t="s">
        <v>1701</v>
      </c>
      <c r="E9931" s="26" t="s">
        <v>41189</v>
      </c>
      <c r="F9931" s="26" t="s">
        <v>41190</v>
      </c>
      <c r="G9931" s="26" t="s">
        <v>9601</v>
      </c>
      <c r="H9931" s="26" t="s">
        <v>27</v>
      </c>
      <c r="J9931" s="26" t="s">
        <v>99</v>
      </c>
      <c r="K9931" s="26" t="s">
        <v>9597</v>
      </c>
      <c r="L9931" s="26" t="s">
        <v>41191</v>
      </c>
      <c r="M9931" s="26">
        <v>380432329301</v>
      </c>
      <c r="N9931" s="26">
        <v>525610100</v>
      </c>
    </row>
    <row r="9932" spans="1:14">
      <c r="A9932" s="26" t="s">
        <v>2701</v>
      </c>
      <c r="B9932" s="26" t="s">
        <v>2702</v>
      </c>
      <c r="C9932" s="26">
        <v>37741878</v>
      </c>
      <c r="D9932" s="26" t="s">
        <v>24</v>
      </c>
      <c r="E9932" s="26" t="s">
        <v>41192</v>
      </c>
      <c r="F9932" s="26" t="s">
        <v>41193</v>
      </c>
      <c r="G9932" s="26" t="s">
        <v>9586</v>
      </c>
      <c r="H9932" s="26" t="s">
        <v>133</v>
      </c>
      <c r="I9932" s="26" t="s">
        <v>16294</v>
      </c>
      <c r="J9932" s="26" t="s">
        <v>15223</v>
      </c>
      <c r="K9932" s="26" t="s">
        <v>9582</v>
      </c>
      <c r="L9932" s="26" t="s">
        <v>41194</v>
      </c>
      <c r="M9932" s="26">
        <v>761961717322</v>
      </c>
      <c r="N9932" s="26">
        <v>122084806</v>
      </c>
    </row>
    <row r="9933" spans="1:14">
      <c r="A9933" s="26" t="s">
        <v>5601</v>
      </c>
      <c r="B9933" s="26" t="s">
        <v>5602</v>
      </c>
      <c r="C9933" s="26">
        <v>38948312</v>
      </c>
      <c r="D9933" s="26" t="s">
        <v>24</v>
      </c>
      <c r="E9933" s="26" t="s">
        <v>41195</v>
      </c>
      <c r="F9933" s="26" t="s">
        <v>41196</v>
      </c>
      <c r="G9933" s="26" t="s">
        <v>9586</v>
      </c>
      <c r="H9933" s="26" t="s">
        <v>799</v>
      </c>
      <c r="J9933" s="26" t="s">
        <v>800</v>
      </c>
      <c r="K9933" s="26" t="s">
        <v>9597</v>
      </c>
      <c r="L9933" s="26" t="s">
        <v>39277</v>
      </c>
      <c r="M9933" s="26">
        <v>760889787744</v>
      </c>
      <c r="N9933" s="26">
        <v>4822784009</v>
      </c>
    </row>
    <row r="9934" spans="1:14">
      <c r="A9934" s="26" t="s">
        <v>1927</v>
      </c>
      <c r="B9934" s="26" t="s">
        <v>1928</v>
      </c>
      <c r="C9934" s="26">
        <v>37248104</v>
      </c>
      <c r="D9934" s="26" t="s">
        <v>24</v>
      </c>
      <c r="E9934" s="26" t="s">
        <v>41197</v>
      </c>
      <c r="F9934" s="26" t="s">
        <v>41198</v>
      </c>
      <c r="G9934" s="26" t="s">
        <v>9579</v>
      </c>
      <c r="H9934" s="26" t="s">
        <v>27</v>
      </c>
      <c r="I9934" s="26" t="s">
        <v>11866</v>
      </c>
      <c r="J9934" s="26" t="s">
        <v>41199</v>
      </c>
      <c r="K9934" s="26" t="s">
        <v>9582</v>
      </c>
      <c r="L9934" s="26" t="s">
        <v>41200</v>
      </c>
      <c r="M9934" s="26">
        <v>380970839580</v>
      </c>
      <c r="N9934" s="26">
        <v>124781305</v>
      </c>
    </row>
    <row r="9935" spans="1:14">
      <c r="A9935" s="26" t="s">
        <v>1831</v>
      </c>
      <c r="B9935" s="26" t="s">
        <v>1832</v>
      </c>
      <c r="C9935" s="26">
        <v>41345263</v>
      </c>
      <c r="D9935" s="26" t="s">
        <v>24</v>
      </c>
      <c r="E9935" s="26" t="s">
        <v>41201</v>
      </c>
      <c r="F9935" s="26" t="s">
        <v>41202</v>
      </c>
      <c r="G9935" s="26" t="s">
        <v>9579</v>
      </c>
      <c r="H9935" s="26" t="s">
        <v>27</v>
      </c>
      <c r="I9935" s="26" t="s">
        <v>9610</v>
      </c>
      <c r="J9935" s="26" t="s">
        <v>41203</v>
      </c>
      <c r="K9935" s="26" t="s">
        <v>9582</v>
      </c>
      <c r="L9935" s="26" t="s">
        <v>41204</v>
      </c>
      <c r="M9935" s="26">
        <v>380433134616</v>
      </c>
      <c r="N9935" s="26">
        <v>523010104</v>
      </c>
    </row>
    <row r="9936" spans="1:14">
      <c r="A9936" s="26" t="s">
        <v>3473</v>
      </c>
      <c r="B9936" s="26" t="s">
        <v>3474</v>
      </c>
      <c r="C9936" s="26">
        <v>38466531</v>
      </c>
      <c r="D9936" s="26" t="s">
        <v>24</v>
      </c>
      <c r="E9936" s="26" t="s">
        <v>41205</v>
      </c>
      <c r="F9936" s="26" t="s">
        <v>41206</v>
      </c>
      <c r="G9936" s="26" t="s">
        <v>9579</v>
      </c>
      <c r="H9936" s="26" t="s">
        <v>392</v>
      </c>
      <c r="I9936" s="26" t="s">
        <v>11629</v>
      </c>
      <c r="J9936" s="26" t="s">
        <v>31360</v>
      </c>
      <c r="K9936" s="26" t="s">
        <v>9582</v>
      </c>
      <c r="L9936" s="26" t="s">
        <v>41207</v>
      </c>
      <c r="M9936" s="26">
        <v>380312731797</v>
      </c>
      <c r="N9936" s="26">
        <v>523055602</v>
      </c>
    </row>
    <row r="9937" spans="1:14">
      <c r="A9937" s="26" t="s">
        <v>6049</v>
      </c>
      <c r="B9937" s="26" t="s">
        <v>6050</v>
      </c>
      <c r="C9937" s="26">
        <v>1998294</v>
      </c>
      <c r="D9937" s="26" t="s">
        <v>780</v>
      </c>
      <c r="E9937" s="26" t="s">
        <v>41208</v>
      </c>
      <c r="F9937" s="26" t="s">
        <v>41209</v>
      </c>
      <c r="G9937" s="26" t="s">
        <v>9601</v>
      </c>
      <c r="H9937" s="26" t="s">
        <v>835</v>
      </c>
      <c r="I9937" s="26" t="s">
        <v>13143</v>
      </c>
      <c r="J9937" s="26" t="s">
        <v>6051</v>
      </c>
      <c r="K9937" s="26" t="s">
        <v>9597</v>
      </c>
      <c r="L9937" s="26" t="s">
        <v>41210</v>
      </c>
      <c r="M9937" s="26">
        <v>380516721851</v>
      </c>
      <c r="N9937" s="26">
        <v>4824810100</v>
      </c>
    </row>
    <row r="9938" spans="1:14">
      <c r="A9938" s="26" t="s">
        <v>7126</v>
      </c>
      <c r="B9938" s="26" t="s">
        <v>7127</v>
      </c>
      <c r="C9938" s="26">
        <v>38492302</v>
      </c>
      <c r="D9938" s="26" t="s">
        <v>24</v>
      </c>
      <c r="E9938" s="26" t="s">
        <v>41211</v>
      </c>
      <c r="F9938" s="26" t="s">
        <v>41212</v>
      </c>
      <c r="G9938" s="26" t="s">
        <v>9579</v>
      </c>
      <c r="H9938" s="26" t="s">
        <v>987</v>
      </c>
      <c r="I9938" s="26" t="s">
        <v>9634</v>
      </c>
      <c r="J9938" s="26" t="s">
        <v>41213</v>
      </c>
      <c r="K9938" s="26" t="s">
        <v>9582</v>
      </c>
      <c r="L9938" s="26" t="s">
        <v>41214</v>
      </c>
      <c r="M9938" s="26">
        <v>380362278129</v>
      </c>
      <c r="N9938" s="26">
        <v>5624682001</v>
      </c>
    </row>
    <row r="9939" spans="1:14">
      <c r="A9939" s="26" t="s">
        <v>3028</v>
      </c>
      <c r="B9939" s="26" t="s">
        <v>3029</v>
      </c>
      <c r="C9939" s="26">
        <v>37522155</v>
      </c>
      <c r="D9939" s="26" t="s">
        <v>24</v>
      </c>
      <c r="E9939" s="26" t="s">
        <v>41215</v>
      </c>
      <c r="F9939" s="26" t="s">
        <v>12687</v>
      </c>
      <c r="G9939" s="26" t="s">
        <v>9586</v>
      </c>
      <c r="H9939" s="26" t="s">
        <v>258</v>
      </c>
      <c r="J9939" s="26" t="s">
        <v>371</v>
      </c>
      <c r="K9939" s="26" t="s">
        <v>9597</v>
      </c>
      <c r="L9939" s="26" t="s">
        <v>41216</v>
      </c>
      <c r="M9939" s="26">
        <v>380624740211</v>
      </c>
      <c r="N9939" s="26">
        <v>1411200000</v>
      </c>
    </row>
    <row r="9940" spans="1:14">
      <c r="A9940" s="26" t="s">
        <v>7296</v>
      </c>
      <c r="B9940" s="26" t="s">
        <v>7297</v>
      </c>
      <c r="C9940" s="26">
        <v>37078161</v>
      </c>
      <c r="D9940" s="26" t="s">
        <v>24</v>
      </c>
      <c r="E9940" s="26" t="s">
        <v>41217</v>
      </c>
      <c r="F9940" s="26" t="s">
        <v>41218</v>
      </c>
      <c r="G9940" s="26" t="s">
        <v>9579</v>
      </c>
      <c r="H9940" s="26" t="s">
        <v>1025</v>
      </c>
      <c r="I9940" s="26" t="s">
        <v>14531</v>
      </c>
      <c r="J9940" s="26" t="s">
        <v>15460</v>
      </c>
      <c r="K9940" s="26" t="s">
        <v>9582</v>
      </c>
      <c r="L9940" s="26" t="s">
        <v>41219</v>
      </c>
      <c r="M9940" s="26">
        <v>380544933239</v>
      </c>
      <c r="N9940" s="26">
        <v>4623386401</v>
      </c>
    </row>
    <row r="9941" spans="1:14">
      <c r="A9941" s="26" t="s">
        <v>7244</v>
      </c>
      <c r="B9941" s="26" t="s">
        <v>7245</v>
      </c>
      <c r="C9941" s="26">
        <v>38440010</v>
      </c>
      <c r="D9941" s="26" t="s">
        <v>24</v>
      </c>
      <c r="E9941" s="26" t="s">
        <v>41220</v>
      </c>
      <c r="F9941" s="26" t="s">
        <v>41221</v>
      </c>
      <c r="G9941" s="26" t="s">
        <v>9586</v>
      </c>
      <c r="H9941" s="26" t="s">
        <v>987</v>
      </c>
      <c r="I9941" s="26" t="s">
        <v>11035</v>
      </c>
      <c r="J9941" s="26" t="s">
        <v>41222</v>
      </c>
      <c r="K9941" s="26" t="s">
        <v>9582</v>
      </c>
      <c r="L9941" s="26" t="s">
        <v>41223</v>
      </c>
      <c r="M9941" s="26">
        <v>380682937386</v>
      </c>
      <c r="N9941" s="26">
        <v>5625484801</v>
      </c>
    </row>
    <row r="9942" spans="1:14">
      <c r="A9942" s="26" t="s">
        <v>4365</v>
      </c>
      <c r="B9942" s="26" t="s">
        <v>4366</v>
      </c>
      <c r="C9942" s="26">
        <v>42081679</v>
      </c>
      <c r="D9942" s="26" t="s">
        <v>780</v>
      </c>
      <c r="E9942" s="26" t="s">
        <v>41224</v>
      </c>
      <c r="F9942" s="26" t="s">
        <v>41225</v>
      </c>
      <c r="G9942" s="26" t="s">
        <v>9601</v>
      </c>
      <c r="H9942" s="26" t="s">
        <v>576</v>
      </c>
      <c r="J9942" s="26" t="s">
        <v>11587</v>
      </c>
      <c r="K9942" s="26" t="s">
        <v>9597</v>
      </c>
      <c r="L9942" s="26" t="s">
        <v>30198</v>
      </c>
      <c r="M9942" s="26">
        <v>380662046367</v>
      </c>
      <c r="N9942" s="26">
        <v>3210800000</v>
      </c>
    </row>
    <row r="9943" spans="1:14">
      <c r="A9943" s="26" t="s">
        <v>2701</v>
      </c>
      <c r="B9943" s="26" t="s">
        <v>2702</v>
      </c>
      <c r="C9943" s="26">
        <v>37741878</v>
      </c>
      <c r="D9943" s="26" t="s">
        <v>24</v>
      </c>
      <c r="E9943" s="26" t="s">
        <v>41226</v>
      </c>
      <c r="F9943" s="26" t="s">
        <v>41227</v>
      </c>
      <c r="G9943" s="26" t="s">
        <v>9586</v>
      </c>
      <c r="H9943" s="26" t="s">
        <v>133</v>
      </c>
      <c r="I9943" s="26" t="s">
        <v>16294</v>
      </c>
      <c r="J9943" s="26" t="s">
        <v>24282</v>
      </c>
      <c r="K9943" s="26" t="s">
        <v>9582</v>
      </c>
      <c r="L9943" s="26" t="s">
        <v>41228</v>
      </c>
      <c r="M9943" s="26">
        <v>380993364235</v>
      </c>
      <c r="N9943" s="26">
        <v>125684803</v>
      </c>
    </row>
    <row r="9944" spans="1:14">
      <c r="A9944" s="26" t="s">
        <v>8642</v>
      </c>
      <c r="B9944" s="26" t="s">
        <v>8643</v>
      </c>
      <c r="C9944" s="26" t="s">
        <v>1604</v>
      </c>
      <c r="D9944" s="26" t="s">
        <v>24</v>
      </c>
      <c r="E9944" s="26" t="s">
        <v>41229</v>
      </c>
      <c r="F9944" s="26" t="s">
        <v>41230</v>
      </c>
      <c r="G9944" s="26" t="s">
        <v>9586</v>
      </c>
      <c r="H9944" s="26" t="s">
        <v>1308</v>
      </c>
      <c r="J9944" s="26" t="s">
        <v>1337</v>
      </c>
      <c r="K9944" s="26" t="s">
        <v>9597</v>
      </c>
      <c r="L9944" s="26" t="s">
        <v>41231</v>
      </c>
      <c r="M9944" s="26">
        <v>380977496064</v>
      </c>
      <c r="N9944" s="26">
        <v>6810400000</v>
      </c>
    </row>
    <row r="9945" spans="1:14">
      <c r="A9945" s="26" t="s">
        <v>8559</v>
      </c>
      <c r="B9945" s="26" t="s">
        <v>8560</v>
      </c>
      <c r="C9945" s="26">
        <v>2004120</v>
      </c>
      <c r="D9945" s="26" t="s">
        <v>780</v>
      </c>
      <c r="E9945" s="26" t="s">
        <v>41232</v>
      </c>
      <c r="F9945" s="26" t="s">
        <v>41233</v>
      </c>
      <c r="G9945" s="26" t="s">
        <v>9601</v>
      </c>
      <c r="H9945" s="26" t="s">
        <v>1269</v>
      </c>
      <c r="J9945" s="26" t="s">
        <v>1298</v>
      </c>
      <c r="K9945" s="26" t="s">
        <v>9597</v>
      </c>
      <c r="L9945" s="26" t="s">
        <v>41234</v>
      </c>
      <c r="M9945" s="26">
        <v>380552295292</v>
      </c>
      <c r="N9945" s="26">
        <v>6510100000</v>
      </c>
    </row>
    <row r="9946" spans="1:14">
      <c r="A9946" s="26" t="s">
        <v>4793</v>
      </c>
      <c r="B9946" s="26" t="s">
        <v>4794</v>
      </c>
      <c r="C9946" s="26">
        <v>25356637</v>
      </c>
      <c r="D9946" s="26" t="s">
        <v>780</v>
      </c>
      <c r="E9946" s="26" t="s">
        <v>41235</v>
      </c>
      <c r="F9946" s="26" t="s">
        <v>4794</v>
      </c>
      <c r="G9946" s="26" t="s">
        <v>9601</v>
      </c>
      <c r="H9946" s="26" t="s">
        <v>711</v>
      </c>
      <c r="J9946" s="26" t="s">
        <v>4791</v>
      </c>
      <c r="K9946" s="26" t="s">
        <v>9597</v>
      </c>
      <c r="L9946" s="26" t="s">
        <v>41236</v>
      </c>
      <c r="M9946" s="26">
        <v>761290862182</v>
      </c>
      <c r="N9946" s="26">
        <v>4421610100</v>
      </c>
    </row>
    <row r="9947" spans="1:14">
      <c r="A9947" s="26" t="s">
        <v>7709</v>
      </c>
      <c r="B9947" s="26" t="s">
        <v>7710</v>
      </c>
      <c r="C9947" s="26">
        <v>42588046</v>
      </c>
      <c r="D9947" s="26" t="s">
        <v>24</v>
      </c>
      <c r="E9947" s="26" t="s">
        <v>41237</v>
      </c>
      <c r="F9947" s="26" t="s">
        <v>41238</v>
      </c>
      <c r="G9947" s="26" t="s">
        <v>9586</v>
      </c>
      <c r="H9947" s="26" t="s">
        <v>1088</v>
      </c>
      <c r="I9947" s="26" t="s">
        <v>10069</v>
      </c>
      <c r="J9947" s="26" t="s">
        <v>41239</v>
      </c>
      <c r="K9947" s="26" t="s">
        <v>9582</v>
      </c>
      <c r="L9947" s="26" t="s">
        <v>41240</v>
      </c>
      <c r="M9947" s="26">
        <v>380983469221</v>
      </c>
      <c r="N9947" s="26">
        <v>6125285701</v>
      </c>
    </row>
    <row r="9948" spans="1:14">
      <c r="A9948" s="26" t="s">
        <v>6611</v>
      </c>
      <c r="B9948" s="26" t="s">
        <v>6612</v>
      </c>
      <c r="C9948" s="26">
        <v>38342393</v>
      </c>
      <c r="D9948" s="26" t="s">
        <v>24</v>
      </c>
      <c r="E9948" s="26" t="s">
        <v>41241</v>
      </c>
      <c r="F9948" s="26" t="s">
        <v>41242</v>
      </c>
      <c r="G9948" s="26" t="s">
        <v>9586</v>
      </c>
      <c r="H9948" s="26" t="s">
        <v>949</v>
      </c>
      <c r="I9948" s="26" t="s">
        <v>10118</v>
      </c>
      <c r="J9948" s="26" t="s">
        <v>17124</v>
      </c>
      <c r="K9948" s="26" t="s">
        <v>9582</v>
      </c>
      <c r="L9948" s="26" t="s">
        <v>41243</v>
      </c>
      <c r="M9948" s="26">
        <v>380992806782</v>
      </c>
      <c r="N9948" s="26">
        <v>5320485202</v>
      </c>
    </row>
    <row r="9949" spans="1:14">
      <c r="A9949" s="26" t="s">
        <v>8226</v>
      </c>
      <c r="B9949" s="26" t="s">
        <v>8227</v>
      </c>
      <c r="C9949" s="26">
        <v>31941614</v>
      </c>
      <c r="D9949" s="26" t="s">
        <v>780</v>
      </c>
      <c r="E9949" s="26" t="s">
        <v>41244</v>
      </c>
      <c r="F9949" s="26" t="s">
        <v>41245</v>
      </c>
      <c r="G9949" s="26" t="s">
        <v>9601</v>
      </c>
      <c r="H9949" s="26" t="s">
        <v>1122</v>
      </c>
      <c r="J9949" s="26" t="s">
        <v>8039</v>
      </c>
      <c r="K9949" s="26" t="s">
        <v>9597</v>
      </c>
      <c r="L9949" s="26" t="s">
        <v>41246</v>
      </c>
      <c r="M9949" s="26">
        <v>380577251947</v>
      </c>
      <c r="N9949" s="26">
        <v>6310100000</v>
      </c>
    </row>
    <row r="9950" spans="1:14">
      <c r="A9950" s="26" t="s">
        <v>6122</v>
      </c>
      <c r="B9950" s="26" t="s">
        <v>6123</v>
      </c>
      <c r="C9950" s="26">
        <v>38822156</v>
      </c>
      <c r="D9950" s="26" t="s">
        <v>24</v>
      </c>
      <c r="E9950" s="26" t="s">
        <v>41247</v>
      </c>
      <c r="F9950" s="26" t="s">
        <v>41248</v>
      </c>
      <c r="G9950" s="26" t="s">
        <v>9586</v>
      </c>
      <c r="H9950" s="26" t="s">
        <v>885</v>
      </c>
      <c r="I9950" s="26" t="s">
        <v>10801</v>
      </c>
      <c r="J9950" s="26" t="s">
        <v>41249</v>
      </c>
      <c r="K9950" s="26" t="s">
        <v>9582</v>
      </c>
      <c r="L9950" s="26" t="s">
        <v>41250</v>
      </c>
      <c r="M9950" s="26">
        <v>380485697319</v>
      </c>
      <c r="N9950" s="26">
        <v>5121282901</v>
      </c>
    </row>
    <row r="9951" spans="1:14">
      <c r="A9951" s="26" t="s">
        <v>4886</v>
      </c>
      <c r="B9951" s="26" t="s">
        <v>4887</v>
      </c>
      <c r="C9951" s="26">
        <v>38325425</v>
      </c>
      <c r="D9951" s="26" t="s">
        <v>24</v>
      </c>
      <c r="E9951" s="26" t="s">
        <v>41251</v>
      </c>
      <c r="F9951" s="26" t="s">
        <v>41252</v>
      </c>
      <c r="G9951" s="26" t="s">
        <v>9579</v>
      </c>
      <c r="H9951" s="26" t="s">
        <v>711</v>
      </c>
      <c r="I9951" s="26" t="s">
        <v>14610</v>
      </c>
      <c r="J9951" s="26" t="s">
        <v>41253</v>
      </c>
      <c r="K9951" s="26" t="s">
        <v>9582</v>
      </c>
      <c r="L9951" s="26" t="s">
        <v>41254</v>
      </c>
      <c r="M9951" s="26">
        <v>380646195748</v>
      </c>
      <c r="N9951" s="26">
        <v>4425187512</v>
      </c>
    </row>
    <row r="9952" spans="1:14">
      <c r="A9952" s="26" t="s">
        <v>3666</v>
      </c>
      <c r="B9952" s="26" t="s">
        <v>3667</v>
      </c>
      <c r="C9952" s="26">
        <v>38563265</v>
      </c>
      <c r="D9952" s="26" t="s">
        <v>1701</v>
      </c>
      <c r="E9952" s="26" t="s">
        <v>41255</v>
      </c>
      <c r="F9952" s="26" t="s">
        <v>3667</v>
      </c>
      <c r="G9952" s="26" t="s">
        <v>9601</v>
      </c>
      <c r="H9952" s="26" t="s">
        <v>468</v>
      </c>
      <c r="J9952" s="26" t="s">
        <v>481</v>
      </c>
      <c r="K9952" s="26" t="s">
        <v>9597</v>
      </c>
      <c r="L9952" s="26" t="s">
        <v>41256</v>
      </c>
      <c r="M9952" s="26">
        <v>380612238030</v>
      </c>
      <c r="N9952" s="26">
        <v>1222380503</v>
      </c>
    </row>
    <row r="9953" spans="1:14">
      <c r="A9953" s="26" t="s">
        <v>3872</v>
      </c>
      <c r="B9953" s="26" t="s">
        <v>3873</v>
      </c>
      <c r="C9953" s="26">
        <v>38608709</v>
      </c>
      <c r="D9953" s="26" t="s">
        <v>24</v>
      </c>
      <c r="E9953" s="26" t="s">
        <v>41257</v>
      </c>
      <c r="F9953" s="26" t="s">
        <v>41258</v>
      </c>
      <c r="G9953" s="26" t="s">
        <v>9586</v>
      </c>
      <c r="H9953" s="26" t="s">
        <v>468</v>
      </c>
      <c r="I9953" s="26" t="s">
        <v>9977</v>
      </c>
      <c r="J9953" s="26" t="s">
        <v>41259</v>
      </c>
      <c r="K9953" s="26" t="s">
        <v>9582</v>
      </c>
      <c r="L9953" s="26" t="s">
        <v>41260</v>
      </c>
      <c r="M9953" s="26">
        <v>380614149203</v>
      </c>
      <c r="N9953" s="26">
        <v>2323910103</v>
      </c>
    </row>
    <row r="9954" spans="1:14">
      <c r="A9954" s="26" t="s">
        <v>5063</v>
      </c>
      <c r="B9954" s="26" t="s">
        <v>5064</v>
      </c>
      <c r="C9954" s="26">
        <v>34167494</v>
      </c>
      <c r="D9954" s="26" t="s">
        <v>1701</v>
      </c>
      <c r="E9954" s="26" t="s">
        <v>41261</v>
      </c>
      <c r="F9954" s="26" t="s">
        <v>41262</v>
      </c>
      <c r="G9954" s="26" t="s">
        <v>9601</v>
      </c>
      <c r="H9954" s="26" t="s">
        <v>735</v>
      </c>
      <c r="J9954" s="26" t="s">
        <v>15947</v>
      </c>
      <c r="K9954" s="26" t="s">
        <v>9582</v>
      </c>
      <c r="L9954" s="26" t="s">
        <v>41263</v>
      </c>
      <c r="M9954" s="26">
        <v>380674211052</v>
      </c>
      <c r="N9954" s="26">
        <v>4623680401</v>
      </c>
    </row>
    <row r="9955" spans="1:14">
      <c r="A9955" s="26" t="s">
        <v>3878</v>
      </c>
      <c r="B9955" s="26" t="s">
        <v>3879</v>
      </c>
      <c r="C9955" s="26">
        <v>42349726</v>
      </c>
      <c r="D9955" s="26" t="s">
        <v>24</v>
      </c>
      <c r="E9955" s="26" t="s">
        <v>41264</v>
      </c>
      <c r="F9955" s="26" t="s">
        <v>41265</v>
      </c>
      <c r="G9955" s="26" t="s">
        <v>9586</v>
      </c>
      <c r="H9955" s="26" t="s">
        <v>468</v>
      </c>
      <c r="I9955" s="26" t="s">
        <v>19343</v>
      </c>
      <c r="J9955" s="26" t="s">
        <v>3880</v>
      </c>
      <c r="K9955" s="26" t="s">
        <v>9582</v>
      </c>
      <c r="L9955" s="26" t="s">
        <v>41266</v>
      </c>
      <c r="M9955" s="26">
        <v>380615399138</v>
      </c>
      <c r="N9955" s="26">
        <v>1225083007</v>
      </c>
    </row>
    <row r="9956" spans="1:14">
      <c r="A9956" s="26" t="s">
        <v>9399</v>
      </c>
      <c r="B9956" s="26" t="s">
        <v>9400</v>
      </c>
      <c r="C9956" s="26">
        <v>38955665</v>
      </c>
      <c r="D9956" s="26" t="s">
        <v>24</v>
      </c>
      <c r="E9956" s="26" t="s">
        <v>41267</v>
      </c>
      <c r="F9956" s="26" t="s">
        <v>41268</v>
      </c>
      <c r="G9956" s="26" t="s">
        <v>9579</v>
      </c>
      <c r="H9956" s="26" t="s">
        <v>1573</v>
      </c>
      <c r="I9956" s="26" t="s">
        <v>10158</v>
      </c>
      <c r="J9956" s="26" t="s">
        <v>41269</v>
      </c>
      <c r="K9956" s="26" t="s">
        <v>9582</v>
      </c>
      <c r="L9956" s="26" t="s">
        <v>41270</v>
      </c>
      <c r="M9956" s="26">
        <v>380462682513</v>
      </c>
      <c r="N9956" s="26">
        <v>7425583406</v>
      </c>
    </row>
    <row r="9957" spans="1:14">
      <c r="A9957" s="26" t="s">
        <v>2868</v>
      </c>
      <c r="B9957" s="26" t="s">
        <v>2869</v>
      </c>
      <c r="C9957" s="26">
        <v>1989852</v>
      </c>
      <c r="D9957" s="26" t="s">
        <v>780</v>
      </c>
      <c r="E9957" s="26" t="s">
        <v>41271</v>
      </c>
      <c r="F9957" s="26" t="s">
        <v>41272</v>
      </c>
      <c r="G9957" s="26" t="s">
        <v>9601</v>
      </c>
      <c r="H9957" s="26" t="s">
        <v>258</v>
      </c>
      <c r="I9957" s="26" t="s">
        <v>13337</v>
      </c>
      <c r="J9957" s="26" t="s">
        <v>31632</v>
      </c>
      <c r="K9957" s="26" t="s">
        <v>9582</v>
      </c>
      <c r="L9957" s="26" t="s">
        <v>41273</v>
      </c>
      <c r="M9957" s="26">
        <v>380997618907</v>
      </c>
      <c r="N9957" s="26">
        <v>1223780801</v>
      </c>
    </row>
    <row r="9958" spans="1:14">
      <c r="A9958" s="26" t="s">
        <v>4316</v>
      </c>
      <c r="B9958" s="26" t="s">
        <v>4317</v>
      </c>
      <c r="C9958" s="26">
        <v>38943382</v>
      </c>
      <c r="D9958" s="26" t="s">
        <v>24</v>
      </c>
      <c r="E9958" s="26" t="s">
        <v>41274</v>
      </c>
      <c r="F9958" s="26" t="s">
        <v>41275</v>
      </c>
      <c r="G9958" s="26" t="s">
        <v>9586</v>
      </c>
      <c r="H9958" s="26" t="s">
        <v>576</v>
      </c>
      <c r="I9958" s="26" t="s">
        <v>10292</v>
      </c>
      <c r="J9958" s="26" t="s">
        <v>41276</v>
      </c>
      <c r="K9958" s="26" t="s">
        <v>9582</v>
      </c>
      <c r="L9958" s="26" t="s">
        <v>41277</v>
      </c>
      <c r="M9958" s="26">
        <v>380459833116</v>
      </c>
      <c r="N9958" s="26">
        <v>3222480803</v>
      </c>
    </row>
    <row r="9959" spans="1:14">
      <c r="A9959" s="26" t="s">
        <v>6631</v>
      </c>
      <c r="B9959" s="26" t="s">
        <v>6632</v>
      </c>
      <c r="C9959" s="26">
        <v>38396501</v>
      </c>
      <c r="D9959" s="26" t="s">
        <v>24</v>
      </c>
      <c r="E9959" s="26" t="s">
        <v>41278</v>
      </c>
      <c r="F9959" s="26" t="s">
        <v>41279</v>
      </c>
      <c r="G9959" s="26" t="s">
        <v>9579</v>
      </c>
      <c r="H9959" s="26" t="s">
        <v>949</v>
      </c>
      <c r="I9959" s="26" t="s">
        <v>13266</v>
      </c>
      <c r="J9959" s="26" t="s">
        <v>4523</v>
      </c>
      <c r="K9959" s="26" t="s">
        <v>9582</v>
      </c>
      <c r="L9959" s="26" t="s">
        <v>41280</v>
      </c>
      <c r="M9959" s="26">
        <v>380534696779</v>
      </c>
      <c r="N9959" s="26">
        <v>121184103</v>
      </c>
    </row>
    <row r="9960" spans="1:14">
      <c r="A9960" s="26" t="s">
        <v>3300</v>
      </c>
      <c r="B9960" s="26" t="s">
        <v>3301</v>
      </c>
      <c r="C9960" s="26">
        <v>40953405</v>
      </c>
      <c r="D9960" s="26" t="s">
        <v>24</v>
      </c>
      <c r="E9960" s="26" t="s">
        <v>41281</v>
      </c>
      <c r="F9960" s="26" t="s">
        <v>41282</v>
      </c>
      <c r="G9960" s="26" t="s">
        <v>9586</v>
      </c>
      <c r="H9960" s="26" t="s">
        <v>375</v>
      </c>
      <c r="I9960" s="26" t="s">
        <v>12674</v>
      </c>
      <c r="J9960" s="26" t="s">
        <v>23549</v>
      </c>
      <c r="K9960" s="26" t="s">
        <v>9606</v>
      </c>
      <c r="L9960" s="26" t="s">
        <v>41283</v>
      </c>
      <c r="M9960" s="26">
        <v>380412400759</v>
      </c>
      <c r="N9960" s="26">
        <v>121185604</v>
      </c>
    </row>
    <row r="9961" spans="1:14">
      <c r="A9961" s="26" t="s">
        <v>5357</v>
      </c>
      <c r="B9961" s="26" t="s">
        <v>5358</v>
      </c>
      <c r="C9961" s="26">
        <v>41160010</v>
      </c>
      <c r="D9961" s="26" t="s">
        <v>24</v>
      </c>
      <c r="E9961" s="26" t="s">
        <v>41284</v>
      </c>
      <c r="F9961" s="26" t="s">
        <v>10178</v>
      </c>
      <c r="G9961" s="26" t="s">
        <v>9586</v>
      </c>
      <c r="H9961" s="26" t="s">
        <v>735</v>
      </c>
      <c r="J9961" s="26" t="s">
        <v>783</v>
      </c>
      <c r="K9961" s="26" t="s">
        <v>9597</v>
      </c>
      <c r="L9961" s="26" t="s">
        <v>19654</v>
      </c>
      <c r="M9961" s="26">
        <v>380323634344</v>
      </c>
      <c r="N9961" s="26">
        <v>4610900000</v>
      </c>
    </row>
    <row r="9962" spans="1:14">
      <c r="A9962" s="26" t="s">
        <v>5720</v>
      </c>
      <c r="B9962" s="26" t="s">
        <v>5721</v>
      </c>
      <c r="C9962" s="26">
        <v>42376659</v>
      </c>
      <c r="D9962" s="26" t="s">
        <v>780</v>
      </c>
      <c r="E9962" s="26" t="s">
        <v>41285</v>
      </c>
      <c r="F9962" s="26" t="s">
        <v>41286</v>
      </c>
      <c r="G9962" s="26" t="s">
        <v>9601</v>
      </c>
      <c r="H9962" s="26" t="s">
        <v>799</v>
      </c>
      <c r="J9962" s="26" t="s">
        <v>800</v>
      </c>
      <c r="K9962" s="26" t="s">
        <v>9597</v>
      </c>
      <c r="L9962" s="26" t="s">
        <v>41287</v>
      </c>
      <c r="M9962" s="26">
        <v>380444192070</v>
      </c>
      <c r="N9962" s="26">
        <v>4822784009</v>
      </c>
    </row>
    <row r="9963" spans="1:14">
      <c r="A9963" s="26" t="s">
        <v>7847</v>
      </c>
      <c r="B9963" s="26" t="s">
        <v>7848</v>
      </c>
      <c r="C9963" s="26">
        <v>38610896</v>
      </c>
      <c r="D9963" s="26" t="s">
        <v>24</v>
      </c>
      <c r="E9963" s="26" t="s">
        <v>41288</v>
      </c>
      <c r="F9963" s="26" t="s">
        <v>41289</v>
      </c>
      <c r="G9963" s="26" t="s">
        <v>9586</v>
      </c>
      <c r="H9963" s="26" t="s">
        <v>1122</v>
      </c>
      <c r="I9963" s="26" t="s">
        <v>13380</v>
      </c>
      <c r="J9963" s="26" t="s">
        <v>41290</v>
      </c>
      <c r="K9963" s="26" t="s">
        <v>9582</v>
      </c>
      <c r="L9963" s="26" t="s">
        <v>41291</v>
      </c>
      <c r="M9963" s="26">
        <v>380574967617</v>
      </c>
      <c r="N9963" s="26">
        <v>6320287401</v>
      </c>
    </row>
    <row r="9964" spans="1:14">
      <c r="A9964" s="26" t="s">
        <v>3211</v>
      </c>
      <c r="B9964" s="26" t="s">
        <v>3212</v>
      </c>
      <c r="C9964" s="26">
        <v>13549905</v>
      </c>
      <c r="D9964" s="26" t="s">
        <v>780</v>
      </c>
      <c r="E9964" s="26" t="s">
        <v>41292</v>
      </c>
      <c r="F9964" s="26" t="s">
        <v>41293</v>
      </c>
      <c r="G9964" s="26" t="s">
        <v>9601</v>
      </c>
      <c r="H9964" s="26" t="s">
        <v>375</v>
      </c>
      <c r="I9964" s="26" t="s">
        <v>388</v>
      </c>
      <c r="J9964" s="26" t="s">
        <v>41294</v>
      </c>
      <c r="K9964" s="26" t="s">
        <v>9582</v>
      </c>
      <c r="L9964" s="26" t="s">
        <v>41295</v>
      </c>
      <c r="M9964" s="26">
        <v>380414124330</v>
      </c>
      <c r="N9964" s="26">
        <v>1824086201</v>
      </c>
    </row>
    <row r="9965" spans="1:14">
      <c r="A9965" s="26" t="s">
        <v>5417</v>
      </c>
      <c r="B9965" s="26" t="s">
        <v>5418</v>
      </c>
      <c r="C9965" s="26">
        <v>13802089</v>
      </c>
      <c r="D9965" s="26" t="s">
        <v>780</v>
      </c>
      <c r="E9965" s="26" t="s">
        <v>41296</v>
      </c>
      <c r="F9965" s="26" t="s">
        <v>41297</v>
      </c>
      <c r="G9965" s="26" t="s">
        <v>9601</v>
      </c>
      <c r="H9965" s="26" t="s">
        <v>735</v>
      </c>
      <c r="J9965" s="26" t="s">
        <v>787</v>
      </c>
      <c r="K9965" s="26" t="s">
        <v>9597</v>
      </c>
      <c r="L9965" s="26" t="s">
        <v>41298</v>
      </c>
      <c r="M9965" s="26">
        <v>760988799227</v>
      </c>
      <c r="N9965" s="26">
        <v>4611200000</v>
      </c>
    </row>
    <row r="9966" spans="1:14">
      <c r="A9966" s="26" t="s">
        <v>4040</v>
      </c>
      <c r="B9966" s="26" t="s">
        <v>4041</v>
      </c>
      <c r="C9966" s="26">
        <v>36132809</v>
      </c>
      <c r="D9966" s="26" t="s">
        <v>24</v>
      </c>
      <c r="E9966" s="26" t="s">
        <v>41299</v>
      </c>
      <c r="F9966" s="26" t="s">
        <v>4041</v>
      </c>
      <c r="G9966" s="26" t="s">
        <v>9591</v>
      </c>
      <c r="H9966" s="26" t="s">
        <v>506</v>
      </c>
      <c r="I9966" s="26" t="s">
        <v>12552</v>
      </c>
      <c r="J9966" s="26" t="s">
        <v>4036</v>
      </c>
      <c r="K9966" s="26" t="s">
        <v>9606</v>
      </c>
      <c r="L9966" s="26" t="s">
        <v>41300</v>
      </c>
      <c r="M9966" s="26">
        <v>380679881952</v>
      </c>
      <c r="N9966" s="26">
        <v>2625255300</v>
      </c>
    </row>
    <row r="9967" spans="1:14">
      <c r="A9967" s="26" t="s">
        <v>2593</v>
      </c>
      <c r="B9967" s="26" t="s">
        <v>2594</v>
      </c>
      <c r="C9967" s="26">
        <v>37837203</v>
      </c>
      <c r="D9967" s="26" t="s">
        <v>24</v>
      </c>
      <c r="E9967" s="26" t="s">
        <v>41301</v>
      </c>
      <c r="F9967" s="26" t="s">
        <v>10126</v>
      </c>
      <c r="G9967" s="26" t="s">
        <v>9591</v>
      </c>
      <c r="H9967" s="26" t="s">
        <v>133</v>
      </c>
      <c r="J9967" s="26" t="s">
        <v>215</v>
      </c>
      <c r="K9967" s="26" t="s">
        <v>9597</v>
      </c>
      <c r="L9967" s="26" t="s">
        <v>41302</v>
      </c>
      <c r="M9967" s="26">
        <v>380962165150</v>
      </c>
      <c r="N9967" s="26">
        <v>1211600000</v>
      </c>
    </row>
    <row r="9968" spans="1:14">
      <c r="A9968" s="26" t="s">
        <v>5063</v>
      </c>
      <c r="B9968" s="26" t="s">
        <v>5064</v>
      </c>
      <c r="C9968" s="26">
        <v>34167494</v>
      </c>
      <c r="D9968" s="26" t="s">
        <v>1701</v>
      </c>
      <c r="E9968" s="26" t="s">
        <v>41303</v>
      </c>
      <c r="F9968" s="26" t="s">
        <v>41304</v>
      </c>
      <c r="G9968" s="26" t="s">
        <v>9601</v>
      </c>
      <c r="H9968" s="26" t="s">
        <v>735</v>
      </c>
      <c r="J9968" s="26" t="s">
        <v>5054</v>
      </c>
      <c r="K9968" s="26" t="s">
        <v>9606</v>
      </c>
      <c r="L9968" s="26" t="s">
        <v>41305</v>
      </c>
      <c r="M9968" s="26">
        <v>380986236002</v>
      </c>
      <c r="N9968" s="26">
        <v>4621555600</v>
      </c>
    </row>
    <row r="9969" spans="1:14">
      <c r="A9969" s="26" t="s">
        <v>9009</v>
      </c>
      <c r="B9969" s="26" t="s">
        <v>9010</v>
      </c>
      <c r="C9969" s="26">
        <v>2005622</v>
      </c>
      <c r="D9969" s="26" t="s">
        <v>780</v>
      </c>
      <c r="E9969" s="26" t="s">
        <v>41306</v>
      </c>
      <c r="F9969" s="26" t="s">
        <v>41307</v>
      </c>
      <c r="G9969" s="26" t="s">
        <v>9601</v>
      </c>
      <c r="H9969" s="26" t="s">
        <v>1401</v>
      </c>
      <c r="J9969" s="26" t="s">
        <v>1474</v>
      </c>
      <c r="K9969" s="26" t="s">
        <v>9597</v>
      </c>
      <c r="L9969" s="26" t="s">
        <v>41308</v>
      </c>
      <c r="M9969" s="26">
        <v>380472373811</v>
      </c>
      <c r="N9969" s="26">
        <v>722155708</v>
      </c>
    </row>
    <row r="9970" spans="1:14">
      <c r="A9970" s="26" t="s">
        <v>5047</v>
      </c>
      <c r="B9970" s="26" t="s">
        <v>5043</v>
      </c>
      <c r="C9970" s="26">
        <v>1996409</v>
      </c>
      <c r="D9970" s="26" t="s">
        <v>24</v>
      </c>
      <c r="E9970" s="26" t="s">
        <v>41309</v>
      </c>
      <c r="F9970" s="26" t="s">
        <v>41310</v>
      </c>
      <c r="G9970" s="26" t="s">
        <v>9579</v>
      </c>
      <c r="H9970" s="26" t="s">
        <v>735</v>
      </c>
      <c r="I9970" s="26" t="s">
        <v>9721</v>
      </c>
      <c r="J9970" s="26" t="s">
        <v>41311</v>
      </c>
      <c r="K9970" s="26" t="s">
        <v>9582</v>
      </c>
      <c r="L9970" s="26" t="s">
        <v>41312</v>
      </c>
      <c r="M9970" s="26">
        <v>380980465108</v>
      </c>
      <c r="N9970" s="26">
        <v>4622783101</v>
      </c>
    </row>
    <row r="9971" spans="1:14">
      <c r="A9971" s="26" t="s">
        <v>6170</v>
      </c>
      <c r="B9971" s="26" t="s">
        <v>6171</v>
      </c>
      <c r="C9971" s="26">
        <v>38534407</v>
      </c>
      <c r="D9971" s="26" t="s">
        <v>24</v>
      </c>
      <c r="E9971" s="26" t="s">
        <v>41313</v>
      </c>
      <c r="F9971" s="26" t="s">
        <v>41314</v>
      </c>
      <c r="G9971" s="26" t="s">
        <v>9579</v>
      </c>
      <c r="H9971" s="26" t="s">
        <v>885</v>
      </c>
      <c r="I9971" s="26" t="s">
        <v>10020</v>
      </c>
      <c r="J9971" s="26" t="s">
        <v>41315</v>
      </c>
      <c r="K9971" s="26" t="s">
        <v>9582</v>
      </c>
      <c r="L9971" s="26" t="s">
        <v>41316</v>
      </c>
      <c r="M9971" s="26">
        <v>380485566004</v>
      </c>
      <c r="N9971" s="26">
        <v>5122782201</v>
      </c>
    </row>
    <row r="9972" spans="1:14">
      <c r="A9972" s="26" t="s">
        <v>5806</v>
      </c>
      <c r="B9972" s="26" t="s">
        <v>5807</v>
      </c>
      <c r="C9972" s="26">
        <v>38946268</v>
      </c>
      <c r="D9972" s="26" t="s">
        <v>24</v>
      </c>
      <c r="E9972" s="26" t="s">
        <v>41317</v>
      </c>
      <c r="F9972" s="26" t="s">
        <v>14324</v>
      </c>
      <c r="G9972" s="26" t="s">
        <v>9586</v>
      </c>
      <c r="H9972" s="26" t="s">
        <v>799</v>
      </c>
      <c r="J9972" s="26" t="s">
        <v>800</v>
      </c>
      <c r="K9972" s="26" t="s">
        <v>9597</v>
      </c>
      <c r="L9972" s="26" t="s">
        <v>41318</v>
      </c>
      <c r="M9972" s="26">
        <v>760889648792</v>
      </c>
      <c r="N9972" s="26">
        <v>4822784009</v>
      </c>
    </row>
    <row r="9973" spans="1:14">
      <c r="A9973" s="26" t="s">
        <v>8683</v>
      </c>
      <c r="B9973" s="26" t="s">
        <v>8684</v>
      </c>
      <c r="C9973" s="26">
        <v>38418088</v>
      </c>
      <c r="D9973" s="26" t="s">
        <v>24</v>
      </c>
      <c r="E9973" s="26" t="s">
        <v>41319</v>
      </c>
      <c r="F9973" s="26" t="s">
        <v>41320</v>
      </c>
      <c r="G9973" s="26" t="s">
        <v>9586</v>
      </c>
      <c r="H9973" s="26" t="s">
        <v>1308</v>
      </c>
      <c r="J9973" s="26" t="s">
        <v>41321</v>
      </c>
      <c r="K9973" s="26" t="s">
        <v>9582</v>
      </c>
      <c r="L9973" s="26" t="s">
        <v>41322</v>
      </c>
      <c r="M9973" s="26">
        <v>380385593322</v>
      </c>
      <c r="N9973" s="26">
        <v>6822710114</v>
      </c>
    </row>
    <row r="9974" spans="1:14">
      <c r="A9974" s="26" t="s">
        <v>7296</v>
      </c>
      <c r="B9974" s="26" t="s">
        <v>7297</v>
      </c>
      <c r="C9974" s="26">
        <v>37078161</v>
      </c>
      <c r="D9974" s="26" t="s">
        <v>24</v>
      </c>
      <c r="E9974" s="26" t="s">
        <v>41323</v>
      </c>
      <c r="F9974" s="26" t="s">
        <v>41324</v>
      </c>
      <c r="G9974" s="26" t="s">
        <v>9579</v>
      </c>
      <c r="H9974" s="26" t="s">
        <v>1025</v>
      </c>
      <c r="I9974" s="26" t="s">
        <v>14531</v>
      </c>
      <c r="J9974" s="26" t="s">
        <v>41325</v>
      </c>
      <c r="K9974" s="26" t="s">
        <v>9582</v>
      </c>
      <c r="L9974" s="26" t="s">
        <v>41326</v>
      </c>
      <c r="M9974" s="26">
        <v>380544938465</v>
      </c>
      <c r="N9974" s="26">
        <v>3522580903</v>
      </c>
    </row>
    <row r="9975" spans="1:14">
      <c r="A9975" s="26" t="s">
        <v>9072</v>
      </c>
      <c r="B9975" s="26" t="s">
        <v>9073</v>
      </c>
      <c r="C9975" s="26">
        <v>38701773</v>
      </c>
      <c r="D9975" s="26" t="s">
        <v>24</v>
      </c>
      <c r="E9975" s="26" t="s">
        <v>41327</v>
      </c>
      <c r="F9975" s="26" t="s">
        <v>41328</v>
      </c>
      <c r="G9975" s="26" t="s">
        <v>9586</v>
      </c>
      <c r="H9975" s="26" t="s">
        <v>1490</v>
      </c>
      <c r="I9975" s="26" t="s">
        <v>12535</v>
      </c>
      <c r="J9975" s="26" t="s">
        <v>41329</v>
      </c>
      <c r="K9975" s="26" t="s">
        <v>9582</v>
      </c>
      <c r="L9975" s="26" t="s">
        <v>41330</v>
      </c>
      <c r="M9975" s="26">
        <v>380988742442</v>
      </c>
      <c r="N9975" s="26">
        <v>7320780301</v>
      </c>
    </row>
    <row r="9976" spans="1:14">
      <c r="A9976" s="26" t="s">
        <v>3159</v>
      </c>
      <c r="B9976" s="26" t="s">
        <v>3160</v>
      </c>
      <c r="C9976" s="26">
        <v>41221225</v>
      </c>
      <c r="D9976" s="26" t="s">
        <v>24</v>
      </c>
      <c r="E9976" s="26" t="s">
        <v>41331</v>
      </c>
      <c r="F9976" s="26" t="s">
        <v>10050</v>
      </c>
      <c r="G9976" s="26" t="s">
        <v>9586</v>
      </c>
      <c r="H9976" s="26" t="s">
        <v>375</v>
      </c>
      <c r="J9976" s="26" t="s">
        <v>3161</v>
      </c>
      <c r="K9976" s="26" t="s">
        <v>9606</v>
      </c>
      <c r="L9976" s="26" t="s">
        <v>41332</v>
      </c>
      <c r="M9976" s="26">
        <v>760827528258</v>
      </c>
      <c r="N9976" s="26">
        <v>1824755400</v>
      </c>
    </row>
    <row r="9977" spans="1:14">
      <c r="A9977" s="26" t="s">
        <v>6533</v>
      </c>
      <c r="B9977" s="26" t="s">
        <v>6140</v>
      </c>
      <c r="C9977" s="26">
        <v>38617509</v>
      </c>
      <c r="D9977" s="26" t="s">
        <v>24</v>
      </c>
      <c r="E9977" s="26" t="s">
        <v>41333</v>
      </c>
      <c r="F9977" s="26" t="s">
        <v>41334</v>
      </c>
      <c r="G9977" s="26" t="s">
        <v>9586</v>
      </c>
      <c r="H9977" s="26" t="s">
        <v>885</v>
      </c>
      <c r="I9977" s="26" t="s">
        <v>11807</v>
      </c>
      <c r="J9977" s="26" t="s">
        <v>41335</v>
      </c>
      <c r="K9977" s="26" t="s">
        <v>9582</v>
      </c>
      <c r="L9977" s="26" t="s">
        <v>41336</v>
      </c>
      <c r="M9977" s="26">
        <v>380964758993</v>
      </c>
      <c r="N9977" s="26">
        <v>122381801</v>
      </c>
    </row>
    <row r="9978" spans="1:14">
      <c r="A9978" s="26" t="s">
        <v>5404</v>
      </c>
      <c r="B9978" s="26" t="s">
        <v>5405</v>
      </c>
      <c r="C9978" s="26">
        <v>1997297</v>
      </c>
      <c r="D9978" s="26" t="s">
        <v>780</v>
      </c>
      <c r="E9978" s="26" t="s">
        <v>41337</v>
      </c>
      <c r="F9978" s="26" t="s">
        <v>11561</v>
      </c>
      <c r="G9978" s="26" t="s">
        <v>9601</v>
      </c>
      <c r="H9978" s="26" t="s">
        <v>735</v>
      </c>
      <c r="J9978" s="26" t="s">
        <v>41338</v>
      </c>
      <c r="K9978" s="26" t="s">
        <v>9582</v>
      </c>
      <c r="L9978" s="26" t="s">
        <v>41339</v>
      </c>
      <c r="M9978" s="26">
        <v>380323866335</v>
      </c>
      <c r="N9978" s="26">
        <v>4623387201</v>
      </c>
    </row>
    <row r="9979" spans="1:14">
      <c r="A9979" s="26" t="s">
        <v>4971</v>
      </c>
      <c r="B9979" s="26" t="s">
        <v>4972</v>
      </c>
      <c r="C9979" s="26">
        <v>20763929</v>
      </c>
      <c r="D9979" s="26" t="s">
        <v>24</v>
      </c>
      <c r="E9979" s="26" t="s">
        <v>41340</v>
      </c>
      <c r="F9979" s="26" t="s">
        <v>41341</v>
      </c>
      <c r="G9979" s="26" t="s">
        <v>9586</v>
      </c>
      <c r="H9979" s="26" t="s">
        <v>735</v>
      </c>
      <c r="I9979" s="26" t="s">
        <v>9605</v>
      </c>
      <c r="J9979" s="26" t="s">
        <v>4973</v>
      </c>
      <c r="K9979" s="26" t="s">
        <v>9606</v>
      </c>
      <c r="L9979" s="26" t="s">
        <v>41342</v>
      </c>
      <c r="M9979" s="26">
        <v>380323948715</v>
      </c>
      <c r="N9979" s="26">
        <v>4621555300</v>
      </c>
    </row>
    <row r="9980" spans="1:14">
      <c r="A9980" s="26" t="s">
        <v>9332</v>
      </c>
      <c r="B9980" s="26" t="s">
        <v>9333</v>
      </c>
      <c r="C9980" s="26">
        <v>40204397</v>
      </c>
      <c r="D9980" s="26" t="s">
        <v>24</v>
      </c>
      <c r="E9980" s="26" t="s">
        <v>41343</v>
      </c>
      <c r="F9980" s="26" t="s">
        <v>41344</v>
      </c>
      <c r="G9980" s="26" t="s">
        <v>9586</v>
      </c>
      <c r="H9980" s="26" t="s">
        <v>1573</v>
      </c>
      <c r="I9980" s="26" t="s">
        <v>10813</v>
      </c>
      <c r="J9980" s="26" t="s">
        <v>41345</v>
      </c>
      <c r="K9980" s="26" t="s">
        <v>9582</v>
      </c>
      <c r="L9980" s="26" t="s">
        <v>41346</v>
      </c>
      <c r="M9980" s="26">
        <v>380046432517</v>
      </c>
      <c r="N9980" s="26">
        <v>7422755105</v>
      </c>
    </row>
    <row r="9981" spans="1:14">
      <c r="A9981" s="26" t="s">
        <v>2968</v>
      </c>
      <c r="B9981" s="26" t="s">
        <v>2969</v>
      </c>
      <c r="C9981" s="26">
        <v>37980334</v>
      </c>
      <c r="D9981" s="26" t="s">
        <v>24</v>
      </c>
      <c r="E9981" s="26" t="s">
        <v>41347</v>
      </c>
      <c r="F9981" s="26" t="s">
        <v>41348</v>
      </c>
      <c r="G9981" s="26" t="s">
        <v>9591</v>
      </c>
      <c r="H9981" s="26" t="s">
        <v>258</v>
      </c>
      <c r="I9981" s="26" t="s">
        <v>11688</v>
      </c>
      <c r="J9981" s="26" t="s">
        <v>345</v>
      </c>
      <c r="K9981" s="26" t="s">
        <v>9606</v>
      </c>
      <c r="L9981" s="26" t="s">
        <v>41349</v>
      </c>
      <c r="M9981" s="26">
        <v>380626921885</v>
      </c>
      <c r="N9981" s="26">
        <v>120782508</v>
      </c>
    </row>
    <row r="9982" spans="1:14">
      <c r="A9982" s="26" t="s">
        <v>1988</v>
      </c>
      <c r="B9982" s="26" t="s">
        <v>1989</v>
      </c>
      <c r="C9982" s="26">
        <v>38672910</v>
      </c>
      <c r="D9982" s="26" t="s">
        <v>24</v>
      </c>
      <c r="E9982" s="26" t="s">
        <v>41350</v>
      </c>
      <c r="F9982" s="26" t="s">
        <v>41351</v>
      </c>
      <c r="G9982" s="26" t="s">
        <v>9579</v>
      </c>
      <c r="H9982" s="26" t="s">
        <v>103</v>
      </c>
      <c r="I9982" s="26" t="s">
        <v>1986</v>
      </c>
      <c r="J9982" s="26" t="s">
        <v>41352</v>
      </c>
      <c r="K9982" s="26" t="s">
        <v>9582</v>
      </c>
      <c r="L9982" s="26" t="s">
        <v>41353</v>
      </c>
      <c r="M9982" s="26">
        <v>380335723429</v>
      </c>
      <c r="N9982" s="26">
        <v>721487101</v>
      </c>
    </row>
    <row r="9983" spans="1:14">
      <c r="A9983" s="26" t="s">
        <v>7414</v>
      </c>
      <c r="B9983" s="26" t="s">
        <v>7415</v>
      </c>
      <c r="C9983" s="26">
        <v>39045101</v>
      </c>
      <c r="D9983" s="26" t="s">
        <v>24</v>
      </c>
      <c r="E9983" s="26" t="s">
        <v>41354</v>
      </c>
      <c r="F9983" s="26" t="s">
        <v>41355</v>
      </c>
      <c r="G9983" s="26" t="s">
        <v>9586</v>
      </c>
      <c r="H9983" s="26" t="s">
        <v>1025</v>
      </c>
      <c r="J9983" s="26" t="s">
        <v>1061</v>
      </c>
      <c r="K9983" s="26" t="s">
        <v>9597</v>
      </c>
      <c r="L9983" s="26" t="s">
        <v>41356</v>
      </c>
      <c r="M9983" s="26">
        <v>380544879688</v>
      </c>
      <c r="N9983" s="26">
        <v>5910700000</v>
      </c>
    </row>
    <row r="9984" spans="1:14">
      <c r="A9984" s="26" t="s">
        <v>6170</v>
      </c>
      <c r="B9984" s="26" t="s">
        <v>6171</v>
      </c>
      <c r="C9984" s="26">
        <v>38534407</v>
      </c>
      <c r="D9984" s="26" t="s">
        <v>24</v>
      </c>
      <c r="E9984" s="26" t="s">
        <v>41357</v>
      </c>
      <c r="F9984" s="26" t="s">
        <v>41358</v>
      </c>
      <c r="G9984" s="26" t="s">
        <v>9586</v>
      </c>
      <c r="H9984" s="26" t="s">
        <v>885</v>
      </c>
      <c r="I9984" s="26" t="s">
        <v>10020</v>
      </c>
      <c r="J9984" s="26" t="s">
        <v>41359</v>
      </c>
      <c r="K9984" s="26" t="s">
        <v>9582</v>
      </c>
      <c r="L9984" s="26" t="s">
        <v>41360</v>
      </c>
      <c r="M9984" s="26">
        <v>380485592271</v>
      </c>
      <c r="N9984" s="26">
        <v>4823983101</v>
      </c>
    </row>
    <row r="9985" spans="1:14">
      <c r="A9985" s="26" t="s">
        <v>9057</v>
      </c>
      <c r="B9985" s="26" t="s">
        <v>9058</v>
      </c>
      <c r="C9985" s="26">
        <v>2005728</v>
      </c>
      <c r="D9985" s="26" t="s">
        <v>24</v>
      </c>
      <c r="E9985" s="26" t="s">
        <v>41361</v>
      </c>
      <c r="F9985" s="26" t="s">
        <v>41362</v>
      </c>
      <c r="G9985" s="26" t="s">
        <v>9586</v>
      </c>
      <c r="H9985" s="26" t="s">
        <v>1490</v>
      </c>
      <c r="I9985" s="26" t="s">
        <v>13151</v>
      </c>
      <c r="J9985" s="26" t="s">
        <v>41363</v>
      </c>
      <c r="K9985" s="26" t="s">
        <v>9582</v>
      </c>
      <c r="L9985" s="26" t="s">
        <v>41364</v>
      </c>
      <c r="M9985" s="26">
        <v>380373059375</v>
      </c>
      <c r="N9985" s="26">
        <v>7320580501</v>
      </c>
    </row>
    <row r="9986" spans="1:14">
      <c r="A9986" s="26" t="s">
        <v>5902</v>
      </c>
      <c r="B9986" s="26" t="s">
        <v>5903</v>
      </c>
      <c r="C9986" s="26">
        <v>38407172</v>
      </c>
      <c r="D9986" s="26" t="s">
        <v>24</v>
      </c>
      <c r="E9986" s="26" t="s">
        <v>41365</v>
      </c>
      <c r="F9986" s="26" t="s">
        <v>41366</v>
      </c>
      <c r="G9986" s="26" t="s">
        <v>9586</v>
      </c>
      <c r="H9986" s="26" t="s">
        <v>835</v>
      </c>
      <c r="I9986" s="26" t="s">
        <v>13032</v>
      </c>
      <c r="J9986" s="26" t="s">
        <v>840</v>
      </c>
      <c r="K9986" s="26" t="s">
        <v>9606</v>
      </c>
      <c r="L9986" s="26" t="s">
        <v>41367</v>
      </c>
      <c r="M9986" s="26">
        <v>380515322018</v>
      </c>
      <c r="N9986" s="26">
        <v>4820955100</v>
      </c>
    </row>
    <row r="9987" spans="1:14">
      <c r="A9987" s="26" t="s">
        <v>2064</v>
      </c>
      <c r="B9987" s="26" t="s">
        <v>2065</v>
      </c>
      <c r="C9987" s="26">
        <v>38527798</v>
      </c>
      <c r="D9987" s="26" t="s">
        <v>1701</v>
      </c>
      <c r="E9987" s="26" t="s">
        <v>41368</v>
      </c>
      <c r="F9987" s="26" t="s">
        <v>41369</v>
      </c>
      <c r="G9987" s="26" t="s">
        <v>9601</v>
      </c>
      <c r="H9987" s="26" t="s">
        <v>103</v>
      </c>
      <c r="J9987" s="26" t="s">
        <v>129</v>
      </c>
      <c r="K9987" s="26" t="s">
        <v>9597</v>
      </c>
      <c r="L9987" s="26" t="s">
        <v>17455</v>
      </c>
      <c r="M9987" s="26">
        <v>380962337662</v>
      </c>
      <c r="N9987" s="26">
        <v>710700000</v>
      </c>
    </row>
    <row r="9988" spans="1:14">
      <c r="A9988" s="26" t="s">
        <v>7790</v>
      </c>
      <c r="B9988" s="26" t="s">
        <v>7791</v>
      </c>
      <c r="C9988" s="26">
        <v>2009407</v>
      </c>
      <c r="D9988" s="26" t="s">
        <v>780</v>
      </c>
      <c r="E9988" s="26" t="s">
        <v>41370</v>
      </c>
      <c r="F9988" s="26" t="s">
        <v>10111</v>
      </c>
      <c r="G9988" s="26" t="s">
        <v>9601</v>
      </c>
      <c r="H9988" s="26" t="s">
        <v>1088</v>
      </c>
      <c r="J9988" s="26" t="s">
        <v>1115</v>
      </c>
      <c r="K9988" s="26" t="s">
        <v>9597</v>
      </c>
      <c r="L9988" s="26" t="s">
        <v>41371</v>
      </c>
      <c r="M9988" s="26">
        <v>380352523614</v>
      </c>
      <c r="N9988" s="26">
        <v>6110100000</v>
      </c>
    </row>
    <row r="9989" spans="1:14">
      <c r="A9989" s="26" t="s">
        <v>3026</v>
      </c>
      <c r="B9989" s="26" t="s">
        <v>3027</v>
      </c>
      <c r="C9989" s="26">
        <v>1990192</v>
      </c>
      <c r="D9989" s="26" t="s">
        <v>780</v>
      </c>
      <c r="E9989" s="26" t="s">
        <v>41372</v>
      </c>
      <c r="F9989" s="26" t="s">
        <v>41373</v>
      </c>
      <c r="G9989" s="26" t="s">
        <v>9601</v>
      </c>
      <c r="H9989" s="26" t="s">
        <v>258</v>
      </c>
      <c r="I9989" s="26" t="s">
        <v>12739</v>
      </c>
      <c r="J9989" s="26" t="s">
        <v>13680</v>
      </c>
      <c r="K9989" s="26" t="s">
        <v>9597</v>
      </c>
      <c r="L9989" s="26" t="s">
        <v>13681</v>
      </c>
      <c r="M9989" s="26">
        <v>761128856782</v>
      </c>
      <c r="N9989" s="26">
        <v>1420910800</v>
      </c>
    </row>
    <row r="9990" spans="1:14">
      <c r="A9990" s="26" t="s">
        <v>6191</v>
      </c>
      <c r="B9990" s="26" t="s">
        <v>6192</v>
      </c>
      <c r="C9990" s="26">
        <v>2775123</v>
      </c>
      <c r="D9990" s="26" t="s">
        <v>780</v>
      </c>
      <c r="E9990" s="26" t="s">
        <v>41374</v>
      </c>
      <c r="F9990" s="26" t="s">
        <v>41375</v>
      </c>
      <c r="G9990" s="26" t="s">
        <v>9601</v>
      </c>
      <c r="H9990" s="26" t="s">
        <v>885</v>
      </c>
      <c r="I9990" s="26" t="s">
        <v>19303</v>
      </c>
      <c r="J9990" s="26" t="s">
        <v>6189</v>
      </c>
      <c r="K9990" s="26" t="s">
        <v>9606</v>
      </c>
      <c r="L9990" s="26" t="s">
        <v>41376</v>
      </c>
      <c r="M9990" s="26">
        <v>380485031470</v>
      </c>
      <c r="N9990" s="26">
        <v>122755301</v>
      </c>
    </row>
    <row r="9991" spans="1:14">
      <c r="A9991" s="26" t="s">
        <v>4446</v>
      </c>
      <c r="B9991" s="26" t="s">
        <v>4447</v>
      </c>
      <c r="C9991" s="26">
        <v>38462249</v>
      </c>
      <c r="D9991" s="26" t="s">
        <v>24</v>
      </c>
      <c r="E9991" s="26" t="s">
        <v>41377</v>
      </c>
      <c r="F9991" s="26" t="s">
        <v>41378</v>
      </c>
      <c r="G9991" s="26" t="s">
        <v>9579</v>
      </c>
      <c r="H9991" s="26" t="s">
        <v>576</v>
      </c>
      <c r="I9991" s="26" t="s">
        <v>10867</v>
      </c>
      <c r="J9991" s="26" t="s">
        <v>41379</v>
      </c>
      <c r="K9991" s="26" t="s">
        <v>9582</v>
      </c>
      <c r="L9991" s="26" t="s">
        <v>41380</v>
      </c>
      <c r="M9991" s="26">
        <v>380457860149</v>
      </c>
      <c r="N9991" s="26">
        <v>1422483505</v>
      </c>
    </row>
    <row r="9992" spans="1:14">
      <c r="A9992" s="26" t="s">
        <v>2978</v>
      </c>
      <c r="B9992" s="26" t="s">
        <v>2979</v>
      </c>
      <c r="C9992" s="26">
        <v>37803043</v>
      </c>
      <c r="D9992" s="26" t="s">
        <v>24</v>
      </c>
      <c r="E9992" s="26" t="s">
        <v>41381</v>
      </c>
      <c r="F9992" s="26" t="s">
        <v>35839</v>
      </c>
      <c r="G9992" s="26" t="s">
        <v>9586</v>
      </c>
      <c r="H9992" s="26" t="s">
        <v>258</v>
      </c>
      <c r="J9992" s="26" t="s">
        <v>353</v>
      </c>
      <c r="K9992" s="26" t="s">
        <v>9597</v>
      </c>
      <c r="L9992" s="26" t="s">
        <v>29768</v>
      </c>
      <c r="M9992" s="26">
        <v>380504828991</v>
      </c>
      <c r="N9992" s="26">
        <v>1413200000</v>
      </c>
    </row>
    <row r="9993" spans="1:14">
      <c r="A9993" s="26" t="s">
        <v>1992</v>
      </c>
      <c r="B9993" s="26" t="s">
        <v>1993</v>
      </c>
      <c r="C9993" s="26">
        <v>38850219</v>
      </c>
      <c r="D9993" s="26" t="s">
        <v>24</v>
      </c>
      <c r="E9993" s="26" t="s">
        <v>41382</v>
      </c>
      <c r="F9993" s="26" t="s">
        <v>41383</v>
      </c>
      <c r="G9993" s="26" t="s">
        <v>9586</v>
      </c>
      <c r="H9993" s="26" t="s">
        <v>103</v>
      </c>
      <c r="I9993" s="26" t="s">
        <v>12557</v>
      </c>
      <c r="J9993" s="26" t="s">
        <v>41384</v>
      </c>
      <c r="K9993" s="26" t="s">
        <v>9582</v>
      </c>
      <c r="L9993" s="26" t="s">
        <v>41385</v>
      </c>
      <c r="M9993" s="26">
        <v>380336596137</v>
      </c>
      <c r="N9993" s="26">
        <v>721883101</v>
      </c>
    </row>
    <row r="9994" spans="1:14">
      <c r="A9994" s="26" t="s">
        <v>1937</v>
      </c>
      <c r="B9994" s="26" t="s">
        <v>1938</v>
      </c>
      <c r="C9994" s="26">
        <v>37337707</v>
      </c>
      <c r="D9994" s="26" t="s">
        <v>24</v>
      </c>
      <c r="E9994" s="26" t="s">
        <v>41386</v>
      </c>
      <c r="F9994" s="26" t="s">
        <v>41387</v>
      </c>
      <c r="G9994" s="26" t="s">
        <v>9586</v>
      </c>
      <c r="H9994" s="26" t="s">
        <v>27</v>
      </c>
      <c r="I9994" s="26" t="s">
        <v>14303</v>
      </c>
      <c r="J9994" s="26" t="s">
        <v>13624</v>
      </c>
      <c r="K9994" s="26" t="s">
        <v>9582</v>
      </c>
      <c r="L9994" s="26" t="s">
        <v>41388</v>
      </c>
      <c r="M9994" s="26">
        <v>380434428167</v>
      </c>
      <c r="N9994" s="26">
        <v>525386201</v>
      </c>
    </row>
    <row r="9995" spans="1:14">
      <c r="A9995" s="26" t="s">
        <v>7738</v>
      </c>
      <c r="B9995" s="26" t="s">
        <v>7739</v>
      </c>
      <c r="C9995" s="26">
        <v>38503630</v>
      </c>
      <c r="D9995" s="26" t="s">
        <v>24</v>
      </c>
      <c r="E9995" s="26" t="s">
        <v>41389</v>
      </c>
      <c r="F9995" s="26" t="s">
        <v>41390</v>
      </c>
      <c r="G9995" s="26" t="s">
        <v>9586</v>
      </c>
      <c r="H9995" s="26" t="s">
        <v>1088</v>
      </c>
      <c r="I9995" s="26" t="s">
        <v>14222</v>
      </c>
      <c r="J9995" s="26" t="s">
        <v>41391</v>
      </c>
      <c r="K9995" s="26" t="s">
        <v>9582</v>
      </c>
      <c r="L9995" s="26" t="s">
        <v>41392</v>
      </c>
      <c r="M9995" s="26">
        <v>380961566738</v>
      </c>
      <c r="N9995" s="26">
        <v>6124882501</v>
      </c>
    </row>
    <row r="9996" spans="1:14">
      <c r="A9996" s="26" t="s">
        <v>6836</v>
      </c>
      <c r="B9996" s="26" t="s">
        <v>6837</v>
      </c>
      <c r="C9996" s="26">
        <v>1999678</v>
      </c>
      <c r="D9996" s="26" t="s">
        <v>780</v>
      </c>
      <c r="E9996" s="26" t="s">
        <v>41393</v>
      </c>
      <c r="F9996" s="26" t="s">
        <v>41394</v>
      </c>
      <c r="G9996" s="26" t="s">
        <v>9601</v>
      </c>
      <c r="H9996" s="26" t="s">
        <v>949</v>
      </c>
      <c r="I9996" s="26" t="s">
        <v>977</v>
      </c>
      <c r="J9996" s="26" t="s">
        <v>977</v>
      </c>
      <c r="K9996" s="26" t="s">
        <v>9597</v>
      </c>
      <c r="L9996" s="26" t="s">
        <v>41395</v>
      </c>
      <c r="M9996" s="26">
        <v>380532633146</v>
      </c>
      <c r="N9996" s="26">
        <v>4424080504</v>
      </c>
    </row>
    <row r="9997" spans="1:14">
      <c r="A9997" s="26" t="s">
        <v>4135</v>
      </c>
      <c r="B9997" s="26" t="s">
        <v>4136</v>
      </c>
      <c r="C9997" s="26">
        <v>41410274</v>
      </c>
      <c r="D9997" s="26" t="s">
        <v>24</v>
      </c>
      <c r="E9997" s="26" t="s">
        <v>41396</v>
      </c>
      <c r="F9997" s="26" t="s">
        <v>41397</v>
      </c>
      <c r="G9997" s="26" t="s">
        <v>9586</v>
      </c>
      <c r="H9997" s="26" t="s">
        <v>506</v>
      </c>
      <c r="J9997" s="26" t="s">
        <v>41398</v>
      </c>
      <c r="K9997" s="26" t="s">
        <v>9582</v>
      </c>
      <c r="L9997" s="26" t="s">
        <v>41399</v>
      </c>
      <c r="M9997" s="26">
        <v>380347735330</v>
      </c>
      <c r="N9997" s="26">
        <v>2622080508</v>
      </c>
    </row>
    <row r="9998" spans="1:14">
      <c r="A9998" s="26" t="s">
        <v>3483</v>
      </c>
      <c r="B9998" s="26" t="s">
        <v>3484</v>
      </c>
      <c r="C9998" s="26">
        <v>42043319</v>
      </c>
      <c r="D9998" s="26" t="s">
        <v>24</v>
      </c>
      <c r="E9998" s="26" t="s">
        <v>41400</v>
      </c>
      <c r="F9998" s="26" t="s">
        <v>41401</v>
      </c>
      <c r="G9998" s="26" t="s">
        <v>9586</v>
      </c>
      <c r="H9998" s="26" t="s">
        <v>392</v>
      </c>
      <c r="I9998" s="26" t="s">
        <v>10627</v>
      </c>
      <c r="J9998" s="26" t="s">
        <v>41402</v>
      </c>
      <c r="K9998" s="26" t="s">
        <v>9582</v>
      </c>
      <c r="L9998" s="26" t="s">
        <v>41403</v>
      </c>
      <c r="M9998" s="26">
        <v>380677241828</v>
      </c>
      <c r="N9998" s="26">
        <v>2124485001</v>
      </c>
    </row>
    <row r="9999" spans="1:14">
      <c r="A9999" s="26" t="s">
        <v>3790</v>
      </c>
      <c r="B9999" s="26" t="s">
        <v>3791</v>
      </c>
      <c r="C9999" s="26">
        <v>38600720</v>
      </c>
      <c r="D9999" s="26" t="s">
        <v>24</v>
      </c>
      <c r="E9999" s="26" t="s">
        <v>41404</v>
      </c>
      <c r="F9999" s="26" t="s">
        <v>41405</v>
      </c>
      <c r="G9999" s="26" t="s">
        <v>9586</v>
      </c>
      <c r="H9999" s="26" t="s">
        <v>468</v>
      </c>
      <c r="I9999" s="26" t="s">
        <v>32568</v>
      </c>
      <c r="J9999" s="26" t="s">
        <v>32569</v>
      </c>
      <c r="K9999" s="26" t="s">
        <v>9582</v>
      </c>
      <c r="L9999" s="26" t="s">
        <v>41406</v>
      </c>
      <c r="M9999" s="26">
        <v>380613823666</v>
      </c>
      <c r="N9999" s="26">
        <v>2322481801</v>
      </c>
    </row>
    <row r="10000" spans="1:14">
      <c r="A10000" s="26" t="s">
        <v>1946</v>
      </c>
      <c r="B10000" s="26" t="s">
        <v>1947</v>
      </c>
      <c r="C10000" s="26">
        <v>37636913</v>
      </c>
      <c r="D10000" s="26" t="s">
        <v>24</v>
      </c>
      <c r="E10000" s="26" t="s">
        <v>41407</v>
      </c>
      <c r="F10000" s="26" t="s">
        <v>41408</v>
      </c>
      <c r="G10000" s="26" t="s">
        <v>9579</v>
      </c>
      <c r="H10000" s="26" t="s">
        <v>27</v>
      </c>
      <c r="I10000" s="26" t="s">
        <v>10258</v>
      </c>
      <c r="J10000" s="26" t="s">
        <v>41409</v>
      </c>
      <c r="K10000" s="26" t="s">
        <v>9582</v>
      </c>
      <c r="L10000" s="26" t="s">
        <v>41410</v>
      </c>
      <c r="M10000" s="26">
        <v>380969631240</v>
      </c>
      <c r="N10000" s="26">
        <v>525680401</v>
      </c>
    </row>
    <row r="10001" spans="1:14">
      <c r="A10001" s="26" t="s">
        <v>3303</v>
      </c>
      <c r="B10001" s="26" t="s">
        <v>3304</v>
      </c>
      <c r="C10001" s="26">
        <v>40475812</v>
      </c>
      <c r="D10001" s="26" t="s">
        <v>780</v>
      </c>
      <c r="E10001" s="26" t="s">
        <v>41411</v>
      </c>
      <c r="F10001" s="26" t="s">
        <v>41412</v>
      </c>
      <c r="G10001" s="26" t="s">
        <v>9601</v>
      </c>
      <c r="H10001" s="26" t="s">
        <v>375</v>
      </c>
      <c r="I10001" s="26" t="s">
        <v>18665</v>
      </c>
      <c r="J10001" s="26" t="s">
        <v>28027</v>
      </c>
      <c r="K10001" s="26" t="s">
        <v>9582</v>
      </c>
      <c r="L10001" s="26" t="s">
        <v>41413</v>
      </c>
      <c r="M10001" s="26">
        <v>380965062742</v>
      </c>
      <c r="N10001" s="26">
        <v>1822386011</v>
      </c>
    </row>
    <row r="10002" spans="1:14">
      <c r="A10002" s="26" t="s">
        <v>7377</v>
      </c>
      <c r="B10002" s="26" t="s">
        <v>7378</v>
      </c>
      <c r="C10002" s="26">
        <v>41818946</v>
      </c>
      <c r="D10002" s="26" t="s">
        <v>24</v>
      </c>
      <c r="E10002" s="26" t="s">
        <v>41414</v>
      </c>
      <c r="F10002" s="26" t="s">
        <v>41415</v>
      </c>
      <c r="G10002" s="26" t="s">
        <v>9591</v>
      </c>
      <c r="H10002" s="26" t="s">
        <v>1025</v>
      </c>
      <c r="I10002" s="26" t="s">
        <v>11351</v>
      </c>
      <c r="J10002" s="26" t="s">
        <v>41416</v>
      </c>
      <c r="K10002" s="26" t="s">
        <v>9582</v>
      </c>
      <c r="L10002" s="26" t="s">
        <v>41417</v>
      </c>
      <c r="M10002" s="26">
        <v>380667140277</v>
      </c>
      <c r="N10002" s="26">
        <v>5924785409</v>
      </c>
    </row>
    <row r="10003" spans="1:14">
      <c r="A10003" s="26" t="s">
        <v>3722</v>
      </c>
      <c r="B10003" s="26" t="s">
        <v>3723</v>
      </c>
      <c r="C10003" s="26">
        <v>38969725</v>
      </c>
      <c r="D10003" s="26" t="s">
        <v>24</v>
      </c>
      <c r="E10003" s="26" t="s">
        <v>41418</v>
      </c>
      <c r="F10003" s="26" t="s">
        <v>41419</v>
      </c>
      <c r="G10003" s="26" t="s">
        <v>9586</v>
      </c>
      <c r="H10003" s="26" t="s">
        <v>468</v>
      </c>
      <c r="J10003" s="26" t="s">
        <v>481</v>
      </c>
      <c r="K10003" s="26" t="s">
        <v>9597</v>
      </c>
      <c r="L10003" s="26" t="s">
        <v>41420</v>
      </c>
      <c r="M10003" s="26">
        <v>761235288206</v>
      </c>
      <c r="N10003" s="26">
        <v>1222380503</v>
      </c>
    </row>
    <row r="10004" spans="1:14">
      <c r="A10004" s="26" t="s">
        <v>8972</v>
      </c>
      <c r="B10004" s="26" t="s">
        <v>8973</v>
      </c>
      <c r="C10004" s="26">
        <v>38981957</v>
      </c>
      <c r="D10004" s="26" t="s">
        <v>24</v>
      </c>
      <c r="E10004" s="26" t="s">
        <v>41421</v>
      </c>
      <c r="F10004" s="26" t="s">
        <v>41422</v>
      </c>
      <c r="G10004" s="26" t="s">
        <v>9586</v>
      </c>
      <c r="H10004" s="26" t="s">
        <v>1401</v>
      </c>
      <c r="J10004" s="26" t="s">
        <v>41423</v>
      </c>
      <c r="K10004" s="26" t="s">
        <v>9582</v>
      </c>
      <c r="L10004" s="26" t="s">
        <v>41424</v>
      </c>
      <c r="M10004" s="26">
        <v>760944690536</v>
      </c>
      <c r="N10004" s="26">
        <v>7124987501</v>
      </c>
    </row>
    <row r="10005" spans="1:14">
      <c r="A10005" s="26" t="s">
        <v>2058</v>
      </c>
      <c r="B10005" s="26" t="s">
        <v>2059</v>
      </c>
      <c r="C10005" s="26">
        <v>38796247</v>
      </c>
      <c r="D10005" s="26" t="s">
        <v>24</v>
      </c>
      <c r="E10005" s="26" t="s">
        <v>41425</v>
      </c>
      <c r="F10005" s="26" t="s">
        <v>41426</v>
      </c>
      <c r="G10005" s="26" t="s">
        <v>9586</v>
      </c>
      <c r="H10005" s="26" t="s">
        <v>103</v>
      </c>
      <c r="J10005" s="26" t="s">
        <v>116</v>
      </c>
      <c r="K10005" s="26" t="s">
        <v>9597</v>
      </c>
      <c r="L10005" s="26" t="s">
        <v>41427</v>
      </c>
      <c r="M10005" s="26">
        <v>380332261540</v>
      </c>
      <c r="N10005" s="26">
        <v>710100000</v>
      </c>
    </row>
    <row r="10006" spans="1:14">
      <c r="A10006" s="26" t="s">
        <v>4446</v>
      </c>
      <c r="B10006" s="26" t="s">
        <v>4447</v>
      </c>
      <c r="C10006" s="26">
        <v>38462249</v>
      </c>
      <c r="D10006" s="26" t="s">
        <v>24</v>
      </c>
      <c r="E10006" s="26" t="s">
        <v>41428</v>
      </c>
      <c r="F10006" s="26" t="s">
        <v>41429</v>
      </c>
      <c r="G10006" s="26" t="s">
        <v>9586</v>
      </c>
      <c r="H10006" s="26" t="s">
        <v>576</v>
      </c>
      <c r="I10006" s="26" t="s">
        <v>10867</v>
      </c>
      <c r="J10006" s="26" t="s">
        <v>41430</v>
      </c>
      <c r="K10006" s="26" t="s">
        <v>9582</v>
      </c>
      <c r="L10006" s="26" t="s">
        <v>41431</v>
      </c>
      <c r="M10006" s="26">
        <v>380457830217</v>
      </c>
      <c r="N10006" s="26">
        <v>3222783201</v>
      </c>
    </row>
    <row r="10007" spans="1:14">
      <c r="A10007" s="26" t="s">
        <v>5402</v>
      </c>
      <c r="B10007" s="26" t="s">
        <v>5403</v>
      </c>
      <c r="C10007" s="26" t="s">
        <v>1604</v>
      </c>
      <c r="D10007" s="26" t="s">
        <v>24</v>
      </c>
      <c r="E10007" s="26" t="s">
        <v>41432</v>
      </c>
      <c r="F10007" s="26" t="s">
        <v>35368</v>
      </c>
      <c r="G10007" s="26" t="s">
        <v>9591</v>
      </c>
      <c r="H10007" s="26" t="s">
        <v>735</v>
      </c>
      <c r="J10007" s="26" t="s">
        <v>787</v>
      </c>
      <c r="K10007" s="26" t="s">
        <v>9597</v>
      </c>
      <c r="L10007" s="26" t="s">
        <v>41433</v>
      </c>
      <c r="M10007" s="26">
        <v>380988067861</v>
      </c>
      <c r="N10007" s="26">
        <v>4611200000</v>
      </c>
    </row>
    <row r="10008" spans="1:14">
      <c r="A10008" s="26" t="s">
        <v>5840</v>
      </c>
      <c r="B10008" s="26" t="s">
        <v>5841</v>
      </c>
      <c r="C10008" s="26">
        <v>38196712</v>
      </c>
      <c r="D10008" s="26" t="s">
        <v>24</v>
      </c>
      <c r="E10008" s="26" t="s">
        <v>41434</v>
      </c>
      <c r="F10008" s="26" t="s">
        <v>41435</v>
      </c>
      <c r="G10008" s="26" t="s">
        <v>9586</v>
      </c>
      <c r="H10008" s="26" t="s">
        <v>799</v>
      </c>
      <c r="J10008" s="26" t="s">
        <v>800</v>
      </c>
      <c r="K10008" s="26" t="s">
        <v>9597</v>
      </c>
      <c r="L10008" s="26" t="s">
        <v>41436</v>
      </c>
      <c r="M10008" s="26">
        <v>380443373471</v>
      </c>
      <c r="N10008" s="26">
        <v>4822784009</v>
      </c>
    </row>
    <row r="10009" spans="1:14">
      <c r="A10009" s="26" t="s">
        <v>5633</v>
      </c>
      <c r="B10009" s="26" t="s">
        <v>5634</v>
      </c>
      <c r="C10009" s="26" t="s">
        <v>1604</v>
      </c>
      <c r="D10009" s="26" t="s">
        <v>24</v>
      </c>
      <c r="E10009" s="26" t="s">
        <v>41437</v>
      </c>
      <c r="F10009" s="26" t="s">
        <v>41438</v>
      </c>
      <c r="G10009" s="26" t="s">
        <v>9591</v>
      </c>
      <c r="H10009" s="26" t="s">
        <v>799</v>
      </c>
      <c r="J10009" s="26" t="s">
        <v>800</v>
      </c>
      <c r="K10009" s="26" t="s">
        <v>9597</v>
      </c>
      <c r="L10009" s="26" t="s">
        <v>41439</v>
      </c>
      <c r="M10009" s="26">
        <v>380682310707</v>
      </c>
      <c r="N10009" s="26">
        <v>4822784009</v>
      </c>
    </row>
    <row r="10010" spans="1:14">
      <c r="A10010" s="26" t="s">
        <v>1984</v>
      </c>
      <c r="B10010" s="26" t="s">
        <v>1985</v>
      </c>
      <c r="C10010" s="26">
        <v>1983051</v>
      </c>
      <c r="D10010" s="26" t="s">
        <v>780</v>
      </c>
      <c r="E10010" s="26" t="s">
        <v>41440</v>
      </c>
      <c r="F10010" s="26" t="s">
        <v>41441</v>
      </c>
      <c r="G10010" s="26" t="s">
        <v>9601</v>
      </c>
      <c r="H10010" s="26" t="s">
        <v>103</v>
      </c>
      <c r="I10010" s="26" t="s">
        <v>1986</v>
      </c>
      <c r="J10010" s="26" t="s">
        <v>1986</v>
      </c>
      <c r="K10010" s="26" t="s">
        <v>9597</v>
      </c>
      <c r="L10010" s="26" t="s">
        <v>10445</v>
      </c>
      <c r="M10010" s="26">
        <v>380335723412</v>
      </c>
      <c r="N10010" s="26">
        <v>721410100</v>
      </c>
    </row>
    <row r="10011" spans="1:14">
      <c r="A10011" s="26" t="s">
        <v>3833</v>
      </c>
      <c r="B10011" s="26" t="s">
        <v>3834</v>
      </c>
      <c r="C10011" s="26">
        <v>38761806</v>
      </c>
      <c r="D10011" s="26" t="s">
        <v>24</v>
      </c>
      <c r="E10011" s="26" t="s">
        <v>41442</v>
      </c>
      <c r="F10011" s="26" t="s">
        <v>9613</v>
      </c>
      <c r="G10011" s="26" t="s">
        <v>9586</v>
      </c>
      <c r="H10011" s="26" t="s">
        <v>468</v>
      </c>
      <c r="J10011" s="26" t="s">
        <v>494</v>
      </c>
      <c r="K10011" s="26" t="s">
        <v>9597</v>
      </c>
      <c r="L10011" s="26" t="s">
        <v>41443</v>
      </c>
      <c r="M10011" s="26">
        <v>380686197571</v>
      </c>
      <c r="N10011" s="26">
        <v>2310700000</v>
      </c>
    </row>
    <row r="10012" spans="1:14">
      <c r="A10012" s="26" t="s">
        <v>3490</v>
      </c>
      <c r="B10012" s="26" t="s">
        <v>3491</v>
      </c>
      <c r="C10012" s="26">
        <v>37916782</v>
      </c>
      <c r="D10012" s="26" t="s">
        <v>24</v>
      </c>
      <c r="E10012" s="26" t="s">
        <v>41444</v>
      </c>
      <c r="F10012" s="26" t="s">
        <v>41445</v>
      </c>
      <c r="G10012" s="26" t="s">
        <v>9579</v>
      </c>
      <c r="H10012" s="26" t="s">
        <v>392</v>
      </c>
      <c r="I10012" s="26" t="s">
        <v>17899</v>
      </c>
      <c r="J10012" s="26" t="s">
        <v>41446</v>
      </c>
      <c r="K10012" s="26" t="s">
        <v>9582</v>
      </c>
      <c r="L10012" s="26" t="s">
        <v>41447</v>
      </c>
      <c r="M10012" s="26">
        <v>380954598409</v>
      </c>
      <c r="N10012" s="26">
        <v>2123283003</v>
      </c>
    </row>
    <row r="10013" spans="1:14">
      <c r="A10013" s="26" t="s">
        <v>5151</v>
      </c>
      <c r="B10013" s="26" t="s">
        <v>5152</v>
      </c>
      <c r="C10013" s="26">
        <v>41195567</v>
      </c>
      <c r="D10013" s="26" t="s">
        <v>24</v>
      </c>
      <c r="E10013" s="26" t="s">
        <v>41448</v>
      </c>
      <c r="F10013" s="26" t="s">
        <v>41449</v>
      </c>
      <c r="G10013" s="26" t="s">
        <v>9591</v>
      </c>
      <c r="H10013" s="26" t="s">
        <v>735</v>
      </c>
      <c r="J10013" s="26" t="s">
        <v>740</v>
      </c>
      <c r="K10013" s="26" t="s">
        <v>9597</v>
      </c>
      <c r="L10013" s="26" t="s">
        <v>41450</v>
      </c>
      <c r="M10013" s="26">
        <v>380322423142</v>
      </c>
      <c r="N10013" s="26">
        <v>1221881203</v>
      </c>
    </row>
    <row r="10014" spans="1:14">
      <c r="A10014" s="26" t="s">
        <v>5454</v>
      </c>
      <c r="B10014" s="26" t="s">
        <v>5455</v>
      </c>
      <c r="C10014" s="26">
        <v>42448068</v>
      </c>
      <c r="D10014" s="26" t="s">
        <v>24</v>
      </c>
      <c r="E10014" s="26" t="s">
        <v>41451</v>
      </c>
      <c r="F10014" s="26" t="s">
        <v>41452</v>
      </c>
      <c r="G10014" s="26" t="s">
        <v>9586</v>
      </c>
      <c r="H10014" s="26" t="s">
        <v>735</v>
      </c>
      <c r="I10014" s="26" t="s">
        <v>10914</v>
      </c>
      <c r="J10014" s="26" t="s">
        <v>41453</v>
      </c>
      <c r="K10014" s="26" t="s">
        <v>9582</v>
      </c>
      <c r="L10014" s="26" t="s">
        <v>41454</v>
      </c>
      <c r="M10014" s="26">
        <v>761457915468</v>
      </c>
      <c r="N10014" s="26">
        <v>4625582201</v>
      </c>
    </row>
    <row r="10015" spans="1:14">
      <c r="A10015" s="26" t="s">
        <v>8756</v>
      </c>
      <c r="B10015" s="26" t="s">
        <v>8757</v>
      </c>
      <c r="C10015" s="26">
        <v>40595597</v>
      </c>
      <c r="D10015" s="26" t="s">
        <v>24</v>
      </c>
      <c r="E10015" s="26" t="s">
        <v>41455</v>
      </c>
      <c r="F10015" s="26" t="s">
        <v>41456</v>
      </c>
      <c r="G10015" s="26" t="s">
        <v>9586</v>
      </c>
      <c r="H10015" s="26" t="s">
        <v>1308</v>
      </c>
      <c r="J10015" s="26" t="s">
        <v>8758</v>
      </c>
      <c r="K10015" s="26" t="s">
        <v>9582</v>
      </c>
      <c r="L10015" s="26" t="s">
        <v>41457</v>
      </c>
      <c r="M10015" s="26">
        <v>380963061329</v>
      </c>
      <c r="N10015" s="26">
        <v>6823055409</v>
      </c>
    </row>
    <row r="10016" spans="1:14">
      <c r="A10016" s="26" t="s">
        <v>6939</v>
      </c>
      <c r="B10016" s="26" t="s">
        <v>6940</v>
      </c>
      <c r="C10016" s="26">
        <v>37867877</v>
      </c>
      <c r="D10016" s="26" t="s">
        <v>24</v>
      </c>
      <c r="E10016" s="26" t="s">
        <v>41458</v>
      </c>
      <c r="F10016" s="26" t="s">
        <v>41459</v>
      </c>
      <c r="G10016" s="26" t="s">
        <v>9579</v>
      </c>
      <c r="H10016" s="26" t="s">
        <v>987</v>
      </c>
      <c r="I10016" s="26" t="s">
        <v>9921</v>
      </c>
      <c r="J10016" s="26" t="s">
        <v>41460</v>
      </c>
      <c r="K10016" s="26" t="s">
        <v>9582</v>
      </c>
      <c r="L10016" s="26" t="s">
        <v>41461</v>
      </c>
      <c r="M10016" s="26">
        <v>380365335533</v>
      </c>
      <c r="N10016" s="26">
        <v>5620482201</v>
      </c>
    </row>
    <row r="10017" spans="1:14">
      <c r="A10017" s="26" t="s">
        <v>4045</v>
      </c>
      <c r="B10017" s="26" t="s">
        <v>4046</v>
      </c>
      <c r="C10017" s="26">
        <v>42352786</v>
      </c>
      <c r="D10017" s="26" t="s">
        <v>24</v>
      </c>
      <c r="E10017" s="26" t="s">
        <v>41462</v>
      </c>
      <c r="F10017" s="26" t="s">
        <v>41463</v>
      </c>
      <c r="G10017" s="26" t="s">
        <v>9591</v>
      </c>
      <c r="H10017" s="26" t="s">
        <v>506</v>
      </c>
      <c r="J10017" s="26" t="s">
        <v>526</v>
      </c>
      <c r="K10017" s="26" t="s">
        <v>9597</v>
      </c>
      <c r="L10017" s="26" t="s">
        <v>41464</v>
      </c>
      <c r="M10017" s="26">
        <v>380342534837</v>
      </c>
      <c r="N10017" s="26">
        <v>2610100000</v>
      </c>
    </row>
    <row r="10018" spans="1:14">
      <c r="A10018" s="26" t="s">
        <v>4592</v>
      </c>
      <c r="B10018" s="26" t="s">
        <v>4593</v>
      </c>
      <c r="C10018" s="26">
        <v>38680455</v>
      </c>
      <c r="D10018" s="26" t="s">
        <v>24</v>
      </c>
      <c r="E10018" s="26" t="s">
        <v>41465</v>
      </c>
      <c r="F10018" s="26" t="s">
        <v>41466</v>
      </c>
      <c r="G10018" s="26" t="s">
        <v>9591</v>
      </c>
      <c r="H10018" s="26" t="s">
        <v>670</v>
      </c>
      <c r="I10018" s="26" t="s">
        <v>18911</v>
      </c>
      <c r="J10018" s="26" t="s">
        <v>41467</v>
      </c>
      <c r="K10018" s="26" t="s">
        <v>9582</v>
      </c>
      <c r="L10018" s="26" t="s">
        <v>41468</v>
      </c>
      <c r="M10018" s="26">
        <v>380958046348</v>
      </c>
      <c r="N10018" s="26">
        <v>3521782701</v>
      </c>
    </row>
    <row r="10019" spans="1:14">
      <c r="A10019" s="26" t="s">
        <v>4694</v>
      </c>
      <c r="B10019" s="26" t="s">
        <v>4695</v>
      </c>
      <c r="C10019" s="26">
        <v>36734786</v>
      </c>
      <c r="D10019" s="26" t="s">
        <v>24</v>
      </c>
      <c r="E10019" s="26" t="s">
        <v>41469</v>
      </c>
      <c r="F10019" s="26" t="s">
        <v>22922</v>
      </c>
      <c r="G10019" s="26" t="s">
        <v>9586</v>
      </c>
      <c r="H10019" s="26" t="s">
        <v>670</v>
      </c>
      <c r="I10019" s="26" t="s">
        <v>23222</v>
      </c>
      <c r="J10019" s="26" t="s">
        <v>6189</v>
      </c>
      <c r="K10019" s="26" t="s">
        <v>9582</v>
      </c>
      <c r="L10019" s="26" t="s">
        <v>41470</v>
      </c>
      <c r="M10019" s="26">
        <v>380958765194</v>
      </c>
      <c r="N10019" s="26">
        <v>122755301</v>
      </c>
    </row>
    <row r="10020" spans="1:14">
      <c r="A10020" s="26" t="s">
        <v>2985</v>
      </c>
      <c r="B10020" s="26" t="s">
        <v>2986</v>
      </c>
      <c r="C10020" s="26">
        <v>37927092</v>
      </c>
      <c r="D10020" s="26" t="s">
        <v>24</v>
      </c>
      <c r="E10020" s="26" t="s">
        <v>41471</v>
      </c>
      <c r="F10020" s="26" t="s">
        <v>25093</v>
      </c>
      <c r="G10020" s="26" t="s">
        <v>9586</v>
      </c>
      <c r="H10020" s="26" t="s">
        <v>258</v>
      </c>
      <c r="I10020" s="26" t="s">
        <v>12739</v>
      </c>
      <c r="J10020" s="26" t="s">
        <v>25094</v>
      </c>
      <c r="K10020" s="26" t="s">
        <v>9582</v>
      </c>
      <c r="L10020" s="26" t="s">
        <v>41472</v>
      </c>
      <c r="M10020" s="26">
        <v>380951180366</v>
      </c>
      <c r="N10020" s="26">
        <v>1420983501</v>
      </c>
    </row>
    <row r="10021" spans="1:14">
      <c r="A10021" s="26" t="s">
        <v>3411</v>
      </c>
      <c r="B10021" s="26" t="s">
        <v>3412</v>
      </c>
      <c r="C10021" s="26">
        <v>38456539</v>
      </c>
      <c r="D10021" s="26" t="s">
        <v>24</v>
      </c>
      <c r="E10021" s="26" t="s">
        <v>41473</v>
      </c>
      <c r="F10021" s="26" t="s">
        <v>41474</v>
      </c>
      <c r="G10021" s="26" t="s">
        <v>9586</v>
      </c>
      <c r="H10021" s="26" t="s">
        <v>392</v>
      </c>
      <c r="I10021" s="26" t="s">
        <v>9857</v>
      </c>
      <c r="J10021" s="26" t="s">
        <v>41475</v>
      </c>
      <c r="K10021" s="26" t="s">
        <v>9582</v>
      </c>
      <c r="L10021" s="26" t="s">
        <v>41476</v>
      </c>
      <c r="M10021" s="26">
        <v>380969039463</v>
      </c>
      <c r="N10021" s="26">
        <v>521255401</v>
      </c>
    </row>
    <row r="10022" spans="1:14">
      <c r="A10022" s="26" t="s">
        <v>6161</v>
      </c>
      <c r="B10022" s="26" t="s">
        <v>6162</v>
      </c>
      <c r="C10022" s="26">
        <v>5446404</v>
      </c>
      <c r="D10022" s="26" t="s">
        <v>780</v>
      </c>
      <c r="E10022" s="26" t="s">
        <v>41477</v>
      </c>
      <c r="F10022" s="26" t="s">
        <v>10114</v>
      </c>
      <c r="G10022" s="26" t="s">
        <v>9601</v>
      </c>
      <c r="H10022" s="26" t="s">
        <v>885</v>
      </c>
      <c r="I10022" s="26" t="s">
        <v>11190</v>
      </c>
      <c r="J10022" s="26" t="s">
        <v>6163</v>
      </c>
      <c r="K10022" s="26" t="s">
        <v>9597</v>
      </c>
      <c r="L10022" s="26" t="s">
        <v>41478</v>
      </c>
      <c r="M10022" s="26">
        <v>380484331231</v>
      </c>
      <c r="N10022" s="26">
        <v>5122310300</v>
      </c>
    </row>
    <row r="10023" spans="1:14">
      <c r="A10023" s="26" t="s">
        <v>2857</v>
      </c>
      <c r="B10023" s="26" t="s">
        <v>2858</v>
      </c>
      <c r="C10023" s="26">
        <v>2125042</v>
      </c>
      <c r="D10023" s="26" t="s">
        <v>780</v>
      </c>
      <c r="E10023" s="26" t="s">
        <v>41479</v>
      </c>
      <c r="F10023" s="26" t="s">
        <v>41480</v>
      </c>
      <c r="G10023" s="26" t="s">
        <v>9601</v>
      </c>
      <c r="H10023" s="26" t="s">
        <v>258</v>
      </c>
      <c r="J10023" s="26" t="s">
        <v>371</v>
      </c>
      <c r="K10023" s="26" t="s">
        <v>9597</v>
      </c>
      <c r="L10023" s="26" t="s">
        <v>41481</v>
      </c>
      <c r="M10023" s="26">
        <v>380624741925</v>
      </c>
      <c r="N10023" s="26">
        <v>1411200000</v>
      </c>
    </row>
    <row r="10024" spans="1:14">
      <c r="A10024" s="26" t="s">
        <v>3560</v>
      </c>
      <c r="B10024" s="26" t="s">
        <v>3561</v>
      </c>
      <c r="C10024" s="26">
        <v>39048956</v>
      </c>
      <c r="D10024" s="26" t="s">
        <v>24</v>
      </c>
      <c r="E10024" s="26" t="s">
        <v>41482</v>
      </c>
      <c r="F10024" s="26" t="s">
        <v>41483</v>
      </c>
      <c r="G10024" s="26" t="s">
        <v>9586</v>
      </c>
      <c r="H10024" s="26" t="s">
        <v>392</v>
      </c>
      <c r="I10024" s="26" t="s">
        <v>10620</v>
      </c>
      <c r="J10024" s="26" t="s">
        <v>41484</v>
      </c>
      <c r="K10024" s="26" t="s">
        <v>9582</v>
      </c>
      <c r="L10024" s="26" t="s">
        <v>41485</v>
      </c>
      <c r="M10024" s="26">
        <v>380962714480</v>
      </c>
      <c r="N10024" s="26">
        <v>2125385201</v>
      </c>
    </row>
    <row r="10025" spans="1:14">
      <c r="A10025" s="26" t="s">
        <v>5213</v>
      </c>
      <c r="B10025" s="26" t="s">
        <v>5214</v>
      </c>
      <c r="C10025" s="26" t="s">
        <v>1604</v>
      </c>
      <c r="D10025" s="26" t="s">
        <v>780</v>
      </c>
      <c r="E10025" s="26" t="s">
        <v>41486</v>
      </c>
      <c r="F10025" s="26" t="s">
        <v>9787</v>
      </c>
      <c r="G10025" s="26" t="s">
        <v>9601</v>
      </c>
      <c r="H10025" s="26" t="s">
        <v>735</v>
      </c>
      <c r="I10025" s="26" t="s">
        <v>12298</v>
      </c>
      <c r="J10025" s="26" t="s">
        <v>4945</v>
      </c>
      <c r="K10025" s="26" t="s">
        <v>9597</v>
      </c>
      <c r="L10025" s="26" t="s">
        <v>41487</v>
      </c>
      <c r="M10025" s="26">
        <v>380676685040</v>
      </c>
      <c r="N10025" s="26">
        <v>4620610100</v>
      </c>
    </row>
    <row r="10026" spans="1:14">
      <c r="A10026" s="26" t="s">
        <v>4370</v>
      </c>
      <c r="B10026" s="26" t="s">
        <v>4371</v>
      </c>
      <c r="C10026" s="26">
        <v>38312395</v>
      </c>
      <c r="D10026" s="26" t="s">
        <v>24</v>
      </c>
      <c r="E10026" s="26" t="s">
        <v>41488</v>
      </c>
      <c r="F10026" s="26" t="s">
        <v>41489</v>
      </c>
      <c r="G10026" s="26" t="s">
        <v>9586</v>
      </c>
      <c r="H10026" s="26" t="s">
        <v>576</v>
      </c>
      <c r="I10026" s="26" t="s">
        <v>12872</v>
      </c>
      <c r="J10026" s="26" t="s">
        <v>41490</v>
      </c>
      <c r="K10026" s="26" t="s">
        <v>9582</v>
      </c>
      <c r="L10026" s="26" t="s">
        <v>41491</v>
      </c>
      <c r="M10026" s="26">
        <v>380457146636</v>
      </c>
      <c r="N10026" s="26">
        <v>3221486201</v>
      </c>
    </row>
    <row r="10027" spans="1:14">
      <c r="A10027" s="26" t="s">
        <v>6085</v>
      </c>
      <c r="B10027" s="26" t="s">
        <v>6086</v>
      </c>
      <c r="C10027" s="26">
        <v>38458892</v>
      </c>
      <c r="D10027" s="26" t="s">
        <v>24</v>
      </c>
      <c r="E10027" s="26" t="s">
        <v>41492</v>
      </c>
      <c r="F10027" s="26" t="s">
        <v>41493</v>
      </c>
      <c r="G10027" s="26" t="s">
        <v>9586</v>
      </c>
      <c r="H10027" s="26" t="s">
        <v>835</v>
      </c>
      <c r="I10027" s="26" t="s">
        <v>9944</v>
      </c>
      <c r="J10027" s="26" t="s">
        <v>29604</v>
      </c>
      <c r="K10027" s="26" t="s">
        <v>9906</v>
      </c>
      <c r="L10027" s="26" t="s">
        <v>41494</v>
      </c>
      <c r="M10027" s="26">
        <v>380516232476</v>
      </c>
      <c r="N10027" s="26">
        <v>3222988301</v>
      </c>
    </row>
    <row r="10028" spans="1:14">
      <c r="A10028" s="26" t="s">
        <v>8863</v>
      </c>
      <c r="B10028" s="26" t="s">
        <v>8864</v>
      </c>
      <c r="C10028" s="26">
        <v>38646750</v>
      </c>
      <c r="D10028" s="26" t="s">
        <v>24</v>
      </c>
      <c r="E10028" s="26" t="s">
        <v>41495</v>
      </c>
      <c r="F10028" s="26" t="s">
        <v>41496</v>
      </c>
      <c r="G10028" s="26" t="s">
        <v>9579</v>
      </c>
      <c r="H10028" s="26" t="s">
        <v>1401</v>
      </c>
      <c r="I10028" s="26" t="s">
        <v>12022</v>
      </c>
      <c r="J10028" s="26" t="s">
        <v>41497</v>
      </c>
      <c r="K10028" s="26" t="s">
        <v>9582</v>
      </c>
      <c r="L10028" s="26" t="s">
        <v>41498</v>
      </c>
      <c r="M10028" s="26">
        <v>380474761249</v>
      </c>
      <c r="N10028" s="26">
        <v>7120983001</v>
      </c>
    </row>
    <row r="10029" spans="1:14">
      <c r="A10029" s="26" t="s">
        <v>7244</v>
      </c>
      <c r="B10029" s="26" t="s">
        <v>7245</v>
      </c>
      <c r="C10029" s="26">
        <v>38440010</v>
      </c>
      <c r="D10029" s="26" t="s">
        <v>24</v>
      </c>
      <c r="E10029" s="26" t="s">
        <v>41499</v>
      </c>
      <c r="F10029" s="26" t="s">
        <v>41500</v>
      </c>
      <c r="G10029" s="26" t="s">
        <v>9579</v>
      </c>
      <c r="H10029" s="26" t="s">
        <v>987</v>
      </c>
      <c r="I10029" s="26" t="s">
        <v>11035</v>
      </c>
      <c r="J10029" s="26" t="s">
        <v>41501</v>
      </c>
      <c r="K10029" s="26" t="s">
        <v>9582</v>
      </c>
      <c r="L10029" s="26" t="s">
        <v>41502</v>
      </c>
      <c r="M10029" s="26">
        <v>380507283865</v>
      </c>
      <c r="N10029" s="26">
        <v>5625486802</v>
      </c>
    </row>
    <row r="10030" spans="1:14">
      <c r="A10030" s="26" t="s">
        <v>4142</v>
      </c>
      <c r="B10030" s="26" t="s">
        <v>4143</v>
      </c>
      <c r="C10030" s="26">
        <v>39020574</v>
      </c>
      <c r="D10030" s="26" t="s">
        <v>24</v>
      </c>
      <c r="E10030" s="26" t="s">
        <v>41503</v>
      </c>
      <c r="F10030" s="26" t="s">
        <v>41504</v>
      </c>
      <c r="G10030" s="26" t="s">
        <v>9586</v>
      </c>
      <c r="H10030" s="26" t="s">
        <v>506</v>
      </c>
      <c r="I10030" s="26" t="s">
        <v>12368</v>
      </c>
      <c r="J10030" s="26" t="s">
        <v>41505</v>
      </c>
      <c r="K10030" s="26" t="s">
        <v>9582</v>
      </c>
      <c r="L10030" s="26" t="s">
        <v>41506</v>
      </c>
      <c r="M10030" s="26">
        <v>380343363003</v>
      </c>
      <c r="N10030" s="26">
        <v>2623255702</v>
      </c>
    </row>
    <row r="10031" spans="1:14">
      <c r="A10031" s="26" t="s">
        <v>3672</v>
      </c>
      <c r="B10031" s="26" t="s">
        <v>3673</v>
      </c>
      <c r="C10031" s="26">
        <v>19282277</v>
      </c>
      <c r="D10031" s="26" t="s">
        <v>780</v>
      </c>
      <c r="E10031" s="26" t="s">
        <v>41507</v>
      </c>
      <c r="F10031" s="26" t="s">
        <v>41508</v>
      </c>
      <c r="G10031" s="26" t="s">
        <v>9601</v>
      </c>
      <c r="H10031" s="26" t="s">
        <v>468</v>
      </c>
      <c r="J10031" s="26" t="s">
        <v>481</v>
      </c>
      <c r="K10031" s="26" t="s">
        <v>9597</v>
      </c>
      <c r="L10031" s="26" t="s">
        <v>41509</v>
      </c>
      <c r="M10031" s="26">
        <v>380617082337</v>
      </c>
      <c r="N10031" s="26">
        <v>1222380503</v>
      </c>
    </row>
    <row r="10032" spans="1:14">
      <c r="A10032" s="26" t="s">
        <v>6555</v>
      </c>
      <c r="B10032" s="26" t="s">
        <v>6556</v>
      </c>
      <c r="C10032" s="26" t="s">
        <v>1604</v>
      </c>
      <c r="D10032" s="26" t="s">
        <v>24</v>
      </c>
      <c r="E10032" s="26" t="s">
        <v>41510</v>
      </c>
      <c r="F10032" s="26" t="s">
        <v>41511</v>
      </c>
      <c r="G10032" s="26" t="s">
        <v>9586</v>
      </c>
      <c r="H10032" s="26" t="s">
        <v>885</v>
      </c>
      <c r="J10032" s="26" t="s">
        <v>945</v>
      </c>
      <c r="K10032" s="26" t="s">
        <v>9597</v>
      </c>
      <c r="L10032" s="26" t="s">
        <v>41512</v>
      </c>
      <c r="M10032" s="26">
        <v>380639325051</v>
      </c>
      <c r="N10032" s="26">
        <v>111692913</v>
      </c>
    </row>
    <row r="10033" spans="1:14">
      <c r="A10033" s="26" t="s">
        <v>5231</v>
      </c>
      <c r="B10033" s="26" t="s">
        <v>5208</v>
      </c>
      <c r="C10033" s="26">
        <v>1996674</v>
      </c>
      <c r="D10033" s="26" t="s">
        <v>24</v>
      </c>
      <c r="E10033" s="26" t="s">
        <v>41513</v>
      </c>
      <c r="F10033" s="26" t="s">
        <v>10762</v>
      </c>
      <c r="G10033" s="26" t="s">
        <v>9591</v>
      </c>
      <c r="H10033" s="26" t="s">
        <v>735</v>
      </c>
      <c r="J10033" s="26" t="s">
        <v>740</v>
      </c>
      <c r="K10033" s="26" t="s">
        <v>9597</v>
      </c>
      <c r="L10033" s="26" t="s">
        <v>12077</v>
      </c>
      <c r="M10033" s="26">
        <v>380322514692</v>
      </c>
      <c r="N10033" s="26">
        <v>1221881203</v>
      </c>
    </row>
    <row r="10034" spans="1:14">
      <c r="A10034" s="26" t="s">
        <v>1982</v>
      </c>
      <c r="B10034" s="26" t="s">
        <v>1983</v>
      </c>
      <c r="C10034" s="26">
        <v>38692240</v>
      </c>
      <c r="D10034" s="26" t="s">
        <v>24</v>
      </c>
      <c r="E10034" s="26" t="s">
        <v>41514</v>
      </c>
      <c r="F10034" s="26" t="s">
        <v>41515</v>
      </c>
      <c r="G10034" s="26" t="s">
        <v>9586</v>
      </c>
      <c r="H10034" s="26" t="s">
        <v>103</v>
      </c>
      <c r="I10034" s="26" t="s">
        <v>26037</v>
      </c>
      <c r="J10034" s="26" t="s">
        <v>41516</v>
      </c>
      <c r="K10034" s="26" t="s">
        <v>9582</v>
      </c>
      <c r="L10034" s="26" t="s">
        <v>41517</v>
      </c>
      <c r="M10034" s="26">
        <v>380337295637</v>
      </c>
      <c r="N10034" s="26">
        <v>721183814</v>
      </c>
    </row>
    <row r="10035" spans="1:14">
      <c r="A10035" s="26" t="s">
        <v>6342</v>
      </c>
      <c r="B10035" s="26" t="s">
        <v>6343</v>
      </c>
      <c r="C10035" s="26">
        <v>5446427</v>
      </c>
      <c r="D10035" s="26" t="s">
        <v>780</v>
      </c>
      <c r="E10035" s="26" t="s">
        <v>41518</v>
      </c>
      <c r="F10035" s="26" t="s">
        <v>10114</v>
      </c>
      <c r="G10035" s="26" t="s">
        <v>9601</v>
      </c>
      <c r="H10035" s="26" t="s">
        <v>885</v>
      </c>
      <c r="J10035" s="26" t="s">
        <v>910</v>
      </c>
      <c r="K10035" s="26" t="s">
        <v>9597</v>
      </c>
      <c r="L10035" s="26" t="s">
        <v>41519</v>
      </c>
      <c r="M10035" s="26">
        <v>380487230235</v>
      </c>
      <c r="N10035" s="26">
        <v>5110100000</v>
      </c>
    </row>
    <row r="10036" spans="1:14">
      <c r="A10036" s="26" t="s">
        <v>6890</v>
      </c>
      <c r="B10036" s="26" t="s">
        <v>6891</v>
      </c>
      <c r="C10036" s="26">
        <v>38459325</v>
      </c>
      <c r="D10036" s="26" t="s">
        <v>24</v>
      </c>
      <c r="E10036" s="26" t="s">
        <v>41520</v>
      </c>
      <c r="F10036" s="26" t="s">
        <v>41521</v>
      </c>
      <c r="G10036" s="26" t="s">
        <v>9579</v>
      </c>
      <c r="H10036" s="26" t="s">
        <v>949</v>
      </c>
      <c r="I10036" s="26" t="s">
        <v>9669</v>
      </c>
      <c r="J10036" s="26" t="s">
        <v>41522</v>
      </c>
      <c r="K10036" s="26" t="s">
        <v>9582</v>
      </c>
      <c r="L10036" s="26" t="s">
        <v>41523</v>
      </c>
      <c r="M10036" s="26">
        <v>380991750127</v>
      </c>
      <c r="N10036" s="26">
        <v>4823655112</v>
      </c>
    </row>
    <row r="10037" spans="1:14">
      <c r="A10037" s="26" t="s">
        <v>4957</v>
      </c>
      <c r="B10037" s="26" t="s">
        <v>4958</v>
      </c>
      <c r="C10037" s="26">
        <v>42108962</v>
      </c>
      <c r="D10037" s="26" t="s">
        <v>24</v>
      </c>
      <c r="E10037" s="26" t="s">
        <v>41524</v>
      </c>
      <c r="F10037" s="26" t="s">
        <v>41525</v>
      </c>
      <c r="G10037" s="26" t="s">
        <v>9591</v>
      </c>
      <c r="H10037" s="26" t="s">
        <v>735</v>
      </c>
      <c r="I10037" s="26" t="s">
        <v>27329</v>
      </c>
      <c r="J10037" s="26" t="s">
        <v>41526</v>
      </c>
      <c r="K10037" s="26" t="s">
        <v>9582</v>
      </c>
      <c r="L10037" s="26" t="s">
        <v>41527</v>
      </c>
      <c r="M10037" s="26">
        <v>380672503095</v>
      </c>
      <c r="N10037" s="26">
        <v>4624810603</v>
      </c>
    </row>
    <row r="10038" spans="1:14">
      <c r="A10038" s="26" t="s">
        <v>5703</v>
      </c>
      <c r="B10038" s="26" t="s">
        <v>5704</v>
      </c>
      <c r="C10038" s="26">
        <v>26188946</v>
      </c>
      <c r="D10038" s="26" t="s">
        <v>24</v>
      </c>
      <c r="E10038" s="26" t="s">
        <v>41528</v>
      </c>
      <c r="F10038" s="26" t="s">
        <v>41529</v>
      </c>
      <c r="G10038" s="26" t="s">
        <v>9586</v>
      </c>
      <c r="H10038" s="26" t="s">
        <v>799</v>
      </c>
      <c r="J10038" s="26" t="s">
        <v>800</v>
      </c>
      <c r="K10038" s="26" t="s">
        <v>9597</v>
      </c>
      <c r="L10038" s="26" t="s">
        <v>41530</v>
      </c>
      <c r="M10038" s="26">
        <v>380443378084</v>
      </c>
      <c r="N10038" s="26">
        <v>4822784009</v>
      </c>
    </row>
    <row r="10039" spans="1:14">
      <c r="A10039" s="26" t="s">
        <v>6822</v>
      </c>
      <c r="B10039" s="26" t="s">
        <v>6823</v>
      </c>
      <c r="C10039" s="26">
        <v>38503012</v>
      </c>
      <c r="D10039" s="26" t="s">
        <v>1701</v>
      </c>
      <c r="E10039" s="26" t="s">
        <v>41531</v>
      </c>
      <c r="F10039" s="26" t="s">
        <v>41532</v>
      </c>
      <c r="G10039" s="26" t="s">
        <v>9601</v>
      </c>
      <c r="H10039" s="26" t="s">
        <v>949</v>
      </c>
      <c r="I10039" s="26" t="s">
        <v>13534</v>
      </c>
      <c r="J10039" s="26" t="s">
        <v>6907</v>
      </c>
      <c r="K10039" s="26" t="s">
        <v>9606</v>
      </c>
      <c r="L10039" s="26" t="s">
        <v>36823</v>
      </c>
      <c r="M10039" s="26">
        <v>380503097220</v>
      </c>
      <c r="N10039" s="26">
        <v>5325455100</v>
      </c>
    </row>
    <row r="10040" spans="1:14">
      <c r="A10040" s="26" t="s">
        <v>9051</v>
      </c>
      <c r="B10040" s="26" t="s">
        <v>9052</v>
      </c>
      <c r="C10040" s="26">
        <v>36753285</v>
      </c>
      <c r="D10040" s="26" t="s">
        <v>24</v>
      </c>
      <c r="E10040" s="26" t="s">
        <v>41533</v>
      </c>
      <c r="F10040" s="26" t="s">
        <v>41534</v>
      </c>
      <c r="G10040" s="26" t="s">
        <v>9579</v>
      </c>
      <c r="H10040" s="26" t="s">
        <v>1490</v>
      </c>
      <c r="I10040" s="26" t="s">
        <v>13151</v>
      </c>
      <c r="J10040" s="26" t="s">
        <v>9053</v>
      </c>
      <c r="K10040" s="26" t="s">
        <v>9606</v>
      </c>
      <c r="L10040" s="26" t="s">
        <v>41535</v>
      </c>
      <c r="M10040" s="26">
        <v>380373038510</v>
      </c>
      <c r="N10040" s="26">
        <v>7320555300</v>
      </c>
    </row>
    <row r="10041" spans="1:14">
      <c r="A10041" s="26" t="s">
        <v>6259</v>
      </c>
      <c r="B10041" s="26" t="s">
        <v>6260</v>
      </c>
      <c r="C10041" s="26">
        <v>2774556</v>
      </c>
      <c r="D10041" s="26" t="s">
        <v>24</v>
      </c>
      <c r="E10041" s="26" t="s">
        <v>41536</v>
      </c>
      <c r="F10041" s="26" t="s">
        <v>41537</v>
      </c>
      <c r="G10041" s="26" t="s">
        <v>9586</v>
      </c>
      <c r="H10041" s="26" t="s">
        <v>885</v>
      </c>
      <c r="J10041" s="26" t="s">
        <v>910</v>
      </c>
      <c r="K10041" s="26" t="s">
        <v>9597</v>
      </c>
      <c r="L10041" s="26" t="s">
        <v>34025</v>
      </c>
      <c r="M10041" s="26">
        <v>760975133392</v>
      </c>
      <c r="N10041" s="26">
        <v>5110100000</v>
      </c>
    </row>
    <row r="10042" spans="1:14">
      <c r="A10042" s="26" t="s">
        <v>7480</v>
      </c>
      <c r="B10042" s="26" t="s">
        <v>7481</v>
      </c>
      <c r="C10042" s="26">
        <v>38136150</v>
      </c>
      <c r="D10042" s="26" t="s">
        <v>24</v>
      </c>
      <c r="E10042" s="26" t="s">
        <v>41538</v>
      </c>
      <c r="F10042" s="26" t="s">
        <v>14089</v>
      </c>
      <c r="G10042" s="26" t="s">
        <v>9586</v>
      </c>
      <c r="H10042" s="26" t="s">
        <v>1025</v>
      </c>
      <c r="J10042" s="26" t="s">
        <v>1065</v>
      </c>
      <c r="K10042" s="26" t="s">
        <v>9597</v>
      </c>
      <c r="L10042" s="26" t="s">
        <v>41539</v>
      </c>
      <c r="M10042" s="26">
        <v>380501410303</v>
      </c>
      <c r="N10042" s="26">
        <v>5910100000</v>
      </c>
    </row>
    <row r="10043" spans="1:14">
      <c r="A10043" s="26" t="s">
        <v>5454</v>
      </c>
      <c r="B10043" s="26" t="s">
        <v>5455</v>
      </c>
      <c r="C10043" s="26">
        <v>42448068</v>
      </c>
      <c r="D10043" s="26" t="s">
        <v>24</v>
      </c>
      <c r="E10043" s="26" t="s">
        <v>41540</v>
      </c>
      <c r="F10043" s="26" t="s">
        <v>41541</v>
      </c>
      <c r="G10043" s="26" t="s">
        <v>9586</v>
      </c>
      <c r="H10043" s="26" t="s">
        <v>735</v>
      </c>
      <c r="I10043" s="26" t="s">
        <v>10914</v>
      </c>
      <c r="J10043" s="26" t="s">
        <v>41542</v>
      </c>
      <c r="K10043" s="26" t="s">
        <v>9582</v>
      </c>
      <c r="L10043" s="26" t="s">
        <v>41543</v>
      </c>
      <c r="M10043" s="26">
        <v>761956873612</v>
      </c>
      <c r="N10043" s="26">
        <v>4625588201</v>
      </c>
    </row>
    <row r="10044" spans="1:14">
      <c r="A10044" s="26" t="s">
        <v>3729</v>
      </c>
      <c r="B10044" s="26" t="s">
        <v>3730</v>
      </c>
      <c r="C10044" s="26">
        <v>5498909</v>
      </c>
      <c r="D10044" s="26" t="s">
        <v>780</v>
      </c>
      <c r="E10044" s="26" t="s">
        <v>41544</v>
      </c>
      <c r="F10044" s="26" t="s">
        <v>41545</v>
      </c>
      <c r="G10044" s="26" t="s">
        <v>9601</v>
      </c>
      <c r="H10044" s="26" t="s">
        <v>468</v>
      </c>
      <c r="J10044" s="26" t="s">
        <v>481</v>
      </c>
      <c r="K10044" s="26" t="s">
        <v>9597</v>
      </c>
      <c r="L10044" s="26" t="s">
        <v>41546</v>
      </c>
      <c r="M10044" s="26">
        <v>380612967808</v>
      </c>
      <c r="N10044" s="26">
        <v>1222380503</v>
      </c>
    </row>
    <row r="10045" spans="1:14">
      <c r="A10045" s="26" t="s">
        <v>8421</v>
      </c>
      <c r="B10045" s="26" t="s">
        <v>8422</v>
      </c>
      <c r="C10045" s="26">
        <v>37920406</v>
      </c>
      <c r="D10045" s="26" t="s">
        <v>24</v>
      </c>
      <c r="E10045" s="26" t="s">
        <v>41547</v>
      </c>
      <c r="F10045" s="26" t="s">
        <v>41548</v>
      </c>
      <c r="G10045" s="26" t="s">
        <v>9586</v>
      </c>
      <c r="H10045" s="26" t="s">
        <v>1269</v>
      </c>
      <c r="I10045" s="26" t="s">
        <v>13389</v>
      </c>
      <c r="J10045" s="26" t="s">
        <v>41549</v>
      </c>
      <c r="K10045" s="26" t="s">
        <v>9606</v>
      </c>
      <c r="L10045" s="26" t="s">
        <v>41550</v>
      </c>
      <c r="M10045" s="26">
        <v>761218841152</v>
      </c>
      <c r="N10045" s="26">
        <v>1825055300</v>
      </c>
    </row>
    <row r="10046" spans="1:14">
      <c r="A10046" s="26" t="s">
        <v>2416</v>
      </c>
      <c r="B10046" s="26" t="s">
        <v>2403</v>
      </c>
      <c r="C10046" s="26">
        <v>37906491</v>
      </c>
      <c r="D10046" s="26" t="s">
        <v>24</v>
      </c>
      <c r="E10046" s="26" t="s">
        <v>41551</v>
      </c>
      <c r="F10046" s="26" t="s">
        <v>41552</v>
      </c>
      <c r="G10046" s="26" t="s">
        <v>9586</v>
      </c>
      <c r="H10046" s="26" t="s">
        <v>133</v>
      </c>
      <c r="J10046" s="26" t="s">
        <v>2401</v>
      </c>
      <c r="K10046" s="26" t="s">
        <v>9597</v>
      </c>
      <c r="L10046" s="26" t="s">
        <v>27708</v>
      </c>
      <c r="M10046" s="26">
        <v>380676108952</v>
      </c>
      <c r="N10046" s="26">
        <v>122787502</v>
      </c>
    </row>
    <row r="10047" spans="1:14">
      <c r="A10047" s="26" t="s">
        <v>3841</v>
      </c>
      <c r="B10047" s="26" t="s">
        <v>3842</v>
      </c>
      <c r="C10047" s="26">
        <v>38732885</v>
      </c>
      <c r="D10047" s="26" t="s">
        <v>24</v>
      </c>
      <c r="E10047" s="26" t="s">
        <v>41553</v>
      </c>
      <c r="F10047" s="26" t="s">
        <v>41554</v>
      </c>
      <c r="G10047" s="26" t="s">
        <v>9586</v>
      </c>
      <c r="H10047" s="26" t="s">
        <v>468</v>
      </c>
      <c r="I10047" s="26" t="s">
        <v>11228</v>
      </c>
      <c r="J10047" s="26" t="s">
        <v>498</v>
      </c>
      <c r="K10047" s="26" t="s">
        <v>9606</v>
      </c>
      <c r="L10047" s="26" t="s">
        <v>41555</v>
      </c>
      <c r="M10047" s="26">
        <v>380613221948</v>
      </c>
      <c r="N10047" s="26">
        <v>123183401</v>
      </c>
    </row>
    <row r="10048" spans="1:14">
      <c r="A10048" s="26" t="s">
        <v>1946</v>
      </c>
      <c r="B10048" s="26" t="s">
        <v>1947</v>
      </c>
      <c r="C10048" s="26">
        <v>37636913</v>
      </c>
      <c r="D10048" s="26" t="s">
        <v>24</v>
      </c>
      <c r="E10048" s="26" t="s">
        <v>41556</v>
      </c>
      <c r="F10048" s="26" t="s">
        <v>41557</v>
      </c>
      <c r="G10048" s="26" t="s">
        <v>9579</v>
      </c>
      <c r="H10048" s="26" t="s">
        <v>27</v>
      </c>
      <c r="I10048" s="26" t="s">
        <v>10258</v>
      </c>
      <c r="J10048" s="26" t="s">
        <v>27062</v>
      </c>
      <c r="K10048" s="26" t="s">
        <v>9582</v>
      </c>
      <c r="L10048" s="26" t="s">
        <v>41558</v>
      </c>
      <c r="M10048" s="26">
        <v>380668012508</v>
      </c>
      <c r="N10048" s="26">
        <v>124380802</v>
      </c>
    </row>
    <row r="10049" spans="1:14">
      <c r="A10049" s="26" t="s">
        <v>4146</v>
      </c>
      <c r="B10049" s="26" t="s">
        <v>4147</v>
      </c>
      <c r="C10049" s="26">
        <v>39007143</v>
      </c>
      <c r="D10049" s="26" t="s">
        <v>24</v>
      </c>
      <c r="E10049" s="26" t="s">
        <v>41559</v>
      </c>
      <c r="F10049" s="26" t="s">
        <v>19393</v>
      </c>
      <c r="G10049" s="26" t="s">
        <v>9586</v>
      </c>
      <c r="H10049" s="26" t="s">
        <v>506</v>
      </c>
      <c r="J10049" s="26" t="s">
        <v>537</v>
      </c>
      <c r="K10049" s="26" t="s">
        <v>9597</v>
      </c>
      <c r="L10049" s="26" t="s">
        <v>22362</v>
      </c>
      <c r="M10049" s="26">
        <v>380343322508</v>
      </c>
      <c r="N10049" s="26">
        <v>2610600000</v>
      </c>
    </row>
    <row r="10050" spans="1:14">
      <c r="A10050" s="26" t="s">
        <v>8322</v>
      </c>
      <c r="B10050" s="26" t="s">
        <v>8323</v>
      </c>
      <c r="C10050" s="26" t="s">
        <v>1604</v>
      </c>
      <c r="D10050" s="26" t="s">
        <v>24</v>
      </c>
      <c r="E10050" s="26" t="s">
        <v>41560</v>
      </c>
      <c r="F10050" s="26" t="s">
        <v>41561</v>
      </c>
      <c r="G10050" s="26" t="s">
        <v>9591</v>
      </c>
      <c r="H10050" s="26" t="s">
        <v>670</v>
      </c>
      <c r="J10050" s="26" t="s">
        <v>4749</v>
      </c>
      <c r="K10050" s="26" t="s">
        <v>9597</v>
      </c>
      <c r="L10050" s="26" t="s">
        <v>41562</v>
      </c>
      <c r="M10050" s="26">
        <v>380675202081</v>
      </c>
      <c r="N10050" s="26">
        <v>3510900000</v>
      </c>
    </row>
    <row r="10051" spans="1:14">
      <c r="A10051" s="26" t="s">
        <v>3709</v>
      </c>
      <c r="B10051" s="26" t="s">
        <v>3710</v>
      </c>
      <c r="C10051" s="26">
        <v>38783657</v>
      </c>
      <c r="D10051" s="26" t="s">
        <v>24</v>
      </c>
      <c r="E10051" s="26" t="s">
        <v>41563</v>
      </c>
      <c r="F10051" s="26" t="s">
        <v>27628</v>
      </c>
      <c r="G10051" s="26" t="s">
        <v>9586</v>
      </c>
      <c r="H10051" s="26" t="s">
        <v>468</v>
      </c>
      <c r="J10051" s="26" t="s">
        <v>481</v>
      </c>
      <c r="K10051" s="26" t="s">
        <v>9597</v>
      </c>
      <c r="L10051" s="26" t="s">
        <v>15201</v>
      </c>
      <c r="M10051" s="26">
        <v>380617075775</v>
      </c>
      <c r="N10051" s="26">
        <v>1222380503</v>
      </c>
    </row>
    <row r="10052" spans="1:14">
      <c r="A10052" s="26" t="s">
        <v>2064</v>
      </c>
      <c r="B10052" s="26" t="s">
        <v>2065</v>
      </c>
      <c r="C10052" s="26">
        <v>38527798</v>
      </c>
      <c r="D10052" s="26" t="s">
        <v>1701</v>
      </c>
      <c r="E10052" s="26" t="s">
        <v>41564</v>
      </c>
      <c r="F10052" s="26" t="s">
        <v>41565</v>
      </c>
      <c r="G10052" s="26" t="s">
        <v>9601</v>
      </c>
      <c r="H10052" s="26" t="s">
        <v>103</v>
      </c>
      <c r="I10052" s="26" t="s">
        <v>10208</v>
      </c>
      <c r="J10052" s="26" t="s">
        <v>2142</v>
      </c>
      <c r="K10052" s="26" t="s">
        <v>9606</v>
      </c>
      <c r="L10052" s="26" t="s">
        <v>31866</v>
      </c>
      <c r="M10052" s="26">
        <v>380663690200</v>
      </c>
      <c r="N10052" s="26">
        <v>524887003</v>
      </c>
    </row>
    <row r="10053" spans="1:14">
      <c r="A10053" s="26" t="s">
        <v>6115</v>
      </c>
      <c r="B10053" s="26" t="s">
        <v>6116</v>
      </c>
      <c r="C10053" s="26" t="s">
        <v>1604</v>
      </c>
      <c r="D10053" s="26" t="s">
        <v>24</v>
      </c>
      <c r="E10053" s="26" t="s">
        <v>41566</v>
      </c>
      <c r="F10053" s="26" t="s">
        <v>41567</v>
      </c>
      <c r="G10053" s="26" t="s">
        <v>9586</v>
      </c>
      <c r="H10053" s="26" t="s">
        <v>506</v>
      </c>
      <c r="J10053" s="26" t="s">
        <v>537</v>
      </c>
      <c r="K10053" s="26" t="s">
        <v>9597</v>
      </c>
      <c r="L10053" s="26" t="s">
        <v>41568</v>
      </c>
      <c r="M10053" s="26">
        <v>761916530696</v>
      </c>
      <c r="N10053" s="26">
        <v>2610600000</v>
      </c>
    </row>
    <row r="10054" spans="1:14">
      <c r="A10054" s="26" t="s">
        <v>7711</v>
      </c>
      <c r="B10054" s="26" t="s">
        <v>7712</v>
      </c>
      <c r="C10054" s="26">
        <v>36338715</v>
      </c>
      <c r="D10054" s="26" t="s">
        <v>780</v>
      </c>
      <c r="E10054" s="26" t="s">
        <v>41569</v>
      </c>
      <c r="F10054" s="26" t="s">
        <v>9787</v>
      </c>
      <c r="G10054" s="26" t="s">
        <v>9601</v>
      </c>
      <c r="H10054" s="26" t="s">
        <v>1088</v>
      </c>
      <c r="I10054" s="26" t="s">
        <v>11562</v>
      </c>
      <c r="J10054" s="26" t="s">
        <v>7715</v>
      </c>
      <c r="K10054" s="26" t="s">
        <v>9597</v>
      </c>
      <c r="L10054" s="26" t="s">
        <v>41570</v>
      </c>
      <c r="M10054" s="26">
        <v>380355521735</v>
      </c>
      <c r="N10054" s="26">
        <v>6124210100</v>
      </c>
    </row>
    <row r="10055" spans="1:14">
      <c r="A10055" s="26" t="s">
        <v>7242</v>
      </c>
      <c r="B10055" s="26" t="s">
        <v>7243</v>
      </c>
      <c r="C10055" s="26">
        <v>1999842</v>
      </c>
      <c r="D10055" s="26" t="s">
        <v>780</v>
      </c>
      <c r="E10055" s="26" t="s">
        <v>41571</v>
      </c>
      <c r="F10055" s="26" t="s">
        <v>17592</v>
      </c>
      <c r="G10055" s="26" t="s">
        <v>9601</v>
      </c>
      <c r="H10055" s="26" t="s">
        <v>987</v>
      </c>
      <c r="I10055" s="26" t="s">
        <v>12684</v>
      </c>
      <c r="J10055" s="26" t="s">
        <v>646</v>
      </c>
      <c r="K10055" s="26" t="s">
        <v>9606</v>
      </c>
      <c r="L10055" s="26" t="s">
        <v>41572</v>
      </c>
      <c r="M10055" s="26">
        <v>380363522708</v>
      </c>
      <c r="N10055" s="26">
        <v>1824287321</v>
      </c>
    </row>
    <row r="10056" spans="1:14">
      <c r="A10056" s="26" t="s">
        <v>4722</v>
      </c>
      <c r="B10056" s="26" t="s">
        <v>4723</v>
      </c>
      <c r="C10056" s="26" t="s">
        <v>1604</v>
      </c>
      <c r="D10056" s="26" t="s">
        <v>24</v>
      </c>
      <c r="E10056" s="26" t="s">
        <v>41573</v>
      </c>
      <c r="F10056" s="26" t="s">
        <v>41574</v>
      </c>
      <c r="G10056" s="26" t="s">
        <v>9591</v>
      </c>
      <c r="H10056" s="26" t="s">
        <v>670</v>
      </c>
      <c r="J10056" s="26" t="s">
        <v>4702</v>
      </c>
      <c r="K10056" s="26" t="s">
        <v>9597</v>
      </c>
      <c r="L10056" s="26" t="s">
        <v>41575</v>
      </c>
      <c r="M10056" s="26">
        <v>380961812770</v>
      </c>
      <c r="N10056" s="26">
        <v>721484605</v>
      </c>
    </row>
    <row r="10057" spans="1:14">
      <c r="A10057" s="26" t="s">
        <v>6593</v>
      </c>
      <c r="B10057" s="26" t="s">
        <v>6594</v>
      </c>
      <c r="C10057" s="26">
        <v>38412444</v>
      </c>
      <c r="D10057" s="26" t="s">
        <v>24</v>
      </c>
      <c r="E10057" s="26" t="s">
        <v>41576</v>
      </c>
      <c r="F10057" s="26" t="s">
        <v>41577</v>
      </c>
      <c r="G10057" s="26" t="s">
        <v>9586</v>
      </c>
      <c r="H10057" s="26" t="s">
        <v>949</v>
      </c>
      <c r="I10057" s="26" t="s">
        <v>10987</v>
      </c>
      <c r="J10057" s="26" t="s">
        <v>41578</v>
      </c>
      <c r="K10057" s="26" t="s">
        <v>9582</v>
      </c>
      <c r="L10057" s="26" t="s">
        <v>41579</v>
      </c>
      <c r="M10057" s="26">
        <v>380503235189</v>
      </c>
      <c r="N10057" s="26">
        <v>5320687201</v>
      </c>
    </row>
    <row r="10058" spans="1:14">
      <c r="A10058" s="26" t="s">
        <v>2435</v>
      </c>
      <c r="B10058" s="26" t="s">
        <v>2436</v>
      </c>
      <c r="C10058" s="26">
        <v>1985860</v>
      </c>
      <c r="D10058" s="26" t="s">
        <v>780</v>
      </c>
      <c r="E10058" s="26" t="s">
        <v>41580</v>
      </c>
      <c r="F10058" s="26" t="s">
        <v>41581</v>
      </c>
      <c r="G10058" s="26" t="s">
        <v>9601</v>
      </c>
      <c r="H10058" s="26" t="s">
        <v>133</v>
      </c>
      <c r="J10058" s="26" t="s">
        <v>2401</v>
      </c>
      <c r="K10058" s="26" t="s">
        <v>9597</v>
      </c>
      <c r="L10058" s="26" t="s">
        <v>10500</v>
      </c>
      <c r="M10058" s="26">
        <v>380987034942</v>
      </c>
      <c r="N10058" s="26">
        <v>122787502</v>
      </c>
    </row>
    <row r="10059" spans="1:14">
      <c r="A10059" s="26" t="s">
        <v>6232</v>
      </c>
      <c r="B10059" s="26" t="s">
        <v>6233</v>
      </c>
      <c r="C10059" s="26">
        <v>38552185</v>
      </c>
      <c r="D10059" s="26" t="s">
        <v>24</v>
      </c>
      <c r="E10059" s="26" t="s">
        <v>41582</v>
      </c>
      <c r="F10059" s="26" t="s">
        <v>41583</v>
      </c>
      <c r="G10059" s="26" t="s">
        <v>9579</v>
      </c>
      <c r="H10059" s="26" t="s">
        <v>885</v>
      </c>
      <c r="I10059" s="26" t="s">
        <v>11207</v>
      </c>
      <c r="J10059" s="26" t="s">
        <v>41584</v>
      </c>
      <c r="K10059" s="26" t="s">
        <v>9582</v>
      </c>
      <c r="L10059" s="26" t="s">
        <v>41585</v>
      </c>
      <c r="M10059" s="26">
        <v>380667055347</v>
      </c>
      <c r="N10059" s="26">
        <v>1222055718</v>
      </c>
    </row>
    <row r="10060" spans="1:14">
      <c r="A10060" s="26" t="s">
        <v>8114</v>
      </c>
      <c r="B10060" s="26" t="s">
        <v>8115</v>
      </c>
      <c r="C10060" s="26">
        <v>2003847</v>
      </c>
      <c r="D10060" s="26" t="s">
        <v>780</v>
      </c>
      <c r="E10060" s="26" t="s">
        <v>41586</v>
      </c>
      <c r="F10060" s="26" t="s">
        <v>41587</v>
      </c>
      <c r="G10060" s="26" t="s">
        <v>9601</v>
      </c>
      <c r="H10060" s="26" t="s">
        <v>1122</v>
      </c>
      <c r="J10060" s="26" t="s">
        <v>8039</v>
      </c>
      <c r="K10060" s="26" t="s">
        <v>9597</v>
      </c>
      <c r="L10060" s="26" t="s">
        <v>41588</v>
      </c>
      <c r="M10060" s="26">
        <v>380577255913</v>
      </c>
      <c r="N10060" s="26">
        <v>6310100000</v>
      </c>
    </row>
    <row r="10061" spans="1:14">
      <c r="A10061" s="26" t="s">
        <v>6764</v>
      </c>
      <c r="B10061" s="26" t="s">
        <v>6765</v>
      </c>
      <c r="C10061" s="26">
        <v>1999448</v>
      </c>
      <c r="D10061" s="26" t="s">
        <v>780</v>
      </c>
      <c r="E10061" s="26" t="s">
        <v>41589</v>
      </c>
      <c r="F10061" s="26" t="s">
        <v>41590</v>
      </c>
      <c r="G10061" s="26" t="s">
        <v>9601</v>
      </c>
      <c r="H10061" s="26" t="s">
        <v>949</v>
      </c>
      <c r="J10061" s="26" t="s">
        <v>6762</v>
      </c>
      <c r="K10061" s="26" t="s">
        <v>9606</v>
      </c>
      <c r="L10061" s="26" t="s">
        <v>41591</v>
      </c>
      <c r="M10061" s="26">
        <v>380535791286</v>
      </c>
      <c r="N10061" s="26">
        <v>5320884904</v>
      </c>
    </row>
    <row r="10062" spans="1:14">
      <c r="A10062" s="26" t="s">
        <v>8035</v>
      </c>
      <c r="B10062" s="26" t="s">
        <v>8036</v>
      </c>
      <c r="C10062" s="26">
        <v>2003563</v>
      </c>
      <c r="D10062" s="26" t="s">
        <v>780</v>
      </c>
      <c r="E10062" s="26" t="s">
        <v>41592</v>
      </c>
      <c r="F10062" s="26" t="s">
        <v>41593</v>
      </c>
      <c r="G10062" s="26" t="s">
        <v>9601</v>
      </c>
      <c r="H10062" s="26" t="s">
        <v>1122</v>
      </c>
      <c r="J10062" s="26" t="s">
        <v>8039</v>
      </c>
      <c r="K10062" s="26" t="s">
        <v>9597</v>
      </c>
      <c r="L10062" s="26" t="s">
        <v>14465</v>
      </c>
      <c r="M10062" s="26">
        <v>380577050187</v>
      </c>
      <c r="N10062" s="26">
        <v>6310100000</v>
      </c>
    </row>
    <row r="10063" spans="1:14">
      <c r="A10063" s="26" t="s">
        <v>3370</v>
      </c>
      <c r="B10063" s="26" t="s">
        <v>3371</v>
      </c>
      <c r="C10063" s="26">
        <v>1992506</v>
      </c>
      <c r="D10063" s="26" t="s">
        <v>780</v>
      </c>
      <c r="E10063" s="26" t="s">
        <v>41594</v>
      </c>
      <c r="F10063" s="26" t="s">
        <v>41595</v>
      </c>
      <c r="G10063" s="26" t="s">
        <v>9601</v>
      </c>
      <c r="H10063" s="26" t="s">
        <v>392</v>
      </c>
      <c r="J10063" s="26" t="s">
        <v>408</v>
      </c>
      <c r="K10063" s="26" t="s">
        <v>9597</v>
      </c>
      <c r="L10063" s="26" t="s">
        <v>41596</v>
      </c>
      <c r="M10063" s="26">
        <v>380314322341</v>
      </c>
      <c r="N10063" s="26">
        <v>2121210100</v>
      </c>
    </row>
    <row r="10064" spans="1:14">
      <c r="A10064" s="26" t="s">
        <v>5917</v>
      </c>
      <c r="B10064" s="26" t="s">
        <v>5918</v>
      </c>
      <c r="C10064" s="26">
        <v>38341981</v>
      </c>
      <c r="D10064" s="26" t="s">
        <v>24</v>
      </c>
      <c r="E10064" s="26" t="s">
        <v>41597</v>
      </c>
      <c r="F10064" s="26" t="s">
        <v>41598</v>
      </c>
      <c r="G10064" s="26" t="s">
        <v>9586</v>
      </c>
      <c r="H10064" s="26" t="s">
        <v>835</v>
      </c>
      <c r="I10064" s="26" t="s">
        <v>16014</v>
      </c>
      <c r="J10064" s="26" t="s">
        <v>41599</v>
      </c>
      <c r="K10064" s="26" t="s">
        <v>9582</v>
      </c>
      <c r="L10064" s="26" t="s">
        <v>41600</v>
      </c>
      <c r="M10064" s="26">
        <v>380513491361</v>
      </c>
      <c r="N10064" s="26">
        <v>4822083820</v>
      </c>
    </row>
    <row r="10065" spans="1:14">
      <c r="A10065" s="26" t="s">
        <v>3266</v>
      </c>
      <c r="B10065" s="26" t="s">
        <v>3267</v>
      </c>
      <c r="C10065" s="26">
        <v>38455645</v>
      </c>
      <c r="D10065" s="26" t="s">
        <v>24</v>
      </c>
      <c r="E10065" s="26" t="s">
        <v>41601</v>
      </c>
      <c r="F10065" s="26" t="s">
        <v>41602</v>
      </c>
      <c r="G10065" s="26" t="s">
        <v>9586</v>
      </c>
      <c r="H10065" s="26" t="s">
        <v>375</v>
      </c>
      <c r="I10065" s="26" t="s">
        <v>10187</v>
      </c>
      <c r="J10065" s="26" t="s">
        <v>41603</v>
      </c>
      <c r="K10065" s="26" t="s">
        <v>9582</v>
      </c>
      <c r="L10065" s="26" t="s">
        <v>41604</v>
      </c>
      <c r="M10065" s="26">
        <v>380987034831</v>
      </c>
      <c r="N10065" s="26">
        <v>1821481501</v>
      </c>
    </row>
    <row r="10066" spans="1:14">
      <c r="A10066" s="26" t="s">
        <v>4353</v>
      </c>
      <c r="B10066" s="26" t="s">
        <v>4354</v>
      </c>
      <c r="C10066" s="26">
        <v>1994497</v>
      </c>
      <c r="D10066" s="26" t="s">
        <v>780</v>
      </c>
      <c r="E10066" s="26" t="s">
        <v>41605</v>
      </c>
      <c r="F10066" s="26" t="s">
        <v>41606</v>
      </c>
      <c r="G10066" s="26" t="s">
        <v>9601</v>
      </c>
      <c r="H10066" s="26" t="s">
        <v>576</v>
      </c>
      <c r="J10066" s="26" t="s">
        <v>600</v>
      </c>
      <c r="K10066" s="26" t="s">
        <v>9597</v>
      </c>
      <c r="L10066" s="26" t="s">
        <v>41607</v>
      </c>
      <c r="M10066" s="26">
        <v>761433390439</v>
      </c>
      <c r="N10066" s="26">
        <v>3210600000</v>
      </c>
    </row>
    <row r="10067" spans="1:14">
      <c r="A10067" s="26" t="s">
        <v>4968</v>
      </c>
      <c r="B10067" s="26" t="s">
        <v>4969</v>
      </c>
      <c r="C10067" s="26">
        <v>41845440</v>
      </c>
      <c r="D10067" s="26" t="s">
        <v>24</v>
      </c>
      <c r="E10067" s="26" t="s">
        <v>41608</v>
      </c>
      <c r="F10067" s="26" t="s">
        <v>41609</v>
      </c>
      <c r="G10067" s="26" t="s">
        <v>9586</v>
      </c>
      <c r="H10067" s="26" t="s">
        <v>735</v>
      </c>
      <c r="I10067" s="26" t="s">
        <v>10941</v>
      </c>
      <c r="J10067" s="26" t="s">
        <v>41610</v>
      </c>
      <c r="K10067" s="26" t="s">
        <v>9582</v>
      </c>
      <c r="L10067" s="26" t="s">
        <v>41611</v>
      </c>
      <c r="M10067" s="26">
        <v>380962820927</v>
      </c>
      <c r="N10067" s="26">
        <v>4625183101</v>
      </c>
    </row>
    <row r="10068" spans="1:14">
      <c r="A10068" s="26" t="s">
        <v>9228</v>
      </c>
      <c r="B10068" s="26" t="s">
        <v>9229</v>
      </c>
      <c r="C10068" s="26">
        <v>33628165</v>
      </c>
      <c r="D10068" s="26" t="s">
        <v>24</v>
      </c>
      <c r="E10068" s="26" t="s">
        <v>41612</v>
      </c>
      <c r="F10068" s="26" t="s">
        <v>12826</v>
      </c>
      <c r="G10068" s="26" t="s">
        <v>9586</v>
      </c>
      <c r="H10068" s="26" t="s">
        <v>1490</v>
      </c>
      <c r="J10068" s="26" t="s">
        <v>1553</v>
      </c>
      <c r="K10068" s="26" t="s">
        <v>9597</v>
      </c>
      <c r="L10068" s="26" t="s">
        <v>41613</v>
      </c>
      <c r="M10068" s="26">
        <v>380372529642</v>
      </c>
      <c r="N10068" s="26">
        <v>524955100</v>
      </c>
    </row>
    <row r="10069" spans="1:14">
      <c r="A10069" s="26" t="s">
        <v>8885</v>
      </c>
      <c r="B10069" s="26" t="s">
        <v>8886</v>
      </c>
      <c r="C10069" s="26">
        <v>41745061</v>
      </c>
      <c r="D10069" s="26" t="s">
        <v>24</v>
      </c>
      <c r="E10069" s="26" t="s">
        <v>41614</v>
      </c>
      <c r="F10069" s="26" t="s">
        <v>41615</v>
      </c>
      <c r="G10069" s="26" t="s">
        <v>9579</v>
      </c>
      <c r="H10069" s="26" t="s">
        <v>1401</v>
      </c>
      <c r="J10069" s="26" t="s">
        <v>25283</v>
      </c>
      <c r="K10069" s="26" t="s">
        <v>9582</v>
      </c>
      <c r="L10069" s="26" t="s">
        <v>41616</v>
      </c>
      <c r="M10069" s="26">
        <v>380982836307</v>
      </c>
      <c r="N10069" s="26">
        <v>521455502</v>
      </c>
    </row>
    <row r="10070" spans="1:14">
      <c r="A10070" s="26" t="s">
        <v>1839</v>
      </c>
      <c r="B10070" s="26" t="s">
        <v>1840</v>
      </c>
      <c r="C10070" s="26">
        <v>37133248</v>
      </c>
      <c r="D10070" s="26" t="s">
        <v>24</v>
      </c>
      <c r="E10070" s="26" t="s">
        <v>41617</v>
      </c>
      <c r="F10070" s="26" t="s">
        <v>41618</v>
      </c>
      <c r="G10070" s="26" t="s">
        <v>9586</v>
      </c>
      <c r="H10070" s="26" t="s">
        <v>27</v>
      </c>
      <c r="I10070" s="26" t="s">
        <v>11177</v>
      </c>
      <c r="J10070" s="26" t="s">
        <v>41619</v>
      </c>
      <c r="K10070" s="26" t="s">
        <v>9582</v>
      </c>
      <c r="L10070" s="26" t="s">
        <v>41620</v>
      </c>
      <c r="M10070" s="26">
        <v>380433022510</v>
      </c>
      <c r="N10070" s="26">
        <v>523185001</v>
      </c>
    </row>
    <row r="10071" spans="1:14">
      <c r="A10071" s="26" t="s">
        <v>2768</v>
      </c>
      <c r="B10071" s="26" t="s">
        <v>2769</v>
      </c>
      <c r="C10071" s="26">
        <v>36877528</v>
      </c>
      <c r="D10071" s="26" t="s">
        <v>24</v>
      </c>
      <c r="E10071" s="26" t="s">
        <v>41621</v>
      </c>
      <c r="F10071" s="26" t="s">
        <v>41622</v>
      </c>
      <c r="G10071" s="26" t="s">
        <v>9586</v>
      </c>
      <c r="H10071" s="26" t="s">
        <v>133</v>
      </c>
      <c r="I10071" s="26" t="s">
        <v>18670</v>
      </c>
      <c r="J10071" s="26" t="s">
        <v>2775</v>
      </c>
      <c r="K10071" s="26" t="s">
        <v>9606</v>
      </c>
      <c r="L10071" s="26" t="s">
        <v>39168</v>
      </c>
      <c r="M10071" s="26">
        <v>761560620448</v>
      </c>
      <c r="N10071" s="26">
        <v>1222655129</v>
      </c>
    </row>
    <row r="10072" spans="1:14">
      <c r="A10072" s="26" t="s">
        <v>7725</v>
      </c>
      <c r="B10072" s="26" t="s">
        <v>7726</v>
      </c>
      <c r="C10072" s="26">
        <v>40305172</v>
      </c>
      <c r="D10072" s="26" t="s">
        <v>24</v>
      </c>
      <c r="E10072" s="26" t="s">
        <v>41623</v>
      </c>
      <c r="F10072" s="26" t="s">
        <v>41624</v>
      </c>
      <c r="G10072" s="26" t="s">
        <v>9586</v>
      </c>
      <c r="H10072" s="26" t="s">
        <v>1088</v>
      </c>
      <c r="I10072" s="26" t="s">
        <v>9743</v>
      </c>
      <c r="J10072" s="26" t="s">
        <v>41625</v>
      </c>
      <c r="K10072" s="26" t="s">
        <v>9582</v>
      </c>
      <c r="L10072" s="26" t="s">
        <v>41626</v>
      </c>
      <c r="M10072" s="26">
        <v>380986086458</v>
      </c>
      <c r="N10072" s="26">
        <v>520282006</v>
      </c>
    </row>
    <row r="10073" spans="1:14">
      <c r="A10073" s="26" t="s">
        <v>2788</v>
      </c>
      <c r="B10073" s="26" t="s">
        <v>2789</v>
      </c>
      <c r="C10073" s="26">
        <v>37691686</v>
      </c>
      <c r="D10073" s="26" t="s">
        <v>24</v>
      </c>
      <c r="E10073" s="26" t="s">
        <v>41627</v>
      </c>
      <c r="F10073" s="26" t="s">
        <v>41628</v>
      </c>
      <c r="G10073" s="26" t="s">
        <v>9579</v>
      </c>
      <c r="H10073" s="26" t="s">
        <v>258</v>
      </c>
      <c r="I10073" s="26" t="s">
        <v>10477</v>
      </c>
      <c r="J10073" s="26" t="s">
        <v>41629</v>
      </c>
      <c r="K10073" s="26" t="s">
        <v>9582</v>
      </c>
      <c r="L10073" s="26" t="s">
        <v>41630</v>
      </c>
      <c r="M10073" s="26">
        <v>380953919813</v>
      </c>
      <c r="N10073" s="26">
        <v>122080602</v>
      </c>
    </row>
    <row r="10074" spans="1:14">
      <c r="A10074" s="26" t="s">
        <v>6577</v>
      </c>
      <c r="B10074" s="26" t="s">
        <v>6578</v>
      </c>
      <c r="C10074" s="26">
        <v>38319453</v>
      </c>
      <c r="D10074" s="26" t="s">
        <v>24</v>
      </c>
      <c r="E10074" s="26" t="s">
        <v>41631</v>
      </c>
      <c r="F10074" s="26" t="s">
        <v>41632</v>
      </c>
      <c r="G10074" s="26" t="s">
        <v>9579</v>
      </c>
      <c r="H10074" s="26" t="s">
        <v>949</v>
      </c>
      <c r="I10074" s="26" t="s">
        <v>11128</v>
      </c>
      <c r="J10074" s="26" t="s">
        <v>41633</v>
      </c>
      <c r="K10074" s="26" t="s">
        <v>9582</v>
      </c>
      <c r="L10074" s="26" t="s">
        <v>41634</v>
      </c>
      <c r="M10074" s="26">
        <v>380535455117</v>
      </c>
      <c r="N10074" s="26">
        <v>5320485301</v>
      </c>
    </row>
    <row r="10075" spans="1:14">
      <c r="A10075" s="26" t="s">
        <v>9350</v>
      </c>
      <c r="B10075" s="26" t="s">
        <v>9351</v>
      </c>
      <c r="C10075" s="26">
        <v>38860563</v>
      </c>
      <c r="D10075" s="26" t="s">
        <v>24</v>
      </c>
      <c r="E10075" s="26" t="s">
        <v>41635</v>
      </c>
      <c r="F10075" s="26" t="s">
        <v>14417</v>
      </c>
      <c r="G10075" s="26" t="s">
        <v>9586</v>
      </c>
      <c r="H10075" s="26" t="s">
        <v>1573</v>
      </c>
      <c r="J10075" s="26" t="s">
        <v>1582</v>
      </c>
      <c r="K10075" s="26" t="s">
        <v>9597</v>
      </c>
      <c r="L10075" s="26" t="s">
        <v>41636</v>
      </c>
      <c r="M10075" s="26">
        <v>380463160301</v>
      </c>
      <c r="N10075" s="26">
        <v>7410400000</v>
      </c>
    </row>
    <row r="10076" spans="1:14">
      <c r="A10076" s="26" t="s">
        <v>2899</v>
      </c>
      <c r="B10076" s="26" t="s">
        <v>2900</v>
      </c>
      <c r="C10076" s="26">
        <v>37885278</v>
      </c>
      <c r="D10076" s="26" t="s">
        <v>24</v>
      </c>
      <c r="E10076" s="26" t="s">
        <v>41637</v>
      </c>
      <c r="F10076" s="26" t="s">
        <v>12826</v>
      </c>
      <c r="G10076" s="26" t="s">
        <v>9586</v>
      </c>
      <c r="H10076" s="26" t="s">
        <v>258</v>
      </c>
      <c r="J10076" s="26" t="s">
        <v>317</v>
      </c>
      <c r="K10076" s="26" t="s">
        <v>9597</v>
      </c>
      <c r="L10076" s="26" t="s">
        <v>17065</v>
      </c>
      <c r="M10076" s="26">
        <v>761258751992</v>
      </c>
      <c r="N10076" s="26">
        <v>1412300000</v>
      </c>
    </row>
    <row r="10077" spans="1:14">
      <c r="A10077" s="26" t="s">
        <v>4567</v>
      </c>
      <c r="B10077" s="26" t="s">
        <v>4568</v>
      </c>
      <c r="C10077" s="26">
        <v>37944783</v>
      </c>
      <c r="D10077" s="26" t="s">
        <v>24</v>
      </c>
      <c r="E10077" s="26" t="s">
        <v>41638</v>
      </c>
      <c r="F10077" s="26" t="s">
        <v>41639</v>
      </c>
      <c r="G10077" s="26" t="s">
        <v>9586</v>
      </c>
      <c r="H10077" s="26" t="s">
        <v>670</v>
      </c>
      <c r="I10077" s="26" t="s">
        <v>12606</v>
      </c>
      <c r="J10077" s="26" t="s">
        <v>13840</v>
      </c>
      <c r="K10077" s="26" t="s">
        <v>9582</v>
      </c>
      <c r="L10077" s="26" t="s">
        <v>41640</v>
      </c>
      <c r="M10077" s="26">
        <v>380975619579</v>
      </c>
      <c r="N10077" s="26">
        <v>521482603</v>
      </c>
    </row>
    <row r="10078" spans="1:14">
      <c r="A10078" s="26" t="s">
        <v>4928</v>
      </c>
      <c r="B10078" s="26" t="s">
        <v>4924</v>
      </c>
      <c r="C10078" s="26">
        <v>20763591</v>
      </c>
      <c r="D10078" s="26" t="s">
        <v>780</v>
      </c>
      <c r="E10078" s="26" t="s">
        <v>41641</v>
      </c>
      <c r="F10078" s="26" t="s">
        <v>41642</v>
      </c>
      <c r="G10078" s="26" t="s">
        <v>9601</v>
      </c>
      <c r="H10078" s="26" t="s">
        <v>735</v>
      </c>
      <c r="J10078" s="26" t="s">
        <v>4920</v>
      </c>
      <c r="K10078" s="26" t="s">
        <v>9597</v>
      </c>
      <c r="L10078" s="26" t="s">
        <v>41643</v>
      </c>
      <c r="M10078" s="26">
        <v>760649701012</v>
      </c>
      <c r="N10078" s="26">
        <v>4610300000</v>
      </c>
    </row>
    <row r="10079" spans="1:14">
      <c r="A10079" s="26" t="s">
        <v>5047</v>
      </c>
      <c r="B10079" s="26" t="s">
        <v>5043</v>
      </c>
      <c r="C10079" s="26">
        <v>1996409</v>
      </c>
      <c r="D10079" s="26" t="s">
        <v>24</v>
      </c>
      <c r="E10079" s="26" t="s">
        <v>41644</v>
      </c>
      <c r="F10079" s="26" t="s">
        <v>41645</v>
      </c>
      <c r="G10079" s="26" t="s">
        <v>9586</v>
      </c>
      <c r="H10079" s="26" t="s">
        <v>735</v>
      </c>
      <c r="I10079" s="26" t="s">
        <v>9721</v>
      </c>
      <c r="J10079" s="26" t="s">
        <v>41646</v>
      </c>
      <c r="K10079" s="26" t="s">
        <v>9582</v>
      </c>
      <c r="L10079" s="26" t="s">
        <v>41647</v>
      </c>
      <c r="M10079" s="26">
        <v>380322225605</v>
      </c>
      <c r="N10079" s="26">
        <v>4622785701</v>
      </c>
    </row>
    <row r="10080" spans="1:14">
      <c r="A10080" s="26" t="s">
        <v>4797</v>
      </c>
      <c r="B10080" s="26" t="s">
        <v>4798</v>
      </c>
      <c r="C10080" s="26">
        <v>1986807</v>
      </c>
      <c r="D10080" s="26" t="s">
        <v>780</v>
      </c>
      <c r="E10080" s="26" t="s">
        <v>41648</v>
      </c>
      <c r="F10080" s="26" t="s">
        <v>41649</v>
      </c>
      <c r="G10080" s="26" t="s">
        <v>9601</v>
      </c>
      <c r="H10080" s="26" t="s">
        <v>711</v>
      </c>
      <c r="J10080" s="26" t="s">
        <v>716</v>
      </c>
      <c r="K10080" s="26" t="s">
        <v>9597</v>
      </c>
      <c r="L10080" s="26" t="s">
        <v>27232</v>
      </c>
      <c r="M10080" s="26">
        <v>761908663858</v>
      </c>
      <c r="N10080" s="26">
        <v>4411800000</v>
      </c>
    </row>
    <row r="10081" spans="1:14">
      <c r="A10081" s="26" t="s">
        <v>9067</v>
      </c>
      <c r="B10081" s="26" t="s">
        <v>9068</v>
      </c>
      <c r="C10081" s="26">
        <v>36752522</v>
      </c>
      <c r="D10081" s="26" t="s">
        <v>24</v>
      </c>
      <c r="E10081" s="26" t="s">
        <v>41650</v>
      </c>
      <c r="F10081" s="26" t="s">
        <v>41651</v>
      </c>
      <c r="G10081" s="26" t="s">
        <v>9579</v>
      </c>
      <c r="H10081" s="26" t="s">
        <v>1490</v>
      </c>
      <c r="I10081" s="26" t="s">
        <v>12333</v>
      </c>
      <c r="J10081" s="26" t="s">
        <v>6924</v>
      </c>
      <c r="K10081" s="26" t="s">
        <v>9582</v>
      </c>
      <c r="L10081" s="26" t="s">
        <v>41652</v>
      </c>
      <c r="M10081" s="26">
        <v>380988846805</v>
      </c>
      <c r="N10081" s="26">
        <v>521280403</v>
      </c>
    </row>
    <row r="10082" spans="1:14">
      <c r="A10082" s="26" t="s">
        <v>6681</v>
      </c>
      <c r="B10082" s="26" t="s">
        <v>6682</v>
      </c>
      <c r="C10082" s="26">
        <v>38742846</v>
      </c>
      <c r="D10082" s="26" t="s">
        <v>24</v>
      </c>
      <c r="E10082" s="26" t="s">
        <v>41653</v>
      </c>
      <c r="F10082" s="26" t="s">
        <v>41654</v>
      </c>
      <c r="G10082" s="26" t="s">
        <v>9586</v>
      </c>
      <c r="H10082" s="26" t="s">
        <v>949</v>
      </c>
      <c r="J10082" s="26" t="s">
        <v>962</v>
      </c>
      <c r="K10082" s="26" t="s">
        <v>9597</v>
      </c>
      <c r="L10082" s="26" t="s">
        <v>41655</v>
      </c>
      <c r="M10082" s="26">
        <v>760742586379</v>
      </c>
      <c r="N10082" s="26">
        <v>5310400000</v>
      </c>
    </row>
    <row r="10083" spans="1:14">
      <c r="A10083" s="26" t="s">
        <v>6137</v>
      </c>
      <c r="B10083" s="26" t="s">
        <v>6138</v>
      </c>
      <c r="C10083" s="26">
        <v>42368260</v>
      </c>
      <c r="D10083" s="26" t="s">
        <v>24</v>
      </c>
      <c r="E10083" s="26" t="s">
        <v>41656</v>
      </c>
      <c r="F10083" s="26" t="s">
        <v>41657</v>
      </c>
      <c r="G10083" s="26" t="s">
        <v>9586</v>
      </c>
      <c r="H10083" s="26" t="s">
        <v>885</v>
      </c>
      <c r="I10083" s="26" t="s">
        <v>894</v>
      </c>
      <c r="J10083" s="26" t="s">
        <v>41658</v>
      </c>
      <c r="K10083" s="26" t="s">
        <v>9582</v>
      </c>
      <c r="L10083" s="26" t="s">
        <v>41659</v>
      </c>
      <c r="M10083" s="26">
        <v>380484942738</v>
      </c>
      <c r="N10083" s="26">
        <v>5120884201</v>
      </c>
    </row>
    <row r="10084" spans="1:14">
      <c r="A10084" s="26" t="s">
        <v>5747</v>
      </c>
      <c r="B10084" s="26" t="s">
        <v>5748</v>
      </c>
      <c r="C10084" s="26">
        <v>38960481</v>
      </c>
      <c r="D10084" s="26" t="s">
        <v>24</v>
      </c>
      <c r="E10084" s="26" t="s">
        <v>41660</v>
      </c>
      <c r="F10084" s="26" t="s">
        <v>13476</v>
      </c>
      <c r="G10084" s="26" t="s">
        <v>9586</v>
      </c>
      <c r="H10084" s="26" t="s">
        <v>799</v>
      </c>
      <c r="J10084" s="26" t="s">
        <v>800</v>
      </c>
      <c r="K10084" s="26" t="s">
        <v>9597</v>
      </c>
      <c r="L10084" s="26" t="s">
        <v>41661</v>
      </c>
      <c r="M10084" s="26">
        <v>380442452542</v>
      </c>
      <c r="N10084" s="26">
        <v>4822784009</v>
      </c>
    </row>
    <row r="10085" spans="1:14">
      <c r="A10085" s="26" t="s">
        <v>9067</v>
      </c>
      <c r="B10085" s="26" t="s">
        <v>9068</v>
      </c>
      <c r="C10085" s="26">
        <v>36752522</v>
      </c>
      <c r="D10085" s="26" t="s">
        <v>24</v>
      </c>
      <c r="E10085" s="26" t="s">
        <v>41662</v>
      </c>
      <c r="F10085" s="26" t="s">
        <v>41663</v>
      </c>
      <c r="G10085" s="26" t="s">
        <v>9591</v>
      </c>
      <c r="H10085" s="26" t="s">
        <v>1490</v>
      </c>
      <c r="I10085" s="26" t="s">
        <v>12333</v>
      </c>
      <c r="J10085" s="26" t="s">
        <v>9087</v>
      </c>
      <c r="K10085" s="26" t="s">
        <v>9597</v>
      </c>
      <c r="L10085" s="26" t="s">
        <v>41664</v>
      </c>
      <c r="M10085" s="26">
        <v>380502282358</v>
      </c>
      <c r="N10085" s="26">
        <v>7321510100</v>
      </c>
    </row>
    <row r="10086" spans="1:14">
      <c r="A10086" s="26" t="s">
        <v>9214</v>
      </c>
      <c r="B10086" s="26" t="s">
        <v>9215</v>
      </c>
      <c r="C10086" s="26">
        <v>43343797</v>
      </c>
      <c r="D10086" s="26" t="s">
        <v>1701</v>
      </c>
      <c r="E10086" s="26" t="s">
        <v>41665</v>
      </c>
      <c r="F10086" s="26" t="s">
        <v>41666</v>
      </c>
      <c r="G10086" s="26" t="s">
        <v>9601</v>
      </c>
      <c r="H10086" s="26" t="s">
        <v>1490</v>
      </c>
      <c r="I10086" s="26" t="s">
        <v>13151</v>
      </c>
      <c r="J10086" s="26" t="s">
        <v>9053</v>
      </c>
      <c r="K10086" s="26" t="s">
        <v>9606</v>
      </c>
      <c r="L10086" s="26" t="s">
        <v>41667</v>
      </c>
      <c r="M10086" s="26">
        <v>761046274988</v>
      </c>
      <c r="N10086" s="26">
        <v>7320555300</v>
      </c>
    </row>
    <row r="10087" spans="1:14">
      <c r="A10087" s="26" t="s">
        <v>7225</v>
      </c>
      <c r="B10087" s="26" t="s">
        <v>7177</v>
      </c>
      <c r="C10087" s="26">
        <v>33982673</v>
      </c>
      <c r="D10087" s="26" t="s">
        <v>24</v>
      </c>
      <c r="E10087" s="26" t="s">
        <v>41668</v>
      </c>
      <c r="F10087" s="26" t="s">
        <v>16542</v>
      </c>
      <c r="G10087" s="26" t="s">
        <v>9586</v>
      </c>
      <c r="H10087" s="26" t="s">
        <v>987</v>
      </c>
      <c r="J10087" s="26" t="s">
        <v>1008</v>
      </c>
      <c r="K10087" s="26" t="s">
        <v>9597</v>
      </c>
      <c r="L10087" s="26" t="s">
        <v>15770</v>
      </c>
      <c r="M10087" s="26">
        <v>380362623315</v>
      </c>
      <c r="N10087" s="26">
        <v>122086501</v>
      </c>
    </row>
    <row r="10088" spans="1:14">
      <c r="A10088" s="26" t="s">
        <v>5063</v>
      </c>
      <c r="B10088" s="26" t="s">
        <v>5064</v>
      </c>
      <c r="C10088" s="26">
        <v>34167494</v>
      </c>
      <c r="D10088" s="26" t="s">
        <v>1701</v>
      </c>
      <c r="E10088" s="26" t="s">
        <v>41669</v>
      </c>
      <c r="F10088" s="26" t="s">
        <v>41670</v>
      </c>
      <c r="G10088" s="26" t="s">
        <v>9601</v>
      </c>
      <c r="H10088" s="26" t="s">
        <v>735</v>
      </c>
      <c r="J10088" s="26" t="s">
        <v>5391</v>
      </c>
      <c r="K10088" s="26" t="s">
        <v>9597</v>
      </c>
      <c r="L10088" s="26" t="s">
        <v>40485</v>
      </c>
      <c r="M10088" s="26">
        <v>380979688382</v>
      </c>
      <c r="N10088" s="26">
        <v>4624810100</v>
      </c>
    </row>
    <row r="10089" spans="1:14">
      <c r="A10089" s="26" t="s">
        <v>2970</v>
      </c>
      <c r="B10089" s="26" t="s">
        <v>2971</v>
      </c>
      <c r="C10089" s="26">
        <v>37544435</v>
      </c>
      <c r="D10089" s="26" t="s">
        <v>24</v>
      </c>
      <c r="E10089" s="26" t="s">
        <v>41671</v>
      </c>
      <c r="F10089" s="26" t="s">
        <v>41672</v>
      </c>
      <c r="G10089" s="26" t="s">
        <v>9579</v>
      </c>
      <c r="H10089" s="26" t="s">
        <v>258</v>
      </c>
      <c r="I10089" s="26" t="s">
        <v>10104</v>
      </c>
      <c r="J10089" s="26" t="s">
        <v>41673</v>
      </c>
      <c r="K10089" s="26" t="s">
        <v>9582</v>
      </c>
      <c r="L10089" s="26" t="s">
        <v>41674</v>
      </c>
      <c r="M10089" s="26">
        <v>380635687372</v>
      </c>
      <c r="N10089" s="26">
        <v>1425587307</v>
      </c>
    </row>
    <row r="10090" spans="1:14">
      <c r="A10090" s="26" t="s">
        <v>3036</v>
      </c>
      <c r="B10090" s="26" t="s">
        <v>3037</v>
      </c>
      <c r="C10090" s="26">
        <v>43163322</v>
      </c>
      <c r="D10090" s="26" t="s">
        <v>24</v>
      </c>
      <c r="E10090" s="26" t="s">
        <v>41675</v>
      </c>
      <c r="F10090" s="26" t="s">
        <v>41676</v>
      </c>
      <c r="G10090" s="26" t="s">
        <v>9579</v>
      </c>
      <c r="H10090" s="26" t="s">
        <v>258</v>
      </c>
      <c r="I10090" s="26" t="s">
        <v>10945</v>
      </c>
      <c r="J10090" s="26" t="s">
        <v>23207</v>
      </c>
      <c r="K10090" s="26" t="s">
        <v>9582</v>
      </c>
      <c r="L10090" s="26" t="s">
        <v>41677</v>
      </c>
      <c r="M10090" s="26">
        <v>380664720560</v>
      </c>
      <c r="N10090" s="26">
        <v>520881003</v>
      </c>
    </row>
    <row r="10091" spans="1:14">
      <c r="A10091" s="26" t="s">
        <v>9187</v>
      </c>
      <c r="B10091" s="26" t="s">
        <v>9188</v>
      </c>
      <c r="C10091" s="26">
        <v>1529122</v>
      </c>
      <c r="D10091" s="26" t="s">
        <v>780</v>
      </c>
      <c r="E10091" s="26" t="s">
        <v>41678</v>
      </c>
      <c r="F10091" s="26" t="s">
        <v>41679</v>
      </c>
      <c r="G10091" s="26" t="s">
        <v>9601</v>
      </c>
      <c r="H10091" s="26" t="s">
        <v>1490</v>
      </c>
      <c r="J10091" s="26" t="s">
        <v>1553</v>
      </c>
      <c r="K10091" s="26" t="s">
        <v>9597</v>
      </c>
      <c r="L10091" s="26" t="s">
        <v>41680</v>
      </c>
      <c r="M10091" s="26">
        <v>380372573922</v>
      </c>
      <c r="N10091" s="26">
        <v>524955100</v>
      </c>
    </row>
    <row r="10092" spans="1:14">
      <c r="A10092" s="26" t="s">
        <v>6928</v>
      </c>
      <c r="B10092" s="26" t="s">
        <v>6929</v>
      </c>
      <c r="C10092" s="26">
        <v>3074602</v>
      </c>
      <c r="D10092" s="26" t="s">
        <v>780</v>
      </c>
      <c r="E10092" s="26" t="s">
        <v>41681</v>
      </c>
      <c r="F10092" s="26" t="s">
        <v>9793</v>
      </c>
      <c r="G10092" s="26" t="s">
        <v>9601</v>
      </c>
      <c r="H10092" s="26" t="s">
        <v>987</v>
      </c>
      <c r="I10092" s="26" t="s">
        <v>9921</v>
      </c>
      <c r="J10092" s="26" t="s">
        <v>6930</v>
      </c>
      <c r="K10092" s="26" t="s">
        <v>9597</v>
      </c>
      <c r="L10092" s="26" t="s">
        <v>41682</v>
      </c>
      <c r="M10092" s="26">
        <v>380365353704</v>
      </c>
      <c r="N10092" s="26">
        <v>5620410100</v>
      </c>
    </row>
    <row r="10093" spans="1:14">
      <c r="A10093" s="26" t="s">
        <v>6950</v>
      </c>
      <c r="B10093" s="26" t="s">
        <v>6951</v>
      </c>
      <c r="C10093" s="26" t="s">
        <v>1604</v>
      </c>
      <c r="D10093" s="26" t="s">
        <v>24</v>
      </c>
      <c r="E10093" s="26" t="s">
        <v>41683</v>
      </c>
      <c r="F10093" s="26" t="s">
        <v>41684</v>
      </c>
      <c r="G10093" s="26" t="s">
        <v>9586</v>
      </c>
      <c r="H10093" s="26" t="s">
        <v>987</v>
      </c>
      <c r="J10093" s="26" t="s">
        <v>988</v>
      </c>
      <c r="K10093" s="26" t="s">
        <v>9597</v>
      </c>
      <c r="L10093" s="26" t="s">
        <v>41685</v>
      </c>
      <c r="M10093" s="26">
        <v>761345560900</v>
      </c>
      <c r="N10093" s="26">
        <v>5610700000</v>
      </c>
    </row>
    <row r="10094" spans="1:14">
      <c r="A10094" s="26" t="s">
        <v>5002</v>
      </c>
      <c r="B10094" s="26" t="s">
        <v>5003</v>
      </c>
      <c r="C10094" s="26">
        <v>13821460</v>
      </c>
      <c r="D10094" s="26" t="s">
        <v>780</v>
      </c>
      <c r="E10094" s="26" t="s">
        <v>41686</v>
      </c>
      <c r="F10094" s="26" t="s">
        <v>9787</v>
      </c>
      <c r="G10094" s="26" t="s">
        <v>9601</v>
      </c>
      <c r="H10094" s="26" t="s">
        <v>735</v>
      </c>
      <c r="J10094" s="26" t="s">
        <v>22235</v>
      </c>
      <c r="K10094" s="26" t="s">
        <v>9597</v>
      </c>
      <c r="L10094" s="26" t="s">
        <v>22236</v>
      </c>
      <c r="M10094" s="26">
        <v>761007558667</v>
      </c>
      <c r="N10094" s="26">
        <v>2625885901</v>
      </c>
    </row>
    <row r="10095" spans="1:14">
      <c r="A10095" s="26" t="s">
        <v>9170</v>
      </c>
      <c r="B10095" s="26" t="s">
        <v>9171</v>
      </c>
      <c r="C10095" s="26">
        <v>23248085</v>
      </c>
      <c r="D10095" s="26" t="s">
        <v>24</v>
      </c>
      <c r="E10095" s="26" t="s">
        <v>41687</v>
      </c>
      <c r="F10095" s="26" t="s">
        <v>41688</v>
      </c>
      <c r="G10095" s="26" t="s">
        <v>9591</v>
      </c>
      <c r="H10095" s="26" t="s">
        <v>1490</v>
      </c>
      <c r="J10095" s="26" t="s">
        <v>1553</v>
      </c>
      <c r="K10095" s="26" t="s">
        <v>9597</v>
      </c>
      <c r="L10095" s="26" t="s">
        <v>10497</v>
      </c>
      <c r="M10095" s="26">
        <v>380372241803</v>
      </c>
      <c r="N10095" s="26">
        <v>524955100</v>
      </c>
    </row>
    <row r="10096" spans="1:14">
      <c r="A10096" s="26" t="s">
        <v>8771</v>
      </c>
      <c r="B10096" s="26" t="s">
        <v>8772</v>
      </c>
      <c r="C10096" s="26">
        <v>2004674</v>
      </c>
      <c r="D10096" s="26" t="s">
        <v>780</v>
      </c>
      <c r="E10096" s="26" t="s">
        <v>41689</v>
      </c>
      <c r="F10096" s="26" t="s">
        <v>20051</v>
      </c>
      <c r="G10096" s="26" t="s">
        <v>9601</v>
      </c>
      <c r="H10096" s="26" t="s">
        <v>1308</v>
      </c>
      <c r="J10096" s="26" t="s">
        <v>1387</v>
      </c>
      <c r="K10096" s="26" t="s">
        <v>9597</v>
      </c>
      <c r="L10096" s="26" t="s">
        <v>41690</v>
      </c>
      <c r="M10096" s="26">
        <v>380665694606</v>
      </c>
      <c r="N10096" s="26">
        <v>4412745702</v>
      </c>
    </row>
    <row r="10097" spans="1:14">
      <c r="A10097" s="26" t="s">
        <v>7625</v>
      </c>
      <c r="B10097" s="26" t="s">
        <v>7626</v>
      </c>
      <c r="C10097" s="26">
        <v>38044086</v>
      </c>
      <c r="D10097" s="26" t="s">
        <v>24</v>
      </c>
      <c r="E10097" s="26" t="s">
        <v>41691</v>
      </c>
      <c r="F10097" s="26" t="s">
        <v>41692</v>
      </c>
      <c r="G10097" s="26" t="s">
        <v>9591</v>
      </c>
      <c r="H10097" s="26" t="s">
        <v>1088</v>
      </c>
      <c r="I10097" s="26" t="s">
        <v>10519</v>
      </c>
      <c r="J10097" s="26" t="s">
        <v>25204</v>
      </c>
      <c r="K10097" s="26" t="s">
        <v>9582</v>
      </c>
      <c r="L10097" s="26" t="s">
        <v>41693</v>
      </c>
      <c r="M10097" s="26">
        <v>380355424538</v>
      </c>
      <c r="N10097" s="26">
        <v>522880404</v>
      </c>
    </row>
    <row r="10098" spans="1:14">
      <c r="A10098" s="26" t="s">
        <v>3230</v>
      </c>
      <c r="B10098" s="26" t="s">
        <v>3231</v>
      </c>
      <c r="C10098" s="26">
        <v>38562298</v>
      </c>
      <c r="D10098" s="26" t="s">
        <v>24</v>
      </c>
      <c r="E10098" s="26" t="s">
        <v>41694</v>
      </c>
      <c r="F10098" s="26" t="s">
        <v>41695</v>
      </c>
      <c r="G10098" s="26" t="s">
        <v>9591</v>
      </c>
      <c r="H10098" s="26" t="s">
        <v>375</v>
      </c>
      <c r="I10098" s="26" t="s">
        <v>9592</v>
      </c>
      <c r="J10098" s="26" t="s">
        <v>7727</v>
      </c>
      <c r="K10098" s="26" t="s">
        <v>9582</v>
      </c>
      <c r="L10098" s="26" t="s">
        <v>41696</v>
      </c>
      <c r="M10098" s="26">
        <v>380954640509</v>
      </c>
      <c r="N10098" s="26">
        <v>722880503</v>
      </c>
    </row>
    <row r="10099" spans="1:14">
      <c r="A10099" s="26" t="s">
        <v>1787</v>
      </c>
      <c r="B10099" s="26" t="s">
        <v>1788</v>
      </c>
      <c r="C10099" s="26">
        <v>37084458</v>
      </c>
      <c r="D10099" s="26" t="s">
        <v>24</v>
      </c>
      <c r="E10099" s="26" t="s">
        <v>41697</v>
      </c>
      <c r="F10099" s="26" t="s">
        <v>41698</v>
      </c>
      <c r="G10099" s="26" t="s">
        <v>9579</v>
      </c>
      <c r="H10099" s="26" t="s">
        <v>27</v>
      </c>
      <c r="I10099" s="26" t="s">
        <v>12789</v>
      </c>
      <c r="J10099" s="26" t="s">
        <v>11036</v>
      </c>
      <c r="K10099" s="26" t="s">
        <v>9582</v>
      </c>
      <c r="L10099" s="26" t="s">
        <v>41699</v>
      </c>
      <c r="M10099" s="26">
        <v>380434024527</v>
      </c>
      <c r="N10099" s="26">
        <v>122083601</v>
      </c>
    </row>
    <row r="10100" spans="1:14">
      <c r="A10100" s="26" t="s">
        <v>3459</v>
      </c>
      <c r="B10100" s="26" t="s">
        <v>3460</v>
      </c>
      <c r="C10100" s="26">
        <v>41190270</v>
      </c>
      <c r="D10100" s="26" t="s">
        <v>24</v>
      </c>
      <c r="E10100" s="26" t="s">
        <v>41700</v>
      </c>
      <c r="F10100" s="26" t="s">
        <v>41701</v>
      </c>
      <c r="G10100" s="26" t="s">
        <v>9586</v>
      </c>
      <c r="H10100" s="26" t="s">
        <v>392</v>
      </c>
      <c r="I10100" s="26" t="s">
        <v>9768</v>
      </c>
      <c r="J10100" s="26" t="s">
        <v>431</v>
      </c>
      <c r="K10100" s="26" t="s">
        <v>9582</v>
      </c>
      <c r="L10100" s="26" t="s">
        <v>41702</v>
      </c>
      <c r="M10100" s="26">
        <v>380662213036</v>
      </c>
      <c r="N10100" s="26">
        <v>120481906</v>
      </c>
    </row>
    <row r="10101" spans="1:14">
      <c r="A10101" s="26" t="s">
        <v>3956</v>
      </c>
      <c r="B10101" s="26" t="s">
        <v>3957</v>
      </c>
      <c r="C10101" s="26">
        <v>42513875</v>
      </c>
      <c r="D10101" s="26" t="s">
        <v>24</v>
      </c>
      <c r="E10101" s="26" t="s">
        <v>41703</v>
      </c>
      <c r="F10101" s="26" t="s">
        <v>41704</v>
      </c>
      <c r="G10101" s="26" t="s">
        <v>9591</v>
      </c>
      <c r="H10101" s="26" t="s">
        <v>506</v>
      </c>
      <c r="J10101" s="26" t="s">
        <v>41705</v>
      </c>
      <c r="K10101" s="26" t="s">
        <v>9582</v>
      </c>
      <c r="L10101" s="26" t="s">
        <v>41706</v>
      </c>
      <c r="M10101" s="26">
        <v>761910475274</v>
      </c>
      <c r="N10101" s="26">
        <v>2610290601</v>
      </c>
    </row>
    <row r="10102" spans="1:14">
      <c r="A10102" s="26" t="s">
        <v>4423</v>
      </c>
      <c r="B10102" s="26" t="s">
        <v>4424</v>
      </c>
      <c r="C10102" s="26">
        <v>38571999</v>
      </c>
      <c r="D10102" s="26" t="s">
        <v>24</v>
      </c>
      <c r="E10102" s="26" t="s">
        <v>41707</v>
      </c>
      <c r="F10102" s="26" t="s">
        <v>41708</v>
      </c>
      <c r="G10102" s="26" t="s">
        <v>9586</v>
      </c>
      <c r="H10102" s="26" t="s">
        <v>576</v>
      </c>
      <c r="J10102" s="26" t="s">
        <v>21722</v>
      </c>
      <c r="K10102" s="26" t="s">
        <v>9606</v>
      </c>
      <c r="L10102" s="26" t="s">
        <v>41709</v>
      </c>
      <c r="M10102" s="26">
        <v>380459731202</v>
      </c>
      <c r="N10102" s="26">
        <v>3210945900</v>
      </c>
    </row>
    <row r="10103" spans="1:14">
      <c r="A10103" s="26" t="s">
        <v>3950</v>
      </c>
      <c r="B10103" s="26" t="s">
        <v>3951</v>
      </c>
      <c r="C10103" s="26">
        <v>42097233</v>
      </c>
      <c r="D10103" s="26" t="s">
        <v>24</v>
      </c>
      <c r="E10103" s="26" t="s">
        <v>41710</v>
      </c>
      <c r="F10103" s="26" t="s">
        <v>41711</v>
      </c>
      <c r="G10103" s="26" t="s">
        <v>9591</v>
      </c>
      <c r="H10103" s="26" t="s">
        <v>506</v>
      </c>
      <c r="J10103" s="26" t="s">
        <v>3949</v>
      </c>
      <c r="K10103" s="26" t="s">
        <v>9606</v>
      </c>
      <c r="L10103" s="26" t="s">
        <v>41712</v>
      </c>
      <c r="M10103" s="26">
        <v>761379991900</v>
      </c>
      <c r="N10103" s="26">
        <v>2621255300</v>
      </c>
    </row>
    <row r="10104" spans="1:14">
      <c r="A10104" s="26" t="s">
        <v>7717</v>
      </c>
      <c r="B10104" s="26" t="s">
        <v>7718</v>
      </c>
      <c r="C10104" s="26">
        <v>38288860</v>
      </c>
      <c r="D10104" s="26" t="s">
        <v>24</v>
      </c>
      <c r="E10104" s="26" t="s">
        <v>41713</v>
      </c>
      <c r="F10104" s="26" t="s">
        <v>41714</v>
      </c>
      <c r="G10104" s="26" t="s">
        <v>9586</v>
      </c>
      <c r="H10104" s="26" t="s">
        <v>1088</v>
      </c>
      <c r="I10104" s="26" t="s">
        <v>11562</v>
      </c>
      <c r="J10104" s="26" t="s">
        <v>41715</v>
      </c>
      <c r="K10104" s="26" t="s">
        <v>9582</v>
      </c>
      <c r="L10104" s="26" t="s">
        <v>41716</v>
      </c>
      <c r="M10104" s="26">
        <v>380971608135</v>
      </c>
      <c r="N10104" s="26">
        <v>6124281601</v>
      </c>
    </row>
    <row r="10105" spans="1:14">
      <c r="A10105" s="26" t="s">
        <v>5288</v>
      </c>
      <c r="B10105" s="26" t="s">
        <v>5289</v>
      </c>
      <c r="C10105" s="26">
        <v>22421239</v>
      </c>
      <c r="D10105" s="26" t="s">
        <v>24</v>
      </c>
      <c r="E10105" s="26" t="s">
        <v>41717</v>
      </c>
      <c r="F10105" s="26" t="s">
        <v>41718</v>
      </c>
      <c r="G10105" s="26" t="s">
        <v>9591</v>
      </c>
      <c r="H10105" s="26" t="s">
        <v>735</v>
      </c>
      <c r="I10105" s="26" t="s">
        <v>11461</v>
      </c>
      <c r="J10105" s="26" t="s">
        <v>41719</v>
      </c>
      <c r="K10105" s="26" t="s">
        <v>9582</v>
      </c>
      <c r="L10105" s="26" t="s">
        <v>41720</v>
      </c>
      <c r="M10105" s="26">
        <v>380972919178</v>
      </c>
      <c r="N10105" s="26">
        <v>4621285101</v>
      </c>
    </row>
    <row r="10106" spans="1:14">
      <c r="A10106" s="26" t="s">
        <v>5759</v>
      </c>
      <c r="B10106" s="26" t="s">
        <v>5760</v>
      </c>
      <c r="C10106" s="26">
        <v>38960518</v>
      </c>
      <c r="D10106" s="26" t="s">
        <v>24</v>
      </c>
      <c r="E10106" s="26" t="s">
        <v>41721</v>
      </c>
      <c r="F10106" s="26" t="s">
        <v>41722</v>
      </c>
      <c r="G10106" s="26" t="s">
        <v>9586</v>
      </c>
      <c r="H10106" s="26" t="s">
        <v>799</v>
      </c>
      <c r="J10106" s="26" t="s">
        <v>800</v>
      </c>
      <c r="K10106" s="26" t="s">
        <v>9597</v>
      </c>
      <c r="L10106" s="26" t="s">
        <v>12464</v>
      </c>
      <c r="M10106" s="26">
        <v>380444115010</v>
      </c>
      <c r="N10106" s="26">
        <v>4822784009</v>
      </c>
    </row>
    <row r="10107" spans="1:14">
      <c r="A10107" s="26" t="s">
        <v>2568</v>
      </c>
      <c r="B10107" s="26" t="s">
        <v>2569</v>
      </c>
      <c r="C10107" s="26">
        <v>37555384</v>
      </c>
      <c r="D10107" s="26" t="s">
        <v>24</v>
      </c>
      <c r="E10107" s="26" t="s">
        <v>41723</v>
      </c>
      <c r="F10107" s="26" t="s">
        <v>41724</v>
      </c>
      <c r="G10107" s="26" t="s">
        <v>9586</v>
      </c>
      <c r="H10107" s="26" t="s">
        <v>133</v>
      </c>
      <c r="I10107" s="26" t="s">
        <v>16558</v>
      </c>
      <c r="J10107" s="26" t="s">
        <v>41725</v>
      </c>
      <c r="K10107" s="26" t="s">
        <v>9582</v>
      </c>
      <c r="L10107" s="26" t="s">
        <v>41726</v>
      </c>
      <c r="M10107" s="26">
        <v>761568857280</v>
      </c>
      <c r="N10107" s="26">
        <v>1222381501</v>
      </c>
    </row>
    <row r="10108" spans="1:14">
      <c r="A10108" s="26" t="s">
        <v>6365</v>
      </c>
      <c r="B10108" s="26" t="s">
        <v>6366</v>
      </c>
      <c r="C10108" s="26">
        <v>1999069</v>
      </c>
      <c r="D10108" s="26" t="s">
        <v>24</v>
      </c>
      <c r="E10108" s="26" t="s">
        <v>41727</v>
      </c>
      <c r="F10108" s="26" t="s">
        <v>19393</v>
      </c>
      <c r="G10108" s="26" t="s">
        <v>9586</v>
      </c>
      <c r="H10108" s="26" t="s">
        <v>885</v>
      </c>
      <c r="J10108" s="26" t="s">
        <v>910</v>
      </c>
      <c r="K10108" s="26" t="s">
        <v>9597</v>
      </c>
      <c r="L10108" s="26" t="s">
        <v>37427</v>
      </c>
      <c r="M10108" s="26">
        <v>380487935301</v>
      </c>
      <c r="N10108" s="26">
        <v>5110100000</v>
      </c>
    </row>
    <row r="10109" spans="1:14">
      <c r="A10109" s="26" t="s">
        <v>7147</v>
      </c>
      <c r="B10109" s="26" t="s">
        <v>7148</v>
      </c>
      <c r="C10109" s="26">
        <v>38543370</v>
      </c>
      <c r="D10109" s="26" t="s">
        <v>24</v>
      </c>
      <c r="E10109" s="26" t="s">
        <v>41728</v>
      </c>
      <c r="F10109" s="26" t="s">
        <v>41729</v>
      </c>
      <c r="G10109" s="26" t="s">
        <v>9579</v>
      </c>
      <c r="H10109" s="26" t="s">
        <v>987</v>
      </c>
      <c r="J10109" s="26" t="s">
        <v>13330</v>
      </c>
      <c r="K10109" s="26" t="s">
        <v>9582</v>
      </c>
      <c r="L10109" s="26" t="s">
        <v>41730</v>
      </c>
      <c r="M10109" s="26">
        <v>761946594096</v>
      </c>
      <c r="N10109" s="26">
        <v>522682603</v>
      </c>
    </row>
    <row r="10110" spans="1:14">
      <c r="A10110" s="26" t="s">
        <v>1829</v>
      </c>
      <c r="B10110" s="26" t="s">
        <v>1830</v>
      </c>
      <c r="C10110" s="26">
        <v>37048032</v>
      </c>
      <c r="D10110" s="26" t="s">
        <v>24</v>
      </c>
      <c r="E10110" s="26" t="s">
        <v>41731</v>
      </c>
      <c r="F10110" s="26" t="s">
        <v>23781</v>
      </c>
      <c r="G10110" s="26" t="s">
        <v>9586</v>
      </c>
      <c r="H10110" s="26" t="s">
        <v>27</v>
      </c>
      <c r="I10110" s="26" t="s">
        <v>12860</v>
      </c>
      <c r="J10110" s="26" t="s">
        <v>20940</v>
      </c>
      <c r="K10110" s="26" t="s">
        <v>9582</v>
      </c>
      <c r="L10110" s="26" t="s">
        <v>41732</v>
      </c>
      <c r="M10110" s="26">
        <v>380435636438</v>
      </c>
      <c r="N10110" s="26">
        <v>522884801</v>
      </c>
    </row>
    <row r="10111" spans="1:14">
      <c r="A10111" s="26" t="s">
        <v>6473</v>
      </c>
      <c r="B10111" s="26" t="s">
        <v>6474</v>
      </c>
      <c r="C10111" s="26" t="s">
        <v>1604</v>
      </c>
      <c r="D10111" s="26" t="s">
        <v>24</v>
      </c>
      <c r="E10111" s="26" t="s">
        <v>41733</v>
      </c>
      <c r="F10111" s="26" t="s">
        <v>41734</v>
      </c>
      <c r="G10111" s="26" t="s">
        <v>9591</v>
      </c>
      <c r="H10111" s="26" t="s">
        <v>885</v>
      </c>
      <c r="J10111" s="26" t="s">
        <v>910</v>
      </c>
      <c r="K10111" s="26" t="s">
        <v>9597</v>
      </c>
      <c r="L10111" s="26" t="s">
        <v>17737</v>
      </c>
      <c r="M10111" s="26">
        <v>380506009217</v>
      </c>
      <c r="N10111" s="26">
        <v>5110100000</v>
      </c>
    </row>
    <row r="10112" spans="1:14">
      <c r="A10112" s="26" t="s">
        <v>3757</v>
      </c>
      <c r="B10112" s="26" t="s">
        <v>3758</v>
      </c>
      <c r="C10112" s="26">
        <v>2006707</v>
      </c>
      <c r="D10112" s="26" t="s">
        <v>780</v>
      </c>
      <c r="E10112" s="26" t="s">
        <v>41735</v>
      </c>
      <c r="F10112" s="26" t="s">
        <v>41736</v>
      </c>
      <c r="G10112" s="26" t="s">
        <v>9601</v>
      </c>
      <c r="H10112" s="26" t="s">
        <v>468</v>
      </c>
      <c r="J10112" s="26" t="s">
        <v>481</v>
      </c>
      <c r="K10112" s="26" t="s">
        <v>9597</v>
      </c>
      <c r="L10112" s="26" t="s">
        <v>20526</v>
      </c>
      <c r="M10112" s="26">
        <v>380509515373</v>
      </c>
      <c r="N10112" s="26">
        <v>1222380503</v>
      </c>
    </row>
    <row r="10113" spans="1:14">
      <c r="A10113" s="26" t="s">
        <v>3074</v>
      </c>
      <c r="B10113" s="26" t="s">
        <v>3075</v>
      </c>
      <c r="C10113" s="26">
        <v>38395246</v>
      </c>
      <c r="D10113" s="26" t="s">
        <v>24</v>
      </c>
      <c r="E10113" s="26" t="s">
        <v>41737</v>
      </c>
      <c r="F10113" s="26" t="s">
        <v>41738</v>
      </c>
      <c r="G10113" s="26" t="s">
        <v>9586</v>
      </c>
      <c r="H10113" s="26" t="s">
        <v>375</v>
      </c>
      <c r="I10113" s="26" t="s">
        <v>22874</v>
      </c>
      <c r="J10113" s="26" t="s">
        <v>30455</v>
      </c>
      <c r="K10113" s="26" t="s">
        <v>9582</v>
      </c>
      <c r="L10113" s="26" t="s">
        <v>41739</v>
      </c>
      <c r="M10113" s="26">
        <v>380416229241</v>
      </c>
      <c r="N10113" s="26">
        <v>120788402</v>
      </c>
    </row>
    <row r="10114" spans="1:14">
      <c r="A10114" s="26" t="s">
        <v>6884</v>
      </c>
      <c r="B10114" s="26" t="s">
        <v>6885</v>
      </c>
      <c r="C10114" s="26">
        <v>38525759</v>
      </c>
      <c r="D10114" s="26" t="s">
        <v>24</v>
      </c>
      <c r="E10114" s="26" t="s">
        <v>41740</v>
      </c>
      <c r="F10114" s="26" t="s">
        <v>41741</v>
      </c>
      <c r="G10114" s="26" t="s">
        <v>9591</v>
      </c>
      <c r="H10114" s="26" t="s">
        <v>949</v>
      </c>
      <c r="J10114" s="26" t="s">
        <v>977</v>
      </c>
      <c r="K10114" s="26" t="s">
        <v>9597</v>
      </c>
      <c r="L10114" s="26" t="s">
        <v>41742</v>
      </c>
      <c r="M10114" s="26">
        <v>380532609691</v>
      </c>
      <c r="N10114" s="26">
        <v>4424080504</v>
      </c>
    </row>
    <row r="10115" spans="1:14">
      <c r="A10115" s="26" t="s">
        <v>2788</v>
      </c>
      <c r="B10115" s="26" t="s">
        <v>2789</v>
      </c>
      <c r="C10115" s="26">
        <v>37691686</v>
      </c>
      <c r="D10115" s="26" t="s">
        <v>24</v>
      </c>
      <c r="E10115" s="26" t="s">
        <v>41743</v>
      </c>
      <c r="F10115" s="26" t="s">
        <v>41744</v>
      </c>
      <c r="G10115" s="26" t="s">
        <v>9586</v>
      </c>
      <c r="H10115" s="26" t="s">
        <v>258</v>
      </c>
      <c r="I10115" s="26" t="s">
        <v>10477</v>
      </c>
      <c r="J10115" s="26" t="s">
        <v>41745</v>
      </c>
      <c r="K10115" s="26" t="s">
        <v>9582</v>
      </c>
      <c r="L10115" s="26" t="s">
        <v>41746</v>
      </c>
      <c r="M10115" s="26">
        <v>380667262066</v>
      </c>
      <c r="N10115" s="26">
        <v>1421280801</v>
      </c>
    </row>
    <row r="10116" spans="1:14">
      <c r="A10116" s="26" t="s">
        <v>2759</v>
      </c>
      <c r="B10116" s="26" t="s">
        <v>2760</v>
      </c>
      <c r="C10116" s="26">
        <v>37677525</v>
      </c>
      <c r="D10116" s="26" t="s">
        <v>24</v>
      </c>
      <c r="E10116" s="26" t="s">
        <v>41747</v>
      </c>
      <c r="F10116" s="26" t="s">
        <v>41748</v>
      </c>
      <c r="G10116" s="26" t="s">
        <v>9586</v>
      </c>
      <c r="H10116" s="26" t="s">
        <v>133</v>
      </c>
      <c r="I10116" s="26" t="s">
        <v>11507</v>
      </c>
      <c r="J10116" s="26" t="s">
        <v>30594</v>
      </c>
      <c r="K10116" s="26" t="s">
        <v>9582</v>
      </c>
      <c r="L10116" s="26" t="s">
        <v>41749</v>
      </c>
      <c r="M10116" s="26">
        <v>380664003162</v>
      </c>
      <c r="N10116" s="26">
        <v>1222986702</v>
      </c>
    </row>
    <row r="10117" spans="1:14">
      <c r="A10117" s="26" t="s">
        <v>3411</v>
      </c>
      <c r="B10117" s="26" t="s">
        <v>3412</v>
      </c>
      <c r="C10117" s="26">
        <v>38456539</v>
      </c>
      <c r="D10117" s="26" t="s">
        <v>24</v>
      </c>
      <c r="E10117" s="26" t="s">
        <v>41750</v>
      </c>
      <c r="F10117" s="26" t="s">
        <v>41751</v>
      </c>
      <c r="G10117" s="26" t="s">
        <v>9586</v>
      </c>
      <c r="H10117" s="26" t="s">
        <v>392</v>
      </c>
      <c r="I10117" s="26" t="s">
        <v>9857</v>
      </c>
      <c r="J10117" s="26" t="s">
        <v>3376</v>
      </c>
      <c r="K10117" s="26" t="s">
        <v>9582</v>
      </c>
      <c r="L10117" s="26" t="s">
        <v>41752</v>
      </c>
      <c r="M10117" s="26">
        <v>380966273772</v>
      </c>
      <c r="N10117" s="26">
        <v>720885001</v>
      </c>
    </row>
    <row r="10118" spans="1:14">
      <c r="A10118" s="26" t="s">
        <v>7288</v>
      </c>
      <c r="B10118" s="26" t="s">
        <v>7284</v>
      </c>
      <c r="C10118" s="26">
        <v>2007503</v>
      </c>
      <c r="D10118" s="26" t="s">
        <v>24</v>
      </c>
      <c r="E10118" s="26" t="s">
        <v>41753</v>
      </c>
      <c r="F10118" s="26" t="s">
        <v>41754</v>
      </c>
      <c r="G10118" s="26" t="s">
        <v>9586</v>
      </c>
      <c r="H10118" s="26" t="s">
        <v>1025</v>
      </c>
      <c r="I10118" s="26" t="s">
        <v>15985</v>
      </c>
      <c r="J10118" s="26" t="s">
        <v>17649</v>
      </c>
      <c r="K10118" s="26" t="s">
        <v>9582</v>
      </c>
      <c r="L10118" s="26" t="s">
        <v>41755</v>
      </c>
      <c r="M10118" s="26">
        <v>380991003526</v>
      </c>
      <c r="N10118" s="26">
        <v>124381806</v>
      </c>
    </row>
    <row r="10119" spans="1:14">
      <c r="A10119" s="26" t="s">
        <v>8972</v>
      </c>
      <c r="B10119" s="26" t="s">
        <v>8973</v>
      </c>
      <c r="C10119" s="26">
        <v>38981957</v>
      </c>
      <c r="D10119" s="26" t="s">
        <v>24</v>
      </c>
      <c r="E10119" s="26" t="s">
        <v>41756</v>
      </c>
      <c r="F10119" s="26" t="s">
        <v>41757</v>
      </c>
      <c r="G10119" s="26" t="s">
        <v>9586</v>
      </c>
      <c r="H10119" s="26" t="s">
        <v>1401</v>
      </c>
      <c r="J10119" s="26" t="s">
        <v>41758</v>
      </c>
      <c r="K10119" s="26" t="s">
        <v>9582</v>
      </c>
      <c r="L10119" s="26" t="s">
        <v>41759</v>
      </c>
      <c r="M10119" s="26">
        <v>760944616150</v>
      </c>
      <c r="N10119" s="26">
        <v>7124986001</v>
      </c>
    </row>
    <row r="10120" spans="1:14">
      <c r="A10120" s="26" t="s">
        <v>5298</v>
      </c>
      <c r="B10120" s="26" t="s">
        <v>5295</v>
      </c>
      <c r="C10120" s="26">
        <v>40236036</v>
      </c>
      <c r="D10120" s="26" t="s">
        <v>24</v>
      </c>
      <c r="E10120" s="26" t="s">
        <v>41760</v>
      </c>
      <c r="F10120" s="26" t="s">
        <v>41761</v>
      </c>
      <c r="G10120" s="26" t="s">
        <v>9579</v>
      </c>
      <c r="H10120" s="26" t="s">
        <v>735</v>
      </c>
      <c r="I10120" s="26" t="s">
        <v>12490</v>
      </c>
      <c r="J10120" s="26" t="s">
        <v>19620</v>
      </c>
      <c r="K10120" s="26" t="s">
        <v>9582</v>
      </c>
      <c r="L10120" s="26" t="s">
        <v>41762</v>
      </c>
      <c r="M10120" s="26">
        <v>380975047535</v>
      </c>
      <c r="N10120" s="26">
        <v>4624210301</v>
      </c>
    </row>
    <row r="10121" spans="1:14">
      <c r="A10121" s="26" t="s">
        <v>4850</v>
      </c>
      <c r="B10121" s="26" t="s">
        <v>4851</v>
      </c>
      <c r="C10121" s="26">
        <v>38165140</v>
      </c>
      <c r="D10121" s="26" t="s">
        <v>24</v>
      </c>
      <c r="E10121" s="26" t="s">
        <v>41763</v>
      </c>
      <c r="F10121" s="26" t="s">
        <v>41764</v>
      </c>
      <c r="G10121" s="26" t="s">
        <v>9586</v>
      </c>
      <c r="H10121" s="26" t="s">
        <v>711</v>
      </c>
      <c r="I10121" s="26" t="s">
        <v>13515</v>
      </c>
      <c r="J10121" s="26" t="s">
        <v>41765</v>
      </c>
      <c r="K10121" s="26" t="s">
        <v>9582</v>
      </c>
      <c r="L10121" s="26" t="s">
        <v>41766</v>
      </c>
      <c r="M10121" s="26">
        <v>380647190171</v>
      </c>
      <c r="N10121" s="26">
        <v>4424084001</v>
      </c>
    </row>
    <row r="10122" spans="1:14">
      <c r="A10122" s="26" t="s">
        <v>6884</v>
      </c>
      <c r="B10122" s="26" t="s">
        <v>6885</v>
      </c>
      <c r="C10122" s="26">
        <v>38525759</v>
      </c>
      <c r="D10122" s="26" t="s">
        <v>24</v>
      </c>
      <c r="E10122" s="26" t="s">
        <v>41767</v>
      </c>
      <c r="F10122" s="26" t="s">
        <v>41768</v>
      </c>
      <c r="G10122" s="26" t="s">
        <v>9586</v>
      </c>
      <c r="H10122" s="26" t="s">
        <v>949</v>
      </c>
      <c r="I10122" s="26" t="s">
        <v>14376</v>
      </c>
      <c r="J10122" s="26" t="s">
        <v>4441</v>
      </c>
      <c r="K10122" s="26" t="s">
        <v>9582</v>
      </c>
      <c r="L10122" s="26" t="s">
        <v>41769</v>
      </c>
      <c r="M10122" s="26">
        <v>380532645698</v>
      </c>
      <c r="N10122" s="26">
        <v>523084001</v>
      </c>
    </row>
    <row r="10123" spans="1:14">
      <c r="A10123" s="26" t="s">
        <v>3032</v>
      </c>
      <c r="B10123" s="26" t="s">
        <v>3033</v>
      </c>
      <c r="C10123" s="26">
        <v>1990418</v>
      </c>
      <c r="D10123" s="26" t="s">
        <v>780</v>
      </c>
      <c r="E10123" s="26" t="s">
        <v>41770</v>
      </c>
      <c r="F10123" s="26" t="s">
        <v>41771</v>
      </c>
      <c r="G10123" s="26" t="s">
        <v>9601</v>
      </c>
      <c r="H10123" s="26" t="s">
        <v>258</v>
      </c>
      <c r="J10123" s="26" t="s">
        <v>371</v>
      </c>
      <c r="K10123" s="26" t="s">
        <v>9597</v>
      </c>
      <c r="L10123" s="26" t="s">
        <v>41772</v>
      </c>
      <c r="M10123" s="26">
        <v>761125764215</v>
      </c>
      <c r="N10123" s="26">
        <v>1411200000</v>
      </c>
    </row>
    <row r="10124" spans="1:14">
      <c r="A10124" s="26" t="s">
        <v>2809</v>
      </c>
      <c r="B10124" s="26" t="s">
        <v>2810</v>
      </c>
      <c r="C10124" s="26">
        <v>39017488</v>
      </c>
      <c r="D10124" s="26" t="s">
        <v>780</v>
      </c>
      <c r="E10124" s="26" t="s">
        <v>41773</v>
      </c>
      <c r="F10124" s="26" t="s">
        <v>41774</v>
      </c>
      <c r="G10124" s="26" t="s">
        <v>9601</v>
      </c>
      <c r="H10124" s="26" t="s">
        <v>258</v>
      </c>
      <c r="J10124" s="26" t="s">
        <v>41775</v>
      </c>
      <c r="K10124" s="26" t="s">
        <v>9597</v>
      </c>
      <c r="L10124" s="26" t="s">
        <v>41776</v>
      </c>
      <c r="M10124" s="26">
        <v>380501882154</v>
      </c>
      <c r="N10124" s="26">
        <v>1411570300</v>
      </c>
    </row>
    <row r="10125" spans="1:14">
      <c r="A10125" s="26" t="s">
        <v>2960</v>
      </c>
      <c r="B10125" s="26" t="s">
        <v>2961</v>
      </c>
      <c r="C10125" s="26">
        <v>37691796</v>
      </c>
      <c r="D10125" s="26" t="s">
        <v>24</v>
      </c>
      <c r="E10125" s="26" t="s">
        <v>41777</v>
      </c>
      <c r="F10125" s="26" t="s">
        <v>10430</v>
      </c>
      <c r="G10125" s="26" t="s">
        <v>9579</v>
      </c>
      <c r="H10125" s="26" t="s">
        <v>258</v>
      </c>
      <c r="I10125" s="26" t="s">
        <v>16316</v>
      </c>
      <c r="J10125" s="26" t="s">
        <v>41778</v>
      </c>
      <c r="K10125" s="26" t="s">
        <v>9582</v>
      </c>
      <c r="L10125" s="26" t="s">
        <v>41779</v>
      </c>
      <c r="M10125" s="26">
        <v>380624620572</v>
      </c>
      <c r="N10125" s="26">
        <v>121180802</v>
      </c>
    </row>
    <row r="10126" spans="1:14">
      <c r="A10126" s="26" t="s">
        <v>7574</v>
      </c>
      <c r="B10126" s="26" t="s">
        <v>7575</v>
      </c>
      <c r="C10126" s="26">
        <v>38232032</v>
      </c>
      <c r="D10126" s="26" t="s">
        <v>24</v>
      </c>
      <c r="E10126" s="26" t="s">
        <v>41780</v>
      </c>
      <c r="F10126" s="26" t="s">
        <v>41781</v>
      </c>
      <c r="G10126" s="26" t="s">
        <v>9591</v>
      </c>
      <c r="H10126" s="26" t="s">
        <v>1088</v>
      </c>
      <c r="I10126" s="26" t="s">
        <v>9743</v>
      </c>
      <c r="J10126" s="26" t="s">
        <v>1092</v>
      </c>
      <c r="K10126" s="26" t="s">
        <v>9597</v>
      </c>
      <c r="L10126" s="26" t="s">
        <v>12222</v>
      </c>
      <c r="M10126" s="26">
        <v>761341605203</v>
      </c>
      <c r="N10126" s="26">
        <v>1825080601</v>
      </c>
    </row>
    <row r="10127" spans="1:14">
      <c r="A10127" s="26" t="s">
        <v>1946</v>
      </c>
      <c r="B10127" s="26" t="s">
        <v>1947</v>
      </c>
      <c r="C10127" s="26">
        <v>37636913</v>
      </c>
      <c r="D10127" s="26" t="s">
        <v>24</v>
      </c>
      <c r="E10127" s="26" t="s">
        <v>41782</v>
      </c>
      <c r="F10127" s="26" t="s">
        <v>41783</v>
      </c>
      <c r="G10127" s="26" t="s">
        <v>9586</v>
      </c>
      <c r="H10127" s="26" t="s">
        <v>27</v>
      </c>
      <c r="I10127" s="26" t="s">
        <v>10258</v>
      </c>
      <c r="J10127" s="26" t="s">
        <v>99</v>
      </c>
      <c r="K10127" s="26" t="s">
        <v>9597</v>
      </c>
      <c r="L10127" s="26" t="s">
        <v>39043</v>
      </c>
      <c r="M10127" s="26">
        <v>380962930298</v>
      </c>
      <c r="N10127" s="26">
        <v>525610100</v>
      </c>
    </row>
    <row r="10128" spans="1:14">
      <c r="A10128" s="26" t="s">
        <v>2167</v>
      </c>
      <c r="B10128" s="26" t="s">
        <v>2168</v>
      </c>
      <c r="C10128" s="26">
        <v>37836978</v>
      </c>
      <c r="D10128" s="26" t="s">
        <v>24</v>
      </c>
      <c r="E10128" s="26" t="s">
        <v>41784</v>
      </c>
      <c r="F10128" s="26" t="s">
        <v>41785</v>
      </c>
      <c r="G10128" s="26" t="s">
        <v>9579</v>
      </c>
      <c r="H10128" s="26" t="s">
        <v>133</v>
      </c>
      <c r="I10128" s="26" t="s">
        <v>13125</v>
      </c>
      <c r="J10128" s="26" t="s">
        <v>16796</v>
      </c>
      <c r="K10128" s="26" t="s">
        <v>9906</v>
      </c>
      <c r="L10128" s="26" t="s">
        <v>41786</v>
      </c>
      <c r="M10128" s="26">
        <v>761925994806</v>
      </c>
      <c r="N10128" s="26">
        <v>1220310104</v>
      </c>
    </row>
    <row r="10129" spans="1:14">
      <c r="A10129" s="26" t="s">
        <v>5186</v>
      </c>
      <c r="B10129" s="26" t="s">
        <v>5121</v>
      </c>
      <c r="C10129" s="26">
        <v>1984276</v>
      </c>
      <c r="D10129" s="26" t="s">
        <v>24</v>
      </c>
      <c r="E10129" s="26" t="s">
        <v>41787</v>
      </c>
      <c r="F10129" s="26" t="s">
        <v>10952</v>
      </c>
      <c r="G10129" s="26" t="s">
        <v>9591</v>
      </c>
      <c r="H10129" s="26" t="s">
        <v>735</v>
      </c>
      <c r="J10129" s="26" t="s">
        <v>740</v>
      </c>
      <c r="K10129" s="26" t="s">
        <v>9597</v>
      </c>
      <c r="L10129" s="26" t="s">
        <v>16579</v>
      </c>
      <c r="M10129" s="26">
        <v>380322356558</v>
      </c>
      <c r="N10129" s="26">
        <v>1221881203</v>
      </c>
    </row>
    <row r="10130" spans="1:14">
      <c r="A10130" s="26" t="s">
        <v>7767</v>
      </c>
      <c r="B10130" s="26" t="s">
        <v>7768</v>
      </c>
      <c r="C10130" s="26">
        <v>38543647</v>
      </c>
      <c r="D10130" s="26" t="s">
        <v>24</v>
      </c>
      <c r="E10130" s="26" t="s">
        <v>41788</v>
      </c>
      <c r="F10130" s="26" t="s">
        <v>41789</v>
      </c>
      <c r="G10130" s="26" t="s">
        <v>9579</v>
      </c>
      <c r="H10130" s="26" t="s">
        <v>1088</v>
      </c>
      <c r="I10130" s="26" t="s">
        <v>10659</v>
      </c>
      <c r="J10130" s="26" t="s">
        <v>41790</v>
      </c>
      <c r="K10130" s="26" t="s">
        <v>9582</v>
      </c>
      <c r="L10130" s="26" t="s">
        <v>41791</v>
      </c>
      <c r="M10130" s="26">
        <v>380983700366</v>
      </c>
      <c r="N10130" s="26">
        <v>6125010125</v>
      </c>
    </row>
    <row r="10131" spans="1:14">
      <c r="A10131" s="26" t="s">
        <v>6170</v>
      </c>
      <c r="B10131" s="26" t="s">
        <v>6171</v>
      </c>
      <c r="C10131" s="26">
        <v>38534407</v>
      </c>
      <c r="D10131" s="26" t="s">
        <v>24</v>
      </c>
      <c r="E10131" s="26" t="s">
        <v>41792</v>
      </c>
      <c r="F10131" s="26" t="s">
        <v>41793</v>
      </c>
      <c r="G10131" s="26" t="s">
        <v>9579</v>
      </c>
      <c r="H10131" s="26" t="s">
        <v>885</v>
      </c>
      <c r="I10131" s="26" t="s">
        <v>10020</v>
      </c>
      <c r="J10131" s="26" t="s">
        <v>41794</v>
      </c>
      <c r="K10131" s="26" t="s">
        <v>9582</v>
      </c>
      <c r="L10131" s="26" t="s">
        <v>41795</v>
      </c>
      <c r="M10131" s="26">
        <v>380485593227</v>
      </c>
      <c r="N10131" s="26">
        <v>5122780505</v>
      </c>
    </row>
    <row r="10132" spans="1:14">
      <c r="A10132" s="26" t="s">
        <v>2320</v>
      </c>
      <c r="B10132" s="26" t="s">
        <v>2321</v>
      </c>
      <c r="C10132" s="26">
        <v>1985205</v>
      </c>
      <c r="D10132" s="26" t="s">
        <v>780</v>
      </c>
      <c r="E10132" s="26" t="s">
        <v>41796</v>
      </c>
      <c r="F10132" s="26" t="s">
        <v>41797</v>
      </c>
      <c r="G10132" s="26" t="s">
        <v>9601</v>
      </c>
      <c r="H10132" s="26" t="s">
        <v>133</v>
      </c>
      <c r="J10132" s="26" t="s">
        <v>146</v>
      </c>
      <c r="K10132" s="26" t="s">
        <v>9597</v>
      </c>
      <c r="L10132" s="26" t="s">
        <v>17652</v>
      </c>
      <c r="M10132" s="26">
        <v>380567787210</v>
      </c>
      <c r="N10132" s="26">
        <v>1210100000</v>
      </c>
    </row>
    <row r="10133" spans="1:14">
      <c r="A10133" s="26" t="s">
        <v>1631</v>
      </c>
      <c r="B10133" s="26" t="s">
        <v>1632</v>
      </c>
      <c r="C10133" s="26">
        <v>37580028</v>
      </c>
      <c r="D10133" s="26" t="s">
        <v>24</v>
      </c>
      <c r="E10133" s="26" t="s">
        <v>41798</v>
      </c>
      <c r="F10133" s="26" t="s">
        <v>41799</v>
      </c>
      <c r="G10133" s="26" t="s">
        <v>9586</v>
      </c>
      <c r="H10133" s="26" t="s">
        <v>27</v>
      </c>
      <c r="I10133" s="26" t="s">
        <v>67</v>
      </c>
      <c r="J10133" s="26" t="s">
        <v>41800</v>
      </c>
      <c r="K10133" s="26" t="s">
        <v>9582</v>
      </c>
      <c r="L10133" s="26" t="s">
        <v>41801</v>
      </c>
      <c r="M10133" s="26">
        <v>380433735188</v>
      </c>
      <c r="N10133" s="26">
        <v>522688201</v>
      </c>
    </row>
    <row r="10134" spans="1:14">
      <c r="A10134" s="26" t="s">
        <v>6569</v>
      </c>
      <c r="B10134" s="26" t="s">
        <v>6570</v>
      </c>
      <c r="C10134" s="26">
        <v>38396564</v>
      </c>
      <c r="D10134" s="26" t="s">
        <v>24</v>
      </c>
      <c r="E10134" s="26" t="s">
        <v>41802</v>
      </c>
      <c r="F10134" s="26" t="s">
        <v>41803</v>
      </c>
      <c r="G10134" s="26" t="s">
        <v>9579</v>
      </c>
      <c r="H10134" s="26" t="s">
        <v>949</v>
      </c>
      <c r="I10134" s="26" t="s">
        <v>10130</v>
      </c>
      <c r="J10134" s="26" t="s">
        <v>41804</v>
      </c>
      <c r="K10134" s="26" t="s">
        <v>9582</v>
      </c>
      <c r="L10134" s="26" t="s">
        <v>41805</v>
      </c>
      <c r="M10134" s="26">
        <v>380957638500</v>
      </c>
      <c r="N10134" s="26">
        <v>5320255103</v>
      </c>
    </row>
    <row r="10135" spans="1:14">
      <c r="A10135" s="26" t="s">
        <v>7794</v>
      </c>
      <c r="B10135" s="26" t="s">
        <v>7795</v>
      </c>
      <c r="C10135" s="26">
        <v>42809560</v>
      </c>
      <c r="D10135" s="26" t="s">
        <v>780</v>
      </c>
      <c r="E10135" s="26" t="s">
        <v>41806</v>
      </c>
      <c r="F10135" s="26" t="s">
        <v>10111</v>
      </c>
      <c r="G10135" s="26" t="s">
        <v>9601</v>
      </c>
      <c r="H10135" s="26" t="s">
        <v>1088</v>
      </c>
      <c r="J10135" s="26" t="s">
        <v>1115</v>
      </c>
      <c r="K10135" s="26" t="s">
        <v>9597</v>
      </c>
      <c r="L10135" s="26" t="s">
        <v>41807</v>
      </c>
      <c r="M10135" s="26">
        <v>380352527345</v>
      </c>
      <c r="N10135" s="26">
        <v>6110100000</v>
      </c>
    </row>
    <row r="10136" spans="1:14">
      <c r="A10136" s="26" t="s">
        <v>3181</v>
      </c>
      <c r="B10136" s="26" t="s">
        <v>3182</v>
      </c>
      <c r="C10136" s="26">
        <v>42161921</v>
      </c>
      <c r="D10136" s="26" t="s">
        <v>24</v>
      </c>
      <c r="E10136" s="26" t="s">
        <v>41808</v>
      </c>
      <c r="F10136" s="26" t="s">
        <v>41809</v>
      </c>
      <c r="G10136" s="26" t="s">
        <v>9591</v>
      </c>
      <c r="H10136" s="26" t="s">
        <v>375</v>
      </c>
      <c r="I10136" s="26" t="s">
        <v>12569</v>
      </c>
      <c r="J10136" s="26" t="s">
        <v>41810</v>
      </c>
      <c r="K10136" s="26" t="s">
        <v>9582</v>
      </c>
      <c r="L10136" s="26" t="s">
        <v>41811</v>
      </c>
      <c r="M10136" s="26">
        <v>380964010840</v>
      </c>
      <c r="N10136" s="26">
        <v>1823155139</v>
      </c>
    </row>
    <row r="10137" spans="1:14">
      <c r="A10137" s="26" t="s">
        <v>2086</v>
      </c>
      <c r="B10137" s="26" t="s">
        <v>2087</v>
      </c>
      <c r="C10137" s="26">
        <v>37271416</v>
      </c>
      <c r="D10137" s="26" t="s">
        <v>780</v>
      </c>
      <c r="E10137" s="26" t="s">
        <v>41812</v>
      </c>
      <c r="F10137" s="26" t="s">
        <v>41813</v>
      </c>
      <c r="G10137" s="26" t="s">
        <v>9601</v>
      </c>
      <c r="H10137" s="26" t="s">
        <v>103</v>
      </c>
      <c r="I10137" s="26" t="s">
        <v>9833</v>
      </c>
      <c r="J10137" s="26" t="s">
        <v>2084</v>
      </c>
      <c r="K10137" s="26" t="s">
        <v>9597</v>
      </c>
      <c r="L10137" s="26" t="s">
        <v>41814</v>
      </c>
      <c r="M10137" s="26">
        <v>380980273909</v>
      </c>
      <c r="N10137" s="26">
        <v>723310100</v>
      </c>
    </row>
    <row r="10138" spans="1:14">
      <c r="A10138" s="26" t="s">
        <v>5592</v>
      </c>
      <c r="B10138" s="26" t="s">
        <v>5593</v>
      </c>
      <c r="C10138" s="26">
        <v>40382938</v>
      </c>
      <c r="D10138" s="26" t="s">
        <v>24</v>
      </c>
      <c r="E10138" s="26" t="s">
        <v>41815</v>
      </c>
      <c r="F10138" s="26" t="s">
        <v>41816</v>
      </c>
      <c r="G10138" s="26" t="s">
        <v>9586</v>
      </c>
      <c r="H10138" s="26" t="s">
        <v>949</v>
      </c>
      <c r="J10138" s="26" t="s">
        <v>977</v>
      </c>
      <c r="K10138" s="26" t="s">
        <v>9597</v>
      </c>
      <c r="L10138" s="26" t="s">
        <v>41817</v>
      </c>
      <c r="M10138" s="26">
        <v>761179609310</v>
      </c>
      <c r="N10138" s="26">
        <v>4424080504</v>
      </c>
    </row>
    <row r="10139" spans="1:14">
      <c r="A10139" s="26" t="s">
        <v>4216</v>
      </c>
      <c r="B10139" s="26" t="s">
        <v>4217</v>
      </c>
      <c r="C10139" s="26">
        <v>41838805</v>
      </c>
      <c r="D10139" s="26" t="s">
        <v>24</v>
      </c>
      <c r="E10139" s="26" t="s">
        <v>41818</v>
      </c>
      <c r="F10139" s="26" t="s">
        <v>41819</v>
      </c>
      <c r="G10139" s="26" t="s">
        <v>9586</v>
      </c>
      <c r="H10139" s="26" t="s">
        <v>506</v>
      </c>
      <c r="I10139" s="26" t="s">
        <v>9709</v>
      </c>
      <c r="J10139" s="26" t="s">
        <v>41820</v>
      </c>
      <c r="K10139" s="26" t="s">
        <v>9582</v>
      </c>
      <c r="L10139" s="26" t="s">
        <v>41821</v>
      </c>
      <c r="M10139" s="26">
        <v>380343571242</v>
      </c>
      <c r="N10139" s="26">
        <v>721488601</v>
      </c>
    </row>
    <row r="10140" spans="1:14">
      <c r="A10140" s="26" t="s">
        <v>8891</v>
      </c>
      <c r="B10140" s="26" t="s">
        <v>8892</v>
      </c>
      <c r="C10140" s="26">
        <v>38950515</v>
      </c>
      <c r="D10140" s="26" t="s">
        <v>24</v>
      </c>
      <c r="E10140" s="26" t="s">
        <v>41822</v>
      </c>
      <c r="F10140" s="26" t="s">
        <v>41823</v>
      </c>
      <c r="G10140" s="26" t="s">
        <v>9579</v>
      </c>
      <c r="H10140" s="26" t="s">
        <v>1401</v>
      </c>
      <c r="I10140" s="26" t="s">
        <v>1438</v>
      </c>
      <c r="J10140" s="26" t="s">
        <v>10924</v>
      </c>
      <c r="K10140" s="26" t="s">
        <v>9582</v>
      </c>
      <c r="L10140" s="26" t="s">
        <v>41824</v>
      </c>
      <c r="M10140" s="26">
        <v>380671490636</v>
      </c>
      <c r="N10140" s="26">
        <v>123182202</v>
      </c>
    </row>
    <row r="10141" spans="1:14">
      <c r="A10141" s="26" t="s">
        <v>5471</v>
      </c>
      <c r="B10141" s="26" t="s">
        <v>5472</v>
      </c>
      <c r="C10141" s="26">
        <v>41833215</v>
      </c>
      <c r="D10141" s="26" t="s">
        <v>24</v>
      </c>
      <c r="E10141" s="26" t="s">
        <v>41825</v>
      </c>
      <c r="F10141" s="26" t="s">
        <v>41826</v>
      </c>
      <c r="G10141" s="26" t="s">
        <v>9579</v>
      </c>
      <c r="H10141" s="26" t="s">
        <v>735</v>
      </c>
      <c r="I10141" s="26" t="s">
        <v>9752</v>
      </c>
      <c r="J10141" s="26" t="s">
        <v>32863</v>
      </c>
      <c r="K10141" s="26" t="s">
        <v>9582</v>
      </c>
      <c r="L10141" s="26" t="s">
        <v>41827</v>
      </c>
      <c r="M10141" s="26">
        <v>380968947368</v>
      </c>
      <c r="N10141" s="26">
        <v>4623083601</v>
      </c>
    </row>
    <row r="10142" spans="1:14">
      <c r="A10142" s="26" t="s">
        <v>6599</v>
      </c>
      <c r="B10142" s="26" t="s">
        <v>6600</v>
      </c>
      <c r="C10142" s="26">
        <v>38540913</v>
      </c>
      <c r="D10142" s="26" t="s">
        <v>24</v>
      </c>
      <c r="E10142" s="26" t="s">
        <v>41828</v>
      </c>
      <c r="F10142" s="26" t="s">
        <v>41829</v>
      </c>
      <c r="G10142" s="26" t="s">
        <v>9579</v>
      </c>
      <c r="H10142" s="26" t="s">
        <v>949</v>
      </c>
      <c r="I10142" s="26" t="s">
        <v>9580</v>
      </c>
      <c r="J10142" s="26" t="s">
        <v>4523</v>
      </c>
      <c r="K10142" s="26" t="s">
        <v>9582</v>
      </c>
      <c r="L10142" s="26" t="s">
        <v>41830</v>
      </c>
      <c r="M10142" s="26">
        <v>380990640711</v>
      </c>
      <c r="N10142" s="26">
        <v>121184103</v>
      </c>
    </row>
    <row r="10143" spans="1:14">
      <c r="A10143" s="26" t="s">
        <v>2782</v>
      </c>
      <c r="B10143" s="26" t="s">
        <v>2783</v>
      </c>
      <c r="C10143" s="26">
        <v>37868949</v>
      </c>
      <c r="D10143" s="26" t="s">
        <v>24</v>
      </c>
      <c r="E10143" s="26" t="s">
        <v>41831</v>
      </c>
      <c r="F10143" s="26" t="s">
        <v>14409</v>
      </c>
      <c r="G10143" s="26" t="s">
        <v>9586</v>
      </c>
      <c r="H10143" s="26" t="s">
        <v>258</v>
      </c>
      <c r="J10143" s="26" t="s">
        <v>263</v>
      </c>
      <c r="K10143" s="26" t="s">
        <v>9597</v>
      </c>
      <c r="L10143" s="26" t="s">
        <v>41832</v>
      </c>
      <c r="M10143" s="26">
        <v>761580412405</v>
      </c>
      <c r="N10143" s="26">
        <v>1410300000</v>
      </c>
    </row>
    <row r="10144" spans="1:14">
      <c r="A10144" s="26" t="s">
        <v>1889</v>
      </c>
      <c r="B10144" s="26" t="s">
        <v>1890</v>
      </c>
      <c r="C10144" s="26">
        <v>37294246</v>
      </c>
      <c r="D10144" s="26" t="s">
        <v>24</v>
      </c>
      <c r="E10144" s="26" t="s">
        <v>41833</v>
      </c>
      <c r="F10144" s="26" t="s">
        <v>41834</v>
      </c>
      <c r="G10144" s="26" t="s">
        <v>9586</v>
      </c>
      <c r="H10144" s="26" t="s">
        <v>27</v>
      </c>
      <c r="I10144" s="26" t="s">
        <v>10389</v>
      </c>
      <c r="J10144" s="26" t="s">
        <v>83</v>
      </c>
      <c r="K10144" s="26" t="s">
        <v>9582</v>
      </c>
      <c r="L10144" s="26" t="s">
        <v>41835</v>
      </c>
      <c r="M10144" s="26">
        <v>380965179555</v>
      </c>
      <c r="N10144" s="26">
        <v>524155100</v>
      </c>
    </row>
    <row r="10145" spans="1:14">
      <c r="A10145" s="26" t="s">
        <v>7799</v>
      </c>
      <c r="B10145" s="26" t="s">
        <v>7800</v>
      </c>
      <c r="C10145" s="26">
        <v>14054198</v>
      </c>
      <c r="D10145" s="26" t="s">
        <v>1701</v>
      </c>
      <c r="E10145" s="26" t="s">
        <v>41836</v>
      </c>
      <c r="F10145" s="26" t="s">
        <v>41837</v>
      </c>
      <c r="G10145" s="26" t="s">
        <v>9601</v>
      </c>
      <c r="H10145" s="26" t="s">
        <v>1088</v>
      </c>
      <c r="J10145" s="26" t="s">
        <v>7818</v>
      </c>
      <c r="K10145" s="26" t="s">
        <v>9606</v>
      </c>
      <c r="L10145" s="26" t="s">
        <v>16154</v>
      </c>
      <c r="M10145" s="26">
        <v>380352246163</v>
      </c>
      <c r="N10145" s="26">
        <v>1223880507</v>
      </c>
    </row>
    <row r="10146" spans="1:14">
      <c r="A10146" s="26" t="s">
        <v>6876</v>
      </c>
      <c r="B10146" s="26" t="s">
        <v>6877</v>
      </c>
      <c r="C10146" s="26">
        <v>1999709</v>
      </c>
      <c r="D10146" s="26" t="s">
        <v>780</v>
      </c>
      <c r="E10146" s="26" t="s">
        <v>41838</v>
      </c>
      <c r="F10146" s="26" t="s">
        <v>20265</v>
      </c>
      <c r="G10146" s="26" t="s">
        <v>9601</v>
      </c>
      <c r="H10146" s="26" t="s">
        <v>949</v>
      </c>
      <c r="I10146" s="26" t="s">
        <v>977</v>
      </c>
      <c r="J10146" s="26" t="s">
        <v>977</v>
      </c>
      <c r="K10146" s="26" t="s">
        <v>9597</v>
      </c>
      <c r="L10146" s="26" t="s">
        <v>41839</v>
      </c>
      <c r="M10146" s="26">
        <v>380532562391</v>
      </c>
      <c r="N10146" s="26">
        <v>4424080504</v>
      </c>
    </row>
    <row r="10147" spans="1:14">
      <c r="A10147" s="26" t="s">
        <v>3198</v>
      </c>
      <c r="B10147" s="26" t="s">
        <v>3199</v>
      </c>
      <c r="C10147" s="26">
        <v>38006590</v>
      </c>
      <c r="D10147" s="26" t="s">
        <v>24</v>
      </c>
      <c r="E10147" s="26" t="s">
        <v>41840</v>
      </c>
      <c r="F10147" s="26" t="s">
        <v>41841</v>
      </c>
      <c r="G10147" s="26" t="s">
        <v>9579</v>
      </c>
      <c r="H10147" s="26" t="s">
        <v>375</v>
      </c>
      <c r="I10147" s="26" t="s">
        <v>12317</v>
      </c>
      <c r="J10147" s="26" t="s">
        <v>41842</v>
      </c>
      <c r="K10147" s="26" t="s">
        <v>9582</v>
      </c>
      <c r="L10147" s="26" t="s">
        <v>41843</v>
      </c>
      <c r="M10147" s="26">
        <v>380505171749</v>
      </c>
      <c r="N10147" s="26">
        <v>1823755140</v>
      </c>
    </row>
    <row r="10148" spans="1:14">
      <c r="A10148" s="26" t="s">
        <v>7702</v>
      </c>
      <c r="B10148" s="26" t="s">
        <v>7703</v>
      </c>
      <c r="C10148" s="26">
        <v>40286485</v>
      </c>
      <c r="D10148" s="26" t="s">
        <v>24</v>
      </c>
      <c r="E10148" s="26" t="s">
        <v>41844</v>
      </c>
      <c r="F10148" s="26" t="s">
        <v>41845</v>
      </c>
      <c r="G10148" s="26" t="s">
        <v>9586</v>
      </c>
      <c r="H10148" s="26" t="s">
        <v>1088</v>
      </c>
      <c r="I10148" s="26" t="s">
        <v>9743</v>
      </c>
      <c r="J10148" s="26" t="s">
        <v>22650</v>
      </c>
      <c r="K10148" s="26" t="s">
        <v>9582</v>
      </c>
      <c r="L10148" s="26" t="s">
        <v>41846</v>
      </c>
      <c r="M10148" s="26">
        <v>380963447091</v>
      </c>
      <c r="N10148" s="26">
        <v>520485403</v>
      </c>
    </row>
    <row r="10149" spans="1:14">
      <c r="A10149" s="26" t="s">
        <v>4698</v>
      </c>
      <c r="B10149" s="26" t="s">
        <v>4699</v>
      </c>
      <c r="C10149" s="26">
        <v>38286858</v>
      </c>
      <c r="D10149" s="26" t="s">
        <v>24</v>
      </c>
      <c r="E10149" s="26" t="s">
        <v>41847</v>
      </c>
      <c r="F10149" s="26" t="s">
        <v>41848</v>
      </c>
      <c r="G10149" s="26" t="s">
        <v>9586</v>
      </c>
      <c r="H10149" s="26" t="s">
        <v>670</v>
      </c>
      <c r="I10149" s="26" t="s">
        <v>11688</v>
      </c>
      <c r="J10149" s="26" t="s">
        <v>21665</v>
      </c>
      <c r="K10149" s="26" t="s">
        <v>9582</v>
      </c>
      <c r="L10149" s="26" t="s">
        <v>41849</v>
      </c>
      <c r="M10149" s="26">
        <v>380524274338</v>
      </c>
      <c r="N10149" s="26">
        <v>3520584001</v>
      </c>
    </row>
    <row r="10150" spans="1:14">
      <c r="A10150" s="26" t="s">
        <v>9484</v>
      </c>
      <c r="B10150" s="26" t="s">
        <v>9485</v>
      </c>
      <c r="C10150" s="26">
        <v>2006113</v>
      </c>
      <c r="D10150" s="26" t="s">
        <v>780</v>
      </c>
      <c r="E10150" s="26" t="s">
        <v>41850</v>
      </c>
      <c r="F10150" s="26" t="s">
        <v>41851</v>
      </c>
      <c r="G10150" s="26" t="s">
        <v>9601</v>
      </c>
      <c r="H10150" s="26" t="s">
        <v>1573</v>
      </c>
      <c r="J10150" s="26" t="s">
        <v>1589</v>
      </c>
      <c r="K10150" s="26" t="s">
        <v>9597</v>
      </c>
      <c r="L10150" s="26" t="s">
        <v>17685</v>
      </c>
      <c r="M10150" s="26">
        <v>380462253053</v>
      </c>
      <c r="N10150" s="26">
        <v>1824286707</v>
      </c>
    </row>
    <row r="10151" spans="1:14">
      <c r="A10151" s="26" t="s">
        <v>4253</v>
      </c>
      <c r="B10151" s="26" t="s">
        <v>4254</v>
      </c>
      <c r="C10151" s="26">
        <v>41394939</v>
      </c>
      <c r="D10151" s="26" t="s">
        <v>24</v>
      </c>
      <c r="E10151" s="26" t="s">
        <v>41852</v>
      </c>
      <c r="F10151" s="26" t="s">
        <v>41853</v>
      </c>
      <c r="G10151" s="26" t="s">
        <v>9586</v>
      </c>
      <c r="H10151" s="26" t="s">
        <v>506</v>
      </c>
      <c r="I10151" s="26" t="s">
        <v>9951</v>
      </c>
      <c r="J10151" s="26" t="s">
        <v>41854</v>
      </c>
      <c r="K10151" s="26" t="s">
        <v>9582</v>
      </c>
      <c r="L10151" s="26" t="s">
        <v>41855</v>
      </c>
      <c r="M10151" s="26">
        <v>380975952705</v>
      </c>
      <c r="N10151" s="26">
        <v>2625687201</v>
      </c>
    </row>
    <row r="10152" spans="1:14">
      <c r="A10152" s="26" t="s">
        <v>7709</v>
      </c>
      <c r="B10152" s="26" t="s">
        <v>7710</v>
      </c>
      <c r="C10152" s="26">
        <v>42588046</v>
      </c>
      <c r="D10152" s="26" t="s">
        <v>24</v>
      </c>
      <c r="E10152" s="26" t="s">
        <v>41856</v>
      </c>
      <c r="F10152" s="26" t="s">
        <v>41857</v>
      </c>
      <c r="G10152" s="26" t="s">
        <v>9586</v>
      </c>
      <c r="H10152" s="26" t="s">
        <v>1088</v>
      </c>
      <c r="J10152" s="26" t="s">
        <v>1107</v>
      </c>
      <c r="K10152" s="26" t="s">
        <v>9582</v>
      </c>
      <c r="L10152" s="26" t="s">
        <v>41858</v>
      </c>
      <c r="M10152" s="26">
        <v>761899480420</v>
      </c>
      <c r="N10152" s="26">
        <v>1824210141</v>
      </c>
    </row>
    <row r="10153" spans="1:14">
      <c r="A10153" s="26" t="s">
        <v>9078</v>
      </c>
      <c r="B10153" s="26" t="s">
        <v>9079</v>
      </c>
      <c r="C10153" s="26">
        <v>36751712</v>
      </c>
      <c r="D10153" s="26" t="s">
        <v>24</v>
      </c>
      <c r="E10153" s="26" t="s">
        <v>41859</v>
      </c>
      <c r="F10153" s="26" t="s">
        <v>41860</v>
      </c>
      <c r="G10153" s="26" t="s">
        <v>9586</v>
      </c>
      <c r="H10153" s="26" t="s">
        <v>1490</v>
      </c>
      <c r="I10153" s="26" t="s">
        <v>13138</v>
      </c>
      <c r="J10153" s="26" t="s">
        <v>1511</v>
      </c>
      <c r="K10153" s="26" t="s">
        <v>9606</v>
      </c>
      <c r="L10153" s="26" t="s">
        <v>41861</v>
      </c>
      <c r="M10153" s="26">
        <v>380373421499</v>
      </c>
      <c r="N10153" s="26">
        <v>2623255401</v>
      </c>
    </row>
    <row r="10154" spans="1:14">
      <c r="A10154" s="26" t="s">
        <v>5242</v>
      </c>
      <c r="B10154" s="26" t="s">
        <v>5243</v>
      </c>
      <c r="C10154" s="26">
        <v>20764294</v>
      </c>
      <c r="D10154" s="26" t="s">
        <v>24</v>
      </c>
      <c r="E10154" s="26" t="s">
        <v>41862</v>
      </c>
      <c r="F10154" s="26" t="s">
        <v>41863</v>
      </c>
      <c r="G10154" s="26" t="s">
        <v>9586</v>
      </c>
      <c r="H10154" s="26" t="s">
        <v>735</v>
      </c>
      <c r="I10154" s="26" t="s">
        <v>9752</v>
      </c>
      <c r="J10154" s="26" t="s">
        <v>41864</v>
      </c>
      <c r="K10154" s="26" t="s">
        <v>9582</v>
      </c>
      <c r="L10154" s="26" t="s">
        <v>41865</v>
      </c>
      <c r="M10154" s="26">
        <v>761304155707</v>
      </c>
      <c r="N10154" s="26">
        <v>4623081601</v>
      </c>
    </row>
    <row r="10155" spans="1:14">
      <c r="A10155" s="26" t="s">
        <v>6546</v>
      </c>
      <c r="B10155" s="26" t="s">
        <v>6547</v>
      </c>
      <c r="C10155" s="26">
        <v>1998934</v>
      </c>
      <c r="D10155" s="26" t="s">
        <v>780</v>
      </c>
      <c r="E10155" s="26" t="s">
        <v>41866</v>
      </c>
      <c r="F10155" s="26" t="s">
        <v>41867</v>
      </c>
      <c r="G10155" s="26" t="s">
        <v>9601</v>
      </c>
      <c r="H10155" s="26" t="s">
        <v>885</v>
      </c>
      <c r="J10155" s="26" t="s">
        <v>6548</v>
      </c>
      <c r="K10155" s="26" t="s">
        <v>9606</v>
      </c>
      <c r="L10155" s="26" t="s">
        <v>41868</v>
      </c>
      <c r="M10155" s="26">
        <v>380485821261</v>
      </c>
      <c r="N10155" s="26">
        <v>5125455100</v>
      </c>
    </row>
    <row r="10156" spans="1:14">
      <c r="A10156" s="26" t="s">
        <v>2064</v>
      </c>
      <c r="B10156" s="26" t="s">
        <v>2065</v>
      </c>
      <c r="C10156" s="26">
        <v>38527798</v>
      </c>
      <c r="D10156" s="26" t="s">
        <v>1701</v>
      </c>
      <c r="E10156" s="26" t="s">
        <v>41869</v>
      </c>
      <c r="F10156" s="26" t="s">
        <v>41870</v>
      </c>
      <c r="G10156" s="26" t="s">
        <v>9601</v>
      </c>
      <c r="H10156" s="26" t="s">
        <v>103</v>
      </c>
      <c r="I10156" s="26" t="s">
        <v>13187</v>
      </c>
      <c r="J10156" s="26" t="s">
        <v>41871</v>
      </c>
      <c r="K10156" s="26" t="s">
        <v>9606</v>
      </c>
      <c r="L10156" s="26" t="s">
        <v>41872</v>
      </c>
      <c r="M10156" s="26">
        <v>386077953886</v>
      </c>
      <c r="N10156" s="26">
        <v>724583501</v>
      </c>
    </row>
    <row r="10157" spans="1:14">
      <c r="A10157" s="26" t="s">
        <v>5949</v>
      </c>
      <c r="B10157" s="26" t="s">
        <v>5950</v>
      </c>
      <c r="C10157" s="26" t="s">
        <v>1604</v>
      </c>
      <c r="D10157" s="26" t="s">
        <v>24</v>
      </c>
      <c r="E10157" s="26" t="s">
        <v>41873</v>
      </c>
      <c r="F10157" s="26" t="s">
        <v>41874</v>
      </c>
      <c r="G10157" s="26" t="s">
        <v>9591</v>
      </c>
      <c r="H10157" s="26" t="s">
        <v>835</v>
      </c>
      <c r="J10157" s="26" t="s">
        <v>848</v>
      </c>
      <c r="K10157" s="26" t="s">
        <v>9597</v>
      </c>
      <c r="L10157" s="26" t="s">
        <v>10017</v>
      </c>
      <c r="M10157" s="26">
        <v>761001302458</v>
      </c>
      <c r="N10157" s="26">
        <v>4623010100</v>
      </c>
    </row>
    <row r="10158" spans="1:14">
      <c r="A10158" s="26" t="s">
        <v>5215</v>
      </c>
      <c r="B10158" s="26" t="s">
        <v>5130</v>
      </c>
      <c r="C10158" s="26">
        <v>1996651</v>
      </c>
      <c r="D10158" s="26" t="s">
        <v>24</v>
      </c>
      <c r="E10158" s="26" t="s">
        <v>41875</v>
      </c>
      <c r="F10158" s="26" t="s">
        <v>27669</v>
      </c>
      <c r="G10158" s="26" t="s">
        <v>9591</v>
      </c>
      <c r="H10158" s="26" t="s">
        <v>735</v>
      </c>
      <c r="J10158" s="26" t="s">
        <v>740</v>
      </c>
      <c r="K10158" s="26" t="s">
        <v>9597</v>
      </c>
      <c r="L10158" s="26" t="s">
        <v>41876</v>
      </c>
      <c r="M10158" s="26">
        <v>380322761264</v>
      </c>
      <c r="N10158" s="26">
        <v>1221881203</v>
      </c>
    </row>
    <row r="10159" spans="1:14">
      <c r="A10159" s="26" t="s">
        <v>2060</v>
      </c>
      <c r="B10159" s="26" t="s">
        <v>2061</v>
      </c>
      <c r="C10159" s="26">
        <v>20122722</v>
      </c>
      <c r="D10159" s="26" t="s">
        <v>24</v>
      </c>
      <c r="E10159" s="26" t="s">
        <v>41877</v>
      </c>
      <c r="F10159" s="26" t="s">
        <v>41878</v>
      </c>
      <c r="G10159" s="26" t="s">
        <v>9586</v>
      </c>
      <c r="H10159" s="26" t="s">
        <v>103</v>
      </c>
      <c r="I10159" s="26" t="s">
        <v>10208</v>
      </c>
      <c r="J10159" s="26" t="s">
        <v>41879</v>
      </c>
      <c r="K10159" s="26" t="s">
        <v>9606</v>
      </c>
      <c r="L10159" s="26" t="s">
        <v>41880</v>
      </c>
      <c r="M10159" s="26">
        <v>380332729349</v>
      </c>
      <c r="N10159" s="26">
        <v>722855200</v>
      </c>
    </row>
    <row r="10160" spans="1:14">
      <c r="A10160" s="26" t="s">
        <v>4774</v>
      </c>
      <c r="B10160" s="26" t="s">
        <v>4775</v>
      </c>
      <c r="C10160" s="26">
        <v>37336085</v>
      </c>
      <c r="D10160" s="26" t="s">
        <v>24</v>
      </c>
      <c r="E10160" s="26" t="s">
        <v>41881</v>
      </c>
      <c r="F10160" s="26" t="s">
        <v>41882</v>
      </c>
      <c r="G10160" s="26" t="s">
        <v>9579</v>
      </c>
      <c r="H10160" s="26" t="s">
        <v>711</v>
      </c>
      <c r="I10160" s="26" t="s">
        <v>15378</v>
      </c>
      <c r="J10160" s="26" t="s">
        <v>41883</v>
      </c>
      <c r="K10160" s="26" t="s">
        <v>9582</v>
      </c>
      <c r="L10160" s="26" t="s">
        <v>41884</v>
      </c>
      <c r="M10160" s="26">
        <v>380646699350</v>
      </c>
      <c r="N10160" s="26">
        <v>4420655110</v>
      </c>
    </row>
    <row r="10161" spans="1:14">
      <c r="A10161" s="26" t="s">
        <v>8546</v>
      </c>
      <c r="B10161" s="26" t="s">
        <v>8547</v>
      </c>
      <c r="C10161" s="26" t="s">
        <v>1604</v>
      </c>
      <c r="D10161" s="26" t="s">
        <v>24</v>
      </c>
      <c r="E10161" s="26" t="s">
        <v>41885</v>
      </c>
      <c r="F10161" s="26" t="s">
        <v>41886</v>
      </c>
      <c r="G10161" s="26" t="s">
        <v>9591</v>
      </c>
      <c r="H10161" s="26" t="s">
        <v>1122</v>
      </c>
      <c r="J10161" s="26" t="s">
        <v>8039</v>
      </c>
      <c r="K10161" s="26" t="s">
        <v>9597</v>
      </c>
      <c r="L10161" s="26" t="s">
        <v>41887</v>
      </c>
      <c r="M10161" s="26">
        <v>761002000274</v>
      </c>
      <c r="N10161" s="26">
        <v>6310100000</v>
      </c>
    </row>
    <row r="10162" spans="1:14">
      <c r="A10162" s="26" t="s">
        <v>9144</v>
      </c>
      <c r="B10162" s="26" t="s">
        <v>9145</v>
      </c>
      <c r="C10162" s="26">
        <v>43043498</v>
      </c>
      <c r="D10162" s="26" t="s">
        <v>24</v>
      </c>
      <c r="E10162" s="26" t="s">
        <v>41888</v>
      </c>
      <c r="F10162" s="26" t="s">
        <v>41889</v>
      </c>
      <c r="G10162" s="26" t="s">
        <v>9586</v>
      </c>
      <c r="H10162" s="26" t="s">
        <v>1490</v>
      </c>
      <c r="I10162" s="26" t="s">
        <v>13192</v>
      </c>
      <c r="J10162" s="26" t="s">
        <v>9146</v>
      </c>
      <c r="K10162" s="26" t="s">
        <v>9582</v>
      </c>
      <c r="L10162" s="26" t="s">
        <v>41890</v>
      </c>
      <c r="M10162" s="26">
        <v>380683476500</v>
      </c>
      <c r="N10162" s="26">
        <v>7323584501</v>
      </c>
    </row>
    <row r="10163" spans="1:14">
      <c r="A10163" s="26" t="s">
        <v>8058</v>
      </c>
      <c r="B10163" s="26" t="s">
        <v>8059</v>
      </c>
      <c r="C10163" s="26">
        <v>25463416</v>
      </c>
      <c r="D10163" s="26" t="s">
        <v>24</v>
      </c>
      <c r="E10163" s="26" t="s">
        <v>41891</v>
      </c>
      <c r="F10163" s="26" t="s">
        <v>41892</v>
      </c>
      <c r="G10163" s="26" t="s">
        <v>9586</v>
      </c>
      <c r="H10163" s="26" t="s">
        <v>1122</v>
      </c>
      <c r="J10163" s="26" t="s">
        <v>8039</v>
      </c>
      <c r="K10163" s="26" t="s">
        <v>9597</v>
      </c>
      <c r="L10163" s="26" t="s">
        <v>38006</v>
      </c>
      <c r="M10163" s="26">
        <v>380577255279</v>
      </c>
      <c r="N10163" s="26">
        <v>6310100000</v>
      </c>
    </row>
    <row r="10164" spans="1:14">
      <c r="A10164" s="26" t="s">
        <v>5915</v>
      </c>
      <c r="B10164" s="26" t="s">
        <v>5916</v>
      </c>
      <c r="C10164" s="26">
        <v>38363607</v>
      </c>
      <c r="D10164" s="26" t="s">
        <v>24</v>
      </c>
      <c r="E10164" s="26" t="s">
        <v>41893</v>
      </c>
      <c r="F10164" s="26" t="s">
        <v>41894</v>
      </c>
      <c r="G10164" s="26" t="s">
        <v>9579</v>
      </c>
      <c r="H10164" s="26" t="s">
        <v>835</v>
      </c>
      <c r="I10164" s="26" t="s">
        <v>9913</v>
      </c>
      <c r="J10164" s="26" t="s">
        <v>6189</v>
      </c>
      <c r="K10164" s="26" t="s">
        <v>9582</v>
      </c>
      <c r="L10164" s="26" t="s">
        <v>41895</v>
      </c>
      <c r="M10164" s="26">
        <v>761976906450</v>
      </c>
      <c r="N10164" s="26">
        <v>122755301</v>
      </c>
    </row>
    <row r="10165" spans="1:14">
      <c r="A10165" s="26" t="s">
        <v>3307</v>
      </c>
      <c r="B10165" s="26" t="s">
        <v>3308</v>
      </c>
      <c r="C10165" s="26">
        <v>40208847</v>
      </c>
      <c r="D10165" s="26" t="s">
        <v>24</v>
      </c>
      <c r="E10165" s="26" t="s">
        <v>41896</v>
      </c>
      <c r="F10165" s="26" t="s">
        <v>41897</v>
      </c>
      <c r="G10165" s="26" t="s">
        <v>9586</v>
      </c>
      <c r="H10165" s="26" t="s">
        <v>375</v>
      </c>
      <c r="I10165" s="26" t="s">
        <v>18665</v>
      </c>
      <c r="J10165" s="26" t="s">
        <v>3305</v>
      </c>
      <c r="K10165" s="26" t="s">
        <v>9582</v>
      </c>
      <c r="L10165" s="26" t="s">
        <v>41167</v>
      </c>
      <c r="M10165" s="26">
        <v>380972308871</v>
      </c>
      <c r="N10165" s="26">
        <v>1822386001</v>
      </c>
    </row>
    <row r="10166" spans="1:14">
      <c r="A10166" s="26" t="s">
        <v>2174</v>
      </c>
      <c r="B10166" s="26" t="s">
        <v>2175</v>
      </c>
      <c r="C10166" s="26">
        <v>42272935</v>
      </c>
      <c r="D10166" s="26" t="s">
        <v>24</v>
      </c>
      <c r="E10166" s="26" t="s">
        <v>41898</v>
      </c>
      <c r="F10166" s="26" t="s">
        <v>41899</v>
      </c>
      <c r="G10166" s="26" t="s">
        <v>9586</v>
      </c>
      <c r="H10166" s="26" t="s">
        <v>133</v>
      </c>
      <c r="I10166" s="26" t="s">
        <v>11288</v>
      </c>
      <c r="J10166" s="26" t="s">
        <v>2176</v>
      </c>
      <c r="K10166" s="26" t="s">
        <v>9606</v>
      </c>
      <c r="L10166" s="26" t="s">
        <v>41900</v>
      </c>
      <c r="M10166" s="26">
        <v>380671827120</v>
      </c>
      <c r="N10166" s="26">
        <v>1222055300</v>
      </c>
    </row>
    <row r="10167" spans="1:14">
      <c r="A10167" s="26" t="s">
        <v>2200</v>
      </c>
      <c r="B10167" s="26" t="s">
        <v>2201</v>
      </c>
      <c r="C10167" s="26">
        <v>37677106</v>
      </c>
      <c r="D10167" s="26" t="s">
        <v>24</v>
      </c>
      <c r="E10167" s="26" t="s">
        <v>41901</v>
      </c>
      <c r="F10167" s="26" t="s">
        <v>41902</v>
      </c>
      <c r="G10167" s="26" t="s">
        <v>9586</v>
      </c>
      <c r="H10167" s="26" t="s">
        <v>133</v>
      </c>
      <c r="I10167" s="26" t="s">
        <v>9917</v>
      </c>
      <c r="J10167" s="26" t="s">
        <v>138</v>
      </c>
      <c r="K10167" s="26" t="s">
        <v>9597</v>
      </c>
      <c r="L10167" s="26" t="s">
        <v>9918</v>
      </c>
      <c r="M10167" s="26">
        <v>380565832182</v>
      </c>
      <c r="N10167" s="26">
        <v>1221010100</v>
      </c>
    </row>
    <row r="10168" spans="1:14">
      <c r="A10168" s="26" t="s">
        <v>4336</v>
      </c>
      <c r="B10168" s="26" t="s">
        <v>4337</v>
      </c>
      <c r="C10168" s="26">
        <v>38304599</v>
      </c>
      <c r="D10168" s="26" t="s">
        <v>24</v>
      </c>
      <c r="E10168" s="26" t="s">
        <v>41903</v>
      </c>
      <c r="F10168" s="26" t="s">
        <v>41904</v>
      </c>
      <c r="G10168" s="26" t="s">
        <v>9586</v>
      </c>
      <c r="H10168" s="26" t="s">
        <v>576</v>
      </c>
      <c r="I10168" s="26" t="s">
        <v>13251</v>
      </c>
      <c r="J10168" s="26" t="s">
        <v>41905</v>
      </c>
      <c r="K10168" s="26" t="s">
        <v>9582</v>
      </c>
      <c r="L10168" s="26" t="s">
        <v>41906</v>
      </c>
      <c r="M10168" s="26">
        <v>380457730203</v>
      </c>
      <c r="N10168" s="26">
        <v>3221081001</v>
      </c>
    </row>
    <row r="10169" spans="1:14">
      <c r="A10169" s="26" t="s">
        <v>5047</v>
      </c>
      <c r="B10169" s="26" t="s">
        <v>5043</v>
      </c>
      <c r="C10169" s="26">
        <v>1996409</v>
      </c>
      <c r="D10169" s="26" t="s">
        <v>24</v>
      </c>
      <c r="E10169" s="26" t="s">
        <v>41907</v>
      </c>
      <c r="F10169" s="26" t="s">
        <v>41908</v>
      </c>
      <c r="G10169" s="26" t="s">
        <v>9579</v>
      </c>
      <c r="H10169" s="26" t="s">
        <v>735</v>
      </c>
      <c r="I10169" s="26" t="s">
        <v>11379</v>
      </c>
      <c r="J10169" s="26" t="s">
        <v>41909</v>
      </c>
      <c r="K10169" s="26" t="s">
        <v>9582</v>
      </c>
      <c r="L10169" s="26" t="s">
        <v>41910</v>
      </c>
      <c r="M10169" s="26">
        <v>380325234217</v>
      </c>
      <c r="N10169" s="26">
        <v>4621882602</v>
      </c>
    </row>
    <row r="10170" spans="1:14">
      <c r="A10170" s="26" t="s">
        <v>3927</v>
      </c>
      <c r="B10170" s="26" t="s">
        <v>3928</v>
      </c>
      <c r="C10170" s="26">
        <v>38542239</v>
      </c>
      <c r="D10170" s="26" t="s">
        <v>24</v>
      </c>
      <c r="E10170" s="26" t="s">
        <v>41911</v>
      </c>
      <c r="F10170" s="26" t="s">
        <v>41912</v>
      </c>
      <c r="G10170" s="26" t="s">
        <v>9591</v>
      </c>
      <c r="H10170" s="26" t="s">
        <v>468</v>
      </c>
      <c r="I10170" s="26" t="s">
        <v>10158</v>
      </c>
      <c r="J10170" s="26" t="s">
        <v>41913</v>
      </c>
      <c r="K10170" s="26" t="s">
        <v>9582</v>
      </c>
      <c r="L10170" s="26" t="s">
        <v>41914</v>
      </c>
      <c r="M10170" s="26">
        <v>380976465424</v>
      </c>
      <c r="N10170" s="26">
        <v>2325555136</v>
      </c>
    </row>
    <row r="10171" spans="1:14">
      <c r="A10171" s="26" t="s">
        <v>6227</v>
      </c>
      <c r="B10171" s="26" t="s">
        <v>6224</v>
      </c>
      <c r="C10171" s="26">
        <v>43060644</v>
      </c>
      <c r="D10171" s="26" t="s">
        <v>24</v>
      </c>
      <c r="E10171" s="26" t="s">
        <v>41915</v>
      </c>
      <c r="F10171" s="26" t="s">
        <v>26183</v>
      </c>
      <c r="G10171" s="26" t="s">
        <v>9579</v>
      </c>
      <c r="H10171" s="26" t="s">
        <v>885</v>
      </c>
      <c r="J10171" s="26" t="s">
        <v>26184</v>
      </c>
      <c r="K10171" s="26" t="s">
        <v>9582</v>
      </c>
      <c r="L10171" s="26" t="s">
        <v>41916</v>
      </c>
      <c r="M10171" s="26">
        <v>380633685873</v>
      </c>
      <c r="N10171" s="26">
        <v>5123755803</v>
      </c>
    </row>
    <row r="10172" spans="1:14">
      <c r="A10172" s="26" t="s">
        <v>7874</v>
      </c>
      <c r="B10172" s="26" t="s">
        <v>7875</v>
      </c>
      <c r="C10172" s="26">
        <v>38743499</v>
      </c>
      <c r="D10172" s="26" t="s">
        <v>24</v>
      </c>
      <c r="E10172" s="26" t="s">
        <v>41917</v>
      </c>
      <c r="F10172" s="26" t="s">
        <v>41918</v>
      </c>
      <c r="G10172" s="26" t="s">
        <v>9586</v>
      </c>
      <c r="H10172" s="26" t="s">
        <v>1122</v>
      </c>
      <c r="I10172" s="26" t="s">
        <v>11422</v>
      </c>
      <c r="J10172" s="26" t="s">
        <v>1143</v>
      </c>
      <c r="K10172" s="26" t="s">
        <v>9606</v>
      </c>
      <c r="L10172" s="26" t="s">
        <v>41919</v>
      </c>
      <c r="M10172" s="26">
        <v>380577460214</v>
      </c>
      <c r="N10172" s="26">
        <v>524180601</v>
      </c>
    </row>
    <row r="10173" spans="1:14">
      <c r="A10173" s="26" t="s">
        <v>2167</v>
      </c>
      <c r="B10173" s="26" t="s">
        <v>2168</v>
      </c>
      <c r="C10173" s="26">
        <v>37836978</v>
      </c>
      <c r="D10173" s="26" t="s">
        <v>24</v>
      </c>
      <c r="E10173" s="26" t="s">
        <v>41920</v>
      </c>
      <c r="F10173" s="26" t="s">
        <v>41785</v>
      </c>
      <c r="G10173" s="26" t="s">
        <v>9579</v>
      </c>
      <c r="H10173" s="26" t="s">
        <v>133</v>
      </c>
      <c r="I10173" s="26" t="s">
        <v>13125</v>
      </c>
      <c r="J10173" s="26" t="s">
        <v>16796</v>
      </c>
      <c r="K10173" s="26" t="s">
        <v>9906</v>
      </c>
      <c r="L10173" s="26" t="s">
        <v>41921</v>
      </c>
      <c r="M10173" s="26">
        <v>761925994806</v>
      </c>
      <c r="N10173" s="26">
        <v>1220310104</v>
      </c>
    </row>
    <row r="10174" spans="1:14">
      <c r="A10174" s="26" t="s">
        <v>1861</v>
      </c>
      <c r="B10174" s="26" t="s">
        <v>1862</v>
      </c>
      <c r="C10174" s="26">
        <v>1982637</v>
      </c>
      <c r="D10174" s="26" t="s">
        <v>780</v>
      </c>
      <c r="E10174" s="26" t="s">
        <v>41922</v>
      </c>
      <c r="F10174" s="26" t="s">
        <v>41923</v>
      </c>
      <c r="G10174" s="26" t="s">
        <v>9601</v>
      </c>
      <c r="H10174" s="26" t="s">
        <v>27</v>
      </c>
      <c r="I10174" s="26" t="s">
        <v>14152</v>
      </c>
      <c r="J10174" s="26" t="s">
        <v>1859</v>
      </c>
      <c r="K10174" s="26" t="s">
        <v>9597</v>
      </c>
      <c r="L10174" s="26" t="s">
        <v>41924</v>
      </c>
      <c r="M10174" s="26">
        <v>380434622508</v>
      </c>
      <c r="N10174" s="26">
        <v>523410100</v>
      </c>
    </row>
    <row r="10175" spans="1:14">
      <c r="A10175" s="26" t="s">
        <v>2788</v>
      </c>
      <c r="B10175" s="26" t="s">
        <v>2789</v>
      </c>
      <c r="C10175" s="26">
        <v>37691686</v>
      </c>
      <c r="D10175" s="26" t="s">
        <v>24</v>
      </c>
      <c r="E10175" s="26" t="s">
        <v>41925</v>
      </c>
      <c r="F10175" s="26" t="s">
        <v>41926</v>
      </c>
      <c r="G10175" s="26" t="s">
        <v>9579</v>
      </c>
      <c r="H10175" s="26" t="s">
        <v>258</v>
      </c>
      <c r="I10175" s="26" t="s">
        <v>10477</v>
      </c>
      <c r="J10175" s="26" t="s">
        <v>41927</v>
      </c>
      <c r="K10175" s="26" t="s">
        <v>9906</v>
      </c>
      <c r="L10175" s="26" t="s">
        <v>41928</v>
      </c>
      <c r="M10175" s="26">
        <v>380958334055</v>
      </c>
      <c r="N10175" s="26">
        <v>1225855111</v>
      </c>
    </row>
    <row r="10176" spans="1:14">
      <c r="A10176" s="26" t="s">
        <v>7546</v>
      </c>
      <c r="B10176" s="26" t="s">
        <v>7547</v>
      </c>
      <c r="C10176" s="26">
        <v>1981514</v>
      </c>
      <c r="D10176" s="26" t="s">
        <v>780</v>
      </c>
      <c r="E10176" s="26" t="s">
        <v>41929</v>
      </c>
      <c r="F10176" s="26" t="s">
        <v>14847</v>
      </c>
      <c r="G10176" s="26" t="s">
        <v>9601</v>
      </c>
      <c r="H10176" s="26" t="s">
        <v>1025</v>
      </c>
      <c r="J10176" s="26" t="s">
        <v>1081</v>
      </c>
      <c r="K10176" s="26" t="s">
        <v>9597</v>
      </c>
      <c r="L10176" s="26" t="s">
        <v>41930</v>
      </c>
      <c r="M10176" s="26">
        <v>380544972267</v>
      </c>
      <c r="N10176" s="26">
        <v>5911000000</v>
      </c>
    </row>
    <row r="10177" spans="1:14">
      <c r="A10177" s="26" t="s">
        <v>8681</v>
      </c>
      <c r="B10177" s="26" t="s">
        <v>8682</v>
      </c>
      <c r="C10177" s="26">
        <v>38402043</v>
      </c>
      <c r="D10177" s="26" t="s">
        <v>24</v>
      </c>
      <c r="E10177" s="26" t="s">
        <v>41931</v>
      </c>
      <c r="F10177" s="26" t="s">
        <v>41932</v>
      </c>
      <c r="G10177" s="26" t="s">
        <v>9579</v>
      </c>
      <c r="H10177" s="26" t="s">
        <v>1308</v>
      </c>
      <c r="I10177" s="26" t="s">
        <v>13940</v>
      </c>
      <c r="J10177" s="26" t="s">
        <v>41933</v>
      </c>
      <c r="K10177" s="26" t="s">
        <v>9582</v>
      </c>
      <c r="L10177" s="26" t="s">
        <v>41934</v>
      </c>
      <c r="M10177" s="26">
        <v>380988468294</v>
      </c>
      <c r="N10177" s="26">
        <v>6825588503</v>
      </c>
    </row>
    <row r="10178" spans="1:14">
      <c r="A10178" s="26" t="s">
        <v>4372</v>
      </c>
      <c r="B10178" s="26" t="s">
        <v>4373</v>
      </c>
      <c r="C10178" s="26">
        <v>41829979</v>
      </c>
      <c r="D10178" s="26" t="s">
        <v>780</v>
      </c>
      <c r="E10178" s="26" t="s">
        <v>41935</v>
      </c>
      <c r="F10178" s="26" t="s">
        <v>41936</v>
      </c>
      <c r="G10178" s="26" t="s">
        <v>9601</v>
      </c>
      <c r="H10178" s="26" t="s">
        <v>576</v>
      </c>
      <c r="I10178" s="26" t="s">
        <v>14945</v>
      </c>
      <c r="J10178" s="26" t="s">
        <v>611</v>
      </c>
      <c r="K10178" s="26" t="s">
        <v>9597</v>
      </c>
      <c r="L10178" s="26" t="s">
        <v>41937</v>
      </c>
      <c r="M10178" s="26">
        <v>761147993148</v>
      </c>
      <c r="N10178" s="26">
        <v>3221810100</v>
      </c>
    </row>
    <row r="10179" spans="1:14">
      <c r="A10179" s="26" t="s">
        <v>3146</v>
      </c>
      <c r="B10179" s="26" t="s">
        <v>3147</v>
      </c>
      <c r="C10179" s="26" t="s">
        <v>1604</v>
      </c>
      <c r="D10179" s="26" t="s">
        <v>24</v>
      </c>
      <c r="E10179" s="26" t="s">
        <v>41938</v>
      </c>
      <c r="F10179" s="26" t="s">
        <v>41939</v>
      </c>
      <c r="G10179" s="26" t="s">
        <v>9586</v>
      </c>
      <c r="H10179" s="26" t="s">
        <v>375</v>
      </c>
      <c r="I10179" s="26" t="s">
        <v>25740</v>
      </c>
      <c r="J10179" s="26" t="s">
        <v>3249</v>
      </c>
      <c r="K10179" s="26" t="s">
        <v>9606</v>
      </c>
      <c r="L10179" s="26" t="s">
        <v>25872</v>
      </c>
      <c r="M10179" s="26">
        <v>380685025768</v>
      </c>
      <c r="N10179" s="26">
        <v>1825455100</v>
      </c>
    </row>
    <row r="10180" spans="1:14">
      <c r="A10180" s="26" t="s">
        <v>3988</v>
      </c>
      <c r="B10180" s="26" t="s">
        <v>3989</v>
      </c>
      <c r="C10180" s="26">
        <v>38816603</v>
      </c>
      <c r="D10180" s="26" t="s">
        <v>24</v>
      </c>
      <c r="E10180" s="26" t="s">
        <v>41940</v>
      </c>
      <c r="F10180" s="26" t="s">
        <v>41941</v>
      </c>
      <c r="G10180" s="26" t="s">
        <v>9586</v>
      </c>
      <c r="H10180" s="26" t="s">
        <v>506</v>
      </c>
      <c r="I10180" s="26" t="s">
        <v>10352</v>
      </c>
      <c r="J10180" s="26" t="s">
        <v>41942</v>
      </c>
      <c r="K10180" s="26" t="s">
        <v>9582</v>
      </c>
      <c r="L10180" s="26" t="s">
        <v>41943</v>
      </c>
      <c r="M10180" s="26">
        <v>380980417125</v>
      </c>
      <c r="N10180" s="26">
        <v>2621287301</v>
      </c>
    </row>
    <row r="10181" spans="1:14">
      <c r="A10181" s="26" t="s">
        <v>6969</v>
      </c>
      <c r="B10181" s="26" t="s">
        <v>6970</v>
      </c>
      <c r="C10181" s="26">
        <v>38853852</v>
      </c>
      <c r="D10181" s="26" t="s">
        <v>24</v>
      </c>
      <c r="E10181" s="26" t="s">
        <v>41944</v>
      </c>
      <c r="F10181" s="26" t="s">
        <v>41945</v>
      </c>
      <c r="G10181" s="26" t="s">
        <v>9586</v>
      </c>
      <c r="H10181" s="26" t="s">
        <v>987</v>
      </c>
      <c r="I10181" s="26" t="s">
        <v>20511</v>
      </c>
      <c r="J10181" s="26" t="s">
        <v>41946</v>
      </c>
      <c r="K10181" s="26" t="s">
        <v>9582</v>
      </c>
      <c r="L10181" s="26" t="s">
        <v>41947</v>
      </c>
      <c r="M10181" s="26">
        <v>380989066948</v>
      </c>
      <c r="N10181" s="26">
        <v>5620882201</v>
      </c>
    </row>
    <row r="10182" spans="1:14">
      <c r="A10182" s="26" t="s">
        <v>5027</v>
      </c>
      <c r="B10182" s="26" t="s">
        <v>5028</v>
      </c>
      <c r="C10182" s="26">
        <v>40225993</v>
      </c>
      <c r="D10182" s="26" t="s">
        <v>24</v>
      </c>
      <c r="E10182" s="26" t="s">
        <v>41948</v>
      </c>
      <c r="F10182" s="26" t="s">
        <v>12939</v>
      </c>
      <c r="G10182" s="26" t="s">
        <v>9579</v>
      </c>
      <c r="H10182" s="26" t="s">
        <v>735</v>
      </c>
      <c r="I10182" s="26" t="s">
        <v>12490</v>
      </c>
      <c r="J10182" s="26" t="s">
        <v>41949</v>
      </c>
      <c r="K10182" s="26" t="s">
        <v>9582</v>
      </c>
      <c r="L10182" s="26" t="s">
        <v>41950</v>
      </c>
      <c r="M10182" s="26">
        <v>380974586448</v>
      </c>
      <c r="N10182" s="26">
        <v>4624286003</v>
      </c>
    </row>
    <row r="10183" spans="1:14">
      <c r="A10183" s="26" t="s">
        <v>7276</v>
      </c>
      <c r="B10183" s="26" t="s">
        <v>7277</v>
      </c>
      <c r="C10183" s="26">
        <v>41848331</v>
      </c>
      <c r="D10183" s="26" t="s">
        <v>24</v>
      </c>
      <c r="E10183" s="26" t="s">
        <v>41951</v>
      </c>
      <c r="F10183" s="26" t="s">
        <v>41952</v>
      </c>
      <c r="G10183" s="26" t="s">
        <v>9586</v>
      </c>
      <c r="H10183" s="26" t="s">
        <v>1025</v>
      </c>
      <c r="I10183" s="26" t="s">
        <v>12258</v>
      </c>
      <c r="J10183" s="26" t="s">
        <v>21560</v>
      </c>
      <c r="K10183" s="26" t="s">
        <v>9582</v>
      </c>
      <c r="L10183" s="26" t="s">
        <v>41953</v>
      </c>
      <c r="M10183" s="26">
        <v>380982177700</v>
      </c>
      <c r="N10183" s="26">
        <v>523283009</v>
      </c>
    </row>
    <row r="10184" spans="1:14">
      <c r="A10184" s="26" t="s">
        <v>7202</v>
      </c>
      <c r="B10184" s="26" t="s">
        <v>7203</v>
      </c>
      <c r="C10184" s="26">
        <v>3068582</v>
      </c>
      <c r="D10184" s="26" t="s">
        <v>24</v>
      </c>
      <c r="E10184" s="26" t="s">
        <v>41954</v>
      </c>
      <c r="F10184" s="26" t="s">
        <v>10050</v>
      </c>
      <c r="G10184" s="26" t="s">
        <v>9591</v>
      </c>
      <c r="H10184" s="26" t="s">
        <v>987</v>
      </c>
      <c r="J10184" s="26" t="s">
        <v>1008</v>
      </c>
      <c r="K10184" s="26" t="s">
        <v>9597</v>
      </c>
      <c r="L10184" s="26" t="s">
        <v>16570</v>
      </c>
      <c r="M10184" s="26">
        <v>380362641000</v>
      </c>
      <c r="N10184" s="26">
        <v>122086501</v>
      </c>
    </row>
    <row r="10185" spans="1:14">
      <c r="A10185" s="26" t="s">
        <v>7599</v>
      </c>
      <c r="B10185" s="26" t="s">
        <v>7600</v>
      </c>
      <c r="C10185" s="26">
        <v>38194961</v>
      </c>
      <c r="D10185" s="26" t="s">
        <v>24</v>
      </c>
      <c r="E10185" s="26" t="s">
        <v>41955</v>
      </c>
      <c r="F10185" s="26" t="s">
        <v>41956</v>
      </c>
      <c r="G10185" s="26" t="s">
        <v>9586</v>
      </c>
      <c r="H10185" s="26" t="s">
        <v>1088</v>
      </c>
      <c r="I10185" s="26" t="s">
        <v>9882</v>
      </c>
      <c r="J10185" s="26" t="s">
        <v>7818</v>
      </c>
      <c r="K10185" s="26" t="s">
        <v>9582</v>
      </c>
      <c r="L10185" s="26" t="s">
        <v>41957</v>
      </c>
      <c r="M10185" s="26">
        <v>380355734630</v>
      </c>
      <c r="N10185" s="26">
        <v>1223880507</v>
      </c>
    </row>
    <row r="10186" spans="1:14">
      <c r="A10186" s="26" t="s">
        <v>4158</v>
      </c>
      <c r="B10186" s="26" t="s">
        <v>4155</v>
      </c>
      <c r="C10186" s="26">
        <v>1993546</v>
      </c>
      <c r="D10186" s="26" t="s">
        <v>24</v>
      </c>
      <c r="E10186" s="26" t="s">
        <v>41958</v>
      </c>
      <c r="F10186" s="26" t="s">
        <v>41959</v>
      </c>
      <c r="G10186" s="26" t="s">
        <v>9579</v>
      </c>
      <c r="H10186" s="26" t="s">
        <v>506</v>
      </c>
      <c r="I10186" s="26" t="s">
        <v>12382</v>
      </c>
      <c r="J10186" s="26" t="s">
        <v>41960</v>
      </c>
      <c r="K10186" s="26" t="s">
        <v>9582</v>
      </c>
      <c r="L10186" s="26" t="s">
        <v>41961</v>
      </c>
      <c r="M10186" s="26">
        <v>380674513668</v>
      </c>
      <c r="N10186" s="26">
        <v>2623682403</v>
      </c>
    </row>
    <row r="10187" spans="1:14">
      <c r="A10187" s="26" t="s">
        <v>6232</v>
      </c>
      <c r="B10187" s="26" t="s">
        <v>6233</v>
      </c>
      <c r="C10187" s="26">
        <v>38552185</v>
      </c>
      <c r="D10187" s="26" t="s">
        <v>24</v>
      </c>
      <c r="E10187" s="26" t="s">
        <v>41962</v>
      </c>
      <c r="F10187" s="26" t="s">
        <v>41963</v>
      </c>
      <c r="G10187" s="26" t="s">
        <v>9579</v>
      </c>
      <c r="H10187" s="26" t="s">
        <v>885</v>
      </c>
      <c r="I10187" s="26" t="s">
        <v>11207</v>
      </c>
      <c r="J10187" s="26" t="s">
        <v>41170</v>
      </c>
      <c r="K10187" s="26" t="s">
        <v>9582</v>
      </c>
      <c r="L10187" s="26" t="s">
        <v>41964</v>
      </c>
      <c r="M10187" s="26">
        <v>380667104983</v>
      </c>
      <c r="N10187" s="26">
        <v>1225655105</v>
      </c>
    </row>
    <row r="10188" spans="1:14">
      <c r="A10188" s="26" t="s">
        <v>2788</v>
      </c>
      <c r="B10188" s="26" t="s">
        <v>2789</v>
      </c>
      <c r="C10188" s="26">
        <v>37691686</v>
      </c>
      <c r="D10188" s="26" t="s">
        <v>24</v>
      </c>
      <c r="E10188" s="26" t="s">
        <v>41965</v>
      </c>
      <c r="F10188" s="26" t="s">
        <v>41966</v>
      </c>
      <c r="G10188" s="26" t="s">
        <v>9579</v>
      </c>
      <c r="H10188" s="26" t="s">
        <v>258</v>
      </c>
      <c r="I10188" s="26" t="s">
        <v>10477</v>
      </c>
      <c r="J10188" s="26" t="s">
        <v>41967</v>
      </c>
      <c r="K10188" s="26" t="s">
        <v>9582</v>
      </c>
      <c r="L10188" s="26" t="s">
        <v>41968</v>
      </c>
      <c r="M10188" s="26">
        <v>380995365091</v>
      </c>
      <c r="N10188" s="26">
        <v>1421282409</v>
      </c>
    </row>
    <row r="10189" spans="1:14">
      <c r="A10189" s="26" t="s">
        <v>3778</v>
      </c>
      <c r="B10189" s="26" t="s">
        <v>3779</v>
      </c>
      <c r="C10189" s="26">
        <v>5498743</v>
      </c>
      <c r="D10189" s="26" t="s">
        <v>780</v>
      </c>
      <c r="E10189" s="26" t="s">
        <v>41969</v>
      </c>
      <c r="F10189" s="26" t="s">
        <v>41970</v>
      </c>
      <c r="G10189" s="26" t="s">
        <v>9601</v>
      </c>
      <c r="H10189" s="26" t="s">
        <v>468</v>
      </c>
      <c r="J10189" s="26" t="s">
        <v>481</v>
      </c>
      <c r="K10189" s="26" t="s">
        <v>9597</v>
      </c>
      <c r="L10189" s="26" t="s">
        <v>41971</v>
      </c>
      <c r="M10189" s="26">
        <v>380612962021</v>
      </c>
      <c r="N10189" s="26">
        <v>1222380503</v>
      </c>
    </row>
    <row r="10190" spans="1:14">
      <c r="A10190" s="26" t="s">
        <v>6111</v>
      </c>
      <c r="B10190" s="26" t="s">
        <v>6112</v>
      </c>
      <c r="C10190" s="26">
        <v>38661186</v>
      </c>
      <c r="D10190" s="26" t="s">
        <v>24</v>
      </c>
      <c r="E10190" s="26" t="s">
        <v>41972</v>
      </c>
      <c r="F10190" s="26" t="s">
        <v>41973</v>
      </c>
      <c r="G10190" s="26" t="s">
        <v>9586</v>
      </c>
      <c r="H10190" s="26" t="s">
        <v>885</v>
      </c>
      <c r="I10190" s="26" t="s">
        <v>10457</v>
      </c>
      <c r="J10190" s="26" t="s">
        <v>41974</v>
      </c>
      <c r="K10190" s="26" t="s">
        <v>9582</v>
      </c>
      <c r="L10190" s="26" t="s">
        <v>41975</v>
      </c>
      <c r="M10190" s="26">
        <v>380987020922</v>
      </c>
      <c r="N10190" s="26">
        <v>5120481401</v>
      </c>
    </row>
    <row r="10191" spans="1:14">
      <c r="A10191" s="26" t="s">
        <v>8615</v>
      </c>
      <c r="B10191" s="26" t="s">
        <v>8616</v>
      </c>
      <c r="C10191" s="26">
        <v>38550036</v>
      </c>
      <c r="D10191" s="26" t="s">
        <v>24</v>
      </c>
      <c r="E10191" s="26" t="s">
        <v>41976</v>
      </c>
      <c r="F10191" s="26" t="s">
        <v>41977</v>
      </c>
      <c r="G10191" s="26" t="s">
        <v>9586</v>
      </c>
      <c r="H10191" s="26" t="s">
        <v>1308</v>
      </c>
      <c r="I10191" s="26" t="s">
        <v>15638</v>
      </c>
      <c r="J10191" s="26" t="s">
        <v>29972</v>
      </c>
      <c r="K10191" s="26" t="s">
        <v>9582</v>
      </c>
      <c r="L10191" s="26" t="s">
        <v>41978</v>
      </c>
      <c r="M10191" s="26">
        <v>380988353762</v>
      </c>
      <c r="N10191" s="26">
        <v>522482201</v>
      </c>
    </row>
    <row r="10192" spans="1:14">
      <c r="A10192" s="26" t="s">
        <v>8814</v>
      </c>
      <c r="B10192" s="26" t="s">
        <v>8815</v>
      </c>
      <c r="C10192" s="26">
        <v>38195551</v>
      </c>
      <c r="D10192" s="26" t="s">
        <v>24</v>
      </c>
      <c r="E10192" s="26" t="s">
        <v>41979</v>
      </c>
      <c r="F10192" s="26" t="s">
        <v>41980</v>
      </c>
      <c r="G10192" s="26" t="s">
        <v>9586</v>
      </c>
      <c r="H10192" s="26" t="s">
        <v>1308</v>
      </c>
      <c r="I10192" s="26" t="s">
        <v>10220</v>
      </c>
      <c r="J10192" s="26" t="s">
        <v>41820</v>
      </c>
      <c r="K10192" s="26" t="s">
        <v>9582</v>
      </c>
      <c r="L10192" s="26" t="s">
        <v>41981</v>
      </c>
      <c r="M10192" s="26">
        <v>380673816434</v>
      </c>
      <c r="N10192" s="26">
        <v>721488601</v>
      </c>
    </row>
    <row r="10193" spans="1:14">
      <c r="A10193" s="26" t="s">
        <v>5469</v>
      </c>
      <c r="B10193" s="26" t="s">
        <v>5470</v>
      </c>
      <c r="C10193" s="26" t="s">
        <v>1604</v>
      </c>
      <c r="D10193" s="26" t="s">
        <v>24</v>
      </c>
      <c r="E10193" s="26" t="s">
        <v>41982</v>
      </c>
      <c r="F10193" s="26" t="s">
        <v>41983</v>
      </c>
      <c r="G10193" s="26" t="s">
        <v>9591</v>
      </c>
      <c r="H10193" s="26" t="s">
        <v>735</v>
      </c>
      <c r="I10193" s="26" t="s">
        <v>13448</v>
      </c>
      <c r="J10193" s="26" t="s">
        <v>1321</v>
      </c>
      <c r="K10193" s="26" t="s">
        <v>9597</v>
      </c>
      <c r="L10193" s="26" t="s">
        <v>13449</v>
      </c>
      <c r="M10193" s="26">
        <v>380673718718</v>
      </c>
      <c r="N10193" s="26">
        <v>521281603</v>
      </c>
    </row>
    <row r="10194" spans="1:14">
      <c r="A10194" s="26" t="s">
        <v>5375</v>
      </c>
      <c r="B10194" s="26" t="s">
        <v>5376</v>
      </c>
      <c r="C10194" s="26">
        <v>42140021</v>
      </c>
      <c r="D10194" s="26" t="s">
        <v>24</v>
      </c>
      <c r="E10194" s="26" t="s">
        <v>41984</v>
      </c>
      <c r="F10194" s="26" t="s">
        <v>41985</v>
      </c>
      <c r="G10194" s="26" t="s">
        <v>9586</v>
      </c>
      <c r="H10194" s="26" t="s">
        <v>735</v>
      </c>
      <c r="I10194" s="26" t="s">
        <v>11411</v>
      </c>
      <c r="J10194" s="26" t="s">
        <v>5371</v>
      </c>
      <c r="K10194" s="26" t="s">
        <v>9597</v>
      </c>
      <c r="L10194" s="26" t="s">
        <v>41986</v>
      </c>
      <c r="M10194" s="26">
        <v>380991110041</v>
      </c>
      <c r="N10194" s="26">
        <v>4624510100</v>
      </c>
    </row>
    <row r="10195" spans="1:14">
      <c r="A10195" s="26" t="s">
        <v>6331</v>
      </c>
      <c r="B10195" s="26" t="s">
        <v>6332</v>
      </c>
      <c r="C10195" s="26">
        <v>2008342</v>
      </c>
      <c r="D10195" s="26" t="s">
        <v>780</v>
      </c>
      <c r="E10195" s="26" t="s">
        <v>41987</v>
      </c>
      <c r="F10195" s="26" t="s">
        <v>41988</v>
      </c>
      <c r="G10195" s="26" t="s">
        <v>9601</v>
      </c>
      <c r="H10195" s="26" t="s">
        <v>885</v>
      </c>
      <c r="J10195" s="26" t="s">
        <v>910</v>
      </c>
      <c r="K10195" s="26" t="s">
        <v>9597</v>
      </c>
      <c r="L10195" s="26" t="s">
        <v>41989</v>
      </c>
      <c r="M10195" s="26">
        <v>380672672771</v>
      </c>
      <c r="N10195" s="26">
        <v>5110100000</v>
      </c>
    </row>
    <row r="10196" spans="1:14">
      <c r="A10196" s="26" t="s">
        <v>8683</v>
      </c>
      <c r="B10196" s="26" t="s">
        <v>8684</v>
      </c>
      <c r="C10196" s="26">
        <v>38418088</v>
      </c>
      <c r="D10196" s="26" t="s">
        <v>24</v>
      </c>
      <c r="E10196" s="26" t="s">
        <v>41990</v>
      </c>
      <c r="F10196" s="26" t="s">
        <v>41991</v>
      </c>
      <c r="G10196" s="26" t="s">
        <v>9586</v>
      </c>
      <c r="H10196" s="26" t="s">
        <v>1308</v>
      </c>
      <c r="J10196" s="26" t="s">
        <v>1345</v>
      </c>
      <c r="K10196" s="26" t="s">
        <v>9597</v>
      </c>
      <c r="L10196" s="26" t="s">
        <v>26720</v>
      </c>
      <c r="M10196" s="26">
        <v>380385543582</v>
      </c>
      <c r="N10196" s="26">
        <v>6822710100</v>
      </c>
    </row>
    <row r="10197" spans="1:14">
      <c r="A10197" s="26" t="s">
        <v>3459</v>
      </c>
      <c r="B10197" s="26" t="s">
        <v>3460</v>
      </c>
      <c r="C10197" s="26">
        <v>41190270</v>
      </c>
      <c r="D10197" s="26" t="s">
        <v>24</v>
      </c>
      <c r="E10197" s="26" t="s">
        <v>41992</v>
      </c>
      <c r="F10197" s="26" t="s">
        <v>41993</v>
      </c>
      <c r="G10197" s="26" t="s">
        <v>9586</v>
      </c>
      <c r="H10197" s="26" t="s">
        <v>392</v>
      </c>
      <c r="I10197" s="26" t="s">
        <v>9768</v>
      </c>
      <c r="J10197" s="26" t="s">
        <v>34179</v>
      </c>
      <c r="K10197" s="26" t="s">
        <v>9582</v>
      </c>
      <c r="L10197" s="26" t="s">
        <v>34180</v>
      </c>
      <c r="M10197" s="26">
        <v>380505515309</v>
      </c>
      <c r="N10197" s="26">
        <v>2124086901</v>
      </c>
    </row>
    <row r="10198" spans="1:14">
      <c r="A10198" s="26" t="s">
        <v>7955</v>
      </c>
      <c r="B10198" s="26" t="s">
        <v>7956</v>
      </c>
      <c r="C10198" s="26">
        <v>40414351</v>
      </c>
      <c r="D10198" s="26" t="s">
        <v>24</v>
      </c>
      <c r="E10198" s="26" t="s">
        <v>41994</v>
      </c>
      <c r="F10198" s="26" t="s">
        <v>41995</v>
      </c>
      <c r="G10198" s="26" t="s">
        <v>9586</v>
      </c>
      <c r="H10198" s="26" t="s">
        <v>1122</v>
      </c>
      <c r="I10198" s="26" t="s">
        <v>10347</v>
      </c>
      <c r="J10198" s="26" t="s">
        <v>13058</v>
      </c>
      <c r="K10198" s="26" t="s">
        <v>9582</v>
      </c>
      <c r="L10198" s="26" t="s">
        <v>41996</v>
      </c>
      <c r="M10198" s="26">
        <v>380574279201</v>
      </c>
      <c r="N10198" s="26">
        <v>524885602</v>
      </c>
    </row>
    <row r="10199" spans="1:14">
      <c r="A10199" s="26" t="s">
        <v>4162</v>
      </c>
      <c r="B10199" s="26" t="s">
        <v>4163</v>
      </c>
      <c r="C10199" s="26">
        <v>42165308</v>
      </c>
      <c r="D10199" s="26" t="s">
        <v>24</v>
      </c>
      <c r="E10199" s="26" t="s">
        <v>41997</v>
      </c>
      <c r="F10199" s="26" t="s">
        <v>41998</v>
      </c>
      <c r="G10199" s="26" t="s">
        <v>9586</v>
      </c>
      <c r="H10199" s="26" t="s">
        <v>506</v>
      </c>
      <c r="I10199" s="26" t="s">
        <v>12382</v>
      </c>
      <c r="J10199" s="26" t="s">
        <v>4161</v>
      </c>
      <c r="K10199" s="26" t="s">
        <v>9582</v>
      </c>
      <c r="L10199" s="26" t="s">
        <v>41999</v>
      </c>
      <c r="M10199" s="26">
        <v>761349115128</v>
      </c>
      <c r="N10199" s="26">
        <v>2620482402</v>
      </c>
    </row>
    <row r="10200" spans="1:14">
      <c r="A10200" s="26" t="s">
        <v>7773</v>
      </c>
      <c r="B10200" s="26" t="s">
        <v>7774</v>
      </c>
      <c r="C10200" s="26">
        <v>35492401</v>
      </c>
      <c r="D10200" s="26" t="s">
        <v>780</v>
      </c>
      <c r="E10200" s="26" t="s">
        <v>42000</v>
      </c>
      <c r="F10200" s="26" t="s">
        <v>9787</v>
      </c>
      <c r="G10200" s="26" t="s">
        <v>9601</v>
      </c>
      <c r="H10200" s="26" t="s">
        <v>1088</v>
      </c>
      <c r="J10200" s="26" t="s">
        <v>1115</v>
      </c>
      <c r="K10200" s="26" t="s">
        <v>9597</v>
      </c>
      <c r="L10200" s="26" t="s">
        <v>15589</v>
      </c>
      <c r="M10200" s="26">
        <v>380352528274</v>
      </c>
      <c r="N10200" s="26">
        <v>6110100000</v>
      </c>
    </row>
    <row r="10201" spans="1:14">
      <c r="A10201" s="26" t="s">
        <v>9399</v>
      </c>
      <c r="B10201" s="26" t="s">
        <v>9400</v>
      </c>
      <c r="C10201" s="26">
        <v>38955665</v>
      </c>
      <c r="D10201" s="26" t="s">
        <v>24</v>
      </c>
      <c r="E10201" s="26" t="s">
        <v>42001</v>
      </c>
      <c r="F10201" s="26" t="s">
        <v>42002</v>
      </c>
      <c r="G10201" s="26" t="s">
        <v>9579</v>
      </c>
      <c r="H10201" s="26" t="s">
        <v>1573</v>
      </c>
      <c r="I10201" s="26" t="s">
        <v>10158</v>
      </c>
      <c r="J10201" s="26" t="s">
        <v>42003</v>
      </c>
      <c r="K10201" s="26" t="s">
        <v>9582</v>
      </c>
      <c r="L10201" s="26" t="s">
        <v>42004</v>
      </c>
      <c r="M10201" s="26">
        <v>380462686417</v>
      </c>
      <c r="N10201" s="26">
        <v>7425555202</v>
      </c>
    </row>
    <row r="10202" spans="1:14">
      <c r="A10202" s="26" t="s">
        <v>5229</v>
      </c>
      <c r="B10202" s="26" t="s">
        <v>5193</v>
      </c>
      <c r="C10202" s="26">
        <v>1997679</v>
      </c>
      <c r="D10202" s="26" t="s">
        <v>24</v>
      </c>
      <c r="E10202" s="26" t="s">
        <v>42005</v>
      </c>
      <c r="F10202" s="26" t="s">
        <v>42006</v>
      </c>
      <c r="G10202" s="26" t="s">
        <v>9591</v>
      </c>
      <c r="H10202" s="26" t="s">
        <v>735</v>
      </c>
      <c r="J10202" s="26" t="s">
        <v>740</v>
      </c>
      <c r="K10202" s="26" t="s">
        <v>9597</v>
      </c>
      <c r="L10202" s="26" t="s">
        <v>42007</v>
      </c>
      <c r="M10202" s="26">
        <v>380322385669</v>
      </c>
      <c r="N10202" s="26">
        <v>1221881203</v>
      </c>
    </row>
    <row r="10203" spans="1:14">
      <c r="A10203" s="26" t="s">
        <v>5536</v>
      </c>
      <c r="B10203" s="26" t="s">
        <v>5537</v>
      </c>
      <c r="C10203" s="26">
        <v>38960413</v>
      </c>
      <c r="D10203" s="26" t="s">
        <v>24</v>
      </c>
      <c r="E10203" s="26" t="s">
        <v>42008</v>
      </c>
      <c r="F10203" s="26" t="s">
        <v>42009</v>
      </c>
      <c r="G10203" s="26" t="s">
        <v>9586</v>
      </c>
      <c r="H10203" s="26" t="s">
        <v>799</v>
      </c>
      <c r="J10203" s="26" t="s">
        <v>800</v>
      </c>
      <c r="K10203" s="26" t="s">
        <v>9597</v>
      </c>
      <c r="L10203" s="26" t="s">
        <v>42010</v>
      </c>
      <c r="M10203" s="26">
        <v>380445137703</v>
      </c>
      <c r="N10203" s="26">
        <v>4822784009</v>
      </c>
    </row>
    <row r="10204" spans="1:14">
      <c r="A10204" s="26" t="s">
        <v>4399</v>
      </c>
      <c r="B10204" s="26" t="s">
        <v>4400</v>
      </c>
      <c r="C10204" s="26">
        <v>38462558</v>
      </c>
      <c r="D10204" s="26" t="s">
        <v>24</v>
      </c>
      <c r="E10204" s="26" t="s">
        <v>42011</v>
      </c>
      <c r="F10204" s="26" t="s">
        <v>42012</v>
      </c>
      <c r="G10204" s="26" t="s">
        <v>9579</v>
      </c>
      <c r="H10204" s="26" t="s">
        <v>576</v>
      </c>
      <c r="I10204" s="26" t="s">
        <v>11832</v>
      </c>
      <c r="J10204" s="26" t="s">
        <v>42013</v>
      </c>
      <c r="K10204" s="26" t="s">
        <v>9582</v>
      </c>
      <c r="L10204" s="26" t="s">
        <v>42014</v>
      </c>
      <c r="M10204" s="26">
        <v>380459539269</v>
      </c>
      <c r="N10204" s="26">
        <v>3220884405</v>
      </c>
    </row>
    <row r="10205" spans="1:14">
      <c r="A10205" s="26" t="s">
        <v>7943</v>
      </c>
      <c r="B10205" s="26" t="s">
        <v>7944</v>
      </c>
      <c r="C10205" s="26">
        <v>38916118</v>
      </c>
      <c r="D10205" s="26" t="s">
        <v>24</v>
      </c>
      <c r="E10205" s="26" t="s">
        <v>42015</v>
      </c>
      <c r="F10205" s="26" t="s">
        <v>42016</v>
      </c>
      <c r="G10205" s="26" t="s">
        <v>9586</v>
      </c>
      <c r="H10205" s="26" t="s">
        <v>1122</v>
      </c>
      <c r="I10205" s="26" t="s">
        <v>14308</v>
      </c>
      <c r="J10205" s="26" t="s">
        <v>42017</v>
      </c>
      <c r="K10205" s="26" t="s">
        <v>9582</v>
      </c>
      <c r="L10205" s="26" t="s">
        <v>42018</v>
      </c>
      <c r="M10205" s="26">
        <v>380954774494</v>
      </c>
      <c r="N10205" s="26">
        <v>6323255131</v>
      </c>
    </row>
    <row r="10206" spans="1:14">
      <c r="A10206" s="26" t="s">
        <v>4499</v>
      </c>
      <c r="B10206" s="26" t="s">
        <v>4500</v>
      </c>
      <c r="C10206" s="26">
        <v>41736008</v>
      </c>
      <c r="D10206" s="26" t="s">
        <v>24</v>
      </c>
      <c r="E10206" s="26" t="s">
        <v>42019</v>
      </c>
      <c r="F10206" s="26" t="s">
        <v>42020</v>
      </c>
      <c r="G10206" s="26" t="s">
        <v>9586</v>
      </c>
      <c r="H10206" s="26" t="s">
        <v>576</v>
      </c>
      <c r="J10206" s="26" t="s">
        <v>654</v>
      </c>
      <c r="K10206" s="26" t="s">
        <v>9597</v>
      </c>
      <c r="L10206" s="26" t="s">
        <v>42021</v>
      </c>
      <c r="M10206" s="26">
        <v>380457923537</v>
      </c>
      <c r="N10206" s="26">
        <v>3211500000</v>
      </c>
    </row>
    <row r="10207" spans="1:14">
      <c r="A10207" s="26" t="s">
        <v>8008</v>
      </c>
      <c r="B10207" s="26" t="s">
        <v>8009</v>
      </c>
      <c r="C10207" s="26">
        <v>38892286</v>
      </c>
      <c r="D10207" s="26" t="s">
        <v>24</v>
      </c>
      <c r="E10207" s="26" t="s">
        <v>42022</v>
      </c>
      <c r="F10207" s="26" t="s">
        <v>40115</v>
      </c>
      <c r="G10207" s="26" t="s">
        <v>9586</v>
      </c>
      <c r="H10207" s="26" t="s">
        <v>1122</v>
      </c>
      <c r="I10207" s="26" t="s">
        <v>1230</v>
      </c>
      <c r="J10207" s="26" t="s">
        <v>23156</v>
      </c>
      <c r="K10207" s="26" t="s">
        <v>9582</v>
      </c>
      <c r="L10207" s="26" t="s">
        <v>42023</v>
      </c>
      <c r="M10207" s="26">
        <v>380979152338</v>
      </c>
      <c r="N10207" s="26">
        <v>124785002</v>
      </c>
    </row>
    <row r="10208" spans="1:14">
      <c r="A10208" s="26" t="s">
        <v>2157</v>
      </c>
      <c r="B10208" s="26" t="s">
        <v>2158</v>
      </c>
      <c r="C10208" s="26">
        <v>1982778</v>
      </c>
      <c r="D10208" s="26" t="s">
        <v>24</v>
      </c>
      <c r="E10208" s="26" t="s">
        <v>42024</v>
      </c>
      <c r="F10208" s="26" t="s">
        <v>42025</v>
      </c>
      <c r="G10208" s="26" t="s">
        <v>9579</v>
      </c>
      <c r="H10208" s="26" t="s">
        <v>103</v>
      </c>
      <c r="I10208" s="26" t="s">
        <v>10569</v>
      </c>
      <c r="J10208" s="26" t="s">
        <v>42026</v>
      </c>
      <c r="K10208" s="26" t="s">
        <v>9582</v>
      </c>
      <c r="L10208" s="26" t="s">
        <v>42027</v>
      </c>
      <c r="M10208" s="26">
        <v>380987662079</v>
      </c>
      <c r="N10208" s="26">
        <v>725755102</v>
      </c>
    </row>
    <row r="10209" spans="1:14">
      <c r="A10209" s="26" t="s">
        <v>7126</v>
      </c>
      <c r="B10209" s="26" t="s">
        <v>7127</v>
      </c>
      <c r="C10209" s="26">
        <v>38492302</v>
      </c>
      <c r="D10209" s="26" t="s">
        <v>24</v>
      </c>
      <c r="E10209" s="26" t="s">
        <v>42028</v>
      </c>
      <c r="F10209" s="26" t="s">
        <v>42029</v>
      </c>
      <c r="G10209" s="26" t="s">
        <v>9586</v>
      </c>
      <c r="H10209" s="26" t="s">
        <v>987</v>
      </c>
      <c r="I10209" s="26" t="s">
        <v>9634</v>
      </c>
      <c r="J10209" s="26" t="s">
        <v>32445</v>
      </c>
      <c r="K10209" s="26" t="s">
        <v>9582</v>
      </c>
      <c r="L10209" s="26" t="s">
        <v>32446</v>
      </c>
      <c r="M10209" s="26">
        <v>761043631057</v>
      </c>
      <c r="N10209" s="26">
        <v>5624689801</v>
      </c>
    </row>
    <row r="10210" spans="1:14">
      <c r="A10210" s="26" t="s">
        <v>6884</v>
      </c>
      <c r="B10210" s="26" t="s">
        <v>6885</v>
      </c>
      <c r="C10210" s="26">
        <v>38525759</v>
      </c>
      <c r="D10210" s="26" t="s">
        <v>24</v>
      </c>
      <c r="E10210" s="26" t="s">
        <v>42030</v>
      </c>
      <c r="F10210" s="26" t="s">
        <v>42031</v>
      </c>
      <c r="G10210" s="26" t="s">
        <v>9586</v>
      </c>
      <c r="H10210" s="26" t="s">
        <v>949</v>
      </c>
      <c r="I10210" s="26" t="s">
        <v>14376</v>
      </c>
      <c r="J10210" s="26" t="s">
        <v>42032</v>
      </c>
      <c r="K10210" s="26" t="s">
        <v>9582</v>
      </c>
      <c r="L10210" s="26" t="s">
        <v>42033</v>
      </c>
      <c r="M10210" s="26">
        <v>380532644623</v>
      </c>
      <c r="N10210" s="26">
        <v>5324080701</v>
      </c>
    </row>
    <row r="10211" spans="1:14">
      <c r="A10211" s="26" t="s">
        <v>4752</v>
      </c>
      <c r="B10211" s="26" t="s">
        <v>4753</v>
      </c>
      <c r="C10211" s="26" t="s">
        <v>1604</v>
      </c>
      <c r="D10211" s="26" t="s">
        <v>24</v>
      </c>
      <c r="E10211" s="26" t="s">
        <v>42034</v>
      </c>
      <c r="F10211" s="26" t="s">
        <v>42035</v>
      </c>
      <c r="G10211" s="26" t="s">
        <v>9586</v>
      </c>
      <c r="H10211" s="26" t="s">
        <v>670</v>
      </c>
      <c r="J10211" s="26" t="s">
        <v>4749</v>
      </c>
      <c r="K10211" s="26" t="s">
        <v>9597</v>
      </c>
      <c r="L10211" s="26" t="s">
        <v>42036</v>
      </c>
      <c r="M10211" s="26">
        <v>761377512496</v>
      </c>
      <c r="N10211" s="26">
        <v>3510900000</v>
      </c>
    </row>
    <row r="10212" spans="1:14">
      <c r="A10212" s="26" t="s">
        <v>8891</v>
      </c>
      <c r="B10212" s="26" t="s">
        <v>8892</v>
      </c>
      <c r="C10212" s="26">
        <v>38950515</v>
      </c>
      <c r="D10212" s="26" t="s">
        <v>24</v>
      </c>
      <c r="E10212" s="26" t="s">
        <v>42037</v>
      </c>
      <c r="F10212" s="26" t="s">
        <v>42038</v>
      </c>
      <c r="G10212" s="26" t="s">
        <v>9579</v>
      </c>
      <c r="H10212" s="26" t="s">
        <v>1401</v>
      </c>
      <c r="I10212" s="26" t="s">
        <v>1438</v>
      </c>
      <c r="J10212" s="26" t="s">
        <v>42039</v>
      </c>
      <c r="K10212" s="26" t="s">
        <v>9582</v>
      </c>
      <c r="L10212" s="26" t="s">
        <v>42040</v>
      </c>
      <c r="M10212" s="26">
        <v>380977598325</v>
      </c>
      <c r="N10212" s="26">
        <v>7122585509</v>
      </c>
    </row>
    <row r="10213" spans="1:14">
      <c r="A10213" s="26" t="s">
        <v>6581</v>
      </c>
      <c r="B10213" s="26" t="s">
        <v>6582</v>
      </c>
      <c r="C10213" s="26">
        <v>38381474</v>
      </c>
      <c r="D10213" s="26" t="s">
        <v>24</v>
      </c>
      <c r="E10213" s="26" t="s">
        <v>42041</v>
      </c>
      <c r="F10213" s="26" t="s">
        <v>42042</v>
      </c>
      <c r="G10213" s="26" t="s">
        <v>9591</v>
      </c>
      <c r="H10213" s="26" t="s">
        <v>949</v>
      </c>
      <c r="I10213" s="26" t="s">
        <v>10846</v>
      </c>
      <c r="J10213" s="26" t="s">
        <v>42043</v>
      </c>
      <c r="K10213" s="26" t="s">
        <v>9582</v>
      </c>
      <c r="L10213" s="26" t="s">
        <v>42044</v>
      </c>
      <c r="M10213" s="26">
        <v>380053553423</v>
      </c>
      <c r="N10213" s="26">
        <v>5323288203</v>
      </c>
    </row>
    <row r="10214" spans="1:14">
      <c r="A10214" s="26" t="s">
        <v>1988</v>
      </c>
      <c r="B10214" s="26" t="s">
        <v>1989</v>
      </c>
      <c r="C10214" s="26">
        <v>38672910</v>
      </c>
      <c r="D10214" s="26" t="s">
        <v>24</v>
      </c>
      <c r="E10214" s="26" t="s">
        <v>42045</v>
      </c>
      <c r="F10214" s="26" t="s">
        <v>42046</v>
      </c>
      <c r="G10214" s="26" t="s">
        <v>9586</v>
      </c>
      <c r="H10214" s="26" t="s">
        <v>103</v>
      </c>
      <c r="I10214" s="26" t="s">
        <v>1986</v>
      </c>
      <c r="J10214" s="26" t="s">
        <v>42047</v>
      </c>
      <c r="K10214" s="26" t="s">
        <v>9582</v>
      </c>
      <c r="L10214" s="26" t="s">
        <v>42048</v>
      </c>
      <c r="M10214" s="26">
        <v>380335795171</v>
      </c>
      <c r="N10214" s="26">
        <v>721483104</v>
      </c>
    </row>
    <row r="10215" spans="1:14">
      <c r="A10215" s="26" t="s">
        <v>7580</v>
      </c>
      <c r="B10215" s="26" t="s">
        <v>7581</v>
      </c>
      <c r="C10215" s="26">
        <v>38509208</v>
      </c>
      <c r="D10215" s="26" t="s">
        <v>24</v>
      </c>
      <c r="E10215" s="26" t="s">
        <v>42049</v>
      </c>
      <c r="F10215" s="26" t="s">
        <v>42050</v>
      </c>
      <c r="G10215" s="26" t="s">
        <v>9579</v>
      </c>
      <c r="H10215" s="26" t="s">
        <v>1088</v>
      </c>
      <c r="I10215" s="26" t="s">
        <v>9818</v>
      </c>
      <c r="J10215" s="26" t="s">
        <v>42051</v>
      </c>
      <c r="K10215" s="26" t="s">
        <v>9582</v>
      </c>
      <c r="L10215" s="26" t="s">
        <v>42052</v>
      </c>
      <c r="M10215" s="26">
        <v>380354443706</v>
      </c>
      <c r="N10215" s="26">
        <v>6121285801</v>
      </c>
    </row>
    <row r="10216" spans="1:14">
      <c r="A10216" s="26" t="s">
        <v>6693</v>
      </c>
      <c r="B10216" s="26" t="s">
        <v>6694</v>
      </c>
      <c r="C10216" s="26">
        <v>5385571</v>
      </c>
      <c r="D10216" s="26" t="s">
        <v>780</v>
      </c>
      <c r="E10216" s="26" t="s">
        <v>42053</v>
      </c>
      <c r="F10216" s="26" t="s">
        <v>35552</v>
      </c>
      <c r="G10216" s="26" t="s">
        <v>9601</v>
      </c>
      <c r="H10216" s="26" t="s">
        <v>949</v>
      </c>
      <c r="J10216" s="26" t="s">
        <v>962</v>
      </c>
      <c r="K10216" s="26" t="s">
        <v>9597</v>
      </c>
      <c r="L10216" s="26" t="s">
        <v>12140</v>
      </c>
      <c r="M10216" s="26">
        <v>380536700298</v>
      </c>
      <c r="N10216" s="26">
        <v>5310400000</v>
      </c>
    </row>
    <row r="10217" spans="1:14">
      <c r="A10217" s="26" t="s">
        <v>6903</v>
      </c>
      <c r="B10217" s="26" t="s">
        <v>6904</v>
      </c>
      <c r="C10217" s="26">
        <v>38492195</v>
      </c>
      <c r="D10217" s="26" t="s">
        <v>24</v>
      </c>
      <c r="E10217" s="26" t="s">
        <v>42054</v>
      </c>
      <c r="F10217" s="26" t="s">
        <v>42055</v>
      </c>
      <c r="G10217" s="26" t="s">
        <v>9586</v>
      </c>
      <c r="H10217" s="26" t="s">
        <v>949</v>
      </c>
      <c r="I10217" s="26" t="s">
        <v>13534</v>
      </c>
      <c r="J10217" s="26" t="s">
        <v>42056</v>
      </c>
      <c r="K10217" s="26" t="s">
        <v>9582</v>
      </c>
      <c r="L10217" s="26" t="s">
        <v>42057</v>
      </c>
      <c r="M10217" s="26">
        <v>380534794116</v>
      </c>
      <c r="N10217" s="26">
        <v>3520381801</v>
      </c>
    </row>
    <row r="10218" spans="1:14">
      <c r="A10218" s="26" t="s">
        <v>8928</v>
      </c>
      <c r="B10218" s="26" t="s">
        <v>8929</v>
      </c>
      <c r="C10218" s="26">
        <v>39028772</v>
      </c>
      <c r="D10218" s="26" t="s">
        <v>24</v>
      </c>
      <c r="E10218" s="26" t="s">
        <v>42058</v>
      </c>
      <c r="F10218" s="26" t="s">
        <v>42059</v>
      </c>
      <c r="G10218" s="26" t="s">
        <v>9579</v>
      </c>
      <c r="H10218" s="26" t="s">
        <v>1401</v>
      </c>
      <c r="I10218" s="26" t="s">
        <v>9777</v>
      </c>
      <c r="J10218" s="26" t="s">
        <v>42060</v>
      </c>
      <c r="K10218" s="26" t="s">
        <v>9582</v>
      </c>
      <c r="L10218" s="26" t="s">
        <v>42061</v>
      </c>
      <c r="M10218" s="26">
        <v>380474498617</v>
      </c>
      <c r="N10218" s="26">
        <v>7124384001</v>
      </c>
    </row>
    <row r="10219" spans="1:14">
      <c r="A10219" s="26" t="s">
        <v>3827</v>
      </c>
      <c r="B10219" s="26" t="s">
        <v>3828</v>
      </c>
      <c r="C10219" s="26">
        <v>1992877</v>
      </c>
      <c r="D10219" s="26" t="s">
        <v>780</v>
      </c>
      <c r="E10219" s="26" t="s">
        <v>42062</v>
      </c>
      <c r="F10219" s="26" t="s">
        <v>42063</v>
      </c>
      <c r="G10219" s="26" t="s">
        <v>9601</v>
      </c>
      <c r="H10219" s="26" t="s">
        <v>468</v>
      </c>
      <c r="J10219" s="26" t="s">
        <v>494</v>
      </c>
      <c r="K10219" s="26" t="s">
        <v>9597</v>
      </c>
      <c r="L10219" s="26" t="s">
        <v>42064</v>
      </c>
      <c r="M10219" s="26">
        <v>761605813803</v>
      </c>
      <c r="N10219" s="26">
        <v>2310700000</v>
      </c>
    </row>
    <row r="10220" spans="1:14">
      <c r="A10220" s="26" t="s">
        <v>9484</v>
      </c>
      <c r="B10220" s="26" t="s">
        <v>9485</v>
      </c>
      <c r="C10220" s="26">
        <v>2006113</v>
      </c>
      <c r="D10220" s="26" t="s">
        <v>780</v>
      </c>
      <c r="E10220" s="26" t="s">
        <v>42065</v>
      </c>
      <c r="F10220" s="26" t="s">
        <v>42066</v>
      </c>
      <c r="G10220" s="26" t="s">
        <v>9601</v>
      </c>
      <c r="H10220" s="26" t="s">
        <v>1573</v>
      </c>
      <c r="J10220" s="26" t="s">
        <v>1597</v>
      </c>
      <c r="K10220" s="26" t="s">
        <v>9597</v>
      </c>
      <c r="L10220" s="26" t="s">
        <v>42067</v>
      </c>
      <c r="M10220" s="26">
        <v>380462253053</v>
      </c>
      <c r="N10220" s="26">
        <v>7410100000</v>
      </c>
    </row>
    <row r="10221" spans="1:14">
      <c r="A10221" s="26" t="s">
        <v>8928</v>
      </c>
      <c r="B10221" s="26" t="s">
        <v>8929</v>
      </c>
      <c r="C10221" s="26">
        <v>39028772</v>
      </c>
      <c r="D10221" s="26" t="s">
        <v>24</v>
      </c>
      <c r="E10221" s="26" t="s">
        <v>42068</v>
      </c>
      <c r="F10221" s="26" t="s">
        <v>42069</v>
      </c>
      <c r="G10221" s="26" t="s">
        <v>9579</v>
      </c>
      <c r="H10221" s="26" t="s">
        <v>1401</v>
      </c>
      <c r="I10221" s="26" t="s">
        <v>9777</v>
      </c>
      <c r="J10221" s="26" t="s">
        <v>25279</v>
      </c>
      <c r="K10221" s="26" t="s">
        <v>9582</v>
      </c>
      <c r="L10221" s="26" t="s">
        <v>42070</v>
      </c>
      <c r="M10221" s="26">
        <v>380474494617</v>
      </c>
      <c r="N10221" s="26">
        <v>6122482401</v>
      </c>
    </row>
    <row r="10222" spans="1:14">
      <c r="A10222" s="26" t="s">
        <v>1773</v>
      </c>
      <c r="B10222" s="26" t="s">
        <v>1774</v>
      </c>
      <c r="C10222" s="26">
        <v>37258835</v>
      </c>
      <c r="D10222" s="26" t="s">
        <v>24</v>
      </c>
      <c r="E10222" s="26" t="s">
        <v>42071</v>
      </c>
      <c r="F10222" s="26" t="s">
        <v>42072</v>
      </c>
      <c r="G10222" s="26" t="s">
        <v>9586</v>
      </c>
      <c r="H10222" s="26" t="s">
        <v>27</v>
      </c>
      <c r="I10222" s="26" t="s">
        <v>10108</v>
      </c>
      <c r="J10222" s="26" t="s">
        <v>42073</v>
      </c>
      <c r="K10222" s="26" t="s">
        <v>9582</v>
      </c>
      <c r="L10222" s="26" t="s">
        <v>42074</v>
      </c>
      <c r="M10222" s="26">
        <v>380677795579</v>
      </c>
      <c r="N10222" s="26">
        <v>521687503</v>
      </c>
    </row>
    <row r="10223" spans="1:14">
      <c r="A10223" s="26" t="s">
        <v>9214</v>
      </c>
      <c r="B10223" s="26" t="s">
        <v>9215</v>
      </c>
      <c r="C10223" s="26">
        <v>43343797</v>
      </c>
      <c r="D10223" s="26" t="s">
        <v>1701</v>
      </c>
      <c r="E10223" s="26" t="s">
        <v>42075</v>
      </c>
      <c r="F10223" s="26" t="s">
        <v>42076</v>
      </c>
      <c r="G10223" s="26" t="s">
        <v>9601</v>
      </c>
      <c r="H10223" s="26" t="s">
        <v>1490</v>
      </c>
      <c r="I10223" s="26" t="s">
        <v>13192</v>
      </c>
      <c r="J10223" s="26" t="s">
        <v>1569</v>
      </c>
      <c r="K10223" s="26" t="s">
        <v>9582</v>
      </c>
      <c r="L10223" s="26" t="s">
        <v>42077</v>
      </c>
      <c r="M10223" s="26">
        <v>761046267345</v>
      </c>
      <c r="N10223" s="26">
        <v>2611093001</v>
      </c>
    </row>
    <row r="10224" spans="1:14">
      <c r="A10224" s="26" t="s">
        <v>5247</v>
      </c>
      <c r="B10224" s="26" t="s">
        <v>5243</v>
      </c>
      <c r="C10224" s="26">
        <v>20764294</v>
      </c>
      <c r="D10224" s="26" t="s">
        <v>780</v>
      </c>
      <c r="E10224" s="26" t="s">
        <v>42078</v>
      </c>
      <c r="F10224" s="26" t="s">
        <v>10114</v>
      </c>
      <c r="G10224" s="26" t="s">
        <v>9601</v>
      </c>
      <c r="H10224" s="26" t="s">
        <v>735</v>
      </c>
      <c r="I10224" s="26" t="s">
        <v>9752</v>
      </c>
      <c r="J10224" s="26" t="s">
        <v>848</v>
      </c>
      <c r="K10224" s="26" t="s">
        <v>9597</v>
      </c>
      <c r="L10224" s="26" t="s">
        <v>42079</v>
      </c>
      <c r="M10224" s="26">
        <v>380324151532</v>
      </c>
      <c r="N10224" s="26">
        <v>4623010100</v>
      </c>
    </row>
    <row r="10225" spans="1:14">
      <c r="A10225" s="26" t="s">
        <v>2593</v>
      </c>
      <c r="B10225" s="26" t="s">
        <v>2594</v>
      </c>
      <c r="C10225" s="26">
        <v>37837203</v>
      </c>
      <c r="D10225" s="26" t="s">
        <v>24</v>
      </c>
      <c r="E10225" s="26" t="s">
        <v>42080</v>
      </c>
      <c r="F10225" s="26" t="s">
        <v>38805</v>
      </c>
      <c r="G10225" s="26" t="s">
        <v>9586</v>
      </c>
      <c r="H10225" s="26" t="s">
        <v>133</v>
      </c>
      <c r="J10225" s="26" t="s">
        <v>215</v>
      </c>
      <c r="K10225" s="26" t="s">
        <v>9597</v>
      </c>
      <c r="L10225" s="26" t="s">
        <v>42081</v>
      </c>
      <c r="M10225" s="26">
        <v>761910020586</v>
      </c>
      <c r="N10225" s="26">
        <v>1211600000</v>
      </c>
    </row>
    <row r="10226" spans="1:14">
      <c r="A10226" s="26" t="s">
        <v>4577</v>
      </c>
      <c r="B10226" s="26" t="s">
        <v>4578</v>
      </c>
      <c r="C10226" s="26">
        <v>38817188</v>
      </c>
      <c r="D10226" s="26" t="s">
        <v>24</v>
      </c>
      <c r="E10226" s="26" t="s">
        <v>42082</v>
      </c>
      <c r="F10226" s="26" t="s">
        <v>42083</v>
      </c>
      <c r="G10226" s="26" t="s">
        <v>9586</v>
      </c>
      <c r="H10226" s="26" t="s">
        <v>670</v>
      </c>
      <c r="I10226" s="26" t="s">
        <v>22878</v>
      </c>
      <c r="J10226" s="26" t="s">
        <v>42084</v>
      </c>
      <c r="K10226" s="26" t="s">
        <v>9582</v>
      </c>
      <c r="L10226" s="26" t="s">
        <v>42085</v>
      </c>
      <c r="M10226" s="26">
        <v>380525432517</v>
      </c>
      <c r="N10226" s="26">
        <v>3521183601</v>
      </c>
    </row>
    <row r="10227" spans="1:14">
      <c r="A10227" s="26" t="s">
        <v>9298</v>
      </c>
      <c r="B10227" s="26" t="s">
        <v>9299</v>
      </c>
      <c r="C10227" s="26">
        <v>38232556</v>
      </c>
      <c r="D10227" s="26" t="s">
        <v>24</v>
      </c>
      <c r="E10227" s="26" t="s">
        <v>42086</v>
      </c>
      <c r="F10227" s="26" t="s">
        <v>42087</v>
      </c>
      <c r="G10227" s="26" t="s">
        <v>9591</v>
      </c>
      <c r="H10227" s="26" t="s">
        <v>1573</v>
      </c>
      <c r="I10227" s="26" t="s">
        <v>12131</v>
      </c>
      <c r="J10227" s="26" t="s">
        <v>42088</v>
      </c>
      <c r="K10227" s="26" t="s">
        <v>9582</v>
      </c>
      <c r="L10227" s="26" t="s">
        <v>42089</v>
      </c>
      <c r="M10227" s="26">
        <v>380464533899</v>
      </c>
      <c r="N10227" s="26">
        <v>1824085602</v>
      </c>
    </row>
    <row r="10228" spans="1:14">
      <c r="A10228" s="26" t="s">
        <v>6455</v>
      </c>
      <c r="B10228" s="26" t="s">
        <v>6456</v>
      </c>
      <c r="C10228" s="26">
        <v>42722459</v>
      </c>
      <c r="D10228" s="26" t="s">
        <v>780</v>
      </c>
      <c r="E10228" s="26" t="s">
        <v>42090</v>
      </c>
      <c r="F10228" s="26" t="s">
        <v>42091</v>
      </c>
      <c r="G10228" s="26" t="s">
        <v>9601</v>
      </c>
      <c r="H10228" s="26" t="s">
        <v>885</v>
      </c>
      <c r="J10228" s="26" t="s">
        <v>910</v>
      </c>
      <c r="K10228" s="26" t="s">
        <v>9597</v>
      </c>
      <c r="L10228" s="26" t="s">
        <v>42092</v>
      </c>
      <c r="M10228" s="26">
        <v>380477267409</v>
      </c>
      <c r="N10228" s="26">
        <v>5110100000</v>
      </c>
    </row>
    <row r="10229" spans="1:14">
      <c r="A10229" s="26" t="s">
        <v>5166</v>
      </c>
      <c r="B10229" s="26" t="s">
        <v>5167</v>
      </c>
      <c r="C10229" s="26" t="s">
        <v>1604</v>
      </c>
      <c r="D10229" s="26" t="s">
        <v>24</v>
      </c>
      <c r="E10229" s="26" t="s">
        <v>42093</v>
      </c>
      <c r="F10229" s="26" t="s">
        <v>42094</v>
      </c>
      <c r="G10229" s="26" t="s">
        <v>9591</v>
      </c>
      <c r="H10229" s="26" t="s">
        <v>735</v>
      </c>
      <c r="J10229" s="26" t="s">
        <v>11466</v>
      </c>
      <c r="K10229" s="26" t="s">
        <v>9597</v>
      </c>
      <c r="L10229" s="26" t="s">
        <v>42095</v>
      </c>
      <c r="M10229" s="26">
        <v>380974114637</v>
      </c>
      <c r="N10229" s="26">
        <v>4610160300</v>
      </c>
    </row>
    <row r="10230" spans="1:14">
      <c r="A10230" s="26" t="s">
        <v>5410</v>
      </c>
      <c r="B10230" s="26" t="s">
        <v>5411</v>
      </c>
      <c r="C10230" s="26">
        <v>42428764</v>
      </c>
      <c r="D10230" s="26" t="s">
        <v>24</v>
      </c>
      <c r="E10230" s="26" t="s">
        <v>42096</v>
      </c>
      <c r="F10230" s="26" t="s">
        <v>42097</v>
      </c>
      <c r="G10230" s="26" t="s">
        <v>9586</v>
      </c>
      <c r="H10230" s="26" t="s">
        <v>735</v>
      </c>
      <c r="I10230" s="26" t="s">
        <v>10941</v>
      </c>
      <c r="J10230" s="26" t="s">
        <v>18506</v>
      </c>
      <c r="K10230" s="26" t="s">
        <v>9582</v>
      </c>
      <c r="L10230" s="26" t="s">
        <v>42098</v>
      </c>
      <c r="M10230" s="26">
        <v>380685292058</v>
      </c>
      <c r="N10230" s="26">
        <v>4624581201</v>
      </c>
    </row>
    <row r="10231" spans="1:14">
      <c r="A10231" s="26" t="s">
        <v>8247</v>
      </c>
      <c r="B10231" s="26" t="s">
        <v>8222</v>
      </c>
      <c r="C10231" s="26">
        <v>26150984</v>
      </c>
      <c r="D10231" s="26" t="s">
        <v>780</v>
      </c>
      <c r="E10231" s="26" t="s">
        <v>42099</v>
      </c>
      <c r="F10231" s="26" t="s">
        <v>11425</v>
      </c>
      <c r="G10231" s="26" t="s">
        <v>9601</v>
      </c>
      <c r="H10231" s="26" t="s">
        <v>1122</v>
      </c>
      <c r="J10231" s="26" t="s">
        <v>8039</v>
      </c>
      <c r="K10231" s="26" t="s">
        <v>9597</v>
      </c>
      <c r="L10231" s="26" t="s">
        <v>9962</v>
      </c>
      <c r="M10231" s="26">
        <v>380577250355</v>
      </c>
      <c r="N10231" s="26">
        <v>6310100000</v>
      </c>
    </row>
    <row r="10232" spans="1:14">
      <c r="A10232" s="26" t="s">
        <v>5445</v>
      </c>
      <c r="B10232" s="26" t="s">
        <v>5446</v>
      </c>
      <c r="C10232" s="26" t="s">
        <v>1604</v>
      </c>
      <c r="D10232" s="26" t="s">
        <v>24</v>
      </c>
      <c r="E10232" s="26" t="s">
        <v>42100</v>
      </c>
      <c r="F10232" s="26" t="s">
        <v>42101</v>
      </c>
      <c r="G10232" s="26" t="s">
        <v>9591</v>
      </c>
      <c r="H10232" s="26" t="s">
        <v>735</v>
      </c>
      <c r="J10232" s="26" t="s">
        <v>5447</v>
      </c>
      <c r="K10232" s="26" t="s">
        <v>9597</v>
      </c>
      <c r="L10232" s="26" t="s">
        <v>42102</v>
      </c>
      <c r="M10232" s="26">
        <v>380682349858</v>
      </c>
      <c r="N10232" s="26">
        <v>4611500000</v>
      </c>
    </row>
    <row r="10233" spans="1:14">
      <c r="A10233" s="26" t="s">
        <v>1887</v>
      </c>
      <c r="B10233" s="26" t="s">
        <v>1888</v>
      </c>
      <c r="C10233" s="26">
        <v>1982689</v>
      </c>
      <c r="D10233" s="26" t="s">
        <v>780</v>
      </c>
      <c r="E10233" s="26" t="s">
        <v>42103</v>
      </c>
      <c r="F10233" s="26" t="s">
        <v>42104</v>
      </c>
      <c r="G10233" s="26" t="s">
        <v>9601</v>
      </c>
      <c r="H10233" s="26" t="s">
        <v>27</v>
      </c>
      <c r="I10233" s="26" t="s">
        <v>10389</v>
      </c>
      <c r="J10233" s="26" t="s">
        <v>75</v>
      </c>
      <c r="K10233" s="26" t="s">
        <v>9606</v>
      </c>
      <c r="L10233" s="26" t="s">
        <v>42105</v>
      </c>
      <c r="M10233" s="26">
        <v>380435521234</v>
      </c>
      <c r="N10233" s="26">
        <v>524555100</v>
      </c>
    </row>
    <row r="10234" spans="1:14">
      <c r="A10234" s="26" t="s">
        <v>5976</v>
      </c>
      <c r="B10234" s="26" t="s">
        <v>5977</v>
      </c>
      <c r="C10234" s="26">
        <v>43443757</v>
      </c>
      <c r="D10234" s="26" t="s">
        <v>780</v>
      </c>
      <c r="E10234" s="26" t="s">
        <v>42106</v>
      </c>
      <c r="F10234" s="26" t="s">
        <v>42107</v>
      </c>
      <c r="G10234" s="26" t="s">
        <v>9601</v>
      </c>
      <c r="H10234" s="26" t="s">
        <v>835</v>
      </c>
      <c r="I10234" s="26" t="s">
        <v>9752</v>
      </c>
      <c r="J10234" s="26" t="s">
        <v>42108</v>
      </c>
      <c r="K10234" s="26" t="s">
        <v>9582</v>
      </c>
      <c r="L10234" s="26" t="s">
        <v>42109</v>
      </c>
      <c r="M10234" s="26">
        <v>761016435944</v>
      </c>
      <c r="N10234" s="26">
        <v>4824255601</v>
      </c>
    </row>
    <row r="10235" spans="1:14">
      <c r="A10235" s="26" t="s">
        <v>6137</v>
      </c>
      <c r="B10235" s="26" t="s">
        <v>6138</v>
      </c>
      <c r="C10235" s="26">
        <v>42368260</v>
      </c>
      <c r="D10235" s="26" t="s">
        <v>24</v>
      </c>
      <c r="E10235" s="26" t="s">
        <v>42110</v>
      </c>
      <c r="F10235" s="26" t="s">
        <v>42111</v>
      </c>
      <c r="G10235" s="26" t="s">
        <v>9586</v>
      </c>
      <c r="H10235" s="26" t="s">
        <v>885</v>
      </c>
      <c r="J10235" s="26" t="s">
        <v>21526</v>
      </c>
      <c r="K10235" s="26" t="s">
        <v>9606</v>
      </c>
      <c r="L10235" s="26" t="s">
        <v>42112</v>
      </c>
      <c r="M10235" s="26">
        <v>380484999627</v>
      </c>
      <c r="N10235" s="26">
        <v>720881705</v>
      </c>
    </row>
    <row r="10236" spans="1:14">
      <c r="A10236" s="26" t="s">
        <v>3778</v>
      </c>
      <c r="B10236" s="26" t="s">
        <v>3779</v>
      </c>
      <c r="C10236" s="26">
        <v>5498743</v>
      </c>
      <c r="D10236" s="26" t="s">
        <v>780</v>
      </c>
      <c r="E10236" s="26" t="s">
        <v>42113</v>
      </c>
      <c r="F10236" s="26" t="s">
        <v>11329</v>
      </c>
      <c r="G10236" s="26" t="s">
        <v>9601</v>
      </c>
      <c r="H10236" s="26" t="s">
        <v>468</v>
      </c>
      <c r="J10236" s="26" t="s">
        <v>481</v>
      </c>
      <c r="K10236" s="26" t="s">
        <v>9597</v>
      </c>
      <c r="L10236" s="26" t="s">
        <v>18128</v>
      </c>
      <c r="M10236" s="26">
        <v>380507679501</v>
      </c>
      <c r="N10236" s="26">
        <v>1222380503</v>
      </c>
    </row>
    <row r="10237" spans="1:14">
      <c r="A10237" s="26" t="s">
        <v>2062</v>
      </c>
      <c r="B10237" s="26" t="s">
        <v>2063</v>
      </c>
      <c r="C10237" s="26">
        <v>25787633</v>
      </c>
      <c r="D10237" s="26" t="s">
        <v>24</v>
      </c>
      <c r="E10237" s="26" t="s">
        <v>42114</v>
      </c>
      <c r="F10237" s="26" t="s">
        <v>10435</v>
      </c>
      <c r="G10237" s="26" t="s">
        <v>9586</v>
      </c>
      <c r="H10237" s="26" t="s">
        <v>103</v>
      </c>
      <c r="J10237" s="26" t="s">
        <v>116</v>
      </c>
      <c r="K10237" s="26" t="s">
        <v>9597</v>
      </c>
      <c r="L10237" s="26" t="s">
        <v>10316</v>
      </c>
      <c r="M10237" s="26">
        <v>380332723683</v>
      </c>
      <c r="N10237" s="26">
        <v>710100000</v>
      </c>
    </row>
    <row r="10238" spans="1:14">
      <c r="A10238" s="26" t="s">
        <v>4981</v>
      </c>
      <c r="B10238" s="26" t="s">
        <v>4982</v>
      </c>
      <c r="C10238" s="26">
        <v>40626575</v>
      </c>
      <c r="D10238" s="26" t="s">
        <v>24</v>
      </c>
      <c r="E10238" s="26" t="s">
        <v>42115</v>
      </c>
      <c r="F10238" s="26" t="s">
        <v>42116</v>
      </c>
      <c r="G10238" s="26" t="s">
        <v>9586</v>
      </c>
      <c r="H10238" s="26" t="s">
        <v>735</v>
      </c>
      <c r="I10238" s="26" t="s">
        <v>13448</v>
      </c>
      <c r="J10238" s="26" t="s">
        <v>42117</v>
      </c>
      <c r="K10238" s="26" t="s">
        <v>9582</v>
      </c>
      <c r="L10238" s="26" t="s">
        <v>42118</v>
      </c>
      <c r="M10238" s="26">
        <v>380968287140</v>
      </c>
      <c r="N10238" s="26">
        <v>4620980801</v>
      </c>
    </row>
    <row r="10239" spans="1:14">
      <c r="A10239" s="26" t="s">
        <v>7821</v>
      </c>
      <c r="B10239" s="26" t="s">
        <v>7822</v>
      </c>
      <c r="C10239" s="26">
        <v>2001185</v>
      </c>
      <c r="D10239" s="26" t="s">
        <v>780</v>
      </c>
      <c r="E10239" s="26" t="s">
        <v>42119</v>
      </c>
      <c r="F10239" s="26" t="s">
        <v>10114</v>
      </c>
      <c r="G10239" s="26" t="s">
        <v>9601</v>
      </c>
      <c r="H10239" s="26" t="s">
        <v>1088</v>
      </c>
      <c r="J10239" s="26" t="s">
        <v>12416</v>
      </c>
      <c r="K10239" s="26" t="s">
        <v>9597</v>
      </c>
      <c r="L10239" s="26" t="s">
        <v>42120</v>
      </c>
      <c r="M10239" s="26">
        <v>761330749852</v>
      </c>
      <c r="N10239" s="26">
        <v>6110300000</v>
      </c>
    </row>
    <row r="10240" spans="1:14">
      <c r="A10240" s="26" t="s">
        <v>7356</v>
      </c>
      <c r="B10240" s="26" t="s">
        <v>7357</v>
      </c>
      <c r="C10240" s="26">
        <v>40992732</v>
      </c>
      <c r="D10240" s="26" t="s">
        <v>24</v>
      </c>
      <c r="E10240" s="26" t="s">
        <v>42121</v>
      </c>
      <c r="F10240" s="26" t="s">
        <v>42122</v>
      </c>
      <c r="G10240" s="26" t="s">
        <v>9586</v>
      </c>
      <c r="H10240" s="26" t="s">
        <v>1025</v>
      </c>
      <c r="I10240" s="26" t="s">
        <v>10527</v>
      </c>
      <c r="J10240" s="26" t="s">
        <v>1042</v>
      </c>
      <c r="K10240" s="26" t="s">
        <v>9597</v>
      </c>
      <c r="L10240" s="26" t="s">
        <v>42123</v>
      </c>
      <c r="M10240" s="26">
        <v>380545395076</v>
      </c>
      <c r="N10240" s="26">
        <v>5922610100</v>
      </c>
    </row>
    <row r="10241" spans="1:14">
      <c r="A10241" s="26" t="s">
        <v>5890</v>
      </c>
      <c r="B10241" s="26" t="s">
        <v>5891</v>
      </c>
      <c r="C10241" s="26">
        <v>38094142</v>
      </c>
      <c r="D10241" s="26" t="s">
        <v>24</v>
      </c>
      <c r="E10241" s="26" t="s">
        <v>42124</v>
      </c>
      <c r="F10241" s="26" t="s">
        <v>42125</v>
      </c>
      <c r="G10241" s="26" t="s">
        <v>9586</v>
      </c>
      <c r="H10241" s="26" t="s">
        <v>835</v>
      </c>
      <c r="I10241" s="26" t="s">
        <v>10538</v>
      </c>
      <c r="J10241" s="26" t="s">
        <v>28300</v>
      </c>
      <c r="K10241" s="26" t="s">
        <v>9582</v>
      </c>
      <c r="L10241" s="26" t="s">
        <v>42126</v>
      </c>
      <c r="M10241" s="26">
        <v>380966815511</v>
      </c>
      <c r="N10241" s="26">
        <v>121185805</v>
      </c>
    </row>
    <row r="10242" spans="1:14">
      <c r="A10242" s="26" t="s">
        <v>6992</v>
      </c>
      <c r="B10242" s="26" t="s">
        <v>6990</v>
      </c>
      <c r="C10242" s="26">
        <v>3069535</v>
      </c>
      <c r="D10242" s="26" t="s">
        <v>780</v>
      </c>
      <c r="E10242" s="26" t="s">
        <v>42127</v>
      </c>
      <c r="F10242" s="26" t="s">
        <v>10614</v>
      </c>
      <c r="G10242" s="26" t="s">
        <v>9601</v>
      </c>
      <c r="H10242" s="26" t="s">
        <v>987</v>
      </c>
      <c r="J10242" s="26" t="s">
        <v>6991</v>
      </c>
      <c r="K10242" s="26" t="s">
        <v>9582</v>
      </c>
      <c r="L10242" s="26" t="s">
        <v>42128</v>
      </c>
      <c r="M10242" s="26">
        <v>380673640686</v>
      </c>
      <c r="N10242" s="26">
        <v>5623481601</v>
      </c>
    </row>
    <row r="10243" spans="1:14">
      <c r="A10243" s="26" t="s">
        <v>8502</v>
      </c>
      <c r="B10243" s="26" t="s">
        <v>8503</v>
      </c>
      <c r="C10243" s="26">
        <v>38869718</v>
      </c>
      <c r="D10243" s="26" t="s">
        <v>24</v>
      </c>
      <c r="E10243" s="26" t="s">
        <v>42129</v>
      </c>
      <c r="F10243" s="26" t="s">
        <v>30088</v>
      </c>
      <c r="G10243" s="26" t="s">
        <v>9586</v>
      </c>
      <c r="H10243" s="26" t="s">
        <v>1269</v>
      </c>
      <c r="J10243" s="26" t="s">
        <v>1282</v>
      </c>
      <c r="K10243" s="26" t="s">
        <v>9597</v>
      </c>
      <c r="L10243" s="26" t="s">
        <v>14079</v>
      </c>
      <c r="M10243" s="26">
        <v>761512559492</v>
      </c>
      <c r="N10243" s="26">
        <v>6510700000</v>
      </c>
    </row>
    <row r="10244" spans="1:14">
      <c r="A10244" s="26" t="s">
        <v>2995</v>
      </c>
      <c r="B10244" s="26" t="s">
        <v>2996</v>
      </c>
      <c r="C10244" s="26">
        <v>1991139</v>
      </c>
      <c r="D10244" s="26" t="s">
        <v>780</v>
      </c>
      <c r="E10244" s="26" t="s">
        <v>42130</v>
      </c>
      <c r="F10244" s="26" t="s">
        <v>42131</v>
      </c>
      <c r="G10244" s="26" t="s">
        <v>9601</v>
      </c>
      <c r="H10244" s="26" t="s">
        <v>258</v>
      </c>
      <c r="J10244" s="26" t="s">
        <v>17819</v>
      </c>
      <c r="K10244" s="26" t="s">
        <v>9597</v>
      </c>
      <c r="L10244" s="26" t="s">
        <v>42132</v>
      </c>
      <c r="M10244" s="26">
        <v>380504717558</v>
      </c>
      <c r="N10244" s="26">
        <v>1414170500</v>
      </c>
    </row>
    <row r="10245" spans="1:14">
      <c r="A10245" s="26" t="s">
        <v>6109</v>
      </c>
      <c r="B10245" s="26" t="s">
        <v>6110</v>
      </c>
      <c r="C10245" s="26">
        <v>1998638</v>
      </c>
      <c r="D10245" s="26" t="s">
        <v>780</v>
      </c>
      <c r="E10245" s="26" t="s">
        <v>42133</v>
      </c>
      <c r="F10245" s="26" t="s">
        <v>10114</v>
      </c>
      <c r="G10245" s="26" t="s">
        <v>9601</v>
      </c>
      <c r="H10245" s="26" t="s">
        <v>885</v>
      </c>
      <c r="J10245" s="26" t="s">
        <v>886</v>
      </c>
      <c r="K10245" s="26" t="s">
        <v>9597</v>
      </c>
      <c r="L10245" s="26" t="s">
        <v>42134</v>
      </c>
      <c r="M10245" s="26">
        <v>380484534599</v>
      </c>
      <c r="N10245" s="26">
        <v>5120410100</v>
      </c>
    </row>
    <row r="10246" spans="1:14">
      <c r="A10246" s="26" t="s">
        <v>5145</v>
      </c>
      <c r="B10246" s="26" t="s">
        <v>5146</v>
      </c>
      <c r="C10246" s="26">
        <v>1984263</v>
      </c>
      <c r="D10246" s="26" t="s">
        <v>780</v>
      </c>
      <c r="E10246" s="26" t="s">
        <v>42135</v>
      </c>
      <c r="F10246" s="26" t="s">
        <v>9787</v>
      </c>
      <c r="G10246" s="26" t="s">
        <v>9601</v>
      </c>
      <c r="H10246" s="26" t="s">
        <v>735</v>
      </c>
      <c r="J10246" s="26" t="s">
        <v>740</v>
      </c>
      <c r="K10246" s="26" t="s">
        <v>9597</v>
      </c>
      <c r="L10246" s="26" t="s">
        <v>42136</v>
      </c>
      <c r="M10246" s="26">
        <v>760955227043</v>
      </c>
      <c r="N10246" s="26">
        <v>1221881203</v>
      </c>
    </row>
    <row r="10247" spans="1:14">
      <c r="A10247" s="26" t="s">
        <v>6403</v>
      </c>
      <c r="B10247" s="26" t="s">
        <v>6404</v>
      </c>
      <c r="C10247" s="26" t="s">
        <v>1604</v>
      </c>
      <c r="D10247" s="26" t="s">
        <v>24</v>
      </c>
      <c r="E10247" s="26" t="s">
        <v>42137</v>
      </c>
      <c r="F10247" s="26" t="s">
        <v>11415</v>
      </c>
      <c r="G10247" s="26" t="s">
        <v>9591</v>
      </c>
      <c r="H10247" s="26" t="s">
        <v>885</v>
      </c>
      <c r="J10247" s="26" t="s">
        <v>910</v>
      </c>
      <c r="K10247" s="26" t="s">
        <v>9597</v>
      </c>
      <c r="L10247" s="26" t="s">
        <v>11416</v>
      </c>
      <c r="M10247" s="26">
        <v>380637273372</v>
      </c>
      <c r="N10247" s="26">
        <v>5110100000</v>
      </c>
    </row>
    <row r="10248" spans="1:14">
      <c r="A10248" s="26" t="s">
        <v>5588</v>
      </c>
      <c r="B10248" s="26" t="s">
        <v>5589</v>
      </c>
      <c r="C10248" s="26">
        <v>4593340</v>
      </c>
      <c r="D10248" s="26" t="s">
        <v>780</v>
      </c>
      <c r="E10248" s="26" t="s">
        <v>42138</v>
      </c>
      <c r="F10248" s="26" t="s">
        <v>42139</v>
      </c>
      <c r="G10248" s="26" t="s">
        <v>9601</v>
      </c>
      <c r="H10248" s="26" t="s">
        <v>799</v>
      </c>
      <c r="J10248" s="26" t="s">
        <v>800</v>
      </c>
      <c r="K10248" s="26" t="s">
        <v>9597</v>
      </c>
      <c r="L10248" s="26" t="s">
        <v>42140</v>
      </c>
      <c r="M10248" s="26">
        <v>380442496852</v>
      </c>
      <c r="N10248" s="26">
        <v>4822784009</v>
      </c>
    </row>
    <row r="10249" spans="1:14">
      <c r="A10249" s="26" t="s">
        <v>9067</v>
      </c>
      <c r="B10249" s="26" t="s">
        <v>9068</v>
      </c>
      <c r="C10249" s="26">
        <v>36752522</v>
      </c>
      <c r="D10249" s="26" t="s">
        <v>24</v>
      </c>
      <c r="E10249" s="26" t="s">
        <v>42141</v>
      </c>
      <c r="F10249" s="26" t="s">
        <v>42142</v>
      </c>
      <c r="G10249" s="26" t="s">
        <v>9586</v>
      </c>
      <c r="H10249" s="26" t="s">
        <v>1490</v>
      </c>
      <c r="I10249" s="26" t="s">
        <v>12333</v>
      </c>
      <c r="J10249" s="26" t="s">
        <v>42143</v>
      </c>
      <c r="K10249" s="26" t="s">
        <v>9582</v>
      </c>
      <c r="L10249" s="26" t="s">
        <v>42144</v>
      </c>
      <c r="M10249" s="26">
        <v>380500847161</v>
      </c>
      <c r="N10249" s="26">
        <v>3220410501</v>
      </c>
    </row>
    <row r="10250" spans="1:14">
      <c r="A10250" s="26" t="s">
        <v>4055</v>
      </c>
      <c r="B10250" s="26" t="s">
        <v>4056</v>
      </c>
      <c r="C10250" s="26">
        <v>41974468</v>
      </c>
      <c r="D10250" s="26" t="s">
        <v>24</v>
      </c>
      <c r="E10250" s="26" t="s">
        <v>42145</v>
      </c>
      <c r="F10250" s="26" t="s">
        <v>42146</v>
      </c>
      <c r="G10250" s="26" t="s">
        <v>9586</v>
      </c>
      <c r="H10250" s="26" t="s">
        <v>506</v>
      </c>
      <c r="J10250" s="26" t="s">
        <v>526</v>
      </c>
      <c r="K10250" s="26" t="s">
        <v>9597</v>
      </c>
      <c r="L10250" s="26" t="s">
        <v>42147</v>
      </c>
      <c r="M10250" s="26">
        <v>380964803174</v>
      </c>
      <c r="N10250" s="26">
        <v>2610100000</v>
      </c>
    </row>
    <row r="10251" spans="1:14">
      <c r="A10251" s="26" t="s">
        <v>2766</v>
      </c>
      <c r="B10251" s="26" t="s">
        <v>2767</v>
      </c>
      <c r="C10251" s="26">
        <v>36729598</v>
      </c>
      <c r="D10251" s="26" t="s">
        <v>24</v>
      </c>
      <c r="E10251" s="26" t="s">
        <v>42148</v>
      </c>
      <c r="F10251" s="26" t="s">
        <v>42149</v>
      </c>
      <c r="G10251" s="26" t="s">
        <v>9579</v>
      </c>
      <c r="H10251" s="26" t="s">
        <v>133</v>
      </c>
      <c r="I10251" s="26" t="s">
        <v>9717</v>
      </c>
      <c r="J10251" s="26" t="s">
        <v>3317</v>
      </c>
      <c r="K10251" s="26" t="s">
        <v>9582</v>
      </c>
      <c r="L10251" s="26" t="s">
        <v>42150</v>
      </c>
      <c r="M10251" s="26">
        <v>380977932101</v>
      </c>
      <c r="N10251" s="26">
        <v>123183005</v>
      </c>
    </row>
    <row r="10252" spans="1:14">
      <c r="A10252" s="26" t="s">
        <v>7530</v>
      </c>
      <c r="B10252" s="26" t="s">
        <v>7531</v>
      </c>
      <c r="C10252" s="26">
        <v>38637368</v>
      </c>
      <c r="D10252" s="26" t="s">
        <v>24</v>
      </c>
      <c r="E10252" s="26" t="s">
        <v>42151</v>
      </c>
      <c r="F10252" s="26" t="s">
        <v>42152</v>
      </c>
      <c r="G10252" s="26" t="s">
        <v>9591</v>
      </c>
      <c r="H10252" s="26" t="s">
        <v>1025</v>
      </c>
      <c r="J10252" s="26" t="s">
        <v>1053</v>
      </c>
      <c r="K10252" s="26" t="s">
        <v>9597</v>
      </c>
      <c r="L10252" s="26" t="s">
        <v>42153</v>
      </c>
      <c r="M10252" s="26">
        <v>761089284036</v>
      </c>
      <c r="N10252" s="26">
        <v>5910200000</v>
      </c>
    </row>
    <row r="10253" spans="1:14">
      <c r="A10253" s="26" t="s">
        <v>6206</v>
      </c>
      <c r="B10253" s="26" t="s">
        <v>6207</v>
      </c>
      <c r="C10253" s="26">
        <v>38087224</v>
      </c>
      <c r="D10253" s="26" t="s">
        <v>24</v>
      </c>
      <c r="E10253" s="26" t="s">
        <v>42154</v>
      </c>
      <c r="F10253" s="26" t="s">
        <v>42155</v>
      </c>
      <c r="G10253" s="26" t="s">
        <v>9591</v>
      </c>
      <c r="H10253" s="26" t="s">
        <v>885</v>
      </c>
      <c r="I10253" s="26" t="s">
        <v>11190</v>
      </c>
      <c r="J10253" s="26" t="s">
        <v>11439</v>
      </c>
      <c r="K10253" s="26" t="s">
        <v>9582</v>
      </c>
      <c r="L10253" s="26" t="s">
        <v>42156</v>
      </c>
      <c r="M10253" s="26">
        <v>380973588552</v>
      </c>
      <c r="N10253" s="26">
        <v>121181502</v>
      </c>
    </row>
    <row r="10254" spans="1:14">
      <c r="A10254" s="26" t="s">
        <v>4216</v>
      </c>
      <c r="B10254" s="26" t="s">
        <v>4217</v>
      </c>
      <c r="C10254" s="26">
        <v>41838805</v>
      </c>
      <c r="D10254" s="26" t="s">
        <v>24</v>
      </c>
      <c r="E10254" s="26" t="s">
        <v>42157</v>
      </c>
      <c r="F10254" s="26" t="s">
        <v>42158</v>
      </c>
      <c r="G10254" s="26" t="s">
        <v>9579</v>
      </c>
      <c r="H10254" s="26" t="s">
        <v>506</v>
      </c>
      <c r="I10254" s="26" t="s">
        <v>9709</v>
      </c>
      <c r="J10254" s="26" t="s">
        <v>42159</v>
      </c>
      <c r="K10254" s="26" t="s">
        <v>9582</v>
      </c>
      <c r="L10254" s="26" t="s">
        <v>42160</v>
      </c>
      <c r="M10254" s="26">
        <v>380343568420</v>
      </c>
      <c r="N10254" s="26">
        <v>2624481901</v>
      </c>
    </row>
    <row r="10255" spans="1:14">
      <c r="A10255" s="26" t="s">
        <v>6158</v>
      </c>
      <c r="B10255" s="26" t="s">
        <v>6159</v>
      </c>
      <c r="C10255" s="26" t="s">
        <v>1604</v>
      </c>
      <c r="D10255" s="26" t="s">
        <v>24</v>
      </c>
      <c r="E10255" s="26" t="s">
        <v>42161</v>
      </c>
      <c r="F10255" s="26" t="s">
        <v>10050</v>
      </c>
      <c r="G10255" s="26" t="s">
        <v>9591</v>
      </c>
      <c r="H10255" s="26" t="s">
        <v>885</v>
      </c>
      <c r="I10255" s="26" t="s">
        <v>11807</v>
      </c>
      <c r="J10255" s="26" t="s">
        <v>6160</v>
      </c>
      <c r="K10255" s="26" t="s">
        <v>9582</v>
      </c>
      <c r="L10255" s="26" t="s">
        <v>42162</v>
      </c>
      <c r="M10255" s="26">
        <v>380677015198</v>
      </c>
      <c r="N10255" s="26">
        <v>5121081401</v>
      </c>
    </row>
    <row r="10256" spans="1:14">
      <c r="A10256" s="26" t="s">
        <v>6653</v>
      </c>
      <c r="B10256" s="26" t="s">
        <v>6654</v>
      </c>
      <c r="C10256" s="26">
        <v>38498521</v>
      </c>
      <c r="D10256" s="26" t="s">
        <v>24</v>
      </c>
      <c r="E10256" s="26" t="s">
        <v>42163</v>
      </c>
      <c r="F10256" s="26" t="s">
        <v>42164</v>
      </c>
      <c r="G10256" s="26" t="s">
        <v>9586</v>
      </c>
      <c r="H10256" s="26" t="s">
        <v>949</v>
      </c>
      <c r="I10256" s="26" t="s">
        <v>20090</v>
      </c>
      <c r="J10256" s="26" t="s">
        <v>42165</v>
      </c>
      <c r="K10256" s="26" t="s">
        <v>9582</v>
      </c>
      <c r="L10256" s="26" t="s">
        <v>42166</v>
      </c>
      <c r="M10256" s="26">
        <v>380534298238</v>
      </c>
      <c r="N10256" s="26">
        <v>5322080401</v>
      </c>
    </row>
    <row r="10257" spans="1:14">
      <c r="A10257" s="26" t="s">
        <v>3772</v>
      </c>
      <c r="B10257" s="26" t="s">
        <v>3773</v>
      </c>
      <c r="C10257" s="26">
        <v>5499056</v>
      </c>
      <c r="D10257" s="26" t="s">
        <v>780</v>
      </c>
      <c r="E10257" s="26" t="s">
        <v>42167</v>
      </c>
      <c r="F10257" s="26" t="s">
        <v>42168</v>
      </c>
      <c r="G10257" s="26" t="s">
        <v>9601</v>
      </c>
      <c r="H10257" s="26" t="s">
        <v>468</v>
      </c>
      <c r="J10257" s="26" t="s">
        <v>481</v>
      </c>
      <c r="K10257" s="26" t="s">
        <v>9597</v>
      </c>
      <c r="L10257" s="26" t="s">
        <v>42169</v>
      </c>
      <c r="M10257" s="26">
        <v>380617075884</v>
      </c>
      <c r="N10257" s="26">
        <v>1222380503</v>
      </c>
    </row>
    <row r="10258" spans="1:14">
      <c r="A10258" s="26" t="s">
        <v>7165</v>
      </c>
      <c r="B10258" s="26" t="s">
        <v>7166</v>
      </c>
      <c r="C10258" s="26">
        <v>38374357</v>
      </c>
      <c r="D10258" s="26" t="s">
        <v>24</v>
      </c>
      <c r="E10258" s="26" t="s">
        <v>42170</v>
      </c>
      <c r="F10258" s="26" t="s">
        <v>42171</v>
      </c>
      <c r="G10258" s="26" t="s">
        <v>9586</v>
      </c>
      <c r="H10258" s="26" t="s">
        <v>987</v>
      </c>
      <c r="I10258" s="26" t="s">
        <v>10385</v>
      </c>
      <c r="J10258" s="26" t="s">
        <v>7316</v>
      </c>
      <c r="K10258" s="26" t="s">
        <v>9582</v>
      </c>
      <c r="L10258" s="26" t="s">
        <v>10386</v>
      </c>
      <c r="M10258" s="26">
        <v>380666694828</v>
      </c>
      <c r="N10258" s="26">
        <v>522885902</v>
      </c>
    </row>
    <row r="10259" spans="1:14">
      <c r="A10259" s="26" t="s">
        <v>2435</v>
      </c>
      <c r="B10259" s="26" t="s">
        <v>2436</v>
      </c>
      <c r="C10259" s="26">
        <v>1985860</v>
      </c>
      <c r="D10259" s="26" t="s">
        <v>780</v>
      </c>
      <c r="E10259" s="26" t="s">
        <v>42172</v>
      </c>
      <c r="F10259" s="26" t="s">
        <v>14588</v>
      </c>
      <c r="G10259" s="26" t="s">
        <v>9601</v>
      </c>
      <c r="H10259" s="26" t="s">
        <v>133</v>
      </c>
      <c r="J10259" s="26" t="s">
        <v>2401</v>
      </c>
      <c r="K10259" s="26" t="s">
        <v>9597</v>
      </c>
      <c r="L10259" s="26" t="s">
        <v>10500</v>
      </c>
      <c r="M10259" s="26">
        <v>380987034942</v>
      </c>
      <c r="N10259" s="26">
        <v>122787502</v>
      </c>
    </row>
    <row r="10260" spans="1:14">
      <c r="A10260" s="26" t="s">
        <v>4981</v>
      </c>
      <c r="B10260" s="26" t="s">
        <v>4982</v>
      </c>
      <c r="C10260" s="26">
        <v>40626575</v>
      </c>
      <c r="D10260" s="26" t="s">
        <v>24</v>
      </c>
      <c r="E10260" s="26" t="s">
        <v>42173</v>
      </c>
      <c r="F10260" s="26" t="s">
        <v>42174</v>
      </c>
      <c r="G10260" s="26" t="s">
        <v>9586</v>
      </c>
      <c r="H10260" s="26" t="s">
        <v>735</v>
      </c>
      <c r="I10260" s="26" t="s">
        <v>13448</v>
      </c>
      <c r="J10260" s="26" t="s">
        <v>15801</v>
      </c>
      <c r="K10260" s="26" t="s">
        <v>9597</v>
      </c>
      <c r="L10260" s="26" t="s">
        <v>42175</v>
      </c>
      <c r="M10260" s="26">
        <v>380972270460</v>
      </c>
      <c r="N10260" s="26">
        <v>4620910400</v>
      </c>
    </row>
    <row r="10261" spans="1:14">
      <c r="A10261" s="26" t="s">
        <v>3805</v>
      </c>
      <c r="B10261" s="26" t="s">
        <v>3806</v>
      </c>
      <c r="C10261" s="26">
        <v>41083586</v>
      </c>
      <c r="D10261" s="26" t="s">
        <v>24</v>
      </c>
      <c r="E10261" s="26" t="s">
        <v>42176</v>
      </c>
      <c r="F10261" s="26" t="s">
        <v>42177</v>
      </c>
      <c r="G10261" s="26" t="s">
        <v>9586</v>
      </c>
      <c r="H10261" s="26" t="s">
        <v>468</v>
      </c>
      <c r="I10261" s="26" t="s">
        <v>9977</v>
      </c>
      <c r="J10261" s="26" t="s">
        <v>7026</v>
      </c>
      <c r="K10261" s="26" t="s">
        <v>9906</v>
      </c>
      <c r="L10261" s="26" t="s">
        <v>42178</v>
      </c>
      <c r="M10261" s="26">
        <v>380963600384</v>
      </c>
      <c r="N10261" s="26">
        <v>121181301</v>
      </c>
    </row>
    <row r="10262" spans="1:14">
      <c r="A10262" s="26" t="s">
        <v>2564</v>
      </c>
      <c r="B10262" s="26" t="s">
        <v>2565</v>
      </c>
      <c r="C10262" s="26">
        <v>37516942</v>
      </c>
      <c r="D10262" s="26" t="s">
        <v>24</v>
      </c>
      <c r="E10262" s="26" t="s">
        <v>42179</v>
      </c>
      <c r="F10262" s="26" t="s">
        <v>42180</v>
      </c>
      <c r="G10262" s="26" t="s">
        <v>9586</v>
      </c>
      <c r="H10262" s="26" t="s">
        <v>133</v>
      </c>
      <c r="I10262" s="26" t="s">
        <v>11288</v>
      </c>
      <c r="J10262" s="26" t="s">
        <v>3651</v>
      </c>
      <c r="K10262" s="26" t="s">
        <v>9582</v>
      </c>
      <c r="L10262" s="26" t="s">
        <v>42181</v>
      </c>
      <c r="M10262" s="26">
        <v>761634766733</v>
      </c>
      <c r="N10262" s="26">
        <v>1222082001</v>
      </c>
    </row>
    <row r="10263" spans="1:14">
      <c r="A10263" s="26" t="s">
        <v>7546</v>
      </c>
      <c r="B10263" s="26" t="s">
        <v>7547</v>
      </c>
      <c r="C10263" s="26">
        <v>1981514</v>
      </c>
      <c r="D10263" s="26" t="s">
        <v>780</v>
      </c>
      <c r="E10263" s="26" t="s">
        <v>42182</v>
      </c>
      <c r="F10263" s="26" t="s">
        <v>14847</v>
      </c>
      <c r="G10263" s="26" t="s">
        <v>9601</v>
      </c>
      <c r="H10263" s="26" t="s">
        <v>1025</v>
      </c>
      <c r="J10263" s="26" t="s">
        <v>1081</v>
      </c>
      <c r="K10263" s="26" t="s">
        <v>9597</v>
      </c>
      <c r="L10263" s="26" t="s">
        <v>42183</v>
      </c>
      <c r="M10263" s="26">
        <v>380544972267</v>
      </c>
      <c r="N10263" s="26">
        <v>5911000000</v>
      </c>
    </row>
    <row r="10264" spans="1:14">
      <c r="A10264" s="26" t="s">
        <v>6247</v>
      </c>
      <c r="B10264" s="26" t="s">
        <v>6248</v>
      </c>
      <c r="C10264" s="26">
        <v>5446462</v>
      </c>
      <c r="D10264" s="26" t="s">
        <v>780</v>
      </c>
      <c r="E10264" s="26" t="s">
        <v>42184</v>
      </c>
      <c r="F10264" s="26" t="s">
        <v>9787</v>
      </c>
      <c r="G10264" s="26" t="s">
        <v>9601</v>
      </c>
      <c r="H10264" s="26" t="s">
        <v>885</v>
      </c>
      <c r="J10264" s="26" t="s">
        <v>910</v>
      </c>
      <c r="K10264" s="26" t="s">
        <v>9597</v>
      </c>
      <c r="L10264" s="26" t="s">
        <v>42185</v>
      </c>
      <c r="M10264" s="26">
        <v>380487668601</v>
      </c>
      <c r="N10264" s="26">
        <v>5110100000</v>
      </c>
    </row>
    <row r="10265" spans="1:14">
      <c r="A10265" s="26" t="s">
        <v>5759</v>
      </c>
      <c r="B10265" s="26" t="s">
        <v>5760</v>
      </c>
      <c r="C10265" s="26">
        <v>38960518</v>
      </c>
      <c r="D10265" s="26" t="s">
        <v>24</v>
      </c>
      <c r="E10265" s="26" t="s">
        <v>42186</v>
      </c>
      <c r="F10265" s="26" t="s">
        <v>42187</v>
      </c>
      <c r="G10265" s="26" t="s">
        <v>9586</v>
      </c>
      <c r="H10265" s="26" t="s">
        <v>799</v>
      </c>
      <c r="J10265" s="26" t="s">
        <v>800</v>
      </c>
      <c r="K10265" s="26" t="s">
        <v>9597</v>
      </c>
      <c r="L10265" s="26" t="s">
        <v>26215</v>
      </c>
      <c r="M10265" s="26">
        <v>380444264056</v>
      </c>
      <c r="N10265" s="26">
        <v>4822784009</v>
      </c>
    </row>
    <row r="10266" spans="1:14">
      <c r="A10266" s="26" t="s">
        <v>7263</v>
      </c>
      <c r="B10266" s="26" t="s">
        <v>7264</v>
      </c>
      <c r="C10266" s="26">
        <v>40269249</v>
      </c>
      <c r="D10266" s="26" t="s">
        <v>24</v>
      </c>
      <c r="E10266" s="26" t="s">
        <v>42188</v>
      </c>
      <c r="F10266" s="26" t="s">
        <v>42189</v>
      </c>
      <c r="G10266" s="26" t="s">
        <v>9586</v>
      </c>
      <c r="H10266" s="26" t="s">
        <v>1025</v>
      </c>
      <c r="I10266" s="26" t="s">
        <v>12916</v>
      </c>
      <c r="J10266" s="26" t="s">
        <v>1265</v>
      </c>
      <c r="K10266" s="26" t="s">
        <v>9582</v>
      </c>
      <c r="L10266" s="26" t="s">
        <v>42190</v>
      </c>
      <c r="M10266" s="26">
        <v>380502151158</v>
      </c>
      <c r="N10266" s="26">
        <v>120483604</v>
      </c>
    </row>
    <row r="10267" spans="1:14">
      <c r="A10267" s="26" t="s">
        <v>8607</v>
      </c>
      <c r="B10267" s="26" t="s">
        <v>8608</v>
      </c>
      <c r="C10267" s="26">
        <v>38297440</v>
      </c>
      <c r="D10267" s="26" t="s">
        <v>24</v>
      </c>
      <c r="E10267" s="26" t="s">
        <v>42191</v>
      </c>
      <c r="F10267" s="26" t="s">
        <v>42192</v>
      </c>
      <c r="G10267" s="26" t="s">
        <v>9586</v>
      </c>
      <c r="H10267" s="26" t="s">
        <v>1308</v>
      </c>
      <c r="I10267" s="26" t="s">
        <v>12798</v>
      </c>
      <c r="J10267" s="26" t="s">
        <v>99</v>
      </c>
      <c r="K10267" s="26" t="s">
        <v>9606</v>
      </c>
      <c r="L10267" s="26" t="s">
        <v>42193</v>
      </c>
      <c r="M10267" s="26">
        <v>380966355082</v>
      </c>
      <c r="N10267" s="26">
        <v>525610100</v>
      </c>
    </row>
    <row r="10268" spans="1:14">
      <c r="A10268" s="26" t="s">
        <v>8658</v>
      </c>
      <c r="B10268" s="26" t="s">
        <v>8659</v>
      </c>
      <c r="C10268" s="26">
        <v>38072569</v>
      </c>
      <c r="D10268" s="26" t="s">
        <v>24</v>
      </c>
      <c r="E10268" s="26" t="s">
        <v>42194</v>
      </c>
      <c r="F10268" s="26" t="s">
        <v>42195</v>
      </c>
      <c r="G10268" s="26" t="s">
        <v>9586</v>
      </c>
      <c r="H10268" s="26" t="s">
        <v>1308</v>
      </c>
      <c r="I10268" s="26" t="s">
        <v>11591</v>
      </c>
      <c r="J10268" s="26" t="s">
        <v>42196</v>
      </c>
      <c r="K10268" s="26" t="s">
        <v>9582</v>
      </c>
      <c r="L10268" s="26" t="s">
        <v>42197</v>
      </c>
      <c r="M10268" s="26">
        <v>380385230573</v>
      </c>
      <c r="N10268" s="26">
        <v>3221484002</v>
      </c>
    </row>
    <row r="10269" spans="1:14">
      <c r="A10269" s="26" t="s">
        <v>6890</v>
      </c>
      <c r="B10269" s="26" t="s">
        <v>6891</v>
      </c>
      <c r="C10269" s="26">
        <v>38459325</v>
      </c>
      <c r="D10269" s="26" t="s">
        <v>24</v>
      </c>
      <c r="E10269" s="26" t="s">
        <v>42198</v>
      </c>
      <c r="F10269" s="26" t="s">
        <v>42199</v>
      </c>
      <c r="G10269" s="26" t="s">
        <v>9579</v>
      </c>
      <c r="H10269" s="26" t="s">
        <v>949</v>
      </c>
      <c r="I10269" s="26" t="s">
        <v>9669</v>
      </c>
      <c r="J10269" s="26" t="s">
        <v>42200</v>
      </c>
      <c r="K10269" s="26" t="s">
        <v>9582</v>
      </c>
      <c r="L10269" s="26" t="s">
        <v>42201</v>
      </c>
      <c r="M10269" s="26">
        <v>380500772517</v>
      </c>
      <c r="N10269" s="26">
        <v>5324885403</v>
      </c>
    </row>
    <row r="10270" spans="1:14">
      <c r="A10270" s="26" t="s">
        <v>6006</v>
      </c>
      <c r="B10270" s="26" t="s">
        <v>6007</v>
      </c>
      <c r="C10270" s="26">
        <v>5483150</v>
      </c>
      <c r="D10270" s="26" t="s">
        <v>24</v>
      </c>
      <c r="E10270" s="26" t="s">
        <v>42202</v>
      </c>
      <c r="F10270" s="26" t="s">
        <v>42203</v>
      </c>
      <c r="G10270" s="26" t="s">
        <v>9586</v>
      </c>
      <c r="H10270" s="26" t="s">
        <v>835</v>
      </c>
      <c r="J10270" s="26" t="s">
        <v>848</v>
      </c>
      <c r="K10270" s="26" t="s">
        <v>9597</v>
      </c>
      <c r="L10270" s="26" t="s">
        <v>42204</v>
      </c>
      <c r="M10270" s="26">
        <v>380679876812</v>
      </c>
      <c r="N10270" s="26">
        <v>4623010100</v>
      </c>
    </row>
    <row r="10271" spans="1:14">
      <c r="A10271" s="26" t="s">
        <v>4769</v>
      </c>
      <c r="B10271" s="26" t="s">
        <v>4770</v>
      </c>
      <c r="C10271" s="26">
        <v>42126735</v>
      </c>
      <c r="D10271" s="26" t="s">
        <v>24</v>
      </c>
      <c r="E10271" s="26" t="s">
        <v>42205</v>
      </c>
      <c r="F10271" s="26" t="s">
        <v>42206</v>
      </c>
      <c r="G10271" s="26" t="s">
        <v>9579</v>
      </c>
      <c r="H10271" s="26" t="s">
        <v>670</v>
      </c>
      <c r="I10271" s="26" t="s">
        <v>11751</v>
      </c>
      <c r="J10271" s="26" t="s">
        <v>37734</v>
      </c>
      <c r="K10271" s="26" t="s">
        <v>9582</v>
      </c>
      <c r="L10271" s="26" t="s">
        <v>42207</v>
      </c>
      <c r="M10271" s="26">
        <v>380523941217</v>
      </c>
      <c r="N10271" s="26">
        <v>120783401</v>
      </c>
    </row>
    <row r="10272" spans="1:14">
      <c r="A10272" s="26" t="s">
        <v>8658</v>
      </c>
      <c r="B10272" s="26" t="s">
        <v>8659</v>
      </c>
      <c r="C10272" s="26">
        <v>38072569</v>
      </c>
      <c r="D10272" s="26" t="s">
        <v>24</v>
      </c>
      <c r="E10272" s="26" t="s">
        <v>42208</v>
      </c>
      <c r="F10272" s="26" t="s">
        <v>42209</v>
      </c>
      <c r="G10272" s="26" t="s">
        <v>9579</v>
      </c>
      <c r="H10272" s="26" t="s">
        <v>1308</v>
      </c>
      <c r="I10272" s="26" t="s">
        <v>11591</v>
      </c>
      <c r="J10272" s="26" t="s">
        <v>42210</v>
      </c>
      <c r="K10272" s="26" t="s">
        <v>9582</v>
      </c>
      <c r="L10272" s="26" t="s">
        <v>42211</v>
      </c>
      <c r="M10272" s="26">
        <v>380385230152</v>
      </c>
      <c r="N10272" s="26">
        <v>6822180401</v>
      </c>
    </row>
    <row r="10273" spans="1:14">
      <c r="A10273" s="26" t="s">
        <v>1773</v>
      </c>
      <c r="B10273" s="26" t="s">
        <v>1774</v>
      </c>
      <c r="C10273" s="26">
        <v>37258835</v>
      </c>
      <c r="D10273" s="26" t="s">
        <v>24</v>
      </c>
      <c r="E10273" s="26" t="s">
        <v>42212</v>
      </c>
      <c r="F10273" s="26" t="s">
        <v>42213</v>
      </c>
      <c r="G10273" s="26" t="s">
        <v>9586</v>
      </c>
      <c r="H10273" s="26" t="s">
        <v>27</v>
      </c>
      <c r="I10273" s="26" t="s">
        <v>10108</v>
      </c>
      <c r="J10273" s="26" t="s">
        <v>42214</v>
      </c>
      <c r="K10273" s="26" t="s">
        <v>9582</v>
      </c>
      <c r="L10273" s="26" t="s">
        <v>42215</v>
      </c>
      <c r="M10273" s="26">
        <v>380988480875</v>
      </c>
      <c r="N10273" s="26">
        <v>521688803</v>
      </c>
    </row>
    <row r="10274" spans="1:14">
      <c r="A10274" s="26" t="s">
        <v>8008</v>
      </c>
      <c r="B10274" s="26" t="s">
        <v>8009</v>
      </c>
      <c r="C10274" s="26">
        <v>38892286</v>
      </c>
      <c r="D10274" s="26" t="s">
        <v>24</v>
      </c>
      <c r="E10274" s="26" t="s">
        <v>42216</v>
      </c>
      <c r="F10274" s="26" t="s">
        <v>42217</v>
      </c>
      <c r="G10274" s="26" t="s">
        <v>9579</v>
      </c>
      <c r="H10274" s="26" t="s">
        <v>1122</v>
      </c>
      <c r="I10274" s="26" t="s">
        <v>1230</v>
      </c>
      <c r="J10274" s="26" t="s">
        <v>11439</v>
      </c>
      <c r="K10274" s="26" t="s">
        <v>9582</v>
      </c>
      <c r="L10274" s="26" t="s">
        <v>42218</v>
      </c>
      <c r="M10274" s="26">
        <v>380574896242</v>
      </c>
      <c r="N10274" s="26">
        <v>121181502</v>
      </c>
    </row>
    <row r="10275" spans="1:14">
      <c r="A10275" s="26" t="s">
        <v>5164</v>
      </c>
      <c r="B10275" s="26" t="s">
        <v>5165</v>
      </c>
      <c r="C10275" s="26">
        <v>23957835</v>
      </c>
      <c r="D10275" s="26" t="s">
        <v>24</v>
      </c>
      <c r="E10275" s="26" t="s">
        <v>42219</v>
      </c>
      <c r="F10275" s="26" t="s">
        <v>42220</v>
      </c>
      <c r="G10275" s="26" t="s">
        <v>9591</v>
      </c>
      <c r="H10275" s="26" t="s">
        <v>735</v>
      </c>
      <c r="J10275" s="26" t="s">
        <v>740</v>
      </c>
      <c r="K10275" s="26" t="s">
        <v>9597</v>
      </c>
      <c r="L10275" s="26" t="s">
        <v>16215</v>
      </c>
      <c r="M10275" s="26">
        <v>380322368700</v>
      </c>
      <c r="N10275" s="26">
        <v>1221881203</v>
      </c>
    </row>
    <row r="10276" spans="1:14">
      <c r="A10276" s="26" t="s">
        <v>8624</v>
      </c>
      <c r="B10276" s="26" t="s">
        <v>8625</v>
      </c>
      <c r="C10276" s="26">
        <v>42130081</v>
      </c>
      <c r="D10276" s="26" t="s">
        <v>24</v>
      </c>
      <c r="E10276" s="26" t="s">
        <v>42221</v>
      </c>
      <c r="F10276" s="26" t="s">
        <v>42222</v>
      </c>
      <c r="G10276" s="26" t="s">
        <v>9586</v>
      </c>
      <c r="H10276" s="26" t="s">
        <v>1308</v>
      </c>
      <c r="J10276" s="26" t="s">
        <v>42223</v>
      </c>
      <c r="K10276" s="26" t="s">
        <v>9582</v>
      </c>
      <c r="L10276" s="26" t="s">
        <v>42224</v>
      </c>
      <c r="M10276" s="26">
        <v>380688391533</v>
      </c>
      <c r="N10276" s="26">
        <v>6820910137</v>
      </c>
    </row>
    <row r="10277" spans="1:14">
      <c r="A10277" s="26" t="s">
        <v>3145</v>
      </c>
      <c r="B10277" s="26" t="s">
        <v>3142</v>
      </c>
      <c r="C10277" s="26">
        <v>41931754</v>
      </c>
      <c r="D10277" s="26" t="s">
        <v>24</v>
      </c>
      <c r="E10277" s="26" t="s">
        <v>42225</v>
      </c>
      <c r="F10277" s="26" t="s">
        <v>15449</v>
      </c>
      <c r="G10277" s="26" t="s">
        <v>9586</v>
      </c>
      <c r="H10277" s="26" t="s">
        <v>375</v>
      </c>
      <c r="J10277" s="26" t="s">
        <v>380</v>
      </c>
      <c r="K10277" s="26" t="s">
        <v>9597</v>
      </c>
      <c r="L10277" s="26" t="s">
        <v>10232</v>
      </c>
      <c r="M10277" s="26">
        <v>380412432000</v>
      </c>
      <c r="N10277" s="26">
        <v>1810100000</v>
      </c>
    </row>
    <row r="10278" spans="1:14">
      <c r="A10278" s="26" t="s">
        <v>6593</v>
      </c>
      <c r="B10278" s="26" t="s">
        <v>6594</v>
      </c>
      <c r="C10278" s="26">
        <v>38412444</v>
      </c>
      <c r="D10278" s="26" t="s">
        <v>24</v>
      </c>
      <c r="E10278" s="26" t="s">
        <v>42226</v>
      </c>
      <c r="F10278" s="26" t="s">
        <v>42227</v>
      </c>
      <c r="G10278" s="26" t="s">
        <v>9586</v>
      </c>
      <c r="H10278" s="26" t="s">
        <v>949</v>
      </c>
      <c r="I10278" s="26" t="s">
        <v>10987</v>
      </c>
      <c r="J10278" s="26" t="s">
        <v>7873</v>
      </c>
      <c r="K10278" s="26" t="s">
        <v>9582</v>
      </c>
      <c r="L10278" s="26" t="s">
        <v>42228</v>
      </c>
      <c r="M10278" s="26">
        <v>380503235134</v>
      </c>
      <c r="N10278" s="26">
        <v>523180203</v>
      </c>
    </row>
    <row r="10279" spans="1:14">
      <c r="A10279" s="26" t="s">
        <v>3927</v>
      </c>
      <c r="B10279" s="26" t="s">
        <v>3928</v>
      </c>
      <c r="C10279" s="26">
        <v>38542239</v>
      </c>
      <c r="D10279" s="26" t="s">
        <v>24</v>
      </c>
      <c r="E10279" s="26" t="s">
        <v>42229</v>
      </c>
      <c r="F10279" s="26" t="s">
        <v>42230</v>
      </c>
      <c r="G10279" s="26" t="s">
        <v>9591</v>
      </c>
      <c r="H10279" s="26" t="s">
        <v>468</v>
      </c>
      <c r="I10279" s="26" t="s">
        <v>10158</v>
      </c>
      <c r="J10279" s="26" t="s">
        <v>42231</v>
      </c>
      <c r="K10279" s="26" t="s">
        <v>9582</v>
      </c>
      <c r="L10279" s="26" t="s">
        <v>42232</v>
      </c>
      <c r="M10279" s="26">
        <v>380974829862</v>
      </c>
      <c r="N10279" s="26">
        <v>2325555140</v>
      </c>
    </row>
    <row r="10280" spans="1:14">
      <c r="A10280" s="26" t="s">
        <v>4216</v>
      </c>
      <c r="B10280" s="26" t="s">
        <v>4217</v>
      </c>
      <c r="C10280" s="26">
        <v>41838805</v>
      </c>
      <c r="D10280" s="26" t="s">
        <v>24</v>
      </c>
      <c r="E10280" s="26" t="s">
        <v>42233</v>
      </c>
      <c r="F10280" s="26" t="s">
        <v>42234</v>
      </c>
      <c r="G10280" s="26" t="s">
        <v>9579</v>
      </c>
      <c r="H10280" s="26" t="s">
        <v>506</v>
      </c>
      <c r="I10280" s="26" t="s">
        <v>9709</v>
      </c>
      <c r="J10280" s="26" t="s">
        <v>28848</v>
      </c>
      <c r="K10280" s="26" t="s">
        <v>9582</v>
      </c>
      <c r="L10280" s="26" t="s">
        <v>42235</v>
      </c>
      <c r="M10280" s="26">
        <v>380343522290</v>
      </c>
      <c r="N10280" s="26">
        <v>522882501</v>
      </c>
    </row>
    <row r="10281" spans="1:14">
      <c r="A10281" s="26" t="s">
        <v>6776</v>
      </c>
      <c r="B10281" s="26" t="s">
        <v>6777</v>
      </c>
      <c r="C10281" s="26" t="s">
        <v>1604</v>
      </c>
      <c r="D10281" s="26" t="s">
        <v>24</v>
      </c>
      <c r="E10281" s="26" t="s">
        <v>42236</v>
      </c>
      <c r="F10281" s="26" t="s">
        <v>42237</v>
      </c>
      <c r="G10281" s="26" t="s">
        <v>9591</v>
      </c>
      <c r="H10281" s="26" t="s">
        <v>949</v>
      </c>
      <c r="I10281" s="26" t="s">
        <v>10890</v>
      </c>
      <c r="J10281" s="26" t="s">
        <v>6768</v>
      </c>
      <c r="K10281" s="26" t="s">
        <v>9597</v>
      </c>
      <c r="L10281" s="26" t="s">
        <v>17308</v>
      </c>
      <c r="M10281" s="26">
        <v>761989916424</v>
      </c>
      <c r="N10281" s="26">
        <v>4622780807</v>
      </c>
    </row>
    <row r="10282" spans="1:14">
      <c r="A10282" s="26" t="s">
        <v>5377</v>
      </c>
      <c r="B10282" s="26" t="s">
        <v>5378</v>
      </c>
      <c r="C10282" s="26">
        <v>20764716</v>
      </c>
      <c r="D10282" s="26" t="s">
        <v>24</v>
      </c>
      <c r="E10282" s="26" t="s">
        <v>42238</v>
      </c>
      <c r="F10282" s="26" t="s">
        <v>42239</v>
      </c>
      <c r="G10282" s="26" t="s">
        <v>9586</v>
      </c>
      <c r="H10282" s="26" t="s">
        <v>735</v>
      </c>
      <c r="I10282" s="26" t="s">
        <v>11411</v>
      </c>
      <c r="J10282" s="26" t="s">
        <v>5379</v>
      </c>
      <c r="K10282" s="26" t="s">
        <v>9606</v>
      </c>
      <c r="L10282" s="26" t="s">
        <v>42240</v>
      </c>
      <c r="M10282" s="26">
        <v>380676821592</v>
      </c>
      <c r="N10282" s="26">
        <v>4624555700</v>
      </c>
    </row>
    <row r="10283" spans="1:14">
      <c r="A10283" s="26" t="s">
        <v>7398</v>
      </c>
      <c r="B10283" s="26" t="s">
        <v>7399</v>
      </c>
      <c r="C10283" s="26">
        <v>40980271</v>
      </c>
      <c r="D10283" s="26" t="s">
        <v>24</v>
      </c>
      <c r="E10283" s="26" t="s">
        <v>42241</v>
      </c>
      <c r="F10283" s="26" t="s">
        <v>41105</v>
      </c>
      <c r="G10283" s="26" t="s">
        <v>9586</v>
      </c>
      <c r="H10283" s="26" t="s">
        <v>1025</v>
      </c>
      <c r="J10283" s="26" t="s">
        <v>1053</v>
      </c>
      <c r="K10283" s="26" t="s">
        <v>9597</v>
      </c>
      <c r="L10283" s="26" t="s">
        <v>42242</v>
      </c>
      <c r="M10283" s="26">
        <v>380544663003</v>
      </c>
      <c r="N10283" s="26">
        <v>5910200000</v>
      </c>
    </row>
    <row r="10284" spans="1:14">
      <c r="A10284" s="26" t="s">
        <v>7582</v>
      </c>
      <c r="B10284" s="26" t="s">
        <v>7583</v>
      </c>
      <c r="C10284" s="26">
        <v>42588170</v>
      </c>
      <c r="D10284" s="26" t="s">
        <v>780</v>
      </c>
      <c r="E10284" s="26" t="s">
        <v>42243</v>
      </c>
      <c r="F10284" s="26" t="s">
        <v>13076</v>
      </c>
      <c r="G10284" s="26" t="s">
        <v>9601</v>
      </c>
      <c r="H10284" s="26" t="s">
        <v>1088</v>
      </c>
      <c r="J10284" s="26" t="s">
        <v>1115</v>
      </c>
      <c r="K10284" s="26" t="s">
        <v>9597</v>
      </c>
      <c r="L10284" s="26" t="s">
        <v>42244</v>
      </c>
      <c r="M10284" s="26">
        <v>380976091914</v>
      </c>
      <c r="N10284" s="26">
        <v>6110100000</v>
      </c>
    </row>
    <row r="10285" spans="1:14">
      <c r="A10285" s="26" t="s">
        <v>8855</v>
      </c>
      <c r="B10285" s="26" t="s">
        <v>8856</v>
      </c>
      <c r="C10285" s="26">
        <v>39030603</v>
      </c>
      <c r="D10285" s="26" t="s">
        <v>24</v>
      </c>
      <c r="E10285" s="26" t="s">
        <v>42245</v>
      </c>
      <c r="F10285" s="26" t="s">
        <v>42246</v>
      </c>
      <c r="G10285" s="26" t="s">
        <v>9586</v>
      </c>
      <c r="H10285" s="26" t="s">
        <v>1401</v>
      </c>
      <c r="I10285" s="26" t="s">
        <v>9936</v>
      </c>
      <c r="J10285" s="26" t="s">
        <v>9937</v>
      </c>
      <c r="K10285" s="26" t="s">
        <v>9606</v>
      </c>
      <c r="L10285" s="26" t="s">
        <v>9938</v>
      </c>
      <c r="M10285" s="26">
        <v>380473899522</v>
      </c>
      <c r="N10285" s="26">
        <v>7120689501</v>
      </c>
    </row>
    <row r="10286" spans="1:14">
      <c r="A10286" s="26" t="s">
        <v>2868</v>
      </c>
      <c r="B10286" s="26" t="s">
        <v>2869</v>
      </c>
      <c r="C10286" s="26">
        <v>1989852</v>
      </c>
      <c r="D10286" s="26" t="s">
        <v>780</v>
      </c>
      <c r="E10286" s="26" t="s">
        <v>42247</v>
      </c>
      <c r="F10286" s="26" t="s">
        <v>42248</v>
      </c>
      <c r="G10286" s="26" t="s">
        <v>9601</v>
      </c>
      <c r="H10286" s="26" t="s">
        <v>258</v>
      </c>
      <c r="I10286" s="26" t="s">
        <v>13337</v>
      </c>
      <c r="J10286" s="26" t="s">
        <v>25154</v>
      </c>
      <c r="K10286" s="26" t="s">
        <v>9582</v>
      </c>
      <c r="L10286" s="26" t="s">
        <v>42249</v>
      </c>
      <c r="M10286" s="26">
        <v>380997618907</v>
      </c>
      <c r="N10286" s="26">
        <v>111790701</v>
      </c>
    </row>
    <row r="10287" spans="1:14">
      <c r="A10287" s="26" t="s">
        <v>6822</v>
      </c>
      <c r="B10287" s="26" t="s">
        <v>6823</v>
      </c>
      <c r="C10287" s="26">
        <v>38503012</v>
      </c>
      <c r="D10287" s="26" t="s">
        <v>1701</v>
      </c>
      <c r="E10287" s="26" t="s">
        <v>42250</v>
      </c>
      <c r="F10287" s="26" t="s">
        <v>42251</v>
      </c>
      <c r="G10287" s="26" t="s">
        <v>9601</v>
      </c>
      <c r="H10287" s="26" t="s">
        <v>949</v>
      </c>
      <c r="J10287" s="26" t="s">
        <v>954</v>
      </c>
      <c r="K10287" s="26" t="s">
        <v>9597</v>
      </c>
      <c r="L10287" s="26" t="s">
        <v>42252</v>
      </c>
      <c r="M10287" s="26">
        <v>380503097242</v>
      </c>
      <c r="N10287" s="26">
        <v>5310200000</v>
      </c>
    </row>
    <row r="10288" spans="1:14">
      <c r="A10288" s="26" t="s">
        <v>8924</v>
      </c>
      <c r="B10288" s="26" t="s">
        <v>8925</v>
      </c>
      <c r="C10288" s="26">
        <v>39011491</v>
      </c>
      <c r="D10288" s="26" t="s">
        <v>24</v>
      </c>
      <c r="E10288" s="26" t="s">
        <v>42253</v>
      </c>
      <c r="F10288" s="26" t="s">
        <v>42254</v>
      </c>
      <c r="G10288" s="26" t="s">
        <v>9579</v>
      </c>
      <c r="H10288" s="26" t="s">
        <v>1401</v>
      </c>
      <c r="I10288" s="26" t="s">
        <v>9726</v>
      </c>
      <c r="J10288" s="26" t="s">
        <v>42255</v>
      </c>
      <c r="K10288" s="26" t="s">
        <v>9582</v>
      </c>
      <c r="L10288" s="26" t="s">
        <v>42256</v>
      </c>
      <c r="M10288" s="26">
        <v>380473396425</v>
      </c>
      <c r="N10288" s="26">
        <v>7123782001</v>
      </c>
    </row>
    <row r="10289" spans="1:14">
      <c r="A10289" s="26" t="s">
        <v>5598</v>
      </c>
      <c r="B10289" s="26" t="s">
        <v>5555</v>
      </c>
      <c r="C10289" s="26">
        <v>26189147</v>
      </c>
      <c r="D10289" s="26" t="s">
        <v>24</v>
      </c>
      <c r="E10289" s="26" t="s">
        <v>42257</v>
      </c>
      <c r="F10289" s="26" t="s">
        <v>42258</v>
      </c>
      <c r="G10289" s="26" t="s">
        <v>9586</v>
      </c>
      <c r="H10289" s="26" t="s">
        <v>799</v>
      </c>
      <c r="J10289" s="26" t="s">
        <v>800</v>
      </c>
      <c r="K10289" s="26" t="s">
        <v>9597</v>
      </c>
      <c r="L10289" s="26" t="s">
        <v>42259</v>
      </c>
      <c r="M10289" s="26">
        <v>380445534705</v>
      </c>
      <c r="N10289" s="26">
        <v>4822784009</v>
      </c>
    </row>
    <row r="10290" spans="1:14">
      <c r="A10290" s="26" t="s">
        <v>6414</v>
      </c>
      <c r="B10290" s="26" t="s">
        <v>6415</v>
      </c>
      <c r="C10290" s="26">
        <v>1998957</v>
      </c>
      <c r="D10290" s="26" t="s">
        <v>780</v>
      </c>
      <c r="E10290" s="26" t="s">
        <v>42260</v>
      </c>
      <c r="F10290" s="26" t="s">
        <v>42261</v>
      </c>
      <c r="G10290" s="26" t="s">
        <v>9601</v>
      </c>
      <c r="H10290" s="26" t="s">
        <v>885</v>
      </c>
      <c r="J10290" s="26" t="s">
        <v>910</v>
      </c>
      <c r="K10290" s="26" t="s">
        <v>9597</v>
      </c>
      <c r="L10290" s="26" t="s">
        <v>42262</v>
      </c>
      <c r="M10290" s="26">
        <v>380487266849</v>
      </c>
      <c r="N10290" s="26">
        <v>5110100000</v>
      </c>
    </row>
    <row r="10291" spans="1:14">
      <c r="A10291" s="26" t="s">
        <v>9128</v>
      </c>
      <c r="B10291" s="26" t="s">
        <v>9129</v>
      </c>
      <c r="C10291" s="26">
        <v>36749200</v>
      </c>
      <c r="D10291" s="26" t="s">
        <v>24</v>
      </c>
      <c r="E10291" s="26" t="s">
        <v>42263</v>
      </c>
      <c r="F10291" s="26" t="s">
        <v>42264</v>
      </c>
      <c r="G10291" s="26" t="s">
        <v>9591</v>
      </c>
      <c r="H10291" s="26" t="s">
        <v>1490</v>
      </c>
      <c r="I10291" s="26" t="s">
        <v>12535</v>
      </c>
      <c r="J10291" s="26" t="s">
        <v>42265</v>
      </c>
      <c r="K10291" s="26" t="s">
        <v>9582</v>
      </c>
      <c r="L10291" s="26" t="s">
        <v>42266</v>
      </c>
      <c r="M10291" s="26">
        <v>380983513345</v>
      </c>
      <c r="N10291" s="26">
        <v>7320784003</v>
      </c>
    </row>
    <row r="10292" spans="1:14">
      <c r="A10292" s="26" t="s">
        <v>3523</v>
      </c>
      <c r="B10292" s="26" t="s">
        <v>3524</v>
      </c>
      <c r="C10292" s="26">
        <v>1992825</v>
      </c>
      <c r="D10292" s="26" t="s">
        <v>780</v>
      </c>
      <c r="E10292" s="26" t="s">
        <v>42267</v>
      </c>
      <c r="F10292" s="26" t="s">
        <v>42268</v>
      </c>
      <c r="G10292" s="26" t="s">
        <v>9601</v>
      </c>
      <c r="H10292" s="26" t="s">
        <v>392</v>
      </c>
      <c r="J10292" s="26" t="s">
        <v>458</v>
      </c>
      <c r="K10292" s="26" t="s">
        <v>9597</v>
      </c>
      <c r="L10292" s="26" t="s">
        <v>42269</v>
      </c>
      <c r="M10292" s="26">
        <v>380312612577</v>
      </c>
      <c r="N10292" s="26">
        <v>2110100000</v>
      </c>
    </row>
    <row r="10293" spans="1:14">
      <c r="A10293" s="26" t="s">
        <v>3483</v>
      </c>
      <c r="B10293" s="26" t="s">
        <v>3484</v>
      </c>
      <c r="C10293" s="26">
        <v>42043319</v>
      </c>
      <c r="D10293" s="26" t="s">
        <v>24</v>
      </c>
      <c r="E10293" s="26" t="s">
        <v>42270</v>
      </c>
      <c r="F10293" s="26" t="s">
        <v>42271</v>
      </c>
      <c r="G10293" s="26" t="s">
        <v>9586</v>
      </c>
      <c r="H10293" s="26" t="s">
        <v>392</v>
      </c>
      <c r="I10293" s="26" t="s">
        <v>10627</v>
      </c>
      <c r="J10293" s="26" t="s">
        <v>42272</v>
      </c>
      <c r="K10293" s="26" t="s">
        <v>9582</v>
      </c>
      <c r="L10293" s="26" t="s">
        <v>42273</v>
      </c>
      <c r="M10293" s="26">
        <v>380963389691</v>
      </c>
      <c r="N10293" s="26">
        <v>2124484401</v>
      </c>
    </row>
    <row r="10294" spans="1:14">
      <c r="A10294" s="26" t="s">
        <v>2157</v>
      </c>
      <c r="B10294" s="26" t="s">
        <v>2158</v>
      </c>
      <c r="C10294" s="26">
        <v>1982778</v>
      </c>
      <c r="D10294" s="26" t="s">
        <v>24</v>
      </c>
      <c r="E10294" s="26" t="s">
        <v>42274</v>
      </c>
      <c r="F10294" s="26" t="s">
        <v>42275</v>
      </c>
      <c r="G10294" s="26" t="s">
        <v>9579</v>
      </c>
      <c r="H10294" s="26" t="s">
        <v>103</v>
      </c>
      <c r="I10294" s="26" t="s">
        <v>10569</v>
      </c>
      <c r="J10294" s="26" t="s">
        <v>11013</v>
      </c>
      <c r="K10294" s="26" t="s">
        <v>9582</v>
      </c>
      <c r="L10294" s="26" t="s">
        <v>42276</v>
      </c>
      <c r="M10294" s="26">
        <v>380335520444</v>
      </c>
      <c r="N10294" s="26">
        <v>522885201</v>
      </c>
    </row>
    <row r="10295" spans="1:14">
      <c r="A10295" s="26" t="s">
        <v>8401</v>
      </c>
      <c r="B10295" s="26" t="s">
        <v>8402</v>
      </c>
      <c r="C10295" s="26">
        <v>42903199</v>
      </c>
      <c r="D10295" s="26" t="s">
        <v>24</v>
      </c>
      <c r="E10295" s="26" t="s">
        <v>42277</v>
      </c>
      <c r="F10295" s="26" t="s">
        <v>42278</v>
      </c>
      <c r="G10295" s="26" t="s">
        <v>9579</v>
      </c>
      <c r="H10295" s="26" t="s">
        <v>1269</v>
      </c>
      <c r="I10295" s="26" t="s">
        <v>12727</v>
      </c>
      <c r="J10295" s="26" t="s">
        <v>13017</v>
      </c>
      <c r="K10295" s="26" t="s">
        <v>9582</v>
      </c>
      <c r="L10295" s="26" t="s">
        <v>42279</v>
      </c>
      <c r="M10295" s="26">
        <v>380553942532</v>
      </c>
      <c r="N10295" s="26">
        <v>123580101</v>
      </c>
    </row>
    <row r="10296" spans="1:14">
      <c r="A10296" s="26" t="s">
        <v>2080</v>
      </c>
      <c r="B10296" s="26" t="s">
        <v>2081</v>
      </c>
      <c r="C10296" s="26">
        <v>38485727</v>
      </c>
      <c r="D10296" s="26" t="s">
        <v>24</v>
      </c>
      <c r="E10296" s="26" t="s">
        <v>42280</v>
      </c>
      <c r="F10296" s="26" t="s">
        <v>42281</v>
      </c>
      <c r="G10296" s="26" t="s">
        <v>9579</v>
      </c>
      <c r="H10296" s="26" t="s">
        <v>103</v>
      </c>
      <c r="I10296" s="26" t="s">
        <v>9833</v>
      </c>
      <c r="J10296" s="26" t="s">
        <v>42282</v>
      </c>
      <c r="K10296" s="26" t="s">
        <v>9582</v>
      </c>
      <c r="L10296" s="26" t="s">
        <v>42283</v>
      </c>
      <c r="M10296" s="26">
        <v>380337723957</v>
      </c>
      <c r="N10296" s="26">
        <v>723355306</v>
      </c>
    </row>
    <row r="10297" spans="1:14">
      <c r="A10297" s="26" t="s">
        <v>3328</v>
      </c>
      <c r="B10297" s="26" t="s">
        <v>3329</v>
      </c>
      <c r="C10297" s="26">
        <v>38006758</v>
      </c>
      <c r="D10297" s="26" t="s">
        <v>24</v>
      </c>
      <c r="E10297" s="26" t="s">
        <v>42284</v>
      </c>
      <c r="F10297" s="26" t="s">
        <v>42285</v>
      </c>
      <c r="G10297" s="26" t="s">
        <v>9586</v>
      </c>
      <c r="H10297" s="26" t="s">
        <v>375</v>
      </c>
      <c r="I10297" s="26" t="s">
        <v>388</v>
      </c>
      <c r="J10297" s="26" t="s">
        <v>22620</v>
      </c>
      <c r="K10297" s="26" t="s">
        <v>9582</v>
      </c>
      <c r="L10297" s="26" t="s">
        <v>42286</v>
      </c>
      <c r="M10297" s="26">
        <v>380986693880</v>
      </c>
      <c r="N10297" s="26">
        <v>1824086815</v>
      </c>
    </row>
    <row r="10298" spans="1:14">
      <c r="A10298" s="26" t="s">
        <v>7913</v>
      </c>
      <c r="B10298" s="26" t="s">
        <v>7914</v>
      </c>
      <c r="C10298" s="26">
        <v>38897677</v>
      </c>
      <c r="D10298" s="26" t="s">
        <v>24</v>
      </c>
      <c r="E10298" s="26" t="s">
        <v>42287</v>
      </c>
      <c r="F10298" s="26" t="s">
        <v>42288</v>
      </c>
      <c r="G10298" s="26" t="s">
        <v>9586</v>
      </c>
      <c r="H10298" s="26" t="s">
        <v>1122</v>
      </c>
      <c r="I10298" s="26" t="s">
        <v>9887</v>
      </c>
      <c r="J10298" s="26" t="s">
        <v>42289</v>
      </c>
      <c r="K10298" s="26" t="s">
        <v>9582</v>
      </c>
      <c r="L10298" s="26" t="s">
        <v>42290</v>
      </c>
      <c r="M10298" s="26">
        <v>380574765287</v>
      </c>
      <c r="N10298" s="26">
        <v>1221084110</v>
      </c>
    </row>
    <row r="10299" spans="1:14">
      <c r="A10299" s="26" t="s">
        <v>6274</v>
      </c>
      <c r="B10299" s="26" t="s">
        <v>6275</v>
      </c>
      <c r="C10299" s="26">
        <v>20991240</v>
      </c>
      <c r="D10299" s="26" t="s">
        <v>1701</v>
      </c>
      <c r="E10299" s="26" t="s">
        <v>42291</v>
      </c>
      <c r="F10299" s="26" t="s">
        <v>42292</v>
      </c>
      <c r="G10299" s="26" t="s">
        <v>9601</v>
      </c>
      <c r="H10299" s="26" t="s">
        <v>885</v>
      </c>
      <c r="J10299" s="26" t="s">
        <v>910</v>
      </c>
      <c r="K10299" s="26" t="s">
        <v>9597</v>
      </c>
      <c r="L10299" s="26" t="s">
        <v>42293</v>
      </c>
      <c r="M10299" s="26">
        <v>380487317496</v>
      </c>
      <c r="N10299" s="26">
        <v>5110100000</v>
      </c>
    </row>
    <row r="10300" spans="1:14">
      <c r="A10300" s="26" t="s">
        <v>5422</v>
      </c>
      <c r="B10300" s="26" t="s">
        <v>5423</v>
      </c>
      <c r="C10300" s="26">
        <v>1996958</v>
      </c>
      <c r="D10300" s="26" t="s">
        <v>780</v>
      </c>
      <c r="E10300" s="26" t="s">
        <v>42294</v>
      </c>
      <c r="F10300" s="26" t="s">
        <v>20051</v>
      </c>
      <c r="G10300" s="26" t="s">
        <v>9601</v>
      </c>
      <c r="H10300" s="26" t="s">
        <v>735</v>
      </c>
      <c r="J10300" s="26" t="s">
        <v>787</v>
      </c>
      <c r="K10300" s="26" t="s">
        <v>9597</v>
      </c>
      <c r="L10300" s="26" t="s">
        <v>42295</v>
      </c>
      <c r="M10300" s="26">
        <v>760826670703</v>
      </c>
      <c r="N10300" s="26">
        <v>4611200000</v>
      </c>
    </row>
    <row r="10301" spans="1:14">
      <c r="A10301" s="26" t="s">
        <v>7082</v>
      </c>
      <c r="B10301" s="26" t="s">
        <v>7083</v>
      </c>
      <c r="C10301" s="26">
        <v>38407717</v>
      </c>
      <c r="D10301" s="26" t="s">
        <v>24</v>
      </c>
      <c r="E10301" s="26" t="s">
        <v>42296</v>
      </c>
      <c r="F10301" s="26" t="s">
        <v>42297</v>
      </c>
      <c r="G10301" s="26" t="s">
        <v>9579</v>
      </c>
      <c r="H10301" s="26" t="s">
        <v>987</v>
      </c>
      <c r="I10301" s="26" t="s">
        <v>10311</v>
      </c>
      <c r="J10301" s="26" t="s">
        <v>42298</v>
      </c>
      <c r="K10301" s="26" t="s">
        <v>9582</v>
      </c>
      <c r="L10301" s="26" t="s">
        <v>42299</v>
      </c>
      <c r="M10301" s="26">
        <v>380971552213</v>
      </c>
      <c r="N10301" s="26">
        <v>5623480801</v>
      </c>
    </row>
    <row r="10302" spans="1:14">
      <c r="A10302" s="26" t="s">
        <v>4253</v>
      </c>
      <c r="B10302" s="26" t="s">
        <v>4254</v>
      </c>
      <c r="C10302" s="26">
        <v>41394939</v>
      </c>
      <c r="D10302" s="26" t="s">
        <v>24</v>
      </c>
      <c r="E10302" s="26" t="s">
        <v>42300</v>
      </c>
      <c r="F10302" s="26" t="s">
        <v>42301</v>
      </c>
      <c r="G10302" s="26" t="s">
        <v>9579</v>
      </c>
      <c r="H10302" s="26" t="s">
        <v>506</v>
      </c>
      <c r="I10302" s="26" t="s">
        <v>9951</v>
      </c>
      <c r="J10302" s="26" t="s">
        <v>42302</v>
      </c>
      <c r="K10302" s="26" t="s">
        <v>9582</v>
      </c>
      <c r="L10302" s="26" t="s">
        <v>42303</v>
      </c>
      <c r="M10302" s="26">
        <v>380347967293</v>
      </c>
      <c r="N10302" s="26">
        <v>1823155114</v>
      </c>
    </row>
    <row r="10303" spans="1:14">
      <c r="A10303" s="26" t="s">
        <v>8615</v>
      </c>
      <c r="B10303" s="26" t="s">
        <v>8616</v>
      </c>
      <c r="C10303" s="26">
        <v>38550036</v>
      </c>
      <c r="D10303" s="26" t="s">
        <v>24</v>
      </c>
      <c r="E10303" s="26" t="s">
        <v>42304</v>
      </c>
      <c r="F10303" s="26" t="s">
        <v>42305</v>
      </c>
      <c r="G10303" s="26" t="s">
        <v>9579</v>
      </c>
      <c r="H10303" s="26" t="s">
        <v>1308</v>
      </c>
      <c r="J10303" s="26" t="s">
        <v>42306</v>
      </c>
      <c r="K10303" s="26" t="s">
        <v>9582</v>
      </c>
      <c r="L10303" s="26" t="s">
        <v>42307</v>
      </c>
      <c r="M10303" s="26">
        <v>761347083602</v>
      </c>
      <c r="N10303" s="26">
        <v>6820682001</v>
      </c>
    </row>
    <row r="10304" spans="1:14">
      <c r="A10304" s="26" t="s">
        <v>2064</v>
      </c>
      <c r="B10304" s="26" t="s">
        <v>2065</v>
      </c>
      <c r="C10304" s="26">
        <v>38527798</v>
      </c>
      <c r="D10304" s="26" t="s">
        <v>1701</v>
      </c>
      <c r="E10304" s="26" t="s">
        <v>42308</v>
      </c>
      <c r="F10304" s="26" t="s">
        <v>42309</v>
      </c>
      <c r="G10304" s="26" t="s">
        <v>9601</v>
      </c>
      <c r="H10304" s="26" t="s">
        <v>103</v>
      </c>
      <c r="J10304" s="26" t="s">
        <v>116</v>
      </c>
      <c r="K10304" s="26" t="s">
        <v>9597</v>
      </c>
      <c r="L10304" s="26" t="s">
        <v>17008</v>
      </c>
      <c r="M10304" s="26">
        <v>380973308562</v>
      </c>
      <c r="N10304" s="26">
        <v>710100000</v>
      </c>
    </row>
    <row r="10305" spans="1:14">
      <c r="A10305" s="26" t="s">
        <v>8865</v>
      </c>
      <c r="B10305" s="26" t="s">
        <v>8866</v>
      </c>
      <c r="C10305" s="26">
        <v>2005378</v>
      </c>
      <c r="D10305" s="26" t="s">
        <v>780</v>
      </c>
      <c r="E10305" s="26" t="s">
        <v>42310</v>
      </c>
      <c r="F10305" s="26" t="s">
        <v>42311</v>
      </c>
      <c r="G10305" s="26" t="s">
        <v>9601</v>
      </c>
      <c r="H10305" s="26" t="s">
        <v>1401</v>
      </c>
      <c r="J10305" s="26" t="s">
        <v>1414</v>
      </c>
      <c r="K10305" s="26" t="s">
        <v>9597</v>
      </c>
      <c r="L10305" s="26" t="s">
        <v>42312</v>
      </c>
      <c r="M10305" s="26">
        <v>380675023410</v>
      </c>
      <c r="N10305" s="26">
        <v>7120910100</v>
      </c>
    </row>
    <row r="10306" spans="1:14">
      <c r="A10306" s="26" t="s">
        <v>2616</v>
      </c>
      <c r="B10306" s="26" t="s">
        <v>2611</v>
      </c>
      <c r="C10306" s="26">
        <v>37734221</v>
      </c>
      <c r="D10306" s="26" t="s">
        <v>24</v>
      </c>
      <c r="E10306" s="26" t="s">
        <v>42313</v>
      </c>
      <c r="F10306" s="26" t="s">
        <v>42314</v>
      </c>
      <c r="G10306" s="26" t="s">
        <v>9586</v>
      </c>
      <c r="H10306" s="26" t="s">
        <v>133</v>
      </c>
      <c r="J10306" s="26" t="s">
        <v>223</v>
      </c>
      <c r="K10306" s="26" t="s">
        <v>9597</v>
      </c>
      <c r="L10306" s="26" t="s">
        <v>35602</v>
      </c>
      <c r="M10306" s="26">
        <v>380676117406</v>
      </c>
      <c r="N10306" s="26">
        <v>1211900000</v>
      </c>
    </row>
    <row r="10307" spans="1:14">
      <c r="A10307" s="26" t="s">
        <v>7126</v>
      </c>
      <c r="B10307" s="26" t="s">
        <v>7127</v>
      </c>
      <c r="C10307" s="26">
        <v>38492302</v>
      </c>
      <c r="D10307" s="26" t="s">
        <v>24</v>
      </c>
      <c r="E10307" s="26" t="s">
        <v>42315</v>
      </c>
      <c r="F10307" s="26" t="s">
        <v>42316</v>
      </c>
      <c r="G10307" s="26" t="s">
        <v>9579</v>
      </c>
      <c r="H10307" s="26" t="s">
        <v>987</v>
      </c>
      <c r="I10307" s="26" t="s">
        <v>9634</v>
      </c>
      <c r="J10307" s="26" t="s">
        <v>15064</v>
      </c>
      <c r="K10307" s="26" t="s">
        <v>9582</v>
      </c>
      <c r="L10307" s="26" t="s">
        <v>42317</v>
      </c>
      <c r="M10307" s="26">
        <v>380362400907</v>
      </c>
      <c r="N10307" s="26">
        <v>4623985501</v>
      </c>
    </row>
    <row r="10308" spans="1:14">
      <c r="A10308" s="26" t="s">
        <v>2309</v>
      </c>
      <c r="B10308" s="26" t="s">
        <v>2310</v>
      </c>
      <c r="C10308" s="26">
        <v>37899888</v>
      </c>
      <c r="D10308" s="26" t="s">
        <v>24</v>
      </c>
      <c r="E10308" s="26" t="s">
        <v>42318</v>
      </c>
      <c r="F10308" s="26" t="s">
        <v>42319</v>
      </c>
      <c r="G10308" s="26" t="s">
        <v>9586</v>
      </c>
      <c r="H10308" s="26" t="s">
        <v>133</v>
      </c>
      <c r="I10308" s="26" t="s">
        <v>146</v>
      </c>
      <c r="J10308" s="26" t="s">
        <v>146</v>
      </c>
      <c r="K10308" s="26" t="s">
        <v>9597</v>
      </c>
      <c r="L10308" s="26" t="s">
        <v>42320</v>
      </c>
      <c r="M10308" s="26">
        <v>380671730894</v>
      </c>
      <c r="N10308" s="26">
        <v>1210100000</v>
      </c>
    </row>
    <row r="10309" spans="1:14">
      <c r="A10309" s="26" t="s">
        <v>2552</v>
      </c>
      <c r="B10309" s="26" t="s">
        <v>2553</v>
      </c>
      <c r="C10309" s="26">
        <v>37862109</v>
      </c>
      <c r="D10309" s="26" t="s">
        <v>24</v>
      </c>
      <c r="E10309" s="26" t="s">
        <v>42321</v>
      </c>
      <c r="F10309" s="26" t="s">
        <v>42322</v>
      </c>
      <c r="G10309" s="26" t="s">
        <v>9586</v>
      </c>
      <c r="H10309" s="26" t="s">
        <v>133</v>
      </c>
      <c r="J10309" s="26" t="s">
        <v>183</v>
      </c>
      <c r="K10309" s="26" t="s">
        <v>9597</v>
      </c>
      <c r="L10309" s="26" t="s">
        <v>42323</v>
      </c>
      <c r="M10309" s="26">
        <v>761358066742</v>
      </c>
      <c r="N10309" s="26">
        <v>1211000000</v>
      </c>
    </row>
    <row r="10310" spans="1:14">
      <c r="A10310" s="26" t="s">
        <v>8826</v>
      </c>
      <c r="B10310" s="26" t="s">
        <v>8827</v>
      </c>
      <c r="C10310" s="26">
        <v>38283239</v>
      </c>
      <c r="D10310" s="26" t="s">
        <v>24</v>
      </c>
      <c r="E10310" s="26" t="s">
        <v>42324</v>
      </c>
      <c r="F10310" s="26" t="s">
        <v>42325</v>
      </c>
      <c r="G10310" s="26" t="s">
        <v>9586</v>
      </c>
      <c r="H10310" s="26" t="s">
        <v>1308</v>
      </c>
      <c r="I10310" s="26" t="s">
        <v>9705</v>
      </c>
      <c r="J10310" s="26" t="s">
        <v>1397</v>
      </c>
      <c r="K10310" s="26" t="s">
        <v>9606</v>
      </c>
      <c r="L10310" s="26" t="s">
        <v>42326</v>
      </c>
      <c r="M10310" s="26">
        <v>380988334631</v>
      </c>
      <c r="N10310" s="26">
        <v>520887603</v>
      </c>
    </row>
    <row r="10311" spans="1:14">
      <c r="A10311" s="26" t="s">
        <v>3572</v>
      </c>
      <c r="B10311" s="26" t="s">
        <v>3573</v>
      </c>
      <c r="C10311" s="26">
        <v>43221703</v>
      </c>
      <c r="D10311" s="26" t="s">
        <v>780</v>
      </c>
      <c r="E10311" s="26" t="s">
        <v>42327</v>
      </c>
      <c r="F10311" s="26" t="s">
        <v>17642</v>
      </c>
      <c r="G10311" s="26" t="s">
        <v>9601</v>
      </c>
      <c r="H10311" s="26" t="s">
        <v>392</v>
      </c>
      <c r="I10311" s="26" t="s">
        <v>10620</v>
      </c>
      <c r="J10311" s="26" t="s">
        <v>3397</v>
      </c>
      <c r="K10311" s="26" t="s">
        <v>9582</v>
      </c>
      <c r="L10311" s="26" t="s">
        <v>42328</v>
      </c>
      <c r="M10311" s="26">
        <v>380688489924</v>
      </c>
      <c r="N10311" s="26">
        <v>2125383601</v>
      </c>
    </row>
    <row r="10312" spans="1:14">
      <c r="A10312" s="26" t="s">
        <v>4241</v>
      </c>
      <c r="B10312" s="26" t="s">
        <v>4242</v>
      </c>
      <c r="C10312" s="26" t="s">
        <v>1604</v>
      </c>
      <c r="D10312" s="26" t="s">
        <v>24</v>
      </c>
      <c r="E10312" s="26" t="s">
        <v>42329</v>
      </c>
      <c r="F10312" s="26" t="s">
        <v>10194</v>
      </c>
      <c r="G10312" s="26" t="s">
        <v>9586</v>
      </c>
      <c r="H10312" s="26" t="s">
        <v>506</v>
      </c>
      <c r="I10312" s="26" t="s">
        <v>12382</v>
      </c>
      <c r="J10312" s="26" t="s">
        <v>4243</v>
      </c>
      <c r="K10312" s="26" t="s">
        <v>9582</v>
      </c>
      <c r="L10312" s="26" t="s">
        <v>42330</v>
      </c>
      <c r="M10312" s="26">
        <v>380964552518</v>
      </c>
      <c r="N10312" s="26">
        <v>2623687001</v>
      </c>
    </row>
    <row r="10313" spans="1:14">
      <c r="A10313" s="26" t="s">
        <v>7913</v>
      </c>
      <c r="B10313" s="26" t="s">
        <v>7914</v>
      </c>
      <c r="C10313" s="26">
        <v>38897677</v>
      </c>
      <c r="D10313" s="26" t="s">
        <v>24</v>
      </c>
      <c r="E10313" s="26" t="s">
        <v>42331</v>
      </c>
      <c r="F10313" s="26" t="s">
        <v>42332</v>
      </c>
      <c r="G10313" s="26" t="s">
        <v>9586</v>
      </c>
      <c r="H10313" s="26" t="s">
        <v>1122</v>
      </c>
      <c r="I10313" s="26" t="s">
        <v>9887</v>
      </c>
      <c r="J10313" s="26" t="s">
        <v>305</v>
      </c>
      <c r="K10313" s="26" t="s">
        <v>9582</v>
      </c>
      <c r="L10313" s="26" t="s">
        <v>22395</v>
      </c>
      <c r="M10313" s="26">
        <v>380574771277</v>
      </c>
      <c r="N10313" s="26">
        <v>1413300000</v>
      </c>
    </row>
    <row r="10314" spans="1:14">
      <c r="A10314" s="26" t="s">
        <v>5509</v>
      </c>
      <c r="B10314" s="26" t="s">
        <v>5510</v>
      </c>
      <c r="C10314" s="26">
        <v>3568132</v>
      </c>
      <c r="D10314" s="26" t="s">
        <v>24</v>
      </c>
      <c r="E10314" s="26" t="s">
        <v>42333</v>
      </c>
      <c r="F10314" s="26" t="s">
        <v>42334</v>
      </c>
      <c r="G10314" s="26" t="s">
        <v>9586</v>
      </c>
      <c r="H10314" s="26" t="s">
        <v>799</v>
      </c>
      <c r="J10314" s="26" t="s">
        <v>800</v>
      </c>
      <c r="K10314" s="26" t="s">
        <v>9597</v>
      </c>
      <c r="L10314" s="26" t="s">
        <v>42335</v>
      </c>
      <c r="M10314" s="26">
        <v>380445764171</v>
      </c>
      <c r="N10314" s="26">
        <v>4822784009</v>
      </c>
    </row>
    <row r="10315" spans="1:14">
      <c r="A10315" s="26" t="s">
        <v>4837</v>
      </c>
      <c r="B10315" s="26" t="s">
        <v>4838</v>
      </c>
      <c r="C10315" s="26">
        <v>37928735</v>
      </c>
      <c r="D10315" s="26" t="s">
        <v>24</v>
      </c>
      <c r="E10315" s="26" t="s">
        <v>42336</v>
      </c>
      <c r="F10315" s="26" t="s">
        <v>42337</v>
      </c>
      <c r="G10315" s="26" t="s">
        <v>9586</v>
      </c>
      <c r="H10315" s="26" t="s">
        <v>711</v>
      </c>
      <c r="I10315" s="26" t="s">
        <v>9997</v>
      </c>
      <c r="J10315" s="26" t="s">
        <v>42338</v>
      </c>
      <c r="K10315" s="26" t="s">
        <v>9906</v>
      </c>
      <c r="L10315" s="26" t="s">
        <v>42339</v>
      </c>
      <c r="M10315" s="26">
        <v>380938432756</v>
      </c>
      <c r="N10315" s="26">
        <v>4423857201</v>
      </c>
    </row>
    <row r="10316" spans="1:14">
      <c r="A10316" s="26" t="s">
        <v>6569</v>
      </c>
      <c r="B10316" s="26" t="s">
        <v>6570</v>
      </c>
      <c r="C10316" s="26">
        <v>38396564</v>
      </c>
      <c r="D10316" s="26" t="s">
        <v>24</v>
      </c>
      <c r="E10316" s="26" t="s">
        <v>42340</v>
      </c>
      <c r="F10316" s="26" t="s">
        <v>42341</v>
      </c>
      <c r="G10316" s="26" t="s">
        <v>9579</v>
      </c>
      <c r="H10316" s="26" t="s">
        <v>949</v>
      </c>
      <c r="I10316" s="26" t="s">
        <v>10130</v>
      </c>
      <c r="J10316" s="26" t="s">
        <v>42342</v>
      </c>
      <c r="K10316" s="26" t="s">
        <v>9582</v>
      </c>
      <c r="L10316" s="26" t="s">
        <v>42343</v>
      </c>
      <c r="M10316" s="26">
        <v>380662006285</v>
      </c>
      <c r="N10316" s="26">
        <v>522487004</v>
      </c>
    </row>
    <row r="10317" spans="1:14">
      <c r="A10317" s="26" t="s">
        <v>6418</v>
      </c>
      <c r="B10317" s="26" t="s">
        <v>6419</v>
      </c>
      <c r="C10317" s="26">
        <v>24767255</v>
      </c>
      <c r="D10317" s="26" t="s">
        <v>24</v>
      </c>
      <c r="E10317" s="26" t="s">
        <v>42344</v>
      </c>
      <c r="F10317" s="26" t="s">
        <v>42345</v>
      </c>
      <c r="G10317" s="26" t="s">
        <v>9591</v>
      </c>
      <c r="H10317" s="26" t="s">
        <v>885</v>
      </c>
      <c r="J10317" s="26" t="s">
        <v>910</v>
      </c>
      <c r="K10317" s="26" t="s">
        <v>9597</v>
      </c>
      <c r="L10317" s="26" t="s">
        <v>42346</v>
      </c>
      <c r="M10317" s="26">
        <v>380487293017</v>
      </c>
      <c r="N10317" s="26">
        <v>5110100000</v>
      </c>
    </row>
    <row r="10318" spans="1:14">
      <c r="A10318" s="26" t="s">
        <v>2851</v>
      </c>
      <c r="B10318" s="26" t="s">
        <v>2852</v>
      </c>
      <c r="C10318" s="26">
        <v>13491258</v>
      </c>
      <c r="D10318" s="26" t="s">
        <v>1701</v>
      </c>
      <c r="E10318" s="26" t="s">
        <v>42347</v>
      </c>
      <c r="F10318" s="26" t="s">
        <v>42348</v>
      </c>
      <c r="G10318" s="26" t="s">
        <v>9601</v>
      </c>
      <c r="H10318" s="26" t="s">
        <v>258</v>
      </c>
      <c r="J10318" s="26" t="s">
        <v>363</v>
      </c>
      <c r="K10318" s="26" t="s">
        <v>9597</v>
      </c>
      <c r="L10318" s="26" t="s">
        <v>42349</v>
      </c>
      <c r="M10318" s="26">
        <v>380935226194</v>
      </c>
      <c r="N10318" s="26">
        <v>1413800000</v>
      </c>
    </row>
    <row r="10319" spans="1:14">
      <c r="A10319" s="26" t="s">
        <v>5558</v>
      </c>
      <c r="B10319" s="26" t="s">
        <v>5559</v>
      </c>
      <c r="C10319" s="26">
        <v>38961113</v>
      </c>
      <c r="D10319" s="26" t="s">
        <v>24</v>
      </c>
      <c r="E10319" s="26" t="s">
        <v>42350</v>
      </c>
      <c r="F10319" s="26" t="s">
        <v>42351</v>
      </c>
      <c r="G10319" s="26" t="s">
        <v>9586</v>
      </c>
      <c r="H10319" s="26" t="s">
        <v>799</v>
      </c>
      <c r="J10319" s="26" t="s">
        <v>800</v>
      </c>
      <c r="K10319" s="26" t="s">
        <v>9597</v>
      </c>
      <c r="L10319" s="26" t="s">
        <v>37643</v>
      </c>
      <c r="M10319" s="26">
        <v>380444022203</v>
      </c>
      <c r="N10319" s="26">
        <v>4822784009</v>
      </c>
    </row>
    <row r="10320" spans="1:14">
      <c r="A10320" s="26" t="s">
        <v>2137</v>
      </c>
      <c r="B10320" s="26" t="s">
        <v>2138</v>
      </c>
      <c r="C10320" s="26">
        <v>38485879</v>
      </c>
      <c r="D10320" s="26" t="s">
        <v>24</v>
      </c>
      <c r="E10320" s="26" t="s">
        <v>42352</v>
      </c>
      <c r="F10320" s="26" t="s">
        <v>42353</v>
      </c>
      <c r="G10320" s="26" t="s">
        <v>9586</v>
      </c>
      <c r="H10320" s="26" t="s">
        <v>103</v>
      </c>
      <c r="I10320" s="26" t="s">
        <v>10489</v>
      </c>
      <c r="J10320" s="26" t="s">
        <v>2136</v>
      </c>
      <c r="K10320" s="26" t="s">
        <v>9606</v>
      </c>
      <c r="L10320" s="26" t="s">
        <v>40465</v>
      </c>
      <c r="M10320" s="26">
        <v>761302778063</v>
      </c>
      <c r="N10320" s="26">
        <v>725055100</v>
      </c>
    </row>
    <row r="10321" spans="1:14">
      <c r="A10321" s="26" t="s">
        <v>6085</v>
      </c>
      <c r="B10321" s="26" t="s">
        <v>6086</v>
      </c>
      <c r="C10321" s="26">
        <v>38458892</v>
      </c>
      <c r="D10321" s="26" t="s">
        <v>24</v>
      </c>
      <c r="E10321" s="26" t="s">
        <v>42354</v>
      </c>
      <c r="F10321" s="26" t="s">
        <v>42355</v>
      </c>
      <c r="G10321" s="26" t="s">
        <v>9579</v>
      </c>
      <c r="H10321" s="26" t="s">
        <v>835</v>
      </c>
      <c r="I10321" s="26" t="s">
        <v>9944</v>
      </c>
      <c r="J10321" s="26" t="s">
        <v>54</v>
      </c>
      <c r="K10321" s="26" t="s">
        <v>9582</v>
      </c>
      <c r="L10321" s="26" t="s">
        <v>42356</v>
      </c>
      <c r="M10321" s="26">
        <v>380516232476</v>
      </c>
      <c r="N10321" s="26">
        <v>121181503</v>
      </c>
    </row>
    <row r="10322" spans="1:14">
      <c r="A10322" s="26" t="s">
        <v>5759</v>
      </c>
      <c r="B10322" s="26" t="s">
        <v>5760</v>
      </c>
      <c r="C10322" s="26">
        <v>38960518</v>
      </c>
      <c r="D10322" s="26" t="s">
        <v>24</v>
      </c>
      <c r="E10322" s="26" t="s">
        <v>42357</v>
      </c>
      <c r="F10322" s="26" t="s">
        <v>42358</v>
      </c>
      <c r="G10322" s="26" t="s">
        <v>9586</v>
      </c>
      <c r="H10322" s="26" t="s">
        <v>799</v>
      </c>
      <c r="J10322" s="26" t="s">
        <v>800</v>
      </c>
      <c r="K10322" s="26" t="s">
        <v>9597</v>
      </c>
      <c r="L10322" s="26" t="s">
        <v>26215</v>
      </c>
      <c r="M10322" s="26">
        <v>380444649630</v>
      </c>
      <c r="N10322" s="26">
        <v>4822784009</v>
      </c>
    </row>
    <row r="10323" spans="1:14">
      <c r="A10323" s="26" t="s">
        <v>6590</v>
      </c>
      <c r="B10323" s="26" t="s">
        <v>6589</v>
      </c>
      <c r="C10323" s="26">
        <v>26553305</v>
      </c>
      <c r="D10323" s="26" t="s">
        <v>24</v>
      </c>
      <c r="E10323" s="26" t="s">
        <v>42359</v>
      </c>
      <c r="F10323" s="26" t="s">
        <v>12410</v>
      </c>
      <c r="G10323" s="26" t="s">
        <v>9591</v>
      </c>
      <c r="H10323" s="26" t="s">
        <v>949</v>
      </c>
      <c r="J10323" s="26" t="s">
        <v>954</v>
      </c>
      <c r="K10323" s="26" t="s">
        <v>9597</v>
      </c>
      <c r="L10323" s="26" t="s">
        <v>42360</v>
      </c>
      <c r="M10323" s="26">
        <v>380534844800</v>
      </c>
      <c r="N10323" s="26">
        <v>5310200000</v>
      </c>
    </row>
    <row r="10324" spans="1:14">
      <c r="A10324" s="26" t="s">
        <v>8498</v>
      </c>
      <c r="B10324" s="26" t="s">
        <v>8499</v>
      </c>
      <c r="C10324" s="26">
        <v>40655297</v>
      </c>
      <c r="D10324" s="26" t="s">
        <v>24</v>
      </c>
      <c r="E10324" s="26" t="s">
        <v>42361</v>
      </c>
      <c r="F10324" s="26" t="s">
        <v>42362</v>
      </c>
      <c r="G10324" s="26" t="s">
        <v>9586</v>
      </c>
      <c r="H10324" s="26" t="s">
        <v>1269</v>
      </c>
      <c r="I10324" s="26" t="s">
        <v>12727</v>
      </c>
      <c r="J10324" s="26" t="s">
        <v>42363</v>
      </c>
      <c r="K10324" s="26" t="s">
        <v>9582</v>
      </c>
      <c r="L10324" s="26" t="s">
        <v>42364</v>
      </c>
      <c r="M10324" s="26">
        <v>761505608018</v>
      </c>
      <c r="N10324" s="26">
        <v>6522383001</v>
      </c>
    </row>
    <row r="10325" spans="1:14">
      <c r="A10325" s="26" t="s">
        <v>9298</v>
      </c>
      <c r="B10325" s="26" t="s">
        <v>9299</v>
      </c>
      <c r="C10325" s="26">
        <v>38232556</v>
      </c>
      <c r="D10325" s="26" t="s">
        <v>24</v>
      </c>
      <c r="E10325" s="26" t="s">
        <v>42365</v>
      </c>
      <c r="F10325" s="26" t="s">
        <v>42366</v>
      </c>
      <c r="G10325" s="26" t="s">
        <v>9591</v>
      </c>
      <c r="H10325" s="26" t="s">
        <v>1573</v>
      </c>
      <c r="I10325" s="26" t="s">
        <v>12131</v>
      </c>
      <c r="J10325" s="26" t="s">
        <v>42367</v>
      </c>
      <c r="K10325" s="26" t="s">
        <v>9582</v>
      </c>
      <c r="L10325" s="26" t="s">
        <v>42368</v>
      </c>
      <c r="M10325" s="26">
        <v>380464522029</v>
      </c>
      <c r="N10325" s="26">
        <v>7421410139</v>
      </c>
    </row>
    <row r="10326" spans="1:14">
      <c r="A10326" s="26" t="s">
        <v>3560</v>
      </c>
      <c r="B10326" s="26" t="s">
        <v>3561</v>
      </c>
      <c r="C10326" s="26">
        <v>39048956</v>
      </c>
      <c r="D10326" s="26" t="s">
        <v>24</v>
      </c>
      <c r="E10326" s="26" t="s">
        <v>42369</v>
      </c>
      <c r="F10326" s="26" t="s">
        <v>42370</v>
      </c>
      <c r="G10326" s="26" t="s">
        <v>9586</v>
      </c>
      <c r="H10326" s="26" t="s">
        <v>392</v>
      </c>
      <c r="I10326" s="26" t="s">
        <v>10620</v>
      </c>
      <c r="J10326" s="26" t="s">
        <v>42371</v>
      </c>
      <c r="K10326" s="26" t="s">
        <v>9582</v>
      </c>
      <c r="L10326" s="26" t="s">
        <v>42372</v>
      </c>
      <c r="M10326" s="26">
        <v>380674512724</v>
      </c>
      <c r="N10326" s="26">
        <v>2125384801</v>
      </c>
    </row>
    <row r="10327" spans="1:14">
      <c r="A10327" s="26" t="s">
        <v>6353</v>
      </c>
      <c r="B10327" s="26" t="s">
        <v>6354</v>
      </c>
      <c r="C10327" s="26">
        <v>43214298</v>
      </c>
      <c r="D10327" s="26" t="s">
        <v>24</v>
      </c>
      <c r="E10327" s="26" t="s">
        <v>42373</v>
      </c>
      <c r="F10327" s="26" t="s">
        <v>42374</v>
      </c>
      <c r="G10327" s="26" t="s">
        <v>9586</v>
      </c>
      <c r="H10327" s="26" t="s">
        <v>885</v>
      </c>
      <c r="J10327" s="26" t="s">
        <v>910</v>
      </c>
      <c r="K10327" s="26" t="s">
        <v>9597</v>
      </c>
      <c r="L10327" s="26" t="s">
        <v>42375</v>
      </c>
      <c r="M10327" s="26">
        <v>380949222803</v>
      </c>
      <c r="N10327" s="26">
        <v>5110100000</v>
      </c>
    </row>
    <row r="10328" spans="1:14">
      <c r="A10328" s="26" t="s">
        <v>2453</v>
      </c>
      <c r="B10328" s="26" t="s">
        <v>2454</v>
      </c>
      <c r="C10328" s="26">
        <v>1986204</v>
      </c>
      <c r="D10328" s="26" t="s">
        <v>780</v>
      </c>
      <c r="E10328" s="26" t="s">
        <v>42376</v>
      </c>
      <c r="F10328" s="26" t="s">
        <v>9787</v>
      </c>
      <c r="G10328" s="26" t="s">
        <v>9601</v>
      </c>
      <c r="H10328" s="26" t="s">
        <v>133</v>
      </c>
      <c r="J10328" s="26" t="s">
        <v>183</v>
      </c>
      <c r="K10328" s="26" t="s">
        <v>9597</v>
      </c>
      <c r="L10328" s="26" t="s">
        <v>42377</v>
      </c>
      <c r="M10328" s="26">
        <v>761976395150</v>
      </c>
      <c r="N10328" s="26">
        <v>1211000000</v>
      </c>
    </row>
    <row r="10329" spans="1:14">
      <c r="A10329" s="26" t="s">
        <v>3517</v>
      </c>
      <c r="B10329" s="26" t="s">
        <v>3518</v>
      </c>
      <c r="C10329" s="26">
        <v>1992156</v>
      </c>
      <c r="D10329" s="26" t="s">
        <v>780</v>
      </c>
      <c r="E10329" s="26" t="s">
        <v>42378</v>
      </c>
      <c r="F10329" s="26" t="s">
        <v>13076</v>
      </c>
      <c r="G10329" s="26" t="s">
        <v>9601</v>
      </c>
      <c r="H10329" s="26" t="s">
        <v>392</v>
      </c>
      <c r="I10329" s="26" t="s">
        <v>9857</v>
      </c>
      <c r="J10329" s="26" t="s">
        <v>420</v>
      </c>
      <c r="K10329" s="26" t="s">
        <v>9597</v>
      </c>
      <c r="L10329" s="26" t="s">
        <v>34858</v>
      </c>
      <c r="M10329" s="26">
        <v>761632161436</v>
      </c>
      <c r="N10329" s="26">
        <v>2121910100</v>
      </c>
    </row>
    <row r="10330" spans="1:14">
      <c r="A10330" s="26" t="s">
        <v>2361</v>
      </c>
      <c r="B10330" s="26" t="s">
        <v>2362</v>
      </c>
      <c r="C10330" s="26" t="s">
        <v>1604</v>
      </c>
      <c r="D10330" s="26" t="s">
        <v>24</v>
      </c>
      <c r="E10330" s="26" t="s">
        <v>42379</v>
      </c>
      <c r="F10330" s="26" t="s">
        <v>42380</v>
      </c>
      <c r="G10330" s="26" t="s">
        <v>9591</v>
      </c>
      <c r="H10330" s="26" t="s">
        <v>133</v>
      </c>
      <c r="I10330" s="26" t="s">
        <v>9498</v>
      </c>
      <c r="J10330" s="26" t="s">
        <v>345</v>
      </c>
      <c r="K10330" s="26" t="s">
        <v>9582</v>
      </c>
      <c r="L10330" s="26" t="s">
        <v>42381</v>
      </c>
      <c r="M10330" s="26">
        <v>761012365990</v>
      </c>
      <c r="N10330" s="26">
        <v>120782508</v>
      </c>
    </row>
    <row r="10331" spans="1:14">
      <c r="A10331" s="26" t="s">
        <v>1699</v>
      </c>
      <c r="B10331" s="26" t="s">
        <v>1700</v>
      </c>
      <c r="C10331" s="26">
        <v>36364624</v>
      </c>
      <c r="D10331" s="26" t="s">
        <v>1701</v>
      </c>
      <c r="E10331" s="26" t="s">
        <v>42382</v>
      </c>
      <c r="F10331" s="26" t="s">
        <v>42383</v>
      </c>
      <c r="G10331" s="26" t="s">
        <v>9601</v>
      </c>
      <c r="H10331" s="26" t="s">
        <v>27</v>
      </c>
      <c r="J10331" s="26" t="s">
        <v>91</v>
      </c>
      <c r="K10331" s="26" t="s">
        <v>9597</v>
      </c>
      <c r="L10331" s="26" t="s">
        <v>19845</v>
      </c>
      <c r="M10331" s="26">
        <v>380432329301</v>
      </c>
      <c r="N10331" s="26">
        <v>510900000</v>
      </c>
    </row>
    <row r="10332" spans="1:14">
      <c r="A10332" s="26" t="s">
        <v>9364</v>
      </c>
      <c r="B10332" s="26" t="s">
        <v>9365</v>
      </c>
      <c r="C10332" s="26">
        <v>2006107</v>
      </c>
      <c r="D10332" s="26" t="s">
        <v>780</v>
      </c>
      <c r="E10332" s="26" t="s">
        <v>42384</v>
      </c>
      <c r="F10332" s="26" t="s">
        <v>42385</v>
      </c>
      <c r="G10332" s="26" t="s">
        <v>9601</v>
      </c>
      <c r="H10332" s="26" t="s">
        <v>1573</v>
      </c>
      <c r="J10332" s="26" t="s">
        <v>1582</v>
      </c>
      <c r="K10332" s="26" t="s">
        <v>9597</v>
      </c>
      <c r="L10332" s="26" t="s">
        <v>42386</v>
      </c>
      <c r="M10332" s="26">
        <v>380463123622</v>
      </c>
      <c r="N10332" s="26">
        <v>7410400000</v>
      </c>
    </row>
    <row r="10333" spans="1:14">
      <c r="A10333" s="26" t="s">
        <v>6344</v>
      </c>
      <c r="B10333" s="26" t="s">
        <v>6345</v>
      </c>
      <c r="C10333" s="26">
        <v>2774645</v>
      </c>
      <c r="D10333" s="26" t="s">
        <v>780</v>
      </c>
      <c r="E10333" s="26" t="s">
        <v>42387</v>
      </c>
      <c r="F10333" s="26" t="s">
        <v>42388</v>
      </c>
      <c r="G10333" s="26" t="s">
        <v>9601</v>
      </c>
      <c r="H10333" s="26" t="s">
        <v>885</v>
      </c>
      <c r="J10333" s="26" t="s">
        <v>910</v>
      </c>
      <c r="K10333" s="26" t="s">
        <v>9597</v>
      </c>
      <c r="L10333" s="26" t="s">
        <v>42389</v>
      </c>
      <c r="M10333" s="26">
        <v>380487520450</v>
      </c>
      <c r="N10333" s="26">
        <v>5110100000</v>
      </c>
    </row>
    <row r="10334" spans="1:14">
      <c r="A10334" s="26" t="s">
        <v>4774</v>
      </c>
      <c r="B10334" s="26" t="s">
        <v>4775</v>
      </c>
      <c r="C10334" s="26">
        <v>37336085</v>
      </c>
      <c r="D10334" s="26" t="s">
        <v>24</v>
      </c>
      <c r="E10334" s="26" t="s">
        <v>42390</v>
      </c>
      <c r="F10334" s="26" t="s">
        <v>42391</v>
      </c>
      <c r="G10334" s="26" t="s">
        <v>9579</v>
      </c>
      <c r="H10334" s="26" t="s">
        <v>711</v>
      </c>
      <c r="I10334" s="26" t="s">
        <v>15378</v>
      </c>
      <c r="J10334" s="26" t="s">
        <v>42392</v>
      </c>
      <c r="K10334" s="26" t="s">
        <v>9582</v>
      </c>
      <c r="L10334" s="26" t="s">
        <v>42393</v>
      </c>
      <c r="M10334" s="26">
        <v>380646699472</v>
      </c>
      <c r="N10334" s="26">
        <v>3224010101</v>
      </c>
    </row>
    <row r="10335" spans="1:14">
      <c r="A10335" s="26" t="s">
        <v>1946</v>
      </c>
      <c r="B10335" s="26" t="s">
        <v>1947</v>
      </c>
      <c r="C10335" s="26">
        <v>37636913</v>
      </c>
      <c r="D10335" s="26" t="s">
        <v>24</v>
      </c>
      <c r="E10335" s="26" t="s">
        <v>42394</v>
      </c>
      <c r="F10335" s="26" t="s">
        <v>42395</v>
      </c>
      <c r="G10335" s="26" t="s">
        <v>9579</v>
      </c>
      <c r="H10335" s="26" t="s">
        <v>27</v>
      </c>
      <c r="I10335" s="26" t="s">
        <v>10258</v>
      </c>
      <c r="J10335" s="26" t="s">
        <v>498</v>
      </c>
      <c r="K10335" s="26" t="s">
        <v>9582</v>
      </c>
      <c r="L10335" s="26" t="s">
        <v>42396</v>
      </c>
      <c r="M10335" s="26">
        <v>380965302690</v>
      </c>
      <c r="N10335" s="26">
        <v>123183401</v>
      </c>
    </row>
    <row r="10336" spans="1:14">
      <c r="A10336" s="26" t="s">
        <v>3465</v>
      </c>
      <c r="B10336" s="26" t="s">
        <v>3466</v>
      </c>
      <c r="C10336" s="26">
        <v>38182296</v>
      </c>
      <c r="D10336" s="26" t="s">
        <v>24</v>
      </c>
      <c r="E10336" s="26" t="s">
        <v>42397</v>
      </c>
      <c r="F10336" s="26" t="s">
        <v>42398</v>
      </c>
      <c r="G10336" s="26" t="s">
        <v>9586</v>
      </c>
      <c r="H10336" s="26" t="s">
        <v>392</v>
      </c>
      <c r="I10336" s="26" t="s">
        <v>10280</v>
      </c>
      <c r="J10336" s="26" t="s">
        <v>3360</v>
      </c>
      <c r="K10336" s="26" t="s">
        <v>9606</v>
      </c>
      <c r="L10336" s="26" t="s">
        <v>42399</v>
      </c>
      <c r="M10336" s="26">
        <v>380973401423</v>
      </c>
      <c r="N10336" s="26">
        <v>2123655500</v>
      </c>
    </row>
    <row r="10337" spans="1:14">
      <c r="A10337" s="26" t="s">
        <v>5518</v>
      </c>
      <c r="B10337" s="26" t="s">
        <v>5519</v>
      </c>
      <c r="C10337" s="26">
        <v>40075815</v>
      </c>
      <c r="D10337" s="26" t="s">
        <v>24</v>
      </c>
      <c r="E10337" s="26" t="s">
        <v>42400</v>
      </c>
      <c r="F10337" s="26" t="s">
        <v>16424</v>
      </c>
      <c r="G10337" s="26" t="s">
        <v>9591</v>
      </c>
      <c r="H10337" s="26" t="s">
        <v>1122</v>
      </c>
      <c r="I10337" s="26" t="s">
        <v>1122</v>
      </c>
      <c r="J10337" s="26" t="s">
        <v>8039</v>
      </c>
      <c r="K10337" s="26" t="s">
        <v>9597</v>
      </c>
      <c r="L10337" s="26" t="s">
        <v>42401</v>
      </c>
      <c r="M10337" s="26">
        <v>380573430711</v>
      </c>
      <c r="N10337" s="26">
        <v>6310100000</v>
      </c>
    </row>
    <row r="10338" spans="1:14">
      <c r="A10338" s="26" t="s">
        <v>4399</v>
      </c>
      <c r="B10338" s="26" t="s">
        <v>4400</v>
      </c>
      <c r="C10338" s="26">
        <v>38462558</v>
      </c>
      <c r="D10338" s="26" t="s">
        <v>24</v>
      </c>
      <c r="E10338" s="26" t="s">
        <v>42402</v>
      </c>
      <c r="F10338" s="26" t="s">
        <v>42403</v>
      </c>
      <c r="G10338" s="26" t="s">
        <v>9586</v>
      </c>
      <c r="H10338" s="26" t="s">
        <v>576</v>
      </c>
      <c r="I10338" s="26" t="s">
        <v>11832</v>
      </c>
      <c r="J10338" s="26" t="s">
        <v>42404</v>
      </c>
      <c r="K10338" s="26" t="s">
        <v>9582</v>
      </c>
      <c r="L10338" s="26" t="s">
        <v>42405</v>
      </c>
      <c r="M10338" s="26">
        <v>761097216090</v>
      </c>
      <c r="N10338" s="26">
        <v>3220883201</v>
      </c>
    </row>
    <row r="10339" spans="1:14">
      <c r="A10339" s="26" t="s">
        <v>6569</v>
      </c>
      <c r="B10339" s="26" t="s">
        <v>6570</v>
      </c>
      <c r="C10339" s="26">
        <v>38396564</v>
      </c>
      <c r="D10339" s="26" t="s">
        <v>24</v>
      </c>
      <c r="E10339" s="26" t="s">
        <v>42406</v>
      </c>
      <c r="F10339" s="26" t="s">
        <v>42407</v>
      </c>
      <c r="G10339" s="26" t="s">
        <v>9586</v>
      </c>
      <c r="H10339" s="26" t="s">
        <v>949</v>
      </c>
      <c r="I10339" s="26" t="s">
        <v>10130</v>
      </c>
      <c r="J10339" s="26" t="s">
        <v>42408</v>
      </c>
      <c r="K10339" s="26" t="s">
        <v>9582</v>
      </c>
      <c r="L10339" s="26" t="s">
        <v>42409</v>
      </c>
      <c r="M10339" s="26">
        <v>380667811127</v>
      </c>
      <c r="N10339" s="26">
        <v>5320282201</v>
      </c>
    </row>
    <row r="10340" spans="1:14">
      <c r="A10340" s="26" t="s">
        <v>4253</v>
      </c>
      <c r="B10340" s="26" t="s">
        <v>4254</v>
      </c>
      <c r="C10340" s="26">
        <v>41394939</v>
      </c>
      <c r="D10340" s="26" t="s">
        <v>24</v>
      </c>
      <c r="E10340" s="26" t="s">
        <v>42410</v>
      </c>
      <c r="F10340" s="26" t="s">
        <v>42411</v>
      </c>
      <c r="G10340" s="26" t="s">
        <v>9579</v>
      </c>
      <c r="H10340" s="26" t="s">
        <v>506</v>
      </c>
      <c r="I10340" s="26" t="s">
        <v>9951</v>
      </c>
      <c r="J10340" s="26" t="s">
        <v>42412</v>
      </c>
      <c r="K10340" s="26" t="s">
        <v>9582</v>
      </c>
      <c r="L10340" s="26" t="s">
        <v>42413</v>
      </c>
      <c r="M10340" s="26">
        <v>380347968244</v>
      </c>
      <c r="N10340" s="26">
        <v>2625610102</v>
      </c>
    </row>
    <row r="10341" spans="1:14">
      <c r="A10341" s="26" t="s">
        <v>6581</v>
      </c>
      <c r="B10341" s="26" t="s">
        <v>6582</v>
      </c>
      <c r="C10341" s="26">
        <v>38381474</v>
      </c>
      <c r="D10341" s="26" t="s">
        <v>24</v>
      </c>
      <c r="E10341" s="26" t="s">
        <v>42414</v>
      </c>
      <c r="F10341" s="26" t="s">
        <v>42415</v>
      </c>
      <c r="G10341" s="26" t="s">
        <v>9586</v>
      </c>
      <c r="H10341" s="26" t="s">
        <v>949</v>
      </c>
      <c r="I10341" s="26" t="s">
        <v>10846</v>
      </c>
      <c r="J10341" s="26" t="s">
        <v>42416</v>
      </c>
      <c r="K10341" s="26" t="s">
        <v>9582</v>
      </c>
      <c r="L10341" s="26" t="s">
        <v>42417</v>
      </c>
      <c r="M10341" s="26">
        <v>380535533256</v>
      </c>
      <c r="N10341" s="26">
        <v>5323282801</v>
      </c>
    </row>
    <row r="10342" spans="1:14">
      <c r="A10342" s="26" t="s">
        <v>4880</v>
      </c>
      <c r="B10342" s="26" t="s">
        <v>4881</v>
      </c>
      <c r="C10342" s="26">
        <v>38380533</v>
      </c>
      <c r="D10342" s="26" t="s">
        <v>24</v>
      </c>
      <c r="E10342" s="26" t="s">
        <v>42418</v>
      </c>
      <c r="F10342" s="26" t="s">
        <v>42419</v>
      </c>
      <c r="G10342" s="26" t="s">
        <v>9586</v>
      </c>
      <c r="H10342" s="26" t="s">
        <v>711</v>
      </c>
      <c r="I10342" s="26" t="s">
        <v>10142</v>
      </c>
      <c r="J10342" s="26" t="s">
        <v>42420</v>
      </c>
      <c r="K10342" s="26" t="s">
        <v>9582</v>
      </c>
      <c r="L10342" s="26" t="s">
        <v>42421</v>
      </c>
      <c r="M10342" s="26">
        <v>380955083742</v>
      </c>
      <c r="N10342" s="26">
        <v>123985903</v>
      </c>
    </row>
    <row r="10343" spans="1:14">
      <c r="A10343" s="26" t="s">
        <v>3988</v>
      </c>
      <c r="B10343" s="26" t="s">
        <v>3989</v>
      </c>
      <c r="C10343" s="26">
        <v>38816603</v>
      </c>
      <c r="D10343" s="26" t="s">
        <v>24</v>
      </c>
      <c r="E10343" s="26" t="s">
        <v>42422</v>
      </c>
      <c r="F10343" s="26" t="s">
        <v>42423</v>
      </c>
      <c r="G10343" s="26" t="s">
        <v>9586</v>
      </c>
      <c r="H10343" s="26" t="s">
        <v>506</v>
      </c>
      <c r="I10343" s="26" t="s">
        <v>10352</v>
      </c>
      <c r="J10343" s="26" t="s">
        <v>42424</v>
      </c>
      <c r="K10343" s="26" t="s">
        <v>9582</v>
      </c>
      <c r="L10343" s="26" t="s">
        <v>42425</v>
      </c>
      <c r="M10343" s="26">
        <v>761943600830</v>
      </c>
      <c r="N10343" s="26">
        <v>2621285501</v>
      </c>
    </row>
    <row r="10344" spans="1:14">
      <c r="A10344" s="26" t="s">
        <v>7379</v>
      </c>
      <c r="B10344" s="26" t="s">
        <v>7380</v>
      </c>
      <c r="C10344" s="26">
        <v>42275983</v>
      </c>
      <c r="D10344" s="26" t="s">
        <v>24</v>
      </c>
      <c r="E10344" s="26" t="s">
        <v>42426</v>
      </c>
      <c r="F10344" s="26" t="s">
        <v>42427</v>
      </c>
      <c r="G10344" s="26" t="s">
        <v>9586</v>
      </c>
      <c r="H10344" s="26" t="s">
        <v>1025</v>
      </c>
      <c r="I10344" s="26" t="s">
        <v>12104</v>
      </c>
      <c r="J10344" s="26" t="s">
        <v>32425</v>
      </c>
      <c r="K10344" s="26" t="s">
        <v>9606</v>
      </c>
      <c r="L10344" s="26" t="s">
        <v>42428</v>
      </c>
      <c r="M10344" s="26">
        <v>380996353459</v>
      </c>
      <c r="N10344" s="26">
        <v>520283209</v>
      </c>
    </row>
    <row r="10345" spans="1:14">
      <c r="A10345" s="26" t="s">
        <v>3790</v>
      </c>
      <c r="B10345" s="26" t="s">
        <v>3791</v>
      </c>
      <c r="C10345" s="26">
        <v>38600720</v>
      </c>
      <c r="D10345" s="26" t="s">
        <v>24</v>
      </c>
      <c r="E10345" s="26" t="s">
        <v>42429</v>
      </c>
      <c r="F10345" s="26" t="s">
        <v>38807</v>
      </c>
      <c r="G10345" s="26" t="s">
        <v>9586</v>
      </c>
      <c r="H10345" s="26" t="s">
        <v>468</v>
      </c>
      <c r="I10345" s="26" t="s">
        <v>32568</v>
      </c>
      <c r="J10345" s="26" t="s">
        <v>6189</v>
      </c>
      <c r="K10345" s="26" t="s">
        <v>9582</v>
      </c>
      <c r="L10345" s="26" t="s">
        <v>42430</v>
      </c>
      <c r="M10345" s="26">
        <v>380613823666</v>
      </c>
      <c r="N10345" s="26">
        <v>122755301</v>
      </c>
    </row>
    <row r="10346" spans="1:14">
      <c r="A10346" s="26" t="s">
        <v>3372</v>
      </c>
      <c r="B10346" s="26" t="s">
        <v>3373</v>
      </c>
      <c r="C10346" s="26">
        <v>41769166</v>
      </c>
      <c r="D10346" s="26" t="s">
        <v>24</v>
      </c>
      <c r="E10346" s="26" t="s">
        <v>42431</v>
      </c>
      <c r="F10346" s="26" t="s">
        <v>42432</v>
      </c>
      <c r="G10346" s="26" t="s">
        <v>9586</v>
      </c>
      <c r="H10346" s="26" t="s">
        <v>392</v>
      </c>
      <c r="I10346" s="26" t="s">
        <v>11040</v>
      </c>
      <c r="J10346" s="26" t="s">
        <v>42433</v>
      </c>
      <c r="K10346" s="26" t="s">
        <v>9582</v>
      </c>
      <c r="L10346" s="26" t="s">
        <v>42434</v>
      </c>
      <c r="M10346" s="26">
        <v>380314332327</v>
      </c>
      <c r="N10346" s="26">
        <v>2121284101</v>
      </c>
    </row>
    <row r="10347" spans="1:14">
      <c r="A10347" s="26" t="s">
        <v>6769</v>
      </c>
      <c r="B10347" s="26" t="s">
        <v>6770</v>
      </c>
      <c r="C10347" s="26">
        <v>38276153</v>
      </c>
      <c r="D10347" s="26" t="s">
        <v>24</v>
      </c>
      <c r="E10347" s="26" t="s">
        <v>42435</v>
      </c>
      <c r="F10347" s="26" t="s">
        <v>42436</v>
      </c>
      <c r="G10347" s="26" t="s">
        <v>9579</v>
      </c>
      <c r="H10347" s="26" t="s">
        <v>949</v>
      </c>
      <c r="I10347" s="26" t="s">
        <v>10890</v>
      </c>
      <c r="J10347" s="26" t="s">
        <v>42437</v>
      </c>
      <c r="K10347" s="26" t="s">
        <v>9582</v>
      </c>
      <c r="L10347" s="26" t="s">
        <v>42438</v>
      </c>
      <c r="M10347" s="26">
        <v>380535836811</v>
      </c>
      <c r="N10347" s="26">
        <v>5323880705</v>
      </c>
    </row>
    <row r="10348" spans="1:14">
      <c r="A10348" s="26" t="s">
        <v>2200</v>
      </c>
      <c r="B10348" s="26" t="s">
        <v>2201</v>
      </c>
      <c r="C10348" s="26">
        <v>37677106</v>
      </c>
      <c r="D10348" s="26" t="s">
        <v>24</v>
      </c>
      <c r="E10348" s="26" t="s">
        <v>42439</v>
      </c>
      <c r="F10348" s="26" t="s">
        <v>42440</v>
      </c>
      <c r="G10348" s="26" t="s">
        <v>9586</v>
      </c>
      <c r="H10348" s="26" t="s">
        <v>133</v>
      </c>
      <c r="I10348" s="26" t="s">
        <v>9917</v>
      </c>
      <c r="J10348" s="26" t="s">
        <v>2198</v>
      </c>
      <c r="K10348" s="26" t="s">
        <v>9597</v>
      </c>
      <c r="L10348" s="26" t="s">
        <v>42441</v>
      </c>
      <c r="M10348" s="26">
        <v>380677969230</v>
      </c>
      <c r="N10348" s="26">
        <v>1221010300</v>
      </c>
    </row>
    <row r="10349" spans="1:14">
      <c r="A10349" s="26" t="s">
        <v>4216</v>
      </c>
      <c r="B10349" s="26" t="s">
        <v>4217</v>
      </c>
      <c r="C10349" s="26">
        <v>41838805</v>
      </c>
      <c r="D10349" s="26" t="s">
        <v>24</v>
      </c>
      <c r="E10349" s="26" t="s">
        <v>42442</v>
      </c>
      <c r="F10349" s="26" t="s">
        <v>42443</v>
      </c>
      <c r="G10349" s="26" t="s">
        <v>9586</v>
      </c>
      <c r="H10349" s="26" t="s">
        <v>506</v>
      </c>
      <c r="I10349" s="26" t="s">
        <v>9709</v>
      </c>
      <c r="J10349" s="26" t="s">
        <v>42444</v>
      </c>
      <c r="K10349" s="26" t="s">
        <v>9582</v>
      </c>
      <c r="L10349" s="26" t="s">
        <v>42445</v>
      </c>
      <c r="M10349" s="26">
        <v>380343565633</v>
      </c>
      <c r="N10349" s="26">
        <v>2624481601</v>
      </c>
    </row>
    <row r="10350" spans="1:14">
      <c r="A10350" s="26" t="s">
        <v>8681</v>
      </c>
      <c r="B10350" s="26" t="s">
        <v>8682</v>
      </c>
      <c r="C10350" s="26">
        <v>38402043</v>
      </c>
      <c r="D10350" s="26" t="s">
        <v>24</v>
      </c>
      <c r="E10350" s="26" t="s">
        <v>42446</v>
      </c>
      <c r="F10350" s="26" t="s">
        <v>42447</v>
      </c>
      <c r="G10350" s="26" t="s">
        <v>9579</v>
      </c>
      <c r="H10350" s="26" t="s">
        <v>1308</v>
      </c>
      <c r="J10350" s="26" t="s">
        <v>42448</v>
      </c>
      <c r="K10350" s="26" t="s">
        <v>9582</v>
      </c>
      <c r="L10350" s="26" t="s">
        <v>42449</v>
      </c>
      <c r="M10350" s="26">
        <v>761931540456</v>
      </c>
      <c r="N10350" s="26">
        <v>6825580801</v>
      </c>
    </row>
    <row r="10351" spans="1:14">
      <c r="A10351" s="26" t="s">
        <v>9137</v>
      </c>
      <c r="B10351" s="26" t="s">
        <v>9138</v>
      </c>
      <c r="C10351" s="26">
        <v>36754912</v>
      </c>
      <c r="D10351" s="26" t="s">
        <v>24</v>
      </c>
      <c r="E10351" s="26" t="s">
        <v>42450</v>
      </c>
      <c r="F10351" s="26" t="s">
        <v>42451</v>
      </c>
      <c r="G10351" s="26" t="s">
        <v>9579</v>
      </c>
      <c r="H10351" s="26" t="s">
        <v>1490</v>
      </c>
      <c r="I10351" s="26" t="s">
        <v>13192</v>
      </c>
      <c r="J10351" s="26" t="s">
        <v>42452</v>
      </c>
      <c r="K10351" s="26" t="s">
        <v>9582</v>
      </c>
      <c r="L10351" s="26" t="s">
        <v>42453</v>
      </c>
      <c r="M10351" s="26">
        <v>380686205639</v>
      </c>
      <c r="N10351" s="26">
        <v>7323583501</v>
      </c>
    </row>
    <row r="10352" spans="1:14">
      <c r="A10352" s="26" t="s">
        <v>3761</v>
      </c>
      <c r="B10352" s="26" t="s">
        <v>3762</v>
      </c>
      <c r="C10352" s="26">
        <v>5395687</v>
      </c>
      <c r="D10352" s="26" t="s">
        <v>780</v>
      </c>
      <c r="E10352" s="26" t="s">
        <v>42454</v>
      </c>
      <c r="F10352" s="26" t="s">
        <v>42455</v>
      </c>
      <c r="G10352" s="26" t="s">
        <v>9601</v>
      </c>
      <c r="H10352" s="26" t="s">
        <v>468</v>
      </c>
      <c r="J10352" s="26" t="s">
        <v>481</v>
      </c>
      <c r="K10352" s="26" t="s">
        <v>9597</v>
      </c>
      <c r="L10352" s="26" t="s">
        <v>42456</v>
      </c>
      <c r="M10352" s="26">
        <v>380612243637</v>
      </c>
      <c r="N10352" s="26">
        <v>1222380503</v>
      </c>
    </row>
    <row r="10353" spans="1:14">
      <c r="A10353" s="26" t="s">
        <v>8883</v>
      </c>
      <c r="B10353" s="26" t="s">
        <v>8884</v>
      </c>
      <c r="C10353" s="26">
        <v>38682646</v>
      </c>
      <c r="D10353" s="26" t="s">
        <v>24</v>
      </c>
      <c r="E10353" s="26" t="s">
        <v>42457</v>
      </c>
      <c r="F10353" s="26" t="s">
        <v>42458</v>
      </c>
      <c r="G10353" s="26" t="s">
        <v>9579</v>
      </c>
      <c r="H10353" s="26" t="s">
        <v>1401</v>
      </c>
      <c r="I10353" s="26" t="s">
        <v>10182</v>
      </c>
      <c r="J10353" s="26" t="s">
        <v>42459</v>
      </c>
      <c r="K10353" s="26" t="s">
        <v>9906</v>
      </c>
      <c r="L10353" s="26" t="s">
        <v>42460</v>
      </c>
      <c r="M10353" s="26">
        <v>380972300803</v>
      </c>
      <c r="N10353" s="26">
        <v>7122087805</v>
      </c>
    </row>
    <row r="10354" spans="1:14">
      <c r="A10354" s="26" t="s">
        <v>3007</v>
      </c>
      <c r="B10354" s="26" t="s">
        <v>3008</v>
      </c>
      <c r="C10354" s="26">
        <v>1991197</v>
      </c>
      <c r="D10354" s="26" t="s">
        <v>780</v>
      </c>
      <c r="E10354" s="26" t="s">
        <v>42461</v>
      </c>
      <c r="F10354" s="26" t="s">
        <v>42462</v>
      </c>
      <c r="G10354" s="26" t="s">
        <v>9601</v>
      </c>
      <c r="H10354" s="26" t="s">
        <v>258</v>
      </c>
      <c r="J10354" s="26" t="s">
        <v>367</v>
      </c>
      <c r="K10354" s="26" t="s">
        <v>9597</v>
      </c>
      <c r="L10354" s="26" t="s">
        <v>42463</v>
      </c>
      <c r="M10354" s="26">
        <v>380626227337</v>
      </c>
      <c r="N10354" s="26">
        <v>1414100000</v>
      </c>
    </row>
    <row r="10355" spans="1:14">
      <c r="A10355" s="26" t="s">
        <v>4370</v>
      </c>
      <c r="B10355" s="26" t="s">
        <v>4371</v>
      </c>
      <c r="C10355" s="26">
        <v>38312395</v>
      </c>
      <c r="D10355" s="26" t="s">
        <v>24</v>
      </c>
      <c r="E10355" s="26" t="s">
        <v>42464</v>
      </c>
      <c r="F10355" s="26" t="s">
        <v>42465</v>
      </c>
      <c r="G10355" s="26" t="s">
        <v>9586</v>
      </c>
      <c r="H10355" s="26" t="s">
        <v>576</v>
      </c>
      <c r="I10355" s="26" t="s">
        <v>12872</v>
      </c>
      <c r="J10355" s="26" t="s">
        <v>42466</v>
      </c>
      <c r="K10355" s="26" t="s">
        <v>9582</v>
      </c>
      <c r="L10355" s="26" t="s">
        <v>42467</v>
      </c>
      <c r="M10355" s="26">
        <v>380457147688</v>
      </c>
      <c r="N10355" s="26">
        <v>3221480201</v>
      </c>
    </row>
    <row r="10356" spans="1:14">
      <c r="A10356" s="26" t="s">
        <v>8877</v>
      </c>
      <c r="B10356" s="26" t="s">
        <v>8878</v>
      </c>
      <c r="C10356" s="26">
        <v>42017886</v>
      </c>
      <c r="D10356" s="26" t="s">
        <v>24</v>
      </c>
      <c r="E10356" s="26" t="s">
        <v>42468</v>
      </c>
      <c r="F10356" s="26" t="s">
        <v>42469</v>
      </c>
      <c r="G10356" s="26" t="s">
        <v>9579</v>
      </c>
      <c r="H10356" s="26" t="s">
        <v>1401</v>
      </c>
      <c r="I10356" s="26" t="s">
        <v>14413</v>
      </c>
      <c r="J10356" s="26" t="s">
        <v>42470</v>
      </c>
      <c r="K10356" s="26" t="s">
        <v>9582</v>
      </c>
      <c r="L10356" s="26" t="s">
        <v>42471</v>
      </c>
      <c r="M10356" s="26">
        <v>380473293244</v>
      </c>
      <c r="N10356" s="26">
        <v>5322480707</v>
      </c>
    </row>
    <row r="10357" spans="1:14">
      <c r="A10357" s="26" t="s">
        <v>6695</v>
      </c>
      <c r="B10357" s="26" t="s">
        <v>6680</v>
      </c>
      <c r="C10357" s="26">
        <v>1999342</v>
      </c>
      <c r="D10357" s="26" t="s">
        <v>780</v>
      </c>
      <c r="E10357" s="26" t="s">
        <v>42472</v>
      </c>
      <c r="F10357" s="26" t="s">
        <v>15789</v>
      </c>
      <c r="G10357" s="26" t="s">
        <v>9601</v>
      </c>
      <c r="H10357" s="26" t="s">
        <v>949</v>
      </c>
      <c r="I10357" s="26" t="s">
        <v>15790</v>
      </c>
      <c r="J10357" s="26" t="s">
        <v>27674</v>
      </c>
      <c r="K10357" s="26" t="s">
        <v>9582</v>
      </c>
      <c r="L10357" s="26" t="s">
        <v>35288</v>
      </c>
      <c r="M10357" s="26">
        <v>380675314514</v>
      </c>
      <c r="N10357" s="26">
        <v>120484401</v>
      </c>
    </row>
    <row r="10358" spans="1:14">
      <c r="A10358" s="26" t="s">
        <v>6385</v>
      </c>
      <c r="B10358" s="26" t="s">
        <v>6386</v>
      </c>
      <c r="C10358" s="26">
        <v>26472082</v>
      </c>
      <c r="D10358" s="26" t="s">
        <v>24</v>
      </c>
      <c r="E10358" s="26" t="s">
        <v>42473</v>
      </c>
      <c r="F10358" s="26" t="s">
        <v>42474</v>
      </c>
      <c r="G10358" s="26" t="s">
        <v>9586</v>
      </c>
      <c r="H10358" s="26" t="s">
        <v>885</v>
      </c>
      <c r="J10358" s="26" t="s">
        <v>910</v>
      </c>
      <c r="K10358" s="26" t="s">
        <v>9597</v>
      </c>
      <c r="L10358" s="26" t="s">
        <v>18059</v>
      </c>
      <c r="M10358" s="26">
        <v>380487053430</v>
      </c>
      <c r="N10358" s="26">
        <v>5110100000</v>
      </c>
    </row>
    <row r="10359" spans="1:14">
      <c r="A10359" s="26" t="s">
        <v>6871</v>
      </c>
      <c r="B10359" s="26" t="s">
        <v>6872</v>
      </c>
      <c r="C10359" s="26">
        <v>38522213</v>
      </c>
      <c r="D10359" s="26" t="s">
        <v>24</v>
      </c>
      <c r="E10359" s="26" t="s">
        <v>42475</v>
      </c>
      <c r="F10359" s="26" t="s">
        <v>42476</v>
      </c>
      <c r="G10359" s="26" t="s">
        <v>9586</v>
      </c>
      <c r="H10359" s="26" t="s">
        <v>949</v>
      </c>
      <c r="I10359" s="26" t="s">
        <v>12172</v>
      </c>
      <c r="J10359" s="26" t="s">
        <v>42477</v>
      </c>
      <c r="K10359" s="26" t="s">
        <v>9582</v>
      </c>
      <c r="L10359" s="26" t="s">
        <v>42478</v>
      </c>
      <c r="M10359" s="26">
        <v>380534194445</v>
      </c>
      <c r="N10359" s="26">
        <v>5324580401</v>
      </c>
    </row>
    <row r="10360" spans="1:14">
      <c r="A10360" s="26" t="s">
        <v>3434</v>
      </c>
      <c r="B10360" s="26" t="s">
        <v>3435</v>
      </c>
      <c r="C10360" s="26">
        <v>40390032</v>
      </c>
      <c r="D10360" s="26" t="s">
        <v>24</v>
      </c>
      <c r="E10360" s="26" t="s">
        <v>42479</v>
      </c>
      <c r="F10360" s="26" t="s">
        <v>42480</v>
      </c>
      <c r="G10360" s="26" t="s">
        <v>9586</v>
      </c>
      <c r="H10360" s="26" t="s">
        <v>392</v>
      </c>
      <c r="J10360" s="26" t="s">
        <v>11322</v>
      </c>
      <c r="K10360" s="26" t="s">
        <v>9597</v>
      </c>
      <c r="L10360" s="26" t="s">
        <v>42481</v>
      </c>
      <c r="M10360" s="26">
        <v>380800503118</v>
      </c>
      <c r="N10360" s="26" t="e">
        <v>#N/A</v>
      </c>
    </row>
    <row r="10361" spans="1:14">
      <c r="A10361" s="26" t="s">
        <v>7734</v>
      </c>
      <c r="B10361" s="26" t="s">
        <v>7735</v>
      </c>
      <c r="C10361" s="26" t="s">
        <v>1604</v>
      </c>
      <c r="D10361" s="26" t="s">
        <v>24</v>
      </c>
      <c r="E10361" s="26" t="s">
        <v>42482</v>
      </c>
      <c r="F10361" s="26" t="s">
        <v>42483</v>
      </c>
      <c r="G10361" s="26" t="s">
        <v>9591</v>
      </c>
      <c r="H10361" s="26" t="s">
        <v>1088</v>
      </c>
      <c r="I10361" s="26" t="s">
        <v>10691</v>
      </c>
      <c r="J10361" s="26" t="s">
        <v>7732</v>
      </c>
      <c r="K10361" s="26" t="s">
        <v>9606</v>
      </c>
      <c r="L10361" s="26" t="s">
        <v>42484</v>
      </c>
      <c r="M10361" s="26">
        <v>380973152004</v>
      </c>
      <c r="N10361" s="26">
        <v>6124655100</v>
      </c>
    </row>
    <row r="10362" spans="1:14">
      <c r="A10362" s="26" t="s">
        <v>8731</v>
      </c>
      <c r="B10362" s="26" t="s">
        <v>8732</v>
      </c>
      <c r="C10362" s="26">
        <v>40358245</v>
      </c>
      <c r="D10362" s="26" t="s">
        <v>24</v>
      </c>
      <c r="E10362" s="26" t="s">
        <v>42485</v>
      </c>
      <c r="F10362" s="26" t="s">
        <v>10050</v>
      </c>
      <c r="G10362" s="26" t="s">
        <v>9591</v>
      </c>
      <c r="H10362" s="26" t="s">
        <v>1308</v>
      </c>
      <c r="J10362" s="26" t="s">
        <v>1372</v>
      </c>
      <c r="K10362" s="26" t="s">
        <v>9597</v>
      </c>
      <c r="L10362" s="26" t="s">
        <v>17327</v>
      </c>
      <c r="M10362" s="26">
        <v>761939595898</v>
      </c>
      <c r="N10362" s="26">
        <v>6810600000</v>
      </c>
    </row>
    <row r="10363" spans="1:14">
      <c r="A10363" s="26" t="s">
        <v>2214</v>
      </c>
      <c r="B10363" s="26" t="s">
        <v>2215</v>
      </c>
      <c r="C10363" s="26">
        <v>1984624</v>
      </c>
      <c r="D10363" s="26" t="s">
        <v>780</v>
      </c>
      <c r="E10363" s="26" t="s">
        <v>42486</v>
      </c>
      <c r="F10363" s="26" t="s">
        <v>42487</v>
      </c>
      <c r="G10363" s="26" t="s">
        <v>9601</v>
      </c>
      <c r="H10363" s="26" t="s">
        <v>133</v>
      </c>
      <c r="J10363" s="26" t="s">
        <v>146</v>
      </c>
      <c r="K10363" s="26" t="s">
        <v>9597</v>
      </c>
      <c r="L10363" s="26" t="s">
        <v>20715</v>
      </c>
      <c r="M10363" s="26">
        <v>380682142839</v>
      </c>
      <c r="N10363" s="26">
        <v>1210100000</v>
      </c>
    </row>
    <row r="10364" spans="1:14">
      <c r="A10364" s="26" t="s">
        <v>6311</v>
      </c>
      <c r="B10364" s="26" t="s">
        <v>6312</v>
      </c>
      <c r="C10364" s="26">
        <v>1998986</v>
      </c>
      <c r="D10364" s="26" t="s">
        <v>780</v>
      </c>
      <c r="E10364" s="26" t="s">
        <v>42488</v>
      </c>
      <c r="F10364" s="26" t="s">
        <v>42489</v>
      </c>
      <c r="G10364" s="26" t="s">
        <v>9601</v>
      </c>
      <c r="H10364" s="26" t="s">
        <v>885</v>
      </c>
      <c r="J10364" s="26" t="s">
        <v>910</v>
      </c>
      <c r="K10364" s="26" t="s">
        <v>9597</v>
      </c>
      <c r="L10364" s="26" t="s">
        <v>42490</v>
      </c>
      <c r="M10364" s="26">
        <v>380487318735</v>
      </c>
      <c r="N10364" s="26">
        <v>5110100000</v>
      </c>
    </row>
    <row r="10365" spans="1:14">
      <c r="A10365" s="26" t="s">
        <v>7790</v>
      </c>
      <c r="B10365" s="26" t="s">
        <v>7791</v>
      </c>
      <c r="C10365" s="26">
        <v>2009407</v>
      </c>
      <c r="D10365" s="26" t="s">
        <v>780</v>
      </c>
      <c r="E10365" s="26" t="s">
        <v>42491</v>
      </c>
      <c r="F10365" s="26" t="s">
        <v>9787</v>
      </c>
      <c r="G10365" s="26" t="s">
        <v>9601</v>
      </c>
      <c r="H10365" s="26" t="s">
        <v>1088</v>
      </c>
      <c r="J10365" s="26" t="s">
        <v>1115</v>
      </c>
      <c r="K10365" s="26" t="s">
        <v>9597</v>
      </c>
      <c r="L10365" s="26" t="s">
        <v>42492</v>
      </c>
      <c r="M10365" s="26">
        <v>380352523614</v>
      </c>
      <c r="N10365" s="26">
        <v>6110100000</v>
      </c>
    </row>
    <row r="10366" spans="1:14">
      <c r="A10366" s="26" t="s">
        <v>6061</v>
      </c>
      <c r="B10366" s="26" t="s">
        <v>6062</v>
      </c>
      <c r="C10366" s="26">
        <v>41496257</v>
      </c>
      <c r="D10366" s="26" t="s">
        <v>24</v>
      </c>
      <c r="E10366" s="26" t="s">
        <v>42493</v>
      </c>
      <c r="F10366" s="26" t="s">
        <v>42494</v>
      </c>
      <c r="G10366" s="26" t="s">
        <v>9586</v>
      </c>
      <c r="H10366" s="26" t="s">
        <v>835</v>
      </c>
      <c r="I10366" s="26" t="s">
        <v>16014</v>
      </c>
      <c r="J10366" s="26" t="s">
        <v>42495</v>
      </c>
      <c r="K10366" s="26" t="s">
        <v>9582</v>
      </c>
      <c r="L10366" s="26" t="s">
        <v>42496</v>
      </c>
      <c r="M10366" s="26">
        <v>380513496340</v>
      </c>
      <c r="N10366" s="26">
        <v>4822055207</v>
      </c>
    </row>
    <row r="10367" spans="1:14">
      <c r="A10367" s="26" t="s">
        <v>2027</v>
      </c>
      <c r="B10367" s="26" t="s">
        <v>2028</v>
      </c>
      <c r="C10367" s="26">
        <v>4543022</v>
      </c>
      <c r="D10367" s="26" t="s">
        <v>24</v>
      </c>
      <c r="E10367" s="26" t="s">
        <v>42497</v>
      </c>
      <c r="F10367" s="26" t="s">
        <v>42498</v>
      </c>
      <c r="G10367" s="26" t="s">
        <v>9591</v>
      </c>
      <c r="H10367" s="26" t="s">
        <v>103</v>
      </c>
      <c r="J10367" s="26" t="s">
        <v>116</v>
      </c>
      <c r="K10367" s="26" t="s">
        <v>9597</v>
      </c>
      <c r="L10367" s="26" t="s">
        <v>42499</v>
      </c>
      <c r="M10367" s="26">
        <v>380332748011</v>
      </c>
      <c r="N10367" s="26">
        <v>710100000</v>
      </c>
    </row>
    <row r="10368" spans="1:14">
      <c r="A10368" s="26" t="s">
        <v>2431</v>
      </c>
      <c r="B10368" s="26" t="s">
        <v>2432</v>
      </c>
      <c r="C10368" s="26">
        <v>1985742</v>
      </c>
      <c r="D10368" s="26" t="s">
        <v>780</v>
      </c>
      <c r="E10368" s="26" t="s">
        <v>42500</v>
      </c>
      <c r="F10368" s="26" t="s">
        <v>42501</v>
      </c>
      <c r="G10368" s="26" t="s">
        <v>9601</v>
      </c>
      <c r="H10368" s="26" t="s">
        <v>133</v>
      </c>
      <c r="I10368" s="26" t="s">
        <v>2401</v>
      </c>
      <c r="J10368" s="26" t="s">
        <v>2401</v>
      </c>
      <c r="K10368" s="26" t="s">
        <v>9597</v>
      </c>
      <c r="L10368" s="26" t="s">
        <v>42502</v>
      </c>
      <c r="M10368" s="26">
        <v>380976284442</v>
      </c>
      <c r="N10368" s="26">
        <v>122787502</v>
      </c>
    </row>
    <row r="10369" spans="1:14">
      <c r="A10369" s="26" t="s">
        <v>4657</v>
      </c>
      <c r="B10369" s="26" t="s">
        <v>4658</v>
      </c>
      <c r="C10369" s="26">
        <v>38802559</v>
      </c>
      <c r="D10369" s="26" t="s">
        <v>24</v>
      </c>
      <c r="E10369" s="26" t="s">
        <v>42503</v>
      </c>
      <c r="F10369" s="26" t="s">
        <v>35030</v>
      </c>
      <c r="G10369" s="26" t="s">
        <v>9586</v>
      </c>
      <c r="H10369" s="26" t="s">
        <v>670</v>
      </c>
      <c r="J10369" s="26" t="s">
        <v>687</v>
      </c>
      <c r="K10369" s="26" t="s">
        <v>9597</v>
      </c>
      <c r="L10369" s="26" t="s">
        <v>42504</v>
      </c>
      <c r="M10369" s="26">
        <v>380980115659</v>
      </c>
      <c r="N10369" s="26">
        <v>3510100000</v>
      </c>
    </row>
    <row r="10370" spans="1:14">
      <c r="A10370" s="26" t="s">
        <v>5350</v>
      </c>
      <c r="B10370" s="26" t="s">
        <v>5345</v>
      </c>
      <c r="C10370" s="26">
        <v>1998101</v>
      </c>
      <c r="D10370" s="26" t="s">
        <v>24</v>
      </c>
      <c r="E10370" s="26" t="s">
        <v>42505</v>
      </c>
      <c r="F10370" s="26" t="s">
        <v>42506</v>
      </c>
      <c r="G10370" s="26" t="s">
        <v>9586</v>
      </c>
      <c r="H10370" s="26" t="s">
        <v>735</v>
      </c>
      <c r="I10370" s="26" t="s">
        <v>10166</v>
      </c>
      <c r="J10370" s="26" t="s">
        <v>42507</v>
      </c>
      <c r="K10370" s="26" t="s">
        <v>9582</v>
      </c>
      <c r="L10370" s="26" t="s">
        <v>42508</v>
      </c>
      <c r="M10370" s="26">
        <v>761004459221</v>
      </c>
      <c r="N10370" s="26">
        <v>4623983401</v>
      </c>
    </row>
    <row r="10371" spans="1:14">
      <c r="A10371" s="26" t="s">
        <v>1765</v>
      </c>
      <c r="B10371" s="26" t="s">
        <v>1766</v>
      </c>
      <c r="C10371" s="26">
        <v>37423921</v>
      </c>
      <c r="D10371" s="26" t="s">
        <v>24</v>
      </c>
      <c r="E10371" s="26" t="s">
        <v>42509</v>
      </c>
      <c r="F10371" s="26" t="s">
        <v>42510</v>
      </c>
      <c r="G10371" s="26" t="s">
        <v>9591</v>
      </c>
      <c r="H10371" s="26" t="s">
        <v>27</v>
      </c>
      <c r="I10371" s="26" t="s">
        <v>11743</v>
      </c>
      <c r="J10371" s="26" t="s">
        <v>42511</v>
      </c>
      <c r="K10371" s="26" t="s">
        <v>9582</v>
      </c>
      <c r="L10371" s="26" t="s">
        <v>42512</v>
      </c>
      <c r="M10371" s="26">
        <v>761948012430</v>
      </c>
      <c r="N10371" s="26">
        <v>521284303</v>
      </c>
    </row>
    <row r="10372" spans="1:14">
      <c r="A10372" s="26" t="s">
        <v>3778</v>
      </c>
      <c r="B10372" s="26" t="s">
        <v>3779</v>
      </c>
      <c r="C10372" s="26">
        <v>5498743</v>
      </c>
      <c r="D10372" s="26" t="s">
        <v>780</v>
      </c>
      <c r="E10372" s="26" t="s">
        <v>42513</v>
      </c>
      <c r="F10372" s="26" t="s">
        <v>42514</v>
      </c>
      <c r="G10372" s="26" t="s">
        <v>9601</v>
      </c>
      <c r="H10372" s="26" t="s">
        <v>468</v>
      </c>
      <c r="J10372" s="26" t="s">
        <v>481</v>
      </c>
      <c r="K10372" s="26" t="s">
        <v>9597</v>
      </c>
      <c r="L10372" s="26" t="s">
        <v>42515</v>
      </c>
      <c r="M10372" s="26">
        <v>380617644464</v>
      </c>
      <c r="N10372" s="26">
        <v>1222380503</v>
      </c>
    </row>
    <row r="10373" spans="1:14">
      <c r="A10373" s="26" t="s">
        <v>1710</v>
      </c>
      <c r="B10373" s="26" t="s">
        <v>1711</v>
      </c>
      <c r="C10373" s="26">
        <v>26244596</v>
      </c>
      <c r="D10373" s="26" t="s">
        <v>24</v>
      </c>
      <c r="E10373" s="26" t="s">
        <v>42516</v>
      </c>
      <c r="F10373" s="26" t="s">
        <v>12560</v>
      </c>
      <c r="G10373" s="26" t="s">
        <v>9586</v>
      </c>
      <c r="H10373" s="26" t="s">
        <v>27</v>
      </c>
      <c r="J10373" s="26" t="s">
        <v>36</v>
      </c>
      <c r="K10373" s="26" t="s">
        <v>9597</v>
      </c>
      <c r="L10373" s="26" t="s">
        <v>18131</v>
      </c>
      <c r="M10373" s="26">
        <v>761401302727</v>
      </c>
      <c r="N10373" s="26">
        <v>510100000</v>
      </c>
    </row>
    <row r="10374" spans="1:14">
      <c r="A10374" s="26" t="s">
        <v>8928</v>
      </c>
      <c r="B10374" s="26" t="s">
        <v>8929</v>
      </c>
      <c r="C10374" s="26">
        <v>39028772</v>
      </c>
      <c r="D10374" s="26" t="s">
        <v>24</v>
      </c>
      <c r="E10374" s="26" t="s">
        <v>42517</v>
      </c>
      <c r="F10374" s="26" t="s">
        <v>42518</v>
      </c>
      <c r="G10374" s="26" t="s">
        <v>9579</v>
      </c>
      <c r="H10374" s="26" t="s">
        <v>1401</v>
      </c>
      <c r="I10374" s="26" t="s">
        <v>9777</v>
      </c>
      <c r="J10374" s="26" t="s">
        <v>6189</v>
      </c>
      <c r="K10374" s="26" t="s">
        <v>9582</v>
      </c>
      <c r="L10374" s="26" t="s">
        <v>42519</v>
      </c>
      <c r="M10374" s="26">
        <v>761453098309</v>
      </c>
      <c r="N10374" s="26">
        <v>122755301</v>
      </c>
    </row>
    <row r="10375" spans="1:14">
      <c r="A10375" s="26" t="s">
        <v>5242</v>
      </c>
      <c r="B10375" s="26" t="s">
        <v>5243</v>
      </c>
      <c r="C10375" s="26">
        <v>20764294</v>
      </c>
      <c r="D10375" s="26" t="s">
        <v>24</v>
      </c>
      <c r="E10375" s="26" t="s">
        <v>42520</v>
      </c>
      <c r="F10375" s="26" t="s">
        <v>42521</v>
      </c>
      <c r="G10375" s="26" t="s">
        <v>9579</v>
      </c>
      <c r="H10375" s="26" t="s">
        <v>735</v>
      </c>
      <c r="I10375" s="26" t="s">
        <v>9752</v>
      </c>
      <c r="J10375" s="26" t="s">
        <v>18975</v>
      </c>
      <c r="K10375" s="26" t="s">
        <v>9582</v>
      </c>
      <c r="L10375" s="26" t="s">
        <v>42522</v>
      </c>
      <c r="M10375" s="26">
        <v>380965419690</v>
      </c>
      <c r="N10375" s="26">
        <v>4623085201</v>
      </c>
    </row>
    <row r="10376" spans="1:14">
      <c r="A10376" s="26" t="s">
        <v>3780</v>
      </c>
      <c r="B10376" s="26" t="s">
        <v>3781</v>
      </c>
      <c r="C10376" s="26">
        <v>5395724</v>
      </c>
      <c r="D10376" s="26" t="s">
        <v>780</v>
      </c>
      <c r="E10376" s="26" t="s">
        <v>42523</v>
      </c>
      <c r="F10376" s="26" t="s">
        <v>42524</v>
      </c>
      <c r="G10376" s="26" t="s">
        <v>9601</v>
      </c>
      <c r="H10376" s="26" t="s">
        <v>468</v>
      </c>
      <c r="J10376" s="26" t="s">
        <v>481</v>
      </c>
      <c r="K10376" s="26" t="s">
        <v>9597</v>
      </c>
      <c r="L10376" s="26" t="s">
        <v>42525</v>
      </c>
      <c r="M10376" s="26">
        <v>380676130597</v>
      </c>
      <c r="N10376" s="26">
        <v>1222380503</v>
      </c>
    </row>
    <row r="10377" spans="1:14">
      <c r="A10377" s="26" t="s">
        <v>4605</v>
      </c>
      <c r="B10377" s="26" t="s">
        <v>4606</v>
      </c>
      <c r="C10377" s="26">
        <v>38614230</v>
      </c>
      <c r="D10377" s="26" t="s">
        <v>24</v>
      </c>
      <c r="E10377" s="26" t="s">
        <v>42526</v>
      </c>
      <c r="F10377" s="26" t="s">
        <v>42527</v>
      </c>
      <c r="G10377" s="26" t="s">
        <v>9586</v>
      </c>
      <c r="H10377" s="26" t="s">
        <v>670</v>
      </c>
      <c r="I10377" s="26" t="s">
        <v>21215</v>
      </c>
      <c r="J10377" s="26" t="s">
        <v>42528</v>
      </c>
      <c r="K10377" s="26" t="s">
        <v>9582</v>
      </c>
      <c r="L10377" s="26" t="s">
        <v>42529</v>
      </c>
      <c r="M10377" s="26">
        <v>380965039000</v>
      </c>
      <c r="N10377" s="26">
        <v>3520883201</v>
      </c>
    </row>
    <row r="10378" spans="1:14">
      <c r="A10378" s="26" t="s">
        <v>2985</v>
      </c>
      <c r="B10378" s="26" t="s">
        <v>2986</v>
      </c>
      <c r="C10378" s="26">
        <v>37927092</v>
      </c>
      <c r="D10378" s="26" t="s">
        <v>24</v>
      </c>
      <c r="E10378" s="26" t="s">
        <v>42530</v>
      </c>
      <c r="F10378" s="26" t="s">
        <v>26374</v>
      </c>
      <c r="G10378" s="26" t="s">
        <v>9586</v>
      </c>
      <c r="H10378" s="26" t="s">
        <v>258</v>
      </c>
      <c r="I10378" s="26" t="s">
        <v>12739</v>
      </c>
      <c r="J10378" s="26" t="s">
        <v>21164</v>
      </c>
      <c r="K10378" s="26" t="s">
        <v>9597</v>
      </c>
      <c r="L10378" s="26" t="s">
        <v>21165</v>
      </c>
      <c r="M10378" s="26">
        <v>761985952146</v>
      </c>
      <c r="N10378" s="26">
        <v>1420910600</v>
      </c>
    </row>
    <row r="10379" spans="1:14">
      <c r="A10379" s="26" t="s">
        <v>4446</v>
      </c>
      <c r="B10379" s="26" t="s">
        <v>4447</v>
      </c>
      <c r="C10379" s="26">
        <v>38462249</v>
      </c>
      <c r="D10379" s="26" t="s">
        <v>24</v>
      </c>
      <c r="E10379" s="26" t="s">
        <v>42531</v>
      </c>
      <c r="F10379" s="26" t="s">
        <v>42532</v>
      </c>
      <c r="G10379" s="26" t="s">
        <v>9579</v>
      </c>
      <c r="H10379" s="26" t="s">
        <v>576</v>
      </c>
      <c r="I10379" s="26" t="s">
        <v>10867</v>
      </c>
      <c r="J10379" s="26" t="s">
        <v>42533</v>
      </c>
      <c r="K10379" s="26" t="s">
        <v>9582</v>
      </c>
      <c r="L10379" s="26" t="s">
        <v>42534</v>
      </c>
      <c r="M10379" s="26">
        <v>380457831417</v>
      </c>
      <c r="N10379" s="26">
        <v>1821155714</v>
      </c>
    </row>
    <row r="10380" spans="1:14">
      <c r="A10380" s="26" t="s">
        <v>7082</v>
      </c>
      <c r="B10380" s="26" t="s">
        <v>7083</v>
      </c>
      <c r="C10380" s="26">
        <v>38407717</v>
      </c>
      <c r="D10380" s="26" t="s">
        <v>24</v>
      </c>
      <c r="E10380" s="26" t="s">
        <v>42535</v>
      </c>
      <c r="F10380" s="26" t="s">
        <v>42536</v>
      </c>
      <c r="G10380" s="26" t="s">
        <v>9579</v>
      </c>
      <c r="H10380" s="26" t="s">
        <v>987</v>
      </c>
      <c r="I10380" s="26" t="s">
        <v>10311</v>
      </c>
      <c r="J10380" s="26" t="s">
        <v>42537</v>
      </c>
      <c r="K10380" s="26" t="s">
        <v>9582</v>
      </c>
      <c r="L10380" s="26" t="s">
        <v>42538</v>
      </c>
      <c r="M10380" s="26">
        <v>380971552213</v>
      </c>
      <c r="N10380" s="26">
        <v>5623484203</v>
      </c>
    </row>
    <row r="10381" spans="1:14">
      <c r="A10381" s="26" t="s">
        <v>4125</v>
      </c>
      <c r="B10381" s="26" t="s">
        <v>4124</v>
      </c>
      <c r="C10381" s="26">
        <v>33271905</v>
      </c>
      <c r="D10381" s="26" t="s">
        <v>24</v>
      </c>
      <c r="E10381" s="26" t="s">
        <v>42539</v>
      </c>
      <c r="F10381" s="26" t="s">
        <v>42540</v>
      </c>
      <c r="G10381" s="26" t="s">
        <v>9586</v>
      </c>
      <c r="H10381" s="26" t="s">
        <v>506</v>
      </c>
      <c r="I10381" s="26" t="s">
        <v>10881</v>
      </c>
      <c r="J10381" s="26" t="s">
        <v>39647</v>
      </c>
      <c r="K10381" s="26" t="s">
        <v>9582</v>
      </c>
      <c r="L10381" s="26" t="s">
        <v>39648</v>
      </c>
      <c r="M10381" s="26">
        <v>380347290224</v>
      </c>
      <c r="N10381" s="26">
        <v>2610490007</v>
      </c>
    </row>
    <row r="10382" spans="1:14">
      <c r="A10382" s="26" t="s">
        <v>6903</v>
      </c>
      <c r="B10382" s="26" t="s">
        <v>6904</v>
      </c>
      <c r="C10382" s="26">
        <v>38492195</v>
      </c>
      <c r="D10382" s="26" t="s">
        <v>24</v>
      </c>
      <c r="E10382" s="26" t="s">
        <v>42541</v>
      </c>
      <c r="F10382" s="26" t="s">
        <v>42542</v>
      </c>
      <c r="G10382" s="26" t="s">
        <v>9591</v>
      </c>
      <c r="H10382" s="26" t="s">
        <v>949</v>
      </c>
      <c r="I10382" s="26" t="s">
        <v>13534</v>
      </c>
      <c r="J10382" s="26" t="s">
        <v>16416</v>
      </c>
      <c r="K10382" s="26" t="s">
        <v>9582</v>
      </c>
      <c r="L10382" s="26" t="s">
        <v>42543</v>
      </c>
      <c r="M10382" s="26">
        <v>380534791295</v>
      </c>
      <c r="N10382" s="26">
        <v>1424210803</v>
      </c>
    </row>
    <row r="10383" spans="1:14">
      <c r="A10383" s="26" t="s">
        <v>7851</v>
      </c>
      <c r="B10383" s="26" t="s">
        <v>7852</v>
      </c>
      <c r="C10383" s="26">
        <v>38248739</v>
      </c>
      <c r="D10383" s="26" t="s">
        <v>24</v>
      </c>
      <c r="E10383" s="26" t="s">
        <v>42544</v>
      </c>
      <c r="F10383" s="26" t="s">
        <v>42545</v>
      </c>
      <c r="G10383" s="26" t="s">
        <v>9591</v>
      </c>
      <c r="H10383" s="26" t="s">
        <v>1122</v>
      </c>
      <c r="I10383" s="26" t="s">
        <v>10331</v>
      </c>
      <c r="J10383" s="26" t="s">
        <v>42546</v>
      </c>
      <c r="K10383" s="26" t="s">
        <v>9582</v>
      </c>
      <c r="L10383" s="26" t="s">
        <v>42547</v>
      </c>
      <c r="M10383" s="26">
        <v>380664675058</v>
      </c>
      <c r="N10383" s="26">
        <v>6320483502</v>
      </c>
    </row>
    <row r="10384" spans="1:14">
      <c r="A10384" s="26" t="s">
        <v>3950</v>
      </c>
      <c r="B10384" s="26" t="s">
        <v>3951</v>
      </c>
      <c r="C10384" s="26">
        <v>42097233</v>
      </c>
      <c r="D10384" s="26" t="s">
        <v>24</v>
      </c>
      <c r="E10384" s="26" t="s">
        <v>42548</v>
      </c>
      <c r="F10384" s="26" t="s">
        <v>42549</v>
      </c>
      <c r="G10384" s="26" t="s">
        <v>9586</v>
      </c>
      <c r="H10384" s="26" t="s">
        <v>506</v>
      </c>
      <c r="J10384" s="26" t="s">
        <v>3949</v>
      </c>
      <c r="K10384" s="26" t="s">
        <v>9606</v>
      </c>
      <c r="L10384" s="26" t="s">
        <v>41712</v>
      </c>
      <c r="M10384" s="26">
        <v>761379991900</v>
      </c>
      <c r="N10384" s="26">
        <v>2621255300</v>
      </c>
    </row>
    <row r="10385" spans="1:14">
      <c r="A10385" s="26" t="s">
        <v>2701</v>
      </c>
      <c r="B10385" s="26" t="s">
        <v>2702</v>
      </c>
      <c r="C10385" s="26">
        <v>37741878</v>
      </c>
      <c r="D10385" s="26" t="s">
        <v>24</v>
      </c>
      <c r="E10385" s="26" t="s">
        <v>42550</v>
      </c>
      <c r="F10385" s="26" t="s">
        <v>42551</v>
      </c>
      <c r="G10385" s="26" t="s">
        <v>9586</v>
      </c>
      <c r="H10385" s="26" t="s">
        <v>133</v>
      </c>
      <c r="I10385" s="26" t="s">
        <v>16294</v>
      </c>
      <c r="J10385" s="26" t="s">
        <v>2709</v>
      </c>
      <c r="K10385" s="26" t="s">
        <v>9606</v>
      </c>
      <c r="L10385" s="26" t="s">
        <v>28406</v>
      </c>
      <c r="M10385" s="26">
        <v>761949247354</v>
      </c>
      <c r="N10385" s="26">
        <v>1223882002</v>
      </c>
    </row>
    <row r="10386" spans="1:14">
      <c r="A10386" s="26" t="s">
        <v>9370</v>
      </c>
      <c r="B10386" s="26" t="s">
        <v>9371</v>
      </c>
      <c r="C10386" s="26">
        <v>38073028</v>
      </c>
      <c r="D10386" s="26" t="s">
        <v>24</v>
      </c>
      <c r="E10386" s="26" t="s">
        <v>42552</v>
      </c>
      <c r="F10386" s="26" t="s">
        <v>42553</v>
      </c>
      <c r="G10386" s="26" t="s">
        <v>9586</v>
      </c>
      <c r="H10386" s="26" t="s">
        <v>1573</v>
      </c>
      <c r="I10386" s="26" t="s">
        <v>13509</v>
      </c>
      <c r="J10386" s="26" t="s">
        <v>13816</v>
      </c>
      <c r="K10386" s="26" t="s">
        <v>9582</v>
      </c>
      <c r="L10386" s="26" t="s">
        <v>42554</v>
      </c>
      <c r="M10386" s="26">
        <v>380962453485</v>
      </c>
      <c r="N10386" s="26">
        <v>7423884501</v>
      </c>
    </row>
    <row r="10387" spans="1:14">
      <c r="A10387" s="26" t="s">
        <v>5063</v>
      </c>
      <c r="B10387" s="26" t="s">
        <v>5064</v>
      </c>
      <c r="C10387" s="26">
        <v>34167494</v>
      </c>
      <c r="D10387" s="26" t="s">
        <v>1701</v>
      </c>
      <c r="E10387" s="26" t="s">
        <v>42555</v>
      </c>
      <c r="F10387" s="26" t="s">
        <v>42556</v>
      </c>
      <c r="G10387" s="26" t="s">
        <v>9601</v>
      </c>
      <c r="H10387" s="26" t="s">
        <v>735</v>
      </c>
      <c r="J10387" s="26" t="s">
        <v>5070</v>
      </c>
      <c r="K10387" s="26" t="s">
        <v>9582</v>
      </c>
      <c r="L10387" s="26" t="s">
        <v>42557</v>
      </c>
      <c r="M10387" s="26">
        <v>380973575683</v>
      </c>
      <c r="N10387" s="26">
        <v>4623681601</v>
      </c>
    </row>
    <row r="10388" spans="1:14">
      <c r="A10388" s="26" t="s">
        <v>6187</v>
      </c>
      <c r="B10388" s="26" t="s">
        <v>6188</v>
      </c>
      <c r="C10388" s="26">
        <v>38096553</v>
      </c>
      <c r="D10388" s="26" t="s">
        <v>24</v>
      </c>
      <c r="E10388" s="26" t="s">
        <v>42558</v>
      </c>
      <c r="F10388" s="26" t="s">
        <v>42559</v>
      </c>
      <c r="G10388" s="26" t="s">
        <v>9591</v>
      </c>
      <c r="H10388" s="26" t="s">
        <v>885</v>
      </c>
      <c r="J10388" s="26" t="s">
        <v>42560</v>
      </c>
      <c r="K10388" s="26" t="s">
        <v>9582</v>
      </c>
      <c r="L10388" s="26" t="s">
        <v>42561</v>
      </c>
      <c r="M10388" s="26">
        <v>760970863150</v>
      </c>
      <c r="N10388" s="26">
        <v>5121882601</v>
      </c>
    </row>
    <row r="10389" spans="1:14">
      <c r="A10389" s="26" t="s">
        <v>3994</v>
      </c>
      <c r="B10389" s="26" t="s">
        <v>3995</v>
      </c>
      <c r="C10389" s="26">
        <v>42043117</v>
      </c>
      <c r="D10389" s="26" t="s">
        <v>24</v>
      </c>
      <c r="E10389" s="26" t="s">
        <v>42562</v>
      </c>
      <c r="F10389" s="26" t="s">
        <v>42563</v>
      </c>
      <c r="G10389" s="26" t="s">
        <v>9579</v>
      </c>
      <c r="H10389" s="26" t="s">
        <v>506</v>
      </c>
      <c r="I10389" s="26" t="s">
        <v>10777</v>
      </c>
      <c r="J10389" s="26" t="s">
        <v>1503</v>
      </c>
      <c r="K10389" s="26" t="s">
        <v>9582</v>
      </c>
      <c r="L10389" s="26" t="s">
        <v>42564</v>
      </c>
      <c r="M10389" s="26">
        <v>380343058216</v>
      </c>
      <c r="N10389" s="26">
        <v>2621682601</v>
      </c>
    </row>
    <row r="10390" spans="1:14">
      <c r="A10390" s="26" t="s">
        <v>4425</v>
      </c>
      <c r="B10390" s="26" t="s">
        <v>4426</v>
      </c>
      <c r="C10390" s="26">
        <v>39443227</v>
      </c>
      <c r="D10390" s="26" t="s">
        <v>24</v>
      </c>
      <c r="E10390" s="26" t="s">
        <v>42565</v>
      </c>
      <c r="F10390" s="26" t="s">
        <v>42566</v>
      </c>
      <c r="G10390" s="26" t="s">
        <v>9586</v>
      </c>
      <c r="H10390" s="26" t="s">
        <v>576</v>
      </c>
      <c r="J10390" s="26" t="s">
        <v>623</v>
      </c>
      <c r="K10390" s="26" t="s">
        <v>9597</v>
      </c>
      <c r="L10390" s="26" t="s">
        <v>42567</v>
      </c>
      <c r="M10390" s="26">
        <v>380975060307</v>
      </c>
      <c r="N10390" s="26">
        <v>3210900000</v>
      </c>
    </row>
    <row r="10391" spans="1:14">
      <c r="A10391" s="26" t="s">
        <v>3884</v>
      </c>
      <c r="B10391" s="26" t="s">
        <v>3885</v>
      </c>
      <c r="C10391" s="26">
        <v>38742343</v>
      </c>
      <c r="D10391" s="26" t="s">
        <v>24</v>
      </c>
      <c r="E10391" s="26" t="s">
        <v>42568</v>
      </c>
      <c r="F10391" s="26" t="s">
        <v>42569</v>
      </c>
      <c r="G10391" s="26" t="s">
        <v>9586</v>
      </c>
      <c r="H10391" s="26" t="s">
        <v>468</v>
      </c>
      <c r="I10391" s="26" t="s">
        <v>15551</v>
      </c>
      <c r="J10391" s="26" t="s">
        <v>502</v>
      </c>
      <c r="K10391" s="26" t="s">
        <v>9582</v>
      </c>
      <c r="L10391" s="26" t="s">
        <v>42570</v>
      </c>
      <c r="M10391" s="26">
        <v>380504829978</v>
      </c>
      <c r="N10391" s="26">
        <v>122082205</v>
      </c>
    </row>
    <row r="10392" spans="1:14">
      <c r="A10392" s="26" t="s">
        <v>3668</v>
      </c>
      <c r="B10392" s="26" t="s">
        <v>3669</v>
      </c>
      <c r="C10392" s="26">
        <v>42596380</v>
      </c>
      <c r="D10392" s="26" t="s">
        <v>24</v>
      </c>
      <c r="E10392" s="26" t="s">
        <v>42571</v>
      </c>
      <c r="F10392" s="26" t="s">
        <v>42572</v>
      </c>
      <c r="G10392" s="26" t="s">
        <v>9586</v>
      </c>
      <c r="H10392" s="26" t="s">
        <v>468</v>
      </c>
      <c r="J10392" s="26" t="s">
        <v>481</v>
      </c>
      <c r="K10392" s="26" t="s">
        <v>9597</v>
      </c>
      <c r="L10392" s="26" t="s">
        <v>42573</v>
      </c>
      <c r="M10392" s="26">
        <v>380617648989</v>
      </c>
      <c r="N10392" s="26">
        <v>1222380503</v>
      </c>
    </row>
    <row r="10393" spans="1:14">
      <c r="A10393" s="26" t="s">
        <v>6617</v>
      </c>
      <c r="B10393" s="26" t="s">
        <v>6618</v>
      </c>
      <c r="C10393" s="26">
        <v>38223007</v>
      </c>
      <c r="D10393" s="26" t="s">
        <v>24</v>
      </c>
      <c r="E10393" s="26" t="s">
        <v>42574</v>
      </c>
      <c r="F10393" s="26" t="s">
        <v>42575</v>
      </c>
      <c r="G10393" s="26" t="s">
        <v>9586</v>
      </c>
      <c r="H10393" s="26" t="s">
        <v>949</v>
      </c>
      <c r="I10393" s="26" t="s">
        <v>14709</v>
      </c>
      <c r="J10393" s="26" t="s">
        <v>42576</v>
      </c>
      <c r="K10393" s="26" t="s">
        <v>9582</v>
      </c>
      <c r="L10393" s="26" t="s">
        <v>42577</v>
      </c>
      <c r="M10393" s="26">
        <v>380535398438</v>
      </c>
      <c r="N10393" s="26">
        <v>5321385301</v>
      </c>
    </row>
    <row r="10394" spans="1:14">
      <c r="A10394" s="26" t="s">
        <v>2616</v>
      </c>
      <c r="B10394" s="26" t="s">
        <v>2611</v>
      </c>
      <c r="C10394" s="26">
        <v>37734221</v>
      </c>
      <c r="D10394" s="26" t="s">
        <v>24</v>
      </c>
      <c r="E10394" s="26" t="s">
        <v>42578</v>
      </c>
      <c r="F10394" s="26" t="s">
        <v>14124</v>
      </c>
      <c r="G10394" s="26" t="s">
        <v>9586</v>
      </c>
      <c r="H10394" s="26" t="s">
        <v>133</v>
      </c>
      <c r="J10394" s="26" t="s">
        <v>223</v>
      </c>
      <c r="K10394" s="26" t="s">
        <v>9597</v>
      </c>
      <c r="L10394" s="26" t="s">
        <v>13589</v>
      </c>
      <c r="M10394" s="26">
        <v>380676117419</v>
      </c>
      <c r="N10394" s="26">
        <v>1211900000</v>
      </c>
    </row>
    <row r="10395" spans="1:14">
      <c r="A10395" s="26" t="s">
        <v>4029</v>
      </c>
      <c r="B10395" s="26" t="s">
        <v>4015</v>
      </c>
      <c r="C10395" s="26">
        <v>1993457</v>
      </c>
      <c r="D10395" s="26" t="s">
        <v>780</v>
      </c>
      <c r="E10395" s="26" t="s">
        <v>42579</v>
      </c>
      <c r="F10395" s="26" t="s">
        <v>18472</v>
      </c>
      <c r="G10395" s="26" t="s">
        <v>9601</v>
      </c>
      <c r="H10395" s="26" t="s">
        <v>506</v>
      </c>
      <c r="I10395" s="26" t="s">
        <v>10789</v>
      </c>
      <c r="J10395" s="26" t="s">
        <v>522</v>
      </c>
      <c r="K10395" s="26" t="s">
        <v>9597</v>
      </c>
      <c r="L10395" s="26" t="s">
        <v>19800</v>
      </c>
      <c r="M10395" s="26">
        <v>380502373781</v>
      </c>
      <c r="N10395" s="26">
        <v>724285503</v>
      </c>
    </row>
    <row r="10396" spans="1:14">
      <c r="A10396" s="26" t="s">
        <v>7996</v>
      </c>
      <c r="B10396" s="26" t="s">
        <v>7997</v>
      </c>
      <c r="C10396" s="26" t="s">
        <v>1604</v>
      </c>
      <c r="D10396" s="26" t="s">
        <v>24</v>
      </c>
      <c r="E10396" s="26" t="s">
        <v>42580</v>
      </c>
      <c r="F10396" s="26" t="s">
        <v>42581</v>
      </c>
      <c r="G10396" s="26" t="s">
        <v>9586</v>
      </c>
      <c r="H10396" s="26" t="s">
        <v>1122</v>
      </c>
      <c r="I10396" s="26" t="s">
        <v>11422</v>
      </c>
      <c r="J10396" s="26" t="s">
        <v>7993</v>
      </c>
      <c r="K10396" s="26" t="s">
        <v>9597</v>
      </c>
      <c r="L10396" s="26" t="s">
        <v>42582</v>
      </c>
      <c r="M10396" s="26">
        <v>380957177811</v>
      </c>
      <c r="N10396" s="26">
        <v>6325110700</v>
      </c>
    </row>
    <row r="10397" spans="1:14">
      <c r="A10397" s="26" t="s">
        <v>6164</v>
      </c>
      <c r="B10397" s="26" t="s">
        <v>6165</v>
      </c>
      <c r="C10397" s="26">
        <v>40259687</v>
      </c>
      <c r="D10397" s="26" t="s">
        <v>24</v>
      </c>
      <c r="E10397" s="26" t="s">
        <v>42583</v>
      </c>
      <c r="F10397" s="26" t="s">
        <v>42584</v>
      </c>
      <c r="G10397" s="26" t="s">
        <v>9579</v>
      </c>
      <c r="H10397" s="26" t="s">
        <v>885</v>
      </c>
      <c r="I10397" s="26" t="s">
        <v>10801</v>
      </c>
      <c r="J10397" s="26" t="s">
        <v>42585</v>
      </c>
      <c r="K10397" s="26" t="s">
        <v>9582</v>
      </c>
      <c r="L10397" s="26" t="s">
        <v>42586</v>
      </c>
      <c r="M10397" s="26">
        <v>380980867218</v>
      </c>
      <c r="N10397" s="26">
        <v>5121285601</v>
      </c>
    </row>
    <row r="10398" spans="1:14">
      <c r="A10398" s="26" t="s">
        <v>7880</v>
      </c>
      <c r="B10398" s="26" t="s">
        <v>7881</v>
      </c>
      <c r="C10398" s="26">
        <v>38008933</v>
      </c>
      <c r="D10398" s="26" t="s">
        <v>24</v>
      </c>
      <c r="E10398" s="26" t="s">
        <v>42587</v>
      </c>
      <c r="F10398" s="26" t="s">
        <v>42588</v>
      </c>
      <c r="G10398" s="26" t="s">
        <v>9586</v>
      </c>
      <c r="H10398" s="26" t="s">
        <v>1122</v>
      </c>
      <c r="I10398" s="26" t="s">
        <v>11422</v>
      </c>
      <c r="J10398" s="26" t="s">
        <v>1151</v>
      </c>
      <c r="K10398" s="26" t="s">
        <v>9606</v>
      </c>
      <c r="L10398" s="26" t="s">
        <v>42589</v>
      </c>
      <c r="M10398" s="26">
        <v>380577491670</v>
      </c>
      <c r="N10398" s="26">
        <v>6325156400</v>
      </c>
    </row>
    <row r="10399" spans="1:14">
      <c r="A10399" s="26" t="s">
        <v>7933</v>
      </c>
      <c r="B10399" s="26" t="s">
        <v>7934</v>
      </c>
      <c r="C10399" s="26">
        <v>38008760</v>
      </c>
      <c r="D10399" s="26" t="s">
        <v>24</v>
      </c>
      <c r="E10399" s="26" t="s">
        <v>42590</v>
      </c>
      <c r="F10399" s="26" t="s">
        <v>42591</v>
      </c>
      <c r="G10399" s="26" t="s">
        <v>9586</v>
      </c>
      <c r="H10399" s="26" t="s">
        <v>1122</v>
      </c>
      <c r="I10399" s="26" t="s">
        <v>10216</v>
      </c>
      <c r="J10399" s="26" t="s">
        <v>1186</v>
      </c>
      <c r="K10399" s="26" t="s">
        <v>9606</v>
      </c>
      <c r="L10399" s="26" t="s">
        <v>42592</v>
      </c>
      <c r="M10399" s="26">
        <v>761538920846</v>
      </c>
      <c r="N10399" s="26">
        <v>6323155100</v>
      </c>
    </row>
    <row r="10400" spans="1:14">
      <c r="A10400" s="26" t="s">
        <v>5242</v>
      </c>
      <c r="B10400" s="26" t="s">
        <v>5243</v>
      </c>
      <c r="C10400" s="26">
        <v>20764294</v>
      </c>
      <c r="D10400" s="26" t="s">
        <v>24</v>
      </c>
      <c r="E10400" s="26" t="s">
        <v>42593</v>
      </c>
      <c r="F10400" s="26" t="s">
        <v>42594</v>
      </c>
      <c r="G10400" s="26" t="s">
        <v>9586</v>
      </c>
      <c r="H10400" s="26" t="s">
        <v>735</v>
      </c>
      <c r="I10400" s="26" t="s">
        <v>9752</v>
      </c>
      <c r="J10400" s="26" t="s">
        <v>32475</v>
      </c>
      <c r="K10400" s="26" t="s">
        <v>9582</v>
      </c>
      <c r="L10400" s="26" t="s">
        <v>32476</v>
      </c>
      <c r="M10400" s="26">
        <v>761296962326</v>
      </c>
      <c r="N10400" s="26">
        <v>4623080401</v>
      </c>
    </row>
    <row r="10401" spans="1:14">
      <c r="A10401" s="26" t="s">
        <v>4736</v>
      </c>
      <c r="B10401" s="26" t="s">
        <v>4737</v>
      </c>
      <c r="C10401" s="26">
        <v>38844232</v>
      </c>
      <c r="D10401" s="26" t="s">
        <v>24</v>
      </c>
      <c r="E10401" s="26" t="s">
        <v>42595</v>
      </c>
      <c r="F10401" s="26" t="s">
        <v>42596</v>
      </c>
      <c r="G10401" s="26" t="s">
        <v>9586</v>
      </c>
      <c r="H10401" s="26" t="s">
        <v>670</v>
      </c>
      <c r="I10401" s="26" t="s">
        <v>10588</v>
      </c>
      <c r="J10401" s="26" t="s">
        <v>42597</v>
      </c>
      <c r="K10401" s="26" t="s">
        <v>9582</v>
      </c>
      <c r="L10401" s="26" t="s">
        <v>42598</v>
      </c>
      <c r="M10401" s="26">
        <v>380523796015</v>
      </c>
      <c r="N10401" s="26">
        <v>3524983701</v>
      </c>
    </row>
    <row r="10402" spans="1:14">
      <c r="A10402" s="26" t="s">
        <v>6581</v>
      </c>
      <c r="B10402" s="26" t="s">
        <v>6582</v>
      </c>
      <c r="C10402" s="26">
        <v>38381474</v>
      </c>
      <c r="D10402" s="26" t="s">
        <v>24</v>
      </c>
      <c r="E10402" s="26" t="s">
        <v>42599</v>
      </c>
      <c r="F10402" s="26" t="s">
        <v>42600</v>
      </c>
      <c r="G10402" s="26" t="s">
        <v>9579</v>
      </c>
      <c r="H10402" s="26" t="s">
        <v>949</v>
      </c>
      <c r="I10402" s="26" t="s">
        <v>10846</v>
      </c>
      <c r="J10402" s="26" t="s">
        <v>42601</v>
      </c>
      <c r="K10402" s="26" t="s">
        <v>9582</v>
      </c>
      <c r="L10402" s="26" t="s">
        <v>42602</v>
      </c>
      <c r="M10402" s="26">
        <v>380535537350</v>
      </c>
      <c r="N10402" s="26">
        <v>5323284602</v>
      </c>
    </row>
    <row r="10403" spans="1:14">
      <c r="A10403" s="26" t="s">
        <v>1829</v>
      </c>
      <c r="B10403" s="26" t="s">
        <v>1830</v>
      </c>
      <c r="C10403" s="26">
        <v>37048032</v>
      </c>
      <c r="D10403" s="26" t="s">
        <v>24</v>
      </c>
      <c r="E10403" s="26" t="s">
        <v>42603</v>
      </c>
      <c r="F10403" s="26" t="s">
        <v>42604</v>
      </c>
      <c r="G10403" s="26" t="s">
        <v>9579</v>
      </c>
      <c r="H10403" s="26" t="s">
        <v>27</v>
      </c>
      <c r="I10403" s="26" t="s">
        <v>12860</v>
      </c>
      <c r="J10403" s="26" t="s">
        <v>7316</v>
      </c>
      <c r="K10403" s="26" t="s">
        <v>9582</v>
      </c>
      <c r="L10403" s="26" t="s">
        <v>42605</v>
      </c>
      <c r="M10403" s="26">
        <v>761419146709</v>
      </c>
      <c r="N10403" s="26">
        <v>522885902</v>
      </c>
    </row>
    <row r="10404" spans="1:14">
      <c r="A10404" s="26" t="s">
        <v>3211</v>
      </c>
      <c r="B10404" s="26" t="s">
        <v>3212</v>
      </c>
      <c r="C10404" s="26">
        <v>13549905</v>
      </c>
      <c r="D10404" s="26" t="s">
        <v>780</v>
      </c>
      <c r="E10404" s="26" t="s">
        <v>42606</v>
      </c>
      <c r="F10404" s="26" t="s">
        <v>42607</v>
      </c>
      <c r="G10404" s="26" t="s">
        <v>9601</v>
      </c>
      <c r="H10404" s="26" t="s">
        <v>375</v>
      </c>
      <c r="I10404" s="26" t="s">
        <v>388</v>
      </c>
      <c r="J10404" s="26" t="s">
        <v>41045</v>
      </c>
      <c r="K10404" s="26" t="s">
        <v>9582</v>
      </c>
      <c r="L10404" s="26" t="s">
        <v>42608</v>
      </c>
      <c r="M10404" s="26">
        <v>380976579507</v>
      </c>
      <c r="N10404" s="26">
        <v>1824085601</v>
      </c>
    </row>
    <row r="10405" spans="1:14">
      <c r="A10405" s="26" t="s">
        <v>7629</v>
      </c>
      <c r="B10405" s="26" t="s">
        <v>7630</v>
      </c>
      <c r="C10405" s="26">
        <v>39511438</v>
      </c>
      <c r="D10405" s="26" t="s">
        <v>24</v>
      </c>
      <c r="E10405" s="26" t="s">
        <v>42609</v>
      </c>
      <c r="F10405" s="26" t="s">
        <v>42610</v>
      </c>
      <c r="G10405" s="26" t="s">
        <v>9579</v>
      </c>
      <c r="H10405" s="26" t="s">
        <v>1088</v>
      </c>
      <c r="J10405" s="26" t="s">
        <v>42611</v>
      </c>
      <c r="K10405" s="26" t="s">
        <v>9582</v>
      </c>
      <c r="L10405" s="26" t="s">
        <v>42612</v>
      </c>
      <c r="M10405" s="26">
        <v>761344160340</v>
      </c>
      <c r="N10405" s="26">
        <v>6122484802</v>
      </c>
    </row>
    <row r="10406" spans="1:14">
      <c r="A10406" s="26" t="s">
        <v>6969</v>
      </c>
      <c r="B10406" s="26" t="s">
        <v>6970</v>
      </c>
      <c r="C10406" s="26">
        <v>38853852</v>
      </c>
      <c r="D10406" s="26" t="s">
        <v>24</v>
      </c>
      <c r="E10406" s="26" t="s">
        <v>42613</v>
      </c>
      <c r="F10406" s="26" t="s">
        <v>42614</v>
      </c>
      <c r="G10406" s="26" t="s">
        <v>9586</v>
      </c>
      <c r="H10406" s="26" t="s">
        <v>987</v>
      </c>
      <c r="I10406" s="26" t="s">
        <v>20511</v>
      </c>
      <c r="J10406" s="26" t="s">
        <v>42615</v>
      </c>
      <c r="K10406" s="26" t="s">
        <v>9582</v>
      </c>
      <c r="L10406" s="26" t="s">
        <v>42616</v>
      </c>
      <c r="M10406" s="26">
        <v>380689470334</v>
      </c>
      <c r="N10406" s="26">
        <v>5620881801</v>
      </c>
    </row>
    <row r="10407" spans="1:14">
      <c r="A10407" s="26" t="s">
        <v>2828</v>
      </c>
      <c r="B10407" s="26" t="s">
        <v>2829</v>
      </c>
      <c r="C10407" s="26">
        <v>1990756</v>
      </c>
      <c r="D10407" s="26" t="s">
        <v>780</v>
      </c>
      <c r="E10407" s="26" t="s">
        <v>42617</v>
      </c>
      <c r="F10407" s="26" t="s">
        <v>42618</v>
      </c>
      <c r="G10407" s="26" t="s">
        <v>9601</v>
      </c>
      <c r="H10407" s="26" t="s">
        <v>258</v>
      </c>
      <c r="I10407" s="26" t="s">
        <v>294</v>
      </c>
      <c r="J10407" s="26" t="s">
        <v>294</v>
      </c>
      <c r="K10407" s="26" t="s">
        <v>9597</v>
      </c>
      <c r="L10407" s="26" t="s">
        <v>42619</v>
      </c>
      <c r="M10407" s="26">
        <v>761620913780</v>
      </c>
      <c r="N10407" s="26">
        <v>121183603</v>
      </c>
    </row>
    <row r="10408" spans="1:14">
      <c r="A10408" s="26" t="s">
        <v>5369</v>
      </c>
      <c r="B10408" s="26" t="s">
        <v>5370</v>
      </c>
      <c r="C10408" s="26">
        <v>1997372</v>
      </c>
      <c r="D10408" s="26" t="s">
        <v>780</v>
      </c>
      <c r="E10408" s="26" t="s">
        <v>42620</v>
      </c>
      <c r="F10408" s="26" t="s">
        <v>9787</v>
      </c>
      <c r="G10408" s="26" t="s">
        <v>9601</v>
      </c>
      <c r="H10408" s="26" t="s">
        <v>735</v>
      </c>
      <c r="J10408" s="26" t="s">
        <v>5371</v>
      </c>
      <c r="K10408" s="26" t="s">
        <v>9597</v>
      </c>
      <c r="L10408" s="26" t="s">
        <v>42621</v>
      </c>
      <c r="M10408" s="26">
        <v>380322902802</v>
      </c>
      <c r="N10408" s="26">
        <v>4624510100</v>
      </c>
    </row>
    <row r="10409" spans="1:14">
      <c r="A10409" s="26" t="s">
        <v>1631</v>
      </c>
      <c r="B10409" s="26" t="s">
        <v>1632</v>
      </c>
      <c r="C10409" s="26">
        <v>37580028</v>
      </c>
      <c r="D10409" s="26" t="s">
        <v>24</v>
      </c>
      <c r="E10409" s="26" t="s">
        <v>42622</v>
      </c>
      <c r="F10409" s="26" t="s">
        <v>42623</v>
      </c>
      <c r="G10409" s="26" t="s">
        <v>9586</v>
      </c>
      <c r="H10409" s="26" t="s">
        <v>27</v>
      </c>
      <c r="I10409" s="26" t="s">
        <v>67</v>
      </c>
      <c r="J10409" s="26" t="s">
        <v>42624</v>
      </c>
      <c r="K10409" s="26" t="s">
        <v>9582</v>
      </c>
      <c r="L10409" s="26" t="s">
        <v>42625</v>
      </c>
      <c r="M10409" s="26">
        <v>761416751698</v>
      </c>
      <c r="N10409" s="26">
        <v>522682604</v>
      </c>
    </row>
    <row r="10410" spans="1:14">
      <c r="A10410" s="26" t="s">
        <v>3471</v>
      </c>
      <c r="B10410" s="26" t="s">
        <v>3472</v>
      </c>
      <c r="C10410" s="26">
        <v>40835473</v>
      </c>
      <c r="D10410" s="26" t="s">
        <v>780</v>
      </c>
      <c r="E10410" s="26" t="s">
        <v>42626</v>
      </c>
      <c r="F10410" s="26" t="s">
        <v>10114</v>
      </c>
      <c r="G10410" s="26" t="s">
        <v>9601</v>
      </c>
      <c r="H10410" s="26" t="s">
        <v>392</v>
      </c>
      <c r="I10410" s="26" t="s">
        <v>11629</v>
      </c>
      <c r="J10410" s="26" t="s">
        <v>31647</v>
      </c>
      <c r="K10410" s="26" t="s">
        <v>9582</v>
      </c>
      <c r="L10410" s="26" t="s">
        <v>42627</v>
      </c>
      <c r="M10410" s="26">
        <v>380664586348</v>
      </c>
      <c r="N10410" s="26">
        <v>2124880901</v>
      </c>
    </row>
    <row r="10411" spans="1:14">
      <c r="A10411" s="26" t="s">
        <v>3684</v>
      </c>
      <c r="B10411" s="26" t="s">
        <v>3685</v>
      </c>
      <c r="C10411" s="26">
        <v>2004870</v>
      </c>
      <c r="D10411" s="26" t="s">
        <v>780</v>
      </c>
      <c r="E10411" s="26" t="s">
        <v>42628</v>
      </c>
      <c r="F10411" s="26" t="s">
        <v>42629</v>
      </c>
      <c r="G10411" s="26" t="s">
        <v>9601</v>
      </c>
      <c r="H10411" s="26" t="s">
        <v>468</v>
      </c>
      <c r="J10411" s="26" t="s">
        <v>481</v>
      </c>
      <c r="K10411" s="26" t="s">
        <v>9597</v>
      </c>
      <c r="L10411" s="26" t="s">
        <v>42630</v>
      </c>
      <c r="M10411" s="26">
        <v>380509012121</v>
      </c>
      <c r="N10411" s="26">
        <v>1222380503</v>
      </c>
    </row>
    <row r="10412" spans="1:14">
      <c r="A10412" s="26" t="s">
        <v>4408</v>
      </c>
      <c r="B10412" s="26" t="s">
        <v>4409</v>
      </c>
      <c r="C10412" s="26">
        <v>38043234</v>
      </c>
      <c r="D10412" s="26" t="s">
        <v>24</v>
      </c>
      <c r="E10412" s="26" t="s">
        <v>42631</v>
      </c>
      <c r="F10412" s="26" t="s">
        <v>42632</v>
      </c>
      <c r="G10412" s="26" t="s">
        <v>9586</v>
      </c>
      <c r="H10412" s="26" t="s">
        <v>576</v>
      </c>
      <c r="I10412" s="26" t="s">
        <v>10051</v>
      </c>
      <c r="J10412" s="26" t="s">
        <v>16691</v>
      </c>
      <c r="K10412" s="26" t="s">
        <v>9582</v>
      </c>
      <c r="L10412" s="26" t="s">
        <v>42633</v>
      </c>
      <c r="M10412" s="26">
        <v>380662907999</v>
      </c>
      <c r="N10412" s="26">
        <v>1222655102</v>
      </c>
    </row>
    <row r="10413" spans="1:14">
      <c r="A10413" s="26" t="s">
        <v>4045</v>
      </c>
      <c r="B10413" s="26" t="s">
        <v>4046</v>
      </c>
      <c r="C10413" s="26">
        <v>42352786</v>
      </c>
      <c r="D10413" s="26" t="s">
        <v>24</v>
      </c>
      <c r="E10413" s="26" t="s">
        <v>42634</v>
      </c>
      <c r="F10413" s="26" t="s">
        <v>42635</v>
      </c>
      <c r="G10413" s="26" t="s">
        <v>9591</v>
      </c>
      <c r="H10413" s="26" t="s">
        <v>506</v>
      </c>
      <c r="J10413" s="26" t="s">
        <v>526</v>
      </c>
      <c r="K10413" s="26" t="s">
        <v>9597</v>
      </c>
      <c r="L10413" s="26" t="s">
        <v>30903</v>
      </c>
      <c r="M10413" s="26">
        <v>380342549220</v>
      </c>
      <c r="N10413" s="26">
        <v>2610100000</v>
      </c>
    </row>
    <row r="10414" spans="1:14">
      <c r="A10414" s="26" t="s">
        <v>6462</v>
      </c>
      <c r="B10414" s="26" t="s">
        <v>6463</v>
      </c>
      <c r="C10414" s="26">
        <v>1998816</v>
      </c>
      <c r="D10414" s="26" t="s">
        <v>780</v>
      </c>
      <c r="E10414" s="26" t="s">
        <v>42636</v>
      </c>
      <c r="F10414" s="26" t="s">
        <v>42637</v>
      </c>
      <c r="G10414" s="26" t="s">
        <v>9601</v>
      </c>
      <c r="H10414" s="26" t="s">
        <v>885</v>
      </c>
      <c r="I10414" s="26" t="s">
        <v>21376</v>
      </c>
      <c r="J10414" s="26" t="s">
        <v>6461</v>
      </c>
      <c r="K10414" s="26" t="s">
        <v>9606</v>
      </c>
      <c r="L10414" s="26" t="s">
        <v>42638</v>
      </c>
      <c r="M10414" s="26">
        <v>380486121148</v>
      </c>
      <c r="N10414" s="26">
        <v>5123155100</v>
      </c>
    </row>
    <row r="10415" spans="1:14">
      <c r="A10415" s="26" t="s">
        <v>2802</v>
      </c>
      <c r="B10415" s="26" t="s">
        <v>2803</v>
      </c>
      <c r="C10415" s="26">
        <v>37339271</v>
      </c>
      <c r="D10415" s="26" t="s">
        <v>24</v>
      </c>
      <c r="E10415" s="26" t="s">
        <v>42639</v>
      </c>
      <c r="F10415" s="26" t="s">
        <v>42640</v>
      </c>
      <c r="G10415" s="26" t="s">
        <v>9579</v>
      </c>
      <c r="H10415" s="26" t="s">
        <v>258</v>
      </c>
      <c r="I10415" s="26" t="s">
        <v>9747</v>
      </c>
      <c r="J10415" s="26" t="s">
        <v>15223</v>
      </c>
      <c r="K10415" s="26" t="s">
        <v>9582</v>
      </c>
      <c r="L10415" s="26" t="s">
        <v>42641</v>
      </c>
      <c r="M10415" s="26">
        <v>380509873430</v>
      </c>
      <c r="N10415" s="26">
        <v>122084806</v>
      </c>
    </row>
    <row r="10416" spans="1:14">
      <c r="A10416" s="26" t="s">
        <v>5421</v>
      </c>
      <c r="B10416" s="26" t="s">
        <v>5418</v>
      </c>
      <c r="C10416" s="26">
        <v>13802089</v>
      </c>
      <c r="D10416" s="26" t="s">
        <v>24</v>
      </c>
      <c r="E10416" s="26" t="s">
        <v>42642</v>
      </c>
      <c r="F10416" s="26" t="s">
        <v>42643</v>
      </c>
      <c r="G10416" s="26" t="s">
        <v>9586</v>
      </c>
      <c r="H10416" s="26" t="s">
        <v>735</v>
      </c>
      <c r="I10416" s="26" t="s">
        <v>13299</v>
      </c>
      <c r="J10416" s="26" t="s">
        <v>42644</v>
      </c>
      <c r="K10416" s="26" t="s">
        <v>9582</v>
      </c>
      <c r="L10416" s="26" t="s">
        <v>42645</v>
      </c>
      <c r="M10416" s="26">
        <v>380324532161</v>
      </c>
      <c r="N10416" s="26">
        <v>4625383601</v>
      </c>
    </row>
    <row r="10417" spans="1:14">
      <c r="A10417" s="26" t="s">
        <v>2982</v>
      </c>
      <c r="B10417" s="26" t="s">
        <v>2983</v>
      </c>
      <c r="C10417" s="26">
        <v>37643758</v>
      </c>
      <c r="D10417" s="26" t="s">
        <v>24</v>
      </c>
      <c r="E10417" s="26" t="s">
        <v>42646</v>
      </c>
      <c r="F10417" s="26" t="s">
        <v>42647</v>
      </c>
      <c r="G10417" s="26" t="s">
        <v>9579</v>
      </c>
      <c r="H10417" s="26" t="s">
        <v>258</v>
      </c>
      <c r="I10417" s="26" t="s">
        <v>14964</v>
      </c>
      <c r="J10417" s="26" t="s">
        <v>42648</v>
      </c>
      <c r="K10417" s="26" t="s">
        <v>9582</v>
      </c>
      <c r="L10417" s="26" t="s">
        <v>42649</v>
      </c>
      <c r="M10417" s="26">
        <v>380626639449</v>
      </c>
      <c r="N10417" s="26">
        <v>1424210804</v>
      </c>
    </row>
    <row r="10418" spans="1:14">
      <c r="A10418" s="26" t="s">
        <v>2868</v>
      </c>
      <c r="B10418" s="26" t="s">
        <v>2869</v>
      </c>
      <c r="C10418" s="26">
        <v>1989852</v>
      </c>
      <c r="D10418" s="26" t="s">
        <v>780</v>
      </c>
      <c r="E10418" s="26" t="s">
        <v>42650</v>
      </c>
      <c r="F10418" s="26" t="s">
        <v>42651</v>
      </c>
      <c r="G10418" s="26" t="s">
        <v>9601</v>
      </c>
      <c r="H10418" s="26" t="s">
        <v>258</v>
      </c>
      <c r="I10418" s="26" t="s">
        <v>13337</v>
      </c>
      <c r="J10418" s="26" t="s">
        <v>695</v>
      </c>
      <c r="K10418" s="26" t="s">
        <v>9582</v>
      </c>
      <c r="L10418" s="26" t="s">
        <v>42652</v>
      </c>
      <c r="M10418" s="26">
        <v>380997618907</v>
      </c>
      <c r="N10418" s="26">
        <v>525087502</v>
      </c>
    </row>
    <row r="10419" spans="1:14">
      <c r="A10419" s="26" t="s">
        <v>6170</v>
      </c>
      <c r="B10419" s="26" t="s">
        <v>6171</v>
      </c>
      <c r="C10419" s="26">
        <v>38534407</v>
      </c>
      <c r="D10419" s="26" t="s">
        <v>24</v>
      </c>
      <c r="E10419" s="26" t="s">
        <v>42653</v>
      </c>
      <c r="F10419" s="26" t="s">
        <v>42654</v>
      </c>
      <c r="G10419" s="26" t="s">
        <v>9579</v>
      </c>
      <c r="H10419" s="26" t="s">
        <v>885</v>
      </c>
      <c r="I10419" s="26" t="s">
        <v>10020</v>
      </c>
      <c r="J10419" s="26" t="s">
        <v>3855</v>
      </c>
      <c r="K10419" s="26" t="s">
        <v>9582</v>
      </c>
      <c r="L10419" s="26" t="s">
        <v>42655</v>
      </c>
      <c r="M10419" s="26">
        <v>380485593636</v>
      </c>
      <c r="N10419" s="26">
        <v>122383703</v>
      </c>
    </row>
    <row r="10420" spans="1:14">
      <c r="A10420" s="26" t="s">
        <v>6240</v>
      </c>
      <c r="B10420" s="26" t="s">
        <v>6241</v>
      </c>
      <c r="C10420" s="26">
        <v>1998845</v>
      </c>
      <c r="D10420" s="26" t="s">
        <v>780</v>
      </c>
      <c r="E10420" s="26" t="s">
        <v>42656</v>
      </c>
      <c r="F10420" s="26" t="s">
        <v>42657</v>
      </c>
      <c r="G10420" s="26" t="s">
        <v>9601</v>
      </c>
      <c r="H10420" s="26" t="s">
        <v>885</v>
      </c>
      <c r="I10420" s="26" t="s">
        <v>11367</v>
      </c>
      <c r="J10420" s="26" t="s">
        <v>42658</v>
      </c>
      <c r="K10420" s="26" t="s">
        <v>9582</v>
      </c>
      <c r="L10420" s="26" t="s">
        <v>42659</v>
      </c>
      <c r="M10420" s="26">
        <v>380674813103</v>
      </c>
      <c r="N10420" s="26">
        <v>5123782201</v>
      </c>
    </row>
    <row r="10421" spans="1:14">
      <c r="A10421" s="26" t="s">
        <v>1946</v>
      </c>
      <c r="B10421" s="26" t="s">
        <v>1947</v>
      </c>
      <c r="C10421" s="26">
        <v>37636913</v>
      </c>
      <c r="D10421" s="26" t="s">
        <v>24</v>
      </c>
      <c r="E10421" s="26" t="s">
        <v>42660</v>
      </c>
      <c r="F10421" s="26" t="s">
        <v>42661</v>
      </c>
      <c r="G10421" s="26" t="s">
        <v>9586</v>
      </c>
      <c r="H10421" s="26" t="s">
        <v>27</v>
      </c>
      <c r="I10421" s="26" t="s">
        <v>10258</v>
      </c>
      <c r="J10421" s="26" t="s">
        <v>42662</v>
      </c>
      <c r="K10421" s="26" t="s">
        <v>9582</v>
      </c>
      <c r="L10421" s="26" t="s">
        <v>42663</v>
      </c>
      <c r="M10421" s="26">
        <v>380679982983</v>
      </c>
      <c r="N10421" s="26">
        <v>525682201</v>
      </c>
    </row>
    <row r="10422" spans="1:14">
      <c r="A10422" s="26" t="s">
        <v>5498</v>
      </c>
      <c r="B10422" s="26" t="s">
        <v>5499</v>
      </c>
      <c r="C10422" s="26">
        <v>38945065</v>
      </c>
      <c r="D10422" s="26" t="s">
        <v>24</v>
      </c>
      <c r="E10422" s="26" t="s">
        <v>42664</v>
      </c>
      <c r="F10422" s="26" t="s">
        <v>42665</v>
      </c>
      <c r="G10422" s="26" t="s">
        <v>9586</v>
      </c>
      <c r="H10422" s="26" t="s">
        <v>799</v>
      </c>
      <c r="J10422" s="26" t="s">
        <v>800</v>
      </c>
      <c r="K10422" s="26" t="s">
        <v>9597</v>
      </c>
      <c r="L10422" s="26" t="s">
        <v>42666</v>
      </c>
      <c r="M10422" s="26">
        <v>380442594974</v>
      </c>
      <c r="N10422" s="26">
        <v>4822784009</v>
      </c>
    </row>
    <row r="10423" spans="1:14">
      <c r="A10423" s="26" t="s">
        <v>3356</v>
      </c>
      <c r="B10423" s="26" t="s">
        <v>3357</v>
      </c>
      <c r="C10423" s="26">
        <v>38284599</v>
      </c>
      <c r="D10423" s="26" t="s">
        <v>24</v>
      </c>
      <c r="E10423" s="26" t="s">
        <v>42667</v>
      </c>
      <c r="F10423" s="26" t="s">
        <v>42668</v>
      </c>
      <c r="G10423" s="26" t="s">
        <v>9586</v>
      </c>
      <c r="H10423" s="26" t="s">
        <v>392</v>
      </c>
      <c r="I10423" s="26" t="s">
        <v>11117</v>
      </c>
      <c r="J10423" s="26" t="s">
        <v>33402</v>
      </c>
      <c r="K10423" s="26" t="s">
        <v>9582</v>
      </c>
      <c r="L10423" s="26" t="s">
        <v>42669</v>
      </c>
      <c r="M10423" s="26">
        <v>380313541219</v>
      </c>
      <c r="N10423" s="26">
        <v>2120881801</v>
      </c>
    </row>
    <row r="10424" spans="1:14">
      <c r="A10424" s="26" t="s">
        <v>6695</v>
      </c>
      <c r="B10424" s="26" t="s">
        <v>6680</v>
      </c>
      <c r="C10424" s="26">
        <v>1999342</v>
      </c>
      <c r="D10424" s="26" t="s">
        <v>780</v>
      </c>
      <c r="E10424" s="26" t="s">
        <v>42670</v>
      </c>
      <c r="F10424" s="26" t="s">
        <v>15789</v>
      </c>
      <c r="G10424" s="26" t="s">
        <v>9601</v>
      </c>
      <c r="H10424" s="26" t="s">
        <v>949</v>
      </c>
      <c r="I10424" s="26" t="s">
        <v>15790</v>
      </c>
      <c r="J10424" s="26" t="s">
        <v>34237</v>
      </c>
      <c r="K10424" s="26" t="s">
        <v>9582</v>
      </c>
      <c r="L10424" s="26" t="s">
        <v>42671</v>
      </c>
      <c r="M10424" s="26">
        <v>380675314514</v>
      </c>
      <c r="N10424" s="26">
        <v>5322483805</v>
      </c>
    </row>
    <row r="10425" spans="1:14">
      <c r="A10425" s="26" t="s">
        <v>4065</v>
      </c>
      <c r="B10425" s="26" t="s">
        <v>4066</v>
      </c>
      <c r="C10425" s="26">
        <v>36733489</v>
      </c>
      <c r="D10425" s="26" t="s">
        <v>24</v>
      </c>
      <c r="E10425" s="26" t="s">
        <v>42672</v>
      </c>
      <c r="F10425" s="26" t="s">
        <v>11790</v>
      </c>
      <c r="G10425" s="26" t="s">
        <v>9586</v>
      </c>
      <c r="H10425" s="26" t="s">
        <v>506</v>
      </c>
      <c r="J10425" s="26" t="s">
        <v>526</v>
      </c>
      <c r="K10425" s="26" t="s">
        <v>9597</v>
      </c>
      <c r="L10425" s="26" t="s">
        <v>11791</v>
      </c>
      <c r="M10425" s="26">
        <v>380974113133</v>
      </c>
      <c r="N10425" s="26">
        <v>2610100000</v>
      </c>
    </row>
    <row r="10426" spans="1:14">
      <c r="A10426" s="26" t="s">
        <v>6693</v>
      </c>
      <c r="B10426" s="26" t="s">
        <v>6694</v>
      </c>
      <c r="C10426" s="26">
        <v>5385571</v>
      </c>
      <c r="D10426" s="26" t="s">
        <v>780</v>
      </c>
      <c r="E10426" s="26" t="s">
        <v>42673</v>
      </c>
      <c r="F10426" s="26" t="s">
        <v>35552</v>
      </c>
      <c r="G10426" s="26" t="s">
        <v>9601</v>
      </c>
      <c r="H10426" s="26" t="s">
        <v>949</v>
      </c>
      <c r="J10426" s="26" t="s">
        <v>962</v>
      </c>
      <c r="K10426" s="26" t="s">
        <v>9597</v>
      </c>
      <c r="L10426" s="26" t="s">
        <v>42674</v>
      </c>
      <c r="M10426" s="26">
        <v>761492140182</v>
      </c>
      <c r="N10426" s="26">
        <v>5310400000</v>
      </c>
    </row>
    <row r="10427" spans="1:14">
      <c r="A10427" s="26" t="s">
        <v>7711</v>
      </c>
      <c r="B10427" s="26" t="s">
        <v>7712</v>
      </c>
      <c r="C10427" s="26">
        <v>36338715</v>
      </c>
      <c r="D10427" s="26" t="s">
        <v>780</v>
      </c>
      <c r="E10427" s="26" t="s">
        <v>42675</v>
      </c>
      <c r="F10427" s="26" t="s">
        <v>9958</v>
      </c>
      <c r="G10427" s="26" t="s">
        <v>9601</v>
      </c>
      <c r="H10427" s="26" t="s">
        <v>1088</v>
      </c>
      <c r="I10427" s="26" t="s">
        <v>11562</v>
      </c>
      <c r="J10427" s="26" t="s">
        <v>7715</v>
      </c>
      <c r="K10427" s="26" t="s">
        <v>9597</v>
      </c>
      <c r="L10427" s="26" t="s">
        <v>42676</v>
      </c>
      <c r="M10427" s="26">
        <v>380988938167</v>
      </c>
      <c r="N10427" s="26">
        <v>6124210100</v>
      </c>
    </row>
    <row r="10428" spans="1:14">
      <c r="A10428" s="26" t="s">
        <v>5867</v>
      </c>
      <c r="B10428" s="26" t="s">
        <v>5868</v>
      </c>
      <c r="C10428" s="26" t="s">
        <v>1604</v>
      </c>
      <c r="D10428" s="26" t="s">
        <v>24</v>
      </c>
      <c r="E10428" s="26" t="s">
        <v>42677</v>
      </c>
      <c r="F10428" s="26" t="s">
        <v>42678</v>
      </c>
      <c r="G10428" s="26" t="s">
        <v>9586</v>
      </c>
      <c r="H10428" s="26" t="s">
        <v>576</v>
      </c>
      <c r="I10428" s="26" t="s">
        <v>10292</v>
      </c>
      <c r="J10428" s="26" t="s">
        <v>4555</v>
      </c>
      <c r="K10428" s="26" t="s">
        <v>9582</v>
      </c>
      <c r="L10428" s="26" t="s">
        <v>42679</v>
      </c>
      <c r="M10428" s="26">
        <v>380681260572</v>
      </c>
      <c r="N10428" s="26">
        <v>1225455127</v>
      </c>
    </row>
    <row r="10429" spans="1:14">
      <c r="A10429" s="26" t="s">
        <v>2818</v>
      </c>
      <c r="B10429" s="26" t="s">
        <v>2819</v>
      </c>
      <c r="C10429" s="26">
        <v>1990462</v>
      </c>
      <c r="D10429" s="26" t="s">
        <v>780</v>
      </c>
      <c r="E10429" s="26" t="s">
        <v>42680</v>
      </c>
      <c r="F10429" s="26" t="s">
        <v>10111</v>
      </c>
      <c r="G10429" s="26" t="s">
        <v>9601</v>
      </c>
      <c r="H10429" s="26" t="s">
        <v>258</v>
      </c>
      <c r="J10429" s="26" t="s">
        <v>286</v>
      </c>
      <c r="K10429" s="26" t="s">
        <v>9597</v>
      </c>
      <c r="L10429" s="26" t="s">
        <v>42681</v>
      </c>
      <c r="M10429" s="26">
        <v>761253486906</v>
      </c>
      <c r="N10429" s="26">
        <v>1411700000</v>
      </c>
    </row>
    <row r="10430" spans="1:14">
      <c r="A10430" s="26" t="s">
        <v>5487</v>
      </c>
      <c r="B10430" s="26" t="s">
        <v>5488</v>
      </c>
      <c r="C10430" s="26">
        <v>22398210</v>
      </c>
      <c r="D10430" s="26" t="s">
        <v>24</v>
      </c>
      <c r="E10430" s="26" t="s">
        <v>42682</v>
      </c>
      <c r="F10430" s="26" t="s">
        <v>42683</v>
      </c>
      <c r="G10430" s="26" t="s">
        <v>9586</v>
      </c>
      <c r="H10430" s="26" t="s">
        <v>735</v>
      </c>
      <c r="I10430" s="26" t="s">
        <v>9623</v>
      </c>
      <c r="J10430" s="26" t="s">
        <v>42684</v>
      </c>
      <c r="K10430" s="26" t="s">
        <v>9582</v>
      </c>
      <c r="L10430" s="26" t="s">
        <v>42685</v>
      </c>
      <c r="M10430" s="26">
        <v>380678343278</v>
      </c>
      <c r="N10430" s="26">
        <v>4625882201</v>
      </c>
    </row>
    <row r="10431" spans="1:14">
      <c r="A10431" s="26" t="s">
        <v>8869</v>
      </c>
      <c r="B10431" s="26" t="s">
        <v>8870</v>
      </c>
      <c r="C10431" s="26">
        <v>38884956</v>
      </c>
      <c r="D10431" s="26" t="s">
        <v>24</v>
      </c>
      <c r="E10431" s="26" t="s">
        <v>42686</v>
      </c>
      <c r="F10431" s="26" t="s">
        <v>42687</v>
      </c>
      <c r="G10431" s="26" t="s">
        <v>9586</v>
      </c>
      <c r="H10431" s="26" t="s">
        <v>1401</v>
      </c>
      <c r="I10431" s="26" t="s">
        <v>17783</v>
      </c>
      <c r="J10431" s="26" t="s">
        <v>9902</v>
      </c>
      <c r="K10431" s="26" t="s">
        <v>9582</v>
      </c>
      <c r="L10431" s="26" t="s">
        <v>42688</v>
      </c>
      <c r="M10431" s="26">
        <v>380474090215</v>
      </c>
      <c r="N10431" s="26">
        <v>3220685301</v>
      </c>
    </row>
    <row r="10432" spans="1:14">
      <c r="A10432" s="26" t="s">
        <v>7192</v>
      </c>
      <c r="B10432" s="26" t="s">
        <v>7193</v>
      </c>
      <c r="C10432" s="26">
        <v>2000116</v>
      </c>
      <c r="D10432" s="26" t="s">
        <v>780</v>
      </c>
      <c r="E10432" s="26" t="s">
        <v>42689</v>
      </c>
      <c r="F10432" s="26" t="s">
        <v>9787</v>
      </c>
      <c r="G10432" s="26" t="s">
        <v>9601</v>
      </c>
      <c r="H10432" s="26" t="s">
        <v>987</v>
      </c>
      <c r="J10432" s="26" t="s">
        <v>1008</v>
      </c>
      <c r="K10432" s="26" t="s">
        <v>9597</v>
      </c>
      <c r="L10432" s="26" t="s">
        <v>42690</v>
      </c>
      <c r="M10432" s="26">
        <v>380362635042</v>
      </c>
      <c r="N10432" s="26">
        <v>122086501</v>
      </c>
    </row>
    <row r="10433" spans="1:14">
      <c r="A10433" s="26" t="s">
        <v>6202</v>
      </c>
      <c r="B10433" s="26" t="s">
        <v>6203</v>
      </c>
      <c r="C10433" s="26">
        <v>1998762</v>
      </c>
      <c r="D10433" s="26" t="s">
        <v>780</v>
      </c>
      <c r="E10433" s="26" t="s">
        <v>42691</v>
      </c>
      <c r="F10433" s="26" t="s">
        <v>10114</v>
      </c>
      <c r="G10433" s="26" t="s">
        <v>9601</v>
      </c>
      <c r="H10433" s="26" t="s">
        <v>885</v>
      </c>
      <c r="I10433" s="26" t="s">
        <v>11190</v>
      </c>
      <c r="J10433" s="26" t="s">
        <v>6204</v>
      </c>
      <c r="K10433" s="26" t="s">
        <v>9597</v>
      </c>
      <c r="L10433" s="26" t="s">
        <v>42692</v>
      </c>
      <c r="M10433" s="26">
        <v>380484340767</v>
      </c>
      <c r="N10433" s="26">
        <v>5122310100</v>
      </c>
    </row>
    <row r="10434" spans="1:14">
      <c r="A10434" s="26" t="s">
        <v>2646</v>
      </c>
      <c r="B10434" s="26" t="s">
        <v>2647</v>
      </c>
      <c r="C10434" s="26">
        <v>1984174</v>
      </c>
      <c r="D10434" s="26" t="s">
        <v>780</v>
      </c>
      <c r="E10434" s="26" t="s">
        <v>42693</v>
      </c>
      <c r="F10434" s="26" t="s">
        <v>42694</v>
      </c>
      <c r="G10434" s="26" t="s">
        <v>9601</v>
      </c>
      <c r="H10434" s="26" t="s">
        <v>133</v>
      </c>
      <c r="I10434" s="26" t="s">
        <v>133</v>
      </c>
      <c r="J10434" s="26" t="s">
        <v>231</v>
      </c>
      <c r="K10434" s="26" t="s">
        <v>9597</v>
      </c>
      <c r="L10434" s="26" t="s">
        <v>42695</v>
      </c>
      <c r="M10434" s="26">
        <v>380955824647</v>
      </c>
      <c r="N10434" s="26">
        <v>1212400000</v>
      </c>
    </row>
    <row r="10435" spans="1:14">
      <c r="A10435" s="26" t="s">
        <v>3419</v>
      </c>
      <c r="B10435" s="26" t="s">
        <v>3420</v>
      </c>
      <c r="C10435" s="26">
        <v>38466285</v>
      </c>
      <c r="D10435" s="26" t="s">
        <v>24</v>
      </c>
      <c r="E10435" s="26" t="s">
        <v>42696</v>
      </c>
      <c r="F10435" s="26" t="s">
        <v>42697</v>
      </c>
      <c r="G10435" s="26" t="s">
        <v>9579</v>
      </c>
      <c r="H10435" s="26" t="s">
        <v>392</v>
      </c>
      <c r="I10435" s="26" t="s">
        <v>10064</v>
      </c>
      <c r="J10435" s="26" t="s">
        <v>42698</v>
      </c>
      <c r="K10435" s="26" t="s">
        <v>9582</v>
      </c>
      <c r="L10435" s="26" t="s">
        <v>42699</v>
      </c>
      <c r="M10435" s="26">
        <v>380966166486</v>
      </c>
      <c r="N10435" s="26">
        <v>2122485601</v>
      </c>
    </row>
    <row r="10436" spans="1:14">
      <c r="A10436" s="26" t="s">
        <v>5424</v>
      </c>
      <c r="B10436" s="26" t="s">
        <v>5425</v>
      </c>
      <c r="C10436" s="26">
        <v>42224043</v>
      </c>
      <c r="D10436" s="26" t="s">
        <v>24</v>
      </c>
      <c r="E10436" s="26" t="s">
        <v>42700</v>
      </c>
      <c r="F10436" s="26" t="s">
        <v>42701</v>
      </c>
      <c r="G10436" s="26" t="s">
        <v>9591</v>
      </c>
      <c r="H10436" s="26" t="s">
        <v>735</v>
      </c>
      <c r="J10436" s="26" t="s">
        <v>787</v>
      </c>
      <c r="K10436" s="26" t="s">
        <v>9597</v>
      </c>
      <c r="L10436" s="26" t="s">
        <v>42702</v>
      </c>
      <c r="M10436" s="26">
        <v>380324570101</v>
      </c>
      <c r="N10436" s="26">
        <v>4611200000</v>
      </c>
    </row>
    <row r="10437" spans="1:14">
      <c r="A10437" s="26" t="s">
        <v>6365</v>
      </c>
      <c r="B10437" s="26" t="s">
        <v>6366</v>
      </c>
      <c r="C10437" s="26">
        <v>1999069</v>
      </c>
      <c r="D10437" s="26" t="s">
        <v>24</v>
      </c>
      <c r="E10437" s="26" t="s">
        <v>42703</v>
      </c>
      <c r="F10437" s="26" t="s">
        <v>24804</v>
      </c>
      <c r="G10437" s="26" t="s">
        <v>9586</v>
      </c>
      <c r="H10437" s="26" t="s">
        <v>885</v>
      </c>
      <c r="J10437" s="26" t="s">
        <v>910</v>
      </c>
      <c r="K10437" s="26" t="s">
        <v>9597</v>
      </c>
      <c r="L10437" s="26" t="s">
        <v>42704</v>
      </c>
      <c r="M10437" s="26">
        <v>380487935305</v>
      </c>
      <c r="N10437" s="26">
        <v>5110100000</v>
      </c>
    </row>
    <row r="10438" spans="1:14">
      <c r="A10438" s="26" t="s">
        <v>4336</v>
      </c>
      <c r="B10438" s="26" t="s">
        <v>4337</v>
      </c>
      <c r="C10438" s="26">
        <v>38304599</v>
      </c>
      <c r="D10438" s="26" t="s">
        <v>24</v>
      </c>
      <c r="E10438" s="26" t="s">
        <v>42705</v>
      </c>
      <c r="F10438" s="26" t="s">
        <v>42706</v>
      </c>
      <c r="G10438" s="26" t="s">
        <v>9586</v>
      </c>
      <c r="H10438" s="26" t="s">
        <v>576</v>
      </c>
      <c r="I10438" s="26" t="s">
        <v>13251</v>
      </c>
      <c r="J10438" s="26" t="s">
        <v>42707</v>
      </c>
      <c r="K10438" s="26" t="s">
        <v>9582</v>
      </c>
      <c r="L10438" s="26" t="s">
        <v>42708</v>
      </c>
      <c r="M10438" s="26">
        <v>380635742188</v>
      </c>
      <c r="N10438" s="26">
        <v>2120883603</v>
      </c>
    </row>
    <row r="10439" spans="1:14">
      <c r="A10439" s="26" t="s">
        <v>8863</v>
      </c>
      <c r="B10439" s="26" t="s">
        <v>8864</v>
      </c>
      <c r="C10439" s="26">
        <v>38646750</v>
      </c>
      <c r="D10439" s="26" t="s">
        <v>24</v>
      </c>
      <c r="E10439" s="26" t="s">
        <v>42709</v>
      </c>
      <c r="F10439" s="26" t="s">
        <v>42710</v>
      </c>
      <c r="G10439" s="26" t="s">
        <v>9586</v>
      </c>
      <c r="H10439" s="26" t="s">
        <v>1401</v>
      </c>
      <c r="I10439" s="26" t="s">
        <v>12022</v>
      </c>
      <c r="J10439" s="26" t="s">
        <v>14231</v>
      </c>
      <c r="K10439" s="26" t="s">
        <v>9582</v>
      </c>
      <c r="L10439" s="26" t="s">
        <v>42711</v>
      </c>
      <c r="M10439" s="26">
        <v>380474795217</v>
      </c>
      <c r="N10439" s="26">
        <v>521986201</v>
      </c>
    </row>
    <row r="10440" spans="1:14">
      <c r="A10440" s="26" t="s">
        <v>3906</v>
      </c>
      <c r="B10440" s="26" t="s">
        <v>3907</v>
      </c>
      <c r="C10440" s="26">
        <v>38070116</v>
      </c>
      <c r="D10440" s="26" t="s">
        <v>24</v>
      </c>
      <c r="E10440" s="26" t="s">
        <v>42712</v>
      </c>
      <c r="F10440" s="26" t="s">
        <v>42713</v>
      </c>
      <c r="G10440" s="26" t="s">
        <v>9586</v>
      </c>
      <c r="H10440" s="26" t="s">
        <v>468</v>
      </c>
      <c r="I10440" s="26" t="s">
        <v>34012</v>
      </c>
      <c r="J10440" s="26" t="s">
        <v>3908</v>
      </c>
      <c r="K10440" s="26" t="s">
        <v>9606</v>
      </c>
      <c r="L10440" s="26" t="s">
        <v>34013</v>
      </c>
      <c r="M10440" s="26">
        <v>380616297390</v>
      </c>
      <c r="N10440" s="26">
        <v>520882006</v>
      </c>
    </row>
    <row r="10441" spans="1:14">
      <c r="A10441" s="26" t="s">
        <v>6679</v>
      </c>
      <c r="B10441" s="26" t="s">
        <v>6680</v>
      </c>
      <c r="C10441" s="26">
        <v>1999342</v>
      </c>
      <c r="D10441" s="26" t="s">
        <v>24</v>
      </c>
      <c r="E10441" s="26" t="s">
        <v>42714</v>
      </c>
      <c r="F10441" s="26" t="s">
        <v>42715</v>
      </c>
      <c r="G10441" s="26" t="s">
        <v>9591</v>
      </c>
      <c r="H10441" s="26" t="s">
        <v>949</v>
      </c>
      <c r="J10441" s="26" t="s">
        <v>962</v>
      </c>
      <c r="K10441" s="26" t="s">
        <v>9597</v>
      </c>
      <c r="L10441" s="26" t="s">
        <v>17153</v>
      </c>
      <c r="M10441" s="26">
        <v>761214221528</v>
      </c>
      <c r="N10441" s="26">
        <v>5310400000</v>
      </c>
    </row>
    <row r="10442" spans="1:14">
      <c r="A10442" s="26" t="s">
        <v>6037</v>
      </c>
      <c r="B10442" s="26" t="s">
        <v>5975</v>
      </c>
      <c r="C10442" s="26">
        <v>32884395</v>
      </c>
      <c r="D10442" s="26" t="s">
        <v>24</v>
      </c>
      <c r="E10442" s="26" t="s">
        <v>42716</v>
      </c>
      <c r="F10442" s="26" t="s">
        <v>10145</v>
      </c>
      <c r="G10442" s="26" t="s">
        <v>9586</v>
      </c>
      <c r="H10442" s="26" t="s">
        <v>835</v>
      </c>
      <c r="J10442" s="26" t="s">
        <v>848</v>
      </c>
      <c r="K10442" s="26" t="s">
        <v>9597</v>
      </c>
      <c r="L10442" s="26" t="s">
        <v>33222</v>
      </c>
      <c r="M10442" s="26">
        <v>380512373587</v>
      </c>
      <c r="N10442" s="26">
        <v>4623010100</v>
      </c>
    </row>
    <row r="10443" spans="1:14">
      <c r="A10443" s="26" t="s">
        <v>7799</v>
      </c>
      <c r="B10443" s="26" t="s">
        <v>7800</v>
      </c>
      <c r="C10443" s="26">
        <v>14054198</v>
      </c>
      <c r="D10443" s="26" t="s">
        <v>1701</v>
      </c>
      <c r="E10443" s="26" t="s">
        <v>42717</v>
      </c>
      <c r="F10443" s="26" t="s">
        <v>42718</v>
      </c>
      <c r="G10443" s="26" t="s">
        <v>9601</v>
      </c>
      <c r="H10443" s="26" t="s">
        <v>1088</v>
      </c>
      <c r="J10443" s="26" t="s">
        <v>1107</v>
      </c>
      <c r="K10443" s="26" t="s">
        <v>9582</v>
      </c>
      <c r="L10443" s="26" t="s">
        <v>42719</v>
      </c>
      <c r="M10443" s="26">
        <v>380352246163</v>
      </c>
      <c r="N10443" s="26">
        <v>1824210141</v>
      </c>
    </row>
    <row r="10444" spans="1:14">
      <c r="A10444" s="26" t="s">
        <v>5306</v>
      </c>
      <c r="B10444" s="26" t="s">
        <v>5307</v>
      </c>
      <c r="C10444" s="26">
        <v>20764225</v>
      </c>
      <c r="D10444" s="26" t="s">
        <v>780</v>
      </c>
      <c r="E10444" s="26" t="s">
        <v>42720</v>
      </c>
      <c r="F10444" s="26" t="s">
        <v>42721</v>
      </c>
      <c r="G10444" s="26" t="s">
        <v>9601</v>
      </c>
      <c r="H10444" s="26" t="s">
        <v>735</v>
      </c>
      <c r="J10444" s="26" t="s">
        <v>5308</v>
      </c>
      <c r="K10444" s="26" t="s">
        <v>9606</v>
      </c>
      <c r="L10444" s="26" t="s">
        <v>42722</v>
      </c>
      <c r="M10444" s="26">
        <v>380325464341</v>
      </c>
      <c r="N10444" s="26">
        <v>4622155600</v>
      </c>
    </row>
    <row r="10445" spans="1:14">
      <c r="A10445" s="26" t="s">
        <v>5467</v>
      </c>
      <c r="B10445" s="26" t="s">
        <v>5468</v>
      </c>
      <c r="C10445" s="26">
        <v>1996869</v>
      </c>
      <c r="D10445" s="26" t="s">
        <v>780</v>
      </c>
      <c r="E10445" s="26" t="s">
        <v>42723</v>
      </c>
      <c r="F10445" s="26" t="s">
        <v>42724</v>
      </c>
      <c r="G10445" s="26" t="s">
        <v>9601</v>
      </c>
      <c r="H10445" s="26" t="s">
        <v>735</v>
      </c>
      <c r="J10445" s="26" t="s">
        <v>791</v>
      </c>
      <c r="K10445" s="26" t="s">
        <v>9597</v>
      </c>
      <c r="L10445" s="26" t="s">
        <v>42725</v>
      </c>
      <c r="M10445" s="26">
        <v>761300165854</v>
      </c>
      <c r="N10445" s="26">
        <v>4611800000</v>
      </c>
    </row>
    <row r="10446" spans="1:14">
      <c r="A10446" s="26" t="s">
        <v>7987</v>
      </c>
      <c r="B10446" s="26" t="s">
        <v>7988</v>
      </c>
      <c r="C10446" s="26">
        <v>42233000</v>
      </c>
      <c r="D10446" s="26" t="s">
        <v>24</v>
      </c>
      <c r="E10446" s="26" t="s">
        <v>42726</v>
      </c>
      <c r="F10446" s="26" t="s">
        <v>42727</v>
      </c>
      <c r="G10446" s="26" t="s">
        <v>9586</v>
      </c>
      <c r="H10446" s="26" t="s">
        <v>1122</v>
      </c>
      <c r="I10446" s="26" t="s">
        <v>10713</v>
      </c>
      <c r="J10446" s="26" t="s">
        <v>1218</v>
      </c>
      <c r="K10446" s="26" t="s">
        <v>9606</v>
      </c>
      <c r="L10446" s="26" t="s">
        <v>42728</v>
      </c>
      <c r="M10446" s="26">
        <v>761081919277</v>
      </c>
      <c r="N10446" s="26">
        <v>120455604</v>
      </c>
    </row>
    <row r="10447" spans="1:14">
      <c r="A10447" s="26" t="s">
        <v>6809</v>
      </c>
      <c r="B10447" s="26" t="s">
        <v>6810</v>
      </c>
      <c r="C10447" s="26">
        <v>43037400</v>
      </c>
      <c r="D10447" s="26" t="s">
        <v>24</v>
      </c>
      <c r="E10447" s="26" t="s">
        <v>42729</v>
      </c>
      <c r="F10447" s="26" t="s">
        <v>42730</v>
      </c>
      <c r="G10447" s="26" t="s">
        <v>9586</v>
      </c>
      <c r="H10447" s="26" t="s">
        <v>949</v>
      </c>
      <c r="J10447" s="26" t="s">
        <v>977</v>
      </c>
      <c r="K10447" s="26" t="s">
        <v>9597</v>
      </c>
      <c r="L10447" s="26" t="s">
        <v>42731</v>
      </c>
      <c r="M10447" s="26">
        <v>380991824030</v>
      </c>
      <c r="N10447" s="26">
        <v>4424080504</v>
      </c>
    </row>
    <row r="10448" spans="1:14">
      <c r="A10448" s="26" t="s">
        <v>7352</v>
      </c>
      <c r="B10448" s="26" t="s">
        <v>7353</v>
      </c>
      <c r="C10448" s="26">
        <v>38602639</v>
      </c>
      <c r="D10448" s="26" t="s">
        <v>24</v>
      </c>
      <c r="E10448" s="26" t="s">
        <v>42732</v>
      </c>
      <c r="F10448" s="26" t="s">
        <v>42733</v>
      </c>
      <c r="G10448" s="26" t="s">
        <v>9586</v>
      </c>
      <c r="H10448" s="26" t="s">
        <v>1025</v>
      </c>
      <c r="I10448" s="26" t="s">
        <v>9760</v>
      </c>
      <c r="J10448" s="26" t="s">
        <v>42734</v>
      </c>
      <c r="K10448" s="26" t="s">
        <v>9606</v>
      </c>
      <c r="L10448" s="26" t="s">
        <v>42735</v>
      </c>
      <c r="M10448" s="26">
        <v>380545973251</v>
      </c>
      <c r="N10448" s="26">
        <v>5922355105</v>
      </c>
    </row>
    <row r="10449" spans="1:14">
      <c r="A10449" s="26" t="s">
        <v>2937</v>
      </c>
      <c r="B10449" s="26" t="s">
        <v>2921</v>
      </c>
      <c r="C10449" s="26">
        <v>42278319</v>
      </c>
      <c r="D10449" s="26" t="s">
        <v>24</v>
      </c>
      <c r="E10449" s="26" t="s">
        <v>42736</v>
      </c>
      <c r="F10449" s="26" t="s">
        <v>42737</v>
      </c>
      <c r="G10449" s="26" t="s">
        <v>9586</v>
      </c>
      <c r="H10449" s="26" t="s">
        <v>258</v>
      </c>
      <c r="J10449" s="26" t="s">
        <v>317</v>
      </c>
      <c r="K10449" s="26" t="s">
        <v>9597</v>
      </c>
      <c r="L10449" s="26" t="s">
        <v>25318</v>
      </c>
      <c r="M10449" s="26">
        <v>761316333566</v>
      </c>
      <c r="N10449" s="26">
        <v>1412300000</v>
      </c>
    </row>
    <row r="10450" spans="1:14">
      <c r="A10450" s="26" t="s">
        <v>4556</v>
      </c>
      <c r="B10450" s="26" t="s">
        <v>4557</v>
      </c>
      <c r="C10450" s="26">
        <v>1994422</v>
      </c>
      <c r="D10450" s="26" t="s">
        <v>780</v>
      </c>
      <c r="E10450" s="26" t="s">
        <v>42738</v>
      </c>
      <c r="F10450" s="26" t="s">
        <v>4557</v>
      </c>
      <c r="G10450" s="26" t="s">
        <v>9601</v>
      </c>
      <c r="H10450" s="26" t="s">
        <v>576</v>
      </c>
      <c r="I10450" s="26" t="s">
        <v>10808</v>
      </c>
      <c r="J10450" s="26" t="s">
        <v>666</v>
      </c>
      <c r="K10450" s="26" t="s">
        <v>9597</v>
      </c>
      <c r="L10450" s="26" t="s">
        <v>42739</v>
      </c>
      <c r="M10450" s="26">
        <v>380457553338</v>
      </c>
      <c r="N10450" s="26">
        <v>3225510100</v>
      </c>
    </row>
    <row r="10451" spans="1:14">
      <c r="A10451" s="26" t="s">
        <v>4401</v>
      </c>
      <c r="B10451" s="26" t="s">
        <v>4402</v>
      </c>
      <c r="C10451" s="26" t="s">
        <v>1604</v>
      </c>
      <c r="D10451" s="26" t="s">
        <v>24</v>
      </c>
      <c r="E10451" s="26" t="s">
        <v>42740</v>
      </c>
      <c r="F10451" s="26" t="s">
        <v>42741</v>
      </c>
      <c r="G10451" s="26" t="s">
        <v>9586</v>
      </c>
      <c r="H10451" s="26" t="s">
        <v>576</v>
      </c>
      <c r="I10451" s="26" t="s">
        <v>19988</v>
      </c>
      <c r="J10451" s="26" t="s">
        <v>4403</v>
      </c>
      <c r="K10451" s="26" t="s">
        <v>9582</v>
      </c>
      <c r="L10451" s="26" t="s">
        <v>42742</v>
      </c>
      <c r="M10451" s="26">
        <v>380675318197</v>
      </c>
      <c r="N10451" s="26">
        <v>3224983301</v>
      </c>
    </row>
    <row r="10452" spans="1:14">
      <c r="A10452" s="26" t="s">
        <v>7108</v>
      </c>
      <c r="B10452" s="26" t="s">
        <v>7109</v>
      </c>
      <c r="C10452" s="26">
        <v>41742118</v>
      </c>
      <c r="D10452" s="26" t="s">
        <v>24</v>
      </c>
      <c r="E10452" s="26" t="s">
        <v>42743</v>
      </c>
      <c r="F10452" s="26" t="s">
        <v>42744</v>
      </c>
      <c r="G10452" s="26" t="s">
        <v>9586</v>
      </c>
      <c r="H10452" s="26" t="s">
        <v>987</v>
      </c>
      <c r="I10452" s="26" t="s">
        <v>11054</v>
      </c>
      <c r="J10452" s="26" t="s">
        <v>42745</v>
      </c>
      <c r="K10452" s="26" t="s">
        <v>9582</v>
      </c>
      <c r="L10452" s="26" t="s">
        <v>42746</v>
      </c>
      <c r="M10452" s="26">
        <v>380967282561</v>
      </c>
      <c r="N10452" s="26">
        <v>5621684208</v>
      </c>
    </row>
    <row r="10453" spans="1:14">
      <c r="A10453" s="26" t="s">
        <v>6989</v>
      </c>
      <c r="B10453" s="26" t="s">
        <v>6990</v>
      </c>
      <c r="C10453" s="26">
        <v>3069535</v>
      </c>
      <c r="D10453" s="26" t="s">
        <v>24</v>
      </c>
      <c r="E10453" s="26" t="s">
        <v>42747</v>
      </c>
      <c r="F10453" s="26" t="s">
        <v>42748</v>
      </c>
      <c r="G10453" s="26" t="s">
        <v>9586</v>
      </c>
      <c r="H10453" s="26" t="s">
        <v>987</v>
      </c>
      <c r="I10453" s="26" t="s">
        <v>10311</v>
      </c>
      <c r="J10453" s="26" t="s">
        <v>6991</v>
      </c>
      <c r="K10453" s="26" t="s">
        <v>9582</v>
      </c>
      <c r="L10453" s="26" t="s">
        <v>42749</v>
      </c>
      <c r="M10453" s="26">
        <v>380673640686</v>
      </c>
      <c r="N10453" s="26">
        <v>5623481601</v>
      </c>
    </row>
    <row r="10454" spans="1:14">
      <c r="A10454" s="26" t="s">
        <v>6712</v>
      </c>
      <c r="B10454" s="26" t="s">
        <v>6713</v>
      </c>
      <c r="C10454" s="26">
        <v>1999359</v>
      </c>
      <c r="D10454" s="26" t="s">
        <v>780</v>
      </c>
      <c r="E10454" s="26" t="s">
        <v>42750</v>
      </c>
      <c r="F10454" s="26" t="s">
        <v>42751</v>
      </c>
      <c r="G10454" s="26" t="s">
        <v>9601</v>
      </c>
      <c r="H10454" s="26" t="s">
        <v>949</v>
      </c>
      <c r="I10454" s="26" t="s">
        <v>10708</v>
      </c>
      <c r="J10454" s="26" t="s">
        <v>7519</v>
      </c>
      <c r="K10454" s="26" t="s">
        <v>9582</v>
      </c>
      <c r="L10454" s="26" t="s">
        <v>15912</v>
      </c>
      <c r="M10454" s="26">
        <v>380535631260</v>
      </c>
      <c r="N10454" s="26">
        <v>5322687201</v>
      </c>
    </row>
    <row r="10455" spans="1:14">
      <c r="A10455" s="26" t="s">
        <v>6822</v>
      </c>
      <c r="B10455" s="26" t="s">
        <v>6823</v>
      </c>
      <c r="C10455" s="26">
        <v>38503012</v>
      </c>
      <c r="D10455" s="26" t="s">
        <v>1701</v>
      </c>
      <c r="E10455" s="26" t="s">
        <v>42752</v>
      </c>
      <c r="F10455" s="26" t="s">
        <v>42753</v>
      </c>
      <c r="G10455" s="26" t="s">
        <v>9601</v>
      </c>
      <c r="H10455" s="26" t="s">
        <v>949</v>
      </c>
      <c r="I10455" s="26" t="s">
        <v>9669</v>
      </c>
      <c r="J10455" s="26" t="s">
        <v>6897</v>
      </c>
      <c r="K10455" s="26" t="s">
        <v>9597</v>
      </c>
      <c r="L10455" s="26" t="s">
        <v>33933</v>
      </c>
      <c r="M10455" s="26">
        <v>380503097255</v>
      </c>
      <c r="N10455" s="26">
        <v>5324810100</v>
      </c>
    </row>
    <row r="10456" spans="1:14">
      <c r="A10456" s="26" t="s">
        <v>4928</v>
      </c>
      <c r="B10456" s="26" t="s">
        <v>4924</v>
      </c>
      <c r="C10456" s="26">
        <v>20763591</v>
      </c>
      <c r="D10456" s="26" t="s">
        <v>780</v>
      </c>
      <c r="E10456" s="26" t="s">
        <v>42754</v>
      </c>
      <c r="F10456" s="26" t="s">
        <v>12500</v>
      </c>
      <c r="G10456" s="26" t="s">
        <v>9601</v>
      </c>
      <c r="H10456" s="26" t="s">
        <v>735</v>
      </c>
      <c r="J10456" s="26" t="s">
        <v>4920</v>
      </c>
      <c r="K10456" s="26" t="s">
        <v>9597</v>
      </c>
      <c r="L10456" s="26" t="s">
        <v>15146</v>
      </c>
      <c r="M10456" s="26">
        <v>760649701808</v>
      </c>
      <c r="N10456" s="26">
        <v>4610300000</v>
      </c>
    </row>
    <row r="10457" spans="1:14">
      <c r="A10457" s="26" t="s">
        <v>3349</v>
      </c>
      <c r="B10457" s="26" t="s">
        <v>3350</v>
      </c>
      <c r="C10457" s="26">
        <v>38068793</v>
      </c>
      <c r="D10457" s="26" t="s">
        <v>24</v>
      </c>
      <c r="E10457" s="26" t="s">
        <v>42755</v>
      </c>
      <c r="F10457" s="26" t="s">
        <v>42756</v>
      </c>
      <c r="G10457" s="26" t="s">
        <v>9586</v>
      </c>
      <c r="H10457" s="26" t="s">
        <v>392</v>
      </c>
      <c r="I10457" s="26" t="s">
        <v>10303</v>
      </c>
      <c r="J10457" s="26" t="s">
        <v>42757</v>
      </c>
      <c r="K10457" s="26" t="s">
        <v>9582</v>
      </c>
      <c r="L10457" s="26" t="s">
        <v>42758</v>
      </c>
      <c r="M10457" s="26">
        <v>380673502312</v>
      </c>
      <c r="N10457" s="26">
        <v>2120485601</v>
      </c>
    </row>
    <row r="10458" spans="1:14">
      <c r="A10458" s="26" t="s">
        <v>5974</v>
      </c>
      <c r="B10458" s="26" t="s">
        <v>5975</v>
      </c>
      <c r="C10458" s="26">
        <v>32884395</v>
      </c>
      <c r="D10458" s="26" t="s">
        <v>780</v>
      </c>
      <c r="E10458" s="26" t="s">
        <v>42759</v>
      </c>
      <c r="F10458" s="26" t="s">
        <v>42760</v>
      </c>
      <c r="G10458" s="26" t="s">
        <v>9601</v>
      </c>
      <c r="H10458" s="26" t="s">
        <v>835</v>
      </c>
      <c r="J10458" s="26" t="s">
        <v>848</v>
      </c>
      <c r="K10458" s="26" t="s">
        <v>9597</v>
      </c>
      <c r="L10458" s="26" t="s">
        <v>42761</v>
      </c>
      <c r="M10458" s="26">
        <v>380512373779</v>
      </c>
      <c r="N10458" s="26">
        <v>4623010100</v>
      </c>
    </row>
    <row r="10459" spans="1:14">
      <c r="A10459" s="26" t="s">
        <v>1618</v>
      </c>
      <c r="B10459" s="26" t="s">
        <v>1619</v>
      </c>
      <c r="C10459" s="26">
        <v>36834023</v>
      </c>
      <c r="D10459" s="26" t="s">
        <v>24</v>
      </c>
      <c r="E10459" s="26" t="s">
        <v>42762</v>
      </c>
      <c r="F10459" s="26" t="s">
        <v>42763</v>
      </c>
      <c r="G10459" s="26" t="s">
        <v>9586</v>
      </c>
      <c r="H10459" s="26" t="s">
        <v>27</v>
      </c>
      <c r="I10459" s="26" t="s">
        <v>14386</v>
      </c>
      <c r="J10459" s="26" t="s">
        <v>498</v>
      </c>
      <c r="K10459" s="26" t="s">
        <v>9582</v>
      </c>
      <c r="L10459" s="26" t="s">
        <v>42764</v>
      </c>
      <c r="M10459" s="26">
        <v>380684410952</v>
      </c>
      <c r="N10459" s="26">
        <v>123183401</v>
      </c>
    </row>
    <row r="10460" spans="1:14">
      <c r="A10460" s="26" t="s">
        <v>3731</v>
      </c>
      <c r="B10460" s="26" t="s">
        <v>3732</v>
      </c>
      <c r="C10460" s="26">
        <v>38969531</v>
      </c>
      <c r="D10460" s="26" t="s">
        <v>24</v>
      </c>
      <c r="E10460" s="26" t="s">
        <v>42765</v>
      </c>
      <c r="F10460" s="26" t="s">
        <v>9689</v>
      </c>
      <c r="G10460" s="26" t="s">
        <v>9586</v>
      </c>
      <c r="H10460" s="26" t="s">
        <v>468</v>
      </c>
      <c r="J10460" s="26" t="s">
        <v>481</v>
      </c>
      <c r="K10460" s="26" t="s">
        <v>9597</v>
      </c>
      <c r="L10460" s="26" t="s">
        <v>14393</v>
      </c>
      <c r="M10460" s="26">
        <v>761224485110</v>
      </c>
      <c r="N10460" s="26">
        <v>1222380503</v>
      </c>
    </row>
    <row r="10461" spans="1:14">
      <c r="A10461" s="26" t="s">
        <v>7851</v>
      </c>
      <c r="B10461" s="26" t="s">
        <v>7852</v>
      </c>
      <c r="C10461" s="26">
        <v>38248739</v>
      </c>
      <c r="D10461" s="26" t="s">
        <v>24</v>
      </c>
      <c r="E10461" s="26" t="s">
        <v>42766</v>
      </c>
      <c r="F10461" s="26" t="s">
        <v>42767</v>
      </c>
      <c r="G10461" s="26" t="s">
        <v>9586</v>
      </c>
      <c r="H10461" s="26" t="s">
        <v>1122</v>
      </c>
      <c r="I10461" s="26" t="s">
        <v>10331</v>
      </c>
      <c r="J10461" s="26" t="s">
        <v>19898</v>
      </c>
      <c r="K10461" s="26" t="s">
        <v>9582</v>
      </c>
      <c r="L10461" s="26" t="s">
        <v>42768</v>
      </c>
      <c r="M10461" s="26">
        <v>380992866107</v>
      </c>
      <c r="N10461" s="26">
        <v>1824281903</v>
      </c>
    </row>
    <row r="10462" spans="1:14">
      <c r="A10462" s="26" t="s">
        <v>7878</v>
      </c>
      <c r="B10462" s="26" t="s">
        <v>7879</v>
      </c>
      <c r="C10462" s="26">
        <v>37948306</v>
      </c>
      <c r="D10462" s="26" t="s">
        <v>24</v>
      </c>
      <c r="E10462" s="26" t="s">
        <v>42769</v>
      </c>
      <c r="F10462" s="26" t="s">
        <v>42770</v>
      </c>
      <c r="G10462" s="26" t="s">
        <v>9591</v>
      </c>
      <c r="H10462" s="26" t="s">
        <v>1122</v>
      </c>
      <c r="I10462" s="26" t="s">
        <v>14471</v>
      </c>
      <c r="J10462" s="26" t="s">
        <v>42771</v>
      </c>
      <c r="K10462" s="26" t="s">
        <v>9582</v>
      </c>
      <c r="L10462" s="26" t="s">
        <v>42772</v>
      </c>
      <c r="M10462" s="26">
        <v>380575364019</v>
      </c>
      <c r="N10462" s="26">
        <v>6321286001</v>
      </c>
    </row>
    <row r="10463" spans="1:14">
      <c r="A10463" s="26" t="s">
        <v>7629</v>
      </c>
      <c r="B10463" s="26" t="s">
        <v>7630</v>
      </c>
      <c r="C10463" s="26">
        <v>39511438</v>
      </c>
      <c r="D10463" s="26" t="s">
        <v>24</v>
      </c>
      <c r="E10463" s="26" t="s">
        <v>42773</v>
      </c>
      <c r="F10463" s="26" t="s">
        <v>15026</v>
      </c>
      <c r="G10463" s="26" t="s">
        <v>9579</v>
      </c>
      <c r="H10463" s="26" t="s">
        <v>1088</v>
      </c>
      <c r="J10463" s="26" t="s">
        <v>4523</v>
      </c>
      <c r="K10463" s="26" t="s">
        <v>9582</v>
      </c>
      <c r="L10463" s="26" t="s">
        <v>42774</v>
      </c>
      <c r="M10463" s="26">
        <v>761959639472</v>
      </c>
      <c r="N10463" s="26">
        <v>121184103</v>
      </c>
    </row>
    <row r="10464" spans="1:14">
      <c r="A10464" s="26" t="s">
        <v>2218</v>
      </c>
      <c r="B10464" s="26" t="s">
        <v>2219</v>
      </c>
      <c r="C10464" s="26">
        <v>23644906</v>
      </c>
      <c r="D10464" s="26" t="s">
        <v>780</v>
      </c>
      <c r="E10464" s="26" t="s">
        <v>42775</v>
      </c>
      <c r="F10464" s="26" t="s">
        <v>42776</v>
      </c>
      <c r="G10464" s="26" t="s">
        <v>9601</v>
      </c>
      <c r="H10464" s="26" t="s">
        <v>133</v>
      </c>
      <c r="J10464" s="26" t="s">
        <v>146</v>
      </c>
      <c r="K10464" s="26" t="s">
        <v>9597</v>
      </c>
      <c r="L10464" s="26" t="s">
        <v>42777</v>
      </c>
      <c r="M10464" s="26">
        <v>380637845494</v>
      </c>
      <c r="N10464" s="26">
        <v>1210100000</v>
      </c>
    </row>
    <row r="10465" spans="1:14">
      <c r="A10465" s="26" t="s">
        <v>8008</v>
      </c>
      <c r="B10465" s="26" t="s">
        <v>8009</v>
      </c>
      <c r="C10465" s="26">
        <v>38892286</v>
      </c>
      <c r="D10465" s="26" t="s">
        <v>24</v>
      </c>
      <c r="E10465" s="26" t="s">
        <v>42778</v>
      </c>
      <c r="F10465" s="26" t="s">
        <v>40447</v>
      </c>
      <c r="G10465" s="26" t="s">
        <v>9586</v>
      </c>
      <c r="H10465" s="26" t="s">
        <v>1122</v>
      </c>
      <c r="I10465" s="26" t="s">
        <v>1230</v>
      </c>
      <c r="J10465" s="26" t="s">
        <v>498</v>
      </c>
      <c r="K10465" s="26" t="s">
        <v>9582</v>
      </c>
      <c r="L10465" s="26" t="s">
        <v>42779</v>
      </c>
      <c r="M10465" s="26">
        <v>380957373317</v>
      </c>
      <c r="N10465" s="26">
        <v>123183401</v>
      </c>
    </row>
    <row r="10466" spans="1:14">
      <c r="A10466" s="26" t="s">
        <v>1750</v>
      </c>
      <c r="B10466" s="26" t="s">
        <v>1751</v>
      </c>
      <c r="C10466" s="26">
        <v>37261811</v>
      </c>
      <c r="D10466" s="26" t="s">
        <v>24</v>
      </c>
      <c r="E10466" s="26" t="s">
        <v>42780</v>
      </c>
      <c r="F10466" s="26" t="s">
        <v>42781</v>
      </c>
      <c r="G10466" s="26" t="s">
        <v>9586</v>
      </c>
      <c r="H10466" s="26" t="s">
        <v>27</v>
      </c>
      <c r="J10466" s="26" t="s">
        <v>50</v>
      </c>
      <c r="K10466" s="26" t="s">
        <v>9597</v>
      </c>
      <c r="L10466" s="26" t="s">
        <v>11257</v>
      </c>
      <c r="M10466" s="26">
        <v>380433244035</v>
      </c>
      <c r="N10466" s="26">
        <v>510300000</v>
      </c>
    </row>
    <row r="10467" spans="1:14">
      <c r="A10467" s="26" t="s">
        <v>1988</v>
      </c>
      <c r="B10467" s="26" t="s">
        <v>1989</v>
      </c>
      <c r="C10467" s="26">
        <v>38672910</v>
      </c>
      <c r="D10467" s="26" t="s">
        <v>24</v>
      </c>
      <c r="E10467" s="26" t="s">
        <v>42782</v>
      </c>
      <c r="F10467" s="26" t="s">
        <v>42783</v>
      </c>
      <c r="G10467" s="26" t="s">
        <v>9586</v>
      </c>
      <c r="H10467" s="26" t="s">
        <v>103</v>
      </c>
      <c r="I10467" s="26" t="s">
        <v>1986</v>
      </c>
      <c r="J10467" s="26" t="s">
        <v>41820</v>
      </c>
      <c r="K10467" s="26" t="s">
        <v>9582</v>
      </c>
      <c r="L10467" s="26" t="s">
        <v>42784</v>
      </c>
      <c r="M10467" s="26">
        <v>380335796132</v>
      </c>
      <c r="N10467" s="26">
        <v>721488601</v>
      </c>
    </row>
    <row r="10468" spans="1:14">
      <c r="A10468" s="26" t="s">
        <v>4627</v>
      </c>
      <c r="B10468" s="26" t="s">
        <v>4628</v>
      </c>
      <c r="C10468" s="26">
        <v>1994965</v>
      </c>
      <c r="D10468" s="26" t="s">
        <v>780</v>
      </c>
      <c r="E10468" s="26" t="s">
        <v>42785</v>
      </c>
      <c r="F10468" s="26" t="s">
        <v>42786</v>
      </c>
      <c r="G10468" s="26" t="s">
        <v>9601</v>
      </c>
      <c r="H10468" s="26" t="s">
        <v>670</v>
      </c>
      <c r="J10468" s="26" t="s">
        <v>687</v>
      </c>
      <c r="K10468" s="26" t="s">
        <v>9597</v>
      </c>
      <c r="L10468" s="26" t="s">
        <v>42787</v>
      </c>
      <c r="M10468" s="26">
        <v>380522333485</v>
      </c>
      <c r="N10468" s="26">
        <v>3510100000</v>
      </c>
    </row>
    <row r="10469" spans="1:14">
      <c r="A10469" s="26" t="s">
        <v>7476</v>
      </c>
      <c r="B10469" s="26" t="s">
        <v>7477</v>
      </c>
      <c r="C10469" s="26">
        <v>5481004</v>
      </c>
      <c r="D10469" s="26" t="s">
        <v>780</v>
      </c>
      <c r="E10469" s="26" t="s">
        <v>42788</v>
      </c>
      <c r="F10469" s="26" t="s">
        <v>7477</v>
      </c>
      <c r="G10469" s="26" t="s">
        <v>9601</v>
      </c>
      <c r="H10469" s="26" t="s">
        <v>1025</v>
      </c>
      <c r="J10469" s="26" t="s">
        <v>1065</v>
      </c>
      <c r="K10469" s="26" t="s">
        <v>9597</v>
      </c>
      <c r="L10469" s="26" t="s">
        <v>42789</v>
      </c>
      <c r="M10469" s="26">
        <v>380542665989</v>
      </c>
      <c r="N10469" s="26">
        <v>5910100000</v>
      </c>
    </row>
    <row r="10470" spans="1:14">
      <c r="A10470" s="26" t="s">
        <v>3739</v>
      </c>
      <c r="B10470" s="26" t="s">
        <v>3740</v>
      </c>
      <c r="C10470" s="26">
        <v>38732288</v>
      </c>
      <c r="D10470" s="26" t="s">
        <v>780</v>
      </c>
      <c r="E10470" s="26" t="s">
        <v>42790</v>
      </c>
      <c r="F10470" s="26" t="s">
        <v>42791</v>
      </c>
      <c r="G10470" s="26" t="s">
        <v>9601</v>
      </c>
      <c r="H10470" s="26" t="s">
        <v>468</v>
      </c>
      <c r="I10470" s="26" t="s">
        <v>10687</v>
      </c>
      <c r="J10470" s="26" t="s">
        <v>481</v>
      </c>
      <c r="K10470" s="26" t="s">
        <v>9597</v>
      </c>
      <c r="L10470" s="26" t="s">
        <v>42792</v>
      </c>
      <c r="M10470" s="26">
        <v>380162240957</v>
      </c>
      <c r="N10470" s="26">
        <v>1222380503</v>
      </c>
    </row>
    <row r="10471" spans="1:14">
      <c r="A10471" s="26" t="s">
        <v>2828</v>
      </c>
      <c r="B10471" s="26" t="s">
        <v>2829</v>
      </c>
      <c r="C10471" s="26">
        <v>1990756</v>
      </c>
      <c r="D10471" s="26" t="s">
        <v>780</v>
      </c>
      <c r="E10471" s="26" t="s">
        <v>42793</v>
      </c>
      <c r="F10471" s="26" t="s">
        <v>42794</v>
      </c>
      <c r="G10471" s="26" t="s">
        <v>9601</v>
      </c>
      <c r="H10471" s="26" t="s">
        <v>258</v>
      </c>
      <c r="I10471" s="26" t="s">
        <v>294</v>
      </c>
      <c r="J10471" s="26" t="s">
        <v>294</v>
      </c>
      <c r="K10471" s="26" t="s">
        <v>9597</v>
      </c>
      <c r="L10471" s="26" t="s">
        <v>42795</v>
      </c>
      <c r="M10471" s="26">
        <v>380500385983</v>
      </c>
      <c r="N10471" s="26">
        <v>121183603</v>
      </c>
    </row>
    <row r="10472" spans="1:14">
      <c r="A10472" s="26" t="s">
        <v>5350</v>
      </c>
      <c r="B10472" s="26" t="s">
        <v>5345</v>
      </c>
      <c r="C10472" s="26">
        <v>1998101</v>
      </c>
      <c r="D10472" s="26" t="s">
        <v>24</v>
      </c>
      <c r="E10472" s="26" t="s">
        <v>42796</v>
      </c>
      <c r="F10472" s="26" t="s">
        <v>42797</v>
      </c>
      <c r="G10472" s="26" t="s">
        <v>9586</v>
      </c>
      <c r="H10472" s="26" t="s">
        <v>735</v>
      </c>
      <c r="I10472" s="26" t="s">
        <v>10166</v>
      </c>
      <c r="J10472" s="26" t="s">
        <v>42798</v>
      </c>
      <c r="K10472" s="26" t="s">
        <v>9582</v>
      </c>
      <c r="L10472" s="26" t="s">
        <v>42799</v>
      </c>
      <c r="M10472" s="26">
        <v>761291827443</v>
      </c>
      <c r="N10472" s="26">
        <v>4623984201</v>
      </c>
    </row>
    <row r="10473" spans="1:14">
      <c r="A10473" s="26" t="s">
        <v>7296</v>
      </c>
      <c r="B10473" s="26" t="s">
        <v>7297</v>
      </c>
      <c r="C10473" s="26">
        <v>37078161</v>
      </c>
      <c r="D10473" s="26" t="s">
        <v>24</v>
      </c>
      <c r="E10473" s="26" t="s">
        <v>42800</v>
      </c>
      <c r="F10473" s="26" t="s">
        <v>42801</v>
      </c>
      <c r="G10473" s="26" t="s">
        <v>9579</v>
      </c>
      <c r="H10473" s="26" t="s">
        <v>1025</v>
      </c>
      <c r="I10473" s="26" t="s">
        <v>14531</v>
      </c>
      <c r="J10473" s="26" t="s">
        <v>42802</v>
      </c>
      <c r="K10473" s="26" t="s">
        <v>9582</v>
      </c>
      <c r="L10473" s="26" t="s">
        <v>42803</v>
      </c>
      <c r="M10473" s="26">
        <v>380544937248</v>
      </c>
      <c r="N10473" s="26">
        <v>5925381201</v>
      </c>
    </row>
    <row r="10474" spans="1:14">
      <c r="A10474" s="26" t="s">
        <v>3361</v>
      </c>
      <c r="B10474" s="26" t="s">
        <v>3362</v>
      </c>
      <c r="C10474" s="26">
        <v>38236420</v>
      </c>
      <c r="D10474" s="26" t="s">
        <v>24</v>
      </c>
      <c r="E10474" s="26" t="s">
        <v>42804</v>
      </c>
      <c r="F10474" s="26" t="s">
        <v>42805</v>
      </c>
      <c r="G10474" s="26" t="s">
        <v>9586</v>
      </c>
      <c r="H10474" s="26" t="s">
        <v>392</v>
      </c>
      <c r="I10474" s="26" t="s">
        <v>12978</v>
      </c>
      <c r="J10474" s="26" t="s">
        <v>42806</v>
      </c>
      <c r="K10474" s="26" t="s">
        <v>9582</v>
      </c>
      <c r="L10474" s="26" t="s">
        <v>42807</v>
      </c>
      <c r="M10474" s="26">
        <v>380313170431</v>
      </c>
      <c r="N10474" s="26">
        <v>2122786601</v>
      </c>
    </row>
    <row r="10475" spans="1:14">
      <c r="A10475" s="26" t="s">
        <v>8028</v>
      </c>
      <c r="B10475" s="26" t="s">
        <v>8029</v>
      </c>
      <c r="C10475" s="26">
        <v>43443558</v>
      </c>
      <c r="D10475" s="26" t="s">
        <v>24</v>
      </c>
      <c r="E10475" s="26" t="s">
        <v>42808</v>
      </c>
      <c r="F10475" s="26" t="s">
        <v>10430</v>
      </c>
      <c r="G10475" s="26" t="s">
        <v>9579</v>
      </c>
      <c r="H10475" s="26" t="s">
        <v>1122</v>
      </c>
      <c r="I10475" s="26" t="s">
        <v>10431</v>
      </c>
      <c r="J10475" s="26" t="s">
        <v>42809</v>
      </c>
      <c r="K10475" s="26" t="s">
        <v>9582</v>
      </c>
      <c r="L10475" s="26" t="s">
        <v>42810</v>
      </c>
      <c r="M10475" s="26">
        <v>380680874340</v>
      </c>
      <c r="N10475" s="26">
        <v>6321655817</v>
      </c>
    </row>
    <row r="10476" spans="1:14">
      <c r="A10476" s="26" t="s">
        <v>7743</v>
      </c>
      <c r="B10476" s="26" t="s">
        <v>7744</v>
      </c>
      <c r="C10476" s="26">
        <v>2000441</v>
      </c>
      <c r="D10476" s="26" t="s">
        <v>780</v>
      </c>
      <c r="E10476" s="26" t="s">
        <v>42811</v>
      </c>
      <c r="F10476" s="26" t="s">
        <v>11561</v>
      </c>
      <c r="G10476" s="26" t="s">
        <v>9601</v>
      </c>
      <c r="H10476" s="26" t="s">
        <v>1088</v>
      </c>
      <c r="I10476" s="26" t="s">
        <v>14222</v>
      </c>
      <c r="J10476" s="26" t="s">
        <v>2111</v>
      </c>
      <c r="K10476" s="26" t="s">
        <v>9597</v>
      </c>
      <c r="L10476" s="26" t="s">
        <v>42812</v>
      </c>
      <c r="M10476" s="26">
        <v>380354221969</v>
      </c>
      <c r="N10476" s="26">
        <v>720582016</v>
      </c>
    </row>
    <row r="10477" spans="1:14">
      <c r="A10477" s="26" t="s">
        <v>8781</v>
      </c>
      <c r="B10477" s="26" t="s">
        <v>8782</v>
      </c>
      <c r="C10477" s="26">
        <v>42980032</v>
      </c>
      <c r="D10477" s="26" t="s">
        <v>780</v>
      </c>
      <c r="E10477" s="26" t="s">
        <v>42813</v>
      </c>
      <c r="F10477" s="26" t="s">
        <v>19642</v>
      </c>
      <c r="G10477" s="26" t="s">
        <v>9601</v>
      </c>
      <c r="H10477" s="26" t="s">
        <v>1308</v>
      </c>
      <c r="J10477" s="26" t="s">
        <v>1387</v>
      </c>
      <c r="K10477" s="26" t="s">
        <v>9597</v>
      </c>
      <c r="L10477" s="26" t="s">
        <v>42814</v>
      </c>
      <c r="M10477" s="26">
        <v>761359549249</v>
      </c>
      <c r="N10477" s="26">
        <v>4412745702</v>
      </c>
    </row>
    <row r="10478" spans="1:14">
      <c r="A10478" s="26" t="s">
        <v>8008</v>
      </c>
      <c r="B10478" s="26" t="s">
        <v>8009</v>
      </c>
      <c r="C10478" s="26">
        <v>38892286</v>
      </c>
      <c r="D10478" s="26" t="s">
        <v>24</v>
      </c>
      <c r="E10478" s="26" t="s">
        <v>42815</v>
      </c>
      <c r="F10478" s="26" t="s">
        <v>42816</v>
      </c>
      <c r="G10478" s="26" t="s">
        <v>9586</v>
      </c>
      <c r="H10478" s="26" t="s">
        <v>1122</v>
      </c>
      <c r="I10478" s="26" t="s">
        <v>1230</v>
      </c>
      <c r="J10478" s="26" t="s">
        <v>42817</v>
      </c>
      <c r="K10478" s="26" t="s">
        <v>9582</v>
      </c>
      <c r="L10478" s="26" t="s">
        <v>42818</v>
      </c>
      <c r="M10478" s="26">
        <v>380501995358</v>
      </c>
      <c r="N10478" s="26">
        <v>5123981407</v>
      </c>
    </row>
    <row r="10479" spans="1:14">
      <c r="A10479" s="26" t="s">
        <v>4797</v>
      </c>
      <c r="B10479" s="26" t="s">
        <v>4798</v>
      </c>
      <c r="C10479" s="26">
        <v>1986807</v>
      </c>
      <c r="D10479" s="26" t="s">
        <v>780</v>
      </c>
      <c r="E10479" s="26" t="s">
        <v>42819</v>
      </c>
      <c r="F10479" s="26" t="s">
        <v>42820</v>
      </c>
      <c r="G10479" s="26" t="s">
        <v>9601</v>
      </c>
      <c r="H10479" s="26" t="s">
        <v>711</v>
      </c>
      <c r="J10479" s="26" t="s">
        <v>716</v>
      </c>
      <c r="K10479" s="26" t="s">
        <v>9597</v>
      </c>
      <c r="L10479" s="26" t="s">
        <v>42821</v>
      </c>
      <c r="M10479" s="26">
        <v>761915808174</v>
      </c>
      <c r="N10479" s="26">
        <v>4411800000</v>
      </c>
    </row>
    <row r="10480" spans="1:14">
      <c r="A10480" s="26" t="s">
        <v>5558</v>
      </c>
      <c r="B10480" s="26" t="s">
        <v>5559</v>
      </c>
      <c r="C10480" s="26">
        <v>38961113</v>
      </c>
      <c r="D10480" s="26" t="s">
        <v>24</v>
      </c>
      <c r="E10480" s="26" t="s">
        <v>42822</v>
      </c>
      <c r="F10480" s="26" t="s">
        <v>42823</v>
      </c>
      <c r="G10480" s="26" t="s">
        <v>9586</v>
      </c>
      <c r="H10480" s="26" t="s">
        <v>799</v>
      </c>
      <c r="J10480" s="26" t="s">
        <v>800</v>
      </c>
      <c r="K10480" s="26" t="s">
        <v>9597</v>
      </c>
      <c r="L10480" s="26" t="s">
        <v>42824</v>
      </c>
      <c r="M10480" s="26">
        <v>380442769944</v>
      </c>
      <c r="N10480" s="26">
        <v>4822784009</v>
      </c>
    </row>
    <row r="10481" spans="1:14">
      <c r="A10481" s="26" t="s">
        <v>2060</v>
      </c>
      <c r="B10481" s="26" t="s">
        <v>2061</v>
      </c>
      <c r="C10481" s="26">
        <v>20122722</v>
      </c>
      <c r="D10481" s="26" t="s">
        <v>24</v>
      </c>
      <c r="E10481" s="26" t="s">
        <v>42825</v>
      </c>
      <c r="F10481" s="26" t="s">
        <v>30126</v>
      </c>
      <c r="G10481" s="26" t="s">
        <v>9586</v>
      </c>
      <c r="H10481" s="26" t="s">
        <v>103</v>
      </c>
      <c r="I10481" s="26" t="s">
        <v>10208</v>
      </c>
      <c r="J10481" s="26" t="s">
        <v>42826</v>
      </c>
      <c r="K10481" s="26" t="s">
        <v>9582</v>
      </c>
      <c r="L10481" s="26" t="s">
        <v>42827</v>
      </c>
      <c r="M10481" s="26">
        <v>380332729349</v>
      </c>
      <c r="N10481" s="26">
        <v>722886206</v>
      </c>
    </row>
    <row r="10482" spans="1:14">
      <c r="A10482" s="26" t="s">
        <v>3517</v>
      </c>
      <c r="B10482" s="26" t="s">
        <v>3518</v>
      </c>
      <c r="C10482" s="26">
        <v>1992156</v>
      </c>
      <c r="D10482" s="26" t="s">
        <v>780</v>
      </c>
      <c r="E10482" s="26" t="s">
        <v>42828</v>
      </c>
      <c r="F10482" s="26" t="s">
        <v>10111</v>
      </c>
      <c r="G10482" s="26" t="s">
        <v>9601</v>
      </c>
      <c r="H10482" s="26" t="s">
        <v>392</v>
      </c>
      <c r="I10482" s="26" t="s">
        <v>9768</v>
      </c>
      <c r="J10482" s="26" t="s">
        <v>439</v>
      </c>
      <c r="K10482" s="26" t="s">
        <v>9597</v>
      </c>
      <c r="L10482" s="26" t="s">
        <v>42829</v>
      </c>
      <c r="M10482" s="26">
        <v>761663064179</v>
      </c>
      <c r="N10482" s="26">
        <v>2124010100</v>
      </c>
    </row>
    <row r="10483" spans="1:14">
      <c r="A10483" s="26" t="s">
        <v>7580</v>
      </c>
      <c r="B10483" s="26" t="s">
        <v>7581</v>
      </c>
      <c r="C10483" s="26">
        <v>38509208</v>
      </c>
      <c r="D10483" s="26" t="s">
        <v>24</v>
      </c>
      <c r="E10483" s="26" t="s">
        <v>42830</v>
      </c>
      <c r="F10483" s="26" t="s">
        <v>42831</v>
      </c>
      <c r="G10483" s="26" t="s">
        <v>9579</v>
      </c>
      <c r="H10483" s="26" t="s">
        <v>1088</v>
      </c>
      <c r="I10483" s="26" t="s">
        <v>9818</v>
      </c>
      <c r="J10483" s="26" t="s">
        <v>11254</v>
      </c>
      <c r="K10483" s="26" t="s">
        <v>9582</v>
      </c>
      <c r="L10483" s="26" t="s">
        <v>42832</v>
      </c>
      <c r="M10483" s="26">
        <v>380673369075</v>
      </c>
      <c r="N10483" s="26">
        <v>521487203</v>
      </c>
    </row>
    <row r="10484" spans="1:14">
      <c r="A10484" s="26" t="s">
        <v>3356</v>
      </c>
      <c r="B10484" s="26" t="s">
        <v>3357</v>
      </c>
      <c r="C10484" s="26">
        <v>38284599</v>
      </c>
      <c r="D10484" s="26" t="s">
        <v>24</v>
      </c>
      <c r="E10484" s="26" t="s">
        <v>42833</v>
      </c>
      <c r="F10484" s="26" t="s">
        <v>42834</v>
      </c>
      <c r="G10484" s="26" t="s">
        <v>9579</v>
      </c>
      <c r="H10484" s="26" t="s">
        <v>392</v>
      </c>
      <c r="I10484" s="26" t="s">
        <v>11117</v>
      </c>
      <c r="J10484" s="26" t="s">
        <v>42835</v>
      </c>
      <c r="K10484" s="26" t="s">
        <v>9582</v>
      </c>
      <c r="L10484" s="26" t="s">
        <v>42836</v>
      </c>
      <c r="M10484" s="26">
        <v>380313531243</v>
      </c>
      <c r="N10484" s="26">
        <v>2120882402</v>
      </c>
    </row>
    <row r="10485" spans="1:14">
      <c r="A10485" s="26" t="s">
        <v>7867</v>
      </c>
      <c r="B10485" s="26" t="s">
        <v>7868</v>
      </c>
      <c r="C10485" s="26">
        <v>38621625</v>
      </c>
      <c r="D10485" s="26" t="s">
        <v>24</v>
      </c>
      <c r="E10485" s="26" t="s">
        <v>42837</v>
      </c>
      <c r="F10485" s="26" t="s">
        <v>42838</v>
      </c>
      <c r="G10485" s="26" t="s">
        <v>9579</v>
      </c>
      <c r="H10485" s="26" t="s">
        <v>1122</v>
      </c>
      <c r="I10485" s="26" t="s">
        <v>10674</v>
      </c>
      <c r="J10485" s="26" t="s">
        <v>42839</v>
      </c>
      <c r="K10485" s="26" t="s">
        <v>9582</v>
      </c>
      <c r="L10485" s="26" t="s">
        <v>42840</v>
      </c>
      <c r="M10485" s="26">
        <v>380994120251</v>
      </c>
      <c r="N10485" s="26">
        <v>6321084001</v>
      </c>
    </row>
    <row r="10486" spans="1:14">
      <c r="A10486" s="26" t="s">
        <v>5927</v>
      </c>
      <c r="B10486" s="26" t="s">
        <v>5928</v>
      </c>
      <c r="C10486" s="26">
        <v>1998437</v>
      </c>
      <c r="D10486" s="26" t="s">
        <v>780</v>
      </c>
      <c r="E10486" s="26" t="s">
        <v>42841</v>
      </c>
      <c r="F10486" s="26" t="s">
        <v>42842</v>
      </c>
      <c r="G10486" s="26" t="s">
        <v>9601</v>
      </c>
      <c r="H10486" s="26" t="s">
        <v>835</v>
      </c>
      <c r="I10486" s="26" t="s">
        <v>11355</v>
      </c>
      <c r="J10486" s="26" t="s">
        <v>5923</v>
      </c>
      <c r="K10486" s="26" t="s">
        <v>9606</v>
      </c>
      <c r="L10486" s="26" t="s">
        <v>11356</v>
      </c>
      <c r="M10486" s="26">
        <v>380516321440</v>
      </c>
      <c r="N10486" s="26">
        <v>4821755100</v>
      </c>
    </row>
    <row r="10487" spans="1:14">
      <c r="A10487" s="26" t="s">
        <v>6855</v>
      </c>
      <c r="B10487" s="26" t="s">
        <v>6856</v>
      </c>
      <c r="C10487" s="26">
        <v>40586166</v>
      </c>
      <c r="D10487" s="26" t="s">
        <v>24</v>
      </c>
      <c r="E10487" s="26" t="s">
        <v>42843</v>
      </c>
      <c r="F10487" s="26" t="s">
        <v>42844</v>
      </c>
      <c r="G10487" s="26" t="s">
        <v>9586</v>
      </c>
      <c r="H10487" s="26" t="s">
        <v>949</v>
      </c>
      <c r="I10487" s="26" t="s">
        <v>15790</v>
      </c>
      <c r="J10487" s="26" t="s">
        <v>6859</v>
      </c>
      <c r="K10487" s="26" t="s">
        <v>9582</v>
      </c>
      <c r="L10487" s="26" t="s">
        <v>15791</v>
      </c>
      <c r="M10487" s="26">
        <v>380987003312</v>
      </c>
      <c r="N10487" s="26">
        <v>1220755136</v>
      </c>
    </row>
    <row r="10488" spans="1:14">
      <c r="A10488" s="26" t="s">
        <v>2443</v>
      </c>
      <c r="B10488" s="26" t="s">
        <v>2444</v>
      </c>
      <c r="C10488" s="26">
        <v>1986015</v>
      </c>
      <c r="D10488" s="26" t="s">
        <v>780</v>
      </c>
      <c r="E10488" s="26" t="s">
        <v>42845</v>
      </c>
      <c r="F10488" s="26" t="s">
        <v>36009</v>
      </c>
      <c r="G10488" s="26" t="s">
        <v>9601</v>
      </c>
      <c r="H10488" s="26" t="s">
        <v>133</v>
      </c>
      <c r="J10488" s="26" t="s">
        <v>183</v>
      </c>
      <c r="K10488" s="26" t="s">
        <v>9597</v>
      </c>
      <c r="L10488" s="26" t="s">
        <v>42846</v>
      </c>
      <c r="M10488" s="26">
        <v>380380988799</v>
      </c>
      <c r="N10488" s="26">
        <v>1211000000</v>
      </c>
    </row>
    <row r="10489" spans="1:14">
      <c r="A10489" s="26" t="s">
        <v>4518</v>
      </c>
      <c r="B10489" s="26" t="s">
        <v>4519</v>
      </c>
      <c r="C10489" s="26">
        <v>42349426</v>
      </c>
      <c r="D10489" s="26" t="s">
        <v>24</v>
      </c>
      <c r="E10489" s="26" t="s">
        <v>42847</v>
      </c>
      <c r="F10489" s="26" t="s">
        <v>42848</v>
      </c>
      <c r="G10489" s="26" t="s">
        <v>9586</v>
      </c>
      <c r="H10489" s="26" t="s">
        <v>576</v>
      </c>
      <c r="I10489" s="26" t="s">
        <v>16098</v>
      </c>
      <c r="J10489" s="26" t="s">
        <v>3276</v>
      </c>
      <c r="K10489" s="26" t="s">
        <v>9582</v>
      </c>
      <c r="L10489" s="26" t="s">
        <v>42849</v>
      </c>
      <c r="M10489" s="26">
        <v>380934265879</v>
      </c>
      <c r="N10489" s="26">
        <v>122785804</v>
      </c>
    </row>
    <row r="10490" spans="1:14">
      <c r="A10490" s="26" t="s">
        <v>7439</v>
      </c>
      <c r="B10490" s="26" t="s">
        <v>7440</v>
      </c>
      <c r="C10490" s="26">
        <v>41828399</v>
      </c>
      <c r="D10490" s="26" t="s">
        <v>24</v>
      </c>
      <c r="E10490" s="26" t="s">
        <v>42850</v>
      </c>
      <c r="F10490" s="26" t="s">
        <v>42851</v>
      </c>
      <c r="G10490" s="26" t="s">
        <v>9586</v>
      </c>
      <c r="H10490" s="26" t="s">
        <v>1025</v>
      </c>
      <c r="I10490" s="26" t="s">
        <v>11351</v>
      </c>
      <c r="J10490" s="26" t="s">
        <v>7436</v>
      </c>
      <c r="K10490" s="26" t="s">
        <v>9606</v>
      </c>
      <c r="L10490" s="26" t="s">
        <v>42852</v>
      </c>
      <c r="M10490" s="26">
        <v>380542778555</v>
      </c>
      <c r="N10490" s="26">
        <v>123187406</v>
      </c>
    </row>
    <row r="10491" spans="1:14">
      <c r="A10491" s="26" t="s">
        <v>4130</v>
      </c>
      <c r="B10491" s="26" t="s">
        <v>4127</v>
      </c>
      <c r="C10491" s="26">
        <v>26482717</v>
      </c>
      <c r="D10491" s="26" t="s">
        <v>24</v>
      </c>
      <c r="E10491" s="26" t="s">
        <v>42853</v>
      </c>
      <c r="F10491" s="26" t="s">
        <v>42854</v>
      </c>
      <c r="G10491" s="26" t="s">
        <v>9586</v>
      </c>
      <c r="H10491" s="26" t="s">
        <v>506</v>
      </c>
      <c r="I10491" s="26" t="s">
        <v>10881</v>
      </c>
      <c r="J10491" s="26" t="s">
        <v>42855</v>
      </c>
      <c r="K10491" s="26" t="s">
        <v>9582</v>
      </c>
      <c r="L10491" s="26" t="s">
        <v>42856</v>
      </c>
      <c r="M10491" s="26">
        <v>380974911660</v>
      </c>
      <c r="N10491" s="26">
        <v>2622886002</v>
      </c>
    </row>
    <row r="10492" spans="1:14">
      <c r="A10492" s="26" t="s">
        <v>8883</v>
      </c>
      <c r="B10492" s="26" t="s">
        <v>8884</v>
      </c>
      <c r="C10492" s="26">
        <v>38682646</v>
      </c>
      <c r="D10492" s="26" t="s">
        <v>24</v>
      </c>
      <c r="E10492" s="26" t="s">
        <v>42857</v>
      </c>
      <c r="F10492" s="26" t="s">
        <v>42858</v>
      </c>
      <c r="G10492" s="26" t="s">
        <v>9579</v>
      </c>
      <c r="H10492" s="26" t="s">
        <v>1401</v>
      </c>
      <c r="I10492" s="26" t="s">
        <v>10182</v>
      </c>
      <c r="J10492" s="26" t="s">
        <v>42859</v>
      </c>
      <c r="K10492" s="26" t="s">
        <v>9582</v>
      </c>
      <c r="L10492" s="26" t="s">
        <v>42860</v>
      </c>
      <c r="M10492" s="26">
        <v>380983293903</v>
      </c>
      <c r="N10492" s="26">
        <v>7122086601</v>
      </c>
    </row>
    <row r="10493" spans="1:14">
      <c r="A10493" s="26" t="s">
        <v>6577</v>
      </c>
      <c r="B10493" s="26" t="s">
        <v>6578</v>
      </c>
      <c r="C10493" s="26">
        <v>38319453</v>
      </c>
      <c r="D10493" s="26" t="s">
        <v>24</v>
      </c>
      <c r="E10493" s="26" t="s">
        <v>42861</v>
      </c>
      <c r="F10493" s="26" t="s">
        <v>42862</v>
      </c>
      <c r="G10493" s="26" t="s">
        <v>9586</v>
      </c>
      <c r="H10493" s="26" t="s">
        <v>949</v>
      </c>
      <c r="J10493" s="26" t="s">
        <v>40716</v>
      </c>
      <c r="K10493" s="26" t="s">
        <v>9597</v>
      </c>
      <c r="L10493" s="26" t="s">
        <v>42863</v>
      </c>
      <c r="M10493" s="26">
        <v>761492921505</v>
      </c>
      <c r="N10493" s="26">
        <v>5310300000</v>
      </c>
    </row>
    <row r="10494" spans="1:14">
      <c r="A10494" s="26" t="s">
        <v>4726</v>
      </c>
      <c r="B10494" s="26" t="s">
        <v>4727</v>
      </c>
      <c r="C10494" s="26">
        <v>23230659</v>
      </c>
      <c r="D10494" s="26" t="s">
        <v>780</v>
      </c>
      <c r="E10494" s="26" t="s">
        <v>42864</v>
      </c>
      <c r="F10494" s="26" t="s">
        <v>42865</v>
      </c>
      <c r="G10494" s="26" t="s">
        <v>9601</v>
      </c>
      <c r="H10494" s="26" t="s">
        <v>670</v>
      </c>
      <c r="J10494" s="26" t="s">
        <v>4702</v>
      </c>
      <c r="K10494" s="26" t="s">
        <v>9597</v>
      </c>
      <c r="L10494" s="26" t="s">
        <v>42866</v>
      </c>
      <c r="M10494" s="26">
        <v>380675202196</v>
      </c>
      <c r="N10494" s="26">
        <v>721484605</v>
      </c>
    </row>
    <row r="10495" spans="1:14">
      <c r="A10495" s="26" t="s">
        <v>9321</v>
      </c>
      <c r="B10495" s="26" t="s">
        <v>9322</v>
      </c>
      <c r="C10495" s="26">
        <v>38715917</v>
      </c>
      <c r="D10495" s="26" t="s">
        <v>24</v>
      </c>
      <c r="E10495" s="26" t="s">
        <v>42867</v>
      </c>
      <c r="F10495" s="26" t="s">
        <v>42868</v>
      </c>
      <c r="G10495" s="26" t="s">
        <v>9586</v>
      </c>
      <c r="H10495" s="26" t="s">
        <v>1573</v>
      </c>
      <c r="J10495" s="26" t="s">
        <v>42869</v>
      </c>
      <c r="K10495" s="26" t="s">
        <v>9582</v>
      </c>
      <c r="L10495" s="26" t="s">
        <v>42870</v>
      </c>
      <c r="M10495" s="26">
        <v>761968280850</v>
      </c>
      <c r="N10495" s="26">
        <v>7422255144</v>
      </c>
    </row>
    <row r="10496" spans="1:14">
      <c r="A10496" s="26" t="s">
        <v>3230</v>
      </c>
      <c r="B10496" s="26" t="s">
        <v>3231</v>
      </c>
      <c r="C10496" s="26">
        <v>38562298</v>
      </c>
      <c r="D10496" s="26" t="s">
        <v>24</v>
      </c>
      <c r="E10496" s="26" t="s">
        <v>42871</v>
      </c>
      <c r="F10496" s="26" t="s">
        <v>42872</v>
      </c>
      <c r="G10496" s="26" t="s">
        <v>9586</v>
      </c>
      <c r="H10496" s="26" t="s">
        <v>375</v>
      </c>
      <c r="I10496" s="26" t="s">
        <v>9592</v>
      </c>
      <c r="J10496" s="26" t="s">
        <v>42873</v>
      </c>
      <c r="K10496" s="26" t="s">
        <v>9582</v>
      </c>
      <c r="L10496" s="26" t="s">
        <v>42874</v>
      </c>
      <c r="M10496" s="26">
        <v>380980002991</v>
      </c>
      <c r="N10496" s="26">
        <v>1824410112</v>
      </c>
    </row>
    <row r="10497" spans="1:14">
      <c r="A10497" s="26" t="s">
        <v>6746</v>
      </c>
      <c r="B10497" s="26" t="s">
        <v>6747</v>
      </c>
      <c r="C10497" s="26">
        <v>42075445</v>
      </c>
      <c r="D10497" s="26" t="s">
        <v>24</v>
      </c>
      <c r="E10497" s="26" t="s">
        <v>42875</v>
      </c>
      <c r="F10497" s="26" t="s">
        <v>42876</v>
      </c>
      <c r="G10497" s="26" t="s">
        <v>9586</v>
      </c>
      <c r="H10497" s="26" t="s">
        <v>949</v>
      </c>
      <c r="J10497" s="26" t="s">
        <v>973</v>
      </c>
      <c r="K10497" s="26" t="s">
        <v>9597</v>
      </c>
      <c r="L10497" s="26" t="s">
        <v>42877</v>
      </c>
      <c r="M10497" s="26">
        <v>380535559130</v>
      </c>
      <c r="N10497" s="26">
        <v>5310900000</v>
      </c>
    </row>
    <row r="10498" spans="1:14">
      <c r="A10498" s="26" t="s">
        <v>5239</v>
      </c>
      <c r="B10498" s="26" t="s">
        <v>5240</v>
      </c>
      <c r="C10498" s="26">
        <v>43526560</v>
      </c>
      <c r="D10498" s="26" t="s">
        <v>24</v>
      </c>
      <c r="E10498" s="26" t="s">
        <v>42878</v>
      </c>
      <c r="F10498" s="26" t="s">
        <v>42879</v>
      </c>
      <c r="G10498" s="26" t="s">
        <v>9591</v>
      </c>
      <c r="H10498" s="26" t="s">
        <v>735</v>
      </c>
      <c r="I10498" s="26" t="s">
        <v>11461</v>
      </c>
      <c r="J10498" s="26" t="s">
        <v>5241</v>
      </c>
      <c r="K10498" s="26" t="s">
        <v>9606</v>
      </c>
      <c r="L10498" s="26" t="s">
        <v>42880</v>
      </c>
      <c r="M10498" s="26">
        <v>380968041307</v>
      </c>
      <c r="N10498" s="26">
        <v>4621255400</v>
      </c>
    </row>
    <row r="10499" spans="1:14">
      <c r="A10499" s="26" t="s">
        <v>3349</v>
      </c>
      <c r="B10499" s="26" t="s">
        <v>3350</v>
      </c>
      <c r="C10499" s="26">
        <v>38068793</v>
      </c>
      <c r="D10499" s="26" t="s">
        <v>24</v>
      </c>
      <c r="E10499" s="26" t="s">
        <v>42881</v>
      </c>
      <c r="F10499" s="26" t="s">
        <v>42882</v>
      </c>
      <c r="G10499" s="26" t="s">
        <v>9586</v>
      </c>
      <c r="H10499" s="26" t="s">
        <v>392</v>
      </c>
      <c r="I10499" s="26" t="s">
        <v>10303</v>
      </c>
      <c r="J10499" s="26" t="s">
        <v>42883</v>
      </c>
      <c r="K10499" s="26" t="s">
        <v>9582</v>
      </c>
      <c r="L10499" s="26" t="s">
        <v>42884</v>
      </c>
      <c r="M10499" s="26">
        <v>380673501969</v>
      </c>
      <c r="N10499" s="26">
        <v>2120485603</v>
      </c>
    </row>
    <row r="10500" spans="1:14">
      <c r="A10500" s="26" t="s">
        <v>5421</v>
      </c>
      <c r="B10500" s="26" t="s">
        <v>5418</v>
      </c>
      <c r="C10500" s="26">
        <v>13802089</v>
      </c>
      <c r="D10500" s="26" t="s">
        <v>24</v>
      </c>
      <c r="E10500" s="26" t="s">
        <v>42885</v>
      </c>
      <c r="F10500" s="26" t="s">
        <v>42886</v>
      </c>
      <c r="G10500" s="26" t="s">
        <v>9586</v>
      </c>
      <c r="H10500" s="26" t="s">
        <v>735</v>
      </c>
      <c r="I10500" s="26" t="s">
        <v>13299</v>
      </c>
      <c r="J10500" s="26" t="s">
        <v>42887</v>
      </c>
      <c r="K10500" s="26" t="s">
        <v>9582</v>
      </c>
      <c r="L10500" s="26" t="s">
        <v>42888</v>
      </c>
      <c r="M10500" s="26">
        <v>380324565074</v>
      </c>
      <c r="N10500" s="26">
        <v>4625382401</v>
      </c>
    </row>
    <row r="10501" spans="1:14">
      <c r="A10501" s="26" t="s">
        <v>1699</v>
      </c>
      <c r="B10501" s="26" t="s">
        <v>1700</v>
      </c>
      <c r="C10501" s="26">
        <v>36364624</v>
      </c>
      <c r="D10501" s="26" t="s">
        <v>1701</v>
      </c>
      <c r="E10501" s="26" t="s">
        <v>42889</v>
      </c>
      <c r="F10501" s="26" t="s">
        <v>42890</v>
      </c>
      <c r="G10501" s="26" t="s">
        <v>9601</v>
      </c>
      <c r="H10501" s="26" t="s">
        <v>27</v>
      </c>
      <c r="J10501" s="26" t="s">
        <v>1884</v>
      </c>
      <c r="K10501" s="26" t="s">
        <v>9606</v>
      </c>
      <c r="L10501" s="26" t="s">
        <v>42891</v>
      </c>
      <c r="M10501" s="26">
        <v>380432329301</v>
      </c>
      <c r="N10501" s="26">
        <v>523755100</v>
      </c>
    </row>
    <row r="10502" spans="1:14">
      <c r="A10502" s="26" t="s">
        <v>4789</v>
      </c>
      <c r="B10502" s="26" t="s">
        <v>4790</v>
      </c>
      <c r="C10502" s="26">
        <v>38086042</v>
      </c>
      <c r="D10502" s="26" t="s">
        <v>24</v>
      </c>
      <c r="E10502" s="26" t="s">
        <v>42892</v>
      </c>
      <c r="F10502" s="26" t="s">
        <v>42893</v>
      </c>
      <c r="G10502" s="26" t="s">
        <v>9586</v>
      </c>
      <c r="H10502" s="26" t="s">
        <v>711</v>
      </c>
      <c r="I10502" s="26" t="s">
        <v>15260</v>
      </c>
      <c r="J10502" s="26" t="s">
        <v>16887</v>
      </c>
      <c r="K10502" s="26" t="s">
        <v>9582</v>
      </c>
      <c r="L10502" s="26" t="s">
        <v>42894</v>
      </c>
      <c r="M10502" s="26">
        <v>380956493643</v>
      </c>
      <c r="N10502" s="26">
        <v>125283902</v>
      </c>
    </row>
    <row r="10503" spans="1:14">
      <c r="A10503" s="26" t="s">
        <v>4868</v>
      </c>
      <c r="B10503" s="26" t="s">
        <v>4869</v>
      </c>
      <c r="C10503" s="26">
        <v>38350179</v>
      </c>
      <c r="D10503" s="26" t="s">
        <v>24</v>
      </c>
      <c r="E10503" s="26" t="s">
        <v>42895</v>
      </c>
      <c r="F10503" s="26" t="s">
        <v>42896</v>
      </c>
      <c r="G10503" s="26" t="s">
        <v>9586</v>
      </c>
      <c r="H10503" s="26" t="s">
        <v>711</v>
      </c>
      <c r="J10503" s="26" t="s">
        <v>727</v>
      </c>
      <c r="K10503" s="26" t="s">
        <v>9597</v>
      </c>
      <c r="L10503" s="26" t="s">
        <v>42897</v>
      </c>
      <c r="M10503" s="26">
        <v>380955875168</v>
      </c>
      <c r="N10503" s="26">
        <v>4412900000</v>
      </c>
    </row>
    <row r="10504" spans="1:14">
      <c r="A10504" s="26" t="s">
        <v>8799</v>
      </c>
      <c r="B10504" s="26" t="s">
        <v>8800</v>
      </c>
      <c r="C10504" s="26">
        <v>40887956</v>
      </c>
      <c r="D10504" s="26" t="s">
        <v>24</v>
      </c>
      <c r="E10504" s="26" t="s">
        <v>42898</v>
      </c>
      <c r="F10504" s="26" t="s">
        <v>12816</v>
      </c>
      <c r="G10504" s="26" t="s">
        <v>9586</v>
      </c>
      <c r="H10504" s="26" t="s">
        <v>1308</v>
      </c>
      <c r="J10504" s="26" t="s">
        <v>1387</v>
      </c>
      <c r="K10504" s="26" t="s">
        <v>9597</v>
      </c>
      <c r="L10504" s="26" t="s">
        <v>42899</v>
      </c>
      <c r="M10504" s="26">
        <v>761065825021</v>
      </c>
      <c r="N10504" s="26">
        <v>4412745702</v>
      </c>
    </row>
    <row r="10505" spans="1:14">
      <c r="A10505" s="26" t="s">
        <v>5558</v>
      </c>
      <c r="B10505" s="26" t="s">
        <v>5559</v>
      </c>
      <c r="C10505" s="26">
        <v>38961113</v>
      </c>
      <c r="D10505" s="26" t="s">
        <v>24</v>
      </c>
      <c r="E10505" s="26" t="s">
        <v>42900</v>
      </c>
      <c r="F10505" s="26" t="s">
        <v>42901</v>
      </c>
      <c r="G10505" s="26" t="s">
        <v>9586</v>
      </c>
      <c r="H10505" s="26" t="s">
        <v>799</v>
      </c>
      <c r="J10505" s="26" t="s">
        <v>800</v>
      </c>
      <c r="K10505" s="26" t="s">
        <v>9597</v>
      </c>
      <c r="L10505" s="26" t="s">
        <v>37643</v>
      </c>
      <c r="M10505" s="26">
        <v>380444022203</v>
      </c>
      <c r="N10505" s="26">
        <v>4822784009</v>
      </c>
    </row>
    <row r="10506" spans="1:14">
      <c r="A10506" s="26" t="s">
        <v>3223</v>
      </c>
      <c r="B10506" s="26" t="s">
        <v>3224</v>
      </c>
      <c r="C10506" s="26">
        <v>13549377</v>
      </c>
      <c r="D10506" s="26" t="s">
        <v>780</v>
      </c>
      <c r="E10506" s="26" t="s">
        <v>42902</v>
      </c>
      <c r="F10506" s="26" t="s">
        <v>42903</v>
      </c>
      <c r="G10506" s="26" t="s">
        <v>9601</v>
      </c>
      <c r="H10506" s="26" t="s">
        <v>375</v>
      </c>
      <c r="J10506" s="26" t="s">
        <v>13233</v>
      </c>
      <c r="K10506" s="26" t="s">
        <v>9582</v>
      </c>
      <c r="L10506" s="26" t="s">
        <v>42904</v>
      </c>
      <c r="M10506" s="26">
        <v>380974025317</v>
      </c>
      <c r="N10506" s="26">
        <v>1424256200</v>
      </c>
    </row>
    <row r="10507" spans="1:14">
      <c r="A10507" s="26" t="s">
        <v>5494</v>
      </c>
      <c r="B10507" s="26" t="s">
        <v>5495</v>
      </c>
      <c r="C10507" s="26">
        <v>26199418</v>
      </c>
      <c r="D10507" s="26" t="s">
        <v>24</v>
      </c>
      <c r="E10507" s="26" t="s">
        <v>42905</v>
      </c>
      <c r="F10507" s="26" t="s">
        <v>42906</v>
      </c>
      <c r="G10507" s="26" t="s">
        <v>9586</v>
      </c>
      <c r="H10507" s="26" t="s">
        <v>799</v>
      </c>
      <c r="J10507" s="26" t="s">
        <v>800</v>
      </c>
      <c r="K10507" s="26" t="s">
        <v>9597</v>
      </c>
      <c r="L10507" s="26" t="s">
        <v>14519</v>
      </c>
      <c r="M10507" s="26">
        <v>760887027154</v>
      </c>
      <c r="N10507" s="26">
        <v>4822784009</v>
      </c>
    </row>
    <row r="10508" spans="1:14">
      <c r="A10508" s="26" t="s">
        <v>4439</v>
      </c>
      <c r="B10508" s="26" t="s">
        <v>4440</v>
      </c>
      <c r="C10508" s="26">
        <v>43143387</v>
      </c>
      <c r="D10508" s="26" t="s">
        <v>24</v>
      </c>
      <c r="E10508" s="26" t="s">
        <v>42907</v>
      </c>
      <c r="F10508" s="26" t="s">
        <v>42908</v>
      </c>
      <c r="G10508" s="26" t="s">
        <v>9586</v>
      </c>
      <c r="H10508" s="26" t="s">
        <v>576</v>
      </c>
      <c r="I10508" s="26" t="s">
        <v>12872</v>
      </c>
      <c r="J10508" s="26" t="s">
        <v>31636</v>
      </c>
      <c r="K10508" s="26" t="s">
        <v>9582</v>
      </c>
      <c r="L10508" s="26" t="s">
        <v>42909</v>
      </c>
      <c r="M10508" s="26">
        <v>380965434152</v>
      </c>
      <c r="N10508" s="26">
        <v>3221488101</v>
      </c>
    </row>
    <row r="10509" spans="1:14">
      <c r="A10509" s="26" t="s">
        <v>8791</v>
      </c>
      <c r="B10509" s="26" t="s">
        <v>8792</v>
      </c>
      <c r="C10509" s="26">
        <v>1981224</v>
      </c>
      <c r="D10509" s="26" t="s">
        <v>780</v>
      </c>
      <c r="E10509" s="26" t="s">
        <v>42910</v>
      </c>
      <c r="F10509" s="26" t="s">
        <v>9853</v>
      </c>
      <c r="G10509" s="26" t="s">
        <v>9601</v>
      </c>
      <c r="H10509" s="26" t="s">
        <v>1308</v>
      </c>
      <c r="J10509" s="26" t="s">
        <v>1387</v>
      </c>
      <c r="K10509" s="26" t="s">
        <v>9597</v>
      </c>
      <c r="L10509" s="26" t="s">
        <v>36585</v>
      </c>
      <c r="M10509" s="26">
        <v>761065096564</v>
      </c>
      <c r="N10509" s="26">
        <v>4412745702</v>
      </c>
    </row>
    <row r="10510" spans="1:14">
      <c r="A10510" s="26" t="s">
        <v>1671</v>
      </c>
      <c r="B10510" s="26" t="s">
        <v>1672</v>
      </c>
      <c r="C10510" s="26">
        <v>36604084</v>
      </c>
      <c r="D10510" s="26" t="s">
        <v>24</v>
      </c>
      <c r="E10510" s="26" t="s">
        <v>42911</v>
      </c>
      <c r="F10510" s="26" t="s">
        <v>42912</v>
      </c>
      <c r="G10510" s="26" t="s">
        <v>9586</v>
      </c>
      <c r="H10510" s="26" t="s">
        <v>27</v>
      </c>
      <c r="J10510" s="26" t="s">
        <v>36</v>
      </c>
      <c r="K10510" s="26" t="s">
        <v>9597</v>
      </c>
      <c r="L10510" s="26" t="s">
        <v>42913</v>
      </c>
      <c r="M10510" s="26">
        <v>761115389121</v>
      </c>
      <c r="N10510" s="26">
        <v>510100000</v>
      </c>
    </row>
    <row r="10511" spans="1:14">
      <c r="A10511" s="26" t="s">
        <v>5898</v>
      </c>
      <c r="B10511" s="26" t="s">
        <v>5899</v>
      </c>
      <c r="C10511" s="26">
        <v>1998354</v>
      </c>
      <c r="D10511" s="26" t="s">
        <v>780</v>
      </c>
      <c r="E10511" s="26" t="s">
        <v>42914</v>
      </c>
      <c r="F10511" s="26" t="s">
        <v>42915</v>
      </c>
      <c r="G10511" s="26" t="s">
        <v>9601</v>
      </c>
      <c r="H10511" s="26" t="s">
        <v>835</v>
      </c>
      <c r="I10511" s="26" t="s">
        <v>17300</v>
      </c>
      <c r="J10511" s="26" t="s">
        <v>836</v>
      </c>
      <c r="K10511" s="26" t="s">
        <v>9597</v>
      </c>
      <c r="L10511" s="26" t="s">
        <v>42916</v>
      </c>
      <c r="M10511" s="26">
        <v>380677150156</v>
      </c>
      <c r="N10511" s="26">
        <v>4820610100</v>
      </c>
    </row>
    <row r="10512" spans="1:14">
      <c r="A10512" s="26" t="s">
        <v>4142</v>
      </c>
      <c r="B10512" s="26" t="s">
        <v>4143</v>
      </c>
      <c r="C10512" s="26">
        <v>39020574</v>
      </c>
      <c r="D10512" s="26" t="s">
        <v>24</v>
      </c>
      <c r="E10512" s="26" t="s">
        <v>42917</v>
      </c>
      <c r="F10512" s="26" t="s">
        <v>42918</v>
      </c>
      <c r="G10512" s="26" t="s">
        <v>9586</v>
      </c>
      <c r="H10512" s="26" t="s">
        <v>506</v>
      </c>
      <c r="I10512" s="26" t="s">
        <v>12368</v>
      </c>
      <c r="J10512" s="26" t="s">
        <v>26109</v>
      </c>
      <c r="K10512" s="26" t="s">
        <v>9582</v>
      </c>
      <c r="L10512" s="26" t="s">
        <v>42919</v>
      </c>
      <c r="M10512" s="26">
        <v>380343367216</v>
      </c>
      <c r="N10512" s="26">
        <v>2621680201</v>
      </c>
    </row>
    <row r="10513" spans="1:14">
      <c r="A10513" s="26" t="s">
        <v>9488</v>
      </c>
      <c r="B10513" s="26" t="s">
        <v>9472</v>
      </c>
      <c r="C10513" s="26">
        <v>4591208</v>
      </c>
      <c r="D10513" s="26" t="s">
        <v>780</v>
      </c>
      <c r="E10513" s="26" t="s">
        <v>42920</v>
      </c>
      <c r="F10513" s="26" t="s">
        <v>42921</v>
      </c>
      <c r="G10513" s="26" t="s">
        <v>9601</v>
      </c>
      <c r="H10513" s="26" t="s">
        <v>1573</v>
      </c>
      <c r="J10513" s="26" t="s">
        <v>1597</v>
      </c>
      <c r="K10513" s="26" t="s">
        <v>9597</v>
      </c>
      <c r="L10513" s="26" t="s">
        <v>26796</v>
      </c>
      <c r="M10513" s="26">
        <v>380462256207</v>
      </c>
      <c r="N10513" s="26">
        <v>7410100000</v>
      </c>
    </row>
    <row r="10514" spans="1:14">
      <c r="A10514" s="26" t="s">
        <v>8812</v>
      </c>
      <c r="B10514" s="26" t="s">
        <v>8813</v>
      </c>
      <c r="C10514" s="26">
        <v>2004522</v>
      </c>
      <c r="D10514" s="26" t="s">
        <v>780</v>
      </c>
      <c r="E10514" s="26" t="s">
        <v>42922</v>
      </c>
      <c r="F10514" s="26" t="s">
        <v>42923</v>
      </c>
      <c r="G10514" s="26" t="s">
        <v>9601</v>
      </c>
      <c r="H10514" s="26" t="s">
        <v>1308</v>
      </c>
      <c r="I10514" s="26" t="s">
        <v>10220</v>
      </c>
      <c r="J10514" s="26" t="s">
        <v>1393</v>
      </c>
      <c r="K10514" s="26" t="s">
        <v>9606</v>
      </c>
      <c r="L10514" s="26" t="s">
        <v>42924</v>
      </c>
      <c r="M10514" s="26">
        <v>380385991493</v>
      </c>
      <c r="N10514" s="26">
        <v>6825255100</v>
      </c>
    </row>
    <row r="10515" spans="1:14">
      <c r="A10515" s="26" t="s">
        <v>3419</v>
      </c>
      <c r="B10515" s="26" t="s">
        <v>3420</v>
      </c>
      <c r="C10515" s="26">
        <v>38466285</v>
      </c>
      <c r="D10515" s="26" t="s">
        <v>24</v>
      </c>
      <c r="E10515" s="26" t="s">
        <v>42925</v>
      </c>
      <c r="F10515" s="26" t="s">
        <v>42926</v>
      </c>
      <c r="G10515" s="26" t="s">
        <v>9591</v>
      </c>
      <c r="H10515" s="26" t="s">
        <v>392</v>
      </c>
      <c r="I10515" s="26" t="s">
        <v>10064</v>
      </c>
      <c r="J10515" s="26" t="s">
        <v>42927</v>
      </c>
      <c r="K10515" s="26" t="s">
        <v>9582</v>
      </c>
      <c r="L10515" s="26" t="s">
        <v>42928</v>
      </c>
      <c r="M10515" s="26">
        <v>380975840014</v>
      </c>
      <c r="N10515" s="26">
        <v>2122484001</v>
      </c>
    </row>
    <row r="10516" spans="1:14">
      <c r="A10516" s="26" t="s">
        <v>5073</v>
      </c>
      <c r="B10516" s="26" t="s">
        <v>5072</v>
      </c>
      <c r="C10516" s="26">
        <v>1996272</v>
      </c>
      <c r="D10516" s="26" t="s">
        <v>780</v>
      </c>
      <c r="E10516" s="26" t="s">
        <v>42929</v>
      </c>
      <c r="F10516" s="26" t="s">
        <v>13076</v>
      </c>
      <c r="G10516" s="26" t="s">
        <v>9601</v>
      </c>
      <c r="H10516" s="26" t="s">
        <v>735</v>
      </c>
      <c r="I10516" s="26" t="s">
        <v>11379</v>
      </c>
      <c r="J10516" s="26" t="s">
        <v>736</v>
      </c>
      <c r="K10516" s="26" t="s">
        <v>9597</v>
      </c>
      <c r="L10516" s="26" t="s">
        <v>11380</v>
      </c>
      <c r="M10516" s="26">
        <v>380326542343</v>
      </c>
      <c r="N10516" s="26">
        <v>4621810100</v>
      </c>
    </row>
    <row r="10517" spans="1:14">
      <c r="A10517" s="26" t="s">
        <v>5720</v>
      </c>
      <c r="B10517" s="26" t="s">
        <v>5721</v>
      </c>
      <c r="C10517" s="26">
        <v>42376659</v>
      </c>
      <c r="D10517" s="26" t="s">
        <v>780</v>
      </c>
      <c r="E10517" s="26" t="s">
        <v>42930</v>
      </c>
      <c r="F10517" s="26" t="s">
        <v>42931</v>
      </c>
      <c r="G10517" s="26" t="s">
        <v>9601</v>
      </c>
      <c r="H10517" s="26" t="s">
        <v>799</v>
      </c>
      <c r="J10517" s="26" t="s">
        <v>800</v>
      </c>
      <c r="K10517" s="26" t="s">
        <v>9597</v>
      </c>
      <c r="L10517" s="26" t="s">
        <v>42932</v>
      </c>
      <c r="M10517" s="26">
        <v>380444110219</v>
      </c>
      <c r="N10517" s="26">
        <v>4822784009</v>
      </c>
    </row>
    <row r="10518" spans="1:14">
      <c r="A10518" s="26" t="s">
        <v>4273</v>
      </c>
      <c r="B10518" s="26" t="s">
        <v>4274</v>
      </c>
      <c r="C10518" s="26">
        <v>42080790</v>
      </c>
      <c r="D10518" s="26" t="s">
        <v>24</v>
      </c>
      <c r="E10518" s="26" t="s">
        <v>42933</v>
      </c>
      <c r="F10518" s="26" t="s">
        <v>42934</v>
      </c>
      <c r="G10518" s="26" t="s">
        <v>9586</v>
      </c>
      <c r="H10518" s="26" t="s">
        <v>506</v>
      </c>
      <c r="J10518" s="26" t="s">
        <v>42935</v>
      </c>
      <c r="K10518" s="26" t="s">
        <v>9582</v>
      </c>
      <c r="L10518" s="26" t="s">
        <v>42936</v>
      </c>
      <c r="M10518" s="26">
        <v>380984506578</v>
      </c>
      <c r="N10518" s="26">
        <v>2122781001</v>
      </c>
    </row>
    <row r="10519" spans="1:14">
      <c r="A10519" s="26" t="s">
        <v>3833</v>
      </c>
      <c r="B10519" s="26" t="s">
        <v>3834</v>
      </c>
      <c r="C10519" s="26">
        <v>38761806</v>
      </c>
      <c r="D10519" s="26" t="s">
        <v>24</v>
      </c>
      <c r="E10519" s="26" t="s">
        <v>42937</v>
      </c>
      <c r="F10519" s="26" t="s">
        <v>32842</v>
      </c>
      <c r="G10519" s="26" t="s">
        <v>9586</v>
      </c>
      <c r="H10519" s="26" t="s">
        <v>468</v>
      </c>
      <c r="J10519" s="26" t="s">
        <v>494</v>
      </c>
      <c r="K10519" s="26" t="s">
        <v>9597</v>
      </c>
      <c r="L10519" s="26" t="s">
        <v>42938</v>
      </c>
      <c r="M10519" s="26">
        <v>761309217012</v>
      </c>
      <c r="N10519" s="26">
        <v>2310700000</v>
      </c>
    </row>
    <row r="10520" spans="1:14">
      <c r="A10520" s="26" t="s">
        <v>4446</v>
      </c>
      <c r="B10520" s="26" t="s">
        <v>4447</v>
      </c>
      <c r="C10520" s="26">
        <v>38462249</v>
      </c>
      <c r="D10520" s="26" t="s">
        <v>24</v>
      </c>
      <c r="E10520" s="26" t="s">
        <v>42939</v>
      </c>
      <c r="F10520" s="26" t="s">
        <v>42940</v>
      </c>
      <c r="G10520" s="26" t="s">
        <v>9579</v>
      </c>
      <c r="H10520" s="26" t="s">
        <v>576</v>
      </c>
      <c r="I10520" s="26" t="s">
        <v>10867</v>
      </c>
      <c r="J10520" s="26" t="s">
        <v>42941</v>
      </c>
      <c r="K10520" s="26" t="s">
        <v>9582</v>
      </c>
      <c r="L10520" s="26" t="s">
        <v>42942</v>
      </c>
      <c r="M10520" s="26">
        <v>380457831224</v>
      </c>
      <c r="N10520" s="26">
        <v>3222780604</v>
      </c>
    </row>
    <row r="10521" spans="1:14">
      <c r="A10521" s="26" t="s">
        <v>5115</v>
      </c>
      <c r="B10521" s="26" t="s">
        <v>5116</v>
      </c>
      <c r="C10521" s="26">
        <v>1997645</v>
      </c>
      <c r="D10521" s="26" t="s">
        <v>780</v>
      </c>
      <c r="E10521" s="26" t="s">
        <v>42943</v>
      </c>
      <c r="F10521" s="26" t="s">
        <v>9793</v>
      </c>
      <c r="G10521" s="26" t="s">
        <v>9601</v>
      </c>
      <c r="H10521" s="26" t="s">
        <v>735</v>
      </c>
      <c r="J10521" s="26" t="s">
        <v>740</v>
      </c>
      <c r="K10521" s="26" t="s">
        <v>9597</v>
      </c>
      <c r="L10521" s="26" t="s">
        <v>36065</v>
      </c>
      <c r="M10521" s="26">
        <v>380322367406</v>
      </c>
      <c r="N10521" s="26">
        <v>1221881203</v>
      </c>
    </row>
    <row r="10522" spans="1:14">
      <c r="A10522" s="26" t="s">
        <v>5238</v>
      </c>
      <c r="B10522" s="26" t="s">
        <v>5236</v>
      </c>
      <c r="C10522" s="26">
        <v>36761597</v>
      </c>
      <c r="D10522" s="26" t="s">
        <v>24</v>
      </c>
      <c r="E10522" s="26" t="s">
        <v>42944</v>
      </c>
      <c r="F10522" s="26" t="s">
        <v>5236</v>
      </c>
      <c r="G10522" s="26" t="s">
        <v>9591</v>
      </c>
      <c r="H10522" s="26" t="s">
        <v>735</v>
      </c>
      <c r="I10522" s="26" t="s">
        <v>9721</v>
      </c>
      <c r="J10522" s="26" t="s">
        <v>5237</v>
      </c>
      <c r="K10522" s="26" t="s">
        <v>9606</v>
      </c>
      <c r="L10522" s="26" t="s">
        <v>42945</v>
      </c>
      <c r="M10522" s="26">
        <v>761956046640</v>
      </c>
      <c r="N10522" s="26">
        <v>4622755900</v>
      </c>
    </row>
    <row r="10523" spans="1:14">
      <c r="A10523" s="26" t="s">
        <v>5994</v>
      </c>
      <c r="B10523" s="26" t="s">
        <v>5995</v>
      </c>
      <c r="C10523" s="26">
        <v>31822150</v>
      </c>
      <c r="D10523" s="26" t="s">
        <v>1701</v>
      </c>
      <c r="E10523" s="26" t="s">
        <v>42946</v>
      </c>
      <c r="F10523" s="26" t="s">
        <v>42947</v>
      </c>
      <c r="G10523" s="26" t="s">
        <v>9601</v>
      </c>
      <c r="H10523" s="26" t="s">
        <v>835</v>
      </c>
      <c r="J10523" s="26" t="s">
        <v>5892</v>
      </c>
      <c r="K10523" s="26" t="s">
        <v>9606</v>
      </c>
      <c r="L10523" s="26" t="s">
        <v>42948</v>
      </c>
      <c r="M10523" s="26">
        <v>380516144610</v>
      </c>
      <c r="N10523" s="26">
        <v>4820355100</v>
      </c>
    </row>
    <row r="10524" spans="1:14">
      <c r="A10524" s="26" t="s">
        <v>2782</v>
      </c>
      <c r="B10524" s="26" t="s">
        <v>2783</v>
      </c>
      <c r="C10524" s="26">
        <v>37868949</v>
      </c>
      <c r="D10524" s="26" t="s">
        <v>24</v>
      </c>
      <c r="E10524" s="26" t="s">
        <v>42949</v>
      </c>
      <c r="F10524" s="26" t="s">
        <v>13616</v>
      </c>
      <c r="G10524" s="26" t="s">
        <v>9586</v>
      </c>
      <c r="H10524" s="26" t="s">
        <v>258</v>
      </c>
      <c r="J10524" s="26" t="s">
        <v>263</v>
      </c>
      <c r="K10524" s="26" t="s">
        <v>9597</v>
      </c>
      <c r="L10524" s="26" t="s">
        <v>42950</v>
      </c>
      <c r="M10524" s="26">
        <v>761580412405</v>
      </c>
      <c r="N10524" s="26">
        <v>1410300000</v>
      </c>
    </row>
    <row r="10525" spans="1:14">
      <c r="A10525" s="26" t="s">
        <v>3356</v>
      </c>
      <c r="B10525" s="26" t="s">
        <v>3357</v>
      </c>
      <c r="C10525" s="26">
        <v>38284599</v>
      </c>
      <c r="D10525" s="26" t="s">
        <v>24</v>
      </c>
      <c r="E10525" s="26" t="s">
        <v>42951</v>
      </c>
      <c r="F10525" s="26" t="s">
        <v>42952</v>
      </c>
      <c r="G10525" s="26" t="s">
        <v>9586</v>
      </c>
      <c r="H10525" s="26" t="s">
        <v>392</v>
      </c>
      <c r="I10525" s="26" t="s">
        <v>11117</v>
      </c>
      <c r="J10525" s="26" t="s">
        <v>42953</v>
      </c>
      <c r="K10525" s="26" t="s">
        <v>9582</v>
      </c>
      <c r="L10525" s="26" t="s">
        <v>42954</v>
      </c>
      <c r="M10525" s="26">
        <v>380313537257</v>
      </c>
      <c r="N10525" s="26">
        <v>2120882401</v>
      </c>
    </row>
    <row r="10526" spans="1:14">
      <c r="A10526" s="26" t="s">
        <v>8855</v>
      </c>
      <c r="B10526" s="26" t="s">
        <v>8856</v>
      </c>
      <c r="C10526" s="26">
        <v>39030603</v>
      </c>
      <c r="D10526" s="26" t="s">
        <v>24</v>
      </c>
      <c r="E10526" s="26" t="s">
        <v>42955</v>
      </c>
      <c r="F10526" s="26" t="s">
        <v>42956</v>
      </c>
      <c r="G10526" s="26" t="s">
        <v>9586</v>
      </c>
      <c r="H10526" s="26" t="s">
        <v>1401</v>
      </c>
      <c r="I10526" s="26" t="s">
        <v>9936</v>
      </c>
      <c r="J10526" s="26" t="s">
        <v>42957</v>
      </c>
      <c r="K10526" s="26" t="s">
        <v>9582</v>
      </c>
      <c r="L10526" s="26" t="s">
        <v>42958</v>
      </c>
      <c r="M10526" s="26">
        <v>380473892638</v>
      </c>
      <c r="N10526" s="26">
        <v>7120680501</v>
      </c>
    </row>
    <row r="10527" spans="1:14">
      <c r="A10527" s="26" t="s">
        <v>3467</v>
      </c>
      <c r="B10527" s="26" t="s">
        <v>3468</v>
      </c>
      <c r="C10527" s="26">
        <v>38330435</v>
      </c>
      <c r="D10527" s="26" t="s">
        <v>24</v>
      </c>
      <c r="E10527" s="26" t="s">
        <v>42959</v>
      </c>
      <c r="F10527" s="26" t="s">
        <v>42960</v>
      </c>
      <c r="G10527" s="26" t="s">
        <v>9586</v>
      </c>
      <c r="H10527" s="26" t="s">
        <v>392</v>
      </c>
      <c r="I10527" s="26" t="s">
        <v>9768</v>
      </c>
      <c r="J10527" s="26" t="s">
        <v>9769</v>
      </c>
      <c r="K10527" s="26" t="s">
        <v>9582</v>
      </c>
      <c r="L10527" s="26" t="s">
        <v>9770</v>
      </c>
      <c r="M10527" s="26">
        <v>380951585244</v>
      </c>
      <c r="N10527" s="26">
        <v>2124081601</v>
      </c>
    </row>
    <row r="10528" spans="1:14">
      <c r="A10528" s="26" t="s">
        <v>8801</v>
      </c>
      <c r="B10528" s="26" t="s">
        <v>8802</v>
      </c>
      <c r="C10528" s="26">
        <v>26158164</v>
      </c>
      <c r="D10528" s="26" t="s">
        <v>780</v>
      </c>
      <c r="E10528" s="26" t="s">
        <v>42961</v>
      </c>
      <c r="F10528" s="26" t="s">
        <v>42962</v>
      </c>
      <c r="G10528" s="26" t="s">
        <v>9601</v>
      </c>
      <c r="H10528" s="26" t="s">
        <v>1308</v>
      </c>
      <c r="I10528" s="26" t="s">
        <v>9705</v>
      </c>
      <c r="J10528" s="26" t="s">
        <v>8730</v>
      </c>
      <c r="K10528" s="26" t="s">
        <v>9582</v>
      </c>
      <c r="L10528" s="26" t="s">
        <v>42963</v>
      </c>
      <c r="M10528" s="26">
        <v>380382731931</v>
      </c>
      <c r="N10528" s="26">
        <v>524886601</v>
      </c>
    </row>
    <row r="10529" spans="1:14">
      <c r="A10529" s="26" t="s">
        <v>6167</v>
      </c>
      <c r="B10529" s="26" t="s">
        <v>6168</v>
      </c>
      <c r="C10529" s="26">
        <v>37291495</v>
      </c>
      <c r="D10529" s="26" t="s">
        <v>24</v>
      </c>
      <c r="E10529" s="26" t="s">
        <v>42964</v>
      </c>
      <c r="F10529" s="26" t="s">
        <v>42965</v>
      </c>
      <c r="G10529" s="26" t="s">
        <v>9586</v>
      </c>
      <c r="H10529" s="26" t="s">
        <v>885</v>
      </c>
      <c r="I10529" s="26" t="s">
        <v>11367</v>
      </c>
      <c r="J10529" s="26" t="s">
        <v>29681</v>
      </c>
      <c r="K10529" s="26" t="s">
        <v>9582</v>
      </c>
      <c r="L10529" s="26" t="s">
        <v>29682</v>
      </c>
      <c r="M10529" s="26">
        <v>380988604949</v>
      </c>
      <c r="N10529" s="26">
        <v>5123783001</v>
      </c>
    </row>
    <row r="10530" spans="1:14">
      <c r="A10530" s="26" t="s">
        <v>6193</v>
      </c>
      <c r="B10530" s="26" t="s">
        <v>6194</v>
      </c>
      <c r="C10530" s="26">
        <v>42489785</v>
      </c>
      <c r="D10530" s="26" t="s">
        <v>780</v>
      </c>
      <c r="E10530" s="26" t="s">
        <v>42966</v>
      </c>
      <c r="F10530" s="26" t="s">
        <v>42967</v>
      </c>
      <c r="G10530" s="26" t="s">
        <v>9601</v>
      </c>
      <c r="H10530" s="26" t="s">
        <v>885</v>
      </c>
      <c r="J10530" s="26" t="s">
        <v>902</v>
      </c>
      <c r="K10530" s="26" t="s">
        <v>9597</v>
      </c>
      <c r="L10530" s="26" t="s">
        <v>42968</v>
      </c>
      <c r="M10530" s="26">
        <v>380484175089</v>
      </c>
      <c r="N10530" s="26">
        <v>5110600000</v>
      </c>
    </row>
    <row r="10531" spans="1:14">
      <c r="A10531" s="26" t="s">
        <v>9156</v>
      </c>
      <c r="B10531" s="26" t="s">
        <v>9157</v>
      </c>
      <c r="C10531" s="26">
        <v>2005869</v>
      </c>
      <c r="D10531" s="26" t="s">
        <v>780</v>
      </c>
      <c r="E10531" s="26" t="s">
        <v>42969</v>
      </c>
      <c r="F10531" s="26" t="s">
        <v>42970</v>
      </c>
      <c r="G10531" s="26" t="s">
        <v>9601</v>
      </c>
      <c r="H10531" s="26" t="s">
        <v>1490</v>
      </c>
      <c r="J10531" s="26" t="s">
        <v>1549</v>
      </c>
      <c r="K10531" s="26" t="s">
        <v>9597</v>
      </c>
      <c r="L10531" s="26" t="s">
        <v>42971</v>
      </c>
      <c r="M10531" s="26">
        <v>380373522848</v>
      </c>
      <c r="N10531" s="26">
        <v>7324510100</v>
      </c>
    </row>
    <row r="10532" spans="1:14">
      <c r="A10532" s="26" t="s">
        <v>7580</v>
      </c>
      <c r="B10532" s="26" t="s">
        <v>7581</v>
      </c>
      <c r="C10532" s="26">
        <v>38509208</v>
      </c>
      <c r="D10532" s="26" t="s">
        <v>24</v>
      </c>
      <c r="E10532" s="26" t="s">
        <v>42972</v>
      </c>
      <c r="F10532" s="26" t="s">
        <v>42973</v>
      </c>
      <c r="G10532" s="26" t="s">
        <v>9579</v>
      </c>
      <c r="H10532" s="26" t="s">
        <v>1088</v>
      </c>
      <c r="I10532" s="26" t="s">
        <v>9818</v>
      </c>
      <c r="J10532" s="26" t="s">
        <v>42974</v>
      </c>
      <c r="K10532" s="26" t="s">
        <v>9582</v>
      </c>
      <c r="L10532" s="26" t="s">
        <v>42975</v>
      </c>
      <c r="M10532" s="26">
        <v>380965135385</v>
      </c>
      <c r="N10532" s="26">
        <v>722481202</v>
      </c>
    </row>
    <row r="10533" spans="1:14">
      <c r="A10533" s="26" t="s">
        <v>4953</v>
      </c>
      <c r="B10533" s="26" t="s">
        <v>4954</v>
      </c>
      <c r="C10533" s="26">
        <v>1996711</v>
      </c>
      <c r="D10533" s="26" t="s">
        <v>780</v>
      </c>
      <c r="E10533" s="26" t="s">
        <v>42976</v>
      </c>
      <c r="F10533" s="26" t="s">
        <v>14995</v>
      </c>
      <c r="G10533" s="26" t="s">
        <v>9601</v>
      </c>
      <c r="H10533" s="26" t="s">
        <v>735</v>
      </c>
      <c r="J10533" s="26" t="s">
        <v>791</v>
      </c>
      <c r="K10533" s="26" t="s">
        <v>9597</v>
      </c>
      <c r="L10533" s="26" t="s">
        <v>42725</v>
      </c>
      <c r="M10533" s="26">
        <v>760996491327</v>
      </c>
      <c r="N10533" s="26">
        <v>4611800000</v>
      </c>
    </row>
    <row r="10534" spans="1:14">
      <c r="A10534" s="26" t="s">
        <v>2137</v>
      </c>
      <c r="B10534" s="26" t="s">
        <v>2138</v>
      </c>
      <c r="C10534" s="26">
        <v>38485879</v>
      </c>
      <c r="D10534" s="26" t="s">
        <v>24</v>
      </c>
      <c r="E10534" s="26" t="s">
        <v>42977</v>
      </c>
      <c r="F10534" s="26" t="s">
        <v>42978</v>
      </c>
      <c r="G10534" s="26" t="s">
        <v>9579</v>
      </c>
      <c r="H10534" s="26" t="s">
        <v>103</v>
      </c>
      <c r="I10534" s="26" t="s">
        <v>10489</v>
      </c>
      <c r="J10534" s="26" t="s">
        <v>42979</v>
      </c>
      <c r="K10534" s="26" t="s">
        <v>9582</v>
      </c>
      <c r="L10534" s="26" t="s">
        <v>42980</v>
      </c>
      <c r="M10534" s="26">
        <v>761368523270</v>
      </c>
      <c r="N10534" s="26">
        <v>725085402</v>
      </c>
    </row>
    <row r="10535" spans="1:14">
      <c r="A10535" s="26" t="s">
        <v>6704</v>
      </c>
      <c r="B10535" s="26" t="s">
        <v>6705</v>
      </c>
      <c r="C10535" s="26">
        <v>38742830</v>
      </c>
      <c r="D10535" s="26" t="s">
        <v>24</v>
      </c>
      <c r="E10535" s="26" t="s">
        <v>42981</v>
      </c>
      <c r="F10535" s="26" t="s">
        <v>42982</v>
      </c>
      <c r="G10535" s="26" t="s">
        <v>9591</v>
      </c>
      <c r="H10535" s="26" t="s">
        <v>949</v>
      </c>
      <c r="J10535" s="26" t="s">
        <v>962</v>
      </c>
      <c r="K10535" s="26" t="s">
        <v>9597</v>
      </c>
      <c r="L10535" s="26" t="s">
        <v>42674</v>
      </c>
      <c r="M10535" s="26">
        <v>380536758419</v>
      </c>
      <c r="N10535" s="26">
        <v>5310400000</v>
      </c>
    </row>
    <row r="10536" spans="1:14">
      <c r="A10536" s="26" t="s">
        <v>7082</v>
      </c>
      <c r="B10536" s="26" t="s">
        <v>7083</v>
      </c>
      <c r="C10536" s="26">
        <v>38407717</v>
      </c>
      <c r="D10536" s="26" t="s">
        <v>24</v>
      </c>
      <c r="E10536" s="26" t="s">
        <v>42983</v>
      </c>
      <c r="F10536" s="26" t="s">
        <v>42984</v>
      </c>
      <c r="G10536" s="26" t="s">
        <v>9579</v>
      </c>
      <c r="H10536" s="26" t="s">
        <v>987</v>
      </c>
      <c r="I10536" s="26" t="s">
        <v>10311</v>
      </c>
      <c r="J10536" s="26" t="s">
        <v>16287</v>
      </c>
      <c r="K10536" s="26" t="s">
        <v>9582</v>
      </c>
      <c r="L10536" s="26" t="s">
        <v>42985</v>
      </c>
      <c r="M10536" s="26">
        <v>380971552213</v>
      </c>
      <c r="N10536" s="26">
        <v>4623981601</v>
      </c>
    </row>
    <row r="10537" spans="1:14">
      <c r="A10537" s="26" t="s">
        <v>2080</v>
      </c>
      <c r="B10537" s="26" t="s">
        <v>2081</v>
      </c>
      <c r="C10537" s="26">
        <v>38485727</v>
      </c>
      <c r="D10537" s="26" t="s">
        <v>24</v>
      </c>
      <c r="E10537" s="26" t="s">
        <v>42986</v>
      </c>
      <c r="F10537" s="26" t="s">
        <v>42987</v>
      </c>
      <c r="G10537" s="26" t="s">
        <v>9591</v>
      </c>
      <c r="H10537" s="26" t="s">
        <v>103</v>
      </c>
      <c r="I10537" s="26" t="s">
        <v>9833</v>
      </c>
      <c r="J10537" s="26" t="s">
        <v>42988</v>
      </c>
      <c r="K10537" s="26" t="s">
        <v>9606</v>
      </c>
      <c r="L10537" s="26" t="s">
        <v>42989</v>
      </c>
      <c r="M10537" s="26">
        <v>380337731346</v>
      </c>
      <c r="N10537" s="26">
        <v>723355300</v>
      </c>
    </row>
    <row r="10538" spans="1:14">
      <c r="A10538" s="26" t="s">
        <v>5239</v>
      </c>
      <c r="B10538" s="26" t="s">
        <v>5240</v>
      </c>
      <c r="C10538" s="26">
        <v>43526560</v>
      </c>
      <c r="D10538" s="26" t="s">
        <v>24</v>
      </c>
      <c r="E10538" s="26" t="s">
        <v>42990</v>
      </c>
      <c r="F10538" s="26" t="s">
        <v>42991</v>
      </c>
      <c r="G10538" s="26" t="s">
        <v>9579</v>
      </c>
      <c r="H10538" s="26" t="s">
        <v>735</v>
      </c>
      <c r="I10538" s="26" t="s">
        <v>11461</v>
      </c>
      <c r="J10538" s="26" t="s">
        <v>42992</v>
      </c>
      <c r="K10538" s="26" t="s">
        <v>9582</v>
      </c>
      <c r="L10538" s="26" t="s">
        <v>42993</v>
      </c>
      <c r="M10538" s="26">
        <v>380968041307</v>
      </c>
      <c r="N10538" s="26">
        <v>4621284301</v>
      </c>
    </row>
    <row r="10539" spans="1:14">
      <c r="A10539" s="26" t="s">
        <v>8344</v>
      </c>
      <c r="B10539" s="26" t="s">
        <v>8345</v>
      </c>
      <c r="C10539" s="26">
        <v>31437719</v>
      </c>
      <c r="D10539" s="26" t="s">
        <v>780</v>
      </c>
      <c r="E10539" s="26" t="s">
        <v>42994</v>
      </c>
      <c r="F10539" s="26" t="s">
        <v>42995</v>
      </c>
      <c r="G10539" s="26" t="s">
        <v>9601</v>
      </c>
      <c r="H10539" s="26" t="s">
        <v>1122</v>
      </c>
      <c r="J10539" s="26" t="s">
        <v>14992</v>
      </c>
      <c r="K10539" s="26" t="s">
        <v>9582</v>
      </c>
      <c r="L10539" s="26" t="s">
        <v>42996</v>
      </c>
      <c r="M10539" s="26">
        <v>380999338731</v>
      </c>
      <c r="N10539" s="26">
        <v>1220310107</v>
      </c>
    </row>
    <row r="10540" spans="1:14">
      <c r="A10540" s="26" t="s">
        <v>4079</v>
      </c>
      <c r="B10540" s="26" t="s">
        <v>4080</v>
      </c>
      <c r="C10540" s="26">
        <v>43361465</v>
      </c>
      <c r="D10540" s="26" t="s">
        <v>780</v>
      </c>
      <c r="E10540" s="26" t="s">
        <v>42997</v>
      </c>
      <c r="F10540" s="26" t="s">
        <v>25858</v>
      </c>
      <c r="G10540" s="26" t="s">
        <v>9601</v>
      </c>
      <c r="H10540" s="26" t="s">
        <v>506</v>
      </c>
      <c r="J10540" s="26" t="s">
        <v>526</v>
      </c>
      <c r="K10540" s="26" t="s">
        <v>9597</v>
      </c>
      <c r="L10540" s="26" t="s">
        <v>42998</v>
      </c>
      <c r="M10540" s="26">
        <v>380342752352</v>
      </c>
      <c r="N10540" s="26">
        <v>2610100000</v>
      </c>
    </row>
    <row r="10541" spans="1:14">
      <c r="A10541" s="26" t="s">
        <v>6769</v>
      </c>
      <c r="B10541" s="26" t="s">
        <v>6770</v>
      </c>
      <c r="C10541" s="26">
        <v>38276153</v>
      </c>
      <c r="D10541" s="26" t="s">
        <v>24</v>
      </c>
      <c r="E10541" s="26" t="s">
        <v>42999</v>
      </c>
      <c r="F10541" s="26" t="s">
        <v>43000</v>
      </c>
      <c r="G10541" s="26" t="s">
        <v>9579</v>
      </c>
      <c r="H10541" s="26" t="s">
        <v>949</v>
      </c>
      <c r="I10541" s="26" t="s">
        <v>10890</v>
      </c>
      <c r="J10541" s="26" t="s">
        <v>43001</v>
      </c>
      <c r="K10541" s="26" t="s">
        <v>9582</v>
      </c>
      <c r="L10541" s="26" t="s">
        <v>43002</v>
      </c>
      <c r="M10541" s="26">
        <v>380535861554</v>
      </c>
      <c r="N10541" s="26">
        <v>5323880402</v>
      </c>
    </row>
    <row r="10542" spans="1:14">
      <c r="A10542" s="26" t="s">
        <v>6149</v>
      </c>
      <c r="B10542" s="26" t="s">
        <v>6150</v>
      </c>
      <c r="C10542" s="26">
        <v>38184885</v>
      </c>
      <c r="D10542" s="26" t="s">
        <v>24</v>
      </c>
      <c r="E10542" s="26" t="s">
        <v>43003</v>
      </c>
      <c r="F10542" s="26" t="s">
        <v>43004</v>
      </c>
      <c r="G10542" s="26" t="s">
        <v>9579</v>
      </c>
      <c r="H10542" s="26" t="s">
        <v>885</v>
      </c>
      <c r="I10542" s="26" t="s">
        <v>9664</v>
      </c>
      <c r="J10542" s="26" t="s">
        <v>43005</v>
      </c>
      <c r="K10542" s="26" t="s">
        <v>9582</v>
      </c>
      <c r="L10542" s="26" t="s">
        <v>43006</v>
      </c>
      <c r="M10542" s="26">
        <v>380484638217</v>
      </c>
      <c r="N10542" s="26">
        <v>5121482001</v>
      </c>
    </row>
    <row r="10543" spans="1:14">
      <c r="A10543" s="26" t="s">
        <v>6079</v>
      </c>
      <c r="B10543" s="26" t="s">
        <v>6077</v>
      </c>
      <c r="C10543" s="26">
        <v>38505313</v>
      </c>
      <c r="D10543" s="26" t="s">
        <v>24</v>
      </c>
      <c r="E10543" s="26" t="s">
        <v>43007</v>
      </c>
      <c r="F10543" s="26" t="s">
        <v>43008</v>
      </c>
      <c r="G10543" s="26" t="s">
        <v>9586</v>
      </c>
      <c r="H10543" s="26" t="s">
        <v>835</v>
      </c>
      <c r="J10543" s="26" t="s">
        <v>6071</v>
      </c>
      <c r="K10543" s="26" t="s">
        <v>9597</v>
      </c>
      <c r="L10543" s="26" t="s">
        <v>43009</v>
      </c>
      <c r="M10543" s="26">
        <v>380516173070</v>
      </c>
      <c r="N10543" s="26">
        <v>3523185202</v>
      </c>
    </row>
    <row r="10544" spans="1:14">
      <c r="A10544" s="26" t="s">
        <v>4360</v>
      </c>
      <c r="B10544" s="26" t="s">
        <v>4361</v>
      </c>
      <c r="C10544" s="26">
        <v>38902896</v>
      </c>
      <c r="D10544" s="26" t="s">
        <v>24</v>
      </c>
      <c r="E10544" s="26" t="s">
        <v>43010</v>
      </c>
      <c r="F10544" s="26" t="s">
        <v>43011</v>
      </c>
      <c r="G10544" s="26" t="s">
        <v>9586</v>
      </c>
      <c r="H10544" s="26" t="s">
        <v>576</v>
      </c>
      <c r="J10544" s="26" t="s">
        <v>600</v>
      </c>
      <c r="K10544" s="26" t="s">
        <v>9597</v>
      </c>
      <c r="L10544" s="26" t="s">
        <v>43012</v>
      </c>
      <c r="M10544" s="26">
        <v>761133524752</v>
      </c>
      <c r="N10544" s="26">
        <v>3210600000</v>
      </c>
    </row>
    <row r="10545" spans="1:14">
      <c r="A10545" s="26" t="s">
        <v>2552</v>
      </c>
      <c r="B10545" s="26" t="s">
        <v>2553</v>
      </c>
      <c r="C10545" s="26">
        <v>37862109</v>
      </c>
      <c r="D10545" s="26" t="s">
        <v>24</v>
      </c>
      <c r="E10545" s="26" t="s">
        <v>43013</v>
      </c>
      <c r="F10545" s="26" t="s">
        <v>10379</v>
      </c>
      <c r="G10545" s="26" t="s">
        <v>9586</v>
      </c>
      <c r="H10545" s="26" t="s">
        <v>133</v>
      </c>
      <c r="J10545" s="26" t="s">
        <v>183</v>
      </c>
      <c r="K10545" s="26" t="s">
        <v>9597</v>
      </c>
      <c r="L10545" s="26" t="s">
        <v>16145</v>
      </c>
      <c r="M10545" s="26">
        <v>380564901332</v>
      </c>
      <c r="N10545" s="26">
        <v>1211000000</v>
      </c>
    </row>
    <row r="10546" spans="1:14">
      <c r="A10546" s="26" t="s">
        <v>5339</v>
      </c>
      <c r="B10546" s="26" t="s">
        <v>5340</v>
      </c>
      <c r="C10546" s="26">
        <v>20763941</v>
      </c>
      <c r="D10546" s="26" t="s">
        <v>24</v>
      </c>
      <c r="E10546" s="26" t="s">
        <v>43014</v>
      </c>
      <c r="F10546" s="26" t="s">
        <v>43015</v>
      </c>
      <c r="G10546" s="26" t="s">
        <v>9586</v>
      </c>
      <c r="H10546" s="26" t="s">
        <v>258</v>
      </c>
      <c r="I10546" s="26" t="s">
        <v>12739</v>
      </c>
      <c r="J10546" s="26" t="s">
        <v>16606</v>
      </c>
      <c r="K10546" s="26" t="s">
        <v>9582</v>
      </c>
      <c r="L10546" s="26" t="s">
        <v>43016</v>
      </c>
      <c r="M10546" s="26">
        <v>380680109628</v>
      </c>
      <c r="N10546" s="26">
        <v>1410390013</v>
      </c>
    </row>
    <row r="10547" spans="1:14">
      <c r="A10547" s="26" t="s">
        <v>8168</v>
      </c>
      <c r="B10547" s="26" t="s">
        <v>8169</v>
      </c>
      <c r="C10547" s="26">
        <v>32032384</v>
      </c>
      <c r="D10547" s="26" t="s">
        <v>24</v>
      </c>
      <c r="E10547" s="26" t="s">
        <v>43017</v>
      </c>
      <c r="F10547" s="26" t="s">
        <v>19714</v>
      </c>
      <c r="G10547" s="26" t="s">
        <v>9586</v>
      </c>
      <c r="H10547" s="26" t="s">
        <v>1122</v>
      </c>
      <c r="J10547" s="26" t="s">
        <v>8039</v>
      </c>
      <c r="K10547" s="26" t="s">
        <v>9597</v>
      </c>
      <c r="L10547" s="26" t="s">
        <v>13110</v>
      </c>
      <c r="M10547" s="26">
        <v>380577655765</v>
      </c>
      <c r="N10547" s="26">
        <v>6310100000</v>
      </c>
    </row>
    <row r="10548" spans="1:14">
      <c r="A10548" s="26" t="s">
        <v>6533</v>
      </c>
      <c r="B10548" s="26" t="s">
        <v>6140</v>
      </c>
      <c r="C10548" s="26">
        <v>38617509</v>
      </c>
      <c r="D10548" s="26" t="s">
        <v>24</v>
      </c>
      <c r="E10548" s="26" t="s">
        <v>43018</v>
      </c>
      <c r="F10548" s="26" t="s">
        <v>43019</v>
      </c>
      <c r="G10548" s="26" t="s">
        <v>9586</v>
      </c>
      <c r="H10548" s="26" t="s">
        <v>885</v>
      </c>
      <c r="I10548" s="26" t="s">
        <v>11807</v>
      </c>
      <c r="J10548" s="26" t="s">
        <v>7106</v>
      </c>
      <c r="K10548" s="26" t="s">
        <v>9582</v>
      </c>
      <c r="L10548" s="26" t="s">
        <v>43020</v>
      </c>
      <c r="M10548" s="26">
        <v>380661350543</v>
      </c>
      <c r="N10548" s="26">
        <v>124783801</v>
      </c>
    </row>
    <row r="10549" spans="1:14">
      <c r="A10549" s="26" t="s">
        <v>2220</v>
      </c>
      <c r="B10549" s="26" t="s">
        <v>2221</v>
      </c>
      <c r="C10549" s="26">
        <v>42667608</v>
      </c>
      <c r="D10549" s="26" t="s">
        <v>24</v>
      </c>
      <c r="E10549" s="26" t="s">
        <v>43021</v>
      </c>
      <c r="F10549" s="26" t="s">
        <v>138</v>
      </c>
      <c r="G10549" s="26" t="s">
        <v>9591</v>
      </c>
      <c r="H10549" s="26" t="s">
        <v>133</v>
      </c>
      <c r="I10549" s="26" t="s">
        <v>9917</v>
      </c>
      <c r="J10549" s="26" t="s">
        <v>138</v>
      </c>
      <c r="K10549" s="26" t="s">
        <v>9597</v>
      </c>
      <c r="L10549" s="26" t="s">
        <v>43022</v>
      </c>
      <c r="M10549" s="26">
        <v>380800300133</v>
      </c>
      <c r="N10549" s="26">
        <v>1221010100</v>
      </c>
    </row>
    <row r="10550" spans="1:14">
      <c r="A10550" s="26" t="s">
        <v>6257</v>
      </c>
      <c r="B10550" s="26" t="s">
        <v>6258</v>
      </c>
      <c r="C10550" s="26">
        <v>33311727</v>
      </c>
      <c r="D10550" s="26" t="s">
        <v>780</v>
      </c>
      <c r="E10550" s="26" t="s">
        <v>43023</v>
      </c>
      <c r="F10550" s="26" t="s">
        <v>27456</v>
      </c>
      <c r="G10550" s="26" t="s">
        <v>9601</v>
      </c>
      <c r="H10550" s="26" t="s">
        <v>885</v>
      </c>
      <c r="J10550" s="26" t="s">
        <v>910</v>
      </c>
      <c r="K10550" s="26" t="s">
        <v>9597</v>
      </c>
      <c r="L10550" s="26" t="s">
        <v>27457</v>
      </c>
      <c r="M10550" s="26">
        <v>760985976112</v>
      </c>
      <c r="N10550" s="26">
        <v>5110100000</v>
      </c>
    </row>
    <row r="10551" spans="1:14">
      <c r="A10551" s="26" t="s">
        <v>5492</v>
      </c>
      <c r="B10551" s="26" t="s">
        <v>5493</v>
      </c>
      <c r="C10551" s="26">
        <v>26189130</v>
      </c>
      <c r="D10551" s="26" t="s">
        <v>24</v>
      </c>
      <c r="E10551" s="26" t="s">
        <v>43024</v>
      </c>
      <c r="F10551" s="26" t="s">
        <v>43025</v>
      </c>
      <c r="G10551" s="26" t="s">
        <v>9586</v>
      </c>
      <c r="H10551" s="26" t="s">
        <v>799</v>
      </c>
      <c r="J10551" s="26" t="s">
        <v>800</v>
      </c>
      <c r="K10551" s="26" t="s">
        <v>9597</v>
      </c>
      <c r="L10551" s="26" t="s">
        <v>28441</v>
      </c>
      <c r="M10551" s="26">
        <v>380443343707</v>
      </c>
      <c r="N10551" s="26">
        <v>4822784009</v>
      </c>
    </row>
    <row r="10552" spans="1:14">
      <c r="A10552" s="26" t="s">
        <v>2802</v>
      </c>
      <c r="B10552" s="26" t="s">
        <v>2803</v>
      </c>
      <c r="C10552" s="26">
        <v>37339271</v>
      </c>
      <c r="D10552" s="26" t="s">
        <v>24</v>
      </c>
      <c r="E10552" s="26" t="s">
        <v>43026</v>
      </c>
      <c r="F10552" s="26" t="s">
        <v>43027</v>
      </c>
      <c r="G10552" s="26" t="s">
        <v>9579</v>
      </c>
      <c r="H10552" s="26" t="s">
        <v>258</v>
      </c>
      <c r="I10552" s="26" t="s">
        <v>9747</v>
      </c>
      <c r="J10552" s="26" t="s">
        <v>13585</v>
      </c>
      <c r="K10552" s="26" t="s">
        <v>9582</v>
      </c>
      <c r="L10552" s="26" t="s">
        <v>43028</v>
      </c>
      <c r="M10552" s="26">
        <v>380958704549</v>
      </c>
      <c r="N10552" s="26">
        <v>122084801</v>
      </c>
    </row>
    <row r="10553" spans="1:14">
      <c r="A10553" s="26" t="s">
        <v>3517</v>
      </c>
      <c r="B10553" s="26" t="s">
        <v>3518</v>
      </c>
      <c r="C10553" s="26">
        <v>1992156</v>
      </c>
      <c r="D10553" s="26" t="s">
        <v>780</v>
      </c>
      <c r="E10553" s="26" t="s">
        <v>43029</v>
      </c>
      <c r="F10553" s="26" t="s">
        <v>9958</v>
      </c>
      <c r="G10553" s="26" t="s">
        <v>9601</v>
      </c>
      <c r="H10553" s="26" t="s">
        <v>392</v>
      </c>
      <c r="I10553" s="26" t="s">
        <v>10064</v>
      </c>
      <c r="J10553" s="26" t="s">
        <v>424</v>
      </c>
      <c r="K10553" s="26" t="s">
        <v>9606</v>
      </c>
      <c r="L10553" s="26" t="s">
        <v>43030</v>
      </c>
      <c r="M10553" s="26">
        <v>761332026912</v>
      </c>
      <c r="N10553" s="26">
        <v>120782503</v>
      </c>
    </row>
    <row r="10554" spans="1:14">
      <c r="A10554" s="26" t="s">
        <v>3490</v>
      </c>
      <c r="B10554" s="26" t="s">
        <v>3491</v>
      </c>
      <c r="C10554" s="26">
        <v>37916782</v>
      </c>
      <c r="D10554" s="26" t="s">
        <v>24</v>
      </c>
      <c r="E10554" s="26" t="s">
        <v>43031</v>
      </c>
      <c r="F10554" s="26" t="s">
        <v>43032</v>
      </c>
      <c r="G10554" s="26" t="s">
        <v>9579</v>
      </c>
      <c r="H10554" s="26" t="s">
        <v>392</v>
      </c>
      <c r="I10554" s="26" t="s">
        <v>17899</v>
      </c>
      <c r="J10554" s="26" t="s">
        <v>1533</v>
      </c>
      <c r="K10554" s="26" t="s">
        <v>9582</v>
      </c>
      <c r="L10554" s="26" t="s">
        <v>43033</v>
      </c>
      <c r="M10554" s="26">
        <v>380955797307</v>
      </c>
      <c r="N10554" s="26">
        <v>521083409</v>
      </c>
    </row>
    <row r="10555" spans="1:14">
      <c r="A10555" s="26" t="s">
        <v>6577</v>
      </c>
      <c r="B10555" s="26" t="s">
        <v>6578</v>
      </c>
      <c r="C10555" s="26">
        <v>38319453</v>
      </c>
      <c r="D10555" s="26" t="s">
        <v>24</v>
      </c>
      <c r="E10555" s="26" t="s">
        <v>43034</v>
      </c>
      <c r="F10555" s="26" t="s">
        <v>43035</v>
      </c>
      <c r="G10555" s="26" t="s">
        <v>9579</v>
      </c>
      <c r="H10555" s="26" t="s">
        <v>949</v>
      </c>
      <c r="I10555" s="26" t="s">
        <v>11128</v>
      </c>
      <c r="J10555" s="26" t="s">
        <v>43036</v>
      </c>
      <c r="K10555" s="26" t="s">
        <v>9582</v>
      </c>
      <c r="L10555" s="26" t="s">
        <v>43037</v>
      </c>
      <c r="M10555" s="26">
        <v>380535455593</v>
      </c>
      <c r="N10555" s="26">
        <v>5320487201</v>
      </c>
    </row>
    <row r="10556" spans="1:14">
      <c r="A10556" s="26" t="s">
        <v>6391</v>
      </c>
      <c r="B10556" s="26" t="s">
        <v>6392</v>
      </c>
      <c r="C10556" s="26">
        <v>41973328</v>
      </c>
      <c r="D10556" s="26" t="s">
        <v>24</v>
      </c>
      <c r="E10556" s="26" t="s">
        <v>43038</v>
      </c>
      <c r="F10556" s="26" t="s">
        <v>43039</v>
      </c>
      <c r="G10556" s="26" t="s">
        <v>9591</v>
      </c>
      <c r="H10556" s="26" t="s">
        <v>885</v>
      </c>
      <c r="J10556" s="26" t="s">
        <v>910</v>
      </c>
      <c r="K10556" s="26" t="s">
        <v>9597</v>
      </c>
      <c r="L10556" s="26" t="s">
        <v>18834</v>
      </c>
      <c r="M10556" s="26">
        <v>380965305505</v>
      </c>
      <c r="N10556" s="26">
        <v>5110100000</v>
      </c>
    </row>
    <row r="10557" spans="1:14">
      <c r="A10557" s="26" t="s">
        <v>6085</v>
      </c>
      <c r="B10557" s="26" t="s">
        <v>6086</v>
      </c>
      <c r="C10557" s="26">
        <v>38458892</v>
      </c>
      <c r="D10557" s="26" t="s">
        <v>24</v>
      </c>
      <c r="E10557" s="26" t="s">
        <v>43040</v>
      </c>
      <c r="F10557" s="26" t="s">
        <v>43041</v>
      </c>
      <c r="G10557" s="26" t="s">
        <v>9579</v>
      </c>
      <c r="H10557" s="26" t="s">
        <v>835</v>
      </c>
      <c r="I10557" s="26" t="s">
        <v>9944</v>
      </c>
      <c r="J10557" s="26" t="s">
        <v>43042</v>
      </c>
      <c r="K10557" s="26" t="s">
        <v>9582</v>
      </c>
      <c r="L10557" s="26" t="s">
        <v>43043</v>
      </c>
      <c r="M10557" s="26">
        <v>380516232476</v>
      </c>
      <c r="N10557" s="26">
        <v>4825710111</v>
      </c>
    </row>
    <row r="10558" spans="1:14">
      <c r="A10558" s="26" t="s">
        <v>4558</v>
      </c>
      <c r="B10558" s="26" t="s">
        <v>4559</v>
      </c>
      <c r="C10558" s="26">
        <v>38073489</v>
      </c>
      <c r="D10558" s="26" t="s">
        <v>24</v>
      </c>
      <c r="E10558" s="26" t="s">
        <v>43044</v>
      </c>
      <c r="F10558" s="26" t="s">
        <v>43045</v>
      </c>
      <c r="G10558" s="26" t="s">
        <v>9591</v>
      </c>
      <c r="H10558" s="26" t="s">
        <v>576</v>
      </c>
      <c r="I10558" s="26" t="s">
        <v>10808</v>
      </c>
      <c r="J10558" s="26" t="s">
        <v>666</v>
      </c>
      <c r="K10558" s="26" t="s">
        <v>9597</v>
      </c>
      <c r="L10558" s="26" t="s">
        <v>42739</v>
      </c>
      <c r="M10558" s="26">
        <v>380457553273</v>
      </c>
      <c r="N10558" s="26">
        <v>3225510100</v>
      </c>
    </row>
    <row r="10559" spans="1:14">
      <c r="A10559" s="26" t="s">
        <v>6395</v>
      </c>
      <c r="B10559" s="26" t="s">
        <v>6396</v>
      </c>
      <c r="C10559" s="26">
        <v>39040240</v>
      </c>
      <c r="D10559" s="26" t="s">
        <v>24</v>
      </c>
      <c r="E10559" s="26" t="s">
        <v>43046</v>
      </c>
      <c r="F10559" s="26" t="s">
        <v>43047</v>
      </c>
      <c r="G10559" s="26" t="s">
        <v>9586</v>
      </c>
      <c r="H10559" s="26" t="s">
        <v>885</v>
      </c>
      <c r="J10559" s="26" t="s">
        <v>910</v>
      </c>
      <c r="K10559" s="26" t="s">
        <v>9597</v>
      </c>
      <c r="L10559" s="26" t="s">
        <v>43048</v>
      </c>
      <c r="M10559" s="26">
        <v>380487875947</v>
      </c>
      <c r="N10559" s="26">
        <v>5110100000</v>
      </c>
    </row>
    <row r="10560" spans="1:14">
      <c r="A10560" s="26" t="s">
        <v>2820</v>
      </c>
      <c r="B10560" s="26" t="s">
        <v>2821</v>
      </c>
      <c r="C10560" s="26">
        <v>37937247</v>
      </c>
      <c r="D10560" s="26" t="s">
        <v>24</v>
      </c>
      <c r="E10560" s="26" t="s">
        <v>43049</v>
      </c>
      <c r="F10560" s="26" t="s">
        <v>13476</v>
      </c>
      <c r="G10560" s="26" t="s">
        <v>9586</v>
      </c>
      <c r="H10560" s="26" t="s">
        <v>258</v>
      </c>
      <c r="J10560" s="26" t="s">
        <v>286</v>
      </c>
      <c r="K10560" s="26" t="s">
        <v>9597</v>
      </c>
      <c r="L10560" s="26" t="s">
        <v>43050</v>
      </c>
      <c r="M10560" s="26">
        <v>380990121139</v>
      </c>
      <c r="N10560" s="26">
        <v>1411700000</v>
      </c>
    </row>
    <row r="10561" spans="1:14">
      <c r="A10561" s="26" t="s">
        <v>4586</v>
      </c>
      <c r="B10561" s="26" t="s">
        <v>4587</v>
      </c>
      <c r="C10561" s="26" t="s">
        <v>1604</v>
      </c>
      <c r="D10561" s="26" t="s">
        <v>24</v>
      </c>
      <c r="E10561" s="26" t="s">
        <v>43051</v>
      </c>
      <c r="F10561" s="26" t="s">
        <v>43052</v>
      </c>
      <c r="G10561" s="26" t="s">
        <v>9591</v>
      </c>
      <c r="H10561" s="26" t="s">
        <v>670</v>
      </c>
      <c r="I10561" s="26" t="s">
        <v>14017</v>
      </c>
      <c r="J10561" s="26" t="s">
        <v>675</v>
      </c>
      <c r="K10561" s="26" t="s">
        <v>9606</v>
      </c>
      <c r="L10561" s="26" t="s">
        <v>43053</v>
      </c>
      <c r="M10561" s="26">
        <v>380978833228</v>
      </c>
      <c r="N10561" s="26">
        <v>3521455100</v>
      </c>
    </row>
    <row r="10562" spans="1:14">
      <c r="A10562" s="26" t="s">
        <v>5565</v>
      </c>
      <c r="B10562" s="26" t="s">
        <v>5566</v>
      </c>
      <c r="C10562" s="26">
        <v>38266365</v>
      </c>
      <c r="D10562" s="26" t="s">
        <v>24</v>
      </c>
      <c r="E10562" s="26" t="s">
        <v>43054</v>
      </c>
      <c r="F10562" s="26" t="s">
        <v>43055</v>
      </c>
      <c r="G10562" s="26" t="s">
        <v>9586</v>
      </c>
      <c r="H10562" s="26" t="s">
        <v>799</v>
      </c>
      <c r="J10562" s="26" t="s">
        <v>800</v>
      </c>
      <c r="K10562" s="26" t="s">
        <v>9597</v>
      </c>
      <c r="L10562" s="26" t="s">
        <v>43056</v>
      </c>
      <c r="M10562" s="26">
        <v>760891296840</v>
      </c>
      <c r="N10562" s="26">
        <v>4822784009</v>
      </c>
    </row>
    <row r="10563" spans="1:14">
      <c r="A10563" s="26" t="s">
        <v>4518</v>
      </c>
      <c r="B10563" s="26" t="s">
        <v>4519</v>
      </c>
      <c r="C10563" s="26">
        <v>42349426</v>
      </c>
      <c r="D10563" s="26" t="s">
        <v>24</v>
      </c>
      <c r="E10563" s="26" t="s">
        <v>43057</v>
      </c>
      <c r="F10563" s="26" t="s">
        <v>43058</v>
      </c>
      <c r="G10563" s="26" t="s">
        <v>9586</v>
      </c>
      <c r="H10563" s="26" t="s">
        <v>576</v>
      </c>
      <c r="I10563" s="26" t="s">
        <v>12983</v>
      </c>
      <c r="J10563" s="26" t="s">
        <v>4520</v>
      </c>
      <c r="K10563" s="26" t="s">
        <v>9582</v>
      </c>
      <c r="L10563" s="26" t="s">
        <v>43059</v>
      </c>
      <c r="M10563" s="26">
        <v>380456727265</v>
      </c>
      <c r="N10563" s="26">
        <v>3223383701</v>
      </c>
    </row>
    <row r="10564" spans="1:14">
      <c r="A10564" s="26" t="s">
        <v>4886</v>
      </c>
      <c r="B10564" s="26" t="s">
        <v>4887</v>
      </c>
      <c r="C10564" s="26">
        <v>38325425</v>
      </c>
      <c r="D10564" s="26" t="s">
        <v>24</v>
      </c>
      <c r="E10564" s="26" t="s">
        <v>43060</v>
      </c>
      <c r="F10564" s="26" t="s">
        <v>43061</v>
      </c>
      <c r="G10564" s="26" t="s">
        <v>9586</v>
      </c>
      <c r="H10564" s="26" t="s">
        <v>711</v>
      </c>
      <c r="I10564" s="26" t="s">
        <v>14610</v>
      </c>
      <c r="J10564" s="26" t="s">
        <v>43062</v>
      </c>
      <c r="K10564" s="26" t="s">
        <v>9582</v>
      </c>
      <c r="L10564" s="26" t="s">
        <v>43063</v>
      </c>
      <c r="M10564" s="26">
        <v>380646196223</v>
      </c>
      <c r="N10564" s="26">
        <v>4425187501</v>
      </c>
    </row>
    <row r="10565" spans="1:14">
      <c r="A10565" s="26" t="s">
        <v>3465</v>
      </c>
      <c r="B10565" s="26" t="s">
        <v>3466</v>
      </c>
      <c r="C10565" s="26">
        <v>38182296</v>
      </c>
      <c r="D10565" s="26" t="s">
        <v>24</v>
      </c>
      <c r="E10565" s="26" t="s">
        <v>43064</v>
      </c>
      <c r="F10565" s="26" t="s">
        <v>43065</v>
      </c>
      <c r="G10565" s="26" t="s">
        <v>9586</v>
      </c>
      <c r="H10565" s="26" t="s">
        <v>392</v>
      </c>
      <c r="I10565" s="26" t="s">
        <v>10280</v>
      </c>
      <c r="J10565" s="26" t="s">
        <v>43066</v>
      </c>
      <c r="K10565" s="26" t="s">
        <v>9582</v>
      </c>
      <c r="L10565" s="26" t="s">
        <v>43067</v>
      </c>
      <c r="M10565" s="26">
        <v>380977913140</v>
      </c>
      <c r="N10565" s="26">
        <v>2123681301</v>
      </c>
    </row>
    <row r="10566" spans="1:14">
      <c r="A10566" s="26" t="s">
        <v>4713</v>
      </c>
      <c r="B10566" s="26" t="s">
        <v>4714</v>
      </c>
      <c r="C10566" s="26">
        <v>38201051</v>
      </c>
      <c r="D10566" s="26" t="s">
        <v>24</v>
      </c>
      <c r="E10566" s="26" t="s">
        <v>43068</v>
      </c>
      <c r="F10566" s="26" t="s">
        <v>43069</v>
      </c>
      <c r="G10566" s="26" t="s">
        <v>9591</v>
      </c>
      <c r="H10566" s="26" t="s">
        <v>670</v>
      </c>
      <c r="J10566" s="26" t="s">
        <v>4702</v>
      </c>
      <c r="K10566" s="26" t="s">
        <v>9597</v>
      </c>
      <c r="L10566" s="26" t="s">
        <v>40990</v>
      </c>
      <c r="M10566" s="26">
        <v>380523570044</v>
      </c>
      <c r="N10566" s="26">
        <v>721484605</v>
      </c>
    </row>
    <row r="10567" spans="1:14">
      <c r="A10567" s="26" t="s">
        <v>9113</v>
      </c>
      <c r="B10567" s="26" t="s">
        <v>9114</v>
      </c>
      <c r="C10567" s="26">
        <v>41274596</v>
      </c>
      <c r="D10567" s="26" t="s">
        <v>24</v>
      </c>
      <c r="E10567" s="26" t="s">
        <v>43070</v>
      </c>
      <c r="F10567" s="26" t="s">
        <v>43071</v>
      </c>
      <c r="G10567" s="26" t="s">
        <v>9586</v>
      </c>
      <c r="H10567" s="26" t="s">
        <v>1490</v>
      </c>
      <c r="I10567" s="26" t="s">
        <v>13192</v>
      </c>
      <c r="J10567" s="26" t="s">
        <v>24799</v>
      </c>
      <c r="K10567" s="26" t="s">
        <v>9582</v>
      </c>
      <c r="L10567" s="26" t="s">
        <v>38043</v>
      </c>
      <c r="M10567" s="26">
        <v>761353704358</v>
      </c>
      <c r="N10567" s="26">
        <v>2123686001</v>
      </c>
    </row>
    <row r="10568" spans="1:14">
      <c r="A10568" s="26" t="s">
        <v>4229</v>
      </c>
      <c r="B10568" s="26" t="s">
        <v>4230</v>
      </c>
      <c r="C10568" s="26">
        <v>1993368</v>
      </c>
      <c r="D10568" s="26" t="s">
        <v>780</v>
      </c>
      <c r="E10568" s="26" t="s">
        <v>43072</v>
      </c>
      <c r="F10568" s="26" t="s">
        <v>10111</v>
      </c>
      <c r="G10568" s="26" t="s">
        <v>9601</v>
      </c>
      <c r="H10568" s="26" t="s">
        <v>506</v>
      </c>
      <c r="J10568" s="26" t="s">
        <v>4231</v>
      </c>
      <c r="K10568" s="26" t="s">
        <v>9606</v>
      </c>
      <c r="L10568" s="26" t="s">
        <v>43073</v>
      </c>
      <c r="M10568" s="26">
        <v>380347141246</v>
      </c>
      <c r="N10568" s="26">
        <v>722155321</v>
      </c>
    </row>
    <row r="10569" spans="1:14">
      <c r="A10569" s="26" t="s">
        <v>4603</v>
      </c>
      <c r="B10569" s="26" t="s">
        <v>4604</v>
      </c>
      <c r="C10569" s="26">
        <v>38844190</v>
      </c>
      <c r="D10569" s="26" t="s">
        <v>24</v>
      </c>
      <c r="E10569" s="26" t="s">
        <v>43074</v>
      </c>
      <c r="F10569" s="26" t="s">
        <v>20277</v>
      </c>
      <c r="G10569" s="26" t="s">
        <v>9586</v>
      </c>
      <c r="H10569" s="26" t="s">
        <v>670</v>
      </c>
      <c r="I10569" s="26" t="s">
        <v>20079</v>
      </c>
      <c r="J10569" s="26" t="s">
        <v>14246</v>
      </c>
      <c r="K10569" s="26" t="s">
        <v>9582</v>
      </c>
      <c r="L10569" s="26" t="s">
        <v>43075</v>
      </c>
      <c r="M10569" s="26">
        <v>380503298429</v>
      </c>
      <c r="N10569" s="26">
        <v>522280303</v>
      </c>
    </row>
    <row r="10570" spans="1:14">
      <c r="A10570" s="26" t="s">
        <v>6452</v>
      </c>
      <c r="B10570" s="26" t="s">
        <v>6453</v>
      </c>
      <c r="C10570" s="26">
        <v>1999052</v>
      </c>
      <c r="D10570" s="26" t="s">
        <v>780</v>
      </c>
      <c r="E10570" s="26" t="s">
        <v>43076</v>
      </c>
      <c r="F10570" s="26" t="s">
        <v>43077</v>
      </c>
      <c r="G10570" s="26" t="s">
        <v>9601</v>
      </c>
      <c r="H10570" s="26" t="s">
        <v>885</v>
      </c>
      <c r="J10570" s="26" t="s">
        <v>910</v>
      </c>
      <c r="K10570" s="26" t="s">
        <v>9597</v>
      </c>
      <c r="L10570" s="26" t="s">
        <v>43078</v>
      </c>
      <c r="M10570" s="26">
        <v>380487059101</v>
      </c>
      <c r="N10570" s="26">
        <v>5110100000</v>
      </c>
    </row>
    <row r="10571" spans="1:14">
      <c r="A10571" s="26" t="s">
        <v>7759</v>
      </c>
      <c r="B10571" s="26" t="s">
        <v>7760</v>
      </c>
      <c r="C10571" s="26" t="s">
        <v>1604</v>
      </c>
      <c r="D10571" s="26" t="s">
        <v>24</v>
      </c>
      <c r="E10571" s="26" t="s">
        <v>43079</v>
      </c>
      <c r="F10571" s="26" t="s">
        <v>43080</v>
      </c>
      <c r="G10571" s="26" t="s">
        <v>9591</v>
      </c>
      <c r="H10571" s="26" t="s">
        <v>1088</v>
      </c>
      <c r="J10571" s="26" t="s">
        <v>1115</v>
      </c>
      <c r="K10571" s="26" t="s">
        <v>9597</v>
      </c>
      <c r="L10571" s="26" t="s">
        <v>43081</v>
      </c>
      <c r="M10571" s="26">
        <v>380967102133</v>
      </c>
      <c r="N10571" s="26">
        <v>6110100000</v>
      </c>
    </row>
    <row r="10572" spans="1:14">
      <c r="A10572" s="26" t="s">
        <v>5187</v>
      </c>
      <c r="B10572" s="26" t="s">
        <v>5188</v>
      </c>
      <c r="C10572" s="26">
        <v>1996645</v>
      </c>
      <c r="D10572" s="26" t="s">
        <v>780</v>
      </c>
      <c r="E10572" s="26" t="s">
        <v>43082</v>
      </c>
      <c r="F10572" s="26" t="s">
        <v>21230</v>
      </c>
      <c r="G10572" s="26" t="s">
        <v>9601</v>
      </c>
      <c r="H10572" s="26" t="s">
        <v>735</v>
      </c>
      <c r="J10572" s="26" t="s">
        <v>740</v>
      </c>
      <c r="K10572" s="26" t="s">
        <v>9597</v>
      </c>
      <c r="L10572" s="26" t="s">
        <v>43083</v>
      </c>
      <c r="M10572" s="26">
        <v>380322913778</v>
      </c>
      <c r="N10572" s="26">
        <v>1221881203</v>
      </c>
    </row>
    <row r="10573" spans="1:14">
      <c r="A10573" s="26" t="s">
        <v>4320</v>
      </c>
      <c r="B10573" s="26" t="s">
        <v>4321</v>
      </c>
      <c r="C10573" s="26">
        <v>38435021</v>
      </c>
      <c r="D10573" s="26" t="s">
        <v>24</v>
      </c>
      <c r="E10573" s="26" t="s">
        <v>43084</v>
      </c>
      <c r="F10573" s="26" t="s">
        <v>43085</v>
      </c>
      <c r="G10573" s="26" t="s">
        <v>9579</v>
      </c>
      <c r="H10573" s="26" t="s">
        <v>576</v>
      </c>
      <c r="I10573" s="26" t="s">
        <v>9901</v>
      </c>
      <c r="J10573" s="26" t="s">
        <v>43086</v>
      </c>
      <c r="K10573" s="26" t="s">
        <v>9582</v>
      </c>
      <c r="L10573" s="26" t="s">
        <v>43087</v>
      </c>
      <c r="M10573" s="26">
        <v>380971136166</v>
      </c>
      <c r="N10573" s="26">
        <v>3220681402</v>
      </c>
    </row>
    <row r="10574" spans="1:14">
      <c r="A10574" s="26" t="s">
        <v>9098</v>
      </c>
      <c r="B10574" s="26" t="s">
        <v>9099</v>
      </c>
      <c r="C10574" s="26">
        <v>38561624</v>
      </c>
      <c r="D10574" s="26" t="s">
        <v>24</v>
      </c>
      <c r="E10574" s="26" t="s">
        <v>43088</v>
      </c>
      <c r="F10574" s="26" t="s">
        <v>43089</v>
      </c>
      <c r="G10574" s="26" t="s">
        <v>9591</v>
      </c>
      <c r="H10574" s="26" t="s">
        <v>1490</v>
      </c>
      <c r="I10574" s="26" t="s">
        <v>9841</v>
      </c>
      <c r="J10574" s="26" t="s">
        <v>43090</v>
      </c>
      <c r="K10574" s="26" t="s">
        <v>9582</v>
      </c>
      <c r="L10574" s="26" t="s">
        <v>43091</v>
      </c>
      <c r="M10574" s="26">
        <v>380373654106</v>
      </c>
      <c r="N10574" s="26">
        <v>7322581504</v>
      </c>
    </row>
    <row r="10575" spans="1:14">
      <c r="A10575" s="26" t="s">
        <v>7717</v>
      </c>
      <c r="B10575" s="26" t="s">
        <v>7718</v>
      </c>
      <c r="C10575" s="26">
        <v>38288860</v>
      </c>
      <c r="D10575" s="26" t="s">
        <v>24</v>
      </c>
      <c r="E10575" s="26" t="s">
        <v>43092</v>
      </c>
      <c r="F10575" s="26" t="s">
        <v>43093</v>
      </c>
      <c r="G10575" s="26" t="s">
        <v>9586</v>
      </c>
      <c r="H10575" s="26" t="s">
        <v>1088</v>
      </c>
      <c r="I10575" s="26" t="s">
        <v>11562</v>
      </c>
      <c r="J10575" s="26" t="s">
        <v>43094</v>
      </c>
      <c r="K10575" s="26" t="s">
        <v>9582</v>
      </c>
      <c r="L10575" s="26" t="s">
        <v>43095</v>
      </c>
      <c r="M10575" s="26">
        <v>380676875294</v>
      </c>
      <c r="N10575" s="26">
        <v>6124282801</v>
      </c>
    </row>
    <row r="10576" spans="1:14">
      <c r="A10576" s="26" t="s">
        <v>1655</v>
      </c>
      <c r="B10576" s="26" t="s">
        <v>1656</v>
      </c>
      <c r="C10576" s="26">
        <v>37489689</v>
      </c>
      <c r="D10576" s="26" t="s">
        <v>24</v>
      </c>
      <c r="E10576" s="26" t="s">
        <v>43096</v>
      </c>
      <c r="F10576" s="26" t="s">
        <v>43097</v>
      </c>
      <c r="G10576" s="26" t="s">
        <v>9579</v>
      </c>
      <c r="H10576" s="26" t="s">
        <v>27</v>
      </c>
      <c r="I10576" s="26" t="s">
        <v>10992</v>
      </c>
      <c r="J10576" s="26" t="s">
        <v>43098</v>
      </c>
      <c r="K10576" s="26" t="s">
        <v>9582</v>
      </c>
      <c r="L10576" s="26" t="s">
        <v>43099</v>
      </c>
      <c r="M10576" s="26">
        <v>380432582510</v>
      </c>
      <c r="N10576" s="26">
        <v>520680803</v>
      </c>
    </row>
    <row r="10577" spans="1:14">
      <c r="A10577" s="26" t="s">
        <v>2137</v>
      </c>
      <c r="B10577" s="26" t="s">
        <v>2138</v>
      </c>
      <c r="C10577" s="26">
        <v>38485879</v>
      </c>
      <c r="D10577" s="26" t="s">
        <v>24</v>
      </c>
      <c r="E10577" s="26" t="s">
        <v>43100</v>
      </c>
      <c r="F10577" s="26" t="s">
        <v>19595</v>
      </c>
      <c r="G10577" s="26" t="s">
        <v>9579</v>
      </c>
      <c r="H10577" s="26" t="s">
        <v>103</v>
      </c>
      <c r="I10577" s="26" t="s">
        <v>10489</v>
      </c>
      <c r="J10577" s="26" t="s">
        <v>14908</v>
      </c>
      <c r="K10577" s="26" t="s">
        <v>9582</v>
      </c>
      <c r="L10577" s="26" t="s">
        <v>43101</v>
      </c>
      <c r="M10577" s="26">
        <v>761904991068</v>
      </c>
      <c r="N10577" s="26">
        <v>725084802</v>
      </c>
    </row>
    <row r="10578" spans="1:14">
      <c r="A10578" s="26" t="s">
        <v>5810</v>
      </c>
      <c r="B10578" s="26" t="s">
        <v>5811</v>
      </c>
      <c r="C10578" s="26">
        <v>42751893</v>
      </c>
      <c r="D10578" s="26" t="s">
        <v>780</v>
      </c>
      <c r="E10578" s="26" t="s">
        <v>43102</v>
      </c>
      <c r="F10578" s="26" t="s">
        <v>43103</v>
      </c>
      <c r="G10578" s="26" t="s">
        <v>9601</v>
      </c>
      <c r="H10578" s="26" t="s">
        <v>799</v>
      </c>
      <c r="J10578" s="26" t="s">
        <v>800</v>
      </c>
      <c r="K10578" s="26" t="s">
        <v>9597</v>
      </c>
      <c r="L10578" s="26" t="s">
        <v>43104</v>
      </c>
      <c r="M10578" s="26">
        <v>380672803310</v>
      </c>
      <c r="N10578" s="26">
        <v>4822784009</v>
      </c>
    </row>
    <row r="10579" spans="1:14">
      <c r="A10579" s="26" t="s">
        <v>2157</v>
      </c>
      <c r="B10579" s="26" t="s">
        <v>2158</v>
      </c>
      <c r="C10579" s="26">
        <v>1982778</v>
      </c>
      <c r="D10579" s="26" t="s">
        <v>24</v>
      </c>
      <c r="E10579" s="26" t="s">
        <v>43105</v>
      </c>
      <c r="F10579" s="26" t="s">
        <v>43106</v>
      </c>
      <c r="G10579" s="26" t="s">
        <v>9579</v>
      </c>
      <c r="H10579" s="26" t="s">
        <v>103</v>
      </c>
      <c r="I10579" s="26" t="s">
        <v>10569</v>
      </c>
      <c r="J10579" s="26" t="s">
        <v>43107</v>
      </c>
      <c r="K10579" s="26" t="s">
        <v>9582</v>
      </c>
      <c r="L10579" s="26" t="s">
        <v>43108</v>
      </c>
      <c r="M10579" s="26">
        <v>380977487247</v>
      </c>
      <c r="N10579" s="26">
        <v>725783904</v>
      </c>
    </row>
    <row r="10580" spans="1:14">
      <c r="A10580" s="26" t="s">
        <v>8028</v>
      </c>
      <c r="B10580" s="26" t="s">
        <v>8029</v>
      </c>
      <c r="C10580" s="26">
        <v>43443558</v>
      </c>
      <c r="D10580" s="26" t="s">
        <v>24</v>
      </c>
      <c r="E10580" s="26" t="s">
        <v>43109</v>
      </c>
      <c r="F10580" s="26" t="s">
        <v>24477</v>
      </c>
      <c r="G10580" s="26" t="s">
        <v>9586</v>
      </c>
      <c r="H10580" s="26" t="s">
        <v>1122</v>
      </c>
      <c r="I10580" s="26" t="s">
        <v>10431</v>
      </c>
      <c r="J10580" s="26" t="s">
        <v>1250</v>
      </c>
      <c r="K10580" s="26" t="s">
        <v>9606</v>
      </c>
      <c r="L10580" s="26" t="s">
        <v>43110</v>
      </c>
      <c r="M10580" s="26">
        <v>380950271984</v>
      </c>
      <c r="N10580" s="26">
        <v>6321655800</v>
      </c>
    </row>
    <row r="10581" spans="1:14">
      <c r="A10581" s="26" t="s">
        <v>4572</v>
      </c>
      <c r="B10581" s="26" t="s">
        <v>4573</v>
      </c>
      <c r="C10581" s="26">
        <v>1995114</v>
      </c>
      <c r="D10581" s="26" t="s">
        <v>780</v>
      </c>
      <c r="E10581" s="26" t="s">
        <v>43111</v>
      </c>
      <c r="F10581" s="26" t="s">
        <v>43112</v>
      </c>
      <c r="G10581" s="26" t="s">
        <v>9601</v>
      </c>
      <c r="H10581" s="26" t="s">
        <v>670</v>
      </c>
      <c r="I10581" s="26" t="s">
        <v>28044</v>
      </c>
      <c r="J10581" s="26" t="s">
        <v>4574</v>
      </c>
      <c r="K10581" s="26" t="s">
        <v>9606</v>
      </c>
      <c r="L10581" s="26" t="s">
        <v>39274</v>
      </c>
      <c r="M10581" s="26">
        <v>380661584147</v>
      </c>
      <c r="N10581" s="26">
        <v>521985503</v>
      </c>
    </row>
    <row r="10582" spans="1:14">
      <c r="A10582" s="26" t="s">
        <v>1994</v>
      </c>
      <c r="B10582" s="26" t="s">
        <v>1995</v>
      </c>
      <c r="C10582" s="26">
        <v>38856054</v>
      </c>
      <c r="D10582" s="26" t="s">
        <v>780</v>
      </c>
      <c r="E10582" s="26" t="s">
        <v>43113</v>
      </c>
      <c r="F10582" s="26" t="s">
        <v>43114</v>
      </c>
      <c r="G10582" s="26" t="s">
        <v>9601</v>
      </c>
      <c r="H10582" s="26" t="s">
        <v>103</v>
      </c>
      <c r="I10582" s="26" t="s">
        <v>12557</v>
      </c>
      <c r="J10582" s="26" t="s">
        <v>21253</v>
      </c>
      <c r="K10582" s="26" t="s">
        <v>9606</v>
      </c>
      <c r="L10582" s="26" t="s">
        <v>37706</v>
      </c>
      <c r="M10582" s="26">
        <v>380336595503</v>
      </c>
      <c r="N10582" s="26">
        <v>721855400</v>
      </c>
    </row>
    <row r="10583" spans="1:14">
      <c r="A10583" s="26" t="s">
        <v>6279</v>
      </c>
      <c r="B10583" s="26" t="s">
        <v>6280</v>
      </c>
      <c r="C10583" s="26">
        <v>2008336</v>
      </c>
      <c r="D10583" s="26" t="s">
        <v>780</v>
      </c>
      <c r="E10583" s="26" t="s">
        <v>43115</v>
      </c>
      <c r="F10583" s="26" t="s">
        <v>9787</v>
      </c>
      <c r="G10583" s="26" t="s">
        <v>9601</v>
      </c>
      <c r="H10583" s="26" t="s">
        <v>885</v>
      </c>
      <c r="J10583" s="26" t="s">
        <v>910</v>
      </c>
      <c r="K10583" s="26" t="s">
        <v>9597</v>
      </c>
      <c r="L10583" s="26" t="s">
        <v>43116</v>
      </c>
      <c r="M10583" s="26">
        <v>380487202001</v>
      </c>
      <c r="N10583" s="26">
        <v>5110100000</v>
      </c>
    </row>
    <row r="10584" spans="1:14">
      <c r="A10584" s="26" t="s">
        <v>7764</v>
      </c>
      <c r="B10584" s="26" t="s">
        <v>7765</v>
      </c>
      <c r="C10584" s="26">
        <v>41980178</v>
      </c>
      <c r="D10584" s="26" t="s">
        <v>24</v>
      </c>
      <c r="E10584" s="26" t="s">
        <v>43117</v>
      </c>
      <c r="F10584" s="26" t="s">
        <v>43118</v>
      </c>
      <c r="G10584" s="26" t="s">
        <v>9586</v>
      </c>
      <c r="H10584" s="26" t="s">
        <v>1088</v>
      </c>
      <c r="I10584" s="26" t="s">
        <v>10691</v>
      </c>
      <c r="J10584" s="26" t="s">
        <v>10269</v>
      </c>
      <c r="K10584" s="26" t="s">
        <v>9582</v>
      </c>
      <c r="L10584" s="26" t="s">
        <v>43119</v>
      </c>
      <c r="M10584" s="26">
        <v>380988265075</v>
      </c>
      <c r="N10584" s="26">
        <v>5320283601</v>
      </c>
    </row>
    <row r="10585" spans="1:14">
      <c r="A10585" s="26" t="s">
        <v>8159</v>
      </c>
      <c r="B10585" s="26" t="s">
        <v>8160</v>
      </c>
      <c r="C10585" s="26">
        <v>42767421</v>
      </c>
      <c r="D10585" s="26" t="s">
        <v>24</v>
      </c>
      <c r="E10585" s="26" t="s">
        <v>43120</v>
      </c>
      <c r="F10585" s="26" t="s">
        <v>43121</v>
      </c>
      <c r="G10585" s="26" t="s">
        <v>9586</v>
      </c>
      <c r="H10585" s="26" t="s">
        <v>1122</v>
      </c>
      <c r="I10585" s="26" t="s">
        <v>11422</v>
      </c>
      <c r="J10585" s="26" t="s">
        <v>43122</v>
      </c>
      <c r="K10585" s="26" t="s">
        <v>9606</v>
      </c>
      <c r="L10585" s="26" t="s">
        <v>43123</v>
      </c>
      <c r="M10585" s="26">
        <v>761315319822</v>
      </c>
      <c r="N10585" s="26">
        <v>4622780804</v>
      </c>
    </row>
    <row r="10586" spans="1:14">
      <c r="A10586" s="26" t="s">
        <v>8928</v>
      </c>
      <c r="B10586" s="26" t="s">
        <v>8929</v>
      </c>
      <c r="C10586" s="26">
        <v>39028772</v>
      </c>
      <c r="D10586" s="26" t="s">
        <v>24</v>
      </c>
      <c r="E10586" s="26" t="s">
        <v>43124</v>
      </c>
      <c r="F10586" s="26" t="s">
        <v>43125</v>
      </c>
      <c r="G10586" s="26" t="s">
        <v>9579</v>
      </c>
      <c r="H10586" s="26" t="s">
        <v>1401</v>
      </c>
      <c r="I10586" s="26" t="s">
        <v>9777</v>
      </c>
      <c r="J10586" s="26" t="s">
        <v>43126</v>
      </c>
      <c r="K10586" s="26" t="s">
        <v>9582</v>
      </c>
      <c r="L10586" s="26" t="s">
        <v>43127</v>
      </c>
      <c r="M10586" s="26">
        <v>380474490688</v>
      </c>
      <c r="N10586" s="26">
        <v>7124381501</v>
      </c>
    </row>
    <row r="10587" spans="1:14">
      <c r="A10587" s="26" t="s">
        <v>6769</v>
      </c>
      <c r="B10587" s="26" t="s">
        <v>6770</v>
      </c>
      <c r="C10587" s="26">
        <v>38276153</v>
      </c>
      <c r="D10587" s="26" t="s">
        <v>24</v>
      </c>
      <c r="E10587" s="26" t="s">
        <v>43128</v>
      </c>
      <c r="F10587" s="26" t="s">
        <v>43129</v>
      </c>
      <c r="G10587" s="26" t="s">
        <v>9579</v>
      </c>
      <c r="H10587" s="26" t="s">
        <v>949</v>
      </c>
      <c r="I10587" s="26" t="s">
        <v>10890</v>
      </c>
      <c r="J10587" s="26" t="s">
        <v>43130</v>
      </c>
      <c r="K10587" s="26" t="s">
        <v>9582</v>
      </c>
      <c r="L10587" s="26" t="s">
        <v>43131</v>
      </c>
      <c r="M10587" s="26">
        <v>380535864176</v>
      </c>
      <c r="N10587" s="26">
        <v>5323882202</v>
      </c>
    </row>
    <row r="10588" spans="1:14">
      <c r="A10588" s="26" t="s">
        <v>8163</v>
      </c>
      <c r="B10588" s="26" t="s">
        <v>8164</v>
      </c>
      <c r="C10588" s="26">
        <v>24341622</v>
      </c>
      <c r="D10588" s="26" t="s">
        <v>780</v>
      </c>
      <c r="E10588" s="26" t="s">
        <v>43132</v>
      </c>
      <c r="F10588" s="26" t="s">
        <v>11567</v>
      </c>
      <c r="G10588" s="26" t="s">
        <v>9601</v>
      </c>
      <c r="H10588" s="26" t="s">
        <v>1122</v>
      </c>
      <c r="J10588" s="26" t="s">
        <v>8039</v>
      </c>
      <c r="K10588" s="26" t="s">
        <v>9597</v>
      </c>
      <c r="L10588" s="26" t="s">
        <v>28702</v>
      </c>
      <c r="M10588" s="26">
        <v>380577251801</v>
      </c>
      <c r="N10588" s="26">
        <v>6310100000</v>
      </c>
    </row>
    <row r="10589" spans="1:14">
      <c r="A10589" s="26" t="s">
        <v>3349</v>
      </c>
      <c r="B10589" s="26" t="s">
        <v>3350</v>
      </c>
      <c r="C10589" s="26">
        <v>38068793</v>
      </c>
      <c r="D10589" s="26" t="s">
        <v>24</v>
      </c>
      <c r="E10589" s="26" t="s">
        <v>43133</v>
      </c>
      <c r="F10589" s="26" t="s">
        <v>43134</v>
      </c>
      <c r="G10589" s="26" t="s">
        <v>9579</v>
      </c>
      <c r="H10589" s="26" t="s">
        <v>392</v>
      </c>
      <c r="I10589" s="26" t="s">
        <v>10303</v>
      </c>
      <c r="J10589" s="26" t="s">
        <v>43135</v>
      </c>
      <c r="K10589" s="26" t="s">
        <v>9582</v>
      </c>
      <c r="L10589" s="26" t="s">
        <v>43136</v>
      </c>
      <c r="M10589" s="26">
        <v>380673503554</v>
      </c>
      <c r="N10589" s="26">
        <v>2120486801</v>
      </c>
    </row>
    <row r="10590" spans="1:14">
      <c r="A10590" s="26" t="s">
        <v>7823</v>
      </c>
      <c r="B10590" s="26" t="s">
        <v>7824</v>
      </c>
      <c r="C10590" s="26">
        <v>38427288</v>
      </c>
      <c r="D10590" s="26" t="s">
        <v>24</v>
      </c>
      <c r="E10590" s="26" t="s">
        <v>43137</v>
      </c>
      <c r="F10590" s="26" t="s">
        <v>43138</v>
      </c>
      <c r="G10590" s="26" t="s">
        <v>9586</v>
      </c>
      <c r="H10590" s="26" t="s">
        <v>1088</v>
      </c>
      <c r="I10590" s="26" t="s">
        <v>10796</v>
      </c>
      <c r="J10590" s="26" t="s">
        <v>32924</v>
      </c>
      <c r="K10590" s="26" t="s">
        <v>9582</v>
      </c>
      <c r="L10590" s="26" t="s">
        <v>43139</v>
      </c>
      <c r="M10590" s="26">
        <v>380355256545</v>
      </c>
      <c r="N10590" s="26">
        <v>2621684301</v>
      </c>
    </row>
    <row r="10591" spans="1:14">
      <c r="A10591" s="26" t="s">
        <v>3817</v>
      </c>
      <c r="B10591" s="26" t="s">
        <v>3818</v>
      </c>
      <c r="C10591" s="26">
        <v>5498720</v>
      </c>
      <c r="D10591" s="26" t="s">
        <v>780</v>
      </c>
      <c r="E10591" s="26" t="s">
        <v>43140</v>
      </c>
      <c r="F10591" s="26" t="s">
        <v>43141</v>
      </c>
      <c r="G10591" s="26" t="s">
        <v>9601</v>
      </c>
      <c r="H10591" s="26" t="s">
        <v>468</v>
      </c>
      <c r="I10591" s="26" t="s">
        <v>468</v>
      </c>
      <c r="J10591" s="26" t="s">
        <v>494</v>
      </c>
      <c r="K10591" s="26" t="s">
        <v>9597</v>
      </c>
      <c r="L10591" s="26" t="s">
        <v>43142</v>
      </c>
      <c r="M10591" s="26">
        <v>380619253298</v>
      </c>
      <c r="N10591" s="26">
        <v>2310700000</v>
      </c>
    </row>
    <row r="10592" spans="1:14">
      <c r="A10592" s="26" t="s">
        <v>3690</v>
      </c>
      <c r="B10592" s="26" t="s">
        <v>3691</v>
      </c>
      <c r="C10592" s="26">
        <v>38969615</v>
      </c>
      <c r="D10592" s="26" t="s">
        <v>24</v>
      </c>
      <c r="E10592" s="26" t="s">
        <v>43143</v>
      </c>
      <c r="F10592" s="26" t="s">
        <v>12687</v>
      </c>
      <c r="G10592" s="26" t="s">
        <v>9586</v>
      </c>
      <c r="H10592" s="26" t="s">
        <v>468</v>
      </c>
      <c r="J10592" s="26" t="s">
        <v>481</v>
      </c>
      <c r="K10592" s="26" t="s">
        <v>9597</v>
      </c>
      <c r="L10592" s="26" t="s">
        <v>10263</v>
      </c>
      <c r="M10592" s="26">
        <v>380617023133</v>
      </c>
      <c r="N10592" s="26">
        <v>1222380503</v>
      </c>
    </row>
    <row r="10593" spans="1:14">
      <c r="A10593" s="26" t="s">
        <v>8893</v>
      </c>
      <c r="B10593" s="26" t="s">
        <v>8894</v>
      </c>
      <c r="C10593" s="26">
        <v>41937159</v>
      </c>
      <c r="D10593" s="26" t="s">
        <v>24</v>
      </c>
      <c r="E10593" s="26" t="s">
        <v>43144</v>
      </c>
      <c r="F10593" s="26" t="s">
        <v>43145</v>
      </c>
      <c r="G10593" s="26" t="s">
        <v>9579</v>
      </c>
      <c r="H10593" s="26" t="s">
        <v>1401</v>
      </c>
      <c r="I10593" s="26" t="s">
        <v>9696</v>
      </c>
      <c r="J10593" s="26" t="s">
        <v>43146</v>
      </c>
      <c r="K10593" s="26" t="s">
        <v>9582</v>
      </c>
      <c r="L10593" s="26" t="s">
        <v>43147</v>
      </c>
      <c r="M10593" s="26">
        <v>761928752638</v>
      </c>
      <c r="N10593" s="26">
        <v>7122880401</v>
      </c>
    </row>
    <row r="10594" spans="1:14">
      <c r="A10594" s="26" t="s">
        <v>2013</v>
      </c>
      <c r="B10594" s="26" t="s">
        <v>2014</v>
      </c>
      <c r="C10594" s="26">
        <v>38592741</v>
      </c>
      <c r="D10594" s="26" t="s">
        <v>24</v>
      </c>
      <c r="E10594" s="26" t="s">
        <v>43148</v>
      </c>
      <c r="F10594" s="26" t="s">
        <v>43149</v>
      </c>
      <c r="G10594" s="26" t="s">
        <v>9586</v>
      </c>
      <c r="H10594" s="26" t="s">
        <v>103</v>
      </c>
      <c r="I10594" s="26" t="s">
        <v>10208</v>
      </c>
      <c r="J10594" s="26" t="s">
        <v>43150</v>
      </c>
      <c r="K10594" s="26" t="s">
        <v>9582</v>
      </c>
      <c r="L10594" s="26" t="s">
        <v>43151</v>
      </c>
      <c r="M10594" s="26">
        <v>761005423352</v>
      </c>
      <c r="N10594" s="26">
        <v>722886801</v>
      </c>
    </row>
    <row r="10595" spans="1:14">
      <c r="A10595" s="26" t="s">
        <v>6933</v>
      </c>
      <c r="B10595" s="26" t="s">
        <v>6934</v>
      </c>
      <c r="C10595" s="26">
        <v>1999810</v>
      </c>
      <c r="D10595" s="26" t="s">
        <v>780</v>
      </c>
      <c r="E10595" s="26" t="s">
        <v>43152</v>
      </c>
      <c r="F10595" s="26" t="s">
        <v>20051</v>
      </c>
      <c r="G10595" s="26" t="s">
        <v>9601</v>
      </c>
      <c r="H10595" s="26" t="s">
        <v>987</v>
      </c>
      <c r="I10595" s="26" t="s">
        <v>9921</v>
      </c>
      <c r="J10595" s="26" t="s">
        <v>32692</v>
      </c>
      <c r="K10595" s="26" t="s">
        <v>9582</v>
      </c>
      <c r="L10595" s="26" t="s">
        <v>43153</v>
      </c>
      <c r="M10595" s="26">
        <v>380365351159</v>
      </c>
      <c r="N10595" s="26">
        <v>5620487010</v>
      </c>
    </row>
    <row r="10596" spans="1:14">
      <c r="A10596" s="26" t="s">
        <v>3884</v>
      </c>
      <c r="B10596" s="26" t="s">
        <v>3885</v>
      </c>
      <c r="C10596" s="26">
        <v>38742343</v>
      </c>
      <c r="D10596" s="26" t="s">
        <v>24</v>
      </c>
      <c r="E10596" s="26" t="s">
        <v>43154</v>
      </c>
      <c r="F10596" s="26" t="s">
        <v>43155</v>
      </c>
      <c r="G10596" s="26" t="s">
        <v>9586</v>
      </c>
      <c r="H10596" s="26" t="s">
        <v>468</v>
      </c>
      <c r="I10596" s="26" t="s">
        <v>15551</v>
      </c>
      <c r="J10596" s="26" t="s">
        <v>3276</v>
      </c>
      <c r="K10596" s="26" t="s">
        <v>9582</v>
      </c>
      <c r="L10596" s="26" t="s">
        <v>43156</v>
      </c>
      <c r="M10596" s="26">
        <v>380503562349</v>
      </c>
      <c r="N10596" s="26">
        <v>122785804</v>
      </c>
    </row>
    <row r="10597" spans="1:14">
      <c r="A10597" s="26" t="s">
        <v>8915</v>
      </c>
      <c r="B10597" s="26" t="s">
        <v>8916</v>
      </c>
      <c r="C10597" s="26">
        <v>41368558</v>
      </c>
      <c r="D10597" s="26" t="s">
        <v>24</v>
      </c>
      <c r="E10597" s="26" t="s">
        <v>43157</v>
      </c>
      <c r="F10597" s="26" t="s">
        <v>43158</v>
      </c>
      <c r="G10597" s="26" t="s">
        <v>9579</v>
      </c>
      <c r="H10597" s="26" t="s">
        <v>1401</v>
      </c>
      <c r="I10597" s="26" t="s">
        <v>11520</v>
      </c>
      <c r="J10597" s="26" t="s">
        <v>31700</v>
      </c>
      <c r="K10597" s="26" t="s">
        <v>9582</v>
      </c>
      <c r="L10597" s="26" t="s">
        <v>43159</v>
      </c>
      <c r="M10597" s="26">
        <v>380963315991</v>
      </c>
      <c r="N10597" s="26">
        <v>120484604</v>
      </c>
    </row>
    <row r="10598" spans="1:14">
      <c r="A10598" s="26" t="s">
        <v>4769</v>
      </c>
      <c r="B10598" s="26" t="s">
        <v>4770</v>
      </c>
      <c r="C10598" s="26">
        <v>42126735</v>
      </c>
      <c r="D10598" s="26" t="s">
        <v>24</v>
      </c>
      <c r="E10598" s="26" t="s">
        <v>43160</v>
      </c>
      <c r="F10598" s="26" t="s">
        <v>43161</v>
      </c>
      <c r="G10598" s="26" t="s">
        <v>9579</v>
      </c>
      <c r="H10598" s="26" t="s">
        <v>670</v>
      </c>
      <c r="I10598" s="26" t="s">
        <v>11751</v>
      </c>
      <c r="J10598" s="26" t="s">
        <v>43162</v>
      </c>
      <c r="K10598" s="26" t="s">
        <v>9582</v>
      </c>
      <c r="L10598" s="26" t="s">
        <v>43163</v>
      </c>
      <c r="M10598" s="26">
        <v>380523941217</v>
      </c>
      <c r="N10598" s="26">
        <v>3525880401</v>
      </c>
    </row>
    <row r="10599" spans="1:14">
      <c r="A10599" s="26" t="s">
        <v>3821</v>
      </c>
      <c r="B10599" s="26" t="s">
        <v>3822</v>
      </c>
      <c r="C10599" s="26">
        <v>34719478</v>
      </c>
      <c r="D10599" s="26" t="s">
        <v>24</v>
      </c>
      <c r="E10599" s="26" t="s">
        <v>43164</v>
      </c>
      <c r="F10599" s="26" t="s">
        <v>43165</v>
      </c>
      <c r="G10599" s="26" t="s">
        <v>9591</v>
      </c>
      <c r="H10599" s="26" t="s">
        <v>468</v>
      </c>
      <c r="J10599" s="26" t="s">
        <v>494</v>
      </c>
      <c r="K10599" s="26" t="s">
        <v>9597</v>
      </c>
      <c r="L10599" s="26" t="s">
        <v>43166</v>
      </c>
      <c r="M10599" s="26">
        <v>380973799988</v>
      </c>
      <c r="N10599" s="26">
        <v>2310700000</v>
      </c>
    </row>
    <row r="10600" spans="1:14">
      <c r="A10600" s="26" t="s">
        <v>3230</v>
      </c>
      <c r="B10600" s="26" t="s">
        <v>3231</v>
      </c>
      <c r="C10600" s="26">
        <v>38562298</v>
      </c>
      <c r="D10600" s="26" t="s">
        <v>24</v>
      </c>
      <c r="E10600" s="26" t="s">
        <v>43167</v>
      </c>
      <c r="F10600" s="26" t="s">
        <v>43168</v>
      </c>
      <c r="G10600" s="26" t="s">
        <v>9591</v>
      </c>
      <c r="H10600" s="26" t="s">
        <v>375</v>
      </c>
      <c r="I10600" s="26" t="s">
        <v>9592</v>
      </c>
      <c r="J10600" s="26" t="s">
        <v>43169</v>
      </c>
      <c r="K10600" s="26" t="s">
        <v>9582</v>
      </c>
      <c r="L10600" s="26" t="s">
        <v>43170</v>
      </c>
      <c r="M10600" s="26">
        <v>380687394183</v>
      </c>
      <c r="N10600" s="26">
        <v>1824410123</v>
      </c>
    </row>
    <row r="10601" spans="1:14">
      <c r="A10601" s="26" t="s">
        <v>8926</v>
      </c>
      <c r="B10601" s="26" t="s">
        <v>8927</v>
      </c>
      <c r="C10601" s="26">
        <v>2005467</v>
      </c>
      <c r="D10601" s="26" t="s">
        <v>780</v>
      </c>
      <c r="E10601" s="26" t="s">
        <v>43171</v>
      </c>
      <c r="F10601" s="26" t="s">
        <v>43172</v>
      </c>
      <c r="G10601" s="26" t="s">
        <v>9601</v>
      </c>
      <c r="H10601" s="26" t="s">
        <v>1401</v>
      </c>
      <c r="I10601" s="26" t="s">
        <v>9777</v>
      </c>
      <c r="J10601" s="26" t="s">
        <v>1450</v>
      </c>
      <c r="K10601" s="26" t="s">
        <v>9582</v>
      </c>
      <c r="L10601" s="26" t="s">
        <v>35419</v>
      </c>
      <c r="M10601" s="26">
        <v>380474439584</v>
      </c>
      <c r="N10601" s="26">
        <v>2124084407</v>
      </c>
    </row>
    <row r="10602" spans="1:14">
      <c r="A10602" s="26" t="s">
        <v>9044</v>
      </c>
      <c r="B10602" s="26" t="s">
        <v>9045</v>
      </c>
      <c r="C10602" s="26">
        <v>38990598</v>
      </c>
      <c r="D10602" s="26" t="s">
        <v>24</v>
      </c>
      <c r="E10602" s="26" t="s">
        <v>43173</v>
      </c>
      <c r="F10602" s="26" t="s">
        <v>43174</v>
      </c>
      <c r="G10602" s="26" t="s">
        <v>9579</v>
      </c>
      <c r="H10602" s="26" t="s">
        <v>1401</v>
      </c>
      <c r="I10602" s="26" t="s">
        <v>10821</v>
      </c>
      <c r="J10602" s="26" t="s">
        <v>43175</v>
      </c>
      <c r="K10602" s="26" t="s">
        <v>9582</v>
      </c>
      <c r="L10602" s="26" t="s">
        <v>43176</v>
      </c>
      <c r="M10602" s="26">
        <v>380980889221</v>
      </c>
      <c r="N10602" s="26">
        <v>7125780403</v>
      </c>
    </row>
    <row r="10603" spans="1:14">
      <c r="A10603" s="26" t="s">
        <v>6681</v>
      </c>
      <c r="B10603" s="26" t="s">
        <v>6682</v>
      </c>
      <c r="C10603" s="26">
        <v>38742846</v>
      </c>
      <c r="D10603" s="26" t="s">
        <v>24</v>
      </c>
      <c r="E10603" s="26" t="s">
        <v>43177</v>
      </c>
      <c r="F10603" s="26" t="s">
        <v>43178</v>
      </c>
      <c r="G10603" s="26" t="s">
        <v>9586</v>
      </c>
      <c r="H10603" s="26" t="s">
        <v>949</v>
      </c>
      <c r="J10603" s="26" t="s">
        <v>962</v>
      </c>
      <c r="K10603" s="26" t="s">
        <v>9597</v>
      </c>
      <c r="L10603" s="26" t="s">
        <v>43179</v>
      </c>
      <c r="M10603" s="26">
        <v>380067507864</v>
      </c>
      <c r="N10603" s="26">
        <v>5310400000</v>
      </c>
    </row>
    <row r="10604" spans="1:14">
      <c r="A10604" s="26" t="s">
        <v>5047</v>
      </c>
      <c r="B10604" s="26" t="s">
        <v>5043</v>
      </c>
      <c r="C10604" s="26">
        <v>1996409</v>
      </c>
      <c r="D10604" s="26" t="s">
        <v>24</v>
      </c>
      <c r="E10604" s="26" t="s">
        <v>43180</v>
      </c>
      <c r="F10604" s="26" t="s">
        <v>43181</v>
      </c>
      <c r="G10604" s="26" t="s">
        <v>9579</v>
      </c>
      <c r="H10604" s="26" t="s">
        <v>735</v>
      </c>
      <c r="I10604" s="26" t="s">
        <v>9721</v>
      </c>
      <c r="J10604" s="26" t="s">
        <v>43182</v>
      </c>
      <c r="K10604" s="26" t="s">
        <v>9582</v>
      </c>
      <c r="L10604" s="26" t="s">
        <v>43183</v>
      </c>
      <c r="M10604" s="26">
        <v>380673023804</v>
      </c>
      <c r="N10604" s="26">
        <v>4622784501</v>
      </c>
    </row>
    <row r="10605" spans="1:14">
      <c r="A10605" s="26" t="s">
        <v>3636</v>
      </c>
      <c r="B10605" s="26" t="s">
        <v>3637</v>
      </c>
      <c r="C10605" s="26">
        <v>38809093</v>
      </c>
      <c r="D10605" s="26" t="s">
        <v>24</v>
      </c>
      <c r="E10605" s="26" t="s">
        <v>43184</v>
      </c>
      <c r="F10605" s="26" t="s">
        <v>43185</v>
      </c>
      <c r="G10605" s="26" t="s">
        <v>9586</v>
      </c>
      <c r="H10605" s="26" t="s">
        <v>468</v>
      </c>
      <c r="I10605" s="26" t="s">
        <v>15268</v>
      </c>
      <c r="J10605" s="26" t="s">
        <v>473</v>
      </c>
      <c r="K10605" s="26" t="s">
        <v>9597</v>
      </c>
      <c r="L10605" s="26" t="s">
        <v>17888</v>
      </c>
      <c r="M10605" s="26">
        <v>380614340400</v>
      </c>
      <c r="N10605" s="26">
        <v>2321510100</v>
      </c>
    </row>
    <row r="10606" spans="1:14">
      <c r="A10606" s="26" t="s">
        <v>4888</v>
      </c>
      <c r="B10606" s="26" t="s">
        <v>4889</v>
      </c>
      <c r="C10606" s="26">
        <v>1983720</v>
      </c>
      <c r="D10606" s="26" t="s">
        <v>24</v>
      </c>
      <c r="E10606" s="26" t="s">
        <v>43186</v>
      </c>
      <c r="F10606" s="26" t="s">
        <v>12404</v>
      </c>
      <c r="G10606" s="26" t="s">
        <v>9591</v>
      </c>
      <c r="H10606" s="26" t="s">
        <v>711</v>
      </c>
      <c r="I10606" s="26" t="s">
        <v>10523</v>
      </c>
      <c r="J10606" s="26" t="s">
        <v>4890</v>
      </c>
      <c r="K10606" s="26" t="s">
        <v>9606</v>
      </c>
      <c r="L10606" s="26" t="s">
        <v>18098</v>
      </c>
      <c r="M10606" s="26">
        <v>380645621198</v>
      </c>
      <c r="N10606" s="26">
        <v>1223282005</v>
      </c>
    </row>
    <row r="10607" spans="1:14">
      <c r="A10607" s="26" t="s">
        <v>2212</v>
      </c>
      <c r="B10607" s="26" t="s">
        <v>2213</v>
      </c>
      <c r="C10607" s="26">
        <v>37834197</v>
      </c>
      <c r="D10607" s="26" t="s">
        <v>24</v>
      </c>
      <c r="E10607" s="26" t="s">
        <v>43187</v>
      </c>
      <c r="F10607" s="26" t="s">
        <v>43188</v>
      </c>
      <c r="G10607" s="26" t="s">
        <v>9586</v>
      </c>
      <c r="H10607" s="26" t="s">
        <v>133</v>
      </c>
      <c r="I10607" s="26" t="s">
        <v>16462</v>
      </c>
      <c r="J10607" s="26" t="s">
        <v>2586</v>
      </c>
      <c r="K10607" s="26" t="s">
        <v>9582</v>
      </c>
      <c r="L10607" s="26" t="s">
        <v>43189</v>
      </c>
      <c r="M10607" s="26">
        <v>380569350724</v>
      </c>
      <c r="N10607" s="26">
        <v>124755800</v>
      </c>
    </row>
    <row r="10608" spans="1:14">
      <c r="A10608" s="26" t="s">
        <v>1855</v>
      </c>
      <c r="B10608" s="26" t="s">
        <v>1856</v>
      </c>
      <c r="C10608" s="26">
        <v>37179654</v>
      </c>
      <c r="D10608" s="26" t="s">
        <v>24</v>
      </c>
      <c r="E10608" s="26" t="s">
        <v>43190</v>
      </c>
      <c r="F10608" s="26" t="s">
        <v>43191</v>
      </c>
      <c r="G10608" s="26" t="s">
        <v>9586</v>
      </c>
      <c r="H10608" s="26" t="s">
        <v>27</v>
      </c>
      <c r="I10608" s="26" t="s">
        <v>14152</v>
      </c>
      <c r="J10608" s="26" t="s">
        <v>1859</v>
      </c>
      <c r="K10608" s="26" t="s">
        <v>9597</v>
      </c>
      <c r="L10608" s="26" t="s">
        <v>23937</v>
      </c>
      <c r="M10608" s="26">
        <v>380975118214</v>
      </c>
      <c r="N10608" s="26">
        <v>523410100</v>
      </c>
    </row>
    <row r="10609" spans="1:14">
      <c r="A10609" s="26" t="s">
        <v>1925</v>
      </c>
      <c r="B10609" s="26" t="s">
        <v>1926</v>
      </c>
      <c r="C10609" s="26">
        <v>5484215</v>
      </c>
      <c r="D10609" s="26" t="s">
        <v>780</v>
      </c>
      <c r="E10609" s="26" t="s">
        <v>43192</v>
      </c>
      <c r="F10609" s="26" t="s">
        <v>43193</v>
      </c>
      <c r="G10609" s="26" t="s">
        <v>9601</v>
      </c>
      <c r="H10609" s="26" t="s">
        <v>27</v>
      </c>
      <c r="I10609" s="26" t="s">
        <v>11866</v>
      </c>
      <c r="J10609" s="26" t="s">
        <v>1553</v>
      </c>
      <c r="K10609" s="26" t="s">
        <v>9606</v>
      </c>
      <c r="L10609" s="26" t="s">
        <v>43194</v>
      </c>
      <c r="M10609" s="26">
        <v>761415046130</v>
      </c>
      <c r="N10609" s="26">
        <v>524955100</v>
      </c>
    </row>
    <row r="10610" spans="1:14">
      <c r="A10610" s="26" t="s">
        <v>4558</v>
      </c>
      <c r="B10610" s="26" t="s">
        <v>4559</v>
      </c>
      <c r="C10610" s="26">
        <v>38073489</v>
      </c>
      <c r="D10610" s="26" t="s">
        <v>24</v>
      </c>
      <c r="E10610" s="26" t="s">
        <v>43195</v>
      </c>
      <c r="F10610" s="26" t="s">
        <v>43196</v>
      </c>
      <c r="G10610" s="26" t="s">
        <v>9579</v>
      </c>
      <c r="H10610" s="26" t="s">
        <v>576</v>
      </c>
      <c r="I10610" s="26" t="s">
        <v>10808</v>
      </c>
      <c r="J10610" s="26" t="s">
        <v>42013</v>
      </c>
      <c r="K10610" s="26" t="s">
        <v>9582</v>
      </c>
      <c r="L10610" s="26" t="s">
        <v>43197</v>
      </c>
      <c r="M10610" s="26">
        <v>380685973938</v>
      </c>
      <c r="N10610" s="26">
        <v>3220884405</v>
      </c>
    </row>
    <row r="10611" spans="1:14">
      <c r="A10611" s="26" t="s">
        <v>7781</v>
      </c>
      <c r="B10611" s="26" t="s">
        <v>7782</v>
      </c>
      <c r="C10611" s="26">
        <v>38645610</v>
      </c>
      <c r="D10611" s="26" t="s">
        <v>24</v>
      </c>
      <c r="E10611" s="26" t="s">
        <v>43198</v>
      </c>
      <c r="F10611" s="26" t="s">
        <v>27628</v>
      </c>
      <c r="G10611" s="26" t="s">
        <v>9586</v>
      </c>
      <c r="H10611" s="26" t="s">
        <v>1088</v>
      </c>
      <c r="J10611" s="26" t="s">
        <v>1115</v>
      </c>
      <c r="K10611" s="26" t="s">
        <v>9597</v>
      </c>
      <c r="L10611" s="26" t="s">
        <v>43199</v>
      </c>
      <c r="M10611" s="26">
        <v>380352400340</v>
      </c>
      <c r="N10611" s="26">
        <v>6110100000</v>
      </c>
    </row>
    <row r="10612" spans="1:14">
      <c r="A10612" s="26" t="s">
        <v>6588</v>
      </c>
      <c r="B10612" s="26" t="s">
        <v>6589</v>
      </c>
      <c r="C10612" s="26">
        <v>26553305</v>
      </c>
      <c r="D10612" s="26" t="s">
        <v>780</v>
      </c>
      <c r="E10612" s="26" t="s">
        <v>43200</v>
      </c>
      <c r="F10612" s="26" t="s">
        <v>43201</v>
      </c>
      <c r="G10612" s="26" t="s">
        <v>9601</v>
      </c>
      <c r="H10612" s="26" t="s">
        <v>949</v>
      </c>
      <c r="J10612" s="26" t="s">
        <v>954</v>
      </c>
      <c r="K10612" s="26" t="s">
        <v>9597</v>
      </c>
      <c r="L10612" s="26" t="s">
        <v>43202</v>
      </c>
      <c r="M10612" s="26">
        <v>380534844800</v>
      </c>
      <c r="N10612" s="26">
        <v>5310200000</v>
      </c>
    </row>
    <row r="10613" spans="1:14">
      <c r="A10613" s="26" t="s">
        <v>3411</v>
      </c>
      <c r="B10613" s="26" t="s">
        <v>3412</v>
      </c>
      <c r="C10613" s="26">
        <v>38456539</v>
      </c>
      <c r="D10613" s="26" t="s">
        <v>24</v>
      </c>
      <c r="E10613" s="26" t="s">
        <v>43203</v>
      </c>
      <c r="F10613" s="26" t="s">
        <v>43204</v>
      </c>
      <c r="G10613" s="26" t="s">
        <v>9586</v>
      </c>
      <c r="H10613" s="26" t="s">
        <v>392</v>
      </c>
      <c r="I10613" s="26" t="s">
        <v>9857</v>
      </c>
      <c r="J10613" s="26" t="s">
        <v>43205</v>
      </c>
      <c r="K10613" s="26" t="s">
        <v>9582</v>
      </c>
      <c r="L10613" s="26" t="s">
        <v>43206</v>
      </c>
      <c r="M10613" s="26">
        <v>380979425193</v>
      </c>
      <c r="N10613" s="26">
        <v>2121980401</v>
      </c>
    </row>
    <row r="10614" spans="1:14">
      <c r="A10614" s="26" t="s">
        <v>4976</v>
      </c>
      <c r="B10614" s="26" t="s">
        <v>4977</v>
      </c>
      <c r="C10614" s="26">
        <v>1997863</v>
      </c>
      <c r="D10614" s="26" t="s">
        <v>780</v>
      </c>
      <c r="E10614" s="26" t="s">
        <v>43207</v>
      </c>
      <c r="F10614" s="26" t="s">
        <v>9787</v>
      </c>
      <c r="G10614" s="26" t="s">
        <v>9601</v>
      </c>
      <c r="H10614" s="26" t="s">
        <v>735</v>
      </c>
      <c r="I10614" s="26" t="s">
        <v>13448</v>
      </c>
      <c r="J10614" s="26" t="s">
        <v>1321</v>
      </c>
      <c r="K10614" s="26" t="s">
        <v>9597</v>
      </c>
      <c r="L10614" s="26" t="s">
        <v>43208</v>
      </c>
      <c r="M10614" s="26">
        <v>761308728022</v>
      </c>
      <c r="N10614" s="26">
        <v>521281603</v>
      </c>
    </row>
    <row r="10615" spans="1:14">
      <c r="A10615" s="26" t="s">
        <v>6484</v>
      </c>
      <c r="B10615" s="26" t="s">
        <v>6485</v>
      </c>
      <c r="C10615" s="26">
        <v>38407455</v>
      </c>
      <c r="D10615" s="26" t="s">
        <v>24</v>
      </c>
      <c r="E10615" s="26" t="s">
        <v>43209</v>
      </c>
      <c r="F10615" s="26" t="s">
        <v>43210</v>
      </c>
      <c r="G10615" s="26" t="s">
        <v>9586</v>
      </c>
      <c r="H10615" s="26" t="s">
        <v>885</v>
      </c>
      <c r="I10615" s="26" t="s">
        <v>12407</v>
      </c>
      <c r="J10615" s="26" t="s">
        <v>43211</v>
      </c>
      <c r="K10615" s="26" t="s">
        <v>9582</v>
      </c>
      <c r="L10615" s="26" t="s">
        <v>43212</v>
      </c>
      <c r="M10615" s="26">
        <v>380951600831</v>
      </c>
      <c r="N10615" s="26">
        <v>1222088607</v>
      </c>
    </row>
    <row r="10616" spans="1:14">
      <c r="A10616" s="26" t="s">
        <v>1998</v>
      </c>
      <c r="B10616" s="26" t="s">
        <v>1999</v>
      </c>
      <c r="C10616" s="26">
        <v>1982940</v>
      </c>
      <c r="D10616" s="26" t="s">
        <v>24</v>
      </c>
      <c r="E10616" s="26" t="s">
        <v>43213</v>
      </c>
      <c r="F10616" s="26" t="s">
        <v>43214</v>
      </c>
      <c r="G10616" s="26" t="s">
        <v>9586</v>
      </c>
      <c r="H10616" s="26" t="s">
        <v>103</v>
      </c>
      <c r="J10616" s="26" t="s">
        <v>112</v>
      </c>
      <c r="K10616" s="26" t="s">
        <v>9597</v>
      </c>
      <c r="L10616" s="26" t="s">
        <v>20065</v>
      </c>
      <c r="M10616" s="26">
        <v>380335271515</v>
      </c>
      <c r="N10616" s="26">
        <v>710400000</v>
      </c>
    </row>
    <row r="10617" spans="1:14">
      <c r="A10617" s="26" t="s">
        <v>1773</v>
      </c>
      <c r="B10617" s="26" t="s">
        <v>1774</v>
      </c>
      <c r="C10617" s="26">
        <v>37258835</v>
      </c>
      <c r="D10617" s="26" t="s">
        <v>24</v>
      </c>
      <c r="E10617" s="26" t="s">
        <v>43215</v>
      </c>
      <c r="F10617" s="26" t="s">
        <v>43216</v>
      </c>
      <c r="G10617" s="26" t="s">
        <v>9586</v>
      </c>
      <c r="H10617" s="26" t="s">
        <v>27</v>
      </c>
      <c r="I10617" s="26" t="s">
        <v>10108</v>
      </c>
      <c r="J10617" s="26" t="s">
        <v>43217</v>
      </c>
      <c r="K10617" s="26" t="s">
        <v>9582</v>
      </c>
      <c r="L10617" s="26" t="s">
        <v>43218</v>
      </c>
      <c r="M10617" s="26">
        <v>380673879439</v>
      </c>
      <c r="N10617" s="26">
        <v>521683603</v>
      </c>
    </row>
    <row r="10618" spans="1:14">
      <c r="A10618" s="26" t="s">
        <v>8350</v>
      </c>
      <c r="B10618" s="26" t="s">
        <v>8351</v>
      </c>
      <c r="C10618" s="26">
        <v>3293557</v>
      </c>
      <c r="D10618" s="26" t="s">
        <v>780</v>
      </c>
      <c r="E10618" s="26" t="s">
        <v>43219</v>
      </c>
      <c r="F10618" s="26" t="s">
        <v>43220</v>
      </c>
      <c r="G10618" s="26" t="s">
        <v>9601</v>
      </c>
      <c r="H10618" s="26" t="s">
        <v>1122</v>
      </c>
      <c r="J10618" s="26" t="s">
        <v>8039</v>
      </c>
      <c r="K10618" s="26" t="s">
        <v>9597</v>
      </c>
      <c r="L10618" s="26" t="s">
        <v>43221</v>
      </c>
      <c r="M10618" s="26">
        <v>380577073546</v>
      </c>
      <c r="N10618" s="26">
        <v>6310100000</v>
      </c>
    </row>
    <row r="10619" spans="1:14">
      <c r="A10619" s="26" t="s">
        <v>6154</v>
      </c>
      <c r="B10619" s="26" t="s">
        <v>6155</v>
      </c>
      <c r="C10619" s="26">
        <v>37838741</v>
      </c>
      <c r="D10619" s="26" t="s">
        <v>24</v>
      </c>
      <c r="E10619" s="26" t="s">
        <v>43222</v>
      </c>
      <c r="F10619" s="26" t="s">
        <v>43223</v>
      </c>
      <c r="G10619" s="26" t="s">
        <v>9586</v>
      </c>
      <c r="H10619" s="26" t="s">
        <v>885</v>
      </c>
      <c r="I10619" s="26" t="s">
        <v>9829</v>
      </c>
      <c r="J10619" s="26" t="s">
        <v>9551</v>
      </c>
      <c r="K10619" s="26" t="s">
        <v>9606</v>
      </c>
      <c r="L10619" s="26" t="s">
        <v>43224</v>
      </c>
      <c r="M10619" s="26">
        <v>380485923135</v>
      </c>
      <c r="N10619" s="26">
        <v>5121655500</v>
      </c>
    </row>
    <row r="10620" spans="1:14">
      <c r="A10620" s="26" t="s">
        <v>1946</v>
      </c>
      <c r="B10620" s="26" t="s">
        <v>1947</v>
      </c>
      <c r="C10620" s="26">
        <v>37636913</v>
      </c>
      <c r="D10620" s="26" t="s">
        <v>24</v>
      </c>
      <c r="E10620" s="26" t="s">
        <v>43225</v>
      </c>
      <c r="F10620" s="26" t="s">
        <v>43226</v>
      </c>
      <c r="G10620" s="26" t="s">
        <v>9591</v>
      </c>
      <c r="H10620" s="26" t="s">
        <v>27</v>
      </c>
      <c r="I10620" s="26" t="s">
        <v>10258</v>
      </c>
      <c r="J10620" s="26" t="s">
        <v>43227</v>
      </c>
      <c r="K10620" s="26" t="s">
        <v>9582</v>
      </c>
      <c r="L10620" s="26" t="s">
        <v>43228</v>
      </c>
      <c r="M10620" s="26">
        <v>380636243661</v>
      </c>
      <c r="N10620" s="26">
        <v>525684302</v>
      </c>
    </row>
    <row r="10621" spans="1:14">
      <c r="A10621" s="26" t="s">
        <v>6577</v>
      </c>
      <c r="B10621" s="26" t="s">
        <v>6578</v>
      </c>
      <c r="C10621" s="26">
        <v>38319453</v>
      </c>
      <c r="D10621" s="26" t="s">
        <v>24</v>
      </c>
      <c r="E10621" s="26" t="s">
        <v>43229</v>
      </c>
      <c r="F10621" s="26" t="s">
        <v>43230</v>
      </c>
      <c r="G10621" s="26" t="s">
        <v>9579</v>
      </c>
      <c r="H10621" s="26" t="s">
        <v>949</v>
      </c>
      <c r="I10621" s="26" t="s">
        <v>11128</v>
      </c>
      <c r="J10621" s="26" t="s">
        <v>7272</v>
      </c>
      <c r="K10621" s="26" t="s">
        <v>9582</v>
      </c>
      <c r="L10621" s="26" t="s">
        <v>43231</v>
      </c>
      <c r="M10621" s="26">
        <v>380535459322</v>
      </c>
      <c r="N10621" s="26">
        <v>1822510101</v>
      </c>
    </row>
    <row r="10622" spans="1:14">
      <c r="A10622" s="26" t="s">
        <v>2788</v>
      </c>
      <c r="B10622" s="26" t="s">
        <v>2789</v>
      </c>
      <c r="C10622" s="26">
        <v>37691686</v>
      </c>
      <c r="D10622" s="26" t="s">
        <v>24</v>
      </c>
      <c r="E10622" s="26" t="s">
        <v>43232</v>
      </c>
      <c r="F10622" s="26" t="s">
        <v>43233</v>
      </c>
      <c r="G10622" s="26" t="s">
        <v>9586</v>
      </c>
      <c r="H10622" s="26" t="s">
        <v>258</v>
      </c>
      <c r="I10622" s="26" t="s">
        <v>10477</v>
      </c>
      <c r="J10622" s="26" t="s">
        <v>43234</v>
      </c>
      <c r="K10622" s="26" t="s">
        <v>9582</v>
      </c>
      <c r="L10622" s="26" t="s">
        <v>43235</v>
      </c>
      <c r="M10622" s="26">
        <v>380667262193</v>
      </c>
      <c r="N10622" s="26">
        <v>122084804</v>
      </c>
    </row>
    <row r="10623" spans="1:14">
      <c r="A10623" s="26" t="s">
        <v>8952</v>
      </c>
      <c r="B10623" s="26" t="s">
        <v>8953</v>
      </c>
      <c r="C10623" s="26">
        <v>2005036</v>
      </c>
      <c r="D10623" s="26" t="s">
        <v>780</v>
      </c>
      <c r="E10623" s="26" t="s">
        <v>43236</v>
      </c>
      <c r="F10623" s="26" t="s">
        <v>43237</v>
      </c>
      <c r="G10623" s="26" t="s">
        <v>9601</v>
      </c>
      <c r="H10623" s="26" t="s">
        <v>1401</v>
      </c>
      <c r="J10623" s="26" t="s">
        <v>1462</v>
      </c>
      <c r="K10623" s="26" t="s">
        <v>9597</v>
      </c>
      <c r="L10623" s="26" t="s">
        <v>14591</v>
      </c>
      <c r="M10623" s="26">
        <v>380474432775</v>
      </c>
      <c r="N10623" s="26">
        <v>7110800000</v>
      </c>
    </row>
    <row r="10624" spans="1:14">
      <c r="A10624" s="26" t="s">
        <v>4649</v>
      </c>
      <c r="B10624" s="26" t="s">
        <v>4650</v>
      </c>
      <c r="C10624" s="26">
        <v>1994913</v>
      </c>
      <c r="D10624" s="26" t="s">
        <v>780</v>
      </c>
      <c r="E10624" s="26" t="s">
        <v>43238</v>
      </c>
      <c r="F10624" s="26" t="s">
        <v>43239</v>
      </c>
      <c r="G10624" s="26" t="s">
        <v>9601</v>
      </c>
      <c r="H10624" s="26" t="s">
        <v>670</v>
      </c>
      <c r="J10624" s="26" t="s">
        <v>687</v>
      </c>
      <c r="K10624" s="26" t="s">
        <v>9597</v>
      </c>
      <c r="L10624" s="26" t="s">
        <v>43240</v>
      </c>
      <c r="M10624" s="26">
        <v>380522249574</v>
      </c>
      <c r="N10624" s="26">
        <v>3510100000</v>
      </c>
    </row>
    <row r="10625" spans="1:14">
      <c r="A10625" s="26" t="s">
        <v>8012</v>
      </c>
      <c r="B10625" s="26" t="s">
        <v>8013</v>
      </c>
      <c r="C10625" s="26">
        <v>2002397</v>
      </c>
      <c r="D10625" s="26" t="s">
        <v>24</v>
      </c>
      <c r="E10625" s="26" t="s">
        <v>43241</v>
      </c>
      <c r="F10625" s="26" t="s">
        <v>43242</v>
      </c>
      <c r="G10625" s="26" t="s">
        <v>9579</v>
      </c>
      <c r="H10625" s="26" t="s">
        <v>1122</v>
      </c>
      <c r="I10625" s="26" t="s">
        <v>17316</v>
      </c>
      <c r="J10625" s="26" t="s">
        <v>43243</v>
      </c>
      <c r="K10625" s="26" t="s">
        <v>9582</v>
      </c>
      <c r="L10625" s="26" t="s">
        <v>43244</v>
      </c>
      <c r="M10625" s="26">
        <v>380969962807</v>
      </c>
      <c r="N10625" s="26">
        <v>6324655105</v>
      </c>
    </row>
    <row r="10626" spans="1:14">
      <c r="A10626" s="26" t="s">
        <v>7003</v>
      </c>
      <c r="B10626" s="26" t="s">
        <v>7004</v>
      </c>
      <c r="C10626" s="26">
        <v>2000257</v>
      </c>
      <c r="D10626" s="26" t="s">
        <v>24</v>
      </c>
      <c r="E10626" s="26" t="s">
        <v>43245</v>
      </c>
      <c r="F10626" s="26" t="s">
        <v>43246</v>
      </c>
      <c r="G10626" s="26" t="s">
        <v>9586</v>
      </c>
      <c r="H10626" s="26" t="s">
        <v>987</v>
      </c>
      <c r="J10626" s="26" t="s">
        <v>996</v>
      </c>
      <c r="K10626" s="26" t="s">
        <v>9597</v>
      </c>
      <c r="L10626" s="26" t="s">
        <v>17508</v>
      </c>
      <c r="M10626" s="26">
        <v>760731263691</v>
      </c>
      <c r="N10626" s="26">
        <v>5610300000</v>
      </c>
    </row>
    <row r="10627" spans="1:14">
      <c r="A10627" s="26" t="s">
        <v>8901</v>
      </c>
      <c r="B10627" s="26" t="s">
        <v>8902</v>
      </c>
      <c r="C10627" s="26">
        <v>41777601</v>
      </c>
      <c r="D10627" s="26" t="s">
        <v>24</v>
      </c>
      <c r="E10627" s="26" t="s">
        <v>43247</v>
      </c>
      <c r="F10627" s="26" t="s">
        <v>18018</v>
      </c>
      <c r="G10627" s="26" t="s">
        <v>9579</v>
      </c>
      <c r="H10627" s="26" t="s">
        <v>1401</v>
      </c>
      <c r="J10627" s="26" t="s">
        <v>890</v>
      </c>
      <c r="K10627" s="26" t="s">
        <v>9582</v>
      </c>
      <c r="L10627" s="26" t="s">
        <v>43248</v>
      </c>
      <c r="M10627" s="26">
        <v>760949740434</v>
      </c>
      <c r="N10627" s="26">
        <v>123981101</v>
      </c>
    </row>
    <row r="10628" spans="1:14">
      <c r="A10628" s="26" t="s">
        <v>6247</v>
      </c>
      <c r="B10628" s="26" t="s">
        <v>6248</v>
      </c>
      <c r="C10628" s="26">
        <v>5446462</v>
      </c>
      <c r="D10628" s="26" t="s">
        <v>780</v>
      </c>
      <c r="E10628" s="26" t="s">
        <v>43249</v>
      </c>
      <c r="F10628" s="26" t="s">
        <v>10111</v>
      </c>
      <c r="G10628" s="26" t="s">
        <v>9601</v>
      </c>
      <c r="H10628" s="26" t="s">
        <v>885</v>
      </c>
      <c r="J10628" s="26" t="s">
        <v>910</v>
      </c>
      <c r="K10628" s="26" t="s">
        <v>9597</v>
      </c>
      <c r="L10628" s="26" t="s">
        <v>43250</v>
      </c>
      <c r="M10628" s="26">
        <v>380487962530</v>
      </c>
      <c r="N10628" s="26">
        <v>5110100000</v>
      </c>
    </row>
    <row r="10629" spans="1:14">
      <c r="A10629" s="26" t="s">
        <v>1917</v>
      </c>
      <c r="B10629" s="26" t="s">
        <v>1918</v>
      </c>
      <c r="C10629" s="26">
        <v>36905591</v>
      </c>
      <c r="D10629" s="26" t="s">
        <v>24</v>
      </c>
      <c r="E10629" s="26" t="s">
        <v>43251</v>
      </c>
      <c r="F10629" s="26" t="s">
        <v>43252</v>
      </c>
      <c r="G10629" s="26" t="s">
        <v>9586</v>
      </c>
      <c r="H10629" s="26" t="s">
        <v>27</v>
      </c>
      <c r="I10629" s="26" t="s">
        <v>12833</v>
      </c>
      <c r="J10629" s="26" t="s">
        <v>43253</v>
      </c>
      <c r="K10629" s="26" t="s">
        <v>9582</v>
      </c>
      <c r="L10629" s="26" t="s">
        <v>43254</v>
      </c>
      <c r="M10629" s="26">
        <v>380433832290</v>
      </c>
      <c r="N10629" s="26">
        <v>524880601</v>
      </c>
    </row>
    <row r="10630" spans="1:14">
      <c r="A10630" s="26" t="s">
        <v>5586</v>
      </c>
      <c r="B10630" s="26" t="s">
        <v>5587</v>
      </c>
      <c r="C10630" s="26">
        <v>36946879</v>
      </c>
      <c r="D10630" s="26" t="s">
        <v>24</v>
      </c>
      <c r="E10630" s="26" t="s">
        <v>43255</v>
      </c>
      <c r="F10630" s="26" t="s">
        <v>43256</v>
      </c>
      <c r="G10630" s="26" t="s">
        <v>9586</v>
      </c>
      <c r="H10630" s="26" t="s">
        <v>799</v>
      </c>
      <c r="J10630" s="26" t="s">
        <v>800</v>
      </c>
      <c r="K10630" s="26" t="s">
        <v>9597</v>
      </c>
      <c r="L10630" s="26" t="s">
        <v>43257</v>
      </c>
      <c r="M10630" s="26">
        <v>380445370792</v>
      </c>
      <c r="N10630" s="26">
        <v>4822784009</v>
      </c>
    </row>
    <row r="10631" spans="1:14">
      <c r="A10631" s="26" t="s">
        <v>8750</v>
      </c>
      <c r="B10631" s="26" t="s">
        <v>8751</v>
      </c>
      <c r="C10631" s="26">
        <v>2004479</v>
      </c>
      <c r="D10631" s="26" t="s">
        <v>780</v>
      </c>
      <c r="E10631" s="26" t="s">
        <v>43258</v>
      </c>
      <c r="F10631" s="26" t="s">
        <v>9787</v>
      </c>
      <c r="G10631" s="26" t="s">
        <v>9601</v>
      </c>
      <c r="H10631" s="26" t="s">
        <v>1308</v>
      </c>
      <c r="J10631" s="26" t="s">
        <v>14594</v>
      </c>
      <c r="K10631" s="26" t="s">
        <v>9597</v>
      </c>
      <c r="L10631" s="26" t="s">
        <v>22864</v>
      </c>
      <c r="M10631" s="26">
        <v>761350627838</v>
      </c>
      <c r="N10631" s="26">
        <v>6810800000</v>
      </c>
    </row>
    <row r="10632" spans="1:14">
      <c r="A10632" s="26" t="s">
        <v>6259</v>
      </c>
      <c r="B10632" s="26" t="s">
        <v>6260</v>
      </c>
      <c r="C10632" s="26">
        <v>2774556</v>
      </c>
      <c r="D10632" s="26" t="s">
        <v>24</v>
      </c>
      <c r="E10632" s="26" t="s">
        <v>43259</v>
      </c>
      <c r="F10632" s="26" t="s">
        <v>43260</v>
      </c>
      <c r="G10632" s="26" t="s">
        <v>9586</v>
      </c>
      <c r="H10632" s="26" t="s">
        <v>885</v>
      </c>
      <c r="J10632" s="26" t="s">
        <v>910</v>
      </c>
      <c r="K10632" s="26" t="s">
        <v>9597</v>
      </c>
      <c r="L10632" s="26" t="s">
        <v>18337</v>
      </c>
      <c r="M10632" s="26">
        <v>760975100724</v>
      </c>
      <c r="N10632" s="26">
        <v>5110100000</v>
      </c>
    </row>
    <row r="10633" spans="1:14">
      <c r="A10633" s="26" t="s">
        <v>9183</v>
      </c>
      <c r="B10633" s="26" t="s">
        <v>9184</v>
      </c>
      <c r="C10633" s="26">
        <v>1110972</v>
      </c>
      <c r="D10633" s="26" t="s">
        <v>780</v>
      </c>
      <c r="E10633" s="26" t="s">
        <v>43261</v>
      </c>
      <c r="F10633" s="26" t="s">
        <v>43262</v>
      </c>
      <c r="G10633" s="26" t="s">
        <v>9601</v>
      </c>
      <c r="H10633" s="26" t="s">
        <v>1490</v>
      </c>
      <c r="J10633" s="26" t="s">
        <v>1553</v>
      </c>
      <c r="K10633" s="26" t="s">
        <v>9597</v>
      </c>
      <c r="L10633" s="26" t="s">
        <v>29796</v>
      </c>
      <c r="M10633" s="26">
        <v>380372540320</v>
      </c>
      <c r="N10633" s="26">
        <v>524955100</v>
      </c>
    </row>
    <row r="10634" spans="1:14">
      <c r="A10634" s="26" t="s">
        <v>4216</v>
      </c>
      <c r="B10634" s="26" t="s">
        <v>4217</v>
      </c>
      <c r="C10634" s="26">
        <v>41838805</v>
      </c>
      <c r="D10634" s="26" t="s">
        <v>24</v>
      </c>
      <c r="E10634" s="26" t="s">
        <v>43263</v>
      </c>
      <c r="F10634" s="26" t="s">
        <v>43264</v>
      </c>
      <c r="G10634" s="26" t="s">
        <v>9579</v>
      </c>
      <c r="H10634" s="26" t="s">
        <v>506</v>
      </c>
      <c r="I10634" s="26" t="s">
        <v>9709</v>
      </c>
      <c r="J10634" s="26" t="s">
        <v>43265</v>
      </c>
      <c r="K10634" s="26" t="s">
        <v>9582</v>
      </c>
      <c r="L10634" s="26" t="s">
        <v>43266</v>
      </c>
      <c r="M10634" s="26">
        <v>380343541252</v>
      </c>
      <c r="N10634" s="26">
        <v>2624455305</v>
      </c>
    </row>
    <row r="10635" spans="1:14">
      <c r="A10635" s="26" t="s">
        <v>5657</v>
      </c>
      <c r="B10635" s="26" t="s">
        <v>5658</v>
      </c>
      <c r="C10635" s="26">
        <v>25695724</v>
      </c>
      <c r="D10635" s="26" t="s">
        <v>780</v>
      </c>
      <c r="E10635" s="26" t="s">
        <v>43267</v>
      </c>
      <c r="F10635" s="26" t="s">
        <v>43268</v>
      </c>
      <c r="G10635" s="26" t="s">
        <v>9601</v>
      </c>
      <c r="H10635" s="26" t="s">
        <v>799</v>
      </c>
      <c r="J10635" s="26" t="s">
        <v>800</v>
      </c>
      <c r="K10635" s="26" t="s">
        <v>9597</v>
      </c>
      <c r="L10635" s="26" t="s">
        <v>28034</v>
      </c>
      <c r="M10635" s="26">
        <v>380442572337</v>
      </c>
      <c r="N10635" s="26">
        <v>4822784009</v>
      </c>
    </row>
    <row r="10636" spans="1:14">
      <c r="A10636" s="26" t="s">
        <v>5657</v>
      </c>
      <c r="B10636" s="26" t="s">
        <v>5658</v>
      </c>
      <c r="C10636" s="26">
        <v>25695724</v>
      </c>
      <c r="D10636" s="26" t="s">
        <v>780</v>
      </c>
      <c r="E10636" s="26" t="s">
        <v>43269</v>
      </c>
      <c r="F10636" s="26" t="s">
        <v>43270</v>
      </c>
      <c r="G10636" s="26" t="s">
        <v>9601</v>
      </c>
      <c r="H10636" s="26" t="s">
        <v>799</v>
      </c>
      <c r="J10636" s="26" t="s">
        <v>800</v>
      </c>
      <c r="K10636" s="26" t="s">
        <v>9597</v>
      </c>
      <c r="L10636" s="26" t="s">
        <v>20558</v>
      </c>
      <c r="M10636" s="26">
        <v>380442572337</v>
      </c>
      <c r="N10636" s="26">
        <v>4822784009</v>
      </c>
    </row>
    <row r="10637" spans="1:14">
      <c r="A10637" s="26" t="s">
        <v>3927</v>
      </c>
      <c r="B10637" s="26" t="s">
        <v>3928</v>
      </c>
      <c r="C10637" s="26">
        <v>38542239</v>
      </c>
      <c r="D10637" s="26" t="s">
        <v>24</v>
      </c>
      <c r="E10637" s="26" t="s">
        <v>43271</v>
      </c>
      <c r="F10637" s="26" t="s">
        <v>43272</v>
      </c>
      <c r="G10637" s="26" t="s">
        <v>9586</v>
      </c>
      <c r="H10637" s="26" t="s">
        <v>468</v>
      </c>
      <c r="I10637" s="26" t="s">
        <v>10158</v>
      </c>
      <c r="J10637" s="26" t="s">
        <v>43273</v>
      </c>
      <c r="K10637" s="26" t="s">
        <v>9582</v>
      </c>
      <c r="L10637" s="26" t="s">
        <v>43274</v>
      </c>
      <c r="M10637" s="26">
        <v>380678939563</v>
      </c>
      <c r="N10637" s="26">
        <v>1823481801</v>
      </c>
    </row>
    <row r="10638" spans="1:14">
      <c r="A10638" s="26" t="s">
        <v>6842</v>
      </c>
      <c r="B10638" s="26" t="s">
        <v>6843</v>
      </c>
      <c r="C10638" s="26">
        <v>2008951</v>
      </c>
      <c r="D10638" s="26" t="s">
        <v>780</v>
      </c>
      <c r="E10638" s="26" t="s">
        <v>43275</v>
      </c>
      <c r="F10638" s="26" t="s">
        <v>6843</v>
      </c>
      <c r="G10638" s="26" t="s">
        <v>9601</v>
      </c>
      <c r="H10638" s="26" t="s">
        <v>949</v>
      </c>
      <c r="I10638" s="26" t="s">
        <v>977</v>
      </c>
      <c r="J10638" s="26" t="s">
        <v>977</v>
      </c>
      <c r="K10638" s="26" t="s">
        <v>9597</v>
      </c>
      <c r="L10638" s="26" t="s">
        <v>43276</v>
      </c>
      <c r="M10638" s="26">
        <v>380532561071</v>
      </c>
      <c r="N10638" s="26">
        <v>4424080504</v>
      </c>
    </row>
    <row r="10639" spans="1:14">
      <c r="A10639" s="26" t="s">
        <v>9104</v>
      </c>
      <c r="B10639" s="26" t="s">
        <v>9105</v>
      </c>
      <c r="C10639" s="26">
        <v>42565415</v>
      </c>
      <c r="D10639" s="26" t="s">
        <v>24</v>
      </c>
      <c r="E10639" s="26" t="s">
        <v>43277</v>
      </c>
      <c r="F10639" s="26" t="s">
        <v>43278</v>
      </c>
      <c r="G10639" s="26" t="s">
        <v>9586</v>
      </c>
      <c r="H10639" s="26" t="s">
        <v>1490</v>
      </c>
      <c r="I10639" s="26" t="s">
        <v>9841</v>
      </c>
      <c r="J10639" s="26" t="s">
        <v>26010</v>
      </c>
      <c r="K10639" s="26" t="s">
        <v>9582</v>
      </c>
      <c r="L10639" s="26" t="s">
        <v>37926</v>
      </c>
      <c r="M10639" s="26">
        <v>380505413648</v>
      </c>
      <c r="N10639" s="26">
        <v>7322583001</v>
      </c>
    </row>
    <row r="10640" spans="1:14">
      <c r="A10640" s="26" t="s">
        <v>1988</v>
      </c>
      <c r="B10640" s="26" t="s">
        <v>1989</v>
      </c>
      <c r="C10640" s="26">
        <v>38672910</v>
      </c>
      <c r="D10640" s="26" t="s">
        <v>24</v>
      </c>
      <c r="E10640" s="26" t="s">
        <v>43279</v>
      </c>
      <c r="F10640" s="26" t="s">
        <v>43280</v>
      </c>
      <c r="G10640" s="26" t="s">
        <v>9579</v>
      </c>
      <c r="H10640" s="26" t="s">
        <v>103</v>
      </c>
      <c r="I10640" s="26" t="s">
        <v>1986</v>
      </c>
      <c r="J10640" s="26" t="s">
        <v>43281</v>
      </c>
      <c r="K10640" s="26" t="s">
        <v>9582</v>
      </c>
      <c r="L10640" s="26" t="s">
        <v>43282</v>
      </c>
      <c r="M10640" s="26">
        <v>380335723429</v>
      </c>
      <c r="N10640" s="26">
        <v>721482203</v>
      </c>
    </row>
    <row r="10641" spans="1:14">
      <c r="A10641" s="26" t="s">
        <v>3593</v>
      </c>
      <c r="B10641" s="26" t="s">
        <v>3594</v>
      </c>
      <c r="C10641" s="26">
        <v>39029713</v>
      </c>
      <c r="D10641" s="26" t="s">
        <v>780</v>
      </c>
      <c r="E10641" s="26" t="s">
        <v>43283</v>
      </c>
      <c r="F10641" s="26" t="s">
        <v>43284</v>
      </c>
      <c r="G10641" s="26" t="s">
        <v>9601</v>
      </c>
      <c r="H10641" s="26" t="s">
        <v>468</v>
      </c>
      <c r="J10641" s="26" t="s">
        <v>469</v>
      </c>
      <c r="K10641" s="26" t="s">
        <v>9597</v>
      </c>
      <c r="L10641" s="26" t="s">
        <v>43285</v>
      </c>
      <c r="M10641" s="26">
        <v>380615333769</v>
      </c>
      <c r="N10641" s="26">
        <v>2310400000</v>
      </c>
    </row>
    <row r="10642" spans="1:14">
      <c r="A10642" s="26" t="s">
        <v>8968</v>
      </c>
      <c r="B10642" s="26" t="s">
        <v>8969</v>
      </c>
      <c r="C10642" s="26">
        <v>39028882</v>
      </c>
      <c r="D10642" s="26" t="s">
        <v>24</v>
      </c>
      <c r="E10642" s="26" t="s">
        <v>43286</v>
      </c>
      <c r="F10642" s="26" t="s">
        <v>43287</v>
      </c>
      <c r="G10642" s="26" t="s">
        <v>9579</v>
      </c>
      <c r="H10642" s="26" t="s">
        <v>1401</v>
      </c>
      <c r="I10642" s="26" t="s">
        <v>12387</v>
      </c>
      <c r="J10642" s="26" t="s">
        <v>32661</v>
      </c>
      <c r="K10642" s="26" t="s">
        <v>9582</v>
      </c>
      <c r="L10642" s="26" t="s">
        <v>43288</v>
      </c>
      <c r="M10642" s="26">
        <v>380474561548</v>
      </c>
      <c r="N10642" s="26">
        <v>120480402</v>
      </c>
    </row>
    <row r="10643" spans="1:14">
      <c r="A10643" s="26" t="s">
        <v>3266</v>
      </c>
      <c r="B10643" s="26" t="s">
        <v>3267</v>
      </c>
      <c r="C10643" s="26">
        <v>38455645</v>
      </c>
      <c r="D10643" s="26" t="s">
        <v>24</v>
      </c>
      <c r="E10643" s="26" t="s">
        <v>43289</v>
      </c>
      <c r="F10643" s="26" t="s">
        <v>43290</v>
      </c>
      <c r="G10643" s="26" t="s">
        <v>9591</v>
      </c>
      <c r="H10643" s="26" t="s">
        <v>375</v>
      </c>
      <c r="I10643" s="26" t="s">
        <v>10187</v>
      </c>
      <c r="J10643" s="26" t="s">
        <v>43291</v>
      </c>
      <c r="K10643" s="26" t="s">
        <v>9582</v>
      </c>
      <c r="L10643" s="26" t="s">
        <v>43292</v>
      </c>
      <c r="M10643" s="26">
        <v>380676069678</v>
      </c>
      <c r="N10643" s="26">
        <v>1821481801</v>
      </c>
    </row>
    <row r="10644" spans="1:14">
      <c r="A10644" s="26" t="s">
        <v>9051</v>
      </c>
      <c r="B10644" s="26" t="s">
        <v>9052</v>
      </c>
      <c r="C10644" s="26">
        <v>36753285</v>
      </c>
      <c r="D10644" s="26" t="s">
        <v>24</v>
      </c>
      <c r="E10644" s="26" t="s">
        <v>43293</v>
      </c>
      <c r="F10644" s="26" t="s">
        <v>43294</v>
      </c>
      <c r="G10644" s="26" t="s">
        <v>9579</v>
      </c>
      <c r="H10644" s="26" t="s">
        <v>1490</v>
      </c>
      <c r="I10644" s="26" t="s">
        <v>13151</v>
      </c>
      <c r="J10644" s="26" t="s">
        <v>19752</v>
      </c>
      <c r="K10644" s="26" t="s">
        <v>9582</v>
      </c>
      <c r="L10644" s="26" t="s">
        <v>43295</v>
      </c>
      <c r="M10644" s="26">
        <v>380373038510</v>
      </c>
      <c r="N10644" s="26">
        <v>520688905</v>
      </c>
    </row>
    <row r="10645" spans="1:14">
      <c r="A10645" s="26" t="s">
        <v>3940</v>
      </c>
      <c r="B10645" s="26" t="s">
        <v>3941</v>
      </c>
      <c r="C10645" s="26">
        <v>38559154</v>
      </c>
      <c r="D10645" s="26" t="s">
        <v>24</v>
      </c>
      <c r="E10645" s="26" t="s">
        <v>43296</v>
      </c>
      <c r="F10645" s="26" t="s">
        <v>10382</v>
      </c>
      <c r="G10645" s="26" t="s">
        <v>9586</v>
      </c>
      <c r="H10645" s="26" t="s">
        <v>468</v>
      </c>
      <c r="I10645" s="26" t="s">
        <v>16628</v>
      </c>
      <c r="J10645" s="26" t="s">
        <v>3937</v>
      </c>
      <c r="K10645" s="26" t="s">
        <v>9606</v>
      </c>
      <c r="L10645" s="26" t="s">
        <v>23786</v>
      </c>
      <c r="M10645" s="26">
        <v>380613191368</v>
      </c>
      <c r="N10645" s="26">
        <v>123180401</v>
      </c>
    </row>
    <row r="10646" spans="1:14">
      <c r="A10646" s="26" t="s">
        <v>3743</v>
      </c>
      <c r="B10646" s="26" t="s">
        <v>3744</v>
      </c>
      <c r="C10646" s="26" t="s">
        <v>1604</v>
      </c>
      <c r="D10646" s="26" t="s">
        <v>24</v>
      </c>
      <c r="E10646" s="26" t="s">
        <v>43297</v>
      </c>
      <c r="F10646" s="26" t="s">
        <v>3745</v>
      </c>
      <c r="G10646" s="26" t="s">
        <v>9586</v>
      </c>
      <c r="H10646" s="26" t="s">
        <v>468</v>
      </c>
      <c r="J10646" s="26" t="s">
        <v>481</v>
      </c>
      <c r="K10646" s="26" t="s">
        <v>9597</v>
      </c>
      <c r="L10646" s="26" t="s">
        <v>43298</v>
      </c>
      <c r="M10646" s="26">
        <v>380676133324</v>
      </c>
      <c r="N10646" s="26">
        <v>1222380503</v>
      </c>
    </row>
    <row r="10647" spans="1:14">
      <c r="A10647" s="26" t="s">
        <v>2889</v>
      </c>
      <c r="B10647" s="26" t="s">
        <v>2890</v>
      </c>
      <c r="C10647" s="26">
        <v>37989819</v>
      </c>
      <c r="D10647" s="26" t="s">
        <v>780</v>
      </c>
      <c r="E10647" s="26" t="s">
        <v>43299</v>
      </c>
      <c r="F10647" s="26" t="s">
        <v>9787</v>
      </c>
      <c r="G10647" s="26" t="s">
        <v>9601</v>
      </c>
      <c r="H10647" s="26" t="s">
        <v>258</v>
      </c>
      <c r="J10647" s="26" t="s">
        <v>317</v>
      </c>
      <c r="K10647" s="26" t="s">
        <v>9597</v>
      </c>
      <c r="L10647" s="26" t="s">
        <v>43300</v>
      </c>
      <c r="M10647" s="26">
        <v>761358139022</v>
      </c>
      <c r="N10647" s="26">
        <v>1412300000</v>
      </c>
    </row>
    <row r="10648" spans="1:14">
      <c r="A10648" s="26" t="s">
        <v>2558</v>
      </c>
      <c r="B10648" s="26" t="s">
        <v>2559</v>
      </c>
      <c r="C10648" s="26">
        <v>41698415</v>
      </c>
      <c r="D10648" s="26" t="s">
        <v>24</v>
      </c>
      <c r="E10648" s="26" t="s">
        <v>43301</v>
      </c>
      <c r="F10648" s="26" t="s">
        <v>43302</v>
      </c>
      <c r="G10648" s="26" t="s">
        <v>9586</v>
      </c>
      <c r="H10648" s="26" t="s">
        <v>133</v>
      </c>
      <c r="I10648" s="26" t="s">
        <v>11288</v>
      </c>
      <c r="J10648" s="26" t="s">
        <v>7106</v>
      </c>
      <c r="K10648" s="26" t="s">
        <v>9582</v>
      </c>
      <c r="L10648" s="26" t="s">
        <v>43303</v>
      </c>
      <c r="M10648" s="26">
        <v>380951954406</v>
      </c>
      <c r="N10648" s="26">
        <v>124783801</v>
      </c>
    </row>
    <row r="10649" spans="1:14">
      <c r="A10649" s="26" t="s">
        <v>7082</v>
      </c>
      <c r="B10649" s="26" t="s">
        <v>7083</v>
      </c>
      <c r="C10649" s="26">
        <v>38407717</v>
      </c>
      <c r="D10649" s="26" t="s">
        <v>24</v>
      </c>
      <c r="E10649" s="26" t="s">
        <v>43304</v>
      </c>
      <c r="F10649" s="26" t="s">
        <v>43305</v>
      </c>
      <c r="G10649" s="26" t="s">
        <v>9586</v>
      </c>
      <c r="H10649" s="26" t="s">
        <v>987</v>
      </c>
      <c r="I10649" s="26" t="s">
        <v>10311</v>
      </c>
      <c r="J10649" s="26" t="s">
        <v>43306</v>
      </c>
      <c r="K10649" s="26" t="s">
        <v>9582</v>
      </c>
      <c r="L10649" s="26" t="s">
        <v>43307</v>
      </c>
      <c r="M10649" s="26">
        <v>380971552213</v>
      </c>
      <c r="N10649" s="26">
        <v>5623483001</v>
      </c>
    </row>
    <row r="10650" spans="1:14">
      <c r="A10650" s="26" t="s">
        <v>2689</v>
      </c>
      <c r="B10650" s="26" t="s">
        <v>2690</v>
      </c>
      <c r="C10650" s="26">
        <v>37004278</v>
      </c>
      <c r="D10650" s="26" t="s">
        <v>24</v>
      </c>
      <c r="E10650" s="26" t="s">
        <v>43308</v>
      </c>
      <c r="F10650" s="26" t="s">
        <v>43309</v>
      </c>
      <c r="G10650" s="26" t="s">
        <v>9579</v>
      </c>
      <c r="H10650" s="26" t="s">
        <v>133</v>
      </c>
      <c r="I10650" s="26" t="s">
        <v>9747</v>
      </c>
      <c r="J10650" s="26" t="s">
        <v>43310</v>
      </c>
      <c r="K10650" s="26" t="s">
        <v>9582</v>
      </c>
      <c r="L10650" s="26" t="s">
        <v>43311</v>
      </c>
      <c r="M10650" s="26">
        <v>380667237695</v>
      </c>
      <c r="N10650" s="26">
        <v>1224255119</v>
      </c>
    </row>
    <row r="10651" spans="1:14">
      <c r="A10651" s="26" t="s">
        <v>3950</v>
      </c>
      <c r="B10651" s="26" t="s">
        <v>3951</v>
      </c>
      <c r="C10651" s="26">
        <v>42097233</v>
      </c>
      <c r="D10651" s="26" t="s">
        <v>24</v>
      </c>
      <c r="E10651" s="26" t="s">
        <v>43312</v>
      </c>
      <c r="F10651" s="26" t="s">
        <v>43313</v>
      </c>
      <c r="G10651" s="26" t="s">
        <v>9579</v>
      </c>
      <c r="H10651" s="26" t="s">
        <v>506</v>
      </c>
      <c r="I10651" s="26" t="s">
        <v>10352</v>
      </c>
      <c r="J10651" s="26" t="s">
        <v>43314</v>
      </c>
      <c r="K10651" s="26" t="s">
        <v>9582</v>
      </c>
      <c r="L10651" s="26" t="s">
        <v>43315</v>
      </c>
      <c r="M10651" s="26">
        <v>380976045396</v>
      </c>
      <c r="N10651" s="26">
        <v>2621255306</v>
      </c>
    </row>
    <row r="10652" spans="1:14">
      <c r="A10652" s="26" t="s">
        <v>2416</v>
      </c>
      <c r="B10652" s="26" t="s">
        <v>2403</v>
      </c>
      <c r="C10652" s="26">
        <v>37906491</v>
      </c>
      <c r="D10652" s="26" t="s">
        <v>24</v>
      </c>
      <c r="E10652" s="26" t="s">
        <v>43316</v>
      </c>
      <c r="F10652" s="26" t="s">
        <v>12880</v>
      </c>
      <c r="G10652" s="26" t="s">
        <v>9586</v>
      </c>
      <c r="H10652" s="26" t="s">
        <v>133</v>
      </c>
      <c r="J10652" s="26" t="s">
        <v>2401</v>
      </c>
      <c r="K10652" s="26" t="s">
        <v>9597</v>
      </c>
      <c r="L10652" s="26" t="s">
        <v>43317</v>
      </c>
      <c r="M10652" s="26">
        <v>380676108964</v>
      </c>
      <c r="N10652" s="26">
        <v>122787502</v>
      </c>
    </row>
    <row r="10653" spans="1:14">
      <c r="A10653" s="26" t="s">
        <v>5063</v>
      </c>
      <c r="B10653" s="26" t="s">
        <v>5064</v>
      </c>
      <c r="C10653" s="26">
        <v>34167494</v>
      </c>
      <c r="D10653" s="26" t="s">
        <v>1701</v>
      </c>
      <c r="E10653" s="26" t="s">
        <v>43318</v>
      </c>
      <c r="F10653" s="26" t="s">
        <v>43319</v>
      </c>
      <c r="G10653" s="26" t="s">
        <v>9601</v>
      </c>
      <c r="H10653" s="26" t="s">
        <v>735</v>
      </c>
      <c r="J10653" s="26" t="s">
        <v>787</v>
      </c>
      <c r="K10653" s="26" t="s">
        <v>9597</v>
      </c>
      <c r="L10653" s="26" t="s">
        <v>43320</v>
      </c>
      <c r="M10653" s="26">
        <v>380679908585</v>
      </c>
      <c r="N10653" s="26">
        <v>4611200000</v>
      </c>
    </row>
    <row r="10654" spans="1:14">
      <c r="A10654" s="26" t="s">
        <v>6590</v>
      </c>
      <c r="B10654" s="26" t="s">
        <v>6589</v>
      </c>
      <c r="C10654" s="26">
        <v>26553305</v>
      </c>
      <c r="D10654" s="26" t="s">
        <v>24</v>
      </c>
      <c r="E10654" s="26" t="s">
        <v>43321</v>
      </c>
      <c r="F10654" s="26" t="s">
        <v>12410</v>
      </c>
      <c r="G10654" s="26" t="s">
        <v>9586</v>
      </c>
      <c r="H10654" s="26" t="s">
        <v>949</v>
      </c>
      <c r="J10654" s="26" t="s">
        <v>954</v>
      </c>
      <c r="K10654" s="26" t="s">
        <v>9597</v>
      </c>
      <c r="L10654" s="26" t="s">
        <v>43322</v>
      </c>
      <c r="M10654" s="26">
        <v>380534844800</v>
      </c>
      <c r="N10654" s="26">
        <v>5310200000</v>
      </c>
    </row>
    <row r="10655" spans="1:14">
      <c r="A10655" s="26" t="s">
        <v>2876</v>
      </c>
      <c r="B10655" s="26" t="s">
        <v>2877</v>
      </c>
      <c r="C10655" s="26">
        <v>37894885</v>
      </c>
      <c r="D10655" s="26" t="s">
        <v>24</v>
      </c>
      <c r="E10655" s="26" t="s">
        <v>43323</v>
      </c>
      <c r="F10655" s="26" t="s">
        <v>43324</v>
      </c>
      <c r="G10655" s="26" t="s">
        <v>9586</v>
      </c>
      <c r="H10655" s="26" t="s">
        <v>258</v>
      </c>
      <c r="J10655" s="26" t="s">
        <v>305</v>
      </c>
      <c r="K10655" s="26" t="s">
        <v>9597</v>
      </c>
      <c r="L10655" s="26" t="s">
        <v>43325</v>
      </c>
      <c r="M10655" s="26">
        <v>380626165900</v>
      </c>
      <c r="N10655" s="26">
        <v>1413300000</v>
      </c>
    </row>
    <row r="10656" spans="1:14">
      <c r="A10656" s="26" t="s">
        <v>5042</v>
      </c>
      <c r="B10656" s="26" t="s">
        <v>5043</v>
      </c>
      <c r="C10656" s="26">
        <v>1996409</v>
      </c>
      <c r="D10656" s="26" t="s">
        <v>780</v>
      </c>
      <c r="E10656" s="26" t="s">
        <v>43326</v>
      </c>
      <c r="F10656" s="26" t="s">
        <v>11561</v>
      </c>
      <c r="G10656" s="26" t="s">
        <v>9601</v>
      </c>
      <c r="H10656" s="26" t="s">
        <v>735</v>
      </c>
      <c r="I10656" s="26" t="s">
        <v>9721</v>
      </c>
      <c r="J10656" s="26" t="s">
        <v>5045</v>
      </c>
      <c r="K10656" s="26" t="s">
        <v>9597</v>
      </c>
      <c r="L10656" s="26" t="s">
        <v>43327</v>
      </c>
      <c r="M10656" s="26">
        <v>761939150294</v>
      </c>
      <c r="N10656" s="26">
        <v>4622710100</v>
      </c>
    </row>
    <row r="10657" spans="1:14">
      <c r="A10657" s="26" t="s">
        <v>4320</v>
      </c>
      <c r="B10657" s="26" t="s">
        <v>4321</v>
      </c>
      <c r="C10657" s="26">
        <v>38435021</v>
      </c>
      <c r="D10657" s="26" t="s">
        <v>24</v>
      </c>
      <c r="E10657" s="26" t="s">
        <v>43328</v>
      </c>
      <c r="F10657" s="26" t="s">
        <v>43329</v>
      </c>
      <c r="G10657" s="26" t="s">
        <v>9586</v>
      </c>
      <c r="H10657" s="26" t="s">
        <v>576</v>
      </c>
      <c r="I10657" s="26" t="s">
        <v>9901</v>
      </c>
      <c r="J10657" s="26" t="s">
        <v>43330</v>
      </c>
      <c r="K10657" s="26" t="s">
        <v>9582</v>
      </c>
      <c r="L10657" s="26" t="s">
        <v>43331</v>
      </c>
      <c r="M10657" s="26">
        <v>380969126817</v>
      </c>
      <c r="N10657" s="26">
        <v>3220687601</v>
      </c>
    </row>
    <row r="10658" spans="1:14">
      <c r="A10658" s="26" t="s">
        <v>3502</v>
      </c>
      <c r="B10658" s="26" t="s">
        <v>3503</v>
      </c>
      <c r="C10658" s="26">
        <v>25438401</v>
      </c>
      <c r="D10658" s="26" t="s">
        <v>780</v>
      </c>
      <c r="E10658" s="26" t="s">
        <v>43332</v>
      </c>
      <c r="F10658" s="26" t="s">
        <v>9787</v>
      </c>
      <c r="G10658" s="26" t="s">
        <v>9601</v>
      </c>
      <c r="H10658" s="26" t="s">
        <v>392</v>
      </c>
      <c r="J10658" s="26" t="s">
        <v>3504</v>
      </c>
      <c r="K10658" s="26" t="s">
        <v>9582</v>
      </c>
      <c r="L10658" s="26" t="s">
        <v>43333</v>
      </c>
      <c r="M10658" s="26">
        <v>380971850396</v>
      </c>
      <c r="N10658" s="26">
        <v>2124487601</v>
      </c>
    </row>
    <row r="10659" spans="1:14">
      <c r="A10659" s="26" t="s">
        <v>7562</v>
      </c>
      <c r="B10659" s="26" t="s">
        <v>7563</v>
      </c>
      <c r="C10659" s="26">
        <v>41247489</v>
      </c>
      <c r="D10659" s="26" t="s">
        <v>24</v>
      </c>
      <c r="E10659" s="26" t="s">
        <v>43334</v>
      </c>
      <c r="F10659" s="26" t="s">
        <v>43335</v>
      </c>
      <c r="G10659" s="26" t="s">
        <v>9591</v>
      </c>
      <c r="H10659" s="26" t="s">
        <v>1088</v>
      </c>
      <c r="I10659" s="26" t="s">
        <v>9743</v>
      </c>
      <c r="J10659" s="26" t="s">
        <v>37414</v>
      </c>
      <c r="K10659" s="26" t="s">
        <v>9582</v>
      </c>
      <c r="L10659" s="26" t="s">
        <v>37415</v>
      </c>
      <c r="M10659" s="26">
        <v>380984698961</v>
      </c>
      <c r="N10659" s="26">
        <v>6120888701</v>
      </c>
    </row>
    <row r="10660" spans="1:14">
      <c r="A10660" s="26" t="s">
        <v>6818</v>
      </c>
      <c r="B10660" s="26" t="s">
        <v>6819</v>
      </c>
      <c r="C10660" s="26">
        <v>38503179</v>
      </c>
      <c r="D10660" s="26" t="s">
        <v>24</v>
      </c>
      <c r="E10660" s="26" t="s">
        <v>43336</v>
      </c>
      <c r="F10660" s="26" t="s">
        <v>10435</v>
      </c>
      <c r="G10660" s="26" t="s">
        <v>9586</v>
      </c>
      <c r="H10660" s="26" t="s">
        <v>949</v>
      </c>
      <c r="J10660" s="26" t="s">
        <v>977</v>
      </c>
      <c r="K10660" s="26" t="s">
        <v>9597</v>
      </c>
      <c r="L10660" s="26" t="s">
        <v>22501</v>
      </c>
      <c r="M10660" s="26">
        <v>380532583431</v>
      </c>
      <c r="N10660" s="26">
        <v>4424080504</v>
      </c>
    </row>
    <row r="10661" spans="1:14">
      <c r="A10661" s="26" t="s">
        <v>2796</v>
      </c>
      <c r="B10661" s="26" t="s">
        <v>2797</v>
      </c>
      <c r="C10661" s="26">
        <v>37980245</v>
      </c>
      <c r="D10661" s="26" t="s">
        <v>24</v>
      </c>
      <c r="E10661" s="26" t="s">
        <v>43337</v>
      </c>
      <c r="F10661" s="26" t="s">
        <v>43338</v>
      </c>
      <c r="G10661" s="26" t="s">
        <v>9586</v>
      </c>
      <c r="H10661" s="26" t="s">
        <v>258</v>
      </c>
      <c r="I10661" s="26" t="s">
        <v>12995</v>
      </c>
      <c r="J10661" s="26" t="s">
        <v>7106</v>
      </c>
      <c r="K10661" s="26" t="s">
        <v>9606</v>
      </c>
      <c r="L10661" s="26" t="s">
        <v>43339</v>
      </c>
      <c r="M10661" s="26">
        <v>380666030037</v>
      </c>
      <c r="N10661" s="26">
        <v>124783801</v>
      </c>
    </row>
    <row r="10662" spans="1:14">
      <c r="A10662" s="26" t="s">
        <v>5017</v>
      </c>
      <c r="B10662" s="26" t="s">
        <v>5018</v>
      </c>
      <c r="C10662" s="26">
        <v>19163609</v>
      </c>
      <c r="D10662" s="26" t="s">
        <v>780</v>
      </c>
      <c r="E10662" s="26" t="s">
        <v>43340</v>
      </c>
      <c r="F10662" s="26" t="s">
        <v>10114</v>
      </c>
      <c r="G10662" s="26" t="s">
        <v>9601</v>
      </c>
      <c r="H10662" s="26" t="s">
        <v>735</v>
      </c>
      <c r="J10662" s="26" t="s">
        <v>5001</v>
      </c>
      <c r="K10662" s="26" t="s">
        <v>9597</v>
      </c>
      <c r="L10662" s="26" t="s">
        <v>13398</v>
      </c>
      <c r="M10662" s="26">
        <v>761292465299</v>
      </c>
      <c r="N10662" s="26">
        <v>4610600000</v>
      </c>
    </row>
    <row r="10663" spans="1:14">
      <c r="A10663" s="26" t="s">
        <v>9306</v>
      </c>
      <c r="B10663" s="26" t="s">
        <v>9307</v>
      </c>
      <c r="C10663" s="26">
        <v>39089416</v>
      </c>
      <c r="D10663" s="26" t="s">
        <v>24</v>
      </c>
      <c r="E10663" s="26" t="s">
        <v>43341</v>
      </c>
      <c r="F10663" s="26" t="s">
        <v>43342</v>
      </c>
      <c r="G10663" s="26" t="s">
        <v>9586</v>
      </c>
      <c r="H10663" s="26" t="s">
        <v>1573</v>
      </c>
      <c r="I10663" s="26" t="s">
        <v>12338</v>
      </c>
      <c r="J10663" s="26" t="s">
        <v>43343</v>
      </c>
      <c r="K10663" s="26" t="s">
        <v>9582</v>
      </c>
      <c r="L10663" s="26" t="s">
        <v>43344</v>
      </c>
      <c r="M10663" s="26">
        <v>380963841496</v>
      </c>
      <c r="N10663" s="26">
        <v>7421710130</v>
      </c>
    </row>
    <row r="10664" spans="1:14">
      <c r="A10664" s="26" t="s">
        <v>2593</v>
      </c>
      <c r="B10664" s="26" t="s">
        <v>2594</v>
      </c>
      <c r="C10664" s="26">
        <v>37837203</v>
      </c>
      <c r="D10664" s="26" t="s">
        <v>24</v>
      </c>
      <c r="E10664" s="26" t="s">
        <v>43345</v>
      </c>
      <c r="F10664" s="26" t="s">
        <v>24281</v>
      </c>
      <c r="G10664" s="26" t="s">
        <v>9586</v>
      </c>
      <c r="H10664" s="26" t="s">
        <v>133</v>
      </c>
      <c r="J10664" s="26" t="s">
        <v>215</v>
      </c>
      <c r="K10664" s="26" t="s">
        <v>9597</v>
      </c>
      <c r="L10664" s="26" t="s">
        <v>43346</v>
      </c>
      <c r="M10664" s="26">
        <v>380668908233</v>
      </c>
      <c r="N10664" s="26">
        <v>1211600000</v>
      </c>
    </row>
    <row r="10665" spans="1:14">
      <c r="A10665" s="26" t="s">
        <v>5490</v>
      </c>
      <c r="B10665" s="26" t="s">
        <v>5491</v>
      </c>
      <c r="C10665" s="26">
        <v>1993701</v>
      </c>
      <c r="D10665" s="26" t="s">
        <v>780</v>
      </c>
      <c r="E10665" s="26" t="s">
        <v>43347</v>
      </c>
      <c r="F10665" s="26" t="s">
        <v>43348</v>
      </c>
      <c r="G10665" s="26" t="s">
        <v>9601</v>
      </c>
      <c r="H10665" s="26" t="s">
        <v>799</v>
      </c>
      <c r="I10665" s="26" t="s">
        <v>16554</v>
      </c>
      <c r="J10665" s="26" t="s">
        <v>800</v>
      </c>
      <c r="K10665" s="26" t="s">
        <v>9597</v>
      </c>
      <c r="L10665" s="26" t="s">
        <v>16555</v>
      </c>
      <c r="M10665" s="26">
        <v>380444831376</v>
      </c>
      <c r="N10665" s="26">
        <v>4822784009</v>
      </c>
    </row>
    <row r="10666" spans="1:14">
      <c r="A10666" s="26" t="s">
        <v>2802</v>
      </c>
      <c r="B10666" s="26" t="s">
        <v>2803</v>
      </c>
      <c r="C10666" s="26">
        <v>37339271</v>
      </c>
      <c r="D10666" s="26" t="s">
        <v>24</v>
      </c>
      <c r="E10666" s="26" t="s">
        <v>43349</v>
      </c>
      <c r="F10666" s="26" t="s">
        <v>43350</v>
      </c>
      <c r="G10666" s="26" t="s">
        <v>9579</v>
      </c>
      <c r="H10666" s="26" t="s">
        <v>258</v>
      </c>
      <c r="I10666" s="26" t="s">
        <v>9747</v>
      </c>
      <c r="J10666" s="26" t="s">
        <v>14174</v>
      </c>
      <c r="K10666" s="26" t="s">
        <v>9582</v>
      </c>
      <c r="L10666" s="26" t="s">
        <v>43351</v>
      </c>
      <c r="M10666" s="26">
        <v>380952073716</v>
      </c>
      <c r="N10666" s="26">
        <v>1420682004</v>
      </c>
    </row>
    <row r="10667" spans="1:14">
      <c r="A10667" s="26" t="s">
        <v>7054</v>
      </c>
      <c r="B10667" s="26" t="s">
        <v>7055</v>
      </c>
      <c r="C10667" s="26">
        <v>41013482</v>
      </c>
      <c r="D10667" s="26" t="s">
        <v>24</v>
      </c>
      <c r="E10667" s="26" t="s">
        <v>43352</v>
      </c>
      <c r="F10667" s="26" t="s">
        <v>43353</v>
      </c>
      <c r="G10667" s="26" t="s">
        <v>9586</v>
      </c>
      <c r="H10667" s="26" t="s">
        <v>987</v>
      </c>
      <c r="I10667" s="26" t="s">
        <v>11035</v>
      </c>
      <c r="J10667" s="26" t="s">
        <v>7056</v>
      </c>
      <c r="K10667" s="26" t="s">
        <v>9582</v>
      </c>
      <c r="L10667" s="26" t="s">
        <v>43354</v>
      </c>
      <c r="M10667" s="26">
        <v>380365550195</v>
      </c>
      <c r="N10667" s="26">
        <v>5625455400</v>
      </c>
    </row>
    <row r="10668" spans="1:14">
      <c r="A10668" s="26" t="s">
        <v>5093</v>
      </c>
      <c r="B10668" s="26" t="s">
        <v>5086</v>
      </c>
      <c r="C10668" s="26">
        <v>1996326</v>
      </c>
      <c r="D10668" s="26" t="s">
        <v>780</v>
      </c>
      <c r="E10668" s="26" t="s">
        <v>43355</v>
      </c>
      <c r="F10668" s="26" t="s">
        <v>43356</v>
      </c>
      <c r="G10668" s="26" t="s">
        <v>9601</v>
      </c>
      <c r="H10668" s="26" t="s">
        <v>735</v>
      </c>
      <c r="I10668" s="26" t="s">
        <v>10088</v>
      </c>
      <c r="J10668" s="26" t="s">
        <v>5087</v>
      </c>
      <c r="K10668" s="26" t="s">
        <v>9597</v>
      </c>
      <c r="L10668" s="26" t="s">
        <v>18656</v>
      </c>
      <c r="M10668" s="26">
        <v>760650848023</v>
      </c>
      <c r="N10668" s="26">
        <v>4622110100</v>
      </c>
    </row>
    <row r="10669" spans="1:14">
      <c r="A10669" s="26" t="s">
        <v>4840</v>
      </c>
      <c r="B10669" s="26" t="s">
        <v>4841</v>
      </c>
      <c r="C10669" s="26">
        <v>1983654</v>
      </c>
      <c r="D10669" s="26" t="s">
        <v>780</v>
      </c>
      <c r="E10669" s="26" t="s">
        <v>43357</v>
      </c>
      <c r="F10669" s="26" t="s">
        <v>12500</v>
      </c>
      <c r="G10669" s="26" t="s">
        <v>9601</v>
      </c>
      <c r="H10669" s="26" t="s">
        <v>711</v>
      </c>
      <c r="I10669" s="26" t="s">
        <v>9997</v>
      </c>
      <c r="J10669" s="26" t="s">
        <v>4839</v>
      </c>
      <c r="K10669" s="26" t="s">
        <v>9597</v>
      </c>
      <c r="L10669" s="26" t="s">
        <v>43358</v>
      </c>
      <c r="M10669" s="26">
        <v>380647420065</v>
      </c>
      <c r="N10669" s="26">
        <v>4423810100</v>
      </c>
    </row>
    <row r="10670" spans="1:14">
      <c r="A10670" s="26" t="s">
        <v>7799</v>
      </c>
      <c r="B10670" s="26" t="s">
        <v>7800</v>
      </c>
      <c r="C10670" s="26">
        <v>14054198</v>
      </c>
      <c r="D10670" s="26" t="s">
        <v>1701</v>
      </c>
      <c r="E10670" s="26" t="s">
        <v>43359</v>
      </c>
      <c r="F10670" s="26" t="s">
        <v>43360</v>
      </c>
      <c r="G10670" s="26" t="s">
        <v>9601</v>
      </c>
      <c r="H10670" s="26" t="s">
        <v>1088</v>
      </c>
      <c r="J10670" s="26" t="s">
        <v>43361</v>
      </c>
      <c r="K10670" s="26" t="s">
        <v>9582</v>
      </c>
      <c r="L10670" s="26" t="s">
        <v>43362</v>
      </c>
      <c r="M10670" s="26">
        <v>380352246163</v>
      </c>
      <c r="N10670" s="26">
        <v>6125589801</v>
      </c>
    </row>
    <row r="10671" spans="1:14">
      <c r="A10671" s="26" t="s">
        <v>2907</v>
      </c>
      <c r="B10671" s="26" t="s">
        <v>2908</v>
      </c>
      <c r="C10671" s="26">
        <v>37661557</v>
      </c>
      <c r="D10671" s="26" t="s">
        <v>24</v>
      </c>
      <c r="E10671" s="26" t="s">
        <v>43363</v>
      </c>
      <c r="F10671" s="26" t="s">
        <v>43364</v>
      </c>
      <c r="G10671" s="26" t="s">
        <v>9591</v>
      </c>
      <c r="H10671" s="26" t="s">
        <v>258</v>
      </c>
      <c r="J10671" s="26" t="s">
        <v>317</v>
      </c>
      <c r="K10671" s="26" t="s">
        <v>9597</v>
      </c>
      <c r="L10671" s="26" t="s">
        <v>43365</v>
      </c>
      <c r="M10671" s="26">
        <v>761951342194</v>
      </c>
      <c r="N10671" s="26">
        <v>1412300000</v>
      </c>
    </row>
    <row r="10672" spans="1:14">
      <c r="A10672" s="26" t="s">
        <v>3356</v>
      </c>
      <c r="B10672" s="26" t="s">
        <v>3357</v>
      </c>
      <c r="C10672" s="26">
        <v>38284599</v>
      </c>
      <c r="D10672" s="26" t="s">
        <v>24</v>
      </c>
      <c r="E10672" s="26" t="s">
        <v>43366</v>
      </c>
      <c r="F10672" s="26" t="s">
        <v>43367</v>
      </c>
      <c r="G10672" s="26" t="s">
        <v>9586</v>
      </c>
      <c r="H10672" s="26" t="s">
        <v>392</v>
      </c>
      <c r="I10672" s="26" t="s">
        <v>11117</v>
      </c>
      <c r="J10672" s="26" t="s">
        <v>38959</v>
      </c>
      <c r="K10672" s="26" t="s">
        <v>9582</v>
      </c>
      <c r="L10672" s="26" t="s">
        <v>43368</v>
      </c>
      <c r="M10672" s="26">
        <v>380995090237</v>
      </c>
      <c r="N10672" s="26">
        <v>2120881301</v>
      </c>
    </row>
    <row r="10673" spans="1:14">
      <c r="A10673" s="26" t="s">
        <v>3154</v>
      </c>
      <c r="B10673" s="26" t="s">
        <v>3155</v>
      </c>
      <c r="C10673" s="26">
        <v>1991487</v>
      </c>
      <c r="D10673" s="26" t="s">
        <v>780</v>
      </c>
      <c r="E10673" s="26" t="s">
        <v>43369</v>
      </c>
      <c r="F10673" s="26" t="s">
        <v>9787</v>
      </c>
      <c r="G10673" s="26" t="s">
        <v>9601</v>
      </c>
      <c r="H10673" s="26" t="s">
        <v>375</v>
      </c>
      <c r="I10673" s="26" t="s">
        <v>12674</v>
      </c>
      <c r="J10673" s="26" t="s">
        <v>3150</v>
      </c>
      <c r="K10673" s="26" t="s">
        <v>9582</v>
      </c>
      <c r="L10673" s="26" t="s">
        <v>43370</v>
      </c>
      <c r="M10673" s="26">
        <v>380412341495</v>
      </c>
      <c r="N10673" s="26">
        <v>1822086806</v>
      </c>
    </row>
    <row r="10674" spans="1:14">
      <c r="A10674" s="26" t="s">
        <v>4989</v>
      </c>
      <c r="B10674" s="26" t="s">
        <v>4990</v>
      </c>
      <c r="C10674" s="26">
        <v>20765006</v>
      </c>
      <c r="D10674" s="26" t="s">
        <v>780</v>
      </c>
      <c r="E10674" s="26" t="s">
        <v>43371</v>
      </c>
      <c r="F10674" s="26" t="s">
        <v>43372</v>
      </c>
      <c r="G10674" s="26" t="s">
        <v>9601</v>
      </c>
      <c r="H10674" s="26" t="s">
        <v>735</v>
      </c>
      <c r="I10674" s="26" t="s">
        <v>10941</v>
      </c>
      <c r="J10674" s="26" t="s">
        <v>4991</v>
      </c>
      <c r="K10674" s="26" t="s">
        <v>9597</v>
      </c>
      <c r="L10674" s="26" t="s">
        <v>43373</v>
      </c>
      <c r="M10674" s="26">
        <v>380323833484</v>
      </c>
      <c r="N10674" s="26">
        <v>4625110300</v>
      </c>
    </row>
    <row r="10675" spans="1:14">
      <c r="A10675" s="26" t="s">
        <v>6518</v>
      </c>
      <c r="B10675" s="26" t="s">
        <v>6519</v>
      </c>
      <c r="C10675" s="26">
        <v>38534606</v>
      </c>
      <c r="D10675" s="26" t="s">
        <v>24</v>
      </c>
      <c r="E10675" s="26" t="s">
        <v>43374</v>
      </c>
      <c r="F10675" s="26" t="s">
        <v>43375</v>
      </c>
      <c r="G10675" s="26" t="s">
        <v>9579</v>
      </c>
      <c r="H10675" s="26" t="s">
        <v>885</v>
      </c>
      <c r="J10675" s="26" t="s">
        <v>619</v>
      </c>
      <c r="K10675" s="26" t="s">
        <v>9582</v>
      </c>
      <c r="L10675" s="26" t="s">
        <v>43376</v>
      </c>
      <c r="M10675" s="26">
        <v>761976395014</v>
      </c>
      <c r="N10675" s="26">
        <v>1423984404</v>
      </c>
    </row>
    <row r="10676" spans="1:14">
      <c r="A10676" s="26" t="s">
        <v>3998</v>
      </c>
      <c r="B10676" s="26" t="s">
        <v>3999</v>
      </c>
      <c r="C10676" s="26">
        <v>31249830</v>
      </c>
      <c r="D10676" s="26" t="s">
        <v>780</v>
      </c>
      <c r="E10676" s="26" t="s">
        <v>43377</v>
      </c>
      <c r="F10676" s="26" t="s">
        <v>43378</v>
      </c>
      <c r="G10676" s="26" t="s">
        <v>9601</v>
      </c>
      <c r="H10676" s="26" t="s">
        <v>506</v>
      </c>
      <c r="I10676" s="26" t="s">
        <v>10789</v>
      </c>
      <c r="J10676" s="26" t="s">
        <v>4000</v>
      </c>
      <c r="K10676" s="26" t="s">
        <v>9582</v>
      </c>
      <c r="L10676" s="26" t="s">
        <v>43379</v>
      </c>
      <c r="M10676" s="26">
        <v>380347730316</v>
      </c>
      <c r="N10676" s="26">
        <v>1824210114</v>
      </c>
    </row>
    <row r="10677" spans="1:14">
      <c r="A10677" s="26" t="s">
        <v>2348</v>
      </c>
      <c r="B10677" s="26" t="s">
        <v>2344</v>
      </c>
      <c r="C10677" s="26">
        <v>39336307</v>
      </c>
      <c r="D10677" s="26" t="s">
        <v>780</v>
      </c>
      <c r="E10677" s="26" t="s">
        <v>43380</v>
      </c>
      <c r="F10677" s="26" t="s">
        <v>18712</v>
      </c>
      <c r="G10677" s="26" t="s">
        <v>9601</v>
      </c>
      <c r="H10677" s="26" t="s">
        <v>133</v>
      </c>
      <c r="J10677" s="26" t="s">
        <v>146</v>
      </c>
      <c r="K10677" s="26" t="s">
        <v>9597</v>
      </c>
      <c r="L10677" s="26" t="s">
        <v>18713</v>
      </c>
      <c r="M10677" s="26">
        <v>380950000150</v>
      </c>
      <c r="N10677" s="26">
        <v>1210100000</v>
      </c>
    </row>
    <row r="10678" spans="1:14">
      <c r="A10678" s="26" t="s">
        <v>7434</v>
      </c>
      <c r="B10678" s="26" t="s">
        <v>7435</v>
      </c>
      <c r="C10678" s="26">
        <v>2000292</v>
      </c>
      <c r="D10678" s="26" t="s">
        <v>780</v>
      </c>
      <c r="E10678" s="26" t="s">
        <v>43381</v>
      </c>
      <c r="F10678" s="26" t="s">
        <v>9692</v>
      </c>
      <c r="G10678" s="26" t="s">
        <v>9601</v>
      </c>
      <c r="H10678" s="26" t="s">
        <v>1025</v>
      </c>
      <c r="I10678" s="26" t="s">
        <v>11351</v>
      </c>
      <c r="J10678" s="26" t="s">
        <v>7436</v>
      </c>
      <c r="K10678" s="26" t="s">
        <v>9606</v>
      </c>
      <c r="L10678" s="26" t="s">
        <v>43382</v>
      </c>
      <c r="M10678" s="26">
        <v>761052262589</v>
      </c>
      <c r="N10678" s="26">
        <v>123187406</v>
      </c>
    </row>
    <row r="10679" spans="1:14">
      <c r="A10679" s="26" t="s">
        <v>8924</v>
      </c>
      <c r="B10679" s="26" t="s">
        <v>8925</v>
      </c>
      <c r="C10679" s="26">
        <v>39011491</v>
      </c>
      <c r="D10679" s="26" t="s">
        <v>24</v>
      </c>
      <c r="E10679" s="26" t="s">
        <v>43383</v>
      </c>
      <c r="F10679" s="26" t="s">
        <v>43384</v>
      </c>
      <c r="G10679" s="26" t="s">
        <v>9579</v>
      </c>
      <c r="H10679" s="26" t="s">
        <v>1401</v>
      </c>
      <c r="I10679" s="26" t="s">
        <v>9726</v>
      </c>
      <c r="J10679" s="26" t="s">
        <v>294</v>
      </c>
      <c r="K10679" s="26" t="s">
        <v>9582</v>
      </c>
      <c r="L10679" s="26" t="s">
        <v>43385</v>
      </c>
      <c r="M10679" s="26">
        <v>380473399228</v>
      </c>
      <c r="N10679" s="26">
        <v>121183603</v>
      </c>
    </row>
    <row r="10680" spans="1:14">
      <c r="A10680" s="26" t="s">
        <v>2118</v>
      </c>
      <c r="B10680" s="26" t="s">
        <v>2119</v>
      </c>
      <c r="C10680" s="26">
        <v>38485788</v>
      </c>
      <c r="D10680" s="26" t="s">
        <v>24</v>
      </c>
      <c r="E10680" s="26" t="s">
        <v>43386</v>
      </c>
      <c r="F10680" s="26" t="s">
        <v>43387</v>
      </c>
      <c r="G10680" s="26" t="s">
        <v>9586</v>
      </c>
      <c r="H10680" s="26" t="s">
        <v>103</v>
      </c>
      <c r="I10680" s="26" t="s">
        <v>9897</v>
      </c>
      <c r="J10680" s="26" t="s">
        <v>43388</v>
      </c>
      <c r="K10680" s="26" t="s">
        <v>9582</v>
      </c>
      <c r="L10680" s="26" t="s">
        <v>43389</v>
      </c>
      <c r="M10680" s="26">
        <v>761360815240</v>
      </c>
      <c r="N10680" s="26">
        <v>724281801</v>
      </c>
    </row>
    <row r="10681" spans="1:14">
      <c r="A10681" s="26" t="s">
        <v>2905</v>
      </c>
      <c r="B10681" s="26" t="s">
        <v>2906</v>
      </c>
      <c r="C10681" s="26">
        <v>37793580</v>
      </c>
      <c r="D10681" s="26" t="s">
        <v>24</v>
      </c>
      <c r="E10681" s="26" t="s">
        <v>43390</v>
      </c>
      <c r="F10681" s="26" t="s">
        <v>43391</v>
      </c>
      <c r="G10681" s="26" t="s">
        <v>9591</v>
      </c>
      <c r="H10681" s="26" t="s">
        <v>258</v>
      </c>
      <c r="J10681" s="26" t="s">
        <v>317</v>
      </c>
      <c r="K10681" s="26" t="s">
        <v>9597</v>
      </c>
      <c r="L10681" s="26" t="s">
        <v>25272</v>
      </c>
      <c r="M10681" s="26">
        <v>380667164973</v>
      </c>
      <c r="N10681" s="26">
        <v>1412300000</v>
      </c>
    </row>
    <row r="10682" spans="1:14">
      <c r="A10682" s="26" t="s">
        <v>6076</v>
      </c>
      <c r="B10682" s="26" t="s">
        <v>6077</v>
      </c>
      <c r="C10682" s="26">
        <v>38505313</v>
      </c>
      <c r="D10682" s="26" t="s">
        <v>780</v>
      </c>
      <c r="E10682" s="26" t="s">
        <v>43392</v>
      </c>
      <c r="F10682" s="26" t="s">
        <v>11561</v>
      </c>
      <c r="G10682" s="26" t="s">
        <v>9601</v>
      </c>
      <c r="H10682" s="26" t="s">
        <v>835</v>
      </c>
      <c r="J10682" s="26" t="s">
        <v>6071</v>
      </c>
      <c r="K10682" s="26" t="s">
        <v>9597</v>
      </c>
      <c r="L10682" s="26" t="s">
        <v>43393</v>
      </c>
      <c r="M10682" s="26">
        <v>380516131270</v>
      </c>
      <c r="N10682" s="26">
        <v>3523185202</v>
      </c>
    </row>
    <row r="10683" spans="1:14">
      <c r="A10683" s="26" t="s">
        <v>2064</v>
      </c>
      <c r="B10683" s="26" t="s">
        <v>2065</v>
      </c>
      <c r="C10683" s="26">
        <v>38527798</v>
      </c>
      <c r="D10683" s="26" t="s">
        <v>1701</v>
      </c>
      <c r="E10683" s="26" t="s">
        <v>43394</v>
      </c>
      <c r="F10683" s="26" t="s">
        <v>43395</v>
      </c>
      <c r="G10683" s="26" t="s">
        <v>9601</v>
      </c>
      <c r="H10683" s="26" t="s">
        <v>103</v>
      </c>
      <c r="I10683" s="26" t="s">
        <v>11403</v>
      </c>
      <c r="J10683" s="26" t="s">
        <v>2071</v>
      </c>
      <c r="K10683" s="26" t="s">
        <v>9606</v>
      </c>
      <c r="L10683" s="26" t="s">
        <v>27693</v>
      </c>
      <c r="M10683" s="26">
        <v>380665391361</v>
      </c>
      <c r="N10683" s="26">
        <v>723155100</v>
      </c>
    </row>
    <row r="10684" spans="1:14">
      <c r="A10684" s="26" t="s">
        <v>9222</v>
      </c>
      <c r="B10684" s="26" t="s">
        <v>9219</v>
      </c>
      <c r="C10684" s="26">
        <v>30844172</v>
      </c>
      <c r="D10684" s="26" t="s">
        <v>24</v>
      </c>
      <c r="E10684" s="26" t="s">
        <v>43396</v>
      </c>
      <c r="F10684" s="26" t="s">
        <v>13989</v>
      </c>
      <c r="G10684" s="26" t="s">
        <v>9591</v>
      </c>
      <c r="H10684" s="26" t="s">
        <v>1490</v>
      </c>
      <c r="J10684" s="26" t="s">
        <v>1553</v>
      </c>
      <c r="K10684" s="26" t="s">
        <v>9597</v>
      </c>
      <c r="L10684" s="26" t="s">
        <v>29796</v>
      </c>
      <c r="M10684" s="26">
        <v>380372247300</v>
      </c>
      <c r="N10684" s="26">
        <v>524955100</v>
      </c>
    </row>
    <row r="10685" spans="1:14">
      <c r="A10685" s="26" t="s">
        <v>8968</v>
      </c>
      <c r="B10685" s="26" t="s">
        <v>8969</v>
      </c>
      <c r="C10685" s="26">
        <v>39028882</v>
      </c>
      <c r="D10685" s="26" t="s">
        <v>24</v>
      </c>
      <c r="E10685" s="26" t="s">
        <v>43397</v>
      </c>
      <c r="F10685" s="26" t="s">
        <v>43398</v>
      </c>
      <c r="G10685" s="26" t="s">
        <v>9579</v>
      </c>
      <c r="H10685" s="26" t="s">
        <v>1401</v>
      </c>
      <c r="I10685" s="26" t="s">
        <v>12387</v>
      </c>
      <c r="J10685" s="26" t="s">
        <v>43399</v>
      </c>
      <c r="K10685" s="26" t="s">
        <v>9582</v>
      </c>
      <c r="L10685" s="26" t="s">
        <v>43400</v>
      </c>
      <c r="M10685" s="26">
        <v>380474561548</v>
      </c>
      <c r="N10685" s="26">
        <v>7124684501</v>
      </c>
    </row>
    <row r="10686" spans="1:14">
      <c r="A10686" s="26" t="s">
        <v>3467</v>
      </c>
      <c r="B10686" s="26" t="s">
        <v>3468</v>
      </c>
      <c r="C10686" s="26">
        <v>38330435</v>
      </c>
      <c r="D10686" s="26" t="s">
        <v>24</v>
      </c>
      <c r="E10686" s="26" t="s">
        <v>43401</v>
      </c>
      <c r="F10686" s="26" t="s">
        <v>43402</v>
      </c>
      <c r="G10686" s="26" t="s">
        <v>9586</v>
      </c>
      <c r="H10686" s="26" t="s">
        <v>392</v>
      </c>
      <c r="I10686" s="26" t="s">
        <v>9768</v>
      </c>
      <c r="J10686" s="26" t="s">
        <v>43403</v>
      </c>
      <c r="K10686" s="26" t="s">
        <v>9582</v>
      </c>
      <c r="L10686" s="26" t="s">
        <v>43404</v>
      </c>
      <c r="M10686" s="26">
        <v>380958721080</v>
      </c>
      <c r="N10686" s="26">
        <v>2124083501</v>
      </c>
    </row>
    <row r="10687" spans="1:14">
      <c r="A10687" s="26" t="s">
        <v>1996</v>
      </c>
      <c r="B10687" s="26" t="s">
        <v>1997</v>
      </c>
      <c r="C10687" s="26" t="s">
        <v>1604</v>
      </c>
      <c r="D10687" s="26" t="s">
        <v>24</v>
      </c>
      <c r="E10687" s="26" t="s">
        <v>43405</v>
      </c>
      <c r="F10687" s="26" t="s">
        <v>43406</v>
      </c>
      <c r="G10687" s="26" t="s">
        <v>9586</v>
      </c>
      <c r="H10687" s="26" t="s">
        <v>103</v>
      </c>
      <c r="J10687" s="26" t="s">
        <v>112</v>
      </c>
      <c r="K10687" s="26" t="s">
        <v>9597</v>
      </c>
      <c r="L10687" s="26" t="s">
        <v>43407</v>
      </c>
      <c r="M10687" s="26">
        <v>380936504944</v>
      </c>
      <c r="N10687" s="26">
        <v>710400000</v>
      </c>
    </row>
    <row r="10688" spans="1:14">
      <c r="A10688" s="26" t="s">
        <v>8735</v>
      </c>
      <c r="B10688" s="26" t="s">
        <v>8736</v>
      </c>
      <c r="C10688" s="26">
        <v>38358026</v>
      </c>
      <c r="D10688" s="26" t="s">
        <v>24</v>
      </c>
      <c r="E10688" s="26" t="s">
        <v>43408</v>
      </c>
      <c r="F10688" s="26" t="s">
        <v>43409</v>
      </c>
      <c r="G10688" s="26" t="s">
        <v>9579</v>
      </c>
      <c r="H10688" s="26" t="s">
        <v>1308</v>
      </c>
      <c r="I10688" s="26" t="s">
        <v>11309</v>
      </c>
      <c r="J10688" s="26" t="s">
        <v>43410</v>
      </c>
      <c r="K10688" s="26" t="s">
        <v>9582</v>
      </c>
      <c r="L10688" s="26" t="s">
        <v>43411</v>
      </c>
      <c r="M10688" s="26">
        <v>380965574458</v>
      </c>
      <c r="N10688" s="26">
        <v>6823987714</v>
      </c>
    </row>
    <row r="10689" spans="1:14">
      <c r="A10689" s="26" t="s">
        <v>8833</v>
      </c>
      <c r="B10689" s="26" t="s">
        <v>8834</v>
      </c>
      <c r="C10689" s="26">
        <v>40254427</v>
      </c>
      <c r="D10689" s="26" t="s">
        <v>24</v>
      </c>
      <c r="E10689" s="26" t="s">
        <v>43412</v>
      </c>
      <c r="F10689" s="26" t="s">
        <v>43413</v>
      </c>
      <c r="G10689" s="26" t="s">
        <v>9586</v>
      </c>
      <c r="H10689" s="26" t="s">
        <v>1401</v>
      </c>
      <c r="I10689" s="26" t="s">
        <v>16448</v>
      </c>
      <c r="J10689" s="26" t="s">
        <v>8835</v>
      </c>
      <c r="K10689" s="26" t="s">
        <v>9582</v>
      </c>
      <c r="L10689" s="26" t="s">
        <v>16449</v>
      </c>
      <c r="M10689" s="26">
        <v>380472319323</v>
      </c>
      <c r="N10689" s="26">
        <v>7124981001</v>
      </c>
    </row>
    <row r="10690" spans="1:14">
      <c r="A10690" s="26" t="s">
        <v>4694</v>
      </c>
      <c r="B10690" s="26" t="s">
        <v>4695</v>
      </c>
      <c r="C10690" s="26">
        <v>36734786</v>
      </c>
      <c r="D10690" s="26" t="s">
        <v>24</v>
      </c>
      <c r="E10690" s="26" t="s">
        <v>43414</v>
      </c>
      <c r="F10690" s="26" t="s">
        <v>43415</v>
      </c>
      <c r="G10690" s="26" t="s">
        <v>9586</v>
      </c>
      <c r="H10690" s="26" t="s">
        <v>670</v>
      </c>
      <c r="I10690" s="26" t="s">
        <v>23222</v>
      </c>
      <c r="J10690" s="26" t="s">
        <v>43416</v>
      </c>
      <c r="K10690" s="26" t="s">
        <v>9582</v>
      </c>
      <c r="L10690" s="26" t="s">
        <v>43417</v>
      </c>
      <c r="M10690" s="26">
        <v>380982546192</v>
      </c>
      <c r="N10690" s="26">
        <v>3524080601</v>
      </c>
    </row>
    <row r="10691" spans="1:14">
      <c r="A10691" s="26" t="s">
        <v>2759</v>
      </c>
      <c r="B10691" s="26" t="s">
        <v>2760</v>
      </c>
      <c r="C10691" s="26">
        <v>37677525</v>
      </c>
      <c r="D10691" s="26" t="s">
        <v>24</v>
      </c>
      <c r="E10691" s="26" t="s">
        <v>43418</v>
      </c>
      <c r="F10691" s="26" t="s">
        <v>43419</v>
      </c>
      <c r="G10691" s="26" t="s">
        <v>9579</v>
      </c>
      <c r="H10691" s="26" t="s">
        <v>133</v>
      </c>
      <c r="I10691" s="26" t="s">
        <v>11507</v>
      </c>
      <c r="J10691" s="26" t="s">
        <v>43420</v>
      </c>
      <c r="K10691" s="26" t="s">
        <v>9582</v>
      </c>
      <c r="L10691" s="26" t="s">
        <v>43421</v>
      </c>
      <c r="M10691" s="26">
        <v>380956388503</v>
      </c>
      <c r="N10691" s="26">
        <v>1222984501</v>
      </c>
    </row>
    <row r="10692" spans="1:14">
      <c r="A10692" s="26" t="s">
        <v>7126</v>
      </c>
      <c r="B10692" s="26" t="s">
        <v>7127</v>
      </c>
      <c r="C10692" s="26">
        <v>38492302</v>
      </c>
      <c r="D10692" s="26" t="s">
        <v>24</v>
      </c>
      <c r="E10692" s="26" t="s">
        <v>43422</v>
      </c>
      <c r="F10692" s="26" t="s">
        <v>43423</v>
      </c>
      <c r="G10692" s="26" t="s">
        <v>9579</v>
      </c>
      <c r="H10692" s="26" t="s">
        <v>987</v>
      </c>
      <c r="I10692" s="26" t="s">
        <v>9634</v>
      </c>
      <c r="J10692" s="26" t="s">
        <v>43424</v>
      </c>
      <c r="K10692" s="26" t="s">
        <v>9582</v>
      </c>
      <c r="L10692" s="26" t="s">
        <v>43425</v>
      </c>
      <c r="M10692" s="26">
        <v>380362272300</v>
      </c>
      <c r="N10692" s="26">
        <v>5624684503</v>
      </c>
    </row>
    <row r="10693" spans="1:14">
      <c r="A10693" s="26" t="s">
        <v>9067</v>
      </c>
      <c r="B10693" s="26" t="s">
        <v>9068</v>
      </c>
      <c r="C10693" s="26">
        <v>36752522</v>
      </c>
      <c r="D10693" s="26" t="s">
        <v>24</v>
      </c>
      <c r="E10693" s="26" t="s">
        <v>43426</v>
      </c>
      <c r="F10693" s="26" t="s">
        <v>43427</v>
      </c>
      <c r="G10693" s="26" t="s">
        <v>9579</v>
      </c>
      <c r="H10693" s="26" t="s">
        <v>1490</v>
      </c>
      <c r="I10693" s="26" t="s">
        <v>12333</v>
      </c>
      <c r="J10693" s="26" t="s">
        <v>43428</v>
      </c>
      <c r="K10693" s="26" t="s">
        <v>9582</v>
      </c>
      <c r="L10693" s="26" t="s">
        <v>43429</v>
      </c>
      <c r="M10693" s="26">
        <v>380983998282</v>
      </c>
      <c r="N10693" s="26">
        <v>520884803</v>
      </c>
    </row>
    <row r="10694" spans="1:14">
      <c r="A10694" s="26" t="s">
        <v>5657</v>
      </c>
      <c r="B10694" s="26" t="s">
        <v>5658</v>
      </c>
      <c r="C10694" s="26">
        <v>25695724</v>
      </c>
      <c r="D10694" s="26" t="s">
        <v>780</v>
      </c>
      <c r="E10694" s="26" t="s">
        <v>43430</v>
      </c>
      <c r="F10694" s="26" t="s">
        <v>43431</v>
      </c>
      <c r="G10694" s="26" t="s">
        <v>9601</v>
      </c>
      <c r="H10694" s="26" t="s">
        <v>799</v>
      </c>
      <c r="J10694" s="26" t="s">
        <v>800</v>
      </c>
      <c r="K10694" s="26" t="s">
        <v>9597</v>
      </c>
      <c r="L10694" s="26" t="s">
        <v>43432</v>
      </c>
      <c r="M10694" s="26">
        <v>380442572337</v>
      </c>
      <c r="N10694" s="26">
        <v>4822784009</v>
      </c>
    </row>
    <row r="10695" spans="1:14">
      <c r="A10695" s="26" t="s">
        <v>5191</v>
      </c>
      <c r="B10695" s="26" t="s">
        <v>5138</v>
      </c>
      <c r="C10695" s="26">
        <v>1996622</v>
      </c>
      <c r="D10695" s="26" t="s">
        <v>24</v>
      </c>
      <c r="E10695" s="26" t="s">
        <v>43433</v>
      </c>
      <c r="F10695" s="26" t="s">
        <v>43434</v>
      </c>
      <c r="G10695" s="26" t="s">
        <v>9586</v>
      </c>
      <c r="H10695" s="26" t="s">
        <v>735</v>
      </c>
      <c r="J10695" s="26" t="s">
        <v>740</v>
      </c>
      <c r="K10695" s="26" t="s">
        <v>9597</v>
      </c>
      <c r="L10695" s="26" t="s">
        <v>43435</v>
      </c>
      <c r="M10695" s="26">
        <v>380987508621</v>
      </c>
      <c r="N10695" s="26">
        <v>1221881203</v>
      </c>
    </row>
    <row r="10696" spans="1:14">
      <c r="A10696" s="26" t="s">
        <v>4291</v>
      </c>
      <c r="B10696" s="26" t="s">
        <v>4292</v>
      </c>
      <c r="C10696" s="26">
        <v>22208209</v>
      </c>
      <c r="D10696" s="26" t="s">
        <v>24</v>
      </c>
      <c r="E10696" s="26" t="s">
        <v>43436</v>
      </c>
      <c r="F10696" s="26" t="s">
        <v>15736</v>
      </c>
      <c r="G10696" s="26" t="s">
        <v>9586</v>
      </c>
      <c r="H10696" s="26" t="s">
        <v>576</v>
      </c>
      <c r="J10696" s="26" t="s">
        <v>581</v>
      </c>
      <c r="K10696" s="26" t="s">
        <v>9597</v>
      </c>
      <c r="L10696" s="26" t="s">
        <v>16328</v>
      </c>
      <c r="M10696" s="26">
        <v>380456352245</v>
      </c>
      <c r="N10696" s="26">
        <v>2123681001</v>
      </c>
    </row>
    <row r="10697" spans="1:14">
      <c r="A10697" s="26" t="s">
        <v>6822</v>
      </c>
      <c r="B10697" s="26" t="s">
        <v>6823</v>
      </c>
      <c r="C10697" s="26">
        <v>38503012</v>
      </c>
      <c r="D10697" s="26" t="s">
        <v>1701</v>
      </c>
      <c r="E10697" s="26" t="s">
        <v>43437</v>
      </c>
      <c r="F10697" s="26" t="s">
        <v>43438</v>
      </c>
      <c r="G10697" s="26" t="s">
        <v>9601</v>
      </c>
      <c r="H10697" s="26" t="s">
        <v>949</v>
      </c>
      <c r="J10697" s="26" t="s">
        <v>40716</v>
      </c>
      <c r="K10697" s="26" t="s">
        <v>9597</v>
      </c>
      <c r="L10697" s="26" t="s">
        <v>40717</v>
      </c>
      <c r="M10697" s="26">
        <v>380503097262</v>
      </c>
      <c r="N10697" s="26">
        <v>5310300000</v>
      </c>
    </row>
    <row r="10698" spans="1:14">
      <c r="A10698" s="26" t="s">
        <v>4111</v>
      </c>
      <c r="B10698" s="26" t="s">
        <v>4046</v>
      </c>
      <c r="C10698" s="26">
        <v>42352786</v>
      </c>
      <c r="D10698" s="26" t="s">
        <v>780</v>
      </c>
      <c r="E10698" s="26" t="s">
        <v>43439</v>
      </c>
      <c r="F10698" s="26" t="s">
        <v>43440</v>
      </c>
      <c r="G10698" s="26" t="s">
        <v>9601</v>
      </c>
      <c r="H10698" s="26" t="s">
        <v>506</v>
      </c>
      <c r="J10698" s="26" t="s">
        <v>526</v>
      </c>
      <c r="K10698" s="26" t="s">
        <v>9597</v>
      </c>
      <c r="L10698" s="26" t="s">
        <v>29067</v>
      </c>
      <c r="M10698" s="26">
        <v>380342569565</v>
      </c>
      <c r="N10698" s="26">
        <v>2610100000</v>
      </c>
    </row>
    <row r="10699" spans="1:14">
      <c r="A10699" s="26" t="s">
        <v>4672</v>
      </c>
      <c r="B10699" s="26" t="s">
        <v>4673</v>
      </c>
      <c r="C10699" s="26">
        <v>3073502</v>
      </c>
      <c r="D10699" s="26" t="s">
        <v>780</v>
      </c>
      <c r="E10699" s="26" t="s">
        <v>43441</v>
      </c>
      <c r="F10699" s="26" t="s">
        <v>43442</v>
      </c>
      <c r="G10699" s="26" t="s">
        <v>9601</v>
      </c>
      <c r="H10699" s="26" t="s">
        <v>670</v>
      </c>
      <c r="J10699" s="26" t="s">
        <v>687</v>
      </c>
      <c r="K10699" s="26" t="s">
        <v>9597</v>
      </c>
      <c r="L10699" s="26" t="s">
        <v>43443</v>
      </c>
      <c r="M10699" s="26">
        <v>380973857277</v>
      </c>
      <c r="N10699" s="26">
        <v>3510100000</v>
      </c>
    </row>
    <row r="10700" spans="1:14">
      <c r="A10700" s="26" t="s">
        <v>9298</v>
      </c>
      <c r="B10700" s="26" t="s">
        <v>9299</v>
      </c>
      <c r="C10700" s="26">
        <v>38232556</v>
      </c>
      <c r="D10700" s="26" t="s">
        <v>24</v>
      </c>
      <c r="E10700" s="26" t="s">
        <v>43444</v>
      </c>
      <c r="F10700" s="26" t="s">
        <v>43445</v>
      </c>
      <c r="G10700" s="26" t="s">
        <v>9591</v>
      </c>
      <c r="H10700" s="26" t="s">
        <v>1573</v>
      </c>
      <c r="I10700" s="26" t="s">
        <v>12131</v>
      </c>
      <c r="J10700" s="26" t="s">
        <v>43446</v>
      </c>
      <c r="K10700" s="26" t="s">
        <v>9582</v>
      </c>
      <c r="L10700" s="26" t="s">
        <v>43447</v>
      </c>
      <c r="M10700" s="26">
        <v>380464534710</v>
      </c>
      <c r="N10700" s="26">
        <v>7421410133</v>
      </c>
    </row>
    <row r="10701" spans="1:14">
      <c r="A10701" s="26" t="s">
        <v>6615</v>
      </c>
      <c r="B10701" s="26" t="s">
        <v>6616</v>
      </c>
      <c r="C10701" s="26">
        <v>41348856</v>
      </c>
      <c r="D10701" s="26" t="s">
        <v>24</v>
      </c>
      <c r="E10701" s="26" t="s">
        <v>43448</v>
      </c>
      <c r="F10701" s="26" t="s">
        <v>43449</v>
      </c>
      <c r="G10701" s="26" t="s">
        <v>9586</v>
      </c>
      <c r="H10701" s="26" t="s">
        <v>949</v>
      </c>
      <c r="I10701" s="26" t="s">
        <v>16199</v>
      </c>
      <c r="J10701" s="26" t="s">
        <v>958</v>
      </c>
      <c r="K10701" s="26" t="s">
        <v>9582</v>
      </c>
      <c r="L10701" s="26" t="s">
        <v>43450</v>
      </c>
      <c r="M10701" s="26">
        <v>380957757503</v>
      </c>
      <c r="N10701" s="26">
        <v>5322886601</v>
      </c>
    </row>
    <row r="10702" spans="1:14">
      <c r="A10702" s="26" t="s">
        <v>2069</v>
      </c>
      <c r="B10702" s="26" t="s">
        <v>2070</v>
      </c>
      <c r="C10702" s="26">
        <v>1982927</v>
      </c>
      <c r="D10702" s="26" t="s">
        <v>780</v>
      </c>
      <c r="E10702" s="26" t="s">
        <v>43451</v>
      </c>
      <c r="F10702" s="26" t="s">
        <v>9787</v>
      </c>
      <c r="G10702" s="26" t="s">
        <v>9601</v>
      </c>
      <c r="H10702" s="26" t="s">
        <v>103</v>
      </c>
      <c r="I10702" s="26" t="s">
        <v>11403</v>
      </c>
      <c r="J10702" s="26" t="s">
        <v>2071</v>
      </c>
      <c r="K10702" s="26" t="s">
        <v>9606</v>
      </c>
      <c r="L10702" s="26" t="s">
        <v>27693</v>
      </c>
      <c r="M10702" s="26">
        <v>380673340857</v>
      </c>
      <c r="N10702" s="26">
        <v>723155100</v>
      </c>
    </row>
    <row r="10703" spans="1:14">
      <c r="A10703" s="26" t="s">
        <v>5040</v>
      </c>
      <c r="B10703" s="26" t="s">
        <v>5036</v>
      </c>
      <c r="C10703" s="26">
        <v>1996208</v>
      </c>
      <c r="D10703" s="26" t="s">
        <v>24</v>
      </c>
      <c r="E10703" s="26" t="s">
        <v>43452</v>
      </c>
      <c r="F10703" s="26" t="s">
        <v>43453</v>
      </c>
      <c r="G10703" s="26" t="s">
        <v>9579</v>
      </c>
      <c r="H10703" s="26" t="s">
        <v>735</v>
      </c>
      <c r="I10703" s="26" t="s">
        <v>9605</v>
      </c>
      <c r="J10703" s="26" t="s">
        <v>43454</v>
      </c>
      <c r="K10703" s="26" t="s">
        <v>9582</v>
      </c>
      <c r="L10703" s="26" t="s">
        <v>43455</v>
      </c>
      <c r="M10703" s="26">
        <v>380688991311</v>
      </c>
      <c r="N10703" s="26">
        <v>4621585902</v>
      </c>
    </row>
    <row r="10704" spans="1:14">
      <c r="A10704" s="26" t="s">
        <v>3557</v>
      </c>
      <c r="B10704" s="26" t="s">
        <v>3558</v>
      </c>
      <c r="C10704" s="26">
        <v>25437755</v>
      </c>
      <c r="D10704" s="26" t="s">
        <v>780</v>
      </c>
      <c r="E10704" s="26" t="s">
        <v>43456</v>
      </c>
      <c r="F10704" s="26" t="s">
        <v>43457</v>
      </c>
      <c r="G10704" s="26" t="s">
        <v>9601</v>
      </c>
      <c r="H10704" s="26" t="s">
        <v>392</v>
      </c>
      <c r="J10704" s="26" t="s">
        <v>3559</v>
      </c>
      <c r="K10704" s="26" t="s">
        <v>9606</v>
      </c>
      <c r="L10704" s="26" t="s">
        <v>43458</v>
      </c>
      <c r="M10704" s="26">
        <v>380977622410</v>
      </c>
      <c r="N10704" s="26">
        <v>2124456500</v>
      </c>
    </row>
    <row r="10705" spans="1:14">
      <c r="A10705" s="26" t="s">
        <v>2552</v>
      </c>
      <c r="B10705" s="26" t="s">
        <v>2553</v>
      </c>
      <c r="C10705" s="26">
        <v>37862109</v>
      </c>
      <c r="D10705" s="26" t="s">
        <v>24</v>
      </c>
      <c r="E10705" s="26" t="s">
        <v>43459</v>
      </c>
      <c r="F10705" s="26" t="s">
        <v>16542</v>
      </c>
      <c r="G10705" s="26" t="s">
        <v>9586</v>
      </c>
      <c r="H10705" s="26" t="s">
        <v>133</v>
      </c>
      <c r="J10705" s="26" t="s">
        <v>183</v>
      </c>
      <c r="K10705" s="26" t="s">
        <v>9597</v>
      </c>
      <c r="L10705" s="26" t="s">
        <v>43460</v>
      </c>
      <c r="M10705" s="26">
        <v>380564274969</v>
      </c>
      <c r="N10705" s="26">
        <v>1211000000</v>
      </c>
    </row>
    <row r="10706" spans="1:14">
      <c r="A10706" s="26" t="s">
        <v>6085</v>
      </c>
      <c r="B10706" s="26" t="s">
        <v>6086</v>
      </c>
      <c r="C10706" s="26">
        <v>38458892</v>
      </c>
      <c r="D10706" s="26" t="s">
        <v>24</v>
      </c>
      <c r="E10706" s="26" t="s">
        <v>43461</v>
      </c>
      <c r="F10706" s="26" t="s">
        <v>43462</v>
      </c>
      <c r="G10706" s="26" t="s">
        <v>9586</v>
      </c>
      <c r="H10706" s="26" t="s">
        <v>835</v>
      </c>
      <c r="I10706" s="26" t="s">
        <v>9944</v>
      </c>
      <c r="J10706" s="26" t="s">
        <v>43463</v>
      </c>
      <c r="K10706" s="26" t="s">
        <v>9582</v>
      </c>
      <c r="L10706" s="26" t="s">
        <v>43464</v>
      </c>
      <c r="M10706" s="26">
        <v>380516232476</v>
      </c>
      <c r="N10706" s="26">
        <v>1421281201</v>
      </c>
    </row>
    <row r="10707" spans="1:14">
      <c r="A10707" s="26" t="s">
        <v>9484</v>
      </c>
      <c r="B10707" s="26" t="s">
        <v>9485</v>
      </c>
      <c r="C10707" s="26">
        <v>2006113</v>
      </c>
      <c r="D10707" s="26" t="s">
        <v>780</v>
      </c>
      <c r="E10707" s="26" t="s">
        <v>43465</v>
      </c>
      <c r="F10707" s="26" t="s">
        <v>43466</v>
      </c>
      <c r="G10707" s="26" t="s">
        <v>9601</v>
      </c>
      <c r="H10707" s="26" t="s">
        <v>1573</v>
      </c>
      <c r="J10707" s="26" t="s">
        <v>1582</v>
      </c>
      <c r="K10707" s="26" t="s">
        <v>9597</v>
      </c>
      <c r="L10707" s="26" t="s">
        <v>25423</v>
      </c>
      <c r="M10707" s="26">
        <v>380462253053</v>
      </c>
      <c r="N10707" s="26">
        <v>7410400000</v>
      </c>
    </row>
    <row r="10708" spans="1:14">
      <c r="A10708" s="26" t="s">
        <v>1637</v>
      </c>
      <c r="B10708" s="26" t="s">
        <v>1638</v>
      </c>
      <c r="C10708" s="26">
        <v>3082961</v>
      </c>
      <c r="D10708" s="26" t="s">
        <v>780</v>
      </c>
      <c r="E10708" s="26" t="s">
        <v>43467</v>
      </c>
      <c r="F10708" s="26" t="s">
        <v>43468</v>
      </c>
      <c r="G10708" s="26" t="s">
        <v>9601</v>
      </c>
      <c r="H10708" s="26" t="s">
        <v>27</v>
      </c>
      <c r="J10708" s="26" t="s">
        <v>36</v>
      </c>
      <c r="K10708" s="26" t="s">
        <v>9597</v>
      </c>
      <c r="L10708" s="26" t="s">
        <v>43469</v>
      </c>
      <c r="M10708" s="26">
        <v>380432278794</v>
      </c>
      <c r="N10708" s="26">
        <v>510100000</v>
      </c>
    </row>
    <row r="10709" spans="1:14">
      <c r="A10709" s="26" t="s">
        <v>4688</v>
      </c>
      <c r="B10709" s="26" t="s">
        <v>4689</v>
      </c>
      <c r="C10709" s="26">
        <v>38236676</v>
      </c>
      <c r="D10709" s="26" t="s">
        <v>24</v>
      </c>
      <c r="E10709" s="26" t="s">
        <v>43470</v>
      </c>
      <c r="F10709" s="26" t="s">
        <v>43471</v>
      </c>
      <c r="G10709" s="26" t="s">
        <v>9586</v>
      </c>
      <c r="H10709" s="26" t="s">
        <v>670</v>
      </c>
      <c r="I10709" s="26" t="s">
        <v>11532</v>
      </c>
      <c r="J10709" s="26" t="s">
        <v>43472</v>
      </c>
      <c r="K10709" s="26" t="s">
        <v>9582</v>
      </c>
      <c r="L10709" s="26" t="s">
        <v>43473</v>
      </c>
      <c r="M10709" s="26">
        <v>380525694615</v>
      </c>
      <c r="N10709" s="26">
        <v>3523886001</v>
      </c>
    </row>
    <row r="10710" spans="1:14">
      <c r="A10710" s="26" t="s">
        <v>7580</v>
      </c>
      <c r="B10710" s="26" t="s">
        <v>7581</v>
      </c>
      <c r="C10710" s="26">
        <v>38509208</v>
      </c>
      <c r="D10710" s="26" t="s">
        <v>24</v>
      </c>
      <c r="E10710" s="26" t="s">
        <v>43474</v>
      </c>
      <c r="F10710" s="26" t="s">
        <v>43475</v>
      </c>
      <c r="G10710" s="26" t="s">
        <v>9579</v>
      </c>
      <c r="H10710" s="26" t="s">
        <v>1088</v>
      </c>
      <c r="I10710" s="26" t="s">
        <v>9818</v>
      </c>
      <c r="J10710" s="26" t="s">
        <v>43476</v>
      </c>
      <c r="K10710" s="26" t="s">
        <v>9582</v>
      </c>
      <c r="L10710" s="26" t="s">
        <v>43477</v>
      </c>
      <c r="M10710" s="26">
        <v>380354433326</v>
      </c>
      <c r="N10710" s="26">
        <v>6121255508</v>
      </c>
    </row>
    <row r="10711" spans="1:14">
      <c r="A10711" s="26" t="s">
        <v>7925</v>
      </c>
      <c r="B10711" s="26" t="s">
        <v>7926</v>
      </c>
      <c r="C10711" s="26">
        <v>42087665</v>
      </c>
      <c r="D10711" s="26" t="s">
        <v>780</v>
      </c>
      <c r="E10711" s="26" t="s">
        <v>43478</v>
      </c>
      <c r="F10711" s="26" t="s">
        <v>43479</v>
      </c>
      <c r="G10711" s="26" t="s">
        <v>9601</v>
      </c>
      <c r="H10711" s="26" t="s">
        <v>1122</v>
      </c>
      <c r="J10711" s="26" t="s">
        <v>13372</v>
      </c>
      <c r="K10711" s="26" t="s">
        <v>9597</v>
      </c>
      <c r="L10711" s="26" t="s">
        <v>43480</v>
      </c>
      <c r="M10711" s="26">
        <v>380574328755</v>
      </c>
      <c r="N10711" s="26">
        <v>6310400000</v>
      </c>
    </row>
    <row r="10712" spans="1:14">
      <c r="A10712" s="26" t="s">
        <v>4071</v>
      </c>
      <c r="B10712" s="26" t="s">
        <v>4072</v>
      </c>
      <c r="C10712" s="26">
        <v>38554360</v>
      </c>
      <c r="D10712" s="26" t="s">
        <v>1701</v>
      </c>
      <c r="E10712" s="26" t="s">
        <v>43481</v>
      </c>
      <c r="F10712" s="26" t="s">
        <v>43482</v>
      </c>
      <c r="G10712" s="26" t="s">
        <v>9601</v>
      </c>
      <c r="H10712" s="26" t="s">
        <v>506</v>
      </c>
      <c r="J10712" s="26" t="s">
        <v>526</v>
      </c>
      <c r="K10712" s="26" t="s">
        <v>9597</v>
      </c>
      <c r="L10712" s="26" t="s">
        <v>43483</v>
      </c>
      <c r="M10712" s="26">
        <v>380673446305</v>
      </c>
      <c r="N10712" s="26">
        <v>2610100000</v>
      </c>
    </row>
    <row r="10713" spans="1:14">
      <c r="A10713" s="26" t="s">
        <v>2721</v>
      </c>
      <c r="B10713" s="26" t="s">
        <v>2722</v>
      </c>
      <c r="C10713" s="26">
        <v>37916075</v>
      </c>
      <c r="D10713" s="26" t="s">
        <v>24</v>
      </c>
      <c r="E10713" s="26" t="s">
        <v>43484</v>
      </c>
      <c r="F10713" s="26" t="s">
        <v>43485</v>
      </c>
      <c r="G10713" s="26" t="s">
        <v>9586</v>
      </c>
      <c r="H10713" s="26" t="s">
        <v>133</v>
      </c>
      <c r="I10713" s="26" t="s">
        <v>27444</v>
      </c>
      <c r="J10713" s="26" t="s">
        <v>43486</v>
      </c>
      <c r="K10713" s="26" t="s">
        <v>9906</v>
      </c>
      <c r="L10713" s="26" t="s">
        <v>43487</v>
      </c>
      <c r="M10713" s="26">
        <v>761546109241</v>
      </c>
      <c r="N10713" s="26">
        <v>1225083501</v>
      </c>
    </row>
    <row r="10714" spans="1:14">
      <c r="A10714" s="26" t="s">
        <v>8441</v>
      </c>
      <c r="B10714" s="26" t="s">
        <v>8442</v>
      </c>
      <c r="C10714" s="26">
        <v>38212647</v>
      </c>
      <c r="D10714" s="26" t="s">
        <v>24</v>
      </c>
      <c r="E10714" s="26" t="s">
        <v>43488</v>
      </c>
      <c r="F10714" s="26" t="s">
        <v>43489</v>
      </c>
      <c r="G10714" s="26" t="s">
        <v>9586</v>
      </c>
      <c r="H10714" s="26" t="s">
        <v>1269</v>
      </c>
      <c r="I10714" s="26" t="s">
        <v>14968</v>
      </c>
      <c r="J10714" s="26" t="s">
        <v>43490</v>
      </c>
      <c r="K10714" s="26" t="s">
        <v>9582</v>
      </c>
      <c r="L10714" s="26" t="s">
        <v>43491</v>
      </c>
      <c r="M10714" s="26">
        <v>380553463125</v>
      </c>
      <c r="N10714" s="26">
        <v>1223880503</v>
      </c>
    </row>
    <row r="10715" spans="1:14">
      <c r="A10715" s="26" t="s">
        <v>7070</v>
      </c>
      <c r="B10715" s="26" t="s">
        <v>7071</v>
      </c>
      <c r="C10715" s="26">
        <v>5506786</v>
      </c>
      <c r="D10715" s="26" t="s">
        <v>780</v>
      </c>
      <c r="E10715" s="26" t="s">
        <v>43492</v>
      </c>
      <c r="F10715" s="26" t="s">
        <v>43493</v>
      </c>
      <c r="G10715" s="26" t="s">
        <v>9601</v>
      </c>
      <c r="H10715" s="26" t="s">
        <v>987</v>
      </c>
      <c r="J10715" s="26" t="s">
        <v>7062</v>
      </c>
      <c r="K10715" s="26" t="s">
        <v>9597</v>
      </c>
      <c r="L10715" s="26" t="s">
        <v>43494</v>
      </c>
      <c r="M10715" s="26">
        <v>380676493441</v>
      </c>
      <c r="N10715" s="26">
        <v>5623010100</v>
      </c>
    </row>
    <row r="10716" spans="1:14">
      <c r="A10716" s="26" t="s">
        <v>6903</v>
      </c>
      <c r="B10716" s="26" t="s">
        <v>6904</v>
      </c>
      <c r="C10716" s="26">
        <v>38492195</v>
      </c>
      <c r="D10716" s="26" t="s">
        <v>24</v>
      </c>
      <c r="E10716" s="26" t="s">
        <v>43495</v>
      </c>
      <c r="F10716" s="26" t="s">
        <v>43496</v>
      </c>
      <c r="G10716" s="26" t="s">
        <v>9591</v>
      </c>
      <c r="H10716" s="26" t="s">
        <v>949</v>
      </c>
      <c r="I10716" s="26" t="s">
        <v>13534</v>
      </c>
      <c r="J10716" s="26" t="s">
        <v>43497</v>
      </c>
      <c r="K10716" s="26" t="s">
        <v>9582</v>
      </c>
      <c r="L10716" s="26" t="s">
        <v>43498</v>
      </c>
      <c r="M10716" s="26">
        <v>380534791295</v>
      </c>
      <c r="N10716" s="26">
        <v>5325455304</v>
      </c>
    </row>
    <row r="10717" spans="1:14">
      <c r="A10717" s="26" t="s">
        <v>8919</v>
      </c>
      <c r="B10717" s="26" t="s">
        <v>8918</v>
      </c>
      <c r="C10717" s="26">
        <v>2005390</v>
      </c>
      <c r="D10717" s="26" t="s">
        <v>24</v>
      </c>
      <c r="E10717" s="26" t="s">
        <v>43499</v>
      </c>
      <c r="F10717" s="26" t="s">
        <v>9853</v>
      </c>
      <c r="G10717" s="26" t="s">
        <v>9586</v>
      </c>
      <c r="H10717" s="26" t="s">
        <v>1401</v>
      </c>
      <c r="I10717" s="26" t="s">
        <v>43500</v>
      </c>
      <c r="J10717" s="26" t="s">
        <v>43501</v>
      </c>
      <c r="K10717" s="26" t="s">
        <v>9597</v>
      </c>
      <c r="L10717" s="26" t="s">
        <v>43502</v>
      </c>
      <c r="M10717" s="26">
        <v>380474621101</v>
      </c>
      <c r="N10717" s="26">
        <v>7123410100</v>
      </c>
    </row>
    <row r="10718" spans="1:14">
      <c r="A10718" s="26" t="s">
        <v>4142</v>
      </c>
      <c r="B10718" s="26" t="s">
        <v>4143</v>
      </c>
      <c r="C10718" s="26">
        <v>39020574</v>
      </c>
      <c r="D10718" s="26" t="s">
        <v>24</v>
      </c>
      <c r="E10718" s="26" t="s">
        <v>43503</v>
      </c>
      <c r="F10718" s="26" t="s">
        <v>43504</v>
      </c>
      <c r="G10718" s="26" t="s">
        <v>9579</v>
      </c>
      <c r="H10718" s="26" t="s">
        <v>506</v>
      </c>
      <c r="I10718" s="26" t="s">
        <v>12368</v>
      </c>
      <c r="J10718" s="26" t="s">
        <v>43505</v>
      </c>
      <c r="K10718" s="26" t="s">
        <v>9582</v>
      </c>
      <c r="L10718" s="26" t="s">
        <v>43506</v>
      </c>
      <c r="M10718" s="26">
        <v>380343361320</v>
      </c>
      <c r="N10718" s="26">
        <v>523088803</v>
      </c>
    </row>
    <row r="10719" spans="1:14">
      <c r="A10719" s="26" t="s">
        <v>6593</v>
      </c>
      <c r="B10719" s="26" t="s">
        <v>6594</v>
      </c>
      <c r="C10719" s="26">
        <v>38412444</v>
      </c>
      <c r="D10719" s="26" t="s">
        <v>24</v>
      </c>
      <c r="E10719" s="26" t="s">
        <v>43507</v>
      </c>
      <c r="F10719" s="26" t="s">
        <v>43508</v>
      </c>
      <c r="G10719" s="26" t="s">
        <v>9586</v>
      </c>
      <c r="H10719" s="26" t="s">
        <v>949</v>
      </c>
      <c r="I10719" s="26" t="s">
        <v>10987</v>
      </c>
      <c r="J10719" s="26" t="s">
        <v>43509</v>
      </c>
      <c r="K10719" s="26" t="s">
        <v>9582</v>
      </c>
      <c r="L10719" s="26" t="s">
        <v>43510</v>
      </c>
      <c r="M10719" s="26">
        <v>380503238147</v>
      </c>
      <c r="N10719" s="26">
        <v>521980203</v>
      </c>
    </row>
    <row r="10720" spans="1:14">
      <c r="A10720" s="26" t="s">
        <v>4324</v>
      </c>
      <c r="B10720" s="26" t="s">
        <v>4325</v>
      </c>
      <c r="C10720" s="26">
        <v>41750202</v>
      </c>
      <c r="D10720" s="26" t="s">
        <v>24</v>
      </c>
      <c r="E10720" s="26" t="s">
        <v>43511</v>
      </c>
      <c r="F10720" s="26" t="s">
        <v>12654</v>
      </c>
      <c r="G10720" s="26" t="s">
        <v>9586</v>
      </c>
      <c r="H10720" s="26" t="s">
        <v>576</v>
      </c>
      <c r="J10720" s="26" t="s">
        <v>4326</v>
      </c>
      <c r="K10720" s="26" t="s">
        <v>9597</v>
      </c>
      <c r="L10720" s="26" t="s">
        <v>43512</v>
      </c>
      <c r="M10720" s="26">
        <v>380459554058</v>
      </c>
      <c r="N10720" s="26">
        <v>3210500000</v>
      </c>
    </row>
    <row r="10721" spans="1:14">
      <c r="A10721" s="26" t="s">
        <v>5387</v>
      </c>
      <c r="B10721" s="26" t="s">
        <v>5388</v>
      </c>
      <c r="C10721" s="26">
        <v>1997248</v>
      </c>
      <c r="D10721" s="26" t="s">
        <v>24</v>
      </c>
      <c r="E10721" s="26" t="s">
        <v>43513</v>
      </c>
      <c r="F10721" s="26" t="s">
        <v>43514</v>
      </c>
      <c r="G10721" s="26" t="s">
        <v>9586</v>
      </c>
      <c r="H10721" s="26" t="s">
        <v>735</v>
      </c>
      <c r="J10721" s="26" t="s">
        <v>43515</v>
      </c>
      <c r="K10721" s="26" t="s">
        <v>9582</v>
      </c>
      <c r="L10721" s="26" t="s">
        <v>43516</v>
      </c>
      <c r="M10721" s="26">
        <v>380322678989</v>
      </c>
      <c r="N10721" s="26">
        <v>722880709</v>
      </c>
    </row>
    <row r="10722" spans="1:14">
      <c r="A10722" s="26" t="s">
        <v>1939</v>
      </c>
      <c r="B10722" s="26" t="s">
        <v>1940</v>
      </c>
      <c r="C10722" s="26">
        <v>33868196</v>
      </c>
      <c r="D10722" s="26" t="s">
        <v>780</v>
      </c>
      <c r="E10722" s="26" t="s">
        <v>43517</v>
      </c>
      <c r="F10722" s="26" t="s">
        <v>43518</v>
      </c>
      <c r="G10722" s="26" t="s">
        <v>9601</v>
      </c>
      <c r="H10722" s="26" t="s">
        <v>27</v>
      </c>
      <c r="I10722" s="26" t="s">
        <v>14303</v>
      </c>
      <c r="J10722" s="26" t="s">
        <v>95</v>
      </c>
      <c r="K10722" s="26" t="s">
        <v>9597</v>
      </c>
      <c r="L10722" s="26" t="s">
        <v>43519</v>
      </c>
      <c r="M10722" s="26">
        <v>380434421681</v>
      </c>
      <c r="N10722" s="26">
        <v>525310100</v>
      </c>
    </row>
    <row r="10723" spans="1:14">
      <c r="A10723" s="26" t="s">
        <v>3307</v>
      </c>
      <c r="B10723" s="26" t="s">
        <v>3308</v>
      </c>
      <c r="C10723" s="26">
        <v>40208847</v>
      </c>
      <c r="D10723" s="26" t="s">
        <v>24</v>
      </c>
      <c r="E10723" s="26" t="s">
        <v>43520</v>
      </c>
      <c r="F10723" s="26" t="s">
        <v>43521</v>
      </c>
      <c r="G10723" s="26" t="s">
        <v>9586</v>
      </c>
      <c r="H10723" s="26" t="s">
        <v>375</v>
      </c>
      <c r="I10723" s="26" t="s">
        <v>18665</v>
      </c>
      <c r="J10723" s="26" t="s">
        <v>43522</v>
      </c>
      <c r="K10723" s="26" t="s">
        <v>9582</v>
      </c>
      <c r="L10723" s="26" t="s">
        <v>43523</v>
      </c>
      <c r="M10723" s="26">
        <v>380966216684</v>
      </c>
      <c r="N10723" s="26">
        <v>1822086810</v>
      </c>
    </row>
    <row r="10724" spans="1:14">
      <c r="A10724" s="26" t="s">
        <v>8883</v>
      </c>
      <c r="B10724" s="26" t="s">
        <v>8884</v>
      </c>
      <c r="C10724" s="26">
        <v>38682646</v>
      </c>
      <c r="D10724" s="26" t="s">
        <v>24</v>
      </c>
      <c r="E10724" s="26" t="s">
        <v>43524</v>
      </c>
      <c r="F10724" s="26" t="s">
        <v>43525</v>
      </c>
      <c r="G10724" s="26" t="s">
        <v>9579</v>
      </c>
      <c r="H10724" s="26" t="s">
        <v>1401</v>
      </c>
      <c r="I10724" s="26" t="s">
        <v>10182</v>
      </c>
      <c r="J10724" s="26" t="s">
        <v>43526</v>
      </c>
      <c r="K10724" s="26" t="s">
        <v>9582</v>
      </c>
      <c r="L10724" s="26" t="s">
        <v>43527</v>
      </c>
      <c r="M10724" s="26">
        <v>380969703874</v>
      </c>
      <c r="N10724" s="26">
        <v>7122087812</v>
      </c>
    </row>
    <row r="10725" spans="1:14">
      <c r="A10725" s="26" t="s">
        <v>6111</v>
      </c>
      <c r="B10725" s="26" t="s">
        <v>6112</v>
      </c>
      <c r="C10725" s="26">
        <v>38661186</v>
      </c>
      <c r="D10725" s="26" t="s">
        <v>24</v>
      </c>
      <c r="E10725" s="26" t="s">
        <v>43528</v>
      </c>
      <c r="F10725" s="26" t="s">
        <v>43529</v>
      </c>
      <c r="G10725" s="26" t="s">
        <v>9586</v>
      </c>
      <c r="H10725" s="26" t="s">
        <v>885</v>
      </c>
      <c r="I10725" s="26" t="s">
        <v>10457</v>
      </c>
      <c r="J10725" s="26" t="s">
        <v>886</v>
      </c>
      <c r="K10725" s="26" t="s">
        <v>9597</v>
      </c>
      <c r="L10725" s="26" t="s">
        <v>43530</v>
      </c>
      <c r="M10725" s="26">
        <v>380686148652</v>
      </c>
      <c r="N10725" s="26">
        <v>5120410100</v>
      </c>
    </row>
    <row r="10726" spans="1:14">
      <c r="A10726" s="26" t="s">
        <v>4027</v>
      </c>
      <c r="B10726" s="26" t="s">
        <v>4028</v>
      </c>
      <c r="C10726" s="26">
        <v>42326482</v>
      </c>
      <c r="D10726" s="26" t="s">
        <v>24</v>
      </c>
      <c r="E10726" s="26" t="s">
        <v>43531</v>
      </c>
      <c r="F10726" s="26" t="s">
        <v>12826</v>
      </c>
      <c r="G10726" s="26" t="s">
        <v>9586</v>
      </c>
      <c r="H10726" s="26" t="s">
        <v>506</v>
      </c>
      <c r="I10726" s="26" t="s">
        <v>10789</v>
      </c>
      <c r="J10726" s="26" t="s">
        <v>522</v>
      </c>
      <c r="K10726" s="26" t="s">
        <v>9597</v>
      </c>
      <c r="L10726" s="26" t="s">
        <v>43532</v>
      </c>
      <c r="M10726" s="26">
        <v>380347728416</v>
      </c>
      <c r="N10726" s="26">
        <v>724285503</v>
      </c>
    </row>
    <row r="10727" spans="1:14">
      <c r="A10727" s="26" t="s">
        <v>3678</v>
      </c>
      <c r="B10727" s="26" t="s">
        <v>3679</v>
      </c>
      <c r="C10727" s="26">
        <v>5499046</v>
      </c>
      <c r="D10727" s="26" t="s">
        <v>780</v>
      </c>
      <c r="E10727" s="26" t="s">
        <v>43533</v>
      </c>
      <c r="F10727" s="26" t="s">
        <v>35885</v>
      </c>
      <c r="G10727" s="26" t="s">
        <v>9601</v>
      </c>
      <c r="H10727" s="26" t="s">
        <v>468</v>
      </c>
      <c r="J10727" s="26" t="s">
        <v>481</v>
      </c>
      <c r="K10727" s="26" t="s">
        <v>9597</v>
      </c>
      <c r="L10727" s="26" t="s">
        <v>43534</v>
      </c>
      <c r="M10727" s="26">
        <v>380617080735</v>
      </c>
      <c r="N10727" s="26">
        <v>1222380503</v>
      </c>
    </row>
    <row r="10728" spans="1:14">
      <c r="A10728" s="26" t="s">
        <v>6432</v>
      </c>
      <c r="B10728" s="26" t="s">
        <v>6433</v>
      </c>
      <c r="C10728" s="26">
        <v>39051031</v>
      </c>
      <c r="D10728" s="26" t="s">
        <v>24</v>
      </c>
      <c r="E10728" s="26" t="s">
        <v>43535</v>
      </c>
      <c r="F10728" s="26" t="s">
        <v>43536</v>
      </c>
      <c r="G10728" s="26" t="s">
        <v>9586</v>
      </c>
      <c r="H10728" s="26" t="s">
        <v>885</v>
      </c>
      <c r="J10728" s="26" t="s">
        <v>910</v>
      </c>
      <c r="K10728" s="26" t="s">
        <v>9597</v>
      </c>
      <c r="L10728" s="26" t="s">
        <v>19145</v>
      </c>
      <c r="M10728" s="26">
        <v>380487058719</v>
      </c>
      <c r="N10728" s="26">
        <v>5110100000</v>
      </c>
    </row>
    <row r="10729" spans="1:14">
      <c r="A10729" s="26" t="s">
        <v>9352</v>
      </c>
      <c r="B10729" s="26" t="s">
        <v>9353</v>
      </c>
      <c r="C10729" s="26">
        <v>2774125</v>
      </c>
      <c r="D10729" s="26" t="s">
        <v>780</v>
      </c>
      <c r="E10729" s="26" t="s">
        <v>43537</v>
      </c>
      <c r="F10729" s="26" t="s">
        <v>23052</v>
      </c>
      <c r="G10729" s="26" t="s">
        <v>9601</v>
      </c>
      <c r="H10729" s="26" t="s">
        <v>1573</v>
      </c>
      <c r="J10729" s="26" t="s">
        <v>1582</v>
      </c>
      <c r="K10729" s="26" t="s">
        <v>9597</v>
      </c>
      <c r="L10729" s="26" t="s">
        <v>12599</v>
      </c>
      <c r="M10729" s="26">
        <v>380463141285</v>
      </c>
      <c r="N10729" s="26">
        <v>7410400000</v>
      </c>
    </row>
    <row r="10730" spans="1:14">
      <c r="A10730" s="26" t="s">
        <v>1743</v>
      </c>
      <c r="B10730" s="26" t="s">
        <v>1744</v>
      </c>
      <c r="C10730" s="26">
        <v>41579448</v>
      </c>
      <c r="D10730" s="26" t="s">
        <v>24</v>
      </c>
      <c r="E10730" s="26" t="s">
        <v>43538</v>
      </c>
      <c r="F10730" s="26" t="s">
        <v>43539</v>
      </c>
      <c r="G10730" s="26" t="s">
        <v>9579</v>
      </c>
      <c r="H10730" s="26" t="s">
        <v>27</v>
      </c>
      <c r="I10730" s="26" t="s">
        <v>14386</v>
      </c>
      <c r="J10730" s="26" t="s">
        <v>43540</v>
      </c>
      <c r="K10730" s="26" t="s">
        <v>9582</v>
      </c>
      <c r="L10730" s="26" t="s">
        <v>43541</v>
      </c>
      <c r="M10730" s="26">
        <v>380963836345</v>
      </c>
      <c r="N10730" s="26">
        <v>520481601</v>
      </c>
    </row>
    <row r="10731" spans="1:14">
      <c r="A10731" s="26" t="s">
        <v>4320</v>
      </c>
      <c r="B10731" s="26" t="s">
        <v>4321</v>
      </c>
      <c r="C10731" s="26">
        <v>38435021</v>
      </c>
      <c r="D10731" s="26" t="s">
        <v>24</v>
      </c>
      <c r="E10731" s="26" t="s">
        <v>43542</v>
      </c>
      <c r="F10731" s="26" t="s">
        <v>43543</v>
      </c>
      <c r="G10731" s="26" t="s">
        <v>9579</v>
      </c>
      <c r="H10731" s="26" t="s">
        <v>576</v>
      </c>
      <c r="I10731" s="26" t="s">
        <v>9901</v>
      </c>
      <c r="J10731" s="26" t="s">
        <v>43544</v>
      </c>
      <c r="K10731" s="26" t="s">
        <v>9582</v>
      </c>
      <c r="L10731" s="26" t="s">
        <v>43545</v>
      </c>
      <c r="M10731" s="26">
        <v>380986475236</v>
      </c>
      <c r="N10731" s="26">
        <v>3220688001</v>
      </c>
    </row>
    <row r="10732" spans="1:14">
      <c r="A10732" s="26" t="s">
        <v>8821</v>
      </c>
      <c r="B10732" s="26" t="s">
        <v>8822</v>
      </c>
      <c r="C10732" s="26">
        <v>35479197</v>
      </c>
      <c r="D10732" s="26" t="s">
        <v>24</v>
      </c>
      <c r="E10732" s="26" t="s">
        <v>43546</v>
      </c>
      <c r="F10732" s="26" t="s">
        <v>43547</v>
      </c>
      <c r="G10732" s="26" t="s">
        <v>9591</v>
      </c>
      <c r="H10732" s="26" t="s">
        <v>1308</v>
      </c>
      <c r="I10732" s="26" t="s">
        <v>11591</v>
      </c>
      <c r="J10732" s="26" t="s">
        <v>1333</v>
      </c>
      <c r="K10732" s="26" t="s">
        <v>9597</v>
      </c>
      <c r="L10732" s="26" t="s">
        <v>14410</v>
      </c>
      <c r="M10732" s="26">
        <v>380960820870</v>
      </c>
      <c r="N10732" s="26">
        <v>6822110100</v>
      </c>
    </row>
    <row r="10733" spans="1:14">
      <c r="A10733" s="26" t="s">
        <v>2948</v>
      </c>
      <c r="B10733" s="26" t="s">
        <v>2949</v>
      </c>
      <c r="C10733" s="26">
        <v>37803420</v>
      </c>
      <c r="D10733" s="26" t="s">
        <v>24</v>
      </c>
      <c r="E10733" s="26" t="s">
        <v>43548</v>
      </c>
      <c r="F10733" s="26" t="s">
        <v>43549</v>
      </c>
      <c r="G10733" s="26" t="s">
        <v>9586</v>
      </c>
      <c r="H10733" s="26" t="s">
        <v>258</v>
      </c>
      <c r="J10733" s="26" t="s">
        <v>333</v>
      </c>
      <c r="K10733" s="26" t="s">
        <v>9597</v>
      </c>
      <c r="L10733" s="26" t="s">
        <v>43550</v>
      </c>
      <c r="M10733" s="26">
        <v>380668395909</v>
      </c>
      <c r="N10733" s="26">
        <v>1411300000</v>
      </c>
    </row>
    <row r="10734" spans="1:14">
      <c r="A10734" s="26" t="s">
        <v>5994</v>
      </c>
      <c r="B10734" s="26" t="s">
        <v>5995</v>
      </c>
      <c r="C10734" s="26">
        <v>31822150</v>
      </c>
      <c r="D10734" s="26" t="s">
        <v>1701</v>
      </c>
      <c r="E10734" s="26" t="s">
        <v>43551</v>
      </c>
      <c r="F10734" s="26" t="s">
        <v>43552</v>
      </c>
      <c r="G10734" s="26" t="s">
        <v>9601</v>
      </c>
      <c r="H10734" s="26" t="s">
        <v>835</v>
      </c>
      <c r="J10734" s="26" t="s">
        <v>16850</v>
      </c>
      <c r="K10734" s="26" t="s">
        <v>9606</v>
      </c>
      <c r="L10734" s="26" t="s">
        <v>43553</v>
      </c>
      <c r="M10734" s="26">
        <v>380512480950</v>
      </c>
      <c r="N10734" s="26">
        <v>4824255600</v>
      </c>
    </row>
    <row r="10735" spans="1:14">
      <c r="A10735" s="26" t="s">
        <v>5364</v>
      </c>
      <c r="B10735" s="26" t="s">
        <v>5365</v>
      </c>
      <c r="C10735" s="26">
        <v>1997461</v>
      </c>
      <c r="D10735" s="26" t="s">
        <v>780</v>
      </c>
      <c r="E10735" s="26" t="s">
        <v>43554</v>
      </c>
      <c r="F10735" s="26" t="s">
        <v>10114</v>
      </c>
      <c r="G10735" s="26" t="s">
        <v>9601</v>
      </c>
      <c r="H10735" s="26" t="s">
        <v>735</v>
      </c>
      <c r="J10735" s="26" t="s">
        <v>783</v>
      </c>
      <c r="K10735" s="26" t="s">
        <v>9597</v>
      </c>
      <c r="L10735" s="26" t="s">
        <v>43555</v>
      </c>
      <c r="M10735" s="26">
        <v>380322902802</v>
      </c>
      <c r="N10735" s="26">
        <v>4610900000</v>
      </c>
    </row>
    <row r="10736" spans="1:14">
      <c r="A10736" s="26" t="s">
        <v>3919</v>
      </c>
      <c r="B10736" s="26" t="s">
        <v>3920</v>
      </c>
      <c r="C10736" s="26">
        <v>38813822</v>
      </c>
      <c r="D10736" s="26" t="s">
        <v>24</v>
      </c>
      <c r="E10736" s="26" t="s">
        <v>43556</v>
      </c>
      <c r="F10736" s="26" t="s">
        <v>43557</v>
      </c>
      <c r="G10736" s="26" t="s">
        <v>9586</v>
      </c>
      <c r="H10736" s="26" t="s">
        <v>468</v>
      </c>
      <c r="J10736" s="26" t="s">
        <v>43558</v>
      </c>
      <c r="K10736" s="26" t="s">
        <v>9582</v>
      </c>
      <c r="L10736" s="26" t="s">
        <v>43559</v>
      </c>
      <c r="M10736" s="26">
        <v>380617898331</v>
      </c>
      <c r="N10736" s="26">
        <v>2325283201</v>
      </c>
    </row>
    <row r="10737" spans="1:14">
      <c r="A10737" s="26" t="s">
        <v>6754</v>
      </c>
      <c r="B10737" s="26" t="s">
        <v>6755</v>
      </c>
      <c r="C10737" s="26">
        <v>37464470</v>
      </c>
      <c r="D10737" s="26" t="s">
        <v>24</v>
      </c>
      <c r="E10737" s="26" t="s">
        <v>43560</v>
      </c>
      <c r="F10737" s="26" t="s">
        <v>43561</v>
      </c>
      <c r="G10737" s="26" t="s">
        <v>9579</v>
      </c>
      <c r="H10737" s="26" t="s">
        <v>949</v>
      </c>
      <c r="I10737" s="26" t="s">
        <v>11064</v>
      </c>
      <c r="J10737" s="26" t="s">
        <v>43562</v>
      </c>
      <c r="K10737" s="26" t="s">
        <v>9582</v>
      </c>
      <c r="L10737" s="26" t="s">
        <v>43563</v>
      </c>
      <c r="M10737" s="26">
        <v>380534497226</v>
      </c>
      <c r="N10737" s="26">
        <v>5323482504</v>
      </c>
    </row>
    <row r="10738" spans="1:14">
      <c r="A10738" s="26" t="s">
        <v>5527</v>
      </c>
      <c r="B10738" s="26" t="s">
        <v>5528</v>
      </c>
      <c r="C10738" s="26">
        <v>2125800</v>
      </c>
      <c r="D10738" s="26" t="s">
        <v>24</v>
      </c>
      <c r="E10738" s="26" t="s">
        <v>43564</v>
      </c>
      <c r="F10738" s="26" t="s">
        <v>43565</v>
      </c>
      <c r="G10738" s="26" t="s">
        <v>9591</v>
      </c>
      <c r="H10738" s="26" t="s">
        <v>799</v>
      </c>
      <c r="J10738" s="26" t="s">
        <v>800</v>
      </c>
      <c r="K10738" s="26" t="s">
        <v>9597</v>
      </c>
      <c r="L10738" s="26" t="s">
        <v>36705</v>
      </c>
      <c r="M10738" s="26">
        <v>380442363204</v>
      </c>
      <c r="N10738" s="26">
        <v>4822784009</v>
      </c>
    </row>
    <row r="10739" spans="1:14">
      <c r="A10739" s="26" t="s">
        <v>8681</v>
      </c>
      <c r="B10739" s="26" t="s">
        <v>8682</v>
      </c>
      <c r="C10739" s="26">
        <v>38402043</v>
      </c>
      <c r="D10739" s="26" t="s">
        <v>24</v>
      </c>
      <c r="E10739" s="26" t="s">
        <v>43566</v>
      </c>
      <c r="F10739" s="26" t="s">
        <v>43567</v>
      </c>
      <c r="G10739" s="26" t="s">
        <v>9579</v>
      </c>
      <c r="H10739" s="26" t="s">
        <v>1308</v>
      </c>
      <c r="I10739" s="26" t="s">
        <v>13940</v>
      </c>
      <c r="J10739" s="26" t="s">
        <v>43568</v>
      </c>
      <c r="K10739" s="26" t="s">
        <v>9582</v>
      </c>
      <c r="L10739" s="26" t="s">
        <v>43569</v>
      </c>
      <c r="M10739" s="26">
        <v>380988049217</v>
      </c>
      <c r="N10739" s="26">
        <v>5924187902</v>
      </c>
    </row>
    <row r="10740" spans="1:14">
      <c r="A10740" s="26" t="s">
        <v>9484</v>
      </c>
      <c r="B10740" s="26" t="s">
        <v>9485</v>
      </c>
      <c r="C10740" s="26">
        <v>2006113</v>
      </c>
      <c r="D10740" s="26" t="s">
        <v>780</v>
      </c>
      <c r="E10740" s="26" t="s">
        <v>43570</v>
      </c>
      <c r="F10740" s="26" t="s">
        <v>43571</v>
      </c>
      <c r="G10740" s="26" t="s">
        <v>9601</v>
      </c>
      <c r="H10740" s="26" t="s">
        <v>1573</v>
      </c>
      <c r="I10740" s="26" t="s">
        <v>10013</v>
      </c>
      <c r="J10740" s="26" t="s">
        <v>1578</v>
      </c>
      <c r="K10740" s="26" t="s">
        <v>9597</v>
      </c>
      <c r="L10740" s="26" t="s">
        <v>43572</v>
      </c>
      <c r="M10740" s="26">
        <v>380462253525</v>
      </c>
      <c r="N10740" s="26">
        <v>7422410100</v>
      </c>
    </row>
    <row r="10741" spans="1:14">
      <c r="A10741" s="26" t="s">
        <v>3372</v>
      </c>
      <c r="B10741" s="26" t="s">
        <v>3373</v>
      </c>
      <c r="C10741" s="26">
        <v>41769166</v>
      </c>
      <c r="D10741" s="26" t="s">
        <v>24</v>
      </c>
      <c r="E10741" s="26" t="s">
        <v>43573</v>
      </c>
      <c r="F10741" s="26" t="s">
        <v>43574</v>
      </c>
      <c r="G10741" s="26" t="s">
        <v>9586</v>
      </c>
      <c r="H10741" s="26" t="s">
        <v>392</v>
      </c>
      <c r="I10741" s="26" t="s">
        <v>11040</v>
      </c>
      <c r="J10741" s="26" t="s">
        <v>11770</v>
      </c>
      <c r="K10741" s="26" t="s">
        <v>9582</v>
      </c>
      <c r="L10741" s="26" t="s">
        <v>43575</v>
      </c>
      <c r="M10741" s="26">
        <v>380314351303</v>
      </c>
      <c r="N10741" s="26">
        <v>2121280901</v>
      </c>
    </row>
    <row r="10742" spans="1:14">
      <c r="A10742" s="26" t="s">
        <v>5052</v>
      </c>
      <c r="B10742" s="26" t="s">
        <v>5053</v>
      </c>
      <c r="C10742" s="26">
        <v>20763852</v>
      </c>
      <c r="D10742" s="26" t="s">
        <v>24</v>
      </c>
      <c r="E10742" s="26" t="s">
        <v>43576</v>
      </c>
      <c r="F10742" s="26" t="s">
        <v>43577</v>
      </c>
      <c r="G10742" s="26" t="s">
        <v>9579</v>
      </c>
      <c r="H10742" s="26" t="s">
        <v>735</v>
      </c>
      <c r="I10742" s="26" t="s">
        <v>9605</v>
      </c>
      <c r="J10742" s="26" t="s">
        <v>11858</v>
      </c>
      <c r="K10742" s="26" t="s">
        <v>9582</v>
      </c>
      <c r="L10742" s="26" t="s">
        <v>43578</v>
      </c>
      <c r="M10742" s="26">
        <v>380984492843</v>
      </c>
      <c r="N10742" s="26">
        <v>121184202</v>
      </c>
    </row>
    <row r="10743" spans="1:14">
      <c r="A10743" s="26" t="s">
        <v>7524</v>
      </c>
      <c r="B10743" s="26" t="s">
        <v>7525</v>
      </c>
      <c r="C10743" s="26">
        <v>41614251</v>
      </c>
      <c r="D10743" s="26" t="s">
        <v>24</v>
      </c>
      <c r="E10743" s="26" t="s">
        <v>43579</v>
      </c>
      <c r="F10743" s="26" t="s">
        <v>43580</v>
      </c>
      <c r="G10743" s="26" t="s">
        <v>9591</v>
      </c>
      <c r="H10743" s="26" t="s">
        <v>1025</v>
      </c>
      <c r="I10743" s="26" t="s">
        <v>12916</v>
      </c>
      <c r="J10743" s="26" t="s">
        <v>14992</v>
      </c>
      <c r="K10743" s="26" t="s">
        <v>9582</v>
      </c>
      <c r="L10743" s="26" t="s">
        <v>43581</v>
      </c>
      <c r="M10743" s="26">
        <v>380994869685</v>
      </c>
      <c r="N10743" s="26">
        <v>1220310107</v>
      </c>
    </row>
    <row r="10744" spans="1:14">
      <c r="A10744" s="26" t="s">
        <v>2937</v>
      </c>
      <c r="B10744" s="26" t="s">
        <v>2921</v>
      </c>
      <c r="C10744" s="26">
        <v>42278319</v>
      </c>
      <c r="D10744" s="26" t="s">
        <v>24</v>
      </c>
      <c r="E10744" s="26" t="s">
        <v>43582</v>
      </c>
      <c r="F10744" s="26" t="s">
        <v>43583</v>
      </c>
      <c r="G10744" s="26" t="s">
        <v>9586</v>
      </c>
      <c r="H10744" s="26" t="s">
        <v>258</v>
      </c>
      <c r="J10744" s="26" t="s">
        <v>317</v>
      </c>
      <c r="K10744" s="26" t="s">
        <v>9597</v>
      </c>
      <c r="L10744" s="26" t="s">
        <v>25318</v>
      </c>
      <c r="M10744" s="26">
        <v>761607305258</v>
      </c>
      <c r="N10744" s="26">
        <v>1412300000</v>
      </c>
    </row>
    <row r="10745" spans="1:14">
      <c r="A10745" s="26" t="s">
        <v>6206</v>
      </c>
      <c r="B10745" s="26" t="s">
        <v>6207</v>
      </c>
      <c r="C10745" s="26">
        <v>38087224</v>
      </c>
      <c r="D10745" s="26" t="s">
        <v>24</v>
      </c>
      <c r="E10745" s="26" t="s">
        <v>43584</v>
      </c>
      <c r="F10745" s="26" t="s">
        <v>43585</v>
      </c>
      <c r="G10745" s="26" t="s">
        <v>9591</v>
      </c>
      <c r="H10745" s="26" t="s">
        <v>885</v>
      </c>
      <c r="I10745" s="26" t="s">
        <v>11190</v>
      </c>
      <c r="J10745" s="26" t="s">
        <v>43586</v>
      </c>
      <c r="K10745" s="26" t="s">
        <v>9582</v>
      </c>
      <c r="L10745" s="26" t="s">
        <v>43587</v>
      </c>
      <c r="M10745" s="26">
        <v>380680495376</v>
      </c>
      <c r="N10745" s="26">
        <v>5122310302</v>
      </c>
    </row>
    <row r="10746" spans="1:14">
      <c r="A10746" s="26" t="s">
        <v>7851</v>
      </c>
      <c r="B10746" s="26" t="s">
        <v>7852</v>
      </c>
      <c r="C10746" s="26">
        <v>38248739</v>
      </c>
      <c r="D10746" s="26" t="s">
        <v>24</v>
      </c>
      <c r="E10746" s="26" t="s">
        <v>43588</v>
      </c>
      <c r="F10746" s="26" t="s">
        <v>43589</v>
      </c>
      <c r="G10746" s="26" t="s">
        <v>9591</v>
      </c>
      <c r="H10746" s="26" t="s">
        <v>1122</v>
      </c>
      <c r="I10746" s="26" t="s">
        <v>10331</v>
      </c>
      <c r="J10746" s="26" t="s">
        <v>43590</v>
      </c>
      <c r="K10746" s="26" t="s">
        <v>9582</v>
      </c>
      <c r="L10746" s="26" t="s">
        <v>43591</v>
      </c>
      <c r="M10746" s="26">
        <v>380095423516</v>
      </c>
      <c r="N10746" s="26">
        <v>6320480501</v>
      </c>
    </row>
    <row r="10747" spans="1:14">
      <c r="A10747" s="26" t="s">
        <v>6085</v>
      </c>
      <c r="B10747" s="26" t="s">
        <v>6086</v>
      </c>
      <c r="C10747" s="26">
        <v>38458892</v>
      </c>
      <c r="D10747" s="26" t="s">
        <v>24</v>
      </c>
      <c r="E10747" s="26" t="s">
        <v>43592</v>
      </c>
      <c r="F10747" s="26" t="s">
        <v>43593</v>
      </c>
      <c r="G10747" s="26" t="s">
        <v>9579</v>
      </c>
      <c r="H10747" s="26" t="s">
        <v>835</v>
      </c>
      <c r="I10747" s="26" t="s">
        <v>9944</v>
      </c>
      <c r="J10747" s="26" t="s">
        <v>43420</v>
      </c>
      <c r="K10747" s="26" t="s">
        <v>9582</v>
      </c>
      <c r="L10747" s="26" t="s">
        <v>43594</v>
      </c>
      <c r="M10747" s="26">
        <v>380516232476</v>
      </c>
      <c r="N10747" s="26">
        <v>1222984501</v>
      </c>
    </row>
    <row r="10748" spans="1:14">
      <c r="A10748" s="26" t="s">
        <v>1757</v>
      </c>
      <c r="B10748" s="26" t="s">
        <v>1758</v>
      </c>
      <c r="C10748" s="26">
        <v>41007217</v>
      </c>
      <c r="D10748" s="26" t="s">
        <v>24</v>
      </c>
      <c r="E10748" s="26" t="s">
        <v>43595</v>
      </c>
      <c r="F10748" s="26" t="s">
        <v>43596</v>
      </c>
      <c r="G10748" s="26" t="s">
        <v>9579</v>
      </c>
      <c r="H10748" s="26" t="s">
        <v>27</v>
      </c>
      <c r="I10748" s="26" t="s">
        <v>11743</v>
      </c>
      <c r="J10748" s="26" t="s">
        <v>10097</v>
      </c>
      <c r="K10748" s="26" t="s">
        <v>9582</v>
      </c>
      <c r="L10748" s="26" t="s">
        <v>43597</v>
      </c>
      <c r="M10748" s="26">
        <v>380985025454</v>
      </c>
      <c r="N10748" s="26">
        <v>120781305</v>
      </c>
    </row>
    <row r="10749" spans="1:14">
      <c r="A10749" s="26" t="s">
        <v>3411</v>
      </c>
      <c r="B10749" s="26" t="s">
        <v>3412</v>
      </c>
      <c r="C10749" s="26">
        <v>38456539</v>
      </c>
      <c r="D10749" s="26" t="s">
        <v>24</v>
      </c>
      <c r="E10749" s="26" t="s">
        <v>43598</v>
      </c>
      <c r="F10749" s="26" t="s">
        <v>43599</v>
      </c>
      <c r="G10749" s="26" t="s">
        <v>9586</v>
      </c>
      <c r="H10749" s="26" t="s">
        <v>392</v>
      </c>
      <c r="I10749" s="26" t="s">
        <v>9857</v>
      </c>
      <c r="J10749" s="26" t="s">
        <v>43600</v>
      </c>
      <c r="K10749" s="26" t="s">
        <v>9582</v>
      </c>
      <c r="L10749" s="26" t="s">
        <v>43601</v>
      </c>
      <c r="M10749" s="26">
        <v>380678372033</v>
      </c>
      <c r="N10749" s="26">
        <v>2121986001</v>
      </c>
    </row>
    <row r="10750" spans="1:14">
      <c r="A10750" s="26" t="s">
        <v>6800</v>
      </c>
      <c r="B10750" s="26" t="s">
        <v>6801</v>
      </c>
      <c r="C10750" s="26">
        <v>38503159</v>
      </c>
      <c r="D10750" s="26" t="s">
        <v>24</v>
      </c>
      <c r="E10750" s="26" t="s">
        <v>43602</v>
      </c>
      <c r="F10750" s="26" t="s">
        <v>15736</v>
      </c>
      <c r="G10750" s="26" t="s">
        <v>9586</v>
      </c>
      <c r="H10750" s="26" t="s">
        <v>949</v>
      </c>
      <c r="J10750" s="26" t="s">
        <v>977</v>
      </c>
      <c r="K10750" s="26" t="s">
        <v>9597</v>
      </c>
      <c r="L10750" s="26" t="s">
        <v>43603</v>
      </c>
      <c r="M10750" s="26">
        <v>380532528639</v>
      </c>
      <c r="N10750" s="26">
        <v>4424080504</v>
      </c>
    </row>
    <row r="10751" spans="1:14">
      <c r="A10751" s="26" t="s">
        <v>2086</v>
      </c>
      <c r="B10751" s="26" t="s">
        <v>2087</v>
      </c>
      <c r="C10751" s="26">
        <v>37271416</v>
      </c>
      <c r="D10751" s="26" t="s">
        <v>780</v>
      </c>
      <c r="E10751" s="26" t="s">
        <v>43604</v>
      </c>
      <c r="F10751" s="26" t="s">
        <v>43605</v>
      </c>
      <c r="G10751" s="26" t="s">
        <v>9601</v>
      </c>
      <c r="H10751" s="26" t="s">
        <v>103</v>
      </c>
      <c r="I10751" s="26" t="s">
        <v>9833</v>
      </c>
      <c r="J10751" s="26" t="s">
        <v>2084</v>
      </c>
      <c r="K10751" s="26" t="s">
        <v>9597</v>
      </c>
      <c r="L10751" s="26" t="s">
        <v>13560</v>
      </c>
      <c r="M10751" s="26">
        <v>380337724550</v>
      </c>
      <c r="N10751" s="26">
        <v>723310100</v>
      </c>
    </row>
    <row r="10752" spans="1:14">
      <c r="A10752" s="26" t="s">
        <v>6903</v>
      </c>
      <c r="B10752" s="26" t="s">
        <v>6904</v>
      </c>
      <c r="C10752" s="26">
        <v>38492195</v>
      </c>
      <c r="D10752" s="26" t="s">
        <v>24</v>
      </c>
      <c r="E10752" s="26" t="s">
        <v>43606</v>
      </c>
      <c r="F10752" s="26" t="s">
        <v>43607</v>
      </c>
      <c r="G10752" s="26" t="s">
        <v>9591</v>
      </c>
      <c r="H10752" s="26" t="s">
        <v>949</v>
      </c>
      <c r="I10752" s="26" t="s">
        <v>13534</v>
      </c>
      <c r="J10752" s="26" t="s">
        <v>34696</v>
      </c>
      <c r="K10752" s="26" t="s">
        <v>9582</v>
      </c>
      <c r="L10752" s="26" t="s">
        <v>43608</v>
      </c>
      <c r="M10752" s="26">
        <v>380534791295</v>
      </c>
      <c r="N10752" s="26">
        <v>524584403</v>
      </c>
    </row>
    <row r="10753" spans="1:14">
      <c r="A10753" s="26" t="s">
        <v>2039</v>
      </c>
      <c r="B10753" s="26" t="s">
        <v>2028</v>
      </c>
      <c r="C10753" s="26">
        <v>4543022</v>
      </c>
      <c r="D10753" s="26" t="s">
        <v>780</v>
      </c>
      <c r="E10753" s="26" t="s">
        <v>43609</v>
      </c>
      <c r="F10753" s="26" t="s">
        <v>2028</v>
      </c>
      <c r="G10753" s="26" t="s">
        <v>9601</v>
      </c>
      <c r="H10753" s="26" t="s">
        <v>103</v>
      </c>
      <c r="J10753" s="26" t="s">
        <v>116</v>
      </c>
      <c r="K10753" s="26" t="s">
        <v>9597</v>
      </c>
      <c r="L10753" s="26" t="s">
        <v>43610</v>
      </c>
      <c r="M10753" s="26">
        <v>760665496023</v>
      </c>
      <c r="N10753" s="26">
        <v>710100000</v>
      </c>
    </row>
    <row r="10754" spans="1:14">
      <c r="A10754" s="26" t="s">
        <v>4300</v>
      </c>
      <c r="B10754" s="26" t="s">
        <v>4301</v>
      </c>
      <c r="C10754" s="26">
        <v>1994617</v>
      </c>
      <c r="D10754" s="26" t="s">
        <v>780</v>
      </c>
      <c r="E10754" s="26" t="s">
        <v>43611</v>
      </c>
      <c r="F10754" s="26" t="s">
        <v>43612</v>
      </c>
      <c r="G10754" s="26" t="s">
        <v>9601</v>
      </c>
      <c r="H10754" s="26" t="s">
        <v>576</v>
      </c>
      <c r="J10754" s="26" t="s">
        <v>581</v>
      </c>
      <c r="K10754" s="26" t="s">
        <v>9597</v>
      </c>
      <c r="L10754" s="26" t="s">
        <v>43613</v>
      </c>
      <c r="M10754" s="26">
        <v>380456351477</v>
      </c>
      <c r="N10754" s="26">
        <v>2123681001</v>
      </c>
    </row>
    <row r="10755" spans="1:14">
      <c r="A10755" s="26" t="s">
        <v>1941</v>
      </c>
      <c r="B10755" s="26" t="s">
        <v>1942</v>
      </c>
      <c r="C10755" s="26">
        <v>42177140</v>
      </c>
      <c r="D10755" s="26" t="s">
        <v>24</v>
      </c>
      <c r="E10755" s="26" t="s">
        <v>43614</v>
      </c>
      <c r="F10755" s="26" t="s">
        <v>43615</v>
      </c>
      <c r="G10755" s="26" t="s">
        <v>9579</v>
      </c>
      <c r="H10755" s="26" t="s">
        <v>27</v>
      </c>
      <c r="I10755" s="26" t="s">
        <v>11730</v>
      </c>
      <c r="J10755" s="26" t="s">
        <v>14086</v>
      </c>
      <c r="K10755" s="26" t="s">
        <v>9582</v>
      </c>
      <c r="L10755" s="26" t="s">
        <v>43616</v>
      </c>
      <c r="M10755" s="26">
        <v>380433551650</v>
      </c>
      <c r="N10755" s="26">
        <v>524355605</v>
      </c>
    </row>
    <row r="10756" spans="1:14">
      <c r="A10756" s="26" t="s">
        <v>1946</v>
      </c>
      <c r="B10756" s="26" t="s">
        <v>1947</v>
      </c>
      <c r="C10756" s="26">
        <v>37636913</v>
      </c>
      <c r="D10756" s="26" t="s">
        <v>24</v>
      </c>
      <c r="E10756" s="26" t="s">
        <v>43617</v>
      </c>
      <c r="F10756" s="26" t="s">
        <v>43618</v>
      </c>
      <c r="G10756" s="26" t="s">
        <v>9586</v>
      </c>
      <c r="H10756" s="26" t="s">
        <v>27</v>
      </c>
      <c r="I10756" s="26" t="s">
        <v>10258</v>
      </c>
      <c r="J10756" s="26" t="s">
        <v>43619</v>
      </c>
      <c r="K10756" s="26" t="s">
        <v>9582</v>
      </c>
      <c r="L10756" s="26" t="s">
        <v>43620</v>
      </c>
      <c r="M10756" s="26">
        <v>380961133138</v>
      </c>
      <c r="N10756" s="26">
        <v>523283008</v>
      </c>
    </row>
    <row r="10757" spans="1:14">
      <c r="A10757" s="26" t="s">
        <v>6262</v>
      </c>
      <c r="B10757" s="26" t="s">
        <v>6263</v>
      </c>
      <c r="C10757" s="26">
        <v>5446433</v>
      </c>
      <c r="D10757" s="26" t="s">
        <v>780</v>
      </c>
      <c r="E10757" s="26" t="s">
        <v>43621</v>
      </c>
      <c r="F10757" s="26" t="s">
        <v>13073</v>
      </c>
      <c r="G10757" s="26" t="s">
        <v>9601</v>
      </c>
      <c r="H10757" s="26" t="s">
        <v>885</v>
      </c>
      <c r="J10757" s="26" t="s">
        <v>910</v>
      </c>
      <c r="K10757" s="26" t="s">
        <v>9597</v>
      </c>
      <c r="L10757" s="26" t="s">
        <v>43622</v>
      </c>
      <c r="M10757" s="26">
        <v>380487886089</v>
      </c>
      <c r="N10757" s="26">
        <v>5110100000</v>
      </c>
    </row>
    <row r="10758" spans="1:14">
      <c r="A10758" s="26" t="s">
        <v>8622</v>
      </c>
      <c r="B10758" s="26" t="s">
        <v>8623</v>
      </c>
      <c r="C10758" s="26">
        <v>2004195</v>
      </c>
      <c r="D10758" s="26" t="s">
        <v>780</v>
      </c>
      <c r="E10758" s="26" t="s">
        <v>43623</v>
      </c>
      <c r="F10758" s="26" t="s">
        <v>43624</v>
      </c>
      <c r="G10758" s="26" t="s">
        <v>9601</v>
      </c>
      <c r="H10758" s="26" t="s">
        <v>1308</v>
      </c>
      <c r="I10758" s="26" t="s">
        <v>13883</v>
      </c>
      <c r="J10758" s="26" t="s">
        <v>1317</v>
      </c>
      <c r="K10758" s="26" t="s">
        <v>9597</v>
      </c>
      <c r="L10758" s="26" t="s">
        <v>43625</v>
      </c>
      <c r="M10758" s="26">
        <v>380384537015</v>
      </c>
      <c r="N10758" s="26">
        <v>6820910100</v>
      </c>
    </row>
    <row r="10759" spans="1:14">
      <c r="A10759" s="26" t="s">
        <v>5779</v>
      </c>
      <c r="B10759" s="26" t="s">
        <v>5780</v>
      </c>
      <c r="C10759" s="26">
        <v>21467676</v>
      </c>
      <c r="D10759" s="26" t="s">
        <v>24</v>
      </c>
      <c r="E10759" s="26" t="s">
        <v>43626</v>
      </c>
      <c r="F10759" s="26" t="s">
        <v>16959</v>
      </c>
      <c r="G10759" s="26" t="s">
        <v>9586</v>
      </c>
      <c r="H10759" s="26" t="s">
        <v>799</v>
      </c>
      <c r="J10759" s="26" t="s">
        <v>800</v>
      </c>
      <c r="K10759" s="26" t="s">
        <v>9597</v>
      </c>
      <c r="L10759" s="26" t="s">
        <v>25026</v>
      </c>
      <c r="M10759" s="26">
        <v>760890743120</v>
      </c>
      <c r="N10759" s="26">
        <v>4822784009</v>
      </c>
    </row>
    <row r="10760" spans="1:14">
      <c r="A10760" s="26" t="s">
        <v>3349</v>
      </c>
      <c r="B10760" s="26" t="s">
        <v>3350</v>
      </c>
      <c r="C10760" s="26">
        <v>38068793</v>
      </c>
      <c r="D10760" s="26" t="s">
        <v>24</v>
      </c>
      <c r="E10760" s="26" t="s">
        <v>43627</v>
      </c>
      <c r="F10760" s="26" t="s">
        <v>43628</v>
      </c>
      <c r="G10760" s="26" t="s">
        <v>9586</v>
      </c>
      <c r="H10760" s="26" t="s">
        <v>392</v>
      </c>
      <c r="I10760" s="26" t="s">
        <v>10303</v>
      </c>
      <c r="J10760" s="26" t="s">
        <v>43629</v>
      </c>
      <c r="K10760" s="26" t="s">
        <v>9582</v>
      </c>
      <c r="L10760" s="26" t="s">
        <v>43630</v>
      </c>
      <c r="M10760" s="26">
        <v>380675287946</v>
      </c>
      <c r="N10760" s="26">
        <v>2120480401</v>
      </c>
    </row>
    <row r="10761" spans="1:14">
      <c r="A10761" s="26" t="s">
        <v>6281</v>
      </c>
      <c r="B10761" s="26" t="s">
        <v>6282</v>
      </c>
      <c r="C10761" s="26">
        <v>40821675</v>
      </c>
      <c r="D10761" s="26" t="s">
        <v>24</v>
      </c>
      <c r="E10761" s="26" t="s">
        <v>43631</v>
      </c>
      <c r="F10761" s="26" t="s">
        <v>43632</v>
      </c>
      <c r="G10761" s="26" t="s">
        <v>9586</v>
      </c>
      <c r="H10761" s="26" t="s">
        <v>885</v>
      </c>
      <c r="J10761" s="26" t="s">
        <v>910</v>
      </c>
      <c r="K10761" s="26" t="s">
        <v>9597</v>
      </c>
      <c r="L10761" s="26" t="s">
        <v>39189</v>
      </c>
      <c r="M10761" s="26">
        <v>380675570161</v>
      </c>
      <c r="N10761" s="26">
        <v>5110100000</v>
      </c>
    </row>
    <row r="10762" spans="1:14">
      <c r="A10762" s="26" t="s">
        <v>8550</v>
      </c>
      <c r="B10762" s="26" t="s">
        <v>8551</v>
      </c>
      <c r="C10762" s="26" t="s">
        <v>1604</v>
      </c>
      <c r="D10762" s="26" t="s">
        <v>24</v>
      </c>
      <c r="E10762" s="26" t="s">
        <v>43633</v>
      </c>
      <c r="F10762" s="26" t="s">
        <v>43634</v>
      </c>
      <c r="G10762" s="26" t="s">
        <v>9591</v>
      </c>
      <c r="H10762" s="26" t="s">
        <v>835</v>
      </c>
      <c r="J10762" s="26" t="s">
        <v>848</v>
      </c>
      <c r="K10762" s="26" t="s">
        <v>9597</v>
      </c>
      <c r="L10762" s="26" t="s">
        <v>43635</v>
      </c>
      <c r="M10762" s="26">
        <v>761001303532</v>
      </c>
      <c r="N10762" s="26">
        <v>4623010100</v>
      </c>
    </row>
    <row r="10763" spans="1:14">
      <c r="A10763" s="26" t="s">
        <v>8615</v>
      </c>
      <c r="B10763" s="26" t="s">
        <v>8616</v>
      </c>
      <c r="C10763" s="26">
        <v>38550036</v>
      </c>
      <c r="D10763" s="26" t="s">
        <v>24</v>
      </c>
      <c r="E10763" s="26" t="s">
        <v>43636</v>
      </c>
      <c r="F10763" s="26" t="s">
        <v>43637</v>
      </c>
      <c r="G10763" s="26" t="s">
        <v>9579</v>
      </c>
      <c r="H10763" s="26" t="s">
        <v>1308</v>
      </c>
      <c r="J10763" s="26" t="s">
        <v>43638</v>
      </c>
      <c r="K10763" s="26" t="s">
        <v>9582</v>
      </c>
      <c r="L10763" s="26" t="s">
        <v>43639</v>
      </c>
      <c r="M10763" s="26">
        <v>761964627408</v>
      </c>
      <c r="N10763" s="26">
        <v>6820681503</v>
      </c>
    </row>
    <row r="10764" spans="1:14">
      <c r="A10764" s="26" t="s">
        <v>5071</v>
      </c>
      <c r="B10764" s="26" t="s">
        <v>5072</v>
      </c>
      <c r="C10764" s="26">
        <v>1996272</v>
      </c>
      <c r="D10764" s="26" t="s">
        <v>24</v>
      </c>
      <c r="E10764" s="26" t="s">
        <v>43640</v>
      </c>
      <c r="F10764" s="26" t="s">
        <v>43641</v>
      </c>
      <c r="G10764" s="26" t="s">
        <v>9586</v>
      </c>
      <c r="H10764" s="26" t="s">
        <v>735</v>
      </c>
      <c r="I10764" s="26" t="s">
        <v>11379</v>
      </c>
      <c r="J10764" s="26" t="s">
        <v>736</v>
      </c>
      <c r="K10764" s="26" t="s">
        <v>9597</v>
      </c>
      <c r="L10764" s="26" t="s">
        <v>31843</v>
      </c>
      <c r="M10764" s="26">
        <v>380326542044</v>
      </c>
      <c r="N10764" s="26">
        <v>4621810100</v>
      </c>
    </row>
    <row r="10765" spans="1:14">
      <c r="A10765" s="26" t="s">
        <v>8946</v>
      </c>
      <c r="B10765" s="26" t="s">
        <v>8947</v>
      </c>
      <c r="C10765" s="26">
        <v>41773113</v>
      </c>
      <c r="D10765" s="26" t="s">
        <v>24</v>
      </c>
      <c r="E10765" s="26" t="s">
        <v>43642</v>
      </c>
      <c r="F10765" s="26" t="s">
        <v>43643</v>
      </c>
      <c r="G10765" s="26" t="s">
        <v>9579</v>
      </c>
      <c r="H10765" s="26" t="s">
        <v>1401</v>
      </c>
      <c r="I10765" s="26" t="s">
        <v>14400</v>
      </c>
      <c r="J10765" s="26" t="s">
        <v>43644</v>
      </c>
      <c r="K10765" s="26" t="s">
        <v>9582</v>
      </c>
      <c r="L10765" s="26" t="s">
        <v>43645</v>
      </c>
      <c r="M10765" s="26">
        <v>380967354603</v>
      </c>
      <c r="N10765" s="26">
        <v>6824282001</v>
      </c>
    </row>
    <row r="10766" spans="1:14">
      <c r="A10766" s="26" t="s">
        <v>7728</v>
      </c>
      <c r="B10766" s="26" t="s">
        <v>7729</v>
      </c>
      <c r="C10766" s="26">
        <v>38868583</v>
      </c>
      <c r="D10766" s="26" t="s">
        <v>24</v>
      </c>
      <c r="E10766" s="26" t="s">
        <v>43646</v>
      </c>
      <c r="F10766" s="26" t="s">
        <v>43647</v>
      </c>
      <c r="G10766" s="26" t="s">
        <v>9586</v>
      </c>
      <c r="H10766" s="26" t="s">
        <v>1088</v>
      </c>
      <c r="I10766" s="26" t="s">
        <v>10691</v>
      </c>
      <c r="J10766" s="26" t="s">
        <v>43648</v>
      </c>
      <c r="K10766" s="26" t="s">
        <v>9582</v>
      </c>
      <c r="L10766" s="26" t="s">
        <v>43649</v>
      </c>
      <c r="M10766" s="26">
        <v>380683278040</v>
      </c>
      <c r="N10766" s="26">
        <v>523786202</v>
      </c>
    </row>
    <row r="10767" spans="1:14">
      <c r="A10767" s="26" t="s">
        <v>8799</v>
      </c>
      <c r="B10767" s="26" t="s">
        <v>8800</v>
      </c>
      <c r="C10767" s="26">
        <v>40887956</v>
      </c>
      <c r="D10767" s="26" t="s">
        <v>24</v>
      </c>
      <c r="E10767" s="26" t="s">
        <v>43650</v>
      </c>
      <c r="F10767" s="26" t="s">
        <v>43651</v>
      </c>
      <c r="G10767" s="26" t="s">
        <v>9586</v>
      </c>
      <c r="H10767" s="26" t="s">
        <v>1308</v>
      </c>
      <c r="J10767" s="26" t="s">
        <v>1387</v>
      </c>
      <c r="K10767" s="26" t="s">
        <v>9597</v>
      </c>
      <c r="L10767" s="26" t="s">
        <v>41690</v>
      </c>
      <c r="M10767" s="26">
        <v>761065908838</v>
      </c>
      <c r="N10767" s="26">
        <v>4412745702</v>
      </c>
    </row>
    <row r="10768" spans="1:14">
      <c r="A10768" s="26" t="s">
        <v>2982</v>
      </c>
      <c r="B10768" s="26" t="s">
        <v>2983</v>
      </c>
      <c r="C10768" s="26">
        <v>37643758</v>
      </c>
      <c r="D10768" s="26" t="s">
        <v>24</v>
      </c>
      <c r="E10768" s="26" t="s">
        <v>43652</v>
      </c>
      <c r="F10768" s="26" t="s">
        <v>43653</v>
      </c>
      <c r="G10768" s="26" t="s">
        <v>9586</v>
      </c>
      <c r="H10768" s="26" t="s">
        <v>258</v>
      </c>
      <c r="I10768" s="26" t="s">
        <v>14964</v>
      </c>
      <c r="J10768" s="26" t="s">
        <v>6236</v>
      </c>
      <c r="K10768" s="26" t="s">
        <v>9582</v>
      </c>
      <c r="L10768" s="26" t="s">
        <v>43654</v>
      </c>
      <c r="M10768" s="26">
        <v>380626631218</v>
      </c>
      <c r="N10768" s="26">
        <v>524381002</v>
      </c>
    </row>
    <row r="10769" spans="1:14">
      <c r="A10769" s="26" t="s">
        <v>7913</v>
      </c>
      <c r="B10769" s="26" t="s">
        <v>7914</v>
      </c>
      <c r="C10769" s="26">
        <v>38897677</v>
      </c>
      <c r="D10769" s="26" t="s">
        <v>24</v>
      </c>
      <c r="E10769" s="26" t="s">
        <v>43655</v>
      </c>
      <c r="F10769" s="26" t="s">
        <v>43656</v>
      </c>
      <c r="G10769" s="26" t="s">
        <v>9586</v>
      </c>
      <c r="H10769" s="26" t="s">
        <v>1122</v>
      </c>
      <c r="I10769" s="26" t="s">
        <v>9887</v>
      </c>
      <c r="J10769" s="26" t="s">
        <v>16821</v>
      </c>
      <c r="K10769" s="26" t="s">
        <v>9606</v>
      </c>
      <c r="L10769" s="26" t="s">
        <v>43657</v>
      </c>
      <c r="M10769" s="26">
        <v>380574739098</v>
      </c>
      <c r="N10769" s="26">
        <v>6321755300</v>
      </c>
    </row>
    <row r="10770" spans="1:14">
      <c r="A10770" s="26" t="s">
        <v>4769</v>
      </c>
      <c r="B10770" s="26" t="s">
        <v>4770</v>
      </c>
      <c r="C10770" s="26">
        <v>42126735</v>
      </c>
      <c r="D10770" s="26" t="s">
        <v>24</v>
      </c>
      <c r="E10770" s="26" t="s">
        <v>43658</v>
      </c>
      <c r="F10770" s="26" t="s">
        <v>43659</v>
      </c>
      <c r="G10770" s="26" t="s">
        <v>9579</v>
      </c>
      <c r="H10770" s="26" t="s">
        <v>670</v>
      </c>
      <c r="I10770" s="26" t="s">
        <v>11751</v>
      </c>
      <c r="J10770" s="26" t="s">
        <v>11036</v>
      </c>
      <c r="K10770" s="26" t="s">
        <v>9582</v>
      </c>
      <c r="L10770" s="26" t="s">
        <v>43660</v>
      </c>
      <c r="M10770" s="26">
        <v>380523941217</v>
      </c>
      <c r="N10770" s="26">
        <v>122083601</v>
      </c>
    </row>
    <row r="10771" spans="1:14">
      <c r="A10771" s="26" t="s">
        <v>2593</v>
      </c>
      <c r="B10771" s="26" t="s">
        <v>2594</v>
      </c>
      <c r="C10771" s="26">
        <v>37837203</v>
      </c>
      <c r="D10771" s="26" t="s">
        <v>24</v>
      </c>
      <c r="E10771" s="26" t="s">
        <v>43661</v>
      </c>
      <c r="F10771" s="26" t="s">
        <v>43662</v>
      </c>
      <c r="G10771" s="26" t="s">
        <v>9586</v>
      </c>
      <c r="H10771" s="26" t="s">
        <v>133</v>
      </c>
      <c r="J10771" s="26" t="s">
        <v>215</v>
      </c>
      <c r="K10771" s="26" t="s">
        <v>9597</v>
      </c>
      <c r="L10771" s="26" t="s">
        <v>41302</v>
      </c>
      <c r="M10771" s="26">
        <v>380666137277</v>
      </c>
      <c r="N10771" s="26">
        <v>1211600000</v>
      </c>
    </row>
    <row r="10772" spans="1:14">
      <c r="A10772" s="26" t="s">
        <v>8694</v>
      </c>
      <c r="B10772" s="26" t="s">
        <v>8695</v>
      </c>
      <c r="C10772" s="26">
        <v>38469307</v>
      </c>
      <c r="D10772" s="26" t="s">
        <v>24</v>
      </c>
      <c r="E10772" s="26" t="s">
        <v>43663</v>
      </c>
      <c r="F10772" s="26" t="s">
        <v>43664</v>
      </c>
      <c r="G10772" s="26" t="s">
        <v>9586</v>
      </c>
      <c r="H10772" s="26" t="s">
        <v>1308</v>
      </c>
      <c r="J10772" s="26" t="s">
        <v>43665</v>
      </c>
      <c r="K10772" s="26" t="s">
        <v>9582</v>
      </c>
      <c r="L10772" s="26" t="s">
        <v>43666</v>
      </c>
      <c r="M10772" s="26">
        <v>380968131849</v>
      </c>
      <c r="N10772" s="26">
        <v>6125584503</v>
      </c>
    </row>
    <row r="10773" spans="1:14">
      <c r="A10773" s="26" t="s">
        <v>5313</v>
      </c>
      <c r="B10773" s="26" t="s">
        <v>5314</v>
      </c>
      <c r="C10773" s="26">
        <v>20763289</v>
      </c>
      <c r="D10773" s="26" t="s">
        <v>24</v>
      </c>
      <c r="E10773" s="26" t="s">
        <v>43667</v>
      </c>
      <c r="F10773" s="26" t="s">
        <v>43668</v>
      </c>
      <c r="G10773" s="26" t="s">
        <v>9586</v>
      </c>
      <c r="H10773" s="26" t="s">
        <v>735</v>
      </c>
      <c r="I10773" s="26" t="s">
        <v>9623</v>
      </c>
      <c r="J10773" s="26" t="s">
        <v>43669</v>
      </c>
      <c r="K10773" s="26" t="s">
        <v>9582</v>
      </c>
      <c r="L10773" s="26" t="s">
        <v>43670</v>
      </c>
      <c r="M10773" s="26">
        <v>380686453028</v>
      </c>
      <c r="N10773" s="26">
        <v>4625886701</v>
      </c>
    </row>
    <row r="10774" spans="1:14">
      <c r="A10774" s="26" t="s">
        <v>6313</v>
      </c>
      <c r="B10774" s="26" t="s">
        <v>6314</v>
      </c>
      <c r="C10774" s="26">
        <v>2774415</v>
      </c>
      <c r="D10774" s="26" t="s">
        <v>780</v>
      </c>
      <c r="E10774" s="26" t="s">
        <v>43671</v>
      </c>
      <c r="F10774" s="26" t="s">
        <v>9787</v>
      </c>
      <c r="G10774" s="26" t="s">
        <v>9601</v>
      </c>
      <c r="H10774" s="26" t="s">
        <v>885</v>
      </c>
      <c r="J10774" s="26" t="s">
        <v>910</v>
      </c>
      <c r="K10774" s="26" t="s">
        <v>9597</v>
      </c>
      <c r="L10774" s="26" t="s">
        <v>43672</v>
      </c>
      <c r="M10774" s="26">
        <v>380487932425</v>
      </c>
      <c r="N10774" s="26">
        <v>5110100000</v>
      </c>
    </row>
    <row r="10775" spans="1:14">
      <c r="A10775" s="26" t="s">
        <v>5354</v>
      </c>
      <c r="B10775" s="26" t="s">
        <v>5355</v>
      </c>
      <c r="C10775" s="26">
        <v>41045137</v>
      </c>
      <c r="D10775" s="26" t="s">
        <v>780</v>
      </c>
      <c r="E10775" s="26" t="s">
        <v>43673</v>
      </c>
      <c r="F10775" s="26" t="s">
        <v>43674</v>
      </c>
      <c r="G10775" s="26" t="s">
        <v>9601</v>
      </c>
      <c r="H10775" s="26" t="s">
        <v>735</v>
      </c>
      <c r="I10775" s="26" t="s">
        <v>12490</v>
      </c>
      <c r="J10775" s="26" t="s">
        <v>5356</v>
      </c>
      <c r="K10775" s="26" t="s">
        <v>9597</v>
      </c>
      <c r="L10775" s="26" t="s">
        <v>33480</v>
      </c>
      <c r="M10775" s="26">
        <v>380972984012</v>
      </c>
      <c r="N10775" s="26">
        <v>4624210400</v>
      </c>
    </row>
    <row r="10776" spans="1:14">
      <c r="A10776" s="26" t="s">
        <v>5149</v>
      </c>
      <c r="B10776" s="26" t="s">
        <v>5150</v>
      </c>
      <c r="C10776" s="26">
        <v>1996800</v>
      </c>
      <c r="D10776" s="26" t="s">
        <v>780</v>
      </c>
      <c r="E10776" s="26" t="s">
        <v>43675</v>
      </c>
      <c r="F10776" s="26" t="s">
        <v>43676</v>
      </c>
      <c r="G10776" s="26" t="s">
        <v>9601</v>
      </c>
      <c r="H10776" s="26" t="s">
        <v>735</v>
      </c>
      <c r="J10776" s="26" t="s">
        <v>740</v>
      </c>
      <c r="K10776" s="26" t="s">
        <v>9597</v>
      </c>
      <c r="L10776" s="26" t="s">
        <v>43677</v>
      </c>
      <c r="M10776" s="26">
        <v>380980843087</v>
      </c>
      <c r="N10776" s="26">
        <v>1221881203</v>
      </c>
    </row>
    <row r="10777" spans="1:14">
      <c r="A10777" s="26" t="s">
        <v>2909</v>
      </c>
      <c r="B10777" s="26" t="s">
        <v>2910</v>
      </c>
      <c r="C10777" s="26">
        <v>37885262</v>
      </c>
      <c r="D10777" s="26" t="s">
        <v>24</v>
      </c>
      <c r="E10777" s="26" t="s">
        <v>43678</v>
      </c>
      <c r="F10777" s="26" t="s">
        <v>33062</v>
      </c>
      <c r="G10777" s="26" t="s">
        <v>9591</v>
      </c>
      <c r="H10777" s="26" t="s">
        <v>258</v>
      </c>
      <c r="J10777" s="26" t="s">
        <v>317</v>
      </c>
      <c r="K10777" s="26" t="s">
        <v>9597</v>
      </c>
      <c r="L10777" s="26" t="s">
        <v>43679</v>
      </c>
      <c r="M10777" s="26">
        <v>761617571333</v>
      </c>
      <c r="N10777" s="26">
        <v>1412300000</v>
      </c>
    </row>
    <row r="10778" spans="1:14">
      <c r="A10778" s="26" t="s">
        <v>9399</v>
      </c>
      <c r="B10778" s="26" t="s">
        <v>9400</v>
      </c>
      <c r="C10778" s="26">
        <v>38955665</v>
      </c>
      <c r="D10778" s="26" t="s">
        <v>24</v>
      </c>
      <c r="E10778" s="26" t="s">
        <v>43680</v>
      </c>
      <c r="F10778" s="26" t="s">
        <v>43681</v>
      </c>
      <c r="G10778" s="26" t="s">
        <v>9579</v>
      </c>
      <c r="H10778" s="26" t="s">
        <v>1573</v>
      </c>
      <c r="I10778" s="26" t="s">
        <v>10158</v>
      </c>
      <c r="J10778" s="26" t="s">
        <v>43682</v>
      </c>
      <c r="K10778" s="26" t="s">
        <v>9582</v>
      </c>
      <c r="L10778" s="26" t="s">
        <v>43683</v>
      </c>
      <c r="M10778" s="26">
        <v>380462683422</v>
      </c>
      <c r="N10778" s="26">
        <v>7425555204</v>
      </c>
    </row>
    <row r="10779" spans="1:14">
      <c r="A10779" s="26" t="s">
        <v>4320</v>
      </c>
      <c r="B10779" s="26" t="s">
        <v>4321</v>
      </c>
      <c r="C10779" s="26">
        <v>38435021</v>
      </c>
      <c r="D10779" s="26" t="s">
        <v>24</v>
      </c>
      <c r="E10779" s="26" t="s">
        <v>43684</v>
      </c>
      <c r="F10779" s="26" t="s">
        <v>43685</v>
      </c>
      <c r="G10779" s="26" t="s">
        <v>9579</v>
      </c>
      <c r="H10779" s="26" t="s">
        <v>576</v>
      </c>
      <c r="I10779" s="26" t="s">
        <v>9901</v>
      </c>
      <c r="J10779" s="26" t="s">
        <v>43686</v>
      </c>
      <c r="K10779" s="26" t="s">
        <v>9582</v>
      </c>
      <c r="L10779" s="26" t="s">
        <v>43687</v>
      </c>
      <c r="M10779" s="26">
        <v>380964128088</v>
      </c>
      <c r="N10779" s="26">
        <v>3220687301</v>
      </c>
    </row>
    <row r="10780" spans="1:14">
      <c r="A10780" s="26" t="s">
        <v>2289</v>
      </c>
      <c r="B10780" s="26" t="s">
        <v>2290</v>
      </c>
      <c r="C10780" s="26">
        <v>23935503</v>
      </c>
      <c r="D10780" s="26" t="s">
        <v>24</v>
      </c>
      <c r="E10780" s="26" t="s">
        <v>43688</v>
      </c>
      <c r="F10780" s="26" t="s">
        <v>43689</v>
      </c>
      <c r="G10780" s="26" t="s">
        <v>9591</v>
      </c>
      <c r="H10780" s="26" t="s">
        <v>133</v>
      </c>
      <c r="J10780" s="26" t="s">
        <v>146</v>
      </c>
      <c r="K10780" s="26" t="s">
        <v>9597</v>
      </c>
      <c r="L10780" s="26" t="s">
        <v>29004</v>
      </c>
      <c r="M10780" s="26">
        <v>380677714344</v>
      </c>
      <c r="N10780" s="26">
        <v>1210100000</v>
      </c>
    </row>
    <row r="10781" spans="1:14">
      <c r="A10781" s="26" t="s">
        <v>9044</v>
      </c>
      <c r="B10781" s="26" t="s">
        <v>9045</v>
      </c>
      <c r="C10781" s="26">
        <v>38990598</v>
      </c>
      <c r="D10781" s="26" t="s">
        <v>24</v>
      </c>
      <c r="E10781" s="26" t="s">
        <v>43690</v>
      </c>
      <c r="F10781" s="26" t="s">
        <v>43691</v>
      </c>
      <c r="G10781" s="26" t="s">
        <v>9579</v>
      </c>
      <c r="H10781" s="26" t="s">
        <v>1401</v>
      </c>
      <c r="I10781" s="26" t="s">
        <v>10821</v>
      </c>
      <c r="J10781" s="26" t="s">
        <v>29664</v>
      </c>
      <c r="K10781" s="26" t="s">
        <v>9582</v>
      </c>
      <c r="L10781" s="26" t="s">
        <v>43692</v>
      </c>
      <c r="M10781" s="26">
        <v>380680446670</v>
      </c>
      <c r="N10781" s="26">
        <v>125282203</v>
      </c>
    </row>
    <row r="10782" spans="1:14">
      <c r="A10782" s="26" t="s">
        <v>7899</v>
      </c>
      <c r="B10782" s="26" t="s">
        <v>7900</v>
      </c>
      <c r="C10782" s="26">
        <v>38813974</v>
      </c>
      <c r="D10782" s="26" t="s">
        <v>24</v>
      </c>
      <c r="E10782" s="26" t="s">
        <v>43693</v>
      </c>
      <c r="F10782" s="26" t="s">
        <v>43694</v>
      </c>
      <c r="G10782" s="26" t="s">
        <v>9586</v>
      </c>
      <c r="H10782" s="26" t="s">
        <v>1122</v>
      </c>
      <c r="I10782" s="26" t="s">
        <v>11218</v>
      </c>
      <c r="J10782" s="26" t="s">
        <v>37081</v>
      </c>
      <c r="K10782" s="26" t="s">
        <v>9582</v>
      </c>
      <c r="L10782" s="26" t="s">
        <v>43695</v>
      </c>
      <c r="M10782" s="26">
        <v>380635950113</v>
      </c>
      <c r="N10782" s="26">
        <v>521085211</v>
      </c>
    </row>
    <row r="10783" spans="1:14">
      <c r="A10783" s="26" t="s">
        <v>3913</v>
      </c>
      <c r="B10783" s="26" t="s">
        <v>3914</v>
      </c>
      <c r="C10783" s="26">
        <v>37997217</v>
      </c>
      <c r="D10783" s="26" t="s">
        <v>24</v>
      </c>
      <c r="E10783" s="26" t="s">
        <v>43696</v>
      </c>
      <c r="F10783" s="26" t="s">
        <v>14113</v>
      </c>
      <c r="G10783" s="26" t="s">
        <v>9586</v>
      </c>
      <c r="H10783" s="26" t="s">
        <v>468</v>
      </c>
      <c r="I10783" s="26" t="s">
        <v>14114</v>
      </c>
      <c r="J10783" s="26" t="s">
        <v>3276</v>
      </c>
      <c r="K10783" s="26" t="s">
        <v>9582</v>
      </c>
      <c r="L10783" s="26" t="s">
        <v>43697</v>
      </c>
      <c r="M10783" s="26">
        <v>380619449193</v>
      </c>
      <c r="N10783" s="26">
        <v>122785804</v>
      </c>
    </row>
    <row r="10784" spans="1:14">
      <c r="A10784" s="26" t="s">
        <v>2719</v>
      </c>
      <c r="B10784" s="26" t="s">
        <v>2720</v>
      </c>
      <c r="C10784" s="26" t="s">
        <v>1604</v>
      </c>
      <c r="D10784" s="26" t="s">
        <v>24</v>
      </c>
      <c r="E10784" s="26" t="s">
        <v>43698</v>
      </c>
      <c r="F10784" s="26" t="s">
        <v>43699</v>
      </c>
      <c r="G10784" s="26" t="s">
        <v>9591</v>
      </c>
      <c r="H10784" s="26" t="s">
        <v>133</v>
      </c>
      <c r="J10784" s="26" t="s">
        <v>146</v>
      </c>
      <c r="K10784" s="26" t="s">
        <v>9597</v>
      </c>
      <c r="L10784" s="26" t="s">
        <v>43700</v>
      </c>
      <c r="M10784" s="26">
        <v>380500671388</v>
      </c>
      <c r="N10784" s="26">
        <v>1210100000</v>
      </c>
    </row>
    <row r="10785" spans="1:14">
      <c r="A10785" s="26" t="s">
        <v>8705</v>
      </c>
      <c r="B10785" s="26" t="s">
        <v>8706</v>
      </c>
      <c r="C10785" s="26">
        <v>42002686</v>
      </c>
      <c r="D10785" s="26" t="s">
        <v>24</v>
      </c>
      <c r="E10785" s="26" t="s">
        <v>43701</v>
      </c>
      <c r="F10785" s="26" t="s">
        <v>39259</v>
      </c>
      <c r="G10785" s="26" t="s">
        <v>9586</v>
      </c>
      <c r="H10785" s="26" t="s">
        <v>1308</v>
      </c>
      <c r="J10785" s="26" t="s">
        <v>1360</v>
      </c>
      <c r="K10785" s="26" t="s">
        <v>9597</v>
      </c>
      <c r="L10785" s="26" t="s">
        <v>13796</v>
      </c>
      <c r="M10785" s="26">
        <v>761058768837</v>
      </c>
      <c r="N10785" s="26">
        <v>6810500000</v>
      </c>
    </row>
    <row r="10786" spans="1:14">
      <c r="A10786" s="26" t="s">
        <v>8860</v>
      </c>
      <c r="B10786" s="26" t="s">
        <v>8861</v>
      </c>
      <c r="C10786" s="26">
        <v>40247954</v>
      </c>
      <c r="D10786" s="26" t="s">
        <v>24</v>
      </c>
      <c r="E10786" s="26" t="s">
        <v>43702</v>
      </c>
      <c r="F10786" s="26" t="s">
        <v>43703</v>
      </c>
      <c r="G10786" s="26" t="s">
        <v>9586</v>
      </c>
      <c r="H10786" s="26" t="s">
        <v>1401</v>
      </c>
      <c r="I10786" s="26" t="s">
        <v>12475</v>
      </c>
      <c r="J10786" s="26" t="s">
        <v>8862</v>
      </c>
      <c r="K10786" s="26" t="s">
        <v>9606</v>
      </c>
      <c r="L10786" s="26" t="s">
        <v>43704</v>
      </c>
      <c r="M10786" s="26">
        <v>380474290208</v>
      </c>
      <c r="N10786" s="26">
        <v>5323289603</v>
      </c>
    </row>
    <row r="10787" spans="1:14">
      <c r="A10787" s="26" t="s">
        <v>7694</v>
      </c>
      <c r="B10787" s="26" t="s">
        <v>7695</v>
      </c>
      <c r="C10787" s="26">
        <v>38422871</v>
      </c>
      <c r="D10787" s="26" t="s">
        <v>24</v>
      </c>
      <c r="E10787" s="26" t="s">
        <v>43705</v>
      </c>
      <c r="F10787" s="26" t="s">
        <v>43706</v>
      </c>
      <c r="G10787" s="26" t="s">
        <v>9579</v>
      </c>
      <c r="H10787" s="26" t="s">
        <v>1088</v>
      </c>
      <c r="I10787" s="26" t="s">
        <v>9682</v>
      </c>
      <c r="J10787" s="26" t="s">
        <v>43707</v>
      </c>
      <c r="K10787" s="26" t="s">
        <v>9582</v>
      </c>
      <c r="L10787" s="26" t="s">
        <v>43708</v>
      </c>
      <c r="M10787" s="26">
        <v>380354921710</v>
      </c>
      <c r="N10787" s="26">
        <v>6123882001</v>
      </c>
    </row>
    <row r="10788" spans="1:14">
      <c r="A10788" s="26" t="s">
        <v>2086</v>
      </c>
      <c r="B10788" s="26" t="s">
        <v>2087</v>
      </c>
      <c r="C10788" s="26">
        <v>37271416</v>
      </c>
      <c r="D10788" s="26" t="s">
        <v>780</v>
      </c>
      <c r="E10788" s="26" t="s">
        <v>43709</v>
      </c>
      <c r="F10788" s="26" t="s">
        <v>43710</v>
      </c>
      <c r="G10788" s="26" t="s">
        <v>9601</v>
      </c>
      <c r="H10788" s="26" t="s">
        <v>103</v>
      </c>
      <c r="I10788" s="26" t="s">
        <v>9833</v>
      </c>
      <c r="J10788" s="26" t="s">
        <v>30693</v>
      </c>
      <c r="K10788" s="26" t="s">
        <v>9582</v>
      </c>
      <c r="L10788" s="26" t="s">
        <v>30694</v>
      </c>
      <c r="M10788" s="26">
        <v>380935745774</v>
      </c>
      <c r="N10788" s="26">
        <v>723384908</v>
      </c>
    </row>
    <row r="10789" spans="1:14">
      <c r="A10789" s="26" t="s">
        <v>5375</v>
      </c>
      <c r="B10789" s="26" t="s">
        <v>5376</v>
      </c>
      <c r="C10789" s="26">
        <v>42140021</v>
      </c>
      <c r="D10789" s="26" t="s">
        <v>24</v>
      </c>
      <c r="E10789" s="26" t="s">
        <v>43711</v>
      </c>
      <c r="F10789" s="26" t="s">
        <v>43712</v>
      </c>
      <c r="G10789" s="26" t="s">
        <v>9586</v>
      </c>
      <c r="H10789" s="26" t="s">
        <v>735</v>
      </c>
      <c r="I10789" s="26" t="s">
        <v>11411</v>
      </c>
      <c r="J10789" s="26" t="s">
        <v>43713</v>
      </c>
      <c r="K10789" s="26" t="s">
        <v>9582</v>
      </c>
      <c r="L10789" s="26" t="s">
        <v>43714</v>
      </c>
      <c r="M10789" s="26">
        <v>380968660455</v>
      </c>
      <c r="N10789" s="26">
        <v>2124082305</v>
      </c>
    </row>
    <row r="10790" spans="1:14">
      <c r="A10790" s="26" t="s">
        <v>5502</v>
      </c>
      <c r="B10790" s="26" t="s">
        <v>5503</v>
      </c>
      <c r="C10790" s="26">
        <v>2125763</v>
      </c>
      <c r="D10790" s="26" t="s">
        <v>780</v>
      </c>
      <c r="E10790" s="26" t="s">
        <v>43715</v>
      </c>
      <c r="F10790" s="26" t="s">
        <v>43716</v>
      </c>
      <c r="G10790" s="26" t="s">
        <v>9601</v>
      </c>
      <c r="H10790" s="26" t="s">
        <v>799</v>
      </c>
      <c r="J10790" s="26" t="s">
        <v>800</v>
      </c>
      <c r="K10790" s="26" t="s">
        <v>9597</v>
      </c>
      <c r="L10790" s="26" t="s">
        <v>21088</v>
      </c>
      <c r="M10790" s="26">
        <v>380442958909</v>
      </c>
      <c r="N10790" s="26">
        <v>4822784009</v>
      </c>
    </row>
    <row r="10791" spans="1:14">
      <c r="A10791" s="26" t="s">
        <v>8863</v>
      </c>
      <c r="B10791" s="26" t="s">
        <v>8864</v>
      </c>
      <c r="C10791" s="26">
        <v>38646750</v>
      </c>
      <c r="D10791" s="26" t="s">
        <v>24</v>
      </c>
      <c r="E10791" s="26" t="s">
        <v>43717</v>
      </c>
      <c r="F10791" s="26" t="s">
        <v>43718</v>
      </c>
      <c r="G10791" s="26" t="s">
        <v>9586</v>
      </c>
      <c r="H10791" s="26" t="s">
        <v>1401</v>
      </c>
      <c r="I10791" s="26" t="s">
        <v>12022</v>
      </c>
      <c r="J10791" s="26" t="s">
        <v>43719</v>
      </c>
      <c r="K10791" s="26" t="s">
        <v>9582</v>
      </c>
      <c r="L10791" s="26" t="s">
        <v>43720</v>
      </c>
      <c r="M10791" s="26">
        <v>380474795417</v>
      </c>
      <c r="N10791" s="26">
        <v>7120980801</v>
      </c>
    </row>
    <row r="10792" spans="1:14">
      <c r="A10792" s="26" t="s">
        <v>3195</v>
      </c>
      <c r="B10792" s="26" t="s">
        <v>3196</v>
      </c>
      <c r="C10792" s="26">
        <v>41536630</v>
      </c>
      <c r="D10792" s="26" t="s">
        <v>24</v>
      </c>
      <c r="E10792" s="26" t="s">
        <v>43721</v>
      </c>
      <c r="F10792" s="26" t="s">
        <v>43722</v>
      </c>
      <c r="G10792" s="26" t="s">
        <v>9586</v>
      </c>
      <c r="H10792" s="26" t="s">
        <v>375</v>
      </c>
      <c r="I10792" s="26" t="s">
        <v>10187</v>
      </c>
      <c r="J10792" s="26" t="s">
        <v>3197</v>
      </c>
      <c r="K10792" s="26" t="s">
        <v>9606</v>
      </c>
      <c r="L10792" s="26" t="s">
        <v>43723</v>
      </c>
      <c r="M10792" s="26">
        <v>380414695133</v>
      </c>
      <c r="N10792" s="26">
        <v>1225083005</v>
      </c>
    </row>
    <row r="10793" spans="1:14">
      <c r="A10793" s="26" t="s">
        <v>2759</v>
      </c>
      <c r="B10793" s="26" t="s">
        <v>2760</v>
      </c>
      <c r="C10793" s="26">
        <v>37677525</v>
      </c>
      <c r="D10793" s="26" t="s">
        <v>24</v>
      </c>
      <c r="E10793" s="26" t="s">
        <v>43724</v>
      </c>
      <c r="F10793" s="26" t="s">
        <v>43725</v>
      </c>
      <c r="G10793" s="26" t="s">
        <v>9586</v>
      </c>
      <c r="H10793" s="26" t="s">
        <v>133</v>
      </c>
      <c r="I10793" s="26" t="s">
        <v>11507</v>
      </c>
      <c r="J10793" s="26" t="s">
        <v>2401</v>
      </c>
      <c r="K10793" s="26" t="s">
        <v>9906</v>
      </c>
      <c r="L10793" s="26" t="s">
        <v>43726</v>
      </c>
      <c r="M10793" s="26">
        <v>386066187405</v>
      </c>
      <c r="N10793" s="26">
        <v>122787502</v>
      </c>
    </row>
    <row r="10794" spans="1:14">
      <c r="A10794" s="26" t="s">
        <v>2157</v>
      </c>
      <c r="B10794" s="26" t="s">
        <v>2158</v>
      </c>
      <c r="C10794" s="26">
        <v>1982778</v>
      </c>
      <c r="D10794" s="26" t="s">
        <v>24</v>
      </c>
      <c r="E10794" s="26" t="s">
        <v>43727</v>
      </c>
      <c r="F10794" s="26" t="s">
        <v>43728</v>
      </c>
      <c r="G10794" s="26" t="s">
        <v>9579</v>
      </c>
      <c r="H10794" s="26" t="s">
        <v>103</v>
      </c>
      <c r="I10794" s="26" t="s">
        <v>10569</v>
      </c>
      <c r="J10794" s="26" t="s">
        <v>43729</v>
      </c>
      <c r="K10794" s="26" t="s">
        <v>9582</v>
      </c>
      <c r="L10794" s="26" t="s">
        <v>43730</v>
      </c>
      <c r="M10794" s="26">
        <v>380966525795</v>
      </c>
      <c r="N10794" s="26">
        <v>725785601</v>
      </c>
    </row>
    <row r="10795" spans="1:14">
      <c r="A10795" s="26" t="s">
        <v>9181</v>
      </c>
      <c r="B10795" s="26" t="s">
        <v>9182</v>
      </c>
      <c r="C10795" s="26">
        <v>5481369</v>
      </c>
      <c r="D10795" s="26" t="s">
        <v>780</v>
      </c>
      <c r="E10795" s="26" t="s">
        <v>43731</v>
      </c>
      <c r="F10795" s="26" t="s">
        <v>43732</v>
      </c>
      <c r="G10795" s="26" t="s">
        <v>9601</v>
      </c>
      <c r="H10795" s="26" t="s">
        <v>1490</v>
      </c>
      <c r="J10795" s="26" t="s">
        <v>1553</v>
      </c>
      <c r="K10795" s="26" t="s">
        <v>9597</v>
      </c>
      <c r="L10795" s="26" t="s">
        <v>30782</v>
      </c>
      <c r="M10795" s="26">
        <v>380372532294</v>
      </c>
      <c r="N10795" s="26">
        <v>524955100</v>
      </c>
    </row>
    <row r="10796" spans="1:14">
      <c r="A10796" s="26" t="s">
        <v>3881</v>
      </c>
      <c r="B10796" s="26" t="s">
        <v>3882</v>
      </c>
      <c r="C10796" s="26">
        <v>41845000</v>
      </c>
      <c r="D10796" s="26" t="s">
        <v>24</v>
      </c>
      <c r="E10796" s="26" t="s">
        <v>43733</v>
      </c>
      <c r="F10796" s="26" t="s">
        <v>43734</v>
      </c>
      <c r="G10796" s="26" t="s">
        <v>9586</v>
      </c>
      <c r="H10796" s="26" t="s">
        <v>468</v>
      </c>
      <c r="I10796" s="26" t="s">
        <v>13348</v>
      </c>
      <c r="J10796" s="26" t="s">
        <v>3883</v>
      </c>
      <c r="K10796" s="26" t="s">
        <v>9582</v>
      </c>
      <c r="L10796" s="26" t="s">
        <v>43735</v>
      </c>
      <c r="M10796" s="26">
        <v>380617897612</v>
      </c>
      <c r="N10796" s="26">
        <v>2325283601</v>
      </c>
    </row>
    <row r="10797" spans="1:14">
      <c r="A10797" s="26" t="s">
        <v>6901</v>
      </c>
      <c r="B10797" s="26" t="s">
        <v>6902</v>
      </c>
      <c r="C10797" s="26">
        <v>38480006</v>
      </c>
      <c r="D10797" s="26" t="s">
        <v>24</v>
      </c>
      <c r="E10797" s="26" t="s">
        <v>43736</v>
      </c>
      <c r="F10797" s="26" t="s">
        <v>43737</v>
      </c>
      <c r="G10797" s="26" t="s">
        <v>9586</v>
      </c>
      <c r="H10797" s="26" t="s">
        <v>949</v>
      </c>
      <c r="I10797" s="26" t="s">
        <v>11387</v>
      </c>
      <c r="J10797" s="26" t="s">
        <v>43738</v>
      </c>
      <c r="K10797" s="26" t="s">
        <v>9582</v>
      </c>
      <c r="L10797" s="26" t="s">
        <v>43739</v>
      </c>
      <c r="M10797" s="26">
        <v>380534053513</v>
      </c>
      <c r="N10797" s="26">
        <v>5325181301</v>
      </c>
    </row>
    <row r="10798" spans="1:14">
      <c r="A10798" s="26" t="s">
        <v>6861</v>
      </c>
      <c r="B10798" s="26" t="s">
        <v>6862</v>
      </c>
      <c r="C10798" s="26">
        <v>38534915</v>
      </c>
      <c r="D10798" s="26" t="s">
        <v>24</v>
      </c>
      <c r="E10798" s="26" t="s">
        <v>43740</v>
      </c>
      <c r="F10798" s="26" t="s">
        <v>43741</v>
      </c>
      <c r="G10798" s="26" t="s">
        <v>9579</v>
      </c>
      <c r="H10798" s="26" t="s">
        <v>949</v>
      </c>
      <c r="I10798" s="26" t="s">
        <v>13665</v>
      </c>
      <c r="J10798" s="26" t="s">
        <v>30462</v>
      </c>
      <c r="K10798" s="26" t="s">
        <v>9582</v>
      </c>
      <c r="L10798" s="26" t="s">
        <v>43742</v>
      </c>
      <c r="M10798" s="26">
        <v>380536397646</v>
      </c>
      <c r="N10798" s="26">
        <v>3224088201</v>
      </c>
    </row>
    <row r="10799" spans="1:14">
      <c r="A10799" s="26" t="s">
        <v>2740</v>
      </c>
      <c r="B10799" s="26" t="s">
        <v>2741</v>
      </c>
      <c r="C10799" s="26">
        <v>1987445</v>
      </c>
      <c r="D10799" s="26" t="s">
        <v>780</v>
      </c>
      <c r="E10799" s="26" t="s">
        <v>43743</v>
      </c>
      <c r="F10799" s="26" t="s">
        <v>2741</v>
      </c>
      <c r="G10799" s="26" t="s">
        <v>9601</v>
      </c>
      <c r="H10799" s="26" t="s">
        <v>133</v>
      </c>
      <c r="J10799" s="26" t="s">
        <v>2742</v>
      </c>
      <c r="K10799" s="26" t="s">
        <v>9597</v>
      </c>
      <c r="L10799" s="26" t="s">
        <v>36188</v>
      </c>
      <c r="M10799" s="26">
        <v>380953294289</v>
      </c>
      <c r="N10799" s="26">
        <v>520485203</v>
      </c>
    </row>
    <row r="10800" spans="1:14">
      <c r="A10800" s="26" t="s">
        <v>3407</v>
      </c>
      <c r="B10800" s="26" t="s">
        <v>3408</v>
      </c>
      <c r="C10800" s="26" t="s">
        <v>1604</v>
      </c>
      <c r="D10800" s="26" t="s">
        <v>24</v>
      </c>
      <c r="E10800" s="26" t="s">
        <v>43744</v>
      </c>
      <c r="F10800" s="26" t="s">
        <v>43745</v>
      </c>
      <c r="G10800" s="26" t="s">
        <v>9591</v>
      </c>
      <c r="H10800" s="26" t="s">
        <v>392</v>
      </c>
      <c r="I10800" s="26" t="s">
        <v>9857</v>
      </c>
      <c r="J10800" s="26" t="s">
        <v>43746</v>
      </c>
      <c r="K10800" s="26" t="s">
        <v>9582</v>
      </c>
      <c r="L10800" s="26" t="s">
        <v>43747</v>
      </c>
      <c r="M10800" s="26">
        <v>761349404222</v>
      </c>
      <c r="N10800" s="26">
        <v>2121984501</v>
      </c>
    </row>
    <row r="10801" spans="1:14">
      <c r="A10801" s="26" t="s">
        <v>8658</v>
      </c>
      <c r="B10801" s="26" t="s">
        <v>8659</v>
      </c>
      <c r="C10801" s="26">
        <v>38072569</v>
      </c>
      <c r="D10801" s="26" t="s">
        <v>24</v>
      </c>
      <c r="E10801" s="26" t="s">
        <v>43748</v>
      </c>
      <c r="F10801" s="26" t="s">
        <v>43749</v>
      </c>
      <c r="G10801" s="26" t="s">
        <v>9591</v>
      </c>
      <c r="H10801" s="26" t="s">
        <v>1308</v>
      </c>
      <c r="I10801" s="26" t="s">
        <v>11591</v>
      </c>
      <c r="J10801" s="26" t="s">
        <v>1426</v>
      </c>
      <c r="K10801" s="26" t="s">
        <v>9582</v>
      </c>
      <c r="L10801" s="26" t="s">
        <v>43750</v>
      </c>
      <c r="M10801" s="26">
        <v>380965410593</v>
      </c>
      <c r="N10801" s="26">
        <v>123584702</v>
      </c>
    </row>
    <row r="10802" spans="1:14">
      <c r="A10802" s="26" t="s">
        <v>6244</v>
      </c>
      <c r="B10802" s="26" t="s">
        <v>6245</v>
      </c>
      <c r="C10802" s="26">
        <v>38696671</v>
      </c>
      <c r="D10802" s="26" t="s">
        <v>24</v>
      </c>
      <c r="E10802" s="26" t="s">
        <v>43751</v>
      </c>
      <c r="F10802" s="26" t="s">
        <v>43752</v>
      </c>
      <c r="G10802" s="26" t="s">
        <v>9586</v>
      </c>
      <c r="H10802" s="26" t="s">
        <v>885</v>
      </c>
      <c r="I10802" s="26" t="s">
        <v>11367</v>
      </c>
      <c r="J10802" s="26" t="s">
        <v>43753</v>
      </c>
      <c r="K10802" s="26" t="s">
        <v>9582</v>
      </c>
      <c r="L10802" s="26" t="s">
        <v>43754</v>
      </c>
      <c r="M10802" s="26">
        <v>761957700748</v>
      </c>
      <c r="N10802" s="26">
        <v>5123783401</v>
      </c>
    </row>
    <row r="10803" spans="1:14">
      <c r="A10803" s="26" t="s">
        <v>8885</v>
      </c>
      <c r="B10803" s="26" t="s">
        <v>8886</v>
      </c>
      <c r="C10803" s="26">
        <v>41745061</v>
      </c>
      <c r="D10803" s="26" t="s">
        <v>24</v>
      </c>
      <c r="E10803" s="26" t="s">
        <v>43755</v>
      </c>
      <c r="F10803" s="26" t="s">
        <v>43756</v>
      </c>
      <c r="G10803" s="26" t="s">
        <v>9579</v>
      </c>
      <c r="H10803" s="26" t="s">
        <v>1401</v>
      </c>
      <c r="J10803" s="26" t="s">
        <v>43757</v>
      </c>
      <c r="K10803" s="26" t="s">
        <v>9582</v>
      </c>
      <c r="L10803" s="26" t="s">
        <v>43758</v>
      </c>
      <c r="M10803" s="26">
        <v>380971289910</v>
      </c>
      <c r="N10803" s="26">
        <v>3523185701</v>
      </c>
    </row>
    <row r="10804" spans="1:14">
      <c r="A10804" s="26" t="s">
        <v>2846</v>
      </c>
      <c r="B10804" s="26" t="s">
        <v>2847</v>
      </c>
      <c r="C10804" s="26">
        <v>37944301</v>
      </c>
      <c r="D10804" s="26" t="s">
        <v>24</v>
      </c>
      <c r="E10804" s="26" t="s">
        <v>43759</v>
      </c>
      <c r="F10804" s="26" t="s">
        <v>36190</v>
      </c>
      <c r="G10804" s="26" t="s">
        <v>9586</v>
      </c>
      <c r="H10804" s="26" t="s">
        <v>258</v>
      </c>
      <c r="J10804" s="26" t="s">
        <v>298</v>
      </c>
      <c r="K10804" s="26" t="s">
        <v>9597</v>
      </c>
      <c r="L10804" s="26" t="s">
        <v>43760</v>
      </c>
      <c r="M10804" s="26">
        <v>380503570415</v>
      </c>
      <c r="N10804" s="26">
        <v>1412900000</v>
      </c>
    </row>
    <row r="10805" spans="1:14">
      <c r="A10805" s="26" t="s">
        <v>4657</v>
      </c>
      <c r="B10805" s="26" t="s">
        <v>4658</v>
      </c>
      <c r="C10805" s="26">
        <v>38802559</v>
      </c>
      <c r="D10805" s="26" t="s">
        <v>24</v>
      </c>
      <c r="E10805" s="26" t="s">
        <v>43761</v>
      </c>
      <c r="F10805" s="26" t="s">
        <v>15200</v>
      </c>
      <c r="G10805" s="26" t="s">
        <v>9586</v>
      </c>
      <c r="H10805" s="26" t="s">
        <v>670</v>
      </c>
      <c r="J10805" s="26" t="s">
        <v>687</v>
      </c>
      <c r="K10805" s="26" t="s">
        <v>9597</v>
      </c>
      <c r="L10805" s="26" t="s">
        <v>34922</v>
      </c>
      <c r="M10805" s="26">
        <v>380980115657</v>
      </c>
      <c r="N10805" s="26">
        <v>3510100000</v>
      </c>
    </row>
    <row r="10806" spans="1:14">
      <c r="A10806" s="26" t="s">
        <v>8530</v>
      </c>
      <c r="B10806" s="26" t="s">
        <v>8531</v>
      </c>
      <c r="C10806" s="26">
        <v>2004060</v>
      </c>
      <c r="D10806" s="26" t="s">
        <v>780</v>
      </c>
      <c r="E10806" s="26" t="s">
        <v>43762</v>
      </c>
      <c r="F10806" s="26" t="s">
        <v>43763</v>
      </c>
      <c r="G10806" s="26" t="s">
        <v>9601</v>
      </c>
      <c r="H10806" s="26" t="s">
        <v>1269</v>
      </c>
      <c r="I10806" s="26" t="s">
        <v>10265</v>
      </c>
      <c r="J10806" s="26" t="s">
        <v>28300</v>
      </c>
      <c r="K10806" s="26" t="s">
        <v>9906</v>
      </c>
      <c r="L10806" s="26" t="s">
        <v>43764</v>
      </c>
      <c r="M10806" s="26">
        <v>380553738816</v>
      </c>
      <c r="N10806" s="26">
        <v>121185805</v>
      </c>
    </row>
    <row r="10807" spans="1:14">
      <c r="A10807" s="26" t="s">
        <v>2375</v>
      </c>
      <c r="B10807" s="26" t="s">
        <v>2376</v>
      </c>
      <c r="C10807" s="26">
        <v>30011521</v>
      </c>
      <c r="D10807" s="26" t="s">
        <v>24</v>
      </c>
      <c r="E10807" s="26" t="s">
        <v>43765</v>
      </c>
      <c r="F10807" s="26" t="s">
        <v>43766</v>
      </c>
      <c r="G10807" s="26" t="s">
        <v>9591</v>
      </c>
      <c r="H10807" s="26" t="s">
        <v>133</v>
      </c>
      <c r="J10807" s="26" t="s">
        <v>146</v>
      </c>
      <c r="K10807" s="26" t="s">
        <v>9597</v>
      </c>
      <c r="L10807" s="26" t="s">
        <v>43767</v>
      </c>
      <c r="M10807" s="26">
        <v>380997375424</v>
      </c>
      <c r="N10807" s="26">
        <v>1210100000</v>
      </c>
    </row>
    <row r="10808" spans="1:14">
      <c r="A10808" s="26" t="s">
        <v>2802</v>
      </c>
      <c r="B10808" s="26" t="s">
        <v>2803</v>
      </c>
      <c r="C10808" s="26">
        <v>37339271</v>
      </c>
      <c r="D10808" s="26" t="s">
        <v>24</v>
      </c>
      <c r="E10808" s="26" t="s">
        <v>43768</v>
      </c>
      <c r="F10808" s="26" t="s">
        <v>43769</v>
      </c>
      <c r="G10808" s="26" t="s">
        <v>9579</v>
      </c>
      <c r="H10808" s="26" t="s">
        <v>258</v>
      </c>
      <c r="I10808" s="26" t="s">
        <v>9747</v>
      </c>
      <c r="J10808" s="26" t="s">
        <v>498</v>
      </c>
      <c r="K10808" s="26" t="s">
        <v>9582</v>
      </c>
      <c r="L10808" s="26" t="s">
        <v>43770</v>
      </c>
      <c r="M10808" s="26">
        <v>380953515175</v>
      </c>
      <c r="N10808" s="26">
        <v>123183401</v>
      </c>
    </row>
    <row r="10809" spans="1:14">
      <c r="A10809" s="26" t="s">
        <v>3805</v>
      </c>
      <c r="B10809" s="26" t="s">
        <v>3806</v>
      </c>
      <c r="C10809" s="26">
        <v>41083586</v>
      </c>
      <c r="D10809" s="26" t="s">
        <v>24</v>
      </c>
      <c r="E10809" s="26" t="s">
        <v>43771</v>
      </c>
      <c r="F10809" s="26" t="s">
        <v>43772</v>
      </c>
      <c r="G10809" s="26" t="s">
        <v>9579</v>
      </c>
      <c r="H10809" s="26" t="s">
        <v>468</v>
      </c>
      <c r="I10809" s="26" t="s">
        <v>9977</v>
      </c>
      <c r="J10809" s="26" t="s">
        <v>1286</v>
      </c>
      <c r="K10809" s="26" t="s">
        <v>9582</v>
      </c>
      <c r="L10809" s="26" t="s">
        <v>43773</v>
      </c>
      <c r="M10809" s="26">
        <v>380992080596</v>
      </c>
      <c r="N10809" s="26">
        <v>1222655123</v>
      </c>
    </row>
    <row r="10810" spans="1:14">
      <c r="A10810" s="26" t="s">
        <v>5773</v>
      </c>
      <c r="B10810" s="26" t="s">
        <v>5774</v>
      </c>
      <c r="C10810" s="26">
        <v>30212155</v>
      </c>
      <c r="D10810" s="26" t="s">
        <v>780</v>
      </c>
      <c r="E10810" s="26" t="s">
        <v>43774</v>
      </c>
      <c r="F10810" s="26" t="s">
        <v>13854</v>
      </c>
      <c r="G10810" s="26" t="s">
        <v>9601</v>
      </c>
      <c r="H10810" s="26" t="s">
        <v>799</v>
      </c>
      <c r="I10810" s="26" t="s">
        <v>14581</v>
      </c>
      <c r="J10810" s="26" t="s">
        <v>800</v>
      </c>
      <c r="K10810" s="26" t="s">
        <v>9597</v>
      </c>
      <c r="L10810" s="26" t="s">
        <v>43775</v>
      </c>
      <c r="M10810" s="26">
        <v>380442497847</v>
      </c>
      <c r="N10810" s="26">
        <v>4822784009</v>
      </c>
    </row>
    <row r="10811" spans="1:14">
      <c r="A10811" s="26" t="s">
        <v>6975</v>
      </c>
      <c r="B10811" s="26" t="s">
        <v>6976</v>
      </c>
      <c r="C10811" s="26">
        <v>38637071</v>
      </c>
      <c r="D10811" s="26" t="s">
        <v>24</v>
      </c>
      <c r="E10811" s="26" t="s">
        <v>43776</v>
      </c>
      <c r="F10811" s="26" t="s">
        <v>43777</v>
      </c>
      <c r="G10811" s="26" t="s">
        <v>9586</v>
      </c>
      <c r="H10811" s="26" t="s">
        <v>987</v>
      </c>
      <c r="I10811" s="26" t="s">
        <v>11004</v>
      </c>
      <c r="J10811" s="26" t="s">
        <v>43778</v>
      </c>
      <c r="K10811" s="26" t="s">
        <v>9582</v>
      </c>
      <c r="L10811" s="26" t="s">
        <v>43779</v>
      </c>
      <c r="M10811" s="26">
        <v>380682875365</v>
      </c>
      <c r="N10811" s="26">
        <v>5621287110</v>
      </c>
    </row>
    <row r="10812" spans="1:14">
      <c r="A10812" s="26" t="s">
        <v>1935</v>
      </c>
      <c r="B10812" s="26" t="s">
        <v>1936</v>
      </c>
      <c r="C10812" s="26">
        <v>37647637</v>
      </c>
      <c r="D10812" s="26" t="s">
        <v>24</v>
      </c>
      <c r="E10812" s="26" t="s">
        <v>43780</v>
      </c>
      <c r="F10812" s="26" t="s">
        <v>43781</v>
      </c>
      <c r="G10812" s="26" t="s">
        <v>9586</v>
      </c>
      <c r="H10812" s="26" t="s">
        <v>27</v>
      </c>
      <c r="I10812" s="26" t="s">
        <v>11276</v>
      </c>
      <c r="J10812" s="26" t="s">
        <v>33816</v>
      </c>
      <c r="K10812" s="26" t="s">
        <v>9582</v>
      </c>
      <c r="L10812" s="26" t="s">
        <v>43782</v>
      </c>
      <c r="M10812" s="26">
        <v>761406424346</v>
      </c>
      <c r="N10812" s="26">
        <v>521980401</v>
      </c>
    </row>
    <row r="10813" spans="1:14">
      <c r="A10813" s="26" t="s">
        <v>7754</v>
      </c>
      <c r="B10813" s="26" t="s">
        <v>7755</v>
      </c>
      <c r="C10813" s="26">
        <v>42269550</v>
      </c>
      <c r="D10813" s="26" t="s">
        <v>24</v>
      </c>
      <c r="E10813" s="26" t="s">
        <v>43783</v>
      </c>
      <c r="F10813" s="26" t="s">
        <v>43784</v>
      </c>
      <c r="G10813" s="26" t="s">
        <v>9586</v>
      </c>
      <c r="H10813" s="26" t="s">
        <v>1088</v>
      </c>
      <c r="I10813" s="26" t="s">
        <v>9743</v>
      </c>
      <c r="J10813" s="26" t="s">
        <v>7756</v>
      </c>
      <c r="K10813" s="26" t="s">
        <v>9606</v>
      </c>
      <c r="L10813" s="26" t="s">
        <v>17497</v>
      </c>
      <c r="M10813" s="26">
        <v>380974741489</v>
      </c>
      <c r="N10813" s="26">
        <v>6120855700</v>
      </c>
    </row>
    <row r="10814" spans="1:14">
      <c r="A10814" s="26" t="s">
        <v>4572</v>
      </c>
      <c r="B10814" s="26" t="s">
        <v>4573</v>
      </c>
      <c r="C10814" s="26">
        <v>1995114</v>
      </c>
      <c r="D10814" s="26" t="s">
        <v>780</v>
      </c>
      <c r="E10814" s="26" t="s">
        <v>43785</v>
      </c>
      <c r="F10814" s="26" t="s">
        <v>35440</v>
      </c>
      <c r="G10814" s="26" t="s">
        <v>9601</v>
      </c>
      <c r="H10814" s="26" t="s">
        <v>670</v>
      </c>
      <c r="I10814" s="26" t="s">
        <v>28044</v>
      </c>
      <c r="J10814" s="26" t="s">
        <v>4574</v>
      </c>
      <c r="K10814" s="26" t="s">
        <v>9606</v>
      </c>
      <c r="L10814" s="26" t="s">
        <v>39274</v>
      </c>
      <c r="M10814" s="26">
        <v>380668760295</v>
      </c>
      <c r="N10814" s="26">
        <v>521985503</v>
      </c>
    </row>
    <row r="10815" spans="1:14">
      <c r="A10815" s="26" t="s">
        <v>4376</v>
      </c>
      <c r="B10815" s="26" t="s">
        <v>4377</v>
      </c>
      <c r="C10815" s="26">
        <v>38423901</v>
      </c>
      <c r="D10815" s="26" t="s">
        <v>24</v>
      </c>
      <c r="E10815" s="26" t="s">
        <v>43786</v>
      </c>
      <c r="F10815" s="26" t="s">
        <v>43787</v>
      </c>
      <c r="G10815" s="26" t="s">
        <v>9586</v>
      </c>
      <c r="H10815" s="26" t="s">
        <v>576</v>
      </c>
      <c r="I10815" s="26" t="s">
        <v>14945</v>
      </c>
      <c r="J10815" s="26" t="s">
        <v>611</v>
      </c>
      <c r="K10815" s="26" t="s">
        <v>9597</v>
      </c>
      <c r="L10815" s="26" t="s">
        <v>43788</v>
      </c>
      <c r="M10815" s="26">
        <v>380459626800</v>
      </c>
      <c r="N10815" s="26">
        <v>3221810100</v>
      </c>
    </row>
    <row r="10816" spans="1:14">
      <c r="A10816" s="26" t="s">
        <v>7535</v>
      </c>
      <c r="B10816" s="26" t="s">
        <v>7536</v>
      </c>
      <c r="C10816" s="26">
        <v>41861296</v>
      </c>
      <c r="D10816" s="26" t="s">
        <v>24</v>
      </c>
      <c r="E10816" s="26" t="s">
        <v>43789</v>
      </c>
      <c r="F10816" s="26" t="s">
        <v>43790</v>
      </c>
      <c r="G10816" s="26" t="s">
        <v>9591</v>
      </c>
      <c r="H10816" s="26" t="s">
        <v>1025</v>
      </c>
      <c r="I10816" s="26" t="s">
        <v>9657</v>
      </c>
      <c r="J10816" s="26" t="s">
        <v>43791</v>
      </c>
      <c r="K10816" s="26" t="s">
        <v>9582</v>
      </c>
      <c r="L10816" s="26" t="s">
        <v>43792</v>
      </c>
      <c r="M10816" s="26">
        <v>761497800449</v>
      </c>
      <c r="N10816" s="26">
        <v>5920386301</v>
      </c>
    </row>
    <row r="10817" spans="1:14">
      <c r="A10817" s="26" t="s">
        <v>5974</v>
      </c>
      <c r="B10817" s="26" t="s">
        <v>5975</v>
      </c>
      <c r="C10817" s="26">
        <v>32884395</v>
      </c>
      <c r="D10817" s="26" t="s">
        <v>780</v>
      </c>
      <c r="E10817" s="26" t="s">
        <v>43793</v>
      </c>
      <c r="F10817" s="26" t="s">
        <v>16569</v>
      </c>
      <c r="G10817" s="26" t="s">
        <v>9601</v>
      </c>
      <c r="H10817" s="26" t="s">
        <v>835</v>
      </c>
      <c r="J10817" s="26" t="s">
        <v>848</v>
      </c>
      <c r="K10817" s="26" t="s">
        <v>9597</v>
      </c>
      <c r="L10817" s="26" t="s">
        <v>42761</v>
      </c>
      <c r="M10817" s="26">
        <v>380512373779</v>
      </c>
      <c r="N10817" s="26">
        <v>4623010100</v>
      </c>
    </row>
    <row r="10818" spans="1:14">
      <c r="A10818" s="26" t="s">
        <v>3848</v>
      </c>
      <c r="B10818" s="26" t="s">
        <v>3849</v>
      </c>
      <c r="C10818" s="26">
        <v>5499257</v>
      </c>
      <c r="D10818" s="26" t="s">
        <v>780</v>
      </c>
      <c r="E10818" s="26" t="s">
        <v>43794</v>
      </c>
      <c r="F10818" s="26" t="s">
        <v>43795</v>
      </c>
      <c r="G10818" s="26" t="s">
        <v>9601</v>
      </c>
      <c r="H10818" s="26" t="s">
        <v>468</v>
      </c>
      <c r="J10818" s="26" t="s">
        <v>3847</v>
      </c>
      <c r="K10818" s="26" t="s">
        <v>9597</v>
      </c>
      <c r="L10818" s="26" t="s">
        <v>43796</v>
      </c>
      <c r="M10818" s="26">
        <v>380975233507</v>
      </c>
      <c r="N10818" s="26">
        <v>2325210100</v>
      </c>
    </row>
    <row r="10819" spans="1:14">
      <c r="A10819" s="26" t="s">
        <v>7266</v>
      </c>
      <c r="B10819" s="26" t="s">
        <v>7267</v>
      </c>
      <c r="C10819" s="26">
        <v>42332480</v>
      </c>
      <c r="D10819" s="26" t="s">
        <v>24</v>
      </c>
      <c r="E10819" s="26" t="s">
        <v>43797</v>
      </c>
      <c r="F10819" s="26" t="s">
        <v>43798</v>
      </c>
      <c r="G10819" s="26" t="s">
        <v>9586</v>
      </c>
      <c r="H10819" s="26" t="s">
        <v>1025</v>
      </c>
      <c r="I10819" s="26" t="s">
        <v>12104</v>
      </c>
      <c r="J10819" s="26" t="s">
        <v>43799</v>
      </c>
      <c r="K10819" s="26" t="s">
        <v>9582</v>
      </c>
      <c r="L10819" s="26" t="s">
        <v>43800</v>
      </c>
      <c r="M10819" s="26">
        <v>380661845108</v>
      </c>
      <c r="N10819" s="26">
        <v>5625480901</v>
      </c>
    </row>
    <row r="10820" spans="1:14">
      <c r="A10820" s="26" t="s">
        <v>8191</v>
      </c>
      <c r="B10820" s="26" t="s">
        <v>8192</v>
      </c>
      <c r="C10820" s="26">
        <v>23911856</v>
      </c>
      <c r="D10820" s="26" t="s">
        <v>780</v>
      </c>
      <c r="E10820" s="26" t="s">
        <v>43801</v>
      </c>
      <c r="F10820" s="26" t="s">
        <v>43802</v>
      </c>
      <c r="G10820" s="26" t="s">
        <v>9601</v>
      </c>
      <c r="H10820" s="26" t="s">
        <v>1122</v>
      </c>
      <c r="J10820" s="26" t="s">
        <v>8039</v>
      </c>
      <c r="K10820" s="26" t="s">
        <v>9597</v>
      </c>
      <c r="L10820" s="26" t="s">
        <v>43803</v>
      </c>
      <c r="M10820" s="26">
        <v>380577251012</v>
      </c>
      <c r="N10820" s="26">
        <v>6310100000</v>
      </c>
    </row>
    <row r="10821" spans="1:14">
      <c r="A10821" s="26" t="s">
        <v>4260</v>
      </c>
      <c r="B10821" s="26" t="s">
        <v>4261</v>
      </c>
      <c r="C10821" s="26">
        <v>42417490</v>
      </c>
      <c r="D10821" s="26" t="s">
        <v>24</v>
      </c>
      <c r="E10821" s="26" t="s">
        <v>43804</v>
      </c>
      <c r="F10821" s="26" t="s">
        <v>21028</v>
      </c>
      <c r="G10821" s="26" t="s">
        <v>9586</v>
      </c>
      <c r="H10821" s="26" t="s">
        <v>506</v>
      </c>
      <c r="J10821" s="26" t="s">
        <v>21029</v>
      </c>
      <c r="K10821" s="26" t="s">
        <v>9582</v>
      </c>
      <c r="L10821" s="26" t="s">
        <v>43805</v>
      </c>
      <c r="M10821" s="26">
        <v>380969557992</v>
      </c>
      <c r="N10821" s="26">
        <v>2620882201</v>
      </c>
    </row>
    <row r="10822" spans="1:14">
      <c r="A10822" s="26" t="s">
        <v>6393</v>
      </c>
      <c r="B10822" s="26" t="s">
        <v>6350</v>
      </c>
      <c r="C10822" s="26">
        <v>2774668</v>
      </c>
      <c r="D10822" s="26" t="s">
        <v>780</v>
      </c>
      <c r="E10822" s="26" t="s">
        <v>43806</v>
      </c>
      <c r="F10822" s="26" t="s">
        <v>10114</v>
      </c>
      <c r="G10822" s="26" t="s">
        <v>9601</v>
      </c>
      <c r="H10822" s="26" t="s">
        <v>885</v>
      </c>
      <c r="J10822" s="26" t="s">
        <v>910</v>
      </c>
      <c r="K10822" s="26" t="s">
        <v>9597</v>
      </c>
      <c r="L10822" s="26" t="s">
        <v>37427</v>
      </c>
      <c r="M10822" s="26">
        <v>380949174991</v>
      </c>
      <c r="N10822" s="26">
        <v>5110100000</v>
      </c>
    </row>
    <row r="10823" spans="1:14">
      <c r="A10823" s="26" t="s">
        <v>7188</v>
      </c>
      <c r="B10823" s="26" t="s">
        <v>7189</v>
      </c>
      <c r="C10823" s="26">
        <v>13972414</v>
      </c>
      <c r="D10823" s="26" t="s">
        <v>780</v>
      </c>
      <c r="E10823" s="26" t="s">
        <v>43807</v>
      </c>
      <c r="F10823" s="26" t="s">
        <v>43808</v>
      </c>
      <c r="G10823" s="26" t="s">
        <v>9601</v>
      </c>
      <c r="H10823" s="26" t="s">
        <v>987</v>
      </c>
      <c r="J10823" s="26" t="s">
        <v>1008</v>
      </c>
      <c r="K10823" s="26" t="s">
        <v>9597</v>
      </c>
      <c r="L10823" s="26" t="s">
        <v>43809</v>
      </c>
      <c r="M10823" s="26">
        <v>380362633352</v>
      </c>
      <c r="N10823" s="26">
        <v>122086501</v>
      </c>
    </row>
    <row r="10824" spans="1:14">
      <c r="A10824" s="26" t="s">
        <v>4786</v>
      </c>
      <c r="B10824" s="26" t="s">
        <v>4787</v>
      </c>
      <c r="C10824" s="26">
        <v>43357679</v>
      </c>
      <c r="D10824" s="26" t="s">
        <v>24</v>
      </c>
      <c r="E10824" s="26" t="s">
        <v>43810</v>
      </c>
      <c r="F10824" s="26" t="s">
        <v>43811</v>
      </c>
      <c r="G10824" s="26" t="s">
        <v>9586</v>
      </c>
      <c r="H10824" s="26" t="s">
        <v>711</v>
      </c>
      <c r="I10824" s="26" t="s">
        <v>15260</v>
      </c>
      <c r="J10824" s="26" t="s">
        <v>19455</v>
      </c>
      <c r="K10824" s="26" t="s">
        <v>9582</v>
      </c>
      <c r="L10824" s="26" t="s">
        <v>43812</v>
      </c>
      <c r="M10824" s="26">
        <v>761154055536</v>
      </c>
      <c r="N10824" s="26">
        <v>4420655101</v>
      </c>
    </row>
    <row r="10825" spans="1:14">
      <c r="A10825" s="26" t="s">
        <v>3111</v>
      </c>
      <c r="B10825" s="26" t="s">
        <v>3108</v>
      </c>
      <c r="C10825" s="26">
        <v>13563963</v>
      </c>
      <c r="D10825" s="26" t="s">
        <v>24</v>
      </c>
      <c r="E10825" s="26" t="s">
        <v>43813</v>
      </c>
      <c r="F10825" s="26" t="s">
        <v>43814</v>
      </c>
      <c r="G10825" s="26" t="s">
        <v>9591</v>
      </c>
      <c r="H10825" s="26" t="s">
        <v>375</v>
      </c>
      <c r="J10825" s="26" t="s">
        <v>380</v>
      </c>
      <c r="K10825" s="26" t="s">
        <v>9597</v>
      </c>
      <c r="L10825" s="26" t="s">
        <v>13103</v>
      </c>
      <c r="M10825" s="26">
        <v>380412422061</v>
      </c>
      <c r="N10825" s="26">
        <v>1810100000</v>
      </c>
    </row>
    <row r="10826" spans="1:14">
      <c r="A10826" s="26" t="s">
        <v>6992</v>
      </c>
      <c r="B10826" s="26" t="s">
        <v>6990</v>
      </c>
      <c r="C10826" s="26">
        <v>3069535</v>
      </c>
      <c r="D10826" s="26" t="s">
        <v>780</v>
      </c>
      <c r="E10826" s="26" t="s">
        <v>43815</v>
      </c>
      <c r="F10826" s="26" t="s">
        <v>43816</v>
      </c>
      <c r="G10826" s="26" t="s">
        <v>9601</v>
      </c>
      <c r="H10826" s="26" t="s">
        <v>987</v>
      </c>
      <c r="J10826" s="26" t="s">
        <v>38420</v>
      </c>
      <c r="K10826" s="26" t="s">
        <v>9582</v>
      </c>
      <c r="L10826" s="26" t="s">
        <v>43817</v>
      </c>
      <c r="M10826" s="26">
        <v>380673640686</v>
      </c>
      <c r="N10826" s="26">
        <v>5623481604</v>
      </c>
    </row>
    <row r="10827" spans="1:14">
      <c r="A10827" s="26" t="s">
        <v>6822</v>
      </c>
      <c r="B10827" s="26" t="s">
        <v>6823</v>
      </c>
      <c r="C10827" s="26">
        <v>38503012</v>
      </c>
      <c r="D10827" s="26" t="s">
        <v>1701</v>
      </c>
      <c r="E10827" s="26" t="s">
        <v>43818</v>
      </c>
      <c r="F10827" s="26" t="s">
        <v>43819</v>
      </c>
      <c r="G10827" s="26" t="s">
        <v>9601</v>
      </c>
      <c r="H10827" s="26" t="s">
        <v>949</v>
      </c>
      <c r="J10827" s="26" t="s">
        <v>969</v>
      </c>
      <c r="K10827" s="26" t="s">
        <v>9597</v>
      </c>
      <c r="L10827" s="26" t="s">
        <v>43820</v>
      </c>
      <c r="M10827" s="26">
        <v>761039271337</v>
      </c>
      <c r="N10827" s="26">
        <v>5310700000</v>
      </c>
    </row>
    <row r="10828" spans="1:14">
      <c r="A10828" s="26" t="s">
        <v>7082</v>
      </c>
      <c r="B10828" s="26" t="s">
        <v>7083</v>
      </c>
      <c r="C10828" s="26">
        <v>38407717</v>
      </c>
      <c r="D10828" s="26" t="s">
        <v>24</v>
      </c>
      <c r="E10828" s="26" t="s">
        <v>43821</v>
      </c>
      <c r="F10828" s="26" t="s">
        <v>43822</v>
      </c>
      <c r="G10828" s="26" t="s">
        <v>9579</v>
      </c>
      <c r="H10828" s="26" t="s">
        <v>987</v>
      </c>
      <c r="I10828" s="26" t="s">
        <v>10311</v>
      </c>
      <c r="J10828" s="26" t="s">
        <v>43823</v>
      </c>
      <c r="K10828" s="26" t="s">
        <v>9582</v>
      </c>
      <c r="L10828" s="26" t="s">
        <v>43824</v>
      </c>
      <c r="M10828" s="26">
        <v>380971552213</v>
      </c>
      <c r="N10828" s="26">
        <v>5623480802</v>
      </c>
    </row>
    <row r="10829" spans="1:14">
      <c r="A10829" s="26" t="s">
        <v>8004</v>
      </c>
      <c r="B10829" s="26" t="s">
        <v>8005</v>
      </c>
      <c r="C10829" s="26">
        <v>41820206</v>
      </c>
      <c r="D10829" s="26" t="s">
        <v>24</v>
      </c>
      <c r="E10829" s="26" t="s">
        <v>43825</v>
      </c>
      <c r="F10829" s="26" t="s">
        <v>43826</v>
      </c>
      <c r="G10829" s="26" t="s">
        <v>9586</v>
      </c>
      <c r="H10829" s="26" t="s">
        <v>1122</v>
      </c>
      <c r="I10829" s="26" t="s">
        <v>11395</v>
      </c>
      <c r="J10829" s="26" t="s">
        <v>8001</v>
      </c>
      <c r="K10829" s="26" t="s">
        <v>9606</v>
      </c>
      <c r="L10829" s="26" t="s">
        <v>17111</v>
      </c>
      <c r="M10829" s="26">
        <v>380574041016</v>
      </c>
      <c r="N10829" s="26">
        <v>6324255100</v>
      </c>
    </row>
    <row r="10830" spans="1:14">
      <c r="A10830" s="26" t="s">
        <v>2755</v>
      </c>
      <c r="B10830" s="26" t="s">
        <v>2756</v>
      </c>
      <c r="C10830" s="26">
        <v>37730625</v>
      </c>
      <c r="D10830" s="26" t="s">
        <v>24</v>
      </c>
      <c r="E10830" s="26" t="s">
        <v>43827</v>
      </c>
      <c r="F10830" s="26" t="s">
        <v>43828</v>
      </c>
      <c r="G10830" s="26" t="s">
        <v>9579</v>
      </c>
      <c r="H10830" s="26" t="s">
        <v>133</v>
      </c>
      <c r="I10830" s="26" t="s">
        <v>15156</v>
      </c>
      <c r="J10830" s="26" t="s">
        <v>16941</v>
      </c>
      <c r="K10830" s="26" t="s">
        <v>9582</v>
      </c>
      <c r="L10830" s="26" t="s">
        <v>43829</v>
      </c>
      <c r="M10830" s="26">
        <v>380500558260</v>
      </c>
      <c r="N10830" s="26">
        <v>521283203</v>
      </c>
    </row>
    <row r="10831" spans="1:14">
      <c r="A10831" s="26" t="s">
        <v>4829</v>
      </c>
      <c r="B10831" s="26" t="s">
        <v>4830</v>
      </c>
      <c r="C10831" s="26">
        <v>38135969</v>
      </c>
      <c r="D10831" s="26" t="s">
        <v>24</v>
      </c>
      <c r="E10831" s="26" t="s">
        <v>43830</v>
      </c>
      <c r="F10831" s="26" t="s">
        <v>43831</v>
      </c>
      <c r="G10831" s="26" t="s">
        <v>9579</v>
      </c>
      <c r="H10831" s="26" t="s">
        <v>711</v>
      </c>
      <c r="I10831" s="26" t="s">
        <v>9649</v>
      </c>
      <c r="J10831" s="26" t="s">
        <v>37349</v>
      </c>
      <c r="K10831" s="26" t="s">
        <v>9582</v>
      </c>
      <c r="L10831" s="26" t="s">
        <v>43832</v>
      </c>
      <c r="M10831" s="26">
        <v>380688116082</v>
      </c>
      <c r="N10831" s="26">
        <v>3522285403</v>
      </c>
    </row>
    <row r="10832" spans="1:14">
      <c r="A10832" s="26" t="s">
        <v>7599</v>
      </c>
      <c r="B10832" s="26" t="s">
        <v>7600</v>
      </c>
      <c r="C10832" s="26">
        <v>38194961</v>
      </c>
      <c r="D10832" s="26" t="s">
        <v>24</v>
      </c>
      <c r="E10832" s="26" t="s">
        <v>43833</v>
      </c>
      <c r="F10832" s="26" t="s">
        <v>43834</v>
      </c>
      <c r="G10832" s="26" t="s">
        <v>9586</v>
      </c>
      <c r="H10832" s="26" t="s">
        <v>1088</v>
      </c>
      <c r="I10832" s="26" t="s">
        <v>9882</v>
      </c>
      <c r="J10832" s="26" t="s">
        <v>43835</v>
      </c>
      <c r="K10832" s="26" t="s">
        <v>9582</v>
      </c>
      <c r="L10832" s="26" t="s">
        <v>43836</v>
      </c>
      <c r="M10832" s="26">
        <v>380355764530</v>
      </c>
      <c r="N10832" s="26">
        <v>6121683901</v>
      </c>
    </row>
    <row r="10833" spans="1:14">
      <c r="A10833" s="26" t="s">
        <v>9078</v>
      </c>
      <c r="B10833" s="26" t="s">
        <v>9079</v>
      </c>
      <c r="C10833" s="26">
        <v>36751712</v>
      </c>
      <c r="D10833" s="26" t="s">
        <v>24</v>
      </c>
      <c r="E10833" s="26" t="s">
        <v>43837</v>
      </c>
      <c r="F10833" s="26" t="s">
        <v>43838</v>
      </c>
      <c r="G10833" s="26" t="s">
        <v>9586</v>
      </c>
      <c r="H10833" s="26" t="s">
        <v>1490</v>
      </c>
      <c r="I10833" s="26" t="s">
        <v>13138</v>
      </c>
      <c r="J10833" s="26" t="s">
        <v>40617</v>
      </c>
      <c r="K10833" s="26" t="s">
        <v>9582</v>
      </c>
      <c r="L10833" s="26" t="s">
        <v>43839</v>
      </c>
      <c r="M10833" s="26">
        <v>380373440323</v>
      </c>
      <c r="N10833" s="26">
        <v>7320510405</v>
      </c>
    </row>
    <row r="10834" spans="1:14">
      <c r="A10834" s="26" t="s">
        <v>3517</v>
      </c>
      <c r="B10834" s="26" t="s">
        <v>3518</v>
      </c>
      <c r="C10834" s="26">
        <v>1992156</v>
      </c>
      <c r="D10834" s="26" t="s">
        <v>780</v>
      </c>
      <c r="E10834" s="26" t="s">
        <v>43840</v>
      </c>
      <c r="F10834" s="26" t="s">
        <v>15631</v>
      </c>
      <c r="G10834" s="26" t="s">
        <v>9601</v>
      </c>
      <c r="H10834" s="26" t="s">
        <v>392</v>
      </c>
      <c r="I10834" s="26" t="s">
        <v>11040</v>
      </c>
      <c r="J10834" s="26" t="s">
        <v>408</v>
      </c>
      <c r="K10834" s="26" t="s">
        <v>9597</v>
      </c>
      <c r="L10834" s="26" t="s">
        <v>19188</v>
      </c>
      <c r="M10834" s="26">
        <v>761620961001</v>
      </c>
      <c r="N10834" s="26">
        <v>2121210100</v>
      </c>
    </row>
    <row r="10835" spans="1:14">
      <c r="A10835" s="26" t="s">
        <v>6645</v>
      </c>
      <c r="B10835" s="26" t="s">
        <v>6646</v>
      </c>
      <c r="C10835" s="26">
        <v>1999307</v>
      </c>
      <c r="D10835" s="26" t="s">
        <v>780</v>
      </c>
      <c r="E10835" s="26" t="s">
        <v>43841</v>
      </c>
      <c r="F10835" s="26" t="s">
        <v>43842</v>
      </c>
      <c r="G10835" s="26" t="s">
        <v>9601</v>
      </c>
      <c r="H10835" s="26" t="s">
        <v>949</v>
      </c>
      <c r="I10835" s="26" t="s">
        <v>11921</v>
      </c>
      <c r="J10835" s="26" t="s">
        <v>20362</v>
      </c>
      <c r="K10835" s="26" t="s">
        <v>9582</v>
      </c>
      <c r="L10835" s="26" t="s">
        <v>43843</v>
      </c>
      <c r="M10835" s="26">
        <v>380534331168</v>
      </c>
      <c r="N10835" s="26">
        <v>1820955118</v>
      </c>
    </row>
    <row r="10836" spans="1:14">
      <c r="A10836" s="26" t="s">
        <v>3473</v>
      </c>
      <c r="B10836" s="26" t="s">
        <v>3474</v>
      </c>
      <c r="C10836" s="26">
        <v>38466531</v>
      </c>
      <c r="D10836" s="26" t="s">
        <v>24</v>
      </c>
      <c r="E10836" s="26" t="s">
        <v>43844</v>
      </c>
      <c r="F10836" s="26" t="s">
        <v>43845</v>
      </c>
      <c r="G10836" s="26" t="s">
        <v>9579</v>
      </c>
      <c r="H10836" s="26" t="s">
        <v>392</v>
      </c>
      <c r="I10836" s="26" t="s">
        <v>11629</v>
      </c>
      <c r="J10836" s="26" t="s">
        <v>43846</v>
      </c>
      <c r="K10836" s="26" t="s">
        <v>9582</v>
      </c>
      <c r="L10836" s="26" t="s">
        <v>43847</v>
      </c>
      <c r="M10836" s="26">
        <v>380312720431</v>
      </c>
      <c r="N10836" s="26">
        <v>2124882703</v>
      </c>
    </row>
    <row r="10837" spans="1:14">
      <c r="A10837" s="26" t="s">
        <v>6064</v>
      </c>
      <c r="B10837" s="26" t="s">
        <v>6065</v>
      </c>
      <c r="C10837" s="26">
        <v>38442712</v>
      </c>
      <c r="D10837" s="26" t="s">
        <v>24</v>
      </c>
      <c r="E10837" s="26" t="s">
        <v>43848</v>
      </c>
      <c r="F10837" s="26" t="s">
        <v>43849</v>
      </c>
      <c r="G10837" s="26" t="s">
        <v>9586</v>
      </c>
      <c r="H10837" s="26" t="s">
        <v>835</v>
      </c>
      <c r="J10837" s="26" t="s">
        <v>6066</v>
      </c>
      <c r="K10837" s="26" t="s">
        <v>9597</v>
      </c>
      <c r="L10837" s="26" t="s">
        <v>31893</v>
      </c>
      <c r="M10837" s="26">
        <v>380515437041</v>
      </c>
      <c r="N10837" s="26">
        <v>4810300000</v>
      </c>
    </row>
    <row r="10838" spans="1:14">
      <c r="A10838" s="26" t="s">
        <v>7767</v>
      </c>
      <c r="B10838" s="26" t="s">
        <v>7768</v>
      </c>
      <c r="C10838" s="26">
        <v>38543647</v>
      </c>
      <c r="D10838" s="26" t="s">
        <v>24</v>
      </c>
      <c r="E10838" s="26" t="s">
        <v>43850</v>
      </c>
      <c r="F10838" s="26" t="s">
        <v>43851</v>
      </c>
      <c r="G10838" s="26" t="s">
        <v>9586</v>
      </c>
      <c r="H10838" s="26" t="s">
        <v>1088</v>
      </c>
      <c r="J10838" s="26" t="s">
        <v>7706</v>
      </c>
      <c r="K10838" s="26" t="s">
        <v>9606</v>
      </c>
      <c r="L10838" s="26" t="s">
        <v>43852</v>
      </c>
      <c r="M10838" s="26">
        <v>760710303818</v>
      </c>
      <c r="N10838" s="26">
        <v>522485401</v>
      </c>
    </row>
    <row r="10839" spans="1:14">
      <c r="A10839" s="26" t="s">
        <v>4216</v>
      </c>
      <c r="B10839" s="26" t="s">
        <v>4217</v>
      </c>
      <c r="C10839" s="26">
        <v>41838805</v>
      </c>
      <c r="D10839" s="26" t="s">
        <v>24</v>
      </c>
      <c r="E10839" s="26" t="s">
        <v>43853</v>
      </c>
      <c r="F10839" s="26" t="s">
        <v>43854</v>
      </c>
      <c r="G10839" s="26" t="s">
        <v>9579</v>
      </c>
      <c r="H10839" s="26" t="s">
        <v>506</v>
      </c>
      <c r="I10839" s="26" t="s">
        <v>9709</v>
      </c>
      <c r="J10839" s="26" t="s">
        <v>43855</v>
      </c>
      <c r="K10839" s="26" t="s">
        <v>9582</v>
      </c>
      <c r="L10839" s="26" t="s">
        <v>43856</v>
      </c>
      <c r="M10839" s="26">
        <v>380343568441</v>
      </c>
      <c r="N10839" s="26">
        <v>2624486201</v>
      </c>
    </row>
    <row r="10840" spans="1:14">
      <c r="A10840" s="26" t="s">
        <v>7381</v>
      </c>
      <c r="B10840" s="26" t="s">
        <v>7382</v>
      </c>
      <c r="C10840" s="26">
        <v>41089462</v>
      </c>
      <c r="D10840" s="26" t="s">
        <v>24</v>
      </c>
      <c r="E10840" s="26" t="s">
        <v>43857</v>
      </c>
      <c r="F10840" s="26" t="s">
        <v>12986</v>
      </c>
      <c r="G10840" s="26" t="s">
        <v>9579</v>
      </c>
      <c r="H10840" s="26" t="s">
        <v>1025</v>
      </c>
      <c r="J10840" s="26" t="s">
        <v>43858</v>
      </c>
      <c r="K10840" s="26" t="s">
        <v>9582</v>
      </c>
      <c r="L10840" s="26" t="s">
        <v>43859</v>
      </c>
      <c r="M10840" s="26">
        <v>761351792208</v>
      </c>
      <c r="N10840" s="26">
        <v>5922383304</v>
      </c>
    </row>
    <row r="10841" spans="1:14">
      <c r="A10841" s="26" t="s">
        <v>2848</v>
      </c>
      <c r="B10841" s="26" t="s">
        <v>2841</v>
      </c>
      <c r="C10841" s="26">
        <v>37944296</v>
      </c>
      <c r="D10841" s="26" t="s">
        <v>24</v>
      </c>
      <c r="E10841" s="26" t="s">
        <v>43860</v>
      </c>
      <c r="F10841" s="26" t="s">
        <v>43861</v>
      </c>
      <c r="G10841" s="26" t="s">
        <v>9586</v>
      </c>
      <c r="H10841" s="26" t="s">
        <v>258</v>
      </c>
      <c r="J10841" s="26" t="s">
        <v>298</v>
      </c>
      <c r="K10841" s="26" t="s">
        <v>9597</v>
      </c>
      <c r="L10841" s="26" t="s">
        <v>26382</v>
      </c>
      <c r="M10841" s="26">
        <v>380626450179</v>
      </c>
      <c r="N10841" s="26">
        <v>1412900000</v>
      </c>
    </row>
    <row r="10842" spans="1:14">
      <c r="A10842" s="26" t="s">
        <v>3307</v>
      </c>
      <c r="B10842" s="26" t="s">
        <v>3308</v>
      </c>
      <c r="C10842" s="26">
        <v>40208847</v>
      </c>
      <c r="D10842" s="26" t="s">
        <v>24</v>
      </c>
      <c r="E10842" s="26" t="s">
        <v>43862</v>
      </c>
      <c r="F10842" s="26" t="s">
        <v>43863</v>
      </c>
      <c r="G10842" s="26" t="s">
        <v>9586</v>
      </c>
      <c r="H10842" s="26" t="s">
        <v>375</v>
      </c>
      <c r="I10842" s="26" t="s">
        <v>18665</v>
      </c>
      <c r="J10842" s="26" t="s">
        <v>39734</v>
      </c>
      <c r="K10842" s="26" t="s">
        <v>9582</v>
      </c>
      <c r="L10842" s="26" t="s">
        <v>39735</v>
      </c>
      <c r="M10842" s="26">
        <v>380973593369</v>
      </c>
      <c r="N10842" s="26">
        <v>1822380901</v>
      </c>
    </row>
    <row r="10843" spans="1:14">
      <c r="A10843" s="26" t="s">
        <v>1833</v>
      </c>
      <c r="B10843" s="26" t="s">
        <v>1834</v>
      </c>
      <c r="C10843" s="26">
        <v>37336724</v>
      </c>
      <c r="D10843" s="26" t="s">
        <v>24</v>
      </c>
      <c r="E10843" s="26" t="s">
        <v>43864</v>
      </c>
      <c r="F10843" s="26" t="s">
        <v>43865</v>
      </c>
      <c r="G10843" s="26" t="s">
        <v>9586</v>
      </c>
      <c r="H10843" s="26" t="s">
        <v>27</v>
      </c>
      <c r="I10843" s="26" t="s">
        <v>9610</v>
      </c>
      <c r="J10843" s="26" t="s">
        <v>43866</v>
      </c>
      <c r="K10843" s="26" t="s">
        <v>9582</v>
      </c>
      <c r="L10843" s="26" t="s">
        <v>43867</v>
      </c>
      <c r="M10843" s="26">
        <v>380433138107</v>
      </c>
      <c r="N10843" s="26">
        <v>523080801</v>
      </c>
    </row>
    <row r="10844" spans="1:14">
      <c r="A10844" s="26" t="s">
        <v>9158</v>
      </c>
      <c r="B10844" s="26" t="s">
        <v>9159</v>
      </c>
      <c r="C10844" s="26">
        <v>38541220</v>
      </c>
      <c r="D10844" s="26" t="s">
        <v>24</v>
      </c>
      <c r="E10844" s="26" t="s">
        <v>43868</v>
      </c>
      <c r="F10844" s="26" t="s">
        <v>43869</v>
      </c>
      <c r="G10844" s="26" t="s">
        <v>9579</v>
      </c>
      <c r="H10844" s="26" t="s">
        <v>1490</v>
      </c>
      <c r="J10844" s="26" t="s">
        <v>43870</v>
      </c>
      <c r="K10844" s="26" t="s">
        <v>9582</v>
      </c>
      <c r="L10844" s="26" t="s">
        <v>43871</v>
      </c>
      <c r="M10844" s="26">
        <v>380506907134</v>
      </c>
      <c r="N10844" s="26">
        <v>5924786807</v>
      </c>
    </row>
    <row r="10845" spans="1:14">
      <c r="A10845" s="26" t="s">
        <v>3888</v>
      </c>
      <c r="B10845" s="26" t="s">
        <v>3889</v>
      </c>
      <c r="C10845" s="26">
        <v>40241769</v>
      </c>
      <c r="D10845" s="26" t="s">
        <v>24</v>
      </c>
      <c r="E10845" s="26" t="s">
        <v>43872</v>
      </c>
      <c r="F10845" s="26" t="s">
        <v>43873</v>
      </c>
      <c r="G10845" s="26" t="s">
        <v>9586</v>
      </c>
      <c r="H10845" s="26" t="s">
        <v>468</v>
      </c>
      <c r="I10845" s="26" t="s">
        <v>9977</v>
      </c>
      <c r="J10845" s="26" t="s">
        <v>3890</v>
      </c>
      <c r="K10845" s="26" t="s">
        <v>9582</v>
      </c>
      <c r="L10845" s="26" t="s">
        <v>43874</v>
      </c>
      <c r="M10845" s="26">
        <v>380614141432</v>
      </c>
      <c r="N10845" s="26">
        <v>1222085501</v>
      </c>
    </row>
    <row r="10846" spans="1:14">
      <c r="A10846" s="26" t="s">
        <v>8821</v>
      </c>
      <c r="B10846" s="26" t="s">
        <v>8822</v>
      </c>
      <c r="C10846" s="26">
        <v>35479197</v>
      </c>
      <c r="D10846" s="26" t="s">
        <v>24</v>
      </c>
      <c r="E10846" s="26" t="s">
        <v>43875</v>
      </c>
      <c r="F10846" s="26" t="s">
        <v>43876</v>
      </c>
      <c r="G10846" s="26" t="s">
        <v>9591</v>
      </c>
      <c r="H10846" s="26" t="s">
        <v>1308</v>
      </c>
      <c r="J10846" s="26" t="s">
        <v>8818</v>
      </c>
      <c r="K10846" s="26" t="s">
        <v>9597</v>
      </c>
      <c r="L10846" s="26" t="s">
        <v>12827</v>
      </c>
      <c r="M10846" s="26">
        <v>380983821166</v>
      </c>
      <c r="N10846" s="26">
        <v>6810700000</v>
      </c>
    </row>
    <row r="10847" spans="1:14">
      <c r="A10847" s="26" t="s">
        <v>7214</v>
      </c>
      <c r="B10847" s="26" t="s">
        <v>7215</v>
      </c>
      <c r="C10847" s="26">
        <v>2000180</v>
      </c>
      <c r="D10847" s="26" t="s">
        <v>780</v>
      </c>
      <c r="E10847" s="26" t="s">
        <v>43877</v>
      </c>
      <c r="F10847" s="26" t="s">
        <v>9793</v>
      </c>
      <c r="G10847" s="26" t="s">
        <v>9601</v>
      </c>
      <c r="H10847" s="26" t="s">
        <v>987</v>
      </c>
      <c r="J10847" s="26" t="s">
        <v>1008</v>
      </c>
      <c r="K10847" s="26" t="s">
        <v>9597</v>
      </c>
      <c r="L10847" s="26" t="s">
        <v>43878</v>
      </c>
      <c r="M10847" s="26">
        <v>761000486410</v>
      </c>
      <c r="N10847" s="26">
        <v>122086501</v>
      </c>
    </row>
    <row r="10848" spans="1:14">
      <c r="A10848" s="26" t="s">
        <v>8946</v>
      </c>
      <c r="B10848" s="26" t="s">
        <v>8947</v>
      </c>
      <c r="C10848" s="26">
        <v>41773113</v>
      </c>
      <c r="D10848" s="26" t="s">
        <v>24</v>
      </c>
      <c r="E10848" s="26" t="s">
        <v>43879</v>
      </c>
      <c r="F10848" s="26" t="s">
        <v>43880</v>
      </c>
      <c r="G10848" s="26" t="s">
        <v>9586</v>
      </c>
      <c r="H10848" s="26" t="s">
        <v>1401</v>
      </c>
      <c r="I10848" s="26" t="s">
        <v>14400</v>
      </c>
      <c r="J10848" s="26" t="s">
        <v>43881</v>
      </c>
      <c r="K10848" s="26" t="s">
        <v>9582</v>
      </c>
      <c r="L10848" s="26" t="s">
        <v>43882</v>
      </c>
      <c r="M10848" s="26">
        <v>380678779710</v>
      </c>
      <c r="N10848" s="26">
        <v>7124086601</v>
      </c>
    </row>
    <row r="10849" spans="1:14">
      <c r="A10849" s="26" t="s">
        <v>3629</v>
      </c>
      <c r="B10849" s="26" t="s">
        <v>3630</v>
      </c>
      <c r="C10849" s="26">
        <v>40214913</v>
      </c>
      <c r="D10849" s="26" t="s">
        <v>24</v>
      </c>
      <c r="E10849" s="26" t="s">
        <v>43883</v>
      </c>
      <c r="F10849" s="26" t="s">
        <v>43884</v>
      </c>
      <c r="G10849" s="26" t="s">
        <v>9586</v>
      </c>
      <c r="H10849" s="26" t="s">
        <v>468</v>
      </c>
      <c r="I10849" s="26" t="s">
        <v>9850</v>
      </c>
      <c r="J10849" s="26" t="s">
        <v>3623</v>
      </c>
      <c r="K10849" s="26" t="s">
        <v>9606</v>
      </c>
      <c r="L10849" s="26" t="s">
        <v>43885</v>
      </c>
      <c r="M10849" s="26">
        <v>380613621644</v>
      </c>
      <c r="N10849" s="26">
        <v>111790201</v>
      </c>
    </row>
    <row r="10850" spans="1:14">
      <c r="A10850" s="26" t="s">
        <v>6876</v>
      </c>
      <c r="B10850" s="26" t="s">
        <v>6877</v>
      </c>
      <c r="C10850" s="26">
        <v>1999709</v>
      </c>
      <c r="D10850" s="26" t="s">
        <v>780</v>
      </c>
      <c r="E10850" s="26" t="s">
        <v>43886</v>
      </c>
      <c r="F10850" s="26" t="s">
        <v>20265</v>
      </c>
      <c r="G10850" s="26" t="s">
        <v>9601</v>
      </c>
      <c r="H10850" s="26" t="s">
        <v>949</v>
      </c>
      <c r="I10850" s="26" t="s">
        <v>14376</v>
      </c>
      <c r="J10850" s="26" t="s">
        <v>6878</v>
      </c>
      <c r="K10850" s="26" t="s">
        <v>9582</v>
      </c>
      <c r="L10850" s="26" t="s">
        <v>43887</v>
      </c>
      <c r="M10850" s="26">
        <v>380532680309</v>
      </c>
      <c r="N10850" s="26">
        <v>523010111</v>
      </c>
    </row>
    <row r="10851" spans="1:14">
      <c r="A10851" s="26" t="s">
        <v>7794</v>
      </c>
      <c r="B10851" s="26" t="s">
        <v>7795</v>
      </c>
      <c r="C10851" s="26">
        <v>42809560</v>
      </c>
      <c r="D10851" s="26" t="s">
        <v>780</v>
      </c>
      <c r="E10851" s="26" t="s">
        <v>43888</v>
      </c>
      <c r="F10851" s="26" t="s">
        <v>9787</v>
      </c>
      <c r="G10851" s="26" t="s">
        <v>9601</v>
      </c>
      <c r="H10851" s="26" t="s">
        <v>1088</v>
      </c>
      <c r="J10851" s="26" t="s">
        <v>1115</v>
      </c>
      <c r="K10851" s="26" t="s">
        <v>9597</v>
      </c>
      <c r="L10851" s="26" t="s">
        <v>43889</v>
      </c>
      <c r="M10851" s="26">
        <v>380352527345</v>
      </c>
      <c r="N10851" s="26">
        <v>6110100000</v>
      </c>
    </row>
    <row r="10852" spans="1:14">
      <c r="A10852" s="26" t="s">
        <v>9042</v>
      </c>
      <c r="B10852" s="26" t="s">
        <v>9043</v>
      </c>
      <c r="C10852" s="26">
        <v>38868830</v>
      </c>
      <c r="D10852" s="26" t="s">
        <v>24</v>
      </c>
      <c r="E10852" s="26" t="s">
        <v>43890</v>
      </c>
      <c r="F10852" s="26" t="s">
        <v>43891</v>
      </c>
      <c r="G10852" s="26" t="s">
        <v>9586</v>
      </c>
      <c r="H10852" s="26" t="s">
        <v>1401</v>
      </c>
      <c r="I10852" s="26" t="s">
        <v>21820</v>
      </c>
      <c r="J10852" s="26" t="s">
        <v>43892</v>
      </c>
      <c r="K10852" s="26" t="s">
        <v>9582</v>
      </c>
      <c r="L10852" s="26" t="s">
        <v>43893</v>
      </c>
      <c r="M10852" s="26">
        <v>380473956317</v>
      </c>
      <c r="N10852" s="26">
        <v>7125184001</v>
      </c>
    </row>
    <row r="10853" spans="1:14">
      <c r="A10853" s="26" t="s">
        <v>7610</v>
      </c>
      <c r="B10853" s="26" t="s">
        <v>7611</v>
      </c>
      <c r="C10853" s="26">
        <v>40224130</v>
      </c>
      <c r="D10853" s="26" t="s">
        <v>24</v>
      </c>
      <c r="E10853" s="26" t="s">
        <v>43894</v>
      </c>
      <c r="F10853" s="26" t="s">
        <v>43895</v>
      </c>
      <c r="G10853" s="26" t="s">
        <v>9579</v>
      </c>
      <c r="H10853" s="26" t="s">
        <v>1088</v>
      </c>
      <c r="I10853" s="26" t="s">
        <v>10796</v>
      </c>
      <c r="J10853" s="26" t="s">
        <v>43896</v>
      </c>
      <c r="K10853" s="26" t="s">
        <v>9582</v>
      </c>
      <c r="L10853" s="26" t="s">
        <v>43897</v>
      </c>
      <c r="M10853" s="26">
        <v>380964910756</v>
      </c>
      <c r="N10853" s="26">
        <v>6125555701</v>
      </c>
    </row>
    <row r="10854" spans="1:14">
      <c r="A10854" s="26" t="s">
        <v>7767</v>
      </c>
      <c r="B10854" s="26" t="s">
        <v>7768</v>
      </c>
      <c r="C10854" s="26">
        <v>38543647</v>
      </c>
      <c r="D10854" s="26" t="s">
        <v>24</v>
      </c>
      <c r="E10854" s="26" t="s">
        <v>43898</v>
      </c>
      <c r="F10854" s="26" t="s">
        <v>43899</v>
      </c>
      <c r="G10854" s="26" t="s">
        <v>9579</v>
      </c>
      <c r="H10854" s="26" t="s">
        <v>1088</v>
      </c>
      <c r="J10854" s="26" t="s">
        <v>43900</v>
      </c>
      <c r="K10854" s="26" t="s">
        <v>9582</v>
      </c>
      <c r="L10854" s="26" t="s">
        <v>43901</v>
      </c>
      <c r="M10854" s="26">
        <v>380686261895</v>
      </c>
      <c r="N10854" s="26">
        <v>4620681513</v>
      </c>
    </row>
    <row r="10855" spans="1:14">
      <c r="A10855" s="26" t="s">
        <v>2335</v>
      </c>
      <c r="B10855" s="26" t="s">
        <v>2336</v>
      </c>
      <c r="C10855" s="26">
        <v>37899708</v>
      </c>
      <c r="D10855" s="26" t="s">
        <v>24</v>
      </c>
      <c r="E10855" s="26" t="s">
        <v>43902</v>
      </c>
      <c r="F10855" s="26" t="s">
        <v>43903</v>
      </c>
      <c r="G10855" s="26" t="s">
        <v>9591</v>
      </c>
      <c r="H10855" s="26" t="s">
        <v>133</v>
      </c>
      <c r="I10855" s="26" t="s">
        <v>146</v>
      </c>
      <c r="J10855" s="26" t="s">
        <v>146</v>
      </c>
      <c r="K10855" s="26" t="s">
        <v>9597</v>
      </c>
      <c r="L10855" s="26" t="s">
        <v>43904</v>
      </c>
      <c r="M10855" s="26">
        <v>380667001428</v>
      </c>
      <c r="N10855" s="26">
        <v>1210100000</v>
      </c>
    </row>
    <row r="10856" spans="1:14">
      <c r="A10856" s="26" t="s">
        <v>5063</v>
      </c>
      <c r="B10856" s="26" t="s">
        <v>5064</v>
      </c>
      <c r="C10856" s="26">
        <v>34167494</v>
      </c>
      <c r="D10856" s="26" t="s">
        <v>1701</v>
      </c>
      <c r="E10856" s="26" t="s">
        <v>43905</v>
      </c>
      <c r="F10856" s="26" t="s">
        <v>43906</v>
      </c>
      <c r="G10856" s="26" t="s">
        <v>9601</v>
      </c>
      <c r="H10856" s="26" t="s">
        <v>735</v>
      </c>
      <c r="J10856" s="26" t="s">
        <v>35699</v>
      </c>
      <c r="K10856" s="26" t="s">
        <v>9597</v>
      </c>
      <c r="L10856" s="26" t="s">
        <v>43907</v>
      </c>
      <c r="M10856" s="26">
        <v>380673158564</v>
      </c>
      <c r="N10856" s="26">
        <v>4624810300</v>
      </c>
    </row>
    <row r="10857" spans="1:14">
      <c r="A10857" s="26" t="s">
        <v>2435</v>
      </c>
      <c r="B10857" s="26" t="s">
        <v>2436</v>
      </c>
      <c r="C10857" s="26">
        <v>1985860</v>
      </c>
      <c r="D10857" s="26" t="s">
        <v>780</v>
      </c>
      <c r="E10857" s="26" t="s">
        <v>43908</v>
      </c>
      <c r="F10857" s="26" t="s">
        <v>12588</v>
      </c>
      <c r="G10857" s="26" t="s">
        <v>9601</v>
      </c>
      <c r="H10857" s="26" t="s">
        <v>133</v>
      </c>
      <c r="J10857" s="26" t="s">
        <v>2401</v>
      </c>
      <c r="K10857" s="26" t="s">
        <v>9597</v>
      </c>
      <c r="L10857" s="26" t="s">
        <v>10500</v>
      </c>
      <c r="M10857" s="26">
        <v>380987034942</v>
      </c>
      <c r="N10857" s="26">
        <v>122787502</v>
      </c>
    </row>
    <row r="10858" spans="1:14">
      <c r="A10858" s="26" t="s">
        <v>4049</v>
      </c>
      <c r="B10858" s="26" t="s">
        <v>4050</v>
      </c>
      <c r="C10858" s="26">
        <v>37409493</v>
      </c>
      <c r="D10858" s="26" t="s">
        <v>24</v>
      </c>
      <c r="E10858" s="26" t="s">
        <v>43909</v>
      </c>
      <c r="F10858" s="26" t="s">
        <v>43910</v>
      </c>
      <c r="G10858" s="26" t="s">
        <v>9591</v>
      </c>
      <c r="H10858" s="26" t="s">
        <v>506</v>
      </c>
      <c r="I10858" s="26" t="s">
        <v>18286</v>
      </c>
      <c r="J10858" s="26" t="s">
        <v>507</v>
      </c>
      <c r="K10858" s="26" t="s">
        <v>9606</v>
      </c>
      <c r="L10858" s="26" t="s">
        <v>28824</v>
      </c>
      <c r="M10858" s="26">
        <v>380987460750</v>
      </c>
      <c r="N10858" s="26">
        <v>2620455100</v>
      </c>
    </row>
    <row r="10859" spans="1:14">
      <c r="A10859" s="26" t="s">
        <v>6716</v>
      </c>
      <c r="B10859" s="26" t="s">
        <v>6717</v>
      </c>
      <c r="C10859" s="26">
        <v>37953735</v>
      </c>
      <c r="D10859" s="26" t="s">
        <v>24</v>
      </c>
      <c r="E10859" s="26" t="s">
        <v>43911</v>
      </c>
      <c r="F10859" s="26" t="s">
        <v>43912</v>
      </c>
      <c r="G10859" s="26" t="s">
        <v>9586</v>
      </c>
      <c r="H10859" s="26" t="s">
        <v>949</v>
      </c>
      <c r="I10859" s="26" t="s">
        <v>10708</v>
      </c>
      <c r="J10859" s="26" t="s">
        <v>6714</v>
      </c>
      <c r="K10859" s="26" t="s">
        <v>9597</v>
      </c>
      <c r="L10859" s="26" t="s">
        <v>28639</v>
      </c>
      <c r="M10859" s="26">
        <v>380535631575</v>
      </c>
      <c r="N10859" s="26">
        <v>5322610100</v>
      </c>
    </row>
    <row r="10860" spans="1:14">
      <c r="A10860" s="26" t="s">
        <v>1929</v>
      </c>
      <c r="B10860" s="26" t="s">
        <v>1930</v>
      </c>
      <c r="C10860" s="26">
        <v>41164790</v>
      </c>
      <c r="D10860" s="26" t="s">
        <v>24</v>
      </c>
      <c r="E10860" s="26" t="s">
        <v>43913</v>
      </c>
      <c r="F10860" s="26" t="s">
        <v>43914</v>
      </c>
      <c r="G10860" s="26" t="s">
        <v>9586</v>
      </c>
      <c r="H10860" s="26" t="s">
        <v>27</v>
      </c>
      <c r="I10860" s="26" t="s">
        <v>11695</v>
      </c>
      <c r="J10860" s="26" t="s">
        <v>1878</v>
      </c>
      <c r="K10860" s="26" t="s">
        <v>9582</v>
      </c>
      <c r="L10860" s="26" t="s">
        <v>43915</v>
      </c>
      <c r="M10860" s="26">
        <v>380433235617</v>
      </c>
      <c r="N10860" s="26">
        <v>521085203</v>
      </c>
    </row>
    <row r="10861" spans="1:14">
      <c r="A10861" s="26" t="s">
        <v>9125</v>
      </c>
      <c r="B10861" s="26" t="s">
        <v>9126</v>
      </c>
      <c r="C10861" s="26">
        <v>38407889</v>
      </c>
      <c r="D10861" s="26" t="s">
        <v>24</v>
      </c>
      <c r="E10861" s="26" t="s">
        <v>43916</v>
      </c>
      <c r="F10861" s="26" t="s">
        <v>43917</v>
      </c>
      <c r="G10861" s="26" t="s">
        <v>9586</v>
      </c>
      <c r="H10861" s="26" t="s">
        <v>1490</v>
      </c>
      <c r="I10861" s="26" t="s">
        <v>9846</v>
      </c>
      <c r="J10861" s="26" t="s">
        <v>43918</v>
      </c>
      <c r="K10861" s="26" t="s">
        <v>9582</v>
      </c>
      <c r="L10861" s="26" t="s">
        <v>43919</v>
      </c>
      <c r="M10861" s="26">
        <v>380373332217</v>
      </c>
      <c r="N10861" s="26">
        <v>7323010109</v>
      </c>
    </row>
    <row r="10862" spans="1:14">
      <c r="A10862" s="26" t="s">
        <v>9287</v>
      </c>
      <c r="B10862" s="26" t="s">
        <v>9288</v>
      </c>
      <c r="C10862" s="26">
        <v>38453281</v>
      </c>
      <c r="D10862" s="26" t="s">
        <v>24</v>
      </c>
      <c r="E10862" s="26" t="s">
        <v>43920</v>
      </c>
      <c r="F10862" s="26" t="s">
        <v>43921</v>
      </c>
      <c r="G10862" s="26" t="s">
        <v>9586</v>
      </c>
      <c r="H10862" s="26" t="s">
        <v>1573</v>
      </c>
      <c r="J10862" s="26" t="s">
        <v>43922</v>
      </c>
      <c r="K10862" s="26" t="s">
        <v>9582</v>
      </c>
      <c r="L10862" s="26" t="s">
        <v>43923</v>
      </c>
      <c r="M10862" s="26">
        <v>761936331132</v>
      </c>
      <c r="N10862" s="26">
        <v>7420886001</v>
      </c>
    </row>
    <row r="10863" spans="1:14">
      <c r="A10863" s="26" t="s">
        <v>4370</v>
      </c>
      <c r="B10863" s="26" t="s">
        <v>4371</v>
      </c>
      <c r="C10863" s="26">
        <v>38312395</v>
      </c>
      <c r="D10863" s="26" t="s">
        <v>24</v>
      </c>
      <c r="E10863" s="26" t="s">
        <v>43924</v>
      </c>
      <c r="F10863" s="26" t="s">
        <v>43925</v>
      </c>
      <c r="G10863" s="26" t="s">
        <v>9586</v>
      </c>
      <c r="H10863" s="26" t="s">
        <v>576</v>
      </c>
      <c r="I10863" s="26" t="s">
        <v>12872</v>
      </c>
      <c r="J10863" s="26" t="s">
        <v>13197</v>
      </c>
      <c r="K10863" s="26" t="s">
        <v>9606</v>
      </c>
      <c r="L10863" s="26" t="s">
        <v>43926</v>
      </c>
      <c r="M10863" s="26">
        <v>380457171494</v>
      </c>
      <c r="N10863" s="26">
        <v>3221455500</v>
      </c>
    </row>
    <row r="10864" spans="1:14">
      <c r="A10864" s="26" t="s">
        <v>4446</v>
      </c>
      <c r="B10864" s="26" t="s">
        <v>4447</v>
      </c>
      <c r="C10864" s="26">
        <v>38462249</v>
      </c>
      <c r="D10864" s="26" t="s">
        <v>24</v>
      </c>
      <c r="E10864" s="26" t="s">
        <v>43927</v>
      </c>
      <c r="F10864" s="26" t="s">
        <v>43928</v>
      </c>
      <c r="G10864" s="26" t="s">
        <v>9586</v>
      </c>
      <c r="H10864" s="26" t="s">
        <v>576</v>
      </c>
      <c r="I10864" s="26" t="s">
        <v>10867</v>
      </c>
      <c r="J10864" s="26" t="s">
        <v>43929</v>
      </c>
      <c r="K10864" s="26" t="s">
        <v>9606</v>
      </c>
      <c r="L10864" s="26" t="s">
        <v>43930</v>
      </c>
      <c r="M10864" s="26">
        <v>380457843917</v>
      </c>
      <c r="N10864" s="26">
        <v>3222755400</v>
      </c>
    </row>
    <row r="10865" spans="1:14">
      <c r="A10865" s="26" t="s">
        <v>7503</v>
      </c>
      <c r="B10865" s="26" t="s">
        <v>7504</v>
      </c>
      <c r="C10865" s="26" t="s">
        <v>1604</v>
      </c>
      <c r="D10865" s="26" t="s">
        <v>24</v>
      </c>
      <c r="E10865" s="26" t="s">
        <v>43931</v>
      </c>
      <c r="F10865" s="26" t="s">
        <v>43932</v>
      </c>
      <c r="G10865" s="26" t="s">
        <v>9591</v>
      </c>
      <c r="H10865" s="26" t="s">
        <v>1025</v>
      </c>
      <c r="J10865" s="26" t="s">
        <v>1065</v>
      </c>
      <c r="K10865" s="26" t="s">
        <v>9597</v>
      </c>
      <c r="L10865" s="26" t="s">
        <v>43933</v>
      </c>
      <c r="M10865" s="26">
        <v>380662270163</v>
      </c>
      <c r="N10865" s="26">
        <v>5910100000</v>
      </c>
    </row>
    <row r="10866" spans="1:14">
      <c r="A10866" s="26" t="s">
        <v>9125</v>
      </c>
      <c r="B10866" s="26" t="s">
        <v>9126</v>
      </c>
      <c r="C10866" s="26">
        <v>38407889</v>
      </c>
      <c r="D10866" s="26" t="s">
        <v>24</v>
      </c>
      <c r="E10866" s="26" t="s">
        <v>43934</v>
      </c>
      <c r="F10866" s="26" t="s">
        <v>43935</v>
      </c>
      <c r="G10866" s="26" t="s">
        <v>9586</v>
      </c>
      <c r="H10866" s="26" t="s">
        <v>1490</v>
      </c>
      <c r="I10866" s="26" t="s">
        <v>9846</v>
      </c>
      <c r="J10866" s="26" t="s">
        <v>1533</v>
      </c>
      <c r="K10866" s="26" t="s">
        <v>9597</v>
      </c>
      <c r="L10866" s="26" t="s">
        <v>43936</v>
      </c>
      <c r="M10866" s="26">
        <v>380373350273</v>
      </c>
      <c r="N10866" s="26">
        <v>521083409</v>
      </c>
    </row>
    <row r="10867" spans="1:14">
      <c r="A10867" s="26" t="s">
        <v>8891</v>
      </c>
      <c r="B10867" s="26" t="s">
        <v>8892</v>
      </c>
      <c r="C10867" s="26">
        <v>38950515</v>
      </c>
      <c r="D10867" s="26" t="s">
        <v>24</v>
      </c>
      <c r="E10867" s="26" t="s">
        <v>43937</v>
      </c>
      <c r="F10867" s="26" t="s">
        <v>43938</v>
      </c>
      <c r="G10867" s="26" t="s">
        <v>9579</v>
      </c>
      <c r="H10867" s="26" t="s">
        <v>1401</v>
      </c>
      <c r="I10867" s="26" t="s">
        <v>1438</v>
      </c>
      <c r="J10867" s="26" t="s">
        <v>43939</v>
      </c>
      <c r="K10867" s="26" t="s">
        <v>9582</v>
      </c>
      <c r="L10867" s="26" t="s">
        <v>43940</v>
      </c>
      <c r="M10867" s="26">
        <v>380954327217</v>
      </c>
      <c r="N10867" s="26">
        <v>1824210174</v>
      </c>
    </row>
    <row r="10868" spans="1:14">
      <c r="A10868" s="26" t="s">
        <v>3757</v>
      </c>
      <c r="B10868" s="26" t="s">
        <v>3758</v>
      </c>
      <c r="C10868" s="26">
        <v>2006707</v>
      </c>
      <c r="D10868" s="26" t="s">
        <v>780</v>
      </c>
      <c r="E10868" s="26" t="s">
        <v>43941</v>
      </c>
      <c r="F10868" s="26" t="s">
        <v>43942</v>
      </c>
      <c r="G10868" s="26" t="s">
        <v>9601</v>
      </c>
      <c r="H10868" s="26" t="s">
        <v>468</v>
      </c>
      <c r="J10868" s="26" t="s">
        <v>481</v>
      </c>
      <c r="K10868" s="26" t="s">
        <v>9597</v>
      </c>
      <c r="L10868" s="26" t="s">
        <v>43943</v>
      </c>
      <c r="M10868" s="26">
        <v>380612368974</v>
      </c>
      <c r="N10868" s="26">
        <v>1222380503</v>
      </c>
    </row>
    <row r="10869" spans="1:14">
      <c r="A10869" s="26" t="s">
        <v>2402</v>
      </c>
      <c r="B10869" s="26" t="s">
        <v>2403</v>
      </c>
      <c r="C10869" s="26">
        <v>37906491</v>
      </c>
      <c r="D10869" s="26" t="s">
        <v>780</v>
      </c>
      <c r="E10869" s="26" t="s">
        <v>43944</v>
      </c>
      <c r="F10869" s="26" t="s">
        <v>43945</v>
      </c>
      <c r="G10869" s="26" t="s">
        <v>9601</v>
      </c>
      <c r="H10869" s="26" t="s">
        <v>133</v>
      </c>
      <c r="J10869" s="26" t="s">
        <v>2401</v>
      </c>
      <c r="K10869" s="26" t="s">
        <v>9597</v>
      </c>
      <c r="L10869" s="26" t="s">
        <v>17438</v>
      </c>
      <c r="M10869" s="26">
        <v>380675615889</v>
      </c>
      <c r="N10869" s="26">
        <v>122787502</v>
      </c>
    </row>
    <row r="10870" spans="1:14">
      <c r="A10870" s="26" t="s">
        <v>1634</v>
      </c>
      <c r="B10870" s="26" t="s">
        <v>1635</v>
      </c>
      <c r="C10870" s="26">
        <v>41604458</v>
      </c>
      <c r="D10870" s="26" t="s">
        <v>24</v>
      </c>
      <c r="E10870" s="26" t="s">
        <v>43946</v>
      </c>
      <c r="F10870" s="26" t="s">
        <v>43947</v>
      </c>
      <c r="G10870" s="26" t="s">
        <v>9586</v>
      </c>
      <c r="H10870" s="26" t="s">
        <v>27</v>
      </c>
      <c r="I10870" s="26" t="s">
        <v>12833</v>
      </c>
      <c r="J10870" s="26" t="s">
        <v>1636</v>
      </c>
      <c r="K10870" s="26" t="s">
        <v>9582</v>
      </c>
      <c r="L10870" s="26" t="s">
        <v>43948</v>
      </c>
      <c r="M10870" s="26">
        <v>761120063691</v>
      </c>
      <c r="N10870" s="26">
        <v>522281001</v>
      </c>
    </row>
    <row r="10871" spans="1:14">
      <c r="A10871" s="26" t="s">
        <v>9339</v>
      </c>
      <c r="B10871" s="26" t="s">
        <v>9340</v>
      </c>
      <c r="C10871" s="26">
        <v>38860558</v>
      </c>
      <c r="D10871" s="26" t="s">
        <v>24</v>
      </c>
      <c r="E10871" s="26" t="s">
        <v>43949</v>
      </c>
      <c r="F10871" s="26" t="s">
        <v>43950</v>
      </c>
      <c r="G10871" s="26" t="s">
        <v>9586</v>
      </c>
      <c r="H10871" s="26" t="s">
        <v>1573</v>
      </c>
      <c r="I10871" s="26" t="s">
        <v>10080</v>
      </c>
      <c r="J10871" s="26" t="s">
        <v>29569</v>
      </c>
      <c r="K10871" s="26" t="s">
        <v>9582</v>
      </c>
      <c r="L10871" s="26" t="s">
        <v>43951</v>
      </c>
      <c r="M10871" s="26">
        <v>384063167392</v>
      </c>
      <c r="N10871" s="26">
        <v>7324086003</v>
      </c>
    </row>
    <row r="10872" spans="1:14">
      <c r="A10872" s="26" t="s">
        <v>7625</v>
      </c>
      <c r="B10872" s="26" t="s">
        <v>7626</v>
      </c>
      <c r="C10872" s="26">
        <v>38044086</v>
      </c>
      <c r="D10872" s="26" t="s">
        <v>24</v>
      </c>
      <c r="E10872" s="26" t="s">
        <v>43952</v>
      </c>
      <c r="F10872" s="26" t="s">
        <v>43953</v>
      </c>
      <c r="G10872" s="26" t="s">
        <v>9591</v>
      </c>
      <c r="H10872" s="26" t="s">
        <v>1088</v>
      </c>
      <c r="I10872" s="26" t="s">
        <v>10519</v>
      </c>
      <c r="J10872" s="26" t="s">
        <v>36782</v>
      </c>
      <c r="K10872" s="26" t="s">
        <v>9582</v>
      </c>
      <c r="L10872" s="26" t="s">
        <v>43954</v>
      </c>
      <c r="M10872" s="26">
        <v>380355427217</v>
      </c>
      <c r="N10872" s="26">
        <v>1413345401</v>
      </c>
    </row>
    <row r="10873" spans="1:14">
      <c r="A10873" s="26" t="s">
        <v>7447</v>
      </c>
      <c r="B10873" s="26" t="s">
        <v>7448</v>
      </c>
      <c r="C10873" s="26">
        <v>42204729</v>
      </c>
      <c r="D10873" s="26" t="s">
        <v>24</v>
      </c>
      <c r="E10873" s="26" t="s">
        <v>43955</v>
      </c>
      <c r="F10873" s="26" t="s">
        <v>14712</v>
      </c>
      <c r="G10873" s="26" t="s">
        <v>9586</v>
      </c>
      <c r="H10873" s="26" t="s">
        <v>1025</v>
      </c>
      <c r="J10873" s="26" t="s">
        <v>1065</v>
      </c>
      <c r="K10873" s="26" t="s">
        <v>9597</v>
      </c>
      <c r="L10873" s="26" t="s">
        <v>14265</v>
      </c>
      <c r="M10873" s="26">
        <v>380542700385</v>
      </c>
      <c r="N10873" s="26">
        <v>5910100000</v>
      </c>
    </row>
    <row r="10874" spans="1:14">
      <c r="A10874" s="26" t="s">
        <v>6615</v>
      </c>
      <c r="B10874" s="26" t="s">
        <v>6616</v>
      </c>
      <c r="C10874" s="26">
        <v>41348856</v>
      </c>
      <c r="D10874" s="26" t="s">
        <v>24</v>
      </c>
      <c r="E10874" s="26" t="s">
        <v>43956</v>
      </c>
      <c r="F10874" s="26" t="s">
        <v>43957</v>
      </c>
      <c r="G10874" s="26" t="s">
        <v>9591</v>
      </c>
      <c r="H10874" s="26" t="s">
        <v>949</v>
      </c>
      <c r="J10874" s="26" t="s">
        <v>43958</v>
      </c>
      <c r="K10874" s="26" t="s">
        <v>9582</v>
      </c>
      <c r="L10874" s="26" t="s">
        <v>43959</v>
      </c>
      <c r="M10874" s="26">
        <v>380957757503</v>
      </c>
      <c r="N10874" s="26">
        <v>5322880401</v>
      </c>
    </row>
    <row r="10875" spans="1:14">
      <c r="A10875" s="26" t="s">
        <v>8754</v>
      </c>
      <c r="B10875" s="26" t="s">
        <v>8755</v>
      </c>
      <c r="C10875" s="26">
        <v>38611140</v>
      </c>
      <c r="D10875" s="26" t="s">
        <v>24</v>
      </c>
      <c r="E10875" s="26" t="s">
        <v>43960</v>
      </c>
      <c r="F10875" s="26" t="s">
        <v>43961</v>
      </c>
      <c r="G10875" s="26" t="s">
        <v>9586</v>
      </c>
      <c r="H10875" s="26" t="s">
        <v>1308</v>
      </c>
      <c r="I10875" s="26" t="s">
        <v>21438</v>
      </c>
      <c r="J10875" s="26" t="s">
        <v>43962</v>
      </c>
      <c r="K10875" s="26" t="s">
        <v>9606</v>
      </c>
      <c r="L10875" s="26" t="s">
        <v>43963</v>
      </c>
      <c r="M10875" s="26">
        <v>380384495141</v>
      </c>
      <c r="N10875" s="26">
        <v>6824755300</v>
      </c>
    </row>
    <row r="10876" spans="1:14">
      <c r="A10876" s="26" t="s">
        <v>6085</v>
      </c>
      <c r="B10876" s="26" t="s">
        <v>6086</v>
      </c>
      <c r="C10876" s="26">
        <v>38458892</v>
      </c>
      <c r="D10876" s="26" t="s">
        <v>24</v>
      </c>
      <c r="E10876" s="26" t="s">
        <v>43964</v>
      </c>
      <c r="F10876" s="26" t="s">
        <v>43965</v>
      </c>
      <c r="G10876" s="26" t="s">
        <v>9579</v>
      </c>
      <c r="H10876" s="26" t="s">
        <v>835</v>
      </c>
      <c r="I10876" s="26" t="s">
        <v>9944</v>
      </c>
      <c r="J10876" s="26" t="s">
        <v>31632</v>
      </c>
      <c r="K10876" s="26" t="s">
        <v>9582</v>
      </c>
      <c r="L10876" s="26" t="s">
        <v>43966</v>
      </c>
      <c r="M10876" s="26">
        <v>380516232476</v>
      </c>
      <c r="N10876" s="26">
        <v>1223780801</v>
      </c>
    </row>
    <row r="10877" spans="1:14">
      <c r="A10877" s="26" t="s">
        <v>6232</v>
      </c>
      <c r="B10877" s="26" t="s">
        <v>6233</v>
      </c>
      <c r="C10877" s="26">
        <v>38552185</v>
      </c>
      <c r="D10877" s="26" t="s">
        <v>24</v>
      </c>
      <c r="E10877" s="26" t="s">
        <v>43967</v>
      </c>
      <c r="F10877" s="26" t="s">
        <v>43968</v>
      </c>
      <c r="G10877" s="26" t="s">
        <v>9579</v>
      </c>
      <c r="H10877" s="26" t="s">
        <v>885</v>
      </c>
      <c r="I10877" s="26" t="s">
        <v>11207</v>
      </c>
      <c r="J10877" s="26" t="s">
        <v>6981</v>
      </c>
      <c r="K10877" s="26" t="s">
        <v>9582</v>
      </c>
      <c r="L10877" s="26" t="s">
        <v>43969</v>
      </c>
      <c r="M10877" s="26">
        <v>380630662331</v>
      </c>
      <c r="N10877" s="26">
        <v>521080603</v>
      </c>
    </row>
    <row r="10878" spans="1:14">
      <c r="A10878" s="26" t="s">
        <v>6398</v>
      </c>
      <c r="B10878" s="26" t="s">
        <v>6399</v>
      </c>
      <c r="C10878" s="26">
        <v>2774496</v>
      </c>
      <c r="D10878" s="26" t="s">
        <v>24</v>
      </c>
      <c r="E10878" s="26" t="s">
        <v>43970</v>
      </c>
      <c r="F10878" s="26" t="s">
        <v>43971</v>
      </c>
      <c r="G10878" s="26" t="s">
        <v>9591</v>
      </c>
      <c r="H10878" s="26" t="s">
        <v>885</v>
      </c>
      <c r="J10878" s="26" t="s">
        <v>910</v>
      </c>
      <c r="K10878" s="26" t="s">
        <v>9597</v>
      </c>
      <c r="L10878" s="26" t="s">
        <v>21708</v>
      </c>
      <c r="M10878" s="26">
        <v>380487788506</v>
      </c>
      <c r="N10878" s="26">
        <v>5110100000</v>
      </c>
    </row>
    <row r="10879" spans="1:14">
      <c r="A10879" s="26" t="s">
        <v>8705</v>
      </c>
      <c r="B10879" s="26" t="s">
        <v>8706</v>
      </c>
      <c r="C10879" s="26">
        <v>42002686</v>
      </c>
      <c r="D10879" s="26" t="s">
        <v>24</v>
      </c>
      <c r="E10879" s="26" t="s">
        <v>43972</v>
      </c>
      <c r="F10879" s="26" t="s">
        <v>36190</v>
      </c>
      <c r="G10879" s="26" t="s">
        <v>9586</v>
      </c>
      <c r="H10879" s="26" t="s">
        <v>1308</v>
      </c>
      <c r="J10879" s="26" t="s">
        <v>1360</v>
      </c>
      <c r="K10879" s="26" t="s">
        <v>9597</v>
      </c>
      <c r="L10879" s="26" t="s">
        <v>13796</v>
      </c>
      <c r="M10879" s="26">
        <v>761367122170</v>
      </c>
      <c r="N10879" s="26">
        <v>6810500000</v>
      </c>
    </row>
    <row r="10880" spans="1:14">
      <c r="A10880" s="26" t="s">
        <v>9216</v>
      </c>
      <c r="B10880" s="26" t="s">
        <v>9217</v>
      </c>
      <c r="C10880" s="26">
        <v>32137688</v>
      </c>
      <c r="D10880" s="26" t="s">
        <v>780</v>
      </c>
      <c r="E10880" s="26" t="s">
        <v>43973</v>
      </c>
      <c r="F10880" s="26" t="s">
        <v>43974</v>
      </c>
      <c r="G10880" s="26" t="s">
        <v>9601</v>
      </c>
      <c r="H10880" s="26" t="s">
        <v>1490</v>
      </c>
      <c r="J10880" s="26" t="s">
        <v>1553</v>
      </c>
      <c r="K10880" s="26" t="s">
        <v>9597</v>
      </c>
      <c r="L10880" s="26" t="s">
        <v>43975</v>
      </c>
      <c r="M10880" s="26">
        <v>380505050103</v>
      </c>
      <c r="N10880" s="26">
        <v>524955100</v>
      </c>
    </row>
    <row r="10881" spans="1:14">
      <c r="A10881" s="26" t="s">
        <v>8276</v>
      </c>
      <c r="B10881" s="26" t="s">
        <v>8201</v>
      </c>
      <c r="C10881" s="26">
        <v>34017656</v>
      </c>
      <c r="D10881" s="26" t="s">
        <v>24</v>
      </c>
      <c r="E10881" s="26" t="s">
        <v>43976</v>
      </c>
      <c r="F10881" s="26" t="s">
        <v>43977</v>
      </c>
      <c r="G10881" s="26" t="s">
        <v>9586</v>
      </c>
      <c r="H10881" s="26" t="s">
        <v>1122</v>
      </c>
      <c r="J10881" s="26" t="s">
        <v>8039</v>
      </c>
      <c r="K10881" s="26" t="s">
        <v>9597</v>
      </c>
      <c r="L10881" s="26" t="s">
        <v>36539</v>
      </c>
      <c r="M10881" s="26">
        <v>380577255556</v>
      </c>
      <c r="N10881" s="26">
        <v>6310100000</v>
      </c>
    </row>
    <row r="10882" spans="1:14">
      <c r="A10882" s="26" t="s">
        <v>3209</v>
      </c>
      <c r="B10882" s="26" t="s">
        <v>3210</v>
      </c>
      <c r="C10882" s="26">
        <v>38341562</v>
      </c>
      <c r="D10882" s="26" t="s">
        <v>24</v>
      </c>
      <c r="E10882" s="26" t="s">
        <v>43978</v>
      </c>
      <c r="F10882" s="26" t="s">
        <v>18349</v>
      </c>
      <c r="G10882" s="26" t="s">
        <v>9586</v>
      </c>
      <c r="H10882" s="26" t="s">
        <v>375</v>
      </c>
      <c r="J10882" s="26" t="s">
        <v>388</v>
      </c>
      <c r="K10882" s="26" t="s">
        <v>9597</v>
      </c>
      <c r="L10882" s="26" t="s">
        <v>43979</v>
      </c>
      <c r="M10882" s="26">
        <v>380414120262</v>
      </c>
      <c r="N10882" s="26">
        <v>1811000000</v>
      </c>
    </row>
    <row r="10883" spans="1:14">
      <c r="A10883" s="26" t="s">
        <v>2982</v>
      </c>
      <c r="B10883" s="26" t="s">
        <v>2983</v>
      </c>
      <c r="C10883" s="26">
        <v>37643758</v>
      </c>
      <c r="D10883" s="26" t="s">
        <v>24</v>
      </c>
      <c r="E10883" s="26" t="s">
        <v>43980</v>
      </c>
      <c r="F10883" s="26" t="s">
        <v>43981</v>
      </c>
      <c r="G10883" s="26" t="s">
        <v>9586</v>
      </c>
      <c r="H10883" s="26" t="s">
        <v>258</v>
      </c>
      <c r="I10883" s="26" t="s">
        <v>14964</v>
      </c>
      <c r="J10883" s="26" t="s">
        <v>23953</v>
      </c>
      <c r="K10883" s="26" t="s">
        <v>9582</v>
      </c>
      <c r="L10883" s="26" t="s">
        <v>43982</v>
      </c>
      <c r="M10883" s="26">
        <v>380626631537</v>
      </c>
      <c r="N10883" s="26">
        <v>1424282401</v>
      </c>
    </row>
    <row r="10884" spans="1:14">
      <c r="A10884" s="26" t="s">
        <v>2584</v>
      </c>
      <c r="B10884" s="26" t="s">
        <v>2585</v>
      </c>
      <c r="C10884" s="26">
        <v>42069777</v>
      </c>
      <c r="D10884" s="26" t="s">
        <v>24</v>
      </c>
      <c r="E10884" s="26" t="s">
        <v>43983</v>
      </c>
      <c r="F10884" s="26" t="s">
        <v>43984</v>
      </c>
      <c r="G10884" s="26" t="s">
        <v>9586</v>
      </c>
      <c r="H10884" s="26" t="s">
        <v>133</v>
      </c>
      <c r="I10884" s="26" t="s">
        <v>16359</v>
      </c>
      <c r="J10884" s="26" t="s">
        <v>11439</v>
      </c>
      <c r="K10884" s="26" t="s">
        <v>9582</v>
      </c>
      <c r="L10884" s="26" t="s">
        <v>43985</v>
      </c>
      <c r="M10884" s="26">
        <v>380669363409</v>
      </c>
      <c r="N10884" s="26">
        <v>121181502</v>
      </c>
    </row>
    <row r="10885" spans="1:14">
      <c r="A10885" s="26" t="s">
        <v>6052</v>
      </c>
      <c r="B10885" s="26" t="s">
        <v>6053</v>
      </c>
      <c r="C10885" s="26">
        <v>38412224</v>
      </c>
      <c r="D10885" s="26" t="s">
        <v>24</v>
      </c>
      <c r="E10885" s="26" t="s">
        <v>43986</v>
      </c>
      <c r="F10885" s="26" t="s">
        <v>43987</v>
      </c>
      <c r="G10885" s="26" t="s">
        <v>9586</v>
      </c>
      <c r="H10885" s="26" t="s">
        <v>835</v>
      </c>
      <c r="I10885" s="26" t="s">
        <v>13143</v>
      </c>
      <c r="J10885" s="26" t="s">
        <v>6051</v>
      </c>
      <c r="K10885" s="26" t="s">
        <v>9597</v>
      </c>
      <c r="L10885" s="26" t="s">
        <v>41210</v>
      </c>
      <c r="M10885" s="26">
        <v>380516721364</v>
      </c>
      <c r="N10885" s="26">
        <v>4824810100</v>
      </c>
    </row>
    <row r="10886" spans="1:14">
      <c r="A10886" s="26" t="s">
        <v>7538</v>
      </c>
      <c r="B10886" s="26" t="s">
        <v>7539</v>
      </c>
      <c r="C10886" s="26">
        <v>4528425</v>
      </c>
      <c r="D10886" s="26" t="s">
        <v>780</v>
      </c>
      <c r="E10886" s="26" t="s">
        <v>43988</v>
      </c>
      <c r="F10886" s="26" t="s">
        <v>7539</v>
      </c>
      <c r="G10886" s="26" t="s">
        <v>9601</v>
      </c>
      <c r="H10886" s="26" t="s">
        <v>1025</v>
      </c>
      <c r="J10886" s="26" t="s">
        <v>1081</v>
      </c>
      <c r="K10886" s="26" t="s">
        <v>9597</v>
      </c>
      <c r="L10886" s="26" t="s">
        <v>43989</v>
      </c>
      <c r="M10886" s="26">
        <v>380544961309</v>
      </c>
      <c r="N10886" s="26">
        <v>5911000000</v>
      </c>
    </row>
    <row r="10887" spans="1:14">
      <c r="A10887" s="26" t="s">
        <v>4665</v>
      </c>
      <c r="B10887" s="26" t="s">
        <v>4666</v>
      </c>
      <c r="C10887" s="26">
        <v>20652012</v>
      </c>
      <c r="D10887" s="26" t="s">
        <v>780</v>
      </c>
      <c r="E10887" s="26" t="s">
        <v>43990</v>
      </c>
      <c r="F10887" s="26" t="s">
        <v>43991</v>
      </c>
      <c r="G10887" s="26" t="s">
        <v>9601</v>
      </c>
      <c r="H10887" s="26" t="s">
        <v>670</v>
      </c>
      <c r="J10887" s="26" t="s">
        <v>687</v>
      </c>
      <c r="K10887" s="26" t="s">
        <v>9597</v>
      </c>
      <c r="L10887" s="26" t="s">
        <v>43992</v>
      </c>
      <c r="M10887" s="26">
        <v>380522363684</v>
      </c>
      <c r="N10887" s="26">
        <v>3510100000</v>
      </c>
    </row>
    <row r="10888" spans="1:14">
      <c r="A10888" s="26" t="s">
        <v>2046</v>
      </c>
      <c r="B10888" s="26" t="s">
        <v>2047</v>
      </c>
      <c r="C10888" s="26">
        <v>25787627</v>
      </c>
      <c r="D10888" s="26" t="s">
        <v>24</v>
      </c>
      <c r="E10888" s="26" t="s">
        <v>43993</v>
      </c>
      <c r="F10888" s="26" t="s">
        <v>12654</v>
      </c>
      <c r="G10888" s="26" t="s">
        <v>9591</v>
      </c>
      <c r="H10888" s="26" t="s">
        <v>103</v>
      </c>
      <c r="J10888" s="26" t="s">
        <v>116</v>
      </c>
      <c r="K10888" s="26" t="s">
        <v>9597</v>
      </c>
      <c r="L10888" s="26" t="s">
        <v>43994</v>
      </c>
      <c r="M10888" s="26">
        <v>380332200423</v>
      </c>
      <c r="N10888" s="26">
        <v>710100000</v>
      </c>
    </row>
    <row r="10889" spans="1:14">
      <c r="A10889" s="26" t="s">
        <v>4832</v>
      </c>
      <c r="B10889" s="26" t="s">
        <v>4833</v>
      </c>
      <c r="C10889" s="26">
        <v>38763287</v>
      </c>
      <c r="D10889" s="26" t="s">
        <v>24</v>
      </c>
      <c r="E10889" s="26" t="s">
        <v>43995</v>
      </c>
      <c r="F10889" s="26" t="s">
        <v>43996</v>
      </c>
      <c r="G10889" s="26" t="s">
        <v>9586</v>
      </c>
      <c r="H10889" s="26" t="s">
        <v>711</v>
      </c>
      <c r="I10889" s="26" t="s">
        <v>12470</v>
      </c>
      <c r="J10889" s="26" t="s">
        <v>43997</v>
      </c>
      <c r="K10889" s="26" t="s">
        <v>9582</v>
      </c>
      <c r="L10889" s="26" t="s">
        <v>43998</v>
      </c>
      <c r="M10889" s="26">
        <v>380646396310</v>
      </c>
      <c r="N10889" s="26">
        <v>4423381101</v>
      </c>
    </row>
    <row r="10890" spans="1:14">
      <c r="A10890" s="26" t="s">
        <v>5080</v>
      </c>
      <c r="B10890" s="26" t="s">
        <v>5081</v>
      </c>
      <c r="C10890" s="26">
        <v>20763272</v>
      </c>
      <c r="D10890" s="26" t="s">
        <v>780</v>
      </c>
      <c r="E10890" s="26" t="s">
        <v>43999</v>
      </c>
      <c r="F10890" s="26" t="s">
        <v>10114</v>
      </c>
      <c r="G10890" s="26" t="s">
        <v>9601</v>
      </c>
      <c r="H10890" s="26" t="s">
        <v>735</v>
      </c>
      <c r="I10890" s="26" t="s">
        <v>9623</v>
      </c>
      <c r="J10890" s="26" t="s">
        <v>5082</v>
      </c>
      <c r="K10890" s="26" t="s">
        <v>9606</v>
      </c>
      <c r="L10890" s="26" t="s">
        <v>44000</v>
      </c>
      <c r="M10890" s="26">
        <v>380676741158</v>
      </c>
      <c r="N10890" s="26">
        <v>4625855300</v>
      </c>
    </row>
    <row r="10891" spans="1:14">
      <c r="A10891" s="26" t="s">
        <v>3994</v>
      </c>
      <c r="B10891" s="26" t="s">
        <v>3995</v>
      </c>
      <c r="C10891" s="26">
        <v>42043117</v>
      </c>
      <c r="D10891" s="26" t="s">
        <v>24</v>
      </c>
      <c r="E10891" s="26" t="s">
        <v>44001</v>
      </c>
      <c r="F10891" s="26" t="s">
        <v>44002</v>
      </c>
      <c r="G10891" s="26" t="s">
        <v>9586</v>
      </c>
      <c r="H10891" s="26" t="s">
        <v>506</v>
      </c>
      <c r="I10891" s="26" t="s">
        <v>10777</v>
      </c>
      <c r="J10891" s="26" t="s">
        <v>44003</v>
      </c>
      <c r="K10891" s="26" t="s">
        <v>9582</v>
      </c>
      <c r="L10891" s="26" t="s">
        <v>44004</v>
      </c>
      <c r="M10891" s="26">
        <v>380343045231</v>
      </c>
      <c r="N10891" s="26">
        <v>720886004</v>
      </c>
    </row>
    <row r="10892" spans="1:14">
      <c r="A10892" s="26" t="s">
        <v>5174</v>
      </c>
      <c r="B10892" s="26" t="s">
        <v>5175</v>
      </c>
      <c r="C10892" s="26">
        <v>1996668</v>
      </c>
      <c r="D10892" s="26" t="s">
        <v>780</v>
      </c>
      <c r="E10892" s="26" t="s">
        <v>44005</v>
      </c>
      <c r="F10892" s="26" t="s">
        <v>19642</v>
      </c>
      <c r="G10892" s="26" t="s">
        <v>9601</v>
      </c>
      <c r="H10892" s="26" t="s">
        <v>735</v>
      </c>
      <c r="J10892" s="26" t="s">
        <v>740</v>
      </c>
      <c r="K10892" s="26" t="s">
        <v>9597</v>
      </c>
      <c r="L10892" s="26" t="s">
        <v>9654</v>
      </c>
      <c r="M10892" s="26">
        <v>380322370696</v>
      </c>
      <c r="N10892" s="26">
        <v>1221881203</v>
      </c>
    </row>
    <row r="10893" spans="1:14">
      <c r="A10893" s="26" t="s">
        <v>7823</v>
      </c>
      <c r="B10893" s="26" t="s">
        <v>7824</v>
      </c>
      <c r="C10893" s="26">
        <v>38427288</v>
      </c>
      <c r="D10893" s="26" t="s">
        <v>24</v>
      </c>
      <c r="E10893" s="26" t="s">
        <v>44006</v>
      </c>
      <c r="F10893" s="26" t="s">
        <v>44007</v>
      </c>
      <c r="G10893" s="26" t="s">
        <v>9586</v>
      </c>
      <c r="H10893" s="26" t="s">
        <v>1088</v>
      </c>
      <c r="I10893" s="26" t="s">
        <v>10796</v>
      </c>
      <c r="J10893" s="26" t="s">
        <v>43361</v>
      </c>
      <c r="K10893" s="26" t="s">
        <v>9582</v>
      </c>
      <c r="L10893" s="26" t="s">
        <v>44008</v>
      </c>
      <c r="M10893" s="26">
        <v>380355264295</v>
      </c>
      <c r="N10893" s="26">
        <v>6125589801</v>
      </c>
    </row>
    <row r="10894" spans="1:14">
      <c r="A10894" s="26" t="s">
        <v>8432</v>
      </c>
      <c r="B10894" s="26" t="s">
        <v>8433</v>
      </c>
      <c r="C10894" s="26">
        <v>38417809</v>
      </c>
      <c r="D10894" s="26" t="s">
        <v>24</v>
      </c>
      <c r="E10894" s="26" t="s">
        <v>44009</v>
      </c>
      <c r="F10894" s="26" t="s">
        <v>44010</v>
      </c>
      <c r="G10894" s="26" t="s">
        <v>9586</v>
      </c>
      <c r="H10894" s="26" t="s">
        <v>1269</v>
      </c>
      <c r="I10894" s="26" t="s">
        <v>20440</v>
      </c>
      <c r="J10894" s="26" t="s">
        <v>44011</v>
      </c>
      <c r="K10894" s="26" t="s">
        <v>9582</v>
      </c>
      <c r="L10894" s="26" t="s">
        <v>44012</v>
      </c>
      <c r="M10894" s="26">
        <v>761109102376</v>
      </c>
      <c r="N10894" s="26">
        <v>6521585501</v>
      </c>
    </row>
    <row r="10895" spans="1:14">
      <c r="A10895" s="26" t="s">
        <v>3629</v>
      </c>
      <c r="B10895" s="26" t="s">
        <v>3630</v>
      </c>
      <c r="C10895" s="26">
        <v>40214913</v>
      </c>
      <c r="D10895" s="26" t="s">
        <v>24</v>
      </c>
      <c r="E10895" s="26" t="s">
        <v>44013</v>
      </c>
      <c r="F10895" s="26" t="s">
        <v>44014</v>
      </c>
      <c r="G10895" s="26" t="s">
        <v>9586</v>
      </c>
      <c r="H10895" s="26" t="s">
        <v>468</v>
      </c>
      <c r="I10895" s="26" t="s">
        <v>9850</v>
      </c>
      <c r="J10895" s="26" t="s">
        <v>3623</v>
      </c>
      <c r="K10895" s="26" t="s">
        <v>9606</v>
      </c>
      <c r="L10895" s="26" t="s">
        <v>10547</v>
      </c>
      <c r="M10895" s="26">
        <v>380613621677</v>
      </c>
      <c r="N10895" s="26">
        <v>111790201</v>
      </c>
    </row>
    <row r="10896" spans="1:14">
      <c r="A10896" s="26" t="s">
        <v>8781</v>
      </c>
      <c r="B10896" s="26" t="s">
        <v>8782</v>
      </c>
      <c r="C10896" s="26">
        <v>42980032</v>
      </c>
      <c r="D10896" s="26" t="s">
        <v>780</v>
      </c>
      <c r="E10896" s="26" t="s">
        <v>44015</v>
      </c>
      <c r="F10896" s="26" t="s">
        <v>44016</v>
      </c>
      <c r="G10896" s="26" t="s">
        <v>9601</v>
      </c>
      <c r="H10896" s="26" t="s">
        <v>1308</v>
      </c>
      <c r="J10896" s="26" t="s">
        <v>1387</v>
      </c>
      <c r="K10896" s="26" t="s">
        <v>9597</v>
      </c>
      <c r="L10896" s="26" t="s">
        <v>12391</v>
      </c>
      <c r="M10896" s="26">
        <v>761055349289</v>
      </c>
      <c r="N10896" s="26">
        <v>4412745702</v>
      </c>
    </row>
    <row r="10897" spans="1:14">
      <c r="A10897" s="26" t="s">
        <v>4678</v>
      </c>
      <c r="B10897" s="26" t="s">
        <v>4679</v>
      </c>
      <c r="C10897" s="26">
        <v>38756010</v>
      </c>
      <c r="D10897" s="26" t="s">
        <v>24</v>
      </c>
      <c r="E10897" s="26" t="s">
        <v>44017</v>
      </c>
      <c r="F10897" s="26" t="s">
        <v>44018</v>
      </c>
      <c r="G10897" s="26" t="s">
        <v>9586</v>
      </c>
      <c r="H10897" s="26" t="s">
        <v>670</v>
      </c>
      <c r="I10897" s="26" t="s">
        <v>14066</v>
      </c>
      <c r="J10897" s="26" t="s">
        <v>44019</v>
      </c>
      <c r="K10897" s="26" t="s">
        <v>9582</v>
      </c>
      <c r="L10897" s="26" t="s">
        <v>44020</v>
      </c>
      <c r="M10897" s="26">
        <v>380525851062</v>
      </c>
      <c r="N10897" s="26">
        <v>3523185201</v>
      </c>
    </row>
    <row r="10898" spans="1:14">
      <c r="A10898" s="26" t="s">
        <v>8421</v>
      </c>
      <c r="B10898" s="26" t="s">
        <v>8422</v>
      </c>
      <c r="C10898" s="26">
        <v>37920406</v>
      </c>
      <c r="D10898" s="26" t="s">
        <v>24</v>
      </c>
      <c r="E10898" s="26" t="s">
        <v>44021</v>
      </c>
      <c r="F10898" s="26" t="s">
        <v>44022</v>
      </c>
      <c r="G10898" s="26" t="s">
        <v>9586</v>
      </c>
      <c r="H10898" s="26" t="s">
        <v>1269</v>
      </c>
      <c r="I10898" s="26" t="s">
        <v>13389</v>
      </c>
      <c r="J10898" s="26" t="s">
        <v>44023</v>
      </c>
      <c r="K10898" s="26" t="s">
        <v>9582</v>
      </c>
      <c r="L10898" s="26" t="s">
        <v>44024</v>
      </c>
      <c r="M10898" s="26">
        <v>761545595779</v>
      </c>
      <c r="N10898" s="26">
        <v>6520981001</v>
      </c>
    </row>
    <row r="10899" spans="1:14">
      <c r="A10899" s="26" t="s">
        <v>1748</v>
      </c>
      <c r="B10899" s="26" t="s">
        <v>1749</v>
      </c>
      <c r="C10899" s="26">
        <v>24897868</v>
      </c>
      <c r="D10899" s="26" t="s">
        <v>780</v>
      </c>
      <c r="E10899" s="26" t="s">
        <v>44025</v>
      </c>
      <c r="F10899" s="26" t="s">
        <v>44026</v>
      </c>
      <c r="G10899" s="26" t="s">
        <v>9601</v>
      </c>
      <c r="H10899" s="26" t="s">
        <v>27</v>
      </c>
      <c r="J10899" s="26" t="s">
        <v>50</v>
      </c>
      <c r="K10899" s="26" t="s">
        <v>9597</v>
      </c>
      <c r="L10899" s="26" t="s">
        <v>44027</v>
      </c>
      <c r="M10899" s="26">
        <v>380433250288</v>
      </c>
      <c r="N10899" s="26">
        <v>510300000</v>
      </c>
    </row>
    <row r="10900" spans="1:14">
      <c r="A10900" s="26" t="s">
        <v>4071</v>
      </c>
      <c r="B10900" s="26" t="s">
        <v>4072</v>
      </c>
      <c r="C10900" s="26">
        <v>38554360</v>
      </c>
      <c r="D10900" s="26" t="s">
        <v>1701</v>
      </c>
      <c r="E10900" s="26" t="s">
        <v>44028</v>
      </c>
      <c r="F10900" s="26" t="s">
        <v>44029</v>
      </c>
      <c r="G10900" s="26" t="s">
        <v>9601</v>
      </c>
      <c r="H10900" s="26" t="s">
        <v>506</v>
      </c>
      <c r="I10900" s="26" t="s">
        <v>10789</v>
      </c>
      <c r="J10900" s="26" t="s">
        <v>522</v>
      </c>
      <c r="K10900" s="26" t="s">
        <v>9597</v>
      </c>
      <c r="L10900" s="26" t="s">
        <v>44030</v>
      </c>
      <c r="M10900" s="26">
        <v>380673441536</v>
      </c>
      <c r="N10900" s="26">
        <v>724285503</v>
      </c>
    </row>
    <row r="10901" spans="1:14">
      <c r="A10901" s="26" t="s">
        <v>8891</v>
      </c>
      <c r="B10901" s="26" t="s">
        <v>8892</v>
      </c>
      <c r="C10901" s="26">
        <v>38950515</v>
      </c>
      <c r="D10901" s="26" t="s">
        <v>24</v>
      </c>
      <c r="E10901" s="26" t="s">
        <v>44031</v>
      </c>
      <c r="F10901" s="26" t="s">
        <v>44032</v>
      </c>
      <c r="G10901" s="26" t="s">
        <v>9579</v>
      </c>
      <c r="H10901" s="26" t="s">
        <v>1401</v>
      </c>
      <c r="I10901" s="26" t="s">
        <v>1438</v>
      </c>
      <c r="J10901" s="26" t="s">
        <v>44033</v>
      </c>
      <c r="K10901" s="26" t="s">
        <v>9582</v>
      </c>
      <c r="L10901" s="26" t="s">
        <v>44034</v>
      </c>
      <c r="M10901" s="26">
        <v>380962980369</v>
      </c>
      <c r="N10901" s="26">
        <v>7122555505</v>
      </c>
    </row>
    <row r="10902" spans="1:14">
      <c r="A10902" s="26" t="s">
        <v>4188</v>
      </c>
      <c r="B10902" s="26" t="s">
        <v>4189</v>
      </c>
      <c r="C10902" s="26">
        <v>42588563</v>
      </c>
      <c r="D10902" s="26" t="s">
        <v>24</v>
      </c>
      <c r="E10902" s="26" t="s">
        <v>44035</v>
      </c>
      <c r="F10902" s="26" t="s">
        <v>37068</v>
      </c>
      <c r="G10902" s="26" t="s">
        <v>9586</v>
      </c>
      <c r="H10902" s="26" t="s">
        <v>506</v>
      </c>
      <c r="I10902" s="26" t="s">
        <v>10881</v>
      </c>
      <c r="J10902" s="26" t="s">
        <v>37069</v>
      </c>
      <c r="K10902" s="26" t="s">
        <v>9582</v>
      </c>
      <c r="L10902" s="26" t="s">
        <v>44036</v>
      </c>
      <c r="M10902" s="26">
        <v>380347299137</v>
      </c>
      <c r="N10902" s="26">
        <v>2622882801</v>
      </c>
    </row>
    <row r="10903" spans="1:14">
      <c r="A10903" s="26" t="s">
        <v>8893</v>
      </c>
      <c r="B10903" s="26" t="s">
        <v>8894</v>
      </c>
      <c r="C10903" s="26">
        <v>41937159</v>
      </c>
      <c r="D10903" s="26" t="s">
        <v>24</v>
      </c>
      <c r="E10903" s="26" t="s">
        <v>44037</v>
      </c>
      <c r="F10903" s="26" t="s">
        <v>44038</v>
      </c>
      <c r="G10903" s="26" t="s">
        <v>9579</v>
      </c>
      <c r="H10903" s="26" t="s">
        <v>1401</v>
      </c>
      <c r="I10903" s="26" t="s">
        <v>9696</v>
      </c>
      <c r="J10903" s="26" t="s">
        <v>44039</v>
      </c>
      <c r="K10903" s="26" t="s">
        <v>9582</v>
      </c>
      <c r="L10903" s="26" t="s">
        <v>44040</v>
      </c>
      <c r="M10903" s="26">
        <v>761952968992</v>
      </c>
      <c r="N10903" s="26">
        <v>7122886802</v>
      </c>
    </row>
    <row r="10904" spans="1:14">
      <c r="A10904" s="26" t="s">
        <v>8350</v>
      </c>
      <c r="B10904" s="26" t="s">
        <v>8351</v>
      </c>
      <c r="C10904" s="26">
        <v>3293557</v>
      </c>
      <c r="D10904" s="26" t="s">
        <v>780</v>
      </c>
      <c r="E10904" s="26" t="s">
        <v>44041</v>
      </c>
      <c r="F10904" s="26" t="s">
        <v>44042</v>
      </c>
      <c r="G10904" s="26" t="s">
        <v>9601</v>
      </c>
      <c r="H10904" s="26" t="s">
        <v>1122</v>
      </c>
      <c r="J10904" s="26" t="s">
        <v>8039</v>
      </c>
      <c r="K10904" s="26" t="s">
        <v>9597</v>
      </c>
      <c r="L10904" s="26" t="s">
        <v>44043</v>
      </c>
      <c r="M10904" s="26">
        <v>380573402135</v>
      </c>
      <c r="N10904" s="26">
        <v>6310100000</v>
      </c>
    </row>
    <row r="10905" spans="1:14">
      <c r="A10905" s="26" t="s">
        <v>4332</v>
      </c>
      <c r="B10905" s="26" t="s">
        <v>4333</v>
      </c>
      <c r="C10905" s="26">
        <v>1994132</v>
      </c>
      <c r="D10905" s="26" t="s">
        <v>780</v>
      </c>
      <c r="E10905" s="26" t="s">
        <v>44044</v>
      </c>
      <c r="F10905" s="26" t="s">
        <v>44045</v>
      </c>
      <c r="G10905" s="26" t="s">
        <v>9601</v>
      </c>
      <c r="H10905" s="26" t="s">
        <v>576</v>
      </c>
      <c r="J10905" s="26" t="s">
        <v>4326</v>
      </c>
      <c r="K10905" s="26" t="s">
        <v>9597</v>
      </c>
      <c r="L10905" s="26" t="s">
        <v>44046</v>
      </c>
      <c r="M10905" s="26">
        <v>380459551671</v>
      </c>
      <c r="N10905" s="26">
        <v>3210500000</v>
      </c>
    </row>
    <row r="10906" spans="1:14">
      <c r="A10906" s="26" t="s">
        <v>4399</v>
      </c>
      <c r="B10906" s="26" t="s">
        <v>4400</v>
      </c>
      <c r="C10906" s="26">
        <v>38462558</v>
      </c>
      <c r="D10906" s="26" t="s">
        <v>24</v>
      </c>
      <c r="E10906" s="26" t="s">
        <v>44047</v>
      </c>
      <c r="F10906" s="26" t="s">
        <v>44048</v>
      </c>
      <c r="G10906" s="26" t="s">
        <v>9586</v>
      </c>
      <c r="H10906" s="26" t="s">
        <v>576</v>
      </c>
      <c r="I10906" s="26" t="s">
        <v>11832</v>
      </c>
      <c r="J10906" s="26" t="s">
        <v>44049</v>
      </c>
      <c r="K10906" s="26" t="s">
        <v>9582</v>
      </c>
      <c r="L10906" s="26" t="s">
        <v>44050</v>
      </c>
      <c r="M10906" s="26">
        <v>380661328820</v>
      </c>
      <c r="N10906" s="26">
        <v>3220886401</v>
      </c>
    </row>
    <row r="10907" spans="1:14">
      <c r="A10907" s="26" t="s">
        <v>3230</v>
      </c>
      <c r="B10907" s="26" t="s">
        <v>3231</v>
      </c>
      <c r="C10907" s="26">
        <v>38562298</v>
      </c>
      <c r="D10907" s="26" t="s">
        <v>24</v>
      </c>
      <c r="E10907" s="26" t="s">
        <v>44051</v>
      </c>
      <c r="F10907" s="26" t="s">
        <v>44052</v>
      </c>
      <c r="G10907" s="26" t="s">
        <v>9591</v>
      </c>
      <c r="H10907" s="26" t="s">
        <v>375</v>
      </c>
      <c r="I10907" s="26" t="s">
        <v>9592</v>
      </c>
      <c r="J10907" s="26" t="s">
        <v>44053</v>
      </c>
      <c r="K10907" s="26" t="s">
        <v>9582</v>
      </c>
      <c r="L10907" s="26" t="s">
        <v>44054</v>
      </c>
      <c r="M10907" s="26">
        <v>380978764665</v>
      </c>
      <c r="N10907" s="26">
        <v>1824410105</v>
      </c>
    </row>
    <row r="10908" spans="1:14">
      <c r="A10908" s="26" t="s">
        <v>6518</v>
      </c>
      <c r="B10908" s="26" t="s">
        <v>6519</v>
      </c>
      <c r="C10908" s="26">
        <v>38534606</v>
      </c>
      <c r="D10908" s="26" t="s">
        <v>24</v>
      </c>
      <c r="E10908" s="26" t="s">
        <v>44055</v>
      </c>
      <c r="F10908" s="26" t="s">
        <v>44056</v>
      </c>
      <c r="G10908" s="26" t="s">
        <v>9591</v>
      </c>
      <c r="H10908" s="26" t="s">
        <v>885</v>
      </c>
      <c r="J10908" s="26" t="s">
        <v>305</v>
      </c>
      <c r="K10908" s="26" t="s">
        <v>9582</v>
      </c>
      <c r="L10908" s="26" t="s">
        <v>44057</v>
      </c>
      <c r="M10908" s="26">
        <v>761343738936</v>
      </c>
      <c r="N10908" s="26">
        <v>1413300000</v>
      </c>
    </row>
    <row r="10909" spans="1:14">
      <c r="A10909" s="26" t="s">
        <v>2764</v>
      </c>
      <c r="B10909" s="26" t="s">
        <v>2765</v>
      </c>
      <c r="C10909" s="26">
        <v>1989668</v>
      </c>
      <c r="D10909" s="26" t="s">
        <v>780</v>
      </c>
      <c r="E10909" s="26" t="s">
        <v>44058</v>
      </c>
      <c r="F10909" s="26" t="s">
        <v>2765</v>
      </c>
      <c r="G10909" s="26" t="s">
        <v>9601</v>
      </c>
      <c r="H10909" s="26" t="s">
        <v>133</v>
      </c>
      <c r="I10909" s="26" t="s">
        <v>9717</v>
      </c>
      <c r="J10909" s="26" t="s">
        <v>254</v>
      </c>
      <c r="K10909" s="26" t="s">
        <v>9606</v>
      </c>
      <c r="L10909" s="26" t="s">
        <v>44059</v>
      </c>
      <c r="M10909" s="26">
        <v>380688557565</v>
      </c>
      <c r="N10909" s="26">
        <v>123182004</v>
      </c>
    </row>
    <row r="10910" spans="1:14">
      <c r="A10910" s="26" t="s">
        <v>2062</v>
      </c>
      <c r="B10910" s="26" t="s">
        <v>2063</v>
      </c>
      <c r="C10910" s="26">
        <v>25787633</v>
      </c>
      <c r="D10910" s="26" t="s">
        <v>24</v>
      </c>
      <c r="E10910" s="26" t="s">
        <v>44060</v>
      </c>
      <c r="F10910" s="26" t="s">
        <v>44061</v>
      </c>
      <c r="G10910" s="26" t="s">
        <v>9586</v>
      </c>
      <c r="H10910" s="26" t="s">
        <v>103</v>
      </c>
      <c r="J10910" s="26" t="s">
        <v>116</v>
      </c>
      <c r="K10910" s="26" t="s">
        <v>9597</v>
      </c>
      <c r="L10910" s="26" t="s">
        <v>39844</v>
      </c>
      <c r="M10910" s="26">
        <v>380332723683</v>
      </c>
      <c r="N10910" s="26">
        <v>710100000</v>
      </c>
    </row>
    <row r="10911" spans="1:14">
      <c r="A10911" s="26" t="s">
        <v>7546</v>
      </c>
      <c r="B10911" s="26" t="s">
        <v>7547</v>
      </c>
      <c r="C10911" s="26">
        <v>1981514</v>
      </c>
      <c r="D10911" s="26" t="s">
        <v>780</v>
      </c>
      <c r="E10911" s="26" t="s">
        <v>44062</v>
      </c>
      <c r="F10911" s="26" t="s">
        <v>14847</v>
      </c>
      <c r="G10911" s="26" t="s">
        <v>9601</v>
      </c>
      <c r="H10911" s="26" t="s">
        <v>1025</v>
      </c>
      <c r="J10911" s="26" t="s">
        <v>1081</v>
      </c>
      <c r="K10911" s="26" t="s">
        <v>9597</v>
      </c>
      <c r="L10911" s="26" t="s">
        <v>24109</v>
      </c>
      <c r="M10911" s="26">
        <v>380544972267</v>
      </c>
      <c r="N10911" s="26">
        <v>5911000000</v>
      </c>
    </row>
    <row r="10912" spans="1:14">
      <c r="A10912" s="26" t="s">
        <v>8362</v>
      </c>
      <c r="B10912" s="26" t="s">
        <v>8363</v>
      </c>
      <c r="C10912" s="26">
        <v>2003652</v>
      </c>
      <c r="D10912" s="26" t="s">
        <v>780</v>
      </c>
      <c r="E10912" s="26" t="s">
        <v>44063</v>
      </c>
      <c r="F10912" s="26" t="s">
        <v>44064</v>
      </c>
      <c r="G10912" s="26" t="s">
        <v>9601</v>
      </c>
      <c r="H10912" s="26" t="s">
        <v>1122</v>
      </c>
      <c r="J10912" s="26" t="s">
        <v>8039</v>
      </c>
      <c r="K10912" s="26" t="s">
        <v>9597</v>
      </c>
      <c r="L10912" s="26" t="s">
        <v>36113</v>
      </c>
      <c r="M10912" s="26">
        <v>380572975010</v>
      </c>
      <c r="N10912" s="26">
        <v>6310100000</v>
      </c>
    </row>
    <row r="10913" spans="1:14">
      <c r="A10913" s="26" t="s">
        <v>3046</v>
      </c>
      <c r="B10913" s="26" t="s">
        <v>3047</v>
      </c>
      <c r="C10913" s="26">
        <v>38107156</v>
      </c>
      <c r="D10913" s="26" t="s">
        <v>24</v>
      </c>
      <c r="E10913" s="26" t="s">
        <v>44065</v>
      </c>
      <c r="F10913" s="26" t="s">
        <v>44066</v>
      </c>
      <c r="G10913" s="26" t="s">
        <v>9591</v>
      </c>
      <c r="H10913" s="26" t="s">
        <v>375</v>
      </c>
      <c r="I10913" s="26" t="s">
        <v>10696</v>
      </c>
      <c r="J10913" s="26" t="s">
        <v>44067</v>
      </c>
      <c r="K10913" s="26" t="s">
        <v>9582</v>
      </c>
      <c r="L10913" s="26" t="s">
        <v>44068</v>
      </c>
      <c r="M10913" s="26">
        <v>380671048740</v>
      </c>
      <c r="N10913" s="26">
        <v>1820610105</v>
      </c>
    </row>
    <row r="10914" spans="1:14">
      <c r="A10914" s="26" t="s">
        <v>7767</v>
      </c>
      <c r="B10914" s="26" t="s">
        <v>7768</v>
      </c>
      <c r="C10914" s="26">
        <v>38543647</v>
      </c>
      <c r="D10914" s="26" t="s">
        <v>24</v>
      </c>
      <c r="E10914" s="26" t="s">
        <v>44069</v>
      </c>
      <c r="F10914" s="26" t="s">
        <v>44070</v>
      </c>
      <c r="G10914" s="26" t="s">
        <v>9579</v>
      </c>
      <c r="H10914" s="26" t="s">
        <v>1088</v>
      </c>
      <c r="I10914" s="26" t="s">
        <v>10659</v>
      </c>
      <c r="J10914" s="26" t="s">
        <v>19050</v>
      </c>
      <c r="K10914" s="26" t="s">
        <v>9582</v>
      </c>
      <c r="L10914" s="26" t="s">
        <v>44071</v>
      </c>
      <c r="M10914" s="26">
        <v>380968599869</v>
      </c>
      <c r="N10914" s="26">
        <v>720582021</v>
      </c>
    </row>
    <row r="10915" spans="1:14">
      <c r="A10915" s="26" t="s">
        <v>8995</v>
      </c>
      <c r="B10915" s="26" t="s">
        <v>8996</v>
      </c>
      <c r="C10915" s="26">
        <v>2004976</v>
      </c>
      <c r="D10915" s="26" t="s">
        <v>780</v>
      </c>
      <c r="E10915" s="26" t="s">
        <v>44072</v>
      </c>
      <c r="F10915" s="26" t="s">
        <v>44073</v>
      </c>
      <c r="G10915" s="26" t="s">
        <v>9601</v>
      </c>
      <c r="H10915" s="26" t="s">
        <v>1401</v>
      </c>
      <c r="J10915" s="26" t="s">
        <v>1474</v>
      </c>
      <c r="K10915" s="26" t="s">
        <v>9597</v>
      </c>
      <c r="L10915" s="26" t="s">
        <v>44074</v>
      </c>
      <c r="M10915" s="26">
        <v>380503436474</v>
      </c>
      <c r="N10915" s="26">
        <v>722155708</v>
      </c>
    </row>
    <row r="10916" spans="1:14">
      <c r="A10916" s="26" t="s">
        <v>6769</v>
      </c>
      <c r="B10916" s="26" t="s">
        <v>6770</v>
      </c>
      <c r="C10916" s="26">
        <v>38276153</v>
      </c>
      <c r="D10916" s="26" t="s">
        <v>24</v>
      </c>
      <c r="E10916" s="26" t="s">
        <v>44075</v>
      </c>
      <c r="F10916" s="26" t="s">
        <v>44076</v>
      </c>
      <c r="G10916" s="26" t="s">
        <v>9586</v>
      </c>
      <c r="H10916" s="26" t="s">
        <v>949</v>
      </c>
      <c r="I10916" s="26" t="s">
        <v>10890</v>
      </c>
      <c r="J10916" s="26" t="s">
        <v>44077</v>
      </c>
      <c r="K10916" s="26" t="s">
        <v>9582</v>
      </c>
      <c r="L10916" s="26" t="s">
        <v>44078</v>
      </c>
      <c r="M10916" s="26">
        <v>380664924160</v>
      </c>
      <c r="N10916" s="26">
        <v>1415390001</v>
      </c>
    </row>
    <row r="10917" spans="1:14">
      <c r="A10917" s="26" t="s">
        <v>8683</v>
      </c>
      <c r="B10917" s="26" t="s">
        <v>8684</v>
      </c>
      <c r="C10917" s="26">
        <v>38418088</v>
      </c>
      <c r="D10917" s="26" t="s">
        <v>24</v>
      </c>
      <c r="E10917" s="26" t="s">
        <v>44079</v>
      </c>
      <c r="F10917" s="26" t="s">
        <v>44080</v>
      </c>
      <c r="G10917" s="26" t="s">
        <v>9586</v>
      </c>
      <c r="H10917" s="26" t="s">
        <v>1308</v>
      </c>
      <c r="J10917" s="26" t="s">
        <v>44081</v>
      </c>
      <c r="K10917" s="26" t="s">
        <v>9582</v>
      </c>
      <c r="L10917" s="26" t="s">
        <v>44082</v>
      </c>
      <c r="M10917" s="26">
        <v>380385596179</v>
      </c>
      <c r="N10917" s="26">
        <v>6822710106</v>
      </c>
    </row>
    <row r="10918" spans="1:14">
      <c r="A10918" s="26" t="s">
        <v>6769</v>
      </c>
      <c r="B10918" s="26" t="s">
        <v>6770</v>
      </c>
      <c r="C10918" s="26">
        <v>38276153</v>
      </c>
      <c r="D10918" s="26" t="s">
        <v>24</v>
      </c>
      <c r="E10918" s="26" t="s">
        <v>44083</v>
      </c>
      <c r="F10918" s="26" t="s">
        <v>44084</v>
      </c>
      <c r="G10918" s="26" t="s">
        <v>9579</v>
      </c>
      <c r="H10918" s="26" t="s">
        <v>949</v>
      </c>
      <c r="I10918" s="26" t="s">
        <v>10890</v>
      </c>
      <c r="J10918" s="26" t="s">
        <v>44085</v>
      </c>
      <c r="K10918" s="26" t="s">
        <v>9582</v>
      </c>
      <c r="L10918" s="26" t="s">
        <v>44086</v>
      </c>
      <c r="M10918" s="26">
        <v>380535833522</v>
      </c>
      <c r="N10918" s="26">
        <v>5323810106</v>
      </c>
    </row>
    <row r="10919" spans="1:14">
      <c r="A10919" s="26" t="s">
        <v>6122</v>
      </c>
      <c r="B10919" s="26" t="s">
        <v>6123</v>
      </c>
      <c r="C10919" s="26">
        <v>38822156</v>
      </c>
      <c r="D10919" s="26" t="s">
        <v>24</v>
      </c>
      <c r="E10919" s="26" t="s">
        <v>44087</v>
      </c>
      <c r="F10919" s="26" t="s">
        <v>44088</v>
      </c>
      <c r="G10919" s="26" t="s">
        <v>9586</v>
      </c>
      <c r="H10919" s="26" t="s">
        <v>885</v>
      </c>
      <c r="I10919" s="26" t="s">
        <v>10801</v>
      </c>
      <c r="J10919" s="26" t="s">
        <v>890</v>
      </c>
      <c r="K10919" s="26" t="s">
        <v>9597</v>
      </c>
      <c r="L10919" s="26" t="s">
        <v>44089</v>
      </c>
      <c r="M10919" s="26">
        <v>380485620842</v>
      </c>
      <c r="N10919" s="26">
        <v>123981101</v>
      </c>
    </row>
    <row r="10920" spans="1:14">
      <c r="A10920" s="26" t="s">
        <v>4057</v>
      </c>
      <c r="B10920" s="26" t="s">
        <v>4058</v>
      </c>
      <c r="C10920" s="26">
        <v>1993144</v>
      </c>
      <c r="D10920" s="26" t="s">
        <v>780</v>
      </c>
      <c r="E10920" s="26" t="s">
        <v>44090</v>
      </c>
      <c r="F10920" s="26" t="s">
        <v>9787</v>
      </c>
      <c r="G10920" s="26" t="s">
        <v>9601</v>
      </c>
      <c r="H10920" s="26" t="s">
        <v>506</v>
      </c>
      <c r="J10920" s="26" t="s">
        <v>526</v>
      </c>
      <c r="K10920" s="26" t="s">
        <v>9597</v>
      </c>
      <c r="L10920" s="26" t="s">
        <v>44091</v>
      </c>
      <c r="M10920" s="26">
        <v>760685090584</v>
      </c>
      <c r="N10920" s="26">
        <v>2610100000</v>
      </c>
    </row>
    <row r="10921" spans="1:14">
      <c r="A10921" s="26" t="s">
        <v>7913</v>
      </c>
      <c r="B10921" s="26" t="s">
        <v>7914</v>
      </c>
      <c r="C10921" s="26">
        <v>38897677</v>
      </c>
      <c r="D10921" s="26" t="s">
        <v>24</v>
      </c>
      <c r="E10921" s="26" t="s">
        <v>44092</v>
      </c>
      <c r="F10921" s="26" t="s">
        <v>44093</v>
      </c>
      <c r="G10921" s="26" t="s">
        <v>9586</v>
      </c>
      <c r="H10921" s="26" t="s">
        <v>1122</v>
      </c>
      <c r="I10921" s="26" t="s">
        <v>9887</v>
      </c>
      <c r="J10921" s="26" t="s">
        <v>23493</v>
      </c>
      <c r="K10921" s="26" t="s">
        <v>9582</v>
      </c>
      <c r="L10921" s="26" t="s">
        <v>44094</v>
      </c>
      <c r="M10921" s="26">
        <v>380574777158</v>
      </c>
      <c r="N10921" s="26">
        <v>5321385307</v>
      </c>
    </row>
    <row r="10922" spans="1:14">
      <c r="A10922" s="26" t="s">
        <v>8875</v>
      </c>
      <c r="B10922" s="26" t="s">
        <v>8876</v>
      </c>
      <c r="C10922" s="26">
        <v>40256031</v>
      </c>
      <c r="D10922" s="26" t="s">
        <v>24</v>
      </c>
      <c r="E10922" s="26" t="s">
        <v>44095</v>
      </c>
      <c r="F10922" s="26" t="s">
        <v>44096</v>
      </c>
      <c r="G10922" s="26" t="s">
        <v>9586</v>
      </c>
      <c r="H10922" s="26" t="s">
        <v>1401</v>
      </c>
      <c r="J10922" s="26" t="s">
        <v>44097</v>
      </c>
      <c r="K10922" s="26" t="s">
        <v>9582</v>
      </c>
      <c r="L10922" s="26" t="s">
        <v>44098</v>
      </c>
      <c r="M10922" s="26">
        <v>380967043771</v>
      </c>
      <c r="N10922" s="26">
        <v>7121583101</v>
      </c>
    </row>
    <row r="10923" spans="1:14">
      <c r="A10923" s="26" t="s">
        <v>4306</v>
      </c>
      <c r="B10923" s="26" t="s">
        <v>4307</v>
      </c>
      <c r="C10923" s="26">
        <v>34019061</v>
      </c>
      <c r="D10923" s="26" t="s">
        <v>780</v>
      </c>
      <c r="E10923" s="26" t="s">
        <v>44099</v>
      </c>
      <c r="F10923" s="26" t="s">
        <v>44100</v>
      </c>
      <c r="G10923" s="26" t="s">
        <v>9601</v>
      </c>
      <c r="H10923" s="26" t="s">
        <v>576</v>
      </c>
      <c r="J10923" s="26" t="s">
        <v>581</v>
      </c>
      <c r="K10923" s="26" t="s">
        <v>9597</v>
      </c>
      <c r="L10923" s="26" t="s">
        <v>44101</v>
      </c>
      <c r="M10923" s="26">
        <v>380456353674</v>
      </c>
      <c r="N10923" s="26">
        <v>2123681001</v>
      </c>
    </row>
    <row r="10924" spans="1:14">
      <c r="A10924" s="26" t="s">
        <v>2564</v>
      </c>
      <c r="B10924" s="26" t="s">
        <v>2565</v>
      </c>
      <c r="C10924" s="26">
        <v>37516942</v>
      </c>
      <c r="D10924" s="26" t="s">
        <v>24</v>
      </c>
      <c r="E10924" s="26" t="s">
        <v>44102</v>
      </c>
      <c r="F10924" s="26" t="s">
        <v>44103</v>
      </c>
      <c r="G10924" s="26" t="s">
        <v>9586</v>
      </c>
      <c r="H10924" s="26" t="s">
        <v>133</v>
      </c>
      <c r="I10924" s="26" t="s">
        <v>11288</v>
      </c>
      <c r="J10924" s="26" t="s">
        <v>3276</v>
      </c>
      <c r="K10924" s="26" t="s">
        <v>9582</v>
      </c>
      <c r="L10924" s="26" t="s">
        <v>44104</v>
      </c>
      <c r="M10924" s="26">
        <v>380977841712</v>
      </c>
      <c r="N10924" s="26">
        <v>122785804</v>
      </c>
    </row>
    <row r="10925" spans="1:14">
      <c r="A10925" s="26" t="s">
        <v>6742</v>
      </c>
      <c r="B10925" s="26" t="s">
        <v>6743</v>
      </c>
      <c r="C10925" s="26">
        <v>38487180</v>
      </c>
      <c r="D10925" s="26" t="s">
        <v>24</v>
      </c>
      <c r="E10925" s="26" t="s">
        <v>44105</v>
      </c>
      <c r="F10925" s="26" t="s">
        <v>21420</v>
      </c>
      <c r="G10925" s="26" t="s">
        <v>9579</v>
      </c>
      <c r="H10925" s="26" t="s">
        <v>949</v>
      </c>
      <c r="I10925" s="26" t="s">
        <v>13044</v>
      </c>
      <c r="J10925" s="26" t="s">
        <v>498</v>
      </c>
      <c r="K10925" s="26" t="s">
        <v>9582</v>
      </c>
      <c r="L10925" s="26" t="s">
        <v>44106</v>
      </c>
      <c r="M10925" s="26">
        <v>380536494110</v>
      </c>
      <c r="N10925" s="26">
        <v>123183401</v>
      </c>
    </row>
    <row r="10926" spans="1:14">
      <c r="A10926" s="26" t="s">
        <v>3260</v>
      </c>
      <c r="B10926" s="26" t="s">
        <v>3261</v>
      </c>
      <c r="C10926" s="26">
        <v>38731750</v>
      </c>
      <c r="D10926" s="26" t="s">
        <v>24</v>
      </c>
      <c r="E10926" s="26" t="s">
        <v>44107</v>
      </c>
      <c r="F10926" s="26" t="s">
        <v>44108</v>
      </c>
      <c r="G10926" s="26" t="s">
        <v>9586</v>
      </c>
      <c r="H10926" s="26" t="s">
        <v>375</v>
      </c>
      <c r="I10926" s="26" t="s">
        <v>12530</v>
      </c>
      <c r="J10926" s="26" t="s">
        <v>19962</v>
      </c>
      <c r="K10926" s="26" t="s">
        <v>9582</v>
      </c>
      <c r="L10926" s="26" t="s">
        <v>44109</v>
      </c>
      <c r="M10926" s="26">
        <v>380635256766</v>
      </c>
      <c r="N10926" s="26">
        <v>520484803</v>
      </c>
    </row>
    <row r="10927" spans="1:14">
      <c r="A10927" s="26" t="s">
        <v>4603</v>
      </c>
      <c r="B10927" s="26" t="s">
        <v>4604</v>
      </c>
      <c r="C10927" s="26">
        <v>38844190</v>
      </c>
      <c r="D10927" s="26" t="s">
        <v>24</v>
      </c>
      <c r="E10927" s="26" t="s">
        <v>44110</v>
      </c>
      <c r="F10927" s="26" t="s">
        <v>23864</v>
      </c>
      <c r="G10927" s="26" t="s">
        <v>9586</v>
      </c>
      <c r="H10927" s="26" t="s">
        <v>670</v>
      </c>
      <c r="I10927" s="26" t="s">
        <v>20079</v>
      </c>
      <c r="J10927" s="26" t="s">
        <v>703</v>
      </c>
      <c r="K10927" s="26" t="s">
        <v>9582</v>
      </c>
      <c r="L10927" s="26" t="s">
        <v>44111</v>
      </c>
      <c r="M10927" s="26">
        <v>380503298449</v>
      </c>
      <c r="N10927" s="26">
        <v>120755309</v>
      </c>
    </row>
    <row r="10928" spans="1:14">
      <c r="A10928" s="26" t="s">
        <v>6539</v>
      </c>
      <c r="B10928" s="26" t="s">
        <v>6540</v>
      </c>
      <c r="C10928" s="26">
        <v>2775142</v>
      </c>
      <c r="D10928" s="26" t="s">
        <v>780</v>
      </c>
      <c r="E10928" s="26" t="s">
        <v>44112</v>
      </c>
      <c r="F10928" s="26" t="s">
        <v>44113</v>
      </c>
      <c r="G10928" s="26" t="s">
        <v>9601</v>
      </c>
      <c r="H10928" s="26" t="s">
        <v>885</v>
      </c>
      <c r="J10928" s="26" t="s">
        <v>941</v>
      </c>
      <c r="K10928" s="26" t="s">
        <v>9597</v>
      </c>
      <c r="L10928" s="26" t="s">
        <v>44114</v>
      </c>
      <c r="M10928" s="26">
        <v>380486825573</v>
      </c>
      <c r="N10928" s="26">
        <v>5110800000</v>
      </c>
    </row>
    <row r="10929" spans="1:14">
      <c r="A10929" s="26" t="s">
        <v>4450</v>
      </c>
      <c r="B10929" s="26" t="s">
        <v>4451</v>
      </c>
      <c r="C10929" s="26">
        <v>1994149</v>
      </c>
      <c r="D10929" s="26" t="s">
        <v>780</v>
      </c>
      <c r="E10929" s="26" t="s">
        <v>44115</v>
      </c>
      <c r="F10929" s="26" t="s">
        <v>44116</v>
      </c>
      <c r="G10929" s="26" t="s">
        <v>9601</v>
      </c>
      <c r="H10929" s="26" t="s">
        <v>576</v>
      </c>
      <c r="I10929" s="26" t="s">
        <v>10758</v>
      </c>
      <c r="J10929" s="26" t="s">
        <v>635</v>
      </c>
      <c r="K10929" s="26" t="s">
        <v>9597</v>
      </c>
      <c r="L10929" s="26" t="s">
        <v>20049</v>
      </c>
      <c r="M10929" s="26">
        <v>380457452488</v>
      </c>
      <c r="N10929" s="26">
        <v>120781903</v>
      </c>
    </row>
    <row r="10930" spans="1:14">
      <c r="A10930" s="26" t="s">
        <v>4394</v>
      </c>
      <c r="B10930" s="26" t="s">
        <v>4395</v>
      </c>
      <c r="C10930" s="26">
        <v>2125838</v>
      </c>
      <c r="D10930" s="26" t="s">
        <v>780</v>
      </c>
      <c r="E10930" s="26" t="s">
        <v>44117</v>
      </c>
      <c r="F10930" s="26" t="s">
        <v>44118</v>
      </c>
      <c r="G10930" s="26" t="s">
        <v>9601</v>
      </c>
      <c r="H10930" s="26" t="s">
        <v>576</v>
      </c>
      <c r="J10930" s="26" t="s">
        <v>4396</v>
      </c>
      <c r="K10930" s="26" t="s">
        <v>9606</v>
      </c>
      <c r="L10930" s="26" t="s">
        <v>44119</v>
      </c>
      <c r="M10930" s="26">
        <v>380938772969</v>
      </c>
      <c r="N10930" s="26">
        <v>3221455300</v>
      </c>
    </row>
    <row r="10931" spans="1:14">
      <c r="A10931" s="26" t="s">
        <v>8875</v>
      </c>
      <c r="B10931" s="26" t="s">
        <v>8876</v>
      </c>
      <c r="C10931" s="26">
        <v>40256031</v>
      </c>
      <c r="D10931" s="26" t="s">
        <v>24</v>
      </c>
      <c r="E10931" s="26" t="s">
        <v>44120</v>
      </c>
      <c r="F10931" s="26" t="s">
        <v>44121</v>
      </c>
      <c r="G10931" s="26" t="s">
        <v>9586</v>
      </c>
      <c r="H10931" s="26" t="s">
        <v>1401</v>
      </c>
      <c r="J10931" s="26" t="s">
        <v>28300</v>
      </c>
      <c r="K10931" s="26" t="s">
        <v>9582</v>
      </c>
      <c r="L10931" s="26" t="s">
        <v>44122</v>
      </c>
      <c r="M10931" s="26">
        <v>380635036822</v>
      </c>
      <c r="N10931" s="26">
        <v>121185805</v>
      </c>
    </row>
    <row r="10932" spans="1:14">
      <c r="A10932" s="26" t="s">
        <v>8968</v>
      </c>
      <c r="B10932" s="26" t="s">
        <v>8969</v>
      </c>
      <c r="C10932" s="26">
        <v>39028882</v>
      </c>
      <c r="D10932" s="26" t="s">
        <v>24</v>
      </c>
      <c r="E10932" s="26" t="s">
        <v>44123</v>
      </c>
      <c r="F10932" s="26" t="s">
        <v>44124</v>
      </c>
      <c r="G10932" s="26" t="s">
        <v>9579</v>
      </c>
      <c r="H10932" s="26" t="s">
        <v>1401</v>
      </c>
      <c r="I10932" s="26" t="s">
        <v>12387</v>
      </c>
      <c r="J10932" s="26" t="s">
        <v>44125</v>
      </c>
      <c r="K10932" s="26" t="s">
        <v>9582</v>
      </c>
      <c r="L10932" s="26" t="s">
        <v>44126</v>
      </c>
      <c r="M10932" s="26">
        <v>380474561548</v>
      </c>
      <c r="N10932" s="26">
        <v>7124685001</v>
      </c>
    </row>
    <row r="10933" spans="1:14">
      <c r="A10933" s="26" t="s">
        <v>5665</v>
      </c>
      <c r="B10933" s="26" t="s">
        <v>5666</v>
      </c>
      <c r="C10933" s="26">
        <v>30300749</v>
      </c>
      <c r="D10933" s="26" t="s">
        <v>24</v>
      </c>
      <c r="E10933" s="26" t="s">
        <v>44127</v>
      </c>
      <c r="F10933" s="26" t="s">
        <v>44128</v>
      </c>
      <c r="G10933" s="26" t="s">
        <v>9586</v>
      </c>
      <c r="H10933" s="26" t="s">
        <v>799</v>
      </c>
      <c r="J10933" s="26" t="s">
        <v>800</v>
      </c>
      <c r="K10933" s="26" t="s">
        <v>9597</v>
      </c>
      <c r="L10933" s="26" t="s">
        <v>13826</v>
      </c>
      <c r="M10933" s="26">
        <v>380445645079</v>
      </c>
      <c r="N10933" s="26">
        <v>4822784009</v>
      </c>
    </row>
    <row r="10934" spans="1:14">
      <c r="A10934" s="26" t="s">
        <v>8014</v>
      </c>
      <c r="B10934" s="26" t="s">
        <v>8015</v>
      </c>
      <c r="C10934" s="26">
        <v>38743588</v>
      </c>
      <c r="D10934" s="26" t="s">
        <v>24</v>
      </c>
      <c r="E10934" s="26" t="s">
        <v>44129</v>
      </c>
      <c r="F10934" s="26" t="s">
        <v>44130</v>
      </c>
      <c r="G10934" s="26" t="s">
        <v>9586</v>
      </c>
      <c r="H10934" s="26" t="s">
        <v>1122</v>
      </c>
      <c r="I10934" s="26" t="s">
        <v>11422</v>
      </c>
      <c r="J10934" s="26" t="s">
        <v>40496</v>
      </c>
      <c r="K10934" s="26" t="s">
        <v>9606</v>
      </c>
      <c r="L10934" s="26" t="s">
        <v>44131</v>
      </c>
      <c r="M10934" s="26">
        <v>380577424941</v>
      </c>
      <c r="N10934" s="26">
        <v>6325157905</v>
      </c>
    </row>
    <row r="10935" spans="1:14">
      <c r="A10935" s="26" t="s">
        <v>5494</v>
      </c>
      <c r="B10935" s="26" t="s">
        <v>5495</v>
      </c>
      <c r="C10935" s="26">
        <v>26199418</v>
      </c>
      <c r="D10935" s="26" t="s">
        <v>24</v>
      </c>
      <c r="E10935" s="26" t="s">
        <v>44132</v>
      </c>
      <c r="F10935" s="26" t="s">
        <v>44133</v>
      </c>
      <c r="G10935" s="26" t="s">
        <v>9586</v>
      </c>
      <c r="H10935" s="26" t="s">
        <v>799</v>
      </c>
      <c r="J10935" s="26" t="s">
        <v>800</v>
      </c>
      <c r="K10935" s="26" t="s">
        <v>9597</v>
      </c>
      <c r="L10935" s="26" t="s">
        <v>44134</v>
      </c>
      <c r="M10935" s="26">
        <v>760887024359</v>
      </c>
      <c r="N10935" s="26">
        <v>4822784009</v>
      </c>
    </row>
    <row r="10936" spans="1:14">
      <c r="A10936" s="26" t="s">
        <v>6804</v>
      </c>
      <c r="B10936" s="26" t="s">
        <v>6805</v>
      </c>
      <c r="C10936" s="26">
        <v>40808942</v>
      </c>
      <c r="D10936" s="26" t="s">
        <v>24</v>
      </c>
      <c r="E10936" s="26" t="s">
        <v>44135</v>
      </c>
      <c r="F10936" s="26" t="s">
        <v>44136</v>
      </c>
      <c r="G10936" s="26" t="s">
        <v>9591</v>
      </c>
      <c r="H10936" s="26" t="s">
        <v>949</v>
      </c>
      <c r="J10936" s="26" t="s">
        <v>977</v>
      </c>
      <c r="K10936" s="26" t="s">
        <v>9597</v>
      </c>
      <c r="L10936" s="26" t="s">
        <v>44137</v>
      </c>
      <c r="M10936" s="26">
        <v>761792889367</v>
      </c>
      <c r="N10936" s="26">
        <v>4424080504</v>
      </c>
    </row>
    <row r="10937" spans="1:14">
      <c r="A10937" s="26" t="s">
        <v>6939</v>
      </c>
      <c r="B10937" s="26" t="s">
        <v>6940</v>
      </c>
      <c r="C10937" s="26">
        <v>37867877</v>
      </c>
      <c r="D10937" s="26" t="s">
        <v>24</v>
      </c>
      <c r="E10937" s="26" t="s">
        <v>44138</v>
      </c>
      <c r="F10937" s="26" t="s">
        <v>44139</v>
      </c>
      <c r="G10937" s="26" t="s">
        <v>9579</v>
      </c>
      <c r="H10937" s="26" t="s">
        <v>987</v>
      </c>
      <c r="I10937" s="26" t="s">
        <v>9921</v>
      </c>
      <c r="J10937" s="26" t="s">
        <v>44140</v>
      </c>
      <c r="K10937" s="26" t="s">
        <v>9582</v>
      </c>
      <c r="L10937" s="26" t="s">
        <v>44141</v>
      </c>
      <c r="M10937" s="26">
        <v>380952794136</v>
      </c>
      <c r="N10937" s="26">
        <v>5620484403</v>
      </c>
    </row>
    <row r="10938" spans="1:14">
      <c r="A10938" s="26" t="s">
        <v>7244</v>
      </c>
      <c r="B10938" s="26" t="s">
        <v>7245</v>
      </c>
      <c r="C10938" s="26">
        <v>38440010</v>
      </c>
      <c r="D10938" s="26" t="s">
        <v>24</v>
      </c>
      <c r="E10938" s="26" t="s">
        <v>44142</v>
      </c>
      <c r="F10938" s="26" t="s">
        <v>44143</v>
      </c>
      <c r="G10938" s="26" t="s">
        <v>9579</v>
      </c>
      <c r="H10938" s="26" t="s">
        <v>987</v>
      </c>
      <c r="I10938" s="26" t="s">
        <v>11035</v>
      </c>
      <c r="J10938" s="26" t="s">
        <v>44144</v>
      </c>
      <c r="K10938" s="26" t="s">
        <v>9582</v>
      </c>
      <c r="L10938" s="26" t="s">
        <v>44145</v>
      </c>
      <c r="M10938" s="26">
        <v>380988641116</v>
      </c>
      <c r="N10938" s="26">
        <v>5625488801</v>
      </c>
    </row>
    <row r="10939" spans="1:14">
      <c r="A10939" s="26" t="s">
        <v>7064</v>
      </c>
      <c r="B10939" s="26" t="s">
        <v>7065</v>
      </c>
      <c r="C10939" s="26" t="s">
        <v>1604</v>
      </c>
      <c r="D10939" s="26" t="s">
        <v>24</v>
      </c>
      <c r="E10939" s="26" t="s">
        <v>44146</v>
      </c>
      <c r="F10939" s="26" t="s">
        <v>44147</v>
      </c>
      <c r="G10939" s="26" t="s">
        <v>9591</v>
      </c>
      <c r="H10939" s="26" t="s">
        <v>987</v>
      </c>
      <c r="I10939" s="26" t="s">
        <v>9893</v>
      </c>
      <c r="J10939" s="26" t="s">
        <v>7062</v>
      </c>
      <c r="K10939" s="26" t="s">
        <v>9597</v>
      </c>
      <c r="L10939" s="26" t="s">
        <v>44148</v>
      </c>
      <c r="M10939" s="26">
        <v>380683859121</v>
      </c>
      <c r="N10939" s="26">
        <v>5623010100</v>
      </c>
    </row>
    <row r="10940" spans="1:14">
      <c r="A10940" s="26" t="s">
        <v>4880</v>
      </c>
      <c r="B10940" s="26" t="s">
        <v>4881</v>
      </c>
      <c r="C10940" s="26">
        <v>38380533</v>
      </c>
      <c r="D10940" s="26" t="s">
        <v>24</v>
      </c>
      <c r="E10940" s="26" t="s">
        <v>44149</v>
      </c>
      <c r="F10940" s="26" t="s">
        <v>44150</v>
      </c>
      <c r="G10940" s="26" t="s">
        <v>9579</v>
      </c>
      <c r="H10940" s="26" t="s">
        <v>711</v>
      </c>
      <c r="J10940" s="26" t="s">
        <v>44151</v>
      </c>
      <c r="K10940" s="26" t="s">
        <v>9582</v>
      </c>
      <c r="L10940" s="26" t="s">
        <v>44152</v>
      </c>
      <c r="M10940" s="26">
        <v>380990937784</v>
      </c>
      <c r="N10940" s="26">
        <v>4424881501</v>
      </c>
    </row>
    <row r="10941" spans="1:14">
      <c r="A10941" s="26" t="s">
        <v>4738</v>
      </c>
      <c r="B10941" s="26" t="s">
        <v>4739</v>
      </c>
      <c r="C10941" s="26">
        <v>1995290</v>
      </c>
      <c r="D10941" s="26" t="s">
        <v>780</v>
      </c>
      <c r="E10941" s="26" t="s">
        <v>44153</v>
      </c>
      <c r="F10941" s="26" t="s">
        <v>44154</v>
      </c>
      <c r="G10941" s="26" t="s">
        <v>9601</v>
      </c>
      <c r="H10941" s="26" t="s">
        <v>670</v>
      </c>
      <c r="J10941" s="26" t="s">
        <v>703</v>
      </c>
      <c r="K10941" s="26" t="s">
        <v>9606</v>
      </c>
      <c r="L10941" s="26" t="s">
        <v>44155</v>
      </c>
      <c r="M10941" s="26">
        <v>380675690267</v>
      </c>
      <c r="N10941" s="26">
        <v>120755309</v>
      </c>
    </row>
    <row r="10942" spans="1:14">
      <c r="A10942" s="26" t="s">
        <v>2642</v>
      </c>
      <c r="B10942" s="26" t="s">
        <v>2635</v>
      </c>
      <c r="C10942" s="26">
        <v>37735655</v>
      </c>
      <c r="D10942" s="26" t="s">
        <v>24</v>
      </c>
      <c r="E10942" s="26" t="s">
        <v>44156</v>
      </c>
      <c r="F10942" s="26" t="s">
        <v>44157</v>
      </c>
      <c r="G10942" s="26" t="s">
        <v>9591</v>
      </c>
      <c r="H10942" s="26" t="s">
        <v>133</v>
      </c>
      <c r="I10942" s="26" t="s">
        <v>9968</v>
      </c>
      <c r="J10942" s="26" t="s">
        <v>39775</v>
      </c>
      <c r="K10942" s="26" t="s">
        <v>9582</v>
      </c>
      <c r="L10942" s="26" t="s">
        <v>44158</v>
      </c>
      <c r="M10942" s="26">
        <v>761912641936</v>
      </c>
      <c r="N10942" s="26">
        <v>1221086601</v>
      </c>
    </row>
    <row r="10943" spans="1:14">
      <c r="A10943" s="26" t="s">
        <v>3587</v>
      </c>
      <c r="B10943" s="26" t="s">
        <v>3588</v>
      </c>
      <c r="C10943" s="26">
        <v>38625368</v>
      </c>
      <c r="D10943" s="26" t="s">
        <v>24</v>
      </c>
      <c r="E10943" s="26" t="s">
        <v>44159</v>
      </c>
      <c r="F10943" s="26" t="s">
        <v>44160</v>
      </c>
      <c r="G10943" s="26" t="s">
        <v>9586</v>
      </c>
      <c r="H10943" s="26" t="s">
        <v>468</v>
      </c>
      <c r="I10943" s="26" t="s">
        <v>19343</v>
      </c>
      <c r="J10943" s="26" t="s">
        <v>3586</v>
      </c>
      <c r="K10943" s="26" t="s">
        <v>9606</v>
      </c>
      <c r="L10943" s="26" t="s">
        <v>44161</v>
      </c>
      <c r="M10943" s="26">
        <v>380615391197</v>
      </c>
      <c r="N10943" s="26">
        <v>525385502</v>
      </c>
    </row>
    <row r="10944" spans="1:14">
      <c r="A10944" s="26" t="s">
        <v>6199</v>
      </c>
      <c r="B10944" s="26" t="s">
        <v>6200</v>
      </c>
      <c r="C10944" s="26">
        <v>26418688</v>
      </c>
      <c r="D10944" s="26" t="s">
        <v>24</v>
      </c>
      <c r="E10944" s="26" t="s">
        <v>44162</v>
      </c>
      <c r="F10944" s="26" t="s">
        <v>44163</v>
      </c>
      <c r="G10944" s="26" t="s">
        <v>9579</v>
      </c>
      <c r="H10944" s="26" t="s">
        <v>885</v>
      </c>
      <c r="I10944" s="26" t="s">
        <v>12312</v>
      </c>
      <c r="J10944" s="26" t="s">
        <v>8470</v>
      </c>
      <c r="K10944" s="26" t="s">
        <v>9582</v>
      </c>
      <c r="L10944" s="26" t="s">
        <v>44164</v>
      </c>
      <c r="M10944" s="26">
        <v>380484142117</v>
      </c>
      <c r="N10944" s="26">
        <v>5122081301</v>
      </c>
    </row>
    <row r="10945" spans="1:14">
      <c r="A10945" s="26" t="s">
        <v>7915</v>
      </c>
      <c r="B10945" s="26" t="s">
        <v>7916</v>
      </c>
      <c r="C10945" s="26">
        <v>33065358</v>
      </c>
      <c r="D10945" s="26" t="s">
        <v>780</v>
      </c>
      <c r="E10945" s="26" t="s">
        <v>44165</v>
      </c>
      <c r="F10945" s="26" t="s">
        <v>44166</v>
      </c>
      <c r="G10945" s="26" t="s">
        <v>9601</v>
      </c>
      <c r="H10945" s="26" t="s">
        <v>1122</v>
      </c>
      <c r="I10945" s="26" t="s">
        <v>11379</v>
      </c>
      <c r="J10945" s="26" t="s">
        <v>736</v>
      </c>
      <c r="K10945" s="26" t="s">
        <v>9606</v>
      </c>
      <c r="L10945" s="26" t="s">
        <v>44167</v>
      </c>
      <c r="M10945" s="26">
        <v>380576451367</v>
      </c>
      <c r="N10945" s="26">
        <v>4621810100</v>
      </c>
    </row>
    <row r="10946" spans="1:14">
      <c r="A10946" s="26" t="s">
        <v>2346</v>
      </c>
      <c r="B10946" s="26" t="s">
        <v>2347</v>
      </c>
      <c r="C10946" s="26">
        <v>1985216</v>
      </c>
      <c r="D10946" s="26" t="s">
        <v>780</v>
      </c>
      <c r="E10946" s="26" t="s">
        <v>44168</v>
      </c>
      <c r="F10946" s="26" t="s">
        <v>44169</v>
      </c>
      <c r="G10946" s="26" t="s">
        <v>9601</v>
      </c>
      <c r="H10946" s="26" t="s">
        <v>133</v>
      </c>
      <c r="J10946" s="26" t="s">
        <v>146</v>
      </c>
      <c r="K10946" s="26" t="s">
        <v>9597</v>
      </c>
      <c r="L10946" s="26" t="s">
        <v>44170</v>
      </c>
      <c r="M10946" s="26">
        <v>380688336227</v>
      </c>
      <c r="N10946" s="26">
        <v>1210100000</v>
      </c>
    </row>
    <row r="10947" spans="1:14">
      <c r="A10947" s="26" t="s">
        <v>3473</v>
      </c>
      <c r="B10947" s="26" t="s">
        <v>3474</v>
      </c>
      <c r="C10947" s="26">
        <v>38466531</v>
      </c>
      <c r="D10947" s="26" t="s">
        <v>24</v>
      </c>
      <c r="E10947" s="26" t="s">
        <v>44171</v>
      </c>
      <c r="F10947" s="26" t="s">
        <v>34000</v>
      </c>
      <c r="G10947" s="26" t="s">
        <v>9579</v>
      </c>
      <c r="H10947" s="26" t="s">
        <v>392</v>
      </c>
      <c r="I10947" s="26" t="s">
        <v>11629</v>
      </c>
      <c r="J10947" s="26" t="s">
        <v>13585</v>
      </c>
      <c r="K10947" s="26" t="s">
        <v>9582</v>
      </c>
      <c r="L10947" s="26" t="s">
        <v>44172</v>
      </c>
      <c r="M10947" s="26">
        <v>380312443249</v>
      </c>
      <c r="N10947" s="26">
        <v>122084801</v>
      </c>
    </row>
    <row r="10948" spans="1:14">
      <c r="A10948" s="26" t="s">
        <v>3361</v>
      </c>
      <c r="B10948" s="26" t="s">
        <v>3362</v>
      </c>
      <c r="C10948" s="26">
        <v>38236420</v>
      </c>
      <c r="D10948" s="26" t="s">
        <v>24</v>
      </c>
      <c r="E10948" s="26" t="s">
        <v>44173</v>
      </c>
      <c r="F10948" s="26" t="s">
        <v>44174</v>
      </c>
      <c r="G10948" s="26" t="s">
        <v>9586</v>
      </c>
      <c r="H10948" s="26" t="s">
        <v>392</v>
      </c>
      <c r="I10948" s="26" t="s">
        <v>12978</v>
      </c>
      <c r="J10948" s="26" t="s">
        <v>44175</v>
      </c>
      <c r="K10948" s="26" t="s">
        <v>9582</v>
      </c>
      <c r="L10948" s="26" t="s">
        <v>44176</v>
      </c>
      <c r="M10948" s="26">
        <v>380313174389</v>
      </c>
      <c r="N10948" s="26">
        <v>2122786801</v>
      </c>
    </row>
    <row r="10949" spans="1:14">
      <c r="A10949" s="26" t="s">
        <v>8814</v>
      </c>
      <c r="B10949" s="26" t="s">
        <v>8815</v>
      </c>
      <c r="C10949" s="26">
        <v>38195551</v>
      </c>
      <c r="D10949" s="26" t="s">
        <v>24</v>
      </c>
      <c r="E10949" s="26" t="s">
        <v>44177</v>
      </c>
      <c r="F10949" s="26" t="s">
        <v>44178</v>
      </c>
      <c r="G10949" s="26" t="s">
        <v>9586</v>
      </c>
      <c r="H10949" s="26" t="s">
        <v>1308</v>
      </c>
      <c r="I10949" s="26" t="s">
        <v>10220</v>
      </c>
      <c r="J10949" s="26" t="s">
        <v>44179</v>
      </c>
      <c r="K10949" s="26" t="s">
        <v>9606</v>
      </c>
      <c r="L10949" s="26" t="s">
        <v>44180</v>
      </c>
      <c r="M10949" s="26">
        <v>380967542640</v>
      </c>
      <c r="N10949" s="26">
        <v>6825255400</v>
      </c>
    </row>
    <row r="10950" spans="1:14">
      <c r="A10950" s="26" t="s">
        <v>4603</v>
      </c>
      <c r="B10950" s="26" t="s">
        <v>4604</v>
      </c>
      <c r="C10950" s="26">
        <v>38844190</v>
      </c>
      <c r="D10950" s="26" t="s">
        <v>24</v>
      </c>
      <c r="E10950" s="26" t="s">
        <v>44181</v>
      </c>
      <c r="F10950" s="26" t="s">
        <v>44182</v>
      </c>
      <c r="G10950" s="26" t="s">
        <v>9586</v>
      </c>
      <c r="H10950" s="26" t="s">
        <v>670</v>
      </c>
      <c r="I10950" s="26" t="s">
        <v>20079</v>
      </c>
      <c r="J10950" s="26" t="s">
        <v>11439</v>
      </c>
      <c r="K10950" s="26" t="s">
        <v>9582</v>
      </c>
      <c r="L10950" s="26" t="s">
        <v>44183</v>
      </c>
      <c r="M10950" s="26">
        <v>380503298455</v>
      </c>
      <c r="N10950" s="26">
        <v>121181502</v>
      </c>
    </row>
    <row r="10951" spans="1:14">
      <c r="A10951" s="26" t="s">
        <v>6002</v>
      </c>
      <c r="B10951" s="26" t="s">
        <v>6003</v>
      </c>
      <c r="C10951" s="26">
        <v>32884704</v>
      </c>
      <c r="D10951" s="26" t="s">
        <v>780</v>
      </c>
      <c r="E10951" s="26" t="s">
        <v>44184</v>
      </c>
      <c r="F10951" s="26" t="s">
        <v>44185</v>
      </c>
      <c r="G10951" s="26" t="s">
        <v>9601</v>
      </c>
      <c r="H10951" s="26" t="s">
        <v>835</v>
      </c>
      <c r="J10951" s="26" t="s">
        <v>848</v>
      </c>
      <c r="K10951" s="26" t="s">
        <v>9597</v>
      </c>
      <c r="L10951" s="26" t="s">
        <v>44186</v>
      </c>
      <c r="M10951" s="26">
        <v>761024979438</v>
      </c>
      <c r="N10951" s="26">
        <v>4623010100</v>
      </c>
    </row>
    <row r="10952" spans="1:14">
      <c r="A10952" s="26" t="s">
        <v>8004</v>
      </c>
      <c r="B10952" s="26" t="s">
        <v>8005</v>
      </c>
      <c r="C10952" s="26">
        <v>41820206</v>
      </c>
      <c r="D10952" s="26" t="s">
        <v>24</v>
      </c>
      <c r="E10952" s="26" t="s">
        <v>44187</v>
      </c>
      <c r="F10952" s="26" t="s">
        <v>44188</v>
      </c>
      <c r="G10952" s="26" t="s">
        <v>9586</v>
      </c>
      <c r="H10952" s="26" t="s">
        <v>1122</v>
      </c>
      <c r="I10952" s="26" t="s">
        <v>11395</v>
      </c>
      <c r="J10952" s="26" t="s">
        <v>14207</v>
      </c>
      <c r="K10952" s="26" t="s">
        <v>9582</v>
      </c>
      <c r="L10952" s="26" t="s">
        <v>14208</v>
      </c>
      <c r="M10952" s="26">
        <v>761568202109</v>
      </c>
      <c r="N10952" s="26">
        <v>4422587701</v>
      </c>
    </row>
    <row r="10953" spans="1:14">
      <c r="A10953" s="26" t="s">
        <v>7205</v>
      </c>
      <c r="B10953" s="26" t="s">
        <v>7206</v>
      </c>
      <c r="C10953" s="26">
        <v>2000010</v>
      </c>
      <c r="D10953" s="26" t="s">
        <v>780</v>
      </c>
      <c r="E10953" s="26" t="s">
        <v>44189</v>
      </c>
      <c r="F10953" s="26" t="s">
        <v>11072</v>
      </c>
      <c r="G10953" s="26" t="s">
        <v>9601</v>
      </c>
      <c r="H10953" s="26" t="s">
        <v>987</v>
      </c>
      <c r="I10953" s="26" t="s">
        <v>11035</v>
      </c>
      <c r="J10953" s="26" t="s">
        <v>1021</v>
      </c>
      <c r="K10953" s="26" t="s">
        <v>9597</v>
      </c>
      <c r="L10953" s="26" t="s">
        <v>15303</v>
      </c>
      <c r="M10953" s="26">
        <v>380365522229</v>
      </c>
      <c r="N10953" s="26">
        <v>4625887601</v>
      </c>
    </row>
    <row r="10954" spans="1:14">
      <c r="A10954" s="26" t="s">
        <v>5820</v>
      </c>
      <c r="B10954" s="26" t="s">
        <v>5821</v>
      </c>
      <c r="C10954" s="26">
        <v>1994037</v>
      </c>
      <c r="D10954" s="26" t="s">
        <v>780</v>
      </c>
      <c r="E10954" s="26" t="s">
        <v>44190</v>
      </c>
      <c r="F10954" s="26" t="s">
        <v>44191</v>
      </c>
      <c r="G10954" s="26" t="s">
        <v>9601</v>
      </c>
      <c r="H10954" s="26" t="s">
        <v>799</v>
      </c>
      <c r="J10954" s="26" t="s">
        <v>800</v>
      </c>
      <c r="K10954" s="26" t="s">
        <v>9597</v>
      </c>
      <c r="L10954" s="26" t="s">
        <v>44192</v>
      </c>
      <c r="M10954" s="26">
        <v>380444087160</v>
      </c>
      <c r="N10954" s="26">
        <v>4822784009</v>
      </c>
    </row>
    <row r="10955" spans="1:14">
      <c r="A10955" s="26" t="s">
        <v>7207</v>
      </c>
      <c r="B10955" s="26" t="s">
        <v>7208</v>
      </c>
      <c r="C10955" s="26">
        <v>1111032</v>
      </c>
      <c r="D10955" s="26" t="s">
        <v>780</v>
      </c>
      <c r="E10955" s="26" t="s">
        <v>44193</v>
      </c>
      <c r="F10955" s="26" t="s">
        <v>44194</v>
      </c>
      <c r="G10955" s="26" t="s">
        <v>9601</v>
      </c>
      <c r="H10955" s="26" t="s">
        <v>987</v>
      </c>
      <c r="J10955" s="26" t="s">
        <v>1008</v>
      </c>
      <c r="K10955" s="26" t="s">
        <v>9597</v>
      </c>
      <c r="L10955" s="26" t="s">
        <v>44195</v>
      </c>
      <c r="M10955" s="26">
        <v>380675203804</v>
      </c>
      <c r="N10955" s="26">
        <v>122086501</v>
      </c>
    </row>
    <row r="10956" spans="1:14">
      <c r="A10956" s="26" t="s">
        <v>4399</v>
      </c>
      <c r="B10956" s="26" t="s">
        <v>4400</v>
      </c>
      <c r="C10956" s="26">
        <v>38462558</v>
      </c>
      <c r="D10956" s="26" t="s">
        <v>24</v>
      </c>
      <c r="E10956" s="26" t="s">
        <v>44196</v>
      </c>
      <c r="F10956" s="26" t="s">
        <v>44197</v>
      </c>
      <c r="G10956" s="26" t="s">
        <v>9586</v>
      </c>
      <c r="H10956" s="26" t="s">
        <v>576</v>
      </c>
      <c r="I10956" s="26" t="s">
        <v>11832</v>
      </c>
      <c r="J10956" s="26" t="s">
        <v>44198</v>
      </c>
      <c r="K10956" s="26" t="s">
        <v>9582</v>
      </c>
      <c r="L10956" s="26" t="s">
        <v>44199</v>
      </c>
      <c r="M10956" s="26">
        <v>380996170146</v>
      </c>
      <c r="N10956" s="26">
        <v>3220887601</v>
      </c>
    </row>
    <row r="10957" spans="1:14">
      <c r="A10957" s="26" t="s">
        <v>2859</v>
      </c>
      <c r="B10957" s="26" t="s">
        <v>2860</v>
      </c>
      <c r="C10957" s="26">
        <v>34399823</v>
      </c>
      <c r="D10957" s="26" t="s">
        <v>780</v>
      </c>
      <c r="E10957" s="26" t="s">
        <v>44200</v>
      </c>
      <c r="F10957" s="26" t="s">
        <v>44201</v>
      </c>
      <c r="G10957" s="26" t="s">
        <v>9601</v>
      </c>
      <c r="H10957" s="26" t="s">
        <v>258</v>
      </c>
      <c r="J10957" s="26" t="s">
        <v>367</v>
      </c>
      <c r="K10957" s="26" t="s">
        <v>9597</v>
      </c>
      <c r="L10957" s="26" t="s">
        <v>10935</v>
      </c>
      <c r="M10957" s="26">
        <v>380509987046</v>
      </c>
      <c r="N10957" s="26">
        <v>1414100000</v>
      </c>
    </row>
    <row r="10958" spans="1:14">
      <c r="A10958" s="26" t="s">
        <v>4477</v>
      </c>
      <c r="B10958" s="26" t="s">
        <v>4478</v>
      </c>
      <c r="C10958" s="26">
        <v>1994184</v>
      </c>
      <c r="D10958" s="26" t="s">
        <v>780</v>
      </c>
      <c r="E10958" s="26" t="s">
        <v>44202</v>
      </c>
      <c r="F10958" s="26" t="s">
        <v>44203</v>
      </c>
      <c r="G10958" s="26" t="s">
        <v>9601</v>
      </c>
      <c r="H10958" s="26" t="s">
        <v>576</v>
      </c>
      <c r="J10958" s="26" t="s">
        <v>646</v>
      </c>
      <c r="K10958" s="26" t="s">
        <v>9606</v>
      </c>
      <c r="L10958" s="26" t="s">
        <v>44204</v>
      </c>
      <c r="M10958" s="26">
        <v>380456252333</v>
      </c>
      <c r="N10958" s="26">
        <v>1824287321</v>
      </c>
    </row>
    <row r="10959" spans="1:14">
      <c r="A10959" s="26" t="s">
        <v>5184</v>
      </c>
      <c r="B10959" s="26" t="s">
        <v>5185</v>
      </c>
      <c r="C10959" s="26">
        <v>1984323</v>
      </c>
      <c r="D10959" s="26" t="s">
        <v>780</v>
      </c>
      <c r="E10959" s="26" t="s">
        <v>44205</v>
      </c>
      <c r="F10959" s="26" t="s">
        <v>44206</v>
      </c>
      <c r="G10959" s="26" t="s">
        <v>9601</v>
      </c>
      <c r="H10959" s="26" t="s">
        <v>735</v>
      </c>
      <c r="J10959" s="26" t="s">
        <v>740</v>
      </c>
      <c r="K10959" s="26" t="s">
        <v>9597</v>
      </c>
      <c r="L10959" s="26" t="s">
        <v>44207</v>
      </c>
      <c r="M10959" s="26">
        <v>761295272054</v>
      </c>
      <c r="N10959" s="26">
        <v>1221881203</v>
      </c>
    </row>
    <row r="10960" spans="1:14">
      <c r="A10960" s="26" t="s">
        <v>7356</v>
      </c>
      <c r="B10960" s="26" t="s">
        <v>7357</v>
      </c>
      <c r="C10960" s="26">
        <v>40992732</v>
      </c>
      <c r="D10960" s="26" t="s">
        <v>24</v>
      </c>
      <c r="E10960" s="26" t="s">
        <v>44208</v>
      </c>
      <c r="F10960" s="26" t="s">
        <v>44209</v>
      </c>
      <c r="G10960" s="26" t="s">
        <v>9579</v>
      </c>
      <c r="H10960" s="26" t="s">
        <v>1025</v>
      </c>
      <c r="I10960" s="26" t="s">
        <v>10527</v>
      </c>
      <c r="J10960" s="26" t="s">
        <v>10898</v>
      </c>
      <c r="K10960" s="26" t="s">
        <v>9582</v>
      </c>
      <c r="L10960" s="26" t="s">
        <v>44210</v>
      </c>
      <c r="M10960" s="26">
        <v>380545372521</v>
      </c>
      <c r="N10960" s="26">
        <v>1821482201</v>
      </c>
    </row>
    <row r="10961" spans="1:14">
      <c r="A10961" s="26" t="s">
        <v>5179</v>
      </c>
      <c r="B10961" s="26" t="s">
        <v>5180</v>
      </c>
      <c r="C10961" s="26">
        <v>20761149</v>
      </c>
      <c r="D10961" s="26" t="s">
        <v>24</v>
      </c>
      <c r="E10961" s="26" t="s">
        <v>44211</v>
      </c>
      <c r="F10961" s="26" t="s">
        <v>44212</v>
      </c>
      <c r="G10961" s="26" t="s">
        <v>9586</v>
      </c>
      <c r="H10961" s="26" t="s">
        <v>735</v>
      </c>
      <c r="J10961" s="26" t="s">
        <v>740</v>
      </c>
      <c r="K10961" s="26" t="s">
        <v>9597</v>
      </c>
      <c r="L10961" s="26" t="s">
        <v>15503</v>
      </c>
      <c r="M10961" s="26">
        <v>380322639366</v>
      </c>
      <c r="N10961" s="26">
        <v>1221881203</v>
      </c>
    </row>
    <row r="10962" spans="1:14">
      <c r="A10962" s="26" t="s">
        <v>9051</v>
      </c>
      <c r="B10962" s="26" t="s">
        <v>9052</v>
      </c>
      <c r="C10962" s="26">
        <v>36753285</v>
      </c>
      <c r="D10962" s="26" t="s">
        <v>24</v>
      </c>
      <c r="E10962" s="26" t="s">
        <v>44213</v>
      </c>
      <c r="F10962" s="26" t="s">
        <v>44214</v>
      </c>
      <c r="G10962" s="26" t="s">
        <v>9579</v>
      </c>
      <c r="H10962" s="26" t="s">
        <v>1490</v>
      </c>
      <c r="I10962" s="26" t="s">
        <v>13151</v>
      </c>
      <c r="J10962" s="26" t="s">
        <v>13152</v>
      </c>
      <c r="K10962" s="26" t="s">
        <v>9582</v>
      </c>
      <c r="L10962" s="26" t="s">
        <v>44215</v>
      </c>
      <c r="M10962" s="26">
        <v>380373029182</v>
      </c>
      <c r="N10962" s="26">
        <v>7320585001</v>
      </c>
    </row>
    <row r="10963" spans="1:14">
      <c r="A10963" s="26" t="s">
        <v>2080</v>
      </c>
      <c r="B10963" s="26" t="s">
        <v>2081</v>
      </c>
      <c r="C10963" s="26">
        <v>38485727</v>
      </c>
      <c r="D10963" s="26" t="s">
        <v>24</v>
      </c>
      <c r="E10963" s="26" t="s">
        <v>44216</v>
      </c>
      <c r="F10963" s="26" t="s">
        <v>44217</v>
      </c>
      <c r="G10963" s="26" t="s">
        <v>9579</v>
      </c>
      <c r="H10963" s="26" t="s">
        <v>103</v>
      </c>
      <c r="I10963" s="26" t="s">
        <v>9833</v>
      </c>
      <c r="J10963" s="26" t="s">
        <v>14861</v>
      </c>
      <c r="K10963" s="26" t="s">
        <v>9582</v>
      </c>
      <c r="L10963" s="26" t="s">
        <v>44218</v>
      </c>
      <c r="M10963" s="26">
        <v>380337723957</v>
      </c>
      <c r="N10963" s="26">
        <v>123985902</v>
      </c>
    </row>
    <row r="10964" spans="1:14">
      <c r="A10964" s="26" t="s">
        <v>7878</v>
      </c>
      <c r="B10964" s="26" t="s">
        <v>7879</v>
      </c>
      <c r="C10964" s="26">
        <v>37948306</v>
      </c>
      <c r="D10964" s="26" t="s">
        <v>24</v>
      </c>
      <c r="E10964" s="26" t="s">
        <v>44219</v>
      </c>
      <c r="F10964" s="26" t="s">
        <v>44220</v>
      </c>
      <c r="G10964" s="26" t="s">
        <v>9586</v>
      </c>
      <c r="H10964" s="26" t="s">
        <v>1122</v>
      </c>
      <c r="I10964" s="26" t="s">
        <v>14471</v>
      </c>
      <c r="J10964" s="26" t="s">
        <v>44221</v>
      </c>
      <c r="K10964" s="26" t="s">
        <v>9606</v>
      </c>
      <c r="L10964" s="26" t="s">
        <v>44222</v>
      </c>
      <c r="M10964" s="26">
        <v>380575367234</v>
      </c>
      <c r="N10964" s="26">
        <v>6321255400</v>
      </c>
    </row>
    <row r="10965" spans="1:14">
      <c r="A10965" s="26" t="s">
        <v>7625</v>
      </c>
      <c r="B10965" s="26" t="s">
        <v>7626</v>
      </c>
      <c r="C10965" s="26">
        <v>38044086</v>
      </c>
      <c r="D10965" s="26" t="s">
        <v>24</v>
      </c>
      <c r="E10965" s="26" t="s">
        <v>44223</v>
      </c>
      <c r="F10965" s="26" t="s">
        <v>44224</v>
      </c>
      <c r="G10965" s="26" t="s">
        <v>9591</v>
      </c>
      <c r="H10965" s="26" t="s">
        <v>1088</v>
      </c>
      <c r="I10965" s="26" t="s">
        <v>10519</v>
      </c>
      <c r="J10965" s="26" t="s">
        <v>44225</v>
      </c>
      <c r="K10965" s="26" t="s">
        <v>9582</v>
      </c>
      <c r="L10965" s="26" t="s">
        <v>44226</v>
      </c>
      <c r="M10965" s="26">
        <v>380355424217</v>
      </c>
      <c r="N10965" s="26">
        <v>6122080701</v>
      </c>
    </row>
    <row r="10966" spans="1:14">
      <c r="A10966" s="26" t="s">
        <v>9078</v>
      </c>
      <c r="B10966" s="26" t="s">
        <v>9079</v>
      </c>
      <c r="C10966" s="26">
        <v>36751712</v>
      </c>
      <c r="D10966" s="26" t="s">
        <v>24</v>
      </c>
      <c r="E10966" s="26" t="s">
        <v>44227</v>
      </c>
      <c r="F10966" s="26" t="s">
        <v>31055</v>
      </c>
      <c r="G10966" s="26" t="s">
        <v>9586</v>
      </c>
      <c r="H10966" s="26" t="s">
        <v>1490</v>
      </c>
      <c r="I10966" s="26" t="s">
        <v>13138</v>
      </c>
      <c r="J10966" s="26" t="s">
        <v>1426</v>
      </c>
      <c r="K10966" s="26" t="s">
        <v>9582</v>
      </c>
      <c r="L10966" s="26" t="s">
        <v>16256</v>
      </c>
      <c r="M10966" s="26">
        <v>380373431346</v>
      </c>
      <c r="N10966" s="26">
        <v>123584702</v>
      </c>
    </row>
    <row r="10967" spans="1:14">
      <c r="A10967" s="26" t="s">
        <v>2072</v>
      </c>
      <c r="B10967" s="26" t="s">
        <v>2073</v>
      </c>
      <c r="C10967" s="26">
        <v>38373547</v>
      </c>
      <c r="D10967" s="26" t="s">
        <v>24</v>
      </c>
      <c r="E10967" s="26" t="s">
        <v>44228</v>
      </c>
      <c r="F10967" s="26" t="s">
        <v>44229</v>
      </c>
      <c r="G10967" s="26" t="s">
        <v>9579</v>
      </c>
      <c r="H10967" s="26" t="s">
        <v>103</v>
      </c>
      <c r="I10967" s="26" t="s">
        <v>11403</v>
      </c>
      <c r="J10967" s="26" t="s">
        <v>44230</v>
      </c>
      <c r="K10967" s="26" t="s">
        <v>9582</v>
      </c>
      <c r="L10967" s="26" t="s">
        <v>44231</v>
      </c>
      <c r="M10967" s="26">
        <v>760836975119</v>
      </c>
      <c r="N10967" s="26">
        <v>723155134</v>
      </c>
    </row>
    <row r="10968" spans="1:14">
      <c r="A10968" s="26" t="s">
        <v>6202</v>
      </c>
      <c r="B10968" s="26" t="s">
        <v>6203</v>
      </c>
      <c r="C10968" s="26">
        <v>1998762</v>
      </c>
      <c r="D10968" s="26" t="s">
        <v>780</v>
      </c>
      <c r="E10968" s="26" t="s">
        <v>44232</v>
      </c>
      <c r="F10968" s="26" t="s">
        <v>9958</v>
      </c>
      <c r="G10968" s="26" t="s">
        <v>9601</v>
      </c>
      <c r="H10968" s="26" t="s">
        <v>885</v>
      </c>
      <c r="I10968" s="26" t="s">
        <v>11190</v>
      </c>
      <c r="J10968" s="26" t="s">
        <v>6204</v>
      </c>
      <c r="K10968" s="26" t="s">
        <v>9597</v>
      </c>
      <c r="L10968" s="26" t="s">
        <v>44233</v>
      </c>
      <c r="M10968" s="26">
        <v>380484341564</v>
      </c>
      <c r="N10968" s="26">
        <v>5122310100</v>
      </c>
    </row>
    <row r="10969" spans="1:14">
      <c r="A10969" s="26" t="s">
        <v>2978</v>
      </c>
      <c r="B10969" s="26" t="s">
        <v>2979</v>
      </c>
      <c r="C10969" s="26">
        <v>37803043</v>
      </c>
      <c r="D10969" s="26" t="s">
        <v>24</v>
      </c>
      <c r="E10969" s="26" t="s">
        <v>44234</v>
      </c>
      <c r="F10969" s="26" t="s">
        <v>21333</v>
      </c>
      <c r="G10969" s="26" t="s">
        <v>9586</v>
      </c>
      <c r="H10969" s="26" t="s">
        <v>258</v>
      </c>
      <c r="J10969" s="26" t="s">
        <v>353</v>
      </c>
      <c r="K10969" s="26" t="s">
        <v>9597</v>
      </c>
      <c r="L10969" s="26" t="s">
        <v>44235</v>
      </c>
      <c r="M10969" s="26">
        <v>380504828991</v>
      </c>
      <c r="N10969" s="26">
        <v>1413200000</v>
      </c>
    </row>
    <row r="10970" spans="1:14">
      <c r="A10970" s="26" t="s">
        <v>8526</v>
      </c>
      <c r="B10970" s="26" t="s">
        <v>8527</v>
      </c>
      <c r="C10970" s="26" t="s">
        <v>1604</v>
      </c>
      <c r="D10970" s="26" t="s">
        <v>24</v>
      </c>
      <c r="E10970" s="26" t="s">
        <v>44236</v>
      </c>
      <c r="F10970" s="26" t="s">
        <v>44237</v>
      </c>
      <c r="G10970" s="26" t="s">
        <v>9591</v>
      </c>
      <c r="H10970" s="26" t="s">
        <v>1269</v>
      </c>
      <c r="I10970" s="26" t="s">
        <v>10265</v>
      </c>
      <c r="J10970" s="26" t="s">
        <v>1294</v>
      </c>
      <c r="K10970" s="26" t="s">
        <v>9597</v>
      </c>
      <c r="L10970" s="26" t="s">
        <v>44238</v>
      </c>
      <c r="M10970" s="26">
        <v>761001360336</v>
      </c>
      <c r="N10970" s="26">
        <v>6524710100</v>
      </c>
    </row>
    <row r="10971" spans="1:14">
      <c r="A10971" s="26" t="s">
        <v>7480</v>
      </c>
      <c r="B10971" s="26" t="s">
        <v>7481</v>
      </c>
      <c r="C10971" s="26">
        <v>38136150</v>
      </c>
      <c r="D10971" s="26" t="s">
        <v>24</v>
      </c>
      <c r="E10971" s="26" t="s">
        <v>44239</v>
      </c>
      <c r="F10971" s="26" t="s">
        <v>44240</v>
      </c>
      <c r="G10971" s="26" t="s">
        <v>9591</v>
      </c>
      <c r="H10971" s="26" t="s">
        <v>1025</v>
      </c>
      <c r="J10971" s="26" t="s">
        <v>1065</v>
      </c>
      <c r="K10971" s="26" t="s">
        <v>9597</v>
      </c>
      <c r="L10971" s="26" t="s">
        <v>44241</v>
      </c>
      <c r="M10971" s="26">
        <v>380504180303</v>
      </c>
      <c r="N10971" s="26">
        <v>5910100000</v>
      </c>
    </row>
    <row r="10972" spans="1:14">
      <c r="A10972" s="26" t="s">
        <v>7126</v>
      </c>
      <c r="B10972" s="26" t="s">
        <v>7127</v>
      </c>
      <c r="C10972" s="26">
        <v>38492302</v>
      </c>
      <c r="D10972" s="26" t="s">
        <v>24</v>
      </c>
      <c r="E10972" s="26" t="s">
        <v>44242</v>
      </c>
      <c r="F10972" s="26" t="s">
        <v>44243</v>
      </c>
      <c r="G10972" s="26" t="s">
        <v>9579</v>
      </c>
      <c r="H10972" s="26" t="s">
        <v>987</v>
      </c>
      <c r="I10972" s="26" t="s">
        <v>9634</v>
      </c>
      <c r="J10972" s="26" t="s">
        <v>44244</v>
      </c>
      <c r="K10972" s="26" t="s">
        <v>9582</v>
      </c>
      <c r="L10972" s="26" t="s">
        <v>44245</v>
      </c>
      <c r="M10972" s="26">
        <v>380362400913</v>
      </c>
      <c r="N10972" s="26">
        <v>5624689509</v>
      </c>
    </row>
    <row r="10973" spans="1:14">
      <c r="A10973" s="26" t="s">
        <v>3044</v>
      </c>
      <c r="B10973" s="26" t="s">
        <v>3045</v>
      </c>
      <c r="C10973" s="26">
        <v>39042509</v>
      </c>
      <c r="D10973" s="26" t="s">
        <v>24</v>
      </c>
      <c r="E10973" s="26" t="s">
        <v>44246</v>
      </c>
      <c r="F10973" s="26" t="s">
        <v>44247</v>
      </c>
      <c r="G10973" s="26" t="s">
        <v>9586</v>
      </c>
      <c r="H10973" s="26" t="s">
        <v>375</v>
      </c>
      <c r="I10973" s="26" t="s">
        <v>15816</v>
      </c>
      <c r="J10973" s="26" t="s">
        <v>44248</v>
      </c>
      <c r="K10973" s="26" t="s">
        <v>9582</v>
      </c>
      <c r="L10973" s="26" t="s">
        <v>44249</v>
      </c>
      <c r="M10973" s="26">
        <v>380413651116</v>
      </c>
      <c r="N10973" s="26" t="e">
        <v>#N/A</v>
      </c>
    </row>
    <row r="10974" spans="1:14">
      <c r="A10974" s="26" t="s">
        <v>8658</v>
      </c>
      <c r="B10974" s="26" t="s">
        <v>8659</v>
      </c>
      <c r="C10974" s="26">
        <v>38072569</v>
      </c>
      <c r="D10974" s="26" t="s">
        <v>24</v>
      </c>
      <c r="E10974" s="26" t="s">
        <v>44250</v>
      </c>
      <c r="F10974" s="26" t="s">
        <v>44251</v>
      </c>
      <c r="G10974" s="26" t="s">
        <v>9591</v>
      </c>
      <c r="H10974" s="26" t="s">
        <v>1308</v>
      </c>
      <c r="I10974" s="26" t="s">
        <v>11591</v>
      </c>
      <c r="J10974" s="26" t="s">
        <v>44252</v>
      </c>
      <c r="K10974" s="26" t="s">
        <v>9582</v>
      </c>
      <c r="L10974" s="26" t="s">
        <v>44253</v>
      </c>
      <c r="M10974" s="26">
        <v>380971783205</v>
      </c>
      <c r="N10974" s="26">
        <v>6822188402</v>
      </c>
    </row>
    <row r="10975" spans="1:14">
      <c r="A10975" s="26" t="s">
        <v>7176</v>
      </c>
      <c r="B10975" s="26" t="s">
        <v>7177</v>
      </c>
      <c r="C10975" s="26">
        <v>33982673</v>
      </c>
      <c r="D10975" s="26" t="s">
        <v>780</v>
      </c>
      <c r="E10975" s="26" t="s">
        <v>44254</v>
      </c>
      <c r="F10975" s="26" t="s">
        <v>44255</v>
      </c>
      <c r="G10975" s="26" t="s">
        <v>9601</v>
      </c>
      <c r="H10975" s="26" t="s">
        <v>987</v>
      </c>
      <c r="J10975" s="26" t="s">
        <v>1008</v>
      </c>
      <c r="K10975" s="26" t="s">
        <v>9597</v>
      </c>
      <c r="L10975" s="26" t="s">
        <v>15770</v>
      </c>
      <c r="M10975" s="26">
        <v>380974351598</v>
      </c>
      <c r="N10975" s="26">
        <v>122086501</v>
      </c>
    </row>
    <row r="10976" spans="1:14">
      <c r="A10976" s="26" t="s">
        <v>2470</v>
      </c>
      <c r="B10976" s="26" t="s">
        <v>2471</v>
      </c>
      <c r="C10976" s="26">
        <v>37861807</v>
      </c>
      <c r="D10976" s="26" t="s">
        <v>24</v>
      </c>
      <c r="E10976" s="26" t="s">
        <v>44256</v>
      </c>
      <c r="F10976" s="26" t="s">
        <v>44257</v>
      </c>
      <c r="G10976" s="26" t="s">
        <v>9586</v>
      </c>
      <c r="H10976" s="26" t="s">
        <v>133</v>
      </c>
      <c r="J10976" s="26" t="s">
        <v>183</v>
      </c>
      <c r="K10976" s="26" t="s">
        <v>9597</v>
      </c>
      <c r="L10976" s="26" t="s">
        <v>44258</v>
      </c>
      <c r="M10976" s="26">
        <v>761352570192</v>
      </c>
      <c r="N10976" s="26">
        <v>1211000000</v>
      </c>
    </row>
    <row r="10977" spans="1:14">
      <c r="A10977" s="26" t="s">
        <v>5052</v>
      </c>
      <c r="B10977" s="26" t="s">
        <v>5053</v>
      </c>
      <c r="C10977" s="26">
        <v>20763852</v>
      </c>
      <c r="D10977" s="26" t="s">
        <v>24</v>
      </c>
      <c r="E10977" s="26" t="s">
        <v>44259</v>
      </c>
      <c r="F10977" s="26" t="s">
        <v>44260</v>
      </c>
      <c r="G10977" s="26" t="s">
        <v>9579</v>
      </c>
      <c r="H10977" s="26" t="s">
        <v>735</v>
      </c>
      <c r="I10977" s="26" t="s">
        <v>9605</v>
      </c>
      <c r="J10977" s="26" t="s">
        <v>44261</v>
      </c>
      <c r="K10977" s="26" t="s">
        <v>9582</v>
      </c>
      <c r="L10977" s="26" t="s">
        <v>44262</v>
      </c>
      <c r="M10977" s="26">
        <v>380680499240</v>
      </c>
      <c r="N10977" s="26">
        <v>4621584702</v>
      </c>
    </row>
    <row r="10978" spans="1:14">
      <c r="A10978" s="26" t="s">
        <v>3841</v>
      </c>
      <c r="B10978" s="26" t="s">
        <v>3842</v>
      </c>
      <c r="C10978" s="26">
        <v>38732885</v>
      </c>
      <c r="D10978" s="26" t="s">
        <v>24</v>
      </c>
      <c r="E10978" s="26" t="s">
        <v>44263</v>
      </c>
      <c r="F10978" s="26" t="s">
        <v>44264</v>
      </c>
      <c r="G10978" s="26" t="s">
        <v>9586</v>
      </c>
      <c r="H10978" s="26" t="s">
        <v>468</v>
      </c>
      <c r="I10978" s="26" t="s">
        <v>11228</v>
      </c>
      <c r="J10978" s="26" t="s">
        <v>44265</v>
      </c>
      <c r="K10978" s="26" t="s">
        <v>9582</v>
      </c>
      <c r="L10978" s="26" t="s">
        <v>44266</v>
      </c>
      <c r="M10978" s="26">
        <v>380613295186</v>
      </c>
      <c r="N10978" s="26">
        <v>122080809</v>
      </c>
    </row>
    <row r="10979" spans="1:14">
      <c r="A10979" s="26" t="s">
        <v>6577</v>
      </c>
      <c r="B10979" s="26" t="s">
        <v>6578</v>
      </c>
      <c r="C10979" s="26">
        <v>38319453</v>
      </c>
      <c r="D10979" s="26" t="s">
        <v>24</v>
      </c>
      <c r="E10979" s="26" t="s">
        <v>44267</v>
      </c>
      <c r="F10979" s="26" t="s">
        <v>44268</v>
      </c>
      <c r="G10979" s="26" t="s">
        <v>9579</v>
      </c>
      <c r="H10979" s="26" t="s">
        <v>949</v>
      </c>
      <c r="I10979" s="26" t="s">
        <v>11128</v>
      </c>
      <c r="J10979" s="26" t="s">
        <v>44269</v>
      </c>
      <c r="K10979" s="26" t="s">
        <v>9582</v>
      </c>
      <c r="L10979" s="26" t="s">
        <v>44270</v>
      </c>
      <c r="M10979" s="26">
        <v>380535457117</v>
      </c>
      <c r="N10979" s="26">
        <v>124785416</v>
      </c>
    </row>
    <row r="10980" spans="1:14">
      <c r="A10980" s="26" t="s">
        <v>8359</v>
      </c>
      <c r="B10980" s="26" t="s">
        <v>8267</v>
      </c>
      <c r="C10980" s="26">
        <v>34017621</v>
      </c>
      <c r="D10980" s="26" t="s">
        <v>24</v>
      </c>
      <c r="E10980" s="26" t="s">
        <v>44271</v>
      </c>
      <c r="F10980" s="26" t="s">
        <v>44272</v>
      </c>
      <c r="G10980" s="26" t="s">
        <v>9586</v>
      </c>
      <c r="H10980" s="26" t="s">
        <v>1122</v>
      </c>
      <c r="J10980" s="26" t="s">
        <v>8039</v>
      </c>
      <c r="K10980" s="26" t="s">
        <v>9597</v>
      </c>
      <c r="L10980" s="26" t="s">
        <v>9876</v>
      </c>
      <c r="M10980" s="26">
        <v>380577255660</v>
      </c>
      <c r="N10980" s="26">
        <v>6310100000</v>
      </c>
    </row>
    <row r="10981" spans="1:14">
      <c r="A10981" s="26" t="s">
        <v>8008</v>
      </c>
      <c r="B10981" s="26" t="s">
        <v>8009</v>
      </c>
      <c r="C10981" s="26">
        <v>38892286</v>
      </c>
      <c r="D10981" s="26" t="s">
        <v>24</v>
      </c>
      <c r="E10981" s="26" t="s">
        <v>44273</v>
      </c>
      <c r="F10981" s="26" t="s">
        <v>44274</v>
      </c>
      <c r="G10981" s="26" t="s">
        <v>9586</v>
      </c>
      <c r="H10981" s="26" t="s">
        <v>1122</v>
      </c>
      <c r="I10981" s="26" t="s">
        <v>1230</v>
      </c>
      <c r="J10981" s="26" t="s">
        <v>635</v>
      </c>
      <c r="K10981" s="26" t="s">
        <v>9582</v>
      </c>
      <c r="L10981" s="26" t="s">
        <v>44275</v>
      </c>
      <c r="M10981" s="26">
        <v>380967993158</v>
      </c>
      <c r="N10981" s="26">
        <v>120781903</v>
      </c>
    </row>
    <row r="10982" spans="1:14">
      <c r="A10982" s="26" t="s">
        <v>7296</v>
      </c>
      <c r="B10982" s="26" t="s">
        <v>7297</v>
      </c>
      <c r="C10982" s="26">
        <v>37078161</v>
      </c>
      <c r="D10982" s="26" t="s">
        <v>24</v>
      </c>
      <c r="E10982" s="26" t="s">
        <v>44276</v>
      </c>
      <c r="F10982" s="26" t="s">
        <v>44277</v>
      </c>
      <c r="G10982" s="26" t="s">
        <v>9586</v>
      </c>
      <c r="H10982" s="26" t="s">
        <v>1025</v>
      </c>
      <c r="I10982" s="26" t="s">
        <v>14531</v>
      </c>
      <c r="J10982" s="26" t="s">
        <v>44278</v>
      </c>
      <c r="K10982" s="26" t="s">
        <v>9582</v>
      </c>
      <c r="L10982" s="26" t="s">
        <v>44279</v>
      </c>
      <c r="M10982" s="26">
        <v>380544934438</v>
      </c>
      <c r="N10982" s="26">
        <v>5925386601</v>
      </c>
    </row>
    <row r="10983" spans="1:14">
      <c r="A10983" s="26" t="s">
        <v>6792</v>
      </c>
      <c r="B10983" s="26" t="s">
        <v>6793</v>
      </c>
      <c r="C10983" s="26">
        <v>38503185</v>
      </c>
      <c r="D10983" s="26" t="s">
        <v>24</v>
      </c>
      <c r="E10983" s="26" t="s">
        <v>44280</v>
      </c>
      <c r="F10983" s="26" t="s">
        <v>44281</v>
      </c>
      <c r="G10983" s="26" t="s">
        <v>9586</v>
      </c>
      <c r="H10983" s="26" t="s">
        <v>949</v>
      </c>
      <c r="J10983" s="26" t="s">
        <v>977</v>
      </c>
      <c r="K10983" s="26" t="s">
        <v>9597</v>
      </c>
      <c r="L10983" s="26" t="s">
        <v>44282</v>
      </c>
      <c r="M10983" s="26">
        <v>380532641152</v>
      </c>
      <c r="N10983" s="26">
        <v>4424080504</v>
      </c>
    </row>
    <row r="10984" spans="1:14">
      <c r="A10984" s="26" t="s">
        <v>8559</v>
      </c>
      <c r="B10984" s="26" t="s">
        <v>8560</v>
      </c>
      <c r="C10984" s="26">
        <v>2004120</v>
      </c>
      <c r="D10984" s="26" t="s">
        <v>780</v>
      </c>
      <c r="E10984" s="26" t="s">
        <v>44283</v>
      </c>
      <c r="F10984" s="26" t="s">
        <v>44284</v>
      </c>
      <c r="G10984" s="26" t="s">
        <v>9601</v>
      </c>
      <c r="H10984" s="26" t="s">
        <v>1269</v>
      </c>
      <c r="J10984" s="26" t="s">
        <v>1298</v>
      </c>
      <c r="K10984" s="26" t="s">
        <v>9597</v>
      </c>
      <c r="L10984" s="26" t="s">
        <v>29111</v>
      </c>
      <c r="M10984" s="26">
        <v>380552271787</v>
      </c>
      <c r="N10984" s="26">
        <v>6510100000</v>
      </c>
    </row>
    <row r="10985" spans="1:14">
      <c r="A10985" s="26" t="s">
        <v>7821</v>
      </c>
      <c r="B10985" s="26" t="s">
        <v>7822</v>
      </c>
      <c r="C10985" s="26">
        <v>2001185</v>
      </c>
      <c r="D10985" s="26" t="s">
        <v>780</v>
      </c>
      <c r="E10985" s="26" t="s">
        <v>44285</v>
      </c>
      <c r="F10985" s="26" t="s">
        <v>13076</v>
      </c>
      <c r="G10985" s="26" t="s">
        <v>9601</v>
      </c>
      <c r="H10985" s="26" t="s">
        <v>1088</v>
      </c>
      <c r="J10985" s="26" t="s">
        <v>12416</v>
      </c>
      <c r="K10985" s="26" t="s">
        <v>9597</v>
      </c>
      <c r="L10985" s="26" t="s">
        <v>44286</v>
      </c>
      <c r="M10985" s="26">
        <v>761339441820</v>
      </c>
      <c r="N10985" s="26">
        <v>6110300000</v>
      </c>
    </row>
    <row r="10986" spans="1:14">
      <c r="A10986" s="26" t="s">
        <v>7894</v>
      </c>
      <c r="B10986" s="26" t="s">
        <v>7895</v>
      </c>
      <c r="C10986" s="26">
        <v>38412685</v>
      </c>
      <c r="D10986" s="26" t="s">
        <v>24</v>
      </c>
      <c r="E10986" s="26" t="s">
        <v>44287</v>
      </c>
      <c r="F10986" s="26" t="s">
        <v>44288</v>
      </c>
      <c r="G10986" s="26" t="s">
        <v>9579</v>
      </c>
      <c r="H10986" s="26" t="s">
        <v>1122</v>
      </c>
      <c r="I10986" s="26" t="s">
        <v>10047</v>
      </c>
      <c r="J10986" s="26" t="s">
        <v>44289</v>
      </c>
      <c r="K10986" s="26" t="s">
        <v>9582</v>
      </c>
      <c r="L10986" s="26" t="s">
        <v>44290</v>
      </c>
      <c r="M10986" s="26">
        <v>761533187149</v>
      </c>
      <c r="N10986" s="26">
        <v>6321884001</v>
      </c>
    </row>
    <row r="10987" spans="1:14">
      <c r="A10987" s="26" t="s">
        <v>6082</v>
      </c>
      <c r="B10987" s="26" t="s">
        <v>6083</v>
      </c>
      <c r="C10987" s="26">
        <v>1998302</v>
      </c>
      <c r="D10987" s="26" t="s">
        <v>780</v>
      </c>
      <c r="E10987" s="26" t="s">
        <v>44291</v>
      </c>
      <c r="F10987" s="26" t="s">
        <v>44292</v>
      </c>
      <c r="G10987" s="26" t="s">
        <v>9601</v>
      </c>
      <c r="H10987" s="26" t="s">
        <v>835</v>
      </c>
      <c r="I10987" s="26" t="s">
        <v>9944</v>
      </c>
      <c r="J10987" s="26" t="s">
        <v>6084</v>
      </c>
      <c r="K10987" s="26" t="s">
        <v>9597</v>
      </c>
      <c r="L10987" s="26" t="s">
        <v>32354</v>
      </c>
      <c r="M10987" s="26">
        <v>761474420129</v>
      </c>
      <c r="N10987" s="26">
        <v>123585204</v>
      </c>
    </row>
    <row r="10988" spans="1:14">
      <c r="A10988" s="26" t="s">
        <v>2755</v>
      </c>
      <c r="B10988" s="26" t="s">
        <v>2756</v>
      </c>
      <c r="C10988" s="26">
        <v>37730625</v>
      </c>
      <c r="D10988" s="26" t="s">
        <v>24</v>
      </c>
      <c r="E10988" s="26" t="s">
        <v>44293</v>
      </c>
      <c r="F10988" s="26" t="s">
        <v>44294</v>
      </c>
      <c r="G10988" s="26" t="s">
        <v>9579</v>
      </c>
      <c r="H10988" s="26" t="s">
        <v>133</v>
      </c>
      <c r="I10988" s="26" t="s">
        <v>15156</v>
      </c>
      <c r="J10988" s="26" t="s">
        <v>44295</v>
      </c>
      <c r="K10988" s="26" t="s">
        <v>9582</v>
      </c>
      <c r="L10988" s="26" t="s">
        <v>44296</v>
      </c>
      <c r="M10988" s="26">
        <v>380972433841</v>
      </c>
      <c r="N10988" s="26">
        <v>1225685001</v>
      </c>
    </row>
    <row r="10989" spans="1:14">
      <c r="A10989" s="26" t="s">
        <v>3473</v>
      </c>
      <c r="B10989" s="26" t="s">
        <v>3474</v>
      </c>
      <c r="C10989" s="26">
        <v>38466531</v>
      </c>
      <c r="D10989" s="26" t="s">
        <v>24</v>
      </c>
      <c r="E10989" s="26" t="s">
        <v>44297</v>
      </c>
      <c r="F10989" s="26" t="s">
        <v>44298</v>
      </c>
      <c r="G10989" s="26" t="s">
        <v>9579</v>
      </c>
      <c r="H10989" s="26" t="s">
        <v>392</v>
      </c>
      <c r="I10989" s="26" t="s">
        <v>11629</v>
      </c>
      <c r="J10989" s="26" t="s">
        <v>44299</v>
      </c>
      <c r="K10989" s="26" t="s">
        <v>9582</v>
      </c>
      <c r="L10989" s="26" t="s">
        <v>44300</v>
      </c>
      <c r="M10989" s="26">
        <v>760625466798</v>
      </c>
      <c r="N10989" s="26">
        <v>2124881503</v>
      </c>
    </row>
    <row r="10990" spans="1:14">
      <c r="A10990" s="26" t="s">
        <v>8596</v>
      </c>
      <c r="B10990" s="26" t="s">
        <v>8597</v>
      </c>
      <c r="C10990" s="26">
        <v>38687817</v>
      </c>
      <c r="D10990" s="26" t="s">
        <v>24</v>
      </c>
      <c r="E10990" s="26" t="s">
        <v>44301</v>
      </c>
      <c r="F10990" s="26" t="s">
        <v>43873</v>
      </c>
      <c r="G10990" s="26" t="s">
        <v>9586</v>
      </c>
      <c r="H10990" s="26" t="s">
        <v>1269</v>
      </c>
      <c r="I10990" s="26" t="s">
        <v>12277</v>
      </c>
      <c r="J10990" s="26" t="s">
        <v>3890</v>
      </c>
      <c r="K10990" s="26" t="s">
        <v>9582</v>
      </c>
      <c r="L10990" s="26" t="s">
        <v>28933</v>
      </c>
      <c r="M10990" s="26">
        <v>380553037291</v>
      </c>
      <c r="N10990" s="26">
        <v>1222085501</v>
      </c>
    </row>
    <row r="10991" spans="1:14">
      <c r="A10991" s="26" t="s">
        <v>3964</v>
      </c>
      <c r="B10991" s="26" t="s">
        <v>3962</v>
      </c>
      <c r="C10991" s="26">
        <v>41839285</v>
      </c>
      <c r="D10991" s="26" t="s">
        <v>24</v>
      </c>
      <c r="E10991" s="26" t="s">
        <v>44302</v>
      </c>
      <c r="F10991" s="26" t="s">
        <v>44303</v>
      </c>
      <c r="G10991" s="26" t="s">
        <v>9579</v>
      </c>
      <c r="H10991" s="26" t="s">
        <v>506</v>
      </c>
      <c r="J10991" s="26" t="s">
        <v>44304</v>
      </c>
      <c r="K10991" s="26" t="s">
        <v>9582</v>
      </c>
      <c r="L10991" s="26" t="s">
        <v>44305</v>
      </c>
      <c r="M10991" s="26">
        <v>380666588142</v>
      </c>
      <c r="N10991" s="26">
        <v>2622883401</v>
      </c>
    </row>
    <row r="10992" spans="1:14">
      <c r="A10992" s="26" t="s">
        <v>5724</v>
      </c>
      <c r="B10992" s="26" t="s">
        <v>5725</v>
      </c>
      <c r="C10992" s="26">
        <v>26188567</v>
      </c>
      <c r="D10992" s="26" t="s">
        <v>780</v>
      </c>
      <c r="E10992" s="26" t="s">
        <v>44306</v>
      </c>
      <c r="F10992" s="26" t="s">
        <v>44307</v>
      </c>
      <c r="G10992" s="26" t="s">
        <v>9601</v>
      </c>
      <c r="H10992" s="26" t="s">
        <v>799</v>
      </c>
      <c r="J10992" s="26" t="s">
        <v>800</v>
      </c>
      <c r="K10992" s="26" t="s">
        <v>9597</v>
      </c>
      <c r="L10992" s="26" t="s">
        <v>44308</v>
      </c>
      <c r="M10992" s="26">
        <v>380442803220</v>
      </c>
      <c r="N10992" s="26">
        <v>4822784009</v>
      </c>
    </row>
    <row r="10993" spans="1:14">
      <c r="A10993" s="26" t="s">
        <v>5049</v>
      </c>
      <c r="B10993" s="26" t="s">
        <v>5050</v>
      </c>
      <c r="C10993" s="26">
        <v>41209595</v>
      </c>
      <c r="D10993" s="26" t="s">
        <v>24</v>
      </c>
      <c r="E10993" s="26" t="s">
        <v>44309</v>
      </c>
      <c r="F10993" s="26" t="s">
        <v>44310</v>
      </c>
      <c r="G10993" s="26" t="s">
        <v>9586</v>
      </c>
      <c r="H10993" s="26" t="s">
        <v>735</v>
      </c>
      <c r="I10993" s="26" t="s">
        <v>10088</v>
      </c>
      <c r="J10993" s="26" t="s">
        <v>5353</v>
      </c>
      <c r="K10993" s="26" t="s">
        <v>9582</v>
      </c>
      <c r="L10993" s="26" t="s">
        <v>44311</v>
      </c>
      <c r="M10993" s="26">
        <v>761872638480</v>
      </c>
      <c r="N10993" s="26">
        <v>4622185201</v>
      </c>
    </row>
    <row r="10994" spans="1:14">
      <c r="A10994" s="26" t="s">
        <v>2766</v>
      </c>
      <c r="B10994" s="26" t="s">
        <v>2767</v>
      </c>
      <c r="C10994" s="26">
        <v>36729598</v>
      </c>
      <c r="D10994" s="26" t="s">
        <v>24</v>
      </c>
      <c r="E10994" s="26" t="s">
        <v>44312</v>
      </c>
      <c r="F10994" s="26" t="s">
        <v>44313</v>
      </c>
      <c r="G10994" s="26" t="s">
        <v>9579</v>
      </c>
      <c r="H10994" s="26" t="s">
        <v>133</v>
      </c>
      <c r="I10994" s="26" t="s">
        <v>9717</v>
      </c>
      <c r="J10994" s="26" t="s">
        <v>21458</v>
      </c>
      <c r="K10994" s="26" t="s">
        <v>9582</v>
      </c>
      <c r="L10994" s="26" t="s">
        <v>44314</v>
      </c>
      <c r="M10994" s="26">
        <v>380976279151</v>
      </c>
      <c r="N10994" s="26">
        <v>1225885503</v>
      </c>
    </row>
    <row r="10995" spans="1:14">
      <c r="A10995" s="26" t="s">
        <v>2360</v>
      </c>
      <c r="B10995" s="26" t="s">
        <v>2280</v>
      </c>
      <c r="C10995" s="26">
        <v>37899762</v>
      </c>
      <c r="D10995" s="26" t="s">
        <v>24</v>
      </c>
      <c r="E10995" s="26" t="s">
        <v>44315</v>
      </c>
      <c r="F10995" s="26" t="s">
        <v>44316</v>
      </c>
      <c r="G10995" s="26" t="s">
        <v>9591</v>
      </c>
      <c r="H10995" s="26" t="s">
        <v>133</v>
      </c>
      <c r="J10995" s="26" t="s">
        <v>146</v>
      </c>
      <c r="K10995" s="26" t="s">
        <v>9597</v>
      </c>
      <c r="L10995" s="26" t="s">
        <v>44317</v>
      </c>
      <c r="M10995" s="26">
        <v>380981608825</v>
      </c>
      <c r="N10995" s="26">
        <v>1210100000</v>
      </c>
    </row>
    <row r="10996" spans="1:14">
      <c r="A10996" s="26" t="s">
        <v>2453</v>
      </c>
      <c r="B10996" s="26" t="s">
        <v>2454</v>
      </c>
      <c r="C10996" s="26">
        <v>1986204</v>
      </c>
      <c r="D10996" s="26" t="s">
        <v>780</v>
      </c>
      <c r="E10996" s="26" t="s">
        <v>44318</v>
      </c>
      <c r="F10996" s="26" t="s">
        <v>10114</v>
      </c>
      <c r="G10996" s="26" t="s">
        <v>9601</v>
      </c>
      <c r="H10996" s="26" t="s">
        <v>133</v>
      </c>
      <c r="J10996" s="26" t="s">
        <v>183</v>
      </c>
      <c r="K10996" s="26" t="s">
        <v>9597</v>
      </c>
      <c r="L10996" s="26" t="s">
        <v>44319</v>
      </c>
      <c r="M10996" s="26">
        <v>761922454026</v>
      </c>
      <c r="N10996" s="26">
        <v>1211000000</v>
      </c>
    </row>
    <row r="10997" spans="1:14">
      <c r="A10997" s="26" t="s">
        <v>3247</v>
      </c>
      <c r="B10997" s="26" t="s">
        <v>3248</v>
      </c>
      <c r="C10997" s="26">
        <v>38863187</v>
      </c>
      <c r="D10997" s="26" t="s">
        <v>24</v>
      </c>
      <c r="E10997" s="26" t="s">
        <v>44320</v>
      </c>
      <c r="F10997" s="26" t="s">
        <v>44321</v>
      </c>
      <c r="G10997" s="26" t="s">
        <v>9586</v>
      </c>
      <c r="H10997" s="26" t="s">
        <v>375</v>
      </c>
      <c r="I10997" s="26" t="s">
        <v>25740</v>
      </c>
      <c r="J10997" s="26" t="s">
        <v>44322</v>
      </c>
      <c r="K10997" s="26" t="s">
        <v>9582</v>
      </c>
      <c r="L10997" s="26" t="s">
        <v>44323</v>
      </c>
      <c r="M10997" s="26">
        <v>380413197226</v>
      </c>
      <c r="N10997" s="26">
        <v>1825484601</v>
      </c>
    </row>
    <row r="10998" spans="1:14">
      <c r="A10998" s="26" t="s">
        <v>3639</v>
      </c>
      <c r="B10998" s="26" t="s">
        <v>3640</v>
      </c>
      <c r="C10998" s="26">
        <v>41870660</v>
      </c>
      <c r="D10998" s="26" t="s">
        <v>24</v>
      </c>
      <c r="E10998" s="26" t="s">
        <v>44324</v>
      </c>
      <c r="F10998" s="26" t="s">
        <v>34671</v>
      </c>
      <c r="G10998" s="26" t="s">
        <v>9586</v>
      </c>
      <c r="H10998" s="26" t="s">
        <v>468</v>
      </c>
      <c r="I10998" s="26" t="s">
        <v>32568</v>
      </c>
      <c r="J10998" s="26" t="s">
        <v>3641</v>
      </c>
      <c r="K10998" s="26" t="s">
        <v>9582</v>
      </c>
      <c r="L10998" s="26" t="s">
        <v>44325</v>
      </c>
      <c r="M10998" s="26">
        <v>380613851084</v>
      </c>
      <c r="N10998" s="26">
        <v>1221083301</v>
      </c>
    </row>
    <row r="10999" spans="1:14">
      <c r="A10999" s="26" t="s">
        <v>2960</v>
      </c>
      <c r="B10999" s="26" t="s">
        <v>2961</v>
      </c>
      <c r="C10999" s="26">
        <v>37691796</v>
      </c>
      <c r="D10999" s="26" t="s">
        <v>24</v>
      </c>
      <c r="E10999" s="26" t="s">
        <v>44326</v>
      </c>
      <c r="F10999" s="26" t="s">
        <v>10430</v>
      </c>
      <c r="G10999" s="26" t="s">
        <v>9579</v>
      </c>
      <c r="H10999" s="26" t="s">
        <v>258</v>
      </c>
      <c r="I10999" s="26" t="s">
        <v>16316</v>
      </c>
      <c r="J10999" s="26" t="s">
        <v>44327</v>
      </c>
      <c r="K10999" s="26" t="s">
        <v>9582</v>
      </c>
      <c r="L10999" s="26" t="s">
        <v>44328</v>
      </c>
      <c r="M10999" s="26">
        <v>380624620572</v>
      </c>
      <c r="N10999" s="26">
        <v>1222383003</v>
      </c>
    </row>
    <row r="11000" spans="1:14">
      <c r="A11000" s="26" t="s">
        <v>2642</v>
      </c>
      <c r="B11000" s="26" t="s">
        <v>2635</v>
      </c>
      <c r="C11000" s="26">
        <v>37735655</v>
      </c>
      <c r="D11000" s="26" t="s">
        <v>24</v>
      </c>
      <c r="E11000" s="26" t="s">
        <v>44329</v>
      </c>
      <c r="F11000" s="26" t="s">
        <v>11139</v>
      </c>
      <c r="G11000" s="26" t="s">
        <v>9591</v>
      </c>
      <c r="H11000" s="26" t="s">
        <v>133</v>
      </c>
      <c r="I11000" s="26" t="s">
        <v>9968</v>
      </c>
      <c r="J11000" s="26" t="s">
        <v>11140</v>
      </c>
      <c r="K11000" s="26" t="s">
        <v>9582</v>
      </c>
      <c r="L11000" s="26" t="s">
        <v>11141</v>
      </c>
      <c r="M11000" s="26">
        <v>761981593780</v>
      </c>
      <c r="N11000" s="26">
        <v>122785401</v>
      </c>
    </row>
    <row r="11001" spans="1:14">
      <c r="A11001" s="26" t="s">
        <v>2333</v>
      </c>
      <c r="B11001" s="26" t="s">
        <v>2334</v>
      </c>
      <c r="C11001" s="26">
        <v>32193145</v>
      </c>
      <c r="D11001" s="26" t="s">
        <v>24</v>
      </c>
      <c r="E11001" s="26" t="s">
        <v>44330</v>
      </c>
      <c r="F11001" s="26" t="s">
        <v>44331</v>
      </c>
      <c r="G11001" s="26" t="s">
        <v>9586</v>
      </c>
      <c r="H11001" s="26" t="s">
        <v>133</v>
      </c>
      <c r="J11001" s="26" t="s">
        <v>146</v>
      </c>
      <c r="K11001" s="26" t="s">
        <v>9597</v>
      </c>
      <c r="L11001" s="26" t="s">
        <v>44332</v>
      </c>
      <c r="M11001" s="26">
        <v>380562310310</v>
      </c>
      <c r="N11001" s="26">
        <v>1210100000</v>
      </c>
    </row>
    <row r="11002" spans="1:14">
      <c r="A11002" s="26" t="s">
        <v>6796</v>
      </c>
      <c r="B11002" s="26" t="s">
        <v>6797</v>
      </c>
      <c r="C11002" s="26">
        <v>1999684</v>
      </c>
      <c r="D11002" s="26" t="s">
        <v>780</v>
      </c>
      <c r="E11002" s="26" t="s">
        <v>44333</v>
      </c>
      <c r="F11002" s="26" t="s">
        <v>44334</v>
      </c>
      <c r="G11002" s="26" t="s">
        <v>9601</v>
      </c>
      <c r="H11002" s="26" t="s">
        <v>949</v>
      </c>
      <c r="I11002" s="26" t="s">
        <v>977</v>
      </c>
      <c r="J11002" s="26" t="s">
        <v>977</v>
      </c>
      <c r="K11002" s="26" t="s">
        <v>9597</v>
      </c>
      <c r="L11002" s="26" t="s">
        <v>44335</v>
      </c>
      <c r="M11002" s="26">
        <v>380532567149</v>
      </c>
      <c r="N11002" s="26">
        <v>4424080504</v>
      </c>
    </row>
    <row r="11003" spans="1:14">
      <c r="A11003" s="26" t="s">
        <v>2968</v>
      </c>
      <c r="B11003" s="26" t="s">
        <v>2969</v>
      </c>
      <c r="C11003" s="26">
        <v>37980334</v>
      </c>
      <c r="D11003" s="26" t="s">
        <v>24</v>
      </c>
      <c r="E11003" s="26" t="s">
        <v>44336</v>
      </c>
      <c r="F11003" s="26" t="s">
        <v>44337</v>
      </c>
      <c r="G11003" s="26" t="s">
        <v>9586</v>
      </c>
      <c r="H11003" s="26" t="s">
        <v>258</v>
      </c>
      <c r="I11003" s="26" t="s">
        <v>11688</v>
      </c>
      <c r="J11003" s="26" t="s">
        <v>7436</v>
      </c>
      <c r="K11003" s="26" t="s">
        <v>9582</v>
      </c>
      <c r="L11003" s="26" t="s">
        <v>44338</v>
      </c>
      <c r="M11003" s="26">
        <v>380950548746</v>
      </c>
      <c r="N11003" s="26">
        <v>123187406</v>
      </c>
    </row>
    <row r="11004" spans="1:14">
      <c r="A11004" s="26" t="s">
        <v>3230</v>
      </c>
      <c r="B11004" s="26" t="s">
        <v>3231</v>
      </c>
      <c r="C11004" s="26">
        <v>38562298</v>
      </c>
      <c r="D11004" s="26" t="s">
        <v>24</v>
      </c>
      <c r="E11004" s="26" t="s">
        <v>44339</v>
      </c>
      <c r="F11004" s="26" t="s">
        <v>44340</v>
      </c>
      <c r="G11004" s="26" t="s">
        <v>9579</v>
      </c>
      <c r="H11004" s="26" t="s">
        <v>375</v>
      </c>
      <c r="I11004" s="26" t="s">
        <v>9592</v>
      </c>
      <c r="J11004" s="26" t="s">
        <v>44341</v>
      </c>
      <c r="K11004" s="26" t="s">
        <v>9582</v>
      </c>
      <c r="L11004" s="26" t="s">
        <v>44342</v>
      </c>
      <c r="M11004" s="26">
        <v>380977514825</v>
      </c>
      <c r="N11004" s="26">
        <v>1824410126</v>
      </c>
    </row>
    <row r="11005" spans="1:14">
      <c r="A11005" s="26" t="s">
        <v>5421</v>
      </c>
      <c r="B11005" s="26" t="s">
        <v>5418</v>
      </c>
      <c r="C11005" s="26">
        <v>13802089</v>
      </c>
      <c r="D11005" s="26" t="s">
        <v>24</v>
      </c>
      <c r="E11005" s="26" t="s">
        <v>44343</v>
      </c>
      <c r="F11005" s="26" t="s">
        <v>44344</v>
      </c>
      <c r="G11005" s="26" t="s">
        <v>9586</v>
      </c>
      <c r="H11005" s="26" t="s">
        <v>735</v>
      </c>
      <c r="I11005" s="26" t="s">
        <v>13299</v>
      </c>
      <c r="J11005" s="26" t="s">
        <v>44345</v>
      </c>
      <c r="K11005" s="26" t="s">
        <v>9582</v>
      </c>
      <c r="L11005" s="26" t="s">
        <v>44346</v>
      </c>
      <c r="M11005" s="26">
        <v>380324567747</v>
      </c>
      <c r="N11005" s="26">
        <v>4625384801</v>
      </c>
    </row>
    <row r="11006" spans="1:14">
      <c r="A11006" s="26" t="s">
        <v>5716</v>
      </c>
      <c r="B11006" s="26" t="s">
        <v>5717</v>
      </c>
      <c r="C11006" s="26">
        <v>31953897</v>
      </c>
      <c r="D11006" s="26" t="s">
        <v>24</v>
      </c>
      <c r="E11006" s="26" t="s">
        <v>44347</v>
      </c>
      <c r="F11006" s="26" t="s">
        <v>44348</v>
      </c>
      <c r="G11006" s="26" t="s">
        <v>9586</v>
      </c>
      <c r="H11006" s="26" t="s">
        <v>799</v>
      </c>
      <c r="I11006" s="26" t="s">
        <v>9498</v>
      </c>
      <c r="J11006" s="26" t="s">
        <v>800</v>
      </c>
      <c r="K11006" s="26" t="s">
        <v>9597</v>
      </c>
      <c r="L11006" s="26" t="s">
        <v>44349</v>
      </c>
      <c r="M11006" s="26">
        <v>761128318494</v>
      </c>
      <c r="N11006" s="26">
        <v>4822784009</v>
      </c>
    </row>
    <row r="11007" spans="1:14">
      <c r="A11007" s="26" t="s">
        <v>8972</v>
      </c>
      <c r="B11007" s="26" t="s">
        <v>8973</v>
      </c>
      <c r="C11007" s="26">
        <v>38981957</v>
      </c>
      <c r="D11007" s="26" t="s">
        <v>24</v>
      </c>
      <c r="E11007" s="26" t="s">
        <v>44350</v>
      </c>
      <c r="F11007" s="26" t="s">
        <v>44351</v>
      </c>
      <c r="G11007" s="26" t="s">
        <v>9586</v>
      </c>
      <c r="H11007" s="26" t="s">
        <v>1401</v>
      </c>
      <c r="J11007" s="26" t="s">
        <v>20462</v>
      </c>
      <c r="K11007" s="26" t="s">
        <v>9582</v>
      </c>
      <c r="L11007" s="26" t="s">
        <v>44352</v>
      </c>
      <c r="M11007" s="26">
        <v>760944613038</v>
      </c>
      <c r="N11007" s="26">
        <v>520283006</v>
      </c>
    </row>
    <row r="11008" spans="1:14">
      <c r="A11008" s="26" t="s">
        <v>2214</v>
      </c>
      <c r="B11008" s="26" t="s">
        <v>2215</v>
      </c>
      <c r="C11008" s="26">
        <v>1984624</v>
      </c>
      <c r="D11008" s="26" t="s">
        <v>780</v>
      </c>
      <c r="E11008" s="26" t="s">
        <v>44353</v>
      </c>
      <c r="F11008" s="26" t="s">
        <v>44354</v>
      </c>
      <c r="G11008" s="26" t="s">
        <v>9601</v>
      </c>
      <c r="H11008" s="26" t="s">
        <v>133</v>
      </c>
      <c r="I11008" s="26" t="s">
        <v>146</v>
      </c>
      <c r="J11008" s="26" t="s">
        <v>146</v>
      </c>
      <c r="K11008" s="26" t="s">
        <v>9597</v>
      </c>
      <c r="L11008" s="26" t="s">
        <v>44355</v>
      </c>
      <c r="M11008" s="26">
        <v>380567209469</v>
      </c>
      <c r="N11008" s="26">
        <v>1210100000</v>
      </c>
    </row>
    <row r="11009" spans="1:14">
      <c r="A11009" s="26" t="s">
        <v>8008</v>
      </c>
      <c r="B11009" s="26" t="s">
        <v>8009</v>
      </c>
      <c r="C11009" s="26">
        <v>38892286</v>
      </c>
      <c r="D11009" s="26" t="s">
        <v>24</v>
      </c>
      <c r="E11009" s="26" t="s">
        <v>44356</v>
      </c>
      <c r="F11009" s="26" t="s">
        <v>44357</v>
      </c>
      <c r="G11009" s="26" t="s">
        <v>9579</v>
      </c>
      <c r="H11009" s="26" t="s">
        <v>1122</v>
      </c>
      <c r="I11009" s="26" t="s">
        <v>1230</v>
      </c>
      <c r="J11009" s="26" t="s">
        <v>44358</v>
      </c>
      <c r="K11009" s="26" t="s">
        <v>9582</v>
      </c>
      <c r="L11009" s="26" t="s">
        <v>44359</v>
      </c>
      <c r="M11009" s="26">
        <v>380574875517</v>
      </c>
      <c r="N11009" s="26">
        <v>6324580504</v>
      </c>
    </row>
    <row r="11010" spans="1:14">
      <c r="A11010" s="26" t="s">
        <v>8381</v>
      </c>
      <c r="B11010" s="26" t="s">
        <v>8382</v>
      </c>
      <c r="C11010" s="26">
        <v>41680146</v>
      </c>
      <c r="D11010" s="26" t="s">
        <v>24</v>
      </c>
      <c r="E11010" s="26" t="s">
        <v>44360</v>
      </c>
      <c r="F11010" s="26" t="s">
        <v>15200</v>
      </c>
      <c r="G11010" s="26" t="s">
        <v>9586</v>
      </c>
      <c r="H11010" s="26" t="s">
        <v>1122</v>
      </c>
      <c r="J11010" s="26" t="s">
        <v>1258</v>
      </c>
      <c r="K11010" s="26" t="s">
        <v>9597</v>
      </c>
      <c r="L11010" s="26" t="s">
        <v>44361</v>
      </c>
      <c r="M11010" s="26">
        <v>380967820442</v>
      </c>
      <c r="N11010" s="26">
        <v>6312000000</v>
      </c>
    </row>
    <row r="11011" spans="1:14">
      <c r="A11011" s="26" t="s">
        <v>6903</v>
      </c>
      <c r="B11011" s="26" t="s">
        <v>6904</v>
      </c>
      <c r="C11011" s="26">
        <v>38492195</v>
      </c>
      <c r="D11011" s="26" t="s">
        <v>24</v>
      </c>
      <c r="E11011" s="26" t="s">
        <v>44362</v>
      </c>
      <c r="F11011" s="26" t="s">
        <v>9591</v>
      </c>
      <c r="G11011" s="26" t="s">
        <v>9591</v>
      </c>
      <c r="H11011" s="26" t="s">
        <v>949</v>
      </c>
      <c r="I11011" s="26" t="s">
        <v>13534</v>
      </c>
      <c r="J11011" s="26" t="s">
        <v>13033</v>
      </c>
      <c r="K11011" s="26" t="s">
        <v>9582</v>
      </c>
      <c r="L11011" s="26" t="s">
        <v>44363</v>
      </c>
      <c r="M11011" s="26">
        <v>380534791295</v>
      </c>
      <c r="N11011" s="26">
        <v>121186005</v>
      </c>
    </row>
    <row r="11012" spans="1:14">
      <c r="A11012" s="26" t="s">
        <v>1699</v>
      </c>
      <c r="B11012" s="26" t="s">
        <v>1700</v>
      </c>
      <c r="C11012" s="26">
        <v>36364624</v>
      </c>
      <c r="D11012" s="26" t="s">
        <v>1701</v>
      </c>
      <c r="E11012" s="26" t="s">
        <v>44364</v>
      </c>
      <c r="F11012" s="26" t="s">
        <v>44365</v>
      </c>
      <c r="G11012" s="26" t="s">
        <v>9601</v>
      </c>
      <c r="H11012" s="26" t="s">
        <v>27</v>
      </c>
      <c r="J11012" s="26" t="s">
        <v>54</v>
      </c>
      <c r="K11012" s="26" t="s">
        <v>9597</v>
      </c>
      <c r="L11012" s="26" t="s">
        <v>44366</v>
      </c>
      <c r="M11012" s="26">
        <v>380432329301</v>
      </c>
      <c r="N11012" s="26">
        <v>121181503</v>
      </c>
    </row>
    <row r="11013" spans="1:14">
      <c r="A11013" s="26" t="s">
        <v>4378</v>
      </c>
      <c r="B11013" s="26" t="s">
        <v>4379</v>
      </c>
      <c r="C11013" s="26">
        <v>1994391</v>
      </c>
      <c r="D11013" s="26" t="s">
        <v>780</v>
      </c>
      <c r="E11013" s="26" t="s">
        <v>44367</v>
      </c>
      <c r="F11013" s="26" t="s">
        <v>44368</v>
      </c>
      <c r="G11013" s="26" t="s">
        <v>9601</v>
      </c>
      <c r="H11013" s="26" t="s">
        <v>576</v>
      </c>
      <c r="I11013" s="26" t="s">
        <v>14945</v>
      </c>
      <c r="J11013" s="26" t="s">
        <v>611</v>
      </c>
      <c r="K11013" s="26" t="s">
        <v>9597</v>
      </c>
      <c r="L11013" s="26" t="s">
        <v>44369</v>
      </c>
      <c r="M11013" s="26">
        <v>380459652121</v>
      </c>
      <c r="N11013" s="26">
        <v>3221810100</v>
      </c>
    </row>
    <row r="11014" spans="1:14">
      <c r="A11014" s="26" t="s">
        <v>8915</v>
      </c>
      <c r="B11014" s="26" t="s">
        <v>8916</v>
      </c>
      <c r="C11014" s="26">
        <v>41368558</v>
      </c>
      <c r="D11014" s="26" t="s">
        <v>24</v>
      </c>
      <c r="E11014" s="26" t="s">
        <v>44370</v>
      </c>
      <c r="F11014" s="26" t="s">
        <v>44371</v>
      </c>
      <c r="G11014" s="26" t="s">
        <v>9579</v>
      </c>
      <c r="H11014" s="26" t="s">
        <v>1401</v>
      </c>
      <c r="I11014" s="26" t="s">
        <v>11520</v>
      </c>
      <c r="J11014" s="26" t="s">
        <v>44372</v>
      </c>
      <c r="K11014" s="26" t="s">
        <v>9582</v>
      </c>
      <c r="L11014" s="26" t="s">
        <v>44373</v>
      </c>
      <c r="M11014" s="26">
        <v>380963315991</v>
      </c>
      <c r="N11014" s="26">
        <v>7123486501</v>
      </c>
    </row>
    <row r="11015" spans="1:14">
      <c r="A11015" s="26" t="s">
        <v>2916</v>
      </c>
      <c r="B11015" s="26" t="s">
        <v>2917</v>
      </c>
      <c r="C11015" s="26">
        <v>1990683</v>
      </c>
      <c r="D11015" s="26" t="s">
        <v>780</v>
      </c>
      <c r="E11015" s="26" t="s">
        <v>44374</v>
      </c>
      <c r="F11015" s="26" t="s">
        <v>44375</v>
      </c>
      <c r="G11015" s="26" t="s">
        <v>9601</v>
      </c>
      <c r="H11015" s="26" t="s">
        <v>258</v>
      </c>
      <c r="J11015" s="26" t="s">
        <v>317</v>
      </c>
      <c r="K11015" s="26" t="s">
        <v>9597</v>
      </c>
      <c r="L11015" s="26" t="s">
        <v>44376</v>
      </c>
      <c r="M11015" s="26">
        <v>761617271917</v>
      </c>
      <c r="N11015" s="26">
        <v>1412300000</v>
      </c>
    </row>
    <row r="11016" spans="1:14">
      <c r="A11016" s="26" t="s">
        <v>8008</v>
      </c>
      <c r="B11016" s="26" t="s">
        <v>8009</v>
      </c>
      <c r="C11016" s="26">
        <v>38892286</v>
      </c>
      <c r="D11016" s="26" t="s">
        <v>24</v>
      </c>
      <c r="E11016" s="26" t="s">
        <v>44377</v>
      </c>
      <c r="F11016" s="26" t="s">
        <v>44378</v>
      </c>
      <c r="G11016" s="26" t="s">
        <v>9586</v>
      </c>
      <c r="H11016" s="26" t="s">
        <v>1122</v>
      </c>
      <c r="I11016" s="26" t="s">
        <v>1230</v>
      </c>
      <c r="J11016" s="26" t="s">
        <v>13017</v>
      </c>
      <c r="K11016" s="26" t="s">
        <v>9582</v>
      </c>
      <c r="L11016" s="26" t="s">
        <v>44379</v>
      </c>
      <c r="M11016" s="26">
        <v>380996371520</v>
      </c>
      <c r="N11016" s="26">
        <v>123580101</v>
      </c>
    </row>
    <row r="11017" spans="1:14">
      <c r="A11017" s="26" t="s">
        <v>7799</v>
      </c>
      <c r="B11017" s="26" t="s">
        <v>7800</v>
      </c>
      <c r="C11017" s="26">
        <v>14054198</v>
      </c>
      <c r="D11017" s="26" t="s">
        <v>1701</v>
      </c>
      <c r="E11017" s="26" t="s">
        <v>44380</v>
      </c>
      <c r="F11017" s="26" t="s">
        <v>44381</v>
      </c>
      <c r="G11017" s="26" t="s">
        <v>9601</v>
      </c>
      <c r="H11017" s="26" t="s">
        <v>1088</v>
      </c>
      <c r="J11017" s="26" t="s">
        <v>39900</v>
      </c>
      <c r="K11017" s="26" t="s">
        <v>9582</v>
      </c>
      <c r="L11017" s="26" t="s">
        <v>44382</v>
      </c>
      <c r="M11017" s="26">
        <v>380352246163</v>
      </c>
      <c r="N11017" s="26">
        <v>6125586701</v>
      </c>
    </row>
    <row r="11018" spans="1:14">
      <c r="A11018" s="26" t="s">
        <v>1935</v>
      </c>
      <c r="B11018" s="26" t="s">
        <v>1936</v>
      </c>
      <c r="C11018" s="26">
        <v>37647637</v>
      </c>
      <c r="D11018" s="26" t="s">
        <v>24</v>
      </c>
      <c r="E11018" s="26" t="s">
        <v>44383</v>
      </c>
      <c r="F11018" s="26" t="s">
        <v>44384</v>
      </c>
      <c r="G11018" s="26" t="s">
        <v>9586</v>
      </c>
      <c r="H11018" s="26" t="s">
        <v>27</v>
      </c>
      <c r="I11018" s="26" t="s">
        <v>11276</v>
      </c>
      <c r="J11018" s="26" t="s">
        <v>44385</v>
      </c>
      <c r="K11018" s="26" t="s">
        <v>9582</v>
      </c>
      <c r="L11018" s="26" t="s">
        <v>44386</v>
      </c>
      <c r="M11018" s="26">
        <v>761422795591</v>
      </c>
      <c r="N11018" s="26">
        <v>525083201</v>
      </c>
    </row>
    <row r="11019" spans="1:14">
      <c r="A11019" s="26" t="s">
        <v>3372</v>
      </c>
      <c r="B11019" s="26" t="s">
        <v>3373</v>
      </c>
      <c r="C11019" s="26">
        <v>41769166</v>
      </c>
      <c r="D11019" s="26" t="s">
        <v>24</v>
      </c>
      <c r="E11019" s="26" t="s">
        <v>44387</v>
      </c>
      <c r="F11019" s="26" t="s">
        <v>44388</v>
      </c>
      <c r="G11019" s="26" t="s">
        <v>9586</v>
      </c>
      <c r="H11019" s="26" t="s">
        <v>392</v>
      </c>
      <c r="I11019" s="26" t="s">
        <v>11040</v>
      </c>
      <c r="J11019" s="26" t="s">
        <v>44389</v>
      </c>
      <c r="K11019" s="26" t="s">
        <v>9582</v>
      </c>
      <c r="L11019" s="26" t="s">
        <v>44390</v>
      </c>
      <c r="M11019" s="26">
        <v>380314332397</v>
      </c>
      <c r="N11019" s="26">
        <v>2121284102</v>
      </c>
    </row>
    <row r="11020" spans="1:14">
      <c r="A11020" s="26" t="s">
        <v>5728</v>
      </c>
      <c r="B11020" s="26" t="s">
        <v>5729</v>
      </c>
      <c r="C11020" s="26">
        <v>38961129</v>
      </c>
      <c r="D11020" s="26" t="s">
        <v>24</v>
      </c>
      <c r="E11020" s="26" t="s">
        <v>44391</v>
      </c>
      <c r="F11020" s="26" t="s">
        <v>44392</v>
      </c>
      <c r="G11020" s="26" t="s">
        <v>9586</v>
      </c>
      <c r="H11020" s="26" t="s">
        <v>799</v>
      </c>
      <c r="J11020" s="26" t="s">
        <v>800</v>
      </c>
      <c r="K11020" s="26" t="s">
        <v>9597</v>
      </c>
      <c r="L11020" s="26" t="s">
        <v>17893</v>
      </c>
      <c r="M11020" s="26">
        <v>760885219506</v>
      </c>
      <c r="N11020" s="26">
        <v>4822784009</v>
      </c>
    </row>
    <row r="11021" spans="1:14">
      <c r="A11021" s="26" t="s">
        <v>9139</v>
      </c>
      <c r="B11021" s="26" t="s">
        <v>9140</v>
      </c>
      <c r="C11021" s="26" t="s">
        <v>1604</v>
      </c>
      <c r="D11021" s="26" t="s">
        <v>24</v>
      </c>
      <c r="E11021" s="26" t="s">
        <v>44393</v>
      </c>
      <c r="F11021" s="26" t="s">
        <v>39620</v>
      </c>
      <c r="G11021" s="26" t="s">
        <v>9586</v>
      </c>
      <c r="H11021" s="26" t="s">
        <v>1490</v>
      </c>
      <c r="I11021" s="26" t="s">
        <v>13192</v>
      </c>
      <c r="J11021" s="26" t="s">
        <v>1541</v>
      </c>
      <c r="K11021" s="26" t="s">
        <v>9606</v>
      </c>
      <c r="L11021" s="26" t="s">
        <v>44394</v>
      </c>
      <c r="M11021" s="26">
        <v>380669673287</v>
      </c>
      <c r="N11021" s="26">
        <v>7323555100</v>
      </c>
    </row>
    <row r="11022" spans="1:14">
      <c r="A11022" s="26" t="s">
        <v>2167</v>
      </c>
      <c r="B11022" s="26" t="s">
        <v>2168</v>
      </c>
      <c r="C11022" s="26">
        <v>37836978</v>
      </c>
      <c r="D11022" s="26" t="s">
        <v>24</v>
      </c>
      <c r="E11022" s="26" t="s">
        <v>44395</v>
      </c>
      <c r="F11022" s="26" t="s">
        <v>44396</v>
      </c>
      <c r="G11022" s="26" t="s">
        <v>9579</v>
      </c>
      <c r="H11022" s="26" t="s">
        <v>133</v>
      </c>
      <c r="I11022" s="26" t="s">
        <v>13125</v>
      </c>
      <c r="J11022" s="26" t="s">
        <v>44397</v>
      </c>
      <c r="K11022" s="26" t="s">
        <v>9582</v>
      </c>
      <c r="L11022" s="26" t="s">
        <v>44398</v>
      </c>
      <c r="M11022" s="26">
        <v>761131311981</v>
      </c>
      <c r="N11022" s="26">
        <v>1220310113</v>
      </c>
    </row>
    <row r="11023" spans="1:14">
      <c r="A11023" s="26" t="s">
        <v>4562</v>
      </c>
      <c r="B11023" s="26" t="s">
        <v>4563</v>
      </c>
      <c r="C11023" s="26">
        <v>38302240</v>
      </c>
      <c r="D11023" s="26" t="s">
        <v>24</v>
      </c>
      <c r="E11023" s="26" t="s">
        <v>44399</v>
      </c>
      <c r="F11023" s="26" t="s">
        <v>44400</v>
      </c>
      <c r="G11023" s="26" t="s">
        <v>9586</v>
      </c>
      <c r="H11023" s="26" t="s">
        <v>670</v>
      </c>
      <c r="I11023" s="26" t="s">
        <v>11700</v>
      </c>
      <c r="J11023" s="26" t="s">
        <v>14992</v>
      </c>
      <c r="K11023" s="26" t="s">
        <v>9582</v>
      </c>
      <c r="L11023" s="26" t="s">
        <v>44401</v>
      </c>
      <c r="M11023" s="26">
        <v>380664628988</v>
      </c>
      <c r="N11023" s="26">
        <v>1220310107</v>
      </c>
    </row>
    <row r="11024" spans="1:14">
      <c r="A11024" s="26" t="s">
        <v>5808</v>
      </c>
      <c r="B11024" s="26" t="s">
        <v>5809</v>
      </c>
      <c r="C11024" s="26">
        <v>23379143</v>
      </c>
      <c r="D11024" s="26" t="s">
        <v>24</v>
      </c>
      <c r="E11024" s="26" t="s">
        <v>44402</v>
      </c>
      <c r="F11024" s="26" t="s">
        <v>44403</v>
      </c>
      <c r="G11024" s="26" t="s">
        <v>9586</v>
      </c>
      <c r="H11024" s="26" t="s">
        <v>799</v>
      </c>
      <c r="J11024" s="26" t="s">
        <v>800</v>
      </c>
      <c r="K11024" s="26" t="s">
        <v>9597</v>
      </c>
      <c r="L11024" s="26" t="s">
        <v>44404</v>
      </c>
      <c r="M11024" s="26">
        <v>760884595058</v>
      </c>
      <c r="N11024" s="26">
        <v>4822784009</v>
      </c>
    </row>
    <row r="11025" spans="1:14">
      <c r="A11025" s="26" t="s">
        <v>3230</v>
      </c>
      <c r="B11025" s="26" t="s">
        <v>3231</v>
      </c>
      <c r="C11025" s="26">
        <v>38562298</v>
      </c>
      <c r="D11025" s="26" t="s">
        <v>24</v>
      </c>
      <c r="E11025" s="26" t="s">
        <v>44405</v>
      </c>
      <c r="F11025" s="26" t="s">
        <v>44406</v>
      </c>
      <c r="G11025" s="26" t="s">
        <v>9591</v>
      </c>
      <c r="H11025" s="26" t="s">
        <v>375</v>
      </c>
      <c r="I11025" s="26" t="s">
        <v>9592</v>
      </c>
      <c r="J11025" s="26" t="s">
        <v>27022</v>
      </c>
      <c r="K11025" s="26" t="s">
        <v>9606</v>
      </c>
      <c r="L11025" s="26" t="s">
        <v>44407</v>
      </c>
      <c r="M11025" s="26">
        <v>380961117690</v>
      </c>
      <c r="N11025" s="26">
        <v>520281203</v>
      </c>
    </row>
    <row r="11026" spans="1:14">
      <c r="A11026" s="26" t="s">
        <v>2642</v>
      </c>
      <c r="B11026" s="26" t="s">
        <v>2635</v>
      </c>
      <c r="C11026" s="26">
        <v>37735655</v>
      </c>
      <c r="D11026" s="26" t="s">
        <v>24</v>
      </c>
      <c r="E11026" s="26" t="s">
        <v>44408</v>
      </c>
      <c r="F11026" s="26" t="s">
        <v>44409</v>
      </c>
      <c r="G11026" s="26" t="s">
        <v>9591</v>
      </c>
      <c r="H11026" s="26" t="s">
        <v>133</v>
      </c>
      <c r="I11026" s="26" t="s">
        <v>9968</v>
      </c>
      <c r="J11026" s="26" t="s">
        <v>44410</v>
      </c>
      <c r="K11026" s="26" t="s">
        <v>9582</v>
      </c>
      <c r="L11026" s="26" t="s">
        <v>44411</v>
      </c>
      <c r="M11026" s="26">
        <v>761981593780</v>
      </c>
      <c r="N11026" s="26">
        <v>1223581309</v>
      </c>
    </row>
    <row r="11027" spans="1:14">
      <c r="A11027" s="26" t="s">
        <v>6736</v>
      </c>
      <c r="B11027" s="26" t="s">
        <v>6737</v>
      </c>
      <c r="C11027" s="26">
        <v>1999388</v>
      </c>
      <c r="D11027" s="26" t="s">
        <v>780</v>
      </c>
      <c r="E11027" s="26" t="s">
        <v>44412</v>
      </c>
      <c r="F11027" s="26" t="s">
        <v>44413</v>
      </c>
      <c r="G11027" s="26" t="s">
        <v>9601</v>
      </c>
      <c r="H11027" s="26" t="s">
        <v>949</v>
      </c>
      <c r="J11027" s="26" t="s">
        <v>969</v>
      </c>
      <c r="K11027" s="26" t="s">
        <v>9597</v>
      </c>
      <c r="L11027" s="26" t="s">
        <v>44414</v>
      </c>
      <c r="M11027" s="26">
        <v>380536162229</v>
      </c>
      <c r="N11027" s="26">
        <v>5310700000</v>
      </c>
    </row>
    <row r="11028" spans="1:14">
      <c r="A11028" s="26" t="s">
        <v>9098</v>
      </c>
      <c r="B11028" s="26" t="s">
        <v>9099</v>
      </c>
      <c r="C11028" s="26">
        <v>38561624</v>
      </c>
      <c r="D11028" s="26" t="s">
        <v>24</v>
      </c>
      <c r="E11028" s="26" t="s">
        <v>44415</v>
      </c>
      <c r="F11028" s="26" t="s">
        <v>44416</v>
      </c>
      <c r="G11028" s="26" t="s">
        <v>9591</v>
      </c>
      <c r="H11028" s="26" t="s">
        <v>1490</v>
      </c>
      <c r="I11028" s="26" t="s">
        <v>9841</v>
      </c>
      <c r="J11028" s="26" t="s">
        <v>27022</v>
      </c>
      <c r="K11028" s="26" t="s">
        <v>9582</v>
      </c>
      <c r="L11028" s="26" t="s">
        <v>44417</v>
      </c>
      <c r="M11028" s="26">
        <v>380373641143</v>
      </c>
      <c r="N11028" s="26">
        <v>520281203</v>
      </c>
    </row>
    <row r="11029" spans="1:14">
      <c r="A11029" s="26" t="s">
        <v>1874</v>
      </c>
      <c r="B11029" s="26" t="s">
        <v>1875</v>
      </c>
      <c r="C11029" s="26">
        <v>35814781</v>
      </c>
      <c r="D11029" s="26" t="s">
        <v>24</v>
      </c>
      <c r="E11029" s="26" t="s">
        <v>44418</v>
      </c>
      <c r="F11029" s="26" t="s">
        <v>44419</v>
      </c>
      <c r="G11029" s="26" t="s">
        <v>9586</v>
      </c>
      <c r="H11029" s="26" t="s">
        <v>27</v>
      </c>
      <c r="J11029" s="26" t="s">
        <v>10319</v>
      </c>
      <c r="K11029" s="26" t="s">
        <v>9597</v>
      </c>
      <c r="L11029" s="26" t="s">
        <v>10320</v>
      </c>
      <c r="M11029" s="26">
        <v>380434222266</v>
      </c>
      <c r="N11029" s="26">
        <v>510500000</v>
      </c>
    </row>
    <row r="11030" spans="1:14">
      <c r="A11030" s="26" t="s">
        <v>8615</v>
      </c>
      <c r="B11030" s="26" t="s">
        <v>8616</v>
      </c>
      <c r="C11030" s="26">
        <v>38550036</v>
      </c>
      <c r="D11030" s="26" t="s">
        <v>24</v>
      </c>
      <c r="E11030" s="26" t="s">
        <v>44420</v>
      </c>
      <c r="F11030" s="26" t="s">
        <v>44421</v>
      </c>
      <c r="G11030" s="26" t="s">
        <v>9579</v>
      </c>
      <c r="H11030" s="26" t="s">
        <v>1308</v>
      </c>
      <c r="J11030" s="26" t="s">
        <v>44422</v>
      </c>
      <c r="K11030" s="26" t="s">
        <v>9582</v>
      </c>
      <c r="L11030" s="26" t="s">
        <v>44423</v>
      </c>
      <c r="M11030" s="26">
        <v>761958942935</v>
      </c>
      <c r="N11030" s="26">
        <v>6820685001</v>
      </c>
    </row>
    <row r="11031" spans="1:14">
      <c r="A11031" s="26" t="s">
        <v>2593</v>
      </c>
      <c r="B11031" s="26" t="s">
        <v>2594</v>
      </c>
      <c r="C11031" s="26">
        <v>37837203</v>
      </c>
      <c r="D11031" s="26" t="s">
        <v>24</v>
      </c>
      <c r="E11031" s="26" t="s">
        <v>44424</v>
      </c>
      <c r="F11031" s="26" t="s">
        <v>14045</v>
      </c>
      <c r="G11031" s="26" t="s">
        <v>9586</v>
      </c>
      <c r="H11031" s="26" t="s">
        <v>133</v>
      </c>
      <c r="J11031" s="26" t="s">
        <v>215</v>
      </c>
      <c r="K11031" s="26" t="s">
        <v>9597</v>
      </c>
      <c r="L11031" s="26" t="s">
        <v>44425</v>
      </c>
      <c r="M11031" s="26">
        <v>380663859087</v>
      </c>
      <c r="N11031" s="26">
        <v>1211600000</v>
      </c>
    </row>
    <row r="11032" spans="1:14">
      <c r="A11032" s="26" t="s">
        <v>9128</v>
      </c>
      <c r="B11032" s="26" t="s">
        <v>9129</v>
      </c>
      <c r="C11032" s="26">
        <v>36749200</v>
      </c>
      <c r="D11032" s="26" t="s">
        <v>24</v>
      </c>
      <c r="E11032" s="26" t="s">
        <v>44426</v>
      </c>
      <c r="F11032" s="26" t="s">
        <v>44427</v>
      </c>
      <c r="G11032" s="26" t="s">
        <v>9586</v>
      </c>
      <c r="H11032" s="26" t="s">
        <v>1490</v>
      </c>
      <c r="I11032" s="26" t="s">
        <v>12535</v>
      </c>
      <c r="J11032" s="26" t="s">
        <v>1537</v>
      </c>
      <c r="K11032" s="26" t="s">
        <v>9582</v>
      </c>
      <c r="L11032" s="26" t="s">
        <v>44428</v>
      </c>
      <c r="M11032" s="26">
        <v>380507025532</v>
      </c>
      <c r="N11032" s="26">
        <v>7320784001</v>
      </c>
    </row>
    <row r="11033" spans="1:14">
      <c r="A11033" s="26" t="s">
        <v>2200</v>
      </c>
      <c r="B11033" s="26" t="s">
        <v>2201</v>
      </c>
      <c r="C11033" s="26">
        <v>37677106</v>
      </c>
      <c r="D11033" s="26" t="s">
        <v>24</v>
      </c>
      <c r="E11033" s="26" t="s">
        <v>44429</v>
      </c>
      <c r="F11033" s="26" t="s">
        <v>44430</v>
      </c>
      <c r="G11033" s="26" t="s">
        <v>9579</v>
      </c>
      <c r="H11033" s="26" t="s">
        <v>133</v>
      </c>
      <c r="I11033" s="26" t="s">
        <v>9917</v>
      </c>
      <c r="J11033" s="26" t="s">
        <v>44397</v>
      </c>
      <c r="K11033" s="26" t="s">
        <v>9582</v>
      </c>
      <c r="L11033" s="26" t="s">
        <v>44431</v>
      </c>
      <c r="M11033" s="26">
        <v>761922049728</v>
      </c>
      <c r="N11033" s="26">
        <v>1220310113</v>
      </c>
    </row>
    <row r="11034" spans="1:14">
      <c r="A11034" s="26" t="s">
        <v>1946</v>
      </c>
      <c r="B11034" s="26" t="s">
        <v>1947</v>
      </c>
      <c r="C11034" s="26">
        <v>37636913</v>
      </c>
      <c r="D11034" s="26" t="s">
        <v>24</v>
      </c>
      <c r="E11034" s="26" t="s">
        <v>44432</v>
      </c>
      <c r="F11034" s="26" t="s">
        <v>44433</v>
      </c>
      <c r="G11034" s="26" t="s">
        <v>9586</v>
      </c>
      <c r="H11034" s="26" t="s">
        <v>27</v>
      </c>
      <c r="I11034" s="26" t="s">
        <v>10258</v>
      </c>
      <c r="J11034" s="26" t="s">
        <v>44434</v>
      </c>
      <c r="K11034" s="26" t="s">
        <v>9582</v>
      </c>
      <c r="L11034" s="26" t="s">
        <v>44435</v>
      </c>
      <c r="M11034" s="26">
        <v>380982793835</v>
      </c>
      <c r="N11034" s="26">
        <v>525681301</v>
      </c>
    </row>
    <row r="11035" spans="1:14">
      <c r="A11035" s="26" t="s">
        <v>5915</v>
      </c>
      <c r="B11035" s="26" t="s">
        <v>5916</v>
      </c>
      <c r="C11035" s="26">
        <v>38363607</v>
      </c>
      <c r="D11035" s="26" t="s">
        <v>24</v>
      </c>
      <c r="E11035" s="26" t="s">
        <v>44436</v>
      </c>
      <c r="F11035" s="26" t="s">
        <v>44437</v>
      </c>
      <c r="G11035" s="26" t="s">
        <v>9586</v>
      </c>
      <c r="H11035" s="26" t="s">
        <v>835</v>
      </c>
      <c r="I11035" s="26" t="s">
        <v>9913</v>
      </c>
      <c r="J11035" s="26" t="s">
        <v>44438</v>
      </c>
      <c r="K11035" s="26" t="s">
        <v>9582</v>
      </c>
      <c r="L11035" s="26" t="s">
        <v>44439</v>
      </c>
      <c r="M11035" s="26">
        <v>380513193644</v>
      </c>
      <c r="N11035" s="26">
        <v>121186003</v>
      </c>
    </row>
    <row r="11036" spans="1:14">
      <c r="A11036" s="26" t="s">
        <v>6790</v>
      </c>
      <c r="B11036" s="26" t="s">
        <v>6791</v>
      </c>
      <c r="C11036" s="26">
        <v>1999164</v>
      </c>
      <c r="D11036" s="26" t="s">
        <v>780</v>
      </c>
      <c r="E11036" s="26" t="s">
        <v>44440</v>
      </c>
      <c r="F11036" s="26" t="s">
        <v>44441</v>
      </c>
      <c r="G11036" s="26" t="s">
        <v>9601</v>
      </c>
      <c r="H11036" s="26" t="s">
        <v>949</v>
      </c>
      <c r="J11036" s="26" t="s">
        <v>977</v>
      </c>
      <c r="K11036" s="26" t="s">
        <v>9597</v>
      </c>
      <c r="L11036" s="26" t="s">
        <v>44442</v>
      </c>
      <c r="M11036" s="26">
        <v>380532606608</v>
      </c>
      <c r="N11036" s="26">
        <v>4424080504</v>
      </c>
    </row>
    <row r="11037" spans="1:14">
      <c r="A11037" s="26" t="s">
        <v>6577</v>
      </c>
      <c r="B11037" s="26" t="s">
        <v>6578</v>
      </c>
      <c r="C11037" s="26">
        <v>38319453</v>
      </c>
      <c r="D11037" s="26" t="s">
        <v>24</v>
      </c>
      <c r="E11037" s="26" t="s">
        <v>44443</v>
      </c>
      <c r="F11037" s="26" t="s">
        <v>44444</v>
      </c>
      <c r="G11037" s="26" t="s">
        <v>9579</v>
      </c>
      <c r="H11037" s="26" t="s">
        <v>949</v>
      </c>
      <c r="I11037" s="26" t="s">
        <v>11128</v>
      </c>
      <c r="J11037" s="26" t="s">
        <v>40921</v>
      </c>
      <c r="K11037" s="26" t="s">
        <v>9582</v>
      </c>
      <c r="L11037" s="26" t="s">
        <v>44445</v>
      </c>
      <c r="M11037" s="26">
        <v>380535452338</v>
      </c>
      <c r="N11037" s="26">
        <v>1422782801</v>
      </c>
    </row>
    <row r="11038" spans="1:14">
      <c r="A11038" s="26" t="s">
        <v>7296</v>
      </c>
      <c r="B11038" s="26" t="s">
        <v>7297</v>
      </c>
      <c r="C11038" s="26">
        <v>37078161</v>
      </c>
      <c r="D11038" s="26" t="s">
        <v>24</v>
      </c>
      <c r="E11038" s="26" t="s">
        <v>44446</v>
      </c>
      <c r="F11038" s="26" t="s">
        <v>44447</v>
      </c>
      <c r="G11038" s="26" t="s">
        <v>9579</v>
      </c>
      <c r="H11038" s="26" t="s">
        <v>1025</v>
      </c>
      <c r="I11038" s="26" t="s">
        <v>14531</v>
      </c>
      <c r="J11038" s="26" t="s">
        <v>38867</v>
      </c>
      <c r="K11038" s="26" t="s">
        <v>9582</v>
      </c>
      <c r="L11038" s="26" t="s">
        <v>44448</v>
      </c>
      <c r="M11038" s="26">
        <v>380544945236</v>
      </c>
      <c r="N11038" s="26">
        <v>4623681915</v>
      </c>
    </row>
    <row r="11039" spans="1:14">
      <c r="A11039" s="26" t="s">
        <v>8421</v>
      </c>
      <c r="B11039" s="26" t="s">
        <v>8422</v>
      </c>
      <c r="C11039" s="26">
        <v>37920406</v>
      </c>
      <c r="D11039" s="26" t="s">
        <v>24</v>
      </c>
      <c r="E11039" s="26" t="s">
        <v>44449</v>
      </c>
      <c r="F11039" s="26" t="s">
        <v>44450</v>
      </c>
      <c r="G11039" s="26" t="s">
        <v>9586</v>
      </c>
      <c r="H11039" s="26" t="s">
        <v>1269</v>
      </c>
      <c r="I11039" s="26" t="s">
        <v>13389</v>
      </c>
      <c r="J11039" s="26" t="s">
        <v>8420</v>
      </c>
      <c r="K11039" s="26" t="s">
        <v>9606</v>
      </c>
      <c r="L11039" s="26" t="s">
        <v>44451</v>
      </c>
      <c r="M11039" s="26">
        <v>761510916009</v>
      </c>
      <c r="N11039" s="26">
        <v>3220880901</v>
      </c>
    </row>
    <row r="11040" spans="1:14">
      <c r="A11040" s="26" t="s">
        <v>5027</v>
      </c>
      <c r="B11040" s="26" t="s">
        <v>5028</v>
      </c>
      <c r="C11040" s="26">
        <v>40225993</v>
      </c>
      <c r="D11040" s="26" t="s">
        <v>24</v>
      </c>
      <c r="E11040" s="26" t="s">
        <v>44452</v>
      </c>
      <c r="F11040" s="26" t="s">
        <v>12939</v>
      </c>
      <c r="G11040" s="26" t="s">
        <v>9579</v>
      </c>
      <c r="H11040" s="26" t="s">
        <v>735</v>
      </c>
      <c r="I11040" s="26" t="s">
        <v>12490</v>
      </c>
      <c r="J11040" s="26" t="s">
        <v>44453</v>
      </c>
      <c r="K11040" s="26" t="s">
        <v>9582</v>
      </c>
      <c r="L11040" s="26" t="s">
        <v>44454</v>
      </c>
      <c r="M11040" s="26">
        <v>380973404631</v>
      </c>
      <c r="N11040" s="26">
        <v>4624281301</v>
      </c>
    </row>
    <row r="11041" spans="1:14">
      <c r="A11041" s="26" t="s">
        <v>6533</v>
      </c>
      <c r="B11041" s="26" t="s">
        <v>6140</v>
      </c>
      <c r="C11041" s="26">
        <v>38617509</v>
      </c>
      <c r="D11041" s="26" t="s">
        <v>24</v>
      </c>
      <c r="E11041" s="26" t="s">
        <v>44455</v>
      </c>
      <c r="F11041" s="26" t="s">
        <v>44456</v>
      </c>
      <c r="G11041" s="26" t="s">
        <v>9586</v>
      </c>
      <c r="H11041" s="26" t="s">
        <v>885</v>
      </c>
      <c r="I11041" s="26" t="s">
        <v>11807</v>
      </c>
      <c r="J11041" s="26" t="s">
        <v>44457</v>
      </c>
      <c r="K11041" s="26" t="s">
        <v>9582</v>
      </c>
      <c r="L11041" s="26" t="s">
        <v>44458</v>
      </c>
      <c r="M11041" s="26">
        <v>380967633095</v>
      </c>
      <c r="N11041" s="26">
        <v>5121082001</v>
      </c>
    </row>
    <row r="11042" spans="1:14">
      <c r="A11042" s="26" t="s">
        <v>7767</v>
      </c>
      <c r="B11042" s="26" t="s">
        <v>7768</v>
      </c>
      <c r="C11042" s="26">
        <v>38543647</v>
      </c>
      <c r="D11042" s="26" t="s">
        <v>24</v>
      </c>
      <c r="E11042" s="26" t="s">
        <v>44459</v>
      </c>
      <c r="F11042" s="26" t="s">
        <v>44460</v>
      </c>
      <c r="G11042" s="26" t="s">
        <v>9586</v>
      </c>
      <c r="H11042" s="26" t="s">
        <v>1088</v>
      </c>
      <c r="J11042" s="26" t="s">
        <v>44461</v>
      </c>
      <c r="K11042" s="26" t="s">
        <v>9582</v>
      </c>
      <c r="L11042" s="26" t="s">
        <v>44462</v>
      </c>
      <c r="M11042" s="26">
        <v>760710287076</v>
      </c>
      <c r="N11042" s="26">
        <v>6125088301</v>
      </c>
    </row>
    <row r="11043" spans="1:14">
      <c r="A11043" s="26" t="s">
        <v>6653</v>
      </c>
      <c r="B11043" s="26" t="s">
        <v>6654</v>
      </c>
      <c r="C11043" s="26">
        <v>38498521</v>
      </c>
      <c r="D11043" s="26" t="s">
        <v>24</v>
      </c>
      <c r="E11043" s="26" t="s">
        <v>44463</v>
      </c>
      <c r="F11043" s="26" t="s">
        <v>44464</v>
      </c>
      <c r="G11043" s="26" t="s">
        <v>9586</v>
      </c>
      <c r="H11043" s="26" t="s">
        <v>949</v>
      </c>
      <c r="I11043" s="26" t="s">
        <v>20090</v>
      </c>
      <c r="J11043" s="26" t="s">
        <v>23410</v>
      </c>
      <c r="K11043" s="26" t="s">
        <v>9582</v>
      </c>
      <c r="L11043" s="26" t="s">
        <v>44465</v>
      </c>
      <c r="M11043" s="26">
        <v>380534299617</v>
      </c>
      <c r="N11043" s="26">
        <v>1822385801</v>
      </c>
    </row>
    <row r="11044" spans="1:14">
      <c r="A11044" s="26" t="s">
        <v>5421</v>
      </c>
      <c r="B11044" s="26" t="s">
        <v>5418</v>
      </c>
      <c r="C11044" s="26">
        <v>13802089</v>
      </c>
      <c r="D11044" s="26" t="s">
        <v>24</v>
      </c>
      <c r="E11044" s="26" t="s">
        <v>44466</v>
      </c>
      <c r="F11044" s="26" t="s">
        <v>44467</v>
      </c>
      <c r="G11044" s="26" t="s">
        <v>9586</v>
      </c>
      <c r="H11044" s="26" t="s">
        <v>735</v>
      </c>
      <c r="I11044" s="26" t="s">
        <v>13299</v>
      </c>
      <c r="J11044" s="26" t="s">
        <v>44468</v>
      </c>
      <c r="K11044" s="26" t="s">
        <v>9582</v>
      </c>
      <c r="L11044" s="26" t="s">
        <v>44469</v>
      </c>
      <c r="M11044" s="26">
        <v>380324533051</v>
      </c>
      <c r="N11044" s="26">
        <v>4625388401</v>
      </c>
    </row>
    <row r="11045" spans="1:14">
      <c r="A11045" s="26" t="s">
        <v>3473</v>
      </c>
      <c r="B11045" s="26" t="s">
        <v>3474</v>
      </c>
      <c r="C11045" s="26">
        <v>38466531</v>
      </c>
      <c r="D11045" s="26" t="s">
        <v>24</v>
      </c>
      <c r="E11045" s="26" t="s">
        <v>44470</v>
      </c>
      <c r="F11045" s="26" t="s">
        <v>44471</v>
      </c>
      <c r="G11045" s="26" t="s">
        <v>9586</v>
      </c>
      <c r="H11045" s="26" t="s">
        <v>392</v>
      </c>
      <c r="I11045" s="26" t="s">
        <v>11629</v>
      </c>
      <c r="J11045" s="26" t="s">
        <v>44472</v>
      </c>
      <c r="K11045" s="26" t="s">
        <v>9582</v>
      </c>
      <c r="L11045" s="26" t="s">
        <v>44473</v>
      </c>
      <c r="M11045" s="26">
        <v>761981498054</v>
      </c>
      <c r="N11045" s="26">
        <v>2124886401</v>
      </c>
    </row>
    <row r="11046" spans="1:14">
      <c r="A11046" s="26" t="s">
        <v>1895</v>
      </c>
      <c r="B11046" s="26" t="s">
        <v>1896</v>
      </c>
      <c r="C11046" s="26">
        <v>36331699</v>
      </c>
      <c r="D11046" s="26" t="s">
        <v>24</v>
      </c>
      <c r="E11046" s="26" t="s">
        <v>44474</v>
      </c>
      <c r="F11046" s="26" t="s">
        <v>44475</v>
      </c>
      <c r="G11046" s="26" t="s">
        <v>9586</v>
      </c>
      <c r="H11046" s="26" t="s">
        <v>27</v>
      </c>
      <c r="I11046" s="26" t="s">
        <v>9981</v>
      </c>
      <c r="J11046" s="26" t="s">
        <v>44476</v>
      </c>
      <c r="K11046" s="26" t="s">
        <v>9582</v>
      </c>
      <c r="L11046" s="26" t="s">
        <v>44477</v>
      </c>
      <c r="M11046" s="26">
        <v>761412086693</v>
      </c>
      <c r="N11046" s="26">
        <v>520488603</v>
      </c>
    </row>
    <row r="11047" spans="1:14">
      <c r="A11047" s="26" t="s">
        <v>6199</v>
      </c>
      <c r="B11047" s="26" t="s">
        <v>6200</v>
      </c>
      <c r="C11047" s="26">
        <v>26418688</v>
      </c>
      <c r="D11047" s="26" t="s">
        <v>24</v>
      </c>
      <c r="E11047" s="26" t="s">
        <v>44478</v>
      </c>
      <c r="F11047" s="26" t="s">
        <v>44479</v>
      </c>
      <c r="G11047" s="26" t="s">
        <v>9586</v>
      </c>
      <c r="H11047" s="26" t="s">
        <v>885</v>
      </c>
      <c r="I11047" s="26" t="s">
        <v>12312</v>
      </c>
      <c r="J11047" s="26" t="s">
        <v>44480</v>
      </c>
      <c r="K11047" s="26" t="s">
        <v>9582</v>
      </c>
      <c r="L11047" s="26" t="s">
        <v>44481</v>
      </c>
      <c r="M11047" s="26">
        <v>380484147317</v>
      </c>
      <c r="N11047" s="26">
        <v>5122084201</v>
      </c>
    </row>
    <row r="11048" spans="1:14">
      <c r="A11048" s="26" t="s">
        <v>7859</v>
      </c>
      <c r="B11048" s="26" t="s">
        <v>7860</v>
      </c>
      <c r="C11048" s="26">
        <v>34174035</v>
      </c>
      <c r="D11048" s="26" t="s">
        <v>24</v>
      </c>
      <c r="E11048" s="26" t="s">
        <v>44482</v>
      </c>
      <c r="F11048" s="26" t="s">
        <v>44483</v>
      </c>
      <c r="G11048" s="26" t="s">
        <v>9586</v>
      </c>
      <c r="H11048" s="26" t="s">
        <v>1122</v>
      </c>
      <c r="I11048" s="26" t="s">
        <v>10748</v>
      </c>
      <c r="J11048" s="26" t="s">
        <v>33212</v>
      </c>
      <c r="K11048" s="26" t="s">
        <v>9582</v>
      </c>
      <c r="L11048" s="26" t="s">
        <v>44484</v>
      </c>
      <c r="M11048" s="26">
        <v>380575498293</v>
      </c>
      <c r="N11048" s="26">
        <v>510690002</v>
      </c>
    </row>
    <row r="11049" spans="1:14">
      <c r="A11049" s="26" t="s">
        <v>3013</v>
      </c>
      <c r="B11049" s="26" t="s">
        <v>3014</v>
      </c>
      <c r="C11049" s="26">
        <v>1991122</v>
      </c>
      <c r="D11049" s="26" t="s">
        <v>780</v>
      </c>
      <c r="E11049" s="26" t="s">
        <v>44485</v>
      </c>
      <c r="F11049" s="26" t="s">
        <v>44486</v>
      </c>
      <c r="G11049" s="26" t="s">
        <v>9601</v>
      </c>
      <c r="H11049" s="26" t="s">
        <v>258</v>
      </c>
      <c r="J11049" s="26" t="s">
        <v>294</v>
      </c>
      <c r="K11049" s="26" t="s">
        <v>9597</v>
      </c>
      <c r="L11049" s="26" t="s">
        <v>18908</v>
      </c>
      <c r="M11049" s="26">
        <v>761254455942</v>
      </c>
      <c r="N11049" s="26">
        <v>121183603</v>
      </c>
    </row>
    <row r="11050" spans="1:14">
      <c r="A11050" s="26" t="s">
        <v>3118</v>
      </c>
      <c r="B11050" s="26" t="s">
        <v>3113</v>
      </c>
      <c r="C11050" s="26">
        <v>1991406</v>
      </c>
      <c r="D11050" s="26" t="s">
        <v>780</v>
      </c>
      <c r="E11050" s="26" t="s">
        <v>44487</v>
      </c>
      <c r="F11050" s="26" t="s">
        <v>44488</v>
      </c>
      <c r="G11050" s="26" t="s">
        <v>9601</v>
      </c>
      <c r="H11050" s="26" t="s">
        <v>375</v>
      </c>
      <c r="J11050" s="26" t="s">
        <v>388</v>
      </c>
      <c r="K11050" s="26" t="s">
        <v>9597</v>
      </c>
      <c r="L11050" s="26" t="s">
        <v>10705</v>
      </c>
      <c r="M11050" s="26">
        <v>380412438740</v>
      </c>
      <c r="N11050" s="26">
        <v>1811000000</v>
      </c>
    </row>
    <row r="11051" spans="1:14">
      <c r="A11051" s="26" t="s">
        <v>8785</v>
      </c>
      <c r="B11051" s="26" t="s">
        <v>8786</v>
      </c>
      <c r="C11051" s="26">
        <v>38171169</v>
      </c>
      <c r="D11051" s="26" t="s">
        <v>24</v>
      </c>
      <c r="E11051" s="26" t="s">
        <v>44489</v>
      </c>
      <c r="F11051" s="26" t="s">
        <v>44490</v>
      </c>
      <c r="G11051" s="26" t="s">
        <v>9586</v>
      </c>
      <c r="H11051" s="26" t="s">
        <v>1308</v>
      </c>
      <c r="J11051" s="26" t="s">
        <v>14594</v>
      </c>
      <c r="K11051" s="26" t="s">
        <v>9597</v>
      </c>
      <c r="L11051" s="26" t="s">
        <v>44491</v>
      </c>
      <c r="M11051" s="26">
        <v>380678180099</v>
      </c>
      <c r="N11051" s="26">
        <v>6810800000</v>
      </c>
    </row>
    <row r="11052" spans="1:14">
      <c r="A11052" s="26" t="s">
        <v>2080</v>
      </c>
      <c r="B11052" s="26" t="s">
        <v>2081</v>
      </c>
      <c r="C11052" s="26">
        <v>38485727</v>
      </c>
      <c r="D11052" s="26" t="s">
        <v>24</v>
      </c>
      <c r="E11052" s="26" t="s">
        <v>44492</v>
      </c>
      <c r="F11052" s="26" t="s">
        <v>44493</v>
      </c>
      <c r="G11052" s="26" t="s">
        <v>9579</v>
      </c>
      <c r="H11052" s="26" t="s">
        <v>103</v>
      </c>
      <c r="I11052" s="26" t="s">
        <v>9833</v>
      </c>
      <c r="J11052" s="26" t="s">
        <v>44494</v>
      </c>
      <c r="K11052" s="26" t="s">
        <v>9582</v>
      </c>
      <c r="L11052" s="26" t="s">
        <v>44495</v>
      </c>
      <c r="M11052" s="26">
        <v>380337723957</v>
      </c>
      <c r="N11052" s="26">
        <v>720580809</v>
      </c>
    </row>
    <row r="11053" spans="1:14">
      <c r="A11053" s="26" t="s">
        <v>6117</v>
      </c>
      <c r="B11053" s="26" t="s">
        <v>6118</v>
      </c>
      <c r="C11053" s="26">
        <v>40196816</v>
      </c>
      <c r="D11053" s="26" t="s">
        <v>24</v>
      </c>
      <c r="E11053" s="26" t="s">
        <v>44496</v>
      </c>
      <c r="F11053" s="26" t="s">
        <v>44497</v>
      </c>
      <c r="G11053" s="26" t="s">
        <v>9579</v>
      </c>
      <c r="H11053" s="26" t="s">
        <v>885</v>
      </c>
      <c r="I11053" s="26" t="s">
        <v>10171</v>
      </c>
      <c r="J11053" s="26" t="s">
        <v>44498</v>
      </c>
      <c r="K11053" s="26" t="s">
        <v>9582</v>
      </c>
      <c r="L11053" s="26" t="s">
        <v>44499</v>
      </c>
      <c r="M11053" s="26">
        <v>380486624222</v>
      </c>
      <c r="N11053" s="26">
        <v>5110290023</v>
      </c>
    </row>
    <row r="11054" spans="1:14">
      <c r="A11054" s="26" t="s">
        <v>4663</v>
      </c>
      <c r="B11054" s="26" t="s">
        <v>4664</v>
      </c>
      <c r="C11054" s="26">
        <v>36421504</v>
      </c>
      <c r="D11054" s="26" t="s">
        <v>780</v>
      </c>
      <c r="E11054" s="26" t="s">
        <v>44500</v>
      </c>
      <c r="F11054" s="26" t="s">
        <v>44501</v>
      </c>
      <c r="G11054" s="26" t="s">
        <v>9601</v>
      </c>
      <c r="H11054" s="26" t="s">
        <v>670</v>
      </c>
      <c r="J11054" s="26" t="s">
        <v>687</v>
      </c>
      <c r="K11054" s="26" t="s">
        <v>9597</v>
      </c>
      <c r="L11054" s="26" t="s">
        <v>10735</v>
      </c>
      <c r="M11054" s="26">
        <v>380667425415</v>
      </c>
      <c r="N11054" s="26">
        <v>3510100000</v>
      </c>
    </row>
    <row r="11055" spans="1:14">
      <c r="A11055" s="26" t="s">
        <v>5695</v>
      </c>
      <c r="B11055" s="26" t="s">
        <v>5519</v>
      </c>
      <c r="C11055" s="26">
        <v>40075815</v>
      </c>
      <c r="D11055" s="26" t="s">
        <v>780</v>
      </c>
      <c r="E11055" s="26" t="s">
        <v>44502</v>
      </c>
      <c r="F11055" s="26" t="s">
        <v>27191</v>
      </c>
      <c r="G11055" s="26" t="s">
        <v>9601</v>
      </c>
      <c r="H11055" s="26" t="s">
        <v>799</v>
      </c>
      <c r="I11055" s="26" t="s">
        <v>13211</v>
      </c>
      <c r="J11055" s="26" t="s">
        <v>800</v>
      </c>
      <c r="K11055" s="26" t="s">
        <v>9597</v>
      </c>
      <c r="L11055" s="26" t="s">
        <v>27192</v>
      </c>
      <c r="M11055" s="26">
        <v>380445663536</v>
      </c>
      <c r="N11055" s="26">
        <v>4822784009</v>
      </c>
    </row>
    <row r="11056" spans="1:14">
      <c r="A11056" s="26" t="s">
        <v>6569</v>
      </c>
      <c r="B11056" s="26" t="s">
        <v>6570</v>
      </c>
      <c r="C11056" s="26">
        <v>38396564</v>
      </c>
      <c r="D11056" s="26" t="s">
        <v>24</v>
      </c>
      <c r="E11056" s="26" t="s">
        <v>44503</v>
      </c>
      <c r="F11056" s="26" t="s">
        <v>44504</v>
      </c>
      <c r="G11056" s="26" t="s">
        <v>9579</v>
      </c>
      <c r="H11056" s="26" t="s">
        <v>949</v>
      </c>
      <c r="I11056" s="26" t="s">
        <v>10130</v>
      </c>
      <c r="J11056" s="26" t="s">
        <v>1123</v>
      </c>
      <c r="K11056" s="26" t="s">
        <v>9582</v>
      </c>
      <c r="L11056" s="26" t="s">
        <v>44505</v>
      </c>
      <c r="M11056" s="26">
        <v>380994194703</v>
      </c>
      <c r="N11056" s="26">
        <v>5320281202</v>
      </c>
    </row>
    <row r="11057" spans="1:14">
      <c r="A11057" s="26" t="s">
        <v>9088</v>
      </c>
      <c r="B11057" s="26" t="s">
        <v>9089</v>
      </c>
      <c r="C11057" s="26">
        <v>2005674</v>
      </c>
      <c r="D11057" s="26" t="s">
        <v>780</v>
      </c>
      <c r="E11057" s="26" t="s">
        <v>44506</v>
      </c>
      <c r="F11057" s="26" t="s">
        <v>44507</v>
      </c>
      <c r="G11057" s="26" t="s">
        <v>9601</v>
      </c>
      <c r="H11057" s="26" t="s">
        <v>1490</v>
      </c>
      <c r="I11057" s="26" t="s">
        <v>12360</v>
      </c>
      <c r="J11057" s="26" t="s">
        <v>1517</v>
      </c>
      <c r="K11057" s="26" t="s">
        <v>9606</v>
      </c>
      <c r="L11057" s="26" t="s">
        <v>44508</v>
      </c>
      <c r="M11057" s="26">
        <v>380373225271</v>
      </c>
      <c r="N11057" s="26">
        <v>7322055100</v>
      </c>
    </row>
    <row r="11058" spans="1:14">
      <c r="A11058" s="26" t="s">
        <v>8579</v>
      </c>
      <c r="B11058" s="26" t="s">
        <v>8580</v>
      </c>
      <c r="C11058" s="26">
        <v>1983814</v>
      </c>
      <c r="D11058" s="26" t="s">
        <v>24</v>
      </c>
      <c r="E11058" s="26" t="s">
        <v>44509</v>
      </c>
      <c r="F11058" s="26" t="s">
        <v>44510</v>
      </c>
      <c r="G11058" s="26" t="s">
        <v>9586</v>
      </c>
      <c r="H11058" s="26" t="s">
        <v>1269</v>
      </c>
      <c r="J11058" s="26" t="s">
        <v>1298</v>
      </c>
      <c r="K11058" s="26" t="s">
        <v>9597</v>
      </c>
      <c r="L11058" s="26" t="s">
        <v>11829</v>
      </c>
      <c r="M11058" s="26">
        <v>380552499240</v>
      </c>
      <c r="N11058" s="26">
        <v>6510100000</v>
      </c>
    </row>
    <row r="11059" spans="1:14">
      <c r="A11059" s="26" t="s">
        <v>2985</v>
      </c>
      <c r="B11059" s="26" t="s">
        <v>2986</v>
      </c>
      <c r="C11059" s="26">
        <v>37927092</v>
      </c>
      <c r="D11059" s="26" t="s">
        <v>24</v>
      </c>
      <c r="E11059" s="26" t="s">
        <v>44511</v>
      </c>
      <c r="F11059" s="26" t="s">
        <v>44512</v>
      </c>
      <c r="G11059" s="26" t="s">
        <v>9586</v>
      </c>
      <c r="H11059" s="26" t="s">
        <v>258</v>
      </c>
      <c r="I11059" s="26" t="s">
        <v>12739</v>
      </c>
      <c r="J11059" s="26" t="s">
        <v>18850</v>
      </c>
      <c r="K11059" s="26" t="s">
        <v>9597</v>
      </c>
      <c r="L11059" s="26" t="s">
        <v>18851</v>
      </c>
      <c r="M11059" s="26">
        <v>380954131126</v>
      </c>
      <c r="N11059" s="26">
        <v>1420911000</v>
      </c>
    </row>
    <row r="11060" spans="1:14">
      <c r="A11060" s="26" t="s">
        <v>7799</v>
      </c>
      <c r="B11060" s="26" t="s">
        <v>7800</v>
      </c>
      <c r="C11060" s="26">
        <v>14054198</v>
      </c>
      <c r="D11060" s="26" t="s">
        <v>1701</v>
      </c>
      <c r="E11060" s="26" t="s">
        <v>44513</v>
      </c>
      <c r="F11060" s="26" t="s">
        <v>44514</v>
      </c>
      <c r="G11060" s="26" t="s">
        <v>9601</v>
      </c>
      <c r="H11060" s="26" t="s">
        <v>1088</v>
      </c>
      <c r="J11060" s="26" t="s">
        <v>1100</v>
      </c>
      <c r="K11060" s="26" t="s">
        <v>9597</v>
      </c>
      <c r="L11060" s="26" t="s">
        <v>44515</v>
      </c>
      <c r="M11060" s="26">
        <v>380352246163</v>
      </c>
      <c r="N11060" s="26">
        <v>6121285603</v>
      </c>
    </row>
    <row r="11061" spans="1:14">
      <c r="A11061" s="26" t="s">
        <v>8737</v>
      </c>
      <c r="B11061" s="26" t="s">
        <v>8732</v>
      </c>
      <c r="C11061" s="26">
        <v>40358245</v>
      </c>
      <c r="D11061" s="26" t="s">
        <v>780</v>
      </c>
      <c r="E11061" s="26" t="s">
        <v>44516</v>
      </c>
      <c r="F11061" s="26" t="s">
        <v>44517</v>
      </c>
      <c r="G11061" s="26" t="s">
        <v>9601</v>
      </c>
      <c r="H11061" s="26" t="s">
        <v>1308</v>
      </c>
      <c r="J11061" s="26" t="s">
        <v>1372</v>
      </c>
      <c r="K11061" s="26" t="s">
        <v>9597</v>
      </c>
      <c r="L11061" s="26" t="s">
        <v>17327</v>
      </c>
      <c r="M11061" s="26">
        <v>380969797949</v>
      </c>
      <c r="N11061" s="26">
        <v>6810600000</v>
      </c>
    </row>
    <row r="11062" spans="1:14">
      <c r="A11062" s="26" t="s">
        <v>6195</v>
      </c>
      <c r="B11062" s="26" t="s">
        <v>6196</v>
      </c>
      <c r="C11062" s="26">
        <v>1982146</v>
      </c>
      <c r="D11062" s="26" t="s">
        <v>780</v>
      </c>
      <c r="E11062" s="26" t="s">
        <v>44518</v>
      </c>
      <c r="F11062" s="26" t="s">
        <v>10114</v>
      </c>
      <c r="G11062" s="26" t="s">
        <v>9601</v>
      </c>
      <c r="H11062" s="26" t="s">
        <v>885</v>
      </c>
      <c r="J11062" s="26" t="s">
        <v>902</v>
      </c>
      <c r="K11062" s="26" t="s">
        <v>9597</v>
      </c>
      <c r="L11062" s="26" t="s">
        <v>44519</v>
      </c>
      <c r="M11062" s="26">
        <v>380956466402</v>
      </c>
      <c r="N11062" s="26">
        <v>5110600000</v>
      </c>
    </row>
    <row r="11063" spans="1:14">
      <c r="A11063" s="26" t="s">
        <v>4399</v>
      </c>
      <c r="B11063" s="26" t="s">
        <v>4400</v>
      </c>
      <c r="C11063" s="26">
        <v>38462558</v>
      </c>
      <c r="D11063" s="26" t="s">
        <v>24</v>
      </c>
      <c r="E11063" s="26" t="s">
        <v>44520</v>
      </c>
      <c r="F11063" s="26" t="s">
        <v>44521</v>
      </c>
      <c r="G11063" s="26" t="s">
        <v>9586</v>
      </c>
      <c r="H11063" s="26" t="s">
        <v>576</v>
      </c>
      <c r="I11063" s="26" t="s">
        <v>11832</v>
      </c>
      <c r="J11063" s="26" t="s">
        <v>44522</v>
      </c>
      <c r="K11063" s="26" t="s">
        <v>9582</v>
      </c>
      <c r="L11063" s="26" t="s">
        <v>44523</v>
      </c>
      <c r="M11063" s="26">
        <v>380459535383</v>
      </c>
      <c r="N11063" s="26">
        <v>3220888003</v>
      </c>
    </row>
    <row r="11064" spans="1:14">
      <c r="A11064" s="26" t="s">
        <v>5465</v>
      </c>
      <c r="B11064" s="26" t="s">
        <v>5466</v>
      </c>
      <c r="C11064" s="26">
        <v>41900490</v>
      </c>
      <c r="D11064" s="26" t="s">
        <v>24</v>
      </c>
      <c r="E11064" s="26" t="s">
        <v>44524</v>
      </c>
      <c r="F11064" s="26" t="s">
        <v>44525</v>
      </c>
      <c r="G11064" s="26" t="s">
        <v>9591</v>
      </c>
      <c r="H11064" s="26" t="s">
        <v>735</v>
      </c>
      <c r="J11064" s="26" t="s">
        <v>791</v>
      </c>
      <c r="K11064" s="26" t="s">
        <v>9597</v>
      </c>
      <c r="L11064" s="26" t="s">
        <v>10592</v>
      </c>
      <c r="M11064" s="26">
        <v>380634005448</v>
      </c>
      <c r="N11064" s="26">
        <v>4611800000</v>
      </c>
    </row>
    <row r="11065" spans="1:14">
      <c r="A11065" s="26" t="s">
        <v>2634</v>
      </c>
      <c r="B11065" s="26" t="s">
        <v>2635</v>
      </c>
      <c r="C11065" s="26">
        <v>37735655</v>
      </c>
      <c r="D11065" s="26" t="s">
        <v>780</v>
      </c>
      <c r="E11065" s="26" t="s">
        <v>44526</v>
      </c>
      <c r="F11065" s="26" t="s">
        <v>31888</v>
      </c>
      <c r="G11065" s="26" t="s">
        <v>9601</v>
      </c>
      <c r="H11065" s="26" t="s">
        <v>133</v>
      </c>
      <c r="I11065" s="26" t="s">
        <v>9968</v>
      </c>
      <c r="J11065" s="26" t="s">
        <v>31889</v>
      </c>
      <c r="K11065" s="26" t="s">
        <v>9582</v>
      </c>
      <c r="L11065" s="26" t="s">
        <v>31890</v>
      </c>
      <c r="M11065" s="26">
        <v>380958892824</v>
      </c>
      <c r="N11065" s="26">
        <v>1223587505</v>
      </c>
    </row>
    <row r="11066" spans="1:14">
      <c r="A11066" s="26" t="s">
        <v>1655</v>
      </c>
      <c r="B11066" s="26" t="s">
        <v>1656</v>
      </c>
      <c r="C11066" s="26">
        <v>37489689</v>
      </c>
      <c r="D11066" s="26" t="s">
        <v>24</v>
      </c>
      <c r="E11066" s="26" t="s">
        <v>44527</v>
      </c>
      <c r="F11066" s="26" t="s">
        <v>44528</v>
      </c>
      <c r="G11066" s="26" t="s">
        <v>9579</v>
      </c>
      <c r="H11066" s="26" t="s">
        <v>27</v>
      </c>
      <c r="I11066" s="26" t="s">
        <v>10992</v>
      </c>
      <c r="J11066" s="26" t="s">
        <v>44529</v>
      </c>
      <c r="K11066" s="26" t="s">
        <v>9582</v>
      </c>
      <c r="L11066" s="26" t="s">
        <v>44530</v>
      </c>
      <c r="M11066" s="26">
        <v>380432590067</v>
      </c>
      <c r="N11066" s="26">
        <v>520655302</v>
      </c>
    </row>
    <row r="11067" spans="1:14">
      <c r="A11067" s="26" t="s">
        <v>3372</v>
      </c>
      <c r="B11067" s="26" t="s">
        <v>3373</v>
      </c>
      <c r="C11067" s="26">
        <v>41769166</v>
      </c>
      <c r="D11067" s="26" t="s">
        <v>24</v>
      </c>
      <c r="E11067" s="26" t="s">
        <v>44531</v>
      </c>
      <c r="F11067" s="26" t="s">
        <v>44532</v>
      </c>
      <c r="G11067" s="26" t="s">
        <v>9586</v>
      </c>
      <c r="H11067" s="26" t="s">
        <v>392</v>
      </c>
      <c r="I11067" s="26" t="s">
        <v>11040</v>
      </c>
      <c r="J11067" s="26" t="s">
        <v>44533</v>
      </c>
      <c r="K11067" s="26" t="s">
        <v>9582</v>
      </c>
      <c r="L11067" s="26" t="s">
        <v>44534</v>
      </c>
      <c r="M11067" s="26">
        <v>380314331110</v>
      </c>
      <c r="N11067" s="26">
        <v>2121280301</v>
      </c>
    </row>
    <row r="11068" spans="1:14">
      <c r="A11068" s="26" t="s">
        <v>2029</v>
      </c>
      <c r="B11068" s="26" t="s">
        <v>2030</v>
      </c>
      <c r="C11068" s="26">
        <v>1982985</v>
      </c>
      <c r="D11068" s="26" t="s">
        <v>780</v>
      </c>
      <c r="E11068" s="26" t="s">
        <v>44535</v>
      </c>
      <c r="F11068" s="26" t="s">
        <v>44536</v>
      </c>
      <c r="G11068" s="26" t="s">
        <v>9601</v>
      </c>
      <c r="H11068" s="26" t="s">
        <v>103</v>
      </c>
      <c r="I11068" s="26" t="s">
        <v>9833</v>
      </c>
      <c r="J11068" s="26" t="s">
        <v>2084</v>
      </c>
      <c r="K11068" s="26" t="s">
        <v>9597</v>
      </c>
      <c r="L11068" s="26" t="s">
        <v>13560</v>
      </c>
      <c r="M11068" s="26">
        <v>380993049812</v>
      </c>
      <c r="N11068" s="26">
        <v>723310100</v>
      </c>
    </row>
    <row r="11069" spans="1:14">
      <c r="A11069" s="26" t="s">
        <v>9267</v>
      </c>
      <c r="B11069" s="26" t="s">
        <v>9268</v>
      </c>
      <c r="C11069" s="26">
        <v>38765198</v>
      </c>
      <c r="D11069" s="26" t="s">
        <v>24</v>
      </c>
      <c r="E11069" s="26" t="s">
        <v>44537</v>
      </c>
      <c r="F11069" s="26" t="s">
        <v>44538</v>
      </c>
      <c r="G11069" s="26" t="s">
        <v>9586</v>
      </c>
      <c r="H11069" s="26" t="s">
        <v>1573</v>
      </c>
      <c r="I11069" s="26" t="s">
        <v>10542</v>
      </c>
      <c r="J11069" s="26" t="s">
        <v>44539</v>
      </c>
      <c r="K11069" s="26" t="s">
        <v>9582</v>
      </c>
      <c r="L11069" s="26" t="s">
        <v>44540</v>
      </c>
      <c r="M11069" s="26">
        <v>380981766238</v>
      </c>
      <c r="N11069" s="26">
        <v>7420385501</v>
      </c>
    </row>
    <row r="11070" spans="1:14">
      <c r="A11070" s="26" t="s">
        <v>2848</v>
      </c>
      <c r="B11070" s="26" t="s">
        <v>2841</v>
      </c>
      <c r="C11070" s="26">
        <v>37944296</v>
      </c>
      <c r="D11070" s="26" t="s">
        <v>24</v>
      </c>
      <c r="E11070" s="26" t="s">
        <v>44541</v>
      </c>
      <c r="F11070" s="26" t="s">
        <v>44542</v>
      </c>
      <c r="G11070" s="26" t="s">
        <v>9586</v>
      </c>
      <c r="H11070" s="26" t="s">
        <v>258</v>
      </c>
      <c r="J11070" s="26" t="s">
        <v>298</v>
      </c>
      <c r="K11070" s="26" t="s">
        <v>9597</v>
      </c>
      <c r="L11070" s="26" t="s">
        <v>20169</v>
      </c>
      <c r="M11070" s="26">
        <v>380626450341</v>
      </c>
      <c r="N11070" s="26">
        <v>1412900000</v>
      </c>
    </row>
    <row r="11071" spans="1:14">
      <c r="A11071" s="26" t="s">
        <v>5063</v>
      </c>
      <c r="B11071" s="26" t="s">
        <v>5064</v>
      </c>
      <c r="C11071" s="26">
        <v>34167494</v>
      </c>
      <c r="D11071" s="26" t="s">
        <v>1701</v>
      </c>
      <c r="E11071" s="26" t="s">
        <v>44543</v>
      </c>
      <c r="F11071" s="26" t="s">
        <v>44544</v>
      </c>
      <c r="G11071" s="26" t="s">
        <v>9601</v>
      </c>
      <c r="H11071" s="26" t="s">
        <v>735</v>
      </c>
      <c r="J11071" s="26" t="s">
        <v>740</v>
      </c>
      <c r="K11071" s="26" t="s">
        <v>9597</v>
      </c>
      <c r="L11071" s="26" t="s">
        <v>14703</v>
      </c>
      <c r="M11071" s="26">
        <v>380676002109</v>
      </c>
      <c r="N11071" s="26">
        <v>1221881203</v>
      </c>
    </row>
    <row r="11072" spans="1:14">
      <c r="A11072" s="26" t="s">
        <v>5994</v>
      </c>
      <c r="B11072" s="26" t="s">
        <v>5995</v>
      </c>
      <c r="C11072" s="26">
        <v>31822150</v>
      </c>
      <c r="D11072" s="26" t="s">
        <v>1701</v>
      </c>
      <c r="E11072" s="26" t="s">
        <v>44545</v>
      </c>
      <c r="F11072" s="26" t="s">
        <v>44546</v>
      </c>
      <c r="G11072" s="26" t="s">
        <v>9601</v>
      </c>
      <c r="H11072" s="26" t="s">
        <v>835</v>
      </c>
      <c r="J11072" s="26" t="s">
        <v>16295</v>
      </c>
      <c r="K11072" s="26" t="s">
        <v>9606</v>
      </c>
      <c r="L11072" s="26" t="s">
        <v>44547</v>
      </c>
      <c r="M11072" s="26">
        <v>380512632003</v>
      </c>
      <c r="N11072" s="26">
        <v>121683001</v>
      </c>
    </row>
    <row r="11073" spans="1:14">
      <c r="A11073" s="26" t="s">
        <v>6800</v>
      </c>
      <c r="B11073" s="26" t="s">
        <v>6801</v>
      </c>
      <c r="C11073" s="26">
        <v>38503159</v>
      </c>
      <c r="D11073" s="26" t="s">
        <v>24</v>
      </c>
      <c r="E11073" s="26" t="s">
        <v>44548</v>
      </c>
      <c r="F11073" s="26" t="s">
        <v>16542</v>
      </c>
      <c r="G11073" s="26" t="s">
        <v>9586</v>
      </c>
      <c r="H11073" s="26" t="s">
        <v>949</v>
      </c>
      <c r="J11073" s="26" t="s">
        <v>977</v>
      </c>
      <c r="K11073" s="26" t="s">
        <v>9597</v>
      </c>
      <c r="L11073" s="26" t="s">
        <v>44549</v>
      </c>
      <c r="M11073" s="26">
        <v>380532588623</v>
      </c>
      <c r="N11073" s="26">
        <v>4424080504</v>
      </c>
    </row>
    <row r="11074" spans="1:14">
      <c r="A11074" s="26" t="s">
        <v>6828</v>
      </c>
      <c r="B11074" s="26" t="s">
        <v>6829</v>
      </c>
      <c r="C11074" s="26">
        <v>1204348</v>
      </c>
      <c r="D11074" s="26" t="s">
        <v>780</v>
      </c>
      <c r="E11074" s="26" t="s">
        <v>44550</v>
      </c>
      <c r="F11074" s="26" t="s">
        <v>20127</v>
      </c>
      <c r="G11074" s="26" t="s">
        <v>9601</v>
      </c>
      <c r="H11074" s="26" t="s">
        <v>949</v>
      </c>
      <c r="I11074" s="26" t="s">
        <v>977</v>
      </c>
      <c r="J11074" s="26" t="s">
        <v>977</v>
      </c>
      <c r="K11074" s="26" t="s">
        <v>9597</v>
      </c>
      <c r="L11074" s="26" t="s">
        <v>44551</v>
      </c>
      <c r="M11074" s="26">
        <v>380532560869</v>
      </c>
      <c r="N11074" s="26">
        <v>4424080504</v>
      </c>
    </row>
    <row r="11075" spans="1:14">
      <c r="A11075" s="26" t="s">
        <v>3095</v>
      </c>
      <c r="B11075" s="26" t="s">
        <v>3096</v>
      </c>
      <c r="C11075" s="26">
        <v>38613347</v>
      </c>
      <c r="D11075" s="26" t="s">
        <v>24</v>
      </c>
      <c r="E11075" s="26" t="s">
        <v>44552</v>
      </c>
      <c r="F11075" s="26" t="s">
        <v>44553</v>
      </c>
      <c r="G11075" s="26" t="s">
        <v>9586</v>
      </c>
      <c r="H11075" s="26" t="s">
        <v>375</v>
      </c>
      <c r="I11075" s="26" t="s">
        <v>15161</v>
      </c>
      <c r="J11075" s="26" t="s">
        <v>44554</v>
      </c>
      <c r="K11075" s="26" t="s">
        <v>9582</v>
      </c>
      <c r="L11075" s="26" t="s">
        <v>44555</v>
      </c>
      <c r="M11075" s="26">
        <v>380974772057</v>
      </c>
      <c r="N11075" s="26">
        <v>1821755131</v>
      </c>
    </row>
    <row r="11076" spans="1:14">
      <c r="A11076" s="26" t="s">
        <v>8826</v>
      </c>
      <c r="B11076" s="26" t="s">
        <v>8827</v>
      </c>
      <c r="C11076" s="26">
        <v>38283239</v>
      </c>
      <c r="D11076" s="26" t="s">
        <v>24</v>
      </c>
      <c r="E11076" s="26" t="s">
        <v>44556</v>
      </c>
      <c r="F11076" s="26" t="s">
        <v>44557</v>
      </c>
      <c r="G11076" s="26" t="s">
        <v>9586</v>
      </c>
      <c r="H11076" s="26" t="s">
        <v>1308</v>
      </c>
      <c r="J11076" s="26" t="s">
        <v>1397</v>
      </c>
      <c r="K11076" s="26" t="s">
        <v>9606</v>
      </c>
      <c r="L11076" s="26" t="s">
        <v>44558</v>
      </c>
      <c r="M11076" s="26">
        <v>761975718684</v>
      </c>
      <c r="N11076" s="26">
        <v>520887603</v>
      </c>
    </row>
    <row r="11077" spans="1:14">
      <c r="A11077" s="26" t="s">
        <v>5915</v>
      </c>
      <c r="B11077" s="26" t="s">
        <v>5916</v>
      </c>
      <c r="C11077" s="26">
        <v>38363607</v>
      </c>
      <c r="D11077" s="26" t="s">
        <v>24</v>
      </c>
      <c r="E11077" s="26" t="s">
        <v>44559</v>
      </c>
      <c r="F11077" s="26" t="s">
        <v>44560</v>
      </c>
      <c r="G11077" s="26" t="s">
        <v>9579</v>
      </c>
      <c r="H11077" s="26" t="s">
        <v>835</v>
      </c>
      <c r="I11077" s="26" t="s">
        <v>9913</v>
      </c>
      <c r="J11077" s="26" t="s">
        <v>21526</v>
      </c>
      <c r="K11077" s="26" t="s">
        <v>9582</v>
      </c>
      <c r="L11077" s="26" t="s">
        <v>44561</v>
      </c>
      <c r="M11077" s="26">
        <v>761937804504</v>
      </c>
      <c r="N11077" s="26">
        <v>720881705</v>
      </c>
    </row>
    <row r="11078" spans="1:14">
      <c r="A11078" s="26" t="s">
        <v>1833</v>
      </c>
      <c r="B11078" s="26" t="s">
        <v>1834</v>
      </c>
      <c r="C11078" s="26">
        <v>37336724</v>
      </c>
      <c r="D11078" s="26" t="s">
        <v>24</v>
      </c>
      <c r="E11078" s="26" t="s">
        <v>44562</v>
      </c>
      <c r="F11078" s="26" t="s">
        <v>44563</v>
      </c>
      <c r="G11078" s="26" t="s">
        <v>9586</v>
      </c>
      <c r="H11078" s="26" t="s">
        <v>27</v>
      </c>
      <c r="I11078" s="26" t="s">
        <v>9610</v>
      </c>
      <c r="J11078" s="26" t="s">
        <v>14414</v>
      </c>
      <c r="K11078" s="26" t="s">
        <v>9582</v>
      </c>
      <c r="L11078" s="26" t="s">
        <v>44564</v>
      </c>
      <c r="M11078" s="26">
        <v>380433135510</v>
      </c>
      <c r="N11078" s="26">
        <v>523086401</v>
      </c>
    </row>
    <row r="11079" spans="1:14">
      <c r="A11079" s="26" t="s">
        <v>8305</v>
      </c>
      <c r="B11079" s="26" t="s">
        <v>8306</v>
      </c>
      <c r="C11079" s="26">
        <v>23329629</v>
      </c>
      <c r="D11079" s="26" t="s">
        <v>780</v>
      </c>
      <c r="E11079" s="26" t="s">
        <v>44565</v>
      </c>
      <c r="F11079" s="26" t="s">
        <v>44566</v>
      </c>
      <c r="G11079" s="26" t="s">
        <v>9601</v>
      </c>
      <c r="H11079" s="26" t="s">
        <v>1122</v>
      </c>
      <c r="J11079" s="26" t="s">
        <v>8039</v>
      </c>
      <c r="K11079" s="26" t="s">
        <v>9597</v>
      </c>
      <c r="L11079" s="26" t="s">
        <v>44567</v>
      </c>
      <c r="M11079" s="26">
        <v>380577250679</v>
      </c>
      <c r="N11079" s="26">
        <v>6310100000</v>
      </c>
    </row>
    <row r="11080" spans="1:14">
      <c r="A11080" s="26" t="s">
        <v>2474</v>
      </c>
      <c r="B11080" s="26" t="s">
        <v>2475</v>
      </c>
      <c r="C11080" s="26">
        <v>37861791</v>
      </c>
      <c r="D11080" s="26" t="s">
        <v>24</v>
      </c>
      <c r="E11080" s="26" t="s">
        <v>44568</v>
      </c>
      <c r="F11080" s="26" t="s">
        <v>44569</v>
      </c>
      <c r="G11080" s="26" t="s">
        <v>9586</v>
      </c>
      <c r="H11080" s="26" t="s">
        <v>133</v>
      </c>
      <c r="J11080" s="26" t="s">
        <v>183</v>
      </c>
      <c r="K11080" s="26" t="s">
        <v>9597</v>
      </c>
      <c r="L11080" s="26" t="s">
        <v>19687</v>
      </c>
      <c r="M11080" s="26">
        <v>761240905997</v>
      </c>
      <c r="N11080" s="26">
        <v>1211000000</v>
      </c>
    </row>
    <row r="11081" spans="1:14">
      <c r="A11081" s="26" t="s">
        <v>6518</v>
      </c>
      <c r="B11081" s="26" t="s">
        <v>6519</v>
      </c>
      <c r="C11081" s="26">
        <v>38534606</v>
      </c>
      <c r="D11081" s="26" t="s">
        <v>24</v>
      </c>
      <c r="E11081" s="26" t="s">
        <v>44570</v>
      </c>
      <c r="F11081" s="26" t="s">
        <v>44571</v>
      </c>
      <c r="G11081" s="26" t="s">
        <v>9591</v>
      </c>
      <c r="H11081" s="26" t="s">
        <v>885</v>
      </c>
      <c r="J11081" s="26" t="s">
        <v>44572</v>
      </c>
      <c r="K11081" s="26" t="s">
        <v>9582</v>
      </c>
      <c r="L11081" s="26" t="s">
        <v>44573</v>
      </c>
      <c r="M11081" s="26">
        <v>761950025768</v>
      </c>
      <c r="N11081" s="26">
        <v>5125081601</v>
      </c>
    </row>
    <row r="11082" spans="1:14">
      <c r="A11082" s="26" t="s">
        <v>4781</v>
      </c>
      <c r="B11082" s="26" t="s">
        <v>4782</v>
      </c>
      <c r="C11082" s="26">
        <v>38016132</v>
      </c>
      <c r="D11082" s="26" t="s">
        <v>24</v>
      </c>
      <c r="E11082" s="26" t="s">
        <v>44574</v>
      </c>
      <c r="F11082" s="26" t="s">
        <v>44575</v>
      </c>
      <c r="G11082" s="26" t="s">
        <v>9586</v>
      </c>
      <c r="H11082" s="26" t="s">
        <v>711</v>
      </c>
      <c r="I11082" s="26" t="s">
        <v>15824</v>
      </c>
      <c r="J11082" s="26" t="s">
        <v>44576</v>
      </c>
      <c r="K11082" s="26" t="s">
        <v>9582</v>
      </c>
      <c r="L11082" s="26" t="s">
        <v>44577</v>
      </c>
      <c r="M11082" s="26">
        <v>380646222029</v>
      </c>
      <c r="N11082" s="26">
        <v>4420955112</v>
      </c>
    </row>
    <row r="11083" spans="1:14">
      <c r="A11083" s="26" t="s">
        <v>7296</v>
      </c>
      <c r="B11083" s="26" t="s">
        <v>7297</v>
      </c>
      <c r="C11083" s="26">
        <v>37078161</v>
      </c>
      <c r="D11083" s="26" t="s">
        <v>24</v>
      </c>
      <c r="E11083" s="26" t="s">
        <v>44578</v>
      </c>
      <c r="F11083" s="26" t="s">
        <v>44579</v>
      </c>
      <c r="G11083" s="26" t="s">
        <v>9586</v>
      </c>
      <c r="H11083" s="26" t="s">
        <v>1025</v>
      </c>
      <c r="I11083" s="26" t="s">
        <v>14531</v>
      </c>
      <c r="J11083" s="26" t="s">
        <v>7298</v>
      </c>
      <c r="K11083" s="26" t="s">
        <v>9606</v>
      </c>
      <c r="L11083" s="26" t="s">
        <v>44580</v>
      </c>
      <c r="M11083" s="26">
        <v>380544976235</v>
      </c>
      <c r="N11083" s="26">
        <v>5925355300</v>
      </c>
    </row>
    <row r="11084" spans="1:14">
      <c r="A11084" s="26" t="s">
        <v>7014</v>
      </c>
      <c r="B11084" s="26" t="s">
        <v>7015</v>
      </c>
      <c r="C11084" s="26">
        <v>38426347</v>
      </c>
      <c r="D11084" s="26" t="s">
        <v>24</v>
      </c>
      <c r="E11084" s="26" t="s">
        <v>44581</v>
      </c>
      <c r="F11084" s="26" t="s">
        <v>44582</v>
      </c>
      <c r="G11084" s="26" t="s">
        <v>9586</v>
      </c>
      <c r="H11084" s="26" t="s">
        <v>987</v>
      </c>
      <c r="I11084" s="26" t="s">
        <v>15292</v>
      </c>
      <c r="J11084" s="26" t="s">
        <v>44583</v>
      </c>
      <c r="K11084" s="26" t="s">
        <v>9582</v>
      </c>
      <c r="L11084" s="26" t="s">
        <v>44584</v>
      </c>
      <c r="M11084" s="26">
        <v>380680241877</v>
      </c>
      <c r="N11084" s="26">
        <v>5621886901</v>
      </c>
    </row>
    <row r="11085" spans="1:14">
      <c r="A11085" s="26" t="s">
        <v>3385</v>
      </c>
      <c r="B11085" s="26" t="s">
        <v>3386</v>
      </c>
      <c r="C11085" s="26">
        <v>1992529</v>
      </c>
      <c r="D11085" s="26" t="s">
        <v>780</v>
      </c>
      <c r="E11085" s="26" t="s">
        <v>44585</v>
      </c>
      <c r="F11085" s="26" t="s">
        <v>9787</v>
      </c>
      <c r="G11085" s="26" t="s">
        <v>9601</v>
      </c>
      <c r="H11085" s="26" t="s">
        <v>392</v>
      </c>
      <c r="I11085" s="26" t="s">
        <v>30861</v>
      </c>
      <c r="J11085" s="26" t="s">
        <v>416</v>
      </c>
      <c r="K11085" s="26" t="s">
        <v>9606</v>
      </c>
      <c r="L11085" s="26" t="s">
        <v>44586</v>
      </c>
      <c r="M11085" s="26">
        <v>760627248686</v>
      </c>
      <c r="N11085" s="26">
        <v>2121555100</v>
      </c>
    </row>
    <row r="11086" spans="1:14">
      <c r="A11086" s="26" t="s">
        <v>6754</v>
      </c>
      <c r="B11086" s="26" t="s">
        <v>6755</v>
      </c>
      <c r="C11086" s="26">
        <v>37464470</v>
      </c>
      <c r="D11086" s="26" t="s">
        <v>24</v>
      </c>
      <c r="E11086" s="26" t="s">
        <v>44587</v>
      </c>
      <c r="F11086" s="26" t="s">
        <v>44588</v>
      </c>
      <c r="G11086" s="26" t="s">
        <v>9586</v>
      </c>
      <c r="H11086" s="26" t="s">
        <v>949</v>
      </c>
      <c r="I11086" s="26" t="s">
        <v>11064</v>
      </c>
      <c r="J11086" s="26" t="s">
        <v>44589</v>
      </c>
      <c r="K11086" s="26" t="s">
        <v>9582</v>
      </c>
      <c r="L11086" s="26" t="s">
        <v>44590</v>
      </c>
      <c r="M11086" s="26">
        <v>380534494967</v>
      </c>
      <c r="N11086" s="26">
        <v>5323481001</v>
      </c>
    </row>
    <row r="11087" spans="1:14">
      <c r="A11087" s="26" t="s">
        <v>3372</v>
      </c>
      <c r="B11087" s="26" t="s">
        <v>3373</v>
      </c>
      <c r="C11087" s="26">
        <v>41769166</v>
      </c>
      <c r="D11087" s="26" t="s">
        <v>24</v>
      </c>
      <c r="E11087" s="26" t="s">
        <v>44591</v>
      </c>
      <c r="F11087" s="26" t="s">
        <v>44592</v>
      </c>
      <c r="G11087" s="26" t="s">
        <v>9579</v>
      </c>
      <c r="H11087" s="26" t="s">
        <v>392</v>
      </c>
      <c r="I11087" s="26" t="s">
        <v>11040</v>
      </c>
      <c r="J11087" s="26" t="s">
        <v>44593</v>
      </c>
      <c r="K11087" s="26" t="s">
        <v>9582</v>
      </c>
      <c r="L11087" s="26" t="s">
        <v>44594</v>
      </c>
      <c r="M11087" s="26">
        <v>380314346712</v>
      </c>
      <c r="N11087" s="26">
        <v>2121282402</v>
      </c>
    </row>
    <row r="11088" spans="1:14">
      <c r="A11088" s="26" t="s">
        <v>6422</v>
      </c>
      <c r="B11088" s="26" t="s">
        <v>6423</v>
      </c>
      <c r="C11088" s="26">
        <v>1998978</v>
      </c>
      <c r="D11088" s="26" t="s">
        <v>780</v>
      </c>
      <c r="E11088" s="26" t="s">
        <v>44595</v>
      </c>
      <c r="F11088" s="26" t="s">
        <v>44596</v>
      </c>
      <c r="G11088" s="26" t="s">
        <v>9601</v>
      </c>
      <c r="H11088" s="26" t="s">
        <v>885</v>
      </c>
      <c r="J11088" s="26" t="s">
        <v>910</v>
      </c>
      <c r="K11088" s="26" t="s">
        <v>9597</v>
      </c>
      <c r="L11088" s="26" t="s">
        <v>42490</v>
      </c>
      <c r="M11088" s="26">
        <v>380679397883</v>
      </c>
      <c r="N11088" s="26">
        <v>5110100000</v>
      </c>
    </row>
    <row r="11089" spans="1:14">
      <c r="A11089" s="26" t="s">
        <v>2013</v>
      </c>
      <c r="B11089" s="26" t="s">
        <v>2014</v>
      </c>
      <c r="C11089" s="26">
        <v>38592741</v>
      </c>
      <c r="D11089" s="26" t="s">
        <v>24</v>
      </c>
      <c r="E11089" s="26" t="s">
        <v>44597</v>
      </c>
      <c r="F11089" s="26" t="s">
        <v>44598</v>
      </c>
      <c r="G11089" s="26" t="s">
        <v>9586</v>
      </c>
      <c r="H11089" s="26" t="s">
        <v>103</v>
      </c>
      <c r="I11089" s="26" t="s">
        <v>10208</v>
      </c>
      <c r="J11089" s="26" t="s">
        <v>44599</v>
      </c>
      <c r="K11089" s="26" t="s">
        <v>9582</v>
      </c>
      <c r="L11089" s="26" t="s">
        <v>44600</v>
      </c>
      <c r="M11089" s="26">
        <v>760965424106</v>
      </c>
      <c r="N11089" s="26">
        <v>722855401</v>
      </c>
    </row>
    <row r="11090" spans="1:14">
      <c r="A11090" s="26" t="s">
        <v>7917</v>
      </c>
      <c r="B11090" s="26" t="s">
        <v>7918</v>
      </c>
      <c r="C11090" s="26">
        <v>38552866</v>
      </c>
      <c r="D11090" s="26" t="s">
        <v>24</v>
      </c>
      <c r="E11090" s="26" t="s">
        <v>44601</v>
      </c>
      <c r="F11090" s="26" t="s">
        <v>44602</v>
      </c>
      <c r="G11090" s="26" t="s">
        <v>9586</v>
      </c>
      <c r="H11090" s="26" t="s">
        <v>1122</v>
      </c>
      <c r="I11090" s="26" t="s">
        <v>11379</v>
      </c>
      <c r="J11090" s="26" t="s">
        <v>345</v>
      </c>
      <c r="K11090" s="26" t="s">
        <v>9582</v>
      </c>
      <c r="L11090" s="26" t="s">
        <v>44603</v>
      </c>
      <c r="M11090" s="26">
        <v>380956301022</v>
      </c>
      <c r="N11090" s="26">
        <v>120782508</v>
      </c>
    </row>
    <row r="11091" spans="1:14">
      <c r="A11091" s="26" t="s">
        <v>3349</v>
      </c>
      <c r="B11091" s="26" t="s">
        <v>3350</v>
      </c>
      <c r="C11091" s="26">
        <v>38068793</v>
      </c>
      <c r="D11091" s="26" t="s">
        <v>24</v>
      </c>
      <c r="E11091" s="26" t="s">
        <v>44604</v>
      </c>
      <c r="F11091" s="26" t="s">
        <v>44605</v>
      </c>
      <c r="G11091" s="26" t="s">
        <v>9586</v>
      </c>
      <c r="H11091" s="26" t="s">
        <v>392</v>
      </c>
      <c r="I11091" s="26" t="s">
        <v>10303</v>
      </c>
      <c r="J11091" s="26" t="s">
        <v>44606</v>
      </c>
      <c r="K11091" s="26" t="s">
        <v>9582</v>
      </c>
      <c r="L11091" s="26" t="s">
        <v>44607</v>
      </c>
      <c r="M11091" s="26">
        <v>380673466159</v>
      </c>
      <c r="N11091" s="26">
        <v>2120483603</v>
      </c>
    </row>
    <row r="11092" spans="1:14">
      <c r="A11092" s="26" t="s">
        <v>1637</v>
      </c>
      <c r="B11092" s="26" t="s">
        <v>1638</v>
      </c>
      <c r="C11092" s="26">
        <v>3082961</v>
      </c>
      <c r="D11092" s="26" t="s">
        <v>780</v>
      </c>
      <c r="E11092" s="26" t="s">
        <v>44608</v>
      </c>
      <c r="F11092" s="26" t="s">
        <v>44609</v>
      </c>
      <c r="G11092" s="26" t="s">
        <v>9601</v>
      </c>
      <c r="H11092" s="26" t="s">
        <v>27</v>
      </c>
      <c r="J11092" s="26" t="s">
        <v>36</v>
      </c>
      <c r="K11092" s="26" t="s">
        <v>9597</v>
      </c>
      <c r="L11092" s="26" t="s">
        <v>44610</v>
      </c>
      <c r="M11092" s="26">
        <v>380432674000</v>
      </c>
      <c r="N11092" s="26">
        <v>510100000</v>
      </c>
    </row>
    <row r="11093" spans="1:14">
      <c r="A11093" s="26" t="s">
        <v>3473</v>
      </c>
      <c r="B11093" s="26" t="s">
        <v>3474</v>
      </c>
      <c r="C11093" s="26">
        <v>38466531</v>
      </c>
      <c r="D11093" s="26" t="s">
        <v>24</v>
      </c>
      <c r="E11093" s="26" t="s">
        <v>44611</v>
      </c>
      <c r="F11093" s="26" t="s">
        <v>44612</v>
      </c>
      <c r="G11093" s="26" t="s">
        <v>9579</v>
      </c>
      <c r="H11093" s="26" t="s">
        <v>392</v>
      </c>
      <c r="I11093" s="26" t="s">
        <v>11629</v>
      </c>
      <c r="J11093" s="26" t="s">
        <v>44613</v>
      </c>
      <c r="K11093" s="26" t="s">
        <v>9582</v>
      </c>
      <c r="L11093" s="26" t="s">
        <v>44614</v>
      </c>
      <c r="M11093" s="26">
        <v>380312722080</v>
      </c>
      <c r="N11093" s="26">
        <v>2124887605</v>
      </c>
    </row>
    <row r="11094" spans="1:14">
      <c r="A11094" s="26" t="s">
        <v>3032</v>
      </c>
      <c r="B11094" s="26" t="s">
        <v>3033</v>
      </c>
      <c r="C11094" s="26">
        <v>1990418</v>
      </c>
      <c r="D11094" s="26" t="s">
        <v>780</v>
      </c>
      <c r="E11094" s="26" t="s">
        <v>44615</v>
      </c>
      <c r="F11094" s="26" t="s">
        <v>44616</v>
      </c>
      <c r="G11094" s="26" t="s">
        <v>9601</v>
      </c>
      <c r="H11094" s="26" t="s">
        <v>258</v>
      </c>
      <c r="I11094" s="26" t="s">
        <v>258</v>
      </c>
      <c r="J11094" s="26" t="s">
        <v>371</v>
      </c>
      <c r="K11094" s="26" t="s">
        <v>9597</v>
      </c>
      <c r="L11094" s="26" t="s">
        <v>44617</v>
      </c>
      <c r="M11094" s="26">
        <v>380959010962</v>
      </c>
      <c r="N11094" s="26">
        <v>1411200000</v>
      </c>
    </row>
    <row r="11095" spans="1:14">
      <c r="A11095" s="26" t="s">
        <v>4061</v>
      </c>
      <c r="B11095" s="26" t="s">
        <v>4062</v>
      </c>
      <c r="C11095" s="26">
        <v>20551995</v>
      </c>
      <c r="D11095" s="26" t="s">
        <v>780</v>
      </c>
      <c r="E11095" s="26" t="s">
        <v>44618</v>
      </c>
      <c r="F11095" s="26" t="s">
        <v>37697</v>
      </c>
      <c r="G11095" s="26" t="s">
        <v>9601</v>
      </c>
      <c r="H11095" s="26" t="s">
        <v>506</v>
      </c>
      <c r="J11095" s="26" t="s">
        <v>526</v>
      </c>
      <c r="K11095" s="26" t="s">
        <v>9597</v>
      </c>
      <c r="L11095" s="26" t="s">
        <v>44619</v>
      </c>
      <c r="M11095" s="26">
        <v>380342538948</v>
      </c>
      <c r="N11095" s="26">
        <v>2610100000</v>
      </c>
    </row>
    <row r="11096" spans="1:14">
      <c r="A11096" s="26" t="s">
        <v>9005</v>
      </c>
      <c r="B11096" s="26" t="s">
        <v>9006</v>
      </c>
      <c r="C11096" s="26">
        <v>21355546</v>
      </c>
      <c r="D11096" s="26" t="s">
        <v>780</v>
      </c>
      <c r="E11096" s="26" t="s">
        <v>44620</v>
      </c>
      <c r="F11096" s="26" t="s">
        <v>44621</v>
      </c>
      <c r="G11096" s="26" t="s">
        <v>9601</v>
      </c>
      <c r="H11096" s="26" t="s">
        <v>1401</v>
      </c>
      <c r="J11096" s="26" t="s">
        <v>1474</v>
      </c>
      <c r="K11096" s="26" t="s">
        <v>9597</v>
      </c>
      <c r="L11096" s="26" t="s">
        <v>44622</v>
      </c>
      <c r="M11096" s="26">
        <v>380472311634</v>
      </c>
      <c r="N11096" s="26">
        <v>722155708</v>
      </c>
    </row>
    <row r="11097" spans="1:14">
      <c r="A11097" s="26" t="s">
        <v>8683</v>
      </c>
      <c r="B11097" s="26" t="s">
        <v>8684</v>
      </c>
      <c r="C11097" s="26">
        <v>38418088</v>
      </c>
      <c r="D11097" s="26" t="s">
        <v>24</v>
      </c>
      <c r="E11097" s="26" t="s">
        <v>44623</v>
      </c>
      <c r="F11097" s="26" t="s">
        <v>44624</v>
      </c>
      <c r="G11097" s="26" t="s">
        <v>9586</v>
      </c>
      <c r="H11097" s="26" t="s">
        <v>1308</v>
      </c>
      <c r="J11097" s="26" t="s">
        <v>1345</v>
      </c>
      <c r="K11097" s="26" t="s">
        <v>9597</v>
      </c>
      <c r="L11097" s="26" t="s">
        <v>26720</v>
      </c>
      <c r="M11097" s="26">
        <v>380385543582</v>
      </c>
      <c r="N11097" s="26">
        <v>6822710100</v>
      </c>
    </row>
    <row r="11098" spans="1:14">
      <c r="A11098" s="26" t="s">
        <v>5518</v>
      </c>
      <c r="B11098" s="26" t="s">
        <v>5519</v>
      </c>
      <c r="C11098" s="26">
        <v>40075815</v>
      </c>
      <c r="D11098" s="26" t="s">
        <v>24</v>
      </c>
      <c r="E11098" s="26" t="s">
        <v>44625</v>
      </c>
      <c r="F11098" s="26" t="s">
        <v>28914</v>
      </c>
      <c r="G11098" s="26" t="s">
        <v>9591</v>
      </c>
      <c r="H11098" s="26" t="s">
        <v>799</v>
      </c>
      <c r="J11098" s="26" t="s">
        <v>800</v>
      </c>
      <c r="K11098" s="26" t="s">
        <v>9597</v>
      </c>
      <c r="L11098" s="26" t="s">
        <v>44626</v>
      </c>
      <c r="M11098" s="26">
        <v>380444651704</v>
      </c>
      <c r="N11098" s="26">
        <v>4822784009</v>
      </c>
    </row>
    <row r="11099" spans="1:14">
      <c r="A11099" s="26" t="s">
        <v>3434</v>
      </c>
      <c r="B11099" s="26" t="s">
        <v>3435</v>
      </c>
      <c r="C11099" s="26">
        <v>40390032</v>
      </c>
      <c r="D11099" s="26" t="s">
        <v>24</v>
      </c>
      <c r="E11099" s="26" t="s">
        <v>44627</v>
      </c>
      <c r="F11099" s="26" t="s">
        <v>44628</v>
      </c>
      <c r="G11099" s="26" t="s">
        <v>9586</v>
      </c>
      <c r="H11099" s="26" t="s">
        <v>392</v>
      </c>
      <c r="I11099" s="26" t="s">
        <v>12978</v>
      </c>
      <c r="J11099" s="26" t="s">
        <v>44629</v>
      </c>
      <c r="K11099" s="26" t="s">
        <v>9582</v>
      </c>
      <c r="L11099" s="26" t="s">
        <v>44630</v>
      </c>
      <c r="M11099" s="26">
        <v>380800503118</v>
      </c>
      <c r="N11099" s="26">
        <v>2110490004</v>
      </c>
    </row>
    <row r="11100" spans="1:14">
      <c r="A11100" s="26" t="s">
        <v>7147</v>
      </c>
      <c r="B11100" s="26" t="s">
        <v>7148</v>
      </c>
      <c r="C11100" s="26">
        <v>38543370</v>
      </c>
      <c r="D11100" s="26" t="s">
        <v>24</v>
      </c>
      <c r="E11100" s="26" t="s">
        <v>44631</v>
      </c>
      <c r="F11100" s="26" t="s">
        <v>44632</v>
      </c>
      <c r="G11100" s="26" t="s">
        <v>9586</v>
      </c>
      <c r="H11100" s="26" t="s">
        <v>987</v>
      </c>
      <c r="J11100" s="26" t="s">
        <v>44633</v>
      </c>
      <c r="K11100" s="26" t="s">
        <v>9582</v>
      </c>
      <c r="L11100" s="26" t="s">
        <v>44634</v>
      </c>
      <c r="M11100" s="26">
        <v>761976040888</v>
      </c>
      <c r="N11100" s="26">
        <v>722485203</v>
      </c>
    </row>
    <row r="11101" spans="1:14">
      <c r="A11101" s="26" t="s">
        <v>6533</v>
      </c>
      <c r="B11101" s="26" t="s">
        <v>6140</v>
      </c>
      <c r="C11101" s="26">
        <v>38617509</v>
      </c>
      <c r="D11101" s="26" t="s">
        <v>24</v>
      </c>
      <c r="E11101" s="26" t="s">
        <v>44635</v>
      </c>
      <c r="F11101" s="26" t="s">
        <v>44636</v>
      </c>
      <c r="G11101" s="26" t="s">
        <v>9586</v>
      </c>
      <c r="H11101" s="26" t="s">
        <v>885</v>
      </c>
      <c r="I11101" s="26" t="s">
        <v>11807</v>
      </c>
      <c r="J11101" s="26" t="s">
        <v>4890</v>
      </c>
      <c r="K11101" s="26" t="s">
        <v>9582</v>
      </c>
      <c r="L11101" s="26" t="s">
        <v>44637</v>
      </c>
      <c r="M11101" s="26">
        <v>380972138598</v>
      </c>
      <c r="N11101" s="26">
        <v>1223282005</v>
      </c>
    </row>
    <row r="11102" spans="1:14">
      <c r="A11102" s="26" t="s">
        <v>2455</v>
      </c>
      <c r="B11102" s="26" t="s">
        <v>2456</v>
      </c>
      <c r="C11102" s="26">
        <v>1986546</v>
      </c>
      <c r="D11102" s="26" t="s">
        <v>780</v>
      </c>
      <c r="E11102" s="26" t="s">
        <v>44638</v>
      </c>
      <c r="F11102" s="26" t="s">
        <v>44639</v>
      </c>
      <c r="G11102" s="26" t="s">
        <v>9601</v>
      </c>
      <c r="H11102" s="26" t="s">
        <v>133</v>
      </c>
      <c r="J11102" s="26" t="s">
        <v>183</v>
      </c>
      <c r="K11102" s="26" t="s">
        <v>9597</v>
      </c>
      <c r="L11102" s="26" t="s">
        <v>38356</v>
      </c>
      <c r="M11102" s="26">
        <v>380684695953</v>
      </c>
      <c r="N11102" s="26">
        <v>1211000000</v>
      </c>
    </row>
    <row r="11103" spans="1:14">
      <c r="A11103" s="26" t="s">
        <v>7021</v>
      </c>
      <c r="B11103" s="26" t="s">
        <v>7022</v>
      </c>
      <c r="C11103" s="26">
        <v>2000145</v>
      </c>
      <c r="D11103" s="26" t="s">
        <v>780</v>
      </c>
      <c r="E11103" s="26" t="s">
        <v>44640</v>
      </c>
      <c r="F11103" s="26" t="s">
        <v>9787</v>
      </c>
      <c r="G11103" s="26" t="s">
        <v>9601</v>
      </c>
      <c r="H11103" s="26" t="s">
        <v>987</v>
      </c>
      <c r="I11103" s="26" t="s">
        <v>9634</v>
      </c>
      <c r="J11103" s="26" t="s">
        <v>7023</v>
      </c>
      <c r="K11103" s="26" t="s">
        <v>9582</v>
      </c>
      <c r="L11103" s="26" t="s">
        <v>17224</v>
      </c>
      <c r="M11103" s="26">
        <v>761352905022</v>
      </c>
      <c r="N11103" s="26">
        <v>5621687003</v>
      </c>
    </row>
    <row r="11104" spans="1:14">
      <c r="A11104" s="26" t="s">
        <v>1855</v>
      </c>
      <c r="B11104" s="26" t="s">
        <v>1856</v>
      </c>
      <c r="C11104" s="26">
        <v>37179654</v>
      </c>
      <c r="D11104" s="26" t="s">
        <v>24</v>
      </c>
      <c r="E11104" s="26" t="s">
        <v>44641</v>
      </c>
      <c r="F11104" s="26" t="s">
        <v>44642</v>
      </c>
      <c r="G11104" s="26" t="s">
        <v>9586</v>
      </c>
      <c r="H11104" s="26" t="s">
        <v>27</v>
      </c>
      <c r="I11104" s="26" t="s">
        <v>14152</v>
      </c>
      <c r="J11104" s="26" t="s">
        <v>44643</v>
      </c>
      <c r="K11104" s="26" t="s">
        <v>9582</v>
      </c>
      <c r="L11104" s="26" t="s">
        <v>44644</v>
      </c>
      <c r="M11104" s="26">
        <v>761978015665</v>
      </c>
      <c r="N11104" s="26">
        <v>523483801</v>
      </c>
    </row>
    <row r="11105" spans="1:14">
      <c r="A11105" s="26" t="s">
        <v>6569</v>
      </c>
      <c r="B11105" s="26" t="s">
        <v>6570</v>
      </c>
      <c r="C11105" s="26">
        <v>38396564</v>
      </c>
      <c r="D11105" s="26" t="s">
        <v>24</v>
      </c>
      <c r="E11105" s="26" t="s">
        <v>44645</v>
      </c>
      <c r="F11105" s="26" t="s">
        <v>44646</v>
      </c>
      <c r="G11105" s="26" t="s">
        <v>9579</v>
      </c>
      <c r="H11105" s="26" t="s">
        <v>949</v>
      </c>
      <c r="I11105" s="26" t="s">
        <v>10130</v>
      </c>
      <c r="J11105" s="26" t="s">
        <v>44647</v>
      </c>
      <c r="K11105" s="26" t="s">
        <v>9582</v>
      </c>
      <c r="L11105" s="26" t="s">
        <v>44648</v>
      </c>
      <c r="M11105" s="26">
        <v>380662066549</v>
      </c>
      <c r="N11105" s="26">
        <v>5320285705</v>
      </c>
    </row>
    <row r="11106" spans="1:14">
      <c r="A11106" s="26" t="s">
        <v>2608</v>
      </c>
      <c r="B11106" s="26" t="s">
        <v>2609</v>
      </c>
      <c r="C11106" s="26">
        <v>36721693</v>
      </c>
      <c r="D11106" s="26" t="s">
        <v>24</v>
      </c>
      <c r="E11106" s="26" t="s">
        <v>44649</v>
      </c>
      <c r="F11106" s="26" t="s">
        <v>44650</v>
      </c>
      <c r="G11106" s="26" t="s">
        <v>9586</v>
      </c>
      <c r="H11106" s="26" t="s">
        <v>133</v>
      </c>
      <c r="I11106" s="26" t="s">
        <v>12947</v>
      </c>
      <c r="J11106" s="26" t="s">
        <v>44651</v>
      </c>
      <c r="K11106" s="26" t="s">
        <v>9606</v>
      </c>
      <c r="L11106" s="26" t="s">
        <v>44652</v>
      </c>
      <c r="M11106" s="26">
        <v>761551468361</v>
      </c>
      <c r="N11106" s="26">
        <v>1221855800</v>
      </c>
    </row>
    <row r="11107" spans="1:14">
      <c r="A11107" s="26" t="s">
        <v>7847</v>
      </c>
      <c r="B11107" s="26" t="s">
        <v>7848</v>
      </c>
      <c r="C11107" s="26">
        <v>38610896</v>
      </c>
      <c r="D11107" s="26" t="s">
        <v>24</v>
      </c>
      <c r="E11107" s="26" t="s">
        <v>44653</v>
      </c>
      <c r="F11107" s="26" t="s">
        <v>44654</v>
      </c>
      <c r="G11107" s="26" t="s">
        <v>9586</v>
      </c>
      <c r="H11107" s="26" t="s">
        <v>1122</v>
      </c>
      <c r="I11107" s="26" t="s">
        <v>13380</v>
      </c>
      <c r="J11107" s="26" t="s">
        <v>6859</v>
      </c>
      <c r="K11107" s="26" t="s">
        <v>9582</v>
      </c>
      <c r="L11107" s="26" t="s">
        <v>44655</v>
      </c>
      <c r="M11107" s="26">
        <v>380574928093</v>
      </c>
      <c r="N11107" s="26">
        <v>1220755136</v>
      </c>
    </row>
    <row r="11108" spans="1:14">
      <c r="A11108" s="26" t="s">
        <v>5270</v>
      </c>
      <c r="B11108" s="26" t="s">
        <v>5271</v>
      </c>
      <c r="C11108" s="26">
        <v>1996606</v>
      </c>
      <c r="D11108" s="26" t="s">
        <v>780</v>
      </c>
      <c r="E11108" s="26" t="s">
        <v>44656</v>
      </c>
      <c r="F11108" s="26" t="s">
        <v>10111</v>
      </c>
      <c r="G11108" s="26" t="s">
        <v>9601</v>
      </c>
      <c r="H11108" s="26" t="s">
        <v>735</v>
      </c>
      <c r="I11108" s="26" t="s">
        <v>16403</v>
      </c>
      <c r="J11108" s="26" t="s">
        <v>5264</v>
      </c>
      <c r="K11108" s="26" t="s">
        <v>9597</v>
      </c>
      <c r="L11108" s="26" t="s">
        <v>44657</v>
      </c>
      <c r="M11108" s="26">
        <v>761309094423</v>
      </c>
      <c r="N11108" s="26">
        <v>4622410100</v>
      </c>
    </row>
    <row r="11109" spans="1:14">
      <c r="A11109" s="26" t="s">
        <v>4811</v>
      </c>
      <c r="B11109" s="26" t="s">
        <v>4812</v>
      </c>
      <c r="C11109" s="26">
        <v>4542985</v>
      </c>
      <c r="D11109" s="26" t="s">
        <v>780</v>
      </c>
      <c r="E11109" s="26" t="s">
        <v>44658</v>
      </c>
      <c r="F11109" s="26" t="s">
        <v>44659</v>
      </c>
      <c r="G11109" s="26" t="s">
        <v>9601</v>
      </c>
      <c r="H11109" s="26" t="s">
        <v>711</v>
      </c>
      <c r="J11109" s="26" t="s">
        <v>716</v>
      </c>
      <c r="K11109" s="26" t="s">
        <v>9597</v>
      </c>
      <c r="L11109" s="26" t="s">
        <v>30656</v>
      </c>
      <c r="M11109" s="26">
        <v>380500789433</v>
      </c>
      <c r="N11109" s="26">
        <v>4411800000</v>
      </c>
    </row>
    <row r="11110" spans="1:14">
      <c r="A11110" s="26" t="s">
        <v>8883</v>
      </c>
      <c r="B11110" s="26" t="s">
        <v>8884</v>
      </c>
      <c r="C11110" s="26">
        <v>38682646</v>
      </c>
      <c r="D11110" s="26" t="s">
        <v>24</v>
      </c>
      <c r="E11110" s="26" t="s">
        <v>44660</v>
      </c>
      <c r="F11110" s="26" t="s">
        <v>44661</v>
      </c>
      <c r="G11110" s="26" t="s">
        <v>9579</v>
      </c>
      <c r="H11110" s="26" t="s">
        <v>1401</v>
      </c>
      <c r="I11110" s="26" t="s">
        <v>10182</v>
      </c>
      <c r="J11110" s="26" t="s">
        <v>1446</v>
      </c>
      <c r="K11110" s="26" t="s">
        <v>9582</v>
      </c>
      <c r="L11110" s="26" t="s">
        <v>44662</v>
      </c>
      <c r="M11110" s="26">
        <v>380982927023</v>
      </c>
      <c r="N11110" s="26">
        <v>124388803</v>
      </c>
    </row>
    <row r="11111" spans="1:14">
      <c r="A11111" s="26" t="s">
        <v>2064</v>
      </c>
      <c r="B11111" s="26" t="s">
        <v>2065</v>
      </c>
      <c r="C11111" s="26">
        <v>38527798</v>
      </c>
      <c r="D11111" s="26" t="s">
        <v>1701</v>
      </c>
      <c r="E11111" s="26" t="s">
        <v>44663</v>
      </c>
      <c r="F11111" s="26" t="s">
        <v>44664</v>
      </c>
      <c r="G11111" s="26" t="s">
        <v>9601</v>
      </c>
      <c r="H11111" s="26" t="s">
        <v>103</v>
      </c>
      <c r="I11111" s="26" t="s">
        <v>13274</v>
      </c>
      <c r="J11111" s="26" t="s">
        <v>2008</v>
      </c>
      <c r="K11111" s="26" t="s">
        <v>9606</v>
      </c>
      <c r="L11111" s="26" t="s">
        <v>16924</v>
      </c>
      <c r="M11111" s="26">
        <v>380976492883</v>
      </c>
      <c r="N11111" s="26">
        <v>723655400</v>
      </c>
    </row>
    <row r="11112" spans="1:14">
      <c r="A11112" s="26" t="s">
        <v>3609</v>
      </c>
      <c r="B11112" s="26" t="s">
        <v>3610</v>
      </c>
      <c r="C11112" s="26">
        <v>38625415</v>
      </c>
      <c r="D11112" s="26" t="s">
        <v>24</v>
      </c>
      <c r="E11112" s="26" t="s">
        <v>44665</v>
      </c>
      <c r="F11112" s="26" t="s">
        <v>44666</v>
      </c>
      <c r="G11112" s="26" t="s">
        <v>9586</v>
      </c>
      <c r="H11112" s="26" t="s">
        <v>468</v>
      </c>
      <c r="J11112" s="26" t="s">
        <v>11890</v>
      </c>
      <c r="K11112" s="26" t="s">
        <v>9582</v>
      </c>
      <c r="L11112" s="26" t="s">
        <v>44667</v>
      </c>
      <c r="M11112" s="26">
        <v>761235112924</v>
      </c>
      <c r="N11112" s="26">
        <v>1423685501</v>
      </c>
    </row>
    <row r="11113" spans="1:14">
      <c r="A11113" s="26" t="s">
        <v>5186</v>
      </c>
      <c r="B11113" s="26" t="s">
        <v>5121</v>
      </c>
      <c r="C11113" s="26">
        <v>1984276</v>
      </c>
      <c r="D11113" s="26" t="s">
        <v>24</v>
      </c>
      <c r="E11113" s="26" t="s">
        <v>44668</v>
      </c>
      <c r="F11113" s="26" t="s">
        <v>22602</v>
      </c>
      <c r="G11113" s="26" t="s">
        <v>9586</v>
      </c>
      <c r="H11113" s="26" t="s">
        <v>735</v>
      </c>
      <c r="J11113" s="26" t="s">
        <v>740</v>
      </c>
      <c r="K11113" s="26" t="s">
        <v>9597</v>
      </c>
      <c r="L11113" s="26" t="s">
        <v>44669</v>
      </c>
      <c r="M11113" s="26">
        <v>380322603383</v>
      </c>
      <c r="N11113" s="26">
        <v>1221881203</v>
      </c>
    </row>
    <row r="11114" spans="1:14">
      <c r="A11114" s="26" t="s">
        <v>6509</v>
      </c>
      <c r="B11114" s="26" t="s">
        <v>6510</v>
      </c>
      <c r="C11114" s="26">
        <v>1998905</v>
      </c>
      <c r="D11114" s="26" t="s">
        <v>780</v>
      </c>
      <c r="E11114" s="26" t="s">
        <v>44670</v>
      </c>
      <c r="F11114" s="26" t="s">
        <v>44671</v>
      </c>
      <c r="G11114" s="26" t="s">
        <v>9601</v>
      </c>
      <c r="H11114" s="26" t="s">
        <v>885</v>
      </c>
      <c r="J11114" s="26" t="s">
        <v>6511</v>
      </c>
      <c r="K11114" s="26" t="s">
        <v>9606</v>
      </c>
      <c r="L11114" s="26" t="s">
        <v>44672</v>
      </c>
      <c r="M11114" s="26">
        <v>380484732100</v>
      </c>
      <c r="N11114" s="26">
        <v>5124755100</v>
      </c>
    </row>
    <row r="11115" spans="1:14">
      <c r="A11115" s="26" t="s">
        <v>2072</v>
      </c>
      <c r="B11115" s="26" t="s">
        <v>2073</v>
      </c>
      <c r="C11115" s="26">
        <v>38373547</v>
      </c>
      <c r="D11115" s="26" t="s">
        <v>24</v>
      </c>
      <c r="E11115" s="26" t="s">
        <v>44673</v>
      </c>
      <c r="F11115" s="26" t="s">
        <v>44674</v>
      </c>
      <c r="G11115" s="26" t="s">
        <v>9579</v>
      </c>
      <c r="H11115" s="26" t="s">
        <v>103</v>
      </c>
      <c r="I11115" s="26" t="s">
        <v>11403</v>
      </c>
      <c r="J11115" s="26" t="s">
        <v>44675</v>
      </c>
      <c r="K11115" s="26" t="s">
        <v>9582</v>
      </c>
      <c r="L11115" s="26" t="s">
        <v>44676</v>
      </c>
      <c r="M11115" s="26">
        <v>761002417324</v>
      </c>
      <c r="N11115" s="26">
        <v>723155133</v>
      </c>
    </row>
    <row r="11116" spans="1:14">
      <c r="A11116" s="26" t="s">
        <v>3356</v>
      </c>
      <c r="B11116" s="26" t="s">
        <v>3357</v>
      </c>
      <c r="C11116" s="26">
        <v>38284599</v>
      </c>
      <c r="D11116" s="26" t="s">
        <v>24</v>
      </c>
      <c r="E11116" s="26" t="s">
        <v>44677</v>
      </c>
      <c r="F11116" s="26" t="s">
        <v>44678</v>
      </c>
      <c r="G11116" s="26" t="s">
        <v>9579</v>
      </c>
      <c r="H11116" s="26" t="s">
        <v>392</v>
      </c>
      <c r="I11116" s="26" t="s">
        <v>11117</v>
      </c>
      <c r="J11116" s="26" t="s">
        <v>44679</v>
      </c>
      <c r="K11116" s="26" t="s">
        <v>9582</v>
      </c>
      <c r="L11116" s="26" t="s">
        <v>44680</v>
      </c>
      <c r="M11116" s="26">
        <v>380313538216</v>
      </c>
      <c r="N11116" s="26">
        <v>2120886401</v>
      </c>
    </row>
    <row r="11117" spans="1:14">
      <c r="A11117" s="26" t="s">
        <v>2375</v>
      </c>
      <c r="B11117" s="26" t="s">
        <v>2376</v>
      </c>
      <c r="C11117" s="26">
        <v>30011521</v>
      </c>
      <c r="D11117" s="26" t="s">
        <v>24</v>
      </c>
      <c r="E11117" s="26" t="s">
        <v>44681</v>
      </c>
      <c r="F11117" s="26" t="s">
        <v>44682</v>
      </c>
      <c r="G11117" s="26" t="s">
        <v>9586</v>
      </c>
      <c r="H11117" s="26" t="s">
        <v>133</v>
      </c>
      <c r="J11117" s="26" t="s">
        <v>146</v>
      </c>
      <c r="K11117" s="26" t="s">
        <v>9597</v>
      </c>
      <c r="L11117" s="26" t="s">
        <v>44683</v>
      </c>
      <c r="M11117" s="26">
        <v>380095414750</v>
      </c>
      <c r="N11117" s="26">
        <v>1210100000</v>
      </c>
    </row>
    <row r="11118" spans="1:14">
      <c r="A11118" s="26" t="s">
        <v>7225</v>
      </c>
      <c r="B11118" s="26" t="s">
        <v>7177</v>
      </c>
      <c r="C11118" s="26">
        <v>33982673</v>
      </c>
      <c r="D11118" s="26" t="s">
        <v>24</v>
      </c>
      <c r="E11118" s="26" t="s">
        <v>44684</v>
      </c>
      <c r="F11118" s="26" t="s">
        <v>44685</v>
      </c>
      <c r="G11118" s="26" t="s">
        <v>9586</v>
      </c>
      <c r="H11118" s="26" t="s">
        <v>987</v>
      </c>
      <c r="J11118" s="26" t="s">
        <v>1008</v>
      </c>
      <c r="K11118" s="26" t="s">
        <v>9597</v>
      </c>
      <c r="L11118" s="26" t="s">
        <v>15770</v>
      </c>
      <c r="M11118" s="26">
        <v>760724800966</v>
      </c>
      <c r="N11118" s="26">
        <v>122086501</v>
      </c>
    </row>
    <row r="11119" spans="1:14">
      <c r="A11119" s="26" t="s">
        <v>7314</v>
      </c>
      <c r="B11119" s="26" t="s">
        <v>7315</v>
      </c>
      <c r="C11119" s="26">
        <v>41777821</v>
      </c>
      <c r="D11119" s="26" t="s">
        <v>24</v>
      </c>
      <c r="E11119" s="26" t="s">
        <v>44686</v>
      </c>
      <c r="F11119" s="26" t="s">
        <v>44687</v>
      </c>
      <c r="G11119" s="26" t="s">
        <v>9586</v>
      </c>
      <c r="H11119" s="26" t="s">
        <v>1025</v>
      </c>
      <c r="I11119" s="26" t="s">
        <v>10258</v>
      </c>
      <c r="J11119" s="26" t="s">
        <v>7316</v>
      </c>
      <c r="K11119" s="26" t="s">
        <v>9597</v>
      </c>
      <c r="L11119" s="26" t="s">
        <v>44688</v>
      </c>
      <c r="M11119" s="26">
        <v>380545643303</v>
      </c>
      <c r="N11119" s="26">
        <v>522885902</v>
      </c>
    </row>
    <row r="11120" spans="1:14">
      <c r="A11120" s="26" t="s">
        <v>6898</v>
      </c>
      <c r="B11120" s="26" t="s">
        <v>6899</v>
      </c>
      <c r="C11120" s="26">
        <v>1999520</v>
      </c>
      <c r="D11120" s="26" t="s">
        <v>780</v>
      </c>
      <c r="E11120" s="26" t="s">
        <v>44689</v>
      </c>
      <c r="F11120" s="26" t="s">
        <v>44690</v>
      </c>
      <c r="G11120" s="26" t="s">
        <v>9601</v>
      </c>
      <c r="H11120" s="26" t="s">
        <v>949</v>
      </c>
      <c r="I11120" s="26" t="s">
        <v>11387</v>
      </c>
      <c r="J11120" s="26" t="s">
        <v>6900</v>
      </c>
      <c r="K11120" s="26" t="s">
        <v>9606</v>
      </c>
      <c r="L11120" s="26" t="s">
        <v>23732</v>
      </c>
      <c r="M11120" s="26">
        <v>380534052268</v>
      </c>
      <c r="N11120" s="26">
        <v>5325155100</v>
      </c>
    </row>
    <row r="11121" spans="1:14">
      <c r="A11121" s="26" t="s">
        <v>4601</v>
      </c>
      <c r="B11121" s="26" t="s">
        <v>4602</v>
      </c>
      <c r="C11121" s="26">
        <v>1111227</v>
      </c>
      <c r="D11121" s="26" t="s">
        <v>780</v>
      </c>
      <c r="E11121" s="26" t="s">
        <v>44691</v>
      </c>
      <c r="F11121" s="26" t="s">
        <v>44692</v>
      </c>
      <c r="G11121" s="26" t="s">
        <v>9601</v>
      </c>
      <c r="H11121" s="26" t="s">
        <v>670</v>
      </c>
      <c r="J11121" s="26" t="s">
        <v>683</v>
      </c>
      <c r="K11121" s="26" t="s">
        <v>9597</v>
      </c>
      <c r="L11121" s="26" t="s">
        <v>44693</v>
      </c>
      <c r="M11121" s="26">
        <v>380523363423</v>
      </c>
      <c r="N11121" s="26">
        <v>122080805</v>
      </c>
    </row>
    <row r="11122" spans="1:14">
      <c r="A11122" s="26" t="s">
        <v>2348</v>
      </c>
      <c r="B11122" s="26" t="s">
        <v>2344</v>
      </c>
      <c r="C11122" s="26">
        <v>39336307</v>
      </c>
      <c r="D11122" s="26" t="s">
        <v>780</v>
      </c>
      <c r="E11122" s="26" t="s">
        <v>44694</v>
      </c>
      <c r="F11122" s="26" t="s">
        <v>44695</v>
      </c>
      <c r="G11122" s="26" t="s">
        <v>9601</v>
      </c>
      <c r="H11122" s="26" t="s">
        <v>133</v>
      </c>
      <c r="J11122" s="26" t="s">
        <v>146</v>
      </c>
      <c r="K11122" s="26" t="s">
        <v>9597</v>
      </c>
      <c r="L11122" s="26" t="s">
        <v>11240</v>
      </c>
      <c r="M11122" s="26">
        <v>380950000150</v>
      </c>
      <c r="N11122" s="26">
        <v>1210100000</v>
      </c>
    </row>
    <row r="11123" spans="1:14">
      <c r="A11123" s="26" t="s">
        <v>7402</v>
      </c>
      <c r="B11123" s="26" t="s">
        <v>7403</v>
      </c>
      <c r="C11123" s="26">
        <v>33683650</v>
      </c>
      <c r="D11123" s="26" t="s">
        <v>780</v>
      </c>
      <c r="E11123" s="26" t="s">
        <v>44696</v>
      </c>
      <c r="F11123" s="26" t="s">
        <v>44697</v>
      </c>
      <c r="G11123" s="26" t="s">
        <v>9601</v>
      </c>
      <c r="H11123" s="26" t="s">
        <v>1025</v>
      </c>
      <c r="J11123" s="26" t="s">
        <v>1053</v>
      </c>
      <c r="K11123" s="26" t="s">
        <v>9597</v>
      </c>
      <c r="L11123" s="26" t="s">
        <v>17310</v>
      </c>
      <c r="M11123" s="26">
        <v>380544661813</v>
      </c>
      <c r="N11123" s="26">
        <v>5910200000</v>
      </c>
    </row>
    <row r="11124" spans="1:14">
      <c r="A11124" s="26" t="s">
        <v>8498</v>
      </c>
      <c r="B11124" s="26" t="s">
        <v>8499</v>
      </c>
      <c r="C11124" s="26">
        <v>40655297</v>
      </c>
      <c r="D11124" s="26" t="s">
        <v>24</v>
      </c>
      <c r="E11124" s="26" t="s">
        <v>44698</v>
      </c>
      <c r="F11124" s="26" t="s">
        <v>44699</v>
      </c>
      <c r="G11124" s="26" t="s">
        <v>9586</v>
      </c>
      <c r="H11124" s="26" t="s">
        <v>1269</v>
      </c>
      <c r="J11124" s="26" t="s">
        <v>35369</v>
      </c>
      <c r="K11124" s="26" t="s">
        <v>9597</v>
      </c>
      <c r="L11124" s="26" t="s">
        <v>44700</v>
      </c>
      <c r="M11124" s="26">
        <v>761060238117</v>
      </c>
      <c r="N11124" s="26">
        <v>6510300000</v>
      </c>
    </row>
    <row r="11125" spans="1:14">
      <c r="A11125" s="26" t="s">
        <v>7126</v>
      </c>
      <c r="B11125" s="26" t="s">
        <v>7127</v>
      </c>
      <c r="C11125" s="26">
        <v>38492302</v>
      </c>
      <c r="D11125" s="26" t="s">
        <v>24</v>
      </c>
      <c r="E11125" s="26" t="s">
        <v>44701</v>
      </c>
      <c r="F11125" s="26" t="s">
        <v>44702</v>
      </c>
      <c r="G11125" s="26" t="s">
        <v>9579</v>
      </c>
      <c r="H11125" s="26" t="s">
        <v>987</v>
      </c>
      <c r="I11125" s="26" t="s">
        <v>9634</v>
      </c>
      <c r="J11125" s="26" t="s">
        <v>44703</v>
      </c>
      <c r="K11125" s="26" t="s">
        <v>9582</v>
      </c>
      <c r="L11125" s="26" t="s">
        <v>44704</v>
      </c>
      <c r="M11125" s="26">
        <v>380362400915</v>
      </c>
      <c r="N11125" s="26">
        <v>2624881101</v>
      </c>
    </row>
    <row r="11126" spans="1:14">
      <c r="A11126" s="26" t="s">
        <v>2129</v>
      </c>
      <c r="B11126" s="26" t="s">
        <v>2130</v>
      </c>
      <c r="C11126" s="26">
        <v>38541660</v>
      </c>
      <c r="D11126" s="26" t="s">
        <v>24</v>
      </c>
      <c r="E11126" s="26" t="s">
        <v>44705</v>
      </c>
      <c r="F11126" s="26" t="s">
        <v>44706</v>
      </c>
      <c r="G11126" s="26" t="s">
        <v>9586</v>
      </c>
      <c r="H11126" s="26" t="s">
        <v>103</v>
      </c>
      <c r="I11126" s="26" t="s">
        <v>20153</v>
      </c>
      <c r="J11126" s="26" t="s">
        <v>22959</v>
      </c>
      <c r="K11126" s="26" t="s">
        <v>9582</v>
      </c>
      <c r="L11126" s="26" t="s">
        <v>22960</v>
      </c>
      <c r="M11126" s="26">
        <v>380993505887</v>
      </c>
      <c r="N11126" s="26">
        <v>724581901</v>
      </c>
    </row>
    <row r="11127" spans="1:14">
      <c r="A11127" s="26" t="s">
        <v>4549</v>
      </c>
      <c r="B11127" s="26" t="s">
        <v>4545</v>
      </c>
      <c r="C11127" s="26">
        <v>1107935</v>
      </c>
      <c r="D11127" s="26" t="s">
        <v>24</v>
      </c>
      <c r="E11127" s="26" t="s">
        <v>44707</v>
      </c>
      <c r="F11127" s="26" t="s">
        <v>10937</v>
      </c>
      <c r="G11127" s="26" t="s">
        <v>9586</v>
      </c>
      <c r="H11127" s="26" t="s">
        <v>576</v>
      </c>
      <c r="J11127" s="26" t="s">
        <v>4543</v>
      </c>
      <c r="K11127" s="26" t="s">
        <v>9597</v>
      </c>
      <c r="L11127" s="26" t="s">
        <v>29593</v>
      </c>
      <c r="M11127" s="26">
        <v>380456592412</v>
      </c>
      <c r="N11127" s="26">
        <v>3211200000</v>
      </c>
    </row>
    <row r="11128" spans="1:14">
      <c r="A11128" s="26" t="s">
        <v>9255</v>
      </c>
      <c r="B11128" s="26" t="s">
        <v>9256</v>
      </c>
      <c r="C11128" s="26">
        <v>42428172</v>
      </c>
      <c r="D11128" s="26" t="s">
        <v>24</v>
      </c>
      <c r="E11128" s="26" t="s">
        <v>44708</v>
      </c>
      <c r="F11128" s="26" t="s">
        <v>44709</v>
      </c>
      <c r="G11128" s="26" t="s">
        <v>9579</v>
      </c>
      <c r="H11128" s="26" t="s">
        <v>1490</v>
      </c>
      <c r="I11128" s="26" t="s">
        <v>13192</v>
      </c>
      <c r="J11128" s="26" t="s">
        <v>44710</v>
      </c>
      <c r="K11128" s="26" t="s">
        <v>9582</v>
      </c>
      <c r="L11128" s="26" t="s">
        <v>44711</v>
      </c>
      <c r="M11128" s="26">
        <v>380964805974</v>
      </c>
      <c r="N11128" s="26">
        <v>2620887001</v>
      </c>
    </row>
    <row r="11129" spans="1:14">
      <c r="A11129" s="26" t="s">
        <v>1874</v>
      </c>
      <c r="B11129" s="26" t="s">
        <v>1875</v>
      </c>
      <c r="C11129" s="26">
        <v>35814781</v>
      </c>
      <c r="D11129" s="26" t="s">
        <v>24</v>
      </c>
      <c r="E11129" s="26" t="s">
        <v>44712</v>
      </c>
      <c r="F11129" s="26" t="s">
        <v>44713</v>
      </c>
      <c r="G11129" s="26" t="s">
        <v>9586</v>
      </c>
      <c r="H11129" s="26" t="s">
        <v>27</v>
      </c>
      <c r="I11129" s="26" t="s">
        <v>9814</v>
      </c>
      <c r="J11129" s="26" t="s">
        <v>44714</v>
      </c>
      <c r="K11129" s="26" t="s">
        <v>9582</v>
      </c>
      <c r="L11129" s="26" t="s">
        <v>44715</v>
      </c>
      <c r="M11129" s="26">
        <v>380434232417</v>
      </c>
      <c r="N11129" s="26">
        <v>521481603</v>
      </c>
    </row>
    <row r="11130" spans="1:14">
      <c r="A11130" s="26" t="s">
        <v>2044</v>
      </c>
      <c r="B11130" s="26" t="s">
        <v>2045</v>
      </c>
      <c r="C11130" s="26">
        <v>1982850</v>
      </c>
      <c r="D11130" s="26" t="s">
        <v>780</v>
      </c>
      <c r="E11130" s="26" t="s">
        <v>44716</v>
      </c>
      <c r="F11130" s="26" t="s">
        <v>44717</v>
      </c>
      <c r="G11130" s="26" t="s">
        <v>9601</v>
      </c>
      <c r="H11130" s="26" t="s">
        <v>103</v>
      </c>
      <c r="J11130" s="26" t="s">
        <v>116</v>
      </c>
      <c r="K11130" s="26" t="s">
        <v>9597</v>
      </c>
      <c r="L11130" s="26" t="s">
        <v>44718</v>
      </c>
      <c r="M11130" s="26">
        <v>380332723050</v>
      </c>
      <c r="N11130" s="26">
        <v>710100000</v>
      </c>
    </row>
    <row r="11131" spans="1:14">
      <c r="A11131" s="26" t="s">
        <v>6199</v>
      </c>
      <c r="B11131" s="26" t="s">
        <v>6200</v>
      </c>
      <c r="C11131" s="26">
        <v>26418688</v>
      </c>
      <c r="D11131" s="26" t="s">
        <v>24</v>
      </c>
      <c r="E11131" s="26" t="s">
        <v>44719</v>
      </c>
      <c r="F11131" s="26" t="s">
        <v>44720</v>
      </c>
      <c r="G11131" s="26" t="s">
        <v>9591</v>
      </c>
      <c r="H11131" s="26" t="s">
        <v>885</v>
      </c>
      <c r="J11131" s="26" t="s">
        <v>902</v>
      </c>
      <c r="K11131" s="26" t="s">
        <v>9597</v>
      </c>
      <c r="L11131" s="26" t="s">
        <v>21468</v>
      </c>
      <c r="M11131" s="26">
        <v>380484172121</v>
      </c>
      <c r="N11131" s="26">
        <v>5110600000</v>
      </c>
    </row>
    <row r="11132" spans="1:14">
      <c r="A11132" s="26" t="s">
        <v>6385</v>
      </c>
      <c r="B11132" s="26" t="s">
        <v>6386</v>
      </c>
      <c r="C11132" s="26">
        <v>26472082</v>
      </c>
      <c r="D11132" s="26" t="s">
        <v>24</v>
      </c>
      <c r="E11132" s="26" t="s">
        <v>44721</v>
      </c>
      <c r="F11132" s="26" t="s">
        <v>44722</v>
      </c>
      <c r="G11132" s="26" t="s">
        <v>9586</v>
      </c>
      <c r="H11132" s="26" t="s">
        <v>885</v>
      </c>
      <c r="J11132" s="26" t="s">
        <v>910</v>
      </c>
      <c r="K11132" s="26" t="s">
        <v>9597</v>
      </c>
      <c r="L11132" s="26" t="s">
        <v>18059</v>
      </c>
      <c r="M11132" s="26">
        <v>380487053430</v>
      </c>
      <c r="N11132" s="26">
        <v>5110100000</v>
      </c>
    </row>
    <row r="11133" spans="1:14">
      <c r="A11133" s="26" t="s">
        <v>7699</v>
      </c>
      <c r="B11133" s="26" t="s">
        <v>7700</v>
      </c>
      <c r="C11133" s="26">
        <v>2000501</v>
      </c>
      <c r="D11133" s="26" t="s">
        <v>780</v>
      </c>
      <c r="E11133" s="26" t="s">
        <v>44723</v>
      </c>
      <c r="F11133" s="26" t="s">
        <v>9787</v>
      </c>
      <c r="G11133" s="26" t="s">
        <v>9601</v>
      </c>
      <c r="H11133" s="26" t="s">
        <v>1088</v>
      </c>
      <c r="J11133" s="26" t="s">
        <v>7701</v>
      </c>
      <c r="K11133" s="26" t="s">
        <v>9606</v>
      </c>
      <c r="L11133" s="26" t="s">
        <v>31160</v>
      </c>
      <c r="M11133" s="26">
        <v>380966500717</v>
      </c>
      <c r="N11133" s="26">
        <v>6120855400</v>
      </c>
    </row>
    <row r="11134" spans="1:14">
      <c r="A11134" s="26" t="s">
        <v>3448</v>
      </c>
      <c r="B11134" s="26" t="s">
        <v>3449</v>
      </c>
      <c r="C11134" s="26">
        <v>1992742</v>
      </c>
      <c r="D11134" s="26" t="s">
        <v>780</v>
      </c>
      <c r="E11134" s="26" t="s">
        <v>44724</v>
      </c>
      <c r="F11134" s="26" t="s">
        <v>44725</v>
      </c>
      <c r="G11134" s="26" t="s">
        <v>9601</v>
      </c>
      <c r="H11134" s="26" t="s">
        <v>392</v>
      </c>
      <c r="I11134" s="26" t="s">
        <v>11629</v>
      </c>
      <c r="J11134" s="26" t="s">
        <v>3450</v>
      </c>
      <c r="K11134" s="26" t="s">
        <v>9582</v>
      </c>
      <c r="L11134" s="26" t="s">
        <v>44726</v>
      </c>
      <c r="M11134" s="26">
        <v>380312739636</v>
      </c>
      <c r="N11134" s="26">
        <v>2124884801</v>
      </c>
    </row>
    <row r="11135" spans="1:14">
      <c r="A11135" s="26" t="s">
        <v>8848</v>
      </c>
      <c r="B11135" s="26" t="s">
        <v>8849</v>
      </c>
      <c r="C11135" s="26">
        <v>42081160</v>
      </c>
      <c r="D11135" s="26" t="s">
        <v>24</v>
      </c>
      <c r="E11135" s="26" t="s">
        <v>44727</v>
      </c>
      <c r="F11135" s="26" t="s">
        <v>44728</v>
      </c>
      <c r="G11135" s="26" t="s">
        <v>9586</v>
      </c>
      <c r="H11135" s="26" t="s">
        <v>1401</v>
      </c>
      <c r="J11135" s="26" t="s">
        <v>6959</v>
      </c>
      <c r="K11135" s="26" t="s">
        <v>9582</v>
      </c>
      <c r="L11135" s="26" t="s">
        <v>44729</v>
      </c>
      <c r="M11135" s="26">
        <v>761978383708</v>
      </c>
      <c r="N11135" s="26">
        <v>521284006</v>
      </c>
    </row>
    <row r="11136" spans="1:14">
      <c r="A11136" s="26" t="s">
        <v>6861</v>
      </c>
      <c r="B11136" s="26" t="s">
        <v>6862</v>
      </c>
      <c r="C11136" s="26">
        <v>38534915</v>
      </c>
      <c r="D11136" s="26" t="s">
        <v>24</v>
      </c>
      <c r="E11136" s="26" t="s">
        <v>44730</v>
      </c>
      <c r="F11136" s="26" t="s">
        <v>44731</v>
      </c>
      <c r="G11136" s="26" t="s">
        <v>9579</v>
      </c>
      <c r="H11136" s="26" t="s">
        <v>949</v>
      </c>
      <c r="I11136" s="26" t="s">
        <v>13665</v>
      </c>
      <c r="J11136" s="26" t="s">
        <v>44732</v>
      </c>
      <c r="K11136" s="26" t="s">
        <v>9582</v>
      </c>
      <c r="L11136" s="26" t="s">
        <v>44733</v>
      </c>
      <c r="M11136" s="26">
        <v>380536393325</v>
      </c>
      <c r="N11136" s="26">
        <v>1413390009</v>
      </c>
    </row>
    <row r="11137" spans="1:14">
      <c r="A11137" s="26" t="s">
        <v>7266</v>
      </c>
      <c r="B11137" s="26" t="s">
        <v>7267</v>
      </c>
      <c r="C11137" s="26">
        <v>42332480</v>
      </c>
      <c r="D11137" s="26" t="s">
        <v>24</v>
      </c>
      <c r="E11137" s="26" t="s">
        <v>44734</v>
      </c>
      <c r="F11137" s="26" t="s">
        <v>44735</v>
      </c>
      <c r="G11137" s="26" t="s">
        <v>9586</v>
      </c>
      <c r="H11137" s="26" t="s">
        <v>1025</v>
      </c>
      <c r="I11137" s="26" t="s">
        <v>12104</v>
      </c>
      <c r="J11137" s="26" t="s">
        <v>1026</v>
      </c>
      <c r="K11137" s="26" t="s">
        <v>9597</v>
      </c>
      <c r="L11137" s="26" t="s">
        <v>44736</v>
      </c>
      <c r="M11137" s="26">
        <v>380544391374</v>
      </c>
      <c r="N11137" s="26">
        <v>521480403</v>
      </c>
    </row>
    <row r="11138" spans="1:14">
      <c r="A11138" s="26" t="s">
        <v>7683</v>
      </c>
      <c r="B11138" s="26" t="s">
        <v>7684</v>
      </c>
      <c r="C11138" s="26">
        <v>41935832</v>
      </c>
      <c r="D11138" s="26" t="s">
        <v>24</v>
      </c>
      <c r="E11138" s="26" t="s">
        <v>44737</v>
      </c>
      <c r="F11138" s="26" t="s">
        <v>44738</v>
      </c>
      <c r="G11138" s="26" t="s">
        <v>9586</v>
      </c>
      <c r="H11138" s="26" t="s">
        <v>1088</v>
      </c>
      <c r="I11138" s="26" t="s">
        <v>9682</v>
      </c>
      <c r="J11138" s="26" t="s">
        <v>7687</v>
      </c>
      <c r="K11138" s="26" t="s">
        <v>9597</v>
      </c>
      <c r="L11138" s="26" t="s">
        <v>19120</v>
      </c>
      <c r="M11138" s="26">
        <v>380354921292</v>
      </c>
      <c r="N11138" s="26">
        <v>6120884501</v>
      </c>
    </row>
    <row r="11139" spans="1:14">
      <c r="A11139" s="26" t="s">
        <v>2435</v>
      </c>
      <c r="B11139" s="26" t="s">
        <v>2436</v>
      </c>
      <c r="C11139" s="26">
        <v>1985860</v>
      </c>
      <c r="D11139" s="26" t="s">
        <v>780</v>
      </c>
      <c r="E11139" s="26" t="s">
        <v>44739</v>
      </c>
      <c r="F11139" s="26" t="s">
        <v>44740</v>
      </c>
      <c r="G11139" s="26" t="s">
        <v>9601</v>
      </c>
      <c r="H11139" s="26" t="s">
        <v>133</v>
      </c>
      <c r="J11139" s="26" t="s">
        <v>2401</v>
      </c>
      <c r="K11139" s="26" t="s">
        <v>9597</v>
      </c>
      <c r="L11139" s="26" t="s">
        <v>10500</v>
      </c>
      <c r="M11139" s="26">
        <v>380987034942</v>
      </c>
      <c r="N11139" s="26">
        <v>122787502</v>
      </c>
    </row>
    <row r="11140" spans="1:14">
      <c r="A11140" s="26" t="s">
        <v>4947</v>
      </c>
      <c r="B11140" s="26" t="s">
        <v>4942</v>
      </c>
      <c r="C11140" s="26">
        <v>1997633</v>
      </c>
      <c r="D11140" s="26" t="s">
        <v>24</v>
      </c>
      <c r="E11140" s="26" t="s">
        <v>44741</v>
      </c>
      <c r="F11140" s="26" t="s">
        <v>44742</v>
      </c>
      <c r="G11140" s="26" t="s">
        <v>9586</v>
      </c>
      <c r="H11140" s="26" t="s">
        <v>735</v>
      </c>
      <c r="I11140" s="26" t="s">
        <v>12298</v>
      </c>
      <c r="J11140" s="26" t="s">
        <v>4945</v>
      </c>
      <c r="K11140" s="26" t="s">
        <v>9597</v>
      </c>
      <c r="L11140" s="26" t="s">
        <v>41487</v>
      </c>
      <c r="M11140" s="26">
        <v>380679842142</v>
      </c>
      <c r="N11140" s="26">
        <v>4620610100</v>
      </c>
    </row>
    <row r="11141" spans="1:14">
      <c r="A11141" s="26" t="s">
        <v>6861</v>
      </c>
      <c r="B11141" s="26" t="s">
        <v>6862</v>
      </c>
      <c r="C11141" s="26">
        <v>38534915</v>
      </c>
      <c r="D11141" s="26" t="s">
        <v>24</v>
      </c>
      <c r="E11141" s="26" t="s">
        <v>44743</v>
      </c>
      <c r="F11141" s="26" t="s">
        <v>44744</v>
      </c>
      <c r="G11141" s="26" t="s">
        <v>9579</v>
      </c>
      <c r="H11141" s="26" t="s">
        <v>949</v>
      </c>
      <c r="I11141" s="26" t="s">
        <v>13665</v>
      </c>
      <c r="J11141" s="26" t="s">
        <v>44745</v>
      </c>
      <c r="K11141" s="26" t="s">
        <v>9582</v>
      </c>
      <c r="L11141" s="26" t="s">
        <v>44746</v>
      </c>
      <c r="M11141" s="26">
        <v>380536321668</v>
      </c>
      <c r="N11141" s="26">
        <v>2625284301</v>
      </c>
    </row>
    <row r="11142" spans="1:14">
      <c r="A11142" s="26" t="s">
        <v>7348</v>
      </c>
      <c r="B11142" s="26" t="s">
        <v>7349</v>
      </c>
      <c r="C11142" s="26">
        <v>2007526</v>
      </c>
      <c r="D11142" s="26" t="s">
        <v>780</v>
      </c>
      <c r="E11142" s="26" t="s">
        <v>44747</v>
      </c>
      <c r="F11142" s="26" t="s">
        <v>10114</v>
      </c>
      <c r="G11142" s="26" t="s">
        <v>9601</v>
      </c>
      <c r="H11142" s="26" t="s">
        <v>1025</v>
      </c>
      <c r="J11142" s="26" t="s">
        <v>1038</v>
      </c>
      <c r="K11142" s="26" t="s">
        <v>9606</v>
      </c>
      <c r="L11142" s="26" t="s">
        <v>44748</v>
      </c>
      <c r="M11142" s="26">
        <v>380545971681</v>
      </c>
      <c r="N11142" s="26">
        <v>1222383002</v>
      </c>
    </row>
    <row r="11143" spans="1:14">
      <c r="A11143" s="26" t="s">
        <v>6340</v>
      </c>
      <c r="B11143" s="26" t="s">
        <v>6341</v>
      </c>
      <c r="C11143" s="26">
        <v>5446449</v>
      </c>
      <c r="D11143" s="26" t="s">
        <v>780</v>
      </c>
      <c r="E11143" s="26" t="s">
        <v>44749</v>
      </c>
      <c r="F11143" s="26" t="s">
        <v>17475</v>
      </c>
      <c r="G11143" s="26" t="s">
        <v>9601</v>
      </c>
      <c r="H11143" s="26" t="s">
        <v>885</v>
      </c>
      <c r="J11143" s="26" t="s">
        <v>910</v>
      </c>
      <c r="K11143" s="26" t="s">
        <v>9597</v>
      </c>
      <c r="L11143" s="26" t="s">
        <v>44750</v>
      </c>
      <c r="M11143" s="26">
        <v>380487059979</v>
      </c>
      <c r="N11143" s="26">
        <v>5110100000</v>
      </c>
    </row>
    <row r="11144" spans="1:14">
      <c r="A11144" s="26" t="s">
        <v>3636</v>
      </c>
      <c r="B11144" s="26" t="s">
        <v>3637</v>
      </c>
      <c r="C11144" s="26">
        <v>38809093</v>
      </c>
      <c r="D11144" s="26" t="s">
        <v>24</v>
      </c>
      <c r="E11144" s="26" t="s">
        <v>44751</v>
      </c>
      <c r="F11144" s="26" t="s">
        <v>44752</v>
      </c>
      <c r="G11144" s="26" t="s">
        <v>9586</v>
      </c>
      <c r="H11144" s="26" t="s">
        <v>468</v>
      </c>
      <c r="I11144" s="26" t="s">
        <v>15268</v>
      </c>
      <c r="J11144" s="26" t="s">
        <v>44753</v>
      </c>
      <c r="K11144" s="26" t="s">
        <v>9582</v>
      </c>
      <c r="L11144" s="26" t="s">
        <v>44754</v>
      </c>
      <c r="M11144" s="26">
        <v>380614395595</v>
      </c>
      <c r="N11144" s="26">
        <v>2321586801</v>
      </c>
    </row>
    <row r="11145" spans="1:14">
      <c r="A11145" s="26" t="s">
        <v>5680</v>
      </c>
      <c r="B11145" s="26" t="s">
        <v>5681</v>
      </c>
      <c r="C11145" s="26" t="s">
        <v>1604</v>
      </c>
      <c r="D11145" s="26" t="s">
        <v>24</v>
      </c>
      <c r="E11145" s="26" t="s">
        <v>44755</v>
      </c>
      <c r="F11145" s="26" t="s">
        <v>44756</v>
      </c>
      <c r="G11145" s="26" t="s">
        <v>9586</v>
      </c>
      <c r="H11145" s="26" t="s">
        <v>799</v>
      </c>
      <c r="J11145" s="26" t="s">
        <v>800</v>
      </c>
      <c r="K11145" s="26" t="s">
        <v>9597</v>
      </c>
      <c r="L11145" s="26" t="s">
        <v>44757</v>
      </c>
      <c r="M11145" s="26">
        <v>380684661997</v>
      </c>
      <c r="N11145" s="26">
        <v>4822784009</v>
      </c>
    </row>
    <row r="11146" spans="1:14">
      <c r="A11146" s="26" t="s">
        <v>2200</v>
      </c>
      <c r="B11146" s="26" t="s">
        <v>2201</v>
      </c>
      <c r="C11146" s="26">
        <v>37677106</v>
      </c>
      <c r="D11146" s="26" t="s">
        <v>24</v>
      </c>
      <c r="E11146" s="26" t="s">
        <v>44758</v>
      </c>
      <c r="F11146" s="26" t="s">
        <v>44759</v>
      </c>
      <c r="G11146" s="26" t="s">
        <v>9579</v>
      </c>
      <c r="H11146" s="26" t="s">
        <v>133</v>
      </c>
      <c r="I11146" s="26" t="s">
        <v>9917</v>
      </c>
      <c r="J11146" s="26" t="s">
        <v>13585</v>
      </c>
      <c r="K11146" s="26" t="s">
        <v>9582</v>
      </c>
      <c r="L11146" s="26" t="s">
        <v>44760</v>
      </c>
      <c r="M11146" s="26">
        <v>761338712736</v>
      </c>
      <c r="N11146" s="26">
        <v>122084801</v>
      </c>
    </row>
    <row r="11147" spans="1:14">
      <c r="A11147" s="26" t="s">
        <v>5810</v>
      </c>
      <c r="B11147" s="26" t="s">
        <v>5811</v>
      </c>
      <c r="C11147" s="26">
        <v>42751893</v>
      </c>
      <c r="D11147" s="26" t="s">
        <v>780</v>
      </c>
      <c r="E11147" s="26" t="s">
        <v>44761</v>
      </c>
      <c r="F11147" s="26" t="s">
        <v>44762</v>
      </c>
      <c r="G11147" s="26" t="s">
        <v>9601</v>
      </c>
      <c r="H11147" s="26" t="s">
        <v>799</v>
      </c>
      <c r="J11147" s="26" t="s">
        <v>800</v>
      </c>
      <c r="K11147" s="26" t="s">
        <v>9597</v>
      </c>
      <c r="L11147" s="26" t="s">
        <v>44763</v>
      </c>
      <c r="M11147" s="26">
        <v>380973509931</v>
      </c>
      <c r="N11147" s="26">
        <v>4822784009</v>
      </c>
    </row>
    <row r="11148" spans="1:14">
      <c r="A11148" s="26" t="s">
        <v>3349</v>
      </c>
      <c r="B11148" s="26" t="s">
        <v>3350</v>
      </c>
      <c r="C11148" s="26">
        <v>38068793</v>
      </c>
      <c r="D11148" s="26" t="s">
        <v>24</v>
      </c>
      <c r="E11148" s="26" t="s">
        <v>44764</v>
      </c>
      <c r="F11148" s="26" t="s">
        <v>44765</v>
      </c>
      <c r="G11148" s="26" t="s">
        <v>9586</v>
      </c>
      <c r="H11148" s="26" t="s">
        <v>392</v>
      </c>
      <c r="I11148" s="26" t="s">
        <v>10303</v>
      </c>
      <c r="J11148" s="26" t="s">
        <v>44766</v>
      </c>
      <c r="K11148" s="26" t="s">
        <v>9582</v>
      </c>
      <c r="L11148" s="26" t="s">
        <v>44767</v>
      </c>
      <c r="M11148" s="26">
        <v>380673502905</v>
      </c>
      <c r="N11148" s="26">
        <v>2120485606</v>
      </c>
    </row>
    <row r="11149" spans="1:14">
      <c r="A11149" s="26" t="s">
        <v>5856</v>
      </c>
      <c r="B11149" s="26" t="s">
        <v>5857</v>
      </c>
      <c r="C11149" s="26">
        <v>38945657</v>
      </c>
      <c r="D11149" s="26" t="s">
        <v>24</v>
      </c>
      <c r="E11149" s="26" t="s">
        <v>44768</v>
      </c>
      <c r="F11149" s="26" t="s">
        <v>44769</v>
      </c>
      <c r="G11149" s="26" t="s">
        <v>9586</v>
      </c>
      <c r="H11149" s="26" t="s">
        <v>799</v>
      </c>
      <c r="J11149" s="26" t="s">
        <v>800</v>
      </c>
      <c r="K11149" s="26" t="s">
        <v>9597</v>
      </c>
      <c r="L11149" s="26" t="s">
        <v>44770</v>
      </c>
      <c r="M11149" s="26">
        <v>380442353093</v>
      </c>
      <c r="N11149" s="26">
        <v>4822784009</v>
      </c>
    </row>
    <row r="11150" spans="1:14">
      <c r="A11150" s="26" t="s">
        <v>5284</v>
      </c>
      <c r="B11150" s="26" t="s">
        <v>5282</v>
      </c>
      <c r="C11150" s="26">
        <v>20763295</v>
      </c>
      <c r="D11150" s="26" t="s">
        <v>780</v>
      </c>
      <c r="E11150" s="26" t="s">
        <v>44771</v>
      </c>
      <c r="F11150" s="26" t="s">
        <v>9787</v>
      </c>
      <c r="G11150" s="26" t="s">
        <v>9601</v>
      </c>
      <c r="H11150" s="26" t="s">
        <v>735</v>
      </c>
      <c r="I11150" s="26" t="s">
        <v>9623</v>
      </c>
      <c r="J11150" s="26" t="s">
        <v>71</v>
      </c>
      <c r="K11150" s="26" t="s">
        <v>9606</v>
      </c>
      <c r="L11150" s="26" t="s">
        <v>37935</v>
      </c>
      <c r="M11150" s="26">
        <v>380325927540</v>
      </c>
      <c r="N11150" s="26">
        <v>523010100</v>
      </c>
    </row>
    <row r="11151" spans="1:14">
      <c r="A11151" s="26" t="s">
        <v>5118</v>
      </c>
      <c r="B11151" s="26" t="s">
        <v>5119</v>
      </c>
      <c r="C11151" s="26">
        <v>20761103</v>
      </c>
      <c r="D11151" s="26" t="s">
        <v>780</v>
      </c>
      <c r="E11151" s="26" t="s">
        <v>44772</v>
      </c>
      <c r="F11151" s="26" t="s">
        <v>9787</v>
      </c>
      <c r="G11151" s="26" t="s">
        <v>9601</v>
      </c>
      <c r="H11151" s="26" t="s">
        <v>735</v>
      </c>
      <c r="J11151" s="26" t="s">
        <v>740</v>
      </c>
      <c r="K11151" s="26" t="s">
        <v>9597</v>
      </c>
      <c r="L11151" s="26" t="s">
        <v>44773</v>
      </c>
      <c r="M11151" s="26">
        <v>380322701690</v>
      </c>
      <c r="N11151" s="26">
        <v>1221881203</v>
      </c>
    </row>
    <row r="11152" spans="1:14">
      <c r="A11152" s="26" t="s">
        <v>9214</v>
      </c>
      <c r="B11152" s="26" t="s">
        <v>9215</v>
      </c>
      <c r="C11152" s="26">
        <v>43343797</v>
      </c>
      <c r="D11152" s="26" t="s">
        <v>1701</v>
      </c>
      <c r="E11152" s="26" t="s">
        <v>44774</v>
      </c>
      <c r="F11152" s="26" t="s">
        <v>44775</v>
      </c>
      <c r="G11152" s="26" t="s">
        <v>9601</v>
      </c>
      <c r="H11152" s="26" t="s">
        <v>1490</v>
      </c>
      <c r="I11152" s="26" t="s">
        <v>12848</v>
      </c>
      <c r="J11152" s="26" t="s">
        <v>12849</v>
      </c>
      <c r="K11152" s="26" t="s">
        <v>9582</v>
      </c>
      <c r="L11152" s="26" t="s">
        <v>12850</v>
      </c>
      <c r="M11152" s="26">
        <v>761046274250</v>
      </c>
      <c r="N11152" s="26">
        <v>7325084001</v>
      </c>
    </row>
    <row r="11153" spans="1:14">
      <c r="A11153" s="26" t="s">
        <v>6726</v>
      </c>
      <c r="B11153" s="26" t="s">
        <v>6727</v>
      </c>
      <c r="C11153" s="26">
        <v>5506589</v>
      </c>
      <c r="D11153" s="26" t="s">
        <v>780</v>
      </c>
      <c r="E11153" s="26" t="s">
        <v>44776</v>
      </c>
      <c r="F11153" s="26" t="s">
        <v>44777</v>
      </c>
      <c r="G11153" s="26" t="s">
        <v>9601</v>
      </c>
      <c r="H11153" s="26" t="s">
        <v>949</v>
      </c>
      <c r="J11153" s="26" t="s">
        <v>969</v>
      </c>
      <c r="K11153" s="26" t="s">
        <v>9597</v>
      </c>
      <c r="L11153" s="26" t="s">
        <v>44778</v>
      </c>
      <c r="M11153" s="26">
        <v>380506043933</v>
      </c>
      <c r="N11153" s="26">
        <v>5310700000</v>
      </c>
    </row>
    <row r="11154" spans="1:14">
      <c r="A11154" s="26" t="s">
        <v>8498</v>
      </c>
      <c r="B11154" s="26" t="s">
        <v>8499</v>
      </c>
      <c r="C11154" s="26">
        <v>40655297</v>
      </c>
      <c r="D11154" s="26" t="s">
        <v>24</v>
      </c>
      <c r="E11154" s="26" t="s">
        <v>44779</v>
      </c>
      <c r="F11154" s="26" t="s">
        <v>44780</v>
      </c>
      <c r="G11154" s="26" t="s">
        <v>9586</v>
      </c>
      <c r="H11154" s="26" t="s">
        <v>1269</v>
      </c>
      <c r="J11154" s="26" t="s">
        <v>35369</v>
      </c>
      <c r="K11154" s="26" t="s">
        <v>9597</v>
      </c>
      <c r="L11154" s="26" t="s">
        <v>44781</v>
      </c>
      <c r="M11154" s="26">
        <v>761553603797</v>
      </c>
      <c r="N11154" s="26">
        <v>6510300000</v>
      </c>
    </row>
    <row r="11155" spans="1:14">
      <c r="A11155" s="26" t="s">
        <v>5671</v>
      </c>
      <c r="B11155" s="26" t="s">
        <v>5672</v>
      </c>
      <c r="C11155" s="26">
        <v>1993664</v>
      </c>
      <c r="D11155" s="26" t="s">
        <v>780</v>
      </c>
      <c r="E11155" s="26" t="s">
        <v>44782</v>
      </c>
      <c r="F11155" s="26" t="s">
        <v>44783</v>
      </c>
      <c r="G11155" s="26" t="s">
        <v>9601</v>
      </c>
      <c r="H11155" s="26" t="s">
        <v>799</v>
      </c>
      <c r="J11155" s="26" t="s">
        <v>800</v>
      </c>
      <c r="K11155" s="26" t="s">
        <v>9597</v>
      </c>
      <c r="L11155" s="26" t="s">
        <v>44784</v>
      </c>
      <c r="M11155" s="26">
        <v>380444833841</v>
      </c>
      <c r="N11155" s="26">
        <v>4822784009</v>
      </c>
    </row>
    <row r="11156" spans="1:14">
      <c r="A11156" s="26" t="s">
        <v>5742</v>
      </c>
      <c r="B11156" s="26" t="s">
        <v>5743</v>
      </c>
      <c r="C11156" s="26">
        <v>26188248</v>
      </c>
      <c r="D11156" s="26" t="s">
        <v>780</v>
      </c>
      <c r="E11156" s="26" t="s">
        <v>44785</v>
      </c>
      <c r="F11156" s="26" t="s">
        <v>44786</v>
      </c>
      <c r="G11156" s="26" t="s">
        <v>9601</v>
      </c>
      <c r="H11156" s="26" t="s">
        <v>799</v>
      </c>
      <c r="J11156" s="26" t="s">
        <v>800</v>
      </c>
      <c r="K11156" s="26" t="s">
        <v>9597</v>
      </c>
      <c r="L11156" s="26" t="s">
        <v>44787</v>
      </c>
      <c r="M11156" s="26">
        <v>380445634479</v>
      </c>
      <c r="N11156" s="26">
        <v>4822784009</v>
      </c>
    </row>
    <row r="11157" spans="1:14">
      <c r="A11157" s="26" t="s">
        <v>5298</v>
      </c>
      <c r="B11157" s="26" t="s">
        <v>5295</v>
      </c>
      <c r="C11157" s="26">
        <v>40236036</v>
      </c>
      <c r="D11157" s="26" t="s">
        <v>24</v>
      </c>
      <c r="E11157" s="26" t="s">
        <v>44788</v>
      </c>
      <c r="F11157" s="26" t="s">
        <v>44789</v>
      </c>
      <c r="G11157" s="26" t="s">
        <v>9586</v>
      </c>
      <c r="H11157" s="26" t="s">
        <v>735</v>
      </c>
      <c r="I11157" s="26" t="s">
        <v>12490</v>
      </c>
      <c r="J11157" s="26" t="s">
        <v>5296</v>
      </c>
      <c r="K11157" s="26" t="s">
        <v>9597</v>
      </c>
      <c r="L11157" s="26" t="s">
        <v>44790</v>
      </c>
      <c r="M11157" s="26">
        <v>380677076417</v>
      </c>
      <c r="N11157" s="26">
        <v>4624210300</v>
      </c>
    </row>
    <row r="11158" spans="1:14">
      <c r="A11158" s="26" t="s">
        <v>6170</v>
      </c>
      <c r="B11158" s="26" t="s">
        <v>6171</v>
      </c>
      <c r="C11158" s="26">
        <v>38534407</v>
      </c>
      <c r="D11158" s="26" t="s">
        <v>24</v>
      </c>
      <c r="E11158" s="26" t="s">
        <v>44791</v>
      </c>
      <c r="F11158" s="26" t="s">
        <v>44792</v>
      </c>
      <c r="G11158" s="26" t="s">
        <v>9579</v>
      </c>
      <c r="H11158" s="26" t="s">
        <v>885</v>
      </c>
      <c r="I11158" s="26" t="s">
        <v>10020</v>
      </c>
      <c r="J11158" s="26" t="s">
        <v>44793</v>
      </c>
      <c r="K11158" s="26" t="s">
        <v>9582</v>
      </c>
      <c r="L11158" s="26" t="s">
        <v>44794</v>
      </c>
      <c r="M11158" s="26">
        <v>380976288394</v>
      </c>
      <c r="N11158" s="26">
        <v>5122782603</v>
      </c>
    </row>
    <row r="11159" spans="1:14">
      <c r="A11159" s="26" t="s">
        <v>5544</v>
      </c>
      <c r="B11159" s="26" t="s">
        <v>5545</v>
      </c>
      <c r="C11159" s="26">
        <v>42298864</v>
      </c>
      <c r="D11159" s="26" t="s">
        <v>24</v>
      </c>
      <c r="E11159" s="26" t="s">
        <v>44795</v>
      </c>
      <c r="F11159" s="26">
        <v>1</v>
      </c>
      <c r="G11159" s="26" t="s">
        <v>9586</v>
      </c>
      <c r="H11159" s="26" t="s">
        <v>799</v>
      </c>
      <c r="J11159" s="26" t="s">
        <v>800</v>
      </c>
      <c r="K11159" s="26" t="s">
        <v>9597</v>
      </c>
      <c r="L11159" s="26" t="s">
        <v>11426</v>
      </c>
      <c r="M11159" s="26">
        <v>380966620866</v>
      </c>
      <c r="N11159" s="26">
        <v>4822784009</v>
      </c>
    </row>
    <row r="11160" spans="1:14">
      <c r="A11160" s="26" t="s">
        <v>2679</v>
      </c>
      <c r="B11160" s="26" t="s">
        <v>2680</v>
      </c>
      <c r="C11160" s="26" t="s">
        <v>1604</v>
      </c>
      <c r="D11160" s="26" t="s">
        <v>24</v>
      </c>
      <c r="E11160" s="26" t="s">
        <v>44796</v>
      </c>
      <c r="F11160" s="26" t="s">
        <v>44797</v>
      </c>
      <c r="G11160" s="26" t="s">
        <v>9586</v>
      </c>
      <c r="H11160" s="26" t="s">
        <v>133</v>
      </c>
      <c r="J11160" s="26" t="s">
        <v>183</v>
      </c>
      <c r="K11160" s="26" t="s">
        <v>9597</v>
      </c>
      <c r="L11160" s="26" t="s">
        <v>44798</v>
      </c>
      <c r="M11160" s="26">
        <v>380969187682</v>
      </c>
      <c r="N11160" s="26">
        <v>1211000000</v>
      </c>
    </row>
    <row r="11161" spans="1:14">
      <c r="A11161" s="26" t="s">
        <v>3007</v>
      </c>
      <c r="B11161" s="26" t="s">
        <v>3008</v>
      </c>
      <c r="C11161" s="26">
        <v>1991197</v>
      </c>
      <c r="D11161" s="26" t="s">
        <v>780</v>
      </c>
      <c r="E11161" s="26" t="s">
        <v>44799</v>
      </c>
      <c r="F11161" s="26" t="s">
        <v>44800</v>
      </c>
      <c r="G11161" s="26" t="s">
        <v>9601</v>
      </c>
      <c r="H11161" s="26" t="s">
        <v>258</v>
      </c>
      <c r="J11161" s="26" t="s">
        <v>367</v>
      </c>
      <c r="K11161" s="26" t="s">
        <v>9597</v>
      </c>
      <c r="L11161" s="26" t="s">
        <v>44801</v>
      </c>
      <c r="M11161" s="26">
        <v>380626272500</v>
      </c>
      <c r="N11161" s="26">
        <v>1414100000</v>
      </c>
    </row>
    <row r="11162" spans="1:14">
      <c r="A11162" s="26" t="s">
        <v>2642</v>
      </c>
      <c r="B11162" s="26" t="s">
        <v>2635</v>
      </c>
      <c r="C11162" s="26">
        <v>37735655</v>
      </c>
      <c r="D11162" s="26" t="s">
        <v>24</v>
      </c>
      <c r="E11162" s="26" t="s">
        <v>44802</v>
      </c>
      <c r="F11162" s="26" t="s">
        <v>44803</v>
      </c>
      <c r="G11162" s="26" t="s">
        <v>9591</v>
      </c>
      <c r="H11162" s="26" t="s">
        <v>133</v>
      </c>
      <c r="I11162" s="26" t="s">
        <v>9968</v>
      </c>
      <c r="J11162" s="26" t="s">
        <v>44804</v>
      </c>
      <c r="K11162" s="26" t="s">
        <v>9582</v>
      </c>
      <c r="L11162" s="26" t="s">
        <v>44805</v>
      </c>
      <c r="M11162" s="26">
        <v>761981593780</v>
      </c>
      <c r="N11162" s="26">
        <v>1223581306</v>
      </c>
    </row>
    <row r="11163" spans="1:14">
      <c r="A11163" s="26" t="s">
        <v>6537</v>
      </c>
      <c r="B11163" s="26" t="s">
        <v>6538</v>
      </c>
      <c r="C11163" s="26" t="s">
        <v>1604</v>
      </c>
      <c r="D11163" s="26" t="s">
        <v>24</v>
      </c>
      <c r="E11163" s="26" t="s">
        <v>44806</v>
      </c>
      <c r="F11163" s="26" t="s">
        <v>17736</v>
      </c>
      <c r="G11163" s="26" t="s">
        <v>9586</v>
      </c>
      <c r="H11163" s="26" t="s">
        <v>885</v>
      </c>
      <c r="J11163" s="26" t="s">
        <v>910</v>
      </c>
      <c r="K11163" s="26" t="s">
        <v>9597</v>
      </c>
      <c r="L11163" s="26" t="s">
        <v>17737</v>
      </c>
      <c r="M11163" s="26">
        <v>380501477957</v>
      </c>
      <c r="N11163" s="26">
        <v>5110100000</v>
      </c>
    </row>
    <row r="11164" spans="1:14">
      <c r="A11164" s="26" t="s">
        <v>8735</v>
      </c>
      <c r="B11164" s="26" t="s">
        <v>8736</v>
      </c>
      <c r="C11164" s="26">
        <v>38358026</v>
      </c>
      <c r="D11164" s="26" t="s">
        <v>24</v>
      </c>
      <c r="E11164" s="26" t="s">
        <v>44807</v>
      </c>
      <c r="F11164" s="26" t="s">
        <v>44808</v>
      </c>
      <c r="G11164" s="26" t="s">
        <v>9579</v>
      </c>
      <c r="H11164" s="26" t="s">
        <v>1308</v>
      </c>
      <c r="I11164" s="26" t="s">
        <v>11309</v>
      </c>
      <c r="J11164" s="26" t="s">
        <v>44809</v>
      </c>
      <c r="K11164" s="26" t="s">
        <v>9582</v>
      </c>
      <c r="L11164" s="26" t="s">
        <v>44810</v>
      </c>
      <c r="M11164" s="26">
        <v>380968366360</v>
      </c>
      <c r="N11164" s="26">
        <v>6823980310</v>
      </c>
    </row>
    <row r="11165" spans="1:14">
      <c r="A11165" s="26" t="s">
        <v>3627</v>
      </c>
      <c r="B11165" s="26" t="s">
        <v>3628</v>
      </c>
      <c r="C11165" s="26" t="s">
        <v>1604</v>
      </c>
      <c r="D11165" s="26" t="s">
        <v>24</v>
      </c>
      <c r="E11165" s="26" t="s">
        <v>44811</v>
      </c>
      <c r="F11165" s="26" t="s">
        <v>10194</v>
      </c>
      <c r="G11165" s="26" t="s">
        <v>9591</v>
      </c>
      <c r="H11165" s="26" t="s">
        <v>468</v>
      </c>
      <c r="I11165" s="26" t="s">
        <v>9850</v>
      </c>
      <c r="J11165" s="26" t="s">
        <v>3623</v>
      </c>
      <c r="K11165" s="26" t="s">
        <v>9606</v>
      </c>
      <c r="L11165" s="26" t="s">
        <v>44812</v>
      </c>
      <c r="M11165" s="26">
        <v>380976328690</v>
      </c>
      <c r="N11165" s="26">
        <v>111790201</v>
      </c>
    </row>
    <row r="11166" spans="1:14">
      <c r="A11166" s="26" t="s">
        <v>7126</v>
      </c>
      <c r="B11166" s="26" t="s">
        <v>7127</v>
      </c>
      <c r="C11166" s="26">
        <v>38492302</v>
      </c>
      <c r="D11166" s="26" t="s">
        <v>24</v>
      </c>
      <c r="E11166" s="26" t="s">
        <v>44813</v>
      </c>
      <c r="F11166" s="26" t="s">
        <v>44814</v>
      </c>
      <c r="G11166" s="26" t="s">
        <v>9579</v>
      </c>
      <c r="H11166" s="26" t="s">
        <v>987</v>
      </c>
      <c r="I11166" s="26" t="s">
        <v>9634</v>
      </c>
      <c r="J11166" s="26" t="s">
        <v>44815</v>
      </c>
      <c r="K11166" s="26" t="s">
        <v>9582</v>
      </c>
      <c r="L11166" s="26" t="s">
        <v>44816</v>
      </c>
      <c r="M11166" s="26">
        <v>380362272617</v>
      </c>
      <c r="N11166" s="26">
        <v>5624687903</v>
      </c>
    </row>
    <row r="11167" spans="1:14">
      <c r="A11167" s="26" t="s">
        <v>6577</v>
      </c>
      <c r="B11167" s="26" t="s">
        <v>6578</v>
      </c>
      <c r="C11167" s="26">
        <v>38319453</v>
      </c>
      <c r="D11167" s="26" t="s">
        <v>24</v>
      </c>
      <c r="E11167" s="26" t="s">
        <v>44817</v>
      </c>
      <c r="F11167" s="26" t="s">
        <v>38327</v>
      </c>
      <c r="G11167" s="26" t="s">
        <v>9579</v>
      </c>
      <c r="H11167" s="26" t="s">
        <v>949</v>
      </c>
      <c r="I11167" s="26" t="s">
        <v>11128</v>
      </c>
      <c r="J11167" s="26" t="s">
        <v>13650</v>
      </c>
      <c r="K11167" s="26" t="s">
        <v>9582</v>
      </c>
      <c r="L11167" s="26" t="s">
        <v>44818</v>
      </c>
      <c r="M11167" s="26">
        <v>380535459560</v>
      </c>
      <c r="N11167" s="26">
        <v>3223382403</v>
      </c>
    </row>
    <row r="11168" spans="1:14">
      <c r="A11168" s="26" t="s">
        <v>2080</v>
      </c>
      <c r="B11168" s="26" t="s">
        <v>2081</v>
      </c>
      <c r="C11168" s="26">
        <v>38485727</v>
      </c>
      <c r="D11168" s="26" t="s">
        <v>24</v>
      </c>
      <c r="E11168" s="26" t="s">
        <v>44819</v>
      </c>
      <c r="F11168" s="26" t="s">
        <v>44820</v>
      </c>
      <c r="G11168" s="26" t="s">
        <v>9579</v>
      </c>
      <c r="H11168" s="26" t="s">
        <v>103</v>
      </c>
      <c r="I11168" s="26" t="s">
        <v>9833</v>
      </c>
      <c r="J11168" s="26" t="s">
        <v>44821</v>
      </c>
      <c r="K11168" s="26" t="s">
        <v>9582</v>
      </c>
      <c r="L11168" s="26" t="s">
        <v>44822</v>
      </c>
      <c r="M11168" s="26">
        <v>380337723957</v>
      </c>
      <c r="N11168" s="26">
        <v>723384904</v>
      </c>
    </row>
    <row r="11169" spans="1:14">
      <c r="A11169" s="26" t="s">
        <v>7466</v>
      </c>
      <c r="B11169" s="26" t="s">
        <v>7467</v>
      </c>
      <c r="C11169" s="26">
        <v>2000317</v>
      </c>
      <c r="D11169" s="26" t="s">
        <v>780</v>
      </c>
      <c r="E11169" s="26" t="s">
        <v>44823</v>
      </c>
      <c r="F11169" s="26" t="s">
        <v>9787</v>
      </c>
      <c r="G11169" s="26" t="s">
        <v>9601</v>
      </c>
      <c r="H11169" s="26" t="s">
        <v>1025</v>
      </c>
      <c r="J11169" s="26" t="s">
        <v>1065</v>
      </c>
      <c r="K11169" s="26" t="s">
        <v>9597</v>
      </c>
      <c r="L11169" s="26" t="s">
        <v>38890</v>
      </c>
      <c r="M11169" s="26">
        <v>380504071264</v>
      </c>
      <c r="N11169" s="26">
        <v>5910100000</v>
      </c>
    </row>
    <row r="11170" spans="1:14">
      <c r="A11170" s="26" t="s">
        <v>6599</v>
      </c>
      <c r="B11170" s="26" t="s">
        <v>6600</v>
      </c>
      <c r="C11170" s="26">
        <v>38540913</v>
      </c>
      <c r="D11170" s="26" t="s">
        <v>24</v>
      </c>
      <c r="E11170" s="26" t="s">
        <v>44824</v>
      </c>
      <c r="F11170" s="26" t="s">
        <v>44825</v>
      </c>
      <c r="G11170" s="26" t="s">
        <v>9586</v>
      </c>
      <c r="H11170" s="26" t="s">
        <v>949</v>
      </c>
      <c r="I11170" s="26" t="s">
        <v>9580</v>
      </c>
      <c r="J11170" s="26" t="s">
        <v>44826</v>
      </c>
      <c r="K11170" s="26" t="s">
        <v>9582</v>
      </c>
      <c r="L11170" s="26" t="s">
        <v>44827</v>
      </c>
      <c r="M11170" s="26">
        <v>380968803206</v>
      </c>
      <c r="N11170" s="26">
        <v>5320883701</v>
      </c>
    </row>
    <row r="11171" spans="1:14">
      <c r="A11171" s="26" t="s">
        <v>1725</v>
      </c>
      <c r="B11171" s="26" t="s">
        <v>1726</v>
      </c>
      <c r="C11171" s="26">
        <v>36205651</v>
      </c>
      <c r="D11171" s="26" t="s">
        <v>780</v>
      </c>
      <c r="E11171" s="26" t="s">
        <v>44828</v>
      </c>
      <c r="F11171" s="26" t="s">
        <v>44829</v>
      </c>
      <c r="G11171" s="26" t="s">
        <v>9601</v>
      </c>
      <c r="H11171" s="26" t="s">
        <v>27</v>
      </c>
      <c r="I11171" s="26" t="s">
        <v>12446</v>
      </c>
      <c r="J11171" s="26" t="s">
        <v>46</v>
      </c>
      <c r="K11171" s="26" t="s">
        <v>9597</v>
      </c>
      <c r="L11171" s="26" t="s">
        <v>44830</v>
      </c>
      <c r="M11171" s="26">
        <v>380433425530</v>
      </c>
      <c r="N11171" s="26">
        <v>520810100</v>
      </c>
    </row>
    <row r="11172" spans="1:14">
      <c r="A11172" s="26" t="s">
        <v>5936</v>
      </c>
      <c r="B11172" s="26" t="s">
        <v>5937</v>
      </c>
      <c r="C11172" s="26">
        <v>38304997</v>
      </c>
      <c r="D11172" s="26" t="s">
        <v>24</v>
      </c>
      <c r="E11172" s="26" t="s">
        <v>44831</v>
      </c>
      <c r="F11172" s="26" t="s">
        <v>44832</v>
      </c>
      <c r="G11172" s="26" t="s">
        <v>9586</v>
      </c>
      <c r="H11172" s="26" t="s">
        <v>835</v>
      </c>
      <c r="I11172" s="26" t="s">
        <v>10574</v>
      </c>
      <c r="J11172" s="26" t="s">
        <v>12630</v>
      </c>
      <c r="K11172" s="26" t="s">
        <v>9582</v>
      </c>
      <c r="L11172" s="26" t="s">
        <v>44833</v>
      </c>
      <c r="M11172" s="26">
        <v>380513595242</v>
      </c>
      <c r="N11172" s="26">
        <v>120455606</v>
      </c>
    </row>
    <row r="11173" spans="1:14">
      <c r="A11173" s="26" t="s">
        <v>5434</v>
      </c>
      <c r="B11173" s="26" t="s">
        <v>5435</v>
      </c>
      <c r="C11173" s="26">
        <v>20763484</v>
      </c>
      <c r="D11173" s="26" t="s">
        <v>780</v>
      </c>
      <c r="E11173" s="26" t="s">
        <v>44834</v>
      </c>
      <c r="F11173" s="26" t="s">
        <v>18806</v>
      </c>
      <c r="G11173" s="26" t="s">
        <v>9601</v>
      </c>
      <c r="H11173" s="26" t="s">
        <v>735</v>
      </c>
      <c r="J11173" s="26" t="s">
        <v>787</v>
      </c>
      <c r="K11173" s="26" t="s">
        <v>9597</v>
      </c>
      <c r="L11173" s="26" t="s">
        <v>44835</v>
      </c>
      <c r="M11173" s="26">
        <v>380324554628</v>
      </c>
      <c r="N11173" s="26">
        <v>4611200000</v>
      </c>
    </row>
    <row r="11174" spans="1:14">
      <c r="A11174" s="26" t="s">
        <v>8280</v>
      </c>
      <c r="B11174" s="26" t="s">
        <v>8117</v>
      </c>
      <c r="C11174" s="26">
        <v>31939013</v>
      </c>
      <c r="D11174" s="26" t="s">
        <v>24</v>
      </c>
      <c r="E11174" s="26" t="s">
        <v>44836</v>
      </c>
      <c r="F11174" s="26" t="s">
        <v>44837</v>
      </c>
      <c r="G11174" s="26" t="s">
        <v>9586</v>
      </c>
      <c r="H11174" s="26" t="s">
        <v>1122</v>
      </c>
      <c r="J11174" s="26" t="s">
        <v>8039</v>
      </c>
      <c r="K11174" s="26" t="s">
        <v>9597</v>
      </c>
      <c r="L11174" s="26" t="s">
        <v>30988</v>
      </c>
      <c r="M11174" s="26">
        <v>380577251315</v>
      </c>
      <c r="N11174" s="26">
        <v>6310100000</v>
      </c>
    </row>
    <row r="11175" spans="1:14">
      <c r="A11175" s="26" t="s">
        <v>8658</v>
      </c>
      <c r="B11175" s="26" t="s">
        <v>8659</v>
      </c>
      <c r="C11175" s="26">
        <v>38072569</v>
      </c>
      <c r="D11175" s="26" t="s">
        <v>24</v>
      </c>
      <c r="E11175" s="26" t="s">
        <v>44838</v>
      </c>
      <c r="F11175" s="26" t="s">
        <v>44839</v>
      </c>
      <c r="G11175" s="26" t="s">
        <v>9591</v>
      </c>
      <c r="H11175" s="26" t="s">
        <v>1308</v>
      </c>
      <c r="I11175" s="26" t="s">
        <v>11591</v>
      </c>
      <c r="J11175" s="26" t="s">
        <v>44840</v>
      </c>
      <c r="K11175" s="26" t="s">
        <v>9582</v>
      </c>
      <c r="L11175" s="26" t="s">
        <v>44841</v>
      </c>
      <c r="M11175" s="26">
        <v>380672501407</v>
      </c>
      <c r="N11175" s="26">
        <v>6822180404</v>
      </c>
    </row>
    <row r="11176" spans="1:14">
      <c r="A11176" s="26" t="s">
        <v>2416</v>
      </c>
      <c r="B11176" s="26" t="s">
        <v>2403</v>
      </c>
      <c r="C11176" s="26">
        <v>37906491</v>
      </c>
      <c r="D11176" s="26" t="s">
        <v>24</v>
      </c>
      <c r="E11176" s="26" t="s">
        <v>44842</v>
      </c>
      <c r="F11176" s="26" t="s">
        <v>9890</v>
      </c>
      <c r="G11176" s="26" t="s">
        <v>9586</v>
      </c>
      <c r="H11176" s="26" t="s">
        <v>133</v>
      </c>
      <c r="J11176" s="26" t="s">
        <v>2401</v>
      </c>
      <c r="K11176" s="26" t="s">
        <v>9597</v>
      </c>
      <c r="L11176" s="26" t="s">
        <v>23740</v>
      </c>
      <c r="M11176" s="26">
        <v>380675613963</v>
      </c>
      <c r="N11176" s="26">
        <v>122787502</v>
      </c>
    </row>
    <row r="11177" spans="1:14">
      <c r="A11177" s="26" t="s">
        <v>2599</v>
      </c>
      <c r="B11177" s="26" t="s">
        <v>2600</v>
      </c>
      <c r="C11177" s="26">
        <v>25539007</v>
      </c>
      <c r="D11177" s="26" t="s">
        <v>780</v>
      </c>
      <c r="E11177" s="26" t="s">
        <v>44843</v>
      </c>
      <c r="F11177" s="26" t="s">
        <v>44844</v>
      </c>
      <c r="G11177" s="26" t="s">
        <v>9601</v>
      </c>
      <c r="H11177" s="26" t="s">
        <v>133</v>
      </c>
      <c r="J11177" s="26" t="s">
        <v>215</v>
      </c>
      <c r="K11177" s="26" t="s">
        <v>9597</v>
      </c>
      <c r="L11177" s="26" t="s">
        <v>44845</v>
      </c>
      <c r="M11177" s="26">
        <v>380953137584</v>
      </c>
      <c r="N11177" s="26">
        <v>1211600000</v>
      </c>
    </row>
    <row r="11178" spans="1:14">
      <c r="A11178" s="26" t="s">
        <v>3786</v>
      </c>
      <c r="B11178" s="26" t="s">
        <v>3787</v>
      </c>
      <c r="C11178" s="26">
        <v>19282308</v>
      </c>
      <c r="D11178" s="26" t="s">
        <v>780</v>
      </c>
      <c r="E11178" s="26" t="s">
        <v>44846</v>
      </c>
      <c r="F11178" s="26" t="s">
        <v>44847</v>
      </c>
      <c r="G11178" s="26" t="s">
        <v>9601</v>
      </c>
      <c r="H11178" s="26" t="s">
        <v>468</v>
      </c>
      <c r="J11178" s="26" t="s">
        <v>481</v>
      </c>
      <c r="K11178" s="26" t="s">
        <v>9597</v>
      </c>
      <c r="L11178" s="26" t="s">
        <v>44848</v>
      </c>
      <c r="M11178" s="26">
        <v>761114987882</v>
      </c>
      <c r="N11178" s="26">
        <v>1222380503</v>
      </c>
    </row>
    <row r="11179" spans="1:14">
      <c r="A11179" s="26" t="s">
        <v>8675</v>
      </c>
      <c r="B11179" s="26" t="s">
        <v>8676</v>
      </c>
      <c r="C11179" s="26" t="s">
        <v>1604</v>
      </c>
      <c r="D11179" s="26" t="s">
        <v>24</v>
      </c>
      <c r="E11179" s="26" t="s">
        <v>44849</v>
      </c>
      <c r="F11179" s="26" t="s">
        <v>44850</v>
      </c>
      <c r="G11179" s="26" t="s">
        <v>9586</v>
      </c>
      <c r="H11179" s="26" t="s">
        <v>1308</v>
      </c>
      <c r="J11179" s="26" t="s">
        <v>1337</v>
      </c>
      <c r="K11179" s="26" t="s">
        <v>9597</v>
      </c>
      <c r="L11179" s="26" t="s">
        <v>44851</v>
      </c>
      <c r="M11179" s="26">
        <v>380971148137</v>
      </c>
      <c r="N11179" s="26">
        <v>6810400000</v>
      </c>
    </row>
    <row r="11180" spans="1:14">
      <c r="A11180" s="26" t="s">
        <v>6631</v>
      </c>
      <c r="B11180" s="26" t="s">
        <v>6632</v>
      </c>
      <c r="C11180" s="26">
        <v>38396501</v>
      </c>
      <c r="D11180" s="26" t="s">
        <v>24</v>
      </c>
      <c r="E11180" s="26" t="s">
        <v>44852</v>
      </c>
      <c r="F11180" s="26" t="s">
        <v>44853</v>
      </c>
      <c r="G11180" s="26" t="s">
        <v>9579</v>
      </c>
      <c r="H11180" s="26" t="s">
        <v>949</v>
      </c>
      <c r="I11180" s="26" t="s">
        <v>13266</v>
      </c>
      <c r="J11180" s="26" t="s">
        <v>44854</v>
      </c>
      <c r="K11180" s="26" t="s">
        <v>9582</v>
      </c>
      <c r="L11180" s="26" t="s">
        <v>44855</v>
      </c>
      <c r="M11180" s="26">
        <v>380534695703</v>
      </c>
      <c r="N11180" s="26">
        <v>5321682507</v>
      </c>
    </row>
    <row r="11181" spans="1:14">
      <c r="A11181" s="26" t="s">
        <v>7502</v>
      </c>
      <c r="B11181" s="26" t="s">
        <v>7494</v>
      </c>
      <c r="C11181" s="26">
        <v>3083340</v>
      </c>
      <c r="D11181" s="26" t="s">
        <v>780</v>
      </c>
      <c r="E11181" s="26" t="s">
        <v>44856</v>
      </c>
      <c r="F11181" s="26" t="s">
        <v>44857</v>
      </c>
      <c r="G11181" s="26" t="s">
        <v>9601</v>
      </c>
      <c r="H11181" s="26" t="s">
        <v>1025</v>
      </c>
      <c r="J11181" s="26" t="s">
        <v>1065</v>
      </c>
      <c r="K11181" s="26" t="s">
        <v>9597</v>
      </c>
      <c r="L11181" s="26" t="s">
        <v>44858</v>
      </c>
      <c r="M11181" s="26">
        <v>380542771797</v>
      </c>
      <c r="N11181" s="26">
        <v>5910100000</v>
      </c>
    </row>
    <row r="11182" spans="1:14">
      <c r="A11182" s="26" t="s">
        <v>4860</v>
      </c>
      <c r="B11182" s="26" t="s">
        <v>4861</v>
      </c>
      <c r="C11182" s="26">
        <v>42853379</v>
      </c>
      <c r="D11182" s="26" t="s">
        <v>780</v>
      </c>
      <c r="E11182" s="26" t="s">
        <v>44859</v>
      </c>
      <c r="F11182" s="26" t="s">
        <v>11227</v>
      </c>
      <c r="G11182" s="26" t="s">
        <v>9601</v>
      </c>
      <c r="H11182" s="26" t="s">
        <v>711</v>
      </c>
      <c r="J11182" s="26" t="s">
        <v>727</v>
      </c>
      <c r="K11182" s="26" t="s">
        <v>9597</v>
      </c>
      <c r="L11182" s="26" t="s">
        <v>18056</v>
      </c>
      <c r="M11182" s="26">
        <v>380645241353</v>
      </c>
      <c r="N11182" s="26">
        <v>4412900000</v>
      </c>
    </row>
    <row r="11183" spans="1:14">
      <c r="A11183" s="26" t="s">
        <v>3763</v>
      </c>
      <c r="B11183" s="26" t="s">
        <v>3764</v>
      </c>
      <c r="C11183" s="26">
        <v>19282283</v>
      </c>
      <c r="D11183" s="26" t="s">
        <v>780</v>
      </c>
      <c r="E11183" s="26" t="s">
        <v>44860</v>
      </c>
      <c r="F11183" s="26" t="s">
        <v>18441</v>
      </c>
      <c r="G11183" s="26" t="s">
        <v>9601</v>
      </c>
      <c r="H11183" s="26" t="s">
        <v>468</v>
      </c>
      <c r="J11183" s="26" t="s">
        <v>481</v>
      </c>
      <c r="K11183" s="26" t="s">
        <v>9597</v>
      </c>
      <c r="L11183" s="26" t="s">
        <v>44861</v>
      </c>
      <c r="M11183" s="26">
        <v>380612805074</v>
      </c>
      <c r="N11183" s="26">
        <v>1222380503</v>
      </c>
    </row>
    <row r="11184" spans="1:14">
      <c r="A11184" s="26" t="s">
        <v>3841</v>
      </c>
      <c r="B11184" s="26" t="s">
        <v>3842</v>
      </c>
      <c r="C11184" s="26">
        <v>38732885</v>
      </c>
      <c r="D11184" s="26" t="s">
        <v>24</v>
      </c>
      <c r="E11184" s="26" t="s">
        <v>44862</v>
      </c>
      <c r="F11184" s="26" t="s">
        <v>44863</v>
      </c>
      <c r="G11184" s="26" t="s">
        <v>9586</v>
      </c>
      <c r="H11184" s="26" t="s">
        <v>468</v>
      </c>
      <c r="I11184" s="26" t="s">
        <v>11228</v>
      </c>
      <c r="J11184" s="26" t="s">
        <v>498</v>
      </c>
      <c r="K11184" s="26" t="s">
        <v>9606</v>
      </c>
      <c r="L11184" s="26" t="s">
        <v>44864</v>
      </c>
      <c r="M11184" s="26">
        <v>380613221230</v>
      </c>
      <c r="N11184" s="26">
        <v>123183401</v>
      </c>
    </row>
    <row r="11185" spans="1:14">
      <c r="A11185" s="26" t="s">
        <v>6581</v>
      </c>
      <c r="B11185" s="26" t="s">
        <v>6582</v>
      </c>
      <c r="C11185" s="26">
        <v>38381474</v>
      </c>
      <c r="D11185" s="26" t="s">
        <v>24</v>
      </c>
      <c r="E11185" s="26" t="s">
        <v>44865</v>
      </c>
      <c r="F11185" s="26" t="s">
        <v>44866</v>
      </c>
      <c r="G11185" s="26" t="s">
        <v>9579</v>
      </c>
      <c r="H11185" s="26" t="s">
        <v>949</v>
      </c>
      <c r="I11185" s="26" t="s">
        <v>10846</v>
      </c>
      <c r="J11185" s="26" t="s">
        <v>9532</v>
      </c>
      <c r="K11185" s="26" t="s">
        <v>9582</v>
      </c>
      <c r="L11185" s="26" t="s">
        <v>44867</v>
      </c>
      <c r="M11185" s="26">
        <v>380535530317</v>
      </c>
      <c r="N11185" s="26">
        <v>5321855300</v>
      </c>
    </row>
    <row r="11186" spans="1:14">
      <c r="A11186" s="26" t="s">
        <v>2146</v>
      </c>
      <c r="B11186" s="26" t="s">
        <v>2147</v>
      </c>
      <c r="C11186" s="26">
        <v>38652480</v>
      </c>
      <c r="D11186" s="26" t="s">
        <v>24</v>
      </c>
      <c r="E11186" s="26" t="s">
        <v>44868</v>
      </c>
      <c r="F11186" s="26" t="s">
        <v>44869</v>
      </c>
      <c r="G11186" s="26" t="s">
        <v>9586</v>
      </c>
      <c r="H11186" s="26" t="s">
        <v>103</v>
      </c>
      <c r="I11186" s="26" t="s">
        <v>13187</v>
      </c>
      <c r="J11186" s="26" t="s">
        <v>15055</v>
      </c>
      <c r="K11186" s="26" t="s">
        <v>9582</v>
      </c>
      <c r="L11186" s="26" t="s">
        <v>44870</v>
      </c>
      <c r="M11186" s="26">
        <v>380336398122</v>
      </c>
      <c r="N11186" s="26">
        <v>725582201</v>
      </c>
    </row>
    <row r="11187" spans="1:14">
      <c r="A11187" s="26" t="s">
        <v>7122</v>
      </c>
      <c r="B11187" s="26" t="s">
        <v>7123</v>
      </c>
      <c r="C11187" s="26">
        <v>42011926</v>
      </c>
      <c r="D11187" s="26" t="s">
        <v>24</v>
      </c>
      <c r="E11187" s="26" t="s">
        <v>44871</v>
      </c>
      <c r="F11187" s="26" t="s">
        <v>44872</v>
      </c>
      <c r="G11187" s="26" t="s">
        <v>9586</v>
      </c>
      <c r="H11187" s="26" t="s">
        <v>987</v>
      </c>
      <c r="I11187" s="26" t="s">
        <v>11035</v>
      </c>
      <c r="J11187" s="26" t="s">
        <v>7124</v>
      </c>
      <c r="K11187" s="26" t="s">
        <v>9582</v>
      </c>
      <c r="L11187" s="26" t="s">
        <v>44873</v>
      </c>
      <c r="M11187" s="26">
        <v>380365597231</v>
      </c>
      <c r="N11187" s="26">
        <v>5625485401</v>
      </c>
    </row>
    <row r="11188" spans="1:14">
      <c r="A11188" s="26" t="s">
        <v>2710</v>
      </c>
      <c r="B11188" s="26" t="s">
        <v>2711</v>
      </c>
      <c r="C11188" s="26">
        <v>1111701</v>
      </c>
      <c r="D11188" s="26" t="s">
        <v>24</v>
      </c>
      <c r="E11188" s="26" t="s">
        <v>44874</v>
      </c>
      <c r="F11188" s="26" t="s">
        <v>44875</v>
      </c>
      <c r="G11188" s="26" t="s">
        <v>9586</v>
      </c>
      <c r="H11188" s="26" t="s">
        <v>133</v>
      </c>
      <c r="J11188" s="26" t="s">
        <v>239</v>
      </c>
      <c r="K11188" s="26" t="s">
        <v>9597</v>
      </c>
      <c r="L11188" s="26" t="s">
        <v>44876</v>
      </c>
      <c r="M11188" s="26">
        <v>761252135893</v>
      </c>
      <c r="N11188" s="26">
        <v>1213000000</v>
      </c>
    </row>
    <row r="11189" spans="1:14">
      <c r="A11189" s="26" t="s">
        <v>6861</v>
      </c>
      <c r="B11189" s="26" t="s">
        <v>6862</v>
      </c>
      <c r="C11189" s="26">
        <v>38534915</v>
      </c>
      <c r="D11189" s="26" t="s">
        <v>24</v>
      </c>
      <c r="E11189" s="26" t="s">
        <v>44877</v>
      </c>
      <c r="F11189" s="26" t="s">
        <v>44878</v>
      </c>
      <c r="G11189" s="26" t="s">
        <v>9586</v>
      </c>
      <c r="H11189" s="26" t="s">
        <v>949</v>
      </c>
      <c r="I11189" s="26" t="s">
        <v>13665</v>
      </c>
      <c r="J11189" s="26" t="s">
        <v>27674</v>
      </c>
      <c r="K11189" s="26" t="s">
        <v>9582</v>
      </c>
      <c r="L11189" s="26" t="s">
        <v>44879</v>
      </c>
      <c r="M11189" s="26">
        <v>380536396132</v>
      </c>
      <c r="N11189" s="26">
        <v>120484401</v>
      </c>
    </row>
    <row r="11190" spans="1:14">
      <c r="A11190" s="26" t="s">
        <v>7530</v>
      </c>
      <c r="B11190" s="26" t="s">
        <v>7531</v>
      </c>
      <c r="C11190" s="26">
        <v>38637368</v>
      </c>
      <c r="D11190" s="26" t="s">
        <v>24</v>
      </c>
      <c r="E11190" s="26" t="s">
        <v>44880</v>
      </c>
      <c r="F11190" s="26" t="s">
        <v>44881</v>
      </c>
      <c r="G11190" s="26" t="s">
        <v>9579</v>
      </c>
      <c r="H11190" s="26" t="s">
        <v>1025</v>
      </c>
      <c r="I11190" s="26" t="s">
        <v>9657</v>
      </c>
      <c r="J11190" s="26" t="s">
        <v>32618</v>
      </c>
      <c r="K11190" s="26" t="s">
        <v>9582</v>
      </c>
      <c r="L11190" s="26" t="s">
        <v>44882</v>
      </c>
      <c r="M11190" s="26">
        <v>380661556882</v>
      </c>
      <c r="N11190" s="26">
        <v>1422786509</v>
      </c>
    </row>
    <row r="11191" spans="1:14">
      <c r="A11191" s="26" t="s">
        <v>6822</v>
      </c>
      <c r="B11191" s="26" t="s">
        <v>6823</v>
      </c>
      <c r="C11191" s="26">
        <v>38503012</v>
      </c>
      <c r="D11191" s="26" t="s">
        <v>1701</v>
      </c>
      <c r="E11191" s="26" t="s">
        <v>44883</v>
      </c>
      <c r="F11191" s="26" t="s">
        <v>44884</v>
      </c>
      <c r="G11191" s="26" t="s">
        <v>9601</v>
      </c>
      <c r="H11191" s="26" t="s">
        <v>949</v>
      </c>
      <c r="I11191" s="26" t="s">
        <v>10708</v>
      </c>
      <c r="J11191" s="26" t="s">
        <v>6714</v>
      </c>
      <c r="K11191" s="26" t="s">
        <v>9597</v>
      </c>
      <c r="L11191" s="26" t="s">
        <v>28639</v>
      </c>
      <c r="M11191" s="26">
        <v>380503097263</v>
      </c>
      <c r="N11191" s="26">
        <v>5322610100</v>
      </c>
    </row>
    <row r="11192" spans="1:14">
      <c r="A11192" s="26" t="s">
        <v>4446</v>
      </c>
      <c r="B11192" s="26" t="s">
        <v>4447</v>
      </c>
      <c r="C11192" s="26">
        <v>38462249</v>
      </c>
      <c r="D11192" s="26" t="s">
        <v>24</v>
      </c>
      <c r="E11192" s="26" t="s">
        <v>44885</v>
      </c>
      <c r="F11192" s="26" t="s">
        <v>44886</v>
      </c>
      <c r="G11192" s="26" t="s">
        <v>9579</v>
      </c>
      <c r="H11192" s="26" t="s">
        <v>576</v>
      </c>
      <c r="I11192" s="26" t="s">
        <v>10867</v>
      </c>
      <c r="J11192" s="26" t="s">
        <v>44887</v>
      </c>
      <c r="K11192" s="26" t="s">
        <v>9582</v>
      </c>
      <c r="L11192" s="26" t="s">
        <v>44888</v>
      </c>
      <c r="M11192" s="26">
        <v>380457847224</v>
      </c>
      <c r="N11192" s="26">
        <v>3222785201</v>
      </c>
    </row>
    <row r="11193" spans="1:14">
      <c r="A11193" s="26" t="s">
        <v>7336</v>
      </c>
      <c r="B11193" s="26" t="s">
        <v>7337</v>
      </c>
      <c r="C11193" s="26">
        <v>2007532</v>
      </c>
      <c r="D11193" s="26" t="s">
        <v>780</v>
      </c>
      <c r="E11193" s="26" t="s">
        <v>44889</v>
      </c>
      <c r="F11193" s="26" t="s">
        <v>44890</v>
      </c>
      <c r="G11193" s="26" t="s">
        <v>9601</v>
      </c>
      <c r="H11193" s="26" t="s">
        <v>1025</v>
      </c>
      <c r="J11193" s="26" t="s">
        <v>1034</v>
      </c>
      <c r="K11193" s="26" t="s">
        <v>9597</v>
      </c>
      <c r="L11193" s="26" t="s">
        <v>44891</v>
      </c>
      <c r="M11193" s="26">
        <v>380544728063</v>
      </c>
      <c r="N11193" s="26">
        <v>5910400000</v>
      </c>
    </row>
    <row r="11194" spans="1:14">
      <c r="A11194" s="26" t="s">
        <v>6758</v>
      </c>
      <c r="B11194" s="26" t="s">
        <v>6759</v>
      </c>
      <c r="C11194" s="26">
        <v>38345331</v>
      </c>
      <c r="D11194" s="26" t="s">
        <v>24</v>
      </c>
      <c r="E11194" s="26" t="s">
        <v>44892</v>
      </c>
      <c r="F11194" s="26" t="s">
        <v>44893</v>
      </c>
      <c r="G11194" s="26" t="s">
        <v>9586</v>
      </c>
      <c r="H11194" s="26" t="s">
        <v>949</v>
      </c>
      <c r="I11194" s="26" t="s">
        <v>13966</v>
      </c>
      <c r="J11194" s="26" t="s">
        <v>44894</v>
      </c>
      <c r="K11194" s="26" t="s">
        <v>9582</v>
      </c>
      <c r="L11194" s="26" t="s">
        <v>44895</v>
      </c>
      <c r="M11194" s="26">
        <v>380535793215</v>
      </c>
      <c r="N11194" s="26">
        <v>5323683601</v>
      </c>
    </row>
    <row r="11195" spans="1:14">
      <c r="A11195" s="26" t="s">
        <v>6861</v>
      </c>
      <c r="B11195" s="26" t="s">
        <v>6862</v>
      </c>
      <c r="C11195" s="26">
        <v>38534915</v>
      </c>
      <c r="D11195" s="26" t="s">
        <v>24</v>
      </c>
      <c r="E11195" s="26" t="s">
        <v>44896</v>
      </c>
      <c r="F11195" s="26" t="s">
        <v>44897</v>
      </c>
      <c r="G11195" s="26" t="s">
        <v>9579</v>
      </c>
      <c r="H11195" s="26" t="s">
        <v>949</v>
      </c>
      <c r="I11195" s="26" t="s">
        <v>13665</v>
      </c>
      <c r="J11195" s="26" t="s">
        <v>44898</v>
      </c>
      <c r="K11195" s="26" t="s">
        <v>9582</v>
      </c>
      <c r="L11195" s="26" t="s">
        <v>44899</v>
      </c>
      <c r="M11195" s="26">
        <v>380536394432</v>
      </c>
      <c r="N11195" s="26">
        <v>5324280505</v>
      </c>
    </row>
    <row r="11196" spans="1:14">
      <c r="A11196" s="26" t="s">
        <v>4832</v>
      </c>
      <c r="B11196" s="26" t="s">
        <v>4833</v>
      </c>
      <c r="C11196" s="26">
        <v>38763287</v>
      </c>
      <c r="D11196" s="26" t="s">
        <v>24</v>
      </c>
      <c r="E11196" s="26" t="s">
        <v>44900</v>
      </c>
      <c r="F11196" s="26" t="s">
        <v>44901</v>
      </c>
      <c r="G11196" s="26" t="s">
        <v>9586</v>
      </c>
      <c r="H11196" s="26" t="s">
        <v>711</v>
      </c>
      <c r="I11196" s="26" t="s">
        <v>12470</v>
      </c>
      <c r="J11196" s="26" t="s">
        <v>1426</v>
      </c>
      <c r="K11196" s="26" t="s">
        <v>9582</v>
      </c>
      <c r="L11196" s="26" t="s">
        <v>44902</v>
      </c>
      <c r="M11196" s="26">
        <v>380646396202</v>
      </c>
      <c r="N11196" s="26">
        <v>123584702</v>
      </c>
    </row>
    <row r="11197" spans="1:14">
      <c r="A11197" s="26" t="s">
        <v>2239</v>
      </c>
      <c r="B11197" s="26" t="s">
        <v>2240</v>
      </c>
      <c r="C11197" s="26">
        <v>37899778</v>
      </c>
      <c r="D11197" s="26" t="s">
        <v>24</v>
      </c>
      <c r="E11197" s="26" t="s">
        <v>44903</v>
      </c>
      <c r="F11197" s="26" t="s">
        <v>19393</v>
      </c>
      <c r="G11197" s="26" t="s">
        <v>9586</v>
      </c>
      <c r="H11197" s="26" t="s">
        <v>133</v>
      </c>
      <c r="J11197" s="26" t="s">
        <v>146</v>
      </c>
      <c r="K11197" s="26" t="s">
        <v>9597</v>
      </c>
      <c r="L11197" s="26" t="s">
        <v>44904</v>
      </c>
      <c r="M11197" s="26">
        <v>380676230629</v>
      </c>
      <c r="N11197" s="26">
        <v>1210100000</v>
      </c>
    </row>
    <row r="11198" spans="1:14">
      <c r="A11198" s="26" t="s">
        <v>5513</v>
      </c>
      <c r="B11198" s="26" t="s">
        <v>5514</v>
      </c>
      <c r="C11198" s="26">
        <v>5492261</v>
      </c>
      <c r="D11198" s="26" t="s">
        <v>780</v>
      </c>
      <c r="E11198" s="26" t="s">
        <v>44905</v>
      </c>
      <c r="F11198" s="26" t="s">
        <v>44906</v>
      </c>
      <c r="G11198" s="26" t="s">
        <v>9601</v>
      </c>
      <c r="H11198" s="26" t="s">
        <v>799</v>
      </c>
      <c r="I11198" s="26" t="s">
        <v>16554</v>
      </c>
      <c r="J11198" s="26" t="s">
        <v>800</v>
      </c>
      <c r="K11198" s="26" t="s">
        <v>9597</v>
      </c>
      <c r="L11198" s="26" t="s">
        <v>44907</v>
      </c>
      <c r="M11198" s="26">
        <v>380444833764</v>
      </c>
      <c r="N11198" s="26">
        <v>4822784009</v>
      </c>
    </row>
    <row r="11199" spans="1:14">
      <c r="A11199" s="26" t="s">
        <v>4330</v>
      </c>
      <c r="B11199" s="26" t="s">
        <v>4331</v>
      </c>
      <c r="C11199" s="26">
        <v>36108467</v>
      </c>
      <c r="D11199" s="26" t="s">
        <v>24</v>
      </c>
      <c r="E11199" s="26" t="s">
        <v>44908</v>
      </c>
      <c r="F11199" s="26" t="s">
        <v>9890</v>
      </c>
      <c r="G11199" s="26" t="s">
        <v>9586</v>
      </c>
      <c r="H11199" s="26" t="s">
        <v>576</v>
      </c>
      <c r="J11199" s="26" t="s">
        <v>4326</v>
      </c>
      <c r="K11199" s="26" t="s">
        <v>9597</v>
      </c>
      <c r="L11199" s="26" t="s">
        <v>44909</v>
      </c>
      <c r="M11199" s="26">
        <v>380967761142</v>
      </c>
      <c r="N11199" s="26">
        <v>3210500000</v>
      </c>
    </row>
    <row r="11200" spans="1:14">
      <c r="A11200" s="26" t="s">
        <v>7497</v>
      </c>
      <c r="B11200" s="26" t="s">
        <v>7498</v>
      </c>
      <c r="C11200" s="26">
        <v>2000334</v>
      </c>
      <c r="D11200" s="26" t="s">
        <v>780</v>
      </c>
      <c r="E11200" s="26" t="s">
        <v>44910</v>
      </c>
      <c r="F11200" s="26" t="s">
        <v>44911</v>
      </c>
      <c r="G11200" s="26" t="s">
        <v>9601</v>
      </c>
      <c r="H11200" s="26" t="s">
        <v>1122</v>
      </c>
      <c r="J11200" s="26" t="s">
        <v>8039</v>
      </c>
      <c r="K11200" s="26" t="s">
        <v>9597</v>
      </c>
      <c r="L11200" s="26" t="s">
        <v>44912</v>
      </c>
      <c r="M11200" s="26">
        <v>380577255195</v>
      </c>
      <c r="N11200" s="26">
        <v>6310100000</v>
      </c>
    </row>
    <row r="11201" spans="1:14">
      <c r="A11201" s="26" t="s">
        <v>1771</v>
      </c>
      <c r="B11201" s="26" t="s">
        <v>1772</v>
      </c>
      <c r="C11201" s="26">
        <v>41021561</v>
      </c>
      <c r="D11201" s="26" t="s">
        <v>24</v>
      </c>
      <c r="E11201" s="26" t="s">
        <v>44913</v>
      </c>
      <c r="F11201" s="26" t="s">
        <v>44914</v>
      </c>
      <c r="G11201" s="26" t="s">
        <v>9579</v>
      </c>
      <c r="H11201" s="26" t="s">
        <v>27</v>
      </c>
      <c r="I11201" s="26" t="s">
        <v>10108</v>
      </c>
      <c r="J11201" s="26" t="s">
        <v>44915</v>
      </c>
      <c r="K11201" s="26" t="s">
        <v>9906</v>
      </c>
      <c r="L11201" s="26" t="s">
        <v>44916</v>
      </c>
      <c r="M11201" s="26">
        <v>380433322432</v>
      </c>
      <c r="N11201" s="26">
        <v>521610112</v>
      </c>
    </row>
    <row r="11202" spans="1:14">
      <c r="A11202" s="26" t="s">
        <v>1958</v>
      </c>
      <c r="B11202" s="26" t="s">
        <v>1959</v>
      </c>
      <c r="C11202" s="26">
        <v>42631325</v>
      </c>
      <c r="D11202" s="26" t="s">
        <v>780</v>
      </c>
      <c r="E11202" s="26" t="s">
        <v>44917</v>
      </c>
      <c r="F11202" s="26" t="s">
        <v>44918</v>
      </c>
      <c r="G11202" s="26" t="s">
        <v>9601</v>
      </c>
      <c r="H11202" s="26" t="s">
        <v>103</v>
      </c>
      <c r="J11202" s="26" t="s">
        <v>104</v>
      </c>
      <c r="K11202" s="26" t="s">
        <v>9597</v>
      </c>
      <c r="L11202" s="26" t="s">
        <v>24893</v>
      </c>
      <c r="M11202" s="26">
        <v>380334234024</v>
      </c>
      <c r="N11202" s="26">
        <v>710200000</v>
      </c>
    </row>
    <row r="11203" spans="1:14">
      <c r="A11203" s="26" t="s">
        <v>6338</v>
      </c>
      <c r="B11203" s="26" t="s">
        <v>6339</v>
      </c>
      <c r="C11203" s="26">
        <v>26470275</v>
      </c>
      <c r="D11203" s="26" t="s">
        <v>24</v>
      </c>
      <c r="E11203" s="26" t="s">
        <v>44919</v>
      </c>
      <c r="F11203" s="26" t="s">
        <v>44920</v>
      </c>
      <c r="G11203" s="26" t="s">
        <v>9591</v>
      </c>
      <c r="H11203" s="26" t="s">
        <v>885</v>
      </c>
      <c r="J11203" s="26" t="s">
        <v>910</v>
      </c>
      <c r="K11203" s="26" t="s">
        <v>9597</v>
      </c>
      <c r="L11203" s="26" t="s">
        <v>44921</v>
      </c>
      <c r="M11203" s="26">
        <v>380487559342</v>
      </c>
      <c r="N11203" s="26">
        <v>5110100000</v>
      </c>
    </row>
    <row r="11204" spans="1:14">
      <c r="A11204" s="26" t="s">
        <v>7414</v>
      </c>
      <c r="B11204" s="26" t="s">
        <v>7415</v>
      </c>
      <c r="C11204" s="26">
        <v>39045101</v>
      </c>
      <c r="D11204" s="26" t="s">
        <v>24</v>
      </c>
      <c r="E11204" s="26" t="s">
        <v>44922</v>
      </c>
      <c r="F11204" s="26" t="s">
        <v>44923</v>
      </c>
      <c r="G11204" s="26" t="s">
        <v>9586</v>
      </c>
      <c r="H11204" s="26" t="s">
        <v>1025</v>
      </c>
      <c r="I11204" s="26" t="s">
        <v>11246</v>
      </c>
      <c r="J11204" s="26" t="s">
        <v>44924</v>
      </c>
      <c r="K11204" s="26" t="s">
        <v>9582</v>
      </c>
      <c r="L11204" s="26" t="s">
        <v>44925</v>
      </c>
      <c r="M11204" s="26">
        <v>761529052770</v>
      </c>
      <c r="N11204" s="26">
        <v>3525281804</v>
      </c>
    </row>
    <row r="11205" spans="1:14">
      <c r="A11205" s="26" t="s">
        <v>7711</v>
      </c>
      <c r="B11205" s="26" t="s">
        <v>7712</v>
      </c>
      <c r="C11205" s="26">
        <v>36338715</v>
      </c>
      <c r="D11205" s="26" t="s">
        <v>780</v>
      </c>
      <c r="E11205" s="26" t="s">
        <v>44926</v>
      </c>
      <c r="F11205" s="26" t="s">
        <v>15631</v>
      </c>
      <c r="G11205" s="26" t="s">
        <v>9601</v>
      </c>
      <c r="H11205" s="26" t="s">
        <v>1088</v>
      </c>
      <c r="I11205" s="26" t="s">
        <v>11562</v>
      </c>
      <c r="J11205" s="26" t="s">
        <v>7715</v>
      </c>
      <c r="K11205" s="26" t="s">
        <v>9597</v>
      </c>
      <c r="L11205" s="26" t="s">
        <v>44927</v>
      </c>
      <c r="M11205" s="26">
        <v>380977118394</v>
      </c>
      <c r="N11205" s="26">
        <v>6124210100</v>
      </c>
    </row>
    <row r="11206" spans="1:14">
      <c r="A11206" s="26" t="s">
        <v>2922</v>
      </c>
      <c r="B11206" s="26" t="s">
        <v>2923</v>
      </c>
      <c r="C11206" s="26">
        <v>38349184</v>
      </c>
      <c r="D11206" s="26" t="s">
        <v>780</v>
      </c>
      <c r="E11206" s="26" t="s">
        <v>44928</v>
      </c>
      <c r="F11206" s="26" t="s">
        <v>22696</v>
      </c>
      <c r="G11206" s="26" t="s">
        <v>9601</v>
      </c>
      <c r="H11206" s="26" t="s">
        <v>258</v>
      </c>
      <c r="J11206" s="26" t="s">
        <v>317</v>
      </c>
      <c r="K11206" s="26" t="s">
        <v>9597</v>
      </c>
      <c r="L11206" s="26" t="s">
        <v>44929</v>
      </c>
      <c r="M11206" s="26">
        <v>761316817194</v>
      </c>
      <c r="N11206" s="26">
        <v>1412300000</v>
      </c>
    </row>
    <row r="11207" spans="1:14">
      <c r="A11207" s="26" t="s">
        <v>2532</v>
      </c>
      <c r="B11207" s="26" t="s">
        <v>2533</v>
      </c>
      <c r="C11207" s="26" t="s">
        <v>1604</v>
      </c>
      <c r="D11207" s="26" t="s">
        <v>24</v>
      </c>
      <c r="E11207" s="26" t="s">
        <v>44930</v>
      </c>
      <c r="F11207" s="26" t="s">
        <v>44931</v>
      </c>
      <c r="G11207" s="26" t="s">
        <v>9586</v>
      </c>
      <c r="H11207" s="26" t="s">
        <v>133</v>
      </c>
      <c r="J11207" s="26" t="s">
        <v>183</v>
      </c>
      <c r="K11207" s="26" t="s">
        <v>9597</v>
      </c>
      <c r="L11207" s="26" t="s">
        <v>28233</v>
      </c>
      <c r="M11207" s="26">
        <v>380689863435</v>
      </c>
      <c r="N11207" s="26">
        <v>1211000000</v>
      </c>
    </row>
    <row r="11208" spans="1:14">
      <c r="A11208" s="26" t="s">
        <v>7126</v>
      </c>
      <c r="B11208" s="26" t="s">
        <v>7127</v>
      </c>
      <c r="C11208" s="26">
        <v>38492302</v>
      </c>
      <c r="D11208" s="26" t="s">
        <v>24</v>
      </c>
      <c r="E11208" s="26" t="s">
        <v>44932</v>
      </c>
      <c r="F11208" s="26" t="s">
        <v>44933</v>
      </c>
      <c r="G11208" s="26" t="s">
        <v>9579</v>
      </c>
      <c r="H11208" s="26" t="s">
        <v>987</v>
      </c>
      <c r="I11208" s="26" t="s">
        <v>9634</v>
      </c>
      <c r="J11208" s="26" t="s">
        <v>44934</v>
      </c>
      <c r="K11208" s="26" t="s">
        <v>9582</v>
      </c>
      <c r="L11208" s="26" t="s">
        <v>44935</v>
      </c>
      <c r="M11208" s="26">
        <v>380362276095</v>
      </c>
      <c r="N11208" s="26">
        <v>5624685904</v>
      </c>
    </row>
    <row r="11209" spans="1:14">
      <c r="A11209" s="26" t="s">
        <v>8968</v>
      </c>
      <c r="B11209" s="26" t="s">
        <v>8969</v>
      </c>
      <c r="C11209" s="26">
        <v>39028882</v>
      </c>
      <c r="D11209" s="26" t="s">
        <v>24</v>
      </c>
      <c r="E11209" s="26" t="s">
        <v>44936</v>
      </c>
      <c r="F11209" s="26" t="s">
        <v>44937</v>
      </c>
      <c r="G11209" s="26" t="s">
        <v>9579</v>
      </c>
      <c r="H11209" s="26" t="s">
        <v>1401</v>
      </c>
      <c r="J11209" s="26" t="s">
        <v>44938</v>
      </c>
      <c r="K11209" s="26" t="s">
        <v>9582</v>
      </c>
      <c r="L11209" s="26" t="s">
        <v>44939</v>
      </c>
      <c r="M11209" s="26">
        <v>760949123096</v>
      </c>
      <c r="N11209" s="26">
        <v>1222082006</v>
      </c>
    </row>
    <row r="11210" spans="1:14">
      <c r="A11210" s="26" t="s">
        <v>5080</v>
      </c>
      <c r="B11210" s="26" t="s">
        <v>5081</v>
      </c>
      <c r="C11210" s="26">
        <v>20763272</v>
      </c>
      <c r="D11210" s="26" t="s">
        <v>780</v>
      </c>
      <c r="E11210" s="26" t="s">
        <v>44940</v>
      </c>
      <c r="F11210" s="26" t="s">
        <v>9787</v>
      </c>
      <c r="G11210" s="26" t="s">
        <v>9601</v>
      </c>
      <c r="H11210" s="26" t="s">
        <v>735</v>
      </c>
      <c r="I11210" s="26" t="s">
        <v>9623</v>
      </c>
      <c r="J11210" s="26" t="s">
        <v>5082</v>
      </c>
      <c r="K11210" s="26" t="s">
        <v>9606</v>
      </c>
      <c r="L11210" s="26" t="s">
        <v>44941</v>
      </c>
      <c r="M11210" s="26">
        <v>380970267923</v>
      </c>
      <c r="N11210" s="26">
        <v>4625855300</v>
      </c>
    </row>
    <row r="11211" spans="1:14">
      <c r="A11211" s="26" t="s">
        <v>7629</v>
      </c>
      <c r="B11211" s="26" t="s">
        <v>7630</v>
      </c>
      <c r="C11211" s="26">
        <v>39511438</v>
      </c>
      <c r="D11211" s="26" t="s">
        <v>24</v>
      </c>
      <c r="E11211" s="26" t="s">
        <v>44942</v>
      </c>
      <c r="F11211" s="26" t="s">
        <v>44943</v>
      </c>
      <c r="G11211" s="26" t="s">
        <v>9579</v>
      </c>
      <c r="H11211" s="26" t="s">
        <v>1088</v>
      </c>
      <c r="I11211" s="26" t="s">
        <v>10469</v>
      </c>
      <c r="J11211" s="26" t="s">
        <v>44944</v>
      </c>
      <c r="K11211" s="26" t="s">
        <v>9582</v>
      </c>
      <c r="L11211" s="26" t="s">
        <v>44945</v>
      </c>
      <c r="M11211" s="26">
        <v>380965233688</v>
      </c>
      <c r="N11211" s="26">
        <v>6122487001</v>
      </c>
    </row>
    <row r="11212" spans="1:14">
      <c r="A11212" s="26" t="s">
        <v>2628</v>
      </c>
      <c r="B11212" s="26" t="s">
        <v>2629</v>
      </c>
      <c r="C11212" s="26">
        <v>36723287</v>
      </c>
      <c r="D11212" s="26" t="s">
        <v>24</v>
      </c>
      <c r="E11212" s="26" t="s">
        <v>44946</v>
      </c>
      <c r="F11212" s="26" t="s">
        <v>44947</v>
      </c>
      <c r="G11212" s="26" t="s">
        <v>9586</v>
      </c>
      <c r="H11212" s="26" t="s">
        <v>133</v>
      </c>
      <c r="I11212" s="26" t="s">
        <v>11674</v>
      </c>
      <c r="J11212" s="26" t="s">
        <v>615</v>
      </c>
      <c r="K11212" s="26" t="s">
        <v>9606</v>
      </c>
      <c r="L11212" s="26" t="s">
        <v>44948</v>
      </c>
      <c r="M11212" s="26">
        <v>380565160739</v>
      </c>
      <c r="N11212" s="26">
        <v>120783603</v>
      </c>
    </row>
    <row r="11213" spans="1:14">
      <c r="A11213" s="26" t="s">
        <v>3236</v>
      </c>
      <c r="B11213" s="26" t="s">
        <v>3237</v>
      </c>
      <c r="C11213" s="26">
        <v>41823453</v>
      </c>
      <c r="D11213" s="26" t="s">
        <v>24</v>
      </c>
      <c r="E11213" s="26" t="s">
        <v>44949</v>
      </c>
      <c r="F11213" s="26" t="s">
        <v>44950</v>
      </c>
      <c r="G11213" s="26" t="s">
        <v>9586</v>
      </c>
      <c r="H11213" s="26" t="s">
        <v>375</v>
      </c>
      <c r="I11213" s="26" t="s">
        <v>11343</v>
      </c>
      <c r="J11213" s="26" t="s">
        <v>44951</v>
      </c>
      <c r="K11213" s="26" t="s">
        <v>9582</v>
      </c>
      <c r="L11213" s="26" t="s">
        <v>44952</v>
      </c>
      <c r="M11213" s="26">
        <v>761091214479</v>
      </c>
      <c r="N11213" s="26">
        <v>1824755115</v>
      </c>
    </row>
    <row r="11214" spans="1:14">
      <c r="A11214" s="26" t="s">
        <v>2632</v>
      </c>
      <c r="B11214" s="26" t="s">
        <v>2633</v>
      </c>
      <c r="C11214" s="26">
        <v>37735597</v>
      </c>
      <c r="D11214" s="26" t="s">
        <v>24</v>
      </c>
      <c r="E11214" s="26" t="s">
        <v>44953</v>
      </c>
      <c r="F11214" s="26" t="s">
        <v>10178</v>
      </c>
      <c r="G11214" s="26" t="s">
        <v>9586</v>
      </c>
      <c r="H11214" s="26" t="s">
        <v>133</v>
      </c>
      <c r="J11214" s="26" t="s">
        <v>231</v>
      </c>
      <c r="K11214" s="26" t="s">
        <v>9597</v>
      </c>
      <c r="L11214" s="26" t="s">
        <v>13752</v>
      </c>
      <c r="M11214" s="26">
        <v>380957916915</v>
      </c>
      <c r="N11214" s="26">
        <v>1212400000</v>
      </c>
    </row>
    <row r="11215" spans="1:14">
      <c r="A11215" s="26" t="s">
        <v>6067</v>
      </c>
      <c r="B11215" s="26" t="s">
        <v>6068</v>
      </c>
      <c r="C11215" s="26">
        <v>1998265</v>
      </c>
      <c r="D11215" s="26" t="s">
        <v>780</v>
      </c>
      <c r="E11215" s="26" t="s">
        <v>44954</v>
      </c>
      <c r="F11215" s="26" t="s">
        <v>6068</v>
      </c>
      <c r="G11215" s="26" t="s">
        <v>9601</v>
      </c>
      <c r="H11215" s="26" t="s">
        <v>835</v>
      </c>
      <c r="J11215" s="26" t="s">
        <v>6066</v>
      </c>
      <c r="K11215" s="26" t="s">
        <v>9597</v>
      </c>
      <c r="L11215" s="26" t="s">
        <v>44955</v>
      </c>
      <c r="M11215" s="26">
        <v>380515438136</v>
      </c>
      <c r="N11215" s="26">
        <v>4810300000</v>
      </c>
    </row>
    <row r="11216" spans="1:14">
      <c r="A11216" s="26" t="s">
        <v>7356</v>
      </c>
      <c r="B11216" s="26" t="s">
        <v>7357</v>
      </c>
      <c r="C11216" s="26">
        <v>40992732</v>
      </c>
      <c r="D11216" s="26" t="s">
        <v>24</v>
      </c>
      <c r="E11216" s="26" t="s">
        <v>44956</v>
      </c>
      <c r="F11216" s="26" t="s">
        <v>44957</v>
      </c>
      <c r="G11216" s="26" t="s">
        <v>9579</v>
      </c>
      <c r="H11216" s="26" t="s">
        <v>1025</v>
      </c>
      <c r="I11216" s="26" t="s">
        <v>10527</v>
      </c>
      <c r="J11216" s="26" t="s">
        <v>44958</v>
      </c>
      <c r="K11216" s="26" t="s">
        <v>9582</v>
      </c>
      <c r="L11216" s="26" t="s">
        <v>44959</v>
      </c>
      <c r="M11216" s="26">
        <v>761520366231</v>
      </c>
      <c r="N11216" s="26">
        <v>5922685102</v>
      </c>
    </row>
    <row r="11217" spans="1:14">
      <c r="A11217" s="26" t="s">
        <v>7759</v>
      </c>
      <c r="B11217" s="26" t="s">
        <v>7760</v>
      </c>
      <c r="C11217" s="26" t="s">
        <v>1604</v>
      </c>
      <c r="D11217" s="26" t="s">
        <v>24</v>
      </c>
      <c r="E11217" s="26" t="s">
        <v>44960</v>
      </c>
      <c r="F11217" s="26" t="s">
        <v>44961</v>
      </c>
      <c r="G11217" s="26" t="s">
        <v>9591</v>
      </c>
      <c r="H11217" s="26" t="s">
        <v>1088</v>
      </c>
      <c r="J11217" s="26" t="s">
        <v>1115</v>
      </c>
      <c r="K11217" s="26" t="s">
        <v>9597</v>
      </c>
      <c r="L11217" s="26" t="s">
        <v>44962</v>
      </c>
      <c r="M11217" s="26">
        <v>761934204266</v>
      </c>
      <c r="N11217" s="26">
        <v>6110100000</v>
      </c>
    </row>
    <row r="11218" spans="1:14">
      <c r="A11218" s="26" t="s">
        <v>5994</v>
      </c>
      <c r="B11218" s="26" t="s">
        <v>5995</v>
      </c>
      <c r="C11218" s="26">
        <v>31822150</v>
      </c>
      <c r="D11218" s="26" t="s">
        <v>1701</v>
      </c>
      <c r="E11218" s="26" t="s">
        <v>44963</v>
      </c>
      <c r="F11218" s="26" t="s">
        <v>44964</v>
      </c>
      <c r="G11218" s="26" t="s">
        <v>9601</v>
      </c>
      <c r="H11218" s="26" t="s">
        <v>835</v>
      </c>
      <c r="J11218" s="26" t="s">
        <v>6084</v>
      </c>
      <c r="K11218" s="26" t="s">
        <v>9597</v>
      </c>
      <c r="L11218" s="26" t="s">
        <v>44965</v>
      </c>
      <c r="M11218" s="26">
        <v>380505374319</v>
      </c>
      <c r="N11218" s="26">
        <v>123585204</v>
      </c>
    </row>
    <row r="11219" spans="1:14">
      <c r="A11219" s="26" t="s">
        <v>2751</v>
      </c>
      <c r="B11219" s="26" t="s">
        <v>2752</v>
      </c>
      <c r="C11219" s="26">
        <v>1989450</v>
      </c>
      <c r="D11219" s="26" t="s">
        <v>780</v>
      </c>
      <c r="E11219" s="26" t="s">
        <v>44966</v>
      </c>
      <c r="F11219" s="26" t="s">
        <v>44967</v>
      </c>
      <c r="G11219" s="26" t="s">
        <v>9601</v>
      </c>
      <c r="H11219" s="26" t="s">
        <v>133</v>
      </c>
      <c r="I11219" s="26" t="s">
        <v>19513</v>
      </c>
      <c r="J11219" s="26" t="s">
        <v>246</v>
      </c>
      <c r="K11219" s="26" t="s">
        <v>9606</v>
      </c>
      <c r="L11219" s="26" t="s">
        <v>44968</v>
      </c>
      <c r="M11219" s="26">
        <v>380566831679</v>
      </c>
      <c r="N11219" s="26">
        <v>1221083309</v>
      </c>
    </row>
    <row r="11220" spans="1:14">
      <c r="A11220" s="26" t="s">
        <v>6716</v>
      </c>
      <c r="B11220" s="26" t="s">
        <v>6717</v>
      </c>
      <c r="C11220" s="26">
        <v>37953735</v>
      </c>
      <c r="D11220" s="26" t="s">
        <v>24</v>
      </c>
      <c r="E11220" s="26" t="s">
        <v>44969</v>
      </c>
      <c r="F11220" s="26" t="s">
        <v>44970</v>
      </c>
      <c r="G11220" s="26" t="s">
        <v>9579</v>
      </c>
      <c r="H11220" s="26" t="s">
        <v>949</v>
      </c>
      <c r="I11220" s="26" t="s">
        <v>10708</v>
      </c>
      <c r="J11220" s="26" t="s">
        <v>8908</v>
      </c>
      <c r="K11220" s="26" t="s">
        <v>9582</v>
      </c>
      <c r="L11220" s="26" t="s">
        <v>44971</v>
      </c>
      <c r="M11220" s="26">
        <v>380993562425</v>
      </c>
      <c r="N11220" s="26">
        <v>5322680403</v>
      </c>
    </row>
    <row r="11221" spans="1:14">
      <c r="A11221" s="26" t="s">
        <v>3609</v>
      </c>
      <c r="B11221" s="26" t="s">
        <v>3610</v>
      </c>
      <c r="C11221" s="26">
        <v>38625415</v>
      </c>
      <c r="D11221" s="26" t="s">
        <v>24</v>
      </c>
      <c r="E11221" s="26" t="s">
        <v>44972</v>
      </c>
      <c r="F11221" s="26" t="s">
        <v>44973</v>
      </c>
      <c r="G11221" s="26" t="s">
        <v>9586</v>
      </c>
      <c r="H11221" s="26" t="s">
        <v>468</v>
      </c>
      <c r="J11221" s="26" t="s">
        <v>44974</v>
      </c>
      <c r="K11221" s="26" t="s">
        <v>9606</v>
      </c>
      <c r="L11221" s="26" t="s">
        <v>44975</v>
      </c>
      <c r="M11221" s="26">
        <v>761235114724</v>
      </c>
      <c r="N11221" s="26">
        <v>2320955700</v>
      </c>
    </row>
    <row r="11222" spans="1:14">
      <c r="A11222" s="26" t="s">
        <v>8394</v>
      </c>
      <c r="B11222" s="26" t="s">
        <v>8395</v>
      </c>
      <c r="C11222" s="26">
        <v>41813691</v>
      </c>
      <c r="D11222" s="26" t="s">
        <v>24</v>
      </c>
      <c r="E11222" s="26" t="s">
        <v>44976</v>
      </c>
      <c r="F11222" s="26" t="s">
        <v>44977</v>
      </c>
      <c r="G11222" s="26" t="s">
        <v>9579</v>
      </c>
      <c r="H11222" s="26" t="s">
        <v>1269</v>
      </c>
      <c r="I11222" s="26" t="s">
        <v>18575</v>
      </c>
      <c r="J11222" s="26" t="s">
        <v>41335</v>
      </c>
      <c r="K11222" s="26" t="s">
        <v>9906</v>
      </c>
      <c r="L11222" s="26" t="s">
        <v>44978</v>
      </c>
      <c r="M11222" s="26">
        <v>383806605575</v>
      </c>
      <c r="N11222" s="26">
        <v>122381801</v>
      </c>
    </row>
    <row r="11223" spans="1:14">
      <c r="A11223" s="26" t="s">
        <v>1833</v>
      </c>
      <c r="B11223" s="26" t="s">
        <v>1834</v>
      </c>
      <c r="C11223" s="26">
        <v>37336724</v>
      </c>
      <c r="D11223" s="26" t="s">
        <v>24</v>
      </c>
      <c r="E11223" s="26" t="s">
        <v>44979</v>
      </c>
      <c r="F11223" s="26" t="s">
        <v>44980</v>
      </c>
      <c r="G11223" s="26" t="s">
        <v>9586</v>
      </c>
      <c r="H11223" s="26" t="s">
        <v>27</v>
      </c>
      <c r="I11223" s="26" t="s">
        <v>9610</v>
      </c>
      <c r="J11223" s="26" t="s">
        <v>4441</v>
      </c>
      <c r="K11223" s="26" t="s">
        <v>9582</v>
      </c>
      <c r="L11223" s="26" t="s">
        <v>44981</v>
      </c>
      <c r="M11223" s="26">
        <v>380433133449</v>
      </c>
      <c r="N11223" s="26">
        <v>523084001</v>
      </c>
    </row>
    <row r="11224" spans="1:14">
      <c r="A11224" s="26" t="s">
        <v>3300</v>
      </c>
      <c r="B11224" s="26" t="s">
        <v>3301</v>
      </c>
      <c r="C11224" s="26">
        <v>40953405</v>
      </c>
      <c r="D11224" s="26" t="s">
        <v>24</v>
      </c>
      <c r="E11224" s="26" t="s">
        <v>44982</v>
      </c>
      <c r="F11224" s="26" t="s">
        <v>44983</v>
      </c>
      <c r="G11224" s="26" t="s">
        <v>9586</v>
      </c>
      <c r="H11224" s="26" t="s">
        <v>375</v>
      </c>
      <c r="I11224" s="26" t="s">
        <v>12674</v>
      </c>
      <c r="J11224" s="26" t="s">
        <v>13330</v>
      </c>
      <c r="K11224" s="26" t="s">
        <v>9582</v>
      </c>
      <c r="L11224" s="26" t="s">
        <v>44984</v>
      </c>
      <c r="M11224" s="26">
        <v>380412496297</v>
      </c>
      <c r="N11224" s="26">
        <v>522682603</v>
      </c>
    </row>
    <row r="11225" spans="1:14">
      <c r="A11225" s="26" t="s">
        <v>2435</v>
      </c>
      <c r="B11225" s="26" t="s">
        <v>2436</v>
      </c>
      <c r="C11225" s="26">
        <v>1985860</v>
      </c>
      <c r="D11225" s="26" t="s">
        <v>780</v>
      </c>
      <c r="E11225" s="26" t="s">
        <v>44985</v>
      </c>
      <c r="F11225" s="26" t="s">
        <v>44986</v>
      </c>
      <c r="G11225" s="26" t="s">
        <v>9601</v>
      </c>
      <c r="H11225" s="26" t="s">
        <v>133</v>
      </c>
      <c r="J11225" s="26" t="s">
        <v>2401</v>
      </c>
      <c r="K11225" s="26" t="s">
        <v>9597</v>
      </c>
      <c r="L11225" s="26" t="s">
        <v>10500</v>
      </c>
      <c r="M11225" s="26">
        <v>380987034942</v>
      </c>
      <c r="N11225" s="26">
        <v>122787502</v>
      </c>
    </row>
    <row r="11226" spans="1:14">
      <c r="A11226" s="26" t="s">
        <v>4277</v>
      </c>
      <c r="B11226" s="26" t="s">
        <v>4278</v>
      </c>
      <c r="C11226" s="26">
        <v>42184870</v>
      </c>
      <c r="D11226" s="26" t="s">
        <v>24</v>
      </c>
      <c r="E11226" s="26" t="s">
        <v>44987</v>
      </c>
      <c r="F11226" s="26" t="s">
        <v>44988</v>
      </c>
      <c r="G11226" s="26" t="s">
        <v>9586</v>
      </c>
      <c r="H11226" s="26" t="s">
        <v>506</v>
      </c>
      <c r="J11226" s="26" t="s">
        <v>16499</v>
      </c>
      <c r="K11226" s="26" t="s">
        <v>9606</v>
      </c>
      <c r="L11226" s="26" t="s">
        <v>44989</v>
      </c>
      <c r="M11226" s="26">
        <v>380343441383</v>
      </c>
      <c r="N11226" s="26">
        <v>2611040300</v>
      </c>
    </row>
    <row r="11227" spans="1:14">
      <c r="A11227" s="26" t="s">
        <v>1678</v>
      </c>
      <c r="B11227" s="26" t="s">
        <v>1679</v>
      </c>
      <c r="C11227" s="26">
        <v>5484445</v>
      </c>
      <c r="D11227" s="26" t="s">
        <v>780</v>
      </c>
      <c r="E11227" s="26" t="s">
        <v>44990</v>
      </c>
      <c r="F11227" s="26" t="s">
        <v>44991</v>
      </c>
      <c r="G11227" s="26" t="s">
        <v>9601</v>
      </c>
      <c r="H11227" s="26" t="s">
        <v>27</v>
      </c>
      <c r="J11227" s="26" t="s">
        <v>36</v>
      </c>
      <c r="K11227" s="26" t="s">
        <v>9597</v>
      </c>
      <c r="L11227" s="26" t="s">
        <v>44992</v>
      </c>
      <c r="M11227" s="26">
        <v>380432511108</v>
      </c>
      <c r="N11227" s="26">
        <v>510100000</v>
      </c>
    </row>
    <row r="11228" spans="1:14">
      <c r="A11228" s="26" t="s">
        <v>6117</v>
      </c>
      <c r="B11228" s="26" t="s">
        <v>6118</v>
      </c>
      <c r="C11228" s="26">
        <v>40196816</v>
      </c>
      <c r="D11228" s="26" t="s">
        <v>24</v>
      </c>
      <c r="E11228" s="26" t="s">
        <v>44993</v>
      </c>
      <c r="F11228" s="26" t="s">
        <v>44994</v>
      </c>
      <c r="G11228" s="26" t="s">
        <v>9579</v>
      </c>
      <c r="H11228" s="26" t="s">
        <v>885</v>
      </c>
      <c r="I11228" s="26" t="s">
        <v>10171</v>
      </c>
      <c r="J11228" s="26" t="s">
        <v>44995</v>
      </c>
      <c r="K11228" s="26" t="s">
        <v>9582</v>
      </c>
      <c r="L11228" s="26" t="s">
        <v>44996</v>
      </c>
      <c r="M11228" s="26">
        <v>380486624222</v>
      </c>
      <c r="N11228" s="26">
        <v>5110290016</v>
      </c>
    </row>
    <row r="11229" spans="1:14">
      <c r="A11229" s="26" t="s">
        <v>2137</v>
      </c>
      <c r="B11229" s="26" t="s">
        <v>2138</v>
      </c>
      <c r="C11229" s="26">
        <v>38485879</v>
      </c>
      <c r="D11229" s="26" t="s">
        <v>24</v>
      </c>
      <c r="E11229" s="26" t="s">
        <v>44997</v>
      </c>
      <c r="F11229" s="26" t="s">
        <v>44998</v>
      </c>
      <c r="G11229" s="26" t="s">
        <v>9579</v>
      </c>
      <c r="H11229" s="26" t="s">
        <v>103</v>
      </c>
      <c r="I11229" s="26" t="s">
        <v>10489</v>
      </c>
      <c r="J11229" s="26" t="s">
        <v>27107</v>
      </c>
      <c r="K11229" s="26" t="s">
        <v>9582</v>
      </c>
      <c r="L11229" s="26" t="s">
        <v>44999</v>
      </c>
      <c r="M11229" s="26">
        <v>761971780402</v>
      </c>
      <c r="N11229" s="26">
        <v>725081305</v>
      </c>
    </row>
    <row r="11230" spans="1:14">
      <c r="A11230" s="26" t="s">
        <v>5047</v>
      </c>
      <c r="B11230" s="26" t="s">
        <v>5043</v>
      </c>
      <c r="C11230" s="26">
        <v>1996409</v>
      </c>
      <c r="D11230" s="26" t="s">
        <v>24</v>
      </c>
      <c r="E11230" s="26" t="s">
        <v>45000</v>
      </c>
      <c r="F11230" s="26" t="s">
        <v>45001</v>
      </c>
      <c r="G11230" s="26" t="s">
        <v>9579</v>
      </c>
      <c r="H11230" s="26" t="s">
        <v>735</v>
      </c>
      <c r="I11230" s="26" t="s">
        <v>9721</v>
      </c>
      <c r="J11230" s="26" t="s">
        <v>45002</v>
      </c>
      <c r="K11230" s="26" t="s">
        <v>9582</v>
      </c>
      <c r="L11230" s="26" t="s">
        <v>45003</v>
      </c>
      <c r="M11230" s="26">
        <v>380325222906</v>
      </c>
      <c r="N11230" s="26">
        <v>4622789001</v>
      </c>
    </row>
    <row r="11231" spans="1:14">
      <c r="A11231" s="26" t="s">
        <v>4629</v>
      </c>
      <c r="B11231" s="26" t="s">
        <v>4630</v>
      </c>
      <c r="C11231" s="26">
        <v>1994971</v>
      </c>
      <c r="D11231" s="26" t="s">
        <v>780</v>
      </c>
      <c r="E11231" s="26" t="s">
        <v>45004</v>
      </c>
      <c r="F11231" s="26" t="s">
        <v>45005</v>
      </c>
      <c r="G11231" s="26" t="s">
        <v>9601</v>
      </c>
      <c r="H11231" s="26" t="s">
        <v>670</v>
      </c>
      <c r="J11231" s="26" t="s">
        <v>687</v>
      </c>
      <c r="K11231" s="26" t="s">
        <v>9597</v>
      </c>
      <c r="L11231" s="26" t="s">
        <v>45006</v>
      </c>
      <c r="M11231" s="26">
        <v>761044682318</v>
      </c>
      <c r="N11231" s="26">
        <v>3510100000</v>
      </c>
    </row>
    <row r="11232" spans="1:14">
      <c r="A11232" s="26" t="s">
        <v>2991</v>
      </c>
      <c r="B11232" s="26" t="s">
        <v>2992</v>
      </c>
      <c r="C11232" s="26">
        <v>37791248</v>
      </c>
      <c r="D11232" s="26" t="s">
        <v>24</v>
      </c>
      <c r="E11232" s="26" t="s">
        <v>45007</v>
      </c>
      <c r="F11232" s="26" t="s">
        <v>45008</v>
      </c>
      <c r="G11232" s="26" t="s">
        <v>9586</v>
      </c>
      <c r="H11232" s="26" t="s">
        <v>258</v>
      </c>
      <c r="J11232" s="26" t="s">
        <v>363</v>
      </c>
      <c r="K11232" s="26" t="s">
        <v>9597</v>
      </c>
      <c r="L11232" s="26" t="s">
        <v>45009</v>
      </c>
      <c r="M11232" s="26">
        <v>380997287025</v>
      </c>
      <c r="N11232" s="26">
        <v>1413800000</v>
      </c>
    </row>
    <row r="11233" spans="1:14">
      <c r="A11233" s="26" t="s">
        <v>2064</v>
      </c>
      <c r="B11233" s="26" t="s">
        <v>2065</v>
      </c>
      <c r="C11233" s="26">
        <v>38527798</v>
      </c>
      <c r="D11233" s="26" t="s">
        <v>1701</v>
      </c>
      <c r="E11233" s="26" t="s">
        <v>45010</v>
      </c>
      <c r="F11233" s="26" t="s">
        <v>45011</v>
      </c>
      <c r="G11233" s="26" t="s">
        <v>9601</v>
      </c>
      <c r="H11233" s="26" t="s">
        <v>103</v>
      </c>
      <c r="J11233" s="26" t="s">
        <v>112</v>
      </c>
      <c r="K11233" s="26" t="s">
        <v>9597</v>
      </c>
      <c r="L11233" s="26" t="s">
        <v>34263</v>
      </c>
      <c r="M11233" s="26">
        <v>380672884489</v>
      </c>
      <c r="N11233" s="26">
        <v>710400000</v>
      </c>
    </row>
    <row r="11234" spans="1:14">
      <c r="A11234" s="26" t="s">
        <v>6901</v>
      </c>
      <c r="B11234" s="26" t="s">
        <v>6902</v>
      </c>
      <c r="C11234" s="26">
        <v>38480006</v>
      </c>
      <c r="D11234" s="26" t="s">
        <v>24</v>
      </c>
      <c r="E11234" s="26" t="s">
        <v>45012</v>
      </c>
      <c r="F11234" s="26" t="s">
        <v>45013</v>
      </c>
      <c r="G11234" s="26" t="s">
        <v>9586</v>
      </c>
      <c r="H11234" s="26" t="s">
        <v>949</v>
      </c>
      <c r="I11234" s="26" t="s">
        <v>11387</v>
      </c>
      <c r="J11234" s="26" t="s">
        <v>45014</v>
      </c>
      <c r="K11234" s="26" t="s">
        <v>9582</v>
      </c>
      <c r="L11234" s="26" t="s">
        <v>45015</v>
      </c>
      <c r="M11234" s="26">
        <v>380534054117</v>
      </c>
      <c r="N11234" s="26">
        <v>5325183201</v>
      </c>
    </row>
    <row r="11235" spans="1:14">
      <c r="A11235" s="26" t="s">
        <v>8193</v>
      </c>
      <c r="B11235" s="26" t="s">
        <v>8194</v>
      </c>
      <c r="C11235" s="26">
        <v>25180090</v>
      </c>
      <c r="D11235" s="26" t="s">
        <v>780</v>
      </c>
      <c r="E11235" s="26" t="s">
        <v>45016</v>
      </c>
      <c r="F11235" s="26" t="s">
        <v>45017</v>
      </c>
      <c r="G11235" s="26" t="s">
        <v>9601</v>
      </c>
      <c r="H11235" s="26" t="s">
        <v>1122</v>
      </c>
      <c r="J11235" s="26" t="s">
        <v>8039</v>
      </c>
      <c r="K11235" s="26" t="s">
        <v>9597</v>
      </c>
      <c r="L11235" s="26" t="s">
        <v>34721</v>
      </c>
      <c r="M11235" s="26">
        <v>380577250639</v>
      </c>
      <c r="N11235" s="26">
        <v>6310100000</v>
      </c>
    </row>
    <row r="11236" spans="1:14">
      <c r="A11236" s="26" t="s">
        <v>8683</v>
      </c>
      <c r="B11236" s="26" t="s">
        <v>8684</v>
      </c>
      <c r="C11236" s="26">
        <v>38418088</v>
      </c>
      <c r="D11236" s="26" t="s">
        <v>24</v>
      </c>
      <c r="E11236" s="26" t="s">
        <v>45018</v>
      </c>
      <c r="F11236" s="26" t="s">
        <v>45019</v>
      </c>
      <c r="G11236" s="26" t="s">
        <v>9586</v>
      </c>
      <c r="H11236" s="26" t="s">
        <v>1308</v>
      </c>
      <c r="J11236" s="26" t="s">
        <v>45020</v>
      </c>
      <c r="K11236" s="26" t="s">
        <v>9582</v>
      </c>
      <c r="L11236" s="26" t="s">
        <v>45021</v>
      </c>
      <c r="M11236" s="26">
        <v>380385592340</v>
      </c>
      <c r="N11236" s="26">
        <v>6822783401</v>
      </c>
    </row>
    <row r="11237" spans="1:14">
      <c r="A11237" s="26" t="s">
        <v>3615</v>
      </c>
      <c r="B11237" s="26" t="s">
        <v>3616</v>
      </c>
      <c r="C11237" s="26">
        <v>1992908</v>
      </c>
      <c r="D11237" s="26" t="s">
        <v>780</v>
      </c>
      <c r="E11237" s="26" t="s">
        <v>45022</v>
      </c>
      <c r="F11237" s="26" t="s">
        <v>45023</v>
      </c>
      <c r="G11237" s="26" t="s">
        <v>9601</v>
      </c>
      <c r="H11237" s="26" t="s">
        <v>468</v>
      </c>
      <c r="I11237" s="26" t="s">
        <v>11187</v>
      </c>
      <c r="J11237" s="26" t="s">
        <v>3613</v>
      </c>
      <c r="K11237" s="26" t="s">
        <v>9597</v>
      </c>
      <c r="L11237" s="26" t="s">
        <v>45024</v>
      </c>
      <c r="M11237" s="26">
        <v>761293720213</v>
      </c>
      <c r="N11237" s="26">
        <v>120781301</v>
      </c>
    </row>
    <row r="11238" spans="1:14">
      <c r="A11238" s="26" t="s">
        <v>1887</v>
      </c>
      <c r="B11238" s="26" t="s">
        <v>1888</v>
      </c>
      <c r="C11238" s="26">
        <v>1982689</v>
      </c>
      <c r="D11238" s="26" t="s">
        <v>780</v>
      </c>
      <c r="E11238" s="26" t="s">
        <v>45025</v>
      </c>
      <c r="F11238" s="26" t="s">
        <v>45026</v>
      </c>
      <c r="G11238" s="26" t="s">
        <v>9601</v>
      </c>
      <c r="H11238" s="26" t="s">
        <v>27</v>
      </c>
      <c r="I11238" s="26" t="s">
        <v>10389</v>
      </c>
      <c r="J11238" s="26" t="s">
        <v>75</v>
      </c>
      <c r="K11238" s="26" t="s">
        <v>9606</v>
      </c>
      <c r="L11238" s="26" t="s">
        <v>45027</v>
      </c>
      <c r="M11238" s="26">
        <v>380435522164</v>
      </c>
      <c r="N11238" s="26">
        <v>524555100</v>
      </c>
    </row>
    <row r="11239" spans="1:14">
      <c r="A11239" s="26" t="s">
        <v>7907</v>
      </c>
      <c r="B11239" s="26" t="s">
        <v>7908</v>
      </c>
      <c r="C11239" s="26">
        <v>24342780</v>
      </c>
      <c r="D11239" s="26" t="s">
        <v>780</v>
      </c>
      <c r="E11239" s="26" t="s">
        <v>45028</v>
      </c>
      <c r="F11239" s="26" t="s">
        <v>7908</v>
      </c>
      <c r="G11239" s="26" t="s">
        <v>9601</v>
      </c>
      <c r="H11239" s="26" t="s">
        <v>1122</v>
      </c>
      <c r="I11239" s="26" t="s">
        <v>9887</v>
      </c>
      <c r="J11239" s="26" t="s">
        <v>1175</v>
      </c>
      <c r="K11239" s="26" t="s">
        <v>9597</v>
      </c>
      <c r="L11239" s="26" t="s">
        <v>45029</v>
      </c>
      <c r="M11239" s="26">
        <v>380574733729</v>
      </c>
      <c r="N11239" s="26">
        <v>6321710100</v>
      </c>
    </row>
    <row r="11240" spans="1:14">
      <c r="A11240" s="26" t="s">
        <v>6914</v>
      </c>
      <c r="B11240" s="26" t="s">
        <v>6915</v>
      </c>
      <c r="C11240" s="26">
        <v>38257649</v>
      </c>
      <c r="D11240" s="26" t="s">
        <v>24</v>
      </c>
      <c r="E11240" s="26" t="s">
        <v>45030</v>
      </c>
      <c r="F11240" s="26" t="s">
        <v>45031</v>
      </c>
      <c r="G11240" s="26" t="s">
        <v>9586</v>
      </c>
      <c r="H11240" s="26" t="s">
        <v>949</v>
      </c>
      <c r="I11240" s="26" t="s">
        <v>10561</v>
      </c>
      <c r="J11240" s="26" t="s">
        <v>45032</v>
      </c>
      <c r="K11240" s="26" t="s">
        <v>9582</v>
      </c>
      <c r="L11240" s="26" t="s">
        <v>45033</v>
      </c>
      <c r="M11240" s="26">
        <v>380535296517</v>
      </c>
      <c r="N11240" s="26">
        <v>5322487002</v>
      </c>
    </row>
    <row r="11241" spans="1:14">
      <c r="A11241" s="26" t="s">
        <v>2099</v>
      </c>
      <c r="B11241" s="26" t="s">
        <v>2100</v>
      </c>
      <c r="C11241" s="26" t="s">
        <v>1604</v>
      </c>
      <c r="D11241" s="26" t="s">
        <v>24</v>
      </c>
      <c r="E11241" s="26" t="s">
        <v>45034</v>
      </c>
      <c r="F11241" s="26" t="s">
        <v>45035</v>
      </c>
      <c r="G11241" s="26" t="s">
        <v>9586</v>
      </c>
      <c r="H11241" s="26" t="s">
        <v>103</v>
      </c>
      <c r="J11241" s="26" t="s">
        <v>129</v>
      </c>
      <c r="K11241" s="26" t="s">
        <v>9597</v>
      </c>
      <c r="L11241" s="26" t="s">
        <v>45036</v>
      </c>
      <c r="M11241" s="26">
        <v>380677765027</v>
      </c>
      <c r="N11241" s="26">
        <v>710700000</v>
      </c>
    </row>
    <row r="11242" spans="1:14">
      <c r="A11242" s="26" t="s">
        <v>4829</v>
      </c>
      <c r="B11242" s="26" t="s">
        <v>4830</v>
      </c>
      <c r="C11242" s="26">
        <v>38135969</v>
      </c>
      <c r="D11242" s="26" t="s">
        <v>24</v>
      </c>
      <c r="E11242" s="26" t="s">
        <v>45037</v>
      </c>
      <c r="F11242" s="26" t="s">
        <v>45038</v>
      </c>
      <c r="G11242" s="26" t="s">
        <v>9586</v>
      </c>
      <c r="H11242" s="26" t="s">
        <v>711</v>
      </c>
      <c r="I11242" s="26" t="s">
        <v>9649</v>
      </c>
      <c r="J11242" s="26" t="s">
        <v>45039</v>
      </c>
      <c r="K11242" s="26" t="s">
        <v>9582</v>
      </c>
      <c r="L11242" s="26" t="s">
        <v>45040</v>
      </c>
      <c r="M11242" s="26">
        <v>380688116082</v>
      </c>
      <c r="N11242" s="26">
        <v>124388801</v>
      </c>
    </row>
    <row r="11243" spans="1:14">
      <c r="A11243" s="26" t="s">
        <v>3211</v>
      </c>
      <c r="B11243" s="26" t="s">
        <v>3212</v>
      </c>
      <c r="C11243" s="26">
        <v>13549905</v>
      </c>
      <c r="D11243" s="26" t="s">
        <v>780</v>
      </c>
      <c r="E11243" s="26" t="s">
        <v>45041</v>
      </c>
      <c r="F11243" s="26" t="s">
        <v>45042</v>
      </c>
      <c r="G11243" s="26" t="s">
        <v>9601</v>
      </c>
      <c r="H11243" s="26" t="s">
        <v>375</v>
      </c>
      <c r="I11243" s="26" t="s">
        <v>388</v>
      </c>
      <c r="J11243" s="26" t="s">
        <v>21135</v>
      </c>
      <c r="K11243" s="26" t="s">
        <v>9582</v>
      </c>
      <c r="L11243" s="26" t="s">
        <v>45043</v>
      </c>
      <c r="M11243" s="26">
        <v>380680404411</v>
      </c>
      <c r="N11243" s="26">
        <v>1824083001</v>
      </c>
    </row>
    <row r="11244" spans="1:14">
      <c r="A11244" s="26" t="s">
        <v>2177</v>
      </c>
      <c r="B11244" s="26" t="s">
        <v>2178</v>
      </c>
      <c r="C11244" s="26">
        <v>41493020</v>
      </c>
      <c r="D11244" s="26" t="s">
        <v>24</v>
      </c>
      <c r="E11244" s="26" t="s">
        <v>45044</v>
      </c>
      <c r="F11244" s="26" t="s">
        <v>45045</v>
      </c>
      <c r="G11244" s="26" t="s">
        <v>9586</v>
      </c>
      <c r="H11244" s="26" t="s">
        <v>133</v>
      </c>
      <c r="I11244" s="26" t="s">
        <v>11288</v>
      </c>
      <c r="J11244" s="26" t="s">
        <v>2181</v>
      </c>
      <c r="K11244" s="26" t="s">
        <v>9606</v>
      </c>
      <c r="L11244" s="26" t="s">
        <v>45046</v>
      </c>
      <c r="M11244" s="26">
        <v>761533329412</v>
      </c>
      <c r="N11244" s="26">
        <v>1222055700</v>
      </c>
    </row>
    <row r="11245" spans="1:14">
      <c r="A11245" s="26" t="s">
        <v>4167</v>
      </c>
      <c r="B11245" s="26" t="s">
        <v>4165</v>
      </c>
      <c r="C11245" s="26">
        <v>25064231</v>
      </c>
      <c r="D11245" s="26" t="s">
        <v>24</v>
      </c>
      <c r="E11245" s="26" t="s">
        <v>45047</v>
      </c>
      <c r="F11245" s="26" t="s">
        <v>45048</v>
      </c>
      <c r="G11245" s="26" t="s">
        <v>9579</v>
      </c>
      <c r="H11245" s="26" t="s">
        <v>506</v>
      </c>
      <c r="I11245" s="26" t="s">
        <v>12382</v>
      </c>
      <c r="J11245" s="26" t="s">
        <v>4243</v>
      </c>
      <c r="K11245" s="26" t="s">
        <v>9582</v>
      </c>
      <c r="L11245" s="26" t="s">
        <v>45049</v>
      </c>
      <c r="M11245" s="26">
        <v>761974528546</v>
      </c>
      <c r="N11245" s="26">
        <v>2623687001</v>
      </c>
    </row>
    <row r="11246" spans="1:14">
      <c r="A11246" s="26" t="s">
        <v>3629</v>
      </c>
      <c r="B11246" s="26" t="s">
        <v>3630</v>
      </c>
      <c r="C11246" s="26">
        <v>40214913</v>
      </c>
      <c r="D11246" s="26" t="s">
        <v>24</v>
      </c>
      <c r="E11246" s="26" t="s">
        <v>45050</v>
      </c>
      <c r="F11246" s="26" t="s">
        <v>45051</v>
      </c>
      <c r="G11246" s="26" t="s">
        <v>9579</v>
      </c>
      <c r="H11246" s="26" t="s">
        <v>468</v>
      </c>
      <c r="I11246" s="26" t="s">
        <v>9850</v>
      </c>
      <c r="J11246" s="26" t="s">
        <v>10482</v>
      </c>
      <c r="K11246" s="26" t="s">
        <v>9582</v>
      </c>
      <c r="L11246" s="26" t="s">
        <v>45052</v>
      </c>
      <c r="M11246" s="26">
        <v>380613621644</v>
      </c>
      <c r="N11246" s="26">
        <v>120785803</v>
      </c>
    </row>
    <row r="11247" spans="1:14">
      <c r="A11247" s="26" t="s">
        <v>4941</v>
      </c>
      <c r="B11247" s="26" t="s">
        <v>4942</v>
      </c>
      <c r="C11247" s="26">
        <v>1997633</v>
      </c>
      <c r="D11247" s="26" t="s">
        <v>780</v>
      </c>
      <c r="E11247" s="26" t="s">
        <v>45053</v>
      </c>
      <c r="F11247" s="26" t="s">
        <v>9787</v>
      </c>
      <c r="G11247" s="26" t="s">
        <v>9601</v>
      </c>
      <c r="H11247" s="26" t="s">
        <v>735</v>
      </c>
      <c r="J11247" s="26" t="s">
        <v>4945</v>
      </c>
      <c r="K11247" s="26" t="s">
        <v>9597</v>
      </c>
      <c r="L11247" s="26" t="s">
        <v>45054</v>
      </c>
      <c r="M11247" s="26">
        <v>380322902802</v>
      </c>
      <c r="N11247" s="26">
        <v>4620610100</v>
      </c>
    </row>
    <row r="11248" spans="1:14">
      <c r="A11248" s="26" t="s">
        <v>7694</v>
      </c>
      <c r="B11248" s="26" t="s">
        <v>7695</v>
      </c>
      <c r="C11248" s="26">
        <v>38422871</v>
      </c>
      <c r="D11248" s="26" t="s">
        <v>24</v>
      </c>
      <c r="E11248" s="26" t="s">
        <v>45055</v>
      </c>
      <c r="F11248" s="26" t="s">
        <v>45056</v>
      </c>
      <c r="G11248" s="26" t="s">
        <v>9586</v>
      </c>
      <c r="H11248" s="26" t="s">
        <v>1088</v>
      </c>
      <c r="I11248" s="26" t="s">
        <v>9682</v>
      </c>
      <c r="J11248" s="26" t="s">
        <v>45057</v>
      </c>
      <c r="K11248" s="26" t="s">
        <v>9582</v>
      </c>
      <c r="L11248" s="26" t="s">
        <v>45058</v>
      </c>
      <c r="M11248" s="26">
        <v>380354921710</v>
      </c>
      <c r="N11248" s="26">
        <v>6123883001</v>
      </c>
    </row>
    <row r="11249" spans="1:14">
      <c r="A11249" s="26" t="s">
        <v>7460</v>
      </c>
      <c r="B11249" s="26" t="s">
        <v>7461</v>
      </c>
      <c r="C11249" s="26">
        <v>1981498</v>
      </c>
      <c r="D11249" s="26" t="s">
        <v>780</v>
      </c>
      <c r="E11249" s="26" t="s">
        <v>45059</v>
      </c>
      <c r="F11249" s="26" t="s">
        <v>45060</v>
      </c>
      <c r="G11249" s="26" t="s">
        <v>9601</v>
      </c>
      <c r="H11249" s="26" t="s">
        <v>1025</v>
      </c>
      <c r="J11249" s="26" t="s">
        <v>2586</v>
      </c>
      <c r="K11249" s="26" t="s">
        <v>9606</v>
      </c>
      <c r="L11249" s="26" t="s">
        <v>28696</v>
      </c>
      <c r="M11249" s="26">
        <v>380506031059</v>
      </c>
      <c r="N11249" s="26">
        <v>124755800</v>
      </c>
    </row>
    <row r="11250" spans="1:14">
      <c r="A11250" s="26" t="s">
        <v>6149</v>
      </c>
      <c r="B11250" s="26" t="s">
        <v>6150</v>
      </c>
      <c r="C11250" s="26">
        <v>38184885</v>
      </c>
      <c r="D11250" s="26" t="s">
        <v>24</v>
      </c>
      <c r="E11250" s="26" t="s">
        <v>45061</v>
      </c>
      <c r="F11250" s="26" t="s">
        <v>45062</v>
      </c>
      <c r="G11250" s="26" t="s">
        <v>9586</v>
      </c>
      <c r="H11250" s="26" t="s">
        <v>885</v>
      </c>
      <c r="I11250" s="26" t="s">
        <v>9664</v>
      </c>
      <c r="J11250" s="26" t="s">
        <v>24177</v>
      </c>
      <c r="K11250" s="26" t="s">
        <v>9582</v>
      </c>
      <c r="L11250" s="26" t="s">
        <v>45063</v>
      </c>
      <c r="M11250" s="26">
        <v>380484636251</v>
      </c>
      <c r="N11250" s="26">
        <v>1222385002</v>
      </c>
    </row>
    <row r="11251" spans="1:14">
      <c r="A11251" s="26" t="s">
        <v>5242</v>
      </c>
      <c r="B11251" s="26" t="s">
        <v>5243</v>
      </c>
      <c r="C11251" s="26">
        <v>20764294</v>
      </c>
      <c r="D11251" s="26" t="s">
        <v>24</v>
      </c>
      <c r="E11251" s="26" t="s">
        <v>45064</v>
      </c>
      <c r="F11251" s="26" t="s">
        <v>45065</v>
      </c>
      <c r="G11251" s="26" t="s">
        <v>9586</v>
      </c>
      <c r="H11251" s="26" t="s">
        <v>735</v>
      </c>
      <c r="I11251" s="26" t="s">
        <v>9752</v>
      </c>
      <c r="J11251" s="26" t="s">
        <v>12364</v>
      </c>
      <c r="K11251" s="26" t="s">
        <v>9582</v>
      </c>
      <c r="L11251" s="26" t="s">
        <v>45066</v>
      </c>
      <c r="M11251" s="26">
        <v>760997358487</v>
      </c>
      <c r="N11251" s="26">
        <v>4423810500</v>
      </c>
    </row>
    <row r="11252" spans="1:14">
      <c r="A11252" s="26" t="s">
        <v>3089</v>
      </c>
      <c r="B11252" s="26" t="s">
        <v>3090</v>
      </c>
      <c r="C11252" s="26">
        <v>41940690</v>
      </c>
      <c r="D11252" s="26" t="s">
        <v>24</v>
      </c>
      <c r="E11252" s="26" t="s">
        <v>45067</v>
      </c>
      <c r="F11252" s="26" t="s">
        <v>45068</v>
      </c>
      <c r="G11252" s="26" t="s">
        <v>9586</v>
      </c>
      <c r="H11252" s="26" t="s">
        <v>375</v>
      </c>
      <c r="I11252" s="26" t="s">
        <v>10696</v>
      </c>
      <c r="J11252" s="26" t="s">
        <v>3091</v>
      </c>
      <c r="K11252" s="26" t="s">
        <v>9606</v>
      </c>
      <c r="L11252" s="26" t="s">
        <v>45069</v>
      </c>
      <c r="M11252" s="26">
        <v>380414451408</v>
      </c>
      <c r="N11252" s="26">
        <v>1820655400</v>
      </c>
    </row>
    <row r="11253" spans="1:14">
      <c r="A11253" s="26" t="s">
        <v>3803</v>
      </c>
      <c r="B11253" s="26" t="s">
        <v>3804</v>
      </c>
      <c r="C11253" s="26">
        <v>40276503</v>
      </c>
      <c r="D11253" s="26" t="s">
        <v>24</v>
      </c>
      <c r="E11253" s="26" t="s">
        <v>45070</v>
      </c>
      <c r="F11253" s="26" t="s">
        <v>45071</v>
      </c>
      <c r="G11253" s="26" t="s">
        <v>9586</v>
      </c>
      <c r="H11253" s="26" t="s">
        <v>468</v>
      </c>
      <c r="I11253" s="26" t="s">
        <v>10601</v>
      </c>
      <c r="J11253" s="26" t="s">
        <v>9642</v>
      </c>
      <c r="K11253" s="26" t="s">
        <v>9582</v>
      </c>
      <c r="L11253" s="26" t="s">
        <v>45072</v>
      </c>
      <c r="M11253" s="26">
        <v>380663388458</v>
      </c>
      <c r="N11253" s="26">
        <v>1221487202</v>
      </c>
    </row>
    <row r="11254" spans="1:14">
      <c r="A11254" s="26" t="s">
        <v>3782</v>
      </c>
      <c r="B11254" s="26" t="s">
        <v>3783</v>
      </c>
      <c r="C11254" s="26" t="s">
        <v>1604</v>
      </c>
      <c r="D11254" s="26" t="s">
        <v>24</v>
      </c>
      <c r="E11254" s="26" t="s">
        <v>45073</v>
      </c>
      <c r="F11254" s="26" t="s">
        <v>45074</v>
      </c>
      <c r="G11254" s="26" t="s">
        <v>9591</v>
      </c>
      <c r="H11254" s="26" t="s">
        <v>468</v>
      </c>
      <c r="J11254" s="26" t="s">
        <v>481</v>
      </c>
      <c r="K11254" s="26" t="s">
        <v>9597</v>
      </c>
      <c r="L11254" s="26" t="s">
        <v>45075</v>
      </c>
      <c r="M11254" s="26">
        <v>380612262222</v>
      </c>
      <c r="N11254" s="26">
        <v>1222380503</v>
      </c>
    </row>
    <row r="11255" spans="1:14">
      <c r="A11255" s="26" t="s">
        <v>3654</v>
      </c>
      <c r="B11255" s="26" t="s">
        <v>3655</v>
      </c>
      <c r="C11255" s="26">
        <v>38416260</v>
      </c>
      <c r="D11255" s="26" t="s">
        <v>24</v>
      </c>
      <c r="E11255" s="26" t="s">
        <v>45076</v>
      </c>
      <c r="F11255" s="26" t="s">
        <v>45077</v>
      </c>
      <c r="G11255" s="26" t="s">
        <v>9586</v>
      </c>
      <c r="H11255" s="26" t="s">
        <v>468</v>
      </c>
      <c r="I11255" s="26" t="s">
        <v>11017</v>
      </c>
      <c r="J11255" s="26" t="s">
        <v>45078</v>
      </c>
      <c r="K11255" s="26" t="s">
        <v>9582</v>
      </c>
      <c r="L11255" s="26" t="s">
        <v>45079</v>
      </c>
      <c r="M11255" s="26">
        <v>380614598374</v>
      </c>
      <c r="N11255" s="26">
        <v>2321884501</v>
      </c>
    </row>
    <row r="11256" spans="1:14">
      <c r="A11256" s="26" t="s">
        <v>8928</v>
      </c>
      <c r="B11256" s="26" t="s">
        <v>8929</v>
      </c>
      <c r="C11256" s="26">
        <v>39028772</v>
      </c>
      <c r="D11256" s="26" t="s">
        <v>24</v>
      </c>
      <c r="E11256" s="26" t="s">
        <v>45080</v>
      </c>
      <c r="F11256" s="26" t="s">
        <v>45081</v>
      </c>
      <c r="G11256" s="26" t="s">
        <v>9579</v>
      </c>
      <c r="H11256" s="26" t="s">
        <v>1401</v>
      </c>
      <c r="I11256" s="26" t="s">
        <v>9777</v>
      </c>
      <c r="J11256" s="26" t="s">
        <v>45082</v>
      </c>
      <c r="K11256" s="26" t="s">
        <v>9582</v>
      </c>
      <c r="L11256" s="26" t="s">
        <v>45083</v>
      </c>
      <c r="M11256" s="26">
        <v>380474494713</v>
      </c>
      <c r="N11256" s="26">
        <v>7124382201</v>
      </c>
    </row>
    <row r="11257" spans="1:14">
      <c r="A11257" s="26" t="s">
        <v>4174</v>
      </c>
      <c r="B11257" s="26" t="s">
        <v>4173</v>
      </c>
      <c r="C11257" s="26">
        <v>1993470</v>
      </c>
      <c r="D11257" s="26" t="s">
        <v>780</v>
      </c>
      <c r="E11257" s="26" t="s">
        <v>45084</v>
      </c>
      <c r="F11257" s="26" t="s">
        <v>45085</v>
      </c>
      <c r="G11257" s="26" t="s">
        <v>9601</v>
      </c>
      <c r="H11257" s="26" t="s">
        <v>506</v>
      </c>
      <c r="J11257" s="26" t="s">
        <v>548</v>
      </c>
      <c r="K11257" s="26" t="s">
        <v>9606</v>
      </c>
      <c r="L11257" s="26" t="s">
        <v>24329</v>
      </c>
      <c r="M11257" s="26">
        <v>380343641252</v>
      </c>
      <c r="N11257" s="26">
        <v>2625855600</v>
      </c>
    </row>
    <row r="11258" spans="1:14">
      <c r="A11258" s="26" t="s">
        <v>6861</v>
      </c>
      <c r="B11258" s="26" t="s">
        <v>6862</v>
      </c>
      <c r="C11258" s="26">
        <v>38534915</v>
      </c>
      <c r="D11258" s="26" t="s">
        <v>24</v>
      </c>
      <c r="E11258" s="26" t="s">
        <v>45086</v>
      </c>
      <c r="F11258" s="26" t="s">
        <v>45087</v>
      </c>
      <c r="G11258" s="26" t="s">
        <v>9579</v>
      </c>
      <c r="H11258" s="26" t="s">
        <v>949</v>
      </c>
      <c r="I11258" s="26" t="s">
        <v>13665</v>
      </c>
      <c r="J11258" s="26" t="s">
        <v>45088</v>
      </c>
      <c r="K11258" s="26" t="s">
        <v>9582</v>
      </c>
      <c r="L11258" s="26" t="s">
        <v>45089</v>
      </c>
      <c r="M11258" s="26">
        <v>380536321668</v>
      </c>
      <c r="N11258" s="26">
        <v>5324281304</v>
      </c>
    </row>
    <row r="11259" spans="1:14">
      <c r="A11259" s="26" t="s">
        <v>5040</v>
      </c>
      <c r="B11259" s="26" t="s">
        <v>5036</v>
      </c>
      <c r="C11259" s="26">
        <v>1996208</v>
      </c>
      <c r="D11259" s="26" t="s">
        <v>24</v>
      </c>
      <c r="E11259" s="26" t="s">
        <v>45090</v>
      </c>
      <c r="F11259" s="26" t="s">
        <v>45091</v>
      </c>
      <c r="G11259" s="26" t="s">
        <v>9579</v>
      </c>
      <c r="H11259" s="26" t="s">
        <v>735</v>
      </c>
      <c r="I11259" s="26" t="s">
        <v>9605</v>
      </c>
      <c r="J11259" s="26" t="s">
        <v>45092</v>
      </c>
      <c r="K11259" s="26" t="s">
        <v>9582</v>
      </c>
      <c r="L11259" s="26" t="s">
        <v>45093</v>
      </c>
      <c r="M11259" s="26">
        <v>380967457744</v>
      </c>
      <c r="N11259" s="26">
        <v>4621584901</v>
      </c>
    </row>
    <row r="11260" spans="1:14">
      <c r="A11260" s="26" t="s">
        <v>1611</v>
      </c>
      <c r="B11260" s="26" t="s">
        <v>1612</v>
      </c>
      <c r="C11260" s="26">
        <v>1982488</v>
      </c>
      <c r="D11260" s="26" t="s">
        <v>780</v>
      </c>
      <c r="E11260" s="26" t="s">
        <v>45094</v>
      </c>
      <c r="F11260" s="26" t="s">
        <v>45095</v>
      </c>
      <c r="G11260" s="26" t="s">
        <v>9601</v>
      </c>
      <c r="H11260" s="26" t="s">
        <v>27</v>
      </c>
      <c r="I11260" s="26" t="s">
        <v>11977</v>
      </c>
      <c r="J11260" s="26" t="s">
        <v>28</v>
      </c>
      <c r="K11260" s="26" t="s">
        <v>9597</v>
      </c>
      <c r="L11260" s="26" t="s">
        <v>45096</v>
      </c>
      <c r="M11260" s="26">
        <v>380434121815</v>
      </c>
      <c r="N11260" s="26">
        <v>520210100</v>
      </c>
    </row>
    <row r="11261" spans="1:14">
      <c r="A11261" s="26" t="s">
        <v>7244</v>
      </c>
      <c r="B11261" s="26" t="s">
        <v>7245</v>
      </c>
      <c r="C11261" s="26">
        <v>38440010</v>
      </c>
      <c r="D11261" s="26" t="s">
        <v>24</v>
      </c>
      <c r="E11261" s="26" t="s">
        <v>45097</v>
      </c>
      <c r="F11261" s="26" t="s">
        <v>45098</v>
      </c>
      <c r="G11261" s="26" t="s">
        <v>9579</v>
      </c>
      <c r="H11261" s="26" t="s">
        <v>987</v>
      </c>
      <c r="I11261" s="26" t="s">
        <v>11035</v>
      </c>
      <c r="J11261" s="26" t="s">
        <v>431</v>
      </c>
      <c r="K11261" s="26" t="s">
        <v>9582</v>
      </c>
      <c r="L11261" s="26" t="s">
        <v>45099</v>
      </c>
      <c r="M11261" s="26">
        <v>380683325496</v>
      </c>
      <c r="N11261" s="26">
        <v>120481906</v>
      </c>
    </row>
    <row r="11262" spans="1:14">
      <c r="A11262" s="26" t="s">
        <v>8893</v>
      </c>
      <c r="B11262" s="26" t="s">
        <v>8894</v>
      </c>
      <c r="C11262" s="26">
        <v>41937159</v>
      </c>
      <c r="D11262" s="26" t="s">
        <v>24</v>
      </c>
      <c r="E11262" s="26" t="s">
        <v>45100</v>
      </c>
      <c r="F11262" s="26" t="s">
        <v>45101</v>
      </c>
      <c r="G11262" s="26" t="s">
        <v>9579</v>
      </c>
      <c r="H11262" s="26" t="s">
        <v>1401</v>
      </c>
      <c r="I11262" s="26" t="s">
        <v>9696</v>
      </c>
      <c r="J11262" s="26" t="s">
        <v>45102</v>
      </c>
      <c r="K11262" s="26" t="s">
        <v>9582</v>
      </c>
      <c r="L11262" s="26" t="s">
        <v>45103</v>
      </c>
      <c r="M11262" s="26">
        <v>380674708916</v>
      </c>
      <c r="N11262" s="26">
        <v>7122888201</v>
      </c>
    </row>
    <row r="11263" spans="1:14">
      <c r="A11263" s="26" t="s">
        <v>4953</v>
      </c>
      <c r="B11263" s="26" t="s">
        <v>4954</v>
      </c>
      <c r="C11263" s="26">
        <v>1996711</v>
      </c>
      <c r="D11263" s="26" t="s">
        <v>780</v>
      </c>
      <c r="E11263" s="26" t="s">
        <v>45104</v>
      </c>
      <c r="F11263" s="26" t="s">
        <v>10111</v>
      </c>
      <c r="G11263" s="26" t="s">
        <v>9601</v>
      </c>
      <c r="H11263" s="26" t="s">
        <v>735</v>
      </c>
      <c r="J11263" s="26" t="s">
        <v>740</v>
      </c>
      <c r="K11263" s="26" t="s">
        <v>9597</v>
      </c>
      <c r="L11263" s="26" t="s">
        <v>45105</v>
      </c>
      <c r="M11263" s="26">
        <v>760996491327</v>
      </c>
      <c r="N11263" s="26">
        <v>1221881203</v>
      </c>
    </row>
    <row r="11264" spans="1:14">
      <c r="A11264" s="26" t="s">
        <v>5189</v>
      </c>
      <c r="B11264" s="26" t="s">
        <v>5190</v>
      </c>
      <c r="C11264" s="26">
        <v>33617546</v>
      </c>
      <c r="D11264" s="26" t="s">
        <v>780</v>
      </c>
      <c r="E11264" s="26" t="s">
        <v>45106</v>
      </c>
      <c r="F11264" s="26" t="s">
        <v>45107</v>
      </c>
      <c r="G11264" s="26" t="s">
        <v>9601</v>
      </c>
      <c r="H11264" s="26" t="s">
        <v>735</v>
      </c>
      <c r="J11264" s="26" t="s">
        <v>740</v>
      </c>
      <c r="K11264" s="26" t="s">
        <v>9597</v>
      </c>
      <c r="L11264" s="26" t="s">
        <v>45108</v>
      </c>
      <c r="M11264" s="26">
        <v>761281405250</v>
      </c>
      <c r="N11264" s="26">
        <v>1221881203</v>
      </c>
    </row>
    <row r="11265" spans="1:14">
      <c r="A11265" s="26" t="s">
        <v>3356</v>
      </c>
      <c r="B11265" s="26" t="s">
        <v>3357</v>
      </c>
      <c r="C11265" s="26">
        <v>38284599</v>
      </c>
      <c r="D11265" s="26" t="s">
        <v>24</v>
      </c>
      <c r="E11265" s="26" t="s">
        <v>45109</v>
      </c>
      <c r="F11265" s="26" t="s">
        <v>45110</v>
      </c>
      <c r="G11265" s="26" t="s">
        <v>9579</v>
      </c>
      <c r="H11265" s="26" t="s">
        <v>392</v>
      </c>
      <c r="I11265" s="26" t="s">
        <v>11117</v>
      </c>
      <c r="J11265" s="26" t="s">
        <v>42707</v>
      </c>
      <c r="K11265" s="26" t="s">
        <v>9582</v>
      </c>
      <c r="L11265" s="26" t="s">
        <v>45111</v>
      </c>
      <c r="M11265" s="26">
        <v>380313544219</v>
      </c>
      <c r="N11265" s="26">
        <v>2120883603</v>
      </c>
    </row>
    <row r="11266" spans="1:14">
      <c r="A11266" s="26" t="s">
        <v>8397</v>
      </c>
      <c r="B11266" s="26" t="s">
        <v>8398</v>
      </c>
      <c r="C11266" s="26">
        <v>38366849</v>
      </c>
      <c r="D11266" s="26" t="s">
        <v>24</v>
      </c>
      <c r="E11266" s="26" t="s">
        <v>45112</v>
      </c>
      <c r="F11266" s="26" t="s">
        <v>45113</v>
      </c>
      <c r="G11266" s="26" t="s">
        <v>9586</v>
      </c>
      <c r="H11266" s="26" t="s">
        <v>1269</v>
      </c>
      <c r="I11266" s="26" t="s">
        <v>11815</v>
      </c>
      <c r="J11266" s="26" t="s">
        <v>45114</v>
      </c>
      <c r="K11266" s="26" t="s">
        <v>9906</v>
      </c>
      <c r="L11266" s="26" t="s">
        <v>45115</v>
      </c>
      <c r="M11266" s="26">
        <v>380554600000</v>
      </c>
      <c r="N11266" s="26">
        <v>6520685207</v>
      </c>
    </row>
    <row r="11267" spans="1:14">
      <c r="A11267" s="26" t="s">
        <v>9393</v>
      </c>
      <c r="B11267" s="26" t="s">
        <v>9394</v>
      </c>
      <c r="C11267" s="26">
        <v>3058263</v>
      </c>
      <c r="D11267" s="26" t="s">
        <v>24</v>
      </c>
      <c r="E11267" s="26" t="s">
        <v>45116</v>
      </c>
      <c r="F11267" s="26" t="s">
        <v>45117</v>
      </c>
      <c r="G11267" s="26" t="s">
        <v>9591</v>
      </c>
      <c r="H11267" s="26" t="s">
        <v>1573</v>
      </c>
      <c r="J11267" s="26" t="s">
        <v>1589</v>
      </c>
      <c r="K11267" s="26" t="s">
        <v>9597</v>
      </c>
      <c r="L11267" s="26" t="s">
        <v>45118</v>
      </c>
      <c r="M11267" s="26">
        <v>380669861032</v>
      </c>
      <c r="N11267" s="26">
        <v>1824286707</v>
      </c>
    </row>
    <row r="11268" spans="1:14">
      <c r="A11268" s="26" t="s">
        <v>5607</v>
      </c>
      <c r="B11268" s="26" t="s">
        <v>5608</v>
      </c>
      <c r="C11268" s="26">
        <v>5492290</v>
      </c>
      <c r="D11268" s="26" t="s">
        <v>780</v>
      </c>
      <c r="E11268" s="26" t="s">
        <v>45119</v>
      </c>
      <c r="F11268" s="26" t="s">
        <v>45120</v>
      </c>
      <c r="G11268" s="26" t="s">
        <v>9601</v>
      </c>
      <c r="H11268" s="26" t="s">
        <v>799</v>
      </c>
      <c r="J11268" s="26" t="s">
        <v>800</v>
      </c>
      <c r="K11268" s="26" t="s">
        <v>9597</v>
      </c>
      <c r="L11268" s="26" t="s">
        <v>45121</v>
      </c>
      <c r="M11268" s="26">
        <v>380444685995</v>
      </c>
      <c r="N11268" s="26">
        <v>4822784009</v>
      </c>
    </row>
    <row r="11269" spans="1:14">
      <c r="A11269" s="26" t="s">
        <v>2593</v>
      </c>
      <c r="B11269" s="26" t="s">
        <v>2594</v>
      </c>
      <c r="C11269" s="26">
        <v>37837203</v>
      </c>
      <c r="D11269" s="26" t="s">
        <v>24</v>
      </c>
      <c r="E11269" s="26" t="s">
        <v>45122</v>
      </c>
      <c r="F11269" s="26" t="s">
        <v>14712</v>
      </c>
      <c r="G11269" s="26" t="s">
        <v>9586</v>
      </c>
      <c r="H11269" s="26" t="s">
        <v>133</v>
      </c>
      <c r="J11269" s="26" t="s">
        <v>215</v>
      </c>
      <c r="K11269" s="26" t="s">
        <v>9597</v>
      </c>
      <c r="L11269" s="26" t="s">
        <v>45123</v>
      </c>
      <c r="M11269" s="26">
        <v>380509729080</v>
      </c>
      <c r="N11269" s="26">
        <v>1211600000</v>
      </c>
    </row>
    <row r="11270" spans="1:14">
      <c r="A11270" s="26" t="s">
        <v>8105</v>
      </c>
      <c r="B11270" s="26" t="s">
        <v>8106</v>
      </c>
      <c r="C11270" s="26">
        <v>2003764</v>
      </c>
      <c r="D11270" s="26" t="s">
        <v>780</v>
      </c>
      <c r="E11270" s="26" t="s">
        <v>45124</v>
      </c>
      <c r="F11270" s="26" t="s">
        <v>45125</v>
      </c>
      <c r="G11270" s="26" t="s">
        <v>9601</v>
      </c>
      <c r="H11270" s="26" t="s">
        <v>1122</v>
      </c>
      <c r="J11270" s="26" t="s">
        <v>8039</v>
      </c>
      <c r="K11270" s="26" t="s">
        <v>9597</v>
      </c>
      <c r="L11270" s="26" t="s">
        <v>36146</v>
      </c>
      <c r="M11270" s="26">
        <v>380577255653</v>
      </c>
      <c r="N11270" s="26">
        <v>6310100000</v>
      </c>
    </row>
    <row r="11271" spans="1:14">
      <c r="A11271" s="26" t="s">
        <v>3465</v>
      </c>
      <c r="B11271" s="26" t="s">
        <v>3466</v>
      </c>
      <c r="C11271" s="26">
        <v>38182296</v>
      </c>
      <c r="D11271" s="26" t="s">
        <v>24</v>
      </c>
      <c r="E11271" s="26" t="s">
        <v>45126</v>
      </c>
      <c r="F11271" s="26" t="s">
        <v>45127</v>
      </c>
      <c r="G11271" s="26" t="s">
        <v>9586</v>
      </c>
      <c r="H11271" s="26" t="s">
        <v>392</v>
      </c>
      <c r="I11271" s="26" t="s">
        <v>10280</v>
      </c>
      <c r="J11271" s="26" t="s">
        <v>30442</v>
      </c>
      <c r="K11271" s="26" t="s">
        <v>9582</v>
      </c>
      <c r="L11271" s="26" t="s">
        <v>45128</v>
      </c>
      <c r="M11271" s="26">
        <v>380980557578</v>
      </c>
      <c r="N11271" s="26">
        <v>2123681501</v>
      </c>
    </row>
    <row r="11272" spans="1:14">
      <c r="A11272" s="26" t="s">
        <v>5698</v>
      </c>
      <c r="B11272" s="26" t="s">
        <v>5699</v>
      </c>
      <c r="C11272" s="26">
        <v>26199200</v>
      </c>
      <c r="D11272" s="26" t="s">
        <v>780</v>
      </c>
      <c r="E11272" s="26" t="s">
        <v>45129</v>
      </c>
      <c r="F11272" s="26" t="s">
        <v>45130</v>
      </c>
      <c r="G11272" s="26" t="s">
        <v>9601</v>
      </c>
      <c r="H11272" s="26" t="s">
        <v>799</v>
      </c>
      <c r="J11272" s="26" t="s">
        <v>800</v>
      </c>
      <c r="K11272" s="26" t="s">
        <v>9597</v>
      </c>
      <c r="L11272" s="26" t="s">
        <v>45131</v>
      </c>
      <c r="M11272" s="26">
        <v>380444681103</v>
      </c>
      <c r="N11272" s="26">
        <v>4822784009</v>
      </c>
    </row>
    <row r="11273" spans="1:14">
      <c r="A11273" s="26" t="s">
        <v>6482</v>
      </c>
      <c r="B11273" s="26" t="s">
        <v>6483</v>
      </c>
      <c r="C11273" s="26">
        <v>1998851</v>
      </c>
      <c r="D11273" s="26" t="s">
        <v>780</v>
      </c>
      <c r="E11273" s="26" t="s">
        <v>45132</v>
      </c>
      <c r="F11273" s="26" t="s">
        <v>9552</v>
      </c>
      <c r="G11273" s="26" t="s">
        <v>9601</v>
      </c>
      <c r="H11273" s="26" t="s">
        <v>885</v>
      </c>
      <c r="I11273" s="26" t="s">
        <v>12407</v>
      </c>
      <c r="J11273" s="26" t="s">
        <v>933</v>
      </c>
      <c r="K11273" s="26" t="s">
        <v>9597</v>
      </c>
      <c r="L11273" s="26" t="s">
        <v>45133</v>
      </c>
      <c r="M11273" s="26">
        <v>380485331986</v>
      </c>
      <c r="N11273" s="26">
        <v>5123910100</v>
      </c>
    </row>
    <row r="11274" spans="1:14">
      <c r="A11274" s="26" t="s">
        <v>6363</v>
      </c>
      <c r="B11274" s="26" t="s">
        <v>6364</v>
      </c>
      <c r="C11274" s="26">
        <v>2774473</v>
      </c>
      <c r="D11274" s="26" t="s">
        <v>780</v>
      </c>
      <c r="E11274" s="26" t="s">
        <v>45134</v>
      </c>
      <c r="F11274" s="26" t="s">
        <v>45135</v>
      </c>
      <c r="G11274" s="26" t="s">
        <v>9601</v>
      </c>
      <c r="H11274" s="26" t="s">
        <v>885</v>
      </c>
      <c r="J11274" s="26" t="s">
        <v>910</v>
      </c>
      <c r="K11274" s="26" t="s">
        <v>9597</v>
      </c>
      <c r="L11274" s="26" t="s">
        <v>17059</v>
      </c>
      <c r="M11274" s="26">
        <v>380487246924</v>
      </c>
      <c r="N11274" s="26">
        <v>5110100000</v>
      </c>
    </row>
    <row r="11275" spans="1:14">
      <c r="A11275" s="26" t="s">
        <v>6975</v>
      </c>
      <c r="B11275" s="26" t="s">
        <v>6976</v>
      </c>
      <c r="C11275" s="26">
        <v>38637071</v>
      </c>
      <c r="D11275" s="26" t="s">
        <v>24</v>
      </c>
      <c r="E11275" s="26" t="s">
        <v>45136</v>
      </c>
      <c r="F11275" s="26" t="s">
        <v>45137</v>
      </c>
      <c r="G11275" s="26" t="s">
        <v>9586</v>
      </c>
      <c r="H11275" s="26" t="s">
        <v>987</v>
      </c>
      <c r="I11275" s="26" t="s">
        <v>11004</v>
      </c>
      <c r="J11275" s="26" t="s">
        <v>45138</v>
      </c>
      <c r="K11275" s="26" t="s">
        <v>9582</v>
      </c>
      <c r="L11275" s="26" t="s">
        <v>45139</v>
      </c>
      <c r="M11275" s="26">
        <v>380680184013</v>
      </c>
      <c r="N11275" s="26">
        <v>5621285401</v>
      </c>
    </row>
    <row r="11276" spans="1:14">
      <c r="A11276" s="26" t="s">
        <v>8898</v>
      </c>
      <c r="B11276" s="26" t="s">
        <v>8899</v>
      </c>
      <c r="C11276" s="26">
        <v>2005421</v>
      </c>
      <c r="D11276" s="26" t="s">
        <v>780</v>
      </c>
      <c r="E11276" s="26" t="s">
        <v>45140</v>
      </c>
      <c r="F11276" s="26" t="s">
        <v>45141</v>
      </c>
      <c r="G11276" s="26" t="s">
        <v>9601</v>
      </c>
      <c r="H11276" s="26" t="s">
        <v>1401</v>
      </c>
      <c r="I11276" s="26" t="s">
        <v>12999</v>
      </c>
      <c r="J11276" s="26" t="s">
        <v>8900</v>
      </c>
      <c r="K11276" s="26" t="s">
        <v>9606</v>
      </c>
      <c r="L11276" s="26" t="s">
        <v>45142</v>
      </c>
      <c r="M11276" s="26">
        <v>761453720352</v>
      </c>
      <c r="N11276" s="26">
        <v>520483003</v>
      </c>
    </row>
    <row r="11277" spans="1:14">
      <c r="A11277" s="26" t="s">
        <v>2859</v>
      </c>
      <c r="B11277" s="26" t="s">
        <v>2860</v>
      </c>
      <c r="C11277" s="26">
        <v>34399823</v>
      </c>
      <c r="D11277" s="26" t="s">
        <v>780</v>
      </c>
      <c r="E11277" s="26" t="s">
        <v>45143</v>
      </c>
      <c r="F11277" s="26" t="s">
        <v>45144</v>
      </c>
      <c r="G11277" s="26" t="s">
        <v>9601</v>
      </c>
      <c r="H11277" s="26" t="s">
        <v>258</v>
      </c>
      <c r="J11277" s="26" t="s">
        <v>298</v>
      </c>
      <c r="K11277" s="26" t="s">
        <v>9597</v>
      </c>
      <c r="L11277" s="26" t="s">
        <v>30353</v>
      </c>
      <c r="M11277" s="26">
        <v>380958464847</v>
      </c>
      <c r="N11277" s="26">
        <v>1412900000</v>
      </c>
    </row>
    <row r="11278" spans="1:14">
      <c r="A11278" s="26" t="s">
        <v>2628</v>
      </c>
      <c r="B11278" s="26" t="s">
        <v>2629</v>
      </c>
      <c r="C11278" s="26">
        <v>36723287</v>
      </c>
      <c r="D11278" s="26" t="s">
        <v>24</v>
      </c>
      <c r="E11278" s="26" t="s">
        <v>45145</v>
      </c>
      <c r="F11278" s="26" t="s">
        <v>45146</v>
      </c>
      <c r="G11278" s="26" t="s">
        <v>9586</v>
      </c>
      <c r="H11278" s="26" t="s">
        <v>133</v>
      </c>
      <c r="I11278" s="26" t="s">
        <v>11674</v>
      </c>
      <c r="J11278" s="26" t="s">
        <v>18854</v>
      </c>
      <c r="K11278" s="26" t="s">
        <v>9582</v>
      </c>
      <c r="L11278" s="26" t="s">
        <v>45147</v>
      </c>
      <c r="M11278" s="26">
        <v>380565176225</v>
      </c>
      <c r="N11278" s="26">
        <v>121155400</v>
      </c>
    </row>
    <row r="11279" spans="1:14">
      <c r="A11279" s="26" t="s">
        <v>8968</v>
      </c>
      <c r="B11279" s="26" t="s">
        <v>8969</v>
      </c>
      <c r="C11279" s="26">
        <v>39028882</v>
      </c>
      <c r="D11279" s="26" t="s">
        <v>24</v>
      </c>
      <c r="E11279" s="26" t="s">
        <v>45148</v>
      </c>
      <c r="F11279" s="26" t="s">
        <v>45149</v>
      </c>
      <c r="G11279" s="26" t="s">
        <v>9586</v>
      </c>
      <c r="H11279" s="26" t="s">
        <v>1401</v>
      </c>
      <c r="I11279" s="26" t="s">
        <v>12387</v>
      </c>
      <c r="J11279" s="26" t="s">
        <v>45150</v>
      </c>
      <c r="K11279" s="26" t="s">
        <v>9582</v>
      </c>
      <c r="L11279" s="26" t="s">
        <v>45151</v>
      </c>
      <c r="M11279" s="26">
        <v>380474561548</v>
      </c>
      <c r="N11279" s="26">
        <v>7124681001</v>
      </c>
    </row>
    <row r="11280" spans="1:14">
      <c r="A11280" s="26" t="s">
        <v>2200</v>
      </c>
      <c r="B11280" s="26" t="s">
        <v>2201</v>
      </c>
      <c r="C11280" s="26">
        <v>37677106</v>
      </c>
      <c r="D11280" s="26" t="s">
        <v>24</v>
      </c>
      <c r="E11280" s="26" t="s">
        <v>45152</v>
      </c>
      <c r="F11280" s="26" t="s">
        <v>45153</v>
      </c>
      <c r="G11280" s="26" t="s">
        <v>9579</v>
      </c>
      <c r="H11280" s="26" t="s">
        <v>133</v>
      </c>
      <c r="I11280" s="26" t="s">
        <v>9917</v>
      </c>
      <c r="J11280" s="26" t="s">
        <v>254</v>
      </c>
      <c r="K11280" s="26" t="s">
        <v>9582</v>
      </c>
      <c r="L11280" s="26" t="s">
        <v>45154</v>
      </c>
      <c r="M11280" s="26">
        <v>761001620618</v>
      </c>
      <c r="N11280" s="26">
        <v>123182004</v>
      </c>
    </row>
    <row r="11281" spans="1:14">
      <c r="A11281" s="26" t="s">
        <v>7878</v>
      </c>
      <c r="B11281" s="26" t="s">
        <v>7879</v>
      </c>
      <c r="C11281" s="26">
        <v>37948306</v>
      </c>
      <c r="D11281" s="26" t="s">
        <v>24</v>
      </c>
      <c r="E11281" s="26" t="s">
        <v>45155</v>
      </c>
      <c r="F11281" s="26" t="s">
        <v>45156</v>
      </c>
      <c r="G11281" s="26" t="s">
        <v>9579</v>
      </c>
      <c r="H11281" s="26" t="s">
        <v>1122</v>
      </c>
      <c r="I11281" s="26" t="s">
        <v>14471</v>
      </c>
      <c r="J11281" s="26" t="s">
        <v>45157</v>
      </c>
      <c r="K11281" s="26" t="s">
        <v>9582</v>
      </c>
      <c r="L11281" s="26" t="s">
        <v>45158</v>
      </c>
      <c r="M11281" s="26">
        <v>380575363472</v>
      </c>
      <c r="N11281" s="26">
        <v>6321282001</v>
      </c>
    </row>
    <row r="11282" spans="1:14">
      <c r="A11282" s="26" t="s">
        <v>8516</v>
      </c>
      <c r="B11282" s="26" t="s">
        <v>8517</v>
      </c>
      <c r="C11282" s="26">
        <v>2004048</v>
      </c>
      <c r="D11282" s="26" t="s">
        <v>780</v>
      </c>
      <c r="E11282" s="26" t="s">
        <v>45159</v>
      </c>
      <c r="F11282" s="26" t="s">
        <v>45160</v>
      </c>
      <c r="G11282" s="26" t="s">
        <v>9601</v>
      </c>
      <c r="H11282" s="26" t="s">
        <v>1269</v>
      </c>
      <c r="I11282" s="26" t="s">
        <v>13684</v>
      </c>
      <c r="J11282" s="26" t="s">
        <v>8514</v>
      </c>
      <c r="K11282" s="26" t="s">
        <v>9606</v>
      </c>
      <c r="L11282" s="26" t="s">
        <v>45161</v>
      </c>
      <c r="M11282" s="26">
        <v>380553321931</v>
      </c>
      <c r="N11282" s="26">
        <v>6524155100</v>
      </c>
    </row>
    <row r="11283" spans="1:14">
      <c r="A11283" s="26" t="s">
        <v>8877</v>
      </c>
      <c r="B11283" s="26" t="s">
        <v>8878</v>
      </c>
      <c r="C11283" s="26">
        <v>42017886</v>
      </c>
      <c r="D11283" s="26" t="s">
        <v>24</v>
      </c>
      <c r="E11283" s="26" t="s">
        <v>45162</v>
      </c>
      <c r="F11283" s="26" t="s">
        <v>45163</v>
      </c>
      <c r="G11283" s="26" t="s">
        <v>9579</v>
      </c>
      <c r="H11283" s="26" t="s">
        <v>1401</v>
      </c>
      <c r="I11283" s="26" t="s">
        <v>14413</v>
      </c>
      <c r="J11283" s="26" t="s">
        <v>9329</v>
      </c>
      <c r="K11283" s="26" t="s">
        <v>9582</v>
      </c>
      <c r="L11283" s="26" t="s">
        <v>45164</v>
      </c>
      <c r="M11283" s="26">
        <v>380975750854</v>
      </c>
      <c r="N11283" s="26">
        <v>124383904</v>
      </c>
    </row>
    <row r="11284" spans="1:14">
      <c r="A11284" s="26" t="s">
        <v>6484</v>
      </c>
      <c r="B11284" s="26" t="s">
        <v>6485</v>
      </c>
      <c r="C11284" s="26">
        <v>38407455</v>
      </c>
      <c r="D11284" s="26" t="s">
        <v>24</v>
      </c>
      <c r="E11284" s="26" t="s">
        <v>45165</v>
      </c>
      <c r="F11284" s="26" t="s">
        <v>45166</v>
      </c>
      <c r="G11284" s="26" t="s">
        <v>9586</v>
      </c>
      <c r="H11284" s="26" t="s">
        <v>885</v>
      </c>
      <c r="I11284" s="26" t="s">
        <v>12407</v>
      </c>
      <c r="J11284" s="26" t="s">
        <v>45167</v>
      </c>
      <c r="K11284" s="26" t="s">
        <v>9582</v>
      </c>
      <c r="L11284" s="26" t="s">
        <v>45168</v>
      </c>
      <c r="M11284" s="26">
        <v>380660912665</v>
      </c>
      <c r="N11284" s="26">
        <v>5123983005</v>
      </c>
    </row>
    <row r="11285" spans="1:14">
      <c r="A11285" s="26" t="s">
        <v>4334</v>
      </c>
      <c r="B11285" s="26" t="s">
        <v>4335</v>
      </c>
      <c r="C11285" s="26">
        <v>1994238</v>
      </c>
      <c r="D11285" s="26" t="s">
        <v>780</v>
      </c>
      <c r="E11285" s="26" t="s">
        <v>45169</v>
      </c>
      <c r="F11285" s="26" t="s">
        <v>45170</v>
      </c>
      <c r="G11285" s="26" t="s">
        <v>9601</v>
      </c>
      <c r="H11285" s="26" t="s">
        <v>576</v>
      </c>
      <c r="I11285" s="26" t="s">
        <v>19988</v>
      </c>
      <c r="J11285" s="26" t="s">
        <v>1139</v>
      </c>
      <c r="K11285" s="26" t="s">
        <v>9606</v>
      </c>
      <c r="L11285" s="26" t="s">
        <v>45171</v>
      </c>
      <c r="M11285" s="26">
        <v>761134164142</v>
      </c>
      <c r="N11285" s="26">
        <v>3224955300</v>
      </c>
    </row>
    <row r="11286" spans="1:14">
      <c r="A11286" s="26" t="s">
        <v>8615</v>
      </c>
      <c r="B11286" s="26" t="s">
        <v>8616</v>
      </c>
      <c r="C11286" s="26">
        <v>38550036</v>
      </c>
      <c r="D11286" s="26" t="s">
        <v>24</v>
      </c>
      <c r="E11286" s="26" t="s">
        <v>45172</v>
      </c>
      <c r="F11286" s="26" t="s">
        <v>45173</v>
      </c>
      <c r="G11286" s="26" t="s">
        <v>9579</v>
      </c>
      <c r="H11286" s="26" t="s">
        <v>1308</v>
      </c>
      <c r="J11286" s="26" t="s">
        <v>39152</v>
      </c>
      <c r="K11286" s="26" t="s">
        <v>9582</v>
      </c>
      <c r="L11286" s="26" t="s">
        <v>45174</v>
      </c>
      <c r="M11286" s="26">
        <v>761978805600</v>
      </c>
      <c r="N11286" s="26">
        <v>5925380404</v>
      </c>
    </row>
    <row r="11287" spans="1:14">
      <c r="A11287" s="26" t="s">
        <v>3994</v>
      </c>
      <c r="B11287" s="26" t="s">
        <v>3995</v>
      </c>
      <c r="C11287" s="26">
        <v>42043117</v>
      </c>
      <c r="D11287" s="26" t="s">
        <v>24</v>
      </c>
      <c r="E11287" s="26" t="s">
        <v>45175</v>
      </c>
      <c r="F11287" s="26" t="s">
        <v>45176</v>
      </c>
      <c r="G11287" s="26" t="s">
        <v>9586</v>
      </c>
      <c r="H11287" s="26" t="s">
        <v>506</v>
      </c>
      <c r="I11287" s="26" t="s">
        <v>10777</v>
      </c>
      <c r="J11287" s="26" t="s">
        <v>518</v>
      </c>
      <c r="K11287" s="26" t="s">
        <v>9597</v>
      </c>
      <c r="L11287" s="26" t="s">
        <v>34724</v>
      </c>
      <c r="M11287" s="26">
        <v>380343021158</v>
      </c>
      <c r="N11287" s="26">
        <v>1822587303</v>
      </c>
    </row>
    <row r="11288" spans="1:14">
      <c r="A11288" s="26" t="s">
        <v>5757</v>
      </c>
      <c r="B11288" s="26" t="s">
        <v>5758</v>
      </c>
      <c r="C11288" s="26">
        <v>38945128</v>
      </c>
      <c r="D11288" s="26" t="s">
        <v>24</v>
      </c>
      <c r="E11288" s="26" t="s">
        <v>45177</v>
      </c>
      <c r="F11288" s="26" t="s">
        <v>45178</v>
      </c>
      <c r="G11288" s="26" t="s">
        <v>9586</v>
      </c>
      <c r="H11288" s="26" t="s">
        <v>799</v>
      </c>
      <c r="J11288" s="26" t="s">
        <v>800</v>
      </c>
      <c r="K11288" s="26" t="s">
        <v>9597</v>
      </c>
      <c r="L11288" s="26" t="s">
        <v>26520</v>
      </c>
      <c r="M11288" s="26">
        <v>380442572130</v>
      </c>
      <c r="N11288" s="26">
        <v>4822784009</v>
      </c>
    </row>
    <row r="11289" spans="1:14">
      <c r="A11289" s="26" t="s">
        <v>8999</v>
      </c>
      <c r="B11289" s="26" t="s">
        <v>9000</v>
      </c>
      <c r="C11289" s="26">
        <v>2005585</v>
      </c>
      <c r="D11289" s="26" t="s">
        <v>780</v>
      </c>
      <c r="E11289" s="26" t="s">
        <v>45179</v>
      </c>
      <c r="F11289" s="26" t="s">
        <v>45180</v>
      </c>
      <c r="G11289" s="26" t="s">
        <v>9601</v>
      </c>
      <c r="H11289" s="26" t="s">
        <v>1401</v>
      </c>
      <c r="I11289" s="26" t="s">
        <v>9777</v>
      </c>
      <c r="J11289" s="26" t="s">
        <v>1450</v>
      </c>
      <c r="K11289" s="26" t="s">
        <v>9582</v>
      </c>
      <c r="L11289" s="26" t="s">
        <v>35419</v>
      </c>
      <c r="M11289" s="26">
        <v>761960905635</v>
      </c>
      <c r="N11289" s="26">
        <v>2124084407</v>
      </c>
    </row>
    <row r="11290" spans="1:14">
      <c r="A11290" s="26" t="s">
        <v>7722</v>
      </c>
      <c r="B11290" s="26" t="s">
        <v>7723</v>
      </c>
      <c r="C11290" s="26">
        <v>40284540</v>
      </c>
      <c r="D11290" s="26" t="s">
        <v>24</v>
      </c>
      <c r="E11290" s="26" t="s">
        <v>45181</v>
      </c>
      <c r="F11290" s="26" t="s">
        <v>45182</v>
      </c>
      <c r="G11290" s="26" t="s">
        <v>9586</v>
      </c>
      <c r="H11290" s="26" t="s">
        <v>1088</v>
      </c>
      <c r="I11290" s="26" t="s">
        <v>10691</v>
      </c>
      <c r="J11290" s="26" t="s">
        <v>7724</v>
      </c>
      <c r="K11290" s="26" t="s">
        <v>9582</v>
      </c>
      <c r="L11290" s="26" t="s">
        <v>45183</v>
      </c>
      <c r="M11290" s="26">
        <v>380354341265</v>
      </c>
      <c r="N11290" s="26">
        <v>2121283001</v>
      </c>
    </row>
    <row r="11291" spans="1:14">
      <c r="A11291" s="26" t="s">
        <v>8946</v>
      </c>
      <c r="B11291" s="26" t="s">
        <v>8947</v>
      </c>
      <c r="C11291" s="26">
        <v>41773113</v>
      </c>
      <c r="D11291" s="26" t="s">
        <v>24</v>
      </c>
      <c r="E11291" s="26" t="s">
        <v>45184</v>
      </c>
      <c r="F11291" s="26" t="s">
        <v>45185</v>
      </c>
      <c r="G11291" s="26" t="s">
        <v>9579</v>
      </c>
      <c r="H11291" s="26" t="s">
        <v>1401</v>
      </c>
      <c r="I11291" s="26" t="s">
        <v>14400</v>
      </c>
      <c r="J11291" s="26" t="s">
        <v>45186</v>
      </c>
      <c r="K11291" s="26" t="s">
        <v>9582</v>
      </c>
      <c r="L11291" s="26" t="s">
        <v>45187</v>
      </c>
      <c r="M11291" s="26">
        <v>380967354603</v>
      </c>
      <c r="N11291" s="26">
        <v>7124087801</v>
      </c>
    </row>
    <row r="11292" spans="1:14">
      <c r="A11292" s="26" t="s">
        <v>8481</v>
      </c>
      <c r="B11292" s="26" t="s">
        <v>8482</v>
      </c>
      <c r="C11292" s="26">
        <v>40204198</v>
      </c>
      <c r="D11292" s="26" t="s">
        <v>24</v>
      </c>
      <c r="E11292" s="26" t="s">
        <v>45188</v>
      </c>
      <c r="F11292" s="26" t="s">
        <v>45189</v>
      </c>
      <c r="G11292" s="26" t="s">
        <v>9579</v>
      </c>
      <c r="H11292" s="26" t="s">
        <v>1269</v>
      </c>
      <c r="I11292" s="26" t="s">
        <v>11080</v>
      </c>
      <c r="J11292" s="26" t="s">
        <v>45190</v>
      </c>
      <c r="K11292" s="26" t="s">
        <v>9582</v>
      </c>
      <c r="L11292" s="26" t="s">
        <v>45191</v>
      </c>
      <c r="M11292" s="26">
        <v>380674209893</v>
      </c>
      <c r="N11292" s="26">
        <v>6521881515</v>
      </c>
    </row>
    <row r="11293" spans="1:14">
      <c r="A11293" s="26" t="s">
        <v>2264</v>
      </c>
      <c r="B11293" s="26" t="s">
        <v>2231</v>
      </c>
      <c r="C11293" s="26">
        <v>1985185</v>
      </c>
      <c r="D11293" s="26" t="s">
        <v>780</v>
      </c>
      <c r="E11293" s="26" t="s">
        <v>45192</v>
      </c>
      <c r="F11293" s="26" t="s">
        <v>10114</v>
      </c>
      <c r="G11293" s="26" t="s">
        <v>9601</v>
      </c>
      <c r="H11293" s="26" t="s">
        <v>133</v>
      </c>
      <c r="J11293" s="26" t="s">
        <v>45193</v>
      </c>
      <c r="K11293" s="26" t="s">
        <v>9582</v>
      </c>
      <c r="L11293" s="26" t="s">
        <v>45194</v>
      </c>
      <c r="M11293" s="26">
        <v>380671695386</v>
      </c>
      <c r="N11293" s="26">
        <v>1221081803</v>
      </c>
    </row>
    <row r="11294" spans="1:14">
      <c r="A11294" s="26" t="s">
        <v>8526</v>
      </c>
      <c r="B11294" s="26" t="s">
        <v>8527</v>
      </c>
      <c r="C11294" s="26" t="s">
        <v>1604</v>
      </c>
      <c r="D11294" s="26" t="s">
        <v>24</v>
      </c>
      <c r="E11294" s="26" t="s">
        <v>45195</v>
      </c>
      <c r="F11294" s="26" t="s">
        <v>45196</v>
      </c>
      <c r="G11294" s="26" t="s">
        <v>9591</v>
      </c>
      <c r="H11294" s="26" t="s">
        <v>1269</v>
      </c>
      <c r="I11294" s="26" t="s">
        <v>14793</v>
      </c>
      <c r="J11294" s="26" t="s">
        <v>1290</v>
      </c>
      <c r="K11294" s="26" t="s">
        <v>9597</v>
      </c>
      <c r="L11294" s="26" t="s">
        <v>45197</v>
      </c>
      <c r="M11294" s="26">
        <v>761052981003</v>
      </c>
      <c r="N11294" s="26">
        <v>6325157902</v>
      </c>
    </row>
    <row r="11295" spans="1:14">
      <c r="A11295" s="26" t="s">
        <v>7580</v>
      </c>
      <c r="B11295" s="26" t="s">
        <v>7581</v>
      </c>
      <c r="C11295" s="26">
        <v>38509208</v>
      </c>
      <c r="D11295" s="26" t="s">
        <v>24</v>
      </c>
      <c r="E11295" s="26" t="s">
        <v>45198</v>
      </c>
      <c r="F11295" s="26" t="s">
        <v>45199</v>
      </c>
      <c r="G11295" s="26" t="s">
        <v>9579</v>
      </c>
      <c r="H11295" s="26" t="s">
        <v>1088</v>
      </c>
      <c r="I11295" s="26" t="s">
        <v>9818</v>
      </c>
      <c r="J11295" s="26" t="s">
        <v>45200</v>
      </c>
      <c r="K11295" s="26" t="s">
        <v>9582</v>
      </c>
      <c r="L11295" s="26" t="s">
        <v>45201</v>
      </c>
      <c r="M11295" s="26">
        <v>380354448023</v>
      </c>
      <c r="N11295" s="26">
        <v>6121287401</v>
      </c>
    </row>
    <row r="11296" spans="1:14">
      <c r="A11296" s="26" t="s">
        <v>3805</v>
      </c>
      <c r="B11296" s="26" t="s">
        <v>3806</v>
      </c>
      <c r="C11296" s="26">
        <v>41083586</v>
      </c>
      <c r="D11296" s="26" t="s">
        <v>24</v>
      </c>
      <c r="E11296" s="26" t="s">
        <v>45202</v>
      </c>
      <c r="F11296" s="26" t="s">
        <v>45203</v>
      </c>
      <c r="G11296" s="26" t="s">
        <v>9579</v>
      </c>
      <c r="H11296" s="26" t="s">
        <v>468</v>
      </c>
      <c r="I11296" s="26" t="s">
        <v>9977</v>
      </c>
      <c r="J11296" s="26" t="s">
        <v>45204</v>
      </c>
      <c r="K11296" s="26" t="s">
        <v>9582</v>
      </c>
      <c r="L11296" s="26" t="s">
        <v>45205</v>
      </c>
      <c r="M11296" s="26">
        <v>380992080596</v>
      </c>
      <c r="N11296" s="26">
        <v>2323955422</v>
      </c>
    </row>
    <row r="11297" spans="1:14">
      <c r="A11297" s="26" t="s">
        <v>1868</v>
      </c>
      <c r="B11297" s="26" t="s">
        <v>1869</v>
      </c>
      <c r="C11297" s="26">
        <v>41833194</v>
      </c>
      <c r="D11297" s="26" t="s">
        <v>24</v>
      </c>
      <c r="E11297" s="26" t="s">
        <v>45206</v>
      </c>
      <c r="F11297" s="26" t="s">
        <v>45207</v>
      </c>
      <c r="G11297" s="26" t="s">
        <v>9586</v>
      </c>
      <c r="H11297" s="26" t="s">
        <v>27</v>
      </c>
      <c r="I11297" s="26" t="s">
        <v>16303</v>
      </c>
      <c r="J11297" s="26" t="s">
        <v>1870</v>
      </c>
      <c r="K11297" s="26" t="s">
        <v>9582</v>
      </c>
      <c r="L11297" s="26" t="s">
        <v>45208</v>
      </c>
      <c r="M11297" s="26">
        <v>760871672574</v>
      </c>
      <c r="N11297" s="26">
        <v>522285601</v>
      </c>
    </row>
    <row r="11298" spans="1:14">
      <c r="A11298" s="26" t="s">
        <v>2461</v>
      </c>
      <c r="B11298" s="26" t="s">
        <v>2462</v>
      </c>
      <c r="C11298" s="26">
        <v>37862114</v>
      </c>
      <c r="D11298" s="26" t="s">
        <v>24</v>
      </c>
      <c r="E11298" s="26" t="s">
        <v>45209</v>
      </c>
      <c r="F11298" s="26" t="s">
        <v>45210</v>
      </c>
      <c r="G11298" s="26" t="s">
        <v>9586</v>
      </c>
      <c r="H11298" s="26" t="s">
        <v>133</v>
      </c>
      <c r="J11298" s="26" t="s">
        <v>183</v>
      </c>
      <c r="K11298" s="26" t="s">
        <v>9597</v>
      </c>
      <c r="L11298" s="26" t="s">
        <v>45211</v>
      </c>
      <c r="M11298" s="26">
        <v>380676285598</v>
      </c>
      <c r="N11298" s="26">
        <v>1211000000</v>
      </c>
    </row>
    <row r="11299" spans="1:14">
      <c r="A11299" s="26" t="s">
        <v>8843</v>
      </c>
      <c r="B11299" s="26" t="s">
        <v>8844</v>
      </c>
      <c r="C11299" s="26">
        <v>39068066</v>
      </c>
      <c r="D11299" s="26" t="s">
        <v>24</v>
      </c>
      <c r="E11299" s="26" t="s">
        <v>45212</v>
      </c>
      <c r="F11299" s="26" t="s">
        <v>45213</v>
      </c>
      <c r="G11299" s="26" t="s">
        <v>9586</v>
      </c>
      <c r="H11299" s="26" t="s">
        <v>1401</v>
      </c>
      <c r="I11299" s="26" t="s">
        <v>11333</v>
      </c>
      <c r="J11299" s="26" t="s">
        <v>45214</v>
      </c>
      <c r="K11299" s="26" t="s">
        <v>9582</v>
      </c>
      <c r="L11299" s="26" t="s">
        <v>45215</v>
      </c>
      <c r="M11299" s="26">
        <v>380969112740</v>
      </c>
      <c r="N11299" s="26">
        <v>7121584301</v>
      </c>
    </row>
    <row r="11300" spans="1:14">
      <c r="A11300" s="26" t="s">
        <v>6754</v>
      </c>
      <c r="B11300" s="26" t="s">
        <v>6755</v>
      </c>
      <c r="C11300" s="26">
        <v>37464470</v>
      </c>
      <c r="D11300" s="26" t="s">
        <v>24</v>
      </c>
      <c r="E11300" s="26" t="s">
        <v>45216</v>
      </c>
      <c r="F11300" s="26" t="s">
        <v>45217</v>
      </c>
      <c r="G11300" s="26" t="s">
        <v>9586</v>
      </c>
      <c r="H11300" s="26" t="s">
        <v>949</v>
      </c>
      <c r="I11300" s="26" t="s">
        <v>11064</v>
      </c>
      <c r="J11300" s="26" t="s">
        <v>45218</v>
      </c>
      <c r="K11300" s="26" t="s">
        <v>9582</v>
      </c>
      <c r="L11300" s="26" t="s">
        <v>45219</v>
      </c>
      <c r="M11300" s="26">
        <v>380534498341</v>
      </c>
      <c r="N11300" s="26">
        <v>5323485501</v>
      </c>
    </row>
    <row r="11301" spans="1:14">
      <c r="A11301" s="26" t="s">
        <v>1833</v>
      </c>
      <c r="B11301" s="26" t="s">
        <v>1834</v>
      </c>
      <c r="C11301" s="26">
        <v>37336724</v>
      </c>
      <c r="D11301" s="26" t="s">
        <v>24</v>
      </c>
      <c r="E11301" s="26" t="s">
        <v>45220</v>
      </c>
      <c r="F11301" s="26" t="s">
        <v>45221</v>
      </c>
      <c r="G11301" s="26" t="s">
        <v>9586</v>
      </c>
      <c r="H11301" s="26" t="s">
        <v>27</v>
      </c>
      <c r="I11301" s="26" t="s">
        <v>9610</v>
      </c>
      <c r="J11301" s="26" t="s">
        <v>71</v>
      </c>
      <c r="K11301" s="26" t="s">
        <v>9597</v>
      </c>
      <c r="L11301" s="26" t="s">
        <v>9611</v>
      </c>
      <c r="M11301" s="26">
        <v>380433121965</v>
      </c>
      <c r="N11301" s="26">
        <v>523010100</v>
      </c>
    </row>
    <row r="11302" spans="1:14">
      <c r="A11302" s="26" t="s">
        <v>6311</v>
      </c>
      <c r="B11302" s="26" t="s">
        <v>6312</v>
      </c>
      <c r="C11302" s="26">
        <v>1998986</v>
      </c>
      <c r="D11302" s="26" t="s">
        <v>780</v>
      </c>
      <c r="E11302" s="26" t="s">
        <v>45222</v>
      </c>
      <c r="F11302" s="26" t="s">
        <v>25084</v>
      </c>
      <c r="G11302" s="26" t="s">
        <v>9601</v>
      </c>
      <c r="H11302" s="26" t="s">
        <v>885</v>
      </c>
      <c r="J11302" s="26" t="s">
        <v>910</v>
      </c>
      <c r="K11302" s="26" t="s">
        <v>9597</v>
      </c>
      <c r="L11302" s="26" t="s">
        <v>45223</v>
      </c>
      <c r="M11302" s="26">
        <v>380487937301</v>
      </c>
      <c r="N11302" s="26">
        <v>5110100000</v>
      </c>
    </row>
    <row r="11303" spans="1:14">
      <c r="A11303" s="26" t="s">
        <v>1673</v>
      </c>
      <c r="B11303" s="26" t="s">
        <v>1674</v>
      </c>
      <c r="C11303" s="26">
        <v>38055061</v>
      </c>
      <c r="D11303" s="26" t="s">
        <v>24</v>
      </c>
      <c r="E11303" s="26" t="s">
        <v>45224</v>
      </c>
      <c r="F11303" s="26" t="s">
        <v>45225</v>
      </c>
      <c r="G11303" s="26" t="s">
        <v>9586</v>
      </c>
      <c r="H11303" s="26" t="s">
        <v>27</v>
      </c>
      <c r="J11303" s="26" t="s">
        <v>36</v>
      </c>
      <c r="K11303" s="26" t="s">
        <v>9597</v>
      </c>
      <c r="L11303" s="26" t="s">
        <v>10535</v>
      </c>
      <c r="M11303" s="26">
        <v>380432671591</v>
      </c>
      <c r="N11303" s="26">
        <v>510100000</v>
      </c>
    </row>
    <row r="11304" spans="1:14">
      <c r="A11304" s="26" t="s">
        <v>5186</v>
      </c>
      <c r="B11304" s="26" t="s">
        <v>5121</v>
      </c>
      <c r="C11304" s="26">
        <v>1984276</v>
      </c>
      <c r="D11304" s="26" t="s">
        <v>24</v>
      </c>
      <c r="E11304" s="26" t="s">
        <v>45226</v>
      </c>
      <c r="F11304" s="26" t="s">
        <v>45227</v>
      </c>
      <c r="G11304" s="26" t="s">
        <v>9591</v>
      </c>
      <c r="H11304" s="26" t="s">
        <v>735</v>
      </c>
      <c r="J11304" s="26" t="s">
        <v>740</v>
      </c>
      <c r="K11304" s="26" t="s">
        <v>9597</v>
      </c>
      <c r="L11304" s="26" t="s">
        <v>16579</v>
      </c>
      <c r="M11304" s="26">
        <v>380322356558</v>
      </c>
      <c r="N11304" s="26">
        <v>1221881203</v>
      </c>
    </row>
    <row r="11305" spans="1:14">
      <c r="A11305" s="26" t="s">
        <v>3356</v>
      </c>
      <c r="B11305" s="26" t="s">
        <v>3357</v>
      </c>
      <c r="C11305" s="26">
        <v>38284599</v>
      </c>
      <c r="D11305" s="26" t="s">
        <v>24</v>
      </c>
      <c r="E11305" s="26" t="s">
        <v>45228</v>
      </c>
      <c r="F11305" s="26" t="s">
        <v>45229</v>
      </c>
      <c r="G11305" s="26" t="s">
        <v>9579</v>
      </c>
      <c r="H11305" s="26" t="s">
        <v>392</v>
      </c>
      <c r="I11305" s="26" t="s">
        <v>11117</v>
      </c>
      <c r="J11305" s="26" t="s">
        <v>45230</v>
      </c>
      <c r="K11305" s="26" t="s">
        <v>9582</v>
      </c>
      <c r="L11305" s="26" t="s">
        <v>45231</v>
      </c>
      <c r="M11305" s="26">
        <v>380313535267</v>
      </c>
      <c r="N11305" s="26">
        <v>2120882002</v>
      </c>
    </row>
    <row r="11306" spans="1:14">
      <c r="A11306" s="26" t="s">
        <v>8928</v>
      </c>
      <c r="B11306" s="26" t="s">
        <v>8929</v>
      </c>
      <c r="C11306" s="26">
        <v>39028772</v>
      </c>
      <c r="D11306" s="26" t="s">
        <v>24</v>
      </c>
      <c r="E11306" s="26" t="s">
        <v>45232</v>
      </c>
      <c r="F11306" s="26" t="s">
        <v>45233</v>
      </c>
      <c r="G11306" s="26" t="s">
        <v>9586</v>
      </c>
      <c r="H11306" s="26" t="s">
        <v>1401</v>
      </c>
      <c r="I11306" s="26" t="s">
        <v>9777</v>
      </c>
      <c r="J11306" s="26" t="s">
        <v>45234</v>
      </c>
      <c r="K11306" s="26" t="s">
        <v>9582</v>
      </c>
      <c r="L11306" s="26" t="s">
        <v>45235</v>
      </c>
      <c r="M11306" s="26">
        <v>380978606092</v>
      </c>
      <c r="N11306" s="26">
        <v>7124385101</v>
      </c>
    </row>
    <row r="11307" spans="1:14">
      <c r="A11307" s="26" t="s">
        <v>4599</v>
      </c>
      <c r="B11307" s="26" t="s">
        <v>4600</v>
      </c>
      <c r="C11307" s="26">
        <v>38797880</v>
      </c>
      <c r="D11307" s="26" t="s">
        <v>24</v>
      </c>
      <c r="E11307" s="26" t="s">
        <v>45236</v>
      </c>
      <c r="F11307" s="26" t="s">
        <v>45237</v>
      </c>
      <c r="G11307" s="26" t="s">
        <v>9586</v>
      </c>
      <c r="H11307" s="26" t="s">
        <v>670</v>
      </c>
      <c r="I11307" s="26" t="s">
        <v>10789</v>
      </c>
      <c r="J11307" s="26" t="s">
        <v>45238</v>
      </c>
      <c r="K11307" s="26" t="s">
        <v>9582</v>
      </c>
      <c r="L11307" s="26" t="s">
        <v>45239</v>
      </c>
      <c r="M11307" s="26">
        <v>380523460221</v>
      </c>
      <c r="N11307" s="26">
        <v>2321285704</v>
      </c>
    </row>
    <row r="11308" spans="1:14">
      <c r="A11308" s="26" t="s">
        <v>2652</v>
      </c>
      <c r="B11308" s="26" t="s">
        <v>2653</v>
      </c>
      <c r="C11308" s="26">
        <v>37320232</v>
      </c>
      <c r="D11308" s="26" t="s">
        <v>24</v>
      </c>
      <c r="E11308" s="26" t="s">
        <v>45240</v>
      </c>
      <c r="F11308" s="26" t="s">
        <v>45241</v>
      </c>
      <c r="G11308" s="26" t="s">
        <v>9586</v>
      </c>
      <c r="H11308" s="26" t="s">
        <v>133</v>
      </c>
      <c r="I11308" s="26" t="s">
        <v>11545</v>
      </c>
      <c r="J11308" s="26" t="s">
        <v>31632</v>
      </c>
      <c r="K11308" s="26" t="s">
        <v>9582</v>
      </c>
      <c r="L11308" s="26" t="s">
        <v>45242</v>
      </c>
      <c r="M11308" s="26">
        <v>761657130991</v>
      </c>
      <c r="N11308" s="26">
        <v>1223780801</v>
      </c>
    </row>
    <row r="11309" spans="1:14">
      <c r="A11309" s="26" t="s">
        <v>8877</v>
      </c>
      <c r="B11309" s="26" t="s">
        <v>8878</v>
      </c>
      <c r="C11309" s="26">
        <v>42017886</v>
      </c>
      <c r="D11309" s="26" t="s">
        <v>24</v>
      </c>
      <c r="E11309" s="26" t="s">
        <v>45243</v>
      </c>
      <c r="F11309" s="26" t="s">
        <v>45244</v>
      </c>
      <c r="G11309" s="26" t="s">
        <v>9586</v>
      </c>
      <c r="H11309" s="26" t="s">
        <v>1401</v>
      </c>
      <c r="J11309" s="26" t="s">
        <v>45245</v>
      </c>
      <c r="K11309" s="26" t="s">
        <v>9582</v>
      </c>
      <c r="L11309" s="26" t="s">
        <v>45246</v>
      </c>
      <c r="M11309" s="26">
        <v>760946594076</v>
      </c>
      <c r="N11309" s="26">
        <v>7121882001</v>
      </c>
    </row>
    <row r="11310" spans="1:14">
      <c r="A11310" s="26" t="s">
        <v>5052</v>
      </c>
      <c r="B11310" s="26" t="s">
        <v>5053</v>
      </c>
      <c r="C11310" s="26">
        <v>20763852</v>
      </c>
      <c r="D11310" s="26" t="s">
        <v>24</v>
      </c>
      <c r="E11310" s="26" t="s">
        <v>45247</v>
      </c>
      <c r="F11310" s="26" t="s">
        <v>16974</v>
      </c>
      <c r="G11310" s="26" t="s">
        <v>9579</v>
      </c>
      <c r="H11310" s="26" t="s">
        <v>735</v>
      </c>
      <c r="I11310" s="26" t="s">
        <v>9605</v>
      </c>
      <c r="J11310" s="26" t="s">
        <v>7256</v>
      </c>
      <c r="K11310" s="26" t="s">
        <v>9582</v>
      </c>
      <c r="L11310" s="26" t="s">
        <v>45248</v>
      </c>
      <c r="M11310" s="26">
        <v>380976108712</v>
      </c>
      <c r="N11310" s="26">
        <v>4621286805</v>
      </c>
    </row>
    <row r="11311" spans="1:14">
      <c r="A11311" s="26" t="s">
        <v>3919</v>
      </c>
      <c r="B11311" s="26" t="s">
        <v>3920</v>
      </c>
      <c r="C11311" s="26">
        <v>38813822</v>
      </c>
      <c r="D11311" s="26" t="s">
        <v>24</v>
      </c>
      <c r="E11311" s="26" t="s">
        <v>45249</v>
      </c>
      <c r="F11311" s="26" t="s">
        <v>28358</v>
      </c>
      <c r="G11311" s="26" t="s">
        <v>9586</v>
      </c>
      <c r="H11311" s="26" t="s">
        <v>468</v>
      </c>
      <c r="J11311" s="26" t="s">
        <v>3923</v>
      </c>
      <c r="K11311" s="26" t="s">
        <v>9597</v>
      </c>
      <c r="L11311" s="26" t="s">
        <v>45250</v>
      </c>
      <c r="M11311" s="26">
        <v>380617842559</v>
      </c>
      <c r="N11311" s="26">
        <v>2311000000</v>
      </c>
    </row>
    <row r="11312" spans="1:14">
      <c r="A11312" s="26" t="s">
        <v>6577</v>
      </c>
      <c r="B11312" s="26" t="s">
        <v>6578</v>
      </c>
      <c r="C11312" s="26">
        <v>38319453</v>
      </c>
      <c r="D11312" s="26" t="s">
        <v>24</v>
      </c>
      <c r="E11312" s="26" t="s">
        <v>45251</v>
      </c>
      <c r="F11312" s="26" t="s">
        <v>45252</v>
      </c>
      <c r="G11312" s="26" t="s">
        <v>9579</v>
      </c>
      <c r="H11312" s="26" t="s">
        <v>949</v>
      </c>
      <c r="I11312" s="26" t="s">
        <v>11128</v>
      </c>
      <c r="J11312" s="26" t="s">
        <v>45253</v>
      </c>
      <c r="K11312" s="26" t="s">
        <v>9582</v>
      </c>
      <c r="L11312" s="26" t="s">
        <v>45254</v>
      </c>
      <c r="M11312" s="26">
        <v>380535455593</v>
      </c>
      <c r="N11312" s="26">
        <v>3225589003</v>
      </c>
    </row>
    <row r="11313" spans="1:14">
      <c r="A11313" s="26" t="s">
        <v>8381</v>
      </c>
      <c r="B11313" s="26" t="s">
        <v>8382</v>
      </c>
      <c r="C11313" s="26">
        <v>41680146</v>
      </c>
      <c r="D11313" s="26" t="s">
        <v>24</v>
      </c>
      <c r="E11313" s="26" t="s">
        <v>45255</v>
      </c>
      <c r="F11313" s="26" t="s">
        <v>32501</v>
      </c>
      <c r="G11313" s="26" t="s">
        <v>9586</v>
      </c>
      <c r="H11313" s="26" t="s">
        <v>1122</v>
      </c>
      <c r="J11313" s="26" t="s">
        <v>1258</v>
      </c>
      <c r="K11313" s="26" t="s">
        <v>9597</v>
      </c>
      <c r="L11313" s="26" t="s">
        <v>45256</v>
      </c>
      <c r="M11313" s="26">
        <v>380574640411</v>
      </c>
      <c r="N11313" s="26">
        <v>6312000000</v>
      </c>
    </row>
    <row r="11314" spans="1:14">
      <c r="A11314" s="26" t="s">
        <v>7955</v>
      </c>
      <c r="B11314" s="26" t="s">
        <v>7956</v>
      </c>
      <c r="C11314" s="26">
        <v>40414351</v>
      </c>
      <c r="D11314" s="26" t="s">
        <v>24</v>
      </c>
      <c r="E11314" s="26" t="s">
        <v>45257</v>
      </c>
      <c r="F11314" s="26" t="s">
        <v>45258</v>
      </c>
      <c r="G11314" s="26" t="s">
        <v>9579</v>
      </c>
      <c r="H11314" s="26" t="s">
        <v>1122</v>
      </c>
      <c r="I11314" s="26" t="s">
        <v>10347</v>
      </c>
      <c r="J11314" s="26" t="s">
        <v>6189</v>
      </c>
      <c r="K11314" s="26" t="s">
        <v>9582</v>
      </c>
      <c r="L11314" s="26" t="s">
        <v>45259</v>
      </c>
      <c r="M11314" s="26">
        <v>380991149035</v>
      </c>
      <c r="N11314" s="26">
        <v>122755301</v>
      </c>
    </row>
    <row r="11315" spans="1:14">
      <c r="A11315" s="26" t="s">
        <v>8498</v>
      </c>
      <c r="B11315" s="26" t="s">
        <v>8499</v>
      </c>
      <c r="C11315" s="26">
        <v>40655297</v>
      </c>
      <c r="D11315" s="26" t="s">
        <v>24</v>
      </c>
      <c r="E11315" s="26" t="s">
        <v>45260</v>
      </c>
      <c r="F11315" s="26" t="s">
        <v>45261</v>
      </c>
      <c r="G11315" s="26" t="s">
        <v>9586</v>
      </c>
      <c r="H11315" s="26" t="s">
        <v>1269</v>
      </c>
      <c r="I11315" s="26" t="s">
        <v>12727</v>
      </c>
      <c r="J11315" s="26" t="s">
        <v>45262</v>
      </c>
      <c r="K11315" s="26" t="s">
        <v>9582</v>
      </c>
      <c r="L11315" s="26" t="s">
        <v>45263</v>
      </c>
      <c r="M11315" s="26">
        <v>761538401287</v>
      </c>
      <c r="N11315" s="26">
        <v>6522384302</v>
      </c>
    </row>
    <row r="11316" spans="1:14">
      <c r="A11316" s="26" t="s">
        <v>6251</v>
      </c>
      <c r="B11316" s="26" t="s">
        <v>6252</v>
      </c>
      <c r="C11316" s="26" t="s">
        <v>1604</v>
      </c>
      <c r="D11316" s="26" t="s">
        <v>24</v>
      </c>
      <c r="E11316" s="26" t="s">
        <v>45264</v>
      </c>
      <c r="F11316" s="26" t="s">
        <v>20142</v>
      </c>
      <c r="G11316" s="26" t="s">
        <v>9591</v>
      </c>
      <c r="H11316" s="26" t="s">
        <v>885</v>
      </c>
      <c r="J11316" s="26" t="s">
        <v>910</v>
      </c>
      <c r="K11316" s="26" t="s">
        <v>9597</v>
      </c>
      <c r="L11316" s="26" t="s">
        <v>13641</v>
      </c>
      <c r="M11316" s="26">
        <v>380487504466</v>
      </c>
      <c r="N11316" s="26">
        <v>5110100000</v>
      </c>
    </row>
    <row r="11317" spans="1:14">
      <c r="A11317" s="26" t="s">
        <v>6712</v>
      </c>
      <c r="B11317" s="26" t="s">
        <v>6713</v>
      </c>
      <c r="C11317" s="26">
        <v>1999359</v>
      </c>
      <c r="D11317" s="26" t="s">
        <v>780</v>
      </c>
      <c r="E11317" s="26" t="s">
        <v>45265</v>
      </c>
      <c r="F11317" s="26" t="s">
        <v>45266</v>
      </c>
      <c r="G11317" s="26" t="s">
        <v>9601</v>
      </c>
      <c r="H11317" s="26" t="s">
        <v>949</v>
      </c>
      <c r="I11317" s="26" t="s">
        <v>10708</v>
      </c>
      <c r="J11317" s="26" t="s">
        <v>30836</v>
      </c>
      <c r="K11317" s="26" t="s">
        <v>9582</v>
      </c>
      <c r="L11317" s="26" t="s">
        <v>45267</v>
      </c>
      <c r="M11317" s="26">
        <v>380535631260</v>
      </c>
      <c r="N11317" s="26">
        <v>5322680401</v>
      </c>
    </row>
    <row r="11318" spans="1:14">
      <c r="A11318" s="26" t="s">
        <v>3888</v>
      </c>
      <c r="B11318" s="26" t="s">
        <v>3889</v>
      </c>
      <c r="C11318" s="26">
        <v>40241769</v>
      </c>
      <c r="D11318" s="26" t="s">
        <v>24</v>
      </c>
      <c r="E11318" s="26" t="s">
        <v>45268</v>
      </c>
      <c r="F11318" s="26" t="s">
        <v>45269</v>
      </c>
      <c r="G11318" s="26" t="s">
        <v>9586</v>
      </c>
      <c r="H11318" s="26" t="s">
        <v>468</v>
      </c>
      <c r="I11318" s="26" t="s">
        <v>9977</v>
      </c>
      <c r="J11318" s="26" t="s">
        <v>33149</v>
      </c>
      <c r="K11318" s="26" t="s">
        <v>9582</v>
      </c>
      <c r="L11318" s="26" t="s">
        <v>45270</v>
      </c>
      <c r="M11318" s="26">
        <v>380614148513</v>
      </c>
      <c r="N11318" s="26">
        <v>1225086003</v>
      </c>
    </row>
    <row r="11319" spans="1:14">
      <c r="A11319" s="26" t="s">
        <v>3166</v>
      </c>
      <c r="B11319" s="26" t="s">
        <v>3167</v>
      </c>
      <c r="C11319" s="26">
        <v>41844941</v>
      </c>
      <c r="D11319" s="26" t="s">
        <v>24</v>
      </c>
      <c r="E11319" s="26" t="s">
        <v>45271</v>
      </c>
      <c r="F11319" s="26" t="s">
        <v>12826</v>
      </c>
      <c r="G11319" s="26" t="s">
        <v>9586</v>
      </c>
      <c r="H11319" s="26" t="s">
        <v>375</v>
      </c>
      <c r="J11319" s="26" t="s">
        <v>384</v>
      </c>
      <c r="K11319" s="26" t="s">
        <v>9597</v>
      </c>
      <c r="L11319" s="26" t="s">
        <v>45272</v>
      </c>
      <c r="M11319" s="26">
        <v>761389060200</v>
      </c>
      <c r="N11319" s="26">
        <v>1810700000</v>
      </c>
    </row>
    <row r="11320" spans="1:14">
      <c r="A11320" s="26" t="s">
        <v>3036</v>
      </c>
      <c r="B11320" s="26" t="s">
        <v>3037</v>
      </c>
      <c r="C11320" s="26">
        <v>43163322</v>
      </c>
      <c r="D11320" s="26" t="s">
        <v>24</v>
      </c>
      <c r="E11320" s="26" t="s">
        <v>45273</v>
      </c>
      <c r="F11320" s="26" t="s">
        <v>45274</v>
      </c>
      <c r="G11320" s="26" t="s">
        <v>9579</v>
      </c>
      <c r="H11320" s="26" t="s">
        <v>258</v>
      </c>
      <c r="I11320" s="26" t="s">
        <v>10945</v>
      </c>
      <c r="J11320" s="26" t="s">
        <v>1286</v>
      </c>
      <c r="K11320" s="26" t="s">
        <v>9582</v>
      </c>
      <c r="L11320" s="26" t="s">
        <v>45275</v>
      </c>
      <c r="M11320" s="26">
        <v>380664720560</v>
      </c>
      <c r="N11320" s="26">
        <v>1222655123</v>
      </c>
    </row>
    <row r="11321" spans="1:14">
      <c r="A11321" s="26" t="s">
        <v>4774</v>
      </c>
      <c r="B11321" s="26" t="s">
        <v>4775</v>
      </c>
      <c r="C11321" s="26">
        <v>37336085</v>
      </c>
      <c r="D11321" s="26" t="s">
        <v>24</v>
      </c>
      <c r="E11321" s="26" t="s">
        <v>45276</v>
      </c>
      <c r="F11321" s="26" t="s">
        <v>45277</v>
      </c>
      <c r="G11321" s="26" t="s">
        <v>9586</v>
      </c>
      <c r="H11321" s="26" t="s">
        <v>711</v>
      </c>
      <c r="I11321" s="26" t="s">
        <v>15378</v>
      </c>
      <c r="J11321" s="26" t="s">
        <v>45278</v>
      </c>
      <c r="K11321" s="26" t="s">
        <v>9582</v>
      </c>
      <c r="L11321" s="26" t="s">
        <v>45279</v>
      </c>
      <c r="M11321" s="26">
        <v>380992828594</v>
      </c>
      <c r="N11321" s="26">
        <v>4420655109</v>
      </c>
    </row>
    <row r="11322" spans="1:14">
      <c r="A11322" s="26" t="s">
        <v>6365</v>
      </c>
      <c r="B11322" s="26" t="s">
        <v>6366</v>
      </c>
      <c r="C11322" s="26">
        <v>1999069</v>
      </c>
      <c r="D11322" s="26" t="s">
        <v>24</v>
      </c>
      <c r="E11322" s="26" t="s">
        <v>45280</v>
      </c>
      <c r="F11322" s="26" t="s">
        <v>16478</v>
      </c>
      <c r="G11322" s="26" t="s">
        <v>9586</v>
      </c>
      <c r="H11322" s="26" t="s">
        <v>885</v>
      </c>
      <c r="J11322" s="26" t="s">
        <v>910</v>
      </c>
      <c r="K11322" s="26" t="s">
        <v>9597</v>
      </c>
      <c r="L11322" s="26" t="s">
        <v>22813</v>
      </c>
      <c r="M11322" s="26">
        <v>380487935304</v>
      </c>
      <c r="N11322" s="26">
        <v>5110100000</v>
      </c>
    </row>
    <row r="11323" spans="1:14">
      <c r="A11323" s="26" t="s">
        <v>9214</v>
      </c>
      <c r="B11323" s="26" t="s">
        <v>9215</v>
      </c>
      <c r="C11323" s="26">
        <v>43343797</v>
      </c>
      <c r="D11323" s="26" t="s">
        <v>1701</v>
      </c>
      <c r="E11323" s="26" t="s">
        <v>45281</v>
      </c>
      <c r="F11323" s="26" t="s">
        <v>45282</v>
      </c>
      <c r="G11323" s="26" t="s">
        <v>9601</v>
      </c>
      <c r="H11323" s="26" t="s">
        <v>1490</v>
      </c>
      <c r="J11323" s="26" t="s">
        <v>30091</v>
      </c>
      <c r="K11323" s="26" t="s">
        <v>9597</v>
      </c>
      <c r="L11323" s="26" t="s">
        <v>45283</v>
      </c>
      <c r="M11323" s="26">
        <v>761046274916</v>
      </c>
      <c r="N11323" s="26">
        <v>7310600000</v>
      </c>
    </row>
    <row r="11324" spans="1:14">
      <c r="A11324" s="26" t="s">
        <v>8557</v>
      </c>
      <c r="B11324" s="26" t="s">
        <v>8558</v>
      </c>
      <c r="C11324" s="26">
        <v>2009867</v>
      </c>
      <c r="D11324" s="26" t="s">
        <v>780</v>
      </c>
      <c r="E11324" s="26" t="s">
        <v>45284</v>
      </c>
      <c r="F11324" s="26" t="s">
        <v>45285</v>
      </c>
      <c r="G11324" s="26" t="s">
        <v>9601</v>
      </c>
      <c r="H11324" s="26" t="s">
        <v>1269</v>
      </c>
      <c r="I11324" s="26" t="s">
        <v>14968</v>
      </c>
      <c r="J11324" s="26" t="s">
        <v>8448</v>
      </c>
      <c r="K11324" s="26" t="s">
        <v>9597</v>
      </c>
      <c r="L11324" s="26" t="s">
        <v>45286</v>
      </c>
      <c r="M11324" s="26">
        <v>380553435838</v>
      </c>
      <c r="N11324" s="26">
        <v>6522110100</v>
      </c>
    </row>
    <row r="11325" spans="1:14">
      <c r="A11325" s="26" t="s">
        <v>6712</v>
      </c>
      <c r="B11325" s="26" t="s">
        <v>6713</v>
      </c>
      <c r="C11325" s="26">
        <v>1999359</v>
      </c>
      <c r="D11325" s="26" t="s">
        <v>780</v>
      </c>
      <c r="E11325" s="26" t="s">
        <v>45287</v>
      </c>
      <c r="F11325" s="26" t="s">
        <v>45288</v>
      </c>
      <c r="G11325" s="26" t="s">
        <v>9601</v>
      </c>
      <c r="H11325" s="26" t="s">
        <v>949</v>
      </c>
      <c r="I11325" s="26" t="s">
        <v>10708</v>
      </c>
      <c r="J11325" s="26" t="s">
        <v>23527</v>
      </c>
      <c r="K11325" s="26" t="s">
        <v>9582</v>
      </c>
      <c r="L11325" s="26" t="s">
        <v>23528</v>
      </c>
      <c r="M11325" s="26">
        <v>380535631260</v>
      </c>
      <c r="N11325" s="26">
        <v>5322688401</v>
      </c>
    </row>
    <row r="11326" spans="1:14">
      <c r="A11326" s="26" t="s">
        <v>1992</v>
      </c>
      <c r="B11326" s="26" t="s">
        <v>1993</v>
      </c>
      <c r="C11326" s="26">
        <v>38850219</v>
      </c>
      <c r="D11326" s="26" t="s">
        <v>24</v>
      </c>
      <c r="E11326" s="26" t="s">
        <v>45289</v>
      </c>
      <c r="F11326" s="26" t="s">
        <v>45290</v>
      </c>
      <c r="G11326" s="26" t="s">
        <v>9586</v>
      </c>
      <c r="H11326" s="26" t="s">
        <v>103</v>
      </c>
      <c r="I11326" s="26" t="s">
        <v>12557</v>
      </c>
      <c r="J11326" s="26" t="s">
        <v>12570</v>
      </c>
      <c r="K11326" s="26" t="s">
        <v>9582</v>
      </c>
      <c r="L11326" s="26" t="s">
        <v>45291</v>
      </c>
      <c r="M11326" s="26">
        <v>380336599434</v>
      </c>
      <c r="N11326" s="26">
        <v>721855706</v>
      </c>
    </row>
    <row r="11327" spans="1:14">
      <c r="A11327" s="26" t="s">
        <v>9276</v>
      </c>
      <c r="B11327" s="26" t="s">
        <v>9277</v>
      </c>
      <c r="C11327" s="26">
        <v>2006171</v>
      </c>
      <c r="D11327" s="26" t="s">
        <v>780</v>
      </c>
      <c r="E11327" s="26" t="s">
        <v>45292</v>
      </c>
      <c r="F11327" s="26" t="s">
        <v>45293</v>
      </c>
      <c r="G11327" s="26" t="s">
        <v>9601</v>
      </c>
      <c r="H11327" s="26" t="s">
        <v>1573</v>
      </c>
      <c r="J11327" s="26" t="s">
        <v>9278</v>
      </c>
      <c r="K11327" s="26" t="s">
        <v>9597</v>
      </c>
      <c r="L11327" s="26" t="s">
        <v>45294</v>
      </c>
      <c r="M11327" s="26">
        <v>380463221285</v>
      </c>
      <c r="N11327" s="26">
        <v>7420610100</v>
      </c>
    </row>
    <row r="11328" spans="1:14">
      <c r="A11328" s="26" t="s">
        <v>2380</v>
      </c>
      <c r="B11328" s="26" t="s">
        <v>2381</v>
      </c>
      <c r="C11328" s="26">
        <v>41906974</v>
      </c>
      <c r="D11328" s="26" t="s">
        <v>24</v>
      </c>
      <c r="E11328" s="26" t="s">
        <v>45295</v>
      </c>
      <c r="F11328" s="26" t="s">
        <v>9596</v>
      </c>
      <c r="G11328" s="26" t="s">
        <v>9586</v>
      </c>
      <c r="H11328" s="26" t="s">
        <v>133</v>
      </c>
      <c r="J11328" s="26" t="s">
        <v>2379</v>
      </c>
      <c r="K11328" s="26" t="s">
        <v>9597</v>
      </c>
      <c r="L11328" s="26" t="s">
        <v>35074</v>
      </c>
      <c r="M11328" s="26">
        <v>380950129152</v>
      </c>
      <c r="N11328" s="26">
        <v>1210700000</v>
      </c>
    </row>
    <row r="11329" spans="1:14">
      <c r="A11329" s="26" t="s">
        <v>3956</v>
      </c>
      <c r="B11329" s="26" t="s">
        <v>3957</v>
      </c>
      <c r="C11329" s="26">
        <v>42513875</v>
      </c>
      <c r="D11329" s="26" t="s">
        <v>24</v>
      </c>
      <c r="E11329" s="26" t="s">
        <v>45296</v>
      </c>
      <c r="F11329" s="26" t="s">
        <v>45297</v>
      </c>
      <c r="G11329" s="26" t="s">
        <v>9586</v>
      </c>
      <c r="H11329" s="26" t="s">
        <v>506</v>
      </c>
      <c r="J11329" s="26" t="s">
        <v>45298</v>
      </c>
      <c r="K11329" s="26" t="s">
        <v>9582</v>
      </c>
      <c r="L11329" s="26" t="s">
        <v>45299</v>
      </c>
      <c r="M11329" s="26">
        <v>380955237637</v>
      </c>
      <c r="N11329" s="26">
        <v>2610292001</v>
      </c>
    </row>
    <row r="11330" spans="1:14">
      <c r="A11330" s="26" t="s">
        <v>6524</v>
      </c>
      <c r="B11330" s="26" t="s">
        <v>6525</v>
      </c>
      <c r="C11330" s="26">
        <v>2063387</v>
      </c>
      <c r="D11330" s="26" t="s">
        <v>24</v>
      </c>
      <c r="E11330" s="26" t="s">
        <v>45300</v>
      </c>
      <c r="F11330" s="26" t="s">
        <v>45301</v>
      </c>
      <c r="G11330" s="26" t="s">
        <v>9591</v>
      </c>
      <c r="H11330" s="26" t="s">
        <v>885</v>
      </c>
      <c r="J11330" s="26" t="s">
        <v>13607</v>
      </c>
      <c r="K11330" s="26" t="s">
        <v>9597</v>
      </c>
      <c r="L11330" s="26" t="s">
        <v>13608</v>
      </c>
      <c r="M11330" s="26">
        <v>380487053495</v>
      </c>
      <c r="N11330" s="26">
        <v>5111500000</v>
      </c>
    </row>
    <row r="11331" spans="1:14">
      <c r="A11331" s="26" t="s">
        <v>9080</v>
      </c>
      <c r="B11331" s="26" t="s">
        <v>9081</v>
      </c>
      <c r="C11331" s="26">
        <v>40246437</v>
      </c>
      <c r="D11331" s="26" t="s">
        <v>24</v>
      </c>
      <c r="E11331" s="26" t="s">
        <v>45302</v>
      </c>
      <c r="F11331" s="26" t="s">
        <v>45303</v>
      </c>
      <c r="G11331" s="26" t="s">
        <v>9579</v>
      </c>
      <c r="H11331" s="26" t="s">
        <v>1490</v>
      </c>
      <c r="J11331" s="26" t="s">
        <v>45304</v>
      </c>
      <c r="K11331" s="26" t="s">
        <v>9582</v>
      </c>
      <c r="L11331" s="26" t="s">
        <v>45305</v>
      </c>
      <c r="M11331" s="26">
        <v>380979847452</v>
      </c>
      <c r="N11331" s="26">
        <v>7321081901</v>
      </c>
    </row>
    <row r="11332" spans="1:14">
      <c r="A11332" s="26" t="s">
        <v>8012</v>
      </c>
      <c r="B11332" s="26" t="s">
        <v>8013</v>
      </c>
      <c r="C11332" s="26">
        <v>2002397</v>
      </c>
      <c r="D11332" s="26" t="s">
        <v>24</v>
      </c>
      <c r="E11332" s="26" t="s">
        <v>45306</v>
      </c>
      <c r="F11332" s="26" t="s">
        <v>45307</v>
      </c>
      <c r="G11332" s="26" t="s">
        <v>9586</v>
      </c>
      <c r="H11332" s="26" t="s">
        <v>1122</v>
      </c>
      <c r="I11332" s="26" t="s">
        <v>17316</v>
      </c>
      <c r="J11332" s="26" t="s">
        <v>45308</v>
      </c>
      <c r="K11332" s="26" t="s">
        <v>9582</v>
      </c>
      <c r="L11332" s="26" t="s">
        <v>45309</v>
      </c>
      <c r="M11332" s="26">
        <v>380576563357</v>
      </c>
      <c r="N11332" s="26">
        <v>5121683703</v>
      </c>
    </row>
    <row r="11333" spans="1:14">
      <c r="A11333" s="26" t="s">
        <v>8281</v>
      </c>
      <c r="B11333" s="26" t="s">
        <v>8282</v>
      </c>
      <c r="C11333" s="26">
        <v>24275931</v>
      </c>
      <c r="D11333" s="26" t="s">
        <v>780</v>
      </c>
      <c r="E11333" s="26" t="s">
        <v>45310</v>
      </c>
      <c r="F11333" s="26" t="s">
        <v>45311</v>
      </c>
      <c r="G11333" s="26" t="s">
        <v>9601</v>
      </c>
      <c r="H11333" s="26" t="s">
        <v>1122</v>
      </c>
      <c r="J11333" s="26" t="s">
        <v>8039</v>
      </c>
      <c r="K11333" s="26" t="s">
        <v>9597</v>
      </c>
      <c r="L11333" s="26" t="s">
        <v>45312</v>
      </c>
      <c r="M11333" s="26">
        <v>380577255202</v>
      </c>
      <c r="N11333" s="26">
        <v>6310100000</v>
      </c>
    </row>
    <row r="11334" spans="1:14">
      <c r="A11334" s="26" t="s">
        <v>5454</v>
      </c>
      <c r="B11334" s="26" t="s">
        <v>5455</v>
      </c>
      <c r="C11334" s="26">
        <v>42448068</v>
      </c>
      <c r="D11334" s="26" t="s">
        <v>24</v>
      </c>
      <c r="E11334" s="26" t="s">
        <v>45313</v>
      </c>
      <c r="F11334" s="26" t="s">
        <v>45314</v>
      </c>
      <c r="G11334" s="26" t="s">
        <v>9586</v>
      </c>
      <c r="H11334" s="26" t="s">
        <v>735</v>
      </c>
      <c r="I11334" s="26" t="s">
        <v>10914</v>
      </c>
      <c r="J11334" s="26" t="s">
        <v>45315</v>
      </c>
      <c r="K11334" s="26" t="s">
        <v>9582</v>
      </c>
      <c r="L11334" s="26" t="s">
        <v>45316</v>
      </c>
      <c r="M11334" s="26">
        <v>761328687860</v>
      </c>
      <c r="N11334" s="26">
        <v>4625587801</v>
      </c>
    </row>
    <row r="11335" spans="1:14">
      <c r="A11335" s="26" t="s">
        <v>4229</v>
      </c>
      <c r="B11335" s="26" t="s">
        <v>4230</v>
      </c>
      <c r="C11335" s="26">
        <v>1993368</v>
      </c>
      <c r="D11335" s="26" t="s">
        <v>780</v>
      </c>
      <c r="E11335" s="26" t="s">
        <v>45317</v>
      </c>
      <c r="F11335" s="26" t="s">
        <v>9787</v>
      </c>
      <c r="G11335" s="26" t="s">
        <v>9601</v>
      </c>
      <c r="H11335" s="26" t="s">
        <v>506</v>
      </c>
      <c r="J11335" s="26" t="s">
        <v>4231</v>
      </c>
      <c r="K11335" s="26" t="s">
        <v>9606</v>
      </c>
      <c r="L11335" s="26" t="s">
        <v>45318</v>
      </c>
      <c r="M11335" s="26">
        <v>380347141246</v>
      </c>
      <c r="N11335" s="26">
        <v>722155321</v>
      </c>
    </row>
    <row r="11336" spans="1:14">
      <c r="A11336" s="26" t="s">
        <v>2427</v>
      </c>
      <c r="B11336" s="26" t="s">
        <v>2428</v>
      </c>
      <c r="C11336" s="26">
        <v>20286056</v>
      </c>
      <c r="D11336" s="26" t="s">
        <v>780</v>
      </c>
      <c r="E11336" s="26" t="s">
        <v>45319</v>
      </c>
      <c r="F11336" s="26" t="s">
        <v>45320</v>
      </c>
      <c r="G11336" s="26" t="s">
        <v>9601</v>
      </c>
      <c r="H11336" s="26" t="s">
        <v>133</v>
      </c>
      <c r="J11336" s="26" t="s">
        <v>2401</v>
      </c>
      <c r="K11336" s="26" t="s">
        <v>9597</v>
      </c>
      <c r="L11336" s="26" t="s">
        <v>45321</v>
      </c>
      <c r="M11336" s="26">
        <v>380679150191</v>
      </c>
      <c r="N11336" s="26">
        <v>122787502</v>
      </c>
    </row>
    <row r="11337" spans="1:14">
      <c r="A11337" s="26" t="s">
        <v>8789</v>
      </c>
      <c r="B11337" s="26" t="s">
        <v>8790</v>
      </c>
      <c r="C11337" s="26">
        <v>2004611</v>
      </c>
      <c r="D11337" s="26" t="s">
        <v>780</v>
      </c>
      <c r="E11337" s="26" t="s">
        <v>45322</v>
      </c>
      <c r="F11337" s="26" t="s">
        <v>9787</v>
      </c>
      <c r="G11337" s="26" t="s">
        <v>9601</v>
      </c>
      <c r="H11337" s="26" t="s">
        <v>1308</v>
      </c>
      <c r="J11337" s="26" t="s">
        <v>1387</v>
      </c>
      <c r="K11337" s="26" t="s">
        <v>9597</v>
      </c>
      <c r="L11337" s="26" t="s">
        <v>45323</v>
      </c>
      <c r="M11337" s="26">
        <v>761959036018</v>
      </c>
      <c r="N11337" s="26">
        <v>4412745702</v>
      </c>
    </row>
    <row r="11338" spans="1:14">
      <c r="A11338" s="26" t="s">
        <v>4250</v>
      </c>
      <c r="B11338" s="26" t="s">
        <v>4251</v>
      </c>
      <c r="C11338" s="26">
        <v>25569652</v>
      </c>
      <c r="D11338" s="26" t="s">
        <v>780</v>
      </c>
      <c r="E11338" s="26" t="s">
        <v>45324</v>
      </c>
      <c r="F11338" s="26" t="s">
        <v>9787</v>
      </c>
      <c r="G11338" s="26" t="s">
        <v>9601</v>
      </c>
      <c r="H11338" s="26" t="s">
        <v>506</v>
      </c>
      <c r="J11338" s="26" t="s">
        <v>4248</v>
      </c>
      <c r="K11338" s="26" t="s">
        <v>9597</v>
      </c>
      <c r="L11338" s="26" t="s">
        <v>45325</v>
      </c>
      <c r="M11338" s="26">
        <v>380343621787</v>
      </c>
      <c r="N11338" s="26">
        <v>2625810100</v>
      </c>
    </row>
    <row r="11339" spans="1:14">
      <c r="A11339" s="26" t="s">
        <v>5063</v>
      </c>
      <c r="B11339" s="26" t="s">
        <v>5064</v>
      </c>
      <c r="C11339" s="26">
        <v>34167494</v>
      </c>
      <c r="D11339" s="26" t="s">
        <v>1701</v>
      </c>
      <c r="E11339" s="26" t="s">
        <v>45326</v>
      </c>
      <c r="F11339" s="26" t="s">
        <v>45327</v>
      </c>
      <c r="G11339" s="26" t="s">
        <v>9601</v>
      </c>
      <c r="H11339" s="26" t="s">
        <v>735</v>
      </c>
      <c r="J11339" s="26" t="s">
        <v>4950</v>
      </c>
      <c r="K11339" s="26" t="s">
        <v>9606</v>
      </c>
      <c r="L11339" s="26" t="s">
        <v>45328</v>
      </c>
      <c r="M11339" s="26">
        <v>380974751035</v>
      </c>
      <c r="N11339" s="26">
        <v>4620955300</v>
      </c>
    </row>
    <row r="11340" spans="1:14">
      <c r="A11340" s="26" t="s">
        <v>8814</v>
      </c>
      <c r="B11340" s="26" t="s">
        <v>8815</v>
      </c>
      <c r="C11340" s="26">
        <v>38195551</v>
      </c>
      <c r="D11340" s="26" t="s">
        <v>24</v>
      </c>
      <c r="E11340" s="26" t="s">
        <v>45329</v>
      </c>
      <c r="F11340" s="26" t="s">
        <v>45330</v>
      </c>
      <c r="G11340" s="26" t="s">
        <v>9586</v>
      </c>
      <c r="H11340" s="26" t="s">
        <v>1308</v>
      </c>
      <c r="I11340" s="26" t="s">
        <v>10220</v>
      </c>
      <c r="J11340" s="26" t="s">
        <v>45331</v>
      </c>
      <c r="K11340" s="26" t="s">
        <v>9582</v>
      </c>
      <c r="L11340" s="26" t="s">
        <v>45332</v>
      </c>
      <c r="M11340" s="26">
        <v>380976722753</v>
      </c>
      <c r="N11340" s="26">
        <v>6825282001</v>
      </c>
    </row>
    <row r="11341" spans="1:14">
      <c r="A11341" s="26" t="s">
        <v>6748</v>
      </c>
      <c r="B11341" s="26" t="s">
        <v>6749</v>
      </c>
      <c r="C11341" s="26">
        <v>1999402</v>
      </c>
      <c r="D11341" s="26" t="s">
        <v>780</v>
      </c>
      <c r="E11341" s="26" t="s">
        <v>45333</v>
      </c>
      <c r="F11341" s="26" t="s">
        <v>45334</v>
      </c>
      <c r="G11341" s="26" t="s">
        <v>9601</v>
      </c>
      <c r="H11341" s="26" t="s">
        <v>949</v>
      </c>
      <c r="I11341" s="26" t="s">
        <v>10846</v>
      </c>
      <c r="J11341" s="26" t="s">
        <v>31700</v>
      </c>
      <c r="K11341" s="26" t="s">
        <v>9582</v>
      </c>
      <c r="L11341" s="26" t="s">
        <v>45335</v>
      </c>
      <c r="M11341" s="26">
        <v>380965399260</v>
      </c>
      <c r="N11341" s="26">
        <v>120484604</v>
      </c>
    </row>
    <row r="11342" spans="1:14">
      <c r="A11342" s="26" t="s">
        <v>8901</v>
      </c>
      <c r="B11342" s="26" t="s">
        <v>8902</v>
      </c>
      <c r="C11342" s="26">
        <v>41777601</v>
      </c>
      <c r="D11342" s="26" t="s">
        <v>24</v>
      </c>
      <c r="E11342" s="26" t="s">
        <v>45336</v>
      </c>
      <c r="F11342" s="26" t="s">
        <v>45337</v>
      </c>
      <c r="G11342" s="26" t="s">
        <v>9579</v>
      </c>
      <c r="H11342" s="26" t="s">
        <v>1401</v>
      </c>
      <c r="J11342" s="26" t="s">
        <v>45338</v>
      </c>
      <c r="K11342" s="26" t="s">
        <v>9582</v>
      </c>
      <c r="L11342" s="26" t="s">
        <v>45339</v>
      </c>
      <c r="M11342" s="26">
        <v>760949744634</v>
      </c>
      <c r="N11342" s="26">
        <v>7123187201</v>
      </c>
    </row>
    <row r="11343" spans="1:14">
      <c r="A11343" s="26" t="s">
        <v>7969</v>
      </c>
      <c r="B11343" s="26" t="s">
        <v>7970</v>
      </c>
      <c r="C11343" s="26">
        <v>26107646</v>
      </c>
      <c r="D11343" s="26" t="s">
        <v>780</v>
      </c>
      <c r="E11343" s="26" t="s">
        <v>45340</v>
      </c>
      <c r="F11343" s="26" t="s">
        <v>45341</v>
      </c>
      <c r="G11343" s="26" t="s">
        <v>9601</v>
      </c>
      <c r="H11343" s="26" t="s">
        <v>1122</v>
      </c>
      <c r="J11343" s="26" t="s">
        <v>1210</v>
      </c>
      <c r="K11343" s="26" t="s">
        <v>9597</v>
      </c>
      <c r="L11343" s="26" t="s">
        <v>13611</v>
      </c>
      <c r="M11343" s="26">
        <v>380574522478</v>
      </c>
      <c r="N11343" s="26">
        <v>524884501</v>
      </c>
    </row>
    <row r="11344" spans="1:14">
      <c r="A11344" s="26" t="s">
        <v>7973</v>
      </c>
      <c r="B11344" s="26" t="s">
        <v>7974</v>
      </c>
      <c r="C11344" s="26">
        <v>42633385</v>
      </c>
      <c r="D11344" s="26" t="s">
        <v>24</v>
      </c>
      <c r="E11344" s="26" t="s">
        <v>45342</v>
      </c>
      <c r="F11344" s="26" t="s">
        <v>45343</v>
      </c>
      <c r="G11344" s="26" t="s">
        <v>9586</v>
      </c>
      <c r="H11344" s="26" t="s">
        <v>1122</v>
      </c>
      <c r="I11344" s="26" t="s">
        <v>13543</v>
      </c>
      <c r="J11344" s="26" t="s">
        <v>31632</v>
      </c>
      <c r="K11344" s="26" t="s">
        <v>9582</v>
      </c>
      <c r="L11344" s="26" t="s">
        <v>45344</v>
      </c>
      <c r="M11344" s="26">
        <v>380574590030</v>
      </c>
      <c r="N11344" s="26">
        <v>1223780801</v>
      </c>
    </row>
    <row r="11345" spans="1:14">
      <c r="A11345" s="26" t="s">
        <v>6201</v>
      </c>
      <c r="B11345" s="26" t="s">
        <v>6200</v>
      </c>
      <c r="C11345" s="26">
        <v>26418688</v>
      </c>
      <c r="D11345" s="26" t="s">
        <v>780</v>
      </c>
      <c r="E11345" s="26" t="s">
        <v>45345</v>
      </c>
      <c r="F11345" s="26" t="s">
        <v>45346</v>
      </c>
      <c r="G11345" s="26" t="s">
        <v>9601</v>
      </c>
      <c r="H11345" s="26" t="s">
        <v>885</v>
      </c>
      <c r="J11345" s="26" t="s">
        <v>902</v>
      </c>
      <c r="K11345" s="26" t="s">
        <v>9597</v>
      </c>
      <c r="L11345" s="26" t="s">
        <v>45347</v>
      </c>
      <c r="M11345" s="26">
        <v>380484177050</v>
      </c>
      <c r="N11345" s="26">
        <v>5110600000</v>
      </c>
    </row>
    <row r="11346" spans="1:14">
      <c r="A11346" s="26" t="s">
        <v>4347</v>
      </c>
      <c r="B11346" s="26" t="s">
        <v>4348</v>
      </c>
      <c r="C11346" s="26">
        <v>5492255</v>
      </c>
      <c r="D11346" s="26" t="s">
        <v>780</v>
      </c>
      <c r="E11346" s="26" t="s">
        <v>45348</v>
      </c>
      <c r="F11346" s="26" t="s">
        <v>45349</v>
      </c>
      <c r="G11346" s="26" t="s">
        <v>9601</v>
      </c>
      <c r="H11346" s="26" t="s">
        <v>576</v>
      </c>
      <c r="I11346" s="26" t="s">
        <v>10292</v>
      </c>
      <c r="J11346" s="26" t="s">
        <v>4344</v>
      </c>
      <c r="K11346" s="26" t="s">
        <v>9597</v>
      </c>
      <c r="L11346" s="26" t="s">
        <v>45350</v>
      </c>
      <c r="M11346" s="26">
        <v>380459835395</v>
      </c>
      <c r="N11346" s="26">
        <v>3222410300</v>
      </c>
    </row>
    <row r="11347" spans="1:14">
      <c r="A11347" s="26" t="s">
        <v>9280</v>
      </c>
      <c r="B11347" s="26" t="s">
        <v>9281</v>
      </c>
      <c r="C11347" s="26">
        <v>38487834</v>
      </c>
      <c r="D11347" s="26" t="s">
        <v>24</v>
      </c>
      <c r="E11347" s="26" t="s">
        <v>45351</v>
      </c>
      <c r="F11347" s="26" t="s">
        <v>45352</v>
      </c>
      <c r="G11347" s="26" t="s">
        <v>9586</v>
      </c>
      <c r="H11347" s="26" t="s">
        <v>1573</v>
      </c>
      <c r="J11347" s="26" t="s">
        <v>9278</v>
      </c>
      <c r="K11347" s="26" t="s">
        <v>9597</v>
      </c>
      <c r="L11347" s="26" t="s">
        <v>45294</v>
      </c>
      <c r="M11347" s="26">
        <v>761478402668</v>
      </c>
      <c r="N11347" s="26">
        <v>7420610100</v>
      </c>
    </row>
    <row r="11348" spans="1:14">
      <c r="A11348" s="26" t="s">
        <v>8883</v>
      </c>
      <c r="B11348" s="26" t="s">
        <v>8884</v>
      </c>
      <c r="C11348" s="26">
        <v>38682646</v>
      </c>
      <c r="D11348" s="26" t="s">
        <v>24</v>
      </c>
      <c r="E11348" s="26" t="s">
        <v>45353</v>
      </c>
      <c r="F11348" s="26" t="s">
        <v>45354</v>
      </c>
      <c r="G11348" s="26" t="s">
        <v>9579</v>
      </c>
      <c r="H11348" s="26" t="s">
        <v>1401</v>
      </c>
      <c r="I11348" s="26" t="s">
        <v>10182</v>
      </c>
      <c r="J11348" s="26" t="s">
        <v>45355</v>
      </c>
      <c r="K11348" s="26" t="s">
        <v>9582</v>
      </c>
      <c r="L11348" s="26" t="s">
        <v>45356</v>
      </c>
      <c r="M11348" s="26">
        <v>380964622517</v>
      </c>
      <c r="N11348" s="26">
        <v>7122086603</v>
      </c>
    </row>
    <row r="11349" spans="1:14">
      <c r="A11349" s="26" t="s">
        <v>2668</v>
      </c>
      <c r="B11349" s="26" t="s">
        <v>2669</v>
      </c>
      <c r="C11349" s="26" t="s">
        <v>1604</v>
      </c>
      <c r="D11349" s="26" t="s">
        <v>24</v>
      </c>
      <c r="E11349" s="26" t="s">
        <v>45357</v>
      </c>
      <c r="F11349" s="26" t="s">
        <v>45358</v>
      </c>
      <c r="G11349" s="26" t="s">
        <v>9586</v>
      </c>
      <c r="H11349" s="26" t="s">
        <v>133</v>
      </c>
      <c r="I11349" s="26" t="s">
        <v>9498</v>
      </c>
      <c r="J11349" s="26" t="s">
        <v>2670</v>
      </c>
      <c r="K11349" s="26" t="s">
        <v>9597</v>
      </c>
      <c r="L11349" s="26" t="s">
        <v>45359</v>
      </c>
      <c r="M11349" s="26">
        <v>380504535362</v>
      </c>
      <c r="N11349" s="26">
        <v>723310111</v>
      </c>
    </row>
    <row r="11350" spans="1:14">
      <c r="A11350" s="26" t="s">
        <v>2970</v>
      </c>
      <c r="B11350" s="26" t="s">
        <v>2971</v>
      </c>
      <c r="C11350" s="26">
        <v>37544435</v>
      </c>
      <c r="D11350" s="26" t="s">
        <v>24</v>
      </c>
      <c r="E11350" s="26" t="s">
        <v>45360</v>
      </c>
      <c r="F11350" s="26" t="s">
        <v>45361</v>
      </c>
      <c r="G11350" s="26" t="s">
        <v>9579</v>
      </c>
      <c r="H11350" s="26" t="s">
        <v>258</v>
      </c>
      <c r="I11350" s="26" t="s">
        <v>10104</v>
      </c>
      <c r="J11350" s="26" t="s">
        <v>1222</v>
      </c>
      <c r="K11350" s="26" t="s">
        <v>9582</v>
      </c>
      <c r="L11350" s="26" t="s">
        <v>45362</v>
      </c>
      <c r="M11350" s="26">
        <v>380635867372</v>
      </c>
      <c r="N11350" s="26">
        <v>122785103</v>
      </c>
    </row>
    <row r="11351" spans="1:14">
      <c r="A11351" s="26" t="s">
        <v>8968</v>
      </c>
      <c r="B11351" s="26" t="s">
        <v>8969</v>
      </c>
      <c r="C11351" s="26">
        <v>39028882</v>
      </c>
      <c r="D11351" s="26" t="s">
        <v>24</v>
      </c>
      <c r="E11351" s="26" t="s">
        <v>45363</v>
      </c>
      <c r="F11351" s="26" t="s">
        <v>45364</v>
      </c>
      <c r="G11351" s="26" t="s">
        <v>9579</v>
      </c>
      <c r="H11351" s="26" t="s">
        <v>1401</v>
      </c>
      <c r="I11351" s="26" t="s">
        <v>12387</v>
      </c>
      <c r="J11351" s="26" t="s">
        <v>45365</v>
      </c>
      <c r="K11351" s="26" t="s">
        <v>9582</v>
      </c>
      <c r="L11351" s="26" t="s">
        <v>45366</v>
      </c>
      <c r="M11351" s="26">
        <v>380474561548</v>
      </c>
      <c r="N11351" s="26">
        <v>7124684001</v>
      </c>
    </row>
    <row r="11352" spans="1:14">
      <c r="A11352" s="26" t="s">
        <v>6871</v>
      </c>
      <c r="B11352" s="26" t="s">
        <v>6872</v>
      </c>
      <c r="C11352" s="26">
        <v>38522213</v>
      </c>
      <c r="D11352" s="26" t="s">
        <v>24</v>
      </c>
      <c r="E11352" s="26" t="s">
        <v>45367</v>
      </c>
      <c r="F11352" s="26" t="s">
        <v>45368</v>
      </c>
      <c r="G11352" s="26" t="s">
        <v>9579</v>
      </c>
      <c r="H11352" s="26" t="s">
        <v>949</v>
      </c>
      <c r="I11352" s="26" t="s">
        <v>12172</v>
      </c>
      <c r="J11352" s="26" t="s">
        <v>45369</v>
      </c>
      <c r="K11352" s="26" t="s">
        <v>9582</v>
      </c>
      <c r="L11352" s="26" t="s">
        <v>45370</v>
      </c>
      <c r="M11352" s="26">
        <v>380534198338</v>
      </c>
      <c r="N11352" s="26">
        <v>725755101</v>
      </c>
    </row>
    <row r="11353" spans="1:14">
      <c r="A11353" s="26" t="s">
        <v>6939</v>
      </c>
      <c r="B11353" s="26" t="s">
        <v>6940</v>
      </c>
      <c r="C11353" s="26">
        <v>37867877</v>
      </c>
      <c r="D11353" s="26" t="s">
        <v>24</v>
      </c>
      <c r="E11353" s="26" t="s">
        <v>45371</v>
      </c>
      <c r="F11353" s="26" t="s">
        <v>45372</v>
      </c>
      <c r="G11353" s="26" t="s">
        <v>9579</v>
      </c>
      <c r="H11353" s="26" t="s">
        <v>987</v>
      </c>
      <c r="I11353" s="26" t="s">
        <v>9921</v>
      </c>
      <c r="J11353" s="26" t="s">
        <v>45373</v>
      </c>
      <c r="K11353" s="26" t="s">
        <v>9582</v>
      </c>
      <c r="L11353" s="26" t="s">
        <v>45374</v>
      </c>
      <c r="M11353" s="26">
        <v>380365327327</v>
      </c>
      <c r="N11353" s="26">
        <v>5620484401</v>
      </c>
    </row>
    <row r="11354" spans="1:14">
      <c r="A11354" s="26" t="s">
        <v>4105</v>
      </c>
      <c r="B11354" s="26" t="s">
        <v>4106</v>
      </c>
      <c r="C11354" s="26" t="s">
        <v>1604</v>
      </c>
      <c r="D11354" s="26" t="s">
        <v>24</v>
      </c>
      <c r="E11354" s="26" t="s">
        <v>45375</v>
      </c>
      <c r="F11354" s="26" t="s">
        <v>45376</v>
      </c>
      <c r="G11354" s="26" t="s">
        <v>9586</v>
      </c>
      <c r="H11354" s="26" t="s">
        <v>506</v>
      </c>
      <c r="J11354" s="26" t="s">
        <v>526</v>
      </c>
      <c r="K11354" s="26" t="s">
        <v>9597</v>
      </c>
      <c r="L11354" s="26" t="s">
        <v>45377</v>
      </c>
      <c r="M11354" s="26">
        <v>380502125628</v>
      </c>
      <c r="N11354" s="26">
        <v>2610100000</v>
      </c>
    </row>
    <row r="11355" spans="1:14">
      <c r="A11355" s="26" t="s">
        <v>3421</v>
      </c>
      <c r="B11355" s="26" t="s">
        <v>3422</v>
      </c>
      <c r="C11355" s="26">
        <v>34563680</v>
      </c>
      <c r="D11355" s="26" t="s">
        <v>24</v>
      </c>
      <c r="E11355" s="26" t="s">
        <v>45378</v>
      </c>
      <c r="F11355" s="26" t="s">
        <v>45379</v>
      </c>
      <c r="G11355" s="26" t="s">
        <v>9586</v>
      </c>
      <c r="H11355" s="26" t="s">
        <v>392</v>
      </c>
      <c r="J11355" s="26" t="s">
        <v>11322</v>
      </c>
      <c r="K11355" s="26" t="s">
        <v>9597</v>
      </c>
      <c r="L11355" s="26" t="s">
        <v>45380</v>
      </c>
      <c r="M11355" s="26">
        <v>380661463822</v>
      </c>
      <c r="N11355" s="26" t="e">
        <v>#N/A</v>
      </c>
    </row>
    <row r="11356" spans="1:14">
      <c r="A11356" s="26" t="s">
        <v>9441</v>
      </c>
      <c r="B11356" s="26" t="s">
        <v>9442</v>
      </c>
      <c r="C11356" s="26">
        <v>2006610</v>
      </c>
      <c r="D11356" s="26" t="s">
        <v>780</v>
      </c>
      <c r="E11356" s="26" t="s">
        <v>45381</v>
      </c>
      <c r="F11356" s="26" t="s">
        <v>45382</v>
      </c>
      <c r="G11356" s="26" t="s">
        <v>9601</v>
      </c>
      <c r="H11356" s="26" t="s">
        <v>1573</v>
      </c>
      <c r="J11356" s="26" t="s">
        <v>1597</v>
      </c>
      <c r="K11356" s="26" t="s">
        <v>9597</v>
      </c>
      <c r="L11356" s="26" t="s">
        <v>45383</v>
      </c>
      <c r="M11356" s="26">
        <v>380462952227</v>
      </c>
      <c r="N11356" s="26">
        <v>7410100000</v>
      </c>
    </row>
    <row r="11357" spans="1:14">
      <c r="A11357" s="26" t="s">
        <v>6149</v>
      </c>
      <c r="B11357" s="26" t="s">
        <v>6150</v>
      </c>
      <c r="C11357" s="26">
        <v>38184885</v>
      </c>
      <c r="D11357" s="26" t="s">
        <v>24</v>
      </c>
      <c r="E11357" s="26" t="s">
        <v>45384</v>
      </c>
      <c r="F11357" s="26" t="s">
        <v>45385</v>
      </c>
      <c r="G11357" s="26" t="s">
        <v>9579</v>
      </c>
      <c r="H11357" s="26" t="s">
        <v>885</v>
      </c>
      <c r="I11357" s="26" t="s">
        <v>9664</v>
      </c>
      <c r="J11357" s="26" t="s">
        <v>45386</v>
      </c>
      <c r="K11357" s="26" t="s">
        <v>9582</v>
      </c>
      <c r="L11357" s="26" t="s">
        <v>45387</v>
      </c>
      <c r="M11357" s="26">
        <v>380484634317</v>
      </c>
      <c r="N11357" s="26">
        <v>5121480701</v>
      </c>
    </row>
    <row r="11358" spans="1:14">
      <c r="A11358" s="26" t="s">
        <v>9094</v>
      </c>
      <c r="B11358" s="26" t="s">
        <v>9095</v>
      </c>
      <c r="C11358" s="26">
        <v>36750153</v>
      </c>
      <c r="D11358" s="26" t="s">
        <v>24</v>
      </c>
      <c r="E11358" s="26" t="s">
        <v>45388</v>
      </c>
      <c r="F11358" s="26" t="s">
        <v>34881</v>
      </c>
      <c r="G11358" s="26" t="s">
        <v>9586</v>
      </c>
      <c r="H11358" s="26" t="s">
        <v>1490</v>
      </c>
      <c r="I11358" s="26" t="s">
        <v>12360</v>
      </c>
      <c r="J11358" s="26" t="s">
        <v>1533</v>
      </c>
      <c r="K11358" s="26" t="s">
        <v>9582</v>
      </c>
      <c r="L11358" s="26" t="s">
        <v>45389</v>
      </c>
      <c r="M11358" s="26">
        <v>380674198515</v>
      </c>
      <c r="N11358" s="26">
        <v>521083409</v>
      </c>
    </row>
    <row r="11359" spans="1:14">
      <c r="A11359" s="26" t="s">
        <v>8140</v>
      </c>
      <c r="B11359" s="26" t="s">
        <v>8141</v>
      </c>
      <c r="C11359" s="26">
        <v>2001506</v>
      </c>
      <c r="D11359" s="26" t="s">
        <v>780</v>
      </c>
      <c r="E11359" s="26" t="s">
        <v>45390</v>
      </c>
      <c r="F11359" s="26" t="s">
        <v>11567</v>
      </c>
      <c r="G11359" s="26" t="s">
        <v>9601</v>
      </c>
      <c r="H11359" s="26" t="s">
        <v>1122</v>
      </c>
      <c r="J11359" s="26" t="s">
        <v>8039</v>
      </c>
      <c r="K11359" s="26" t="s">
        <v>9597</v>
      </c>
      <c r="L11359" s="26" t="s">
        <v>26212</v>
      </c>
      <c r="M11359" s="26">
        <v>380577255686</v>
      </c>
      <c r="N11359" s="26">
        <v>6310100000</v>
      </c>
    </row>
    <row r="11360" spans="1:14">
      <c r="A11360" s="26" t="s">
        <v>4592</v>
      </c>
      <c r="B11360" s="26" t="s">
        <v>4593</v>
      </c>
      <c r="C11360" s="26">
        <v>38680455</v>
      </c>
      <c r="D11360" s="26" t="s">
        <v>24</v>
      </c>
      <c r="E11360" s="26" t="s">
        <v>45391</v>
      </c>
      <c r="F11360" s="26" t="s">
        <v>45392</v>
      </c>
      <c r="G11360" s="26" t="s">
        <v>9591</v>
      </c>
      <c r="H11360" s="26" t="s">
        <v>670</v>
      </c>
      <c r="I11360" s="26" t="s">
        <v>18911</v>
      </c>
      <c r="J11360" s="26" t="s">
        <v>9519</v>
      </c>
      <c r="K11360" s="26" t="s">
        <v>9582</v>
      </c>
      <c r="L11360" s="26" t="s">
        <v>45393</v>
      </c>
      <c r="M11360" s="26">
        <v>380963413533</v>
      </c>
      <c r="N11360" s="26">
        <v>520884809</v>
      </c>
    </row>
    <row r="11361" spans="1:14">
      <c r="A11361" s="26" t="s">
        <v>6769</v>
      </c>
      <c r="B11361" s="26" t="s">
        <v>6770</v>
      </c>
      <c r="C11361" s="26">
        <v>38276153</v>
      </c>
      <c r="D11361" s="26" t="s">
        <v>24</v>
      </c>
      <c r="E11361" s="26" t="s">
        <v>45394</v>
      </c>
      <c r="F11361" s="26" t="s">
        <v>45395</v>
      </c>
      <c r="G11361" s="26" t="s">
        <v>9586</v>
      </c>
      <c r="H11361" s="26" t="s">
        <v>949</v>
      </c>
      <c r="I11361" s="26" t="s">
        <v>10890</v>
      </c>
      <c r="J11361" s="26" t="s">
        <v>45396</v>
      </c>
      <c r="K11361" s="26" t="s">
        <v>9582</v>
      </c>
      <c r="L11361" s="26" t="s">
        <v>45397</v>
      </c>
      <c r="M11361" s="26">
        <v>380535866138</v>
      </c>
      <c r="N11361" s="26">
        <v>5323880701</v>
      </c>
    </row>
    <row r="11362" spans="1:14">
      <c r="A11362" s="26" t="s">
        <v>1655</v>
      </c>
      <c r="B11362" s="26" t="s">
        <v>1656</v>
      </c>
      <c r="C11362" s="26">
        <v>37489689</v>
      </c>
      <c r="D11362" s="26" t="s">
        <v>24</v>
      </c>
      <c r="E11362" s="26" t="s">
        <v>45398</v>
      </c>
      <c r="F11362" s="26" t="s">
        <v>45399</v>
      </c>
      <c r="G11362" s="26" t="s">
        <v>9579</v>
      </c>
      <c r="H11362" s="26" t="s">
        <v>27</v>
      </c>
      <c r="I11362" s="26" t="s">
        <v>10992</v>
      </c>
      <c r="J11362" s="26" t="s">
        <v>45400</v>
      </c>
      <c r="K11362" s="26" t="s">
        <v>9582</v>
      </c>
      <c r="L11362" s="26" t="s">
        <v>45401</v>
      </c>
      <c r="M11362" s="26">
        <v>380432583215</v>
      </c>
      <c r="N11362" s="26">
        <v>520687303</v>
      </c>
    </row>
    <row r="11363" spans="1:14">
      <c r="A11363" s="26" t="s">
        <v>2080</v>
      </c>
      <c r="B11363" s="26" t="s">
        <v>2081</v>
      </c>
      <c r="C11363" s="26">
        <v>38485727</v>
      </c>
      <c r="D11363" s="26" t="s">
        <v>24</v>
      </c>
      <c r="E11363" s="26" t="s">
        <v>45402</v>
      </c>
      <c r="F11363" s="26" t="s">
        <v>45403</v>
      </c>
      <c r="G11363" s="26" t="s">
        <v>9586</v>
      </c>
      <c r="H11363" s="26" t="s">
        <v>103</v>
      </c>
      <c r="I11363" s="26" t="s">
        <v>9833</v>
      </c>
      <c r="J11363" s="26" t="s">
        <v>11399</v>
      </c>
      <c r="K11363" s="26" t="s">
        <v>9582</v>
      </c>
      <c r="L11363" s="26" t="s">
        <v>45404</v>
      </c>
      <c r="M11363" s="26">
        <v>380337723957</v>
      </c>
      <c r="N11363" s="26">
        <v>721880802</v>
      </c>
    </row>
    <row r="11364" spans="1:14">
      <c r="A11364" s="26" t="s">
        <v>7126</v>
      </c>
      <c r="B11364" s="26" t="s">
        <v>7127</v>
      </c>
      <c r="C11364" s="26">
        <v>38492302</v>
      </c>
      <c r="D11364" s="26" t="s">
        <v>24</v>
      </c>
      <c r="E11364" s="26" t="s">
        <v>45405</v>
      </c>
      <c r="F11364" s="26" t="s">
        <v>45406</v>
      </c>
      <c r="G11364" s="26" t="s">
        <v>9579</v>
      </c>
      <c r="H11364" s="26" t="s">
        <v>987</v>
      </c>
      <c r="I11364" s="26" t="s">
        <v>9634</v>
      </c>
      <c r="J11364" s="26" t="s">
        <v>45407</v>
      </c>
      <c r="K11364" s="26" t="s">
        <v>9582</v>
      </c>
      <c r="L11364" s="26" t="s">
        <v>45408</v>
      </c>
      <c r="M11364" s="26">
        <v>380362000000</v>
      </c>
      <c r="N11364" s="26">
        <v>5624689803</v>
      </c>
    </row>
    <row r="11365" spans="1:14">
      <c r="A11365" s="26" t="s">
        <v>9080</v>
      </c>
      <c r="B11365" s="26" t="s">
        <v>9081</v>
      </c>
      <c r="C11365" s="26">
        <v>40246437</v>
      </c>
      <c r="D11365" s="26" t="s">
        <v>24</v>
      </c>
      <c r="E11365" s="26" t="s">
        <v>45409</v>
      </c>
      <c r="F11365" s="26" t="s">
        <v>45410</v>
      </c>
      <c r="G11365" s="26" t="s">
        <v>9586</v>
      </c>
      <c r="H11365" s="26" t="s">
        <v>1490</v>
      </c>
      <c r="J11365" s="26" t="s">
        <v>45411</v>
      </c>
      <c r="K11365" s="26" t="s">
        <v>9582</v>
      </c>
      <c r="L11365" s="26" t="s">
        <v>45412</v>
      </c>
      <c r="M11365" s="26">
        <v>380501511654</v>
      </c>
      <c r="N11365" s="26">
        <v>7321055105</v>
      </c>
    </row>
    <row r="11366" spans="1:14">
      <c r="A11366" s="26" t="s">
        <v>6617</v>
      </c>
      <c r="B11366" s="26" t="s">
        <v>6618</v>
      </c>
      <c r="C11366" s="26">
        <v>38223007</v>
      </c>
      <c r="D11366" s="26" t="s">
        <v>24</v>
      </c>
      <c r="E11366" s="26" t="s">
        <v>45413</v>
      </c>
      <c r="F11366" s="26" t="s">
        <v>45414</v>
      </c>
      <c r="G11366" s="26" t="s">
        <v>9586</v>
      </c>
      <c r="H11366" s="26" t="s">
        <v>949</v>
      </c>
      <c r="I11366" s="26" t="s">
        <v>14709</v>
      </c>
      <c r="J11366" s="26" t="s">
        <v>6621</v>
      </c>
      <c r="K11366" s="26" t="s">
        <v>9597</v>
      </c>
      <c r="L11366" s="26" t="s">
        <v>45415</v>
      </c>
      <c r="M11366" s="26">
        <v>380535331802</v>
      </c>
      <c r="N11366" s="26">
        <v>5321310100</v>
      </c>
    </row>
    <row r="11367" spans="1:14">
      <c r="A11367" s="26" t="s">
        <v>1927</v>
      </c>
      <c r="B11367" s="26" t="s">
        <v>1928</v>
      </c>
      <c r="C11367" s="26">
        <v>37248104</v>
      </c>
      <c r="D11367" s="26" t="s">
        <v>24</v>
      </c>
      <c r="E11367" s="26" t="s">
        <v>45416</v>
      </c>
      <c r="F11367" s="26" t="s">
        <v>45417</v>
      </c>
      <c r="G11367" s="26" t="s">
        <v>9579</v>
      </c>
      <c r="H11367" s="26" t="s">
        <v>27</v>
      </c>
      <c r="I11367" s="26" t="s">
        <v>11866</v>
      </c>
      <c r="J11367" s="26" t="s">
        <v>45418</v>
      </c>
      <c r="K11367" s="26" t="s">
        <v>9582</v>
      </c>
      <c r="L11367" s="26" t="s">
        <v>45419</v>
      </c>
      <c r="M11367" s="26">
        <v>380976747526</v>
      </c>
      <c r="N11367" s="26">
        <v>524982303</v>
      </c>
    </row>
    <row r="11368" spans="1:14">
      <c r="A11368" s="26" t="s">
        <v>6914</v>
      </c>
      <c r="B11368" s="26" t="s">
        <v>6915</v>
      </c>
      <c r="C11368" s="26">
        <v>38257649</v>
      </c>
      <c r="D11368" s="26" t="s">
        <v>24</v>
      </c>
      <c r="E11368" s="26" t="s">
        <v>45420</v>
      </c>
      <c r="F11368" s="26" t="s">
        <v>45421</v>
      </c>
      <c r="G11368" s="26" t="s">
        <v>9579</v>
      </c>
      <c r="H11368" s="26" t="s">
        <v>949</v>
      </c>
      <c r="I11368" s="26" t="s">
        <v>10561</v>
      </c>
      <c r="J11368" s="26" t="s">
        <v>45422</v>
      </c>
      <c r="K11368" s="26" t="s">
        <v>9582</v>
      </c>
      <c r="L11368" s="26" t="s">
        <v>45423</v>
      </c>
      <c r="M11368" s="26">
        <v>380535294317</v>
      </c>
      <c r="N11368" s="26">
        <v>5325755121</v>
      </c>
    </row>
    <row r="11369" spans="1:14">
      <c r="A11369" s="26" t="s">
        <v>7580</v>
      </c>
      <c r="B11369" s="26" t="s">
        <v>7581</v>
      </c>
      <c r="C11369" s="26">
        <v>38509208</v>
      </c>
      <c r="D11369" s="26" t="s">
        <v>24</v>
      </c>
      <c r="E11369" s="26" t="s">
        <v>45424</v>
      </c>
      <c r="F11369" s="26" t="s">
        <v>45425</v>
      </c>
      <c r="G11369" s="26" t="s">
        <v>9579</v>
      </c>
      <c r="H11369" s="26" t="s">
        <v>1088</v>
      </c>
      <c r="I11369" s="26" t="s">
        <v>9818</v>
      </c>
      <c r="J11369" s="26" t="s">
        <v>45426</v>
      </c>
      <c r="K11369" s="26" t="s">
        <v>9582</v>
      </c>
      <c r="L11369" s="26" t="s">
        <v>45427</v>
      </c>
      <c r="M11369" s="26">
        <v>380961263945</v>
      </c>
      <c r="N11369" s="26">
        <v>6121285802</v>
      </c>
    </row>
    <row r="11370" spans="1:14">
      <c r="A11370" s="26" t="s">
        <v>8205</v>
      </c>
      <c r="B11370" s="26" t="s">
        <v>8206</v>
      </c>
      <c r="C11370" s="26">
        <v>31733636</v>
      </c>
      <c r="D11370" s="26" t="s">
        <v>780</v>
      </c>
      <c r="E11370" s="26" t="s">
        <v>45428</v>
      </c>
      <c r="F11370" s="26" t="s">
        <v>45429</v>
      </c>
      <c r="G11370" s="26" t="s">
        <v>9601</v>
      </c>
      <c r="H11370" s="26" t="s">
        <v>1122</v>
      </c>
      <c r="J11370" s="26" t="s">
        <v>8039</v>
      </c>
      <c r="K11370" s="26" t="s">
        <v>9597</v>
      </c>
      <c r="L11370" s="26" t="s">
        <v>45430</v>
      </c>
      <c r="M11370" s="26">
        <v>380577292442</v>
      </c>
      <c r="N11370" s="26">
        <v>6310100000</v>
      </c>
    </row>
    <row r="11371" spans="1:14">
      <c r="A11371" s="26" t="s">
        <v>2064</v>
      </c>
      <c r="B11371" s="26" t="s">
        <v>2065</v>
      </c>
      <c r="C11371" s="26">
        <v>38527798</v>
      </c>
      <c r="D11371" s="26" t="s">
        <v>1701</v>
      </c>
      <c r="E11371" s="26" t="s">
        <v>45431</v>
      </c>
      <c r="F11371" s="26" t="s">
        <v>45432</v>
      </c>
      <c r="G11371" s="26" t="s">
        <v>9601</v>
      </c>
      <c r="H11371" s="26" t="s">
        <v>103</v>
      </c>
      <c r="I11371" s="26" t="s">
        <v>104</v>
      </c>
      <c r="J11371" s="26" t="s">
        <v>17747</v>
      </c>
      <c r="K11371" s="26" t="s">
        <v>9597</v>
      </c>
      <c r="L11371" s="26" t="s">
        <v>45433</v>
      </c>
      <c r="M11371" s="26">
        <v>380956068892</v>
      </c>
      <c r="N11371" s="26">
        <v>720510400</v>
      </c>
    </row>
    <row r="11372" spans="1:14">
      <c r="A11372" s="26" t="s">
        <v>6884</v>
      </c>
      <c r="B11372" s="26" t="s">
        <v>6885</v>
      </c>
      <c r="C11372" s="26">
        <v>38525759</v>
      </c>
      <c r="D11372" s="26" t="s">
        <v>24</v>
      </c>
      <c r="E11372" s="26" t="s">
        <v>45434</v>
      </c>
      <c r="F11372" s="26" t="s">
        <v>45435</v>
      </c>
      <c r="G11372" s="26" t="s">
        <v>9586</v>
      </c>
      <c r="H11372" s="26" t="s">
        <v>949</v>
      </c>
      <c r="I11372" s="26" t="s">
        <v>14376</v>
      </c>
      <c r="J11372" s="26" t="s">
        <v>6878</v>
      </c>
      <c r="K11372" s="26" t="s">
        <v>9582</v>
      </c>
      <c r="L11372" s="26" t="s">
        <v>45436</v>
      </c>
      <c r="M11372" s="26">
        <v>380532557191</v>
      </c>
      <c r="N11372" s="26">
        <v>523010111</v>
      </c>
    </row>
    <row r="11373" spans="1:14">
      <c r="A11373" s="26" t="s">
        <v>8258</v>
      </c>
      <c r="B11373" s="26" t="s">
        <v>8259</v>
      </c>
      <c r="C11373" s="26">
        <v>2003528</v>
      </c>
      <c r="D11373" s="26" t="s">
        <v>780</v>
      </c>
      <c r="E11373" s="26" t="s">
        <v>45437</v>
      </c>
      <c r="F11373" s="26" t="s">
        <v>45438</v>
      </c>
      <c r="G11373" s="26" t="s">
        <v>9601</v>
      </c>
      <c r="H11373" s="26" t="s">
        <v>1122</v>
      </c>
      <c r="J11373" s="26" t="s">
        <v>8039</v>
      </c>
      <c r="K11373" s="26" t="s">
        <v>9597</v>
      </c>
      <c r="L11373" s="26" t="s">
        <v>45439</v>
      </c>
      <c r="M11373" s="26">
        <v>761154501364</v>
      </c>
      <c r="N11373" s="26">
        <v>6310100000</v>
      </c>
    </row>
    <row r="11374" spans="1:14">
      <c r="A11374" s="26" t="s">
        <v>6903</v>
      </c>
      <c r="B11374" s="26" t="s">
        <v>6904</v>
      </c>
      <c r="C11374" s="26">
        <v>38492195</v>
      </c>
      <c r="D11374" s="26" t="s">
        <v>24</v>
      </c>
      <c r="E11374" s="26" t="s">
        <v>45440</v>
      </c>
      <c r="F11374" s="26" t="s">
        <v>45441</v>
      </c>
      <c r="G11374" s="26" t="s">
        <v>9586</v>
      </c>
      <c r="H11374" s="26" t="s">
        <v>949</v>
      </c>
      <c r="I11374" s="26" t="s">
        <v>13534</v>
      </c>
      <c r="J11374" s="26" t="s">
        <v>6907</v>
      </c>
      <c r="K11374" s="26" t="s">
        <v>9606</v>
      </c>
      <c r="L11374" s="26" t="s">
        <v>36823</v>
      </c>
      <c r="M11374" s="26">
        <v>380534791295</v>
      </c>
      <c r="N11374" s="26">
        <v>5325455100</v>
      </c>
    </row>
    <row r="11375" spans="1:14">
      <c r="A11375" s="26" t="s">
        <v>9209</v>
      </c>
      <c r="B11375" s="26" t="s">
        <v>9210</v>
      </c>
      <c r="C11375" s="26">
        <v>39075068</v>
      </c>
      <c r="D11375" s="26" t="s">
        <v>24</v>
      </c>
      <c r="E11375" s="26" t="s">
        <v>45442</v>
      </c>
      <c r="F11375" s="26" t="s">
        <v>25148</v>
      </c>
      <c r="G11375" s="26" t="s">
        <v>9586</v>
      </c>
      <c r="H11375" s="26" t="s">
        <v>1490</v>
      </c>
      <c r="J11375" s="26" t="s">
        <v>1553</v>
      </c>
      <c r="K11375" s="26" t="s">
        <v>9597</v>
      </c>
      <c r="L11375" s="26" t="s">
        <v>45443</v>
      </c>
      <c r="M11375" s="26">
        <v>380507893464</v>
      </c>
      <c r="N11375" s="26">
        <v>524955100</v>
      </c>
    </row>
    <row r="11376" spans="1:14">
      <c r="A11376" s="26" t="s">
        <v>4216</v>
      </c>
      <c r="B11376" s="26" t="s">
        <v>4217</v>
      </c>
      <c r="C11376" s="26">
        <v>41838805</v>
      </c>
      <c r="D11376" s="26" t="s">
        <v>24</v>
      </c>
      <c r="E11376" s="26" t="s">
        <v>45444</v>
      </c>
      <c r="F11376" s="26" t="s">
        <v>45445</v>
      </c>
      <c r="G11376" s="26" t="s">
        <v>9586</v>
      </c>
      <c r="H11376" s="26" t="s">
        <v>506</v>
      </c>
      <c r="I11376" s="26" t="s">
        <v>9709</v>
      </c>
      <c r="J11376" s="26" t="s">
        <v>45446</v>
      </c>
      <c r="K11376" s="26" t="s">
        <v>9582</v>
      </c>
      <c r="L11376" s="26" t="s">
        <v>45447</v>
      </c>
      <c r="M11376" s="26">
        <v>380343556279</v>
      </c>
      <c r="N11376" s="26">
        <v>2624483101</v>
      </c>
    </row>
    <row r="11377" spans="1:14">
      <c r="A11377" s="26" t="s">
        <v>3074</v>
      </c>
      <c r="B11377" s="26" t="s">
        <v>3075</v>
      </c>
      <c r="C11377" s="26">
        <v>38395246</v>
      </c>
      <c r="D11377" s="26" t="s">
        <v>24</v>
      </c>
      <c r="E11377" s="26" t="s">
        <v>45448</v>
      </c>
      <c r="F11377" s="26" t="s">
        <v>45449</v>
      </c>
      <c r="G11377" s="26" t="s">
        <v>9586</v>
      </c>
      <c r="H11377" s="26" t="s">
        <v>375</v>
      </c>
      <c r="I11377" s="26" t="s">
        <v>22874</v>
      </c>
      <c r="J11377" s="26" t="s">
        <v>45450</v>
      </c>
      <c r="K11377" s="26" t="s">
        <v>9582</v>
      </c>
      <c r="L11377" s="26" t="s">
        <v>45451</v>
      </c>
      <c r="M11377" s="26">
        <v>380416226333</v>
      </c>
      <c r="N11377" s="26">
        <v>1820955122</v>
      </c>
    </row>
    <row r="11378" spans="1:14">
      <c r="A11378" s="26" t="s">
        <v>8821</v>
      </c>
      <c r="B11378" s="26" t="s">
        <v>8822</v>
      </c>
      <c r="C11378" s="26">
        <v>35479197</v>
      </c>
      <c r="D11378" s="26" t="s">
        <v>24</v>
      </c>
      <c r="E11378" s="26" t="s">
        <v>45452</v>
      </c>
      <c r="F11378" s="26" t="s">
        <v>45453</v>
      </c>
      <c r="G11378" s="26" t="s">
        <v>9586</v>
      </c>
      <c r="H11378" s="26" t="s">
        <v>1308</v>
      </c>
      <c r="J11378" s="26" t="s">
        <v>1387</v>
      </c>
      <c r="K11378" s="26" t="s">
        <v>9597</v>
      </c>
      <c r="L11378" s="26" t="s">
        <v>18820</v>
      </c>
      <c r="M11378" s="26">
        <v>380960830303</v>
      </c>
      <c r="N11378" s="26">
        <v>4412745702</v>
      </c>
    </row>
    <row r="11379" spans="1:14">
      <c r="A11379" s="26" t="s">
        <v>1655</v>
      </c>
      <c r="B11379" s="26" t="s">
        <v>1656</v>
      </c>
      <c r="C11379" s="26">
        <v>37489689</v>
      </c>
      <c r="D11379" s="26" t="s">
        <v>24</v>
      </c>
      <c r="E11379" s="26" t="s">
        <v>45454</v>
      </c>
      <c r="F11379" s="26" t="s">
        <v>45455</v>
      </c>
      <c r="G11379" s="26" t="s">
        <v>9579</v>
      </c>
      <c r="H11379" s="26" t="s">
        <v>27</v>
      </c>
      <c r="I11379" s="26" t="s">
        <v>10992</v>
      </c>
      <c r="J11379" s="26" t="s">
        <v>45456</v>
      </c>
      <c r="K11379" s="26" t="s">
        <v>9582</v>
      </c>
      <c r="L11379" s="26" t="s">
        <v>45457</v>
      </c>
      <c r="M11379" s="26">
        <v>380432580535</v>
      </c>
      <c r="N11379" s="26">
        <v>520688907</v>
      </c>
    </row>
    <row r="11380" spans="1:14">
      <c r="A11380" s="26" t="s">
        <v>7414</v>
      </c>
      <c r="B11380" s="26" t="s">
        <v>7415</v>
      </c>
      <c r="C11380" s="26">
        <v>39045101</v>
      </c>
      <c r="D11380" s="26" t="s">
        <v>24</v>
      </c>
      <c r="E11380" s="26" t="s">
        <v>45458</v>
      </c>
      <c r="F11380" s="26" t="s">
        <v>45459</v>
      </c>
      <c r="G11380" s="26" t="s">
        <v>9586</v>
      </c>
      <c r="H11380" s="26" t="s">
        <v>1025</v>
      </c>
      <c r="J11380" s="26" t="s">
        <v>1061</v>
      </c>
      <c r="K11380" s="26" t="s">
        <v>9597</v>
      </c>
      <c r="L11380" s="26" t="s">
        <v>45460</v>
      </c>
      <c r="M11380" s="26">
        <v>380983706398</v>
      </c>
      <c r="N11380" s="26">
        <v>5910700000</v>
      </c>
    </row>
    <row r="11381" spans="1:14">
      <c r="A11381" s="26" t="s">
        <v>6016</v>
      </c>
      <c r="B11381" s="26" t="s">
        <v>6017</v>
      </c>
      <c r="C11381" s="26">
        <v>35512883</v>
      </c>
      <c r="D11381" s="26" t="s">
        <v>24</v>
      </c>
      <c r="E11381" s="26" t="s">
        <v>45461</v>
      </c>
      <c r="F11381" s="26" t="s">
        <v>42203</v>
      </c>
      <c r="G11381" s="26" t="s">
        <v>9586</v>
      </c>
      <c r="H11381" s="26" t="s">
        <v>835</v>
      </c>
      <c r="J11381" s="26" t="s">
        <v>848</v>
      </c>
      <c r="K11381" s="26" t="s">
        <v>9597</v>
      </c>
      <c r="L11381" s="26" t="s">
        <v>45462</v>
      </c>
      <c r="M11381" s="26">
        <v>380512376169</v>
      </c>
      <c r="N11381" s="26">
        <v>4623010100</v>
      </c>
    </row>
    <row r="11382" spans="1:14">
      <c r="A11382" s="26" t="s">
        <v>2146</v>
      </c>
      <c r="B11382" s="26" t="s">
        <v>2147</v>
      </c>
      <c r="C11382" s="26">
        <v>38652480</v>
      </c>
      <c r="D11382" s="26" t="s">
        <v>24</v>
      </c>
      <c r="E11382" s="26" t="s">
        <v>45463</v>
      </c>
      <c r="F11382" s="26" t="s">
        <v>45464</v>
      </c>
      <c r="G11382" s="26" t="s">
        <v>9586</v>
      </c>
      <c r="H11382" s="26" t="s">
        <v>103</v>
      </c>
      <c r="I11382" s="26" t="s">
        <v>13187</v>
      </c>
      <c r="J11382" s="26" t="s">
        <v>2145</v>
      </c>
      <c r="K11382" s="26" t="s">
        <v>9606</v>
      </c>
      <c r="L11382" s="26" t="s">
        <v>25516</v>
      </c>
      <c r="M11382" s="26">
        <v>380967471025</v>
      </c>
      <c r="N11382" s="26">
        <v>725555100</v>
      </c>
    </row>
    <row r="11383" spans="1:14">
      <c r="A11383" s="26" t="s">
        <v>4342</v>
      </c>
      <c r="B11383" s="26" t="s">
        <v>4343</v>
      </c>
      <c r="C11383" s="26">
        <v>1994669</v>
      </c>
      <c r="D11383" s="26" t="s">
        <v>780</v>
      </c>
      <c r="E11383" s="26" t="s">
        <v>45465</v>
      </c>
      <c r="F11383" s="26" t="s">
        <v>19537</v>
      </c>
      <c r="G11383" s="26" t="s">
        <v>9601</v>
      </c>
      <c r="H11383" s="26" t="s">
        <v>576</v>
      </c>
      <c r="I11383" s="26" t="s">
        <v>10292</v>
      </c>
      <c r="J11383" s="26" t="s">
        <v>4344</v>
      </c>
      <c r="K11383" s="26" t="s">
        <v>9597</v>
      </c>
      <c r="L11383" s="26" t="s">
        <v>45466</v>
      </c>
      <c r="M11383" s="26">
        <v>380459835440</v>
      </c>
      <c r="N11383" s="26">
        <v>3222410300</v>
      </c>
    </row>
    <row r="11384" spans="1:14">
      <c r="A11384" s="26" t="s">
        <v>4158</v>
      </c>
      <c r="B11384" s="26" t="s">
        <v>4155</v>
      </c>
      <c r="C11384" s="26">
        <v>1993546</v>
      </c>
      <c r="D11384" s="26" t="s">
        <v>24</v>
      </c>
      <c r="E11384" s="26" t="s">
        <v>45467</v>
      </c>
      <c r="F11384" s="26" t="s">
        <v>45468</v>
      </c>
      <c r="G11384" s="26" t="s">
        <v>9586</v>
      </c>
      <c r="H11384" s="26" t="s">
        <v>506</v>
      </c>
      <c r="I11384" s="26" t="s">
        <v>12382</v>
      </c>
      <c r="J11384" s="26" t="s">
        <v>795</v>
      </c>
      <c r="K11384" s="26" t="s">
        <v>9582</v>
      </c>
      <c r="L11384" s="26" t="s">
        <v>45469</v>
      </c>
      <c r="M11384" s="26">
        <v>380977208309</v>
      </c>
      <c r="N11384" s="26">
        <v>2622088001</v>
      </c>
    </row>
    <row r="11385" spans="1:14">
      <c r="A11385" s="26" t="s">
        <v>4111</v>
      </c>
      <c r="B11385" s="26" t="s">
        <v>4046</v>
      </c>
      <c r="C11385" s="26">
        <v>42352786</v>
      </c>
      <c r="D11385" s="26" t="s">
        <v>780</v>
      </c>
      <c r="E11385" s="26" t="s">
        <v>45470</v>
      </c>
      <c r="F11385" s="26" t="s">
        <v>45471</v>
      </c>
      <c r="G11385" s="26" t="s">
        <v>9601</v>
      </c>
      <c r="H11385" s="26" t="s">
        <v>506</v>
      </c>
      <c r="J11385" s="26" t="s">
        <v>526</v>
      </c>
      <c r="K11385" s="26" t="s">
        <v>9597</v>
      </c>
      <c r="L11385" s="26" t="s">
        <v>19599</v>
      </c>
      <c r="M11385" s="26">
        <v>380342549675</v>
      </c>
      <c r="N11385" s="26">
        <v>2610100000</v>
      </c>
    </row>
    <row r="11386" spans="1:14">
      <c r="A11386" s="26" t="s">
        <v>5733</v>
      </c>
      <c r="B11386" s="26" t="s">
        <v>5734</v>
      </c>
      <c r="C11386" s="26">
        <v>26188550</v>
      </c>
      <c r="D11386" s="26" t="s">
        <v>24</v>
      </c>
      <c r="E11386" s="26" t="s">
        <v>45472</v>
      </c>
      <c r="F11386" s="26" t="s">
        <v>45473</v>
      </c>
      <c r="G11386" s="26" t="s">
        <v>9586</v>
      </c>
      <c r="H11386" s="26" t="s">
        <v>799</v>
      </c>
      <c r="J11386" s="26" t="s">
        <v>800</v>
      </c>
      <c r="K11386" s="26" t="s">
        <v>9597</v>
      </c>
      <c r="L11386" s="26" t="s">
        <v>45474</v>
      </c>
      <c r="M11386" s="26">
        <v>380444966103</v>
      </c>
      <c r="N11386" s="26">
        <v>4822784009</v>
      </c>
    </row>
    <row r="11387" spans="1:14">
      <c r="A11387" s="26" t="s">
        <v>1946</v>
      </c>
      <c r="B11387" s="26" t="s">
        <v>1947</v>
      </c>
      <c r="C11387" s="26">
        <v>37636913</v>
      </c>
      <c r="D11387" s="26" t="s">
        <v>24</v>
      </c>
      <c r="E11387" s="26" t="s">
        <v>45475</v>
      </c>
      <c r="F11387" s="26" t="s">
        <v>45476</v>
      </c>
      <c r="G11387" s="26" t="s">
        <v>9591</v>
      </c>
      <c r="H11387" s="26" t="s">
        <v>27</v>
      </c>
      <c r="I11387" s="26" t="s">
        <v>10258</v>
      </c>
      <c r="J11387" s="26" t="s">
        <v>28045</v>
      </c>
      <c r="K11387" s="26" t="s">
        <v>9582</v>
      </c>
      <c r="L11387" s="26" t="s">
        <v>45477</v>
      </c>
      <c r="M11387" s="26">
        <v>380985362617</v>
      </c>
      <c r="N11387" s="26">
        <v>525684002</v>
      </c>
    </row>
    <row r="11388" spans="1:14">
      <c r="A11388" s="26" t="s">
        <v>2788</v>
      </c>
      <c r="B11388" s="26" t="s">
        <v>2789</v>
      </c>
      <c r="C11388" s="26">
        <v>37691686</v>
      </c>
      <c r="D11388" s="26" t="s">
        <v>24</v>
      </c>
      <c r="E11388" s="26" t="s">
        <v>45478</v>
      </c>
      <c r="F11388" s="26" t="s">
        <v>45479</v>
      </c>
      <c r="G11388" s="26" t="s">
        <v>9579</v>
      </c>
      <c r="H11388" s="26" t="s">
        <v>258</v>
      </c>
      <c r="I11388" s="26" t="s">
        <v>10477</v>
      </c>
      <c r="J11388" s="26" t="s">
        <v>43463</v>
      </c>
      <c r="K11388" s="26" t="s">
        <v>9582</v>
      </c>
      <c r="L11388" s="26" t="s">
        <v>45480</v>
      </c>
      <c r="M11388" s="26">
        <v>380502972399</v>
      </c>
      <c r="N11388" s="26">
        <v>1421281201</v>
      </c>
    </row>
    <row r="11389" spans="1:14">
      <c r="A11389" s="26" t="s">
        <v>6611</v>
      </c>
      <c r="B11389" s="26" t="s">
        <v>6612</v>
      </c>
      <c r="C11389" s="26">
        <v>38342393</v>
      </c>
      <c r="D11389" s="26" t="s">
        <v>24</v>
      </c>
      <c r="E11389" s="26" t="s">
        <v>45481</v>
      </c>
      <c r="F11389" s="26" t="s">
        <v>45482</v>
      </c>
      <c r="G11389" s="26" t="s">
        <v>9586</v>
      </c>
      <c r="H11389" s="26" t="s">
        <v>949</v>
      </c>
      <c r="I11389" s="26" t="s">
        <v>10118</v>
      </c>
      <c r="J11389" s="26" t="s">
        <v>6609</v>
      </c>
      <c r="K11389" s="26" t="s">
        <v>9606</v>
      </c>
      <c r="L11389" s="26" t="s">
        <v>32282</v>
      </c>
      <c r="M11389" s="26">
        <v>380535197050</v>
      </c>
      <c r="N11389" s="26">
        <v>5321055100</v>
      </c>
    </row>
    <row r="11390" spans="1:14">
      <c r="A11390" s="26" t="s">
        <v>1649</v>
      </c>
      <c r="B11390" s="26" t="s">
        <v>1650</v>
      </c>
      <c r="C11390" s="26">
        <v>40502175</v>
      </c>
      <c r="D11390" s="26" t="s">
        <v>24</v>
      </c>
      <c r="E11390" s="26" t="s">
        <v>45483</v>
      </c>
      <c r="F11390" s="26" t="s">
        <v>45484</v>
      </c>
      <c r="G11390" s="26" t="s">
        <v>9591</v>
      </c>
      <c r="H11390" s="26" t="s">
        <v>27</v>
      </c>
      <c r="J11390" s="26" t="s">
        <v>36</v>
      </c>
      <c r="K11390" s="26" t="s">
        <v>9597</v>
      </c>
      <c r="L11390" s="26" t="s">
        <v>45485</v>
      </c>
      <c r="M11390" s="26">
        <v>380674302880</v>
      </c>
      <c r="N11390" s="26">
        <v>510100000</v>
      </c>
    </row>
    <row r="11391" spans="1:14">
      <c r="A11391" s="26" t="s">
        <v>3985</v>
      </c>
      <c r="B11391" s="26" t="s">
        <v>3986</v>
      </c>
      <c r="C11391" s="26">
        <v>41901934</v>
      </c>
      <c r="D11391" s="26" t="s">
        <v>24</v>
      </c>
      <c r="E11391" s="26" t="s">
        <v>45486</v>
      </c>
      <c r="F11391" s="26" t="s">
        <v>45487</v>
      </c>
      <c r="G11391" s="26" t="s">
        <v>9579</v>
      </c>
      <c r="H11391" s="26" t="s">
        <v>506</v>
      </c>
      <c r="J11391" s="26" t="s">
        <v>45488</v>
      </c>
      <c r="K11391" s="26" t="s">
        <v>9582</v>
      </c>
      <c r="L11391" s="26" t="s">
        <v>45489</v>
      </c>
      <c r="M11391" s="26">
        <v>380678389557</v>
      </c>
      <c r="N11391" s="26">
        <v>1820610125</v>
      </c>
    </row>
    <row r="11392" spans="1:14">
      <c r="A11392" s="26" t="s">
        <v>4491</v>
      </c>
      <c r="B11392" s="26" t="s">
        <v>4492</v>
      </c>
      <c r="C11392" s="26">
        <v>38500755</v>
      </c>
      <c r="D11392" s="26" t="s">
        <v>24</v>
      </c>
      <c r="E11392" s="26" t="s">
        <v>45490</v>
      </c>
      <c r="F11392" s="26" t="s">
        <v>45491</v>
      </c>
      <c r="G11392" s="26" t="s">
        <v>9586</v>
      </c>
      <c r="H11392" s="26" t="s">
        <v>576</v>
      </c>
      <c r="I11392" s="26" t="s">
        <v>9973</v>
      </c>
      <c r="J11392" s="26" t="s">
        <v>35347</v>
      </c>
      <c r="K11392" s="26" t="s">
        <v>9582</v>
      </c>
      <c r="L11392" s="26" t="s">
        <v>45492</v>
      </c>
      <c r="M11392" s="26">
        <v>380456835183</v>
      </c>
      <c r="N11392" s="26">
        <v>3220886704</v>
      </c>
    </row>
    <row r="11393" spans="1:14">
      <c r="A11393" s="26" t="s">
        <v>1927</v>
      </c>
      <c r="B11393" s="26" t="s">
        <v>1928</v>
      </c>
      <c r="C11393" s="26">
        <v>37248104</v>
      </c>
      <c r="D11393" s="26" t="s">
        <v>24</v>
      </c>
      <c r="E11393" s="26" t="s">
        <v>45493</v>
      </c>
      <c r="F11393" s="26" t="s">
        <v>45494</v>
      </c>
      <c r="G11393" s="26" t="s">
        <v>9579</v>
      </c>
      <c r="H11393" s="26" t="s">
        <v>27</v>
      </c>
      <c r="I11393" s="26" t="s">
        <v>11866</v>
      </c>
      <c r="J11393" s="26" t="s">
        <v>45495</v>
      </c>
      <c r="K11393" s="26" t="s">
        <v>9582</v>
      </c>
      <c r="L11393" s="26" t="s">
        <v>45496</v>
      </c>
      <c r="M11393" s="26">
        <v>380435739238</v>
      </c>
      <c r="N11393" s="26">
        <v>520280801</v>
      </c>
    </row>
    <row r="11394" spans="1:14">
      <c r="A11394" s="26" t="s">
        <v>5955</v>
      </c>
      <c r="B11394" s="26" t="s">
        <v>5956</v>
      </c>
      <c r="C11394" s="26">
        <v>38339071</v>
      </c>
      <c r="D11394" s="26" t="s">
        <v>24</v>
      </c>
      <c r="E11394" s="26" t="s">
        <v>45497</v>
      </c>
      <c r="F11394" s="26" t="s">
        <v>45498</v>
      </c>
      <c r="G11394" s="26" t="s">
        <v>9586</v>
      </c>
      <c r="H11394" s="26" t="s">
        <v>835</v>
      </c>
      <c r="I11394" s="26" t="s">
        <v>40900</v>
      </c>
      <c r="J11394" s="26" t="s">
        <v>5954</v>
      </c>
      <c r="K11394" s="26" t="s">
        <v>9606</v>
      </c>
      <c r="L11394" s="26" t="s">
        <v>40901</v>
      </c>
      <c r="M11394" s="26">
        <v>380515991158</v>
      </c>
      <c r="N11394" s="26">
        <v>4823055100</v>
      </c>
    </row>
    <row r="11395" spans="1:14">
      <c r="A11395" s="26" t="s">
        <v>2239</v>
      </c>
      <c r="B11395" s="26" t="s">
        <v>2240</v>
      </c>
      <c r="C11395" s="26">
        <v>37899778</v>
      </c>
      <c r="D11395" s="26" t="s">
        <v>24</v>
      </c>
      <c r="E11395" s="26" t="s">
        <v>45499</v>
      </c>
      <c r="F11395" s="26" t="s">
        <v>45500</v>
      </c>
      <c r="G11395" s="26" t="s">
        <v>9591</v>
      </c>
      <c r="H11395" s="26" t="s">
        <v>133</v>
      </c>
      <c r="J11395" s="26" t="s">
        <v>146</v>
      </c>
      <c r="K11395" s="26" t="s">
        <v>9597</v>
      </c>
      <c r="L11395" s="26" t="s">
        <v>45501</v>
      </c>
      <c r="M11395" s="26">
        <v>380676114651</v>
      </c>
      <c r="N11395" s="26">
        <v>1210100000</v>
      </c>
    </row>
    <row r="11396" spans="1:14">
      <c r="A11396" s="26" t="s">
        <v>6211</v>
      </c>
      <c r="B11396" s="26" t="s">
        <v>6212</v>
      </c>
      <c r="C11396" s="26">
        <v>38522082</v>
      </c>
      <c r="D11396" s="26" t="s">
        <v>24</v>
      </c>
      <c r="E11396" s="26" t="s">
        <v>45502</v>
      </c>
      <c r="F11396" s="26" t="s">
        <v>45503</v>
      </c>
      <c r="G11396" s="26" t="s">
        <v>9586</v>
      </c>
      <c r="H11396" s="26" t="s">
        <v>885</v>
      </c>
      <c r="I11396" s="26" t="s">
        <v>12123</v>
      </c>
      <c r="J11396" s="26" t="s">
        <v>45504</v>
      </c>
      <c r="K11396" s="26" t="s">
        <v>9582</v>
      </c>
      <c r="L11396" s="26" t="s">
        <v>45505</v>
      </c>
      <c r="M11396" s="26">
        <v>380486722556</v>
      </c>
      <c r="N11396" s="26">
        <v>5122582201</v>
      </c>
    </row>
    <row r="11397" spans="1:14">
      <c r="A11397" s="26" t="s">
        <v>5705</v>
      </c>
      <c r="B11397" s="26" t="s">
        <v>5706</v>
      </c>
      <c r="C11397" s="26">
        <v>5496833</v>
      </c>
      <c r="D11397" s="26" t="s">
        <v>780</v>
      </c>
      <c r="E11397" s="26" t="s">
        <v>45506</v>
      </c>
      <c r="F11397" s="26" t="s">
        <v>45507</v>
      </c>
      <c r="G11397" s="26" t="s">
        <v>9601</v>
      </c>
      <c r="H11397" s="26" t="s">
        <v>799</v>
      </c>
      <c r="J11397" s="26" t="s">
        <v>800</v>
      </c>
      <c r="K11397" s="26" t="s">
        <v>9597</v>
      </c>
      <c r="L11397" s="26" t="s">
        <v>45508</v>
      </c>
      <c r="M11397" s="26">
        <v>380442850405</v>
      </c>
      <c r="N11397" s="26">
        <v>4822784009</v>
      </c>
    </row>
    <row r="11398" spans="1:14">
      <c r="A11398" s="26" t="s">
        <v>6738</v>
      </c>
      <c r="B11398" s="26" t="s">
        <v>6739</v>
      </c>
      <c r="C11398" s="26">
        <v>1999394</v>
      </c>
      <c r="D11398" s="26" t="s">
        <v>780</v>
      </c>
      <c r="E11398" s="26" t="s">
        <v>45509</v>
      </c>
      <c r="F11398" s="26" t="s">
        <v>45510</v>
      </c>
      <c r="G11398" s="26" t="s">
        <v>9601</v>
      </c>
      <c r="H11398" s="26" t="s">
        <v>949</v>
      </c>
      <c r="I11398" s="26" t="s">
        <v>13044</v>
      </c>
      <c r="J11398" s="26" t="s">
        <v>33137</v>
      </c>
      <c r="K11398" s="26" t="s">
        <v>9582</v>
      </c>
      <c r="L11398" s="26" t="s">
        <v>33138</v>
      </c>
      <c r="M11398" s="26">
        <v>380536495116</v>
      </c>
      <c r="N11398" s="26">
        <v>5323082201</v>
      </c>
    </row>
    <row r="11399" spans="1:14">
      <c r="A11399" s="26" t="s">
        <v>8333</v>
      </c>
      <c r="B11399" s="26" t="s">
        <v>8334</v>
      </c>
      <c r="C11399" s="26">
        <v>3293617</v>
      </c>
      <c r="D11399" s="26" t="s">
        <v>780</v>
      </c>
      <c r="E11399" s="26" t="s">
        <v>45511</v>
      </c>
      <c r="F11399" s="26" t="s">
        <v>45512</v>
      </c>
      <c r="G11399" s="26" t="s">
        <v>9601</v>
      </c>
      <c r="H11399" s="26" t="s">
        <v>1122</v>
      </c>
      <c r="J11399" s="26" t="s">
        <v>8039</v>
      </c>
      <c r="K11399" s="26" t="s">
        <v>9597</v>
      </c>
      <c r="L11399" s="26" t="s">
        <v>37295</v>
      </c>
      <c r="M11399" s="26">
        <v>380577258035</v>
      </c>
      <c r="N11399" s="26">
        <v>6310100000</v>
      </c>
    </row>
    <row r="11400" spans="1:14">
      <c r="A11400" s="26" t="s">
        <v>8030</v>
      </c>
      <c r="B11400" s="26" t="s">
        <v>8031</v>
      </c>
      <c r="C11400" s="26">
        <v>38602768</v>
      </c>
      <c r="D11400" s="26" t="s">
        <v>24</v>
      </c>
      <c r="E11400" s="26" t="s">
        <v>45513</v>
      </c>
      <c r="F11400" s="26" t="s">
        <v>45514</v>
      </c>
      <c r="G11400" s="26" t="s">
        <v>9586</v>
      </c>
      <c r="H11400" s="26" t="s">
        <v>1122</v>
      </c>
      <c r="I11400" s="26" t="s">
        <v>11395</v>
      </c>
      <c r="J11400" s="26" t="s">
        <v>34831</v>
      </c>
      <c r="K11400" s="26" t="s">
        <v>9582</v>
      </c>
      <c r="L11400" s="26" t="s">
        <v>45515</v>
      </c>
      <c r="M11400" s="26">
        <v>380574069331</v>
      </c>
      <c r="N11400" s="26">
        <v>6324255303</v>
      </c>
    </row>
    <row r="11401" spans="1:14">
      <c r="A11401" s="26" t="s">
        <v>5195</v>
      </c>
      <c r="B11401" s="26" t="s">
        <v>5175</v>
      </c>
      <c r="C11401" s="26">
        <v>1996668</v>
      </c>
      <c r="D11401" s="26" t="s">
        <v>24</v>
      </c>
      <c r="E11401" s="26" t="s">
        <v>45516</v>
      </c>
      <c r="F11401" s="26" t="s">
        <v>45517</v>
      </c>
      <c r="G11401" s="26" t="s">
        <v>9591</v>
      </c>
      <c r="H11401" s="26" t="s">
        <v>735</v>
      </c>
      <c r="J11401" s="26" t="s">
        <v>740</v>
      </c>
      <c r="K11401" s="26" t="s">
        <v>9597</v>
      </c>
      <c r="L11401" s="26" t="s">
        <v>12501</v>
      </c>
      <c r="M11401" s="26">
        <v>380322370723</v>
      </c>
      <c r="N11401" s="26">
        <v>1221881203</v>
      </c>
    </row>
    <row r="11402" spans="1:14">
      <c r="A11402" s="26" t="s">
        <v>4461</v>
      </c>
      <c r="B11402" s="26" t="s">
        <v>4462</v>
      </c>
      <c r="C11402" s="26">
        <v>1994764</v>
      </c>
      <c r="D11402" s="26" t="s">
        <v>780</v>
      </c>
      <c r="E11402" s="26" t="s">
        <v>45518</v>
      </c>
      <c r="F11402" s="26" t="s">
        <v>45519</v>
      </c>
      <c r="G11402" s="26" t="s">
        <v>9601</v>
      </c>
      <c r="H11402" s="26" t="s">
        <v>576</v>
      </c>
      <c r="J11402" s="26" t="s">
        <v>581</v>
      </c>
      <c r="K11402" s="26" t="s">
        <v>9597</v>
      </c>
      <c r="L11402" s="26" t="s">
        <v>45520</v>
      </c>
      <c r="M11402" s="26">
        <v>380456301503</v>
      </c>
      <c r="N11402" s="26">
        <v>2123681001</v>
      </c>
    </row>
    <row r="11403" spans="1:14">
      <c r="A11403" s="26" t="s">
        <v>7629</v>
      </c>
      <c r="B11403" s="26" t="s">
        <v>7630</v>
      </c>
      <c r="C11403" s="26">
        <v>39511438</v>
      </c>
      <c r="D11403" s="26" t="s">
        <v>24</v>
      </c>
      <c r="E11403" s="26" t="s">
        <v>45521</v>
      </c>
      <c r="F11403" s="26" t="s">
        <v>45522</v>
      </c>
      <c r="G11403" s="26" t="s">
        <v>9579</v>
      </c>
      <c r="H11403" s="26" t="s">
        <v>1088</v>
      </c>
      <c r="J11403" s="26" t="s">
        <v>20187</v>
      </c>
      <c r="K11403" s="26" t="s">
        <v>9582</v>
      </c>
      <c r="L11403" s="26" t="s">
        <v>45523</v>
      </c>
      <c r="M11403" s="26">
        <v>761959639472</v>
      </c>
      <c r="N11403" s="26">
        <v>720580407</v>
      </c>
    </row>
    <row r="11404" spans="1:14">
      <c r="A11404" s="26" t="s">
        <v>6232</v>
      </c>
      <c r="B11404" s="26" t="s">
        <v>6233</v>
      </c>
      <c r="C11404" s="26">
        <v>38552185</v>
      </c>
      <c r="D11404" s="26" t="s">
        <v>24</v>
      </c>
      <c r="E11404" s="26" t="s">
        <v>45524</v>
      </c>
      <c r="F11404" s="26" t="s">
        <v>45525</v>
      </c>
      <c r="G11404" s="26" t="s">
        <v>9579</v>
      </c>
      <c r="H11404" s="26" t="s">
        <v>885</v>
      </c>
      <c r="I11404" s="26" t="s">
        <v>11207</v>
      </c>
      <c r="J11404" s="26" t="s">
        <v>21526</v>
      </c>
      <c r="K11404" s="26" t="s">
        <v>9582</v>
      </c>
      <c r="L11404" s="26" t="s">
        <v>45526</v>
      </c>
      <c r="M11404" s="26">
        <v>380953549170</v>
      </c>
      <c r="N11404" s="26">
        <v>720881705</v>
      </c>
    </row>
    <row r="11405" spans="1:14">
      <c r="A11405" s="26" t="s">
        <v>4870</v>
      </c>
      <c r="B11405" s="26" t="s">
        <v>4871</v>
      </c>
      <c r="C11405" s="26">
        <v>37564210</v>
      </c>
      <c r="D11405" s="26" t="s">
        <v>24</v>
      </c>
      <c r="E11405" s="26" t="s">
        <v>45527</v>
      </c>
      <c r="F11405" s="26" t="s">
        <v>45528</v>
      </c>
      <c r="G11405" s="26" t="s">
        <v>9586</v>
      </c>
      <c r="H11405" s="26" t="s">
        <v>711</v>
      </c>
      <c r="J11405" s="26" t="s">
        <v>727</v>
      </c>
      <c r="K11405" s="26" t="s">
        <v>9597</v>
      </c>
      <c r="L11405" s="26" t="s">
        <v>9930</v>
      </c>
      <c r="M11405" s="26">
        <v>380508600755</v>
      </c>
      <c r="N11405" s="26">
        <v>4412900000</v>
      </c>
    </row>
    <row r="11406" spans="1:14">
      <c r="A11406" s="26" t="s">
        <v>8924</v>
      </c>
      <c r="B11406" s="26" t="s">
        <v>8925</v>
      </c>
      <c r="C11406" s="26">
        <v>39011491</v>
      </c>
      <c r="D11406" s="26" t="s">
        <v>24</v>
      </c>
      <c r="E11406" s="26" t="s">
        <v>45529</v>
      </c>
      <c r="F11406" s="26" t="s">
        <v>45530</v>
      </c>
      <c r="G11406" s="26" t="s">
        <v>9586</v>
      </c>
      <c r="H11406" s="26" t="s">
        <v>1401</v>
      </c>
      <c r="I11406" s="26" t="s">
        <v>9726</v>
      </c>
      <c r="J11406" s="26" t="s">
        <v>45531</v>
      </c>
      <c r="K11406" s="26" t="s">
        <v>9582</v>
      </c>
      <c r="L11406" s="26" t="s">
        <v>45532</v>
      </c>
      <c r="M11406" s="26">
        <v>380473395203</v>
      </c>
      <c r="N11406" s="26">
        <v>7123787201</v>
      </c>
    </row>
    <row r="11407" spans="1:14">
      <c r="A11407" s="26" t="s">
        <v>3434</v>
      </c>
      <c r="B11407" s="26" t="s">
        <v>3435</v>
      </c>
      <c r="C11407" s="26">
        <v>40390032</v>
      </c>
      <c r="D11407" s="26" t="s">
        <v>24</v>
      </c>
      <c r="E11407" s="26" t="s">
        <v>45533</v>
      </c>
      <c r="F11407" s="26" t="s">
        <v>45534</v>
      </c>
      <c r="G11407" s="26" t="s">
        <v>9586</v>
      </c>
      <c r="H11407" s="26" t="s">
        <v>392</v>
      </c>
      <c r="J11407" s="26" t="s">
        <v>11322</v>
      </c>
      <c r="K11407" s="26" t="s">
        <v>9597</v>
      </c>
      <c r="L11407" s="26" t="s">
        <v>45535</v>
      </c>
      <c r="M11407" s="26">
        <v>380800503118</v>
      </c>
      <c r="N11407" s="26" t="e">
        <v>#N/A</v>
      </c>
    </row>
    <row r="11408" spans="1:14">
      <c r="A11408" s="26" t="s">
        <v>4433</v>
      </c>
      <c r="B11408" s="26" t="s">
        <v>4434</v>
      </c>
      <c r="C11408" s="26">
        <v>36148117</v>
      </c>
      <c r="D11408" s="26" t="s">
        <v>24</v>
      </c>
      <c r="E11408" s="26" t="s">
        <v>45536</v>
      </c>
      <c r="F11408" s="26" t="s">
        <v>45537</v>
      </c>
      <c r="G11408" s="26" t="s">
        <v>9586</v>
      </c>
      <c r="H11408" s="26" t="s">
        <v>576</v>
      </c>
      <c r="I11408" s="26" t="s">
        <v>10292</v>
      </c>
      <c r="J11408" s="26" t="s">
        <v>4435</v>
      </c>
      <c r="K11408" s="26" t="s">
        <v>9582</v>
      </c>
      <c r="L11408" s="26" t="s">
        <v>45538</v>
      </c>
      <c r="M11408" s="26">
        <v>380445380300</v>
      </c>
      <c r="N11408" s="26">
        <v>3222484403</v>
      </c>
    </row>
    <row r="11409" spans="1:14">
      <c r="A11409" s="26" t="s">
        <v>6484</v>
      </c>
      <c r="B11409" s="26" t="s">
        <v>6485</v>
      </c>
      <c r="C11409" s="26">
        <v>38407455</v>
      </c>
      <c r="D11409" s="26" t="s">
        <v>24</v>
      </c>
      <c r="E11409" s="26" t="s">
        <v>45539</v>
      </c>
      <c r="F11409" s="26" t="s">
        <v>45540</v>
      </c>
      <c r="G11409" s="26" t="s">
        <v>9591</v>
      </c>
      <c r="H11409" s="26" t="s">
        <v>885</v>
      </c>
      <c r="J11409" s="26" t="s">
        <v>933</v>
      </c>
      <c r="K11409" s="26" t="s">
        <v>9597</v>
      </c>
      <c r="L11409" s="26" t="s">
        <v>45541</v>
      </c>
      <c r="M11409" s="26">
        <v>761336965736</v>
      </c>
      <c r="N11409" s="26">
        <v>5123910100</v>
      </c>
    </row>
    <row r="11410" spans="1:14">
      <c r="A11410" s="26" t="s">
        <v>9399</v>
      </c>
      <c r="B11410" s="26" t="s">
        <v>9400</v>
      </c>
      <c r="C11410" s="26">
        <v>38955665</v>
      </c>
      <c r="D11410" s="26" t="s">
        <v>24</v>
      </c>
      <c r="E11410" s="26" t="s">
        <v>45542</v>
      </c>
      <c r="F11410" s="26" t="s">
        <v>45543</v>
      </c>
      <c r="G11410" s="26" t="s">
        <v>9579</v>
      </c>
      <c r="H11410" s="26" t="s">
        <v>1573</v>
      </c>
      <c r="I11410" s="26" t="s">
        <v>10158</v>
      </c>
      <c r="J11410" s="26" t="s">
        <v>45544</v>
      </c>
      <c r="K11410" s="26" t="s">
        <v>9582</v>
      </c>
      <c r="L11410" s="26" t="s">
        <v>45545</v>
      </c>
      <c r="M11410" s="26">
        <v>380462683578</v>
      </c>
      <c r="N11410" s="26">
        <v>7425555404</v>
      </c>
    </row>
    <row r="11411" spans="1:14">
      <c r="A11411" s="26" t="s">
        <v>6154</v>
      </c>
      <c r="B11411" s="26" t="s">
        <v>6155</v>
      </c>
      <c r="C11411" s="26">
        <v>37838741</v>
      </c>
      <c r="D11411" s="26" t="s">
        <v>24</v>
      </c>
      <c r="E11411" s="26" t="s">
        <v>45546</v>
      </c>
      <c r="F11411" s="26" t="s">
        <v>45547</v>
      </c>
      <c r="G11411" s="26" t="s">
        <v>9579</v>
      </c>
      <c r="H11411" s="26" t="s">
        <v>885</v>
      </c>
      <c r="I11411" s="26" t="s">
        <v>9829</v>
      </c>
      <c r="J11411" s="26" t="s">
        <v>45548</v>
      </c>
      <c r="K11411" s="26" t="s">
        <v>9582</v>
      </c>
      <c r="L11411" s="26" t="s">
        <v>45549</v>
      </c>
      <c r="M11411" s="26">
        <v>380485940591</v>
      </c>
      <c r="N11411" s="26">
        <v>5121655108</v>
      </c>
    </row>
    <row r="11412" spans="1:14">
      <c r="A11412" s="26" t="s">
        <v>3127</v>
      </c>
      <c r="B11412" s="26" t="s">
        <v>3128</v>
      </c>
      <c r="C11412" s="26">
        <v>1991458</v>
      </c>
      <c r="D11412" s="26" t="s">
        <v>780</v>
      </c>
      <c r="E11412" s="26" t="s">
        <v>45550</v>
      </c>
      <c r="F11412" s="26" t="s">
        <v>12819</v>
      </c>
      <c r="G11412" s="26" t="s">
        <v>9601</v>
      </c>
      <c r="H11412" s="26" t="s">
        <v>375</v>
      </c>
      <c r="J11412" s="26" t="s">
        <v>380</v>
      </c>
      <c r="K11412" s="26" t="s">
        <v>9597</v>
      </c>
      <c r="L11412" s="26" t="s">
        <v>45551</v>
      </c>
      <c r="M11412" s="26">
        <v>380412432353</v>
      </c>
      <c r="N11412" s="26">
        <v>1810100000</v>
      </c>
    </row>
    <row r="11413" spans="1:14">
      <c r="A11413" s="26" t="s">
        <v>5872</v>
      </c>
      <c r="B11413" s="26" t="s">
        <v>5873</v>
      </c>
      <c r="C11413" s="26">
        <v>1993992</v>
      </c>
      <c r="D11413" s="26" t="s">
        <v>780</v>
      </c>
      <c r="E11413" s="26" t="s">
        <v>45552</v>
      </c>
      <c r="F11413" s="26" t="s">
        <v>45553</v>
      </c>
      <c r="G11413" s="26" t="s">
        <v>9601</v>
      </c>
      <c r="H11413" s="26" t="s">
        <v>799</v>
      </c>
      <c r="J11413" s="26" t="s">
        <v>800</v>
      </c>
      <c r="K11413" s="26" t="s">
        <v>9597</v>
      </c>
      <c r="L11413" s="26" t="s">
        <v>45554</v>
      </c>
      <c r="M11413" s="26">
        <v>380445438972</v>
      </c>
      <c r="N11413" s="26">
        <v>4822784009</v>
      </c>
    </row>
    <row r="11414" spans="1:14">
      <c r="A11414" s="26" t="s">
        <v>4932</v>
      </c>
      <c r="B11414" s="26" t="s">
        <v>4933</v>
      </c>
      <c r="C11414" s="26">
        <v>1998226</v>
      </c>
      <c r="D11414" s="26" t="s">
        <v>24</v>
      </c>
      <c r="E11414" s="26" t="s">
        <v>45555</v>
      </c>
      <c r="F11414" s="26" t="s">
        <v>45556</v>
      </c>
      <c r="G11414" s="26" t="s">
        <v>9586</v>
      </c>
      <c r="H11414" s="26" t="s">
        <v>735</v>
      </c>
      <c r="I11414" s="26" t="s">
        <v>15124</v>
      </c>
      <c r="J11414" s="26" t="s">
        <v>45557</v>
      </c>
      <c r="K11414" s="26" t="s">
        <v>9582</v>
      </c>
      <c r="L11414" s="26" t="s">
        <v>45558</v>
      </c>
      <c r="M11414" s="26">
        <v>380326632525</v>
      </c>
      <c r="N11414" s="26">
        <v>4620384401</v>
      </c>
    </row>
    <row r="11415" spans="1:14">
      <c r="A11415" s="26" t="s">
        <v>2568</v>
      </c>
      <c r="B11415" s="26" t="s">
        <v>2569</v>
      </c>
      <c r="C11415" s="26">
        <v>37555384</v>
      </c>
      <c r="D11415" s="26" t="s">
        <v>24</v>
      </c>
      <c r="E11415" s="26" t="s">
        <v>45559</v>
      </c>
      <c r="F11415" s="26" t="s">
        <v>45560</v>
      </c>
      <c r="G11415" s="26" t="s">
        <v>9586</v>
      </c>
      <c r="H11415" s="26" t="s">
        <v>133</v>
      </c>
      <c r="I11415" s="26" t="s">
        <v>16558</v>
      </c>
      <c r="J11415" s="26" t="s">
        <v>45561</v>
      </c>
      <c r="K11415" s="26" t="s">
        <v>9582</v>
      </c>
      <c r="L11415" s="26" t="s">
        <v>45562</v>
      </c>
      <c r="M11415" s="26">
        <v>761542979520</v>
      </c>
      <c r="N11415" s="26">
        <v>1222386101</v>
      </c>
    </row>
    <row r="11416" spans="1:14">
      <c r="A11416" s="26" t="s">
        <v>7147</v>
      </c>
      <c r="B11416" s="26" t="s">
        <v>7148</v>
      </c>
      <c r="C11416" s="26">
        <v>38543370</v>
      </c>
      <c r="D11416" s="26" t="s">
        <v>24</v>
      </c>
      <c r="E11416" s="26" t="s">
        <v>45563</v>
      </c>
      <c r="F11416" s="26" t="s">
        <v>45564</v>
      </c>
      <c r="G11416" s="26" t="s">
        <v>9579</v>
      </c>
      <c r="H11416" s="26" t="s">
        <v>987</v>
      </c>
      <c r="J11416" s="26" t="s">
        <v>45565</v>
      </c>
      <c r="K11416" s="26" t="s">
        <v>9582</v>
      </c>
      <c r="L11416" s="26" t="s">
        <v>45566</v>
      </c>
      <c r="M11416" s="26">
        <v>761948443748</v>
      </c>
      <c r="N11416" s="26">
        <v>5624286003</v>
      </c>
    </row>
    <row r="11417" spans="1:14">
      <c r="A11417" s="26" t="s">
        <v>6754</v>
      </c>
      <c r="B11417" s="26" t="s">
        <v>6755</v>
      </c>
      <c r="C11417" s="26">
        <v>37464470</v>
      </c>
      <c r="D11417" s="26" t="s">
        <v>24</v>
      </c>
      <c r="E11417" s="26" t="s">
        <v>45567</v>
      </c>
      <c r="F11417" s="26" t="s">
        <v>45568</v>
      </c>
      <c r="G11417" s="26" t="s">
        <v>9586</v>
      </c>
      <c r="H11417" s="26" t="s">
        <v>949</v>
      </c>
      <c r="I11417" s="26" t="s">
        <v>11064</v>
      </c>
      <c r="J11417" s="26" t="s">
        <v>45569</v>
      </c>
      <c r="K11417" s="26" t="s">
        <v>9582</v>
      </c>
      <c r="L11417" s="26" t="s">
        <v>45570</v>
      </c>
      <c r="M11417" s="26">
        <v>380534496503</v>
      </c>
      <c r="N11417" s="26">
        <v>720582014</v>
      </c>
    </row>
    <row r="11418" spans="1:14">
      <c r="A11418" s="26" t="s">
        <v>6059</v>
      </c>
      <c r="B11418" s="26" t="s">
        <v>6060</v>
      </c>
      <c r="C11418" s="26">
        <v>37650241</v>
      </c>
      <c r="D11418" s="26" t="s">
        <v>24</v>
      </c>
      <c r="E11418" s="26" t="s">
        <v>45571</v>
      </c>
      <c r="F11418" s="26" t="s">
        <v>45572</v>
      </c>
      <c r="G11418" s="26" t="s">
        <v>9586</v>
      </c>
      <c r="H11418" s="26" t="s">
        <v>835</v>
      </c>
      <c r="I11418" s="26" t="s">
        <v>18071</v>
      </c>
      <c r="J11418" s="26" t="s">
        <v>31287</v>
      </c>
      <c r="K11418" s="26" t="s">
        <v>9582</v>
      </c>
      <c r="L11418" s="26" t="s">
        <v>45573</v>
      </c>
      <c r="M11418" s="26">
        <v>380515195485</v>
      </c>
      <c r="N11418" s="26">
        <v>1420355109</v>
      </c>
    </row>
    <row r="11419" spans="1:14">
      <c r="A11419" s="26" t="s">
        <v>6170</v>
      </c>
      <c r="B11419" s="26" t="s">
        <v>6171</v>
      </c>
      <c r="C11419" s="26">
        <v>38534407</v>
      </c>
      <c r="D11419" s="26" t="s">
        <v>24</v>
      </c>
      <c r="E11419" s="26" t="s">
        <v>45574</v>
      </c>
      <c r="F11419" s="26" t="s">
        <v>45575</v>
      </c>
      <c r="G11419" s="26" t="s">
        <v>9586</v>
      </c>
      <c r="H11419" s="26" t="s">
        <v>885</v>
      </c>
      <c r="I11419" s="26" t="s">
        <v>10020</v>
      </c>
      <c r="J11419" s="26" t="s">
        <v>45576</v>
      </c>
      <c r="K11419" s="26" t="s">
        <v>9606</v>
      </c>
      <c r="L11419" s="26" t="s">
        <v>45577</v>
      </c>
      <c r="M11419" s="26">
        <v>380954457820</v>
      </c>
      <c r="N11419" s="26">
        <v>5122755400</v>
      </c>
    </row>
    <row r="11420" spans="1:14">
      <c r="A11420" s="26" t="s">
        <v>3349</v>
      </c>
      <c r="B11420" s="26" t="s">
        <v>3350</v>
      </c>
      <c r="C11420" s="26">
        <v>38068793</v>
      </c>
      <c r="D11420" s="26" t="s">
        <v>24</v>
      </c>
      <c r="E11420" s="26" t="s">
        <v>45578</v>
      </c>
      <c r="F11420" s="26" t="s">
        <v>45579</v>
      </c>
      <c r="G11420" s="26" t="s">
        <v>9586</v>
      </c>
      <c r="H11420" s="26" t="s">
        <v>392</v>
      </c>
      <c r="I11420" s="26" t="s">
        <v>10303</v>
      </c>
      <c r="J11420" s="26" t="s">
        <v>45580</v>
      </c>
      <c r="K11420" s="26" t="s">
        <v>9582</v>
      </c>
      <c r="L11420" s="26" t="s">
        <v>45581</v>
      </c>
      <c r="M11420" s="26">
        <v>380673463816</v>
      </c>
      <c r="N11420" s="26">
        <v>2120481601</v>
      </c>
    </row>
    <row r="11421" spans="1:14">
      <c r="A11421" s="26" t="s">
        <v>3356</v>
      </c>
      <c r="B11421" s="26" t="s">
        <v>3357</v>
      </c>
      <c r="C11421" s="26">
        <v>38284599</v>
      </c>
      <c r="D11421" s="26" t="s">
        <v>24</v>
      </c>
      <c r="E11421" s="26" t="s">
        <v>45582</v>
      </c>
      <c r="F11421" s="26" t="s">
        <v>45583</v>
      </c>
      <c r="G11421" s="26" t="s">
        <v>9586</v>
      </c>
      <c r="H11421" s="26" t="s">
        <v>392</v>
      </c>
      <c r="I11421" s="26" t="s">
        <v>11117</v>
      </c>
      <c r="J11421" s="26" t="s">
        <v>400</v>
      </c>
      <c r="K11421" s="26" t="s">
        <v>9606</v>
      </c>
      <c r="L11421" s="26" t="s">
        <v>45584</v>
      </c>
      <c r="M11421" s="26">
        <v>380313523850</v>
      </c>
      <c r="N11421" s="26">
        <v>2120855100</v>
      </c>
    </row>
    <row r="11422" spans="1:14">
      <c r="A11422" s="26" t="s">
        <v>7270</v>
      </c>
      <c r="B11422" s="26" t="s">
        <v>7271</v>
      </c>
      <c r="C11422" s="26">
        <v>26376820</v>
      </c>
      <c r="D11422" s="26" t="s">
        <v>24</v>
      </c>
      <c r="E11422" s="26" t="s">
        <v>45585</v>
      </c>
      <c r="F11422" s="26" t="s">
        <v>45586</v>
      </c>
      <c r="G11422" s="26" t="s">
        <v>9586</v>
      </c>
      <c r="H11422" s="26" t="s">
        <v>1025</v>
      </c>
      <c r="I11422" s="26" t="s">
        <v>11246</v>
      </c>
      <c r="J11422" s="26" t="s">
        <v>4585</v>
      </c>
      <c r="K11422" s="26" t="s">
        <v>9582</v>
      </c>
      <c r="L11422" s="26" t="s">
        <v>45587</v>
      </c>
      <c r="M11422" s="26">
        <v>761906583584</v>
      </c>
      <c r="N11422" s="26">
        <v>521680603</v>
      </c>
    </row>
    <row r="11423" spans="1:14">
      <c r="A11423" s="26" t="s">
        <v>5601</v>
      </c>
      <c r="B11423" s="26" t="s">
        <v>5602</v>
      </c>
      <c r="C11423" s="26">
        <v>38948312</v>
      </c>
      <c r="D11423" s="26" t="s">
        <v>24</v>
      </c>
      <c r="E11423" s="26" t="s">
        <v>45588</v>
      </c>
      <c r="F11423" s="26" t="s">
        <v>45589</v>
      </c>
      <c r="G11423" s="26" t="s">
        <v>9586</v>
      </c>
      <c r="H11423" s="26" t="s">
        <v>799</v>
      </c>
      <c r="J11423" s="26" t="s">
        <v>800</v>
      </c>
      <c r="K11423" s="26" t="s">
        <v>9597</v>
      </c>
      <c r="L11423" s="26" t="s">
        <v>45590</v>
      </c>
      <c r="M11423" s="26">
        <v>380444838018</v>
      </c>
      <c r="N11423" s="26">
        <v>4822784009</v>
      </c>
    </row>
    <row r="11424" spans="1:14">
      <c r="A11424" s="26" t="s">
        <v>8968</v>
      </c>
      <c r="B11424" s="26" t="s">
        <v>8969</v>
      </c>
      <c r="C11424" s="26">
        <v>39028882</v>
      </c>
      <c r="D11424" s="26" t="s">
        <v>24</v>
      </c>
      <c r="E11424" s="26" t="s">
        <v>45591</v>
      </c>
      <c r="F11424" s="26" t="s">
        <v>45592</v>
      </c>
      <c r="G11424" s="26" t="s">
        <v>9579</v>
      </c>
      <c r="H11424" s="26" t="s">
        <v>1401</v>
      </c>
      <c r="I11424" s="26" t="s">
        <v>12387</v>
      </c>
      <c r="J11424" s="26" t="s">
        <v>45593</v>
      </c>
      <c r="K11424" s="26" t="s">
        <v>9582</v>
      </c>
      <c r="L11424" s="26" t="s">
        <v>45594</v>
      </c>
      <c r="M11424" s="26">
        <v>380474561548</v>
      </c>
      <c r="N11424" s="26">
        <v>7124681501</v>
      </c>
    </row>
    <row r="11425" spans="1:14">
      <c r="A11425" s="26" t="s">
        <v>6549</v>
      </c>
      <c r="B11425" s="26" t="s">
        <v>6550</v>
      </c>
      <c r="C11425" s="26">
        <v>38477077</v>
      </c>
      <c r="D11425" s="26" t="s">
        <v>24</v>
      </c>
      <c r="E11425" s="26" t="s">
        <v>45595</v>
      </c>
      <c r="F11425" s="26" t="s">
        <v>45596</v>
      </c>
      <c r="G11425" s="26" t="s">
        <v>9586</v>
      </c>
      <c r="H11425" s="26" t="s">
        <v>885</v>
      </c>
      <c r="I11425" s="26" t="s">
        <v>11894</v>
      </c>
      <c r="J11425" s="26" t="s">
        <v>45597</v>
      </c>
      <c r="K11425" s="26" t="s">
        <v>9582</v>
      </c>
      <c r="L11425" s="26" t="s">
        <v>45598</v>
      </c>
      <c r="M11425" s="26">
        <v>380997459118</v>
      </c>
      <c r="N11425" s="26">
        <v>5125481001</v>
      </c>
    </row>
    <row r="11426" spans="1:14">
      <c r="A11426" s="26" t="s">
        <v>7580</v>
      </c>
      <c r="B11426" s="26" t="s">
        <v>7581</v>
      </c>
      <c r="C11426" s="26">
        <v>38509208</v>
      </c>
      <c r="D11426" s="26" t="s">
        <v>24</v>
      </c>
      <c r="E11426" s="26" t="s">
        <v>45599</v>
      </c>
      <c r="F11426" s="26" t="s">
        <v>45600</v>
      </c>
      <c r="G11426" s="26" t="s">
        <v>9579</v>
      </c>
      <c r="H11426" s="26" t="s">
        <v>1088</v>
      </c>
      <c r="I11426" s="26" t="s">
        <v>9818</v>
      </c>
      <c r="J11426" s="26" t="s">
        <v>45601</v>
      </c>
      <c r="K11426" s="26" t="s">
        <v>9582</v>
      </c>
      <c r="L11426" s="26" t="s">
        <v>45602</v>
      </c>
      <c r="M11426" s="26">
        <v>380672915471</v>
      </c>
      <c r="N11426" s="26">
        <v>6121288402</v>
      </c>
    </row>
    <row r="11427" spans="1:14">
      <c r="A11427" s="26" t="s">
        <v>4162</v>
      </c>
      <c r="B11427" s="26" t="s">
        <v>4163</v>
      </c>
      <c r="C11427" s="26">
        <v>42165308</v>
      </c>
      <c r="D11427" s="26" t="s">
        <v>24</v>
      </c>
      <c r="E11427" s="26" t="s">
        <v>45603</v>
      </c>
      <c r="F11427" s="26" t="s">
        <v>45604</v>
      </c>
      <c r="G11427" s="26" t="s">
        <v>9586</v>
      </c>
      <c r="H11427" s="26" t="s">
        <v>506</v>
      </c>
      <c r="I11427" s="26" t="s">
        <v>12382</v>
      </c>
      <c r="J11427" s="26" t="s">
        <v>45605</v>
      </c>
      <c r="K11427" s="26" t="s">
        <v>9582</v>
      </c>
      <c r="L11427" s="26" t="s">
        <v>45606</v>
      </c>
      <c r="M11427" s="26">
        <v>380972769994</v>
      </c>
      <c r="N11427" s="26">
        <v>2623684002</v>
      </c>
    </row>
    <row r="11428" spans="1:14">
      <c r="A11428" s="26" t="s">
        <v>5924</v>
      </c>
      <c r="B11428" s="26" t="s">
        <v>5925</v>
      </c>
      <c r="C11428" s="26">
        <v>38094247</v>
      </c>
      <c r="D11428" s="26" t="s">
        <v>24</v>
      </c>
      <c r="E11428" s="26" t="s">
        <v>45607</v>
      </c>
      <c r="F11428" s="26" t="s">
        <v>45608</v>
      </c>
      <c r="G11428" s="26" t="s">
        <v>9586</v>
      </c>
      <c r="H11428" s="26" t="s">
        <v>835</v>
      </c>
      <c r="I11428" s="26" t="s">
        <v>11355</v>
      </c>
      <c r="J11428" s="26" t="s">
        <v>19962</v>
      </c>
      <c r="K11428" s="26" t="s">
        <v>9582</v>
      </c>
      <c r="L11428" s="26" t="s">
        <v>45609</v>
      </c>
      <c r="M11428" s="26">
        <v>380516321254</v>
      </c>
      <c r="N11428" s="26">
        <v>520484803</v>
      </c>
    </row>
    <row r="11429" spans="1:14">
      <c r="A11429" s="26" t="s">
        <v>5518</v>
      </c>
      <c r="B11429" s="26" t="s">
        <v>5519</v>
      </c>
      <c r="C11429" s="26">
        <v>40075815</v>
      </c>
      <c r="D11429" s="26" t="s">
        <v>24</v>
      </c>
      <c r="E11429" s="26" t="s">
        <v>45610</v>
      </c>
      <c r="F11429" s="26" t="s">
        <v>20881</v>
      </c>
      <c r="G11429" s="26" t="s">
        <v>9591</v>
      </c>
      <c r="H11429" s="26" t="s">
        <v>799</v>
      </c>
      <c r="J11429" s="26" t="s">
        <v>800</v>
      </c>
      <c r="K11429" s="26" t="s">
        <v>9597</v>
      </c>
      <c r="L11429" s="26" t="s">
        <v>20882</v>
      </c>
      <c r="M11429" s="26">
        <v>380444651847</v>
      </c>
      <c r="N11429" s="26">
        <v>4822784009</v>
      </c>
    </row>
    <row r="11430" spans="1:14">
      <c r="A11430" s="26" t="s">
        <v>2435</v>
      </c>
      <c r="B11430" s="26" t="s">
        <v>2436</v>
      </c>
      <c r="C11430" s="26">
        <v>1985860</v>
      </c>
      <c r="D11430" s="26" t="s">
        <v>780</v>
      </c>
      <c r="E11430" s="26" t="s">
        <v>45611</v>
      </c>
      <c r="F11430" s="26" t="s">
        <v>45612</v>
      </c>
      <c r="G11430" s="26" t="s">
        <v>9601</v>
      </c>
      <c r="H11430" s="26" t="s">
        <v>133</v>
      </c>
      <c r="J11430" s="26" t="s">
        <v>2401</v>
      </c>
      <c r="K11430" s="26" t="s">
        <v>9597</v>
      </c>
      <c r="L11430" s="26" t="s">
        <v>10500</v>
      </c>
      <c r="M11430" s="26">
        <v>380987034942</v>
      </c>
      <c r="N11430" s="26">
        <v>122787502</v>
      </c>
    </row>
    <row r="11431" spans="1:14">
      <c r="A11431" s="26" t="s">
        <v>2689</v>
      </c>
      <c r="B11431" s="26" t="s">
        <v>2690</v>
      </c>
      <c r="C11431" s="26">
        <v>37004278</v>
      </c>
      <c r="D11431" s="26" t="s">
        <v>24</v>
      </c>
      <c r="E11431" s="26" t="s">
        <v>45613</v>
      </c>
      <c r="F11431" s="26" t="s">
        <v>45614</v>
      </c>
      <c r="G11431" s="26" t="s">
        <v>9579</v>
      </c>
      <c r="H11431" s="26" t="s">
        <v>133</v>
      </c>
      <c r="I11431" s="26" t="s">
        <v>9747</v>
      </c>
      <c r="J11431" s="26" t="s">
        <v>5913</v>
      </c>
      <c r="K11431" s="26" t="s">
        <v>9582</v>
      </c>
      <c r="L11431" s="26" t="s">
        <v>45615</v>
      </c>
      <c r="M11431" s="26">
        <v>380992407805</v>
      </c>
      <c r="N11431" s="26">
        <v>122380401</v>
      </c>
    </row>
    <row r="11432" spans="1:14">
      <c r="A11432" s="26" t="s">
        <v>7580</v>
      </c>
      <c r="B11432" s="26" t="s">
        <v>7581</v>
      </c>
      <c r="C11432" s="26">
        <v>38509208</v>
      </c>
      <c r="D11432" s="26" t="s">
        <v>24</v>
      </c>
      <c r="E11432" s="26" t="s">
        <v>45616</v>
      </c>
      <c r="F11432" s="26" t="s">
        <v>45617</v>
      </c>
      <c r="G11432" s="26" t="s">
        <v>9579</v>
      </c>
      <c r="H11432" s="26" t="s">
        <v>1088</v>
      </c>
      <c r="I11432" s="26" t="s">
        <v>9818</v>
      </c>
      <c r="J11432" s="26" t="s">
        <v>25204</v>
      </c>
      <c r="K11432" s="26" t="s">
        <v>9582</v>
      </c>
      <c r="L11432" s="26" t="s">
        <v>45618</v>
      </c>
      <c r="M11432" s="26">
        <v>380971610943</v>
      </c>
      <c r="N11432" s="26">
        <v>522880404</v>
      </c>
    </row>
    <row r="11433" spans="1:14">
      <c r="A11433" s="26" t="s">
        <v>2064</v>
      </c>
      <c r="B11433" s="26" t="s">
        <v>2065</v>
      </c>
      <c r="C11433" s="26">
        <v>38527798</v>
      </c>
      <c r="D11433" s="26" t="s">
        <v>1701</v>
      </c>
      <c r="E11433" s="26" t="s">
        <v>45619</v>
      </c>
      <c r="F11433" s="26" t="s">
        <v>45620</v>
      </c>
      <c r="G11433" s="26" t="s">
        <v>9601</v>
      </c>
      <c r="H11433" s="26" t="s">
        <v>103</v>
      </c>
      <c r="I11433" s="26" t="s">
        <v>9833</v>
      </c>
      <c r="J11433" s="26" t="s">
        <v>42988</v>
      </c>
      <c r="K11433" s="26" t="s">
        <v>9606</v>
      </c>
      <c r="L11433" s="26" t="s">
        <v>45621</v>
      </c>
      <c r="M11433" s="26">
        <v>380966599552</v>
      </c>
      <c r="N11433" s="26">
        <v>723355300</v>
      </c>
    </row>
    <row r="11434" spans="1:14">
      <c r="A11434" s="26" t="s">
        <v>4512</v>
      </c>
      <c r="B11434" s="26" t="s">
        <v>4513</v>
      </c>
      <c r="C11434" s="26">
        <v>37323500</v>
      </c>
      <c r="D11434" s="26" t="s">
        <v>24</v>
      </c>
      <c r="E11434" s="26" t="s">
        <v>45622</v>
      </c>
      <c r="F11434" s="26" t="s">
        <v>45623</v>
      </c>
      <c r="G11434" s="26" t="s">
        <v>9586</v>
      </c>
      <c r="H11434" s="26" t="s">
        <v>576</v>
      </c>
      <c r="I11434" s="26" t="s">
        <v>18088</v>
      </c>
      <c r="J11434" s="26" t="s">
        <v>4514</v>
      </c>
      <c r="K11434" s="26" t="s">
        <v>9606</v>
      </c>
      <c r="L11434" s="26" t="s">
        <v>45624</v>
      </c>
      <c r="M11434" s="26">
        <v>380456422371</v>
      </c>
      <c r="N11434" s="26">
        <v>721484602</v>
      </c>
    </row>
    <row r="11435" spans="1:14">
      <c r="A11435" s="26" t="s">
        <v>5805</v>
      </c>
      <c r="B11435" s="26" t="s">
        <v>5593</v>
      </c>
      <c r="C11435" s="26">
        <v>40382938</v>
      </c>
      <c r="D11435" s="26" t="s">
        <v>780</v>
      </c>
      <c r="E11435" s="26" t="s">
        <v>45625</v>
      </c>
      <c r="F11435" s="26" t="s">
        <v>45626</v>
      </c>
      <c r="G11435" s="26" t="s">
        <v>9601</v>
      </c>
      <c r="H11435" s="26" t="s">
        <v>1573</v>
      </c>
      <c r="J11435" s="26" t="s">
        <v>1597</v>
      </c>
      <c r="K11435" s="26" t="s">
        <v>9597</v>
      </c>
      <c r="L11435" s="26" t="s">
        <v>45627</v>
      </c>
      <c r="M11435" s="26">
        <v>760925220810</v>
      </c>
      <c r="N11435" s="26">
        <v>7410100000</v>
      </c>
    </row>
    <row r="11436" spans="1:14">
      <c r="A11436" s="26" t="s">
        <v>4590</v>
      </c>
      <c r="B11436" s="26" t="s">
        <v>4591</v>
      </c>
      <c r="C11436" s="26">
        <v>38401359</v>
      </c>
      <c r="D11436" s="26" t="s">
        <v>24</v>
      </c>
      <c r="E11436" s="26" t="s">
        <v>45628</v>
      </c>
      <c r="F11436" s="26" t="s">
        <v>45629</v>
      </c>
      <c r="G11436" s="26" t="s">
        <v>9586</v>
      </c>
      <c r="H11436" s="26" t="s">
        <v>670</v>
      </c>
      <c r="I11436" s="26" t="s">
        <v>14017</v>
      </c>
      <c r="J11436" s="26" t="s">
        <v>675</v>
      </c>
      <c r="K11436" s="26" t="s">
        <v>9606</v>
      </c>
      <c r="L11436" s="26" t="s">
        <v>45630</v>
      </c>
      <c r="M11436" s="26">
        <v>380525222299</v>
      </c>
      <c r="N11436" s="26">
        <v>3521455100</v>
      </c>
    </row>
    <row r="11437" spans="1:14">
      <c r="A11437" s="26" t="s">
        <v>5385</v>
      </c>
      <c r="B11437" s="26" t="s">
        <v>5386</v>
      </c>
      <c r="C11437" s="26" t="s">
        <v>1604</v>
      </c>
      <c r="D11437" s="26" t="s">
        <v>24</v>
      </c>
      <c r="E11437" s="26" t="s">
        <v>45631</v>
      </c>
      <c r="F11437" s="26" t="s">
        <v>45632</v>
      </c>
      <c r="G11437" s="26" t="s">
        <v>9591</v>
      </c>
      <c r="H11437" s="26" t="s">
        <v>735</v>
      </c>
      <c r="J11437" s="26" t="s">
        <v>787</v>
      </c>
      <c r="K11437" s="26" t="s">
        <v>9597</v>
      </c>
      <c r="L11437" s="26" t="s">
        <v>45633</v>
      </c>
      <c r="M11437" s="26">
        <v>380630711515</v>
      </c>
      <c r="N11437" s="26">
        <v>4611200000</v>
      </c>
    </row>
    <row r="11438" spans="1:14">
      <c r="A11438" s="26" t="s">
        <v>3645</v>
      </c>
      <c r="B11438" s="26" t="s">
        <v>3646</v>
      </c>
      <c r="C11438" s="26">
        <v>40338826</v>
      </c>
      <c r="D11438" s="26" t="s">
        <v>24</v>
      </c>
      <c r="E11438" s="26" t="s">
        <v>45634</v>
      </c>
      <c r="F11438" s="26" t="s">
        <v>45635</v>
      </c>
      <c r="G11438" s="26" t="s">
        <v>9591</v>
      </c>
      <c r="H11438" s="26" t="s">
        <v>468</v>
      </c>
      <c r="I11438" s="26" t="s">
        <v>15551</v>
      </c>
      <c r="J11438" s="26" t="s">
        <v>502</v>
      </c>
      <c r="K11438" s="26" t="s">
        <v>9597</v>
      </c>
      <c r="L11438" s="26" t="s">
        <v>45636</v>
      </c>
      <c r="M11438" s="26">
        <v>380616522484</v>
      </c>
      <c r="N11438" s="26">
        <v>122082205</v>
      </c>
    </row>
    <row r="11439" spans="1:14">
      <c r="A11439" s="26" t="s">
        <v>5720</v>
      </c>
      <c r="B11439" s="26" t="s">
        <v>5721</v>
      </c>
      <c r="C11439" s="26">
        <v>42376659</v>
      </c>
      <c r="D11439" s="26" t="s">
        <v>780</v>
      </c>
      <c r="E11439" s="26" t="s">
        <v>45637</v>
      </c>
      <c r="F11439" s="26" t="s">
        <v>45638</v>
      </c>
      <c r="G11439" s="26" t="s">
        <v>9601</v>
      </c>
      <c r="H11439" s="26" t="s">
        <v>799</v>
      </c>
      <c r="J11439" s="26" t="s">
        <v>800</v>
      </c>
      <c r="K11439" s="26" t="s">
        <v>9597</v>
      </c>
      <c r="L11439" s="26" t="s">
        <v>45639</v>
      </c>
      <c r="M11439" s="26">
        <v>380444566044</v>
      </c>
      <c r="N11439" s="26">
        <v>4822784009</v>
      </c>
    </row>
    <row r="11440" spans="1:14">
      <c r="A11440" s="26" t="s">
        <v>2109</v>
      </c>
      <c r="B11440" s="26" t="s">
        <v>2110</v>
      </c>
      <c r="C11440" s="26">
        <v>43002954</v>
      </c>
      <c r="D11440" s="26" t="s">
        <v>24</v>
      </c>
      <c r="E11440" s="26" t="s">
        <v>45640</v>
      </c>
      <c r="F11440" s="26" t="s">
        <v>45641</v>
      </c>
      <c r="G11440" s="26" t="s">
        <v>9586</v>
      </c>
      <c r="H11440" s="26" t="s">
        <v>103</v>
      </c>
      <c r="I11440" s="26" t="s">
        <v>10208</v>
      </c>
      <c r="J11440" s="26" t="s">
        <v>2111</v>
      </c>
      <c r="K11440" s="26" t="s">
        <v>9582</v>
      </c>
      <c r="L11440" s="26" t="s">
        <v>45642</v>
      </c>
      <c r="M11440" s="26">
        <v>763383534208</v>
      </c>
      <c r="N11440" s="26">
        <v>720582016</v>
      </c>
    </row>
    <row r="11441" spans="1:14">
      <c r="A11441" s="26" t="s">
        <v>5108</v>
      </c>
      <c r="B11441" s="26" t="s">
        <v>5109</v>
      </c>
      <c r="C11441" s="26">
        <v>25232763</v>
      </c>
      <c r="D11441" s="26" t="s">
        <v>24</v>
      </c>
      <c r="E11441" s="26" t="s">
        <v>45643</v>
      </c>
      <c r="F11441" s="26" t="s">
        <v>9713</v>
      </c>
      <c r="G11441" s="26" t="s">
        <v>9591</v>
      </c>
      <c r="H11441" s="26" t="s">
        <v>735</v>
      </c>
      <c r="J11441" s="26" t="s">
        <v>740</v>
      </c>
      <c r="K11441" s="26" t="s">
        <v>9597</v>
      </c>
      <c r="L11441" s="26" t="s">
        <v>16897</v>
      </c>
      <c r="M11441" s="26">
        <v>380322217466</v>
      </c>
      <c r="N11441" s="26">
        <v>1221881203</v>
      </c>
    </row>
    <row r="11442" spans="1:14">
      <c r="A11442" s="26" t="s">
        <v>4370</v>
      </c>
      <c r="B11442" s="26" t="s">
        <v>4371</v>
      </c>
      <c r="C11442" s="26">
        <v>38312395</v>
      </c>
      <c r="D11442" s="26" t="s">
        <v>24</v>
      </c>
      <c r="E11442" s="26" t="s">
        <v>45644</v>
      </c>
      <c r="F11442" s="26" t="s">
        <v>45645</v>
      </c>
      <c r="G11442" s="26" t="s">
        <v>9586</v>
      </c>
      <c r="H11442" s="26" t="s">
        <v>576</v>
      </c>
      <c r="I11442" s="26" t="s">
        <v>12872</v>
      </c>
      <c r="J11442" s="26" t="s">
        <v>4396</v>
      </c>
      <c r="K11442" s="26" t="s">
        <v>9606</v>
      </c>
      <c r="L11442" s="26" t="s">
        <v>45646</v>
      </c>
      <c r="M11442" s="26">
        <v>380457132103</v>
      </c>
      <c r="N11442" s="26">
        <v>3221455300</v>
      </c>
    </row>
    <row r="11443" spans="1:14">
      <c r="A11443" s="26" t="s">
        <v>3349</v>
      </c>
      <c r="B11443" s="26" t="s">
        <v>3350</v>
      </c>
      <c r="C11443" s="26">
        <v>38068793</v>
      </c>
      <c r="D11443" s="26" t="s">
        <v>24</v>
      </c>
      <c r="E11443" s="26" t="s">
        <v>45647</v>
      </c>
      <c r="F11443" s="26" t="s">
        <v>45648</v>
      </c>
      <c r="G11443" s="26" t="s">
        <v>9591</v>
      </c>
      <c r="H11443" s="26" t="s">
        <v>392</v>
      </c>
      <c r="I11443" s="26" t="s">
        <v>10303</v>
      </c>
      <c r="J11443" s="26" t="s">
        <v>45649</v>
      </c>
      <c r="K11443" s="26" t="s">
        <v>9582</v>
      </c>
      <c r="L11443" s="26" t="s">
        <v>45650</v>
      </c>
      <c r="M11443" s="26">
        <v>380673512898</v>
      </c>
      <c r="N11443" s="26">
        <v>2120480101</v>
      </c>
    </row>
    <row r="11444" spans="1:14">
      <c r="A11444" s="26" t="s">
        <v>3395</v>
      </c>
      <c r="B11444" s="26" t="s">
        <v>3396</v>
      </c>
      <c r="C11444" s="26" t="s">
        <v>1604</v>
      </c>
      <c r="D11444" s="26" t="s">
        <v>24</v>
      </c>
      <c r="E11444" s="26" t="s">
        <v>45651</v>
      </c>
      <c r="F11444" s="26" t="s">
        <v>45652</v>
      </c>
      <c r="G11444" s="26" t="s">
        <v>9586</v>
      </c>
      <c r="H11444" s="26" t="s">
        <v>392</v>
      </c>
      <c r="I11444" s="26" t="s">
        <v>10620</v>
      </c>
      <c r="J11444" s="26" t="s">
        <v>3397</v>
      </c>
      <c r="K11444" s="26" t="s">
        <v>9582</v>
      </c>
      <c r="L11444" s="26" t="s">
        <v>38194</v>
      </c>
      <c r="M11444" s="26">
        <v>380987713734</v>
      </c>
      <c r="N11444" s="26">
        <v>2125383601</v>
      </c>
    </row>
    <row r="11445" spans="1:14">
      <c r="A11445" s="26" t="s">
        <v>4816</v>
      </c>
      <c r="B11445" s="26" t="s">
        <v>4817</v>
      </c>
      <c r="C11445" s="26">
        <v>38286947</v>
      </c>
      <c r="D11445" s="26" t="s">
        <v>24</v>
      </c>
      <c r="E11445" s="26" t="s">
        <v>45653</v>
      </c>
      <c r="F11445" s="26" t="s">
        <v>45654</v>
      </c>
      <c r="G11445" s="26" t="s">
        <v>9586</v>
      </c>
      <c r="H11445" s="26" t="s">
        <v>711</v>
      </c>
      <c r="I11445" s="26" t="s">
        <v>28026</v>
      </c>
      <c r="J11445" s="26" t="s">
        <v>4815</v>
      </c>
      <c r="K11445" s="26" t="s">
        <v>9606</v>
      </c>
      <c r="L11445" s="26" t="s">
        <v>45655</v>
      </c>
      <c r="M11445" s="26">
        <v>380646492202</v>
      </c>
      <c r="N11445" s="26">
        <v>523787009</v>
      </c>
    </row>
    <row r="11446" spans="1:14">
      <c r="A11446" s="26" t="s">
        <v>8912</v>
      </c>
      <c r="B11446" s="26" t="s">
        <v>8913</v>
      </c>
      <c r="C11446" s="26">
        <v>40671591</v>
      </c>
      <c r="D11446" s="26" t="s">
        <v>24</v>
      </c>
      <c r="E11446" s="26" t="s">
        <v>45656</v>
      </c>
      <c r="F11446" s="26" t="s">
        <v>45657</v>
      </c>
      <c r="G11446" s="26" t="s">
        <v>9586</v>
      </c>
      <c r="H11446" s="26" t="s">
        <v>1401</v>
      </c>
      <c r="I11446" s="26" t="s">
        <v>12475</v>
      </c>
      <c r="J11446" s="26" t="s">
        <v>45658</v>
      </c>
      <c r="K11446" s="26" t="s">
        <v>9582</v>
      </c>
      <c r="L11446" s="26" t="s">
        <v>45659</v>
      </c>
      <c r="M11446" s="26">
        <v>761973930933</v>
      </c>
      <c r="N11446" s="26">
        <v>3224986202</v>
      </c>
    </row>
    <row r="11447" spans="1:14">
      <c r="A11447" s="26" t="s">
        <v>9214</v>
      </c>
      <c r="B11447" s="26" t="s">
        <v>9215</v>
      </c>
      <c r="C11447" s="26">
        <v>43343797</v>
      </c>
      <c r="D11447" s="26" t="s">
        <v>1701</v>
      </c>
      <c r="E11447" s="26" t="s">
        <v>45660</v>
      </c>
      <c r="F11447" s="26" t="s">
        <v>45661</v>
      </c>
      <c r="G11447" s="26" t="s">
        <v>9601</v>
      </c>
      <c r="H11447" s="26" t="s">
        <v>1490</v>
      </c>
      <c r="I11447" s="26" t="s">
        <v>12535</v>
      </c>
      <c r="J11447" s="26" t="s">
        <v>41329</v>
      </c>
      <c r="K11447" s="26" t="s">
        <v>9582</v>
      </c>
      <c r="L11447" s="26" t="s">
        <v>45662</v>
      </c>
      <c r="M11447" s="26">
        <v>761046274915</v>
      </c>
      <c r="N11447" s="26">
        <v>7320780301</v>
      </c>
    </row>
    <row r="11448" spans="1:14">
      <c r="A11448" s="26" t="s">
        <v>9172</v>
      </c>
      <c r="B11448" s="26" t="s">
        <v>9173</v>
      </c>
      <c r="C11448" s="26">
        <v>38843710</v>
      </c>
      <c r="D11448" s="26" t="s">
        <v>24</v>
      </c>
      <c r="E11448" s="26" t="s">
        <v>45663</v>
      </c>
      <c r="F11448" s="26" t="s">
        <v>14409</v>
      </c>
      <c r="G11448" s="26" t="s">
        <v>9586</v>
      </c>
      <c r="H11448" s="26" t="s">
        <v>1490</v>
      </c>
      <c r="J11448" s="26" t="s">
        <v>1553</v>
      </c>
      <c r="K11448" s="26" t="s">
        <v>9597</v>
      </c>
      <c r="L11448" s="26" t="s">
        <v>13619</v>
      </c>
      <c r="M11448" s="26">
        <v>380372507063</v>
      </c>
      <c r="N11448" s="26">
        <v>524955100</v>
      </c>
    </row>
    <row r="11449" spans="1:14">
      <c r="A11449" s="26" t="s">
        <v>3349</v>
      </c>
      <c r="B11449" s="26" t="s">
        <v>3350</v>
      </c>
      <c r="C11449" s="26">
        <v>38068793</v>
      </c>
      <c r="D11449" s="26" t="s">
        <v>24</v>
      </c>
      <c r="E11449" s="26" t="s">
        <v>45664</v>
      </c>
      <c r="F11449" s="26" t="s">
        <v>45665</v>
      </c>
      <c r="G11449" s="26" t="s">
        <v>9586</v>
      </c>
      <c r="H11449" s="26" t="s">
        <v>392</v>
      </c>
      <c r="I11449" s="26" t="s">
        <v>10303</v>
      </c>
      <c r="J11449" s="26" t="s">
        <v>45666</v>
      </c>
      <c r="K11449" s="26" t="s">
        <v>9582</v>
      </c>
      <c r="L11449" s="26" t="s">
        <v>45667</v>
      </c>
      <c r="M11449" s="26">
        <v>380673465098</v>
      </c>
      <c r="N11449" s="26">
        <v>722881503</v>
      </c>
    </row>
    <row r="11450" spans="1:14">
      <c r="A11450" s="26" t="s">
        <v>7880</v>
      </c>
      <c r="B11450" s="26" t="s">
        <v>7881</v>
      </c>
      <c r="C11450" s="26">
        <v>38008933</v>
      </c>
      <c r="D11450" s="26" t="s">
        <v>24</v>
      </c>
      <c r="E11450" s="26" t="s">
        <v>45668</v>
      </c>
      <c r="F11450" s="26" t="s">
        <v>45669</v>
      </c>
      <c r="G11450" s="26" t="s">
        <v>9586</v>
      </c>
      <c r="H11450" s="26" t="s">
        <v>1122</v>
      </c>
      <c r="I11450" s="26" t="s">
        <v>11422</v>
      </c>
      <c r="J11450" s="26" t="s">
        <v>45670</v>
      </c>
      <c r="K11450" s="26" t="s">
        <v>9606</v>
      </c>
      <c r="L11450" s="26" t="s">
        <v>45671</v>
      </c>
      <c r="M11450" s="26">
        <v>380577499362</v>
      </c>
      <c r="N11450" s="26">
        <v>1224855310</v>
      </c>
    </row>
    <row r="11451" spans="1:14">
      <c r="A11451" s="26" t="s">
        <v>2634</v>
      </c>
      <c r="B11451" s="26" t="s">
        <v>2635</v>
      </c>
      <c r="C11451" s="26">
        <v>37735655</v>
      </c>
      <c r="D11451" s="26" t="s">
        <v>780</v>
      </c>
      <c r="E11451" s="26" t="s">
        <v>45672</v>
      </c>
      <c r="F11451" s="26" t="s">
        <v>44157</v>
      </c>
      <c r="G11451" s="26" t="s">
        <v>9601</v>
      </c>
      <c r="H11451" s="26" t="s">
        <v>133</v>
      </c>
      <c r="I11451" s="26" t="s">
        <v>9968</v>
      </c>
      <c r="J11451" s="26" t="s">
        <v>39775</v>
      </c>
      <c r="K11451" s="26" t="s">
        <v>9582</v>
      </c>
      <c r="L11451" s="26" t="s">
        <v>44158</v>
      </c>
      <c r="M11451" s="26">
        <v>380956320968</v>
      </c>
      <c r="N11451" s="26">
        <v>1221086601</v>
      </c>
    </row>
    <row r="11452" spans="1:14">
      <c r="A11452" s="26" t="s">
        <v>4211</v>
      </c>
      <c r="B11452" s="26" t="s">
        <v>4212</v>
      </c>
      <c r="C11452" s="26">
        <v>1993262</v>
      </c>
      <c r="D11452" s="26" t="s">
        <v>780</v>
      </c>
      <c r="E11452" s="26" t="s">
        <v>45673</v>
      </c>
      <c r="F11452" s="26" t="s">
        <v>45674</v>
      </c>
      <c r="G11452" s="26" t="s">
        <v>9601</v>
      </c>
      <c r="H11452" s="26" t="s">
        <v>506</v>
      </c>
      <c r="I11452" s="26" t="s">
        <v>9709</v>
      </c>
      <c r="J11452" s="26" t="s">
        <v>4213</v>
      </c>
      <c r="K11452" s="26" t="s">
        <v>9582</v>
      </c>
      <c r="L11452" s="26" t="s">
        <v>45675</v>
      </c>
      <c r="M11452" s="26">
        <v>380343556616</v>
      </c>
      <c r="N11452" s="26">
        <v>2624484901</v>
      </c>
    </row>
    <row r="11453" spans="1:14">
      <c r="A11453" s="26" t="s">
        <v>8948</v>
      </c>
      <c r="B11453" s="26" t="s">
        <v>8949</v>
      </c>
      <c r="C11453" s="26">
        <v>42994553</v>
      </c>
      <c r="D11453" s="26" t="s">
        <v>24</v>
      </c>
      <c r="E11453" s="26" t="s">
        <v>45676</v>
      </c>
      <c r="F11453" s="26" t="s">
        <v>45677</v>
      </c>
      <c r="G11453" s="26" t="s">
        <v>9586</v>
      </c>
      <c r="H11453" s="26" t="s">
        <v>1401</v>
      </c>
      <c r="J11453" s="26" t="s">
        <v>1462</v>
      </c>
      <c r="K11453" s="26" t="s">
        <v>9597</v>
      </c>
      <c r="L11453" s="26" t="s">
        <v>25123</v>
      </c>
      <c r="M11453" s="26">
        <v>761444922217</v>
      </c>
      <c r="N11453" s="26">
        <v>7110800000</v>
      </c>
    </row>
    <row r="11454" spans="1:14">
      <c r="A11454" s="26" t="s">
        <v>8848</v>
      </c>
      <c r="B11454" s="26" t="s">
        <v>8849</v>
      </c>
      <c r="C11454" s="26">
        <v>42081160</v>
      </c>
      <c r="D11454" s="26" t="s">
        <v>24</v>
      </c>
      <c r="E11454" s="26" t="s">
        <v>45678</v>
      </c>
      <c r="F11454" s="26" t="s">
        <v>45679</v>
      </c>
      <c r="G11454" s="26" t="s">
        <v>9586</v>
      </c>
      <c r="H11454" s="26" t="s">
        <v>1401</v>
      </c>
      <c r="I11454" s="26" t="s">
        <v>11494</v>
      </c>
      <c r="J11454" s="26" t="s">
        <v>45680</v>
      </c>
      <c r="K11454" s="26" t="s">
        <v>9606</v>
      </c>
      <c r="L11454" s="26" t="s">
        <v>45681</v>
      </c>
      <c r="M11454" s="26">
        <v>380639577101</v>
      </c>
      <c r="N11454" s="26">
        <v>122080606</v>
      </c>
    </row>
    <row r="11455" spans="1:14">
      <c r="A11455" s="26" t="s">
        <v>6164</v>
      </c>
      <c r="B11455" s="26" t="s">
        <v>6165</v>
      </c>
      <c r="C11455" s="26">
        <v>40259687</v>
      </c>
      <c r="D11455" s="26" t="s">
        <v>24</v>
      </c>
      <c r="E11455" s="26" t="s">
        <v>45682</v>
      </c>
      <c r="F11455" s="26" t="s">
        <v>45683</v>
      </c>
      <c r="G11455" s="26" t="s">
        <v>9579</v>
      </c>
      <c r="H11455" s="26" t="s">
        <v>885</v>
      </c>
      <c r="I11455" s="26" t="s">
        <v>10801</v>
      </c>
      <c r="J11455" s="26" t="s">
        <v>32425</v>
      </c>
      <c r="K11455" s="26" t="s">
        <v>9582</v>
      </c>
      <c r="L11455" s="26" t="s">
        <v>45684</v>
      </c>
      <c r="M11455" s="26">
        <v>380979394033</v>
      </c>
      <c r="N11455" s="26">
        <v>520283209</v>
      </c>
    </row>
    <row r="11456" spans="1:14">
      <c r="A11456" s="26" t="s">
        <v>7028</v>
      </c>
      <c r="B11456" s="26" t="s">
        <v>7029</v>
      </c>
      <c r="C11456" s="26">
        <v>38593656</v>
      </c>
      <c r="D11456" s="26" t="s">
        <v>24</v>
      </c>
      <c r="E11456" s="26" t="s">
        <v>45685</v>
      </c>
      <c r="F11456" s="26" t="s">
        <v>45686</v>
      </c>
      <c r="G11456" s="26" t="s">
        <v>9586</v>
      </c>
      <c r="H11456" s="26" t="s">
        <v>987</v>
      </c>
      <c r="J11456" s="26" t="s">
        <v>45687</v>
      </c>
      <c r="K11456" s="26" t="s">
        <v>9582</v>
      </c>
      <c r="L11456" s="26" t="s">
        <v>45688</v>
      </c>
      <c r="M11456" s="26">
        <v>761343209771</v>
      </c>
      <c r="N11456" s="26">
        <v>5622283201</v>
      </c>
    </row>
    <row r="11457" spans="1:14">
      <c r="A11457" s="26" t="s">
        <v>6734</v>
      </c>
      <c r="B11457" s="26" t="s">
        <v>6735</v>
      </c>
      <c r="C11457" s="26">
        <v>38459524</v>
      </c>
      <c r="D11457" s="26" t="s">
        <v>24</v>
      </c>
      <c r="E11457" s="26" t="s">
        <v>45689</v>
      </c>
      <c r="F11457" s="26" t="s">
        <v>14699</v>
      </c>
      <c r="G11457" s="26" t="s">
        <v>9586</v>
      </c>
      <c r="H11457" s="26" t="s">
        <v>949</v>
      </c>
      <c r="J11457" s="26" t="s">
        <v>969</v>
      </c>
      <c r="K11457" s="26" t="s">
        <v>9597</v>
      </c>
      <c r="L11457" s="26" t="s">
        <v>45690</v>
      </c>
      <c r="M11457" s="26">
        <v>380536175145</v>
      </c>
      <c r="N11457" s="26">
        <v>5310700000</v>
      </c>
    </row>
    <row r="11458" spans="1:14">
      <c r="A11458" s="26" t="s">
        <v>7625</v>
      </c>
      <c r="B11458" s="26" t="s">
        <v>7626</v>
      </c>
      <c r="C11458" s="26">
        <v>38044086</v>
      </c>
      <c r="D11458" s="26" t="s">
        <v>24</v>
      </c>
      <c r="E11458" s="26" t="s">
        <v>45691</v>
      </c>
      <c r="F11458" s="26" t="s">
        <v>45692</v>
      </c>
      <c r="G11458" s="26" t="s">
        <v>9591</v>
      </c>
      <c r="H11458" s="26" t="s">
        <v>1088</v>
      </c>
      <c r="I11458" s="26" t="s">
        <v>10519</v>
      </c>
      <c r="J11458" s="26" t="s">
        <v>45693</v>
      </c>
      <c r="K11458" s="26" t="s">
        <v>9582</v>
      </c>
      <c r="L11458" s="26" t="s">
        <v>45694</v>
      </c>
      <c r="M11458" s="26">
        <v>380355438238</v>
      </c>
      <c r="N11458" s="26">
        <v>6122089201</v>
      </c>
    </row>
    <row r="11459" spans="1:14">
      <c r="A11459" s="26" t="s">
        <v>3765</v>
      </c>
      <c r="B11459" s="26" t="s">
        <v>3766</v>
      </c>
      <c r="C11459" s="26">
        <v>38969678</v>
      </c>
      <c r="D11459" s="26" t="s">
        <v>24</v>
      </c>
      <c r="E11459" s="26" t="s">
        <v>45695</v>
      </c>
      <c r="F11459" s="26" t="s">
        <v>30129</v>
      </c>
      <c r="G11459" s="26" t="s">
        <v>9586</v>
      </c>
      <c r="H11459" s="26" t="s">
        <v>468</v>
      </c>
      <c r="J11459" s="26" t="s">
        <v>481</v>
      </c>
      <c r="K11459" s="26" t="s">
        <v>9597</v>
      </c>
      <c r="L11459" s="26" t="s">
        <v>18128</v>
      </c>
      <c r="M11459" s="26">
        <v>761230598916</v>
      </c>
      <c r="N11459" s="26">
        <v>1222380503</v>
      </c>
    </row>
    <row r="11460" spans="1:14">
      <c r="A11460" s="26" t="s">
        <v>1946</v>
      </c>
      <c r="B11460" s="26" t="s">
        <v>1947</v>
      </c>
      <c r="C11460" s="26">
        <v>37636913</v>
      </c>
      <c r="D11460" s="26" t="s">
        <v>24</v>
      </c>
      <c r="E11460" s="26" t="s">
        <v>45696</v>
      </c>
      <c r="F11460" s="26" t="s">
        <v>45697</v>
      </c>
      <c r="G11460" s="26" t="s">
        <v>9579</v>
      </c>
      <c r="H11460" s="26" t="s">
        <v>27</v>
      </c>
      <c r="I11460" s="26" t="s">
        <v>10258</v>
      </c>
      <c r="J11460" s="26" t="s">
        <v>45698</v>
      </c>
      <c r="K11460" s="26" t="s">
        <v>9582</v>
      </c>
      <c r="L11460" s="26" t="s">
        <v>45699</v>
      </c>
      <c r="M11460" s="26">
        <v>380680410711</v>
      </c>
      <c r="N11460" s="26">
        <v>524583803</v>
      </c>
    </row>
    <row r="11461" spans="1:14">
      <c r="A11461" s="26" t="s">
        <v>7913</v>
      </c>
      <c r="B11461" s="26" t="s">
        <v>7914</v>
      </c>
      <c r="C11461" s="26">
        <v>38897677</v>
      </c>
      <c r="D11461" s="26" t="s">
        <v>24</v>
      </c>
      <c r="E11461" s="26" t="s">
        <v>45700</v>
      </c>
      <c r="F11461" s="26" t="s">
        <v>45701</v>
      </c>
      <c r="G11461" s="26" t="s">
        <v>9586</v>
      </c>
      <c r="H11461" s="26" t="s">
        <v>1122</v>
      </c>
      <c r="I11461" s="26" t="s">
        <v>9887</v>
      </c>
      <c r="J11461" s="26" t="s">
        <v>45702</v>
      </c>
      <c r="K11461" s="26" t="s">
        <v>9906</v>
      </c>
      <c r="L11461" s="26" t="s">
        <v>45703</v>
      </c>
      <c r="M11461" s="26">
        <v>380574767221</v>
      </c>
      <c r="N11461" s="26">
        <v>6321710101</v>
      </c>
    </row>
    <row r="11462" spans="1:14">
      <c r="A11462" s="26" t="s">
        <v>3789</v>
      </c>
      <c r="B11462" s="26" t="s">
        <v>3677</v>
      </c>
      <c r="C11462" s="26">
        <v>35183119</v>
      </c>
      <c r="D11462" s="26" t="s">
        <v>780</v>
      </c>
      <c r="E11462" s="26" t="s">
        <v>45704</v>
      </c>
      <c r="F11462" s="26" t="s">
        <v>45705</v>
      </c>
      <c r="G11462" s="26" t="s">
        <v>9601</v>
      </c>
      <c r="H11462" s="26" t="s">
        <v>468</v>
      </c>
      <c r="J11462" s="26" t="s">
        <v>481</v>
      </c>
      <c r="K11462" s="26" t="s">
        <v>9597</v>
      </c>
      <c r="L11462" s="26" t="s">
        <v>15236</v>
      </c>
      <c r="M11462" s="26">
        <v>380612890707</v>
      </c>
      <c r="N11462" s="26">
        <v>1222380503</v>
      </c>
    </row>
    <row r="11463" spans="1:14">
      <c r="A11463" s="26" t="s">
        <v>6154</v>
      </c>
      <c r="B11463" s="26" t="s">
        <v>6155</v>
      </c>
      <c r="C11463" s="26">
        <v>37838741</v>
      </c>
      <c r="D11463" s="26" t="s">
        <v>24</v>
      </c>
      <c r="E11463" s="26" t="s">
        <v>45706</v>
      </c>
      <c r="F11463" s="26" t="s">
        <v>45707</v>
      </c>
      <c r="G11463" s="26" t="s">
        <v>9586</v>
      </c>
      <c r="H11463" s="26" t="s">
        <v>885</v>
      </c>
      <c r="I11463" s="26" t="s">
        <v>9829</v>
      </c>
      <c r="J11463" s="26" t="s">
        <v>45708</v>
      </c>
      <c r="K11463" s="26" t="s">
        <v>9582</v>
      </c>
      <c r="L11463" s="26" t="s">
        <v>45709</v>
      </c>
      <c r="M11463" s="26">
        <v>380485926122</v>
      </c>
      <c r="N11463" s="26">
        <v>5121655106</v>
      </c>
    </row>
    <row r="11464" spans="1:14">
      <c r="A11464" s="26" t="s">
        <v>3841</v>
      </c>
      <c r="B11464" s="26" t="s">
        <v>3842</v>
      </c>
      <c r="C11464" s="26">
        <v>38732885</v>
      </c>
      <c r="D11464" s="26" t="s">
        <v>24</v>
      </c>
      <c r="E11464" s="26" t="s">
        <v>45710</v>
      </c>
      <c r="F11464" s="26" t="s">
        <v>45711</v>
      </c>
      <c r="G11464" s="26" t="s">
        <v>9586</v>
      </c>
      <c r="H11464" s="26" t="s">
        <v>468</v>
      </c>
      <c r="I11464" s="26" t="s">
        <v>11228</v>
      </c>
      <c r="J11464" s="26" t="s">
        <v>498</v>
      </c>
      <c r="K11464" s="26" t="s">
        <v>9606</v>
      </c>
      <c r="L11464" s="26" t="s">
        <v>45712</v>
      </c>
      <c r="M11464" s="26">
        <v>380613222330</v>
      </c>
      <c r="N11464" s="26">
        <v>123183401</v>
      </c>
    </row>
    <row r="11465" spans="1:14">
      <c r="A11465" s="26" t="s">
        <v>8901</v>
      </c>
      <c r="B11465" s="26" t="s">
        <v>8902</v>
      </c>
      <c r="C11465" s="26">
        <v>41777601</v>
      </c>
      <c r="D11465" s="26" t="s">
        <v>24</v>
      </c>
      <c r="E11465" s="26" t="s">
        <v>45713</v>
      </c>
      <c r="F11465" s="26" t="s">
        <v>45714</v>
      </c>
      <c r="G11465" s="26" t="s">
        <v>9579</v>
      </c>
      <c r="H11465" s="26" t="s">
        <v>1401</v>
      </c>
      <c r="I11465" s="26" t="s">
        <v>12999</v>
      </c>
      <c r="J11465" s="26" t="s">
        <v>45715</v>
      </c>
      <c r="K11465" s="26" t="s">
        <v>9582</v>
      </c>
      <c r="L11465" s="26" t="s">
        <v>45716</v>
      </c>
      <c r="M11465" s="26">
        <v>380474875517</v>
      </c>
      <c r="N11465" s="26">
        <v>2620483801</v>
      </c>
    </row>
    <row r="11466" spans="1:14">
      <c r="A11466" s="26" t="s">
        <v>2013</v>
      </c>
      <c r="B11466" s="26" t="s">
        <v>2014</v>
      </c>
      <c r="C11466" s="26">
        <v>38592741</v>
      </c>
      <c r="D11466" s="26" t="s">
        <v>24</v>
      </c>
      <c r="E11466" s="26" t="s">
        <v>45717</v>
      </c>
      <c r="F11466" s="26" t="s">
        <v>45718</v>
      </c>
      <c r="G11466" s="26" t="s">
        <v>9586</v>
      </c>
      <c r="H11466" s="26" t="s">
        <v>103</v>
      </c>
      <c r="I11466" s="26" t="s">
        <v>10208</v>
      </c>
      <c r="J11466" s="26" t="s">
        <v>21167</v>
      </c>
      <c r="K11466" s="26" t="s">
        <v>9582</v>
      </c>
      <c r="L11466" s="26" t="s">
        <v>45719</v>
      </c>
      <c r="M11466" s="26">
        <v>761005424177</v>
      </c>
      <c r="N11466" s="26">
        <v>722881605</v>
      </c>
    </row>
    <row r="11467" spans="1:14">
      <c r="A11467" s="26" t="s">
        <v>6871</v>
      </c>
      <c r="B11467" s="26" t="s">
        <v>6872</v>
      </c>
      <c r="C11467" s="26">
        <v>38522213</v>
      </c>
      <c r="D11467" s="26" t="s">
        <v>24</v>
      </c>
      <c r="E11467" s="26" t="s">
        <v>45720</v>
      </c>
      <c r="F11467" s="26" t="s">
        <v>45721</v>
      </c>
      <c r="G11467" s="26" t="s">
        <v>9579</v>
      </c>
      <c r="H11467" s="26" t="s">
        <v>949</v>
      </c>
      <c r="I11467" s="26" t="s">
        <v>12172</v>
      </c>
      <c r="J11467" s="26" t="s">
        <v>2192</v>
      </c>
      <c r="K11467" s="26" t="s">
        <v>9582</v>
      </c>
      <c r="L11467" s="26" t="s">
        <v>45722</v>
      </c>
      <c r="M11467" s="26">
        <v>380534191164</v>
      </c>
      <c r="N11467" s="26">
        <v>1223582801</v>
      </c>
    </row>
    <row r="11468" spans="1:14">
      <c r="A11468" s="26" t="s">
        <v>8891</v>
      </c>
      <c r="B11468" s="26" t="s">
        <v>8892</v>
      </c>
      <c r="C11468" s="26">
        <v>38950515</v>
      </c>
      <c r="D11468" s="26" t="s">
        <v>24</v>
      </c>
      <c r="E11468" s="26" t="s">
        <v>45723</v>
      </c>
      <c r="F11468" s="26" t="s">
        <v>45724</v>
      </c>
      <c r="G11468" s="26" t="s">
        <v>9579</v>
      </c>
      <c r="H11468" s="26" t="s">
        <v>1401</v>
      </c>
      <c r="I11468" s="26" t="s">
        <v>1438</v>
      </c>
      <c r="J11468" s="26" t="s">
        <v>45725</v>
      </c>
      <c r="K11468" s="26" t="s">
        <v>9582</v>
      </c>
      <c r="L11468" s="26" t="s">
        <v>45726</v>
      </c>
      <c r="M11468" s="26">
        <v>380967370344</v>
      </c>
      <c r="N11468" s="26">
        <v>7122585505</v>
      </c>
    </row>
    <row r="11469" spans="1:14">
      <c r="A11469" s="26" t="s">
        <v>5902</v>
      </c>
      <c r="B11469" s="26" t="s">
        <v>5903</v>
      </c>
      <c r="C11469" s="26">
        <v>38407172</v>
      </c>
      <c r="D11469" s="26" t="s">
        <v>24</v>
      </c>
      <c r="E11469" s="26" t="s">
        <v>45727</v>
      </c>
      <c r="F11469" s="26" t="s">
        <v>45728</v>
      </c>
      <c r="G11469" s="26" t="s">
        <v>9579</v>
      </c>
      <c r="H11469" s="26" t="s">
        <v>835</v>
      </c>
      <c r="I11469" s="26" t="s">
        <v>13032</v>
      </c>
      <c r="J11469" s="26" t="s">
        <v>12401</v>
      </c>
      <c r="K11469" s="26" t="s">
        <v>9582</v>
      </c>
      <c r="L11469" s="26" t="s">
        <v>45729</v>
      </c>
      <c r="M11469" s="26">
        <v>380669549208</v>
      </c>
      <c r="N11469" s="26">
        <v>120482906</v>
      </c>
    </row>
    <row r="11470" spans="1:14">
      <c r="A11470" s="26" t="s">
        <v>3300</v>
      </c>
      <c r="B11470" s="26" t="s">
        <v>3301</v>
      </c>
      <c r="C11470" s="26">
        <v>40953405</v>
      </c>
      <c r="D11470" s="26" t="s">
        <v>24</v>
      </c>
      <c r="E11470" s="26" t="s">
        <v>45730</v>
      </c>
      <c r="F11470" s="26" t="s">
        <v>45731</v>
      </c>
      <c r="G11470" s="26" t="s">
        <v>9586</v>
      </c>
      <c r="H11470" s="26" t="s">
        <v>375</v>
      </c>
      <c r="I11470" s="26" t="s">
        <v>12674</v>
      </c>
      <c r="J11470" s="26" t="s">
        <v>3613</v>
      </c>
      <c r="K11470" s="26" t="s">
        <v>9582</v>
      </c>
      <c r="L11470" s="26" t="s">
        <v>45732</v>
      </c>
      <c r="M11470" s="26">
        <v>380412496517</v>
      </c>
      <c r="N11470" s="26">
        <v>120781301</v>
      </c>
    </row>
    <row r="11471" spans="1:14">
      <c r="A11471" s="26" t="s">
        <v>3862</v>
      </c>
      <c r="B11471" s="26" t="s">
        <v>3863</v>
      </c>
      <c r="C11471" s="26">
        <v>41804158</v>
      </c>
      <c r="D11471" s="26" t="s">
        <v>24</v>
      </c>
      <c r="E11471" s="26" t="s">
        <v>45733</v>
      </c>
      <c r="F11471" s="26" t="s">
        <v>45734</v>
      </c>
      <c r="G11471" s="26" t="s">
        <v>9591</v>
      </c>
      <c r="H11471" s="26" t="s">
        <v>468</v>
      </c>
      <c r="I11471" s="26" t="s">
        <v>10687</v>
      </c>
      <c r="J11471" s="26" t="s">
        <v>45735</v>
      </c>
      <c r="K11471" s="26" t="s">
        <v>9582</v>
      </c>
      <c r="L11471" s="26" t="s">
        <v>45736</v>
      </c>
      <c r="M11471" s="26">
        <v>380949374926</v>
      </c>
      <c r="N11471" s="26">
        <v>2321881013</v>
      </c>
    </row>
    <row r="11472" spans="1:14">
      <c r="A11472" s="26" t="s">
        <v>3230</v>
      </c>
      <c r="B11472" s="26" t="s">
        <v>3231</v>
      </c>
      <c r="C11472" s="26">
        <v>38562298</v>
      </c>
      <c r="D11472" s="26" t="s">
        <v>24</v>
      </c>
      <c r="E11472" s="26" t="s">
        <v>45737</v>
      </c>
      <c r="F11472" s="26" t="s">
        <v>45738</v>
      </c>
      <c r="G11472" s="26" t="s">
        <v>9586</v>
      </c>
      <c r="H11472" s="26" t="s">
        <v>375</v>
      </c>
      <c r="J11472" s="26" t="s">
        <v>7316</v>
      </c>
      <c r="K11472" s="26" t="s">
        <v>9606</v>
      </c>
      <c r="L11472" s="26" t="s">
        <v>45739</v>
      </c>
      <c r="M11472" s="26">
        <v>761962644662</v>
      </c>
      <c r="N11472" s="26">
        <v>522885902</v>
      </c>
    </row>
    <row r="11473" spans="1:14">
      <c r="A11473" s="26" t="s">
        <v>6152</v>
      </c>
      <c r="B11473" s="26" t="s">
        <v>6153</v>
      </c>
      <c r="C11473" s="26" t="s">
        <v>1604</v>
      </c>
      <c r="D11473" s="26" t="s">
        <v>24</v>
      </c>
      <c r="E11473" s="26" t="s">
        <v>45740</v>
      </c>
      <c r="F11473" s="26" t="s">
        <v>45741</v>
      </c>
      <c r="G11473" s="26" t="s">
        <v>9586</v>
      </c>
      <c r="H11473" s="26" t="s">
        <v>885</v>
      </c>
      <c r="J11473" s="26" t="s">
        <v>910</v>
      </c>
      <c r="K11473" s="26" t="s">
        <v>9597</v>
      </c>
      <c r="L11473" s="26" t="s">
        <v>45742</v>
      </c>
      <c r="M11473" s="26">
        <v>380487504466</v>
      </c>
      <c r="N11473" s="26">
        <v>5110100000</v>
      </c>
    </row>
    <row r="11474" spans="1:14">
      <c r="A11474" s="26" t="s">
        <v>4993</v>
      </c>
      <c r="B11474" s="26" t="s">
        <v>4990</v>
      </c>
      <c r="C11474" s="26">
        <v>20765006</v>
      </c>
      <c r="D11474" s="26" t="s">
        <v>24</v>
      </c>
      <c r="E11474" s="26" t="s">
        <v>45743</v>
      </c>
      <c r="F11474" s="26" t="s">
        <v>45744</v>
      </c>
      <c r="G11474" s="26" t="s">
        <v>9586</v>
      </c>
      <c r="H11474" s="26" t="s">
        <v>735</v>
      </c>
      <c r="I11474" s="26" t="s">
        <v>10941</v>
      </c>
      <c r="J11474" s="26" t="s">
        <v>4991</v>
      </c>
      <c r="K11474" s="26" t="s">
        <v>9597</v>
      </c>
      <c r="L11474" s="26" t="s">
        <v>22985</v>
      </c>
      <c r="M11474" s="26">
        <v>380969062118</v>
      </c>
      <c r="N11474" s="26">
        <v>4625110300</v>
      </c>
    </row>
    <row r="11475" spans="1:14">
      <c r="A11475" s="26" t="s">
        <v>2644</v>
      </c>
      <c r="B11475" s="26" t="s">
        <v>2645</v>
      </c>
      <c r="C11475" s="26">
        <v>1988746</v>
      </c>
      <c r="D11475" s="26" t="s">
        <v>780</v>
      </c>
      <c r="E11475" s="26" t="s">
        <v>45745</v>
      </c>
      <c r="F11475" s="26" t="s">
        <v>45746</v>
      </c>
      <c r="G11475" s="26" t="s">
        <v>9601</v>
      </c>
      <c r="H11475" s="26" t="s">
        <v>133</v>
      </c>
      <c r="J11475" s="26" t="s">
        <v>231</v>
      </c>
      <c r="K11475" s="26" t="s">
        <v>9597</v>
      </c>
      <c r="L11475" s="26" t="s">
        <v>45747</v>
      </c>
      <c r="M11475" s="26">
        <v>380505728369</v>
      </c>
      <c r="N11475" s="26">
        <v>1212400000</v>
      </c>
    </row>
    <row r="11476" spans="1:14">
      <c r="A11476" s="26" t="s">
        <v>8901</v>
      </c>
      <c r="B11476" s="26" t="s">
        <v>8902</v>
      </c>
      <c r="C11476" s="26">
        <v>41777601</v>
      </c>
      <c r="D11476" s="26" t="s">
        <v>24</v>
      </c>
      <c r="E11476" s="26" t="s">
        <v>45748</v>
      </c>
      <c r="F11476" s="26" t="s">
        <v>45749</v>
      </c>
      <c r="G11476" s="26" t="s">
        <v>9586</v>
      </c>
      <c r="H11476" s="26" t="s">
        <v>1401</v>
      </c>
      <c r="I11476" s="26" t="s">
        <v>12999</v>
      </c>
      <c r="J11476" s="26" t="s">
        <v>8900</v>
      </c>
      <c r="K11476" s="26" t="s">
        <v>9606</v>
      </c>
      <c r="L11476" s="26" t="s">
        <v>45142</v>
      </c>
      <c r="M11476" s="26">
        <v>380474861252</v>
      </c>
      <c r="N11476" s="26">
        <v>520483003</v>
      </c>
    </row>
    <row r="11477" spans="1:14">
      <c r="A11477" s="26" t="s">
        <v>8381</v>
      </c>
      <c r="B11477" s="26" t="s">
        <v>8382</v>
      </c>
      <c r="C11477" s="26">
        <v>41680146</v>
      </c>
      <c r="D11477" s="26" t="s">
        <v>24</v>
      </c>
      <c r="E11477" s="26" t="s">
        <v>45750</v>
      </c>
      <c r="F11477" s="26" t="s">
        <v>25950</v>
      </c>
      <c r="G11477" s="26" t="s">
        <v>9586</v>
      </c>
      <c r="H11477" s="26" t="s">
        <v>1122</v>
      </c>
      <c r="J11477" s="26" t="s">
        <v>1258</v>
      </c>
      <c r="K11477" s="26" t="s">
        <v>9597</v>
      </c>
      <c r="L11477" s="26" t="s">
        <v>45751</v>
      </c>
      <c r="M11477" s="26">
        <v>380057464070</v>
      </c>
      <c r="N11477" s="26">
        <v>6312000000</v>
      </c>
    </row>
    <row r="11478" spans="1:14">
      <c r="A11478" s="26" t="s">
        <v>2788</v>
      </c>
      <c r="B11478" s="26" t="s">
        <v>2789</v>
      </c>
      <c r="C11478" s="26">
        <v>37691686</v>
      </c>
      <c r="D11478" s="26" t="s">
        <v>24</v>
      </c>
      <c r="E11478" s="26" t="s">
        <v>45752</v>
      </c>
      <c r="F11478" s="26" t="s">
        <v>45753</v>
      </c>
      <c r="G11478" s="26" t="s">
        <v>9579</v>
      </c>
      <c r="H11478" s="26" t="s">
        <v>258</v>
      </c>
      <c r="I11478" s="26" t="s">
        <v>10477</v>
      </c>
      <c r="J11478" s="26" t="s">
        <v>45754</v>
      </c>
      <c r="K11478" s="26" t="s">
        <v>9906</v>
      </c>
      <c r="L11478" s="26" t="s">
        <v>45755</v>
      </c>
      <c r="M11478" s="26">
        <v>380508365194</v>
      </c>
      <c r="N11478" s="26">
        <v>1421282702</v>
      </c>
    </row>
    <row r="11479" spans="1:14">
      <c r="A11479" s="26" t="s">
        <v>2186</v>
      </c>
      <c r="B11479" s="26" t="s">
        <v>2187</v>
      </c>
      <c r="C11479" s="26">
        <v>37870916</v>
      </c>
      <c r="D11479" s="26" t="s">
        <v>24</v>
      </c>
      <c r="E11479" s="26" t="s">
        <v>45756</v>
      </c>
      <c r="F11479" s="26" t="s">
        <v>45757</v>
      </c>
      <c r="G11479" s="26" t="s">
        <v>9586</v>
      </c>
      <c r="H11479" s="26" t="s">
        <v>133</v>
      </c>
      <c r="I11479" s="26" t="s">
        <v>12872</v>
      </c>
      <c r="J11479" s="26" t="s">
        <v>2586</v>
      </c>
      <c r="K11479" s="26" t="s">
        <v>9582</v>
      </c>
      <c r="L11479" s="26" t="s">
        <v>45758</v>
      </c>
      <c r="M11479" s="26">
        <v>761241075179</v>
      </c>
      <c r="N11479" s="26">
        <v>124755800</v>
      </c>
    </row>
    <row r="11480" spans="1:14">
      <c r="A11480" s="26" t="s">
        <v>4376</v>
      </c>
      <c r="B11480" s="26" t="s">
        <v>4377</v>
      </c>
      <c r="C11480" s="26">
        <v>38423901</v>
      </c>
      <c r="D11480" s="26" t="s">
        <v>24</v>
      </c>
      <c r="E11480" s="26" t="s">
        <v>45759</v>
      </c>
      <c r="F11480" s="26" t="s">
        <v>45760</v>
      </c>
      <c r="G11480" s="26" t="s">
        <v>9586</v>
      </c>
      <c r="H11480" s="26" t="s">
        <v>576</v>
      </c>
      <c r="I11480" s="26" t="s">
        <v>14945</v>
      </c>
      <c r="J11480" s="26" t="s">
        <v>14600</v>
      </c>
      <c r="K11480" s="26" t="s">
        <v>9582</v>
      </c>
      <c r="L11480" s="26" t="s">
        <v>45761</v>
      </c>
      <c r="M11480" s="26">
        <v>380459633369</v>
      </c>
      <c r="N11480" s="26">
        <v>3221882401</v>
      </c>
    </row>
    <row r="11481" spans="1:14">
      <c r="A11481" s="26" t="s">
        <v>8030</v>
      </c>
      <c r="B11481" s="26" t="s">
        <v>8031</v>
      </c>
      <c r="C11481" s="26">
        <v>38602768</v>
      </c>
      <c r="D11481" s="26" t="s">
        <v>24</v>
      </c>
      <c r="E11481" s="26" t="s">
        <v>45762</v>
      </c>
      <c r="F11481" s="26" t="s">
        <v>45763</v>
      </c>
      <c r="G11481" s="26" t="s">
        <v>9586</v>
      </c>
      <c r="H11481" s="26" t="s">
        <v>1122</v>
      </c>
      <c r="I11481" s="26" t="s">
        <v>11395</v>
      </c>
      <c r="J11481" s="26" t="s">
        <v>646</v>
      </c>
      <c r="K11481" s="26" t="s">
        <v>9582</v>
      </c>
      <c r="L11481" s="26" t="s">
        <v>45764</v>
      </c>
      <c r="M11481" s="26">
        <v>380574076295</v>
      </c>
      <c r="N11481" s="26">
        <v>1824287321</v>
      </c>
    </row>
    <row r="11482" spans="1:14">
      <c r="A11482" s="26" t="s">
        <v>7352</v>
      </c>
      <c r="B11482" s="26" t="s">
        <v>7353</v>
      </c>
      <c r="C11482" s="26">
        <v>38602639</v>
      </c>
      <c r="D11482" s="26" t="s">
        <v>24</v>
      </c>
      <c r="E11482" s="26" t="s">
        <v>45765</v>
      </c>
      <c r="F11482" s="26" t="s">
        <v>45766</v>
      </c>
      <c r="G11482" s="26" t="s">
        <v>9591</v>
      </c>
      <c r="H11482" s="26" t="s">
        <v>1025</v>
      </c>
      <c r="I11482" s="26" t="s">
        <v>9760</v>
      </c>
      <c r="J11482" s="26" t="s">
        <v>45767</v>
      </c>
      <c r="K11482" s="26" t="s">
        <v>9582</v>
      </c>
      <c r="L11482" s="26" t="s">
        <v>45768</v>
      </c>
      <c r="M11482" s="26">
        <v>380545976644</v>
      </c>
      <c r="N11482" s="26">
        <v>5922355110</v>
      </c>
    </row>
    <row r="11483" spans="1:14">
      <c r="A11483" s="26" t="s">
        <v>4216</v>
      </c>
      <c r="B11483" s="26" t="s">
        <v>4217</v>
      </c>
      <c r="C11483" s="26">
        <v>41838805</v>
      </c>
      <c r="D11483" s="26" t="s">
        <v>24</v>
      </c>
      <c r="E11483" s="26" t="s">
        <v>45769</v>
      </c>
      <c r="F11483" s="26" t="s">
        <v>45770</v>
      </c>
      <c r="G11483" s="26" t="s">
        <v>9579</v>
      </c>
      <c r="H11483" s="26" t="s">
        <v>506</v>
      </c>
      <c r="I11483" s="26" t="s">
        <v>9709</v>
      </c>
      <c r="J11483" s="26" t="s">
        <v>38142</v>
      </c>
      <c r="K11483" s="26" t="s">
        <v>9582</v>
      </c>
      <c r="L11483" s="26" t="s">
        <v>45771</v>
      </c>
      <c r="M11483" s="26">
        <v>380343533691</v>
      </c>
      <c r="N11483" s="26">
        <v>2122480402</v>
      </c>
    </row>
    <row r="11484" spans="1:14">
      <c r="A11484" s="26" t="s">
        <v>2755</v>
      </c>
      <c r="B11484" s="26" t="s">
        <v>2756</v>
      </c>
      <c r="C11484" s="26">
        <v>37730625</v>
      </c>
      <c r="D11484" s="26" t="s">
        <v>24</v>
      </c>
      <c r="E11484" s="26" t="s">
        <v>45772</v>
      </c>
      <c r="F11484" s="26" t="s">
        <v>45773</v>
      </c>
      <c r="G11484" s="26" t="s">
        <v>9579</v>
      </c>
      <c r="H11484" s="26" t="s">
        <v>133</v>
      </c>
      <c r="I11484" s="26" t="s">
        <v>15156</v>
      </c>
      <c r="J11484" s="26" t="s">
        <v>3890</v>
      </c>
      <c r="K11484" s="26" t="s">
        <v>9582</v>
      </c>
      <c r="L11484" s="26" t="s">
        <v>45774</v>
      </c>
      <c r="M11484" s="26">
        <v>380984362637</v>
      </c>
      <c r="N11484" s="26">
        <v>1222085501</v>
      </c>
    </row>
    <row r="11485" spans="1:14">
      <c r="A11485" s="26" t="s">
        <v>7929</v>
      </c>
      <c r="B11485" s="26" t="s">
        <v>7930</v>
      </c>
      <c r="C11485" s="26">
        <v>26107149</v>
      </c>
      <c r="D11485" s="26" t="s">
        <v>780</v>
      </c>
      <c r="E11485" s="26" t="s">
        <v>45775</v>
      </c>
      <c r="F11485" s="26" t="s">
        <v>7930</v>
      </c>
      <c r="G11485" s="26" t="s">
        <v>9601</v>
      </c>
      <c r="H11485" s="26" t="s">
        <v>1122</v>
      </c>
      <c r="J11485" s="26" t="s">
        <v>1182</v>
      </c>
      <c r="K11485" s="26" t="s">
        <v>9597</v>
      </c>
      <c r="L11485" s="26" t="s">
        <v>45776</v>
      </c>
      <c r="M11485" s="26">
        <v>761531855392</v>
      </c>
      <c r="N11485" s="26">
        <v>6310400000</v>
      </c>
    </row>
    <row r="11486" spans="1:14">
      <c r="A11486" s="26" t="s">
        <v>6734</v>
      </c>
      <c r="B11486" s="26" t="s">
        <v>6735</v>
      </c>
      <c r="C11486" s="26">
        <v>38459524</v>
      </c>
      <c r="D11486" s="26" t="s">
        <v>24</v>
      </c>
      <c r="E11486" s="26" t="s">
        <v>45777</v>
      </c>
      <c r="F11486" s="26" t="s">
        <v>23845</v>
      </c>
      <c r="G11486" s="26" t="s">
        <v>9586</v>
      </c>
      <c r="H11486" s="26" t="s">
        <v>949</v>
      </c>
      <c r="J11486" s="26" t="s">
        <v>969</v>
      </c>
      <c r="K11486" s="26" t="s">
        <v>9597</v>
      </c>
      <c r="L11486" s="26" t="s">
        <v>45778</v>
      </c>
      <c r="M11486" s="26">
        <v>380536174150</v>
      </c>
      <c r="N11486" s="26">
        <v>5310700000</v>
      </c>
    </row>
    <row r="11487" spans="1:14">
      <c r="A11487" s="26" t="s">
        <v>3230</v>
      </c>
      <c r="B11487" s="26" t="s">
        <v>3231</v>
      </c>
      <c r="C11487" s="26">
        <v>38562298</v>
      </c>
      <c r="D11487" s="26" t="s">
        <v>24</v>
      </c>
      <c r="E11487" s="26" t="s">
        <v>45779</v>
      </c>
      <c r="F11487" s="26" t="s">
        <v>45780</v>
      </c>
      <c r="G11487" s="26" t="s">
        <v>9586</v>
      </c>
      <c r="H11487" s="26" t="s">
        <v>375</v>
      </c>
      <c r="I11487" s="26" t="s">
        <v>9592</v>
      </c>
      <c r="J11487" s="26" t="s">
        <v>45781</v>
      </c>
      <c r="K11487" s="26" t="s">
        <v>9582</v>
      </c>
      <c r="L11487" s="26" t="s">
        <v>45782</v>
      </c>
      <c r="M11487" s="26">
        <v>380688516233</v>
      </c>
      <c r="N11487" s="26">
        <v>1824410151</v>
      </c>
    </row>
    <row r="11488" spans="1:14">
      <c r="A11488" s="26" t="s">
        <v>8848</v>
      </c>
      <c r="B11488" s="26" t="s">
        <v>8849</v>
      </c>
      <c r="C11488" s="26">
        <v>42081160</v>
      </c>
      <c r="D11488" s="26" t="s">
        <v>24</v>
      </c>
      <c r="E11488" s="26" t="s">
        <v>45783</v>
      </c>
      <c r="F11488" s="26" t="s">
        <v>45784</v>
      </c>
      <c r="G11488" s="26" t="s">
        <v>9579</v>
      </c>
      <c r="H11488" s="26" t="s">
        <v>1401</v>
      </c>
      <c r="I11488" s="26" t="s">
        <v>11494</v>
      </c>
      <c r="J11488" s="26" t="s">
        <v>45785</v>
      </c>
      <c r="K11488" s="26" t="s">
        <v>9582</v>
      </c>
      <c r="L11488" s="26" t="s">
        <v>45786</v>
      </c>
      <c r="M11488" s="26">
        <v>380473430533</v>
      </c>
      <c r="N11488" s="26">
        <v>5920655337</v>
      </c>
    </row>
    <row r="11489" spans="1:14">
      <c r="A11489" s="26" t="s">
        <v>9147</v>
      </c>
      <c r="B11489" s="26" t="s">
        <v>9148</v>
      </c>
      <c r="C11489" s="26">
        <v>38462935</v>
      </c>
      <c r="D11489" s="26" t="s">
        <v>24</v>
      </c>
      <c r="E11489" s="26" t="s">
        <v>45787</v>
      </c>
      <c r="F11489" s="26" t="s">
        <v>45788</v>
      </c>
      <c r="G11489" s="26" t="s">
        <v>9579</v>
      </c>
      <c r="H11489" s="26" t="s">
        <v>1490</v>
      </c>
      <c r="I11489" s="26" t="s">
        <v>10369</v>
      </c>
      <c r="J11489" s="26" t="s">
        <v>24124</v>
      </c>
      <c r="K11489" s="26" t="s">
        <v>9582</v>
      </c>
      <c r="L11489" s="26" t="s">
        <v>24125</v>
      </c>
      <c r="M11489" s="26">
        <v>380960897536</v>
      </c>
      <c r="N11489" s="26">
        <v>521255402</v>
      </c>
    </row>
    <row r="11490" spans="1:14">
      <c r="A11490" s="26" t="s">
        <v>6240</v>
      </c>
      <c r="B11490" s="26" t="s">
        <v>6241</v>
      </c>
      <c r="C11490" s="26">
        <v>1998845</v>
      </c>
      <c r="D11490" s="26" t="s">
        <v>780</v>
      </c>
      <c r="E11490" s="26" t="s">
        <v>45789</v>
      </c>
      <c r="F11490" s="26" t="s">
        <v>45790</v>
      </c>
      <c r="G11490" s="26" t="s">
        <v>9601</v>
      </c>
      <c r="H11490" s="26" t="s">
        <v>885</v>
      </c>
      <c r="I11490" s="26" t="s">
        <v>11367</v>
      </c>
      <c r="J11490" s="26" t="s">
        <v>6242</v>
      </c>
      <c r="K11490" s="26" t="s">
        <v>9606</v>
      </c>
      <c r="L11490" s="26" t="s">
        <v>45791</v>
      </c>
      <c r="M11490" s="26">
        <v>380485131841</v>
      </c>
      <c r="N11490" s="26">
        <v>5123755100</v>
      </c>
    </row>
    <row r="11491" spans="1:14">
      <c r="A11491" s="26" t="s">
        <v>2634</v>
      </c>
      <c r="B11491" s="26" t="s">
        <v>2635</v>
      </c>
      <c r="C11491" s="26">
        <v>37735655</v>
      </c>
      <c r="D11491" s="26" t="s">
        <v>780</v>
      </c>
      <c r="E11491" s="26" t="s">
        <v>45792</v>
      </c>
      <c r="F11491" s="26" t="s">
        <v>44409</v>
      </c>
      <c r="G11491" s="26" t="s">
        <v>9601</v>
      </c>
      <c r="H11491" s="26" t="s">
        <v>133</v>
      </c>
      <c r="I11491" s="26" t="s">
        <v>9968</v>
      </c>
      <c r="J11491" s="26" t="s">
        <v>44410</v>
      </c>
      <c r="K11491" s="26" t="s">
        <v>9582</v>
      </c>
      <c r="L11491" s="26" t="s">
        <v>45793</v>
      </c>
      <c r="M11491" s="26">
        <v>380990796890</v>
      </c>
      <c r="N11491" s="26">
        <v>1223581309</v>
      </c>
    </row>
    <row r="11492" spans="1:14">
      <c r="A11492" s="26" t="s">
        <v>8748</v>
      </c>
      <c r="B11492" s="26" t="s">
        <v>8749</v>
      </c>
      <c r="C11492" s="26">
        <v>38487677</v>
      </c>
      <c r="D11492" s="26" t="s">
        <v>24</v>
      </c>
      <c r="E11492" s="26" t="s">
        <v>45794</v>
      </c>
      <c r="F11492" s="26" t="s">
        <v>45795</v>
      </c>
      <c r="G11492" s="26" t="s">
        <v>9586</v>
      </c>
      <c r="H11492" s="26" t="s">
        <v>1308</v>
      </c>
      <c r="I11492" s="26" t="s">
        <v>18727</v>
      </c>
      <c r="J11492" s="26" t="s">
        <v>42200</v>
      </c>
      <c r="K11492" s="26" t="s">
        <v>9582</v>
      </c>
      <c r="L11492" s="26" t="s">
        <v>45796</v>
      </c>
      <c r="M11492" s="26">
        <v>380385495129</v>
      </c>
      <c r="N11492" s="26">
        <v>5324885403</v>
      </c>
    </row>
    <row r="11493" spans="1:14">
      <c r="A11493" s="26" t="s">
        <v>7851</v>
      </c>
      <c r="B11493" s="26" t="s">
        <v>7852</v>
      </c>
      <c r="C11493" s="26">
        <v>38248739</v>
      </c>
      <c r="D11493" s="26" t="s">
        <v>24</v>
      </c>
      <c r="E11493" s="26" t="s">
        <v>45797</v>
      </c>
      <c r="F11493" s="26" t="s">
        <v>45798</v>
      </c>
      <c r="G11493" s="26" t="s">
        <v>9591</v>
      </c>
      <c r="H11493" s="26" t="s">
        <v>1122</v>
      </c>
      <c r="I11493" s="26" t="s">
        <v>10331</v>
      </c>
      <c r="J11493" s="26" t="s">
        <v>45799</v>
      </c>
      <c r="K11493" s="26" t="s">
        <v>9582</v>
      </c>
      <c r="L11493" s="26" t="s">
        <v>45800</v>
      </c>
      <c r="M11493" s="26">
        <v>380095637974</v>
      </c>
      <c r="N11493" s="26">
        <v>6320482503</v>
      </c>
    </row>
    <row r="11494" spans="1:14">
      <c r="A11494" s="26" t="s">
        <v>7941</v>
      </c>
      <c r="B11494" s="26" t="s">
        <v>7942</v>
      </c>
      <c r="C11494" s="26">
        <v>25188186</v>
      </c>
      <c r="D11494" s="26" t="s">
        <v>780</v>
      </c>
      <c r="E11494" s="26" t="s">
        <v>45801</v>
      </c>
      <c r="F11494" s="26" t="s">
        <v>45802</v>
      </c>
      <c r="G11494" s="26" t="s">
        <v>9601</v>
      </c>
      <c r="H11494" s="26" t="s">
        <v>1122</v>
      </c>
      <c r="I11494" s="26" t="s">
        <v>14308</v>
      </c>
      <c r="J11494" s="26" t="s">
        <v>1190</v>
      </c>
      <c r="K11494" s="26" t="s">
        <v>9606</v>
      </c>
      <c r="L11494" s="26" t="s">
        <v>45803</v>
      </c>
      <c r="M11494" s="26">
        <v>761546847890</v>
      </c>
      <c r="N11494" s="26">
        <v>5324084022</v>
      </c>
    </row>
    <row r="11495" spans="1:14">
      <c r="A11495" s="26" t="s">
        <v>2297</v>
      </c>
      <c r="B11495" s="26" t="s">
        <v>2298</v>
      </c>
      <c r="C11495" s="26">
        <v>1985222</v>
      </c>
      <c r="D11495" s="26" t="s">
        <v>780</v>
      </c>
      <c r="E11495" s="26" t="s">
        <v>45804</v>
      </c>
      <c r="F11495" s="26" t="s">
        <v>45805</v>
      </c>
      <c r="G11495" s="26" t="s">
        <v>9601</v>
      </c>
      <c r="H11495" s="26" t="s">
        <v>133</v>
      </c>
      <c r="J11495" s="26" t="s">
        <v>146</v>
      </c>
      <c r="K11495" s="26" t="s">
        <v>9597</v>
      </c>
      <c r="L11495" s="26" t="s">
        <v>45806</v>
      </c>
      <c r="M11495" s="26">
        <v>380567462075</v>
      </c>
      <c r="N11495" s="26">
        <v>1210100000</v>
      </c>
    </row>
    <row r="11496" spans="1:14">
      <c r="A11496" s="26" t="s">
        <v>4306</v>
      </c>
      <c r="B11496" s="26" t="s">
        <v>4307</v>
      </c>
      <c r="C11496" s="26">
        <v>34019061</v>
      </c>
      <c r="D11496" s="26" t="s">
        <v>780</v>
      </c>
      <c r="E11496" s="26" t="s">
        <v>45807</v>
      </c>
      <c r="F11496" s="26" t="s">
        <v>12613</v>
      </c>
      <c r="G11496" s="26" t="s">
        <v>9601</v>
      </c>
      <c r="H11496" s="26" t="s">
        <v>576</v>
      </c>
      <c r="J11496" s="26" t="s">
        <v>581</v>
      </c>
      <c r="K11496" s="26" t="s">
        <v>9597</v>
      </c>
      <c r="L11496" s="26" t="s">
        <v>44101</v>
      </c>
      <c r="M11496" s="26">
        <v>380456351131</v>
      </c>
      <c r="N11496" s="26">
        <v>2123681001</v>
      </c>
    </row>
    <row r="11497" spans="1:14">
      <c r="A11497" s="26" t="s">
        <v>3737</v>
      </c>
      <c r="B11497" s="26" t="s">
        <v>3738</v>
      </c>
      <c r="C11497" s="26">
        <v>5498648</v>
      </c>
      <c r="D11497" s="26" t="s">
        <v>780</v>
      </c>
      <c r="E11497" s="26" t="s">
        <v>45808</v>
      </c>
      <c r="F11497" s="26" t="s">
        <v>45809</v>
      </c>
      <c r="G11497" s="26" t="s">
        <v>9601</v>
      </c>
      <c r="H11497" s="26" t="s">
        <v>468</v>
      </c>
      <c r="J11497" s="26" t="s">
        <v>481</v>
      </c>
      <c r="K11497" s="26" t="s">
        <v>9597</v>
      </c>
      <c r="L11497" s="26" t="s">
        <v>10179</v>
      </c>
      <c r="M11497" s="26">
        <v>380617648950</v>
      </c>
      <c r="N11497" s="26">
        <v>1222380503</v>
      </c>
    </row>
    <row r="11498" spans="1:14">
      <c r="A11498" s="26" t="s">
        <v>6890</v>
      </c>
      <c r="B11498" s="26" t="s">
        <v>6891</v>
      </c>
      <c r="C11498" s="26">
        <v>38459325</v>
      </c>
      <c r="D11498" s="26" t="s">
        <v>24</v>
      </c>
      <c r="E11498" s="26" t="s">
        <v>45810</v>
      </c>
      <c r="F11498" s="26" t="s">
        <v>45811</v>
      </c>
      <c r="G11498" s="26" t="s">
        <v>9586</v>
      </c>
      <c r="H11498" s="26" t="s">
        <v>949</v>
      </c>
      <c r="I11498" s="26" t="s">
        <v>9669</v>
      </c>
      <c r="J11498" s="26" t="s">
        <v>29000</v>
      </c>
      <c r="K11498" s="26" t="s">
        <v>9582</v>
      </c>
      <c r="L11498" s="26" t="s">
        <v>45812</v>
      </c>
      <c r="M11498" s="26">
        <v>380951003711</v>
      </c>
      <c r="N11498" s="26">
        <v>2321582503</v>
      </c>
    </row>
    <row r="11499" spans="1:14">
      <c r="A11499" s="26" t="s">
        <v>3007</v>
      </c>
      <c r="B11499" s="26" t="s">
        <v>3008</v>
      </c>
      <c r="C11499" s="26">
        <v>1991197</v>
      </c>
      <c r="D11499" s="26" t="s">
        <v>780</v>
      </c>
      <c r="E11499" s="26" t="s">
        <v>45813</v>
      </c>
      <c r="F11499" s="26" t="s">
        <v>21181</v>
      </c>
      <c r="G11499" s="26" t="s">
        <v>9601</v>
      </c>
      <c r="H11499" s="26" t="s">
        <v>258</v>
      </c>
      <c r="J11499" s="26" t="s">
        <v>367</v>
      </c>
      <c r="K11499" s="26" t="s">
        <v>9597</v>
      </c>
      <c r="L11499" s="26" t="s">
        <v>10364</v>
      </c>
      <c r="M11499" s="26">
        <v>380626229822</v>
      </c>
      <c r="N11499" s="26">
        <v>1414100000</v>
      </c>
    </row>
    <row r="11500" spans="1:14">
      <c r="A11500" s="26" t="s">
        <v>2697</v>
      </c>
      <c r="B11500" s="26" t="s">
        <v>2698</v>
      </c>
      <c r="C11500" s="26">
        <v>1988953</v>
      </c>
      <c r="D11500" s="26" t="s">
        <v>780</v>
      </c>
      <c r="E11500" s="26" t="s">
        <v>45814</v>
      </c>
      <c r="F11500" s="26" t="s">
        <v>45815</v>
      </c>
      <c r="G11500" s="26" t="s">
        <v>9601</v>
      </c>
      <c r="H11500" s="26" t="s">
        <v>133</v>
      </c>
      <c r="J11500" s="26" t="s">
        <v>2696</v>
      </c>
      <c r="K11500" s="26" t="s">
        <v>9606</v>
      </c>
      <c r="L11500" s="26" t="s">
        <v>45816</v>
      </c>
      <c r="M11500" s="26">
        <v>380662741988</v>
      </c>
      <c r="N11500" s="26">
        <v>1222985501</v>
      </c>
    </row>
    <row r="11501" spans="1:14">
      <c r="A11501" s="26" t="s">
        <v>6746</v>
      </c>
      <c r="B11501" s="26" t="s">
        <v>6747</v>
      </c>
      <c r="C11501" s="26">
        <v>42075445</v>
      </c>
      <c r="D11501" s="26" t="s">
        <v>24</v>
      </c>
      <c r="E11501" s="26" t="s">
        <v>45817</v>
      </c>
      <c r="F11501" s="26" t="s">
        <v>45818</v>
      </c>
      <c r="G11501" s="26" t="s">
        <v>9586</v>
      </c>
      <c r="H11501" s="26" t="s">
        <v>949</v>
      </c>
      <c r="J11501" s="26" t="s">
        <v>973</v>
      </c>
      <c r="K11501" s="26" t="s">
        <v>9597</v>
      </c>
      <c r="L11501" s="26" t="s">
        <v>45819</v>
      </c>
      <c r="M11501" s="26">
        <v>380535551483</v>
      </c>
      <c r="N11501" s="26">
        <v>5310900000</v>
      </c>
    </row>
    <row r="11502" spans="1:14">
      <c r="A11502" s="26" t="s">
        <v>7629</v>
      </c>
      <c r="B11502" s="26" t="s">
        <v>7630</v>
      </c>
      <c r="C11502" s="26">
        <v>39511438</v>
      </c>
      <c r="D11502" s="26" t="s">
        <v>24</v>
      </c>
      <c r="E11502" s="26" t="s">
        <v>45820</v>
      </c>
      <c r="F11502" s="26" t="s">
        <v>45821</v>
      </c>
      <c r="G11502" s="26" t="s">
        <v>9579</v>
      </c>
      <c r="H11502" s="26" t="s">
        <v>1088</v>
      </c>
      <c r="J11502" s="26" t="s">
        <v>45822</v>
      </c>
      <c r="K11502" s="26" t="s">
        <v>9582</v>
      </c>
      <c r="L11502" s="26" t="s">
        <v>45823</v>
      </c>
      <c r="M11502" s="26">
        <v>761959639472</v>
      </c>
      <c r="N11502" s="26">
        <v>6122480401</v>
      </c>
    </row>
    <row r="11503" spans="1:14">
      <c r="A11503" s="26" t="s">
        <v>6615</v>
      </c>
      <c r="B11503" s="26" t="s">
        <v>6616</v>
      </c>
      <c r="C11503" s="26">
        <v>41348856</v>
      </c>
      <c r="D11503" s="26" t="s">
        <v>24</v>
      </c>
      <c r="E11503" s="26" t="s">
        <v>45824</v>
      </c>
      <c r="F11503" s="26" t="s">
        <v>45825</v>
      </c>
      <c r="G11503" s="26" t="s">
        <v>9591</v>
      </c>
      <c r="H11503" s="26" t="s">
        <v>949</v>
      </c>
      <c r="I11503" s="26" t="s">
        <v>16199</v>
      </c>
      <c r="J11503" s="26" t="s">
        <v>45826</v>
      </c>
      <c r="K11503" s="26" t="s">
        <v>9582</v>
      </c>
      <c r="L11503" s="26" t="s">
        <v>45827</v>
      </c>
      <c r="M11503" s="26">
        <v>380999055259</v>
      </c>
      <c r="N11503" s="26">
        <v>1822384001</v>
      </c>
    </row>
    <row r="11504" spans="1:14">
      <c r="A11504" s="26" t="s">
        <v>8681</v>
      </c>
      <c r="B11504" s="26" t="s">
        <v>8682</v>
      </c>
      <c r="C11504" s="26">
        <v>38402043</v>
      </c>
      <c r="D11504" s="26" t="s">
        <v>24</v>
      </c>
      <c r="E11504" s="26" t="s">
        <v>45828</v>
      </c>
      <c r="F11504" s="26" t="s">
        <v>45829</v>
      </c>
      <c r="G11504" s="26" t="s">
        <v>9586</v>
      </c>
      <c r="H11504" s="26" t="s">
        <v>1308</v>
      </c>
      <c r="I11504" s="26" t="s">
        <v>13940</v>
      </c>
      <c r="J11504" s="26" t="s">
        <v>8638</v>
      </c>
      <c r="K11504" s="26" t="s">
        <v>9606</v>
      </c>
      <c r="L11504" s="26" t="s">
        <v>13941</v>
      </c>
      <c r="M11504" s="26">
        <v>380965770228</v>
      </c>
      <c r="N11504" s="26">
        <v>6825555300</v>
      </c>
    </row>
    <row r="11505" spans="1:14">
      <c r="A11505" s="26" t="s">
        <v>7296</v>
      </c>
      <c r="B11505" s="26" t="s">
        <v>7297</v>
      </c>
      <c r="C11505" s="26">
        <v>37078161</v>
      </c>
      <c r="D11505" s="26" t="s">
        <v>24</v>
      </c>
      <c r="E11505" s="26" t="s">
        <v>45830</v>
      </c>
      <c r="F11505" s="26" t="s">
        <v>45831</v>
      </c>
      <c r="G11505" s="26" t="s">
        <v>9579</v>
      </c>
      <c r="H11505" s="26" t="s">
        <v>1025</v>
      </c>
      <c r="I11505" s="26" t="s">
        <v>14531</v>
      </c>
      <c r="J11505" s="26" t="s">
        <v>45832</v>
      </c>
      <c r="K11505" s="26" t="s">
        <v>9582</v>
      </c>
      <c r="L11505" s="26" t="s">
        <v>45833</v>
      </c>
      <c r="M11505" s="26">
        <v>380544933434</v>
      </c>
      <c r="N11505" s="26">
        <v>5925383501</v>
      </c>
    </row>
    <row r="11506" spans="1:14">
      <c r="A11506" s="26" t="s">
        <v>8763</v>
      </c>
      <c r="B11506" s="26" t="s">
        <v>8764</v>
      </c>
      <c r="C11506" s="26">
        <v>40888750</v>
      </c>
      <c r="D11506" s="26" t="s">
        <v>24</v>
      </c>
      <c r="E11506" s="26" t="s">
        <v>45834</v>
      </c>
      <c r="F11506" s="26" t="s">
        <v>45835</v>
      </c>
      <c r="G11506" s="26" t="s">
        <v>9586</v>
      </c>
      <c r="H11506" s="26" t="s">
        <v>1308</v>
      </c>
      <c r="J11506" s="26" t="s">
        <v>1387</v>
      </c>
      <c r="K11506" s="26" t="s">
        <v>9597</v>
      </c>
      <c r="L11506" s="26" t="s">
        <v>45836</v>
      </c>
      <c r="M11506" s="26">
        <v>761331461832</v>
      </c>
      <c r="N11506" s="26">
        <v>4412745702</v>
      </c>
    </row>
    <row r="11507" spans="1:14">
      <c r="A11507" s="26" t="s">
        <v>9399</v>
      </c>
      <c r="B11507" s="26" t="s">
        <v>9400</v>
      </c>
      <c r="C11507" s="26">
        <v>38955665</v>
      </c>
      <c r="D11507" s="26" t="s">
        <v>24</v>
      </c>
      <c r="E11507" s="26" t="s">
        <v>45837</v>
      </c>
      <c r="F11507" s="26" t="s">
        <v>45838</v>
      </c>
      <c r="G11507" s="26" t="s">
        <v>9579</v>
      </c>
      <c r="H11507" s="26" t="s">
        <v>1573</v>
      </c>
      <c r="I11507" s="26" t="s">
        <v>10158</v>
      </c>
      <c r="J11507" s="26" t="s">
        <v>45839</v>
      </c>
      <c r="K11507" s="26" t="s">
        <v>9582</v>
      </c>
      <c r="L11507" s="26" t="s">
        <v>45840</v>
      </c>
      <c r="M11507" s="26">
        <v>380462241591</v>
      </c>
      <c r="N11507" s="26">
        <v>7425583403</v>
      </c>
    </row>
    <row r="11508" spans="1:14">
      <c r="A11508" s="26" t="s">
        <v>5047</v>
      </c>
      <c r="B11508" s="26" t="s">
        <v>5043</v>
      </c>
      <c r="C11508" s="26">
        <v>1996409</v>
      </c>
      <c r="D11508" s="26" t="s">
        <v>24</v>
      </c>
      <c r="E11508" s="26" t="s">
        <v>45841</v>
      </c>
      <c r="F11508" s="26" t="s">
        <v>45842</v>
      </c>
      <c r="G11508" s="26" t="s">
        <v>9586</v>
      </c>
      <c r="H11508" s="26" t="s">
        <v>735</v>
      </c>
      <c r="I11508" s="26" t="s">
        <v>9721</v>
      </c>
      <c r="J11508" s="26" t="s">
        <v>45843</v>
      </c>
      <c r="K11508" s="26" t="s">
        <v>9582</v>
      </c>
      <c r="L11508" s="26" t="s">
        <v>45844</v>
      </c>
      <c r="M11508" s="26">
        <v>380683978410</v>
      </c>
      <c r="N11508" s="26">
        <v>4622184602</v>
      </c>
    </row>
    <row r="11509" spans="1:14">
      <c r="A11509" s="26" t="s">
        <v>4130</v>
      </c>
      <c r="B11509" s="26" t="s">
        <v>4127</v>
      </c>
      <c r="C11509" s="26">
        <v>26482717</v>
      </c>
      <c r="D11509" s="26" t="s">
        <v>24</v>
      </c>
      <c r="E11509" s="26" t="s">
        <v>45845</v>
      </c>
      <c r="F11509" s="26" t="s">
        <v>45846</v>
      </c>
      <c r="G11509" s="26" t="s">
        <v>9586</v>
      </c>
      <c r="H11509" s="26" t="s">
        <v>506</v>
      </c>
      <c r="I11509" s="26" t="s">
        <v>10881</v>
      </c>
      <c r="J11509" s="26" t="s">
        <v>34390</v>
      </c>
      <c r="K11509" s="26" t="s">
        <v>9582</v>
      </c>
      <c r="L11509" s="26" t="s">
        <v>34391</v>
      </c>
      <c r="M11509" s="26">
        <v>380668209957</v>
      </c>
      <c r="N11509" s="26">
        <v>2610490003</v>
      </c>
    </row>
    <row r="11510" spans="1:14">
      <c r="A11510" s="26" t="s">
        <v>4463</v>
      </c>
      <c r="B11510" s="26" t="s">
        <v>4464</v>
      </c>
      <c r="C11510" s="26">
        <v>37917880</v>
      </c>
      <c r="D11510" s="26" t="s">
        <v>24</v>
      </c>
      <c r="E11510" s="26" t="s">
        <v>45847</v>
      </c>
      <c r="F11510" s="26" t="s">
        <v>45848</v>
      </c>
      <c r="G11510" s="26" t="s">
        <v>9586</v>
      </c>
      <c r="H11510" s="26" t="s">
        <v>576</v>
      </c>
      <c r="J11510" s="26" t="s">
        <v>6189</v>
      </c>
      <c r="K11510" s="26" t="s">
        <v>9582</v>
      </c>
      <c r="L11510" s="26" t="s">
        <v>45849</v>
      </c>
      <c r="M11510" s="26">
        <v>760912648022</v>
      </c>
      <c r="N11510" s="26">
        <v>122755301</v>
      </c>
    </row>
    <row r="11511" spans="1:14">
      <c r="A11511" s="26" t="s">
        <v>2603</v>
      </c>
      <c r="B11511" s="26" t="s">
        <v>2604</v>
      </c>
      <c r="C11511" s="26" t="s">
        <v>1604</v>
      </c>
      <c r="D11511" s="26" t="s">
        <v>24</v>
      </c>
      <c r="E11511" s="26" t="s">
        <v>45850</v>
      </c>
      <c r="F11511" s="26" t="s">
        <v>45851</v>
      </c>
      <c r="G11511" s="26" t="s">
        <v>9591</v>
      </c>
      <c r="H11511" s="26" t="s">
        <v>133</v>
      </c>
      <c r="J11511" s="26" t="s">
        <v>183</v>
      </c>
      <c r="K11511" s="26" t="s">
        <v>9597</v>
      </c>
      <c r="L11511" s="26" t="s">
        <v>14687</v>
      </c>
      <c r="M11511" s="26">
        <v>380982268885</v>
      </c>
      <c r="N11511" s="26">
        <v>1211000000</v>
      </c>
    </row>
    <row r="11512" spans="1:14">
      <c r="A11512" s="26" t="s">
        <v>4740</v>
      </c>
      <c r="B11512" s="26" t="s">
        <v>4741</v>
      </c>
      <c r="C11512" s="26" t="s">
        <v>1604</v>
      </c>
      <c r="D11512" s="26" t="s">
        <v>24</v>
      </c>
      <c r="E11512" s="26" t="s">
        <v>45852</v>
      </c>
      <c r="F11512" s="26" t="s">
        <v>45853</v>
      </c>
      <c r="G11512" s="26" t="s">
        <v>9586</v>
      </c>
      <c r="H11512" s="26" t="s">
        <v>670</v>
      </c>
      <c r="I11512" s="26" t="s">
        <v>10588</v>
      </c>
      <c r="J11512" s="26" t="s">
        <v>703</v>
      </c>
      <c r="K11512" s="26" t="s">
        <v>9606</v>
      </c>
      <c r="L11512" s="26" t="s">
        <v>45854</v>
      </c>
      <c r="M11512" s="26">
        <v>380954262170</v>
      </c>
      <c r="N11512" s="26">
        <v>120755309</v>
      </c>
    </row>
    <row r="11513" spans="1:14">
      <c r="A11513" s="26" t="s">
        <v>5728</v>
      </c>
      <c r="B11513" s="26" t="s">
        <v>5729</v>
      </c>
      <c r="C11513" s="26">
        <v>38961129</v>
      </c>
      <c r="D11513" s="26" t="s">
        <v>24</v>
      </c>
      <c r="E11513" s="26" t="s">
        <v>45855</v>
      </c>
      <c r="F11513" s="26" t="s">
        <v>45856</v>
      </c>
      <c r="G11513" s="26" t="s">
        <v>9591</v>
      </c>
      <c r="H11513" s="26" t="s">
        <v>799</v>
      </c>
      <c r="J11513" s="26" t="s">
        <v>800</v>
      </c>
      <c r="K11513" s="26" t="s">
        <v>9597</v>
      </c>
      <c r="L11513" s="26" t="s">
        <v>45857</v>
      </c>
      <c r="M11513" s="26">
        <v>380443530157</v>
      </c>
      <c r="N11513" s="26">
        <v>4822784009</v>
      </c>
    </row>
    <row r="11514" spans="1:14">
      <c r="A11514" s="26" t="s">
        <v>2351</v>
      </c>
      <c r="B11514" s="26" t="s">
        <v>2308</v>
      </c>
      <c r="C11514" s="26">
        <v>5393116</v>
      </c>
      <c r="D11514" s="26" t="s">
        <v>780</v>
      </c>
      <c r="E11514" s="26" t="s">
        <v>45858</v>
      </c>
      <c r="F11514" s="26" t="s">
        <v>45859</v>
      </c>
      <c r="G11514" s="26" t="s">
        <v>9601</v>
      </c>
      <c r="H11514" s="26" t="s">
        <v>133</v>
      </c>
      <c r="J11514" s="26" t="s">
        <v>146</v>
      </c>
      <c r="K11514" s="26" t="s">
        <v>9597</v>
      </c>
      <c r="L11514" s="26" t="s">
        <v>45860</v>
      </c>
      <c r="M11514" s="26">
        <v>380676542525</v>
      </c>
      <c r="N11514" s="26">
        <v>1210100000</v>
      </c>
    </row>
    <row r="11515" spans="1:14">
      <c r="A11515" s="26" t="s">
        <v>5703</v>
      </c>
      <c r="B11515" s="26" t="s">
        <v>5704</v>
      </c>
      <c r="C11515" s="26">
        <v>26188946</v>
      </c>
      <c r="D11515" s="26" t="s">
        <v>24</v>
      </c>
      <c r="E11515" s="26" t="s">
        <v>45861</v>
      </c>
      <c r="F11515" s="26" t="s">
        <v>45862</v>
      </c>
      <c r="G11515" s="26" t="s">
        <v>9586</v>
      </c>
      <c r="H11515" s="26" t="s">
        <v>799</v>
      </c>
      <c r="J11515" s="26" t="s">
        <v>800</v>
      </c>
      <c r="K11515" s="26" t="s">
        <v>9597</v>
      </c>
      <c r="L11515" s="26" t="s">
        <v>45863</v>
      </c>
      <c r="M11515" s="26">
        <v>761116031117</v>
      </c>
      <c r="N11515" s="26">
        <v>4822784009</v>
      </c>
    </row>
    <row r="11516" spans="1:14">
      <c r="A11516" s="26" t="s">
        <v>3434</v>
      </c>
      <c r="B11516" s="26" t="s">
        <v>3435</v>
      </c>
      <c r="C11516" s="26">
        <v>40390032</v>
      </c>
      <c r="D11516" s="26" t="s">
        <v>24</v>
      </c>
      <c r="E11516" s="26" t="s">
        <v>45864</v>
      </c>
      <c r="F11516" s="26" t="s">
        <v>45865</v>
      </c>
      <c r="G11516" s="26" t="s">
        <v>9586</v>
      </c>
      <c r="H11516" s="26" t="s">
        <v>392</v>
      </c>
      <c r="J11516" s="26" t="s">
        <v>11322</v>
      </c>
      <c r="K11516" s="26" t="s">
        <v>9597</v>
      </c>
      <c r="L11516" s="26" t="s">
        <v>45866</v>
      </c>
      <c r="M11516" s="26">
        <v>380800503118</v>
      </c>
      <c r="N11516" s="26" t="e">
        <v>#N/A</v>
      </c>
    </row>
    <row r="11517" spans="1:14">
      <c r="A11517" s="26" t="s">
        <v>4446</v>
      </c>
      <c r="B11517" s="26" t="s">
        <v>4447</v>
      </c>
      <c r="C11517" s="26">
        <v>38462249</v>
      </c>
      <c r="D11517" s="26" t="s">
        <v>24</v>
      </c>
      <c r="E11517" s="26" t="s">
        <v>45867</v>
      </c>
      <c r="F11517" s="26" t="s">
        <v>45868</v>
      </c>
      <c r="G11517" s="26" t="s">
        <v>9579</v>
      </c>
      <c r="H11517" s="26" t="s">
        <v>576</v>
      </c>
      <c r="I11517" s="26" t="s">
        <v>10867</v>
      </c>
      <c r="J11517" s="26" t="s">
        <v>45869</v>
      </c>
      <c r="K11517" s="26" t="s">
        <v>9582</v>
      </c>
      <c r="L11517" s="26" t="s">
        <v>45870</v>
      </c>
      <c r="M11517" s="26">
        <v>380457822717</v>
      </c>
      <c r="N11517" s="26">
        <v>3222786501</v>
      </c>
    </row>
    <row r="11518" spans="1:14">
      <c r="A11518" s="26" t="s">
        <v>3387</v>
      </c>
      <c r="B11518" s="26" t="s">
        <v>3388</v>
      </c>
      <c r="C11518" s="26">
        <v>38548802</v>
      </c>
      <c r="D11518" s="26" t="s">
        <v>24</v>
      </c>
      <c r="E11518" s="26" t="s">
        <v>45871</v>
      </c>
      <c r="F11518" s="26" t="s">
        <v>45872</v>
      </c>
      <c r="G11518" s="26" t="s">
        <v>9591</v>
      </c>
      <c r="H11518" s="26" t="s">
        <v>392</v>
      </c>
      <c r="J11518" s="26" t="s">
        <v>416</v>
      </c>
      <c r="K11518" s="26" t="s">
        <v>9606</v>
      </c>
      <c r="L11518" s="26" t="s">
        <v>26920</v>
      </c>
      <c r="M11518" s="26">
        <v>760627249878</v>
      </c>
      <c r="N11518" s="26">
        <v>2121555100</v>
      </c>
    </row>
    <row r="11519" spans="1:14">
      <c r="A11519" s="26" t="s">
        <v>7955</v>
      </c>
      <c r="B11519" s="26" t="s">
        <v>7956</v>
      </c>
      <c r="C11519" s="26">
        <v>40414351</v>
      </c>
      <c r="D11519" s="26" t="s">
        <v>24</v>
      </c>
      <c r="E11519" s="26" t="s">
        <v>45873</v>
      </c>
      <c r="F11519" s="26" t="s">
        <v>27673</v>
      </c>
      <c r="G11519" s="26" t="s">
        <v>9586</v>
      </c>
      <c r="H11519" s="26" t="s">
        <v>1122</v>
      </c>
      <c r="I11519" s="26" t="s">
        <v>10347</v>
      </c>
      <c r="J11519" s="26" t="s">
        <v>27674</v>
      </c>
      <c r="K11519" s="26" t="s">
        <v>9906</v>
      </c>
      <c r="L11519" s="26" t="s">
        <v>45874</v>
      </c>
      <c r="M11519" s="26">
        <v>380574232645</v>
      </c>
      <c r="N11519" s="26">
        <v>120484401</v>
      </c>
    </row>
    <row r="11520" spans="1:14">
      <c r="A11520" s="26" t="s">
        <v>4260</v>
      </c>
      <c r="B11520" s="26" t="s">
        <v>4261</v>
      </c>
      <c r="C11520" s="26">
        <v>42417490</v>
      </c>
      <c r="D11520" s="26" t="s">
        <v>24</v>
      </c>
      <c r="E11520" s="26" t="s">
        <v>45875</v>
      </c>
      <c r="F11520" s="26" t="s">
        <v>45876</v>
      </c>
      <c r="G11520" s="26" t="s">
        <v>9586</v>
      </c>
      <c r="H11520" s="26" t="s">
        <v>506</v>
      </c>
      <c r="J11520" s="26" t="s">
        <v>45877</v>
      </c>
      <c r="K11520" s="26" t="s">
        <v>9582</v>
      </c>
      <c r="L11520" s="26" t="s">
        <v>45878</v>
      </c>
      <c r="M11520" s="26">
        <v>380969880080</v>
      </c>
      <c r="N11520" s="26">
        <v>2620886501</v>
      </c>
    </row>
    <row r="11521" spans="1:14">
      <c r="A11521" s="26" t="s">
        <v>5816</v>
      </c>
      <c r="B11521" s="26" t="s">
        <v>5817</v>
      </c>
      <c r="C11521" s="26">
        <v>26267870</v>
      </c>
      <c r="D11521" s="26" t="s">
        <v>780</v>
      </c>
      <c r="E11521" s="26" t="s">
        <v>45879</v>
      </c>
      <c r="F11521" s="26" t="s">
        <v>45880</v>
      </c>
      <c r="G11521" s="26" t="s">
        <v>9601</v>
      </c>
      <c r="H11521" s="26" t="s">
        <v>799</v>
      </c>
      <c r="J11521" s="26" t="s">
        <v>800</v>
      </c>
      <c r="K11521" s="26" t="s">
        <v>9597</v>
      </c>
      <c r="L11521" s="26" t="s">
        <v>45881</v>
      </c>
      <c r="M11521" s="26">
        <v>380445284122</v>
      </c>
      <c r="N11521" s="26">
        <v>4822784009</v>
      </c>
    </row>
    <row r="11522" spans="1:14">
      <c r="A11522" s="26" t="s">
        <v>8893</v>
      </c>
      <c r="B11522" s="26" t="s">
        <v>8894</v>
      </c>
      <c r="C11522" s="26">
        <v>41937159</v>
      </c>
      <c r="D11522" s="26" t="s">
        <v>24</v>
      </c>
      <c r="E11522" s="26" t="s">
        <v>45882</v>
      </c>
      <c r="F11522" s="26" t="s">
        <v>45883</v>
      </c>
      <c r="G11522" s="26" t="s">
        <v>9586</v>
      </c>
      <c r="H11522" s="26" t="s">
        <v>1401</v>
      </c>
      <c r="I11522" s="26" t="s">
        <v>9696</v>
      </c>
      <c r="J11522" s="26" t="s">
        <v>45884</v>
      </c>
      <c r="K11522" s="26" t="s">
        <v>9582</v>
      </c>
      <c r="L11522" s="26" t="s">
        <v>45885</v>
      </c>
      <c r="M11522" s="26">
        <v>761933441120</v>
      </c>
      <c r="N11522" s="26">
        <v>521084803</v>
      </c>
    </row>
    <row r="11523" spans="1:14">
      <c r="A11523" s="26" t="s">
        <v>2413</v>
      </c>
      <c r="B11523" s="26" t="s">
        <v>2405</v>
      </c>
      <c r="C11523" s="26">
        <v>37906528</v>
      </c>
      <c r="D11523" s="26" t="s">
        <v>24</v>
      </c>
      <c r="E11523" s="26" t="s">
        <v>45886</v>
      </c>
      <c r="F11523" s="26" t="s">
        <v>9596</v>
      </c>
      <c r="G11523" s="26" t="s">
        <v>9586</v>
      </c>
      <c r="H11523" s="26" t="s">
        <v>133</v>
      </c>
      <c r="J11523" s="26" t="s">
        <v>2401</v>
      </c>
      <c r="K11523" s="26" t="s">
        <v>9597</v>
      </c>
      <c r="L11523" s="26" t="s">
        <v>9959</v>
      </c>
      <c r="M11523" s="26">
        <v>380687402952</v>
      </c>
      <c r="N11523" s="26">
        <v>122787502</v>
      </c>
    </row>
    <row r="11524" spans="1:14">
      <c r="A11524" s="26" t="s">
        <v>2470</v>
      </c>
      <c r="B11524" s="26" t="s">
        <v>2471</v>
      </c>
      <c r="C11524" s="26">
        <v>37861807</v>
      </c>
      <c r="D11524" s="26" t="s">
        <v>24</v>
      </c>
      <c r="E11524" s="26" t="s">
        <v>45887</v>
      </c>
      <c r="F11524" s="26" t="s">
        <v>45888</v>
      </c>
      <c r="G11524" s="26" t="s">
        <v>9586</v>
      </c>
      <c r="H11524" s="26" t="s">
        <v>133</v>
      </c>
      <c r="J11524" s="26" t="s">
        <v>183</v>
      </c>
      <c r="K11524" s="26" t="s">
        <v>9597</v>
      </c>
      <c r="L11524" s="26" t="s">
        <v>45889</v>
      </c>
      <c r="M11524" s="26">
        <v>761352570218</v>
      </c>
      <c r="N11524" s="26">
        <v>1211000000</v>
      </c>
    </row>
    <row r="11525" spans="1:14">
      <c r="A11525" s="26" t="s">
        <v>8008</v>
      </c>
      <c r="B11525" s="26" t="s">
        <v>8009</v>
      </c>
      <c r="C11525" s="26">
        <v>38892286</v>
      </c>
      <c r="D11525" s="26" t="s">
        <v>24</v>
      </c>
      <c r="E11525" s="26" t="s">
        <v>45890</v>
      </c>
      <c r="F11525" s="26" t="s">
        <v>45891</v>
      </c>
      <c r="G11525" s="26" t="s">
        <v>9579</v>
      </c>
      <c r="H11525" s="26" t="s">
        <v>1122</v>
      </c>
      <c r="I11525" s="26" t="s">
        <v>1230</v>
      </c>
      <c r="J11525" s="26" t="s">
        <v>45892</v>
      </c>
      <c r="K11525" s="26" t="s">
        <v>9582</v>
      </c>
      <c r="L11525" s="26" t="s">
        <v>45893</v>
      </c>
      <c r="M11525" s="26">
        <v>380574890248</v>
      </c>
      <c r="N11525" s="26">
        <v>6324582001</v>
      </c>
    </row>
    <row r="11526" spans="1:14">
      <c r="A11526" s="26" t="s">
        <v>4683</v>
      </c>
      <c r="B11526" s="26" t="s">
        <v>4684</v>
      </c>
      <c r="C11526" s="26">
        <v>38542423</v>
      </c>
      <c r="D11526" s="26" t="s">
        <v>24</v>
      </c>
      <c r="E11526" s="26" t="s">
        <v>45894</v>
      </c>
      <c r="F11526" s="26" t="s">
        <v>45895</v>
      </c>
      <c r="G11526" s="26" t="s">
        <v>9586</v>
      </c>
      <c r="H11526" s="26" t="s">
        <v>670</v>
      </c>
      <c r="I11526" s="26" t="s">
        <v>9678</v>
      </c>
      <c r="J11526" s="26" t="s">
        <v>45896</v>
      </c>
      <c r="K11526" s="26" t="s">
        <v>9582</v>
      </c>
      <c r="L11526" s="26" t="s">
        <v>45897</v>
      </c>
      <c r="M11526" s="26">
        <v>380524193222</v>
      </c>
      <c r="N11526" s="26">
        <v>3523480401</v>
      </c>
    </row>
    <row r="11527" spans="1:14">
      <c r="A11527" s="26" t="s">
        <v>2895</v>
      </c>
      <c r="B11527" s="26" t="s">
        <v>2896</v>
      </c>
      <c r="C11527" s="26">
        <v>43522608</v>
      </c>
      <c r="D11527" s="26" t="s">
        <v>780</v>
      </c>
      <c r="E11527" s="26" t="s">
        <v>45898</v>
      </c>
      <c r="F11527" s="26" t="s">
        <v>45899</v>
      </c>
      <c r="G11527" s="26" t="s">
        <v>9601</v>
      </c>
      <c r="H11527" s="26" t="s">
        <v>258</v>
      </c>
      <c r="J11527" s="26" t="s">
        <v>317</v>
      </c>
      <c r="K11527" s="26" t="s">
        <v>9597</v>
      </c>
      <c r="L11527" s="26" t="s">
        <v>45900</v>
      </c>
      <c r="M11527" s="26">
        <v>380688398993</v>
      </c>
      <c r="N11527" s="26">
        <v>1412300000</v>
      </c>
    </row>
    <row r="11528" spans="1:14">
      <c r="A11528" s="26" t="s">
        <v>3729</v>
      </c>
      <c r="B11528" s="26" t="s">
        <v>3730</v>
      </c>
      <c r="C11528" s="26">
        <v>5498909</v>
      </c>
      <c r="D11528" s="26" t="s">
        <v>780</v>
      </c>
      <c r="E11528" s="26" t="s">
        <v>45901</v>
      </c>
      <c r="F11528" s="26" t="s">
        <v>45902</v>
      </c>
      <c r="G11528" s="26" t="s">
        <v>9601</v>
      </c>
      <c r="H11528" s="26" t="s">
        <v>468</v>
      </c>
      <c r="J11528" s="26" t="s">
        <v>45078</v>
      </c>
      <c r="K11528" s="26" t="s">
        <v>9582</v>
      </c>
      <c r="L11528" s="26" t="s">
        <v>45903</v>
      </c>
      <c r="M11528" s="26">
        <v>380612967808</v>
      </c>
      <c r="N11528" s="26">
        <v>2321884501</v>
      </c>
    </row>
    <row r="11529" spans="1:14">
      <c r="A11529" s="26" t="s">
        <v>6141</v>
      </c>
      <c r="B11529" s="26" t="s">
        <v>6142</v>
      </c>
      <c r="C11529" s="26">
        <v>41100920</v>
      </c>
      <c r="D11529" s="26" t="s">
        <v>24</v>
      </c>
      <c r="E11529" s="26" t="s">
        <v>45904</v>
      </c>
      <c r="F11529" s="26" t="s">
        <v>45905</v>
      </c>
      <c r="G11529" s="26" t="s">
        <v>9591</v>
      </c>
      <c r="H11529" s="26" t="s">
        <v>885</v>
      </c>
      <c r="I11529" s="26" t="s">
        <v>11807</v>
      </c>
      <c r="J11529" s="26" t="s">
        <v>25154</v>
      </c>
      <c r="K11529" s="26" t="s">
        <v>9582</v>
      </c>
      <c r="L11529" s="26" t="s">
        <v>45906</v>
      </c>
      <c r="M11529" s="26">
        <v>761361181978</v>
      </c>
      <c r="N11529" s="26">
        <v>111790701</v>
      </c>
    </row>
    <row r="11530" spans="1:14">
      <c r="A11530" s="26" t="s">
        <v>6476</v>
      </c>
      <c r="B11530" s="26" t="s">
        <v>6477</v>
      </c>
      <c r="C11530" s="26">
        <v>37565151</v>
      </c>
      <c r="D11530" s="26" t="s">
        <v>24</v>
      </c>
      <c r="E11530" s="26" t="s">
        <v>45907</v>
      </c>
      <c r="F11530" s="26" t="s">
        <v>45908</v>
      </c>
      <c r="G11530" s="26" t="s">
        <v>9586</v>
      </c>
      <c r="H11530" s="26" t="s">
        <v>885</v>
      </c>
      <c r="I11530" s="26" t="s">
        <v>17959</v>
      </c>
      <c r="J11530" s="26" t="s">
        <v>14037</v>
      </c>
      <c r="K11530" s="26" t="s">
        <v>9582</v>
      </c>
      <c r="L11530" s="26" t="s">
        <v>45909</v>
      </c>
      <c r="M11530" s="26">
        <v>380484034217</v>
      </c>
      <c r="N11530" s="26">
        <v>1223584509</v>
      </c>
    </row>
    <row r="11531" spans="1:14">
      <c r="A11531" s="26" t="s">
        <v>4158</v>
      </c>
      <c r="B11531" s="26" t="s">
        <v>4155</v>
      </c>
      <c r="C11531" s="26">
        <v>1993546</v>
      </c>
      <c r="D11531" s="26" t="s">
        <v>24</v>
      </c>
      <c r="E11531" s="26" t="s">
        <v>45910</v>
      </c>
      <c r="F11531" s="26" t="s">
        <v>45911</v>
      </c>
      <c r="G11531" s="26" t="s">
        <v>9586</v>
      </c>
      <c r="H11531" s="26" t="s">
        <v>506</v>
      </c>
      <c r="I11531" s="26" t="s">
        <v>12382</v>
      </c>
      <c r="J11531" s="26" t="s">
        <v>45912</v>
      </c>
      <c r="K11531" s="26" t="s">
        <v>9582</v>
      </c>
      <c r="L11531" s="26" t="s">
        <v>45913</v>
      </c>
      <c r="M11531" s="26">
        <v>380965327388</v>
      </c>
      <c r="N11531" s="26">
        <v>2623684401</v>
      </c>
    </row>
    <row r="11532" spans="1:14">
      <c r="A11532" s="26" t="s">
        <v>2857</v>
      </c>
      <c r="B11532" s="26" t="s">
        <v>2858</v>
      </c>
      <c r="C11532" s="26">
        <v>2125042</v>
      </c>
      <c r="D11532" s="26" t="s">
        <v>780</v>
      </c>
      <c r="E11532" s="26" t="s">
        <v>45914</v>
      </c>
      <c r="F11532" s="26" t="s">
        <v>45915</v>
      </c>
      <c r="G11532" s="26" t="s">
        <v>9601</v>
      </c>
      <c r="H11532" s="26" t="s">
        <v>258</v>
      </c>
      <c r="J11532" s="26" t="s">
        <v>294</v>
      </c>
      <c r="K11532" s="26" t="s">
        <v>9597</v>
      </c>
      <c r="L11532" s="26" t="s">
        <v>45916</v>
      </c>
      <c r="M11532" s="26">
        <v>380627240080</v>
      </c>
      <c r="N11532" s="26">
        <v>121183603</v>
      </c>
    </row>
    <row r="11533" spans="1:14">
      <c r="A11533" s="26" t="s">
        <v>9078</v>
      </c>
      <c r="B11533" s="26" t="s">
        <v>9079</v>
      </c>
      <c r="C11533" s="26">
        <v>36751712</v>
      </c>
      <c r="D11533" s="26" t="s">
        <v>24</v>
      </c>
      <c r="E11533" s="26" t="s">
        <v>45917</v>
      </c>
      <c r="F11533" s="26" t="s">
        <v>45918</v>
      </c>
      <c r="G11533" s="26" t="s">
        <v>9586</v>
      </c>
      <c r="H11533" s="26" t="s">
        <v>1490</v>
      </c>
      <c r="I11533" s="26" t="s">
        <v>13138</v>
      </c>
      <c r="J11533" s="26" t="s">
        <v>45919</v>
      </c>
      <c r="K11533" s="26" t="s">
        <v>9582</v>
      </c>
      <c r="L11533" s="26" t="s">
        <v>45920</v>
      </c>
      <c r="M11533" s="26">
        <v>380373454717</v>
      </c>
      <c r="N11533" s="26">
        <v>7321083001</v>
      </c>
    </row>
    <row r="11534" spans="1:14">
      <c r="A11534" s="26" t="s">
        <v>7296</v>
      </c>
      <c r="B11534" s="26" t="s">
        <v>7297</v>
      </c>
      <c r="C11534" s="26">
        <v>37078161</v>
      </c>
      <c r="D11534" s="26" t="s">
        <v>24</v>
      </c>
      <c r="E11534" s="26" t="s">
        <v>45921</v>
      </c>
      <c r="F11534" s="26" t="s">
        <v>45922</v>
      </c>
      <c r="G11534" s="26" t="s">
        <v>9579</v>
      </c>
      <c r="H11534" s="26" t="s">
        <v>1025</v>
      </c>
      <c r="I11534" s="26" t="s">
        <v>14531</v>
      </c>
      <c r="J11534" s="26" t="s">
        <v>45923</v>
      </c>
      <c r="K11534" s="26" t="s">
        <v>9582</v>
      </c>
      <c r="L11534" s="26" t="s">
        <v>45924</v>
      </c>
      <c r="M11534" s="26">
        <v>380544933261</v>
      </c>
      <c r="N11534" s="26">
        <v>5911090002</v>
      </c>
    </row>
    <row r="11535" spans="1:14">
      <c r="A11535" s="26" t="s">
        <v>2982</v>
      </c>
      <c r="B11535" s="26" t="s">
        <v>2983</v>
      </c>
      <c r="C11535" s="26">
        <v>37643758</v>
      </c>
      <c r="D11535" s="26" t="s">
        <v>24</v>
      </c>
      <c r="E11535" s="26" t="s">
        <v>45925</v>
      </c>
      <c r="F11535" s="26" t="s">
        <v>45926</v>
      </c>
      <c r="G11535" s="26" t="s">
        <v>9579</v>
      </c>
      <c r="H11535" s="26" t="s">
        <v>258</v>
      </c>
      <c r="I11535" s="26" t="s">
        <v>14964</v>
      </c>
      <c r="J11535" s="26" t="s">
        <v>45927</v>
      </c>
      <c r="K11535" s="26" t="s">
        <v>9582</v>
      </c>
      <c r="L11535" s="26" t="s">
        <v>45928</v>
      </c>
      <c r="M11535" s="26">
        <v>380626631218</v>
      </c>
      <c r="N11535" s="26">
        <v>1424284603</v>
      </c>
    </row>
    <row r="11536" spans="1:14">
      <c r="A11536" s="26" t="s">
        <v>2413</v>
      </c>
      <c r="B11536" s="26" t="s">
        <v>2405</v>
      </c>
      <c r="C11536" s="26">
        <v>37906528</v>
      </c>
      <c r="D11536" s="26" t="s">
        <v>24</v>
      </c>
      <c r="E11536" s="26" t="s">
        <v>45929</v>
      </c>
      <c r="F11536" s="26" t="s">
        <v>11711</v>
      </c>
      <c r="G11536" s="26" t="s">
        <v>9586</v>
      </c>
      <c r="H11536" s="26" t="s">
        <v>133</v>
      </c>
      <c r="J11536" s="26" t="s">
        <v>2401</v>
      </c>
      <c r="K11536" s="26" t="s">
        <v>9597</v>
      </c>
      <c r="L11536" s="26" t="s">
        <v>9959</v>
      </c>
      <c r="M11536" s="26">
        <v>380687402952</v>
      </c>
      <c r="N11536" s="26">
        <v>122787502</v>
      </c>
    </row>
    <row r="11537" spans="1:14">
      <c r="A11537" s="26" t="s">
        <v>6800</v>
      </c>
      <c r="B11537" s="26" t="s">
        <v>6801</v>
      </c>
      <c r="C11537" s="26">
        <v>38503159</v>
      </c>
      <c r="D11537" s="26" t="s">
        <v>24</v>
      </c>
      <c r="E11537" s="26" t="s">
        <v>45930</v>
      </c>
      <c r="F11537" s="26" t="s">
        <v>18428</v>
      </c>
      <c r="G11537" s="26" t="s">
        <v>9586</v>
      </c>
      <c r="H11537" s="26" t="s">
        <v>949</v>
      </c>
      <c r="J11537" s="26" t="s">
        <v>977</v>
      </c>
      <c r="K11537" s="26" t="s">
        <v>9597</v>
      </c>
      <c r="L11537" s="26" t="s">
        <v>38026</v>
      </c>
      <c r="M11537" s="26">
        <v>380532572247</v>
      </c>
      <c r="N11537" s="26">
        <v>4424080504</v>
      </c>
    </row>
    <row r="11538" spans="1:14">
      <c r="A11538" s="26" t="s">
        <v>5047</v>
      </c>
      <c r="B11538" s="26" t="s">
        <v>5043</v>
      </c>
      <c r="C11538" s="26">
        <v>1996409</v>
      </c>
      <c r="D11538" s="26" t="s">
        <v>24</v>
      </c>
      <c r="E11538" s="26" t="s">
        <v>45931</v>
      </c>
      <c r="F11538" s="26" t="s">
        <v>45932</v>
      </c>
      <c r="G11538" s="26" t="s">
        <v>9579</v>
      </c>
      <c r="H11538" s="26" t="s">
        <v>735</v>
      </c>
      <c r="I11538" s="26" t="s">
        <v>9721</v>
      </c>
      <c r="J11538" s="26" t="s">
        <v>45933</v>
      </c>
      <c r="K11538" s="26" t="s">
        <v>9582</v>
      </c>
      <c r="L11538" s="26" t="s">
        <v>45934</v>
      </c>
      <c r="M11538" s="26">
        <v>380325265535</v>
      </c>
      <c r="N11538" s="26">
        <v>4622783901</v>
      </c>
    </row>
    <row r="11539" spans="1:14">
      <c r="A11539" s="26" t="s">
        <v>5108</v>
      </c>
      <c r="B11539" s="26" t="s">
        <v>5109</v>
      </c>
      <c r="C11539" s="26">
        <v>25232763</v>
      </c>
      <c r="D11539" s="26" t="s">
        <v>24</v>
      </c>
      <c r="E11539" s="26" t="s">
        <v>45935</v>
      </c>
      <c r="F11539" s="26" t="s">
        <v>9713</v>
      </c>
      <c r="G11539" s="26" t="s">
        <v>9591</v>
      </c>
      <c r="H11539" s="26" t="s">
        <v>735</v>
      </c>
      <c r="J11539" s="26" t="s">
        <v>740</v>
      </c>
      <c r="K11539" s="26" t="s">
        <v>9597</v>
      </c>
      <c r="L11539" s="26" t="s">
        <v>38334</v>
      </c>
      <c r="M11539" s="26">
        <v>380322217466</v>
      </c>
      <c r="N11539" s="26">
        <v>1221881203</v>
      </c>
    </row>
    <row r="11540" spans="1:14">
      <c r="A11540" s="26" t="s">
        <v>7666</v>
      </c>
      <c r="B11540" s="26" t="s">
        <v>7667</v>
      </c>
      <c r="C11540" s="26">
        <v>38332322</v>
      </c>
      <c r="D11540" s="26" t="s">
        <v>24</v>
      </c>
      <c r="E11540" s="26" t="s">
        <v>45936</v>
      </c>
      <c r="F11540" s="26" t="s">
        <v>45937</v>
      </c>
      <c r="G11540" s="26" t="s">
        <v>9586</v>
      </c>
      <c r="H11540" s="26" t="s">
        <v>1088</v>
      </c>
      <c r="I11540" s="26" t="s">
        <v>17485</v>
      </c>
      <c r="J11540" s="26" t="s">
        <v>45938</v>
      </c>
      <c r="K11540" s="26" t="s">
        <v>9582</v>
      </c>
      <c r="L11540" s="26" t="s">
        <v>45939</v>
      </c>
      <c r="M11540" s="26">
        <v>380965156215</v>
      </c>
      <c r="N11540" s="26">
        <v>4624588503</v>
      </c>
    </row>
    <row r="11541" spans="1:14">
      <c r="A11541" s="26" t="s">
        <v>4610</v>
      </c>
      <c r="B11541" s="26" t="s">
        <v>4611</v>
      </c>
      <c r="C11541" s="26">
        <v>20635255</v>
      </c>
      <c r="D11541" s="26" t="s">
        <v>780</v>
      </c>
      <c r="E11541" s="26" t="s">
        <v>45940</v>
      </c>
      <c r="F11541" s="26" t="s">
        <v>45941</v>
      </c>
      <c r="G11541" s="26" t="s">
        <v>9601</v>
      </c>
      <c r="H11541" s="26" t="s">
        <v>670</v>
      </c>
      <c r="J11541" s="26" t="s">
        <v>687</v>
      </c>
      <c r="K11541" s="26" t="s">
        <v>9597</v>
      </c>
      <c r="L11541" s="26" t="s">
        <v>45942</v>
      </c>
      <c r="M11541" s="26">
        <v>380500303103</v>
      </c>
      <c r="N11541" s="26">
        <v>3510100000</v>
      </c>
    </row>
    <row r="11542" spans="1:14">
      <c r="A11542" s="26" t="s">
        <v>6855</v>
      </c>
      <c r="B11542" s="26" t="s">
        <v>6856</v>
      </c>
      <c r="C11542" s="26">
        <v>40586166</v>
      </c>
      <c r="D11542" s="26" t="s">
        <v>24</v>
      </c>
      <c r="E11542" s="26" t="s">
        <v>45943</v>
      </c>
      <c r="F11542" s="26" t="s">
        <v>45944</v>
      </c>
      <c r="G11542" s="26" t="s">
        <v>9586</v>
      </c>
      <c r="H11542" s="26" t="s">
        <v>949</v>
      </c>
      <c r="I11542" s="26" t="s">
        <v>15790</v>
      </c>
      <c r="J11542" s="26" t="s">
        <v>45945</v>
      </c>
      <c r="K11542" s="26" t="s">
        <v>9582</v>
      </c>
      <c r="L11542" s="26" t="s">
        <v>45946</v>
      </c>
      <c r="M11542" s="26">
        <v>380977832186</v>
      </c>
      <c r="N11542" s="26">
        <v>5322486302</v>
      </c>
    </row>
    <row r="11543" spans="1:14">
      <c r="A11543" s="26" t="s">
        <v>6758</v>
      </c>
      <c r="B11543" s="26" t="s">
        <v>6759</v>
      </c>
      <c r="C11543" s="26">
        <v>38345331</v>
      </c>
      <c r="D11543" s="26" t="s">
        <v>24</v>
      </c>
      <c r="E11543" s="26" t="s">
        <v>45947</v>
      </c>
      <c r="F11543" s="26" t="s">
        <v>45948</v>
      </c>
      <c r="G11543" s="26" t="s">
        <v>9586</v>
      </c>
      <c r="H11543" s="26" t="s">
        <v>949</v>
      </c>
      <c r="I11543" s="26" t="s">
        <v>13966</v>
      </c>
      <c r="J11543" s="26" t="s">
        <v>33106</v>
      </c>
      <c r="K11543" s="26" t="s">
        <v>9582</v>
      </c>
      <c r="L11543" s="26" t="s">
        <v>33107</v>
      </c>
      <c r="M11543" s="26">
        <v>380999646213</v>
      </c>
      <c r="N11543" s="26">
        <v>5323683001</v>
      </c>
    </row>
    <row r="11544" spans="1:14">
      <c r="A11544" s="26" t="s">
        <v>9280</v>
      </c>
      <c r="B11544" s="26" t="s">
        <v>9281</v>
      </c>
      <c r="C11544" s="26">
        <v>38487834</v>
      </c>
      <c r="D11544" s="26" t="s">
        <v>24</v>
      </c>
      <c r="E11544" s="26" t="s">
        <v>45949</v>
      </c>
      <c r="F11544" s="26" t="s">
        <v>45950</v>
      </c>
      <c r="G11544" s="26" t="s">
        <v>9586</v>
      </c>
      <c r="H11544" s="26" t="s">
        <v>1573</v>
      </c>
      <c r="I11544" s="26" t="s">
        <v>12929</v>
      </c>
      <c r="J11544" s="26" t="s">
        <v>45951</v>
      </c>
      <c r="K11544" s="26" t="s">
        <v>9582</v>
      </c>
      <c r="L11544" s="26" t="s">
        <v>45952</v>
      </c>
      <c r="M11544" s="26">
        <v>380930018141</v>
      </c>
      <c r="N11544" s="26">
        <v>7420610116</v>
      </c>
    </row>
    <row r="11545" spans="1:14">
      <c r="A11545" s="26" t="s">
        <v>6871</v>
      </c>
      <c r="B11545" s="26" t="s">
        <v>6872</v>
      </c>
      <c r="C11545" s="26">
        <v>38522213</v>
      </c>
      <c r="D11545" s="26" t="s">
        <v>24</v>
      </c>
      <c r="E11545" s="26" t="s">
        <v>45953</v>
      </c>
      <c r="F11545" s="26" t="s">
        <v>45954</v>
      </c>
      <c r="G11545" s="26" t="s">
        <v>9579</v>
      </c>
      <c r="H11545" s="26" t="s">
        <v>949</v>
      </c>
      <c r="I11545" s="26" t="s">
        <v>12172</v>
      </c>
      <c r="J11545" s="26" t="s">
        <v>45955</v>
      </c>
      <c r="K11545" s="26" t="s">
        <v>9582</v>
      </c>
      <c r="L11545" s="26" t="s">
        <v>45956</v>
      </c>
      <c r="M11545" s="26">
        <v>380534195260</v>
      </c>
      <c r="N11545" s="26">
        <v>5324585111</v>
      </c>
    </row>
    <row r="11546" spans="1:14">
      <c r="A11546" s="26" t="s">
        <v>1750</v>
      </c>
      <c r="B11546" s="26" t="s">
        <v>1751</v>
      </c>
      <c r="C11546" s="26">
        <v>37261811</v>
      </c>
      <c r="D11546" s="26" t="s">
        <v>24</v>
      </c>
      <c r="E11546" s="26" t="s">
        <v>45957</v>
      </c>
      <c r="F11546" s="26" t="s">
        <v>45958</v>
      </c>
      <c r="G11546" s="26" t="s">
        <v>9586</v>
      </c>
      <c r="H11546" s="26" t="s">
        <v>27</v>
      </c>
      <c r="I11546" s="26" t="s">
        <v>11695</v>
      </c>
      <c r="J11546" s="26" t="s">
        <v>45959</v>
      </c>
      <c r="K11546" s="26" t="s">
        <v>9606</v>
      </c>
      <c r="L11546" s="26" t="s">
        <v>45960</v>
      </c>
      <c r="M11546" s="26">
        <v>380433233345</v>
      </c>
      <c r="N11546" s="26">
        <v>521055300</v>
      </c>
    </row>
    <row r="11547" spans="1:14">
      <c r="A11547" s="26" t="s">
        <v>4216</v>
      </c>
      <c r="B11547" s="26" t="s">
        <v>4217</v>
      </c>
      <c r="C11547" s="26">
        <v>41838805</v>
      </c>
      <c r="D11547" s="26" t="s">
        <v>24</v>
      </c>
      <c r="E11547" s="26" t="s">
        <v>45961</v>
      </c>
      <c r="F11547" s="26" t="s">
        <v>45962</v>
      </c>
      <c r="G11547" s="26" t="s">
        <v>9579</v>
      </c>
      <c r="H11547" s="26" t="s">
        <v>506</v>
      </c>
      <c r="I11547" s="26" t="s">
        <v>9709</v>
      </c>
      <c r="J11547" s="26" t="s">
        <v>45963</v>
      </c>
      <c r="K11547" s="26" t="s">
        <v>9582</v>
      </c>
      <c r="L11547" s="26" t="s">
        <v>45964</v>
      </c>
      <c r="M11547" s="26">
        <v>380343556316</v>
      </c>
      <c r="N11547" s="26">
        <v>2624480601</v>
      </c>
    </row>
    <row r="11548" spans="1:14">
      <c r="A11548" s="26" t="s">
        <v>7024</v>
      </c>
      <c r="B11548" s="26" t="s">
        <v>7025</v>
      </c>
      <c r="C11548" s="26">
        <v>2000234</v>
      </c>
      <c r="D11548" s="26" t="s">
        <v>780</v>
      </c>
      <c r="E11548" s="26" t="s">
        <v>45965</v>
      </c>
      <c r="F11548" s="26" t="s">
        <v>45966</v>
      </c>
      <c r="G11548" s="26" t="s">
        <v>9601</v>
      </c>
      <c r="H11548" s="26" t="s">
        <v>987</v>
      </c>
      <c r="I11548" s="26" t="s">
        <v>28377</v>
      </c>
      <c r="J11548" s="26" t="s">
        <v>7026</v>
      </c>
      <c r="K11548" s="26" t="s">
        <v>9606</v>
      </c>
      <c r="L11548" s="26" t="s">
        <v>30278</v>
      </c>
      <c r="M11548" s="26">
        <v>761039122349</v>
      </c>
      <c r="N11548" s="26">
        <v>121181301</v>
      </c>
    </row>
    <row r="11549" spans="1:14">
      <c r="A11549" s="26" t="s">
        <v>7683</v>
      </c>
      <c r="B11549" s="26" t="s">
        <v>7684</v>
      </c>
      <c r="C11549" s="26">
        <v>41935832</v>
      </c>
      <c r="D11549" s="26" t="s">
        <v>24</v>
      </c>
      <c r="E11549" s="26" t="s">
        <v>45967</v>
      </c>
      <c r="F11549" s="26" t="s">
        <v>45968</v>
      </c>
      <c r="G11549" s="26" t="s">
        <v>9586</v>
      </c>
      <c r="H11549" s="26" t="s">
        <v>1088</v>
      </c>
      <c r="I11549" s="26" t="s">
        <v>9682</v>
      </c>
      <c r="J11549" s="26" t="s">
        <v>45969</v>
      </c>
      <c r="K11549" s="26" t="s">
        <v>9582</v>
      </c>
      <c r="L11549" s="26" t="s">
        <v>45970</v>
      </c>
      <c r="M11549" s="26">
        <v>380971563623</v>
      </c>
      <c r="N11549" s="26">
        <v>6123886201</v>
      </c>
    </row>
    <row r="11550" spans="1:14">
      <c r="A11550" s="26" t="s">
        <v>3913</v>
      </c>
      <c r="B11550" s="26" t="s">
        <v>3914</v>
      </c>
      <c r="C11550" s="26">
        <v>37997217</v>
      </c>
      <c r="D11550" s="26" t="s">
        <v>24</v>
      </c>
      <c r="E11550" s="26" t="s">
        <v>45971</v>
      </c>
      <c r="F11550" s="26" t="s">
        <v>14113</v>
      </c>
      <c r="G11550" s="26" t="s">
        <v>9586</v>
      </c>
      <c r="H11550" s="26" t="s">
        <v>468</v>
      </c>
      <c r="I11550" s="26" t="s">
        <v>14114</v>
      </c>
      <c r="J11550" s="26" t="s">
        <v>3917</v>
      </c>
      <c r="K11550" s="26" t="s">
        <v>9582</v>
      </c>
      <c r="L11550" s="26" t="s">
        <v>45972</v>
      </c>
      <c r="M11550" s="26">
        <v>380619443268</v>
      </c>
      <c r="N11550" s="26">
        <v>2323085101</v>
      </c>
    </row>
    <row r="11551" spans="1:14">
      <c r="A11551" s="26" t="s">
        <v>5818</v>
      </c>
      <c r="B11551" s="26" t="s">
        <v>5819</v>
      </c>
      <c r="C11551" s="26">
        <v>42493807</v>
      </c>
      <c r="D11551" s="26" t="s">
        <v>24</v>
      </c>
      <c r="E11551" s="26" t="s">
        <v>45973</v>
      </c>
      <c r="F11551" s="26" t="s">
        <v>45974</v>
      </c>
      <c r="G11551" s="26" t="s">
        <v>9591</v>
      </c>
      <c r="H11551" s="26" t="s">
        <v>576</v>
      </c>
      <c r="I11551" s="26" t="s">
        <v>10292</v>
      </c>
      <c r="J11551" s="26" t="s">
        <v>4511</v>
      </c>
      <c r="K11551" s="26" t="s">
        <v>9582</v>
      </c>
      <c r="L11551" s="26" t="s">
        <v>45975</v>
      </c>
      <c r="M11551" s="26">
        <v>380673339166</v>
      </c>
      <c r="N11551" s="26">
        <v>3222486201</v>
      </c>
    </row>
    <row r="11552" spans="1:14">
      <c r="A11552" s="26" t="s">
        <v>6712</v>
      </c>
      <c r="B11552" s="26" t="s">
        <v>6713</v>
      </c>
      <c r="C11552" s="26">
        <v>1999359</v>
      </c>
      <c r="D11552" s="26" t="s">
        <v>780</v>
      </c>
      <c r="E11552" s="26" t="s">
        <v>45976</v>
      </c>
      <c r="F11552" s="26" t="s">
        <v>45977</v>
      </c>
      <c r="G11552" s="26" t="s">
        <v>9601</v>
      </c>
      <c r="H11552" s="26" t="s">
        <v>949</v>
      </c>
      <c r="I11552" s="26" t="s">
        <v>10708</v>
      </c>
      <c r="J11552" s="26" t="s">
        <v>12940</v>
      </c>
      <c r="K11552" s="26" t="s">
        <v>9582</v>
      </c>
      <c r="L11552" s="26" t="s">
        <v>36786</v>
      </c>
      <c r="M11552" s="26">
        <v>380535631260</v>
      </c>
      <c r="N11552" s="26">
        <v>522486803</v>
      </c>
    </row>
    <row r="11553" spans="1:14">
      <c r="A11553" s="26" t="s">
        <v>5350</v>
      </c>
      <c r="B11553" s="26" t="s">
        <v>5345</v>
      </c>
      <c r="C11553" s="26">
        <v>1998101</v>
      </c>
      <c r="D11553" s="26" t="s">
        <v>24</v>
      </c>
      <c r="E11553" s="26" t="s">
        <v>45978</v>
      </c>
      <c r="F11553" s="26" t="s">
        <v>45979</v>
      </c>
      <c r="G11553" s="26" t="s">
        <v>9586</v>
      </c>
      <c r="H11553" s="26" t="s">
        <v>735</v>
      </c>
      <c r="J11553" s="26" t="s">
        <v>5348</v>
      </c>
      <c r="K11553" s="26" t="s">
        <v>9597</v>
      </c>
      <c r="L11553" s="26" t="s">
        <v>37140</v>
      </c>
      <c r="M11553" s="26">
        <v>380325522165</v>
      </c>
      <c r="N11553" s="26">
        <v>723380415</v>
      </c>
    </row>
    <row r="11554" spans="1:14">
      <c r="A11554" s="26" t="s">
        <v>3349</v>
      </c>
      <c r="B11554" s="26" t="s">
        <v>3350</v>
      </c>
      <c r="C11554" s="26">
        <v>38068793</v>
      </c>
      <c r="D11554" s="26" t="s">
        <v>24</v>
      </c>
      <c r="E11554" s="26" t="s">
        <v>45980</v>
      </c>
      <c r="F11554" s="26" t="s">
        <v>9890</v>
      </c>
      <c r="G11554" s="26" t="s">
        <v>9586</v>
      </c>
      <c r="H11554" s="26" t="s">
        <v>392</v>
      </c>
      <c r="J11554" s="26" t="s">
        <v>17374</v>
      </c>
      <c r="K11554" s="26" t="s">
        <v>9597</v>
      </c>
      <c r="L11554" s="26" t="s">
        <v>45981</v>
      </c>
      <c r="M11554" s="26">
        <v>380673463386</v>
      </c>
      <c r="N11554" s="26">
        <v>111690301</v>
      </c>
    </row>
    <row r="11555" spans="1:14">
      <c r="A11555" s="26" t="s">
        <v>3803</v>
      </c>
      <c r="B11555" s="26" t="s">
        <v>3804</v>
      </c>
      <c r="C11555" s="26">
        <v>40276503</v>
      </c>
      <c r="D11555" s="26" t="s">
        <v>24</v>
      </c>
      <c r="E11555" s="26" t="s">
        <v>45982</v>
      </c>
      <c r="F11555" s="26" t="s">
        <v>45983</v>
      </c>
      <c r="G11555" s="26" t="s">
        <v>9579</v>
      </c>
      <c r="H11555" s="26" t="s">
        <v>468</v>
      </c>
      <c r="I11555" s="26" t="s">
        <v>10601</v>
      </c>
      <c r="J11555" s="26" t="s">
        <v>45984</v>
      </c>
      <c r="K11555" s="26" t="s">
        <v>9582</v>
      </c>
      <c r="L11555" s="26" t="s">
        <v>45985</v>
      </c>
      <c r="M11555" s="26">
        <v>380957902873</v>
      </c>
      <c r="N11555" s="26">
        <v>2322755403</v>
      </c>
    </row>
    <row r="11556" spans="1:14">
      <c r="A11556" s="26" t="s">
        <v>2325</v>
      </c>
      <c r="B11556" s="26" t="s">
        <v>2326</v>
      </c>
      <c r="C11556" s="26">
        <v>37899736</v>
      </c>
      <c r="D11556" s="26" t="s">
        <v>24</v>
      </c>
      <c r="E11556" s="26" t="s">
        <v>45986</v>
      </c>
      <c r="F11556" s="26" t="s">
        <v>45987</v>
      </c>
      <c r="G11556" s="26" t="s">
        <v>9586</v>
      </c>
      <c r="H11556" s="26" t="s">
        <v>133</v>
      </c>
      <c r="J11556" s="26" t="s">
        <v>146</v>
      </c>
      <c r="K11556" s="26" t="s">
        <v>9597</v>
      </c>
      <c r="L11556" s="26" t="s">
        <v>20703</v>
      </c>
      <c r="M11556" s="26">
        <v>380567222158</v>
      </c>
      <c r="N11556" s="26">
        <v>1210100000</v>
      </c>
    </row>
    <row r="11557" spans="1:14">
      <c r="A11557" s="26" t="s">
        <v>6937</v>
      </c>
      <c r="B11557" s="26" t="s">
        <v>6938</v>
      </c>
      <c r="C11557" s="26" t="s">
        <v>1604</v>
      </c>
      <c r="D11557" s="26" t="s">
        <v>24</v>
      </c>
      <c r="E11557" s="26" t="s">
        <v>45988</v>
      </c>
      <c r="F11557" s="26" t="s">
        <v>45989</v>
      </c>
      <c r="G11557" s="26" t="s">
        <v>9586</v>
      </c>
      <c r="H11557" s="26" t="s">
        <v>987</v>
      </c>
      <c r="I11557" s="26" t="s">
        <v>9921</v>
      </c>
      <c r="J11557" s="26" t="s">
        <v>6930</v>
      </c>
      <c r="K11557" s="26" t="s">
        <v>9597</v>
      </c>
      <c r="L11557" s="26" t="s">
        <v>12544</v>
      </c>
      <c r="M11557" s="26">
        <v>380974796173</v>
      </c>
      <c r="N11557" s="26">
        <v>5620410100</v>
      </c>
    </row>
    <row r="11558" spans="1:14">
      <c r="A11558" s="26" t="s">
        <v>7694</v>
      </c>
      <c r="B11558" s="26" t="s">
        <v>7695</v>
      </c>
      <c r="C11558" s="26">
        <v>38422871</v>
      </c>
      <c r="D11558" s="26" t="s">
        <v>24</v>
      </c>
      <c r="E11558" s="26" t="s">
        <v>45990</v>
      </c>
      <c r="F11558" s="26" t="s">
        <v>45991</v>
      </c>
      <c r="G11558" s="26" t="s">
        <v>9579</v>
      </c>
      <c r="H11558" s="26" t="s">
        <v>1088</v>
      </c>
      <c r="I11558" s="26" t="s">
        <v>9682</v>
      </c>
      <c r="J11558" s="26" t="s">
        <v>45992</v>
      </c>
      <c r="K11558" s="26" t="s">
        <v>9582</v>
      </c>
      <c r="L11558" s="26" t="s">
        <v>45993</v>
      </c>
      <c r="M11558" s="26">
        <v>380354921710</v>
      </c>
      <c r="N11558" s="26">
        <v>6123883302</v>
      </c>
    </row>
    <row r="11559" spans="1:14">
      <c r="A11559" s="26" t="s">
        <v>4320</v>
      </c>
      <c r="B11559" s="26" t="s">
        <v>4321</v>
      </c>
      <c r="C11559" s="26">
        <v>38435021</v>
      </c>
      <c r="D11559" s="26" t="s">
        <v>24</v>
      </c>
      <c r="E11559" s="26" t="s">
        <v>45994</v>
      </c>
      <c r="F11559" s="26" t="s">
        <v>45995</v>
      </c>
      <c r="G11559" s="26" t="s">
        <v>9579</v>
      </c>
      <c r="H11559" s="26" t="s">
        <v>576</v>
      </c>
      <c r="I11559" s="26" t="s">
        <v>9901</v>
      </c>
      <c r="J11559" s="26" t="s">
        <v>45996</v>
      </c>
      <c r="K11559" s="26" t="s">
        <v>9582</v>
      </c>
      <c r="L11559" s="26" t="s">
        <v>45997</v>
      </c>
      <c r="M11559" s="26">
        <v>380989081503</v>
      </c>
      <c r="N11559" s="26">
        <v>3220682202</v>
      </c>
    </row>
    <row r="11560" spans="1:14">
      <c r="A11560" s="26" t="s">
        <v>2788</v>
      </c>
      <c r="B11560" s="26" t="s">
        <v>2789</v>
      </c>
      <c r="C11560" s="26">
        <v>37691686</v>
      </c>
      <c r="D11560" s="26" t="s">
        <v>24</v>
      </c>
      <c r="E11560" s="26" t="s">
        <v>45998</v>
      </c>
      <c r="F11560" s="26" t="s">
        <v>45999</v>
      </c>
      <c r="G11560" s="26" t="s">
        <v>9579</v>
      </c>
      <c r="H11560" s="26" t="s">
        <v>258</v>
      </c>
      <c r="I11560" s="26" t="s">
        <v>10477</v>
      </c>
      <c r="J11560" s="26" t="s">
        <v>46000</v>
      </c>
      <c r="K11560" s="26" t="s">
        <v>9906</v>
      </c>
      <c r="L11560" s="26" t="s">
        <v>46001</v>
      </c>
      <c r="M11560" s="26">
        <v>380984825746</v>
      </c>
      <c r="N11560" s="26">
        <v>1221881202</v>
      </c>
    </row>
    <row r="11561" spans="1:14">
      <c r="A11561" s="26" t="s">
        <v>4713</v>
      </c>
      <c r="B11561" s="26" t="s">
        <v>4714</v>
      </c>
      <c r="C11561" s="26">
        <v>38201051</v>
      </c>
      <c r="D11561" s="26" t="s">
        <v>24</v>
      </c>
      <c r="E11561" s="26" t="s">
        <v>46002</v>
      </c>
      <c r="F11561" s="26" t="s">
        <v>46003</v>
      </c>
      <c r="G11561" s="26" t="s">
        <v>9586</v>
      </c>
      <c r="H11561" s="26" t="s">
        <v>670</v>
      </c>
      <c r="I11561" s="26" t="s">
        <v>11301</v>
      </c>
      <c r="J11561" s="26" t="s">
        <v>32425</v>
      </c>
      <c r="K11561" s="26" t="s">
        <v>9582</v>
      </c>
      <c r="L11561" s="26" t="s">
        <v>46004</v>
      </c>
      <c r="M11561" s="26">
        <v>380967977812</v>
      </c>
      <c r="N11561" s="26">
        <v>520283209</v>
      </c>
    </row>
    <row r="11562" spans="1:14">
      <c r="A11562" s="26" t="s">
        <v>5189</v>
      </c>
      <c r="B11562" s="26" t="s">
        <v>5190</v>
      </c>
      <c r="C11562" s="26">
        <v>33617546</v>
      </c>
      <c r="D11562" s="26" t="s">
        <v>780</v>
      </c>
      <c r="E11562" s="26" t="s">
        <v>46005</v>
      </c>
      <c r="F11562" s="26" t="s">
        <v>46006</v>
      </c>
      <c r="G11562" s="26" t="s">
        <v>9601</v>
      </c>
      <c r="H11562" s="26" t="s">
        <v>735</v>
      </c>
      <c r="J11562" s="26" t="s">
        <v>740</v>
      </c>
      <c r="K11562" s="26" t="s">
        <v>9597</v>
      </c>
      <c r="L11562" s="26" t="s">
        <v>46007</v>
      </c>
      <c r="M11562" s="26">
        <v>380322752596</v>
      </c>
      <c r="N11562" s="26">
        <v>1221881203</v>
      </c>
    </row>
    <row r="11563" spans="1:14">
      <c r="A11563" s="26" t="s">
        <v>7296</v>
      </c>
      <c r="B11563" s="26" t="s">
        <v>7297</v>
      </c>
      <c r="C11563" s="26">
        <v>37078161</v>
      </c>
      <c r="D11563" s="26" t="s">
        <v>24</v>
      </c>
      <c r="E11563" s="26" t="s">
        <v>46008</v>
      </c>
      <c r="F11563" s="26" t="s">
        <v>46009</v>
      </c>
      <c r="G11563" s="26" t="s">
        <v>9579</v>
      </c>
      <c r="H11563" s="26" t="s">
        <v>1025</v>
      </c>
      <c r="I11563" s="26" t="s">
        <v>14531</v>
      </c>
      <c r="J11563" s="26" t="s">
        <v>46010</v>
      </c>
      <c r="K11563" s="26" t="s">
        <v>9582</v>
      </c>
      <c r="L11563" s="26" t="s">
        <v>46011</v>
      </c>
      <c r="M11563" s="26">
        <v>380544978160</v>
      </c>
      <c r="N11563" s="26">
        <v>5925381003</v>
      </c>
    </row>
    <row r="11564" spans="1:14">
      <c r="A11564" s="26" t="s">
        <v>6195</v>
      </c>
      <c r="B11564" s="26" t="s">
        <v>6196</v>
      </c>
      <c r="C11564" s="26">
        <v>1982146</v>
      </c>
      <c r="D11564" s="26" t="s">
        <v>780</v>
      </c>
      <c r="E11564" s="26" t="s">
        <v>46012</v>
      </c>
      <c r="F11564" s="26" t="s">
        <v>9787</v>
      </c>
      <c r="G11564" s="26" t="s">
        <v>9601</v>
      </c>
      <c r="H11564" s="26" t="s">
        <v>885</v>
      </c>
      <c r="J11564" s="26" t="s">
        <v>902</v>
      </c>
      <c r="K11564" s="26" t="s">
        <v>9597</v>
      </c>
      <c r="L11564" s="26" t="s">
        <v>46013</v>
      </c>
      <c r="M11564" s="26">
        <v>380484162476</v>
      </c>
      <c r="N11564" s="26">
        <v>5110600000</v>
      </c>
    </row>
    <row r="11565" spans="1:14">
      <c r="A11565" s="26" t="s">
        <v>3247</v>
      </c>
      <c r="B11565" s="26" t="s">
        <v>3248</v>
      </c>
      <c r="C11565" s="26">
        <v>38863187</v>
      </c>
      <c r="D11565" s="26" t="s">
        <v>24</v>
      </c>
      <c r="E11565" s="26" t="s">
        <v>46014</v>
      </c>
      <c r="F11565" s="26" t="s">
        <v>46015</v>
      </c>
      <c r="G11565" s="26" t="s">
        <v>9586</v>
      </c>
      <c r="H11565" s="26" t="s">
        <v>375</v>
      </c>
      <c r="I11565" s="26" t="s">
        <v>25740</v>
      </c>
      <c r="J11565" s="26" t="s">
        <v>46016</v>
      </c>
      <c r="K11565" s="26" t="s">
        <v>9582</v>
      </c>
      <c r="L11565" s="26" t="s">
        <v>46017</v>
      </c>
      <c r="M11565" s="26">
        <v>380413166217</v>
      </c>
      <c r="N11565" s="26">
        <v>1825480801</v>
      </c>
    </row>
    <row r="11566" spans="1:14">
      <c r="A11566" s="26" t="s">
        <v>2664</v>
      </c>
      <c r="B11566" s="26" t="s">
        <v>2665</v>
      </c>
      <c r="C11566" s="26">
        <v>36725368</v>
      </c>
      <c r="D11566" s="26" t="s">
        <v>24</v>
      </c>
      <c r="E11566" s="26" t="s">
        <v>46018</v>
      </c>
      <c r="F11566" s="26" t="s">
        <v>46019</v>
      </c>
      <c r="G11566" s="26" t="s">
        <v>9586</v>
      </c>
      <c r="H11566" s="26" t="s">
        <v>133</v>
      </c>
      <c r="I11566" s="26" t="s">
        <v>16359</v>
      </c>
      <c r="J11566" s="26" t="s">
        <v>2662</v>
      </c>
      <c r="K11566" s="26" t="s">
        <v>9606</v>
      </c>
      <c r="L11566" s="26" t="s">
        <v>46020</v>
      </c>
      <c r="M11566" s="26">
        <v>761070041382</v>
      </c>
      <c r="N11566" s="26">
        <v>124781308</v>
      </c>
    </row>
    <row r="11567" spans="1:14">
      <c r="A11567" s="26" t="s">
        <v>8924</v>
      </c>
      <c r="B11567" s="26" t="s">
        <v>8925</v>
      </c>
      <c r="C11567" s="26">
        <v>39011491</v>
      </c>
      <c r="D11567" s="26" t="s">
        <v>24</v>
      </c>
      <c r="E11567" s="26" t="s">
        <v>46021</v>
      </c>
      <c r="F11567" s="26" t="s">
        <v>46022</v>
      </c>
      <c r="G11567" s="26" t="s">
        <v>9579</v>
      </c>
      <c r="H11567" s="26" t="s">
        <v>1401</v>
      </c>
      <c r="I11567" s="26" t="s">
        <v>9726</v>
      </c>
      <c r="J11567" s="26" t="s">
        <v>46023</v>
      </c>
      <c r="K11567" s="26" t="s">
        <v>9582</v>
      </c>
      <c r="L11567" s="26" t="s">
        <v>46024</v>
      </c>
      <c r="M11567" s="26">
        <v>380473399748</v>
      </c>
      <c r="N11567" s="26">
        <v>7123785001</v>
      </c>
    </row>
    <row r="11568" spans="1:14">
      <c r="A11568" s="26" t="s">
        <v>4376</v>
      </c>
      <c r="B11568" s="26" t="s">
        <v>4377</v>
      </c>
      <c r="C11568" s="26">
        <v>38423901</v>
      </c>
      <c r="D11568" s="26" t="s">
        <v>24</v>
      </c>
      <c r="E11568" s="26" t="s">
        <v>46025</v>
      </c>
      <c r="F11568" s="26" t="s">
        <v>46026</v>
      </c>
      <c r="G11568" s="26" t="s">
        <v>9586</v>
      </c>
      <c r="H11568" s="26" t="s">
        <v>576</v>
      </c>
      <c r="I11568" s="26" t="s">
        <v>14945</v>
      </c>
      <c r="J11568" s="26" t="s">
        <v>46027</v>
      </c>
      <c r="K11568" s="26" t="s">
        <v>9582</v>
      </c>
      <c r="L11568" s="26" t="s">
        <v>46028</v>
      </c>
      <c r="M11568" s="26">
        <v>380459621575</v>
      </c>
      <c r="N11568" s="26">
        <v>3221885601</v>
      </c>
    </row>
    <row r="11569" spans="1:14">
      <c r="A11569" s="26" t="s">
        <v>8752</v>
      </c>
      <c r="B11569" s="26" t="s">
        <v>8753</v>
      </c>
      <c r="C11569" s="26">
        <v>2004491</v>
      </c>
      <c r="D11569" s="26" t="s">
        <v>780</v>
      </c>
      <c r="E11569" s="26" t="s">
        <v>46029</v>
      </c>
      <c r="F11569" s="26" t="s">
        <v>46030</v>
      </c>
      <c r="G11569" s="26" t="s">
        <v>9601</v>
      </c>
      <c r="H11569" s="26" t="s">
        <v>1308</v>
      </c>
      <c r="I11569" s="26" t="s">
        <v>21438</v>
      </c>
      <c r="J11569" s="26" t="s">
        <v>1383</v>
      </c>
      <c r="K11569" s="26" t="s">
        <v>9606</v>
      </c>
      <c r="L11569" s="26" t="s">
        <v>46031</v>
      </c>
      <c r="M11569" s="26">
        <v>380384431807</v>
      </c>
      <c r="N11569" s="26">
        <v>6824755100</v>
      </c>
    </row>
    <row r="11570" spans="1:14">
      <c r="A11570" s="26" t="s">
        <v>4446</v>
      </c>
      <c r="B11570" s="26" t="s">
        <v>4447</v>
      </c>
      <c r="C11570" s="26">
        <v>38462249</v>
      </c>
      <c r="D11570" s="26" t="s">
        <v>24</v>
      </c>
      <c r="E11570" s="26" t="s">
        <v>46032</v>
      </c>
      <c r="F11570" s="26" t="s">
        <v>46033</v>
      </c>
      <c r="G11570" s="26" t="s">
        <v>9579</v>
      </c>
      <c r="H11570" s="26" t="s">
        <v>576</v>
      </c>
      <c r="I11570" s="26" t="s">
        <v>10867</v>
      </c>
      <c r="J11570" s="26" t="s">
        <v>890</v>
      </c>
      <c r="K11570" s="26" t="s">
        <v>9582</v>
      </c>
      <c r="L11570" s="26" t="s">
        <v>46034</v>
      </c>
      <c r="M11570" s="26">
        <v>380457842228</v>
      </c>
      <c r="N11570" s="26">
        <v>123981101</v>
      </c>
    </row>
    <row r="11571" spans="1:14">
      <c r="A11571" s="26" t="s">
        <v>7112</v>
      </c>
      <c r="B11571" s="26" t="s">
        <v>7113</v>
      </c>
      <c r="C11571" s="26">
        <v>38668003</v>
      </c>
      <c r="D11571" s="26" t="s">
        <v>24</v>
      </c>
      <c r="E11571" s="26" t="s">
        <v>46035</v>
      </c>
      <c r="F11571" s="26" t="s">
        <v>46036</v>
      </c>
      <c r="G11571" s="26" t="s">
        <v>9586</v>
      </c>
      <c r="H11571" s="26" t="s">
        <v>987</v>
      </c>
      <c r="I11571" s="26" t="s">
        <v>14235</v>
      </c>
      <c r="J11571" s="26" t="s">
        <v>46037</v>
      </c>
      <c r="K11571" s="26" t="s">
        <v>9582</v>
      </c>
      <c r="L11571" s="26" t="s">
        <v>46038</v>
      </c>
      <c r="M11571" s="26">
        <v>380962155209</v>
      </c>
      <c r="N11571" s="26">
        <v>5623855107</v>
      </c>
    </row>
    <row r="11572" spans="1:14">
      <c r="A11572" s="26" t="s">
        <v>3054</v>
      </c>
      <c r="B11572" s="26" t="s">
        <v>3055</v>
      </c>
      <c r="C11572" s="26">
        <v>1992015</v>
      </c>
      <c r="D11572" s="26" t="s">
        <v>780</v>
      </c>
      <c r="E11572" s="26" t="s">
        <v>46039</v>
      </c>
      <c r="F11572" s="26" t="s">
        <v>13228</v>
      </c>
      <c r="G11572" s="26" t="s">
        <v>9601</v>
      </c>
      <c r="H11572" s="26" t="s">
        <v>375</v>
      </c>
      <c r="J11572" s="26" t="s">
        <v>11704</v>
      </c>
      <c r="K11572" s="26" t="s">
        <v>9597</v>
      </c>
      <c r="L11572" s="26" t="s">
        <v>46040</v>
      </c>
      <c r="M11572" s="26">
        <v>760828681798</v>
      </c>
      <c r="N11572" s="26">
        <v>1810400000</v>
      </c>
    </row>
    <row r="11573" spans="1:14">
      <c r="A11573" s="26" t="s">
        <v>7126</v>
      </c>
      <c r="B11573" s="26" t="s">
        <v>7127</v>
      </c>
      <c r="C11573" s="26">
        <v>38492302</v>
      </c>
      <c r="D11573" s="26" t="s">
        <v>24</v>
      </c>
      <c r="E11573" s="26" t="s">
        <v>46041</v>
      </c>
      <c r="F11573" s="26" t="s">
        <v>46042</v>
      </c>
      <c r="G11573" s="26" t="s">
        <v>9586</v>
      </c>
      <c r="H11573" s="26" t="s">
        <v>987</v>
      </c>
      <c r="I11573" s="26" t="s">
        <v>9634</v>
      </c>
      <c r="J11573" s="26" t="s">
        <v>46043</v>
      </c>
      <c r="K11573" s="26" t="s">
        <v>9582</v>
      </c>
      <c r="L11573" s="26" t="s">
        <v>46044</v>
      </c>
      <c r="M11573" s="26">
        <v>380963816901</v>
      </c>
      <c r="N11573" s="26">
        <v>5624689507</v>
      </c>
    </row>
    <row r="11574" spans="1:14">
      <c r="A11574" s="26" t="s">
        <v>8681</v>
      </c>
      <c r="B11574" s="26" t="s">
        <v>8682</v>
      </c>
      <c r="C11574" s="26">
        <v>38402043</v>
      </c>
      <c r="D11574" s="26" t="s">
        <v>24</v>
      </c>
      <c r="E11574" s="26" t="s">
        <v>46045</v>
      </c>
      <c r="F11574" s="26" t="s">
        <v>46046</v>
      </c>
      <c r="G11574" s="26" t="s">
        <v>9579</v>
      </c>
      <c r="H11574" s="26" t="s">
        <v>1308</v>
      </c>
      <c r="I11574" s="26" t="s">
        <v>13940</v>
      </c>
      <c r="J11574" s="26" t="s">
        <v>46047</v>
      </c>
      <c r="K11574" s="26" t="s">
        <v>9582</v>
      </c>
      <c r="L11574" s="26" t="s">
        <v>46048</v>
      </c>
      <c r="M11574" s="26">
        <v>380673460793</v>
      </c>
      <c r="N11574" s="26">
        <v>6822755204</v>
      </c>
    </row>
    <row r="11575" spans="1:14">
      <c r="A11575" s="26" t="s">
        <v>6871</v>
      </c>
      <c r="B11575" s="26" t="s">
        <v>6872</v>
      </c>
      <c r="C11575" s="26">
        <v>38522213</v>
      </c>
      <c r="D11575" s="26" t="s">
        <v>24</v>
      </c>
      <c r="E11575" s="26" t="s">
        <v>46049</v>
      </c>
      <c r="F11575" s="26" t="s">
        <v>46050</v>
      </c>
      <c r="G11575" s="26" t="s">
        <v>9579</v>
      </c>
      <c r="H11575" s="26" t="s">
        <v>949</v>
      </c>
      <c r="I11575" s="26" t="s">
        <v>12172</v>
      </c>
      <c r="J11575" s="26" t="s">
        <v>46051</v>
      </c>
      <c r="K11575" s="26" t="s">
        <v>9582</v>
      </c>
      <c r="L11575" s="26" t="s">
        <v>46052</v>
      </c>
      <c r="M11575" s="26">
        <v>380534191164</v>
      </c>
      <c r="N11575" s="26">
        <v>5324555109</v>
      </c>
    </row>
    <row r="11576" spans="1:14">
      <c r="A11576" s="26" t="s">
        <v>4452</v>
      </c>
      <c r="B11576" s="26" t="s">
        <v>4453</v>
      </c>
      <c r="C11576" s="26">
        <v>38164193</v>
      </c>
      <c r="D11576" s="26" t="s">
        <v>24</v>
      </c>
      <c r="E11576" s="26" t="s">
        <v>46053</v>
      </c>
      <c r="F11576" s="26" t="s">
        <v>46054</v>
      </c>
      <c r="G11576" s="26" t="s">
        <v>9586</v>
      </c>
      <c r="H11576" s="26" t="s">
        <v>576</v>
      </c>
      <c r="I11576" s="26" t="s">
        <v>10758</v>
      </c>
      <c r="J11576" s="26" t="s">
        <v>46055</v>
      </c>
      <c r="K11576" s="26" t="s">
        <v>9582</v>
      </c>
      <c r="L11576" s="26" t="s">
        <v>46056</v>
      </c>
      <c r="M11576" s="26">
        <v>380457438138</v>
      </c>
      <c r="N11576" s="26">
        <v>3222988401</v>
      </c>
    </row>
    <row r="11577" spans="1:14">
      <c r="A11577" s="26" t="s">
        <v>9267</v>
      </c>
      <c r="B11577" s="26" t="s">
        <v>9268</v>
      </c>
      <c r="C11577" s="26">
        <v>38765198</v>
      </c>
      <c r="D11577" s="26" t="s">
        <v>24</v>
      </c>
      <c r="E11577" s="26" t="s">
        <v>46057</v>
      </c>
      <c r="F11577" s="26" t="s">
        <v>42155</v>
      </c>
      <c r="G11577" s="26" t="s">
        <v>9586</v>
      </c>
      <c r="H11577" s="26" t="s">
        <v>1573</v>
      </c>
      <c r="I11577" s="26" t="s">
        <v>10542</v>
      </c>
      <c r="J11577" s="26" t="s">
        <v>11439</v>
      </c>
      <c r="K11577" s="26" t="s">
        <v>9606</v>
      </c>
      <c r="L11577" s="26" t="s">
        <v>36248</v>
      </c>
      <c r="M11577" s="26">
        <v>380463545174</v>
      </c>
      <c r="N11577" s="26">
        <v>121181502</v>
      </c>
    </row>
    <row r="11578" spans="1:14">
      <c r="A11578" s="26" t="s">
        <v>2634</v>
      </c>
      <c r="B11578" s="26" t="s">
        <v>2635</v>
      </c>
      <c r="C11578" s="26">
        <v>37735655</v>
      </c>
      <c r="D11578" s="26" t="s">
        <v>780</v>
      </c>
      <c r="E11578" s="26" t="s">
        <v>46058</v>
      </c>
      <c r="F11578" s="26" t="s">
        <v>46059</v>
      </c>
      <c r="G11578" s="26" t="s">
        <v>9601</v>
      </c>
      <c r="H11578" s="26" t="s">
        <v>133</v>
      </c>
      <c r="I11578" s="26" t="s">
        <v>9968</v>
      </c>
      <c r="J11578" s="26" t="s">
        <v>46060</v>
      </c>
      <c r="K11578" s="26" t="s">
        <v>9582</v>
      </c>
      <c r="L11578" s="26" t="s">
        <v>46061</v>
      </c>
      <c r="M11578" s="26">
        <v>380959339277</v>
      </c>
      <c r="N11578" s="26">
        <v>1223584511</v>
      </c>
    </row>
    <row r="11579" spans="1:14">
      <c r="A11579" s="26" t="s">
        <v>4562</v>
      </c>
      <c r="B11579" s="26" t="s">
        <v>4563</v>
      </c>
      <c r="C11579" s="26">
        <v>38302240</v>
      </c>
      <c r="D11579" s="26" t="s">
        <v>24</v>
      </c>
      <c r="E11579" s="26" t="s">
        <v>46062</v>
      </c>
      <c r="F11579" s="26" t="s">
        <v>46063</v>
      </c>
      <c r="G11579" s="26" t="s">
        <v>9586</v>
      </c>
      <c r="H11579" s="26" t="s">
        <v>670</v>
      </c>
      <c r="I11579" s="26" t="s">
        <v>11700</v>
      </c>
      <c r="J11579" s="26" t="s">
        <v>46064</v>
      </c>
      <c r="K11579" s="26" t="s">
        <v>9582</v>
      </c>
      <c r="L11579" s="26" t="s">
        <v>46065</v>
      </c>
      <c r="M11579" s="26">
        <v>380668396577</v>
      </c>
      <c r="N11579" s="26">
        <v>3522581201</v>
      </c>
    </row>
    <row r="11580" spans="1:14">
      <c r="A11580" s="26" t="s">
        <v>7244</v>
      </c>
      <c r="B11580" s="26" t="s">
        <v>7245</v>
      </c>
      <c r="C11580" s="26">
        <v>38440010</v>
      </c>
      <c r="D11580" s="26" t="s">
        <v>24</v>
      </c>
      <c r="E11580" s="26" t="s">
        <v>46066</v>
      </c>
      <c r="F11580" s="26" t="s">
        <v>46067</v>
      </c>
      <c r="G11580" s="26" t="s">
        <v>9586</v>
      </c>
      <c r="H11580" s="26" t="s">
        <v>987</v>
      </c>
      <c r="I11580" s="26" t="s">
        <v>11035</v>
      </c>
      <c r="J11580" s="26" t="s">
        <v>1021</v>
      </c>
      <c r="K11580" s="26" t="s">
        <v>9597</v>
      </c>
      <c r="L11580" s="26" t="s">
        <v>22113</v>
      </c>
      <c r="M11580" s="26">
        <v>380365533676</v>
      </c>
      <c r="N11580" s="26">
        <v>4625887601</v>
      </c>
    </row>
    <row r="11581" spans="1:14">
      <c r="A11581" s="26" t="s">
        <v>2721</v>
      </c>
      <c r="B11581" s="26" t="s">
        <v>2722</v>
      </c>
      <c r="C11581" s="26">
        <v>37916075</v>
      </c>
      <c r="D11581" s="26" t="s">
        <v>24</v>
      </c>
      <c r="E11581" s="26" t="s">
        <v>46068</v>
      </c>
      <c r="F11581" s="26" t="s">
        <v>46069</v>
      </c>
      <c r="G11581" s="26" t="s">
        <v>9586</v>
      </c>
      <c r="H11581" s="26" t="s">
        <v>133</v>
      </c>
      <c r="I11581" s="26" t="s">
        <v>27444</v>
      </c>
      <c r="J11581" s="26" t="s">
        <v>46070</v>
      </c>
      <c r="K11581" s="26" t="s">
        <v>9582</v>
      </c>
      <c r="L11581" s="26" t="s">
        <v>46071</v>
      </c>
      <c r="M11581" s="26">
        <v>761230653489</v>
      </c>
      <c r="N11581" s="26">
        <v>1225087301</v>
      </c>
    </row>
    <row r="11582" spans="1:14">
      <c r="A11582" s="26" t="s">
        <v>3198</v>
      </c>
      <c r="B11582" s="26" t="s">
        <v>3199</v>
      </c>
      <c r="C11582" s="26">
        <v>38006590</v>
      </c>
      <c r="D11582" s="26" t="s">
        <v>24</v>
      </c>
      <c r="E11582" s="26" t="s">
        <v>46072</v>
      </c>
      <c r="F11582" s="26" t="s">
        <v>46073</v>
      </c>
      <c r="G11582" s="26" t="s">
        <v>9579</v>
      </c>
      <c r="H11582" s="26" t="s">
        <v>375</v>
      </c>
      <c r="I11582" s="26" t="s">
        <v>12317</v>
      </c>
      <c r="J11582" s="26" t="s">
        <v>46074</v>
      </c>
      <c r="K11582" s="26" t="s">
        <v>9582</v>
      </c>
      <c r="L11582" s="26" t="s">
        <v>46075</v>
      </c>
      <c r="M11582" s="26">
        <v>380973257969</v>
      </c>
      <c r="N11582" s="26">
        <v>1823755130</v>
      </c>
    </row>
    <row r="11583" spans="1:14">
      <c r="A11583" s="26" t="s">
        <v>3862</v>
      </c>
      <c r="B11583" s="26" t="s">
        <v>3863</v>
      </c>
      <c r="C11583" s="26">
        <v>41804158</v>
      </c>
      <c r="D11583" s="26" t="s">
        <v>24</v>
      </c>
      <c r="E11583" s="26" t="s">
        <v>46076</v>
      </c>
      <c r="F11583" s="26" t="s">
        <v>46077</v>
      </c>
      <c r="G11583" s="26" t="s">
        <v>9591</v>
      </c>
      <c r="H11583" s="26" t="s">
        <v>468</v>
      </c>
      <c r="I11583" s="26" t="s">
        <v>10687</v>
      </c>
      <c r="J11583" s="26" t="s">
        <v>3864</v>
      </c>
      <c r="K11583" s="26" t="s">
        <v>9582</v>
      </c>
      <c r="L11583" s="26" t="s">
        <v>46078</v>
      </c>
      <c r="M11583" s="26">
        <v>380949374920</v>
      </c>
      <c r="N11583" s="26">
        <v>2322183506</v>
      </c>
    </row>
    <row r="11584" spans="1:14">
      <c r="A11584" s="26" t="s">
        <v>4769</v>
      </c>
      <c r="B11584" s="26" t="s">
        <v>4770</v>
      </c>
      <c r="C11584" s="26">
        <v>42126735</v>
      </c>
      <c r="D11584" s="26" t="s">
        <v>24</v>
      </c>
      <c r="E11584" s="26" t="s">
        <v>46079</v>
      </c>
      <c r="F11584" s="26" t="s">
        <v>46080</v>
      </c>
      <c r="G11584" s="26" t="s">
        <v>9579</v>
      </c>
      <c r="H11584" s="26" t="s">
        <v>670</v>
      </c>
      <c r="I11584" s="26" t="s">
        <v>11751</v>
      </c>
      <c r="J11584" s="26" t="s">
        <v>46081</v>
      </c>
      <c r="K11584" s="26" t="s">
        <v>9582</v>
      </c>
      <c r="L11584" s="26" t="s">
        <v>46082</v>
      </c>
      <c r="M11584" s="26">
        <v>380523941217</v>
      </c>
      <c r="N11584" s="26">
        <v>3525884701</v>
      </c>
    </row>
    <row r="11585" spans="1:14">
      <c r="A11585" s="26" t="s">
        <v>2414</v>
      </c>
      <c r="B11585" s="26" t="s">
        <v>2415</v>
      </c>
      <c r="C11585" s="26">
        <v>33247526</v>
      </c>
      <c r="D11585" s="26" t="s">
        <v>780</v>
      </c>
      <c r="E11585" s="26" t="s">
        <v>46083</v>
      </c>
      <c r="F11585" s="26" t="s">
        <v>46084</v>
      </c>
      <c r="G11585" s="26" t="s">
        <v>9601</v>
      </c>
      <c r="H11585" s="26" t="s">
        <v>133</v>
      </c>
      <c r="J11585" s="26" t="s">
        <v>2401</v>
      </c>
      <c r="K11585" s="26" t="s">
        <v>9597</v>
      </c>
      <c r="L11585" s="26" t="s">
        <v>12101</v>
      </c>
      <c r="M11585" s="26">
        <v>761925383042</v>
      </c>
      <c r="N11585" s="26">
        <v>122787502</v>
      </c>
    </row>
    <row r="11586" spans="1:14">
      <c r="A11586" s="26" t="s">
        <v>3007</v>
      </c>
      <c r="B11586" s="26" t="s">
        <v>3008</v>
      </c>
      <c r="C11586" s="26">
        <v>1991197</v>
      </c>
      <c r="D11586" s="26" t="s">
        <v>780</v>
      </c>
      <c r="E11586" s="26" t="s">
        <v>46085</v>
      </c>
      <c r="F11586" s="26" t="s">
        <v>46086</v>
      </c>
      <c r="G11586" s="26" t="s">
        <v>9601</v>
      </c>
      <c r="H11586" s="26" t="s">
        <v>258</v>
      </c>
      <c r="J11586" s="26" t="s">
        <v>367</v>
      </c>
      <c r="K11586" s="26" t="s">
        <v>9597</v>
      </c>
      <c r="L11586" s="26" t="s">
        <v>46087</v>
      </c>
      <c r="M11586" s="26">
        <v>380626225712</v>
      </c>
      <c r="N11586" s="26">
        <v>1414100000</v>
      </c>
    </row>
    <row r="11587" spans="1:14">
      <c r="A11587" s="26" t="s">
        <v>8030</v>
      </c>
      <c r="B11587" s="26" t="s">
        <v>8031</v>
      </c>
      <c r="C11587" s="26">
        <v>38602768</v>
      </c>
      <c r="D11587" s="26" t="s">
        <v>24</v>
      </c>
      <c r="E11587" s="26" t="s">
        <v>46088</v>
      </c>
      <c r="F11587" s="26" t="s">
        <v>46089</v>
      </c>
      <c r="G11587" s="26" t="s">
        <v>9579</v>
      </c>
      <c r="H11587" s="26" t="s">
        <v>1122</v>
      </c>
      <c r="I11587" s="26" t="s">
        <v>11395</v>
      </c>
      <c r="J11587" s="26" t="s">
        <v>46090</v>
      </c>
      <c r="K11587" s="26" t="s">
        <v>9582</v>
      </c>
      <c r="L11587" s="26" t="s">
        <v>46091</v>
      </c>
      <c r="M11587" s="26">
        <v>380672549930</v>
      </c>
      <c r="N11587" s="26">
        <v>6323184001</v>
      </c>
    </row>
    <row r="11588" spans="1:14">
      <c r="A11588" s="26" t="s">
        <v>7138</v>
      </c>
      <c r="B11588" s="26" t="s">
        <v>7139</v>
      </c>
      <c r="C11588" s="26">
        <v>1999833</v>
      </c>
      <c r="D11588" s="26" t="s">
        <v>780</v>
      </c>
      <c r="E11588" s="26" t="s">
        <v>46092</v>
      </c>
      <c r="F11588" s="26" t="s">
        <v>10111</v>
      </c>
      <c r="G11588" s="26" t="s">
        <v>9601</v>
      </c>
      <c r="H11588" s="26" t="s">
        <v>987</v>
      </c>
      <c r="J11588" s="26" t="s">
        <v>7140</v>
      </c>
      <c r="K11588" s="26" t="s">
        <v>9597</v>
      </c>
      <c r="L11588" s="26" t="s">
        <v>46093</v>
      </c>
      <c r="M11588" s="26">
        <v>380365422546</v>
      </c>
      <c r="N11588" s="26">
        <v>5610900000</v>
      </c>
    </row>
    <row r="11589" spans="1:14">
      <c r="A11589" s="26" t="s">
        <v>2970</v>
      </c>
      <c r="B11589" s="26" t="s">
        <v>2971</v>
      </c>
      <c r="C11589" s="26">
        <v>37544435</v>
      </c>
      <c r="D11589" s="26" t="s">
        <v>24</v>
      </c>
      <c r="E11589" s="26" t="s">
        <v>46094</v>
      </c>
      <c r="F11589" s="26" t="s">
        <v>46095</v>
      </c>
      <c r="G11589" s="26" t="s">
        <v>9591</v>
      </c>
      <c r="H11589" s="26" t="s">
        <v>258</v>
      </c>
      <c r="I11589" s="26" t="s">
        <v>10104</v>
      </c>
      <c r="J11589" s="26" t="s">
        <v>46096</v>
      </c>
      <c r="K11589" s="26" t="s">
        <v>9582</v>
      </c>
      <c r="L11589" s="26" t="s">
        <v>46097</v>
      </c>
      <c r="M11589" s="26">
        <v>380635867372</v>
      </c>
      <c r="N11589" s="26">
        <v>1425585403</v>
      </c>
    </row>
    <row r="11590" spans="1:14">
      <c r="A11590" s="26" t="s">
        <v>8946</v>
      </c>
      <c r="B11590" s="26" t="s">
        <v>8947</v>
      </c>
      <c r="C11590" s="26">
        <v>41773113</v>
      </c>
      <c r="D11590" s="26" t="s">
        <v>24</v>
      </c>
      <c r="E11590" s="26" t="s">
        <v>46098</v>
      </c>
      <c r="F11590" s="26" t="s">
        <v>46099</v>
      </c>
      <c r="G11590" s="26" t="s">
        <v>9579</v>
      </c>
      <c r="H11590" s="26" t="s">
        <v>1401</v>
      </c>
      <c r="I11590" s="26" t="s">
        <v>14400</v>
      </c>
      <c r="J11590" s="26" t="s">
        <v>45338</v>
      </c>
      <c r="K11590" s="26" t="s">
        <v>9582</v>
      </c>
      <c r="L11590" s="26" t="s">
        <v>46100</v>
      </c>
      <c r="M11590" s="26">
        <v>380967354603</v>
      </c>
      <c r="N11590" s="26">
        <v>7123187201</v>
      </c>
    </row>
    <row r="11591" spans="1:14">
      <c r="A11591" s="26" t="s">
        <v>8457</v>
      </c>
      <c r="B11591" s="26" t="s">
        <v>8458</v>
      </c>
      <c r="C11591" s="26">
        <v>38474233</v>
      </c>
      <c r="D11591" s="26" t="s">
        <v>24</v>
      </c>
      <c r="E11591" s="26" t="s">
        <v>46101</v>
      </c>
      <c r="F11591" s="26" t="s">
        <v>46102</v>
      </c>
      <c r="G11591" s="26" t="s">
        <v>9586</v>
      </c>
      <c r="H11591" s="26" t="s">
        <v>1269</v>
      </c>
      <c r="I11591" s="26" t="s">
        <v>19244</v>
      </c>
      <c r="J11591" s="26" t="s">
        <v>8455</v>
      </c>
      <c r="K11591" s="26" t="s">
        <v>9606</v>
      </c>
      <c r="L11591" s="26" t="s">
        <v>19245</v>
      </c>
      <c r="M11591" s="26">
        <v>761510254086</v>
      </c>
      <c r="N11591" s="26">
        <v>122782401</v>
      </c>
    </row>
    <row r="11592" spans="1:14">
      <c r="A11592" s="26" t="s">
        <v>6966</v>
      </c>
      <c r="B11592" s="26" t="s">
        <v>6967</v>
      </c>
      <c r="C11592" s="26">
        <v>1999804</v>
      </c>
      <c r="D11592" s="26" t="s">
        <v>780</v>
      </c>
      <c r="E11592" s="26" t="s">
        <v>46103</v>
      </c>
      <c r="F11592" s="26" t="s">
        <v>19714</v>
      </c>
      <c r="G11592" s="26" t="s">
        <v>9601</v>
      </c>
      <c r="H11592" s="26" t="s">
        <v>987</v>
      </c>
      <c r="I11592" s="26" t="s">
        <v>20511</v>
      </c>
      <c r="J11592" s="26" t="s">
        <v>6965</v>
      </c>
      <c r="K11592" s="26" t="s">
        <v>9606</v>
      </c>
      <c r="L11592" s="26" t="s">
        <v>46104</v>
      </c>
      <c r="M11592" s="26">
        <v>380674943138</v>
      </c>
      <c r="N11592" s="26">
        <v>5620855100</v>
      </c>
    </row>
    <row r="11593" spans="1:14">
      <c r="A11593" s="26" t="s">
        <v>2318</v>
      </c>
      <c r="B11593" s="26" t="s">
        <v>2319</v>
      </c>
      <c r="C11593" s="26">
        <v>1983950</v>
      </c>
      <c r="D11593" s="26" t="s">
        <v>780</v>
      </c>
      <c r="E11593" s="26" t="s">
        <v>46105</v>
      </c>
      <c r="F11593" s="26" t="s">
        <v>46106</v>
      </c>
      <c r="G11593" s="26" t="s">
        <v>9601</v>
      </c>
      <c r="H11593" s="26" t="s">
        <v>133</v>
      </c>
      <c r="J11593" s="26" t="s">
        <v>146</v>
      </c>
      <c r="K11593" s="26" t="s">
        <v>9597</v>
      </c>
      <c r="L11593" s="26" t="s">
        <v>46107</v>
      </c>
      <c r="M11593" s="26">
        <v>380567663195</v>
      </c>
      <c r="N11593" s="26">
        <v>1210100000</v>
      </c>
    </row>
    <row r="11594" spans="1:14">
      <c r="A11594" s="26" t="s">
        <v>7955</v>
      </c>
      <c r="B11594" s="26" t="s">
        <v>7956</v>
      </c>
      <c r="C11594" s="26">
        <v>40414351</v>
      </c>
      <c r="D11594" s="26" t="s">
        <v>24</v>
      </c>
      <c r="E11594" s="26" t="s">
        <v>46108</v>
      </c>
      <c r="F11594" s="26" t="s">
        <v>46109</v>
      </c>
      <c r="G11594" s="26" t="s">
        <v>9586</v>
      </c>
      <c r="H11594" s="26" t="s">
        <v>1122</v>
      </c>
      <c r="I11594" s="26" t="s">
        <v>10347</v>
      </c>
      <c r="J11594" s="26" t="s">
        <v>13058</v>
      </c>
      <c r="K11594" s="26" t="s">
        <v>9582</v>
      </c>
      <c r="L11594" s="26" t="s">
        <v>46110</v>
      </c>
      <c r="M11594" s="26">
        <v>380958065986</v>
      </c>
      <c r="N11594" s="26">
        <v>524885602</v>
      </c>
    </row>
    <row r="11595" spans="1:14">
      <c r="A11595" s="26" t="s">
        <v>7464</v>
      </c>
      <c r="B11595" s="26" t="s">
        <v>7465</v>
      </c>
      <c r="C11595" s="26">
        <v>23824057</v>
      </c>
      <c r="D11595" s="26" t="s">
        <v>1701</v>
      </c>
      <c r="E11595" s="26" t="s">
        <v>46111</v>
      </c>
      <c r="F11595" s="26" t="s">
        <v>46112</v>
      </c>
      <c r="G11595" s="26" t="s">
        <v>9601</v>
      </c>
      <c r="H11595" s="26" t="s">
        <v>1025</v>
      </c>
      <c r="J11595" s="26" t="s">
        <v>1065</v>
      </c>
      <c r="K11595" s="26" t="s">
        <v>9597</v>
      </c>
      <c r="L11595" s="26" t="s">
        <v>46113</v>
      </c>
      <c r="M11595" s="26">
        <v>761540050986</v>
      </c>
      <c r="N11595" s="26">
        <v>5910100000</v>
      </c>
    </row>
    <row r="11596" spans="1:14">
      <c r="A11596" s="26" t="s">
        <v>7863</v>
      </c>
      <c r="B11596" s="26" t="s">
        <v>7864</v>
      </c>
      <c r="C11596" s="26">
        <v>2003899</v>
      </c>
      <c r="D11596" s="26" t="s">
        <v>780</v>
      </c>
      <c r="E11596" s="26" t="s">
        <v>46114</v>
      </c>
      <c r="F11596" s="26" t="s">
        <v>46115</v>
      </c>
      <c r="G11596" s="26" t="s">
        <v>9601</v>
      </c>
      <c r="H11596" s="26" t="s">
        <v>1122</v>
      </c>
      <c r="I11596" s="26" t="s">
        <v>10639</v>
      </c>
      <c r="J11596" s="26" t="s">
        <v>1135</v>
      </c>
      <c r="K11596" s="26" t="s">
        <v>9597</v>
      </c>
      <c r="L11596" s="26" t="s">
        <v>46116</v>
      </c>
      <c r="M11596" s="26">
        <v>380575833119</v>
      </c>
      <c r="N11596" s="26">
        <v>6320810100</v>
      </c>
    </row>
    <row r="11597" spans="1:14">
      <c r="A11597" s="26" t="s">
        <v>6170</v>
      </c>
      <c r="B11597" s="26" t="s">
        <v>6171</v>
      </c>
      <c r="C11597" s="26">
        <v>38534407</v>
      </c>
      <c r="D11597" s="26" t="s">
        <v>24</v>
      </c>
      <c r="E11597" s="26" t="s">
        <v>46117</v>
      </c>
      <c r="F11597" s="26" t="s">
        <v>46118</v>
      </c>
      <c r="G11597" s="26" t="s">
        <v>9586</v>
      </c>
      <c r="H11597" s="26" t="s">
        <v>885</v>
      </c>
      <c r="I11597" s="26" t="s">
        <v>10020</v>
      </c>
      <c r="J11597" s="26" t="s">
        <v>46119</v>
      </c>
      <c r="K11597" s="26" t="s">
        <v>9582</v>
      </c>
      <c r="L11597" s="26" t="s">
        <v>46120</v>
      </c>
      <c r="M11597" s="26">
        <v>380485562578</v>
      </c>
      <c r="N11597" s="26">
        <v>5122785801</v>
      </c>
    </row>
    <row r="11598" spans="1:14">
      <c r="A11598" s="26" t="s">
        <v>5186</v>
      </c>
      <c r="B11598" s="26" t="s">
        <v>5121</v>
      </c>
      <c r="C11598" s="26">
        <v>1984276</v>
      </c>
      <c r="D11598" s="26" t="s">
        <v>24</v>
      </c>
      <c r="E11598" s="26" t="s">
        <v>46121</v>
      </c>
      <c r="F11598" s="26" t="s">
        <v>9713</v>
      </c>
      <c r="G11598" s="26" t="s">
        <v>9591</v>
      </c>
      <c r="H11598" s="26" t="s">
        <v>735</v>
      </c>
      <c r="J11598" s="26" t="s">
        <v>740</v>
      </c>
      <c r="K11598" s="26" t="s">
        <v>9597</v>
      </c>
      <c r="L11598" s="26" t="s">
        <v>18079</v>
      </c>
      <c r="M11598" s="26">
        <v>760645513893</v>
      </c>
      <c r="N11598" s="26">
        <v>1221881203</v>
      </c>
    </row>
    <row r="11599" spans="1:14">
      <c r="A11599" s="26" t="s">
        <v>3300</v>
      </c>
      <c r="B11599" s="26" t="s">
        <v>3301</v>
      </c>
      <c r="C11599" s="26">
        <v>40953405</v>
      </c>
      <c r="D11599" s="26" t="s">
        <v>24</v>
      </c>
      <c r="E11599" s="26" t="s">
        <v>46122</v>
      </c>
      <c r="F11599" s="26" t="s">
        <v>46123</v>
      </c>
      <c r="G11599" s="26" t="s">
        <v>9586</v>
      </c>
      <c r="H11599" s="26" t="s">
        <v>375</v>
      </c>
      <c r="I11599" s="26" t="s">
        <v>12674</v>
      </c>
      <c r="J11599" s="26" t="s">
        <v>3299</v>
      </c>
      <c r="K11599" s="26" t="s">
        <v>9582</v>
      </c>
      <c r="L11599" s="26" t="s">
        <v>46124</v>
      </c>
      <c r="M11599" s="26">
        <v>380412493361</v>
      </c>
      <c r="N11599" s="26">
        <v>1822087601</v>
      </c>
    </row>
    <row r="11600" spans="1:14">
      <c r="A11600" s="26" t="s">
        <v>6871</v>
      </c>
      <c r="B11600" s="26" t="s">
        <v>6872</v>
      </c>
      <c r="C11600" s="26">
        <v>38522213</v>
      </c>
      <c r="D11600" s="26" t="s">
        <v>24</v>
      </c>
      <c r="E11600" s="26" t="s">
        <v>46125</v>
      </c>
      <c r="F11600" s="26" t="s">
        <v>46126</v>
      </c>
      <c r="G11600" s="26" t="s">
        <v>9586</v>
      </c>
      <c r="H11600" s="26" t="s">
        <v>949</v>
      </c>
      <c r="I11600" s="26" t="s">
        <v>12172</v>
      </c>
      <c r="J11600" s="26" t="s">
        <v>46127</v>
      </c>
      <c r="K11600" s="26" t="s">
        <v>9582</v>
      </c>
      <c r="L11600" s="26" t="s">
        <v>46128</v>
      </c>
      <c r="M11600" s="26">
        <v>380534196228</v>
      </c>
      <c r="N11600" s="26">
        <v>1224584803</v>
      </c>
    </row>
    <row r="11601" spans="1:14">
      <c r="A11601" s="26" t="s">
        <v>3131</v>
      </c>
      <c r="B11601" s="26" t="s">
        <v>3132</v>
      </c>
      <c r="C11601" s="26">
        <v>42788677</v>
      </c>
      <c r="D11601" s="26" t="s">
        <v>780</v>
      </c>
      <c r="E11601" s="26" t="s">
        <v>46129</v>
      </c>
      <c r="F11601" s="26" t="s">
        <v>46130</v>
      </c>
      <c r="G11601" s="26" t="s">
        <v>9601</v>
      </c>
      <c r="H11601" s="26" t="s">
        <v>375</v>
      </c>
      <c r="J11601" s="26" t="s">
        <v>380</v>
      </c>
      <c r="K11601" s="26" t="s">
        <v>9597</v>
      </c>
      <c r="L11601" s="26" t="s">
        <v>17787</v>
      </c>
      <c r="M11601" s="26">
        <v>380672745419</v>
      </c>
      <c r="N11601" s="26">
        <v>1810100000</v>
      </c>
    </row>
    <row r="11602" spans="1:14">
      <c r="A11602" s="26" t="s">
        <v>4981</v>
      </c>
      <c r="B11602" s="26" t="s">
        <v>4982</v>
      </c>
      <c r="C11602" s="26">
        <v>40626575</v>
      </c>
      <c r="D11602" s="26" t="s">
        <v>24</v>
      </c>
      <c r="E11602" s="26" t="s">
        <v>46131</v>
      </c>
      <c r="F11602" s="26" t="s">
        <v>46132</v>
      </c>
      <c r="G11602" s="26" t="s">
        <v>9586</v>
      </c>
      <c r="H11602" s="26" t="s">
        <v>735</v>
      </c>
      <c r="I11602" s="26" t="s">
        <v>13448</v>
      </c>
      <c r="J11602" s="26" t="s">
        <v>46133</v>
      </c>
      <c r="K11602" s="26" t="s">
        <v>9582</v>
      </c>
      <c r="L11602" s="26" t="s">
        <v>46134</v>
      </c>
      <c r="M11602" s="26">
        <v>380677345264</v>
      </c>
      <c r="N11602" s="26">
        <v>4620983901</v>
      </c>
    </row>
    <row r="11603" spans="1:14">
      <c r="A11603" s="26" t="s">
        <v>4491</v>
      </c>
      <c r="B11603" s="26" t="s">
        <v>4492</v>
      </c>
      <c r="C11603" s="26">
        <v>38500755</v>
      </c>
      <c r="D11603" s="26" t="s">
        <v>24</v>
      </c>
      <c r="E11603" s="26" t="s">
        <v>46135</v>
      </c>
      <c r="F11603" s="26" t="s">
        <v>46136</v>
      </c>
      <c r="G11603" s="26" t="s">
        <v>9586</v>
      </c>
      <c r="H11603" s="26" t="s">
        <v>576</v>
      </c>
      <c r="I11603" s="26" t="s">
        <v>9973</v>
      </c>
      <c r="J11603" s="26" t="s">
        <v>46137</v>
      </c>
      <c r="K11603" s="26" t="s">
        <v>9582</v>
      </c>
      <c r="L11603" s="26" t="s">
        <v>46138</v>
      </c>
      <c r="M11603" s="26">
        <v>380456822117</v>
      </c>
      <c r="N11603" s="26">
        <v>3224085901</v>
      </c>
    </row>
    <row r="11604" spans="1:14">
      <c r="A11604" s="26" t="s">
        <v>4349</v>
      </c>
      <c r="B11604" s="26" t="s">
        <v>4350</v>
      </c>
      <c r="C11604" s="26">
        <v>39002969</v>
      </c>
      <c r="D11604" s="26" t="s">
        <v>24</v>
      </c>
      <c r="E11604" s="26" t="s">
        <v>46139</v>
      </c>
      <c r="F11604" s="26" t="s">
        <v>46140</v>
      </c>
      <c r="G11604" s="26" t="s">
        <v>9586</v>
      </c>
      <c r="H11604" s="26" t="s">
        <v>576</v>
      </c>
      <c r="I11604" s="26" t="s">
        <v>12758</v>
      </c>
      <c r="J11604" s="26" t="s">
        <v>46141</v>
      </c>
      <c r="K11604" s="26" t="s">
        <v>9582</v>
      </c>
      <c r="L11604" s="26" t="s">
        <v>46142</v>
      </c>
      <c r="M11604" s="26">
        <v>380459427341</v>
      </c>
      <c r="N11604" s="26">
        <v>3221281601</v>
      </c>
    </row>
    <row r="11605" spans="1:14">
      <c r="A11605" s="26" t="s">
        <v>9189</v>
      </c>
      <c r="B11605" s="26" t="s">
        <v>9171</v>
      </c>
      <c r="C11605" s="26">
        <v>23248085</v>
      </c>
      <c r="D11605" s="26" t="s">
        <v>780</v>
      </c>
      <c r="E11605" s="26" t="s">
        <v>46143</v>
      </c>
      <c r="F11605" s="26" t="s">
        <v>10111</v>
      </c>
      <c r="G11605" s="26" t="s">
        <v>9601</v>
      </c>
      <c r="H11605" s="26" t="s">
        <v>1490</v>
      </c>
      <c r="J11605" s="26" t="s">
        <v>1553</v>
      </c>
      <c r="K11605" s="26" t="s">
        <v>9597</v>
      </c>
      <c r="L11605" s="26" t="s">
        <v>46144</v>
      </c>
      <c r="M11605" s="26">
        <v>380372503808</v>
      </c>
      <c r="N11605" s="26">
        <v>524955100</v>
      </c>
    </row>
    <row r="11606" spans="1:14">
      <c r="A11606" s="26" t="s">
        <v>3361</v>
      </c>
      <c r="B11606" s="26" t="s">
        <v>3362</v>
      </c>
      <c r="C11606" s="26">
        <v>38236420</v>
      </c>
      <c r="D11606" s="26" t="s">
        <v>24</v>
      </c>
      <c r="E11606" s="26" t="s">
        <v>46145</v>
      </c>
      <c r="F11606" s="26" t="s">
        <v>46146</v>
      </c>
      <c r="G11606" s="26" t="s">
        <v>9586</v>
      </c>
      <c r="H11606" s="26" t="s">
        <v>392</v>
      </c>
      <c r="I11606" s="26" t="s">
        <v>12978</v>
      </c>
      <c r="J11606" s="26" t="s">
        <v>46147</v>
      </c>
      <c r="K11606" s="26" t="s">
        <v>9582</v>
      </c>
      <c r="L11606" s="26" t="s">
        <v>46148</v>
      </c>
      <c r="M11606" s="26">
        <v>380313169241</v>
      </c>
      <c r="N11606" s="26">
        <v>521255404</v>
      </c>
    </row>
    <row r="11607" spans="1:14">
      <c r="A11607" s="26" t="s">
        <v>6890</v>
      </c>
      <c r="B11607" s="26" t="s">
        <v>6891</v>
      </c>
      <c r="C11607" s="26">
        <v>38459325</v>
      </c>
      <c r="D11607" s="26" t="s">
        <v>24</v>
      </c>
      <c r="E11607" s="26" t="s">
        <v>46149</v>
      </c>
      <c r="F11607" s="26" t="s">
        <v>46150</v>
      </c>
      <c r="G11607" s="26" t="s">
        <v>9579</v>
      </c>
      <c r="H11607" s="26" t="s">
        <v>949</v>
      </c>
      <c r="I11607" s="26" t="s">
        <v>9669</v>
      </c>
      <c r="J11607" s="26" t="s">
        <v>46151</v>
      </c>
      <c r="K11607" s="26" t="s">
        <v>9582</v>
      </c>
      <c r="L11607" s="26" t="s">
        <v>46152</v>
      </c>
      <c r="M11607" s="26">
        <v>380951003711</v>
      </c>
      <c r="N11607" s="26">
        <v>5324881203</v>
      </c>
    </row>
    <row r="11608" spans="1:14">
      <c r="A11608" s="26" t="s">
        <v>8915</v>
      </c>
      <c r="B11608" s="26" t="s">
        <v>8916</v>
      </c>
      <c r="C11608" s="26">
        <v>41368558</v>
      </c>
      <c r="D11608" s="26" t="s">
        <v>24</v>
      </c>
      <c r="E11608" s="26" t="s">
        <v>46153</v>
      </c>
      <c r="F11608" s="26" t="s">
        <v>46154</v>
      </c>
      <c r="G11608" s="26" t="s">
        <v>9579</v>
      </c>
      <c r="H11608" s="26" t="s">
        <v>1401</v>
      </c>
      <c r="I11608" s="26" t="s">
        <v>11520</v>
      </c>
      <c r="J11608" s="26" t="s">
        <v>12968</v>
      </c>
      <c r="K11608" s="26" t="s">
        <v>9582</v>
      </c>
      <c r="L11608" s="26" t="s">
        <v>46155</v>
      </c>
      <c r="M11608" s="26">
        <v>380963315991</v>
      </c>
      <c r="N11608" s="26">
        <v>122383002</v>
      </c>
    </row>
    <row r="11609" spans="1:14">
      <c r="A11609" s="26" t="s">
        <v>2167</v>
      </c>
      <c r="B11609" s="26" t="s">
        <v>2168</v>
      </c>
      <c r="C11609" s="26">
        <v>37836978</v>
      </c>
      <c r="D11609" s="26" t="s">
        <v>24</v>
      </c>
      <c r="E11609" s="26" t="s">
        <v>46156</v>
      </c>
      <c r="F11609" s="26" t="s">
        <v>46157</v>
      </c>
      <c r="G11609" s="26" t="s">
        <v>9579</v>
      </c>
      <c r="H11609" s="26" t="s">
        <v>133</v>
      </c>
      <c r="I11609" s="26" t="s">
        <v>13125</v>
      </c>
      <c r="J11609" s="26" t="s">
        <v>14992</v>
      </c>
      <c r="K11609" s="26" t="s">
        <v>9582</v>
      </c>
      <c r="L11609" s="26" t="s">
        <v>46158</v>
      </c>
      <c r="M11609" s="26">
        <v>761131307344</v>
      </c>
      <c r="N11609" s="26">
        <v>1220310107</v>
      </c>
    </row>
    <row r="11610" spans="1:14">
      <c r="A11610" s="26" t="s">
        <v>3328</v>
      </c>
      <c r="B11610" s="26" t="s">
        <v>3329</v>
      </c>
      <c r="C11610" s="26">
        <v>38006758</v>
      </c>
      <c r="D11610" s="26" t="s">
        <v>24</v>
      </c>
      <c r="E11610" s="26" t="s">
        <v>46159</v>
      </c>
      <c r="F11610" s="26" t="s">
        <v>46160</v>
      </c>
      <c r="G11610" s="26" t="s">
        <v>9586</v>
      </c>
      <c r="H11610" s="26" t="s">
        <v>375</v>
      </c>
      <c r="J11610" s="26" t="s">
        <v>388</v>
      </c>
      <c r="K11610" s="26" t="s">
        <v>9597</v>
      </c>
      <c r="L11610" s="26" t="s">
        <v>10705</v>
      </c>
      <c r="M11610" s="26">
        <v>380414130050</v>
      </c>
      <c r="N11610" s="26">
        <v>1811000000</v>
      </c>
    </row>
    <row r="11611" spans="1:14">
      <c r="A11611" s="26" t="s">
        <v>7917</v>
      </c>
      <c r="B11611" s="26" t="s">
        <v>7918</v>
      </c>
      <c r="C11611" s="26">
        <v>38552866</v>
      </c>
      <c r="D11611" s="26" t="s">
        <v>24</v>
      </c>
      <c r="E11611" s="26" t="s">
        <v>46161</v>
      </c>
      <c r="F11611" s="26" t="s">
        <v>46162</v>
      </c>
      <c r="G11611" s="26" t="s">
        <v>9586</v>
      </c>
      <c r="H11611" s="26" t="s">
        <v>1122</v>
      </c>
      <c r="I11611" s="26" t="s">
        <v>11379</v>
      </c>
      <c r="J11611" s="26" t="s">
        <v>46163</v>
      </c>
      <c r="K11611" s="26" t="s">
        <v>9582</v>
      </c>
      <c r="L11611" s="26" t="s">
        <v>46164</v>
      </c>
      <c r="M11611" s="26">
        <v>380969009567</v>
      </c>
      <c r="N11611" s="26">
        <v>6322655162</v>
      </c>
    </row>
    <row r="11612" spans="1:14">
      <c r="A11612" s="26" t="s">
        <v>6748</v>
      </c>
      <c r="B11612" s="26" t="s">
        <v>6749</v>
      </c>
      <c r="C11612" s="26">
        <v>1999402</v>
      </c>
      <c r="D11612" s="26" t="s">
        <v>780</v>
      </c>
      <c r="E11612" s="26" t="s">
        <v>46165</v>
      </c>
      <c r="F11612" s="26" t="s">
        <v>46166</v>
      </c>
      <c r="G11612" s="26" t="s">
        <v>9601</v>
      </c>
      <c r="H11612" s="26" t="s">
        <v>949</v>
      </c>
      <c r="I11612" s="26" t="s">
        <v>10846</v>
      </c>
      <c r="J11612" s="26" t="s">
        <v>26292</v>
      </c>
      <c r="K11612" s="26" t="s">
        <v>9582</v>
      </c>
      <c r="L11612" s="26" t="s">
        <v>26293</v>
      </c>
      <c r="M11612" s="26">
        <v>380667952736</v>
      </c>
      <c r="N11612" s="26">
        <v>1820955129</v>
      </c>
    </row>
    <row r="11613" spans="1:14">
      <c r="A11613" s="26" t="s">
        <v>7045</v>
      </c>
      <c r="B11613" s="26" t="s">
        <v>7046</v>
      </c>
      <c r="C11613" s="26">
        <v>38426200</v>
      </c>
      <c r="D11613" s="26" t="s">
        <v>24</v>
      </c>
      <c r="E11613" s="26" t="s">
        <v>46167</v>
      </c>
      <c r="F11613" s="26" t="s">
        <v>46168</v>
      </c>
      <c r="G11613" s="26" t="s">
        <v>9586</v>
      </c>
      <c r="H11613" s="26" t="s">
        <v>987</v>
      </c>
      <c r="I11613" s="26" t="s">
        <v>11054</v>
      </c>
      <c r="J11613" s="26" t="s">
        <v>46169</v>
      </c>
      <c r="K11613" s="26" t="s">
        <v>9582</v>
      </c>
      <c r="L11613" s="26" t="s">
        <v>46170</v>
      </c>
      <c r="M11613" s="26">
        <v>380936654864</v>
      </c>
      <c r="N11613" s="26">
        <v>5621687001</v>
      </c>
    </row>
    <row r="11614" spans="1:14">
      <c r="A11614" s="26" t="s">
        <v>7648</v>
      </c>
      <c r="B11614" s="26" t="s">
        <v>7649</v>
      </c>
      <c r="C11614" s="26">
        <v>2001067</v>
      </c>
      <c r="D11614" s="26" t="s">
        <v>780</v>
      </c>
      <c r="E11614" s="26" t="s">
        <v>46171</v>
      </c>
      <c r="F11614" s="26" t="s">
        <v>46172</v>
      </c>
      <c r="G11614" s="26" t="s">
        <v>9601</v>
      </c>
      <c r="H11614" s="26" t="s">
        <v>1088</v>
      </c>
      <c r="I11614" s="26" t="s">
        <v>10659</v>
      </c>
      <c r="J11614" s="26" t="s">
        <v>7650</v>
      </c>
      <c r="K11614" s="26" t="s">
        <v>9582</v>
      </c>
      <c r="L11614" s="26" t="s">
        <v>46173</v>
      </c>
      <c r="M11614" s="26">
        <v>761331378900</v>
      </c>
      <c r="N11614" s="26">
        <v>6125083601</v>
      </c>
    </row>
    <row r="11615" spans="1:14">
      <c r="A11615" s="26" t="s">
        <v>2788</v>
      </c>
      <c r="B11615" s="26" t="s">
        <v>2789</v>
      </c>
      <c r="C11615" s="26">
        <v>37691686</v>
      </c>
      <c r="D11615" s="26" t="s">
        <v>24</v>
      </c>
      <c r="E11615" s="26" t="s">
        <v>46174</v>
      </c>
      <c r="F11615" s="26" t="s">
        <v>46175</v>
      </c>
      <c r="G11615" s="26" t="s">
        <v>9579</v>
      </c>
      <c r="H11615" s="26" t="s">
        <v>258</v>
      </c>
      <c r="I11615" s="26" t="s">
        <v>10477</v>
      </c>
      <c r="J11615" s="26" t="s">
        <v>25756</v>
      </c>
      <c r="K11615" s="26" t="s">
        <v>9582</v>
      </c>
      <c r="L11615" s="26" t="s">
        <v>46176</v>
      </c>
      <c r="M11615" s="26">
        <v>380958118187</v>
      </c>
      <c r="N11615" s="26">
        <v>111900000</v>
      </c>
    </row>
    <row r="11616" spans="1:14">
      <c r="A11616" s="26" t="s">
        <v>2212</v>
      </c>
      <c r="B11616" s="26" t="s">
        <v>2213</v>
      </c>
      <c r="C11616" s="26">
        <v>37834197</v>
      </c>
      <c r="D11616" s="26" t="s">
        <v>24</v>
      </c>
      <c r="E11616" s="26" t="s">
        <v>46177</v>
      </c>
      <c r="F11616" s="26" t="s">
        <v>46178</v>
      </c>
      <c r="G11616" s="26" t="s">
        <v>9586</v>
      </c>
      <c r="H11616" s="26" t="s">
        <v>133</v>
      </c>
      <c r="I11616" s="26" t="s">
        <v>16462</v>
      </c>
      <c r="J11616" s="26" t="s">
        <v>18854</v>
      </c>
      <c r="K11616" s="26" t="s">
        <v>9582</v>
      </c>
      <c r="L11616" s="26" t="s">
        <v>46179</v>
      </c>
      <c r="M11616" s="26">
        <v>380569348191</v>
      </c>
      <c r="N11616" s="26">
        <v>121155400</v>
      </c>
    </row>
    <row r="11617" spans="1:14">
      <c r="A11617" s="26" t="s">
        <v>8781</v>
      </c>
      <c r="B11617" s="26" t="s">
        <v>8782</v>
      </c>
      <c r="C11617" s="26">
        <v>42980032</v>
      </c>
      <c r="D11617" s="26" t="s">
        <v>780</v>
      </c>
      <c r="E11617" s="26" t="s">
        <v>46180</v>
      </c>
      <c r="F11617" s="26" t="s">
        <v>13073</v>
      </c>
      <c r="G11617" s="26" t="s">
        <v>9601</v>
      </c>
      <c r="H11617" s="26" t="s">
        <v>1308</v>
      </c>
      <c r="J11617" s="26" t="s">
        <v>1387</v>
      </c>
      <c r="K11617" s="26" t="s">
        <v>9597</v>
      </c>
      <c r="L11617" s="26" t="s">
        <v>20535</v>
      </c>
      <c r="M11617" s="26">
        <v>380949811704</v>
      </c>
      <c r="N11617" s="26">
        <v>4412745702</v>
      </c>
    </row>
    <row r="11618" spans="1:14">
      <c r="A11618" s="26" t="s">
        <v>6975</v>
      </c>
      <c r="B11618" s="26" t="s">
        <v>6976</v>
      </c>
      <c r="C11618" s="26">
        <v>38637071</v>
      </c>
      <c r="D11618" s="26" t="s">
        <v>24</v>
      </c>
      <c r="E11618" s="26" t="s">
        <v>46181</v>
      </c>
      <c r="F11618" s="26" t="s">
        <v>46182</v>
      </c>
      <c r="G11618" s="26" t="s">
        <v>9586</v>
      </c>
      <c r="H11618" s="26" t="s">
        <v>987</v>
      </c>
      <c r="I11618" s="26" t="s">
        <v>11004</v>
      </c>
      <c r="J11618" s="26" t="s">
        <v>46183</v>
      </c>
      <c r="K11618" s="26" t="s">
        <v>9582</v>
      </c>
      <c r="L11618" s="26" t="s">
        <v>46184</v>
      </c>
      <c r="M11618" s="26">
        <v>380687691159</v>
      </c>
      <c r="N11618" s="26">
        <v>5621288401</v>
      </c>
    </row>
    <row r="11619" spans="1:14">
      <c r="A11619" s="26" t="s">
        <v>4575</v>
      </c>
      <c r="B11619" s="26" t="s">
        <v>4576</v>
      </c>
      <c r="C11619" s="26">
        <v>38641714</v>
      </c>
      <c r="D11619" s="26" t="s">
        <v>24</v>
      </c>
      <c r="E11619" s="26" t="s">
        <v>46185</v>
      </c>
      <c r="F11619" s="26" t="s">
        <v>28043</v>
      </c>
      <c r="G11619" s="26" t="s">
        <v>9586</v>
      </c>
      <c r="H11619" s="26" t="s">
        <v>670</v>
      </c>
      <c r="I11619" s="26" t="s">
        <v>28044</v>
      </c>
      <c r="J11619" s="26" t="s">
        <v>28045</v>
      </c>
      <c r="K11619" s="26" t="s">
        <v>9582</v>
      </c>
      <c r="L11619" s="26" t="s">
        <v>28046</v>
      </c>
      <c r="M11619" s="26">
        <v>380990206790</v>
      </c>
      <c r="N11619" s="26">
        <v>525684002</v>
      </c>
    </row>
    <row r="11620" spans="1:14">
      <c r="A11620" s="26" t="s">
        <v>6170</v>
      </c>
      <c r="B11620" s="26" t="s">
        <v>6171</v>
      </c>
      <c r="C11620" s="26">
        <v>38534407</v>
      </c>
      <c r="D11620" s="26" t="s">
        <v>24</v>
      </c>
      <c r="E11620" s="26" t="s">
        <v>46186</v>
      </c>
      <c r="F11620" s="26" t="s">
        <v>46187</v>
      </c>
      <c r="G11620" s="26" t="s">
        <v>9586</v>
      </c>
      <c r="H11620" s="26" t="s">
        <v>885</v>
      </c>
      <c r="J11620" s="26" t="s">
        <v>345</v>
      </c>
      <c r="K11620" s="26" t="s">
        <v>9606</v>
      </c>
      <c r="L11620" s="26" t="s">
        <v>46188</v>
      </c>
      <c r="M11620" s="26">
        <v>380487502517</v>
      </c>
      <c r="N11620" s="26">
        <v>120782508</v>
      </c>
    </row>
    <row r="11621" spans="1:14">
      <c r="A11621" s="26" t="s">
        <v>8028</v>
      </c>
      <c r="B11621" s="26" t="s">
        <v>8029</v>
      </c>
      <c r="C11621" s="26">
        <v>43443558</v>
      </c>
      <c r="D11621" s="26" t="s">
        <v>24</v>
      </c>
      <c r="E11621" s="26" t="s">
        <v>46189</v>
      </c>
      <c r="F11621" s="26" t="s">
        <v>10430</v>
      </c>
      <c r="G11621" s="26" t="s">
        <v>9579</v>
      </c>
      <c r="H11621" s="26" t="s">
        <v>1122</v>
      </c>
      <c r="I11621" s="26" t="s">
        <v>10431</v>
      </c>
      <c r="J11621" s="26" t="s">
        <v>46190</v>
      </c>
      <c r="K11621" s="26" t="s">
        <v>9582</v>
      </c>
      <c r="L11621" s="26" t="s">
        <v>46191</v>
      </c>
      <c r="M11621" s="26">
        <v>380680874340</v>
      </c>
      <c r="N11621" s="26">
        <v>6321655808</v>
      </c>
    </row>
    <row r="11622" spans="1:14">
      <c r="A11622" s="26" t="s">
        <v>9460</v>
      </c>
      <c r="B11622" s="26" t="s">
        <v>9461</v>
      </c>
      <c r="C11622" s="26">
        <v>5480625</v>
      </c>
      <c r="D11622" s="26" t="s">
        <v>780</v>
      </c>
      <c r="E11622" s="26" t="s">
        <v>46192</v>
      </c>
      <c r="F11622" s="26" t="s">
        <v>46193</v>
      </c>
      <c r="G11622" s="26" t="s">
        <v>9601</v>
      </c>
      <c r="H11622" s="26" t="s">
        <v>1573</v>
      </c>
      <c r="J11622" s="26" t="s">
        <v>1597</v>
      </c>
      <c r="K11622" s="26" t="s">
        <v>9597</v>
      </c>
      <c r="L11622" s="26" t="s">
        <v>46194</v>
      </c>
      <c r="M11622" s="26">
        <v>380462676478</v>
      </c>
      <c r="N11622" s="26">
        <v>7410100000</v>
      </c>
    </row>
    <row r="11623" spans="1:14">
      <c r="A11623" s="26" t="s">
        <v>2072</v>
      </c>
      <c r="B11623" s="26" t="s">
        <v>2073</v>
      </c>
      <c r="C11623" s="26">
        <v>38373547</v>
      </c>
      <c r="D11623" s="26" t="s">
        <v>24</v>
      </c>
      <c r="E11623" s="26" t="s">
        <v>46195</v>
      </c>
      <c r="F11623" s="26" t="s">
        <v>46196</v>
      </c>
      <c r="G11623" s="26" t="s">
        <v>9579</v>
      </c>
      <c r="H11623" s="26" t="s">
        <v>103</v>
      </c>
      <c r="I11623" s="26" t="s">
        <v>11403</v>
      </c>
      <c r="J11623" s="26" t="s">
        <v>46197</v>
      </c>
      <c r="K11623" s="26" t="s">
        <v>9582</v>
      </c>
      <c r="L11623" s="26" t="s">
        <v>46198</v>
      </c>
      <c r="M11623" s="26">
        <v>761322454839</v>
      </c>
      <c r="N11623" s="26">
        <v>723184801</v>
      </c>
    </row>
    <row r="11624" spans="1:14">
      <c r="A11624" s="26" t="s">
        <v>6405</v>
      </c>
      <c r="B11624" s="26" t="s">
        <v>6392</v>
      </c>
      <c r="C11624" s="26">
        <v>41973328</v>
      </c>
      <c r="D11624" s="26" t="s">
        <v>780</v>
      </c>
      <c r="E11624" s="26" t="s">
        <v>46199</v>
      </c>
      <c r="F11624" s="26" t="s">
        <v>46200</v>
      </c>
      <c r="G11624" s="26" t="s">
        <v>9601</v>
      </c>
      <c r="H11624" s="26" t="s">
        <v>885</v>
      </c>
      <c r="J11624" s="26" t="s">
        <v>910</v>
      </c>
      <c r="K11624" s="26" t="s">
        <v>9597</v>
      </c>
      <c r="L11624" s="26" t="s">
        <v>46201</v>
      </c>
      <c r="M11624" s="26">
        <v>380685597828</v>
      </c>
      <c r="N11624" s="26">
        <v>5110100000</v>
      </c>
    </row>
    <row r="11625" spans="1:14">
      <c r="A11625" s="26" t="s">
        <v>6764</v>
      </c>
      <c r="B11625" s="26" t="s">
        <v>6765</v>
      </c>
      <c r="C11625" s="26">
        <v>1999448</v>
      </c>
      <c r="D11625" s="26" t="s">
        <v>780</v>
      </c>
      <c r="E11625" s="26" t="s">
        <v>46202</v>
      </c>
      <c r="F11625" s="26" t="s">
        <v>46203</v>
      </c>
      <c r="G11625" s="26" t="s">
        <v>9601</v>
      </c>
      <c r="H11625" s="26" t="s">
        <v>949</v>
      </c>
      <c r="J11625" s="26" t="s">
        <v>6762</v>
      </c>
      <c r="K11625" s="26" t="s">
        <v>9606</v>
      </c>
      <c r="L11625" s="26" t="s">
        <v>46204</v>
      </c>
      <c r="M11625" s="26">
        <v>380535791606</v>
      </c>
      <c r="N11625" s="26">
        <v>5320884904</v>
      </c>
    </row>
    <row r="11626" spans="1:14">
      <c r="A11626" s="26" t="s">
        <v>7762</v>
      </c>
      <c r="B11626" s="26" t="s">
        <v>7763</v>
      </c>
      <c r="C11626" s="26">
        <v>2000961</v>
      </c>
      <c r="D11626" s="26" t="s">
        <v>780</v>
      </c>
      <c r="E11626" s="26" t="s">
        <v>46205</v>
      </c>
      <c r="F11626" s="26" t="s">
        <v>9787</v>
      </c>
      <c r="G11626" s="26" t="s">
        <v>9601</v>
      </c>
      <c r="H11626" s="26" t="s">
        <v>1088</v>
      </c>
      <c r="I11626" s="26" t="s">
        <v>10691</v>
      </c>
      <c r="J11626" s="26" t="s">
        <v>7761</v>
      </c>
      <c r="K11626" s="26" t="s">
        <v>9597</v>
      </c>
      <c r="L11626" s="26" t="s">
        <v>46206</v>
      </c>
      <c r="M11626" s="26">
        <v>380987710592</v>
      </c>
      <c r="N11626" s="26">
        <v>6124610500</v>
      </c>
    </row>
    <row r="11627" spans="1:14">
      <c r="A11627" s="26" t="s">
        <v>8924</v>
      </c>
      <c r="B11627" s="26" t="s">
        <v>8925</v>
      </c>
      <c r="C11627" s="26">
        <v>39011491</v>
      </c>
      <c r="D11627" s="26" t="s">
        <v>24</v>
      </c>
      <c r="E11627" s="26" t="s">
        <v>46207</v>
      </c>
      <c r="F11627" s="26" t="s">
        <v>46208</v>
      </c>
      <c r="G11627" s="26" t="s">
        <v>9586</v>
      </c>
      <c r="H11627" s="26" t="s">
        <v>1401</v>
      </c>
      <c r="I11627" s="26" t="s">
        <v>9726</v>
      </c>
      <c r="J11627" s="26" t="s">
        <v>46209</v>
      </c>
      <c r="K11627" s="26" t="s">
        <v>9582</v>
      </c>
      <c r="L11627" s="26" t="s">
        <v>46210</v>
      </c>
      <c r="M11627" s="26">
        <v>380473396283</v>
      </c>
      <c r="N11627" s="26">
        <v>7123788501</v>
      </c>
    </row>
    <row r="11628" spans="1:14">
      <c r="A11628" s="26" t="s">
        <v>9222</v>
      </c>
      <c r="B11628" s="26" t="s">
        <v>9219</v>
      </c>
      <c r="C11628" s="26">
        <v>30844172</v>
      </c>
      <c r="D11628" s="26" t="s">
        <v>24</v>
      </c>
      <c r="E11628" s="26" t="s">
        <v>46211</v>
      </c>
      <c r="F11628" s="26" t="s">
        <v>46212</v>
      </c>
      <c r="G11628" s="26" t="s">
        <v>9591</v>
      </c>
      <c r="H11628" s="26" t="s">
        <v>1490</v>
      </c>
      <c r="J11628" s="26" t="s">
        <v>1553</v>
      </c>
      <c r="K11628" s="26" t="s">
        <v>9597</v>
      </c>
      <c r="L11628" s="26" t="s">
        <v>46213</v>
      </c>
      <c r="M11628" s="26">
        <v>380372527518</v>
      </c>
      <c r="N11628" s="26">
        <v>524955100</v>
      </c>
    </row>
    <row r="11629" spans="1:14">
      <c r="A11629" s="26" t="s">
        <v>8915</v>
      </c>
      <c r="B11629" s="26" t="s">
        <v>8916</v>
      </c>
      <c r="C11629" s="26">
        <v>41368558</v>
      </c>
      <c r="D11629" s="26" t="s">
        <v>24</v>
      </c>
      <c r="E11629" s="26" t="s">
        <v>46214</v>
      </c>
      <c r="F11629" s="26" t="s">
        <v>46215</v>
      </c>
      <c r="G11629" s="26" t="s">
        <v>9586</v>
      </c>
      <c r="H11629" s="26" t="s">
        <v>1401</v>
      </c>
      <c r="I11629" s="26" t="s">
        <v>11520</v>
      </c>
      <c r="J11629" s="26" t="s">
        <v>11777</v>
      </c>
      <c r="K11629" s="26" t="s">
        <v>9582</v>
      </c>
      <c r="L11629" s="26" t="s">
        <v>46216</v>
      </c>
      <c r="M11629" s="26">
        <v>761947149704</v>
      </c>
      <c r="N11629" s="26">
        <v>7122087809</v>
      </c>
    </row>
    <row r="11630" spans="1:14">
      <c r="A11630" s="26" t="s">
        <v>6154</v>
      </c>
      <c r="B11630" s="26" t="s">
        <v>6155</v>
      </c>
      <c r="C11630" s="26">
        <v>37838741</v>
      </c>
      <c r="D11630" s="26" t="s">
        <v>24</v>
      </c>
      <c r="E11630" s="26" t="s">
        <v>46217</v>
      </c>
      <c r="F11630" s="26" t="s">
        <v>46218</v>
      </c>
      <c r="G11630" s="26" t="s">
        <v>9579</v>
      </c>
      <c r="H11630" s="26" t="s">
        <v>885</v>
      </c>
      <c r="I11630" s="26" t="s">
        <v>9829</v>
      </c>
      <c r="J11630" s="26" t="s">
        <v>46219</v>
      </c>
      <c r="K11630" s="26" t="s">
        <v>9582</v>
      </c>
      <c r="L11630" s="26" t="s">
        <v>46220</v>
      </c>
      <c r="M11630" s="26">
        <v>380485940591</v>
      </c>
      <c r="N11630" s="26">
        <v>5121685201</v>
      </c>
    </row>
    <row r="11631" spans="1:14">
      <c r="A11631" s="26" t="s">
        <v>8002</v>
      </c>
      <c r="B11631" s="26" t="s">
        <v>8003</v>
      </c>
      <c r="C11631" s="26">
        <v>2002724</v>
      </c>
      <c r="D11631" s="26" t="s">
        <v>780</v>
      </c>
      <c r="E11631" s="26" t="s">
        <v>46221</v>
      </c>
      <c r="F11631" s="26" t="s">
        <v>46222</v>
      </c>
      <c r="G11631" s="26" t="s">
        <v>9601</v>
      </c>
      <c r="H11631" s="26" t="s">
        <v>1122</v>
      </c>
      <c r="I11631" s="26" t="s">
        <v>11395</v>
      </c>
      <c r="J11631" s="26" t="s">
        <v>8001</v>
      </c>
      <c r="K11631" s="26" t="s">
        <v>9606</v>
      </c>
      <c r="L11631" s="26" t="s">
        <v>17111</v>
      </c>
      <c r="M11631" s="26">
        <v>380574042788</v>
      </c>
      <c r="N11631" s="26">
        <v>6324255100</v>
      </c>
    </row>
    <row r="11632" spans="1:14">
      <c r="A11632" s="26" t="s">
        <v>8303</v>
      </c>
      <c r="B11632" s="26" t="s">
        <v>8304</v>
      </c>
      <c r="C11632" s="26">
        <v>2001601</v>
      </c>
      <c r="D11632" s="26" t="s">
        <v>780</v>
      </c>
      <c r="E11632" s="26" t="s">
        <v>46223</v>
      </c>
      <c r="F11632" s="26" t="s">
        <v>46224</v>
      </c>
      <c r="G11632" s="26" t="s">
        <v>9601</v>
      </c>
      <c r="H11632" s="26" t="s">
        <v>1122</v>
      </c>
      <c r="J11632" s="26" t="s">
        <v>8039</v>
      </c>
      <c r="K11632" s="26" t="s">
        <v>9597</v>
      </c>
      <c r="L11632" s="26" t="s">
        <v>46225</v>
      </c>
      <c r="M11632" s="26">
        <v>380577251004</v>
      </c>
      <c r="N11632" s="26">
        <v>6310100000</v>
      </c>
    </row>
    <row r="11633" spans="1:14">
      <c r="A11633" s="26" t="s">
        <v>3001</v>
      </c>
      <c r="B11633" s="26" t="s">
        <v>3002</v>
      </c>
      <c r="C11633" s="26">
        <v>38177160</v>
      </c>
      <c r="D11633" s="26" t="s">
        <v>780</v>
      </c>
      <c r="E11633" s="26" t="s">
        <v>46226</v>
      </c>
      <c r="F11633" s="26" t="s">
        <v>46227</v>
      </c>
      <c r="G11633" s="26" t="s">
        <v>9601</v>
      </c>
      <c r="H11633" s="26" t="s">
        <v>1308</v>
      </c>
      <c r="J11633" s="26" t="s">
        <v>8818</v>
      </c>
      <c r="K11633" s="26" t="s">
        <v>9597</v>
      </c>
      <c r="L11633" s="26" t="s">
        <v>18247</v>
      </c>
      <c r="M11633" s="26">
        <v>380962969969</v>
      </c>
      <c r="N11633" s="26">
        <v>6810700000</v>
      </c>
    </row>
    <row r="11634" spans="1:14">
      <c r="A11634" s="26" t="s">
        <v>8658</v>
      </c>
      <c r="B11634" s="26" t="s">
        <v>8659</v>
      </c>
      <c r="C11634" s="26">
        <v>38072569</v>
      </c>
      <c r="D11634" s="26" t="s">
        <v>24</v>
      </c>
      <c r="E11634" s="26" t="s">
        <v>46228</v>
      </c>
      <c r="F11634" s="26" t="s">
        <v>46229</v>
      </c>
      <c r="G11634" s="26" t="s">
        <v>9591</v>
      </c>
      <c r="H11634" s="26" t="s">
        <v>1308</v>
      </c>
      <c r="I11634" s="26" t="s">
        <v>11591</v>
      </c>
      <c r="J11634" s="26" t="s">
        <v>46230</v>
      </c>
      <c r="K11634" s="26" t="s">
        <v>9582</v>
      </c>
      <c r="L11634" s="26" t="s">
        <v>46231</v>
      </c>
      <c r="M11634" s="26">
        <v>380981739484</v>
      </c>
      <c r="N11634" s="26">
        <v>520883311</v>
      </c>
    </row>
    <row r="11635" spans="1:14">
      <c r="A11635" s="26" t="s">
        <v>4370</v>
      </c>
      <c r="B11635" s="26" t="s">
        <v>4371</v>
      </c>
      <c r="C11635" s="26">
        <v>38312395</v>
      </c>
      <c r="D11635" s="26" t="s">
        <v>24</v>
      </c>
      <c r="E11635" s="26" t="s">
        <v>46232</v>
      </c>
      <c r="F11635" s="26" t="s">
        <v>46233</v>
      </c>
      <c r="G11635" s="26" t="s">
        <v>9586</v>
      </c>
      <c r="H11635" s="26" t="s">
        <v>576</v>
      </c>
      <c r="I11635" s="26" t="s">
        <v>12872</v>
      </c>
      <c r="J11635" s="26" t="s">
        <v>54</v>
      </c>
      <c r="K11635" s="26" t="s">
        <v>9606</v>
      </c>
      <c r="L11635" s="26" t="s">
        <v>46234</v>
      </c>
      <c r="M11635" s="26">
        <v>380457141345</v>
      </c>
      <c r="N11635" s="26">
        <v>121181503</v>
      </c>
    </row>
    <row r="11636" spans="1:14">
      <c r="A11636" s="26" t="s">
        <v>6681</v>
      </c>
      <c r="B11636" s="26" t="s">
        <v>6682</v>
      </c>
      <c r="C11636" s="26">
        <v>38742846</v>
      </c>
      <c r="D11636" s="26" t="s">
        <v>24</v>
      </c>
      <c r="E11636" s="26" t="s">
        <v>46235</v>
      </c>
      <c r="F11636" s="26" t="s">
        <v>46236</v>
      </c>
      <c r="G11636" s="26" t="s">
        <v>9586</v>
      </c>
      <c r="H11636" s="26" t="s">
        <v>949</v>
      </c>
      <c r="J11636" s="26" t="s">
        <v>962</v>
      </c>
      <c r="K11636" s="26" t="s">
        <v>9597</v>
      </c>
      <c r="L11636" s="26" t="s">
        <v>12140</v>
      </c>
      <c r="M11636" s="26">
        <v>380067507955</v>
      </c>
      <c r="N11636" s="26">
        <v>5310400000</v>
      </c>
    </row>
    <row r="11637" spans="1:14">
      <c r="A11637" s="26" t="s">
        <v>5260</v>
      </c>
      <c r="B11637" s="26" t="s">
        <v>5261</v>
      </c>
      <c r="C11637" s="26">
        <v>41064034</v>
      </c>
      <c r="D11637" s="26" t="s">
        <v>24</v>
      </c>
      <c r="E11637" s="26" t="s">
        <v>46237</v>
      </c>
      <c r="F11637" s="26" t="s">
        <v>46238</v>
      </c>
      <c r="G11637" s="26" t="s">
        <v>9586</v>
      </c>
      <c r="H11637" s="26" t="s">
        <v>735</v>
      </c>
      <c r="I11637" s="26" t="s">
        <v>16403</v>
      </c>
      <c r="J11637" s="26" t="s">
        <v>46239</v>
      </c>
      <c r="K11637" s="26" t="s">
        <v>9582</v>
      </c>
      <c r="L11637" s="26" t="s">
        <v>46240</v>
      </c>
      <c r="M11637" s="26">
        <v>380965773320</v>
      </c>
      <c r="N11637" s="26">
        <v>4622485201</v>
      </c>
    </row>
    <row r="11638" spans="1:14">
      <c r="A11638" s="26" t="s">
        <v>8350</v>
      </c>
      <c r="B11638" s="26" t="s">
        <v>8351</v>
      </c>
      <c r="C11638" s="26">
        <v>3293557</v>
      </c>
      <c r="D11638" s="26" t="s">
        <v>780</v>
      </c>
      <c r="E11638" s="26" t="s">
        <v>46241</v>
      </c>
      <c r="F11638" s="26" t="s">
        <v>46242</v>
      </c>
      <c r="G11638" s="26" t="s">
        <v>9601</v>
      </c>
      <c r="H11638" s="26" t="s">
        <v>1122</v>
      </c>
      <c r="J11638" s="26" t="s">
        <v>8039</v>
      </c>
      <c r="K11638" s="26" t="s">
        <v>9597</v>
      </c>
      <c r="L11638" s="26" t="s">
        <v>46243</v>
      </c>
      <c r="M11638" s="26">
        <v>380573401466</v>
      </c>
      <c r="N11638" s="26">
        <v>6310100000</v>
      </c>
    </row>
    <row r="11639" spans="1:14">
      <c r="A11639" s="26" t="s">
        <v>8962</v>
      </c>
      <c r="B11639" s="26" t="s">
        <v>8963</v>
      </c>
      <c r="C11639" s="26">
        <v>42775925</v>
      </c>
      <c r="D11639" s="26" t="s">
        <v>24</v>
      </c>
      <c r="E11639" s="26" t="s">
        <v>46244</v>
      </c>
      <c r="F11639" s="26" t="s">
        <v>46245</v>
      </c>
      <c r="G11639" s="26" t="s">
        <v>9586</v>
      </c>
      <c r="H11639" s="26" t="s">
        <v>1401</v>
      </c>
      <c r="J11639" s="26" t="s">
        <v>1462</v>
      </c>
      <c r="K11639" s="26" t="s">
        <v>9597</v>
      </c>
      <c r="L11639" s="26" t="s">
        <v>46246</v>
      </c>
      <c r="M11639" s="26">
        <v>380684203030</v>
      </c>
      <c r="N11639" s="26">
        <v>7110800000</v>
      </c>
    </row>
    <row r="11640" spans="1:14">
      <c r="A11640" s="26" t="s">
        <v>7147</v>
      </c>
      <c r="B11640" s="26" t="s">
        <v>7148</v>
      </c>
      <c r="C11640" s="26">
        <v>38543370</v>
      </c>
      <c r="D11640" s="26" t="s">
        <v>24</v>
      </c>
      <c r="E11640" s="26" t="s">
        <v>46247</v>
      </c>
      <c r="F11640" s="26" t="s">
        <v>46248</v>
      </c>
      <c r="G11640" s="26" t="s">
        <v>9579</v>
      </c>
      <c r="H11640" s="26" t="s">
        <v>987</v>
      </c>
      <c r="J11640" s="26" t="s">
        <v>46249</v>
      </c>
      <c r="K11640" s="26" t="s">
        <v>9582</v>
      </c>
      <c r="L11640" s="26" t="s">
        <v>46250</v>
      </c>
      <c r="M11640" s="26">
        <v>761971656126</v>
      </c>
      <c r="N11640" s="26">
        <v>5624283603</v>
      </c>
    </row>
    <row r="11641" spans="1:14">
      <c r="A11641" s="26" t="s">
        <v>2982</v>
      </c>
      <c r="B11641" s="26" t="s">
        <v>2983</v>
      </c>
      <c r="C11641" s="26">
        <v>37643758</v>
      </c>
      <c r="D11641" s="26" t="s">
        <v>24</v>
      </c>
      <c r="E11641" s="26" t="s">
        <v>46251</v>
      </c>
      <c r="F11641" s="26" t="s">
        <v>46252</v>
      </c>
      <c r="G11641" s="26" t="s">
        <v>9586</v>
      </c>
      <c r="H11641" s="26" t="s">
        <v>258</v>
      </c>
      <c r="I11641" s="26" t="s">
        <v>14964</v>
      </c>
      <c r="J11641" s="26" t="s">
        <v>13233</v>
      </c>
      <c r="K11641" s="26" t="s">
        <v>9606</v>
      </c>
      <c r="L11641" s="26" t="s">
        <v>46253</v>
      </c>
      <c r="M11641" s="26">
        <v>380626631922</v>
      </c>
      <c r="N11641" s="26">
        <v>1424256200</v>
      </c>
    </row>
    <row r="11642" spans="1:14">
      <c r="A11642" s="26" t="s">
        <v>2802</v>
      </c>
      <c r="B11642" s="26" t="s">
        <v>2803</v>
      </c>
      <c r="C11642" s="26">
        <v>37339271</v>
      </c>
      <c r="D11642" s="26" t="s">
        <v>24</v>
      </c>
      <c r="E11642" s="26" t="s">
        <v>46254</v>
      </c>
      <c r="F11642" s="26" t="s">
        <v>46255</v>
      </c>
      <c r="G11642" s="26" t="s">
        <v>9579</v>
      </c>
      <c r="H11642" s="26" t="s">
        <v>258</v>
      </c>
      <c r="I11642" s="26" t="s">
        <v>9747</v>
      </c>
      <c r="J11642" s="26" t="s">
        <v>27674</v>
      </c>
      <c r="K11642" s="26" t="s">
        <v>9582</v>
      </c>
      <c r="L11642" s="26" t="s">
        <v>46256</v>
      </c>
      <c r="M11642" s="26">
        <v>380955161063</v>
      </c>
      <c r="N11642" s="26">
        <v>120484401</v>
      </c>
    </row>
    <row r="11643" spans="1:14">
      <c r="A11643" s="26" t="s">
        <v>6914</v>
      </c>
      <c r="B11643" s="26" t="s">
        <v>6915</v>
      </c>
      <c r="C11643" s="26">
        <v>38257649</v>
      </c>
      <c r="D11643" s="26" t="s">
        <v>24</v>
      </c>
      <c r="E11643" s="26" t="s">
        <v>46257</v>
      </c>
      <c r="F11643" s="26" t="s">
        <v>46258</v>
      </c>
      <c r="G11643" s="26" t="s">
        <v>9579</v>
      </c>
      <c r="H11643" s="26" t="s">
        <v>949</v>
      </c>
      <c r="I11643" s="26" t="s">
        <v>10561</v>
      </c>
      <c r="J11643" s="26" t="s">
        <v>46259</v>
      </c>
      <c r="K11643" s="26" t="s">
        <v>9582</v>
      </c>
      <c r="L11643" s="26" t="s">
        <v>46260</v>
      </c>
      <c r="M11643" s="26">
        <v>380535296319</v>
      </c>
      <c r="N11643" s="26">
        <v>5325755106</v>
      </c>
    </row>
    <row r="11644" spans="1:14">
      <c r="A11644" s="26" t="s">
        <v>4818</v>
      </c>
      <c r="B11644" s="26" t="s">
        <v>4819</v>
      </c>
      <c r="C11644" s="26">
        <v>1983571</v>
      </c>
      <c r="D11644" s="26" t="s">
        <v>780</v>
      </c>
      <c r="E11644" s="26" t="s">
        <v>46261</v>
      </c>
      <c r="F11644" s="26" t="s">
        <v>46262</v>
      </c>
      <c r="G11644" s="26" t="s">
        <v>9601</v>
      </c>
      <c r="H11644" s="26" t="s">
        <v>711</v>
      </c>
      <c r="I11644" s="26" t="s">
        <v>22974</v>
      </c>
      <c r="J11644" s="26" t="s">
        <v>4820</v>
      </c>
      <c r="K11644" s="26" t="s">
        <v>9606</v>
      </c>
      <c r="L11644" s="26" t="s">
        <v>46263</v>
      </c>
      <c r="M11644" s="26">
        <v>380646521331</v>
      </c>
      <c r="N11644" s="26">
        <v>4422855100</v>
      </c>
    </row>
    <row r="11645" spans="1:14">
      <c r="A11645" s="26" t="s">
        <v>2054</v>
      </c>
      <c r="B11645" s="26" t="s">
        <v>2055</v>
      </c>
      <c r="C11645" s="26">
        <v>1982815</v>
      </c>
      <c r="D11645" s="26" t="s">
        <v>780</v>
      </c>
      <c r="E11645" s="26" t="s">
        <v>46264</v>
      </c>
      <c r="F11645" s="26" t="s">
        <v>46265</v>
      </c>
      <c r="G11645" s="26" t="s">
        <v>9601</v>
      </c>
      <c r="H11645" s="26" t="s">
        <v>103</v>
      </c>
      <c r="J11645" s="26" t="s">
        <v>116</v>
      </c>
      <c r="K11645" s="26" t="s">
        <v>9597</v>
      </c>
      <c r="L11645" s="26" t="s">
        <v>46266</v>
      </c>
      <c r="M11645" s="26">
        <v>760836044428</v>
      </c>
      <c r="N11645" s="26">
        <v>710100000</v>
      </c>
    </row>
    <row r="11646" spans="1:14">
      <c r="A11646" s="26" t="s">
        <v>4142</v>
      </c>
      <c r="B11646" s="26" t="s">
        <v>4143</v>
      </c>
      <c r="C11646" s="26">
        <v>39020574</v>
      </c>
      <c r="D11646" s="26" t="s">
        <v>24</v>
      </c>
      <c r="E11646" s="26" t="s">
        <v>46267</v>
      </c>
      <c r="F11646" s="26" t="s">
        <v>46268</v>
      </c>
      <c r="G11646" s="26" t="s">
        <v>9586</v>
      </c>
      <c r="H11646" s="26" t="s">
        <v>506</v>
      </c>
      <c r="I11646" s="26" t="s">
        <v>12368</v>
      </c>
      <c r="J11646" s="26" t="s">
        <v>4210</v>
      </c>
      <c r="K11646" s="26" t="s">
        <v>9582</v>
      </c>
      <c r="L11646" s="26" t="s">
        <v>46269</v>
      </c>
      <c r="M11646" s="26">
        <v>380343365238</v>
      </c>
      <c r="N11646" s="26">
        <v>2623285601</v>
      </c>
    </row>
    <row r="11647" spans="1:14">
      <c r="A11647" s="26" t="s">
        <v>7921</v>
      </c>
      <c r="B11647" s="26" t="s">
        <v>7922</v>
      </c>
      <c r="C11647" s="26">
        <v>26107250</v>
      </c>
      <c r="D11647" s="26" t="s">
        <v>780</v>
      </c>
      <c r="E11647" s="26" t="s">
        <v>46270</v>
      </c>
      <c r="F11647" s="26" t="s">
        <v>9787</v>
      </c>
      <c r="G11647" s="26" t="s">
        <v>9601</v>
      </c>
      <c r="H11647" s="26" t="s">
        <v>1122</v>
      </c>
      <c r="J11647" s="26" t="s">
        <v>1182</v>
      </c>
      <c r="K11647" s="26" t="s">
        <v>9597</v>
      </c>
      <c r="L11647" s="26" t="s">
        <v>46271</v>
      </c>
      <c r="M11647" s="26">
        <v>380574322125</v>
      </c>
      <c r="N11647" s="26">
        <v>6310400000</v>
      </c>
    </row>
    <row r="11648" spans="1:14">
      <c r="A11648" s="26" t="s">
        <v>3465</v>
      </c>
      <c r="B11648" s="26" t="s">
        <v>3466</v>
      </c>
      <c r="C11648" s="26">
        <v>38182296</v>
      </c>
      <c r="D11648" s="26" t="s">
        <v>24</v>
      </c>
      <c r="E11648" s="26" t="s">
        <v>46272</v>
      </c>
      <c r="F11648" s="26" t="s">
        <v>46273</v>
      </c>
      <c r="G11648" s="26" t="s">
        <v>9591</v>
      </c>
      <c r="H11648" s="26" t="s">
        <v>392</v>
      </c>
      <c r="I11648" s="26" t="s">
        <v>10280</v>
      </c>
      <c r="J11648" s="26" t="s">
        <v>12073</v>
      </c>
      <c r="K11648" s="26" t="s">
        <v>9582</v>
      </c>
      <c r="L11648" s="26" t="s">
        <v>46274</v>
      </c>
      <c r="M11648" s="26">
        <v>380935764003</v>
      </c>
      <c r="N11648" s="26">
        <v>2123683501</v>
      </c>
    </row>
    <row r="11649" spans="1:14">
      <c r="A11649" s="26" t="s">
        <v>2287</v>
      </c>
      <c r="B11649" s="26" t="s">
        <v>2288</v>
      </c>
      <c r="C11649" s="26">
        <v>42778302</v>
      </c>
      <c r="D11649" s="26" t="s">
        <v>24</v>
      </c>
      <c r="E11649" s="26" t="s">
        <v>46275</v>
      </c>
      <c r="F11649" s="26" t="s">
        <v>46276</v>
      </c>
      <c r="G11649" s="26" t="s">
        <v>9591</v>
      </c>
      <c r="H11649" s="26" t="s">
        <v>133</v>
      </c>
      <c r="J11649" s="26" t="s">
        <v>146</v>
      </c>
      <c r="K11649" s="26" t="s">
        <v>9597</v>
      </c>
      <c r="L11649" s="26" t="s">
        <v>46277</v>
      </c>
      <c r="M11649" s="26">
        <v>380509908915</v>
      </c>
      <c r="N11649" s="26">
        <v>1210100000</v>
      </c>
    </row>
    <row r="11650" spans="1:14">
      <c r="A11650" s="26" t="s">
        <v>9399</v>
      </c>
      <c r="B11650" s="26" t="s">
        <v>9400</v>
      </c>
      <c r="C11650" s="26">
        <v>38955665</v>
      </c>
      <c r="D11650" s="26" t="s">
        <v>24</v>
      </c>
      <c r="E11650" s="26" t="s">
        <v>46278</v>
      </c>
      <c r="F11650" s="26" t="s">
        <v>46279</v>
      </c>
      <c r="G11650" s="26" t="s">
        <v>9579</v>
      </c>
      <c r="H11650" s="26" t="s">
        <v>1573</v>
      </c>
      <c r="I11650" s="26" t="s">
        <v>10158</v>
      </c>
      <c r="J11650" s="26" t="s">
        <v>46280</v>
      </c>
      <c r="K11650" s="26" t="s">
        <v>9582</v>
      </c>
      <c r="L11650" s="26" t="s">
        <v>46281</v>
      </c>
      <c r="M11650" s="26">
        <v>380462686953</v>
      </c>
      <c r="N11650" s="26">
        <v>7425589501</v>
      </c>
    </row>
    <row r="11651" spans="1:14">
      <c r="A11651" s="26" t="s">
        <v>3965</v>
      </c>
      <c r="B11651" s="26" t="s">
        <v>3966</v>
      </c>
      <c r="C11651" s="26">
        <v>22192810</v>
      </c>
      <c r="D11651" s="26" t="s">
        <v>780</v>
      </c>
      <c r="E11651" s="26" t="s">
        <v>46282</v>
      </c>
      <c r="F11651" s="26" t="s">
        <v>9787</v>
      </c>
      <c r="G11651" s="26" t="s">
        <v>9601</v>
      </c>
      <c r="H11651" s="26" t="s">
        <v>506</v>
      </c>
      <c r="I11651" s="26" t="s">
        <v>9709</v>
      </c>
      <c r="J11651" s="26" t="s">
        <v>3967</v>
      </c>
      <c r="K11651" s="26" t="s">
        <v>9606</v>
      </c>
      <c r="L11651" s="26" t="s">
        <v>46283</v>
      </c>
      <c r="M11651" s="26">
        <v>761333061139</v>
      </c>
      <c r="N11651" s="26">
        <v>2624455300</v>
      </c>
    </row>
    <row r="11652" spans="1:14">
      <c r="A11652" s="26" t="s">
        <v>2800</v>
      </c>
      <c r="B11652" s="26" t="s">
        <v>2801</v>
      </c>
      <c r="C11652" s="26">
        <v>37934309</v>
      </c>
      <c r="D11652" s="26" t="s">
        <v>24</v>
      </c>
      <c r="E11652" s="26" t="s">
        <v>46284</v>
      </c>
      <c r="F11652" s="26" t="s">
        <v>46285</v>
      </c>
      <c r="G11652" s="26" t="s">
        <v>9579</v>
      </c>
      <c r="H11652" s="26" t="s">
        <v>258</v>
      </c>
      <c r="J11652" s="26" t="s">
        <v>46286</v>
      </c>
      <c r="K11652" s="26" t="s">
        <v>9582</v>
      </c>
      <c r="L11652" s="26" t="s">
        <v>46287</v>
      </c>
      <c r="M11652" s="26">
        <v>380669029554</v>
      </c>
      <c r="N11652" s="26">
        <v>1414890004</v>
      </c>
    </row>
    <row r="11653" spans="1:14">
      <c r="A11653" s="26" t="s">
        <v>7911</v>
      </c>
      <c r="B11653" s="26" t="s">
        <v>7912</v>
      </c>
      <c r="C11653" s="26">
        <v>2003178</v>
      </c>
      <c r="D11653" s="26" t="s">
        <v>780</v>
      </c>
      <c r="E11653" s="26" t="s">
        <v>46288</v>
      </c>
      <c r="F11653" s="26" t="s">
        <v>46289</v>
      </c>
      <c r="G11653" s="26" t="s">
        <v>9601</v>
      </c>
      <c r="H11653" s="26" t="s">
        <v>1122</v>
      </c>
      <c r="I11653" s="26" t="s">
        <v>9887</v>
      </c>
      <c r="J11653" s="26" t="s">
        <v>1175</v>
      </c>
      <c r="K11653" s="26" t="s">
        <v>9597</v>
      </c>
      <c r="L11653" s="26" t="s">
        <v>9888</v>
      </c>
      <c r="M11653" s="26">
        <v>380574733236</v>
      </c>
      <c r="N11653" s="26">
        <v>6321710100</v>
      </c>
    </row>
    <row r="11654" spans="1:14">
      <c r="A11654" s="26" t="s">
        <v>7847</v>
      </c>
      <c r="B11654" s="26" t="s">
        <v>7848</v>
      </c>
      <c r="C11654" s="26">
        <v>38610896</v>
      </c>
      <c r="D11654" s="26" t="s">
        <v>24</v>
      </c>
      <c r="E11654" s="26" t="s">
        <v>46290</v>
      </c>
      <c r="F11654" s="26" t="s">
        <v>46291</v>
      </c>
      <c r="G11654" s="26" t="s">
        <v>9586</v>
      </c>
      <c r="H11654" s="26" t="s">
        <v>1122</v>
      </c>
      <c r="I11654" s="26" t="s">
        <v>13380</v>
      </c>
      <c r="J11654" s="26" t="s">
        <v>46292</v>
      </c>
      <c r="K11654" s="26" t="s">
        <v>9582</v>
      </c>
      <c r="L11654" s="26" t="s">
        <v>46293</v>
      </c>
      <c r="M11654" s="26">
        <v>380574967408</v>
      </c>
      <c r="N11654" s="26">
        <v>122782804</v>
      </c>
    </row>
    <row r="11655" spans="1:14">
      <c r="A11655" s="26" t="s">
        <v>9094</v>
      </c>
      <c r="B11655" s="26" t="s">
        <v>9095</v>
      </c>
      <c r="C11655" s="26">
        <v>36750153</v>
      </c>
      <c r="D11655" s="26" t="s">
        <v>24</v>
      </c>
      <c r="E11655" s="26" t="s">
        <v>46294</v>
      </c>
      <c r="F11655" s="26" t="s">
        <v>46295</v>
      </c>
      <c r="G11655" s="26" t="s">
        <v>9586</v>
      </c>
      <c r="H11655" s="26" t="s">
        <v>1490</v>
      </c>
      <c r="I11655" s="26" t="s">
        <v>12360</v>
      </c>
      <c r="J11655" s="26" t="s">
        <v>46296</v>
      </c>
      <c r="K11655" s="26" t="s">
        <v>9582</v>
      </c>
      <c r="L11655" s="26" t="s">
        <v>46297</v>
      </c>
      <c r="M11655" s="26">
        <v>380673734436</v>
      </c>
      <c r="N11655" s="26">
        <v>7322088401</v>
      </c>
    </row>
    <row r="11656" spans="1:14">
      <c r="A11656" s="26" t="s">
        <v>8968</v>
      </c>
      <c r="B11656" s="26" t="s">
        <v>8969</v>
      </c>
      <c r="C11656" s="26">
        <v>39028882</v>
      </c>
      <c r="D11656" s="26" t="s">
        <v>24</v>
      </c>
      <c r="E11656" s="26" t="s">
        <v>46298</v>
      </c>
      <c r="F11656" s="26" t="s">
        <v>46299</v>
      </c>
      <c r="G11656" s="26" t="s">
        <v>9579</v>
      </c>
      <c r="H11656" s="26" t="s">
        <v>1401</v>
      </c>
      <c r="I11656" s="26" t="s">
        <v>12387</v>
      </c>
      <c r="J11656" s="26" t="s">
        <v>31902</v>
      </c>
      <c r="K11656" s="26" t="s">
        <v>9582</v>
      </c>
      <c r="L11656" s="26" t="s">
        <v>46300</v>
      </c>
      <c r="M11656" s="26">
        <v>380474561548</v>
      </c>
      <c r="N11656" s="26">
        <v>2121984003</v>
      </c>
    </row>
    <row r="11657" spans="1:14">
      <c r="A11657" s="26" t="s">
        <v>7847</v>
      </c>
      <c r="B11657" s="26" t="s">
        <v>7848</v>
      </c>
      <c r="C11657" s="26">
        <v>38610896</v>
      </c>
      <c r="D11657" s="26" t="s">
        <v>24</v>
      </c>
      <c r="E11657" s="26" t="s">
        <v>46301</v>
      </c>
      <c r="F11657" s="26" t="s">
        <v>46302</v>
      </c>
      <c r="G11657" s="26" t="s">
        <v>9586</v>
      </c>
      <c r="H11657" s="26" t="s">
        <v>1122</v>
      </c>
      <c r="I11657" s="26" t="s">
        <v>13380</v>
      </c>
      <c r="J11657" s="26" t="s">
        <v>16591</v>
      </c>
      <c r="K11657" s="26" t="s">
        <v>9606</v>
      </c>
      <c r="L11657" s="26" t="s">
        <v>46303</v>
      </c>
      <c r="M11657" s="26">
        <v>380574931261</v>
      </c>
      <c r="N11657" s="26">
        <v>524184801</v>
      </c>
    </row>
    <row r="11658" spans="1:14">
      <c r="A11658" s="26" t="s">
        <v>8754</v>
      </c>
      <c r="B11658" s="26" t="s">
        <v>8755</v>
      </c>
      <c r="C11658" s="26">
        <v>38611140</v>
      </c>
      <c r="D11658" s="26" t="s">
        <v>24</v>
      </c>
      <c r="E11658" s="26" t="s">
        <v>46304</v>
      </c>
      <c r="F11658" s="26" t="s">
        <v>46305</v>
      </c>
      <c r="G11658" s="26" t="s">
        <v>9586</v>
      </c>
      <c r="H11658" s="26" t="s">
        <v>1308</v>
      </c>
      <c r="I11658" s="26" t="s">
        <v>21438</v>
      </c>
      <c r="J11658" s="26" t="s">
        <v>46306</v>
      </c>
      <c r="K11658" s="26" t="s">
        <v>9582</v>
      </c>
      <c r="L11658" s="26" t="s">
        <v>46307</v>
      </c>
      <c r="M11658" s="26">
        <v>761364320677</v>
      </c>
      <c r="N11658" s="26">
        <v>6824784001</v>
      </c>
    </row>
    <row r="11659" spans="1:14">
      <c r="A11659" s="26" t="s">
        <v>8869</v>
      </c>
      <c r="B11659" s="26" t="s">
        <v>8870</v>
      </c>
      <c r="C11659" s="26">
        <v>38884956</v>
      </c>
      <c r="D11659" s="26" t="s">
        <v>24</v>
      </c>
      <c r="E11659" s="26" t="s">
        <v>46308</v>
      </c>
      <c r="F11659" s="26" t="s">
        <v>34860</v>
      </c>
      <c r="G11659" s="26" t="s">
        <v>9586</v>
      </c>
      <c r="H11659" s="26" t="s">
        <v>1401</v>
      </c>
      <c r="I11659" s="26" t="s">
        <v>17783</v>
      </c>
      <c r="J11659" s="26" t="s">
        <v>1265</v>
      </c>
      <c r="K11659" s="26" t="s">
        <v>9582</v>
      </c>
      <c r="L11659" s="26" t="s">
        <v>46309</v>
      </c>
      <c r="M11659" s="26">
        <v>380474095332</v>
      </c>
      <c r="N11659" s="26">
        <v>120483604</v>
      </c>
    </row>
    <row r="11660" spans="1:14">
      <c r="A11660" s="26" t="s">
        <v>5994</v>
      </c>
      <c r="B11660" s="26" t="s">
        <v>5995</v>
      </c>
      <c r="C11660" s="26">
        <v>31822150</v>
      </c>
      <c r="D11660" s="26" t="s">
        <v>1701</v>
      </c>
      <c r="E11660" s="26" t="s">
        <v>46310</v>
      </c>
      <c r="F11660" s="26" t="s">
        <v>46311</v>
      </c>
      <c r="G11660" s="26" t="s">
        <v>9601</v>
      </c>
      <c r="H11660" s="26" t="s">
        <v>835</v>
      </c>
      <c r="J11660" s="26" t="s">
        <v>5906</v>
      </c>
      <c r="K11660" s="26" t="s">
        <v>9906</v>
      </c>
      <c r="L11660" s="26" t="s">
        <v>46312</v>
      </c>
      <c r="M11660" s="26">
        <v>380973299468</v>
      </c>
      <c r="N11660" s="26">
        <v>3522885802</v>
      </c>
    </row>
    <row r="11661" spans="1:14">
      <c r="A11661" s="26" t="s">
        <v>5487</v>
      </c>
      <c r="B11661" s="26" t="s">
        <v>5488</v>
      </c>
      <c r="C11661" s="26">
        <v>22398210</v>
      </c>
      <c r="D11661" s="26" t="s">
        <v>24</v>
      </c>
      <c r="E11661" s="26" t="s">
        <v>46313</v>
      </c>
      <c r="F11661" s="26" t="s">
        <v>46314</v>
      </c>
      <c r="G11661" s="26" t="s">
        <v>9586</v>
      </c>
      <c r="H11661" s="26" t="s">
        <v>735</v>
      </c>
      <c r="I11661" s="26" t="s">
        <v>9623</v>
      </c>
      <c r="J11661" s="26" t="s">
        <v>46315</v>
      </c>
      <c r="K11661" s="26" t="s">
        <v>9582</v>
      </c>
      <c r="L11661" s="26" t="s">
        <v>46316</v>
      </c>
      <c r="M11661" s="26">
        <v>380679395668</v>
      </c>
      <c r="N11661" s="26">
        <v>4625886102</v>
      </c>
    </row>
    <row r="11662" spans="1:14">
      <c r="A11662" s="26" t="s">
        <v>2632</v>
      </c>
      <c r="B11662" s="26" t="s">
        <v>2633</v>
      </c>
      <c r="C11662" s="26">
        <v>37735597</v>
      </c>
      <c r="D11662" s="26" t="s">
        <v>24</v>
      </c>
      <c r="E11662" s="26" t="s">
        <v>46317</v>
      </c>
      <c r="F11662" s="26" t="s">
        <v>21586</v>
      </c>
      <c r="G11662" s="26" t="s">
        <v>9586</v>
      </c>
      <c r="H11662" s="26" t="s">
        <v>133</v>
      </c>
      <c r="J11662" s="26" t="s">
        <v>231</v>
      </c>
      <c r="K11662" s="26" t="s">
        <v>9597</v>
      </c>
      <c r="L11662" s="26" t="s">
        <v>46318</v>
      </c>
      <c r="M11662" s="26">
        <v>380668941209</v>
      </c>
      <c r="N11662" s="26">
        <v>1212400000</v>
      </c>
    </row>
    <row r="11663" spans="1:14">
      <c r="A11663" s="26" t="s">
        <v>3722</v>
      </c>
      <c r="B11663" s="26" t="s">
        <v>3723</v>
      </c>
      <c r="C11663" s="26">
        <v>38969725</v>
      </c>
      <c r="D11663" s="26" t="s">
        <v>24</v>
      </c>
      <c r="E11663" s="26" t="s">
        <v>46319</v>
      </c>
      <c r="F11663" s="26" t="s">
        <v>46320</v>
      </c>
      <c r="G11663" s="26" t="s">
        <v>9586</v>
      </c>
      <c r="H11663" s="26" t="s">
        <v>468</v>
      </c>
      <c r="J11663" s="26" t="s">
        <v>481</v>
      </c>
      <c r="K11663" s="26" t="s">
        <v>9597</v>
      </c>
      <c r="L11663" s="26" t="s">
        <v>41420</v>
      </c>
      <c r="M11663" s="26">
        <v>761235287689</v>
      </c>
      <c r="N11663" s="26">
        <v>1222380503</v>
      </c>
    </row>
    <row r="11664" spans="1:14">
      <c r="A11664" s="26" t="s">
        <v>9230</v>
      </c>
      <c r="B11664" s="26" t="s">
        <v>9231</v>
      </c>
      <c r="C11664" s="26">
        <v>43357490</v>
      </c>
      <c r="D11664" s="26" t="s">
        <v>780</v>
      </c>
      <c r="E11664" s="26" t="s">
        <v>46321</v>
      </c>
      <c r="F11664" s="26" t="s">
        <v>9787</v>
      </c>
      <c r="G11664" s="26" t="s">
        <v>9601</v>
      </c>
      <c r="H11664" s="26" t="s">
        <v>1490</v>
      </c>
      <c r="J11664" s="26" t="s">
        <v>1553</v>
      </c>
      <c r="K11664" s="26" t="s">
        <v>9597</v>
      </c>
      <c r="L11664" s="26" t="s">
        <v>46322</v>
      </c>
      <c r="M11664" s="26">
        <v>380372531051</v>
      </c>
      <c r="N11664" s="26">
        <v>524955100</v>
      </c>
    </row>
    <row r="11665" spans="1:14">
      <c r="A11665" s="26" t="s">
        <v>2146</v>
      </c>
      <c r="B11665" s="26" t="s">
        <v>2147</v>
      </c>
      <c r="C11665" s="26">
        <v>38652480</v>
      </c>
      <c r="D11665" s="26" t="s">
        <v>24</v>
      </c>
      <c r="E11665" s="26" t="s">
        <v>46323</v>
      </c>
      <c r="F11665" s="26" t="s">
        <v>46324</v>
      </c>
      <c r="G11665" s="26" t="s">
        <v>9586</v>
      </c>
      <c r="H11665" s="26" t="s">
        <v>103</v>
      </c>
      <c r="I11665" s="26" t="s">
        <v>13187</v>
      </c>
      <c r="J11665" s="26" t="s">
        <v>41871</v>
      </c>
      <c r="K11665" s="26" t="s">
        <v>9606</v>
      </c>
      <c r="L11665" s="26" t="s">
        <v>46325</v>
      </c>
      <c r="M11665" s="26">
        <v>380336393205</v>
      </c>
      <c r="N11665" s="26">
        <v>724583501</v>
      </c>
    </row>
    <row r="11666" spans="1:14">
      <c r="A11666" s="26" t="s">
        <v>6385</v>
      </c>
      <c r="B11666" s="26" t="s">
        <v>6386</v>
      </c>
      <c r="C11666" s="26">
        <v>26472082</v>
      </c>
      <c r="D11666" s="26" t="s">
        <v>24</v>
      </c>
      <c r="E11666" s="26" t="s">
        <v>46326</v>
      </c>
      <c r="F11666" s="26" t="s">
        <v>46327</v>
      </c>
      <c r="G11666" s="26" t="s">
        <v>9586</v>
      </c>
      <c r="H11666" s="26" t="s">
        <v>885</v>
      </c>
      <c r="J11666" s="26" t="s">
        <v>910</v>
      </c>
      <c r="K11666" s="26" t="s">
        <v>9597</v>
      </c>
      <c r="L11666" s="26" t="s">
        <v>18059</v>
      </c>
      <c r="M11666" s="26">
        <v>380487053430</v>
      </c>
      <c r="N11666" s="26">
        <v>5110100000</v>
      </c>
    </row>
    <row r="11667" spans="1:14">
      <c r="A11667" s="26" t="s">
        <v>8576</v>
      </c>
      <c r="B11667" s="26" t="s">
        <v>8560</v>
      </c>
      <c r="C11667" s="26">
        <v>2004120</v>
      </c>
      <c r="D11667" s="26" t="s">
        <v>24</v>
      </c>
      <c r="E11667" s="26" t="s">
        <v>46328</v>
      </c>
      <c r="F11667" s="26" t="s">
        <v>46329</v>
      </c>
      <c r="G11667" s="26" t="s">
        <v>9586</v>
      </c>
      <c r="H11667" s="26" t="s">
        <v>1269</v>
      </c>
      <c r="J11667" s="26" t="s">
        <v>1298</v>
      </c>
      <c r="K11667" s="26" t="s">
        <v>9597</v>
      </c>
      <c r="L11667" s="26" t="s">
        <v>46330</v>
      </c>
      <c r="M11667" s="26">
        <v>380552297152</v>
      </c>
      <c r="N11667" s="26">
        <v>6510100000</v>
      </c>
    </row>
    <row r="11668" spans="1:14">
      <c r="A11668" s="26" t="s">
        <v>7516</v>
      </c>
      <c r="B11668" s="26" t="s">
        <v>7455</v>
      </c>
      <c r="C11668" s="26">
        <v>31066166</v>
      </c>
      <c r="D11668" s="26" t="s">
        <v>780</v>
      </c>
      <c r="E11668" s="26" t="s">
        <v>46331</v>
      </c>
      <c r="F11668" s="26" t="s">
        <v>13946</v>
      </c>
      <c r="G11668" s="26" t="s">
        <v>9601</v>
      </c>
      <c r="H11668" s="26" t="s">
        <v>1025</v>
      </c>
      <c r="J11668" s="26" t="s">
        <v>1065</v>
      </c>
      <c r="K11668" s="26" t="s">
        <v>9597</v>
      </c>
      <c r="L11668" s="26" t="s">
        <v>46332</v>
      </c>
      <c r="M11668" s="26">
        <v>380950303034</v>
      </c>
      <c r="N11668" s="26">
        <v>5910100000</v>
      </c>
    </row>
    <row r="11669" spans="1:14">
      <c r="A11669" s="26" t="s">
        <v>2137</v>
      </c>
      <c r="B11669" s="26" t="s">
        <v>2138</v>
      </c>
      <c r="C11669" s="26">
        <v>38485879</v>
      </c>
      <c r="D11669" s="26" t="s">
        <v>24</v>
      </c>
      <c r="E11669" s="26" t="s">
        <v>46333</v>
      </c>
      <c r="F11669" s="26" t="s">
        <v>46334</v>
      </c>
      <c r="G11669" s="26" t="s">
        <v>9586</v>
      </c>
      <c r="H11669" s="26" t="s">
        <v>103</v>
      </c>
      <c r="I11669" s="26" t="s">
        <v>10489</v>
      </c>
      <c r="J11669" s="26" t="s">
        <v>46335</v>
      </c>
      <c r="K11669" s="26" t="s">
        <v>9582</v>
      </c>
      <c r="L11669" s="26" t="s">
        <v>46336</v>
      </c>
      <c r="M11669" s="26">
        <v>380962484234</v>
      </c>
      <c r="N11669" s="26">
        <v>725084801</v>
      </c>
    </row>
    <row r="11670" spans="1:14">
      <c r="A11670" s="26" t="s">
        <v>4194</v>
      </c>
      <c r="B11670" s="26" t="s">
        <v>4195</v>
      </c>
      <c r="C11670" s="26">
        <v>41999084</v>
      </c>
      <c r="D11670" s="26" t="s">
        <v>24</v>
      </c>
      <c r="E11670" s="26" t="s">
        <v>46337</v>
      </c>
      <c r="F11670" s="26" t="s">
        <v>46338</v>
      </c>
      <c r="G11670" s="26" t="s">
        <v>9579</v>
      </c>
      <c r="H11670" s="26" t="s">
        <v>506</v>
      </c>
      <c r="I11670" s="26" t="s">
        <v>9951</v>
      </c>
      <c r="J11670" s="26" t="s">
        <v>46339</v>
      </c>
      <c r="K11670" s="26" t="s">
        <v>9582</v>
      </c>
      <c r="L11670" s="26" t="s">
        <v>46340</v>
      </c>
      <c r="M11670" s="26">
        <v>380965571473</v>
      </c>
      <c r="N11670" s="26">
        <v>2625687603</v>
      </c>
    </row>
    <row r="11671" spans="1:14">
      <c r="A11671" s="26" t="s">
        <v>7851</v>
      </c>
      <c r="B11671" s="26" t="s">
        <v>7852</v>
      </c>
      <c r="C11671" s="26">
        <v>38248739</v>
      </c>
      <c r="D11671" s="26" t="s">
        <v>24</v>
      </c>
      <c r="E11671" s="26" t="s">
        <v>46341</v>
      </c>
      <c r="F11671" s="26" t="s">
        <v>46342</v>
      </c>
      <c r="G11671" s="26" t="s">
        <v>9591</v>
      </c>
      <c r="H11671" s="26" t="s">
        <v>1122</v>
      </c>
      <c r="I11671" s="26" t="s">
        <v>10331</v>
      </c>
      <c r="J11671" s="26" t="s">
        <v>11439</v>
      </c>
      <c r="K11671" s="26" t="s">
        <v>9582</v>
      </c>
      <c r="L11671" s="26" t="s">
        <v>46343</v>
      </c>
      <c r="M11671" s="26">
        <v>380988585509</v>
      </c>
      <c r="N11671" s="26">
        <v>121181502</v>
      </c>
    </row>
    <row r="11672" spans="1:14">
      <c r="A11672" s="26" t="s">
        <v>8484</v>
      </c>
      <c r="B11672" s="26" t="s">
        <v>8485</v>
      </c>
      <c r="C11672" s="26">
        <v>42988382</v>
      </c>
      <c r="D11672" s="26" t="s">
        <v>24</v>
      </c>
      <c r="E11672" s="26" t="s">
        <v>46344</v>
      </c>
      <c r="F11672" s="26" t="s">
        <v>46345</v>
      </c>
      <c r="G11672" s="26" t="s">
        <v>9586</v>
      </c>
      <c r="H11672" s="26" t="s">
        <v>1269</v>
      </c>
      <c r="J11672" s="26" t="s">
        <v>8477</v>
      </c>
      <c r="K11672" s="26" t="s">
        <v>9597</v>
      </c>
      <c r="L11672" s="26" t="s">
        <v>46346</v>
      </c>
      <c r="M11672" s="26">
        <v>380509959525</v>
      </c>
      <c r="N11672" s="26">
        <v>5123582203</v>
      </c>
    </row>
    <row r="11673" spans="1:14">
      <c r="A11673" s="26" t="s">
        <v>8394</v>
      </c>
      <c r="B11673" s="26" t="s">
        <v>8395</v>
      </c>
      <c r="C11673" s="26">
        <v>41813691</v>
      </c>
      <c r="D11673" s="26" t="s">
        <v>24</v>
      </c>
      <c r="E11673" s="26" t="s">
        <v>46347</v>
      </c>
      <c r="F11673" s="26" t="s">
        <v>46348</v>
      </c>
      <c r="G11673" s="26" t="s">
        <v>9579</v>
      </c>
      <c r="H11673" s="26" t="s">
        <v>1269</v>
      </c>
      <c r="I11673" s="26" t="s">
        <v>18575</v>
      </c>
      <c r="J11673" s="26" t="s">
        <v>46349</v>
      </c>
      <c r="K11673" s="26" t="s">
        <v>9906</v>
      </c>
      <c r="L11673" s="26" t="s">
        <v>46350</v>
      </c>
      <c r="M11673" s="26">
        <v>383095346212</v>
      </c>
      <c r="N11673" s="26">
        <v>6525455302</v>
      </c>
    </row>
    <row r="11674" spans="1:14">
      <c r="A11674" s="26" t="s">
        <v>2283</v>
      </c>
      <c r="B11674" s="26" t="s">
        <v>2284</v>
      </c>
      <c r="C11674" s="26">
        <v>1984636</v>
      </c>
      <c r="D11674" s="26" t="s">
        <v>780</v>
      </c>
      <c r="E11674" s="26" t="s">
        <v>46351</v>
      </c>
      <c r="F11674" s="26" t="s">
        <v>13572</v>
      </c>
      <c r="G11674" s="26" t="s">
        <v>9601</v>
      </c>
      <c r="H11674" s="26" t="s">
        <v>133</v>
      </c>
      <c r="I11674" s="26" t="s">
        <v>146</v>
      </c>
      <c r="J11674" s="26" t="s">
        <v>146</v>
      </c>
      <c r="K11674" s="26" t="s">
        <v>9597</v>
      </c>
      <c r="L11674" s="26" t="s">
        <v>46352</v>
      </c>
      <c r="M11674" s="26">
        <v>380978484430</v>
      </c>
      <c r="N11674" s="26">
        <v>1210100000</v>
      </c>
    </row>
    <row r="11675" spans="1:14">
      <c r="A11675" s="26" t="s">
        <v>2167</v>
      </c>
      <c r="B11675" s="26" t="s">
        <v>2168</v>
      </c>
      <c r="C11675" s="26">
        <v>37836978</v>
      </c>
      <c r="D11675" s="26" t="s">
        <v>24</v>
      </c>
      <c r="E11675" s="26" t="s">
        <v>46353</v>
      </c>
      <c r="F11675" s="26" t="s">
        <v>46354</v>
      </c>
      <c r="G11675" s="26" t="s">
        <v>9579</v>
      </c>
      <c r="H11675" s="26" t="s">
        <v>133</v>
      </c>
      <c r="I11675" s="26" t="s">
        <v>13125</v>
      </c>
      <c r="J11675" s="26" t="s">
        <v>46355</v>
      </c>
      <c r="K11675" s="26" t="s">
        <v>9582</v>
      </c>
      <c r="L11675" s="26" t="s">
        <v>46356</v>
      </c>
      <c r="M11675" s="26">
        <v>761131307344</v>
      </c>
      <c r="N11675" s="26">
        <v>1220310109</v>
      </c>
    </row>
    <row r="11676" spans="1:14">
      <c r="A11676" s="26" t="s">
        <v>7709</v>
      </c>
      <c r="B11676" s="26" t="s">
        <v>7710</v>
      </c>
      <c r="C11676" s="26">
        <v>42588046</v>
      </c>
      <c r="D11676" s="26" t="s">
        <v>24</v>
      </c>
      <c r="E11676" s="26" t="s">
        <v>46357</v>
      </c>
      <c r="F11676" s="26" t="s">
        <v>46358</v>
      </c>
      <c r="G11676" s="26" t="s">
        <v>9586</v>
      </c>
      <c r="H11676" s="26" t="s">
        <v>1088</v>
      </c>
      <c r="I11676" s="26" t="s">
        <v>10069</v>
      </c>
      <c r="J11676" s="26" t="s">
        <v>46359</v>
      </c>
      <c r="K11676" s="26" t="s">
        <v>9582</v>
      </c>
      <c r="L11676" s="26" t="s">
        <v>46360</v>
      </c>
      <c r="M11676" s="26">
        <v>380987262834</v>
      </c>
      <c r="N11676" s="26">
        <v>6125283401</v>
      </c>
    </row>
    <row r="11677" spans="1:14">
      <c r="A11677" s="26" t="s">
        <v>9164</v>
      </c>
      <c r="B11677" s="26" t="s">
        <v>9165</v>
      </c>
      <c r="C11677" s="26">
        <v>38231128</v>
      </c>
      <c r="D11677" s="26" t="s">
        <v>24</v>
      </c>
      <c r="E11677" s="26" t="s">
        <v>46361</v>
      </c>
      <c r="F11677" s="26" t="s">
        <v>46362</v>
      </c>
      <c r="G11677" s="26" t="s">
        <v>9579</v>
      </c>
      <c r="H11677" s="26" t="s">
        <v>1490</v>
      </c>
      <c r="J11677" s="26" t="s">
        <v>46363</v>
      </c>
      <c r="K11677" s="26" t="s">
        <v>9582</v>
      </c>
      <c r="L11677" s="26" t="s">
        <v>46364</v>
      </c>
      <c r="M11677" s="26">
        <v>380983611874</v>
      </c>
      <c r="N11677" s="26">
        <v>7325010101</v>
      </c>
    </row>
    <row r="11678" spans="1:14">
      <c r="A11678" s="26" t="s">
        <v>9078</v>
      </c>
      <c r="B11678" s="26" t="s">
        <v>9079</v>
      </c>
      <c r="C11678" s="26">
        <v>36751712</v>
      </c>
      <c r="D11678" s="26" t="s">
        <v>24</v>
      </c>
      <c r="E11678" s="26" t="s">
        <v>46365</v>
      </c>
      <c r="F11678" s="26" t="s">
        <v>46366</v>
      </c>
      <c r="G11678" s="26" t="s">
        <v>9586</v>
      </c>
      <c r="H11678" s="26" t="s">
        <v>1490</v>
      </c>
      <c r="I11678" s="26" t="s">
        <v>13138</v>
      </c>
      <c r="J11678" s="26" t="s">
        <v>30105</v>
      </c>
      <c r="K11678" s="26" t="s">
        <v>9582</v>
      </c>
      <c r="L11678" s="26" t="s">
        <v>30106</v>
      </c>
      <c r="M11678" s="26">
        <v>380955246829</v>
      </c>
      <c r="N11678" s="26">
        <v>7321085401</v>
      </c>
    </row>
    <row r="11679" spans="1:14">
      <c r="A11679" s="26" t="s">
        <v>3994</v>
      </c>
      <c r="B11679" s="26" t="s">
        <v>3995</v>
      </c>
      <c r="C11679" s="26">
        <v>42043117</v>
      </c>
      <c r="D11679" s="26" t="s">
        <v>24</v>
      </c>
      <c r="E11679" s="26" t="s">
        <v>46367</v>
      </c>
      <c r="F11679" s="26" t="s">
        <v>46368</v>
      </c>
      <c r="G11679" s="26" t="s">
        <v>9579</v>
      </c>
      <c r="H11679" s="26" t="s">
        <v>506</v>
      </c>
      <c r="I11679" s="26" t="s">
        <v>10777</v>
      </c>
      <c r="J11679" s="26" t="s">
        <v>46369</v>
      </c>
      <c r="K11679" s="26" t="s">
        <v>9582</v>
      </c>
      <c r="L11679" s="26" t="s">
        <v>46370</v>
      </c>
      <c r="M11679" s="26">
        <v>380343061247</v>
      </c>
      <c r="N11679" s="26">
        <v>2621682301</v>
      </c>
    </row>
    <row r="11680" spans="1:14">
      <c r="A11680" s="26" t="s">
        <v>7283</v>
      </c>
      <c r="B11680" s="26" t="s">
        <v>7284</v>
      </c>
      <c r="C11680" s="26">
        <v>2007503</v>
      </c>
      <c r="D11680" s="26" t="s">
        <v>780</v>
      </c>
      <c r="E11680" s="26" t="s">
        <v>46371</v>
      </c>
      <c r="F11680" s="26" t="s">
        <v>46372</v>
      </c>
      <c r="G11680" s="26" t="s">
        <v>9601</v>
      </c>
      <c r="H11680" s="26" t="s">
        <v>1025</v>
      </c>
      <c r="I11680" s="26" t="s">
        <v>15985</v>
      </c>
      <c r="J11680" s="26" t="s">
        <v>7289</v>
      </c>
      <c r="K11680" s="26" t="s">
        <v>9606</v>
      </c>
      <c r="L11680" s="26" t="s">
        <v>29483</v>
      </c>
      <c r="M11680" s="26">
        <v>380545751303</v>
      </c>
      <c r="N11680" s="26">
        <v>5921255100</v>
      </c>
    </row>
    <row r="11681" spans="1:14">
      <c r="A11681" s="26" t="s">
        <v>2514</v>
      </c>
      <c r="B11681" s="26" t="s">
        <v>2515</v>
      </c>
      <c r="C11681" s="26" t="s">
        <v>1604</v>
      </c>
      <c r="D11681" s="26" t="s">
        <v>24</v>
      </c>
      <c r="E11681" s="26" t="s">
        <v>46373</v>
      </c>
      <c r="F11681" s="26" t="s">
        <v>46374</v>
      </c>
      <c r="G11681" s="26" t="s">
        <v>9591</v>
      </c>
      <c r="H11681" s="26" t="s">
        <v>133</v>
      </c>
      <c r="J11681" s="26" t="s">
        <v>183</v>
      </c>
      <c r="K11681" s="26" t="s">
        <v>9597</v>
      </c>
      <c r="L11681" s="26" t="s">
        <v>14687</v>
      </c>
      <c r="M11681" s="26">
        <v>380973967433</v>
      </c>
      <c r="N11681" s="26">
        <v>1211000000</v>
      </c>
    </row>
    <row r="11682" spans="1:14">
      <c r="A11682" s="26" t="s">
        <v>7798</v>
      </c>
      <c r="B11682" s="26" t="s">
        <v>7772</v>
      </c>
      <c r="C11682" s="26">
        <v>4528442</v>
      </c>
      <c r="D11682" s="26" t="s">
        <v>24</v>
      </c>
      <c r="E11682" s="26" t="s">
        <v>46375</v>
      </c>
      <c r="F11682" s="26" t="s">
        <v>46376</v>
      </c>
      <c r="G11682" s="26" t="s">
        <v>9591</v>
      </c>
      <c r="H11682" s="26" t="s">
        <v>1088</v>
      </c>
      <c r="J11682" s="26" t="s">
        <v>1115</v>
      </c>
      <c r="K11682" s="26" t="s">
        <v>9597</v>
      </c>
      <c r="L11682" s="26" t="s">
        <v>46377</v>
      </c>
      <c r="M11682" s="26">
        <v>380352265033</v>
      </c>
      <c r="N11682" s="26">
        <v>6110100000</v>
      </c>
    </row>
    <row r="11683" spans="1:14">
      <c r="A11683" s="26" t="s">
        <v>4037</v>
      </c>
      <c r="B11683" s="26" t="s">
        <v>4035</v>
      </c>
      <c r="C11683" s="26">
        <v>1993629</v>
      </c>
      <c r="D11683" s="26" t="s">
        <v>24</v>
      </c>
      <c r="E11683" s="26" t="s">
        <v>46378</v>
      </c>
      <c r="F11683" s="26" t="s">
        <v>46379</v>
      </c>
      <c r="G11683" s="26" t="s">
        <v>9579</v>
      </c>
      <c r="H11683" s="26" t="s">
        <v>506</v>
      </c>
      <c r="J11683" s="26" t="s">
        <v>46380</v>
      </c>
      <c r="K11683" s="26" t="s">
        <v>9582</v>
      </c>
      <c r="L11683" s="26" t="s">
        <v>46381</v>
      </c>
      <c r="M11683" s="26">
        <v>380347643534</v>
      </c>
      <c r="N11683" s="26">
        <v>2625255303</v>
      </c>
    </row>
    <row r="11684" spans="1:14">
      <c r="A11684" s="26" t="s">
        <v>6631</v>
      </c>
      <c r="B11684" s="26" t="s">
        <v>6632</v>
      </c>
      <c r="C11684" s="26">
        <v>38396501</v>
      </c>
      <c r="D11684" s="26" t="s">
        <v>24</v>
      </c>
      <c r="E11684" s="26" t="s">
        <v>46382</v>
      </c>
      <c r="F11684" s="26" t="s">
        <v>46383</v>
      </c>
      <c r="G11684" s="26" t="s">
        <v>9586</v>
      </c>
      <c r="H11684" s="26" t="s">
        <v>949</v>
      </c>
      <c r="I11684" s="26" t="s">
        <v>13266</v>
      </c>
      <c r="J11684" s="26" t="s">
        <v>28980</v>
      </c>
      <c r="K11684" s="26" t="s">
        <v>9582</v>
      </c>
      <c r="L11684" s="26" t="s">
        <v>46384</v>
      </c>
      <c r="M11684" s="26">
        <v>380501056638</v>
      </c>
      <c r="N11684" s="26">
        <v>5321682901</v>
      </c>
    </row>
    <row r="11685" spans="1:14">
      <c r="A11685" s="26" t="s">
        <v>1684</v>
      </c>
      <c r="B11685" s="26" t="s">
        <v>1685</v>
      </c>
      <c r="C11685" s="26">
        <v>2011031</v>
      </c>
      <c r="D11685" s="26" t="s">
        <v>780</v>
      </c>
      <c r="E11685" s="26" t="s">
        <v>46385</v>
      </c>
      <c r="F11685" s="26" t="s">
        <v>46386</v>
      </c>
      <c r="G11685" s="26" t="s">
        <v>9601</v>
      </c>
      <c r="H11685" s="26" t="s">
        <v>27</v>
      </c>
      <c r="J11685" s="26" t="s">
        <v>67</v>
      </c>
      <c r="K11685" s="26" t="s">
        <v>9597</v>
      </c>
      <c r="L11685" s="26" t="s">
        <v>46387</v>
      </c>
      <c r="M11685" s="26">
        <v>380979152847</v>
      </c>
      <c r="N11685" s="26">
        <v>510400000</v>
      </c>
    </row>
    <row r="11686" spans="1:14">
      <c r="A11686" s="26" t="s">
        <v>6766</v>
      </c>
      <c r="B11686" s="26" t="s">
        <v>6767</v>
      </c>
      <c r="C11686" s="26">
        <v>1999460</v>
      </c>
      <c r="D11686" s="26" t="s">
        <v>780</v>
      </c>
      <c r="E11686" s="26" t="s">
        <v>46388</v>
      </c>
      <c r="F11686" s="26" t="s">
        <v>46389</v>
      </c>
      <c r="G11686" s="26" t="s">
        <v>9601</v>
      </c>
      <c r="H11686" s="26" t="s">
        <v>949</v>
      </c>
      <c r="I11686" s="26" t="s">
        <v>10890</v>
      </c>
      <c r="J11686" s="26" t="s">
        <v>6768</v>
      </c>
      <c r="K11686" s="26" t="s">
        <v>9597</v>
      </c>
      <c r="L11686" s="26" t="s">
        <v>17308</v>
      </c>
      <c r="M11686" s="26">
        <v>380535820120</v>
      </c>
      <c r="N11686" s="26">
        <v>4622780807</v>
      </c>
    </row>
    <row r="11687" spans="1:14">
      <c r="A11687" s="26" t="s">
        <v>4715</v>
      </c>
      <c r="B11687" s="26" t="s">
        <v>4716</v>
      </c>
      <c r="C11687" s="26">
        <v>38972429</v>
      </c>
      <c r="D11687" s="26" t="s">
        <v>24</v>
      </c>
      <c r="E11687" s="26" t="s">
        <v>46390</v>
      </c>
      <c r="F11687" s="26" t="s">
        <v>46391</v>
      </c>
      <c r="G11687" s="26" t="s">
        <v>9586</v>
      </c>
      <c r="H11687" s="26" t="s">
        <v>670</v>
      </c>
      <c r="J11687" s="26" t="s">
        <v>15406</v>
      </c>
      <c r="K11687" s="26" t="s">
        <v>9606</v>
      </c>
      <c r="L11687" s="26" t="s">
        <v>15407</v>
      </c>
      <c r="M11687" s="26">
        <v>380662999877</v>
      </c>
      <c r="N11687" s="26">
        <v>3510345300</v>
      </c>
    </row>
    <row r="11688" spans="1:14">
      <c r="A11688" s="26" t="s">
        <v>5120</v>
      </c>
      <c r="B11688" s="26" t="s">
        <v>5121</v>
      </c>
      <c r="C11688" s="26">
        <v>1984276</v>
      </c>
      <c r="D11688" s="26" t="s">
        <v>780</v>
      </c>
      <c r="E11688" s="26" t="s">
        <v>46392</v>
      </c>
      <c r="F11688" s="26" t="s">
        <v>46393</v>
      </c>
      <c r="G11688" s="26" t="s">
        <v>9601</v>
      </c>
      <c r="H11688" s="26" t="s">
        <v>735</v>
      </c>
      <c r="J11688" s="26" t="s">
        <v>740</v>
      </c>
      <c r="K11688" s="26" t="s">
        <v>9597</v>
      </c>
      <c r="L11688" s="26" t="s">
        <v>44669</v>
      </c>
      <c r="M11688" s="26">
        <v>380322356558</v>
      </c>
      <c r="N11688" s="26">
        <v>1221881203</v>
      </c>
    </row>
    <row r="11689" spans="1:14">
      <c r="A11689" s="26" t="s">
        <v>8681</v>
      </c>
      <c r="B11689" s="26" t="s">
        <v>8682</v>
      </c>
      <c r="C11689" s="26">
        <v>38402043</v>
      </c>
      <c r="D11689" s="26" t="s">
        <v>24</v>
      </c>
      <c r="E11689" s="26" t="s">
        <v>46394</v>
      </c>
      <c r="F11689" s="26" t="s">
        <v>46395</v>
      </c>
      <c r="G11689" s="26" t="s">
        <v>9579</v>
      </c>
      <c r="H11689" s="26" t="s">
        <v>1308</v>
      </c>
      <c r="I11689" s="26" t="s">
        <v>13940</v>
      </c>
      <c r="J11689" s="26" t="s">
        <v>38268</v>
      </c>
      <c r="K11689" s="26" t="s">
        <v>9582</v>
      </c>
      <c r="L11689" s="26" t="s">
        <v>46396</v>
      </c>
      <c r="M11689" s="26">
        <v>380978931216</v>
      </c>
      <c r="N11689" s="26">
        <v>5621287120</v>
      </c>
    </row>
    <row r="11690" spans="1:14">
      <c r="A11690" s="26" t="s">
        <v>7452</v>
      </c>
      <c r="B11690" s="26" t="s">
        <v>7453</v>
      </c>
      <c r="C11690" s="26">
        <v>3083133</v>
      </c>
      <c r="D11690" s="26" t="s">
        <v>24</v>
      </c>
      <c r="E11690" s="26" t="s">
        <v>46397</v>
      </c>
      <c r="F11690" s="26" t="s">
        <v>26220</v>
      </c>
      <c r="G11690" s="26" t="s">
        <v>9586</v>
      </c>
      <c r="H11690" s="26" t="s">
        <v>1025</v>
      </c>
      <c r="J11690" s="26" t="s">
        <v>1065</v>
      </c>
      <c r="K11690" s="26" t="s">
        <v>9597</v>
      </c>
      <c r="L11690" s="26" t="s">
        <v>11605</v>
      </c>
      <c r="M11690" s="26">
        <v>761047362291</v>
      </c>
      <c r="N11690" s="26">
        <v>5910100000</v>
      </c>
    </row>
    <row r="11691" spans="1:14">
      <c r="A11691" s="26" t="s">
        <v>2982</v>
      </c>
      <c r="B11691" s="26" t="s">
        <v>2983</v>
      </c>
      <c r="C11691" s="26">
        <v>37643758</v>
      </c>
      <c r="D11691" s="26" t="s">
        <v>24</v>
      </c>
      <c r="E11691" s="26" t="s">
        <v>46398</v>
      </c>
      <c r="F11691" s="26" t="s">
        <v>46399</v>
      </c>
      <c r="G11691" s="26" t="s">
        <v>9586</v>
      </c>
      <c r="H11691" s="26" t="s">
        <v>258</v>
      </c>
      <c r="I11691" s="26" t="s">
        <v>14964</v>
      </c>
      <c r="J11691" s="26" t="s">
        <v>2586</v>
      </c>
      <c r="K11691" s="26" t="s">
        <v>9597</v>
      </c>
      <c r="L11691" s="26" t="s">
        <v>28533</v>
      </c>
      <c r="M11691" s="26">
        <v>380626242040</v>
      </c>
      <c r="N11691" s="26">
        <v>124755800</v>
      </c>
    </row>
    <row r="11692" spans="1:14">
      <c r="A11692" s="26" t="s">
        <v>6283</v>
      </c>
      <c r="B11692" s="26" t="s">
        <v>6284</v>
      </c>
      <c r="C11692" s="26">
        <v>1998940</v>
      </c>
      <c r="D11692" s="26" t="s">
        <v>24</v>
      </c>
      <c r="E11692" s="26" t="s">
        <v>46400</v>
      </c>
      <c r="F11692" s="26" t="s">
        <v>46401</v>
      </c>
      <c r="G11692" s="26" t="s">
        <v>9591</v>
      </c>
      <c r="H11692" s="26" t="s">
        <v>885</v>
      </c>
      <c r="J11692" s="26" t="s">
        <v>910</v>
      </c>
      <c r="K11692" s="26" t="s">
        <v>9597</v>
      </c>
      <c r="L11692" s="26" t="s">
        <v>18161</v>
      </c>
      <c r="M11692" s="26">
        <v>380677487435</v>
      </c>
      <c r="N11692" s="26">
        <v>5110100000</v>
      </c>
    </row>
    <row r="11693" spans="1:14">
      <c r="A11693" s="26" t="s">
        <v>5404</v>
      </c>
      <c r="B11693" s="26" t="s">
        <v>5405</v>
      </c>
      <c r="C11693" s="26">
        <v>1997297</v>
      </c>
      <c r="D11693" s="26" t="s">
        <v>780</v>
      </c>
      <c r="E11693" s="26" t="s">
        <v>46402</v>
      </c>
      <c r="F11693" s="26" t="s">
        <v>13228</v>
      </c>
      <c r="G11693" s="26" t="s">
        <v>9601</v>
      </c>
      <c r="H11693" s="26" t="s">
        <v>735</v>
      </c>
      <c r="J11693" s="26" t="s">
        <v>46403</v>
      </c>
      <c r="K11693" s="26" t="s">
        <v>9606</v>
      </c>
      <c r="L11693" s="26" t="s">
        <v>46404</v>
      </c>
      <c r="M11693" s="26">
        <v>380032386324</v>
      </c>
      <c r="N11693" s="26">
        <v>4625155700</v>
      </c>
    </row>
    <row r="11694" spans="1:14">
      <c r="A11694" s="26" t="s">
        <v>5876</v>
      </c>
      <c r="B11694" s="26" t="s">
        <v>5877</v>
      </c>
      <c r="C11694" s="26">
        <v>41412507</v>
      </c>
      <c r="D11694" s="26" t="s">
        <v>24</v>
      </c>
      <c r="E11694" s="26" t="s">
        <v>46405</v>
      </c>
      <c r="F11694" s="26" t="s">
        <v>46406</v>
      </c>
      <c r="G11694" s="26" t="s">
        <v>9591</v>
      </c>
      <c r="H11694" s="26" t="s">
        <v>670</v>
      </c>
      <c r="J11694" s="26" t="s">
        <v>4702</v>
      </c>
      <c r="K11694" s="26" t="s">
        <v>9597</v>
      </c>
      <c r="L11694" s="26" t="s">
        <v>24028</v>
      </c>
      <c r="M11694" s="26">
        <v>380945200052</v>
      </c>
      <c r="N11694" s="26">
        <v>721484605</v>
      </c>
    </row>
    <row r="11695" spans="1:14">
      <c r="A11695" s="26" t="s">
        <v>4842</v>
      </c>
      <c r="B11695" s="26" t="s">
        <v>4843</v>
      </c>
      <c r="C11695" s="26">
        <v>38534056</v>
      </c>
      <c r="D11695" s="26" t="s">
        <v>24</v>
      </c>
      <c r="E11695" s="26" t="s">
        <v>46407</v>
      </c>
      <c r="F11695" s="26" t="s">
        <v>46408</v>
      </c>
      <c r="G11695" s="26" t="s">
        <v>9586</v>
      </c>
      <c r="H11695" s="26" t="s">
        <v>711</v>
      </c>
      <c r="J11695" s="26" t="s">
        <v>4844</v>
      </c>
      <c r="K11695" s="26" t="s">
        <v>9597</v>
      </c>
      <c r="L11695" s="26" t="s">
        <v>46409</v>
      </c>
      <c r="M11695" s="26">
        <v>380509453897</v>
      </c>
      <c r="N11695" s="26">
        <v>523089202</v>
      </c>
    </row>
    <row r="11696" spans="1:14">
      <c r="A11696" s="26" t="s">
        <v>2966</v>
      </c>
      <c r="B11696" s="26" t="s">
        <v>2967</v>
      </c>
      <c r="C11696" s="26">
        <v>38367418</v>
      </c>
      <c r="D11696" s="26" t="s">
        <v>780</v>
      </c>
      <c r="E11696" s="26" t="s">
        <v>46410</v>
      </c>
      <c r="F11696" s="26" t="s">
        <v>9787</v>
      </c>
      <c r="G11696" s="26" t="s">
        <v>9601</v>
      </c>
      <c r="H11696" s="26" t="s">
        <v>258</v>
      </c>
      <c r="I11696" s="26" t="s">
        <v>11688</v>
      </c>
      <c r="J11696" s="26" t="s">
        <v>345</v>
      </c>
      <c r="K11696" s="26" t="s">
        <v>9606</v>
      </c>
      <c r="L11696" s="26" t="s">
        <v>14041</v>
      </c>
      <c r="M11696" s="26">
        <v>761253843730</v>
      </c>
      <c r="N11696" s="26">
        <v>120782508</v>
      </c>
    </row>
    <row r="11697" spans="1:14">
      <c r="A11697" s="26" t="s">
        <v>4271</v>
      </c>
      <c r="B11697" s="26" t="s">
        <v>4272</v>
      </c>
      <c r="C11697" s="26" t="s">
        <v>1604</v>
      </c>
      <c r="D11697" s="26" t="s">
        <v>24</v>
      </c>
      <c r="E11697" s="26" t="s">
        <v>46411</v>
      </c>
      <c r="F11697" s="26" t="s">
        <v>15998</v>
      </c>
      <c r="G11697" s="26" t="s">
        <v>9591</v>
      </c>
      <c r="H11697" s="26" t="s">
        <v>506</v>
      </c>
      <c r="J11697" s="26" t="s">
        <v>572</v>
      </c>
      <c r="K11697" s="26" t="s">
        <v>9597</v>
      </c>
      <c r="L11697" s="26" t="s">
        <v>46412</v>
      </c>
      <c r="M11697" s="26">
        <v>380973574080</v>
      </c>
      <c r="N11697" s="26">
        <v>2611000000</v>
      </c>
    </row>
    <row r="11698" spans="1:14">
      <c r="A11698" s="26" t="s">
        <v>1908</v>
      </c>
      <c r="B11698" s="26" t="s">
        <v>1909</v>
      </c>
      <c r="C11698" s="26">
        <v>36759418</v>
      </c>
      <c r="D11698" s="26" t="s">
        <v>24</v>
      </c>
      <c r="E11698" s="26" t="s">
        <v>46413</v>
      </c>
      <c r="F11698" s="26" t="s">
        <v>46414</v>
      </c>
      <c r="G11698" s="26" t="s">
        <v>9586</v>
      </c>
      <c r="H11698" s="26" t="s">
        <v>27</v>
      </c>
      <c r="I11698" s="26" t="s">
        <v>11730</v>
      </c>
      <c r="J11698" s="26" t="s">
        <v>46415</v>
      </c>
      <c r="K11698" s="26" t="s">
        <v>9582</v>
      </c>
      <c r="L11698" s="26" t="s">
        <v>46416</v>
      </c>
      <c r="M11698" s="26">
        <v>380433544732</v>
      </c>
      <c r="N11698" s="26">
        <v>524387001</v>
      </c>
    </row>
    <row r="11699" spans="1:14">
      <c r="A11699" s="26" t="s">
        <v>4216</v>
      </c>
      <c r="B11699" s="26" t="s">
        <v>4217</v>
      </c>
      <c r="C11699" s="26">
        <v>41838805</v>
      </c>
      <c r="D11699" s="26" t="s">
        <v>24</v>
      </c>
      <c r="E11699" s="26" t="s">
        <v>46417</v>
      </c>
      <c r="F11699" s="26" t="s">
        <v>46418</v>
      </c>
      <c r="G11699" s="26" t="s">
        <v>9579</v>
      </c>
      <c r="H11699" s="26" t="s">
        <v>506</v>
      </c>
      <c r="I11699" s="26" t="s">
        <v>9709</v>
      </c>
      <c r="J11699" s="26" t="s">
        <v>46419</v>
      </c>
      <c r="K11699" s="26" t="s">
        <v>9582</v>
      </c>
      <c r="L11699" s="26" t="s">
        <v>46420</v>
      </c>
      <c r="M11699" s="26">
        <v>380343556741</v>
      </c>
      <c r="N11699" s="26">
        <v>2624487801</v>
      </c>
    </row>
    <row r="11700" spans="1:14">
      <c r="A11700" s="26" t="s">
        <v>6026</v>
      </c>
      <c r="B11700" s="26" t="s">
        <v>6027</v>
      </c>
      <c r="C11700" s="26">
        <v>5483210</v>
      </c>
      <c r="D11700" s="26" t="s">
        <v>780</v>
      </c>
      <c r="E11700" s="26" t="s">
        <v>46421</v>
      </c>
      <c r="F11700" s="26" t="s">
        <v>46422</v>
      </c>
      <c r="G11700" s="26" t="s">
        <v>9601</v>
      </c>
      <c r="H11700" s="26" t="s">
        <v>835</v>
      </c>
      <c r="J11700" s="26" t="s">
        <v>848</v>
      </c>
      <c r="K11700" s="26" t="s">
        <v>9597</v>
      </c>
      <c r="L11700" s="26" t="s">
        <v>46423</v>
      </c>
      <c r="M11700" s="26">
        <v>380512368589</v>
      </c>
      <c r="N11700" s="26">
        <v>4623010100</v>
      </c>
    </row>
    <row r="11701" spans="1:14">
      <c r="A11701" s="26" t="s">
        <v>1946</v>
      </c>
      <c r="B11701" s="26" t="s">
        <v>1947</v>
      </c>
      <c r="C11701" s="26">
        <v>37636913</v>
      </c>
      <c r="D11701" s="26" t="s">
        <v>24</v>
      </c>
      <c r="E11701" s="26" t="s">
        <v>46424</v>
      </c>
      <c r="F11701" s="26" t="s">
        <v>46425</v>
      </c>
      <c r="G11701" s="26" t="s">
        <v>9579</v>
      </c>
      <c r="H11701" s="26" t="s">
        <v>27</v>
      </c>
      <c r="I11701" s="26" t="s">
        <v>10258</v>
      </c>
      <c r="J11701" s="26" t="s">
        <v>9553</v>
      </c>
      <c r="K11701" s="26" t="s">
        <v>9582</v>
      </c>
      <c r="L11701" s="26" t="s">
        <v>46426</v>
      </c>
      <c r="M11701" s="26">
        <v>380981018240</v>
      </c>
      <c r="N11701" s="26">
        <v>522280201</v>
      </c>
    </row>
    <row r="11702" spans="1:14">
      <c r="A11702" s="26" t="s">
        <v>3841</v>
      </c>
      <c r="B11702" s="26" t="s">
        <v>3842</v>
      </c>
      <c r="C11702" s="26">
        <v>38732885</v>
      </c>
      <c r="D11702" s="26" t="s">
        <v>24</v>
      </c>
      <c r="E11702" s="26" t="s">
        <v>46427</v>
      </c>
      <c r="F11702" s="26" t="s">
        <v>46428</v>
      </c>
      <c r="G11702" s="26" t="s">
        <v>9579</v>
      </c>
      <c r="H11702" s="26" t="s">
        <v>468</v>
      </c>
      <c r="I11702" s="26" t="s">
        <v>11228</v>
      </c>
      <c r="J11702" s="26" t="s">
        <v>19156</v>
      </c>
      <c r="K11702" s="26" t="s">
        <v>9582</v>
      </c>
      <c r="L11702" s="26" t="s">
        <v>46429</v>
      </c>
      <c r="M11702" s="26">
        <v>380613226928</v>
      </c>
      <c r="N11702" s="26">
        <v>124755600</v>
      </c>
    </row>
    <row r="11703" spans="1:14">
      <c r="A11703" s="26" t="s">
        <v>6008</v>
      </c>
      <c r="B11703" s="26" t="s">
        <v>6009</v>
      </c>
      <c r="C11703" s="26">
        <v>25375178</v>
      </c>
      <c r="D11703" s="26" t="s">
        <v>24</v>
      </c>
      <c r="E11703" s="26" t="s">
        <v>46430</v>
      </c>
      <c r="F11703" s="26" t="s">
        <v>34207</v>
      </c>
      <c r="G11703" s="26" t="s">
        <v>9586</v>
      </c>
      <c r="H11703" s="26" t="s">
        <v>835</v>
      </c>
      <c r="J11703" s="26" t="s">
        <v>848</v>
      </c>
      <c r="K11703" s="26" t="s">
        <v>9597</v>
      </c>
      <c r="L11703" s="26" t="s">
        <v>46431</v>
      </c>
      <c r="M11703" s="26">
        <v>380512341154</v>
      </c>
      <c r="N11703" s="26">
        <v>4623010100</v>
      </c>
    </row>
    <row r="11704" spans="1:14">
      <c r="A11704" s="26" t="s">
        <v>8379</v>
      </c>
      <c r="B11704" s="26" t="s">
        <v>8380</v>
      </c>
      <c r="C11704" s="26">
        <v>2002380</v>
      </c>
      <c r="D11704" s="26" t="s">
        <v>780</v>
      </c>
      <c r="E11704" s="26" t="s">
        <v>46432</v>
      </c>
      <c r="F11704" s="26" t="s">
        <v>46433</v>
      </c>
      <c r="G11704" s="26" t="s">
        <v>9601</v>
      </c>
      <c r="H11704" s="26" t="s">
        <v>1122</v>
      </c>
      <c r="J11704" s="26" t="s">
        <v>1258</v>
      </c>
      <c r="K11704" s="26" t="s">
        <v>9597</v>
      </c>
      <c r="L11704" s="26" t="s">
        <v>30236</v>
      </c>
      <c r="M11704" s="26">
        <v>761149281600</v>
      </c>
      <c r="N11704" s="26">
        <v>6312000000</v>
      </c>
    </row>
    <row r="11705" spans="1:14">
      <c r="A11705" s="26" t="s">
        <v>4647</v>
      </c>
      <c r="B11705" s="26" t="s">
        <v>4648</v>
      </c>
      <c r="C11705" s="26">
        <v>1994921</v>
      </c>
      <c r="D11705" s="26" t="s">
        <v>780</v>
      </c>
      <c r="E11705" s="26" t="s">
        <v>46434</v>
      </c>
      <c r="F11705" s="26" t="s">
        <v>46435</v>
      </c>
      <c r="G11705" s="26" t="s">
        <v>9601</v>
      </c>
      <c r="H11705" s="26" t="s">
        <v>670</v>
      </c>
      <c r="J11705" s="26" t="s">
        <v>687</v>
      </c>
      <c r="K11705" s="26" t="s">
        <v>9597</v>
      </c>
      <c r="L11705" s="26" t="s">
        <v>46436</v>
      </c>
      <c r="M11705" s="26">
        <v>380501916488</v>
      </c>
      <c r="N11705" s="26">
        <v>3510100000</v>
      </c>
    </row>
    <row r="11706" spans="1:14">
      <c r="A11706" s="26" t="s">
        <v>3994</v>
      </c>
      <c r="B11706" s="26" t="s">
        <v>3995</v>
      </c>
      <c r="C11706" s="26">
        <v>42043117</v>
      </c>
      <c r="D11706" s="26" t="s">
        <v>24</v>
      </c>
      <c r="E11706" s="26" t="s">
        <v>46437</v>
      </c>
      <c r="F11706" s="26" t="s">
        <v>46438</v>
      </c>
      <c r="G11706" s="26" t="s">
        <v>9586</v>
      </c>
      <c r="H11706" s="26" t="s">
        <v>506</v>
      </c>
      <c r="I11706" s="26" t="s">
        <v>10777</v>
      </c>
      <c r="J11706" s="26" t="s">
        <v>46439</v>
      </c>
      <c r="K11706" s="26" t="s">
        <v>9582</v>
      </c>
      <c r="L11706" s="26" t="s">
        <v>46440</v>
      </c>
      <c r="M11706" s="26">
        <v>380343048119</v>
      </c>
      <c r="N11706" s="26">
        <v>2621682303</v>
      </c>
    </row>
    <row r="11707" spans="1:14">
      <c r="A11707" s="26" t="s">
        <v>4769</v>
      </c>
      <c r="B11707" s="26" t="s">
        <v>4770</v>
      </c>
      <c r="C11707" s="26">
        <v>42126735</v>
      </c>
      <c r="D11707" s="26" t="s">
        <v>24</v>
      </c>
      <c r="E11707" s="26" t="s">
        <v>46441</v>
      </c>
      <c r="F11707" s="26" t="s">
        <v>46442</v>
      </c>
      <c r="G11707" s="26" t="s">
        <v>9579</v>
      </c>
      <c r="H11707" s="26" t="s">
        <v>670</v>
      </c>
      <c r="I11707" s="26" t="s">
        <v>11751</v>
      </c>
      <c r="J11707" s="26" t="s">
        <v>46443</v>
      </c>
      <c r="K11707" s="26" t="s">
        <v>9582</v>
      </c>
      <c r="L11707" s="26" t="s">
        <v>46444</v>
      </c>
      <c r="M11707" s="26">
        <v>380523941217</v>
      </c>
      <c r="N11707" s="26">
        <v>3525884901</v>
      </c>
    </row>
    <row r="11708" spans="1:14">
      <c r="A11708" s="26" t="s">
        <v>2851</v>
      </c>
      <c r="B11708" s="26" t="s">
        <v>2852</v>
      </c>
      <c r="C11708" s="26">
        <v>13491258</v>
      </c>
      <c r="D11708" s="26" t="s">
        <v>1701</v>
      </c>
      <c r="E11708" s="26" t="s">
        <v>46445</v>
      </c>
      <c r="F11708" s="26" t="s">
        <v>46446</v>
      </c>
      <c r="G11708" s="26" t="s">
        <v>9601</v>
      </c>
      <c r="H11708" s="26" t="s">
        <v>258</v>
      </c>
      <c r="J11708" s="26" t="s">
        <v>367</v>
      </c>
      <c r="K11708" s="26" t="s">
        <v>9597</v>
      </c>
      <c r="L11708" s="26" t="s">
        <v>46447</v>
      </c>
      <c r="M11708" s="26">
        <v>380953697620</v>
      </c>
      <c r="N11708" s="26">
        <v>1414100000</v>
      </c>
    </row>
    <row r="11709" spans="1:14">
      <c r="A11709" s="26" t="s">
        <v>7301</v>
      </c>
      <c r="B11709" s="26" t="s">
        <v>7302</v>
      </c>
      <c r="C11709" s="26">
        <v>40898533</v>
      </c>
      <c r="D11709" s="26" t="s">
        <v>24</v>
      </c>
      <c r="E11709" s="26" t="s">
        <v>46448</v>
      </c>
      <c r="F11709" s="26" t="s">
        <v>12826</v>
      </c>
      <c r="G11709" s="26" t="s">
        <v>9586</v>
      </c>
      <c r="H11709" s="26" t="s">
        <v>1025</v>
      </c>
      <c r="J11709" s="26" t="s">
        <v>7308</v>
      </c>
      <c r="K11709" s="26" t="s">
        <v>9597</v>
      </c>
      <c r="L11709" s="26" t="s">
        <v>23215</v>
      </c>
      <c r="M11709" s="26">
        <v>380544422030</v>
      </c>
      <c r="N11709" s="26">
        <v>4624880902</v>
      </c>
    </row>
    <row r="11710" spans="1:14">
      <c r="A11710" s="26" t="s">
        <v>7165</v>
      </c>
      <c r="B11710" s="26" t="s">
        <v>7166</v>
      </c>
      <c r="C11710" s="26">
        <v>38374357</v>
      </c>
      <c r="D11710" s="26" t="s">
        <v>24</v>
      </c>
      <c r="E11710" s="26" t="s">
        <v>46449</v>
      </c>
      <c r="F11710" s="26" t="s">
        <v>10050</v>
      </c>
      <c r="G11710" s="26" t="s">
        <v>9586</v>
      </c>
      <c r="H11710" s="26" t="s">
        <v>987</v>
      </c>
      <c r="I11710" s="26" t="s">
        <v>10385</v>
      </c>
      <c r="J11710" s="26" t="s">
        <v>46450</v>
      </c>
      <c r="K11710" s="26" t="s">
        <v>9582</v>
      </c>
      <c r="L11710" s="26" t="s">
        <v>46451</v>
      </c>
      <c r="M11710" s="26">
        <v>380936478956</v>
      </c>
      <c r="N11710" s="26">
        <v>1821755151</v>
      </c>
    </row>
    <row r="11711" spans="1:14">
      <c r="A11711" s="26" t="s">
        <v>6095</v>
      </c>
      <c r="B11711" s="26" t="s">
        <v>6096</v>
      </c>
      <c r="C11711" s="26">
        <v>42068988</v>
      </c>
      <c r="D11711" s="26" t="s">
        <v>24</v>
      </c>
      <c r="E11711" s="26" t="s">
        <v>46452</v>
      </c>
      <c r="F11711" s="26" t="s">
        <v>46453</v>
      </c>
      <c r="G11711" s="26" t="s">
        <v>9586</v>
      </c>
      <c r="H11711" s="26" t="s">
        <v>835</v>
      </c>
      <c r="J11711" s="26" t="s">
        <v>6094</v>
      </c>
      <c r="K11711" s="26" t="s">
        <v>9597</v>
      </c>
      <c r="L11711" s="26" t="s">
        <v>46454</v>
      </c>
      <c r="M11711" s="26">
        <v>380513655888</v>
      </c>
      <c r="N11711" s="26">
        <v>4810800000</v>
      </c>
    </row>
    <row r="11712" spans="1:14">
      <c r="A11712" s="26" t="s">
        <v>1723</v>
      </c>
      <c r="B11712" s="26" t="s">
        <v>1724</v>
      </c>
      <c r="C11712" s="26">
        <v>37294350</v>
      </c>
      <c r="D11712" s="26" t="s">
        <v>24</v>
      </c>
      <c r="E11712" s="26" t="s">
        <v>46455</v>
      </c>
      <c r="F11712" s="26" t="s">
        <v>46456</v>
      </c>
      <c r="G11712" s="26" t="s">
        <v>9586</v>
      </c>
      <c r="H11712" s="26" t="s">
        <v>27</v>
      </c>
      <c r="I11712" s="26" t="s">
        <v>12446</v>
      </c>
      <c r="J11712" s="26" t="s">
        <v>46457</v>
      </c>
      <c r="K11712" s="26" t="s">
        <v>9582</v>
      </c>
      <c r="L11712" s="26" t="s">
        <v>46458</v>
      </c>
      <c r="M11712" s="26">
        <v>380433470238</v>
      </c>
      <c r="N11712" s="26">
        <v>520883603</v>
      </c>
    </row>
    <row r="11713" spans="1:14">
      <c r="A11713" s="26" t="s">
        <v>6997</v>
      </c>
      <c r="B11713" s="26" t="s">
        <v>6998</v>
      </c>
      <c r="C11713" s="26">
        <v>26353612</v>
      </c>
      <c r="D11713" s="26" t="s">
        <v>24</v>
      </c>
      <c r="E11713" s="26" t="s">
        <v>46459</v>
      </c>
      <c r="F11713" s="26" t="s">
        <v>26220</v>
      </c>
      <c r="G11713" s="26" t="s">
        <v>9591</v>
      </c>
      <c r="H11713" s="26" t="s">
        <v>987</v>
      </c>
      <c r="J11713" s="26" t="s">
        <v>996</v>
      </c>
      <c r="K11713" s="26" t="s">
        <v>9597</v>
      </c>
      <c r="L11713" s="26" t="s">
        <v>17508</v>
      </c>
      <c r="M11713" s="26">
        <v>380365622011</v>
      </c>
      <c r="N11713" s="26">
        <v>5610300000</v>
      </c>
    </row>
    <row r="11714" spans="1:14">
      <c r="A11714" s="26" t="s">
        <v>8646</v>
      </c>
      <c r="B11714" s="26" t="s">
        <v>8647</v>
      </c>
      <c r="C11714" s="26">
        <v>38195242</v>
      </c>
      <c r="D11714" s="26" t="s">
        <v>24</v>
      </c>
      <c r="E11714" s="26" t="s">
        <v>46460</v>
      </c>
      <c r="F11714" s="26" t="s">
        <v>46461</v>
      </c>
      <c r="G11714" s="26" t="s">
        <v>9586</v>
      </c>
      <c r="H11714" s="26" t="s">
        <v>1308</v>
      </c>
      <c r="J11714" s="26" t="s">
        <v>46462</v>
      </c>
      <c r="K11714" s="26" t="s">
        <v>9606</v>
      </c>
      <c r="L11714" s="26" t="s">
        <v>46463</v>
      </c>
      <c r="M11714" s="26">
        <v>761345368184</v>
      </c>
      <c r="N11714" s="26">
        <v>6821555400</v>
      </c>
    </row>
    <row r="11715" spans="1:14">
      <c r="A11715" s="26" t="s">
        <v>3591</v>
      </c>
      <c r="B11715" s="26" t="s">
        <v>3592</v>
      </c>
      <c r="C11715" s="26">
        <v>38699838</v>
      </c>
      <c r="D11715" s="26" t="s">
        <v>24</v>
      </c>
      <c r="E11715" s="26" t="s">
        <v>46464</v>
      </c>
      <c r="F11715" s="26" t="s">
        <v>14324</v>
      </c>
      <c r="G11715" s="26" t="s">
        <v>9586</v>
      </c>
      <c r="H11715" s="26" t="s">
        <v>468</v>
      </c>
      <c r="J11715" s="26" t="s">
        <v>469</v>
      </c>
      <c r="K11715" s="26" t="s">
        <v>9597</v>
      </c>
      <c r="L11715" s="26" t="s">
        <v>46465</v>
      </c>
      <c r="M11715" s="26">
        <v>761276528866</v>
      </c>
      <c r="N11715" s="26">
        <v>2310400000</v>
      </c>
    </row>
    <row r="11716" spans="1:14">
      <c r="A11716" s="26" t="s">
        <v>6939</v>
      </c>
      <c r="B11716" s="26" t="s">
        <v>6940</v>
      </c>
      <c r="C11716" s="26">
        <v>37867877</v>
      </c>
      <c r="D11716" s="26" t="s">
        <v>24</v>
      </c>
      <c r="E11716" s="26" t="s">
        <v>46466</v>
      </c>
      <c r="F11716" s="26" t="s">
        <v>46467</v>
      </c>
      <c r="G11716" s="26" t="s">
        <v>9586</v>
      </c>
      <c r="H11716" s="26" t="s">
        <v>987</v>
      </c>
      <c r="I11716" s="26" t="s">
        <v>9921</v>
      </c>
      <c r="J11716" s="26" t="s">
        <v>1410</v>
      </c>
      <c r="K11716" s="26" t="s">
        <v>9582</v>
      </c>
      <c r="L11716" s="26" t="s">
        <v>46468</v>
      </c>
      <c r="M11716" s="26">
        <v>380681842566</v>
      </c>
      <c r="N11716" s="26">
        <v>522486403</v>
      </c>
    </row>
    <row r="11717" spans="1:14">
      <c r="A11717" s="26" t="s">
        <v>5338</v>
      </c>
      <c r="B11717" s="26" t="s">
        <v>5337</v>
      </c>
      <c r="C11717" s="26">
        <v>1998035</v>
      </c>
      <c r="D11717" s="26" t="s">
        <v>24</v>
      </c>
      <c r="E11717" s="26" t="s">
        <v>46469</v>
      </c>
      <c r="F11717" s="26" t="s">
        <v>9713</v>
      </c>
      <c r="G11717" s="26" t="s">
        <v>9586</v>
      </c>
      <c r="H11717" s="26" t="s">
        <v>735</v>
      </c>
      <c r="I11717" s="26" t="s">
        <v>12249</v>
      </c>
      <c r="J11717" s="26" t="s">
        <v>778</v>
      </c>
      <c r="K11717" s="26" t="s">
        <v>9597</v>
      </c>
      <c r="L11717" s="26" t="s">
        <v>19459</v>
      </c>
      <c r="M11717" s="26">
        <v>380979370228</v>
      </c>
      <c r="N11717" s="26">
        <v>720886401</v>
      </c>
    </row>
    <row r="11718" spans="1:14">
      <c r="A11718" s="26" t="s">
        <v>4928</v>
      </c>
      <c r="B11718" s="26" t="s">
        <v>4924</v>
      </c>
      <c r="C11718" s="26">
        <v>20763591</v>
      </c>
      <c r="D11718" s="26" t="s">
        <v>780</v>
      </c>
      <c r="E11718" s="26" t="s">
        <v>46470</v>
      </c>
      <c r="F11718" s="26" t="s">
        <v>18055</v>
      </c>
      <c r="G11718" s="26" t="s">
        <v>9601</v>
      </c>
      <c r="H11718" s="26" t="s">
        <v>735</v>
      </c>
      <c r="J11718" s="26" t="s">
        <v>4920</v>
      </c>
      <c r="K11718" s="26" t="s">
        <v>9597</v>
      </c>
      <c r="L11718" s="26" t="s">
        <v>46471</v>
      </c>
      <c r="M11718" s="26">
        <v>760649701610</v>
      </c>
      <c r="N11718" s="26">
        <v>4610300000</v>
      </c>
    </row>
    <row r="11719" spans="1:14">
      <c r="A11719" s="26" t="s">
        <v>7945</v>
      </c>
      <c r="B11719" s="26" t="s">
        <v>7946</v>
      </c>
      <c r="C11719" s="26">
        <v>2002701</v>
      </c>
      <c r="D11719" s="26" t="s">
        <v>780</v>
      </c>
      <c r="E11719" s="26" t="s">
        <v>46472</v>
      </c>
      <c r="F11719" s="26" t="s">
        <v>46473</v>
      </c>
      <c r="G11719" s="26" t="s">
        <v>9601</v>
      </c>
      <c r="H11719" s="26" t="s">
        <v>1122</v>
      </c>
      <c r="I11719" s="26" t="s">
        <v>10135</v>
      </c>
      <c r="J11719" s="26" t="s">
        <v>16691</v>
      </c>
      <c r="K11719" s="26" t="s">
        <v>9582</v>
      </c>
      <c r="L11719" s="26" t="s">
        <v>27822</v>
      </c>
      <c r="M11719" s="26">
        <v>380057441235</v>
      </c>
      <c r="N11719" s="26">
        <v>1222655102</v>
      </c>
    </row>
    <row r="11720" spans="1:14">
      <c r="A11720" s="26" t="s">
        <v>5161</v>
      </c>
      <c r="B11720" s="26" t="s">
        <v>5123</v>
      </c>
      <c r="C11720" s="26">
        <v>1998147</v>
      </c>
      <c r="D11720" s="26" t="s">
        <v>780</v>
      </c>
      <c r="E11720" s="26" t="s">
        <v>46474</v>
      </c>
      <c r="F11720" s="26" t="s">
        <v>13854</v>
      </c>
      <c r="G11720" s="26" t="s">
        <v>9601</v>
      </c>
      <c r="H11720" s="26" t="s">
        <v>735</v>
      </c>
      <c r="J11720" s="26" t="s">
        <v>740</v>
      </c>
      <c r="K11720" s="26" t="s">
        <v>9597</v>
      </c>
      <c r="L11720" s="26" t="s">
        <v>46475</v>
      </c>
      <c r="M11720" s="26">
        <v>760644737800</v>
      </c>
      <c r="N11720" s="26">
        <v>1221881203</v>
      </c>
    </row>
    <row r="11721" spans="1:14">
      <c r="A11721" s="26" t="s">
        <v>7580</v>
      </c>
      <c r="B11721" s="26" t="s">
        <v>7581</v>
      </c>
      <c r="C11721" s="26">
        <v>38509208</v>
      </c>
      <c r="D11721" s="26" t="s">
        <v>24</v>
      </c>
      <c r="E11721" s="26" t="s">
        <v>46476</v>
      </c>
      <c r="F11721" s="26" t="s">
        <v>46477</v>
      </c>
      <c r="G11721" s="26" t="s">
        <v>9579</v>
      </c>
      <c r="H11721" s="26" t="s">
        <v>1088</v>
      </c>
      <c r="I11721" s="26" t="s">
        <v>9818</v>
      </c>
      <c r="J11721" s="26" t="s">
        <v>46478</v>
      </c>
      <c r="K11721" s="26" t="s">
        <v>9582</v>
      </c>
      <c r="L11721" s="26" t="s">
        <v>46479</v>
      </c>
      <c r="M11721" s="26">
        <v>380354441185</v>
      </c>
      <c r="N11721" s="26">
        <v>6121284001</v>
      </c>
    </row>
    <row r="11722" spans="1:14">
      <c r="A11722" s="26" t="s">
        <v>9325</v>
      </c>
      <c r="B11722" s="26" t="s">
        <v>9326</v>
      </c>
      <c r="C11722" s="26">
        <v>40377781</v>
      </c>
      <c r="D11722" s="26" t="s">
        <v>24</v>
      </c>
      <c r="E11722" s="26" t="s">
        <v>46480</v>
      </c>
      <c r="F11722" s="26" t="s">
        <v>46481</v>
      </c>
      <c r="G11722" s="26" t="s">
        <v>9586</v>
      </c>
      <c r="H11722" s="26" t="s">
        <v>1573</v>
      </c>
      <c r="I11722" s="26" t="s">
        <v>10013</v>
      </c>
      <c r="J11722" s="26" t="s">
        <v>1578</v>
      </c>
      <c r="K11722" s="26" t="s">
        <v>9597</v>
      </c>
      <c r="L11722" s="26" t="s">
        <v>43572</v>
      </c>
      <c r="M11722" s="26">
        <v>380465721458</v>
      </c>
      <c r="N11722" s="26">
        <v>7422410100</v>
      </c>
    </row>
    <row r="11723" spans="1:14">
      <c r="A11723" s="26" t="s">
        <v>8763</v>
      </c>
      <c r="B11723" s="26" t="s">
        <v>8764</v>
      </c>
      <c r="C11723" s="26">
        <v>40888750</v>
      </c>
      <c r="D11723" s="26" t="s">
        <v>24</v>
      </c>
      <c r="E11723" s="26" t="s">
        <v>46482</v>
      </c>
      <c r="F11723" s="26" t="s">
        <v>43651</v>
      </c>
      <c r="G11723" s="26" t="s">
        <v>9586</v>
      </c>
      <c r="H11723" s="26" t="s">
        <v>1308</v>
      </c>
      <c r="J11723" s="26" t="s">
        <v>1387</v>
      </c>
      <c r="K11723" s="26" t="s">
        <v>9597</v>
      </c>
      <c r="L11723" s="26" t="s">
        <v>46483</v>
      </c>
      <c r="M11723" s="26">
        <v>761331461806</v>
      </c>
      <c r="N11723" s="26">
        <v>4412745702</v>
      </c>
    </row>
    <row r="11724" spans="1:14">
      <c r="A11724" s="26" t="s">
        <v>8808</v>
      </c>
      <c r="B11724" s="26" t="s">
        <v>8809</v>
      </c>
      <c r="C11724" s="26">
        <v>39462027</v>
      </c>
      <c r="D11724" s="26" t="s">
        <v>24</v>
      </c>
      <c r="E11724" s="26" t="s">
        <v>46484</v>
      </c>
      <c r="F11724" s="26" t="s">
        <v>46485</v>
      </c>
      <c r="G11724" s="26" t="s">
        <v>9586</v>
      </c>
      <c r="H11724" s="26" t="s">
        <v>1308</v>
      </c>
      <c r="J11724" s="26" t="s">
        <v>1387</v>
      </c>
      <c r="K11724" s="26" t="s">
        <v>9597</v>
      </c>
      <c r="L11724" s="26" t="s">
        <v>46486</v>
      </c>
      <c r="M11724" s="26">
        <v>380670044774</v>
      </c>
      <c r="N11724" s="26">
        <v>4412745702</v>
      </c>
    </row>
    <row r="11725" spans="1:14">
      <c r="A11725" s="26" t="s">
        <v>2616</v>
      </c>
      <c r="B11725" s="26" t="s">
        <v>2611</v>
      </c>
      <c r="C11725" s="26">
        <v>37734221</v>
      </c>
      <c r="D11725" s="26" t="s">
        <v>24</v>
      </c>
      <c r="E11725" s="26" t="s">
        <v>46487</v>
      </c>
      <c r="F11725" s="26" t="s">
        <v>46488</v>
      </c>
      <c r="G11725" s="26" t="s">
        <v>9586</v>
      </c>
      <c r="H11725" s="26" t="s">
        <v>133</v>
      </c>
      <c r="J11725" s="26" t="s">
        <v>223</v>
      </c>
      <c r="K11725" s="26" t="s">
        <v>9597</v>
      </c>
      <c r="L11725" s="26" t="s">
        <v>46489</v>
      </c>
      <c r="M11725" s="26">
        <v>380689637625</v>
      </c>
      <c r="N11725" s="26">
        <v>1211900000</v>
      </c>
    </row>
    <row r="11726" spans="1:14">
      <c r="A11726" s="26" t="s">
        <v>4539</v>
      </c>
      <c r="B11726" s="26" t="s">
        <v>4540</v>
      </c>
      <c r="C11726" s="26">
        <v>37910005</v>
      </c>
      <c r="D11726" s="26" t="s">
        <v>24</v>
      </c>
      <c r="E11726" s="26" t="s">
        <v>46490</v>
      </c>
      <c r="F11726" s="26" t="s">
        <v>46491</v>
      </c>
      <c r="G11726" s="26" t="s">
        <v>9586</v>
      </c>
      <c r="H11726" s="26" t="s">
        <v>576</v>
      </c>
      <c r="I11726" s="26" t="s">
        <v>10212</v>
      </c>
      <c r="J11726" s="26" t="s">
        <v>13592</v>
      </c>
      <c r="K11726" s="26" t="s">
        <v>9606</v>
      </c>
      <c r="L11726" s="26" t="s">
        <v>46492</v>
      </c>
      <c r="M11726" s="26">
        <v>380457239432</v>
      </c>
      <c r="N11726" s="26">
        <v>724585603</v>
      </c>
    </row>
    <row r="11727" spans="1:14">
      <c r="A11727" s="26" t="s">
        <v>5582</v>
      </c>
      <c r="B11727" s="26" t="s">
        <v>5583</v>
      </c>
      <c r="C11727" s="26">
        <v>26189518</v>
      </c>
      <c r="D11727" s="26" t="s">
        <v>780</v>
      </c>
      <c r="E11727" s="26" t="s">
        <v>46493</v>
      </c>
      <c r="F11727" s="26" t="s">
        <v>46494</v>
      </c>
      <c r="G11727" s="26" t="s">
        <v>9601</v>
      </c>
      <c r="H11727" s="26" t="s">
        <v>799</v>
      </c>
      <c r="J11727" s="26" t="s">
        <v>800</v>
      </c>
      <c r="K11727" s="26" t="s">
        <v>9597</v>
      </c>
      <c r="L11727" s="26" t="s">
        <v>46495</v>
      </c>
      <c r="M11727" s="26">
        <v>380442489085</v>
      </c>
      <c r="N11727" s="26">
        <v>4822784009</v>
      </c>
    </row>
    <row r="11728" spans="1:14">
      <c r="A11728" s="26" t="s">
        <v>4216</v>
      </c>
      <c r="B11728" s="26" t="s">
        <v>4217</v>
      </c>
      <c r="C11728" s="26">
        <v>41838805</v>
      </c>
      <c r="D11728" s="26" t="s">
        <v>24</v>
      </c>
      <c r="E11728" s="26" t="s">
        <v>46496</v>
      </c>
      <c r="F11728" s="26" t="s">
        <v>46497</v>
      </c>
      <c r="G11728" s="26" t="s">
        <v>9586</v>
      </c>
      <c r="H11728" s="26" t="s">
        <v>506</v>
      </c>
      <c r="I11728" s="26" t="s">
        <v>9709</v>
      </c>
      <c r="J11728" s="26" t="s">
        <v>556</v>
      </c>
      <c r="K11728" s="26" t="s">
        <v>9597</v>
      </c>
      <c r="L11728" s="26" t="s">
        <v>46498</v>
      </c>
      <c r="M11728" s="26">
        <v>380343522290</v>
      </c>
      <c r="N11728" s="26">
        <v>2624410100</v>
      </c>
    </row>
    <row r="11729" spans="1:14">
      <c r="A11729" s="26" t="s">
        <v>5489</v>
      </c>
      <c r="B11729" s="26" t="s">
        <v>5488</v>
      </c>
      <c r="C11729" s="26">
        <v>22398210</v>
      </c>
      <c r="D11729" s="26" t="s">
        <v>780</v>
      </c>
      <c r="E11729" s="26" t="s">
        <v>46499</v>
      </c>
      <c r="F11729" s="26" t="s">
        <v>10114</v>
      </c>
      <c r="G11729" s="26" t="s">
        <v>9601</v>
      </c>
      <c r="H11729" s="26" t="s">
        <v>735</v>
      </c>
      <c r="I11729" s="26" t="s">
        <v>9623</v>
      </c>
      <c r="J11729" s="26" t="s">
        <v>795</v>
      </c>
      <c r="K11729" s="26" t="s">
        <v>9597</v>
      </c>
      <c r="L11729" s="26" t="s">
        <v>30386</v>
      </c>
      <c r="M11729" s="26">
        <v>380325923058</v>
      </c>
      <c r="N11729" s="26">
        <v>2622088001</v>
      </c>
    </row>
    <row r="11730" spans="1:14">
      <c r="A11730" s="26" t="s">
        <v>2982</v>
      </c>
      <c r="B11730" s="26" t="s">
        <v>2983</v>
      </c>
      <c r="C11730" s="26">
        <v>37643758</v>
      </c>
      <c r="D11730" s="26" t="s">
        <v>24</v>
      </c>
      <c r="E11730" s="26" t="s">
        <v>46500</v>
      </c>
      <c r="F11730" s="26" t="s">
        <v>46501</v>
      </c>
      <c r="G11730" s="26" t="s">
        <v>9586</v>
      </c>
      <c r="H11730" s="26" t="s">
        <v>258</v>
      </c>
      <c r="I11730" s="26" t="s">
        <v>14964</v>
      </c>
      <c r="J11730" s="26" t="s">
        <v>16463</v>
      </c>
      <c r="K11730" s="26" t="s">
        <v>9606</v>
      </c>
      <c r="L11730" s="26" t="s">
        <v>46502</v>
      </c>
      <c r="M11730" s="26">
        <v>380506700845</v>
      </c>
      <c r="N11730" s="26">
        <v>1222085503</v>
      </c>
    </row>
    <row r="11731" spans="1:14">
      <c r="A11731" s="26" t="s">
        <v>9147</v>
      </c>
      <c r="B11731" s="26" t="s">
        <v>9148</v>
      </c>
      <c r="C11731" s="26">
        <v>38462935</v>
      </c>
      <c r="D11731" s="26" t="s">
        <v>24</v>
      </c>
      <c r="E11731" s="26" t="s">
        <v>46503</v>
      </c>
      <c r="F11731" s="26" t="s">
        <v>46504</v>
      </c>
      <c r="G11731" s="26" t="s">
        <v>9579</v>
      </c>
      <c r="H11731" s="26" t="s">
        <v>1490</v>
      </c>
      <c r="I11731" s="26" t="s">
        <v>10369</v>
      </c>
      <c r="J11731" s="26" t="s">
        <v>1545</v>
      </c>
      <c r="K11731" s="26" t="s">
        <v>9597</v>
      </c>
      <c r="L11731" s="26" t="s">
        <v>46505</v>
      </c>
      <c r="M11731" s="26">
        <v>380985174500</v>
      </c>
      <c r="N11731" s="26">
        <v>523786901</v>
      </c>
    </row>
    <row r="11732" spans="1:14">
      <c r="A11732" s="26" t="s">
        <v>6484</v>
      </c>
      <c r="B11732" s="26" t="s">
        <v>6485</v>
      </c>
      <c r="C11732" s="26">
        <v>38407455</v>
      </c>
      <c r="D11732" s="26" t="s">
        <v>24</v>
      </c>
      <c r="E11732" s="26" t="s">
        <v>46506</v>
      </c>
      <c r="F11732" s="26" t="s">
        <v>46507</v>
      </c>
      <c r="G11732" s="26" t="s">
        <v>9586</v>
      </c>
      <c r="H11732" s="26" t="s">
        <v>885</v>
      </c>
      <c r="I11732" s="26" t="s">
        <v>12407</v>
      </c>
      <c r="J11732" s="26" t="s">
        <v>14129</v>
      </c>
      <c r="K11732" s="26" t="s">
        <v>9582</v>
      </c>
      <c r="L11732" s="26" t="s">
        <v>46508</v>
      </c>
      <c r="M11732" s="26">
        <v>380485342217</v>
      </c>
      <c r="N11732" s="26">
        <v>120782511</v>
      </c>
    </row>
    <row r="11733" spans="1:14">
      <c r="A11733" s="26" t="s">
        <v>2766</v>
      </c>
      <c r="B11733" s="26" t="s">
        <v>2767</v>
      </c>
      <c r="C11733" s="26">
        <v>36729598</v>
      </c>
      <c r="D11733" s="26" t="s">
        <v>24</v>
      </c>
      <c r="E11733" s="26" t="s">
        <v>46509</v>
      </c>
      <c r="F11733" s="26" t="s">
        <v>46510</v>
      </c>
      <c r="G11733" s="26" t="s">
        <v>9579</v>
      </c>
      <c r="H11733" s="26" t="s">
        <v>133</v>
      </c>
      <c r="I11733" s="26" t="s">
        <v>9717</v>
      </c>
      <c r="J11733" s="26" t="s">
        <v>3908</v>
      </c>
      <c r="K11733" s="26" t="s">
        <v>9582</v>
      </c>
      <c r="L11733" s="26" t="s">
        <v>46511</v>
      </c>
      <c r="M11733" s="26">
        <v>380977932101</v>
      </c>
      <c r="N11733" s="26">
        <v>520882006</v>
      </c>
    </row>
    <row r="11734" spans="1:14">
      <c r="A11734" s="26" t="s">
        <v>5063</v>
      </c>
      <c r="B11734" s="26" t="s">
        <v>5064</v>
      </c>
      <c r="C11734" s="26">
        <v>34167494</v>
      </c>
      <c r="D11734" s="26" t="s">
        <v>1701</v>
      </c>
      <c r="E11734" s="26" t="s">
        <v>46512</v>
      </c>
      <c r="F11734" s="26" t="s">
        <v>46513</v>
      </c>
      <c r="G11734" s="26" t="s">
        <v>9601</v>
      </c>
      <c r="H11734" s="26" t="s">
        <v>735</v>
      </c>
      <c r="J11734" s="26" t="s">
        <v>31442</v>
      </c>
      <c r="K11734" s="26" t="s">
        <v>9582</v>
      </c>
      <c r="L11734" s="26" t="s">
        <v>46514</v>
      </c>
      <c r="M11734" s="26">
        <v>380958649065</v>
      </c>
      <c r="N11734" s="26">
        <v>2121582002</v>
      </c>
    </row>
    <row r="11735" spans="1:14">
      <c r="A11735" s="26" t="s">
        <v>8473</v>
      </c>
      <c r="B11735" s="26" t="s">
        <v>8474</v>
      </c>
      <c r="C11735" s="26">
        <v>38740016</v>
      </c>
      <c r="D11735" s="26" t="s">
        <v>24</v>
      </c>
      <c r="E11735" s="26" t="s">
        <v>46515</v>
      </c>
      <c r="F11735" s="26" t="s">
        <v>46516</v>
      </c>
      <c r="G11735" s="26" t="s">
        <v>9586</v>
      </c>
      <c r="H11735" s="26" t="s">
        <v>1269</v>
      </c>
      <c r="J11735" s="26" t="s">
        <v>8477</v>
      </c>
      <c r="K11735" s="26" t="s">
        <v>9597</v>
      </c>
      <c r="L11735" s="26" t="s">
        <v>46517</v>
      </c>
      <c r="M11735" s="26">
        <v>761057508264</v>
      </c>
      <c r="N11735" s="26">
        <v>5123582203</v>
      </c>
    </row>
    <row r="11736" spans="1:14">
      <c r="A11736" s="26" t="s">
        <v>3266</v>
      </c>
      <c r="B11736" s="26" t="s">
        <v>3267</v>
      </c>
      <c r="C11736" s="26">
        <v>38455645</v>
      </c>
      <c r="D11736" s="26" t="s">
        <v>24</v>
      </c>
      <c r="E11736" s="26" t="s">
        <v>46518</v>
      </c>
      <c r="F11736" s="26" t="s">
        <v>46519</v>
      </c>
      <c r="G11736" s="26" t="s">
        <v>9591</v>
      </c>
      <c r="H11736" s="26" t="s">
        <v>375</v>
      </c>
      <c r="I11736" s="26" t="s">
        <v>10187</v>
      </c>
      <c r="J11736" s="26" t="s">
        <v>46520</v>
      </c>
      <c r="K11736" s="26" t="s">
        <v>9582</v>
      </c>
      <c r="L11736" s="26" t="s">
        <v>46521</v>
      </c>
      <c r="M11736" s="26">
        <v>380688354819</v>
      </c>
      <c r="N11736" s="26">
        <v>1821480601</v>
      </c>
    </row>
    <row r="11737" spans="1:14">
      <c r="A11737" s="26" t="s">
        <v>4218</v>
      </c>
      <c r="B11737" s="26" t="s">
        <v>4219</v>
      </c>
      <c r="C11737" s="26">
        <v>42077903</v>
      </c>
      <c r="D11737" s="26" t="s">
        <v>24</v>
      </c>
      <c r="E11737" s="26" t="s">
        <v>46522</v>
      </c>
      <c r="F11737" s="26" t="s">
        <v>46523</v>
      </c>
      <c r="G11737" s="26" t="s">
        <v>9586</v>
      </c>
      <c r="H11737" s="26" t="s">
        <v>506</v>
      </c>
      <c r="I11737" s="26" t="s">
        <v>12382</v>
      </c>
      <c r="J11737" s="26" t="s">
        <v>46524</v>
      </c>
      <c r="K11737" s="26" t="s">
        <v>9582</v>
      </c>
      <c r="L11737" s="26" t="s">
        <v>46525</v>
      </c>
      <c r="M11737" s="26">
        <v>380973224338</v>
      </c>
      <c r="N11737" s="26">
        <v>2623685204</v>
      </c>
    </row>
    <row r="11738" spans="1:14">
      <c r="A11738" s="26" t="s">
        <v>8709</v>
      </c>
      <c r="B11738" s="26" t="s">
        <v>8710</v>
      </c>
      <c r="C11738" s="26">
        <v>38072476</v>
      </c>
      <c r="D11738" s="26" t="s">
        <v>24</v>
      </c>
      <c r="E11738" s="26" t="s">
        <v>46526</v>
      </c>
      <c r="F11738" s="26" t="s">
        <v>46527</v>
      </c>
      <c r="G11738" s="26" t="s">
        <v>9586</v>
      </c>
      <c r="H11738" s="26" t="s">
        <v>1308</v>
      </c>
      <c r="J11738" s="26" t="s">
        <v>9902</v>
      </c>
      <c r="K11738" s="26" t="s">
        <v>9582</v>
      </c>
      <c r="L11738" s="26" t="s">
        <v>46528</v>
      </c>
      <c r="M11738" s="26">
        <v>380680388680</v>
      </c>
      <c r="N11738" s="26">
        <v>3220685301</v>
      </c>
    </row>
    <row r="11739" spans="1:14">
      <c r="A11739" s="26" t="s">
        <v>8435</v>
      </c>
      <c r="B11739" s="26" t="s">
        <v>8436</v>
      </c>
      <c r="C11739" s="26">
        <v>38186479</v>
      </c>
      <c r="D11739" s="26" t="s">
        <v>24</v>
      </c>
      <c r="E11739" s="26" t="s">
        <v>46529</v>
      </c>
      <c r="F11739" s="26" t="s">
        <v>46530</v>
      </c>
      <c r="G11739" s="26" t="s">
        <v>9586</v>
      </c>
      <c r="H11739" s="26" t="s">
        <v>1269</v>
      </c>
      <c r="I11739" s="26" t="s">
        <v>11080</v>
      </c>
      <c r="J11739" s="26" t="s">
        <v>8437</v>
      </c>
      <c r="K11739" s="26" t="s">
        <v>9606</v>
      </c>
      <c r="L11739" s="26" t="s">
        <v>40366</v>
      </c>
      <c r="M11739" s="26">
        <v>380553522246</v>
      </c>
      <c r="N11739" s="26">
        <v>1420355106</v>
      </c>
    </row>
    <row r="11740" spans="1:14">
      <c r="A11740" s="26" t="s">
        <v>7147</v>
      </c>
      <c r="B11740" s="26" t="s">
        <v>7148</v>
      </c>
      <c r="C11740" s="26">
        <v>38543370</v>
      </c>
      <c r="D11740" s="26" t="s">
        <v>24</v>
      </c>
      <c r="E11740" s="26" t="s">
        <v>46531</v>
      </c>
      <c r="F11740" s="26" t="s">
        <v>46532</v>
      </c>
      <c r="G11740" s="26" t="s">
        <v>9586</v>
      </c>
      <c r="H11740" s="26" t="s">
        <v>987</v>
      </c>
      <c r="J11740" s="26" t="s">
        <v>46533</v>
      </c>
      <c r="K11740" s="26" t="s">
        <v>9582</v>
      </c>
      <c r="L11740" s="26" t="s">
        <v>46534</v>
      </c>
      <c r="M11740" s="26">
        <v>761331801046</v>
      </c>
      <c r="N11740" s="26">
        <v>2325555105</v>
      </c>
    </row>
    <row r="11741" spans="1:14">
      <c r="A11741" s="26" t="s">
        <v>5063</v>
      </c>
      <c r="B11741" s="26" t="s">
        <v>5064</v>
      </c>
      <c r="C11741" s="26">
        <v>34167494</v>
      </c>
      <c r="D11741" s="26" t="s">
        <v>1701</v>
      </c>
      <c r="E11741" s="26" t="s">
        <v>46535</v>
      </c>
      <c r="F11741" s="26" t="s">
        <v>46536</v>
      </c>
      <c r="G11741" s="26" t="s">
        <v>9601</v>
      </c>
      <c r="H11741" s="26" t="s">
        <v>735</v>
      </c>
      <c r="J11741" s="26" t="s">
        <v>5371</v>
      </c>
      <c r="K11741" s="26" t="s">
        <v>9597</v>
      </c>
      <c r="L11741" s="26" t="s">
        <v>46537</v>
      </c>
      <c r="M11741" s="26">
        <v>380978559666</v>
      </c>
      <c r="N11741" s="26">
        <v>4624510100</v>
      </c>
    </row>
    <row r="11742" spans="1:14">
      <c r="A11742" s="26" t="s">
        <v>4130</v>
      </c>
      <c r="B11742" s="26" t="s">
        <v>4127</v>
      </c>
      <c r="C11742" s="26">
        <v>26482717</v>
      </c>
      <c r="D11742" s="26" t="s">
        <v>24</v>
      </c>
      <c r="E11742" s="26" t="s">
        <v>46538</v>
      </c>
      <c r="F11742" s="26" t="s">
        <v>46539</v>
      </c>
      <c r="G11742" s="26" t="s">
        <v>9586</v>
      </c>
      <c r="H11742" s="26" t="s">
        <v>506</v>
      </c>
      <c r="J11742" s="26" t="s">
        <v>533</v>
      </c>
      <c r="K11742" s="26" t="s">
        <v>9597</v>
      </c>
      <c r="L11742" s="26" t="s">
        <v>29918</v>
      </c>
      <c r="M11742" s="26">
        <v>380508703463</v>
      </c>
      <c r="N11742" s="26">
        <v>2610400000</v>
      </c>
    </row>
    <row r="11743" spans="1:14">
      <c r="A11743" s="26" t="s">
        <v>2838</v>
      </c>
      <c r="B11743" s="26" t="s">
        <v>2839</v>
      </c>
      <c r="C11743" s="26">
        <v>2003818</v>
      </c>
      <c r="D11743" s="26" t="s">
        <v>780</v>
      </c>
      <c r="E11743" s="26" t="s">
        <v>46540</v>
      </c>
      <c r="F11743" s="26" t="s">
        <v>46541</v>
      </c>
      <c r="G11743" s="26" t="s">
        <v>9601</v>
      </c>
      <c r="H11743" s="26" t="s">
        <v>258</v>
      </c>
      <c r="J11743" s="26" t="s">
        <v>298</v>
      </c>
      <c r="K11743" s="26" t="s">
        <v>9597</v>
      </c>
      <c r="L11743" s="26" t="s">
        <v>46542</v>
      </c>
      <c r="M11743" s="26">
        <v>380626418288</v>
      </c>
      <c r="N11743" s="26">
        <v>1412900000</v>
      </c>
    </row>
    <row r="11744" spans="1:14">
      <c r="A11744" s="26" t="s">
        <v>1799</v>
      </c>
      <c r="B11744" s="26" t="s">
        <v>1800</v>
      </c>
      <c r="C11744" s="26">
        <v>1982577</v>
      </c>
      <c r="D11744" s="26" t="s">
        <v>780</v>
      </c>
      <c r="E11744" s="26" t="s">
        <v>46543</v>
      </c>
      <c r="F11744" s="26" t="s">
        <v>46544</v>
      </c>
      <c r="G11744" s="26" t="s">
        <v>9601</v>
      </c>
      <c r="H11744" s="26" t="s">
        <v>27</v>
      </c>
      <c r="I11744" s="26" t="s">
        <v>16303</v>
      </c>
      <c r="J11744" s="26" t="s">
        <v>1798</v>
      </c>
      <c r="K11744" s="26" t="s">
        <v>9597</v>
      </c>
      <c r="L11744" s="26" t="s">
        <v>26713</v>
      </c>
      <c r="M11744" s="26">
        <v>761117975796</v>
      </c>
      <c r="N11744" s="26">
        <v>522210100</v>
      </c>
    </row>
    <row r="11745" spans="1:14">
      <c r="A11745" s="26" t="s">
        <v>6211</v>
      </c>
      <c r="B11745" s="26" t="s">
        <v>6212</v>
      </c>
      <c r="C11745" s="26">
        <v>38522082</v>
      </c>
      <c r="D11745" s="26" t="s">
        <v>24</v>
      </c>
      <c r="E11745" s="26" t="s">
        <v>46545</v>
      </c>
      <c r="F11745" s="26" t="s">
        <v>46546</v>
      </c>
      <c r="G11745" s="26" t="s">
        <v>9586</v>
      </c>
      <c r="H11745" s="26" t="s">
        <v>885</v>
      </c>
      <c r="I11745" s="26" t="s">
        <v>12123</v>
      </c>
      <c r="J11745" s="26" t="s">
        <v>15162</v>
      </c>
      <c r="K11745" s="26" t="s">
        <v>9582</v>
      </c>
      <c r="L11745" s="26" t="s">
        <v>46547</v>
      </c>
      <c r="M11745" s="26">
        <v>380966356709</v>
      </c>
      <c r="N11745" s="26">
        <v>1821755147</v>
      </c>
    </row>
    <row r="11746" spans="1:14">
      <c r="A11746" s="26" t="s">
        <v>9038</v>
      </c>
      <c r="B11746" s="26" t="s">
        <v>9039</v>
      </c>
      <c r="C11746" s="26">
        <v>38977296</v>
      </c>
      <c r="D11746" s="26" t="s">
        <v>24</v>
      </c>
      <c r="E11746" s="26" t="s">
        <v>46548</v>
      </c>
      <c r="F11746" s="26" t="s">
        <v>46549</v>
      </c>
      <c r="G11746" s="26" t="s">
        <v>9586</v>
      </c>
      <c r="H11746" s="26" t="s">
        <v>1401</v>
      </c>
      <c r="I11746" s="26" t="s">
        <v>13992</v>
      </c>
      <c r="J11746" s="26" t="s">
        <v>46550</v>
      </c>
      <c r="K11746" s="26" t="s">
        <v>9582</v>
      </c>
      <c r="L11746" s="26" t="s">
        <v>46551</v>
      </c>
      <c r="M11746" s="26">
        <v>380978257599</v>
      </c>
      <c r="N11746" s="26">
        <v>7125485001</v>
      </c>
    </row>
    <row r="11747" spans="1:14">
      <c r="A11747" s="26" t="s">
        <v>8607</v>
      </c>
      <c r="B11747" s="26" t="s">
        <v>8608</v>
      </c>
      <c r="C11747" s="26">
        <v>38297440</v>
      </c>
      <c r="D11747" s="26" t="s">
        <v>24</v>
      </c>
      <c r="E11747" s="26" t="s">
        <v>46552</v>
      </c>
      <c r="F11747" s="26" t="s">
        <v>46553</v>
      </c>
      <c r="G11747" s="26" t="s">
        <v>9586</v>
      </c>
      <c r="H11747" s="26" t="s">
        <v>1308</v>
      </c>
      <c r="I11747" s="26" t="s">
        <v>12798</v>
      </c>
      <c r="J11747" s="26" t="s">
        <v>3394</v>
      </c>
      <c r="K11747" s="26" t="s">
        <v>9582</v>
      </c>
      <c r="L11747" s="26" t="s">
        <v>46554</v>
      </c>
      <c r="M11747" s="26">
        <v>380971069443</v>
      </c>
      <c r="N11747" s="26">
        <v>523782001</v>
      </c>
    </row>
    <row r="11748" spans="1:14">
      <c r="A11748" s="26" t="s">
        <v>7075</v>
      </c>
      <c r="B11748" s="26" t="s">
        <v>7076</v>
      </c>
      <c r="C11748" s="26">
        <v>38645269</v>
      </c>
      <c r="D11748" s="26" t="s">
        <v>24</v>
      </c>
      <c r="E11748" s="26" t="s">
        <v>46555</v>
      </c>
      <c r="F11748" s="26" t="s">
        <v>46556</v>
      </c>
      <c r="G11748" s="26" t="s">
        <v>9586</v>
      </c>
      <c r="H11748" s="26" t="s">
        <v>987</v>
      </c>
      <c r="J11748" s="26" t="s">
        <v>22650</v>
      </c>
      <c r="K11748" s="26" t="s">
        <v>9582</v>
      </c>
      <c r="L11748" s="26" t="s">
        <v>46557</v>
      </c>
      <c r="M11748" s="26">
        <v>761675184791</v>
      </c>
      <c r="N11748" s="26">
        <v>520485403</v>
      </c>
    </row>
    <row r="11749" spans="1:14">
      <c r="A11749" s="26" t="s">
        <v>1889</v>
      </c>
      <c r="B11749" s="26" t="s">
        <v>1890</v>
      </c>
      <c r="C11749" s="26">
        <v>37294246</v>
      </c>
      <c r="D11749" s="26" t="s">
        <v>24</v>
      </c>
      <c r="E11749" s="26" t="s">
        <v>46558</v>
      </c>
      <c r="F11749" s="26" t="s">
        <v>46559</v>
      </c>
      <c r="G11749" s="26" t="s">
        <v>9586</v>
      </c>
      <c r="H11749" s="26" t="s">
        <v>27</v>
      </c>
      <c r="I11749" s="26" t="s">
        <v>10389</v>
      </c>
      <c r="J11749" s="26" t="s">
        <v>75</v>
      </c>
      <c r="K11749" s="26" t="s">
        <v>9606</v>
      </c>
      <c r="L11749" s="26" t="s">
        <v>42105</v>
      </c>
      <c r="M11749" s="26">
        <v>380435522146</v>
      </c>
      <c r="N11749" s="26">
        <v>524555100</v>
      </c>
    </row>
    <row r="11750" spans="1:14">
      <c r="A11750" s="26" t="s">
        <v>9399</v>
      </c>
      <c r="B11750" s="26" t="s">
        <v>9400</v>
      </c>
      <c r="C11750" s="26">
        <v>38955665</v>
      </c>
      <c r="D11750" s="26" t="s">
        <v>24</v>
      </c>
      <c r="E11750" s="26" t="s">
        <v>46560</v>
      </c>
      <c r="F11750" s="26" t="s">
        <v>46561</v>
      </c>
      <c r="G11750" s="26" t="s">
        <v>9579</v>
      </c>
      <c r="H11750" s="26" t="s">
        <v>1573</v>
      </c>
      <c r="I11750" s="26" t="s">
        <v>10158</v>
      </c>
      <c r="J11750" s="26" t="s">
        <v>46562</v>
      </c>
      <c r="K11750" s="26" t="s">
        <v>9582</v>
      </c>
      <c r="L11750" s="26" t="s">
        <v>46563</v>
      </c>
      <c r="M11750" s="26">
        <v>380462686251</v>
      </c>
      <c r="N11750" s="26">
        <v>7425555418</v>
      </c>
    </row>
    <row r="11751" spans="1:14">
      <c r="A11751" s="26" t="s">
        <v>6211</v>
      </c>
      <c r="B11751" s="26" t="s">
        <v>6212</v>
      </c>
      <c r="C11751" s="26">
        <v>38522082</v>
      </c>
      <c r="D11751" s="26" t="s">
        <v>24</v>
      </c>
      <c r="E11751" s="26" t="s">
        <v>46564</v>
      </c>
      <c r="F11751" s="26" t="s">
        <v>46565</v>
      </c>
      <c r="G11751" s="26" t="s">
        <v>9579</v>
      </c>
      <c r="H11751" s="26" t="s">
        <v>885</v>
      </c>
      <c r="I11751" s="26" t="s">
        <v>12123</v>
      </c>
      <c r="J11751" s="26" t="s">
        <v>46566</v>
      </c>
      <c r="K11751" s="26" t="s">
        <v>9582</v>
      </c>
      <c r="L11751" s="26" t="s">
        <v>46567</v>
      </c>
      <c r="M11751" s="26">
        <v>380486722401</v>
      </c>
      <c r="N11751" s="26">
        <v>5122580701</v>
      </c>
    </row>
    <row r="11752" spans="1:14">
      <c r="A11752" s="26" t="s">
        <v>2593</v>
      </c>
      <c r="B11752" s="26" t="s">
        <v>2594</v>
      </c>
      <c r="C11752" s="26">
        <v>37837203</v>
      </c>
      <c r="D11752" s="26" t="s">
        <v>24</v>
      </c>
      <c r="E11752" s="26" t="s">
        <v>46568</v>
      </c>
      <c r="F11752" s="26" t="s">
        <v>23805</v>
      </c>
      <c r="G11752" s="26" t="s">
        <v>9586</v>
      </c>
      <c r="H11752" s="26" t="s">
        <v>133</v>
      </c>
      <c r="J11752" s="26" t="s">
        <v>215</v>
      </c>
      <c r="K11752" s="26" t="s">
        <v>9597</v>
      </c>
      <c r="L11752" s="26" t="s">
        <v>41302</v>
      </c>
      <c r="M11752" s="26">
        <v>380500383896</v>
      </c>
      <c r="N11752" s="26">
        <v>1211600000</v>
      </c>
    </row>
    <row r="11753" spans="1:14">
      <c r="A11753" s="26" t="s">
        <v>5057</v>
      </c>
      <c r="B11753" s="26" t="s">
        <v>5058</v>
      </c>
      <c r="C11753" s="26">
        <v>41055077</v>
      </c>
      <c r="D11753" s="26" t="s">
        <v>24</v>
      </c>
      <c r="E11753" s="26" t="s">
        <v>46569</v>
      </c>
      <c r="F11753" s="26" t="s">
        <v>46570</v>
      </c>
      <c r="G11753" s="26" t="s">
        <v>9579</v>
      </c>
      <c r="H11753" s="26" t="s">
        <v>735</v>
      </c>
      <c r="I11753" s="26" t="s">
        <v>15124</v>
      </c>
      <c r="J11753" s="26" t="s">
        <v>46571</v>
      </c>
      <c r="K11753" s="26" t="s">
        <v>9582</v>
      </c>
      <c r="L11753" s="26" t="s">
        <v>46572</v>
      </c>
      <c r="M11753" s="26">
        <v>760653272906</v>
      </c>
      <c r="N11753" s="26">
        <v>4620382004</v>
      </c>
    </row>
    <row r="11754" spans="1:14">
      <c r="A11754" s="26" t="s">
        <v>6939</v>
      </c>
      <c r="B11754" s="26" t="s">
        <v>6940</v>
      </c>
      <c r="C11754" s="26">
        <v>37867877</v>
      </c>
      <c r="D11754" s="26" t="s">
        <v>24</v>
      </c>
      <c r="E11754" s="26" t="s">
        <v>46573</v>
      </c>
      <c r="F11754" s="26" t="s">
        <v>46574</v>
      </c>
      <c r="G11754" s="26" t="s">
        <v>9586</v>
      </c>
      <c r="H11754" s="26" t="s">
        <v>987</v>
      </c>
      <c r="I11754" s="26" t="s">
        <v>9921</v>
      </c>
      <c r="J11754" s="26" t="s">
        <v>6930</v>
      </c>
      <c r="K11754" s="26" t="s">
        <v>9597</v>
      </c>
      <c r="L11754" s="26" t="s">
        <v>46575</v>
      </c>
      <c r="M11754" s="26">
        <v>380365355527</v>
      </c>
      <c r="N11754" s="26">
        <v>5620410100</v>
      </c>
    </row>
    <row r="11755" spans="1:14">
      <c r="A11755" s="26" t="s">
        <v>4376</v>
      </c>
      <c r="B11755" s="26" t="s">
        <v>4377</v>
      </c>
      <c r="C11755" s="26">
        <v>38423901</v>
      </c>
      <c r="D11755" s="26" t="s">
        <v>24</v>
      </c>
      <c r="E11755" s="26" t="s">
        <v>46576</v>
      </c>
      <c r="F11755" s="26" t="s">
        <v>46577</v>
      </c>
      <c r="G11755" s="26" t="s">
        <v>9586</v>
      </c>
      <c r="H11755" s="26" t="s">
        <v>576</v>
      </c>
      <c r="I11755" s="26" t="s">
        <v>14945</v>
      </c>
      <c r="J11755" s="26" t="s">
        <v>46578</v>
      </c>
      <c r="K11755" s="26" t="s">
        <v>9606</v>
      </c>
      <c r="L11755" s="26" t="s">
        <v>46579</v>
      </c>
      <c r="M11755" s="26">
        <v>380459631248</v>
      </c>
      <c r="N11755" s="26">
        <v>3221855300</v>
      </c>
    </row>
    <row r="11756" spans="1:14">
      <c r="A11756" s="26" t="s">
        <v>5174</v>
      </c>
      <c r="B11756" s="26" t="s">
        <v>5175</v>
      </c>
      <c r="C11756" s="26">
        <v>1996668</v>
      </c>
      <c r="D11756" s="26" t="s">
        <v>780</v>
      </c>
      <c r="E11756" s="26" t="s">
        <v>46580</v>
      </c>
      <c r="F11756" s="26" t="s">
        <v>13073</v>
      </c>
      <c r="G11756" s="26" t="s">
        <v>9601</v>
      </c>
      <c r="H11756" s="26" t="s">
        <v>735</v>
      </c>
      <c r="J11756" s="26" t="s">
        <v>740</v>
      </c>
      <c r="K11756" s="26" t="s">
        <v>9597</v>
      </c>
      <c r="L11756" s="26" t="s">
        <v>46581</v>
      </c>
      <c r="M11756" s="26">
        <v>380322385881</v>
      </c>
      <c r="N11756" s="26">
        <v>1221881203</v>
      </c>
    </row>
    <row r="11757" spans="1:14">
      <c r="A11757" s="26" t="s">
        <v>8968</v>
      </c>
      <c r="B11757" s="26" t="s">
        <v>8969</v>
      </c>
      <c r="C11757" s="26">
        <v>39028882</v>
      </c>
      <c r="D11757" s="26" t="s">
        <v>24</v>
      </c>
      <c r="E11757" s="26" t="s">
        <v>46582</v>
      </c>
      <c r="F11757" s="26" t="s">
        <v>46583</v>
      </c>
      <c r="G11757" s="26" t="s">
        <v>9579</v>
      </c>
      <c r="H11757" s="26" t="s">
        <v>1401</v>
      </c>
      <c r="I11757" s="26" t="s">
        <v>12387</v>
      </c>
      <c r="J11757" s="26" t="s">
        <v>13394</v>
      </c>
      <c r="K11757" s="26" t="s">
        <v>9582</v>
      </c>
      <c r="L11757" s="26" t="s">
        <v>46584</v>
      </c>
      <c r="M11757" s="26">
        <v>380474561548</v>
      </c>
      <c r="N11757" s="26">
        <v>3220687001</v>
      </c>
    </row>
    <row r="11758" spans="1:14">
      <c r="A11758" s="26" t="s">
        <v>2874</v>
      </c>
      <c r="B11758" s="26" t="s">
        <v>2875</v>
      </c>
      <c r="C11758" s="26">
        <v>20366499</v>
      </c>
      <c r="D11758" s="26" t="s">
        <v>780</v>
      </c>
      <c r="E11758" s="26" t="s">
        <v>46585</v>
      </c>
      <c r="F11758" s="26" t="s">
        <v>46586</v>
      </c>
      <c r="G11758" s="26" t="s">
        <v>9601</v>
      </c>
      <c r="H11758" s="26" t="s">
        <v>258</v>
      </c>
      <c r="J11758" s="26" t="s">
        <v>305</v>
      </c>
      <c r="K11758" s="26" t="s">
        <v>9597</v>
      </c>
      <c r="L11758" s="26" t="s">
        <v>46587</v>
      </c>
      <c r="M11758" s="26">
        <v>380508647050</v>
      </c>
      <c r="N11758" s="26">
        <v>1413300000</v>
      </c>
    </row>
    <row r="11759" spans="1:14">
      <c r="A11759" s="26" t="s">
        <v>8893</v>
      </c>
      <c r="B11759" s="26" t="s">
        <v>8894</v>
      </c>
      <c r="C11759" s="26">
        <v>41937159</v>
      </c>
      <c r="D11759" s="26" t="s">
        <v>24</v>
      </c>
      <c r="E11759" s="26" t="s">
        <v>46588</v>
      </c>
      <c r="F11759" s="26" t="s">
        <v>46589</v>
      </c>
      <c r="G11759" s="26" t="s">
        <v>9586</v>
      </c>
      <c r="H11759" s="26" t="s">
        <v>1401</v>
      </c>
      <c r="I11759" s="26" t="s">
        <v>9696</v>
      </c>
      <c r="J11759" s="26" t="s">
        <v>46590</v>
      </c>
      <c r="K11759" s="26" t="s">
        <v>9582</v>
      </c>
      <c r="L11759" s="26" t="s">
        <v>46591</v>
      </c>
      <c r="M11759" s="26">
        <v>380474964468</v>
      </c>
      <c r="N11759" s="26">
        <v>721184408</v>
      </c>
    </row>
    <row r="11760" spans="1:14">
      <c r="A11760" s="26" t="s">
        <v>8231</v>
      </c>
      <c r="B11760" s="26" t="s">
        <v>8232</v>
      </c>
      <c r="C11760" s="26">
        <v>32149096</v>
      </c>
      <c r="D11760" s="26" t="s">
        <v>24</v>
      </c>
      <c r="E11760" s="26" t="s">
        <v>46592</v>
      </c>
      <c r="F11760" s="26" t="s">
        <v>10382</v>
      </c>
      <c r="G11760" s="26" t="s">
        <v>9586</v>
      </c>
      <c r="H11760" s="26" t="s">
        <v>1122</v>
      </c>
      <c r="J11760" s="26" t="s">
        <v>8039</v>
      </c>
      <c r="K11760" s="26" t="s">
        <v>9597</v>
      </c>
      <c r="L11760" s="26" t="s">
        <v>40542</v>
      </c>
      <c r="M11760" s="26">
        <v>380577255250</v>
      </c>
      <c r="N11760" s="26">
        <v>6310100000</v>
      </c>
    </row>
    <row r="11761" spans="1:14">
      <c r="A11761" s="26" t="s">
        <v>6170</v>
      </c>
      <c r="B11761" s="26" t="s">
        <v>6171</v>
      </c>
      <c r="C11761" s="26">
        <v>38534407</v>
      </c>
      <c r="D11761" s="26" t="s">
        <v>24</v>
      </c>
      <c r="E11761" s="26" t="s">
        <v>46593</v>
      </c>
      <c r="F11761" s="26" t="s">
        <v>46594</v>
      </c>
      <c r="G11761" s="26" t="s">
        <v>9586</v>
      </c>
      <c r="H11761" s="26" t="s">
        <v>885</v>
      </c>
      <c r="I11761" s="26" t="s">
        <v>10020</v>
      </c>
      <c r="J11761" s="26" t="s">
        <v>46595</v>
      </c>
      <c r="K11761" s="26" t="s">
        <v>9582</v>
      </c>
      <c r="L11761" s="26" t="s">
        <v>46596</v>
      </c>
      <c r="M11761" s="26">
        <v>380485597389</v>
      </c>
      <c r="N11761" s="26">
        <v>5122783001</v>
      </c>
    </row>
    <row r="11762" spans="1:14">
      <c r="A11762" s="26" t="s">
        <v>4225</v>
      </c>
      <c r="B11762" s="26" t="s">
        <v>4226</v>
      </c>
      <c r="C11762" s="26">
        <v>38816907</v>
      </c>
      <c r="D11762" s="26" t="s">
        <v>24</v>
      </c>
      <c r="E11762" s="26" t="s">
        <v>46597</v>
      </c>
      <c r="F11762" s="26" t="s">
        <v>46598</v>
      </c>
      <c r="G11762" s="26" t="s">
        <v>9586</v>
      </c>
      <c r="H11762" s="26" t="s">
        <v>506</v>
      </c>
      <c r="I11762" s="26" t="s">
        <v>12552</v>
      </c>
      <c r="J11762" s="26" t="s">
        <v>46599</v>
      </c>
      <c r="K11762" s="26" t="s">
        <v>9582</v>
      </c>
      <c r="L11762" s="26" t="s">
        <v>46600</v>
      </c>
      <c r="M11762" s="26">
        <v>761344421585</v>
      </c>
      <c r="N11762" s="26">
        <v>2625280401</v>
      </c>
    </row>
    <row r="11763" spans="1:14">
      <c r="A11763" s="26" t="s">
        <v>8176</v>
      </c>
      <c r="B11763" s="26" t="s">
        <v>8141</v>
      </c>
      <c r="C11763" s="26">
        <v>2001506</v>
      </c>
      <c r="D11763" s="26" t="s">
        <v>24</v>
      </c>
      <c r="E11763" s="26" t="s">
        <v>46601</v>
      </c>
      <c r="F11763" s="26" t="s">
        <v>10382</v>
      </c>
      <c r="G11763" s="26" t="s">
        <v>9591</v>
      </c>
      <c r="H11763" s="26" t="s">
        <v>1122</v>
      </c>
      <c r="J11763" s="26" t="s">
        <v>8039</v>
      </c>
      <c r="K11763" s="26" t="s">
        <v>9597</v>
      </c>
      <c r="L11763" s="26" t="s">
        <v>46602</v>
      </c>
      <c r="M11763" s="26">
        <v>380577255700</v>
      </c>
      <c r="N11763" s="26">
        <v>6310100000</v>
      </c>
    </row>
    <row r="11764" spans="1:14">
      <c r="A11764" s="26" t="s">
        <v>2995</v>
      </c>
      <c r="B11764" s="26" t="s">
        <v>2996</v>
      </c>
      <c r="C11764" s="26">
        <v>1991139</v>
      </c>
      <c r="D11764" s="26" t="s">
        <v>780</v>
      </c>
      <c r="E11764" s="26" t="s">
        <v>46603</v>
      </c>
      <c r="F11764" s="26" t="s">
        <v>46604</v>
      </c>
      <c r="G11764" s="26" t="s">
        <v>9601</v>
      </c>
      <c r="H11764" s="26" t="s">
        <v>258</v>
      </c>
      <c r="J11764" s="26" t="s">
        <v>367</v>
      </c>
      <c r="K11764" s="26" t="s">
        <v>9597</v>
      </c>
      <c r="L11764" s="26" t="s">
        <v>46605</v>
      </c>
      <c r="M11764" s="26">
        <v>761461150562</v>
      </c>
      <c r="N11764" s="26">
        <v>1414100000</v>
      </c>
    </row>
    <row r="11765" spans="1:14">
      <c r="A11765" s="26" t="s">
        <v>6232</v>
      </c>
      <c r="B11765" s="26" t="s">
        <v>6233</v>
      </c>
      <c r="C11765" s="26">
        <v>38552185</v>
      </c>
      <c r="D11765" s="26" t="s">
        <v>24</v>
      </c>
      <c r="E11765" s="26" t="s">
        <v>46606</v>
      </c>
      <c r="F11765" s="26" t="s">
        <v>46607</v>
      </c>
      <c r="G11765" s="26" t="s">
        <v>9586</v>
      </c>
      <c r="H11765" s="26" t="s">
        <v>885</v>
      </c>
      <c r="I11765" s="26" t="s">
        <v>11207</v>
      </c>
      <c r="J11765" s="26" t="s">
        <v>6230</v>
      </c>
      <c r="K11765" s="26" t="s">
        <v>9606</v>
      </c>
      <c r="L11765" s="26" t="s">
        <v>17851</v>
      </c>
      <c r="M11765" s="26">
        <v>380486422610</v>
      </c>
      <c r="N11765" s="26">
        <v>5123355100</v>
      </c>
    </row>
    <row r="11766" spans="1:14">
      <c r="A11766" s="26" t="s">
        <v>6903</v>
      </c>
      <c r="B11766" s="26" t="s">
        <v>6904</v>
      </c>
      <c r="C11766" s="26">
        <v>38492195</v>
      </c>
      <c r="D11766" s="26" t="s">
        <v>24</v>
      </c>
      <c r="E11766" s="26" t="s">
        <v>46608</v>
      </c>
      <c r="F11766" s="26" t="s">
        <v>46609</v>
      </c>
      <c r="G11766" s="26" t="s">
        <v>9586</v>
      </c>
      <c r="H11766" s="26" t="s">
        <v>949</v>
      </c>
      <c r="I11766" s="26" t="s">
        <v>13534</v>
      </c>
      <c r="J11766" s="26" t="s">
        <v>46610</v>
      </c>
      <c r="K11766" s="26" t="s">
        <v>9582</v>
      </c>
      <c r="L11766" s="26" t="s">
        <v>46611</v>
      </c>
      <c r="M11766" s="26">
        <v>380534797150</v>
      </c>
      <c r="N11766" s="26">
        <v>5325481201</v>
      </c>
    </row>
    <row r="11767" spans="1:14">
      <c r="A11767" s="26" t="s">
        <v>3717</v>
      </c>
      <c r="B11767" s="26" t="s">
        <v>3718</v>
      </c>
      <c r="C11767" s="26">
        <v>38969547</v>
      </c>
      <c r="D11767" s="26" t="s">
        <v>24</v>
      </c>
      <c r="E11767" s="26" t="s">
        <v>46612</v>
      </c>
      <c r="F11767" s="26" t="s">
        <v>30129</v>
      </c>
      <c r="G11767" s="26" t="s">
        <v>9586</v>
      </c>
      <c r="H11767" s="26" t="s">
        <v>468</v>
      </c>
      <c r="J11767" s="26" t="s">
        <v>481</v>
      </c>
      <c r="K11767" s="26" t="s">
        <v>9597</v>
      </c>
      <c r="L11767" s="26" t="s">
        <v>30170</v>
      </c>
      <c r="M11767" s="26">
        <v>761225725654</v>
      </c>
      <c r="N11767" s="26">
        <v>1222380503</v>
      </c>
    </row>
    <row r="11768" spans="1:14">
      <c r="A11768" s="26" t="s">
        <v>4380</v>
      </c>
      <c r="B11768" s="26" t="s">
        <v>4381</v>
      </c>
      <c r="C11768" s="26">
        <v>42389605</v>
      </c>
      <c r="D11768" s="26" t="s">
        <v>24</v>
      </c>
      <c r="E11768" s="26" t="s">
        <v>46613</v>
      </c>
      <c r="F11768" s="26" t="s">
        <v>46614</v>
      </c>
      <c r="G11768" s="26" t="s">
        <v>9586</v>
      </c>
      <c r="H11768" s="26" t="s">
        <v>576</v>
      </c>
      <c r="I11768" s="26" t="s">
        <v>10292</v>
      </c>
      <c r="J11768" s="26" t="s">
        <v>615</v>
      </c>
      <c r="K11768" s="26" t="s">
        <v>9597</v>
      </c>
      <c r="L11768" s="26" t="s">
        <v>28333</v>
      </c>
      <c r="M11768" s="26">
        <v>380443745012</v>
      </c>
      <c r="N11768" s="26">
        <v>120783603</v>
      </c>
    </row>
    <row r="11769" spans="1:14">
      <c r="A11769" s="26" t="s">
        <v>2064</v>
      </c>
      <c r="B11769" s="26" t="s">
        <v>2065</v>
      </c>
      <c r="C11769" s="26">
        <v>38527798</v>
      </c>
      <c r="D11769" s="26" t="s">
        <v>1701</v>
      </c>
      <c r="E11769" s="26" t="s">
        <v>46615</v>
      </c>
      <c r="F11769" s="26" t="s">
        <v>46616</v>
      </c>
      <c r="G11769" s="26" t="s">
        <v>9601</v>
      </c>
      <c r="H11769" s="26" t="s">
        <v>103</v>
      </c>
      <c r="J11769" s="26" t="s">
        <v>116</v>
      </c>
      <c r="K11769" s="26" t="s">
        <v>9597</v>
      </c>
      <c r="L11769" s="26" t="s">
        <v>36401</v>
      </c>
      <c r="M11769" s="26">
        <v>380989371383</v>
      </c>
      <c r="N11769" s="26">
        <v>710100000</v>
      </c>
    </row>
    <row r="11770" spans="1:14">
      <c r="A11770" s="26" t="s">
        <v>4705</v>
      </c>
      <c r="B11770" s="26" t="s">
        <v>4706</v>
      </c>
      <c r="C11770" s="26">
        <v>24153435</v>
      </c>
      <c r="D11770" s="26" t="s">
        <v>780</v>
      </c>
      <c r="E11770" s="26" t="s">
        <v>46617</v>
      </c>
      <c r="F11770" s="26" t="s">
        <v>46618</v>
      </c>
      <c r="G11770" s="26" t="s">
        <v>9601</v>
      </c>
      <c r="H11770" s="26" t="s">
        <v>670</v>
      </c>
      <c r="J11770" s="26" t="s">
        <v>4702</v>
      </c>
      <c r="K11770" s="26" t="s">
        <v>9597</v>
      </c>
      <c r="L11770" s="26" t="s">
        <v>46619</v>
      </c>
      <c r="M11770" s="26">
        <v>380665242427</v>
      </c>
      <c r="N11770" s="26">
        <v>721484605</v>
      </c>
    </row>
    <row r="11771" spans="1:14">
      <c r="A11771" s="26" t="s">
        <v>5377</v>
      </c>
      <c r="B11771" s="26" t="s">
        <v>5378</v>
      </c>
      <c r="C11771" s="26">
        <v>20764716</v>
      </c>
      <c r="D11771" s="26" t="s">
        <v>24</v>
      </c>
      <c r="E11771" s="26" t="s">
        <v>46620</v>
      </c>
      <c r="F11771" s="26" t="s">
        <v>46621</v>
      </c>
      <c r="G11771" s="26" t="s">
        <v>9586</v>
      </c>
      <c r="H11771" s="26" t="s">
        <v>735</v>
      </c>
      <c r="I11771" s="26" t="s">
        <v>11411</v>
      </c>
      <c r="J11771" s="26" t="s">
        <v>38913</v>
      </c>
      <c r="K11771" s="26" t="s">
        <v>9582</v>
      </c>
      <c r="L11771" s="26" t="s">
        <v>38914</v>
      </c>
      <c r="M11771" s="26">
        <v>380688344040</v>
      </c>
      <c r="N11771" s="26">
        <v>4624587801</v>
      </c>
    </row>
    <row r="11772" spans="1:14">
      <c r="A11772" s="26" t="s">
        <v>1982</v>
      </c>
      <c r="B11772" s="26" t="s">
        <v>1983</v>
      </c>
      <c r="C11772" s="26">
        <v>38692240</v>
      </c>
      <c r="D11772" s="26" t="s">
        <v>24</v>
      </c>
      <c r="E11772" s="26" t="s">
        <v>46622</v>
      </c>
      <c r="F11772" s="26" t="s">
        <v>46623</v>
      </c>
      <c r="G11772" s="26" t="s">
        <v>9586</v>
      </c>
      <c r="H11772" s="26" t="s">
        <v>103</v>
      </c>
      <c r="I11772" s="26" t="s">
        <v>26037</v>
      </c>
      <c r="J11772" s="26" t="s">
        <v>46624</v>
      </c>
      <c r="K11772" s="26" t="s">
        <v>9582</v>
      </c>
      <c r="L11772" s="26" t="s">
        <v>46625</v>
      </c>
      <c r="M11772" s="26">
        <v>380337296758</v>
      </c>
      <c r="N11772" s="26">
        <v>721184401</v>
      </c>
    </row>
    <row r="11773" spans="1:14">
      <c r="A11773" s="26" t="s">
        <v>3483</v>
      </c>
      <c r="B11773" s="26" t="s">
        <v>3484</v>
      </c>
      <c r="C11773" s="26">
        <v>42043319</v>
      </c>
      <c r="D11773" s="26" t="s">
        <v>24</v>
      </c>
      <c r="E11773" s="26" t="s">
        <v>46626</v>
      </c>
      <c r="F11773" s="26" t="s">
        <v>46627</v>
      </c>
      <c r="G11773" s="26" t="s">
        <v>9586</v>
      </c>
      <c r="H11773" s="26" t="s">
        <v>392</v>
      </c>
      <c r="I11773" s="26" t="s">
        <v>10627</v>
      </c>
      <c r="J11773" s="26" t="s">
        <v>3442</v>
      </c>
      <c r="K11773" s="26" t="s">
        <v>9582</v>
      </c>
      <c r="L11773" s="26" t="s">
        <v>46628</v>
      </c>
      <c r="M11773" s="26">
        <v>761345406762</v>
      </c>
      <c r="N11773" s="26">
        <v>2124484801</v>
      </c>
    </row>
    <row r="11774" spans="1:14">
      <c r="A11774" s="26" t="s">
        <v>6283</v>
      </c>
      <c r="B11774" s="26" t="s">
        <v>6284</v>
      </c>
      <c r="C11774" s="26">
        <v>1998940</v>
      </c>
      <c r="D11774" s="26" t="s">
        <v>24</v>
      </c>
      <c r="E11774" s="26" t="s">
        <v>46629</v>
      </c>
      <c r="F11774" s="26" t="s">
        <v>46630</v>
      </c>
      <c r="G11774" s="26" t="s">
        <v>9586</v>
      </c>
      <c r="H11774" s="26" t="s">
        <v>885</v>
      </c>
      <c r="J11774" s="26" t="s">
        <v>910</v>
      </c>
      <c r="K11774" s="26" t="s">
        <v>9597</v>
      </c>
      <c r="L11774" s="26" t="s">
        <v>19099</v>
      </c>
      <c r="M11774" s="26">
        <v>380487933564</v>
      </c>
      <c r="N11774" s="26">
        <v>5110100000</v>
      </c>
    </row>
    <row r="11775" spans="1:14">
      <c r="A11775" s="26" t="s">
        <v>4423</v>
      </c>
      <c r="B11775" s="26" t="s">
        <v>4424</v>
      </c>
      <c r="C11775" s="26">
        <v>38571999</v>
      </c>
      <c r="D11775" s="26" t="s">
        <v>24</v>
      </c>
      <c r="E11775" s="26" t="s">
        <v>46631</v>
      </c>
      <c r="F11775" s="26" t="s">
        <v>16542</v>
      </c>
      <c r="G11775" s="26" t="s">
        <v>9586</v>
      </c>
      <c r="H11775" s="26" t="s">
        <v>576</v>
      </c>
      <c r="J11775" s="26" t="s">
        <v>623</v>
      </c>
      <c r="K11775" s="26" t="s">
        <v>9597</v>
      </c>
      <c r="L11775" s="26" t="s">
        <v>46632</v>
      </c>
      <c r="M11775" s="26">
        <v>380459795206</v>
      </c>
      <c r="N11775" s="26">
        <v>3210900000</v>
      </c>
    </row>
    <row r="11776" spans="1:14">
      <c r="A11776" s="26" t="s">
        <v>2766</v>
      </c>
      <c r="B11776" s="26" t="s">
        <v>2767</v>
      </c>
      <c r="C11776" s="26">
        <v>36729598</v>
      </c>
      <c r="D11776" s="26" t="s">
        <v>24</v>
      </c>
      <c r="E11776" s="26" t="s">
        <v>46633</v>
      </c>
      <c r="F11776" s="26" t="s">
        <v>46634</v>
      </c>
      <c r="G11776" s="26" t="s">
        <v>9586</v>
      </c>
      <c r="H11776" s="26" t="s">
        <v>133</v>
      </c>
      <c r="I11776" s="26" t="s">
        <v>9717</v>
      </c>
      <c r="J11776" s="26" t="s">
        <v>3586</v>
      </c>
      <c r="K11776" s="26" t="s">
        <v>9582</v>
      </c>
      <c r="L11776" s="26" t="s">
        <v>46635</v>
      </c>
      <c r="M11776" s="26">
        <v>380988842976</v>
      </c>
      <c r="N11776" s="26">
        <v>525385502</v>
      </c>
    </row>
    <row r="11777" spans="1:14">
      <c r="A11777" s="26" t="s">
        <v>5520</v>
      </c>
      <c r="B11777" s="26" t="s">
        <v>5521</v>
      </c>
      <c r="C11777" s="26">
        <v>2064116</v>
      </c>
      <c r="D11777" s="26" t="s">
        <v>24</v>
      </c>
      <c r="E11777" s="26" t="s">
        <v>46636</v>
      </c>
      <c r="F11777" s="26" t="s">
        <v>46637</v>
      </c>
      <c r="G11777" s="26" t="s">
        <v>9586</v>
      </c>
      <c r="H11777" s="26" t="s">
        <v>799</v>
      </c>
      <c r="J11777" s="26" t="s">
        <v>800</v>
      </c>
      <c r="K11777" s="26" t="s">
        <v>9597</v>
      </c>
      <c r="L11777" s="26" t="s">
        <v>21184</v>
      </c>
      <c r="M11777" s="26">
        <v>380445155815</v>
      </c>
      <c r="N11777" s="26">
        <v>4822784009</v>
      </c>
    </row>
    <row r="11778" spans="1:14">
      <c r="A11778" s="26" t="s">
        <v>8004</v>
      </c>
      <c r="B11778" s="26" t="s">
        <v>8005</v>
      </c>
      <c r="C11778" s="26">
        <v>41820206</v>
      </c>
      <c r="D11778" s="26" t="s">
        <v>24</v>
      </c>
      <c r="E11778" s="26" t="s">
        <v>46638</v>
      </c>
      <c r="F11778" s="26" t="s">
        <v>46639</v>
      </c>
      <c r="G11778" s="26" t="s">
        <v>9586</v>
      </c>
      <c r="H11778" s="26" t="s">
        <v>1122</v>
      </c>
      <c r="I11778" s="26" t="s">
        <v>11395</v>
      </c>
      <c r="J11778" s="26" t="s">
        <v>46640</v>
      </c>
      <c r="K11778" s="26" t="s">
        <v>9582</v>
      </c>
      <c r="L11778" s="26" t="s">
        <v>46641</v>
      </c>
      <c r="M11778" s="26">
        <v>380574066225</v>
      </c>
      <c r="N11778" s="26">
        <v>6324255119</v>
      </c>
    </row>
    <row r="11779" spans="1:14">
      <c r="A11779" s="26" t="s">
        <v>8681</v>
      </c>
      <c r="B11779" s="26" t="s">
        <v>8682</v>
      </c>
      <c r="C11779" s="26">
        <v>38402043</v>
      </c>
      <c r="D11779" s="26" t="s">
        <v>24</v>
      </c>
      <c r="E11779" s="26" t="s">
        <v>46642</v>
      </c>
      <c r="F11779" s="26" t="s">
        <v>46643</v>
      </c>
      <c r="G11779" s="26" t="s">
        <v>9586</v>
      </c>
      <c r="H11779" s="26" t="s">
        <v>1308</v>
      </c>
      <c r="J11779" s="26" t="s">
        <v>8818</v>
      </c>
      <c r="K11779" s="26" t="s">
        <v>9597</v>
      </c>
      <c r="L11779" s="26" t="s">
        <v>18247</v>
      </c>
      <c r="M11779" s="26">
        <v>761934124430</v>
      </c>
      <c r="N11779" s="26">
        <v>6810700000</v>
      </c>
    </row>
    <row r="11780" spans="1:14">
      <c r="A11780" s="26" t="s">
        <v>6769</v>
      </c>
      <c r="B11780" s="26" t="s">
        <v>6770</v>
      </c>
      <c r="C11780" s="26">
        <v>38276153</v>
      </c>
      <c r="D11780" s="26" t="s">
        <v>24</v>
      </c>
      <c r="E11780" s="26" t="s">
        <v>46644</v>
      </c>
      <c r="F11780" s="26" t="s">
        <v>46645</v>
      </c>
      <c r="G11780" s="26" t="s">
        <v>9579</v>
      </c>
      <c r="H11780" s="26" t="s">
        <v>949</v>
      </c>
      <c r="I11780" s="26" t="s">
        <v>10890</v>
      </c>
      <c r="J11780" s="26" t="s">
        <v>46646</v>
      </c>
      <c r="K11780" s="26" t="s">
        <v>9582</v>
      </c>
      <c r="L11780" s="26" t="s">
        <v>46647</v>
      </c>
      <c r="M11780" s="26">
        <v>380535866258</v>
      </c>
      <c r="N11780" s="26">
        <v>5323880703</v>
      </c>
    </row>
    <row r="11781" spans="1:14">
      <c r="A11781" s="26" t="s">
        <v>8763</v>
      </c>
      <c r="B11781" s="26" t="s">
        <v>8764</v>
      </c>
      <c r="C11781" s="26">
        <v>40888750</v>
      </c>
      <c r="D11781" s="26" t="s">
        <v>24</v>
      </c>
      <c r="E11781" s="26" t="s">
        <v>46648</v>
      </c>
      <c r="F11781" s="26" t="s">
        <v>46649</v>
      </c>
      <c r="G11781" s="26" t="s">
        <v>9586</v>
      </c>
      <c r="H11781" s="26" t="s">
        <v>1308</v>
      </c>
      <c r="J11781" s="26" t="s">
        <v>1387</v>
      </c>
      <c r="K11781" s="26" t="s">
        <v>9597</v>
      </c>
      <c r="L11781" s="26" t="s">
        <v>45836</v>
      </c>
      <c r="M11781" s="26">
        <v>761331461820</v>
      </c>
      <c r="N11781" s="26">
        <v>4412745702</v>
      </c>
    </row>
    <row r="11782" spans="1:14">
      <c r="A11782" s="26" t="s">
        <v>7535</v>
      </c>
      <c r="B11782" s="26" t="s">
        <v>7536</v>
      </c>
      <c r="C11782" s="26">
        <v>41861296</v>
      </c>
      <c r="D11782" s="26" t="s">
        <v>24</v>
      </c>
      <c r="E11782" s="26" t="s">
        <v>46650</v>
      </c>
      <c r="F11782" s="26" t="s">
        <v>46651</v>
      </c>
      <c r="G11782" s="26" t="s">
        <v>9586</v>
      </c>
      <c r="H11782" s="26" t="s">
        <v>1025</v>
      </c>
      <c r="I11782" s="26" t="s">
        <v>9657</v>
      </c>
      <c r="J11782" s="26" t="s">
        <v>7537</v>
      </c>
      <c r="K11782" s="26" t="s">
        <v>9606</v>
      </c>
      <c r="L11782" s="26" t="s">
        <v>46652</v>
      </c>
      <c r="M11782" s="26">
        <v>380544690265</v>
      </c>
      <c r="N11782" s="26">
        <v>5920355500</v>
      </c>
    </row>
    <row r="11783" spans="1:14">
      <c r="A11783" s="26" t="s">
        <v>4541</v>
      </c>
      <c r="B11783" s="26" t="s">
        <v>4542</v>
      </c>
      <c r="C11783" s="26">
        <v>38036489</v>
      </c>
      <c r="D11783" s="26" t="s">
        <v>24</v>
      </c>
      <c r="E11783" s="26" t="s">
        <v>46653</v>
      </c>
      <c r="F11783" s="26" t="s">
        <v>46654</v>
      </c>
      <c r="G11783" s="26" t="s">
        <v>9586</v>
      </c>
      <c r="H11783" s="26" t="s">
        <v>576</v>
      </c>
      <c r="I11783" s="26" t="s">
        <v>19988</v>
      </c>
      <c r="J11783" s="26" t="s">
        <v>46655</v>
      </c>
      <c r="K11783" s="26" t="s">
        <v>9582</v>
      </c>
      <c r="L11783" s="26" t="s">
        <v>46656</v>
      </c>
      <c r="M11783" s="26">
        <v>380456545359</v>
      </c>
      <c r="N11783" s="26">
        <v>3224982401</v>
      </c>
    </row>
    <row r="11784" spans="1:14">
      <c r="A11784" s="26" t="s">
        <v>6170</v>
      </c>
      <c r="B11784" s="26" t="s">
        <v>6171</v>
      </c>
      <c r="C11784" s="26">
        <v>38534407</v>
      </c>
      <c r="D11784" s="26" t="s">
        <v>24</v>
      </c>
      <c r="E11784" s="26" t="s">
        <v>46657</v>
      </c>
      <c r="F11784" s="26" t="s">
        <v>46658</v>
      </c>
      <c r="G11784" s="26" t="s">
        <v>9579</v>
      </c>
      <c r="H11784" s="26" t="s">
        <v>885</v>
      </c>
      <c r="I11784" s="26" t="s">
        <v>10020</v>
      </c>
      <c r="J11784" s="26" t="s">
        <v>33282</v>
      </c>
      <c r="K11784" s="26" t="s">
        <v>9906</v>
      </c>
      <c r="L11784" s="26" t="s">
        <v>46659</v>
      </c>
      <c r="M11784" s="26">
        <v>380939450911</v>
      </c>
      <c r="N11784" s="26">
        <v>121185801</v>
      </c>
    </row>
    <row r="11785" spans="1:14">
      <c r="A11785" s="26" t="s">
        <v>2522</v>
      </c>
      <c r="B11785" s="26" t="s">
        <v>2523</v>
      </c>
      <c r="C11785" s="26">
        <v>37861828</v>
      </c>
      <c r="D11785" s="26" t="s">
        <v>24</v>
      </c>
      <c r="E11785" s="26" t="s">
        <v>46660</v>
      </c>
      <c r="F11785" s="26" t="s">
        <v>46661</v>
      </c>
      <c r="G11785" s="26" t="s">
        <v>9586</v>
      </c>
      <c r="H11785" s="26" t="s">
        <v>133</v>
      </c>
      <c r="J11785" s="26" t="s">
        <v>183</v>
      </c>
      <c r="K11785" s="26" t="s">
        <v>9597</v>
      </c>
      <c r="L11785" s="26" t="s">
        <v>33781</v>
      </c>
      <c r="M11785" s="26">
        <v>380676285417</v>
      </c>
      <c r="N11785" s="26">
        <v>1211000000</v>
      </c>
    </row>
    <row r="11786" spans="1:14">
      <c r="A11786" s="26" t="s">
        <v>3699</v>
      </c>
      <c r="B11786" s="26" t="s">
        <v>3700</v>
      </c>
      <c r="C11786" s="26">
        <v>5498683</v>
      </c>
      <c r="D11786" s="26" t="s">
        <v>780</v>
      </c>
      <c r="E11786" s="26" t="s">
        <v>46662</v>
      </c>
      <c r="F11786" s="26" t="s">
        <v>46663</v>
      </c>
      <c r="G11786" s="26" t="s">
        <v>9601</v>
      </c>
      <c r="H11786" s="26" t="s">
        <v>468</v>
      </c>
      <c r="J11786" s="26" t="s">
        <v>481</v>
      </c>
      <c r="K11786" s="26" t="s">
        <v>9597</v>
      </c>
      <c r="L11786" s="26" t="s">
        <v>21442</v>
      </c>
      <c r="M11786" s="26">
        <v>380502788248</v>
      </c>
      <c r="N11786" s="26">
        <v>1222380503</v>
      </c>
    </row>
    <row r="11787" spans="1:14">
      <c r="A11787" s="26" t="s">
        <v>5047</v>
      </c>
      <c r="B11787" s="26" t="s">
        <v>5043</v>
      </c>
      <c r="C11787" s="26">
        <v>1996409</v>
      </c>
      <c r="D11787" s="26" t="s">
        <v>24</v>
      </c>
      <c r="E11787" s="26" t="s">
        <v>46664</v>
      </c>
      <c r="F11787" s="26" t="s">
        <v>46665</v>
      </c>
      <c r="G11787" s="26" t="s">
        <v>9579</v>
      </c>
      <c r="H11787" s="26" t="s">
        <v>735</v>
      </c>
      <c r="I11787" s="26" t="s">
        <v>9721</v>
      </c>
      <c r="J11787" s="26" t="s">
        <v>46666</v>
      </c>
      <c r="K11787" s="26" t="s">
        <v>9582</v>
      </c>
      <c r="L11787" s="26" t="s">
        <v>46667</v>
      </c>
      <c r="M11787" s="26">
        <v>761960428390</v>
      </c>
      <c r="N11787" s="26">
        <v>4622782301</v>
      </c>
    </row>
    <row r="11788" spans="1:14">
      <c r="A11788" s="26" t="s">
        <v>5665</v>
      </c>
      <c r="B11788" s="26" t="s">
        <v>5666</v>
      </c>
      <c r="C11788" s="26">
        <v>30300749</v>
      </c>
      <c r="D11788" s="26" t="s">
        <v>24</v>
      </c>
      <c r="E11788" s="26" t="s">
        <v>46668</v>
      </c>
      <c r="F11788" s="26" t="s">
        <v>46669</v>
      </c>
      <c r="G11788" s="26" t="s">
        <v>9586</v>
      </c>
      <c r="H11788" s="26" t="s">
        <v>799</v>
      </c>
      <c r="J11788" s="26" t="s">
        <v>800</v>
      </c>
      <c r="K11788" s="26" t="s">
        <v>9597</v>
      </c>
      <c r="L11788" s="26" t="s">
        <v>13826</v>
      </c>
      <c r="M11788" s="26">
        <v>760891293002</v>
      </c>
      <c r="N11788" s="26">
        <v>4822784009</v>
      </c>
    </row>
    <row r="11789" spans="1:14">
      <c r="A11789" s="26" t="s">
        <v>9214</v>
      </c>
      <c r="B11789" s="26" t="s">
        <v>9215</v>
      </c>
      <c r="C11789" s="26">
        <v>43343797</v>
      </c>
      <c r="D11789" s="26" t="s">
        <v>1701</v>
      </c>
      <c r="E11789" s="26" t="s">
        <v>46670</v>
      </c>
      <c r="F11789" s="26" t="s">
        <v>46671</v>
      </c>
      <c r="G11789" s="26" t="s">
        <v>9601</v>
      </c>
      <c r="H11789" s="26" t="s">
        <v>1490</v>
      </c>
      <c r="J11789" s="26" t="s">
        <v>1553</v>
      </c>
      <c r="K11789" s="26" t="s">
        <v>9597</v>
      </c>
      <c r="L11789" s="26" t="s">
        <v>46672</v>
      </c>
      <c r="M11789" s="26">
        <v>761046274948</v>
      </c>
      <c r="N11789" s="26">
        <v>524955100</v>
      </c>
    </row>
    <row r="11790" spans="1:14">
      <c r="A11790" s="26" t="s">
        <v>5093</v>
      </c>
      <c r="B11790" s="26" t="s">
        <v>5086</v>
      </c>
      <c r="C11790" s="26">
        <v>1996326</v>
      </c>
      <c r="D11790" s="26" t="s">
        <v>780</v>
      </c>
      <c r="E11790" s="26" t="s">
        <v>46673</v>
      </c>
      <c r="F11790" s="26" t="s">
        <v>46674</v>
      </c>
      <c r="G11790" s="26" t="s">
        <v>9601</v>
      </c>
      <c r="H11790" s="26" t="s">
        <v>735</v>
      </c>
      <c r="I11790" s="26" t="s">
        <v>10088</v>
      </c>
      <c r="J11790" s="26" t="s">
        <v>5087</v>
      </c>
      <c r="K11790" s="26" t="s">
        <v>9597</v>
      </c>
      <c r="L11790" s="26" t="s">
        <v>20166</v>
      </c>
      <c r="M11790" s="26">
        <v>761013045869</v>
      </c>
      <c r="N11790" s="26">
        <v>4622110100</v>
      </c>
    </row>
    <row r="11791" spans="1:14">
      <c r="A11791" s="26" t="s">
        <v>4235</v>
      </c>
      <c r="B11791" s="26" t="s">
        <v>4236</v>
      </c>
      <c r="C11791" s="26" t="s">
        <v>1604</v>
      </c>
      <c r="D11791" s="26" t="s">
        <v>24</v>
      </c>
      <c r="E11791" s="26" t="s">
        <v>46675</v>
      </c>
      <c r="F11791" s="26" t="s">
        <v>46676</v>
      </c>
      <c r="G11791" s="26" t="s">
        <v>9591</v>
      </c>
      <c r="H11791" s="26" t="s">
        <v>506</v>
      </c>
      <c r="J11791" s="26" t="s">
        <v>533</v>
      </c>
      <c r="K11791" s="26" t="s">
        <v>9597</v>
      </c>
      <c r="L11791" s="26" t="s">
        <v>46677</v>
      </c>
      <c r="M11791" s="26">
        <v>380990948105</v>
      </c>
      <c r="N11791" s="26">
        <v>2610400000</v>
      </c>
    </row>
    <row r="11792" spans="1:14">
      <c r="A11792" s="26" t="s">
        <v>2064</v>
      </c>
      <c r="B11792" s="26" t="s">
        <v>2065</v>
      </c>
      <c r="C11792" s="26">
        <v>38527798</v>
      </c>
      <c r="D11792" s="26" t="s">
        <v>1701</v>
      </c>
      <c r="E11792" s="26" t="s">
        <v>46678</v>
      </c>
      <c r="F11792" s="26" t="s">
        <v>46679</v>
      </c>
      <c r="G11792" s="26" t="s">
        <v>9601</v>
      </c>
      <c r="H11792" s="26" t="s">
        <v>103</v>
      </c>
      <c r="I11792" s="26" t="s">
        <v>1986</v>
      </c>
      <c r="J11792" s="26" t="s">
        <v>1986</v>
      </c>
      <c r="K11792" s="26" t="s">
        <v>9597</v>
      </c>
      <c r="L11792" s="26" t="s">
        <v>10445</v>
      </c>
      <c r="M11792" s="26">
        <v>380685294098</v>
      </c>
      <c r="N11792" s="26">
        <v>721410100</v>
      </c>
    </row>
    <row r="11793" spans="1:14">
      <c r="A11793" s="26" t="s">
        <v>7178</v>
      </c>
      <c r="B11793" s="26" t="s">
        <v>7179</v>
      </c>
      <c r="C11793" s="26">
        <v>42337651</v>
      </c>
      <c r="D11793" s="26" t="s">
        <v>780</v>
      </c>
      <c r="E11793" s="26" t="s">
        <v>46680</v>
      </c>
      <c r="F11793" s="26">
        <v>1</v>
      </c>
      <c r="G11793" s="26" t="s">
        <v>9601</v>
      </c>
      <c r="H11793" s="26" t="s">
        <v>987</v>
      </c>
      <c r="J11793" s="26" t="s">
        <v>1008</v>
      </c>
      <c r="K11793" s="26" t="s">
        <v>9597</v>
      </c>
      <c r="L11793" s="26" t="s">
        <v>40613</v>
      </c>
      <c r="M11793" s="26">
        <v>380985178377</v>
      </c>
      <c r="N11793" s="26">
        <v>122086501</v>
      </c>
    </row>
    <row r="11794" spans="1:14">
      <c r="A11794" s="26" t="s">
        <v>2421</v>
      </c>
      <c r="B11794" s="26" t="s">
        <v>2422</v>
      </c>
      <c r="C11794" s="26">
        <v>1985794</v>
      </c>
      <c r="D11794" s="26" t="s">
        <v>780</v>
      </c>
      <c r="E11794" s="26" t="s">
        <v>46681</v>
      </c>
      <c r="F11794" s="26" t="s">
        <v>46682</v>
      </c>
      <c r="G11794" s="26" t="s">
        <v>9601</v>
      </c>
      <c r="H11794" s="26" t="s">
        <v>133</v>
      </c>
      <c r="J11794" s="26" t="s">
        <v>2401</v>
      </c>
      <c r="K11794" s="26" t="s">
        <v>9597</v>
      </c>
      <c r="L11794" s="26" t="s">
        <v>46683</v>
      </c>
      <c r="M11794" s="26">
        <v>380688759010</v>
      </c>
      <c r="N11794" s="26">
        <v>122787502</v>
      </c>
    </row>
    <row r="11795" spans="1:14">
      <c r="A11795" s="26" t="s">
        <v>8777</v>
      </c>
      <c r="B11795" s="26" t="s">
        <v>8778</v>
      </c>
      <c r="C11795" s="26">
        <v>2004717</v>
      </c>
      <c r="D11795" s="26" t="s">
        <v>780</v>
      </c>
      <c r="E11795" s="26" t="s">
        <v>46684</v>
      </c>
      <c r="F11795" s="26" t="s">
        <v>46685</v>
      </c>
      <c r="G11795" s="26" t="s">
        <v>9601</v>
      </c>
      <c r="H11795" s="26" t="s">
        <v>1308</v>
      </c>
      <c r="J11795" s="26" t="s">
        <v>8818</v>
      </c>
      <c r="K11795" s="26" t="s">
        <v>9597</v>
      </c>
      <c r="L11795" s="26" t="s">
        <v>46686</v>
      </c>
      <c r="M11795" s="26">
        <v>380673543390</v>
      </c>
      <c r="N11795" s="26">
        <v>6810700000</v>
      </c>
    </row>
    <row r="11796" spans="1:14">
      <c r="A11796" s="26" t="s">
        <v>8696</v>
      </c>
      <c r="B11796" s="26" t="s">
        <v>8697</v>
      </c>
      <c r="C11796" s="26">
        <v>38447428</v>
      </c>
      <c r="D11796" s="26" t="s">
        <v>24</v>
      </c>
      <c r="E11796" s="26" t="s">
        <v>46687</v>
      </c>
      <c r="F11796" s="26" t="s">
        <v>46688</v>
      </c>
      <c r="G11796" s="26" t="s">
        <v>9586</v>
      </c>
      <c r="H11796" s="26" t="s">
        <v>1308</v>
      </c>
      <c r="J11796" s="26" t="s">
        <v>8747</v>
      </c>
      <c r="K11796" s="26" t="s">
        <v>9606</v>
      </c>
      <c r="L11796" s="26" t="s">
        <v>46689</v>
      </c>
      <c r="M11796" s="26">
        <v>380384999486</v>
      </c>
      <c r="N11796" s="26">
        <v>6822455800</v>
      </c>
    </row>
    <row r="11797" spans="1:14">
      <c r="A11797" s="26" t="s">
        <v>6154</v>
      </c>
      <c r="B11797" s="26" t="s">
        <v>6155</v>
      </c>
      <c r="C11797" s="26">
        <v>37838741</v>
      </c>
      <c r="D11797" s="26" t="s">
        <v>24</v>
      </c>
      <c r="E11797" s="26" t="s">
        <v>46690</v>
      </c>
      <c r="F11797" s="26" t="s">
        <v>46691</v>
      </c>
      <c r="G11797" s="26" t="s">
        <v>9579</v>
      </c>
      <c r="H11797" s="26" t="s">
        <v>885</v>
      </c>
      <c r="I11797" s="26" t="s">
        <v>9829</v>
      </c>
      <c r="J11797" s="26" t="s">
        <v>10482</v>
      </c>
      <c r="K11797" s="26" t="s">
        <v>9582</v>
      </c>
      <c r="L11797" s="26" t="s">
        <v>46692</v>
      </c>
      <c r="M11797" s="26">
        <v>380485926122</v>
      </c>
      <c r="N11797" s="26">
        <v>120785803</v>
      </c>
    </row>
    <row r="11798" spans="1:14">
      <c r="A11798" s="26" t="s">
        <v>1673</v>
      </c>
      <c r="B11798" s="26" t="s">
        <v>1674</v>
      </c>
      <c r="C11798" s="26">
        <v>38055061</v>
      </c>
      <c r="D11798" s="26" t="s">
        <v>24</v>
      </c>
      <c r="E11798" s="26" t="s">
        <v>46693</v>
      </c>
      <c r="F11798" s="26" t="s">
        <v>46694</v>
      </c>
      <c r="G11798" s="26" t="s">
        <v>9586</v>
      </c>
      <c r="H11798" s="26" t="s">
        <v>27</v>
      </c>
      <c r="J11798" s="26" t="s">
        <v>36</v>
      </c>
      <c r="K11798" s="26" t="s">
        <v>9597</v>
      </c>
      <c r="L11798" s="26" t="s">
        <v>10535</v>
      </c>
      <c r="M11798" s="26">
        <v>380432670318</v>
      </c>
      <c r="N11798" s="26">
        <v>510100000</v>
      </c>
    </row>
    <row r="11799" spans="1:14">
      <c r="A11799" s="26" t="s">
        <v>2214</v>
      </c>
      <c r="B11799" s="26" t="s">
        <v>2215</v>
      </c>
      <c r="C11799" s="26">
        <v>1984624</v>
      </c>
      <c r="D11799" s="26" t="s">
        <v>780</v>
      </c>
      <c r="E11799" s="26" t="s">
        <v>46695</v>
      </c>
      <c r="F11799" s="26" t="s">
        <v>17333</v>
      </c>
      <c r="G11799" s="26" t="s">
        <v>9601</v>
      </c>
      <c r="H11799" s="26" t="s">
        <v>133</v>
      </c>
      <c r="J11799" s="26" t="s">
        <v>146</v>
      </c>
      <c r="K11799" s="26" t="s">
        <v>9597</v>
      </c>
      <c r="L11799" s="26" t="s">
        <v>28115</v>
      </c>
      <c r="M11799" s="26">
        <v>380954809132</v>
      </c>
      <c r="N11799" s="26">
        <v>1210100000</v>
      </c>
    </row>
    <row r="11800" spans="1:14">
      <c r="A11800" s="26" t="s">
        <v>9214</v>
      </c>
      <c r="B11800" s="26" t="s">
        <v>9215</v>
      </c>
      <c r="C11800" s="26">
        <v>43343797</v>
      </c>
      <c r="D11800" s="26" t="s">
        <v>1701</v>
      </c>
      <c r="E11800" s="26" t="s">
        <v>46696</v>
      </c>
      <c r="F11800" s="26" t="s">
        <v>46697</v>
      </c>
      <c r="G11800" s="26" t="s">
        <v>9601</v>
      </c>
      <c r="H11800" s="26" t="s">
        <v>1490</v>
      </c>
      <c r="I11800" s="26" t="s">
        <v>13192</v>
      </c>
      <c r="J11800" s="26" t="s">
        <v>1541</v>
      </c>
      <c r="K11800" s="26" t="s">
        <v>9606</v>
      </c>
      <c r="L11800" s="26" t="s">
        <v>44394</v>
      </c>
      <c r="M11800" s="26">
        <v>761046274990</v>
      </c>
      <c r="N11800" s="26">
        <v>7323555100</v>
      </c>
    </row>
    <row r="11801" spans="1:14">
      <c r="A11801" s="26" t="s">
        <v>2411</v>
      </c>
      <c r="B11801" s="26" t="s">
        <v>2412</v>
      </c>
      <c r="C11801" s="26">
        <v>14280954</v>
      </c>
      <c r="D11801" s="26" t="s">
        <v>780</v>
      </c>
      <c r="E11801" s="26" t="s">
        <v>46698</v>
      </c>
      <c r="F11801" s="26" t="s">
        <v>46699</v>
      </c>
      <c r="G11801" s="26" t="s">
        <v>9601</v>
      </c>
      <c r="H11801" s="26" t="s">
        <v>133</v>
      </c>
      <c r="J11801" s="26" t="s">
        <v>2401</v>
      </c>
      <c r="K11801" s="26" t="s">
        <v>9582</v>
      </c>
      <c r="L11801" s="26" t="s">
        <v>46700</v>
      </c>
      <c r="M11801" s="26">
        <v>380672351302</v>
      </c>
      <c r="N11801" s="26">
        <v>122787502</v>
      </c>
    </row>
    <row r="11802" spans="1:14">
      <c r="A11802" s="26" t="s">
        <v>4130</v>
      </c>
      <c r="B11802" s="26" t="s">
        <v>4127</v>
      </c>
      <c r="C11802" s="26">
        <v>26482717</v>
      </c>
      <c r="D11802" s="26" t="s">
        <v>24</v>
      </c>
      <c r="E11802" s="26" t="s">
        <v>46701</v>
      </c>
      <c r="F11802" s="26" t="s">
        <v>46702</v>
      </c>
      <c r="G11802" s="26" t="s">
        <v>9591</v>
      </c>
      <c r="H11802" s="26" t="s">
        <v>506</v>
      </c>
      <c r="J11802" s="26" t="s">
        <v>533</v>
      </c>
      <c r="K11802" s="26" t="s">
        <v>9597</v>
      </c>
      <c r="L11802" s="26" t="s">
        <v>46703</v>
      </c>
      <c r="M11802" s="26">
        <v>380508703495</v>
      </c>
      <c r="N11802" s="26">
        <v>2610400000</v>
      </c>
    </row>
    <row r="11803" spans="1:14">
      <c r="A11803" s="26" t="s">
        <v>3001</v>
      </c>
      <c r="B11803" s="26" t="s">
        <v>3002</v>
      </c>
      <c r="C11803" s="26">
        <v>38177160</v>
      </c>
      <c r="D11803" s="26" t="s">
        <v>780</v>
      </c>
      <c r="E11803" s="26" t="s">
        <v>46704</v>
      </c>
      <c r="F11803" s="26" t="s">
        <v>46705</v>
      </c>
      <c r="G11803" s="26" t="s">
        <v>9601</v>
      </c>
      <c r="H11803" s="26" t="s">
        <v>1122</v>
      </c>
      <c r="J11803" s="26" t="s">
        <v>8039</v>
      </c>
      <c r="K11803" s="26" t="s">
        <v>9597</v>
      </c>
      <c r="L11803" s="26" t="s">
        <v>46706</v>
      </c>
      <c r="M11803" s="26">
        <v>380994238809</v>
      </c>
      <c r="N11803" s="26">
        <v>6310100000</v>
      </c>
    </row>
    <row r="11804" spans="1:14">
      <c r="A11804" s="26" t="s">
        <v>6149</v>
      </c>
      <c r="B11804" s="26" t="s">
        <v>6150</v>
      </c>
      <c r="C11804" s="26">
        <v>38184885</v>
      </c>
      <c r="D11804" s="26" t="s">
        <v>24</v>
      </c>
      <c r="E11804" s="26" t="s">
        <v>46707</v>
      </c>
      <c r="F11804" s="26" t="s">
        <v>46708</v>
      </c>
      <c r="G11804" s="26" t="s">
        <v>9586</v>
      </c>
      <c r="H11804" s="26" t="s">
        <v>885</v>
      </c>
      <c r="I11804" s="26" t="s">
        <v>9664</v>
      </c>
      <c r="J11804" s="26" t="s">
        <v>46709</v>
      </c>
      <c r="K11804" s="26" t="s">
        <v>9582</v>
      </c>
      <c r="L11804" s="26" t="s">
        <v>46710</v>
      </c>
      <c r="M11804" s="26">
        <v>380484635327</v>
      </c>
      <c r="N11804" s="26">
        <v>5121486501</v>
      </c>
    </row>
    <row r="11805" spans="1:14">
      <c r="A11805" s="26" t="s">
        <v>8681</v>
      </c>
      <c r="B11805" s="26" t="s">
        <v>8682</v>
      </c>
      <c r="C11805" s="26">
        <v>38402043</v>
      </c>
      <c r="D11805" s="26" t="s">
        <v>24</v>
      </c>
      <c r="E11805" s="26" t="s">
        <v>46711</v>
      </c>
      <c r="F11805" s="26" t="s">
        <v>46712</v>
      </c>
      <c r="G11805" s="26" t="s">
        <v>9579</v>
      </c>
      <c r="H11805" s="26" t="s">
        <v>1308</v>
      </c>
      <c r="I11805" s="26" t="s">
        <v>13940</v>
      </c>
      <c r="J11805" s="26" t="s">
        <v>46713</v>
      </c>
      <c r="K11805" s="26" t="s">
        <v>9582</v>
      </c>
      <c r="L11805" s="26" t="s">
        <v>46714</v>
      </c>
      <c r="M11805" s="26">
        <v>380971746190</v>
      </c>
      <c r="N11805" s="26">
        <v>6825582601</v>
      </c>
    </row>
    <row r="11806" spans="1:14">
      <c r="A11806" s="26" t="s">
        <v>7580</v>
      </c>
      <c r="B11806" s="26" t="s">
        <v>7581</v>
      </c>
      <c r="C11806" s="26">
        <v>38509208</v>
      </c>
      <c r="D11806" s="26" t="s">
        <v>24</v>
      </c>
      <c r="E11806" s="26" t="s">
        <v>46715</v>
      </c>
      <c r="F11806" s="26" t="s">
        <v>46716</v>
      </c>
      <c r="G11806" s="26" t="s">
        <v>9579</v>
      </c>
      <c r="H11806" s="26" t="s">
        <v>1088</v>
      </c>
      <c r="I11806" s="26" t="s">
        <v>9818</v>
      </c>
      <c r="J11806" s="26" t="s">
        <v>18265</v>
      </c>
      <c r="K11806" s="26" t="s">
        <v>9582</v>
      </c>
      <c r="L11806" s="26" t="s">
        <v>46717</v>
      </c>
      <c r="M11806" s="26">
        <v>380977653111</v>
      </c>
      <c r="N11806" s="26">
        <v>4623683101</v>
      </c>
    </row>
    <row r="11807" spans="1:14">
      <c r="A11807" s="26" t="s">
        <v>9274</v>
      </c>
      <c r="B11807" s="26" t="s">
        <v>9275</v>
      </c>
      <c r="C11807" s="26">
        <v>2006159</v>
      </c>
      <c r="D11807" s="26" t="s">
        <v>780</v>
      </c>
      <c r="E11807" s="26" t="s">
        <v>46718</v>
      </c>
      <c r="F11807" s="26" t="s">
        <v>46719</v>
      </c>
      <c r="G11807" s="26" t="s">
        <v>9601</v>
      </c>
      <c r="H11807" s="26" t="s">
        <v>1573</v>
      </c>
      <c r="I11807" s="26" t="s">
        <v>10542</v>
      </c>
      <c r="J11807" s="26" t="s">
        <v>9266</v>
      </c>
      <c r="K11807" s="26" t="s">
        <v>9597</v>
      </c>
      <c r="L11807" s="26" t="s">
        <v>46720</v>
      </c>
      <c r="M11807" s="26">
        <v>761136040504</v>
      </c>
      <c r="N11807" s="26">
        <v>7420310100</v>
      </c>
    </row>
    <row r="11808" spans="1:14">
      <c r="A11808" s="26" t="s">
        <v>1998</v>
      </c>
      <c r="B11808" s="26" t="s">
        <v>1999</v>
      </c>
      <c r="C11808" s="26">
        <v>1982940</v>
      </c>
      <c r="D11808" s="26" t="s">
        <v>24</v>
      </c>
      <c r="E11808" s="26" t="s">
        <v>46721</v>
      </c>
      <c r="F11808" s="26" t="s">
        <v>46722</v>
      </c>
      <c r="G11808" s="26" t="s">
        <v>9586</v>
      </c>
      <c r="H11808" s="26" t="s">
        <v>103</v>
      </c>
      <c r="J11808" s="26" t="s">
        <v>112</v>
      </c>
      <c r="K11808" s="26" t="s">
        <v>9597</v>
      </c>
      <c r="L11808" s="26" t="s">
        <v>19489</v>
      </c>
      <c r="M11808" s="26">
        <v>380335271515</v>
      </c>
      <c r="N11808" s="26">
        <v>710400000</v>
      </c>
    </row>
    <row r="11809" spans="1:14">
      <c r="A11809" s="26" t="s">
        <v>6588</v>
      </c>
      <c r="B11809" s="26" t="s">
        <v>6589</v>
      </c>
      <c r="C11809" s="26">
        <v>26553305</v>
      </c>
      <c r="D11809" s="26" t="s">
        <v>780</v>
      </c>
      <c r="E11809" s="26" t="s">
        <v>46723</v>
      </c>
      <c r="F11809" s="26" t="s">
        <v>46724</v>
      </c>
      <c r="G11809" s="26" t="s">
        <v>9601</v>
      </c>
      <c r="H11809" s="26" t="s">
        <v>949</v>
      </c>
      <c r="J11809" s="26" t="s">
        <v>17362</v>
      </c>
      <c r="K11809" s="26" t="s">
        <v>9582</v>
      </c>
      <c r="L11809" s="26" t="s">
        <v>17363</v>
      </c>
      <c r="M11809" s="26">
        <v>380534844800</v>
      </c>
      <c r="N11809" s="26">
        <v>5310290309</v>
      </c>
    </row>
    <row r="11810" spans="1:14">
      <c r="A11810" s="26" t="s">
        <v>4886</v>
      </c>
      <c r="B11810" s="26" t="s">
        <v>4887</v>
      </c>
      <c r="C11810" s="26">
        <v>38325425</v>
      </c>
      <c r="D11810" s="26" t="s">
        <v>24</v>
      </c>
      <c r="E11810" s="26" t="s">
        <v>46725</v>
      </c>
      <c r="F11810" s="26" t="s">
        <v>46726</v>
      </c>
      <c r="G11810" s="26" t="s">
        <v>9586</v>
      </c>
      <c r="H11810" s="26" t="s">
        <v>711</v>
      </c>
      <c r="I11810" s="26" t="s">
        <v>14610</v>
      </c>
      <c r="J11810" s="26" t="s">
        <v>46727</v>
      </c>
      <c r="K11810" s="26" t="s">
        <v>9582</v>
      </c>
      <c r="L11810" s="26" t="s">
        <v>46728</v>
      </c>
      <c r="M11810" s="26">
        <v>380646196131</v>
      </c>
      <c r="N11810" s="26">
        <v>4422886602</v>
      </c>
    </row>
    <row r="11811" spans="1:14">
      <c r="A11811" s="26" t="s">
        <v>9011</v>
      </c>
      <c r="B11811" s="26" t="s">
        <v>9012</v>
      </c>
      <c r="C11811" s="26">
        <v>2005639</v>
      </c>
      <c r="D11811" s="26" t="s">
        <v>780</v>
      </c>
      <c r="E11811" s="26" t="s">
        <v>46729</v>
      </c>
      <c r="F11811" s="26" t="s">
        <v>46730</v>
      </c>
      <c r="G11811" s="26" t="s">
        <v>9601</v>
      </c>
      <c r="H11811" s="26" t="s">
        <v>1401</v>
      </c>
      <c r="J11811" s="26" t="s">
        <v>1474</v>
      </c>
      <c r="K11811" s="26" t="s">
        <v>9597</v>
      </c>
      <c r="L11811" s="26" t="s">
        <v>46731</v>
      </c>
      <c r="M11811" s="26">
        <v>380472319191</v>
      </c>
      <c r="N11811" s="26">
        <v>722155708</v>
      </c>
    </row>
    <row r="11812" spans="1:14">
      <c r="A11812" s="26" t="s">
        <v>7933</v>
      </c>
      <c r="B11812" s="26" t="s">
        <v>7934</v>
      </c>
      <c r="C11812" s="26">
        <v>38008760</v>
      </c>
      <c r="D11812" s="26" t="s">
        <v>24</v>
      </c>
      <c r="E11812" s="26" t="s">
        <v>46732</v>
      </c>
      <c r="F11812" s="26" t="s">
        <v>46733</v>
      </c>
      <c r="G11812" s="26" t="s">
        <v>9586</v>
      </c>
      <c r="H11812" s="26" t="s">
        <v>1122</v>
      </c>
      <c r="I11812" s="26" t="s">
        <v>10216</v>
      </c>
      <c r="J11812" s="26" t="s">
        <v>23218</v>
      </c>
      <c r="K11812" s="26" t="s">
        <v>9582</v>
      </c>
      <c r="L11812" s="26" t="s">
        <v>46734</v>
      </c>
      <c r="M11812" s="26">
        <v>380575524313</v>
      </c>
      <c r="N11812" s="26">
        <v>121183401</v>
      </c>
    </row>
    <row r="11813" spans="1:14">
      <c r="A11813" s="26" t="s">
        <v>6079</v>
      </c>
      <c r="B11813" s="26" t="s">
        <v>6077</v>
      </c>
      <c r="C11813" s="26">
        <v>38505313</v>
      </c>
      <c r="D11813" s="26" t="s">
        <v>24</v>
      </c>
      <c r="E11813" s="26" t="s">
        <v>46735</v>
      </c>
      <c r="F11813" s="26" t="s">
        <v>46736</v>
      </c>
      <c r="G11813" s="26" t="s">
        <v>9586</v>
      </c>
      <c r="H11813" s="26" t="s">
        <v>835</v>
      </c>
      <c r="J11813" s="26" t="s">
        <v>6071</v>
      </c>
      <c r="K11813" s="26" t="s">
        <v>9597</v>
      </c>
      <c r="L11813" s="26" t="s">
        <v>12614</v>
      </c>
      <c r="M11813" s="26">
        <v>380516175331</v>
      </c>
      <c r="N11813" s="26">
        <v>3523185202</v>
      </c>
    </row>
    <row r="11814" spans="1:14">
      <c r="A11814" s="26" t="s">
        <v>7356</v>
      </c>
      <c r="B11814" s="26" t="s">
        <v>7357</v>
      </c>
      <c r="C11814" s="26">
        <v>40992732</v>
      </c>
      <c r="D11814" s="26" t="s">
        <v>24</v>
      </c>
      <c r="E11814" s="26" t="s">
        <v>46737</v>
      </c>
      <c r="F11814" s="26" t="s">
        <v>46738</v>
      </c>
      <c r="G11814" s="26" t="s">
        <v>9586</v>
      </c>
      <c r="H11814" s="26" t="s">
        <v>1025</v>
      </c>
      <c r="I11814" s="26" t="s">
        <v>10527</v>
      </c>
      <c r="J11814" s="26" t="s">
        <v>1042</v>
      </c>
      <c r="K11814" s="26" t="s">
        <v>9597</v>
      </c>
      <c r="L11814" s="26" t="s">
        <v>46739</v>
      </c>
      <c r="M11814" s="26">
        <v>380545352164</v>
      </c>
      <c r="N11814" s="26">
        <v>5922610100</v>
      </c>
    </row>
    <row r="11815" spans="1:14">
      <c r="A11815" s="26" t="s">
        <v>5971</v>
      </c>
      <c r="B11815" s="26" t="s">
        <v>5972</v>
      </c>
      <c r="C11815" s="26">
        <v>40947501</v>
      </c>
      <c r="D11815" s="26" t="s">
        <v>24</v>
      </c>
      <c r="E11815" s="26" t="s">
        <v>46740</v>
      </c>
      <c r="F11815" s="26" t="s">
        <v>46741</v>
      </c>
      <c r="G11815" s="26" t="s">
        <v>9579</v>
      </c>
      <c r="H11815" s="26" t="s">
        <v>835</v>
      </c>
      <c r="I11815" s="26" t="s">
        <v>23027</v>
      </c>
      <c r="J11815" s="26" t="s">
        <v>6189</v>
      </c>
      <c r="K11815" s="26" t="s">
        <v>9582</v>
      </c>
      <c r="L11815" s="26" t="s">
        <v>46742</v>
      </c>
      <c r="M11815" s="26">
        <v>380689713840</v>
      </c>
      <c r="N11815" s="26">
        <v>122755301</v>
      </c>
    </row>
    <row r="11816" spans="1:14">
      <c r="A11816" s="26" t="s">
        <v>9234</v>
      </c>
      <c r="B11816" s="26" t="s">
        <v>9235</v>
      </c>
      <c r="C11816" s="26">
        <v>43287790</v>
      </c>
      <c r="D11816" s="26" t="s">
        <v>780</v>
      </c>
      <c r="E11816" s="26" t="s">
        <v>46743</v>
      </c>
      <c r="F11816" s="26" t="s">
        <v>46744</v>
      </c>
      <c r="G11816" s="26" t="s">
        <v>9601</v>
      </c>
      <c r="H11816" s="26" t="s">
        <v>1490</v>
      </c>
      <c r="J11816" s="26" t="s">
        <v>1553</v>
      </c>
      <c r="K11816" s="26" t="s">
        <v>9597</v>
      </c>
      <c r="L11816" s="26" t="s">
        <v>46745</v>
      </c>
      <c r="M11816" s="26">
        <v>761948480386</v>
      </c>
      <c r="N11816" s="26">
        <v>524955100</v>
      </c>
    </row>
    <row r="11817" spans="1:14">
      <c r="A11817" s="26" t="s">
        <v>7847</v>
      </c>
      <c r="B11817" s="26" t="s">
        <v>7848</v>
      </c>
      <c r="C11817" s="26">
        <v>38610896</v>
      </c>
      <c r="D11817" s="26" t="s">
        <v>24</v>
      </c>
      <c r="E11817" s="26" t="s">
        <v>46746</v>
      </c>
      <c r="F11817" s="26" t="s">
        <v>46747</v>
      </c>
      <c r="G11817" s="26" t="s">
        <v>9586</v>
      </c>
      <c r="H11817" s="26" t="s">
        <v>1122</v>
      </c>
      <c r="I11817" s="26" t="s">
        <v>13380</v>
      </c>
      <c r="J11817" s="26" t="s">
        <v>29529</v>
      </c>
      <c r="K11817" s="26" t="s">
        <v>9606</v>
      </c>
      <c r="L11817" s="26" t="s">
        <v>46748</v>
      </c>
      <c r="M11817" s="26">
        <v>380574991067</v>
      </c>
      <c r="N11817" s="26">
        <v>6320256000</v>
      </c>
    </row>
    <row r="11818" spans="1:14">
      <c r="A11818" s="26" t="s">
        <v>5498</v>
      </c>
      <c r="B11818" s="26" t="s">
        <v>5499</v>
      </c>
      <c r="C11818" s="26">
        <v>38945065</v>
      </c>
      <c r="D11818" s="26" t="s">
        <v>24</v>
      </c>
      <c r="E11818" s="26" t="s">
        <v>46749</v>
      </c>
      <c r="F11818" s="26" t="s">
        <v>46750</v>
      </c>
      <c r="G11818" s="26" t="s">
        <v>9586</v>
      </c>
      <c r="H11818" s="26" t="s">
        <v>799</v>
      </c>
      <c r="J11818" s="26" t="s">
        <v>800</v>
      </c>
      <c r="K11818" s="26" t="s">
        <v>9597</v>
      </c>
      <c r="L11818" s="26" t="s">
        <v>46751</v>
      </c>
      <c r="M11818" s="26">
        <v>380445263286</v>
      </c>
      <c r="N11818" s="26">
        <v>4822784009</v>
      </c>
    </row>
    <row r="11819" spans="1:14">
      <c r="A11819" s="26" t="s">
        <v>7296</v>
      </c>
      <c r="B11819" s="26" t="s">
        <v>7297</v>
      </c>
      <c r="C11819" s="26">
        <v>37078161</v>
      </c>
      <c r="D11819" s="26" t="s">
        <v>24</v>
      </c>
      <c r="E11819" s="26" t="s">
        <v>46752</v>
      </c>
      <c r="F11819" s="26" t="s">
        <v>46753</v>
      </c>
      <c r="G11819" s="26" t="s">
        <v>9579</v>
      </c>
      <c r="H11819" s="26" t="s">
        <v>1025</v>
      </c>
      <c r="I11819" s="26" t="s">
        <v>14531</v>
      </c>
      <c r="J11819" s="26" t="s">
        <v>46754</v>
      </c>
      <c r="K11819" s="26" t="s">
        <v>9582</v>
      </c>
      <c r="L11819" s="26" t="s">
        <v>46755</v>
      </c>
      <c r="M11819" s="26">
        <v>380544934227</v>
      </c>
      <c r="N11819" s="26">
        <v>5925380801</v>
      </c>
    </row>
    <row r="11820" spans="1:14">
      <c r="A11820" s="26" t="s">
        <v>1657</v>
      </c>
      <c r="B11820" s="26" t="s">
        <v>1658</v>
      </c>
      <c r="C11820" s="26">
        <v>35527334</v>
      </c>
      <c r="D11820" s="26" t="s">
        <v>24</v>
      </c>
      <c r="E11820" s="26" t="s">
        <v>46756</v>
      </c>
      <c r="F11820" s="26" t="s">
        <v>46757</v>
      </c>
      <c r="G11820" s="26" t="s">
        <v>9586</v>
      </c>
      <c r="H11820" s="26" t="s">
        <v>27</v>
      </c>
      <c r="J11820" s="26" t="s">
        <v>36</v>
      </c>
      <c r="K11820" s="26" t="s">
        <v>9597</v>
      </c>
      <c r="L11820" s="26" t="s">
        <v>46758</v>
      </c>
      <c r="M11820" s="26">
        <v>761416226332</v>
      </c>
      <c r="N11820" s="26">
        <v>510100000</v>
      </c>
    </row>
    <row r="11821" spans="1:14">
      <c r="A11821" s="26" t="s">
        <v>3236</v>
      </c>
      <c r="B11821" s="26" t="s">
        <v>3237</v>
      </c>
      <c r="C11821" s="26">
        <v>41823453</v>
      </c>
      <c r="D11821" s="26" t="s">
        <v>24</v>
      </c>
      <c r="E11821" s="26" t="s">
        <v>46759</v>
      </c>
      <c r="F11821" s="26" t="s">
        <v>46760</v>
      </c>
      <c r="G11821" s="26" t="s">
        <v>9586</v>
      </c>
      <c r="H11821" s="26" t="s">
        <v>375</v>
      </c>
      <c r="I11821" s="26" t="s">
        <v>11343</v>
      </c>
      <c r="J11821" s="26" t="s">
        <v>46761</v>
      </c>
      <c r="K11821" s="26" t="s">
        <v>9582</v>
      </c>
      <c r="L11821" s="26" t="s">
        <v>46762</v>
      </c>
      <c r="M11821" s="26">
        <v>380413779233</v>
      </c>
      <c r="N11821" s="26">
        <v>1824755117</v>
      </c>
    </row>
    <row r="11822" spans="1:14">
      <c r="A11822" s="26" t="s">
        <v>6846</v>
      </c>
      <c r="B11822" s="26" t="s">
        <v>6847</v>
      </c>
      <c r="C11822" s="26">
        <v>1984151</v>
      </c>
      <c r="D11822" s="26" t="s">
        <v>780</v>
      </c>
      <c r="E11822" s="26" t="s">
        <v>46763</v>
      </c>
      <c r="F11822" s="26" t="s">
        <v>10114</v>
      </c>
      <c r="G11822" s="26" t="s">
        <v>9601</v>
      </c>
      <c r="H11822" s="26" t="s">
        <v>949</v>
      </c>
      <c r="J11822" s="26" t="s">
        <v>977</v>
      </c>
      <c r="K11822" s="26" t="s">
        <v>9597</v>
      </c>
      <c r="L11822" s="26" t="s">
        <v>46764</v>
      </c>
      <c r="M11822" s="26">
        <v>380532692014</v>
      </c>
      <c r="N11822" s="26">
        <v>4424080504</v>
      </c>
    </row>
    <row r="11823" spans="1:14">
      <c r="A11823" s="26" t="s">
        <v>5639</v>
      </c>
      <c r="B11823" s="26" t="s">
        <v>5640</v>
      </c>
      <c r="C11823" s="26">
        <v>31413640</v>
      </c>
      <c r="D11823" s="26" t="s">
        <v>24</v>
      </c>
      <c r="E11823" s="26" t="s">
        <v>46765</v>
      </c>
      <c r="F11823" s="26" t="s">
        <v>46766</v>
      </c>
      <c r="G11823" s="26" t="s">
        <v>9586</v>
      </c>
      <c r="H11823" s="26" t="s">
        <v>799</v>
      </c>
      <c r="J11823" s="26" t="s">
        <v>800</v>
      </c>
      <c r="K11823" s="26" t="s">
        <v>9597</v>
      </c>
      <c r="L11823" s="26" t="s">
        <v>12287</v>
      </c>
      <c r="M11823" s="26">
        <v>380442021364</v>
      </c>
      <c r="N11823" s="26">
        <v>4822784009</v>
      </c>
    </row>
    <row r="11824" spans="1:14">
      <c r="A11824" s="26" t="s">
        <v>1806</v>
      </c>
      <c r="B11824" s="26" t="s">
        <v>1807</v>
      </c>
      <c r="C11824" s="26">
        <v>37472460</v>
      </c>
      <c r="D11824" s="26" t="s">
        <v>24</v>
      </c>
      <c r="E11824" s="26" t="s">
        <v>46767</v>
      </c>
      <c r="F11824" s="26" t="s">
        <v>46768</v>
      </c>
      <c r="G11824" s="26" t="s">
        <v>9579</v>
      </c>
      <c r="H11824" s="26" t="s">
        <v>27</v>
      </c>
      <c r="I11824" s="26" t="s">
        <v>10731</v>
      </c>
      <c r="J11824" s="26" t="s">
        <v>12378</v>
      </c>
      <c r="K11824" s="26" t="s">
        <v>9582</v>
      </c>
      <c r="L11824" s="26" t="s">
        <v>46769</v>
      </c>
      <c r="M11824" s="26">
        <v>760869469056</v>
      </c>
      <c r="N11824" s="26">
        <v>520281801</v>
      </c>
    </row>
    <row r="11825" spans="1:14">
      <c r="A11825" s="26" t="s">
        <v>2435</v>
      </c>
      <c r="B11825" s="26" t="s">
        <v>2436</v>
      </c>
      <c r="C11825" s="26">
        <v>1985860</v>
      </c>
      <c r="D11825" s="26" t="s">
        <v>780</v>
      </c>
      <c r="E11825" s="26" t="s">
        <v>46770</v>
      </c>
      <c r="F11825" s="26" t="s">
        <v>46771</v>
      </c>
      <c r="G11825" s="26" t="s">
        <v>9601</v>
      </c>
      <c r="H11825" s="26" t="s">
        <v>133</v>
      </c>
      <c r="J11825" s="26" t="s">
        <v>2401</v>
      </c>
      <c r="K11825" s="26" t="s">
        <v>9597</v>
      </c>
      <c r="L11825" s="26" t="s">
        <v>10500</v>
      </c>
      <c r="M11825" s="26">
        <v>380987034942</v>
      </c>
      <c r="N11825" s="26">
        <v>122787502</v>
      </c>
    </row>
    <row r="11826" spans="1:14">
      <c r="A11826" s="26" t="s">
        <v>7799</v>
      </c>
      <c r="B11826" s="26" t="s">
        <v>7800</v>
      </c>
      <c r="C11826" s="26">
        <v>14054198</v>
      </c>
      <c r="D11826" s="26" t="s">
        <v>1701</v>
      </c>
      <c r="E11826" s="26" t="s">
        <v>46772</v>
      </c>
      <c r="F11826" s="26" t="s">
        <v>46773</v>
      </c>
      <c r="G11826" s="26" t="s">
        <v>9601</v>
      </c>
      <c r="H11826" s="26" t="s">
        <v>1088</v>
      </c>
      <c r="J11826" s="26" t="s">
        <v>7687</v>
      </c>
      <c r="K11826" s="26" t="s">
        <v>9597</v>
      </c>
      <c r="L11826" s="26" t="s">
        <v>46774</v>
      </c>
      <c r="M11826" s="26">
        <v>380352246163</v>
      </c>
      <c r="N11826" s="26">
        <v>6120884501</v>
      </c>
    </row>
    <row r="11827" spans="1:14">
      <c r="A11827" s="26" t="s">
        <v>4595</v>
      </c>
      <c r="B11827" s="26" t="s">
        <v>4596</v>
      </c>
      <c r="C11827" s="26">
        <v>1995143</v>
      </c>
      <c r="D11827" s="26" t="s">
        <v>780</v>
      </c>
      <c r="E11827" s="26" t="s">
        <v>46775</v>
      </c>
      <c r="F11827" s="26" t="s">
        <v>46776</v>
      </c>
      <c r="G11827" s="26" t="s">
        <v>9601</v>
      </c>
      <c r="H11827" s="26" t="s">
        <v>670</v>
      </c>
      <c r="I11827" s="26" t="s">
        <v>18911</v>
      </c>
      <c r="J11827" s="26" t="s">
        <v>4594</v>
      </c>
      <c r="K11827" s="26" t="s">
        <v>9606</v>
      </c>
      <c r="L11827" s="26" t="s">
        <v>46777</v>
      </c>
      <c r="M11827" s="26">
        <v>380525351301</v>
      </c>
      <c r="N11827" s="26">
        <v>3521755100</v>
      </c>
    </row>
    <row r="11828" spans="1:14">
      <c r="A11828" s="26" t="s">
        <v>2564</v>
      </c>
      <c r="B11828" s="26" t="s">
        <v>2565</v>
      </c>
      <c r="C11828" s="26">
        <v>37516942</v>
      </c>
      <c r="D11828" s="26" t="s">
        <v>24</v>
      </c>
      <c r="E11828" s="26" t="s">
        <v>46778</v>
      </c>
      <c r="F11828" s="26" t="s">
        <v>46779</v>
      </c>
      <c r="G11828" s="26" t="s">
        <v>9586</v>
      </c>
      <c r="H11828" s="26" t="s">
        <v>133</v>
      </c>
      <c r="I11828" s="26" t="s">
        <v>11288</v>
      </c>
      <c r="J11828" s="26" t="s">
        <v>15558</v>
      </c>
      <c r="K11828" s="26" t="s">
        <v>9582</v>
      </c>
      <c r="L11828" s="26" t="s">
        <v>46780</v>
      </c>
      <c r="M11828" s="26">
        <v>765705076384</v>
      </c>
      <c r="N11828" s="26">
        <v>520280203</v>
      </c>
    </row>
    <row r="11829" spans="1:14">
      <c r="A11829" s="26" t="s">
        <v>2642</v>
      </c>
      <c r="B11829" s="26" t="s">
        <v>2635</v>
      </c>
      <c r="C11829" s="26">
        <v>37735655</v>
      </c>
      <c r="D11829" s="26" t="s">
        <v>24</v>
      </c>
      <c r="E11829" s="26" t="s">
        <v>46781</v>
      </c>
      <c r="F11829" s="26" t="s">
        <v>17988</v>
      </c>
      <c r="G11829" s="26" t="s">
        <v>9591</v>
      </c>
      <c r="H11829" s="26" t="s">
        <v>133</v>
      </c>
      <c r="I11829" s="26" t="s">
        <v>9968</v>
      </c>
      <c r="J11829" s="26" t="s">
        <v>17989</v>
      </c>
      <c r="K11829" s="26" t="s">
        <v>9582</v>
      </c>
      <c r="L11829" s="26" t="s">
        <v>17990</v>
      </c>
      <c r="M11829" s="26">
        <v>761994600218</v>
      </c>
      <c r="N11829" s="26">
        <v>721184418</v>
      </c>
    </row>
    <row r="11830" spans="1:14">
      <c r="A11830" s="26" t="s">
        <v>3690</v>
      </c>
      <c r="B11830" s="26" t="s">
        <v>3691</v>
      </c>
      <c r="C11830" s="26">
        <v>38969615</v>
      </c>
      <c r="D11830" s="26" t="s">
        <v>24</v>
      </c>
      <c r="E11830" s="26" t="s">
        <v>46782</v>
      </c>
      <c r="F11830" s="26" t="s">
        <v>16959</v>
      </c>
      <c r="G11830" s="26" t="s">
        <v>9586</v>
      </c>
      <c r="H11830" s="26" t="s">
        <v>468</v>
      </c>
      <c r="J11830" s="26" t="s">
        <v>481</v>
      </c>
      <c r="K11830" s="26" t="s">
        <v>9597</v>
      </c>
      <c r="L11830" s="26" t="s">
        <v>10263</v>
      </c>
      <c r="M11830" s="26">
        <v>761234046266</v>
      </c>
      <c r="N11830" s="26">
        <v>1222380503</v>
      </c>
    </row>
    <row r="11831" spans="1:14">
      <c r="A11831" s="26" t="s">
        <v>6080</v>
      </c>
      <c r="B11831" s="26" t="s">
        <v>6081</v>
      </c>
      <c r="C11831" s="26">
        <v>34712085</v>
      </c>
      <c r="D11831" s="26" t="s">
        <v>780</v>
      </c>
      <c r="E11831" s="26" t="s">
        <v>46783</v>
      </c>
      <c r="F11831" s="26" t="s">
        <v>46784</v>
      </c>
      <c r="G11831" s="26" t="s">
        <v>9601</v>
      </c>
      <c r="H11831" s="26" t="s">
        <v>835</v>
      </c>
      <c r="J11831" s="26" t="s">
        <v>6071</v>
      </c>
      <c r="K11831" s="26" t="s">
        <v>9597</v>
      </c>
      <c r="L11831" s="26" t="s">
        <v>46785</v>
      </c>
      <c r="M11831" s="26">
        <v>380516133114</v>
      </c>
      <c r="N11831" s="26">
        <v>3523185202</v>
      </c>
    </row>
    <row r="11832" spans="1:14">
      <c r="A11832" s="26" t="s">
        <v>3356</v>
      </c>
      <c r="B11832" s="26" t="s">
        <v>3357</v>
      </c>
      <c r="C11832" s="26">
        <v>38284599</v>
      </c>
      <c r="D11832" s="26" t="s">
        <v>24</v>
      </c>
      <c r="E11832" s="26" t="s">
        <v>46786</v>
      </c>
      <c r="F11832" s="26" t="s">
        <v>46787</v>
      </c>
      <c r="G11832" s="26" t="s">
        <v>9579</v>
      </c>
      <c r="H11832" s="26" t="s">
        <v>392</v>
      </c>
      <c r="I11832" s="26" t="s">
        <v>11117</v>
      </c>
      <c r="J11832" s="26" t="s">
        <v>46788</v>
      </c>
      <c r="K11832" s="26" t="s">
        <v>9582</v>
      </c>
      <c r="L11832" s="26" t="s">
        <v>46789</v>
      </c>
      <c r="M11832" s="26">
        <v>380313535244</v>
      </c>
      <c r="N11832" s="26">
        <v>2120882001</v>
      </c>
    </row>
    <row r="11833" spans="1:14">
      <c r="A11833" s="26" t="s">
        <v>9370</v>
      </c>
      <c r="B11833" s="26" t="s">
        <v>9371</v>
      </c>
      <c r="C11833" s="26">
        <v>38073028</v>
      </c>
      <c r="D11833" s="26" t="s">
        <v>24</v>
      </c>
      <c r="E11833" s="26" t="s">
        <v>46790</v>
      </c>
      <c r="F11833" s="26" t="s">
        <v>46791</v>
      </c>
      <c r="G11833" s="26" t="s">
        <v>9586</v>
      </c>
      <c r="H11833" s="26" t="s">
        <v>1573</v>
      </c>
      <c r="I11833" s="26" t="s">
        <v>13509</v>
      </c>
      <c r="J11833" s="26" t="s">
        <v>23531</v>
      </c>
      <c r="K11833" s="26" t="s">
        <v>9582</v>
      </c>
      <c r="L11833" s="26" t="s">
        <v>46792</v>
      </c>
      <c r="M11833" s="26">
        <v>380681860624</v>
      </c>
      <c r="N11833" s="26">
        <v>1413500000</v>
      </c>
    </row>
    <row r="11834" spans="1:14">
      <c r="A11834" s="26" t="s">
        <v>6301</v>
      </c>
      <c r="B11834" s="26" t="s">
        <v>6302</v>
      </c>
      <c r="C11834" s="26">
        <v>2063341</v>
      </c>
      <c r="D11834" s="26" t="s">
        <v>24</v>
      </c>
      <c r="E11834" s="26" t="s">
        <v>46793</v>
      </c>
      <c r="F11834" s="26" t="s">
        <v>46794</v>
      </c>
      <c r="G11834" s="26" t="s">
        <v>9591</v>
      </c>
      <c r="H11834" s="26" t="s">
        <v>885</v>
      </c>
      <c r="J11834" s="26" t="s">
        <v>910</v>
      </c>
      <c r="K11834" s="26" t="s">
        <v>9597</v>
      </c>
      <c r="L11834" s="26" t="s">
        <v>17059</v>
      </c>
      <c r="M11834" s="26">
        <v>380487250722</v>
      </c>
      <c r="N11834" s="26">
        <v>5110100000</v>
      </c>
    </row>
    <row r="11835" spans="1:14">
      <c r="A11835" s="26" t="s">
        <v>5779</v>
      </c>
      <c r="B11835" s="26" t="s">
        <v>5780</v>
      </c>
      <c r="C11835" s="26">
        <v>21467676</v>
      </c>
      <c r="D11835" s="26" t="s">
        <v>24</v>
      </c>
      <c r="E11835" s="26" t="s">
        <v>46795</v>
      </c>
      <c r="F11835" s="26" t="s">
        <v>46796</v>
      </c>
      <c r="G11835" s="26" t="s">
        <v>9586</v>
      </c>
      <c r="H11835" s="26" t="s">
        <v>799</v>
      </c>
      <c r="J11835" s="26" t="s">
        <v>800</v>
      </c>
      <c r="K11835" s="26" t="s">
        <v>9597</v>
      </c>
      <c r="L11835" s="26" t="s">
        <v>46797</v>
      </c>
      <c r="M11835" s="26">
        <v>760890301068</v>
      </c>
      <c r="N11835" s="26">
        <v>4822784009</v>
      </c>
    </row>
    <row r="11836" spans="1:14">
      <c r="A11836" s="26" t="s">
        <v>5498</v>
      </c>
      <c r="B11836" s="26" t="s">
        <v>5499</v>
      </c>
      <c r="C11836" s="26">
        <v>38945065</v>
      </c>
      <c r="D11836" s="26" t="s">
        <v>24</v>
      </c>
      <c r="E11836" s="26" t="s">
        <v>46798</v>
      </c>
      <c r="F11836" s="26" t="s">
        <v>46799</v>
      </c>
      <c r="G11836" s="26" t="s">
        <v>9586</v>
      </c>
      <c r="H11836" s="26" t="s">
        <v>799</v>
      </c>
      <c r="J11836" s="26" t="s">
        <v>800</v>
      </c>
      <c r="K11836" s="26" t="s">
        <v>9597</v>
      </c>
      <c r="L11836" s="26" t="s">
        <v>46800</v>
      </c>
      <c r="M11836" s="26">
        <v>380442592905</v>
      </c>
      <c r="N11836" s="26">
        <v>4822784009</v>
      </c>
    </row>
    <row r="11837" spans="1:14">
      <c r="A11837" s="26" t="s">
        <v>5986</v>
      </c>
      <c r="B11837" s="26" t="s">
        <v>5987</v>
      </c>
      <c r="C11837" s="26">
        <v>43443705</v>
      </c>
      <c r="D11837" s="26" t="s">
        <v>780</v>
      </c>
      <c r="E11837" s="26" t="s">
        <v>46801</v>
      </c>
      <c r="F11837" s="26" t="s">
        <v>10114</v>
      </c>
      <c r="G11837" s="26" t="s">
        <v>9601</v>
      </c>
      <c r="H11837" s="26" t="s">
        <v>835</v>
      </c>
      <c r="J11837" s="26" t="s">
        <v>848</v>
      </c>
      <c r="K11837" s="26" t="s">
        <v>9597</v>
      </c>
      <c r="L11837" s="26" t="s">
        <v>46802</v>
      </c>
      <c r="M11837" s="26">
        <v>380665131545</v>
      </c>
      <c r="N11837" s="26">
        <v>4623010100</v>
      </c>
    </row>
    <row r="11838" spans="1:14">
      <c r="A11838" s="26" t="s">
        <v>9298</v>
      </c>
      <c r="B11838" s="26" t="s">
        <v>9299</v>
      </c>
      <c r="C11838" s="26">
        <v>38232556</v>
      </c>
      <c r="D11838" s="26" t="s">
        <v>24</v>
      </c>
      <c r="E11838" s="26" t="s">
        <v>46803</v>
      </c>
      <c r="F11838" s="26" t="s">
        <v>46804</v>
      </c>
      <c r="G11838" s="26" t="s">
        <v>9591</v>
      </c>
      <c r="H11838" s="26" t="s">
        <v>1573</v>
      </c>
      <c r="I11838" s="26" t="s">
        <v>12131</v>
      </c>
      <c r="J11838" s="26" t="s">
        <v>46805</v>
      </c>
      <c r="K11838" s="26" t="s">
        <v>9582</v>
      </c>
      <c r="L11838" s="26" t="s">
        <v>46806</v>
      </c>
      <c r="M11838" s="26">
        <v>380464536533</v>
      </c>
      <c r="N11838" s="26">
        <v>7421410109</v>
      </c>
    </row>
    <row r="11839" spans="1:14">
      <c r="A11839" s="26" t="s">
        <v>8681</v>
      </c>
      <c r="B11839" s="26" t="s">
        <v>8682</v>
      </c>
      <c r="C11839" s="26">
        <v>38402043</v>
      </c>
      <c r="D11839" s="26" t="s">
        <v>24</v>
      </c>
      <c r="E11839" s="26" t="s">
        <v>46807</v>
      </c>
      <c r="F11839" s="26" t="s">
        <v>46808</v>
      </c>
      <c r="G11839" s="26" t="s">
        <v>9579</v>
      </c>
      <c r="H11839" s="26" t="s">
        <v>1308</v>
      </c>
      <c r="I11839" s="26" t="s">
        <v>13940</v>
      </c>
      <c r="J11839" s="26" t="s">
        <v>3264</v>
      </c>
      <c r="K11839" s="26" t="s">
        <v>9582</v>
      </c>
      <c r="L11839" s="26" t="s">
        <v>46809</v>
      </c>
      <c r="M11839" s="26">
        <v>380961706388</v>
      </c>
      <c r="N11839" s="26">
        <v>722885601</v>
      </c>
    </row>
    <row r="11840" spans="1:14">
      <c r="A11840" s="26" t="s">
        <v>2425</v>
      </c>
      <c r="B11840" s="26" t="s">
        <v>2426</v>
      </c>
      <c r="C11840" s="26">
        <v>1985831</v>
      </c>
      <c r="D11840" s="26" t="s">
        <v>780</v>
      </c>
      <c r="E11840" s="26" t="s">
        <v>46810</v>
      </c>
      <c r="F11840" s="26" t="s">
        <v>46811</v>
      </c>
      <c r="G11840" s="26" t="s">
        <v>9601</v>
      </c>
      <c r="H11840" s="26" t="s">
        <v>133</v>
      </c>
      <c r="J11840" s="26" t="s">
        <v>2401</v>
      </c>
      <c r="K11840" s="26" t="s">
        <v>9597</v>
      </c>
      <c r="L11840" s="26" t="s">
        <v>18716</v>
      </c>
      <c r="M11840" s="26">
        <v>380686523755</v>
      </c>
      <c r="N11840" s="26">
        <v>122787502</v>
      </c>
    </row>
    <row r="11841" spans="1:14">
      <c r="A11841" s="26" t="s">
        <v>7389</v>
      </c>
      <c r="B11841" s="26" t="s">
        <v>7390</v>
      </c>
      <c r="C11841" s="26">
        <v>2007578</v>
      </c>
      <c r="D11841" s="26" t="s">
        <v>780</v>
      </c>
      <c r="E11841" s="26" t="s">
        <v>46812</v>
      </c>
      <c r="F11841" s="26" t="s">
        <v>46813</v>
      </c>
      <c r="G11841" s="26" t="s">
        <v>9601</v>
      </c>
      <c r="H11841" s="26" t="s">
        <v>1025</v>
      </c>
      <c r="I11841" s="26" t="s">
        <v>12214</v>
      </c>
      <c r="J11841" s="26" t="s">
        <v>1049</v>
      </c>
      <c r="K11841" s="26" t="s">
        <v>9606</v>
      </c>
      <c r="L11841" s="26" t="s">
        <v>24326</v>
      </c>
      <c r="M11841" s="26">
        <v>380545552131</v>
      </c>
      <c r="N11841" s="26">
        <v>5923555100</v>
      </c>
    </row>
    <row r="11842" spans="1:14">
      <c r="A11842" s="26" t="s">
        <v>6385</v>
      </c>
      <c r="B11842" s="26" t="s">
        <v>6386</v>
      </c>
      <c r="C11842" s="26">
        <v>26472082</v>
      </c>
      <c r="D11842" s="26" t="s">
        <v>24</v>
      </c>
      <c r="E11842" s="26" t="s">
        <v>46814</v>
      </c>
      <c r="F11842" s="26" t="s">
        <v>26919</v>
      </c>
      <c r="G11842" s="26" t="s">
        <v>9591</v>
      </c>
      <c r="H11842" s="26" t="s">
        <v>885</v>
      </c>
      <c r="J11842" s="26" t="s">
        <v>910</v>
      </c>
      <c r="K11842" s="26" t="s">
        <v>9597</v>
      </c>
      <c r="L11842" s="26" t="s">
        <v>18059</v>
      </c>
      <c r="M11842" s="26">
        <v>380487053429</v>
      </c>
      <c r="N11842" s="26">
        <v>5110100000</v>
      </c>
    </row>
    <row r="11843" spans="1:14">
      <c r="A11843" s="26" t="s">
        <v>7892</v>
      </c>
      <c r="B11843" s="26" t="s">
        <v>7893</v>
      </c>
      <c r="C11843" s="26">
        <v>38565550</v>
      </c>
      <c r="D11843" s="26" t="s">
        <v>24</v>
      </c>
      <c r="E11843" s="26" t="s">
        <v>46815</v>
      </c>
      <c r="F11843" s="26" t="s">
        <v>46816</v>
      </c>
      <c r="G11843" s="26" t="s">
        <v>9586</v>
      </c>
      <c r="H11843" s="26" t="s">
        <v>1122</v>
      </c>
      <c r="I11843" s="26" t="s">
        <v>10431</v>
      </c>
      <c r="J11843" s="26" t="s">
        <v>1159</v>
      </c>
      <c r="K11843" s="26" t="s">
        <v>9597</v>
      </c>
      <c r="L11843" s="26" t="s">
        <v>12439</v>
      </c>
      <c r="M11843" s="26">
        <v>380574142402</v>
      </c>
      <c r="N11843" s="26">
        <v>6321610100</v>
      </c>
    </row>
    <row r="11844" spans="1:14">
      <c r="A11844" s="26" t="s">
        <v>5720</v>
      </c>
      <c r="B11844" s="26" t="s">
        <v>5721</v>
      </c>
      <c r="C11844" s="26">
        <v>42376659</v>
      </c>
      <c r="D11844" s="26" t="s">
        <v>780</v>
      </c>
      <c r="E11844" s="26" t="s">
        <v>46817</v>
      </c>
      <c r="F11844" s="26" t="s">
        <v>46818</v>
      </c>
      <c r="G11844" s="26" t="s">
        <v>9601</v>
      </c>
      <c r="H11844" s="26" t="s">
        <v>799</v>
      </c>
      <c r="J11844" s="26" t="s">
        <v>800</v>
      </c>
      <c r="K11844" s="26" t="s">
        <v>9597</v>
      </c>
      <c r="L11844" s="26" t="s">
        <v>46819</v>
      </c>
      <c r="M11844" s="26">
        <v>380442876163</v>
      </c>
      <c r="N11844" s="26">
        <v>4822784009</v>
      </c>
    </row>
    <row r="11845" spans="1:14">
      <c r="A11845" s="26" t="s">
        <v>1631</v>
      </c>
      <c r="B11845" s="26" t="s">
        <v>1632</v>
      </c>
      <c r="C11845" s="26">
        <v>37580028</v>
      </c>
      <c r="D11845" s="26" t="s">
        <v>24</v>
      </c>
      <c r="E11845" s="26" t="s">
        <v>46820</v>
      </c>
      <c r="F11845" s="26" t="s">
        <v>37211</v>
      </c>
      <c r="G11845" s="26" t="s">
        <v>9586</v>
      </c>
      <c r="H11845" s="26" t="s">
        <v>27</v>
      </c>
      <c r="I11845" s="26" t="s">
        <v>67</v>
      </c>
      <c r="J11845" s="26" t="s">
        <v>7658</v>
      </c>
      <c r="K11845" s="26" t="s">
        <v>9582</v>
      </c>
      <c r="L11845" s="26" t="s">
        <v>46821</v>
      </c>
      <c r="M11845" s="26">
        <v>761400539855</v>
      </c>
      <c r="N11845" s="26">
        <v>522683201</v>
      </c>
    </row>
    <row r="11846" spans="1:14">
      <c r="A11846" s="26" t="s">
        <v>3990</v>
      </c>
      <c r="B11846" s="26" t="s">
        <v>3991</v>
      </c>
      <c r="C11846" s="26">
        <v>1993405</v>
      </c>
      <c r="D11846" s="26" t="s">
        <v>780</v>
      </c>
      <c r="E11846" s="26" t="s">
        <v>46822</v>
      </c>
      <c r="F11846" s="26" t="s">
        <v>9787</v>
      </c>
      <c r="G11846" s="26" t="s">
        <v>9601</v>
      </c>
      <c r="H11846" s="26" t="s">
        <v>506</v>
      </c>
      <c r="I11846" s="26" t="s">
        <v>10352</v>
      </c>
      <c r="J11846" s="26" t="s">
        <v>514</v>
      </c>
      <c r="K11846" s="26" t="s">
        <v>9597</v>
      </c>
      <c r="L11846" s="26" t="s">
        <v>46823</v>
      </c>
      <c r="M11846" s="26">
        <v>380987712354</v>
      </c>
      <c r="N11846" s="26">
        <v>2621210100</v>
      </c>
    </row>
    <row r="11847" spans="1:14">
      <c r="A11847" s="26" t="s">
        <v>3058</v>
      </c>
      <c r="B11847" s="26" t="s">
        <v>3059</v>
      </c>
      <c r="C11847" s="26">
        <v>38455891</v>
      </c>
      <c r="D11847" s="26" t="s">
        <v>24</v>
      </c>
      <c r="E11847" s="26" t="s">
        <v>46824</v>
      </c>
      <c r="F11847" s="26" t="s">
        <v>46825</v>
      </c>
      <c r="G11847" s="26" t="s">
        <v>9586</v>
      </c>
      <c r="H11847" s="26" t="s">
        <v>375</v>
      </c>
      <c r="I11847" s="26" t="s">
        <v>375</v>
      </c>
      <c r="J11847" s="26" t="s">
        <v>376</v>
      </c>
      <c r="K11847" s="26" t="s">
        <v>9597</v>
      </c>
      <c r="L11847" s="26" t="s">
        <v>46826</v>
      </c>
      <c r="M11847" s="26">
        <v>380414321529</v>
      </c>
      <c r="N11847" s="26">
        <v>1810400000</v>
      </c>
    </row>
    <row r="11848" spans="1:14">
      <c r="A11848" s="26" t="s">
        <v>3419</v>
      </c>
      <c r="B11848" s="26" t="s">
        <v>3420</v>
      </c>
      <c r="C11848" s="26">
        <v>38466285</v>
      </c>
      <c r="D11848" s="26" t="s">
        <v>24</v>
      </c>
      <c r="E11848" s="26" t="s">
        <v>46827</v>
      </c>
      <c r="F11848" s="26" t="s">
        <v>46828</v>
      </c>
      <c r="G11848" s="26" t="s">
        <v>9579</v>
      </c>
      <c r="H11848" s="26" t="s">
        <v>392</v>
      </c>
      <c r="I11848" s="26" t="s">
        <v>10064</v>
      </c>
      <c r="J11848" s="26" t="s">
        <v>12853</v>
      </c>
      <c r="K11848" s="26" t="s">
        <v>9582</v>
      </c>
      <c r="L11848" s="26" t="s">
        <v>46829</v>
      </c>
      <c r="M11848" s="26">
        <v>380962564220</v>
      </c>
      <c r="N11848" s="26">
        <v>2120488401</v>
      </c>
    </row>
    <row r="11849" spans="1:14">
      <c r="A11849" s="26" t="s">
        <v>1946</v>
      </c>
      <c r="B11849" s="26" t="s">
        <v>1947</v>
      </c>
      <c r="C11849" s="26">
        <v>37636913</v>
      </c>
      <c r="D11849" s="26" t="s">
        <v>24</v>
      </c>
      <c r="E11849" s="26" t="s">
        <v>46830</v>
      </c>
      <c r="F11849" s="26" t="s">
        <v>46831</v>
      </c>
      <c r="G11849" s="26" t="s">
        <v>9591</v>
      </c>
      <c r="H11849" s="26" t="s">
        <v>27</v>
      </c>
      <c r="I11849" s="26" t="s">
        <v>10258</v>
      </c>
      <c r="J11849" s="26" t="s">
        <v>4415</v>
      </c>
      <c r="K11849" s="26" t="s">
        <v>9582</v>
      </c>
      <c r="L11849" s="26" t="s">
        <v>46832</v>
      </c>
      <c r="M11849" s="26">
        <v>380988016550</v>
      </c>
      <c r="N11849" s="26">
        <v>525684602</v>
      </c>
    </row>
    <row r="11850" spans="1:14">
      <c r="A11850" s="26" t="s">
        <v>7984</v>
      </c>
      <c r="B11850" s="26" t="s">
        <v>7983</v>
      </c>
      <c r="C11850" s="26">
        <v>42409961</v>
      </c>
      <c r="D11850" s="26" t="s">
        <v>780</v>
      </c>
      <c r="E11850" s="26" t="s">
        <v>46833</v>
      </c>
      <c r="F11850" s="26" t="s">
        <v>46834</v>
      </c>
      <c r="G11850" s="26" t="s">
        <v>9601</v>
      </c>
      <c r="H11850" s="26" t="s">
        <v>1122</v>
      </c>
      <c r="J11850" s="26" t="s">
        <v>1214</v>
      </c>
      <c r="K11850" s="26" t="s">
        <v>9597</v>
      </c>
      <c r="L11850" s="26" t="s">
        <v>33060</v>
      </c>
      <c r="M11850" s="26">
        <v>380577410840</v>
      </c>
      <c r="N11850" s="26">
        <v>723155122</v>
      </c>
    </row>
    <row r="11851" spans="1:14">
      <c r="A11851" s="26" t="s">
        <v>8748</v>
      </c>
      <c r="B11851" s="26" t="s">
        <v>8749</v>
      </c>
      <c r="C11851" s="26">
        <v>38487677</v>
      </c>
      <c r="D11851" s="26" t="s">
        <v>24</v>
      </c>
      <c r="E11851" s="26" t="s">
        <v>46835</v>
      </c>
      <c r="F11851" s="26" t="s">
        <v>46836</v>
      </c>
      <c r="G11851" s="26" t="s">
        <v>9586</v>
      </c>
      <c r="H11851" s="26" t="s">
        <v>1308</v>
      </c>
      <c r="I11851" s="26" t="s">
        <v>18727</v>
      </c>
      <c r="J11851" s="26" t="s">
        <v>38249</v>
      </c>
      <c r="K11851" s="26" t="s">
        <v>9582</v>
      </c>
      <c r="L11851" s="26" t="s">
        <v>46837</v>
      </c>
      <c r="M11851" s="26">
        <v>380385441862</v>
      </c>
      <c r="N11851" s="26">
        <v>2121586502</v>
      </c>
    </row>
    <row r="11852" spans="1:14">
      <c r="A11852" s="26" t="s">
        <v>5410</v>
      </c>
      <c r="B11852" s="26" t="s">
        <v>5411</v>
      </c>
      <c r="C11852" s="26">
        <v>42428764</v>
      </c>
      <c r="D11852" s="26" t="s">
        <v>24</v>
      </c>
      <c r="E11852" s="26" t="s">
        <v>46838</v>
      </c>
      <c r="F11852" s="26" t="s">
        <v>46839</v>
      </c>
      <c r="G11852" s="26" t="s">
        <v>9586</v>
      </c>
      <c r="H11852" s="26" t="s">
        <v>735</v>
      </c>
      <c r="I11852" s="26" t="s">
        <v>10941</v>
      </c>
      <c r="J11852" s="26" t="s">
        <v>28383</v>
      </c>
      <c r="K11852" s="26" t="s">
        <v>9582</v>
      </c>
      <c r="L11852" s="26" t="s">
        <v>46840</v>
      </c>
      <c r="M11852" s="26">
        <v>380687064365</v>
      </c>
      <c r="N11852" s="26">
        <v>4625184501</v>
      </c>
    </row>
    <row r="11853" spans="1:14">
      <c r="A11853" s="26" t="s">
        <v>1787</v>
      </c>
      <c r="B11853" s="26" t="s">
        <v>1788</v>
      </c>
      <c r="C11853" s="26">
        <v>37084458</v>
      </c>
      <c r="D11853" s="26" t="s">
        <v>24</v>
      </c>
      <c r="E11853" s="26" t="s">
        <v>46841</v>
      </c>
      <c r="F11853" s="26" t="s">
        <v>46842</v>
      </c>
      <c r="G11853" s="26" t="s">
        <v>9579</v>
      </c>
      <c r="H11853" s="26" t="s">
        <v>27</v>
      </c>
      <c r="I11853" s="26" t="s">
        <v>12789</v>
      </c>
      <c r="J11853" s="26" t="s">
        <v>33997</v>
      </c>
      <c r="K11853" s="26" t="s">
        <v>9582</v>
      </c>
      <c r="L11853" s="26" t="s">
        <v>46843</v>
      </c>
      <c r="M11853" s="26">
        <v>380434026611</v>
      </c>
      <c r="N11853" s="26">
        <v>521980201</v>
      </c>
    </row>
    <row r="11854" spans="1:14">
      <c r="A11854" s="26" t="s">
        <v>6111</v>
      </c>
      <c r="B11854" s="26" t="s">
        <v>6112</v>
      </c>
      <c r="C11854" s="26">
        <v>38661186</v>
      </c>
      <c r="D11854" s="26" t="s">
        <v>24</v>
      </c>
      <c r="E11854" s="26" t="s">
        <v>46844</v>
      </c>
      <c r="F11854" s="26" t="s">
        <v>46845</v>
      </c>
      <c r="G11854" s="26" t="s">
        <v>9586</v>
      </c>
      <c r="H11854" s="26" t="s">
        <v>885</v>
      </c>
      <c r="I11854" s="26" t="s">
        <v>10457</v>
      </c>
      <c r="J11854" s="26" t="s">
        <v>46846</v>
      </c>
      <c r="K11854" s="26" t="s">
        <v>9582</v>
      </c>
      <c r="L11854" s="26" t="s">
        <v>46847</v>
      </c>
      <c r="M11854" s="26">
        <v>380963029723</v>
      </c>
      <c r="N11854" s="26">
        <v>5120485901</v>
      </c>
    </row>
    <row r="11855" spans="1:14">
      <c r="A11855" s="26" t="s">
        <v>4158</v>
      </c>
      <c r="B11855" s="26" t="s">
        <v>4155</v>
      </c>
      <c r="C11855" s="26">
        <v>1993546</v>
      </c>
      <c r="D11855" s="26" t="s">
        <v>24</v>
      </c>
      <c r="E11855" s="26" t="s">
        <v>46848</v>
      </c>
      <c r="F11855" s="26" t="s">
        <v>46849</v>
      </c>
      <c r="G11855" s="26" t="s">
        <v>9586</v>
      </c>
      <c r="H11855" s="26" t="s">
        <v>506</v>
      </c>
      <c r="I11855" s="26" t="s">
        <v>12382</v>
      </c>
      <c r="J11855" s="26" t="s">
        <v>14231</v>
      </c>
      <c r="K11855" s="26" t="s">
        <v>9582</v>
      </c>
      <c r="L11855" s="26" t="s">
        <v>46850</v>
      </c>
      <c r="M11855" s="26">
        <v>380973485656</v>
      </c>
      <c r="N11855" s="26">
        <v>521986201</v>
      </c>
    </row>
    <row r="11856" spans="1:14">
      <c r="A11856" s="26" t="s">
        <v>3800</v>
      </c>
      <c r="B11856" s="26" t="s">
        <v>3801</v>
      </c>
      <c r="C11856" s="26">
        <v>42293398</v>
      </c>
      <c r="D11856" s="26" t="s">
        <v>24</v>
      </c>
      <c r="E11856" s="26" t="s">
        <v>46851</v>
      </c>
      <c r="F11856" s="26" t="s">
        <v>46852</v>
      </c>
      <c r="G11856" s="26" t="s">
        <v>9586</v>
      </c>
      <c r="H11856" s="26" t="s">
        <v>468</v>
      </c>
      <c r="I11856" s="26" t="s">
        <v>16628</v>
      </c>
      <c r="J11856" s="26" t="s">
        <v>3802</v>
      </c>
      <c r="K11856" s="26" t="s">
        <v>9606</v>
      </c>
      <c r="L11856" s="26" t="s">
        <v>46853</v>
      </c>
      <c r="M11856" s="26">
        <v>380670069132</v>
      </c>
      <c r="N11856" s="26">
        <v>1421584802</v>
      </c>
    </row>
    <row r="11857" spans="1:14">
      <c r="A11857" s="26" t="s">
        <v>5393</v>
      </c>
      <c r="B11857" s="26" t="s">
        <v>5388</v>
      </c>
      <c r="C11857" s="26">
        <v>1997248</v>
      </c>
      <c r="D11857" s="26" t="s">
        <v>780</v>
      </c>
      <c r="E11857" s="26" t="s">
        <v>46854</v>
      </c>
      <c r="F11857" s="26" t="s">
        <v>10111</v>
      </c>
      <c r="G11857" s="26" t="s">
        <v>9601</v>
      </c>
      <c r="H11857" s="26" t="s">
        <v>735</v>
      </c>
      <c r="J11857" s="26" t="s">
        <v>5391</v>
      </c>
      <c r="K11857" s="26" t="s">
        <v>9597</v>
      </c>
      <c r="L11857" s="26" t="s">
        <v>46855</v>
      </c>
      <c r="M11857" s="26">
        <v>380325726101</v>
      </c>
      <c r="N11857" s="26">
        <v>4624810100</v>
      </c>
    </row>
    <row r="11858" spans="1:14">
      <c r="A11858" s="26" t="s">
        <v>4101</v>
      </c>
      <c r="B11858" s="26" t="s">
        <v>4102</v>
      </c>
      <c r="C11858" s="26">
        <v>43342809</v>
      </c>
      <c r="D11858" s="26" t="s">
        <v>780</v>
      </c>
      <c r="E11858" s="26" t="s">
        <v>46856</v>
      </c>
      <c r="F11858" s="26" t="s">
        <v>46857</v>
      </c>
      <c r="G11858" s="26" t="s">
        <v>9601</v>
      </c>
      <c r="H11858" s="26" t="s">
        <v>506</v>
      </c>
      <c r="J11858" s="26" t="s">
        <v>46858</v>
      </c>
      <c r="K11858" s="26" t="s">
        <v>9597</v>
      </c>
      <c r="L11858" s="26" t="s">
        <v>46859</v>
      </c>
      <c r="M11858" s="26">
        <v>761017734659</v>
      </c>
      <c r="N11858" s="26">
        <v>2610100000</v>
      </c>
    </row>
    <row r="11859" spans="1:14">
      <c r="A11859" s="26" t="s">
        <v>4952</v>
      </c>
      <c r="B11859" s="26" t="s">
        <v>4949</v>
      </c>
      <c r="C11859" s="26">
        <v>41839788</v>
      </c>
      <c r="D11859" s="26" t="s">
        <v>24</v>
      </c>
      <c r="E11859" s="26" t="s">
        <v>46860</v>
      </c>
      <c r="F11859" s="26" t="s">
        <v>46861</v>
      </c>
      <c r="G11859" s="26" t="s">
        <v>9586</v>
      </c>
      <c r="H11859" s="26" t="s">
        <v>735</v>
      </c>
      <c r="I11859" s="26" t="s">
        <v>13448</v>
      </c>
      <c r="J11859" s="26" t="s">
        <v>4950</v>
      </c>
      <c r="K11859" s="26" t="s">
        <v>9606</v>
      </c>
      <c r="L11859" s="26" t="s">
        <v>31567</v>
      </c>
      <c r="M11859" s="26">
        <v>380975104563</v>
      </c>
      <c r="N11859" s="26">
        <v>4620955300</v>
      </c>
    </row>
    <row r="11860" spans="1:14">
      <c r="A11860" s="26" t="s">
        <v>4653</v>
      </c>
      <c r="B11860" s="26" t="s">
        <v>4654</v>
      </c>
      <c r="C11860" s="26">
        <v>1994936</v>
      </c>
      <c r="D11860" s="26" t="s">
        <v>780</v>
      </c>
      <c r="E11860" s="26" t="s">
        <v>46862</v>
      </c>
      <c r="F11860" s="26" t="s">
        <v>46863</v>
      </c>
      <c r="G11860" s="26" t="s">
        <v>9601</v>
      </c>
      <c r="H11860" s="26" t="s">
        <v>670</v>
      </c>
      <c r="I11860" s="26" t="s">
        <v>11532</v>
      </c>
      <c r="J11860" s="26" t="s">
        <v>691</v>
      </c>
      <c r="K11860" s="26" t="s">
        <v>9597</v>
      </c>
      <c r="L11860" s="26" t="s">
        <v>46864</v>
      </c>
      <c r="M11860" s="26">
        <v>761956556850</v>
      </c>
      <c r="N11860" s="26">
        <v>3523810100</v>
      </c>
    </row>
    <row r="11861" spans="1:14">
      <c r="A11861" s="26" t="s">
        <v>9098</v>
      </c>
      <c r="B11861" s="26" t="s">
        <v>9099</v>
      </c>
      <c r="C11861" s="26">
        <v>38561624</v>
      </c>
      <c r="D11861" s="26" t="s">
        <v>24</v>
      </c>
      <c r="E11861" s="26" t="s">
        <v>46865</v>
      </c>
      <c r="F11861" s="26" t="s">
        <v>46866</v>
      </c>
      <c r="G11861" s="26" t="s">
        <v>9591</v>
      </c>
      <c r="H11861" s="26" t="s">
        <v>1490</v>
      </c>
      <c r="I11861" s="26" t="s">
        <v>9841</v>
      </c>
      <c r="J11861" s="26" t="s">
        <v>16614</v>
      </c>
      <c r="K11861" s="26" t="s">
        <v>9582</v>
      </c>
      <c r="L11861" s="26" t="s">
        <v>46867</v>
      </c>
      <c r="M11861" s="26">
        <v>380373643598</v>
      </c>
      <c r="N11861" s="26">
        <v>7120381001</v>
      </c>
    </row>
    <row r="11862" spans="1:14">
      <c r="A11862" s="26" t="s">
        <v>9022</v>
      </c>
      <c r="B11862" s="26" t="s">
        <v>8985</v>
      </c>
      <c r="C11862" s="26">
        <v>2004982</v>
      </c>
      <c r="D11862" s="26" t="s">
        <v>780</v>
      </c>
      <c r="E11862" s="26" t="s">
        <v>46868</v>
      </c>
      <c r="F11862" s="26" t="s">
        <v>15219</v>
      </c>
      <c r="G11862" s="26" t="s">
        <v>9601</v>
      </c>
      <c r="H11862" s="26" t="s">
        <v>1401</v>
      </c>
      <c r="J11862" s="26" t="s">
        <v>1474</v>
      </c>
      <c r="K11862" s="26" t="s">
        <v>9597</v>
      </c>
      <c r="L11862" s="26" t="s">
        <v>15220</v>
      </c>
      <c r="M11862" s="26">
        <v>380472316600</v>
      </c>
      <c r="N11862" s="26">
        <v>722155708</v>
      </c>
    </row>
    <row r="11863" spans="1:14">
      <c r="A11863" s="26" t="s">
        <v>7551</v>
      </c>
      <c r="B11863" s="26" t="s">
        <v>7552</v>
      </c>
      <c r="C11863" s="26">
        <v>42072308</v>
      </c>
      <c r="D11863" s="26" t="s">
        <v>24</v>
      </c>
      <c r="E11863" s="26" t="s">
        <v>46869</v>
      </c>
      <c r="F11863" s="26" t="s">
        <v>46870</v>
      </c>
      <c r="G11863" s="26" t="s">
        <v>9579</v>
      </c>
      <c r="H11863" s="26" t="s">
        <v>1088</v>
      </c>
      <c r="I11863" s="26" t="s">
        <v>10069</v>
      </c>
      <c r="J11863" s="26" t="s">
        <v>23901</v>
      </c>
      <c r="K11863" s="26" t="s">
        <v>9582</v>
      </c>
      <c r="L11863" s="26" t="s">
        <v>46871</v>
      </c>
      <c r="M11863" s="26">
        <v>380352294499</v>
      </c>
      <c r="N11863" s="26">
        <v>523055301</v>
      </c>
    </row>
    <row r="11864" spans="1:14">
      <c r="A11864" s="26" t="s">
        <v>5650</v>
      </c>
      <c r="B11864" s="26" t="s">
        <v>5651</v>
      </c>
      <c r="C11864" s="26">
        <v>38960408</v>
      </c>
      <c r="D11864" s="26" t="s">
        <v>24</v>
      </c>
      <c r="E11864" s="26" t="s">
        <v>46872</v>
      </c>
      <c r="F11864" s="26" t="s">
        <v>46873</v>
      </c>
      <c r="G11864" s="26" t="s">
        <v>9586</v>
      </c>
      <c r="H11864" s="26" t="s">
        <v>799</v>
      </c>
      <c r="J11864" s="26" t="s">
        <v>800</v>
      </c>
      <c r="K11864" s="26" t="s">
        <v>9597</v>
      </c>
      <c r="L11864" s="26" t="s">
        <v>46874</v>
      </c>
      <c r="M11864" s="26">
        <v>760888160990</v>
      </c>
      <c r="N11864" s="26">
        <v>4822784009</v>
      </c>
    </row>
    <row r="11865" spans="1:14">
      <c r="A11865" s="26" t="s">
        <v>2261</v>
      </c>
      <c r="B11865" s="26" t="s">
        <v>2262</v>
      </c>
      <c r="C11865" s="26">
        <v>1280527</v>
      </c>
      <c r="D11865" s="26" t="s">
        <v>780</v>
      </c>
      <c r="E11865" s="26" t="s">
        <v>46875</v>
      </c>
      <c r="F11865" s="26" t="s">
        <v>10114</v>
      </c>
      <c r="G11865" s="26" t="s">
        <v>9601</v>
      </c>
      <c r="H11865" s="26" t="s">
        <v>133</v>
      </c>
      <c r="J11865" s="26" t="s">
        <v>146</v>
      </c>
      <c r="K11865" s="26" t="s">
        <v>9597</v>
      </c>
      <c r="L11865" s="26" t="s">
        <v>31801</v>
      </c>
      <c r="M11865" s="26">
        <v>380567560373</v>
      </c>
      <c r="N11865" s="26">
        <v>1210100000</v>
      </c>
    </row>
    <row r="11866" spans="1:14">
      <c r="A11866" s="26" t="s">
        <v>2642</v>
      </c>
      <c r="B11866" s="26" t="s">
        <v>2635</v>
      </c>
      <c r="C11866" s="26">
        <v>37735655</v>
      </c>
      <c r="D11866" s="26" t="s">
        <v>24</v>
      </c>
      <c r="E11866" s="26" t="s">
        <v>46876</v>
      </c>
      <c r="F11866" s="26" t="s">
        <v>46877</v>
      </c>
      <c r="G11866" s="26" t="s">
        <v>9586</v>
      </c>
      <c r="H11866" s="26" t="s">
        <v>133</v>
      </c>
      <c r="I11866" s="26" t="s">
        <v>9968</v>
      </c>
      <c r="J11866" s="26" t="s">
        <v>46878</v>
      </c>
      <c r="K11866" s="26" t="s">
        <v>9582</v>
      </c>
      <c r="L11866" s="26" t="s">
        <v>46879</v>
      </c>
      <c r="M11866" s="26">
        <v>380994530762</v>
      </c>
      <c r="N11866" s="26">
        <v>1223584507</v>
      </c>
    </row>
    <row r="11867" spans="1:14">
      <c r="A11867" s="26" t="s">
        <v>6232</v>
      </c>
      <c r="B11867" s="26" t="s">
        <v>6233</v>
      </c>
      <c r="C11867" s="26">
        <v>38552185</v>
      </c>
      <c r="D11867" s="26" t="s">
        <v>24</v>
      </c>
      <c r="E11867" s="26" t="s">
        <v>46880</v>
      </c>
      <c r="F11867" s="26" t="s">
        <v>46881</v>
      </c>
      <c r="G11867" s="26" t="s">
        <v>9586</v>
      </c>
      <c r="H11867" s="26" t="s">
        <v>885</v>
      </c>
      <c r="I11867" s="26" t="s">
        <v>11207</v>
      </c>
      <c r="J11867" s="26" t="s">
        <v>46882</v>
      </c>
      <c r="K11867" s="26" t="s">
        <v>9582</v>
      </c>
      <c r="L11867" s="26" t="s">
        <v>46883</v>
      </c>
      <c r="M11867" s="26">
        <v>380633886450</v>
      </c>
      <c r="N11867" s="26">
        <v>5123355306</v>
      </c>
    </row>
    <row r="11868" spans="1:14">
      <c r="A11868" s="26" t="s">
        <v>5187</v>
      </c>
      <c r="B11868" s="26" t="s">
        <v>5188</v>
      </c>
      <c r="C11868" s="26">
        <v>1996645</v>
      </c>
      <c r="D11868" s="26" t="s">
        <v>780</v>
      </c>
      <c r="E11868" s="26" t="s">
        <v>46884</v>
      </c>
      <c r="F11868" s="26" t="s">
        <v>46885</v>
      </c>
      <c r="G11868" s="26" t="s">
        <v>9601</v>
      </c>
      <c r="H11868" s="26" t="s">
        <v>735</v>
      </c>
      <c r="J11868" s="26" t="s">
        <v>740</v>
      </c>
      <c r="K11868" s="26" t="s">
        <v>9597</v>
      </c>
      <c r="L11868" s="26" t="s">
        <v>15180</v>
      </c>
      <c r="M11868" s="26">
        <v>380322330013</v>
      </c>
      <c r="N11868" s="26">
        <v>1221881203</v>
      </c>
    </row>
    <row r="11869" spans="1:14">
      <c r="A11869" s="26" t="s">
        <v>4320</v>
      </c>
      <c r="B11869" s="26" t="s">
        <v>4321</v>
      </c>
      <c r="C11869" s="26">
        <v>38435021</v>
      </c>
      <c r="D11869" s="26" t="s">
        <v>24</v>
      </c>
      <c r="E11869" s="26" t="s">
        <v>46886</v>
      </c>
      <c r="F11869" s="26" t="s">
        <v>46887</v>
      </c>
      <c r="G11869" s="26" t="s">
        <v>9579</v>
      </c>
      <c r="H11869" s="26" t="s">
        <v>576</v>
      </c>
      <c r="I11869" s="26" t="s">
        <v>9901</v>
      </c>
      <c r="J11869" s="26" t="s">
        <v>46888</v>
      </c>
      <c r="K11869" s="26" t="s">
        <v>9582</v>
      </c>
      <c r="L11869" s="26" t="s">
        <v>46889</v>
      </c>
      <c r="M11869" s="26">
        <v>380988571073</v>
      </c>
      <c r="N11869" s="26">
        <v>3220682201</v>
      </c>
    </row>
    <row r="11870" spans="1:14">
      <c r="A11870" s="26" t="s">
        <v>6336</v>
      </c>
      <c r="B11870" s="26" t="s">
        <v>6337</v>
      </c>
      <c r="C11870" s="26" t="s">
        <v>1604</v>
      </c>
      <c r="D11870" s="26" t="s">
        <v>24</v>
      </c>
      <c r="E11870" s="26" t="s">
        <v>46890</v>
      </c>
      <c r="F11870" s="26" t="s">
        <v>46891</v>
      </c>
      <c r="G11870" s="26" t="s">
        <v>9586</v>
      </c>
      <c r="H11870" s="26" t="s">
        <v>885</v>
      </c>
      <c r="J11870" s="26" t="s">
        <v>910</v>
      </c>
      <c r="K11870" s="26" t="s">
        <v>9597</v>
      </c>
      <c r="L11870" s="26" t="s">
        <v>46892</v>
      </c>
      <c r="M11870" s="26">
        <v>380965584466</v>
      </c>
      <c r="N11870" s="26">
        <v>5110100000</v>
      </c>
    </row>
    <row r="11871" spans="1:14">
      <c r="A11871" s="26" t="s">
        <v>3843</v>
      </c>
      <c r="B11871" s="26" t="s">
        <v>3844</v>
      </c>
      <c r="C11871" s="26">
        <v>1992883</v>
      </c>
      <c r="D11871" s="26" t="s">
        <v>780</v>
      </c>
      <c r="E11871" s="26" t="s">
        <v>46893</v>
      </c>
      <c r="F11871" s="26" t="s">
        <v>46894</v>
      </c>
      <c r="G11871" s="26" t="s">
        <v>9601</v>
      </c>
      <c r="H11871" s="26" t="s">
        <v>468</v>
      </c>
      <c r="I11871" s="26" t="s">
        <v>11228</v>
      </c>
      <c r="J11871" s="26" t="s">
        <v>498</v>
      </c>
      <c r="K11871" s="26" t="s">
        <v>9606</v>
      </c>
      <c r="L11871" s="26" t="s">
        <v>46895</v>
      </c>
      <c r="M11871" s="26">
        <v>761047275408</v>
      </c>
      <c r="N11871" s="26">
        <v>123183401</v>
      </c>
    </row>
    <row r="11872" spans="1:14">
      <c r="A11872" s="26" t="s">
        <v>2097</v>
      </c>
      <c r="B11872" s="26" t="s">
        <v>2098</v>
      </c>
      <c r="C11872" s="26" t="s">
        <v>1604</v>
      </c>
      <c r="D11872" s="26" t="s">
        <v>24</v>
      </c>
      <c r="E11872" s="26" t="s">
        <v>46896</v>
      </c>
      <c r="F11872" s="26" t="s">
        <v>46897</v>
      </c>
      <c r="G11872" s="26" t="s">
        <v>9586</v>
      </c>
      <c r="H11872" s="26" t="s">
        <v>103</v>
      </c>
      <c r="J11872" s="26" t="s">
        <v>112</v>
      </c>
      <c r="K11872" s="26" t="s">
        <v>9597</v>
      </c>
      <c r="L11872" s="26" t="s">
        <v>29033</v>
      </c>
      <c r="M11872" s="26">
        <v>761323259475</v>
      </c>
      <c r="N11872" s="26">
        <v>710400000</v>
      </c>
    </row>
    <row r="11873" spans="1:14">
      <c r="A11873" s="26" t="s">
        <v>3151</v>
      </c>
      <c r="B11873" s="26" t="s">
        <v>3152</v>
      </c>
      <c r="C11873" s="26">
        <v>41382677</v>
      </c>
      <c r="D11873" s="26" t="s">
        <v>24</v>
      </c>
      <c r="E11873" s="26" t="s">
        <v>46898</v>
      </c>
      <c r="F11873" s="26" t="s">
        <v>46899</v>
      </c>
      <c r="G11873" s="26" t="s">
        <v>9586</v>
      </c>
      <c r="H11873" s="26" t="s">
        <v>375</v>
      </c>
      <c r="I11873" s="26" t="s">
        <v>12674</v>
      </c>
      <c r="J11873" s="26" t="s">
        <v>3287</v>
      </c>
      <c r="K11873" s="26" t="s">
        <v>9582</v>
      </c>
      <c r="L11873" s="26" t="s">
        <v>46900</v>
      </c>
      <c r="M11873" s="26">
        <v>380412519946</v>
      </c>
      <c r="N11873" s="26">
        <v>1822086801</v>
      </c>
    </row>
    <row r="11874" spans="1:14">
      <c r="A11874" s="26" t="s">
        <v>9451</v>
      </c>
      <c r="B11874" s="26" t="s">
        <v>9452</v>
      </c>
      <c r="C11874" s="26">
        <v>32284567</v>
      </c>
      <c r="D11874" s="26" t="s">
        <v>780</v>
      </c>
      <c r="E11874" s="26" t="s">
        <v>46901</v>
      </c>
      <c r="F11874" s="26" t="s">
        <v>46902</v>
      </c>
      <c r="G11874" s="26" t="s">
        <v>9601</v>
      </c>
      <c r="H11874" s="26" t="s">
        <v>1573</v>
      </c>
      <c r="J11874" s="26" t="s">
        <v>1597</v>
      </c>
      <c r="K11874" s="26" t="s">
        <v>9597</v>
      </c>
      <c r="L11874" s="26" t="s">
        <v>46903</v>
      </c>
      <c r="M11874" s="26">
        <v>380462256667</v>
      </c>
      <c r="N11874" s="26">
        <v>7410100000</v>
      </c>
    </row>
    <row r="11875" spans="1:14">
      <c r="A11875" s="26" t="s">
        <v>2023</v>
      </c>
      <c r="B11875" s="26" t="s">
        <v>2024</v>
      </c>
      <c r="C11875" s="26">
        <v>38960146</v>
      </c>
      <c r="D11875" s="26" t="s">
        <v>24</v>
      </c>
      <c r="E11875" s="26" t="s">
        <v>46904</v>
      </c>
      <c r="F11875" s="26" t="s">
        <v>46905</v>
      </c>
      <c r="G11875" s="26" t="s">
        <v>9586</v>
      </c>
      <c r="H11875" s="26" t="s">
        <v>103</v>
      </c>
      <c r="I11875" s="26" t="s">
        <v>19894</v>
      </c>
      <c r="J11875" s="26" t="s">
        <v>2021</v>
      </c>
      <c r="K11875" s="26" t="s">
        <v>9606</v>
      </c>
      <c r="L11875" s="26" t="s">
        <v>19895</v>
      </c>
      <c r="M11875" s="26">
        <v>761270667544</v>
      </c>
      <c r="N11875" s="26">
        <v>722455100</v>
      </c>
    </row>
    <row r="11876" spans="1:14">
      <c r="A11876" s="26" t="s">
        <v>8893</v>
      </c>
      <c r="B11876" s="26" t="s">
        <v>8894</v>
      </c>
      <c r="C11876" s="26">
        <v>41937159</v>
      </c>
      <c r="D11876" s="26" t="s">
        <v>24</v>
      </c>
      <c r="E11876" s="26" t="s">
        <v>46906</v>
      </c>
      <c r="F11876" s="26" t="s">
        <v>46907</v>
      </c>
      <c r="G11876" s="26" t="s">
        <v>9579</v>
      </c>
      <c r="H11876" s="26" t="s">
        <v>1401</v>
      </c>
      <c r="I11876" s="26" t="s">
        <v>9696</v>
      </c>
      <c r="J11876" s="26" t="s">
        <v>46908</v>
      </c>
      <c r="K11876" s="26" t="s">
        <v>9582</v>
      </c>
      <c r="L11876" s="26" t="s">
        <v>46909</v>
      </c>
      <c r="M11876" s="26">
        <v>380965108979</v>
      </c>
      <c r="N11876" s="26">
        <v>7122880402</v>
      </c>
    </row>
    <row r="11877" spans="1:14">
      <c r="A11877" s="26" t="s">
        <v>3790</v>
      </c>
      <c r="B11877" s="26" t="s">
        <v>3791</v>
      </c>
      <c r="C11877" s="26">
        <v>38600720</v>
      </c>
      <c r="D11877" s="26" t="s">
        <v>24</v>
      </c>
      <c r="E11877" s="26" t="s">
        <v>46910</v>
      </c>
      <c r="F11877" s="26" t="s">
        <v>46911</v>
      </c>
      <c r="G11877" s="26" t="s">
        <v>9586</v>
      </c>
      <c r="H11877" s="26" t="s">
        <v>468</v>
      </c>
      <c r="I11877" s="26" t="s">
        <v>32568</v>
      </c>
      <c r="J11877" s="26" t="s">
        <v>3794</v>
      </c>
      <c r="K11877" s="26" t="s">
        <v>9597</v>
      </c>
      <c r="L11877" s="26" t="s">
        <v>46912</v>
      </c>
      <c r="M11877" s="26">
        <v>380613823666</v>
      </c>
      <c r="N11877" s="26">
        <v>2322410100</v>
      </c>
    </row>
    <row r="11878" spans="1:14">
      <c r="A11878" s="26" t="s">
        <v>9147</v>
      </c>
      <c r="B11878" s="26" t="s">
        <v>9148</v>
      </c>
      <c r="C11878" s="26">
        <v>38462935</v>
      </c>
      <c r="D11878" s="26" t="s">
        <v>24</v>
      </c>
      <c r="E11878" s="26" t="s">
        <v>46913</v>
      </c>
      <c r="F11878" s="26" t="s">
        <v>46914</v>
      </c>
      <c r="G11878" s="26" t="s">
        <v>9586</v>
      </c>
      <c r="H11878" s="26" t="s">
        <v>1490</v>
      </c>
      <c r="I11878" s="26" t="s">
        <v>10369</v>
      </c>
      <c r="J11878" s="26" t="s">
        <v>46915</v>
      </c>
      <c r="K11878" s="26" t="s">
        <v>9582</v>
      </c>
      <c r="L11878" s="26" t="s">
        <v>46916</v>
      </c>
      <c r="M11878" s="26">
        <v>380967464072</v>
      </c>
      <c r="N11878" s="26">
        <v>4823982602</v>
      </c>
    </row>
    <row r="11879" spans="1:14">
      <c r="A11879" s="26" t="s">
        <v>7320</v>
      </c>
      <c r="B11879" s="26" t="s">
        <v>7321</v>
      </c>
      <c r="C11879" s="26">
        <v>34205047</v>
      </c>
      <c r="D11879" s="26" t="s">
        <v>24</v>
      </c>
      <c r="E11879" s="26" t="s">
        <v>46917</v>
      </c>
      <c r="F11879" s="26" t="s">
        <v>10050</v>
      </c>
      <c r="G11879" s="26" t="s">
        <v>9586</v>
      </c>
      <c r="H11879" s="26" t="s">
        <v>1025</v>
      </c>
      <c r="I11879" s="26" t="s">
        <v>19877</v>
      </c>
      <c r="J11879" s="26" t="s">
        <v>7322</v>
      </c>
      <c r="K11879" s="26" t="s">
        <v>9606</v>
      </c>
      <c r="L11879" s="26" t="s">
        <v>46918</v>
      </c>
      <c r="M11879" s="26">
        <v>380545173103</v>
      </c>
      <c r="N11879" s="26">
        <v>5924455300</v>
      </c>
    </row>
    <row r="11880" spans="1:14">
      <c r="A11880" s="26" t="s">
        <v>1645</v>
      </c>
      <c r="B11880" s="26" t="s">
        <v>1646</v>
      </c>
      <c r="C11880" s="26">
        <v>5484451</v>
      </c>
      <c r="D11880" s="26" t="s">
        <v>780</v>
      </c>
      <c r="E11880" s="26" t="s">
        <v>46919</v>
      </c>
      <c r="F11880" s="26" t="s">
        <v>46920</v>
      </c>
      <c r="G11880" s="26" t="s">
        <v>9601</v>
      </c>
      <c r="H11880" s="26" t="s">
        <v>27</v>
      </c>
      <c r="J11880" s="26" t="s">
        <v>36</v>
      </c>
      <c r="K11880" s="26" t="s">
        <v>9597</v>
      </c>
      <c r="L11880" s="26" t="s">
        <v>17183</v>
      </c>
      <c r="M11880" s="26">
        <v>380432272549</v>
      </c>
      <c r="N11880" s="26">
        <v>510100000</v>
      </c>
    </row>
    <row r="11881" spans="1:14">
      <c r="A11881" s="26" t="s">
        <v>4253</v>
      </c>
      <c r="B11881" s="26" t="s">
        <v>4254</v>
      </c>
      <c r="C11881" s="26">
        <v>41394939</v>
      </c>
      <c r="D11881" s="26" t="s">
        <v>24</v>
      </c>
      <c r="E11881" s="26" t="s">
        <v>46921</v>
      </c>
      <c r="F11881" s="26" t="s">
        <v>46922</v>
      </c>
      <c r="G11881" s="26" t="s">
        <v>9579</v>
      </c>
      <c r="H11881" s="26" t="s">
        <v>506</v>
      </c>
      <c r="I11881" s="26" t="s">
        <v>9951</v>
      </c>
      <c r="J11881" s="26" t="s">
        <v>46923</v>
      </c>
      <c r="K11881" s="26" t="s">
        <v>9582</v>
      </c>
      <c r="L11881" s="26" t="s">
        <v>46924</v>
      </c>
      <c r="M11881" s="26">
        <v>380347962305</v>
      </c>
      <c r="N11881" s="26">
        <v>2625610111</v>
      </c>
    </row>
    <row r="11882" spans="1:14">
      <c r="A11882" s="26" t="s">
        <v>2796</v>
      </c>
      <c r="B11882" s="26" t="s">
        <v>2797</v>
      </c>
      <c r="C11882" s="26">
        <v>37980245</v>
      </c>
      <c r="D11882" s="26" t="s">
        <v>24</v>
      </c>
      <c r="E11882" s="26" t="s">
        <v>46925</v>
      </c>
      <c r="F11882" s="26" t="s">
        <v>46926</v>
      </c>
      <c r="G11882" s="26" t="s">
        <v>9586</v>
      </c>
      <c r="H11882" s="26" t="s">
        <v>258</v>
      </c>
      <c r="I11882" s="26" t="s">
        <v>12995</v>
      </c>
      <c r="J11882" s="26" t="s">
        <v>46927</v>
      </c>
      <c r="K11882" s="26" t="s">
        <v>9582</v>
      </c>
      <c r="L11882" s="26" t="s">
        <v>46928</v>
      </c>
      <c r="M11882" s="26">
        <v>380666030037</v>
      </c>
      <c r="N11882" s="26">
        <v>1421580401</v>
      </c>
    </row>
    <row r="11883" spans="1:14">
      <c r="A11883" s="26" t="s">
        <v>4216</v>
      </c>
      <c r="B11883" s="26" t="s">
        <v>4217</v>
      </c>
      <c r="C11883" s="26">
        <v>41838805</v>
      </c>
      <c r="D11883" s="26" t="s">
        <v>24</v>
      </c>
      <c r="E11883" s="26" t="s">
        <v>46929</v>
      </c>
      <c r="F11883" s="26" t="s">
        <v>46930</v>
      </c>
      <c r="G11883" s="26" t="s">
        <v>9579</v>
      </c>
      <c r="H11883" s="26" t="s">
        <v>506</v>
      </c>
      <c r="I11883" s="26" t="s">
        <v>9709</v>
      </c>
      <c r="J11883" s="26" t="s">
        <v>4213</v>
      </c>
      <c r="K11883" s="26" t="s">
        <v>9582</v>
      </c>
      <c r="L11883" s="26" t="s">
        <v>46931</v>
      </c>
      <c r="M11883" s="26">
        <v>380343555555</v>
      </c>
      <c r="N11883" s="26">
        <v>2624484901</v>
      </c>
    </row>
    <row r="11884" spans="1:14">
      <c r="A11884" s="26" t="s">
        <v>3469</v>
      </c>
      <c r="B11884" s="26" t="s">
        <v>3470</v>
      </c>
      <c r="C11884" s="26">
        <v>1992653</v>
      </c>
      <c r="D11884" s="26" t="s">
        <v>780</v>
      </c>
      <c r="E11884" s="26" t="s">
        <v>46932</v>
      </c>
      <c r="F11884" s="26" t="s">
        <v>10114</v>
      </c>
      <c r="G11884" s="26" t="s">
        <v>9601</v>
      </c>
      <c r="H11884" s="26" t="s">
        <v>392</v>
      </c>
      <c r="I11884" s="26" t="s">
        <v>9768</v>
      </c>
      <c r="J11884" s="26" t="s">
        <v>439</v>
      </c>
      <c r="K11884" s="26" t="s">
        <v>9597</v>
      </c>
      <c r="L11884" s="26" t="s">
        <v>46933</v>
      </c>
      <c r="M11884" s="26">
        <v>380992301290</v>
      </c>
      <c r="N11884" s="26">
        <v>2124010100</v>
      </c>
    </row>
    <row r="11885" spans="1:14">
      <c r="A11885" s="26" t="s">
        <v>2385</v>
      </c>
      <c r="B11885" s="26" t="s">
        <v>2386</v>
      </c>
      <c r="C11885" s="26">
        <v>13470061</v>
      </c>
      <c r="D11885" s="26" t="s">
        <v>24</v>
      </c>
      <c r="E11885" s="26" t="s">
        <v>46934</v>
      </c>
      <c r="F11885" s="26" t="s">
        <v>46935</v>
      </c>
      <c r="G11885" s="26" t="s">
        <v>9586</v>
      </c>
      <c r="H11885" s="26" t="s">
        <v>133</v>
      </c>
      <c r="I11885" s="26" t="s">
        <v>13125</v>
      </c>
      <c r="J11885" s="26" t="s">
        <v>17714</v>
      </c>
      <c r="K11885" s="26" t="s">
        <v>9582</v>
      </c>
      <c r="L11885" s="26" t="s">
        <v>46936</v>
      </c>
      <c r="M11885" s="26">
        <v>380565650403</v>
      </c>
      <c r="N11885" s="26">
        <v>1220310303</v>
      </c>
    </row>
    <row r="11886" spans="1:14">
      <c r="A11886" s="26" t="s">
        <v>7833</v>
      </c>
      <c r="B11886" s="26" t="s">
        <v>7834</v>
      </c>
      <c r="C11886" s="26">
        <v>2001216</v>
      </c>
      <c r="D11886" s="26" t="s">
        <v>780</v>
      </c>
      <c r="E11886" s="26" t="s">
        <v>46937</v>
      </c>
      <c r="F11886" s="26" t="s">
        <v>46938</v>
      </c>
      <c r="G11886" s="26" t="s">
        <v>9601</v>
      </c>
      <c r="H11886" s="26" t="s">
        <v>1088</v>
      </c>
      <c r="I11886" s="26" t="s">
        <v>12823</v>
      </c>
      <c r="J11886" s="26" t="s">
        <v>7835</v>
      </c>
      <c r="K11886" s="26" t="s">
        <v>9597</v>
      </c>
      <c r="L11886" s="26" t="s">
        <v>37994</v>
      </c>
      <c r="M11886" s="26">
        <v>761029364420</v>
      </c>
      <c r="N11886" s="26">
        <v>6125810100</v>
      </c>
    </row>
    <row r="11887" spans="1:14">
      <c r="A11887" s="26" t="s">
        <v>8630</v>
      </c>
      <c r="B11887" s="26" t="s">
        <v>8631</v>
      </c>
      <c r="C11887" s="26">
        <v>38566126</v>
      </c>
      <c r="D11887" s="26" t="s">
        <v>24</v>
      </c>
      <c r="E11887" s="26" t="s">
        <v>46939</v>
      </c>
      <c r="F11887" s="26" t="s">
        <v>46940</v>
      </c>
      <c r="G11887" s="26" t="s">
        <v>9586</v>
      </c>
      <c r="H11887" s="26" t="s">
        <v>1308</v>
      </c>
      <c r="I11887" s="26" t="s">
        <v>13448</v>
      </c>
      <c r="J11887" s="26" t="s">
        <v>46941</v>
      </c>
      <c r="K11887" s="26" t="s">
        <v>9582</v>
      </c>
      <c r="L11887" s="26" t="s">
        <v>46942</v>
      </c>
      <c r="M11887" s="26">
        <v>380964935231</v>
      </c>
      <c r="N11887" s="26">
        <v>6821210107</v>
      </c>
    </row>
    <row r="11888" spans="1:14">
      <c r="A11888" s="26" t="s">
        <v>6111</v>
      </c>
      <c r="B11888" s="26" t="s">
        <v>6112</v>
      </c>
      <c r="C11888" s="26">
        <v>38661186</v>
      </c>
      <c r="D11888" s="26" t="s">
        <v>24</v>
      </c>
      <c r="E11888" s="26" t="s">
        <v>46943</v>
      </c>
      <c r="F11888" s="26" t="s">
        <v>46944</v>
      </c>
      <c r="G11888" s="26" t="s">
        <v>9586</v>
      </c>
      <c r="H11888" s="26" t="s">
        <v>885</v>
      </c>
      <c r="I11888" s="26" t="s">
        <v>10457</v>
      </c>
      <c r="J11888" s="26" t="s">
        <v>886</v>
      </c>
      <c r="K11888" s="26" t="s">
        <v>9597</v>
      </c>
      <c r="L11888" s="26" t="s">
        <v>46945</v>
      </c>
      <c r="M11888" s="26">
        <v>380677222168</v>
      </c>
      <c r="N11888" s="26">
        <v>5120410100</v>
      </c>
    </row>
    <row r="11889" spans="1:14">
      <c r="A11889" s="26" t="s">
        <v>2143</v>
      </c>
      <c r="B11889" s="26" t="s">
        <v>2144</v>
      </c>
      <c r="C11889" s="26">
        <v>1983039</v>
      </c>
      <c r="D11889" s="26" t="s">
        <v>780</v>
      </c>
      <c r="E11889" s="26" t="s">
        <v>46946</v>
      </c>
      <c r="F11889" s="26" t="s">
        <v>46947</v>
      </c>
      <c r="G11889" s="26" t="s">
        <v>9601</v>
      </c>
      <c r="H11889" s="26" t="s">
        <v>103</v>
      </c>
      <c r="I11889" s="26" t="s">
        <v>13187</v>
      </c>
      <c r="J11889" s="26" t="s">
        <v>2145</v>
      </c>
      <c r="K11889" s="26" t="s">
        <v>9606</v>
      </c>
      <c r="L11889" s="26" t="s">
        <v>25516</v>
      </c>
      <c r="M11889" s="26">
        <v>380336330173</v>
      </c>
      <c r="N11889" s="26">
        <v>725555100</v>
      </c>
    </row>
    <row r="11890" spans="1:14">
      <c r="A11890" s="26" t="s">
        <v>3508</v>
      </c>
      <c r="B11890" s="26" t="s">
        <v>3509</v>
      </c>
      <c r="C11890" s="26">
        <v>38839154</v>
      </c>
      <c r="D11890" s="26" t="s">
        <v>24</v>
      </c>
      <c r="E11890" s="26" t="s">
        <v>46948</v>
      </c>
      <c r="F11890" s="26" t="s">
        <v>46949</v>
      </c>
      <c r="G11890" s="26" t="s">
        <v>9586</v>
      </c>
      <c r="H11890" s="26" t="s">
        <v>392</v>
      </c>
      <c r="J11890" s="26" t="s">
        <v>458</v>
      </c>
      <c r="K11890" s="26" t="s">
        <v>9597</v>
      </c>
      <c r="L11890" s="26" t="s">
        <v>46950</v>
      </c>
      <c r="M11890" s="26">
        <v>380312228764</v>
      </c>
      <c r="N11890" s="26">
        <v>2110100000</v>
      </c>
    </row>
    <row r="11891" spans="1:14">
      <c r="A11891" s="26" t="s">
        <v>2470</v>
      </c>
      <c r="B11891" s="26" t="s">
        <v>2471</v>
      </c>
      <c r="C11891" s="26">
        <v>37861807</v>
      </c>
      <c r="D11891" s="26" t="s">
        <v>24</v>
      </c>
      <c r="E11891" s="26" t="s">
        <v>46951</v>
      </c>
      <c r="F11891" s="26" t="s">
        <v>46952</v>
      </c>
      <c r="G11891" s="26" t="s">
        <v>9586</v>
      </c>
      <c r="H11891" s="26" t="s">
        <v>133</v>
      </c>
      <c r="J11891" s="26" t="s">
        <v>183</v>
      </c>
      <c r="K11891" s="26" t="s">
        <v>9597</v>
      </c>
      <c r="L11891" s="26" t="s">
        <v>46953</v>
      </c>
      <c r="M11891" s="26">
        <v>761352570200</v>
      </c>
      <c r="N11891" s="26">
        <v>1211000000</v>
      </c>
    </row>
    <row r="11892" spans="1:14">
      <c r="A11892" s="26" t="s">
        <v>8725</v>
      </c>
      <c r="B11892" s="26" t="s">
        <v>8726</v>
      </c>
      <c r="C11892" s="26">
        <v>40992563</v>
      </c>
      <c r="D11892" s="26" t="s">
        <v>24</v>
      </c>
      <c r="E11892" s="26" t="s">
        <v>46954</v>
      </c>
      <c r="F11892" s="26" t="s">
        <v>46955</v>
      </c>
      <c r="G11892" s="26" t="s">
        <v>9586</v>
      </c>
      <c r="H11892" s="26" t="s">
        <v>1308</v>
      </c>
      <c r="J11892" s="26" t="s">
        <v>26378</v>
      </c>
      <c r="K11892" s="26" t="s">
        <v>9582</v>
      </c>
      <c r="L11892" s="26" t="s">
        <v>46956</v>
      </c>
      <c r="M11892" s="26">
        <v>380962444277</v>
      </c>
      <c r="N11892" s="26">
        <v>521482806</v>
      </c>
    </row>
    <row r="11893" spans="1:14">
      <c r="A11893" s="26" t="s">
        <v>4223</v>
      </c>
      <c r="B11893" s="26" t="s">
        <v>4224</v>
      </c>
      <c r="C11893" s="26">
        <v>42061427</v>
      </c>
      <c r="D11893" s="26" t="s">
        <v>24</v>
      </c>
      <c r="E11893" s="26" t="s">
        <v>46957</v>
      </c>
      <c r="F11893" s="26" t="s">
        <v>46958</v>
      </c>
      <c r="G11893" s="26" t="s">
        <v>9586</v>
      </c>
      <c r="H11893" s="26" t="s">
        <v>506</v>
      </c>
      <c r="J11893" s="26" t="s">
        <v>46959</v>
      </c>
      <c r="K11893" s="26" t="s">
        <v>9582</v>
      </c>
      <c r="L11893" s="26" t="s">
        <v>46960</v>
      </c>
      <c r="M11893" s="26">
        <v>380347439569</v>
      </c>
      <c r="N11893" s="26">
        <v>2624884601</v>
      </c>
    </row>
    <row r="11894" spans="1:14">
      <c r="A11894" s="26" t="s">
        <v>8658</v>
      </c>
      <c r="B11894" s="26" t="s">
        <v>8659</v>
      </c>
      <c r="C11894" s="26">
        <v>38072569</v>
      </c>
      <c r="D11894" s="26" t="s">
        <v>24</v>
      </c>
      <c r="E11894" s="26" t="s">
        <v>46961</v>
      </c>
      <c r="F11894" s="26" t="s">
        <v>46962</v>
      </c>
      <c r="G11894" s="26" t="s">
        <v>9579</v>
      </c>
      <c r="H11894" s="26" t="s">
        <v>1308</v>
      </c>
      <c r="I11894" s="26" t="s">
        <v>11591</v>
      </c>
      <c r="J11894" s="26" t="s">
        <v>46963</v>
      </c>
      <c r="K11894" s="26" t="s">
        <v>9582</v>
      </c>
      <c r="L11894" s="26" t="s">
        <v>46964</v>
      </c>
      <c r="M11894" s="26">
        <v>380385235332</v>
      </c>
      <c r="N11894" s="26">
        <v>6822186601</v>
      </c>
    </row>
    <row r="11895" spans="1:14">
      <c r="A11895" s="26" t="s">
        <v>3133</v>
      </c>
      <c r="B11895" s="26" t="s">
        <v>3134</v>
      </c>
      <c r="C11895" s="26">
        <v>42789094</v>
      </c>
      <c r="D11895" s="26" t="s">
        <v>780</v>
      </c>
      <c r="E11895" s="26" t="s">
        <v>46965</v>
      </c>
      <c r="F11895" s="26" t="s">
        <v>46966</v>
      </c>
      <c r="G11895" s="26" t="s">
        <v>9601</v>
      </c>
      <c r="H11895" s="26" t="s">
        <v>375</v>
      </c>
      <c r="J11895" s="26" t="s">
        <v>380</v>
      </c>
      <c r="K11895" s="26" t="s">
        <v>9597</v>
      </c>
      <c r="L11895" s="26" t="s">
        <v>46967</v>
      </c>
      <c r="M11895" s="26">
        <v>380962647586</v>
      </c>
      <c r="N11895" s="26">
        <v>1810100000</v>
      </c>
    </row>
    <row r="11896" spans="1:14">
      <c r="A11896" s="26" t="s">
        <v>8630</v>
      </c>
      <c r="B11896" s="26" t="s">
        <v>8631</v>
      </c>
      <c r="C11896" s="26">
        <v>38566126</v>
      </c>
      <c r="D11896" s="26" t="s">
        <v>24</v>
      </c>
      <c r="E11896" s="26" t="s">
        <v>46968</v>
      </c>
      <c r="F11896" s="26" t="s">
        <v>46969</v>
      </c>
      <c r="G11896" s="26" t="s">
        <v>9586</v>
      </c>
      <c r="H11896" s="26" t="s">
        <v>1308</v>
      </c>
      <c r="I11896" s="26" t="s">
        <v>13448</v>
      </c>
      <c r="J11896" s="26" t="s">
        <v>46970</v>
      </c>
      <c r="K11896" s="26" t="s">
        <v>9906</v>
      </c>
      <c r="L11896" s="26" t="s">
        <v>46971</v>
      </c>
      <c r="M11896" s="26">
        <v>380684531491</v>
      </c>
      <c r="N11896" s="26">
        <v>6821284501</v>
      </c>
    </row>
    <row r="11897" spans="1:14">
      <c r="A11897" s="26" t="s">
        <v>7352</v>
      </c>
      <c r="B11897" s="26" t="s">
        <v>7353</v>
      </c>
      <c r="C11897" s="26">
        <v>38602639</v>
      </c>
      <c r="D11897" s="26" t="s">
        <v>24</v>
      </c>
      <c r="E11897" s="26" t="s">
        <v>46972</v>
      </c>
      <c r="F11897" s="26" t="s">
        <v>46973</v>
      </c>
      <c r="G11897" s="26" t="s">
        <v>9586</v>
      </c>
      <c r="H11897" s="26" t="s">
        <v>1025</v>
      </c>
      <c r="I11897" s="26" t="s">
        <v>9760</v>
      </c>
      <c r="J11897" s="26" t="s">
        <v>46974</v>
      </c>
      <c r="K11897" s="26" t="s">
        <v>9582</v>
      </c>
      <c r="L11897" s="26" t="s">
        <v>46975</v>
      </c>
      <c r="M11897" s="26">
        <v>380545977636</v>
      </c>
      <c r="N11897" s="26">
        <v>5922355119</v>
      </c>
    </row>
    <row r="11898" spans="1:14">
      <c r="A11898" s="26" t="s">
        <v>6672</v>
      </c>
      <c r="B11898" s="26" t="s">
        <v>6673</v>
      </c>
      <c r="C11898" s="26">
        <v>38742851</v>
      </c>
      <c r="D11898" s="26" t="s">
        <v>24</v>
      </c>
      <c r="E11898" s="26" t="s">
        <v>46976</v>
      </c>
      <c r="F11898" s="26" t="s">
        <v>46977</v>
      </c>
      <c r="G11898" s="26" t="s">
        <v>9591</v>
      </c>
      <c r="H11898" s="26" t="s">
        <v>949</v>
      </c>
      <c r="J11898" s="26" t="s">
        <v>962</v>
      </c>
      <c r="K11898" s="26" t="s">
        <v>9597</v>
      </c>
      <c r="L11898" s="26" t="s">
        <v>46978</v>
      </c>
      <c r="M11898" s="26">
        <v>380675414186</v>
      </c>
      <c r="N11898" s="26">
        <v>5310400000</v>
      </c>
    </row>
    <row r="11899" spans="1:14">
      <c r="A11899" s="26" t="s">
        <v>4599</v>
      </c>
      <c r="B11899" s="26" t="s">
        <v>4600</v>
      </c>
      <c r="C11899" s="26">
        <v>38797880</v>
      </c>
      <c r="D11899" s="26" t="s">
        <v>24</v>
      </c>
      <c r="E11899" s="26" t="s">
        <v>46979</v>
      </c>
      <c r="F11899" s="26" t="s">
        <v>46980</v>
      </c>
      <c r="G11899" s="26" t="s">
        <v>9579</v>
      </c>
      <c r="H11899" s="26" t="s">
        <v>670</v>
      </c>
      <c r="I11899" s="26" t="s">
        <v>10789</v>
      </c>
      <c r="J11899" s="26" t="s">
        <v>46981</v>
      </c>
      <c r="K11899" s="26" t="s">
        <v>9582</v>
      </c>
      <c r="L11899" s="26" t="s">
        <v>46982</v>
      </c>
      <c r="M11899" s="26">
        <v>380999800301</v>
      </c>
      <c r="N11899" s="26">
        <v>3521986901</v>
      </c>
    </row>
    <row r="11900" spans="1:14">
      <c r="A11900" s="26" t="s">
        <v>3335</v>
      </c>
      <c r="B11900" s="26" t="s">
        <v>3336</v>
      </c>
      <c r="C11900" s="26" t="s">
        <v>1604</v>
      </c>
      <c r="D11900" s="26" t="s">
        <v>24</v>
      </c>
      <c r="E11900" s="26" t="s">
        <v>46983</v>
      </c>
      <c r="F11900" s="26" t="s">
        <v>46984</v>
      </c>
      <c r="G11900" s="26" t="s">
        <v>9586</v>
      </c>
      <c r="H11900" s="26" t="s">
        <v>576</v>
      </c>
      <c r="J11900" s="26" t="s">
        <v>607</v>
      </c>
      <c r="K11900" s="26" t="s">
        <v>9597</v>
      </c>
      <c r="L11900" s="26" t="s">
        <v>46985</v>
      </c>
      <c r="M11900" s="26">
        <v>380675556000</v>
      </c>
      <c r="N11900" s="26">
        <v>3210700000</v>
      </c>
    </row>
    <row r="11901" spans="1:14">
      <c r="A11901" s="26" t="s">
        <v>2664</v>
      </c>
      <c r="B11901" s="26" t="s">
        <v>2665</v>
      </c>
      <c r="C11901" s="26">
        <v>36725368</v>
      </c>
      <c r="D11901" s="26" t="s">
        <v>24</v>
      </c>
      <c r="E11901" s="26" t="s">
        <v>46986</v>
      </c>
      <c r="F11901" s="26" t="s">
        <v>46987</v>
      </c>
      <c r="G11901" s="26" t="s">
        <v>9586</v>
      </c>
      <c r="H11901" s="26" t="s">
        <v>133</v>
      </c>
      <c r="I11901" s="26" t="s">
        <v>16359</v>
      </c>
      <c r="J11901" s="26" t="s">
        <v>46988</v>
      </c>
      <c r="K11901" s="26" t="s">
        <v>9906</v>
      </c>
      <c r="L11901" s="26" t="s">
        <v>46989</v>
      </c>
      <c r="M11901" s="26">
        <v>761065343089</v>
      </c>
      <c r="N11901" s="26">
        <v>520255309</v>
      </c>
    </row>
    <row r="11902" spans="1:14">
      <c r="A11902" s="26" t="s">
        <v>9098</v>
      </c>
      <c r="B11902" s="26" t="s">
        <v>9099</v>
      </c>
      <c r="C11902" s="26">
        <v>38561624</v>
      </c>
      <c r="D11902" s="26" t="s">
        <v>24</v>
      </c>
      <c r="E11902" s="26" t="s">
        <v>46990</v>
      </c>
      <c r="F11902" s="26" t="s">
        <v>46991</v>
      </c>
      <c r="G11902" s="26" t="s">
        <v>9591</v>
      </c>
      <c r="H11902" s="26" t="s">
        <v>1490</v>
      </c>
      <c r="I11902" s="26" t="s">
        <v>9841</v>
      </c>
      <c r="J11902" s="26" t="s">
        <v>1521</v>
      </c>
      <c r="K11902" s="26" t="s">
        <v>9597</v>
      </c>
      <c r="L11902" s="26" t="s">
        <v>13456</v>
      </c>
      <c r="M11902" s="26">
        <v>380663107159</v>
      </c>
      <c r="N11902" s="26">
        <v>7322510100</v>
      </c>
    </row>
    <row r="11903" spans="1:14">
      <c r="A11903" s="26" t="s">
        <v>4273</v>
      </c>
      <c r="B11903" s="26" t="s">
        <v>4274</v>
      </c>
      <c r="C11903" s="26">
        <v>42080790</v>
      </c>
      <c r="D11903" s="26" t="s">
        <v>24</v>
      </c>
      <c r="E11903" s="26" t="s">
        <v>46992</v>
      </c>
      <c r="F11903" s="26" t="s">
        <v>46993</v>
      </c>
      <c r="G11903" s="26" t="s">
        <v>9586</v>
      </c>
      <c r="H11903" s="26" t="s">
        <v>506</v>
      </c>
      <c r="J11903" s="26" t="s">
        <v>572</v>
      </c>
      <c r="K11903" s="26" t="s">
        <v>9597</v>
      </c>
      <c r="L11903" s="26" t="s">
        <v>46994</v>
      </c>
      <c r="M11903" s="26">
        <v>761361024056</v>
      </c>
      <c r="N11903" s="26">
        <v>2611000000</v>
      </c>
    </row>
    <row r="11904" spans="1:14">
      <c r="A11904" s="26" t="s">
        <v>3398</v>
      </c>
      <c r="B11904" s="26" t="s">
        <v>3399</v>
      </c>
      <c r="C11904" s="26" t="s">
        <v>1604</v>
      </c>
      <c r="D11904" s="26" t="s">
        <v>24</v>
      </c>
      <c r="E11904" s="26" t="s">
        <v>46995</v>
      </c>
      <c r="F11904" s="26" t="s">
        <v>46996</v>
      </c>
      <c r="G11904" s="26" t="s">
        <v>9591</v>
      </c>
      <c r="H11904" s="26" t="s">
        <v>392</v>
      </c>
      <c r="I11904" s="26" t="s">
        <v>10620</v>
      </c>
      <c r="J11904" s="26" t="s">
        <v>12356</v>
      </c>
      <c r="K11904" s="26" t="s">
        <v>9582</v>
      </c>
      <c r="L11904" s="26" t="s">
        <v>12357</v>
      </c>
      <c r="M11904" s="26">
        <v>380680920053</v>
      </c>
      <c r="N11904" s="26">
        <v>2125384001</v>
      </c>
    </row>
    <row r="11905" spans="1:14">
      <c r="A11905" s="26" t="s">
        <v>1738</v>
      </c>
      <c r="B11905" s="26" t="s">
        <v>1739</v>
      </c>
      <c r="C11905" s="26">
        <v>41253686</v>
      </c>
      <c r="D11905" s="26" t="s">
        <v>780</v>
      </c>
      <c r="E11905" s="26" t="s">
        <v>46997</v>
      </c>
      <c r="F11905" s="26" t="s">
        <v>1739</v>
      </c>
      <c r="G11905" s="26" t="s">
        <v>9601</v>
      </c>
      <c r="H11905" s="26" t="s">
        <v>27</v>
      </c>
      <c r="J11905" s="26" t="s">
        <v>1740</v>
      </c>
      <c r="K11905" s="26" t="s">
        <v>9606</v>
      </c>
      <c r="L11905" s="26" t="s">
        <v>46998</v>
      </c>
      <c r="M11905" s="26">
        <v>380969469019</v>
      </c>
      <c r="N11905" s="26">
        <v>521255400</v>
      </c>
    </row>
    <row r="11906" spans="1:14">
      <c r="A11906" s="26" t="s">
        <v>6389</v>
      </c>
      <c r="B11906" s="26" t="s">
        <v>6390</v>
      </c>
      <c r="C11906" s="26">
        <v>1998555</v>
      </c>
      <c r="D11906" s="26" t="s">
        <v>780</v>
      </c>
      <c r="E11906" s="26" t="s">
        <v>46999</v>
      </c>
      <c r="F11906" s="26" t="s">
        <v>47000</v>
      </c>
      <c r="G11906" s="26" t="s">
        <v>9601</v>
      </c>
      <c r="H11906" s="26" t="s">
        <v>885</v>
      </c>
      <c r="J11906" s="26" t="s">
        <v>910</v>
      </c>
      <c r="K11906" s="26" t="s">
        <v>9597</v>
      </c>
      <c r="L11906" s="26" t="s">
        <v>47001</v>
      </c>
      <c r="M11906" s="26">
        <v>380487224898</v>
      </c>
      <c r="N11906" s="26">
        <v>5110100000</v>
      </c>
    </row>
    <row r="11907" spans="1:14">
      <c r="A11907" s="26" t="s">
        <v>2628</v>
      </c>
      <c r="B11907" s="26" t="s">
        <v>2629</v>
      </c>
      <c r="C11907" s="26">
        <v>36723287</v>
      </c>
      <c r="D11907" s="26" t="s">
        <v>24</v>
      </c>
      <c r="E11907" s="26" t="s">
        <v>47002</v>
      </c>
      <c r="F11907" s="26" t="s">
        <v>47003</v>
      </c>
      <c r="G11907" s="26" t="s">
        <v>9591</v>
      </c>
      <c r="H11907" s="26" t="s">
        <v>133</v>
      </c>
      <c r="I11907" s="26" t="s">
        <v>11674</v>
      </c>
      <c r="J11907" s="26" t="s">
        <v>47004</v>
      </c>
      <c r="K11907" s="26" t="s">
        <v>9582</v>
      </c>
      <c r="L11907" s="26" t="s">
        <v>47005</v>
      </c>
      <c r="M11907" s="26">
        <v>380565167117</v>
      </c>
      <c r="N11907" s="26">
        <v>1224581001</v>
      </c>
    </row>
    <row r="11908" spans="1:14">
      <c r="A11908" s="26" t="s">
        <v>2329</v>
      </c>
      <c r="B11908" s="26" t="s">
        <v>2330</v>
      </c>
      <c r="C11908" s="26" t="s">
        <v>1604</v>
      </c>
      <c r="D11908" s="26" t="s">
        <v>24</v>
      </c>
      <c r="E11908" s="26" t="s">
        <v>47006</v>
      </c>
      <c r="F11908" s="26" t="s">
        <v>47007</v>
      </c>
      <c r="G11908" s="26" t="s">
        <v>9586</v>
      </c>
      <c r="H11908" s="26" t="s">
        <v>133</v>
      </c>
      <c r="J11908" s="26" t="s">
        <v>146</v>
      </c>
      <c r="K11908" s="26" t="s">
        <v>9597</v>
      </c>
      <c r="L11908" s="26" t="s">
        <v>47008</v>
      </c>
      <c r="M11908" s="26">
        <v>380986339927</v>
      </c>
      <c r="N11908" s="26">
        <v>1210100000</v>
      </c>
    </row>
    <row r="11909" spans="1:14">
      <c r="A11909" s="26" t="s">
        <v>7823</v>
      </c>
      <c r="B11909" s="26" t="s">
        <v>7824</v>
      </c>
      <c r="C11909" s="26">
        <v>38427288</v>
      </c>
      <c r="D11909" s="26" t="s">
        <v>24</v>
      </c>
      <c r="E11909" s="26" t="s">
        <v>47009</v>
      </c>
      <c r="F11909" s="26" t="s">
        <v>47010</v>
      </c>
      <c r="G11909" s="26" t="s">
        <v>9586</v>
      </c>
      <c r="H11909" s="26" t="s">
        <v>1088</v>
      </c>
      <c r="I11909" s="26" t="s">
        <v>10796</v>
      </c>
      <c r="J11909" s="26" t="s">
        <v>47011</v>
      </c>
      <c r="K11909" s="26" t="s">
        <v>9582</v>
      </c>
      <c r="L11909" s="26" t="s">
        <v>47012</v>
      </c>
      <c r="M11909" s="26">
        <v>380355265417</v>
      </c>
      <c r="N11909" s="26">
        <v>6125588301</v>
      </c>
    </row>
    <row r="11910" spans="1:14">
      <c r="A11910" s="26" t="s">
        <v>8932</v>
      </c>
      <c r="B11910" s="26" t="s">
        <v>8933</v>
      </c>
      <c r="C11910" s="26">
        <v>2005026</v>
      </c>
      <c r="D11910" s="26" t="s">
        <v>780</v>
      </c>
      <c r="E11910" s="26" t="s">
        <v>47013</v>
      </c>
      <c r="F11910" s="26" t="s">
        <v>47014</v>
      </c>
      <c r="G11910" s="26" t="s">
        <v>9601</v>
      </c>
      <c r="H11910" s="26" t="s">
        <v>1401</v>
      </c>
      <c r="J11910" s="26" t="s">
        <v>1454</v>
      </c>
      <c r="K11910" s="26" t="s">
        <v>9597</v>
      </c>
      <c r="L11910" s="26" t="s">
        <v>47015</v>
      </c>
      <c r="M11910" s="26">
        <v>380473324150</v>
      </c>
      <c r="N11910" s="26">
        <v>524885203</v>
      </c>
    </row>
    <row r="11911" spans="1:14">
      <c r="A11911" s="26" t="s">
        <v>7694</v>
      </c>
      <c r="B11911" s="26" t="s">
        <v>7695</v>
      </c>
      <c r="C11911" s="26">
        <v>38422871</v>
      </c>
      <c r="D11911" s="26" t="s">
        <v>24</v>
      </c>
      <c r="E11911" s="26" t="s">
        <v>47016</v>
      </c>
      <c r="F11911" s="26" t="s">
        <v>47017</v>
      </c>
      <c r="G11911" s="26" t="s">
        <v>9579</v>
      </c>
      <c r="H11911" s="26" t="s">
        <v>1088</v>
      </c>
      <c r="I11911" s="26" t="s">
        <v>9682</v>
      </c>
      <c r="J11911" s="26" t="s">
        <v>16713</v>
      </c>
      <c r="K11911" s="26" t="s">
        <v>9582</v>
      </c>
      <c r="L11911" s="26" t="s">
        <v>47018</v>
      </c>
      <c r="M11911" s="26">
        <v>380354921710</v>
      </c>
      <c r="N11911" s="26">
        <v>2122487902</v>
      </c>
    </row>
    <row r="11912" spans="1:14">
      <c r="A11912" s="26" t="s">
        <v>5572</v>
      </c>
      <c r="B11912" s="26" t="s">
        <v>5573</v>
      </c>
      <c r="C11912" s="26" t="s">
        <v>1604</v>
      </c>
      <c r="D11912" s="26" t="s">
        <v>24</v>
      </c>
      <c r="E11912" s="26" t="s">
        <v>47019</v>
      </c>
      <c r="F11912" s="26" t="s">
        <v>47020</v>
      </c>
      <c r="G11912" s="26" t="s">
        <v>9586</v>
      </c>
      <c r="H11912" s="26" t="s">
        <v>576</v>
      </c>
      <c r="I11912" s="26" t="s">
        <v>10292</v>
      </c>
      <c r="J11912" s="26" t="s">
        <v>4555</v>
      </c>
      <c r="K11912" s="26" t="s">
        <v>9582</v>
      </c>
      <c r="L11912" s="26" t="s">
        <v>47021</v>
      </c>
      <c r="M11912" s="26">
        <v>760886896930</v>
      </c>
      <c r="N11912" s="26">
        <v>1225455127</v>
      </c>
    </row>
    <row r="11913" spans="1:14">
      <c r="A11913" s="26" t="s">
        <v>3690</v>
      </c>
      <c r="B11913" s="26" t="s">
        <v>3691</v>
      </c>
      <c r="C11913" s="26">
        <v>38969615</v>
      </c>
      <c r="D11913" s="26" t="s">
        <v>24</v>
      </c>
      <c r="E11913" s="26" t="s">
        <v>47022</v>
      </c>
      <c r="F11913" s="26" t="s">
        <v>10231</v>
      </c>
      <c r="G11913" s="26" t="s">
        <v>9586</v>
      </c>
      <c r="H11913" s="26" t="s">
        <v>468</v>
      </c>
      <c r="J11913" s="26" t="s">
        <v>481</v>
      </c>
      <c r="K11913" s="26" t="s">
        <v>9597</v>
      </c>
      <c r="L11913" s="26" t="s">
        <v>11720</v>
      </c>
      <c r="M11913" s="26">
        <v>761234046187</v>
      </c>
      <c r="N11913" s="26">
        <v>1222380503</v>
      </c>
    </row>
    <row r="11914" spans="1:14">
      <c r="A11914" s="26" t="s">
        <v>9399</v>
      </c>
      <c r="B11914" s="26" t="s">
        <v>9400</v>
      </c>
      <c r="C11914" s="26">
        <v>38955665</v>
      </c>
      <c r="D11914" s="26" t="s">
        <v>24</v>
      </c>
      <c r="E11914" s="26" t="s">
        <v>47023</v>
      </c>
      <c r="F11914" s="26" t="s">
        <v>47024</v>
      </c>
      <c r="G11914" s="26" t="s">
        <v>9579</v>
      </c>
      <c r="H11914" s="26" t="s">
        <v>1573</v>
      </c>
      <c r="I11914" s="26" t="s">
        <v>10158</v>
      </c>
      <c r="J11914" s="26" t="s">
        <v>47025</v>
      </c>
      <c r="K11914" s="26" t="s">
        <v>9582</v>
      </c>
      <c r="L11914" s="26" t="s">
        <v>47026</v>
      </c>
      <c r="M11914" s="26">
        <v>380462682958</v>
      </c>
      <c r="N11914" s="26">
        <v>7425589502</v>
      </c>
    </row>
    <row r="11915" spans="1:14">
      <c r="A11915" s="26" t="s">
        <v>7414</v>
      </c>
      <c r="B11915" s="26" t="s">
        <v>7415</v>
      </c>
      <c r="C11915" s="26">
        <v>39045101</v>
      </c>
      <c r="D11915" s="26" t="s">
        <v>24</v>
      </c>
      <c r="E11915" s="26" t="s">
        <v>47027</v>
      </c>
      <c r="F11915" s="26" t="s">
        <v>47028</v>
      </c>
      <c r="G11915" s="26" t="s">
        <v>9586</v>
      </c>
      <c r="H11915" s="26" t="s">
        <v>1025</v>
      </c>
      <c r="I11915" s="26" t="s">
        <v>11246</v>
      </c>
      <c r="J11915" s="26" t="s">
        <v>47029</v>
      </c>
      <c r="K11915" s="26" t="s">
        <v>9582</v>
      </c>
      <c r="L11915" s="26" t="s">
        <v>47030</v>
      </c>
      <c r="M11915" s="26">
        <v>380685336714</v>
      </c>
      <c r="N11915" s="26">
        <v>5924183201</v>
      </c>
    </row>
    <row r="11916" spans="1:14">
      <c r="A11916" s="26" t="s">
        <v>3483</v>
      </c>
      <c r="B11916" s="26" t="s">
        <v>3484</v>
      </c>
      <c r="C11916" s="26">
        <v>42043319</v>
      </c>
      <c r="D11916" s="26" t="s">
        <v>24</v>
      </c>
      <c r="E11916" s="26" t="s">
        <v>47031</v>
      </c>
      <c r="F11916" s="26" t="s">
        <v>47032</v>
      </c>
      <c r="G11916" s="26" t="s">
        <v>9586</v>
      </c>
      <c r="H11916" s="26" t="s">
        <v>392</v>
      </c>
      <c r="I11916" s="26" t="s">
        <v>10627</v>
      </c>
      <c r="J11916" s="26" t="s">
        <v>21726</v>
      </c>
      <c r="K11916" s="26" t="s">
        <v>9582</v>
      </c>
      <c r="L11916" s="26" t="s">
        <v>47033</v>
      </c>
      <c r="M11916" s="26">
        <v>761654508270</v>
      </c>
      <c r="N11916" s="26">
        <v>2124483001</v>
      </c>
    </row>
    <row r="11917" spans="1:14">
      <c r="A11917" s="26" t="s">
        <v>6658</v>
      </c>
      <c r="B11917" s="26" t="s">
        <v>6659</v>
      </c>
      <c r="C11917" s="26">
        <v>37343988</v>
      </c>
      <c r="D11917" s="26" t="s">
        <v>24</v>
      </c>
      <c r="E11917" s="26" t="s">
        <v>47034</v>
      </c>
      <c r="F11917" s="26" t="s">
        <v>47035</v>
      </c>
      <c r="G11917" s="26" t="s">
        <v>9586</v>
      </c>
      <c r="H11917" s="26" t="s">
        <v>949</v>
      </c>
      <c r="J11917" s="26" t="s">
        <v>47036</v>
      </c>
      <c r="K11917" s="26" t="s">
        <v>9582</v>
      </c>
      <c r="L11917" s="26" t="s">
        <v>47037</v>
      </c>
      <c r="M11917" s="26">
        <v>761070188676</v>
      </c>
      <c r="N11917" s="26">
        <v>5322283001</v>
      </c>
    </row>
    <row r="11918" spans="1:14">
      <c r="A11918" s="26" t="s">
        <v>4713</v>
      </c>
      <c r="B11918" s="26" t="s">
        <v>4714</v>
      </c>
      <c r="C11918" s="26">
        <v>38201051</v>
      </c>
      <c r="D11918" s="26" t="s">
        <v>24</v>
      </c>
      <c r="E11918" s="26" t="s">
        <v>47038</v>
      </c>
      <c r="F11918" s="26" t="s">
        <v>47039</v>
      </c>
      <c r="G11918" s="26" t="s">
        <v>9586</v>
      </c>
      <c r="H11918" s="26" t="s">
        <v>670</v>
      </c>
      <c r="I11918" s="26" t="s">
        <v>11301</v>
      </c>
      <c r="J11918" s="26" t="s">
        <v>42056</v>
      </c>
      <c r="K11918" s="26" t="s">
        <v>9582</v>
      </c>
      <c r="L11918" s="26" t="s">
        <v>47040</v>
      </c>
      <c r="M11918" s="26">
        <v>380967977812</v>
      </c>
      <c r="N11918" s="26">
        <v>3520381801</v>
      </c>
    </row>
    <row r="11919" spans="1:14">
      <c r="A11919" s="26" t="s">
        <v>6486</v>
      </c>
      <c r="B11919" s="26" t="s">
        <v>6487</v>
      </c>
      <c r="C11919" s="26" t="s">
        <v>1604</v>
      </c>
      <c r="D11919" s="26" t="s">
        <v>24</v>
      </c>
      <c r="E11919" s="26" t="s">
        <v>47041</v>
      </c>
      <c r="F11919" s="26" t="s">
        <v>47042</v>
      </c>
      <c r="G11919" s="26" t="s">
        <v>9591</v>
      </c>
      <c r="H11919" s="26" t="s">
        <v>885</v>
      </c>
      <c r="I11919" s="26" t="s">
        <v>16354</v>
      </c>
      <c r="J11919" s="26" t="s">
        <v>6488</v>
      </c>
      <c r="K11919" s="26" t="s">
        <v>9606</v>
      </c>
      <c r="L11919" s="26" t="s">
        <v>47043</v>
      </c>
      <c r="M11919" s="26">
        <v>380987818831</v>
      </c>
      <c r="N11919" s="26">
        <v>3224086603</v>
      </c>
    </row>
    <row r="11920" spans="1:14">
      <c r="A11920" s="26" t="s">
        <v>6593</v>
      </c>
      <c r="B11920" s="26" t="s">
        <v>6594</v>
      </c>
      <c r="C11920" s="26">
        <v>38412444</v>
      </c>
      <c r="D11920" s="26" t="s">
        <v>24</v>
      </c>
      <c r="E11920" s="26" t="s">
        <v>47044</v>
      </c>
      <c r="F11920" s="26" t="s">
        <v>47045</v>
      </c>
      <c r="G11920" s="26" t="s">
        <v>9586</v>
      </c>
      <c r="H11920" s="26" t="s">
        <v>949</v>
      </c>
      <c r="I11920" s="26" t="s">
        <v>10987</v>
      </c>
      <c r="J11920" s="26" t="s">
        <v>47046</v>
      </c>
      <c r="K11920" s="26" t="s">
        <v>9582</v>
      </c>
      <c r="L11920" s="26" t="s">
        <v>47047</v>
      </c>
      <c r="M11920" s="26">
        <v>380503238134</v>
      </c>
      <c r="N11920" s="26">
        <v>5320687601</v>
      </c>
    </row>
    <row r="11921" spans="1:14">
      <c r="A11921" s="26" t="s">
        <v>5657</v>
      </c>
      <c r="B11921" s="26" t="s">
        <v>5658</v>
      </c>
      <c r="C11921" s="26">
        <v>25695724</v>
      </c>
      <c r="D11921" s="26" t="s">
        <v>780</v>
      </c>
      <c r="E11921" s="26" t="s">
        <v>47048</v>
      </c>
      <c r="F11921" s="26" t="s">
        <v>47049</v>
      </c>
      <c r="G11921" s="26" t="s">
        <v>9601</v>
      </c>
      <c r="H11921" s="26" t="s">
        <v>799</v>
      </c>
      <c r="J11921" s="26" t="s">
        <v>800</v>
      </c>
      <c r="K11921" s="26" t="s">
        <v>9597</v>
      </c>
      <c r="L11921" s="26" t="s">
        <v>24852</v>
      </c>
      <c r="M11921" s="26">
        <v>380442572337</v>
      </c>
      <c r="N11921" s="26">
        <v>4822784009</v>
      </c>
    </row>
    <row r="11922" spans="1:14">
      <c r="A11922" s="26" t="s">
        <v>5471</v>
      </c>
      <c r="B11922" s="26" t="s">
        <v>5472</v>
      </c>
      <c r="C11922" s="26">
        <v>41833215</v>
      </c>
      <c r="D11922" s="26" t="s">
        <v>24</v>
      </c>
      <c r="E11922" s="26" t="s">
        <v>47050</v>
      </c>
      <c r="F11922" s="26" t="s">
        <v>47051</v>
      </c>
      <c r="G11922" s="26" t="s">
        <v>9586</v>
      </c>
      <c r="H11922" s="26" t="s">
        <v>735</v>
      </c>
      <c r="I11922" s="26" t="s">
        <v>15124</v>
      </c>
      <c r="J11922" s="26" t="s">
        <v>5473</v>
      </c>
      <c r="K11922" s="26" t="s">
        <v>9582</v>
      </c>
      <c r="L11922" s="26" t="s">
        <v>47052</v>
      </c>
      <c r="M11922" s="26">
        <v>380966160435</v>
      </c>
      <c r="N11922" s="26">
        <v>4620388001</v>
      </c>
    </row>
    <row r="11923" spans="1:14">
      <c r="A11923" s="26" t="s">
        <v>4216</v>
      </c>
      <c r="B11923" s="26" t="s">
        <v>4217</v>
      </c>
      <c r="C11923" s="26">
        <v>41838805</v>
      </c>
      <c r="D11923" s="26" t="s">
        <v>24</v>
      </c>
      <c r="E11923" s="26" t="s">
        <v>47053</v>
      </c>
      <c r="F11923" s="26" t="s">
        <v>47054</v>
      </c>
      <c r="G11923" s="26" t="s">
        <v>9579</v>
      </c>
      <c r="H11923" s="26" t="s">
        <v>506</v>
      </c>
      <c r="I11923" s="26" t="s">
        <v>9709</v>
      </c>
      <c r="J11923" s="26" t="s">
        <v>10154</v>
      </c>
      <c r="K11923" s="26" t="s">
        <v>9582</v>
      </c>
      <c r="L11923" s="26" t="s">
        <v>47055</v>
      </c>
      <c r="M11923" s="26">
        <v>380343533110</v>
      </c>
      <c r="N11923" s="26">
        <v>2322189025</v>
      </c>
    </row>
    <row r="11924" spans="1:14">
      <c r="A11924" s="26" t="s">
        <v>3320</v>
      </c>
      <c r="B11924" s="26" t="s">
        <v>3321</v>
      </c>
      <c r="C11924" s="26">
        <v>38500472</v>
      </c>
      <c r="D11924" s="26" t="s">
        <v>24</v>
      </c>
      <c r="E11924" s="26" t="s">
        <v>47056</v>
      </c>
      <c r="F11924" s="26" t="s">
        <v>47057</v>
      </c>
      <c r="G11924" s="26" t="s">
        <v>9586</v>
      </c>
      <c r="H11924" s="26" t="s">
        <v>375</v>
      </c>
      <c r="I11924" s="26" t="s">
        <v>18116</v>
      </c>
      <c r="J11924" s="26" t="s">
        <v>3322</v>
      </c>
      <c r="K11924" s="26" t="s">
        <v>9606</v>
      </c>
      <c r="L11924" s="26" t="s">
        <v>47058</v>
      </c>
      <c r="M11924" s="26">
        <v>380413441557</v>
      </c>
      <c r="N11924" s="26">
        <v>1825655100</v>
      </c>
    </row>
    <row r="11925" spans="1:14">
      <c r="A11925" s="26" t="s">
        <v>5225</v>
      </c>
      <c r="B11925" s="26" t="s">
        <v>5226</v>
      </c>
      <c r="C11925" s="26">
        <v>31589486</v>
      </c>
      <c r="D11925" s="26" t="s">
        <v>24</v>
      </c>
      <c r="E11925" s="26" t="s">
        <v>47059</v>
      </c>
      <c r="F11925" s="26" t="s">
        <v>47060</v>
      </c>
      <c r="G11925" s="26" t="s">
        <v>9591</v>
      </c>
      <c r="H11925" s="26" t="s">
        <v>392</v>
      </c>
      <c r="J11925" s="26" t="s">
        <v>458</v>
      </c>
      <c r="K11925" s="26" t="s">
        <v>9597</v>
      </c>
      <c r="L11925" s="26" t="s">
        <v>47061</v>
      </c>
      <c r="M11925" s="26">
        <v>380800305911</v>
      </c>
      <c r="N11925" s="26">
        <v>2110100000</v>
      </c>
    </row>
    <row r="11926" spans="1:14">
      <c r="A11926" s="26" t="s">
        <v>8735</v>
      </c>
      <c r="B11926" s="26" t="s">
        <v>8736</v>
      </c>
      <c r="C11926" s="26">
        <v>38358026</v>
      </c>
      <c r="D11926" s="26" t="s">
        <v>24</v>
      </c>
      <c r="E11926" s="26" t="s">
        <v>47062</v>
      </c>
      <c r="F11926" s="26" t="s">
        <v>47063</v>
      </c>
      <c r="G11926" s="26" t="s">
        <v>9579</v>
      </c>
      <c r="H11926" s="26" t="s">
        <v>1308</v>
      </c>
      <c r="I11926" s="26" t="s">
        <v>11309</v>
      </c>
      <c r="J11926" s="26" t="s">
        <v>47064</v>
      </c>
      <c r="K11926" s="26" t="s">
        <v>9582</v>
      </c>
      <c r="L11926" s="26" t="s">
        <v>47065</v>
      </c>
      <c r="M11926" s="26">
        <v>380680433296</v>
      </c>
      <c r="N11926" s="26">
        <v>6823980308</v>
      </c>
    </row>
    <row r="11927" spans="1:14">
      <c r="A11927" s="26" t="s">
        <v>6702</v>
      </c>
      <c r="B11927" s="26" t="s">
        <v>6703</v>
      </c>
      <c r="C11927" s="26">
        <v>41318879</v>
      </c>
      <c r="D11927" s="26" t="s">
        <v>780</v>
      </c>
      <c r="E11927" s="26" t="s">
        <v>47066</v>
      </c>
      <c r="F11927" s="26" t="s">
        <v>47067</v>
      </c>
      <c r="G11927" s="26" t="s">
        <v>9601</v>
      </c>
      <c r="H11927" s="26" t="s">
        <v>949</v>
      </c>
      <c r="J11927" s="26" t="s">
        <v>962</v>
      </c>
      <c r="K11927" s="26" t="s">
        <v>9597</v>
      </c>
      <c r="L11927" s="26" t="s">
        <v>47068</v>
      </c>
      <c r="M11927" s="26">
        <v>380973827545</v>
      </c>
      <c r="N11927" s="26">
        <v>5310400000</v>
      </c>
    </row>
    <row r="11928" spans="1:14">
      <c r="A11928" s="26" t="s">
        <v>6716</v>
      </c>
      <c r="B11928" s="26" t="s">
        <v>6717</v>
      </c>
      <c r="C11928" s="26">
        <v>37953735</v>
      </c>
      <c r="D11928" s="26" t="s">
        <v>24</v>
      </c>
      <c r="E11928" s="26" t="s">
        <v>47069</v>
      </c>
      <c r="F11928" s="26" t="s">
        <v>47070</v>
      </c>
      <c r="G11928" s="26" t="s">
        <v>9579</v>
      </c>
      <c r="H11928" s="26" t="s">
        <v>949</v>
      </c>
      <c r="I11928" s="26" t="s">
        <v>10708</v>
      </c>
      <c r="J11928" s="26" t="s">
        <v>47071</v>
      </c>
      <c r="K11928" s="26" t="s">
        <v>9582</v>
      </c>
      <c r="L11928" s="26" t="s">
        <v>47072</v>
      </c>
      <c r="M11928" s="26">
        <v>380664937221</v>
      </c>
      <c r="N11928" s="26">
        <v>5322680701</v>
      </c>
    </row>
    <row r="11929" spans="1:14">
      <c r="A11929" s="26" t="s">
        <v>2137</v>
      </c>
      <c r="B11929" s="26" t="s">
        <v>2138</v>
      </c>
      <c r="C11929" s="26">
        <v>38485879</v>
      </c>
      <c r="D11929" s="26" t="s">
        <v>24</v>
      </c>
      <c r="E11929" s="26" t="s">
        <v>47073</v>
      </c>
      <c r="F11929" s="26" t="s">
        <v>47074</v>
      </c>
      <c r="G11929" s="26" t="s">
        <v>9579</v>
      </c>
      <c r="H11929" s="26" t="s">
        <v>103</v>
      </c>
      <c r="I11929" s="26" t="s">
        <v>10489</v>
      </c>
      <c r="J11929" s="26" t="s">
        <v>47075</v>
      </c>
      <c r="K11929" s="26" t="s">
        <v>9582</v>
      </c>
      <c r="L11929" s="26" t="s">
        <v>47076</v>
      </c>
      <c r="M11929" s="26">
        <v>761364833030</v>
      </c>
      <c r="N11929" s="26">
        <v>725081306</v>
      </c>
    </row>
    <row r="11930" spans="1:14">
      <c r="A11930" s="26" t="s">
        <v>8479</v>
      </c>
      <c r="B11930" s="26" t="s">
        <v>8480</v>
      </c>
      <c r="C11930" s="26">
        <v>2004025</v>
      </c>
      <c r="D11930" s="26" t="s">
        <v>780</v>
      </c>
      <c r="E11930" s="26" t="s">
        <v>47077</v>
      </c>
      <c r="F11930" s="26" t="s">
        <v>47078</v>
      </c>
      <c r="G11930" s="26" t="s">
        <v>9601</v>
      </c>
      <c r="H11930" s="26" t="s">
        <v>1269</v>
      </c>
      <c r="J11930" s="26" t="s">
        <v>8477</v>
      </c>
      <c r="K11930" s="26" t="s">
        <v>9597</v>
      </c>
      <c r="L11930" s="26" t="s">
        <v>12484</v>
      </c>
      <c r="M11930" s="26">
        <v>761062330955</v>
      </c>
      <c r="N11930" s="26">
        <v>5123582203</v>
      </c>
    </row>
    <row r="11931" spans="1:14">
      <c r="A11931" s="26" t="s">
        <v>2289</v>
      </c>
      <c r="B11931" s="26" t="s">
        <v>2290</v>
      </c>
      <c r="C11931" s="26">
        <v>23935503</v>
      </c>
      <c r="D11931" s="26" t="s">
        <v>24</v>
      </c>
      <c r="E11931" s="26" t="s">
        <v>47079</v>
      </c>
      <c r="F11931" s="26" t="s">
        <v>47080</v>
      </c>
      <c r="G11931" s="26" t="s">
        <v>9591</v>
      </c>
      <c r="H11931" s="26" t="s">
        <v>133</v>
      </c>
      <c r="J11931" s="26" t="s">
        <v>146</v>
      </c>
      <c r="K11931" s="26" t="s">
        <v>9597</v>
      </c>
      <c r="L11931" s="26" t="s">
        <v>47081</v>
      </c>
      <c r="M11931" s="26">
        <v>380674467061</v>
      </c>
      <c r="N11931" s="26">
        <v>1210100000</v>
      </c>
    </row>
    <row r="11932" spans="1:14">
      <c r="A11932" s="26" t="s">
        <v>8404</v>
      </c>
      <c r="B11932" s="26" t="s">
        <v>8405</v>
      </c>
      <c r="C11932" s="26">
        <v>38637457</v>
      </c>
      <c r="D11932" s="26" t="s">
        <v>24</v>
      </c>
      <c r="E11932" s="26" t="s">
        <v>47082</v>
      </c>
      <c r="F11932" s="26" t="s">
        <v>47083</v>
      </c>
      <c r="G11932" s="26" t="s">
        <v>9586</v>
      </c>
      <c r="H11932" s="26" t="s">
        <v>1269</v>
      </c>
      <c r="I11932" s="26" t="s">
        <v>15183</v>
      </c>
      <c r="J11932" s="26" t="s">
        <v>47084</v>
      </c>
      <c r="K11932" s="26" t="s">
        <v>9582</v>
      </c>
      <c r="L11932" s="26" t="s">
        <v>47085</v>
      </c>
      <c r="M11932" s="26">
        <v>761223857039</v>
      </c>
      <c r="N11932" s="26">
        <v>6520385001</v>
      </c>
    </row>
    <row r="11933" spans="1:14">
      <c r="A11933" s="26" t="s">
        <v>9072</v>
      </c>
      <c r="B11933" s="26" t="s">
        <v>9073</v>
      </c>
      <c r="C11933" s="26">
        <v>38701773</v>
      </c>
      <c r="D11933" s="26" t="s">
        <v>24</v>
      </c>
      <c r="E11933" s="26" t="s">
        <v>47086</v>
      </c>
      <c r="F11933" s="26" t="s">
        <v>47087</v>
      </c>
      <c r="G11933" s="26" t="s">
        <v>9586</v>
      </c>
      <c r="H11933" s="26" t="s">
        <v>1490</v>
      </c>
      <c r="I11933" s="26" t="s">
        <v>12535</v>
      </c>
      <c r="J11933" s="26" t="s">
        <v>28783</v>
      </c>
      <c r="K11933" s="26" t="s">
        <v>9582</v>
      </c>
      <c r="L11933" s="26" t="s">
        <v>47088</v>
      </c>
      <c r="M11933" s="26">
        <v>380970176979</v>
      </c>
      <c r="N11933" s="26">
        <v>4621589203</v>
      </c>
    </row>
    <row r="11934" spans="1:14">
      <c r="A11934" s="26" t="s">
        <v>3372</v>
      </c>
      <c r="B11934" s="26" t="s">
        <v>3373</v>
      </c>
      <c r="C11934" s="26">
        <v>41769166</v>
      </c>
      <c r="D11934" s="26" t="s">
        <v>24</v>
      </c>
      <c r="E11934" s="26" t="s">
        <v>47089</v>
      </c>
      <c r="F11934" s="26" t="s">
        <v>47090</v>
      </c>
      <c r="G11934" s="26" t="s">
        <v>9579</v>
      </c>
      <c r="H11934" s="26" t="s">
        <v>392</v>
      </c>
      <c r="I11934" s="26" t="s">
        <v>11040</v>
      </c>
      <c r="J11934" s="26" t="s">
        <v>47091</v>
      </c>
      <c r="K11934" s="26" t="s">
        <v>9582</v>
      </c>
      <c r="L11934" s="26" t="s">
        <v>47092</v>
      </c>
      <c r="M11934" s="26">
        <v>380314346710</v>
      </c>
      <c r="N11934" s="26">
        <v>2121282404</v>
      </c>
    </row>
    <row r="11935" spans="1:14">
      <c r="A11935" s="26" t="s">
        <v>7356</v>
      </c>
      <c r="B11935" s="26" t="s">
        <v>7357</v>
      </c>
      <c r="C11935" s="26">
        <v>40992732</v>
      </c>
      <c r="D11935" s="26" t="s">
        <v>24</v>
      </c>
      <c r="E11935" s="26" t="s">
        <v>47093</v>
      </c>
      <c r="F11935" s="26" t="s">
        <v>47094</v>
      </c>
      <c r="G11935" s="26" t="s">
        <v>9579</v>
      </c>
      <c r="H11935" s="26" t="s">
        <v>1025</v>
      </c>
      <c r="I11935" s="26" t="s">
        <v>10527</v>
      </c>
      <c r="J11935" s="26" t="s">
        <v>47095</v>
      </c>
      <c r="K11935" s="26" t="s">
        <v>9582</v>
      </c>
      <c r="L11935" s="26" t="s">
        <v>47096</v>
      </c>
      <c r="M11935" s="26">
        <v>380677046469</v>
      </c>
      <c r="N11935" s="26">
        <v>4620987978</v>
      </c>
    </row>
    <row r="11936" spans="1:14">
      <c r="A11936" s="26" t="s">
        <v>4308</v>
      </c>
      <c r="B11936" s="26" t="s">
        <v>4309</v>
      </c>
      <c r="C11936" s="26">
        <v>1994600</v>
      </c>
      <c r="D11936" s="26" t="s">
        <v>24</v>
      </c>
      <c r="E11936" s="26" t="s">
        <v>47097</v>
      </c>
      <c r="F11936" s="26" t="s">
        <v>47098</v>
      </c>
      <c r="G11936" s="26" t="s">
        <v>9586</v>
      </c>
      <c r="H11936" s="26" t="s">
        <v>576</v>
      </c>
      <c r="J11936" s="26" t="s">
        <v>581</v>
      </c>
      <c r="K11936" s="26" t="s">
        <v>9597</v>
      </c>
      <c r="L11936" s="26" t="s">
        <v>47099</v>
      </c>
      <c r="M11936" s="26">
        <v>380456370057</v>
      </c>
      <c r="N11936" s="26">
        <v>2123681001</v>
      </c>
    </row>
    <row r="11937" spans="1:14">
      <c r="A11937" s="26" t="s">
        <v>6939</v>
      </c>
      <c r="B11937" s="26" t="s">
        <v>6940</v>
      </c>
      <c r="C11937" s="26">
        <v>37867877</v>
      </c>
      <c r="D11937" s="26" t="s">
        <v>24</v>
      </c>
      <c r="E11937" s="26" t="s">
        <v>47100</v>
      </c>
      <c r="F11937" s="26" t="s">
        <v>47101</v>
      </c>
      <c r="G11937" s="26" t="s">
        <v>9586</v>
      </c>
      <c r="H11937" s="26" t="s">
        <v>987</v>
      </c>
      <c r="I11937" s="26" t="s">
        <v>9921</v>
      </c>
      <c r="J11937" s="26" t="s">
        <v>47102</v>
      </c>
      <c r="K11937" s="26" t="s">
        <v>9582</v>
      </c>
      <c r="L11937" s="26" t="s">
        <v>47103</v>
      </c>
      <c r="M11937" s="26">
        <v>380365334137</v>
      </c>
      <c r="N11937" s="26">
        <v>5620482701</v>
      </c>
    </row>
    <row r="11938" spans="1:14">
      <c r="A11938" s="26" t="s">
        <v>4253</v>
      </c>
      <c r="B11938" s="26" t="s">
        <v>4254</v>
      </c>
      <c r="C11938" s="26">
        <v>41394939</v>
      </c>
      <c r="D11938" s="26" t="s">
        <v>24</v>
      </c>
      <c r="E11938" s="26" t="s">
        <v>47104</v>
      </c>
      <c r="F11938" s="26" t="s">
        <v>47105</v>
      </c>
      <c r="G11938" s="26" t="s">
        <v>9586</v>
      </c>
      <c r="H11938" s="26" t="s">
        <v>506</v>
      </c>
      <c r="I11938" s="26" t="s">
        <v>9951</v>
      </c>
      <c r="J11938" s="26" t="s">
        <v>47106</v>
      </c>
      <c r="K11938" s="26" t="s">
        <v>9582</v>
      </c>
      <c r="L11938" s="26" t="s">
        <v>47107</v>
      </c>
      <c r="M11938" s="26">
        <v>380661165227</v>
      </c>
      <c r="N11938" s="26">
        <v>1823155123</v>
      </c>
    </row>
    <row r="11939" spans="1:14">
      <c r="A11939" s="26" t="s">
        <v>3692</v>
      </c>
      <c r="B11939" s="26" t="s">
        <v>3693</v>
      </c>
      <c r="C11939" s="26">
        <v>5498694</v>
      </c>
      <c r="D11939" s="26" t="s">
        <v>780</v>
      </c>
      <c r="E11939" s="26" t="s">
        <v>47108</v>
      </c>
      <c r="F11939" s="26" t="s">
        <v>47109</v>
      </c>
      <c r="G11939" s="26" t="s">
        <v>9601</v>
      </c>
      <c r="H11939" s="26" t="s">
        <v>468</v>
      </c>
      <c r="J11939" s="26" t="s">
        <v>481</v>
      </c>
      <c r="K11939" s="26" t="s">
        <v>9597</v>
      </c>
      <c r="L11939" s="26" t="s">
        <v>12891</v>
      </c>
      <c r="M11939" s="26">
        <v>380612243700</v>
      </c>
      <c r="N11939" s="26">
        <v>1222380503</v>
      </c>
    </row>
    <row r="11940" spans="1:14">
      <c r="A11940" s="26" t="s">
        <v>2039</v>
      </c>
      <c r="B11940" s="26" t="s">
        <v>2028</v>
      </c>
      <c r="C11940" s="26">
        <v>4543022</v>
      </c>
      <c r="D11940" s="26" t="s">
        <v>780</v>
      </c>
      <c r="E11940" s="26" t="s">
        <v>47110</v>
      </c>
      <c r="F11940" s="26" t="s">
        <v>47111</v>
      </c>
      <c r="G11940" s="26" t="s">
        <v>9601</v>
      </c>
      <c r="H11940" s="26" t="s">
        <v>103</v>
      </c>
      <c r="J11940" s="26" t="s">
        <v>116</v>
      </c>
      <c r="K11940" s="26" t="s">
        <v>9597</v>
      </c>
      <c r="L11940" s="26" t="s">
        <v>47112</v>
      </c>
      <c r="M11940" s="26">
        <v>380332728115</v>
      </c>
      <c r="N11940" s="26">
        <v>710100000</v>
      </c>
    </row>
    <row r="11941" spans="1:14">
      <c r="A11941" s="26" t="s">
        <v>8863</v>
      </c>
      <c r="B11941" s="26" t="s">
        <v>8864</v>
      </c>
      <c r="C11941" s="26">
        <v>38646750</v>
      </c>
      <c r="D11941" s="26" t="s">
        <v>24</v>
      </c>
      <c r="E11941" s="26" t="s">
        <v>47113</v>
      </c>
      <c r="F11941" s="26" t="s">
        <v>47114</v>
      </c>
      <c r="G11941" s="26" t="s">
        <v>9591</v>
      </c>
      <c r="H11941" s="26" t="s">
        <v>1401</v>
      </c>
      <c r="I11941" s="26" t="s">
        <v>12022</v>
      </c>
      <c r="J11941" s="26" t="s">
        <v>47115</v>
      </c>
      <c r="K11941" s="26" t="s">
        <v>9582</v>
      </c>
      <c r="L11941" s="26" t="s">
        <v>47116</v>
      </c>
      <c r="M11941" s="26">
        <v>380474795727</v>
      </c>
      <c r="N11941" s="26">
        <v>7120986601</v>
      </c>
    </row>
    <row r="11942" spans="1:14">
      <c r="A11942" s="26" t="s">
        <v>5629</v>
      </c>
      <c r="B11942" s="26" t="s">
        <v>5630</v>
      </c>
      <c r="C11942" s="26">
        <v>1993865</v>
      </c>
      <c r="D11942" s="26" t="s">
        <v>780</v>
      </c>
      <c r="E11942" s="26" t="s">
        <v>47117</v>
      </c>
      <c r="F11942" s="26" t="s">
        <v>47118</v>
      </c>
      <c r="G11942" s="26" t="s">
        <v>9601</v>
      </c>
      <c r="H11942" s="26" t="s">
        <v>799</v>
      </c>
      <c r="J11942" s="26" t="s">
        <v>800</v>
      </c>
      <c r="K11942" s="26" t="s">
        <v>9597</v>
      </c>
      <c r="L11942" s="26" t="s">
        <v>47119</v>
      </c>
      <c r="M11942" s="26">
        <v>380442589704</v>
      </c>
      <c r="N11942" s="26">
        <v>4822784009</v>
      </c>
    </row>
    <row r="11943" spans="1:14">
      <c r="A11943" s="26" t="s">
        <v>2938</v>
      </c>
      <c r="B11943" s="26" t="s">
        <v>2906</v>
      </c>
      <c r="C11943" s="26">
        <v>37793580</v>
      </c>
      <c r="D11943" s="26" t="s">
        <v>780</v>
      </c>
      <c r="E11943" s="26" t="s">
        <v>47120</v>
      </c>
      <c r="F11943" s="26" t="s">
        <v>47121</v>
      </c>
      <c r="G11943" s="26" t="s">
        <v>9601</v>
      </c>
      <c r="H11943" s="26" t="s">
        <v>258</v>
      </c>
      <c r="J11943" s="26" t="s">
        <v>317</v>
      </c>
      <c r="K11943" s="26" t="s">
        <v>9597</v>
      </c>
      <c r="L11943" s="26" t="s">
        <v>36300</v>
      </c>
      <c r="M11943" s="26">
        <v>380681899808</v>
      </c>
      <c r="N11943" s="26">
        <v>1412300000</v>
      </c>
    </row>
    <row r="11944" spans="1:14">
      <c r="A11944" s="26" t="s">
        <v>4413</v>
      </c>
      <c r="B11944" s="26" t="s">
        <v>4414</v>
      </c>
      <c r="C11944" s="26">
        <v>38286423</v>
      </c>
      <c r="D11944" s="26" t="s">
        <v>24</v>
      </c>
      <c r="E11944" s="26" t="s">
        <v>47122</v>
      </c>
      <c r="F11944" s="26" t="s">
        <v>47123</v>
      </c>
      <c r="G11944" s="26" t="s">
        <v>9586</v>
      </c>
      <c r="H11944" s="26" t="s">
        <v>576</v>
      </c>
      <c r="I11944" s="26" t="s">
        <v>11281</v>
      </c>
      <c r="J11944" s="26" t="s">
        <v>47124</v>
      </c>
      <c r="K11944" s="26" t="s">
        <v>9582</v>
      </c>
      <c r="L11944" s="26" t="s">
        <v>47125</v>
      </c>
      <c r="M11944" s="26">
        <v>380989914476</v>
      </c>
      <c r="N11944" s="26">
        <v>3222080701</v>
      </c>
    </row>
    <row r="11945" spans="1:14">
      <c r="A11945" s="26" t="s">
        <v>4774</v>
      </c>
      <c r="B11945" s="26" t="s">
        <v>4775</v>
      </c>
      <c r="C11945" s="26">
        <v>37336085</v>
      </c>
      <c r="D11945" s="26" t="s">
        <v>24</v>
      </c>
      <c r="E11945" s="26" t="s">
        <v>47126</v>
      </c>
      <c r="F11945" s="26" t="s">
        <v>47127</v>
      </c>
      <c r="G11945" s="26" t="s">
        <v>9579</v>
      </c>
      <c r="H11945" s="26" t="s">
        <v>711</v>
      </c>
      <c r="I11945" s="26" t="s">
        <v>15378</v>
      </c>
      <c r="J11945" s="26" t="s">
        <v>47128</v>
      </c>
      <c r="K11945" s="26" t="s">
        <v>9582</v>
      </c>
      <c r="L11945" s="26" t="s">
        <v>47129</v>
      </c>
      <c r="M11945" s="26">
        <v>380646699757</v>
      </c>
      <c r="N11945" s="26">
        <v>4420655114</v>
      </c>
    </row>
    <row r="11946" spans="1:14">
      <c r="A11946" s="26" t="s">
        <v>6158</v>
      </c>
      <c r="B11946" s="26" t="s">
        <v>6159</v>
      </c>
      <c r="C11946" s="26" t="s">
        <v>1604</v>
      </c>
      <c r="D11946" s="26" t="s">
        <v>24</v>
      </c>
      <c r="E11946" s="26" t="s">
        <v>47130</v>
      </c>
      <c r="F11946" s="26" t="s">
        <v>47131</v>
      </c>
      <c r="G11946" s="26" t="s">
        <v>9586</v>
      </c>
      <c r="H11946" s="26" t="s">
        <v>885</v>
      </c>
      <c r="I11946" s="26" t="s">
        <v>11807</v>
      </c>
      <c r="J11946" s="26" t="s">
        <v>6160</v>
      </c>
      <c r="K11946" s="26" t="s">
        <v>9582</v>
      </c>
      <c r="L11946" s="26" t="s">
        <v>42162</v>
      </c>
      <c r="M11946" s="26">
        <v>380677015198</v>
      </c>
      <c r="N11946" s="26">
        <v>5121081401</v>
      </c>
    </row>
    <row r="11947" spans="1:14">
      <c r="A11947" s="26" t="s">
        <v>6939</v>
      </c>
      <c r="B11947" s="26" t="s">
        <v>6940</v>
      </c>
      <c r="C11947" s="26">
        <v>37867877</v>
      </c>
      <c r="D11947" s="26" t="s">
        <v>24</v>
      </c>
      <c r="E11947" s="26" t="s">
        <v>47132</v>
      </c>
      <c r="F11947" s="26" t="s">
        <v>47133</v>
      </c>
      <c r="G11947" s="26" t="s">
        <v>9579</v>
      </c>
      <c r="H11947" s="26" t="s">
        <v>987</v>
      </c>
      <c r="I11947" s="26" t="s">
        <v>9921</v>
      </c>
      <c r="J11947" s="26" t="s">
        <v>47134</v>
      </c>
      <c r="K11947" s="26" t="s">
        <v>9582</v>
      </c>
      <c r="L11947" s="26" t="s">
        <v>47135</v>
      </c>
      <c r="M11947" s="26">
        <v>380365329815</v>
      </c>
      <c r="N11947" s="26">
        <v>5620486602</v>
      </c>
    </row>
    <row r="11948" spans="1:14">
      <c r="A11948" s="26" t="s">
        <v>5063</v>
      </c>
      <c r="B11948" s="26" t="s">
        <v>5064</v>
      </c>
      <c r="C11948" s="26">
        <v>34167494</v>
      </c>
      <c r="D11948" s="26" t="s">
        <v>1701</v>
      </c>
      <c r="E11948" s="26" t="s">
        <v>47136</v>
      </c>
      <c r="F11948" s="26" t="s">
        <v>47137</v>
      </c>
      <c r="G11948" s="26" t="s">
        <v>9601</v>
      </c>
      <c r="H11948" s="26" t="s">
        <v>735</v>
      </c>
      <c r="J11948" s="26" t="s">
        <v>5317</v>
      </c>
      <c r="K11948" s="26" t="s">
        <v>9597</v>
      </c>
      <c r="L11948" s="26" t="s">
        <v>47138</v>
      </c>
      <c r="M11948" s="26">
        <v>380974459667</v>
      </c>
      <c r="N11948" s="26">
        <v>4625810500</v>
      </c>
    </row>
    <row r="11949" spans="1:14">
      <c r="A11949" s="26" t="s">
        <v>4030</v>
      </c>
      <c r="B11949" s="26" t="s">
        <v>4031</v>
      </c>
      <c r="C11949" s="26">
        <v>25790167</v>
      </c>
      <c r="D11949" s="26" t="s">
        <v>24</v>
      </c>
      <c r="E11949" s="26" t="s">
        <v>47139</v>
      </c>
      <c r="F11949" s="26" t="s">
        <v>47140</v>
      </c>
      <c r="G11949" s="26" t="s">
        <v>9591</v>
      </c>
      <c r="H11949" s="26" t="s">
        <v>506</v>
      </c>
      <c r="I11949" s="26" t="s">
        <v>15242</v>
      </c>
      <c r="J11949" s="26" t="s">
        <v>4032</v>
      </c>
      <c r="K11949" s="26" t="s">
        <v>9606</v>
      </c>
      <c r="L11949" s="26" t="s">
        <v>47141</v>
      </c>
      <c r="M11949" s="26">
        <v>380993252061</v>
      </c>
      <c r="N11949" s="26">
        <v>2625855300</v>
      </c>
    </row>
    <row r="11950" spans="1:14">
      <c r="A11950" s="26" t="s">
        <v>4255</v>
      </c>
      <c r="B11950" s="26" t="s">
        <v>4256</v>
      </c>
      <c r="C11950" s="26">
        <v>1993658</v>
      </c>
      <c r="D11950" s="26" t="s">
        <v>780</v>
      </c>
      <c r="E11950" s="26" t="s">
        <v>47142</v>
      </c>
      <c r="F11950" s="26" t="s">
        <v>47143</v>
      </c>
      <c r="G11950" s="26" t="s">
        <v>9601</v>
      </c>
      <c r="H11950" s="26" t="s">
        <v>506</v>
      </c>
      <c r="I11950" s="26" t="s">
        <v>9951</v>
      </c>
      <c r="J11950" s="26" t="s">
        <v>568</v>
      </c>
      <c r="K11950" s="26" t="s">
        <v>9597</v>
      </c>
      <c r="L11950" s="26" t="s">
        <v>47144</v>
      </c>
      <c r="M11950" s="26">
        <v>380673431267</v>
      </c>
      <c r="N11950" s="26">
        <v>2625610100</v>
      </c>
    </row>
    <row r="11951" spans="1:14">
      <c r="A11951" s="26" t="s">
        <v>3817</v>
      </c>
      <c r="B11951" s="26" t="s">
        <v>3818</v>
      </c>
      <c r="C11951" s="26">
        <v>5498720</v>
      </c>
      <c r="D11951" s="26" t="s">
        <v>780</v>
      </c>
      <c r="E11951" s="26" t="s">
        <v>47145</v>
      </c>
      <c r="F11951" s="26" t="s">
        <v>47146</v>
      </c>
      <c r="G11951" s="26" t="s">
        <v>9601</v>
      </c>
      <c r="H11951" s="26" t="s">
        <v>468</v>
      </c>
      <c r="I11951" s="26" t="s">
        <v>468</v>
      </c>
      <c r="J11951" s="26" t="s">
        <v>10510</v>
      </c>
      <c r="K11951" s="26" t="s">
        <v>9597</v>
      </c>
      <c r="L11951" s="26" t="s">
        <v>47147</v>
      </c>
      <c r="M11951" s="26">
        <v>380619440189</v>
      </c>
      <c r="N11951" s="26">
        <v>2310700000</v>
      </c>
    </row>
    <row r="11952" spans="1:14">
      <c r="A11952" s="26" t="s">
        <v>4130</v>
      </c>
      <c r="B11952" s="26" t="s">
        <v>4127</v>
      </c>
      <c r="C11952" s="26">
        <v>26482717</v>
      </c>
      <c r="D11952" s="26" t="s">
        <v>24</v>
      </c>
      <c r="E11952" s="26" t="s">
        <v>47148</v>
      </c>
      <c r="F11952" s="26" t="s">
        <v>47149</v>
      </c>
      <c r="G11952" s="26" t="s">
        <v>9586</v>
      </c>
      <c r="H11952" s="26" t="s">
        <v>506</v>
      </c>
      <c r="J11952" s="26" t="s">
        <v>533</v>
      </c>
      <c r="K11952" s="26" t="s">
        <v>9597</v>
      </c>
      <c r="L11952" s="26" t="s">
        <v>29918</v>
      </c>
      <c r="M11952" s="26">
        <v>380508703463</v>
      </c>
      <c r="N11952" s="26">
        <v>2610400000</v>
      </c>
    </row>
    <row r="11953" spans="1:14">
      <c r="A11953" s="26" t="s">
        <v>3680</v>
      </c>
      <c r="B11953" s="26" t="s">
        <v>3681</v>
      </c>
      <c r="C11953" s="26">
        <v>42952450</v>
      </c>
      <c r="D11953" s="26" t="s">
        <v>780</v>
      </c>
      <c r="E11953" s="26" t="s">
        <v>47150</v>
      </c>
      <c r="F11953" s="26" t="s">
        <v>17592</v>
      </c>
      <c r="G11953" s="26" t="s">
        <v>9601</v>
      </c>
      <c r="H11953" s="26" t="s">
        <v>468</v>
      </c>
      <c r="J11953" s="26" t="s">
        <v>481</v>
      </c>
      <c r="K11953" s="26" t="s">
        <v>9597</v>
      </c>
      <c r="L11953" s="26" t="s">
        <v>47151</v>
      </c>
      <c r="M11953" s="26">
        <v>380612207567</v>
      </c>
      <c r="N11953" s="26">
        <v>1222380503</v>
      </c>
    </row>
    <row r="11954" spans="1:14">
      <c r="A11954" s="26" t="s">
        <v>3808</v>
      </c>
      <c r="B11954" s="26" t="s">
        <v>3809</v>
      </c>
      <c r="C11954" s="26">
        <v>38732879</v>
      </c>
      <c r="D11954" s="26" t="s">
        <v>24</v>
      </c>
      <c r="E11954" s="26" t="s">
        <v>47152</v>
      </c>
      <c r="F11954" s="26" t="s">
        <v>47153</v>
      </c>
      <c r="G11954" s="26" t="s">
        <v>9586</v>
      </c>
      <c r="H11954" s="26" t="s">
        <v>468</v>
      </c>
      <c r="I11954" s="26" t="s">
        <v>10687</v>
      </c>
      <c r="J11954" s="26" t="s">
        <v>10482</v>
      </c>
      <c r="K11954" s="26" t="s">
        <v>9582</v>
      </c>
      <c r="L11954" s="26" t="s">
        <v>47154</v>
      </c>
      <c r="M11954" s="26">
        <v>380612879414</v>
      </c>
      <c r="N11954" s="26">
        <v>120785803</v>
      </c>
    </row>
    <row r="11955" spans="1:14">
      <c r="A11955" s="26" t="s">
        <v>7767</v>
      </c>
      <c r="B11955" s="26" t="s">
        <v>7768</v>
      </c>
      <c r="C11955" s="26">
        <v>38543647</v>
      </c>
      <c r="D11955" s="26" t="s">
        <v>24</v>
      </c>
      <c r="E11955" s="26" t="s">
        <v>47155</v>
      </c>
      <c r="F11955" s="26" t="s">
        <v>47156</v>
      </c>
      <c r="G11955" s="26" t="s">
        <v>9579</v>
      </c>
      <c r="H11955" s="26" t="s">
        <v>1088</v>
      </c>
      <c r="I11955" s="26" t="s">
        <v>10659</v>
      </c>
      <c r="J11955" s="26" t="s">
        <v>3282</v>
      </c>
      <c r="K11955" s="26" t="s">
        <v>9582</v>
      </c>
      <c r="L11955" s="26" t="s">
        <v>47157</v>
      </c>
      <c r="M11955" s="26">
        <v>380680386009</v>
      </c>
      <c r="N11955" s="26">
        <v>1825484901</v>
      </c>
    </row>
    <row r="11956" spans="1:14">
      <c r="A11956" s="26" t="s">
        <v>9214</v>
      </c>
      <c r="B11956" s="26" t="s">
        <v>9215</v>
      </c>
      <c r="C11956" s="26">
        <v>43343797</v>
      </c>
      <c r="D11956" s="26" t="s">
        <v>1701</v>
      </c>
      <c r="E11956" s="26" t="s">
        <v>47158</v>
      </c>
      <c r="F11956" s="26" t="s">
        <v>47159</v>
      </c>
      <c r="G11956" s="26" t="s">
        <v>9601</v>
      </c>
      <c r="H11956" s="26" t="s">
        <v>1490</v>
      </c>
      <c r="I11956" s="26" t="s">
        <v>9846</v>
      </c>
      <c r="J11956" s="26" t="s">
        <v>1533</v>
      </c>
      <c r="K11956" s="26" t="s">
        <v>9597</v>
      </c>
      <c r="L11956" s="26" t="s">
        <v>10462</v>
      </c>
      <c r="M11956" s="26">
        <v>761046267357</v>
      </c>
      <c r="N11956" s="26">
        <v>521083409</v>
      </c>
    </row>
    <row r="11957" spans="1:14">
      <c r="A11957" s="26" t="s">
        <v>3636</v>
      </c>
      <c r="B11957" s="26" t="s">
        <v>3637</v>
      </c>
      <c r="C11957" s="26">
        <v>38809093</v>
      </c>
      <c r="D11957" s="26" t="s">
        <v>24</v>
      </c>
      <c r="E11957" s="26" t="s">
        <v>47160</v>
      </c>
      <c r="F11957" s="26" t="s">
        <v>47161</v>
      </c>
      <c r="G11957" s="26" t="s">
        <v>9586</v>
      </c>
      <c r="H11957" s="26" t="s">
        <v>468</v>
      </c>
      <c r="I11957" s="26" t="s">
        <v>15268</v>
      </c>
      <c r="J11957" s="26" t="s">
        <v>498</v>
      </c>
      <c r="K11957" s="26" t="s">
        <v>9582</v>
      </c>
      <c r="L11957" s="26" t="s">
        <v>47162</v>
      </c>
      <c r="M11957" s="26">
        <v>380614393160</v>
      </c>
      <c r="N11957" s="26">
        <v>123183401</v>
      </c>
    </row>
    <row r="11958" spans="1:14">
      <c r="A11958" s="26" t="s">
        <v>3560</v>
      </c>
      <c r="B11958" s="26" t="s">
        <v>3561</v>
      </c>
      <c r="C11958" s="26">
        <v>39048956</v>
      </c>
      <c r="D11958" s="26" t="s">
        <v>24</v>
      </c>
      <c r="E11958" s="26" t="s">
        <v>47163</v>
      </c>
      <c r="F11958" s="26" t="s">
        <v>47164</v>
      </c>
      <c r="G11958" s="26" t="s">
        <v>9579</v>
      </c>
      <c r="H11958" s="26" t="s">
        <v>392</v>
      </c>
      <c r="I11958" s="26" t="s">
        <v>10620</v>
      </c>
      <c r="J11958" s="26" t="s">
        <v>47165</v>
      </c>
      <c r="K11958" s="26" t="s">
        <v>9582</v>
      </c>
      <c r="L11958" s="26" t="s">
        <v>47166</v>
      </c>
      <c r="M11958" s="26">
        <v>380984617231</v>
      </c>
      <c r="N11958" s="26">
        <v>2125384004</v>
      </c>
    </row>
    <row r="11959" spans="1:14">
      <c r="A11959" s="26" t="s">
        <v>2642</v>
      </c>
      <c r="B11959" s="26" t="s">
        <v>2635</v>
      </c>
      <c r="C11959" s="26">
        <v>37735655</v>
      </c>
      <c r="D11959" s="26" t="s">
        <v>24</v>
      </c>
      <c r="E11959" s="26" t="s">
        <v>47167</v>
      </c>
      <c r="F11959" s="26" t="s">
        <v>10740</v>
      </c>
      <c r="G11959" s="26" t="s">
        <v>9591</v>
      </c>
      <c r="H11959" s="26" t="s">
        <v>133</v>
      </c>
      <c r="I11959" s="26" t="s">
        <v>9968</v>
      </c>
      <c r="J11959" s="26" t="s">
        <v>10741</v>
      </c>
      <c r="K11959" s="26" t="s">
        <v>9582</v>
      </c>
      <c r="L11959" s="26" t="s">
        <v>47168</v>
      </c>
      <c r="M11959" s="26">
        <v>761994600218</v>
      </c>
      <c r="N11959" s="26">
        <v>1220787712</v>
      </c>
    </row>
    <row r="11960" spans="1:14">
      <c r="A11960" s="26" t="s">
        <v>8696</v>
      </c>
      <c r="B11960" s="26" t="s">
        <v>8697</v>
      </c>
      <c r="C11960" s="26">
        <v>38447428</v>
      </c>
      <c r="D11960" s="26" t="s">
        <v>24</v>
      </c>
      <c r="E11960" s="26" t="s">
        <v>47169</v>
      </c>
      <c r="F11960" s="26" t="s">
        <v>47170</v>
      </c>
      <c r="G11960" s="26" t="s">
        <v>9586</v>
      </c>
      <c r="H11960" s="26" t="s">
        <v>1308</v>
      </c>
      <c r="J11960" s="26" t="s">
        <v>47171</v>
      </c>
      <c r="K11960" s="26" t="s">
        <v>9582</v>
      </c>
      <c r="L11960" s="26" t="s">
        <v>47172</v>
      </c>
      <c r="M11960" s="26">
        <v>380384997831</v>
      </c>
      <c r="N11960" s="26">
        <v>6822483301</v>
      </c>
    </row>
    <row r="11961" spans="1:14">
      <c r="A11961" s="26" t="s">
        <v>7400</v>
      </c>
      <c r="B11961" s="26" t="s">
        <v>7401</v>
      </c>
      <c r="C11961" s="26">
        <v>2007472</v>
      </c>
      <c r="D11961" s="26" t="s">
        <v>780</v>
      </c>
      <c r="E11961" s="26" t="s">
        <v>47173</v>
      </c>
      <c r="F11961" s="26" t="s">
        <v>47174</v>
      </c>
      <c r="G11961" s="26" t="s">
        <v>9601</v>
      </c>
      <c r="H11961" s="26" t="s">
        <v>1025</v>
      </c>
      <c r="J11961" s="26" t="s">
        <v>1053</v>
      </c>
      <c r="K11961" s="26" t="s">
        <v>9597</v>
      </c>
      <c r="L11961" s="26" t="s">
        <v>47175</v>
      </c>
      <c r="M11961" s="26">
        <v>380544663011</v>
      </c>
      <c r="N11961" s="26">
        <v>5910200000</v>
      </c>
    </row>
    <row r="11962" spans="1:14">
      <c r="A11962" s="26" t="s">
        <v>8924</v>
      </c>
      <c r="B11962" s="26" t="s">
        <v>8925</v>
      </c>
      <c r="C11962" s="26">
        <v>39011491</v>
      </c>
      <c r="D11962" s="26" t="s">
        <v>24</v>
      </c>
      <c r="E11962" s="26" t="s">
        <v>47176</v>
      </c>
      <c r="F11962" s="26" t="s">
        <v>47177</v>
      </c>
      <c r="G11962" s="26" t="s">
        <v>9579</v>
      </c>
      <c r="H11962" s="26" t="s">
        <v>1401</v>
      </c>
      <c r="I11962" s="26" t="s">
        <v>9726</v>
      </c>
      <c r="J11962" s="26" t="s">
        <v>47178</v>
      </c>
      <c r="K11962" s="26" t="s">
        <v>9582</v>
      </c>
      <c r="L11962" s="26" t="s">
        <v>47179</v>
      </c>
      <c r="M11962" s="26">
        <v>380473392235</v>
      </c>
      <c r="N11962" s="26">
        <v>7123787208</v>
      </c>
    </row>
    <row r="11963" spans="1:14">
      <c r="A11963" s="26" t="s">
        <v>7863</v>
      </c>
      <c r="B11963" s="26" t="s">
        <v>7864</v>
      </c>
      <c r="C11963" s="26">
        <v>2003899</v>
      </c>
      <c r="D11963" s="26" t="s">
        <v>780</v>
      </c>
      <c r="E11963" s="26" t="s">
        <v>47180</v>
      </c>
      <c r="F11963" s="26" t="s">
        <v>47181</v>
      </c>
      <c r="G11963" s="26" t="s">
        <v>9601</v>
      </c>
      <c r="H11963" s="26" t="s">
        <v>1122</v>
      </c>
      <c r="I11963" s="26" t="s">
        <v>10639</v>
      </c>
      <c r="J11963" s="26" t="s">
        <v>1135</v>
      </c>
      <c r="K11963" s="26" t="s">
        <v>9597</v>
      </c>
      <c r="L11963" s="26" t="s">
        <v>47182</v>
      </c>
      <c r="M11963" s="26">
        <v>380575833072</v>
      </c>
      <c r="N11963" s="26">
        <v>6320810100</v>
      </c>
    </row>
    <row r="11964" spans="1:14">
      <c r="A11964" s="26" t="s">
        <v>8669</v>
      </c>
      <c r="B11964" s="26" t="s">
        <v>8670</v>
      </c>
      <c r="C11964" s="26">
        <v>38566219</v>
      </c>
      <c r="D11964" s="26" t="s">
        <v>24</v>
      </c>
      <c r="E11964" s="26" t="s">
        <v>47183</v>
      </c>
      <c r="F11964" s="26" t="s">
        <v>23845</v>
      </c>
      <c r="G11964" s="26" t="s">
        <v>9586</v>
      </c>
      <c r="H11964" s="26" t="s">
        <v>1308</v>
      </c>
      <c r="J11964" s="26" t="s">
        <v>1337</v>
      </c>
      <c r="K11964" s="26" t="s">
        <v>9597</v>
      </c>
      <c r="L11964" s="26" t="s">
        <v>47184</v>
      </c>
      <c r="M11964" s="26">
        <v>761366007897</v>
      </c>
      <c r="N11964" s="26">
        <v>6810400000</v>
      </c>
    </row>
    <row r="11965" spans="1:14">
      <c r="A11965" s="26" t="s">
        <v>7580</v>
      </c>
      <c r="B11965" s="26" t="s">
        <v>7581</v>
      </c>
      <c r="C11965" s="26">
        <v>38509208</v>
      </c>
      <c r="D11965" s="26" t="s">
        <v>24</v>
      </c>
      <c r="E11965" s="26" t="s">
        <v>47185</v>
      </c>
      <c r="F11965" s="26" t="s">
        <v>47186</v>
      </c>
      <c r="G11965" s="26" t="s">
        <v>9579</v>
      </c>
      <c r="H11965" s="26" t="s">
        <v>1088</v>
      </c>
      <c r="I11965" s="26" t="s">
        <v>9818</v>
      </c>
      <c r="J11965" s="26" t="s">
        <v>47187</v>
      </c>
      <c r="K11965" s="26" t="s">
        <v>9582</v>
      </c>
      <c r="L11965" s="26" t="s">
        <v>47188</v>
      </c>
      <c r="M11965" s="26">
        <v>380984733721</v>
      </c>
      <c r="N11965" s="26">
        <v>6121282901</v>
      </c>
    </row>
    <row r="11966" spans="1:14">
      <c r="A11966" s="26" t="s">
        <v>3230</v>
      </c>
      <c r="B11966" s="26" t="s">
        <v>3231</v>
      </c>
      <c r="C11966" s="26">
        <v>38562298</v>
      </c>
      <c r="D11966" s="26" t="s">
        <v>24</v>
      </c>
      <c r="E11966" s="26" t="s">
        <v>47189</v>
      </c>
      <c r="F11966" s="26" t="s">
        <v>47190</v>
      </c>
      <c r="G11966" s="26" t="s">
        <v>9591</v>
      </c>
      <c r="H11966" s="26" t="s">
        <v>375</v>
      </c>
      <c r="I11966" s="26" t="s">
        <v>9592</v>
      </c>
      <c r="J11966" s="26" t="s">
        <v>4441</v>
      </c>
      <c r="K11966" s="26" t="s">
        <v>9582</v>
      </c>
      <c r="L11966" s="26" t="s">
        <v>47191</v>
      </c>
      <c r="M11966" s="26">
        <v>380680523748</v>
      </c>
      <c r="N11966" s="26">
        <v>523084001</v>
      </c>
    </row>
    <row r="11967" spans="1:14">
      <c r="A11967" s="26" t="s">
        <v>6736</v>
      </c>
      <c r="B11967" s="26" t="s">
        <v>6737</v>
      </c>
      <c r="C11967" s="26">
        <v>1999388</v>
      </c>
      <c r="D11967" s="26" t="s">
        <v>780</v>
      </c>
      <c r="E11967" s="26" t="s">
        <v>47192</v>
      </c>
      <c r="F11967" s="26" t="s">
        <v>47193</v>
      </c>
      <c r="G11967" s="26" t="s">
        <v>9601</v>
      </c>
      <c r="H11967" s="26" t="s">
        <v>949</v>
      </c>
      <c r="J11967" s="26" t="s">
        <v>969</v>
      </c>
      <c r="K11967" s="26" t="s">
        <v>9597</v>
      </c>
      <c r="L11967" s="26" t="s">
        <v>47194</v>
      </c>
      <c r="M11967" s="26">
        <v>380536162229</v>
      </c>
      <c r="N11967" s="26">
        <v>5310700000</v>
      </c>
    </row>
    <row r="11968" spans="1:14">
      <c r="A11968" s="26" t="s">
        <v>8498</v>
      </c>
      <c r="B11968" s="26" t="s">
        <v>8499</v>
      </c>
      <c r="C11968" s="26">
        <v>40655297</v>
      </c>
      <c r="D11968" s="26" t="s">
        <v>24</v>
      </c>
      <c r="E11968" s="26" t="s">
        <v>47195</v>
      </c>
      <c r="F11968" s="26" t="s">
        <v>47196</v>
      </c>
      <c r="G11968" s="26" t="s">
        <v>9586</v>
      </c>
      <c r="H11968" s="26" t="s">
        <v>1269</v>
      </c>
      <c r="I11968" s="26" t="s">
        <v>12727</v>
      </c>
      <c r="J11968" s="26" t="s">
        <v>47197</v>
      </c>
      <c r="K11968" s="26" t="s">
        <v>9582</v>
      </c>
      <c r="L11968" s="26" t="s">
        <v>47198</v>
      </c>
      <c r="M11968" s="26">
        <v>761517859406</v>
      </c>
      <c r="N11968" s="26">
        <v>2323355103</v>
      </c>
    </row>
    <row r="11969" spans="1:14">
      <c r="A11969" s="26" t="s">
        <v>7629</v>
      </c>
      <c r="B11969" s="26" t="s">
        <v>7630</v>
      </c>
      <c r="C11969" s="26">
        <v>39511438</v>
      </c>
      <c r="D11969" s="26" t="s">
        <v>24</v>
      </c>
      <c r="E11969" s="26" t="s">
        <v>47199</v>
      </c>
      <c r="F11969" s="26" t="s">
        <v>47200</v>
      </c>
      <c r="G11969" s="26" t="s">
        <v>9579</v>
      </c>
      <c r="H11969" s="26" t="s">
        <v>1088</v>
      </c>
      <c r="J11969" s="26" t="s">
        <v>47201</v>
      </c>
      <c r="K11969" s="26" t="s">
        <v>9582</v>
      </c>
      <c r="L11969" s="26" t="s">
        <v>47202</v>
      </c>
      <c r="M11969" s="26">
        <v>761354097774</v>
      </c>
      <c r="N11969" s="26">
        <v>6122481502</v>
      </c>
    </row>
    <row r="11970" spans="1:14">
      <c r="A11970" s="26" t="s">
        <v>2281</v>
      </c>
      <c r="B11970" s="26" t="s">
        <v>2282</v>
      </c>
      <c r="C11970" s="26" t="s">
        <v>1604</v>
      </c>
      <c r="D11970" s="26" t="s">
        <v>24</v>
      </c>
      <c r="E11970" s="26" t="s">
        <v>47203</v>
      </c>
      <c r="F11970" s="26" t="s">
        <v>47204</v>
      </c>
      <c r="G11970" s="26" t="s">
        <v>9591</v>
      </c>
      <c r="H11970" s="26" t="s">
        <v>576</v>
      </c>
      <c r="I11970" s="26" t="s">
        <v>10292</v>
      </c>
      <c r="J11970" s="26" t="s">
        <v>4511</v>
      </c>
      <c r="K11970" s="26" t="s">
        <v>9582</v>
      </c>
      <c r="L11970" s="26" t="s">
        <v>47205</v>
      </c>
      <c r="M11970" s="26">
        <v>380442212000</v>
      </c>
      <c r="N11970" s="26">
        <v>3222486201</v>
      </c>
    </row>
    <row r="11971" spans="1:14">
      <c r="A11971" s="26" t="s">
        <v>8799</v>
      </c>
      <c r="B11971" s="26" t="s">
        <v>8800</v>
      </c>
      <c r="C11971" s="26">
        <v>40887956</v>
      </c>
      <c r="D11971" s="26" t="s">
        <v>24</v>
      </c>
      <c r="E11971" s="26" t="s">
        <v>47206</v>
      </c>
      <c r="F11971" s="26" t="s">
        <v>32132</v>
      </c>
      <c r="G11971" s="26" t="s">
        <v>9586</v>
      </c>
      <c r="H11971" s="26" t="s">
        <v>1308</v>
      </c>
      <c r="J11971" s="26" t="s">
        <v>1387</v>
      </c>
      <c r="K11971" s="26" t="s">
        <v>9597</v>
      </c>
      <c r="L11971" s="26" t="s">
        <v>47207</v>
      </c>
      <c r="M11971" s="26">
        <v>761065823341</v>
      </c>
      <c r="N11971" s="26">
        <v>4412745702</v>
      </c>
    </row>
    <row r="11972" spans="1:14">
      <c r="A11972" s="26" t="s">
        <v>1657</v>
      </c>
      <c r="B11972" s="26" t="s">
        <v>1658</v>
      </c>
      <c r="C11972" s="26">
        <v>35527334</v>
      </c>
      <c r="D11972" s="26" t="s">
        <v>24</v>
      </c>
      <c r="E11972" s="26" t="s">
        <v>47208</v>
      </c>
      <c r="F11972" s="26" t="s">
        <v>47209</v>
      </c>
      <c r="G11972" s="26" t="s">
        <v>9586</v>
      </c>
      <c r="H11972" s="26" t="s">
        <v>27</v>
      </c>
      <c r="J11972" s="26" t="s">
        <v>36</v>
      </c>
      <c r="K11972" s="26" t="s">
        <v>9597</v>
      </c>
      <c r="L11972" s="26" t="s">
        <v>47210</v>
      </c>
      <c r="M11972" s="26">
        <v>761411905688</v>
      </c>
      <c r="N11972" s="26">
        <v>510100000</v>
      </c>
    </row>
    <row r="11973" spans="1:14">
      <c r="A11973" s="26" t="s">
        <v>7823</v>
      </c>
      <c r="B11973" s="26" t="s">
        <v>7824</v>
      </c>
      <c r="C11973" s="26">
        <v>38427288</v>
      </c>
      <c r="D11973" s="26" t="s">
        <v>24</v>
      </c>
      <c r="E11973" s="26" t="s">
        <v>47211</v>
      </c>
      <c r="F11973" s="26" t="s">
        <v>47212</v>
      </c>
      <c r="G11973" s="26" t="s">
        <v>9586</v>
      </c>
      <c r="H11973" s="26" t="s">
        <v>1088</v>
      </c>
      <c r="I11973" s="26" t="s">
        <v>10796</v>
      </c>
      <c r="J11973" s="26" t="s">
        <v>47213</v>
      </c>
      <c r="K11973" s="26" t="s">
        <v>9582</v>
      </c>
      <c r="L11973" s="26" t="s">
        <v>47214</v>
      </c>
      <c r="M11973" s="26">
        <v>380355252431</v>
      </c>
      <c r="N11973" s="26">
        <v>6125583601</v>
      </c>
    </row>
    <row r="11974" spans="1:14">
      <c r="A11974" s="26" t="s">
        <v>6170</v>
      </c>
      <c r="B11974" s="26" t="s">
        <v>6171</v>
      </c>
      <c r="C11974" s="26">
        <v>38534407</v>
      </c>
      <c r="D11974" s="26" t="s">
        <v>24</v>
      </c>
      <c r="E11974" s="26" t="s">
        <v>47215</v>
      </c>
      <c r="F11974" s="26" t="s">
        <v>47216</v>
      </c>
      <c r="G11974" s="26" t="s">
        <v>9579</v>
      </c>
      <c r="H11974" s="26" t="s">
        <v>885</v>
      </c>
      <c r="I11974" s="26" t="s">
        <v>10020</v>
      </c>
      <c r="J11974" s="26" t="s">
        <v>47217</v>
      </c>
      <c r="K11974" s="26" t="s">
        <v>9582</v>
      </c>
      <c r="L11974" s="26" t="s">
        <v>47218</v>
      </c>
      <c r="M11974" s="26">
        <v>380485591878</v>
      </c>
      <c r="N11974" s="26">
        <v>5122782404</v>
      </c>
    </row>
    <row r="11975" spans="1:14">
      <c r="A11975" s="26" t="s">
        <v>4320</v>
      </c>
      <c r="B11975" s="26" t="s">
        <v>4321</v>
      </c>
      <c r="C11975" s="26">
        <v>38435021</v>
      </c>
      <c r="D11975" s="26" t="s">
        <v>24</v>
      </c>
      <c r="E11975" s="26" t="s">
        <v>47219</v>
      </c>
      <c r="F11975" s="26" t="s">
        <v>47220</v>
      </c>
      <c r="G11975" s="26" t="s">
        <v>9586</v>
      </c>
      <c r="H11975" s="26" t="s">
        <v>576</v>
      </c>
      <c r="I11975" s="26" t="s">
        <v>9901</v>
      </c>
      <c r="J11975" s="26" t="s">
        <v>47221</v>
      </c>
      <c r="K11975" s="26" t="s">
        <v>9582</v>
      </c>
      <c r="L11975" s="26" t="s">
        <v>47222</v>
      </c>
      <c r="M11975" s="26">
        <v>380976588125</v>
      </c>
      <c r="N11975" s="26">
        <v>3220683205</v>
      </c>
    </row>
    <row r="11976" spans="1:14">
      <c r="A11976" s="26" t="s">
        <v>5216</v>
      </c>
      <c r="B11976" s="26" t="s">
        <v>5217</v>
      </c>
      <c r="C11976" s="26">
        <v>1984530</v>
      </c>
      <c r="D11976" s="26" t="s">
        <v>780</v>
      </c>
      <c r="E11976" s="26" t="s">
        <v>47223</v>
      </c>
      <c r="F11976" s="26" t="s">
        <v>9793</v>
      </c>
      <c r="G11976" s="26" t="s">
        <v>9601</v>
      </c>
      <c r="H11976" s="26" t="s">
        <v>735</v>
      </c>
      <c r="J11976" s="26" t="s">
        <v>740</v>
      </c>
      <c r="K11976" s="26" t="s">
        <v>9597</v>
      </c>
      <c r="L11976" s="26" t="s">
        <v>47224</v>
      </c>
      <c r="M11976" s="26">
        <v>380973365836</v>
      </c>
      <c r="N11976" s="26">
        <v>1221881203</v>
      </c>
    </row>
    <row r="11977" spans="1:14">
      <c r="A11977" s="26" t="s">
        <v>6182</v>
      </c>
      <c r="B11977" s="26" t="s">
        <v>6183</v>
      </c>
      <c r="C11977" s="26">
        <v>1998928</v>
      </c>
      <c r="D11977" s="26" t="s">
        <v>780</v>
      </c>
      <c r="E11977" s="26" t="s">
        <v>47225</v>
      </c>
      <c r="F11977" s="26" t="s">
        <v>47226</v>
      </c>
      <c r="G11977" s="26" t="s">
        <v>9601</v>
      </c>
      <c r="H11977" s="26" t="s">
        <v>885</v>
      </c>
      <c r="I11977" s="26" t="s">
        <v>29821</v>
      </c>
      <c r="J11977" s="26" t="s">
        <v>6184</v>
      </c>
      <c r="K11977" s="26" t="s">
        <v>9606</v>
      </c>
      <c r="L11977" s="26" t="s">
        <v>47227</v>
      </c>
      <c r="M11977" s="26">
        <v>380486091130</v>
      </c>
      <c r="N11977" s="26">
        <v>1423986602</v>
      </c>
    </row>
    <row r="11978" spans="1:14">
      <c r="A11978" s="26" t="s">
        <v>1831</v>
      </c>
      <c r="B11978" s="26" t="s">
        <v>1832</v>
      </c>
      <c r="C11978" s="26">
        <v>41345263</v>
      </c>
      <c r="D11978" s="26" t="s">
        <v>24</v>
      </c>
      <c r="E11978" s="26" t="s">
        <v>47228</v>
      </c>
      <c r="F11978" s="26" t="s">
        <v>47229</v>
      </c>
      <c r="G11978" s="26" t="s">
        <v>9579</v>
      </c>
      <c r="H11978" s="26" t="s">
        <v>27</v>
      </c>
      <c r="I11978" s="26" t="s">
        <v>9610</v>
      </c>
      <c r="J11978" s="26" t="s">
        <v>12940</v>
      </c>
      <c r="K11978" s="26" t="s">
        <v>9582</v>
      </c>
      <c r="L11978" s="26" t="s">
        <v>47230</v>
      </c>
      <c r="M11978" s="26">
        <v>380960808404</v>
      </c>
      <c r="N11978" s="26">
        <v>522486803</v>
      </c>
    </row>
    <row r="11979" spans="1:14">
      <c r="A11979" s="26" t="s">
        <v>6577</v>
      </c>
      <c r="B11979" s="26" t="s">
        <v>6578</v>
      </c>
      <c r="C11979" s="26">
        <v>38319453</v>
      </c>
      <c r="D11979" s="26" t="s">
        <v>24</v>
      </c>
      <c r="E11979" s="26" t="s">
        <v>47231</v>
      </c>
      <c r="F11979" s="26" t="s">
        <v>47232</v>
      </c>
      <c r="G11979" s="26" t="s">
        <v>9586</v>
      </c>
      <c r="H11979" s="26" t="s">
        <v>949</v>
      </c>
      <c r="J11979" s="26" t="s">
        <v>47233</v>
      </c>
      <c r="K11979" s="26" t="s">
        <v>9582</v>
      </c>
      <c r="L11979" s="26" t="s">
        <v>47234</v>
      </c>
      <c r="M11979" s="26">
        <v>761035845512</v>
      </c>
      <c r="N11979" s="26">
        <v>5320480701</v>
      </c>
    </row>
    <row r="11980" spans="1:14">
      <c r="A11980" s="26" t="s">
        <v>6670</v>
      </c>
      <c r="B11980" s="26" t="s">
        <v>6671</v>
      </c>
      <c r="C11980" s="26">
        <v>1204236</v>
      </c>
      <c r="D11980" s="26" t="s">
        <v>780</v>
      </c>
      <c r="E11980" s="26" t="s">
        <v>47235</v>
      </c>
      <c r="F11980" s="26" t="s">
        <v>47236</v>
      </c>
      <c r="G11980" s="26" t="s">
        <v>9601</v>
      </c>
      <c r="H11980" s="26" t="s">
        <v>949</v>
      </c>
      <c r="J11980" s="26" t="s">
        <v>962</v>
      </c>
      <c r="K11980" s="26" t="s">
        <v>9597</v>
      </c>
      <c r="L11980" s="26" t="s">
        <v>47237</v>
      </c>
      <c r="M11980" s="26">
        <v>380536758815</v>
      </c>
      <c r="N11980" s="26">
        <v>5310400000</v>
      </c>
    </row>
    <row r="11981" spans="1:14">
      <c r="A11981" s="26" t="s">
        <v>5063</v>
      </c>
      <c r="B11981" s="26" t="s">
        <v>5064</v>
      </c>
      <c r="C11981" s="26">
        <v>34167494</v>
      </c>
      <c r="D11981" s="26" t="s">
        <v>1701</v>
      </c>
      <c r="E11981" s="26" t="s">
        <v>47238</v>
      </c>
      <c r="F11981" s="26" t="s">
        <v>47239</v>
      </c>
      <c r="G11981" s="26" t="s">
        <v>9601</v>
      </c>
      <c r="H11981" s="26" t="s">
        <v>735</v>
      </c>
      <c r="J11981" s="26" t="s">
        <v>5264</v>
      </c>
      <c r="K11981" s="26" t="s">
        <v>9597</v>
      </c>
      <c r="L11981" s="26" t="s">
        <v>47240</v>
      </c>
      <c r="M11981" s="26">
        <v>380680218361</v>
      </c>
      <c r="N11981" s="26">
        <v>4622410100</v>
      </c>
    </row>
    <row r="11982" spans="1:14">
      <c r="A11982" s="26" t="s">
        <v>5141</v>
      </c>
      <c r="B11982" s="26" t="s">
        <v>5142</v>
      </c>
      <c r="C11982" s="26">
        <v>37325796</v>
      </c>
      <c r="D11982" s="26" t="s">
        <v>24</v>
      </c>
      <c r="E11982" s="26" t="s">
        <v>47241</v>
      </c>
      <c r="F11982" s="26" t="s">
        <v>20274</v>
      </c>
      <c r="G11982" s="26" t="s">
        <v>9591</v>
      </c>
      <c r="H11982" s="26" t="s">
        <v>735</v>
      </c>
      <c r="J11982" s="26" t="s">
        <v>740</v>
      </c>
      <c r="K11982" s="26" t="s">
        <v>9597</v>
      </c>
      <c r="L11982" s="26" t="s">
        <v>11748</v>
      </c>
      <c r="M11982" s="26">
        <v>380678434648</v>
      </c>
      <c r="N11982" s="26">
        <v>1221881203</v>
      </c>
    </row>
    <row r="11983" spans="1:14">
      <c r="A11983" s="26" t="s">
        <v>5994</v>
      </c>
      <c r="B11983" s="26" t="s">
        <v>5995</v>
      </c>
      <c r="C11983" s="26">
        <v>31822150</v>
      </c>
      <c r="D11983" s="26" t="s">
        <v>1701</v>
      </c>
      <c r="E11983" s="26" t="s">
        <v>47242</v>
      </c>
      <c r="F11983" s="26" t="s">
        <v>47243</v>
      </c>
      <c r="G11983" s="26" t="s">
        <v>9601</v>
      </c>
      <c r="H11983" s="26" t="s">
        <v>835</v>
      </c>
      <c r="J11983" s="26" t="s">
        <v>6051</v>
      </c>
      <c r="K11983" s="26" t="s">
        <v>9597</v>
      </c>
      <c r="L11983" s="26" t="s">
        <v>47244</v>
      </c>
      <c r="M11983" s="26">
        <v>380689975989</v>
      </c>
      <c r="N11983" s="26">
        <v>4824810100</v>
      </c>
    </row>
    <row r="11984" spans="1:14">
      <c r="A11984" s="26" t="s">
        <v>3696</v>
      </c>
      <c r="B11984" s="26" t="s">
        <v>3697</v>
      </c>
      <c r="C11984" s="26">
        <v>440221</v>
      </c>
      <c r="D11984" s="26" t="s">
        <v>780</v>
      </c>
      <c r="E11984" s="26" t="s">
        <v>47245</v>
      </c>
      <c r="F11984" s="26" t="s">
        <v>47246</v>
      </c>
      <c r="G11984" s="26" t="s">
        <v>9601</v>
      </c>
      <c r="H11984" s="26" t="s">
        <v>468</v>
      </c>
      <c r="J11984" s="26" t="s">
        <v>481</v>
      </c>
      <c r="K11984" s="26" t="s">
        <v>9597</v>
      </c>
      <c r="L11984" s="26" t="s">
        <v>33825</v>
      </c>
      <c r="M11984" s="26">
        <v>380617078674</v>
      </c>
      <c r="N11984" s="26">
        <v>1222380503</v>
      </c>
    </row>
    <row r="11985" spans="1:14">
      <c r="A11985" s="26" t="s">
        <v>7977</v>
      </c>
      <c r="B11985" s="26" t="s">
        <v>7978</v>
      </c>
      <c r="C11985" s="26">
        <v>37984543</v>
      </c>
      <c r="D11985" s="26" t="s">
        <v>24</v>
      </c>
      <c r="E11985" s="26" t="s">
        <v>47247</v>
      </c>
      <c r="F11985" s="26" t="s">
        <v>24201</v>
      </c>
      <c r="G11985" s="26" t="s">
        <v>9586</v>
      </c>
      <c r="H11985" s="26" t="s">
        <v>799</v>
      </c>
      <c r="J11985" s="26" t="s">
        <v>800</v>
      </c>
      <c r="K11985" s="26" t="s">
        <v>9597</v>
      </c>
      <c r="L11985" s="26" t="s">
        <v>11426</v>
      </c>
      <c r="M11985" s="26">
        <v>380443557703</v>
      </c>
      <c r="N11985" s="26">
        <v>4822784009</v>
      </c>
    </row>
    <row r="11986" spans="1:14">
      <c r="A11986" s="26" t="s">
        <v>3297</v>
      </c>
      <c r="B11986" s="26" t="s">
        <v>3298</v>
      </c>
      <c r="C11986" s="26">
        <v>1991671</v>
      </c>
      <c r="D11986" s="26" t="s">
        <v>780</v>
      </c>
      <c r="E11986" s="26" t="s">
        <v>47248</v>
      </c>
      <c r="F11986" s="26" t="s">
        <v>47249</v>
      </c>
      <c r="G11986" s="26" t="s">
        <v>9601</v>
      </c>
      <c r="H11986" s="26" t="s">
        <v>375</v>
      </c>
      <c r="I11986" s="26" t="s">
        <v>12674</v>
      </c>
      <c r="J11986" s="26" t="s">
        <v>3287</v>
      </c>
      <c r="K11986" s="26" t="s">
        <v>9582</v>
      </c>
      <c r="L11986" s="26" t="s">
        <v>47250</v>
      </c>
      <c r="M11986" s="26">
        <v>380412341482</v>
      </c>
      <c r="N11986" s="26">
        <v>1822086801</v>
      </c>
    </row>
    <row r="11987" spans="1:14">
      <c r="A11987" s="26" t="s">
        <v>8394</v>
      </c>
      <c r="B11987" s="26" t="s">
        <v>8395</v>
      </c>
      <c r="C11987" s="26">
        <v>41813691</v>
      </c>
      <c r="D11987" s="26" t="s">
        <v>24</v>
      </c>
      <c r="E11987" s="26" t="s">
        <v>47251</v>
      </c>
      <c r="F11987" s="26" t="s">
        <v>47252</v>
      </c>
      <c r="G11987" s="26" t="s">
        <v>9586</v>
      </c>
      <c r="H11987" s="26" t="s">
        <v>1269</v>
      </c>
      <c r="I11987" s="26" t="s">
        <v>18575</v>
      </c>
      <c r="J11987" s="26" t="s">
        <v>8396</v>
      </c>
      <c r="K11987" s="26" t="s">
        <v>9606</v>
      </c>
      <c r="L11987" s="26" t="s">
        <v>47253</v>
      </c>
      <c r="M11987" s="26">
        <v>380553861433</v>
      </c>
      <c r="N11987" s="26">
        <v>6525455300</v>
      </c>
    </row>
    <row r="11988" spans="1:14">
      <c r="A11988" s="26" t="s">
        <v>8763</v>
      </c>
      <c r="B11988" s="26" t="s">
        <v>8764</v>
      </c>
      <c r="C11988" s="26">
        <v>40888750</v>
      </c>
      <c r="D11988" s="26" t="s">
        <v>24</v>
      </c>
      <c r="E11988" s="26" t="s">
        <v>47254</v>
      </c>
      <c r="F11988" s="26" t="s">
        <v>32611</v>
      </c>
      <c r="G11988" s="26" t="s">
        <v>9586</v>
      </c>
      <c r="H11988" s="26" t="s">
        <v>1308</v>
      </c>
      <c r="J11988" s="26" t="s">
        <v>1387</v>
      </c>
      <c r="K11988" s="26" t="s">
        <v>9597</v>
      </c>
      <c r="L11988" s="26" t="s">
        <v>46483</v>
      </c>
      <c r="M11988" s="26">
        <v>761331461808</v>
      </c>
      <c r="N11988" s="26">
        <v>4412745702</v>
      </c>
    </row>
    <row r="11989" spans="1:14">
      <c r="A11989" s="26" t="s">
        <v>7580</v>
      </c>
      <c r="B11989" s="26" t="s">
        <v>7581</v>
      </c>
      <c r="C11989" s="26">
        <v>38509208</v>
      </c>
      <c r="D11989" s="26" t="s">
        <v>24</v>
      </c>
      <c r="E11989" s="26" t="s">
        <v>47255</v>
      </c>
      <c r="F11989" s="26" t="s">
        <v>47256</v>
      </c>
      <c r="G11989" s="26" t="s">
        <v>9579</v>
      </c>
      <c r="H11989" s="26" t="s">
        <v>1088</v>
      </c>
      <c r="I11989" s="26" t="s">
        <v>9818</v>
      </c>
      <c r="J11989" s="26" t="s">
        <v>9543</v>
      </c>
      <c r="K11989" s="26" t="s">
        <v>9582</v>
      </c>
      <c r="L11989" s="26" t="s">
        <v>47257</v>
      </c>
      <c r="M11989" s="26">
        <v>380354429333</v>
      </c>
      <c r="N11989" s="26">
        <v>6121282001</v>
      </c>
    </row>
    <row r="11990" spans="1:14">
      <c r="A11990" s="26" t="s">
        <v>4194</v>
      </c>
      <c r="B11990" s="26" t="s">
        <v>4195</v>
      </c>
      <c r="C11990" s="26">
        <v>41999084</v>
      </c>
      <c r="D11990" s="26" t="s">
        <v>24</v>
      </c>
      <c r="E11990" s="26" t="s">
        <v>47258</v>
      </c>
      <c r="F11990" s="26" t="s">
        <v>47259</v>
      </c>
      <c r="G11990" s="26" t="s">
        <v>9579</v>
      </c>
      <c r="H11990" s="26" t="s">
        <v>506</v>
      </c>
      <c r="J11990" s="26" t="s">
        <v>7727</v>
      </c>
      <c r="K11990" s="26" t="s">
        <v>9582</v>
      </c>
      <c r="L11990" s="26" t="s">
        <v>47260</v>
      </c>
      <c r="M11990" s="26">
        <v>380967303171</v>
      </c>
      <c r="N11990" s="26">
        <v>722880503</v>
      </c>
    </row>
    <row r="11991" spans="1:14">
      <c r="A11991" s="26" t="s">
        <v>6903</v>
      </c>
      <c r="B11991" s="26" t="s">
        <v>6904</v>
      </c>
      <c r="C11991" s="26">
        <v>38492195</v>
      </c>
      <c r="D11991" s="26" t="s">
        <v>24</v>
      </c>
      <c r="E11991" s="26" t="s">
        <v>47261</v>
      </c>
      <c r="F11991" s="26" t="s">
        <v>47262</v>
      </c>
      <c r="G11991" s="26" t="s">
        <v>9591</v>
      </c>
      <c r="H11991" s="26" t="s">
        <v>949</v>
      </c>
      <c r="I11991" s="26" t="s">
        <v>13534</v>
      </c>
      <c r="J11991" s="26" t="s">
        <v>47263</v>
      </c>
      <c r="K11991" s="26" t="s">
        <v>9582</v>
      </c>
      <c r="L11991" s="26" t="s">
        <v>47264</v>
      </c>
      <c r="M11991" s="26">
        <v>380534791295</v>
      </c>
      <c r="N11991" s="26">
        <v>5325480701</v>
      </c>
    </row>
    <row r="11992" spans="1:14">
      <c r="A11992" s="26" t="s">
        <v>9078</v>
      </c>
      <c r="B11992" s="26" t="s">
        <v>9079</v>
      </c>
      <c r="C11992" s="26">
        <v>36751712</v>
      </c>
      <c r="D11992" s="26" t="s">
        <v>24</v>
      </c>
      <c r="E11992" s="26" t="s">
        <v>47265</v>
      </c>
      <c r="F11992" s="26" t="s">
        <v>47266</v>
      </c>
      <c r="G11992" s="26" t="s">
        <v>9586</v>
      </c>
      <c r="H11992" s="26" t="s">
        <v>1490</v>
      </c>
      <c r="I11992" s="26" t="s">
        <v>13138</v>
      </c>
      <c r="J11992" s="26" t="s">
        <v>47267</v>
      </c>
      <c r="K11992" s="26" t="s">
        <v>9582</v>
      </c>
      <c r="L11992" s="26" t="s">
        <v>47268</v>
      </c>
      <c r="M11992" s="26">
        <v>380373459171</v>
      </c>
      <c r="N11992" s="26">
        <v>7321086001</v>
      </c>
    </row>
    <row r="11993" spans="1:14">
      <c r="A11993" s="26" t="s">
        <v>2982</v>
      </c>
      <c r="B11993" s="26" t="s">
        <v>2983</v>
      </c>
      <c r="C11993" s="26">
        <v>37643758</v>
      </c>
      <c r="D11993" s="26" t="s">
        <v>24</v>
      </c>
      <c r="E11993" s="26" t="s">
        <v>47269</v>
      </c>
      <c r="F11993" s="26" t="s">
        <v>47270</v>
      </c>
      <c r="G11993" s="26" t="s">
        <v>9579</v>
      </c>
      <c r="H11993" s="26" t="s">
        <v>258</v>
      </c>
      <c r="I11993" s="26" t="s">
        <v>14964</v>
      </c>
      <c r="J11993" s="26" t="s">
        <v>15558</v>
      </c>
      <c r="K11993" s="26" t="s">
        <v>9582</v>
      </c>
      <c r="L11993" s="26" t="s">
        <v>47271</v>
      </c>
      <c r="M11993" s="26">
        <v>380626631537</v>
      </c>
      <c r="N11993" s="26">
        <v>520280203</v>
      </c>
    </row>
    <row r="11994" spans="1:14">
      <c r="A11994" s="26" t="s">
        <v>7947</v>
      </c>
      <c r="B11994" s="26" t="s">
        <v>7948</v>
      </c>
      <c r="C11994" s="26">
        <v>38440356</v>
      </c>
      <c r="D11994" s="26" t="s">
        <v>24</v>
      </c>
      <c r="E11994" s="26" t="s">
        <v>47272</v>
      </c>
      <c r="F11994" s="26" t="s">
        <v>47273</v>
      </c>
      <c r="G11994" s="26" t="s">
        <v>9586</v>
      </c>
      <c r="H11994" s="26" t="s">
        <v>1122</v>
      </c>
      <c r="I11994" s="26" t="s">
        <v>10135</v>
      </c>
      <c r="J11994" s="26" t="s">
        <v>47274</v>
      </c>
      <c r="K11994" s="26" t="s">
        <v>9582</v>
      </c>
      <c r="L11994" s="26" t="s">
        <v>47275</v>
      </c>
      <c r="M11994" s="26">
        <v>380574495438</v>
      </c>
      <c r="N11994" s="26">
        <v>6323384502</v>
      </c>
    </row>
    <row r="11995" spans="1:14">
      <c r="A11995" s="26" t="s">
        <v>7126</v>
      </c>
      <c r="B11995" s="26" t="s">
        <v>7127</v>
      </c>
      <c r="C11995" s="26">
        <v>38492302</v>
      </c>
      <c r="D11995" s="26" t="s">
        <v>24</v>
      </c>
      <c r="E11995" s="26" t="s">
        <v>47276</v>
      </c>
      <c r="F11995" s="26" t="s">
        <v>47277</v>
      </c>
      <c r="G11995" s="26" t="s">
        <v>9579</v>
      </c>
      <c r="H11995" s="26" t="s">
        <v>987</v>
      </c>
      <c r="I11995" s="26" t="s">
        <v>9634</v>
      </c>
      <c r="J11995" s="26" t="s">
        <v>47278</v>
      </c>
      <c r="K11995" s="26" t="s">
        <v>9582</v>
      </c>
      <c r="L11995" s="26" t="s">
        <v>47279</v>
      </c>
      <c r="M11995" s="26">
        <v>380362400908</v>
      </c>
      <c r="N11995" s="26">
        <v>1825285301</v>
      </c>
    </row>
    <row r="11996" spans="1:14">
      <c r="A11996" s="26" t="s">
        <v>3699</v>
      </c>
      <c r="B11996" s="26" t="s">
        <v>3700</v>
      </c>
      <c r="C11996" s="26">
        <v>5498683</v>
      </c>
      <c r="D11996" s="26" t="s">
        <v>780</v>
      </c>
      <c r="E11996" s="26" t="s">
        <v>47280</v>
      </c>
      <c r="F11996" s="26" t="s">
        <v>47281</v>
      </c>
      <c r="G11996" s="26" t="s">
        <v>9601</v>
      </c>
      <c r="H11996" s="26" t="s">
        <v>468</v>
      </c>
      <c r="J11996" s="26" t="s">
        <v>481</v>
      </c>
      <c r="K11996" s="26" t="s">
        <v>9597</v>
      </c>
      <c r="L11996" s="26" t="s">
        <v>11911</v>
      </c>
      <c r="M11996" s="26">
        <v>380502788248</v>
      </c>
      <c r="N11996" s="26">
        <v>1222380503</v>
      </c>
    </row>
    <row r="11997" spans="1:14">
      <c r="A11997" s="26" t="s">
        <v>8681</v>
      </c>
      <c r="B11997" s="26" t="s">
        <v>8682</v>
      </c>
      <c r="C11997" s="26">
        <v>38402043</v>
      </c>
      <c r="D11997" s="26" t="s">
        <v>24</v>
      </c>
      <c r="E11997" s="26" t="s">
        <v>47282</v>
      </c>
      <c r="F11997" s="26" t="s">
        <v>28202</v>
      </c>
      <c r="G11997" s="26" t="s">
        <v>9586</v>
      </c>
      <c r="H11997" s="26" t="s">
        <v>1308</v>
      </c>
      <c r="J11997" s="26" t="s">
        <v>8818</v>
      </c>
      <c r="K11997" s="26" t="s">
        <v>9597</v>
      </c>
      <c r="L11997" s="26" t="s">
        <v>18247</v>
      </c>
      <c r="M11997" s="26">
        <v>380678580258</v>
      </c>
      <c r="N11997" s="26">
        <v>6810700000</v>
      </c>
    </row>
    <row r="11998" spans="1:14">
      <c r="A11998" s="26" t="s">
        <v>5548</v>
      </c>
      <c r="B11998" s="26" t="s">
        <v>5549</v>
      </c>
      <c r="C11998" s="26">
        <v>38960345</v>
      </c>
      <c r="D11998" s="26" t="s">
        <v>24</v>
      </c>
      <c r="E11998" s="26" t="s">
        <v>47283</v>
      </c>
      <c r="F11998" s="26" t="s">
        <v>47284</v>
      </c>
      <c r="G11998" s="26" t="s">
        <v>9591</v>
      </c>
      <c r="H11998" s="26" t="s">
        <v>799</v>
      </c>
      <c r="J11998" s="26" t="s">
        <v>800</v>
      </c>
      <c r="K11998" s="26" t="s">
        <v>9597</v>
      </c>
      <c r="L11998" s="26" t="s">
        <v>21184</v>
      </c>
      <c r="M11998" s="26">
        <v>380445327871</v>
      </c>
      <c r="N11998" s="26">
        <v>4822784009</v>
      </c>
    </row>
    <row r="11999" spans="1:14">
      <c r="A11999" s="26" t="s">
        <v>9399</v>
      </c>
      <c r="B11999" s="26" t="s">
        <v>9400</v>
      </c>
      <c r="C11999" s="26">
        <v>38955665</v>
      </c>
      <c r="D11999" s="26" t="s">
        <v>24</v>
      </c>
      <c r="E11999" s="26" t="s">
        <v>47285</v>
      </c>
      <c r="F11999" s="26" t="s">
        <v>47286</v>
      </c>
      <c r="G11999" s="26" t="s">
        <v>9586</v>
      </c>
      <c r="H11999" s="26" t="s">
        <v>1573</v>
      </c>
      <c r="I11999" s="26" t="s">
        <v>10158</v>
      </c>
      <c r="J11999" s="26" t="s">
        <v>1593</v>
      </c>
      <c r="K11999" s="26" t="s">
        <v>9582</v>
      </c>
      <c r="L11999" s="26" t="s">
        <v>47287</v>
      </c>
      <c r="M11999" s="26">
        <v>380462687925</v>
      </c>
      <c r="N11999" s="26">
        <v>7424482509</v>
      </c>
    </row>
    <row r="12000" spans="1:14">
      <c r="A12000" s="26" t="s">
        <v>9044</v>
      </c>
      <c r="B12000" s="26" t="s">
        <v>9045</v>
      </c>
      <c r="C12000" s="26">
        <v>38990598</v>
      </c>
      <c r="D12000" s="26" t="s">
        <v>24</v>
      </c>
      <c r="E12000" s="26" t="s">
        <v>47288</v>
      </c>
      <c r="F12000" s="26" t="s">
        <v>47289</v>
      </c>
      <c r="G12000" s="26" t="s">
        <v>9579</v>
      </c>
      <c r="H12000" s="26" t="s">
        <v>1401</v>
      </c>
      <c r="I12000" s="26" t="s">
        <v>10821</v>
      </c>
      <c r="J12000" s="26" t="s">
        <v>11036</v>
      </c>
      <c r="K12000" s="26" t="s">
        <v>9582</v>
      </c>
      <c r="L12000" s="26" t="s">
        <v>47290</v>
      </c>
      <c r="M12000" s="26">
        <v>380973332771</v>
      </c>
      <c r="N12000" s="26">
        <v>122083601</v>
      </c>
    </row>
    <row r="12001" spans="1:14">
      <c r="A12001" s="26" t="s">
        <v>9298</v>
      </c>
      <c r="B12001" s="26" t="s">
        <v>9299</v>
      </c>
      <c r="C12001" s="26">
        <v>38232556</v>
      </c>
      <c r="D12001" s="26" t="s">
        <v>24</v>
      </c>
      <c r="E12001" s="26" t="s">
        <v>47291</v>
      </c>
      <c r="F12001" s="26" t="s">
        <v>47292</v>
      </c>
      <c r="G12001" s="26" t="s">
        <v>9591</v>
      </c>
      <c r="H12001" s="26" t="s">
        <v>1573</v>
      </c>
      <c r="I12001" s="26" t="s">
        <v>12131</v>
      </c>
      <c r="J12001" s="26" t="s">
        <v>47293</v>
      </c>
      <c r="K12001" s="26" t="s">
        <v>9582</v>
      </c>
      <c r="L12001" s="26" t="s">
        <v>47294</v>
      </c>
      <c r="M12001" s="26">
        <v>380464537123</v>
      </c>
      <c r="N12001" s="26">
        <v>7421410128</v>
      </c>
    </row>
    <row r="12002" spans="1:14">
      <c r="A12002" s="26" t="s">
        <v>6085</v>
      </c>
      <c r="B12002" s="26" t="s">
        <v>6086</v>
      </c>
      <c r="C12002" s="26">
        <v>38458892</v>
      </c>
      <c r="D12002" s="26" t="s">
        <v>24</v>
      </c>
      <c r="E12002" s="26" t="s">
        <v>47295</v>
      </c>
      <c r="F12002" s="26" t="s">
        <v>47296</v>
      </c>
      <c r="G12002" s="26" t="s">
        <v>9579</v>
      </c>
      <c r="H12002" s="26" t="s">
        <v>835</v>
      </c>
      <c r="I12002" s="26" t="s">
        <v>9944</v>
      </c>
      <c r="J12002" s="26" t="s">
        <v>2605</v>
      </c>
      <c r="K12002" s="26" t="s">
        <v>9582</v>
      </c>
      <c r="L12002" s="26" t="s">
        <v>47297</v>
      </c>
      <c r="M12002" s="26">
        <v>380516232476</v>
      </c>
      <c r="N12002" s="26">
        <v>1221881205</v>
      </c>
    </row>
    <row r="12003" spans="1:14">
      <c r="A12003" s="26" t="s">
        <v>5242</v>
      </c>
      <c r="B12003" s="26" t="s">
        <v>5243</v>
      </c>
      <c r="C12003" s="26">
        <v>20764294</v>
      </c>
      <c r="D12003" s="26" t="s">
        <v>24</v>
      </c>
      <c r="E12003" s="26" t="s">
        <v>47298</v>
      </c>
      <c r="F12003" s="26" t="s">
        <v>47299</v>
      </c>
      <c r="G12003" s="26" t="s">
        <v>9586</v>
      </c>
      <c r="H12003" s="26" t="s">
        <v>735</v>
      </c>
      <c r="I12003" s="26" t="s">
        <v>9752</v>
      </c>
      <c r="J12003" s="26" t="s">
        <v>848</v>
      </c>
      <c r="K12003" s="26" t="s">
        <v>9597</v>
      </c>
      <c r="L12003" s="26" t="s">
        <v>15993</v>
      </c>
      <c r="M12003" s="26">
        <v>761288665791</v>
      </c>
      <c r="N12003" s="26">
        <v>4623010100</v>
      </c>
    </row>
    <row r="12004" spans="1:14">
      <c r="A12004" s="26" t="s">
        <v>2101</v>
      </c>
      <c r="B12004" s="26" t="s">
        <v>2102</v>
      </c>
      <c r="C12004" s="26">
        <v>42486365</v>
      </c>
      <c r="D12004" s="26" t="s">
        <v>24</v>
      </c>
      <c r="E12004" s="26" t="s">
        <v>47300</v>
      </c>
      <c r="F12004" s="26" t="s">
        <v>47301</v>
      </c>
      <c r="G12004" s="26" t="s">
        <v>9586</v>
      </c>
      <c r="H12004" s="26" t="s">
        <v>103</v>
      </c>
      <c r="J12004" s="26" t="s">
        <v>129</v>
      </c>
      <c r="K12004" s="26" t="s">
        <v>9597</v>
      </c>
      <c r="L12004" s="26" t="s">
        <v>47302</v>
      </c>
      <c r="M12004" s="26">
        <v>380977738260</v>
      </c>
      <c r="N12004" s="26">
        <v>710700000</v>
      </c>
    </row>
    <row r="12005" spans="1:14">
      <c r="A12005" s="26" t="s">
        <v>8032</v>
      </c>
      <c r="B12005" s="26" t="s">
        <v>8033</v>
      </c>
      <c r="C12005" s="26">
        <v>2002339</v>
      </c>
      <c r="D12005" s="26" t="s">
        <v>780</v>
      </c>
      <c r="E12005" s="26" t="s">
        <v>47303</v>
      </c>
      <c r="F12005" s="26" t="s">
        <v>47304</v>
      </c>
      <c r="G12005" s="26" t="s">
        <v>9601</v>
      </c>
      <c r="H12005" s="26" t="s">
        <v>1122</v>
      </c>
      <c r="I12005" s="26" t="s">
        <v>11422</v>
      </c>
      <c r="J12005" s="26" t="s">
        <v>8034</v>
      </c>
      <c r="K12005" s="26" t="s">
        <v>9582</v>
      </c>
      <c r="L12005" s="26" t="s">
        <v>47305</v>
      </c>
      <c r="M12005" s="26">
        <v>380577470290</v>
      </c>
      <c r="N12005" s="26">
        <v>6325180707</v>
      </c>
    </row>
    <row r="12006" spans="1:14">
      <c r="A12006" s="26" t="s">
        <v>7246</v>
      </c>
      <c r="B12006" s="26" t="s">
        <v>7247</v>
      </c>
      <c r="C12006" s="26">
        <v>1999796</v>
      </c>
      <c r="D12006" s="26" t="s">
        <v>780</v>
      </c>
      <c r="E12006" s="26" t="s">
        <v>47306</v>
      </c>
      <c r="F12006" s="26" t="s">
        <v>9958</v>
      </c>
      <c r="G12006" s="26" t="s">
        <v>9601</v>
      </c>
      <c r="H12006" s="26" t="s">
        <v>987</v>
      </c>
      <c r="I12006" s="26" t="s">
        <v>11035</v>
      </c>
      <c r="J12006" s="26" t="s">
        <v>1021</v>
      </c>
      <c r="K12006" s="26" t="s">
        <v>9597</v>
      </c>
      <c r="L12006" s="26" t="s">
        <v>37244</v>
      </c>
      <c r="M12006" s="26">
        <v>380674292210</v>
      </c>
      <c r="N12006" s="26">
        <v>4625887601</v>
      </c>
    </row>
    <row r="12007" spans="1:14">
      <c r="A12007" s="26" t="s">
        <v>7356</v>
      </c>
      <c r="B12007" s="26" t="s">
        <v>7357</v>
      </c>
      <c r="C12007" s="26">
        <v>40992732</v>
      </c>
      <c r="D12007" s="26" t="s">
        <v>24</v>
      </c>
      <c r="E12007" s="26" t="s">
        <v>47307</v>
      </c>
      <c r="F12007" s="26" t="s">
        <v>47308</v>
      </c>
      <c r="G12007" s="26" t="s">
        <v>9586</v>
      </c>
      <c r="H12007" s="26" t="s">
        <v>1025</v>
      </c>
      <c r="I12007" s="26" t="s">
        <v>10527</v>
      </c>
      <c r="J12007" s="26" t="s">
        <v>47309</v>
      </c>
      <c r="K12007" s="26" t="s">
        <v>9582</v>
      </c>
      <c r="L12007" s="26" t="s">
        <v>47310</v>
      </c>
      <c r="M12007" s="26">
        <v>380545376543</v>
      </c>
      <c r="N12007" s="26">
        <v>5922683401</v>
      </c>
    </row>
    <row r="12008" spans="1:14">
      <c r="A12008" s="26" t="s">
        <v>1787</v>
      </c>
      <c r="B12008" s="26" t="s">
        <v>1788</v>
      </c>
      <c r="C12008" s="26">
        <v>37084458</v>
      </c>
      <c r="D12008" s="26" t="s">
        <v>24</v>
      </c>
      <c r="E12008" s="26" t="s">
        <v>47311</v>
      </c>
      <c r="F12008" s="26" t="s">
        <v>47312</v>
      </c>
      <c r="G12008" s="26" t="s">
        <v>9586</v>
      </c>
      <c r="H12008" s="26" t="s">
        <v>27</v>
      </c>
      <c r="I12008" s="26" t="s">
        <v>12789</v>
      </c>
      <c r="J12008" s="26" t="s">
        <v>4574</v>
      </c>
      <c r="K12008" s="26" t="s">
        <v>9582</v>
      </c>
      <c r="L12008" s="26" t="s">
        <v>47313</v>
      </c>
      <c r="M12008" s="26">
        <v>380434029526</v>
      </c>
      <c r="N12008" s="26">
        <v>521985503</v>
      </c>
    </row>
    <row r="12009" spans="1:14">
      <c r="A12009" s="26" t="s">
        <v>6008</v>
      </c>
      <c r="B12009" s="26" t="s">
        <v>6009</v>
      </c>
      <c r="C12009" s="26">
        <v>25375178</v>
      </c>
      <c r="D12009" s="26" t="s">
        <v>24</v>
      </c>
      <c r="E12009" s="26" t="s">
        <v>47314</v>
      </c>
      <c r="F12009" s="26" t="s">
        <v>47315</v>
      </c>
      <c r="G12009" s="26" t="s">
        <v>9586</v>
      </c>
      <c r="H12009" s="26" t="s">
        <v>835</v>
      </c>
      <c r="J12009" s="26" t="s">
        <v>848</v>
      </c>
      <c r="K12009" s="26" t="s">
        <v>9597</v>
      </c>
      <c r="L12009" s="26" t="s">
        <v>24467</v>
      </c>
      <c r="M12009" s="26">
        <v>380512410055</v>
      </c>
      <c r="N12009" s="26">
        <v>4623010100</v>
      </c>
    </row>
    <row r="12010" spans="1:14">
      <c r="A12010" s="26" t="s">
        <v>3609</v>
      </c>
      <c r="B12010" s="26" t="s">
        <v>3610</v>
      </c>
      <c r="C12010" s="26">
        <v>38625415</v>
      </c>
      <c r="D12010" s="26" t="s">
        <v>24</v>
      </c>
      <c r="E12010" s="26" t="s">
        <v>47316</v>
      </c>
      <c r="F12010" s="26" t="s">
        <v>47317</v>
      </c>
      <c r="G12010" s="26" t="s">
        <v>9586</v>
      </c>
      <c r="H12010" s="26" t="s">
        <v>468</v>
      </c>
      <c r="J12010" s="26" t="s">
        <v>47318</v>
      </c>
      <c r="K12010" s="26" t="s">
        <v>9582</v>
      </c>
      <c r="L12010" s="26" t="s">
        <v>47319</v>
      </c>
      <c r="M12010" s="26">
        <v>761235119436</v>
      </c>
      <c r="N12010" s="26">
        <v>2320986601</v>
      </c>
    </row>
    <row r="12011" spans="1:14">
      <c r="A12011" s="26" t="s">
        <v>2796</v>
      </c>
      <c r="B12011" s="26" t="s">
        <v>2797</v>
      </c>
      <c r="C12011" s="26">
        <v>37980245</v>
      </c>
      <c r="D12011" s="26" t="s">
        <v>24</v>
      </c>
      <c r="E12011" s="26" t="s">
        <v>47320</v>
      </c>
      <c r="F12011" s="26" t="s">
        <v>47321</v>
      </c>
      <c r="G12011" s="26" t="s">
        <v>9586</v>
      </c>
      <c r="H12011" s="26" t="s">
        <v>258</v>
      </c>
      <c r="I12011" s="26" t="s">
        <v>12995</v>
      </c>
      <c r="J12011" s="26" t="s">
        <v>15856</v>
      </c>
      <c r="K12011" s="26" t="s">
        <v>9582</v>
      </c>
      <c r="L12011" s="26" t="s">
        <v>47322</v>
      </c>
      <c r="M12011" s="26">
        <v>380666030037</v>
      </c>
      <c r="N12011" s="26">
        <v>523055302</v>
      </c>
    </row>
    <row r="12012" spans="1:14">
      <c r="A12012" s="26" t="s">
        <v>7955</v>
      </c>
      <c r="B12012" s="26" t="s">
        <v>7956</v>
      </c>
      <c r="C12012" s="26">
        <v>40414351</v>
      </c>
      <c r="D12012" s="26" t="s">
        <v>24</v>
      </c>
      <c r="E12012" s="26" t="s">
        <v>47323</v>
      </c>
      <c r="F12012" s="26" t="s">
        <v>47324</v>
      </c>
      <c r="G12012" s="26" t="s">
        <v>9586</v>
      </c>
      <c r="H12012" s="26" t="s">
        <v>1122</v>
      </c>
      <c r="I12012" s="26" t="s">
        <v>10347</v>
      </c>
      <c r="J12012" s="26" t="s">
        <v>47325</v>
      </c>
      <c r="K12012" s="26" t="s">
        <v>9582</v>
      </c>
      <c r="L12012" s="26" t="s">
        <v>47326</v>
      </c>
      <c r="M12012" s="26">
        <v>380574255997</v>
      </c>
      <c r="N12012" s="26">
        <v>6323783504</v>
      </c>
    </row>
    <row r="12013" spans="1:14">
      <c r="A12013" s="26" t="s">
        <v>6914</v>
      </c>
      <c r="B12013" s="26" t="s">
        <v>6915</v>
      </c>
      <c r="C12013" s="26">
        <v>38257649</v>
      </c>
      <c r="D12013" s="26" t="s">
        <v>24</v>
      </c>
      <c r="E12013" s="26" t="s">
        <v>47327</v>
      </c>
      <c r="F12013" s="26" t="s">
        <v>47328</v>
      </c>
      <c r="G12013" s="26" t="s">
        <v>9586</v>
      </c>
      <c r="H12013" s="26" t="s">
        <v>949</v>
      </c>
      <c r="I12013" s="26" t="s">
        <v>10561</v>
      </c>
      <c r="J12013" s="26" t="s">
        <v>47329</v>
      </c>
      <c r="K12013" s="26" t="s">
        <v>9582</v>
      </c>
      <c r="L12013" s="26" t="s">
        <v>47330</v>
      </c>
      <c r="M12013" s="26">
        <v>380666047347</v>
      </c>
      <c r="N12013" s="26">
        <v>5123184202</v>
      </c>
    </row>
    <row r="12014" spans="1:14">
      <c r="A12014" s="26" t="s">
        <v>7165</v>
      </c>
      <c r="B12014" s="26" t="s">
        <v>7166</v>
      </c>
      <c r="C12014" s="26">
        <v>38374357</v>
      </c>
      <c r="D12014" s="26" t="s">
        <v>24</v>
      </c>
      <c r="E12014" s="26" t="s">
        <v>47331</v>
      </c>
      <c r="F12014" s="26" t="s">
        <v>42177</v>
      </c>
      <c r="G12014" s="26" t="s">
        <v>9586</v>
      </c>
      <c r="H12014" s="26" t="s">
        <v>987</v>
      </c>
      <c r="I12014" s="26" t="s">
        <v>10385</v>
      </c>
      <c r="J12014" s="26" t="s">
        <v>7026</v>
      </c>
      <c r="K12014" s="26" t="s">
        <v>9582</v>
      </c>
      <c r="L12014" s="26" t="s">
        <v>47332</v>
      </c>
      <c r="M12014" s="26">
        <v>380968370831</v>
      </c>
      <c r="N12014" s="26">
        <v>121181301</v>
      </c>
    </row>
    <row r="12015" spans="1:14">
      <c r="A12015" s="26" t="s">
        <v>4974</v>
      </c>
      <c r="B12015" s="26" t="s">
        <v>4975</v>
      </c>
      <c r="C12015" s="26">
        <v>22360199</v>
      </c>
      <c r="D12015" s="26" t="s">
        <v>780</v>
      </c>
      <c r="E12015" s="26" t="s">
        <v>47333</v>
      </c>
      <c r="F12015" s="26" t="s">
        <v>47334</v>
      </c>
      <c r="G12015" s="26" t="s">
        <v>9601</v>
      </c>
      <c r="H12015" s="26" t="s">
        <v>735</v>
      </c>
      <c r="I12015" s="26" t="s">
        <v>13448</v>
      </c>
      <c r="J12015" s="26" t="s">
        <v>1321</v>
      </c>
      <c r="K12015" s="26" t="s">
        <v>9597</v>
      </c>
      <c r="L12015" s="26" t="s">
        <v>47335</v>
      </c>
      <c r="M12015" s="26">
        <v>760997574707</v>
      </c>
      <c r="N12015" s="26">
        <v>521281603</v>
      </c>
    </row>
    <row r="12016" spans="1:14">
      <c r="A12016" s="26" t="s">
        <v>1899</v>
      </c>
      <c r="B12016" s="26" t="s">
        <v>1900</v>
      </c>
      <c r="C12016" s="26">
        <v>36892237</v>
      </c>
      <c r="D12016" s="26" t="s">
        <v>24</v>
      </c>
      <c r="E12016" s="26" t="s">
        <v>47336</v>
      </c>
      <c r="F12016" s="26" t="s">
        <v>47337</v>
      </c>
      <c r="G12016" s="26" t="s">
        <v>9586</v>
      </c>
      <c r="H12016" s="26" t="s">
        <v>27</v>
      </c>
      <c r="I12016" s="26" t="s">
        <v>11712</v>
      </c>
      <c r="J12016" s="26" t="s">
        <v>1878</v>
      </c>
      <c r="K12016" s="26" t="s">
        <v>9906</v>
      </c>
      <c r="L12016" s="26" t="s">
        <v>47338</v>
      </c>
      <c r="M12016" s="26">
        <v>761413627193</v>
      </c>
      <c r="N12016" s="26">
        <v>521085203</v>
      </c>
    </row>
    <row r="12017" spans="1:14">
      <c r="A12017" s="26" t="s">
        <v>4175</v>
      </c>
      <c r="B12017" s="26" t="s">
        <v>4176</v>
      </c>
      <c r="C12017" s="26">
        <v>41553351</v>
      </c>
      <c r="D12017" s="26" t="s">
        <v>24</v>
      </c>
      <c r="E12017" s="26" t="s">
        <v>47339</v>
      </c>
      <c r="F12017" s="26" t="s">
        <v>47340</v>
      </c>
      <c r="G12017" s="26" t="s">
        <v>9586</v>
      </c>
      <c r="H12017" s="26" t="s">
        <v>506</v>
      </c>
      <c r="I12017" s="26" t="s">
        <v>12368</v>
      </c>
      <c r="J12017" s="26" t="s">
        <v>47341</v>
      </c>
      <c r="K12017" s="26" t="s">
        <v>9582</v>
      </c>
      <c r="L12017" s="26" t="s">
        <v>47342</v>
      </c>
      <c r="M12017" s="26">
        <v>380985890999</v>
      </c>
      <c r="N12017" s="26">
        <v>2623284205</v>
      </c>
    </row>
    <row r="12018" spans="1:14">
      <c r="A12018" s="26" t="s">
        <v>2982</v>
      </c>
      <c r="B12018" s="26" t="s">
        <v>2983</v>
      </c>
      <c r="C12018" s="26">
        <v>37643758</v>
      </c>
      <c r="D12018" s="26" t="s">
        <v>24</v>
      </c>
      <c r="E12018" s="26" t="s">
        <v>47343</v>
      </c>
      <c r="F12018" s="26" t="s">
        <v>47344</v>
      </c>
      <c r="G12018" s="26" t="s">
        <v>9579</v>
      </c>
      <c r="H12018" s="26" t="s">
        <v>258</v>
      </c>
      <c r="I12018" s="26" t="s">
        <v>14964</v>
      </c>
      <c r="J12018" s="26" t="s">
        <v>345</v>
      </c>
      <c r="K12018" s="26" t="s">
        <v>9582</v>
      </c>
      <c r="L12018" s="26" t="s">
        <v>47345</v>
      </c>
      <c r="M12018" s="26">
        <v>380626637312</v>
      </c>
      <c r="N12018" s="26">
        <v>120782508</v>
      </c>
    </row>
    <row r="12019" spans="1:14">
      <c r="A12019" s="26" t="s">
        <v>8928</v>
      </c>
      <c r="B12019" s="26" t="s">
        <v>8929</v>
      </c>
      <c r="C12019" s="26">
        <v>39028772</v>
      </c>
      <c r="D12019" s="26" t="s">
        <v>24</v>
      </c>
      <c r="E12019" s="26" t="s">
        <v>47346</v>
      </c>
      <c r="F12019" s="26" t="s">
        <v>47347</v>
      </c>
      <c r="G12019" s="26" t="s">
        <v>9579</v>
      </c>
      <c r="H12019" s="26" t="s">
        <v>1401</v>
      </c>
      <c r="I12019" s="26" t="s">
        <v>9777</v>
      </c>
      <c r="J12019" s="26" t="s">
        <v>47348</v>
      </c>
      <c r="K12019" s="26" t="s">
        <v>9582</v>
      </c>
      <c r="L12019" s="26" t="s">
        <v>47349</v>
      </c>
      <c r="M12019" s="26">
        <v>380970744837</v>
      </c>
      <c r="N12019" s="26">
        <v>7124387401</v>
      </c>
    </row>
    <row r="12020" spans="1:14">
      <c r="A12020" s="26" t="s">
        <v>4678</v>
      </c>
      <c r="B12020" s="26" t="s">
        <v>4679</v>
      </c>
      <c r="C12020" s="26">
        <v>38756010</v>
      </c>
      <c r="D12020" s="26" t="s">
        <v>24</v>
      </c>
      <c r="E12020" s="26" t="s">
        <v>47350</v>
      </c>
      <c r="F12020" s="26" t="s">
        <v>47351</v>
      </c>
      <c r="G12020" s="26" t="s">
        <v>9591</v>
      </c>
      <c r="H12020" s="26" t="s">
        <v>670</v>
      </c>
      <c r="I12020" s="26" t="s">
        <v>14066</v>
      </c>
      <c r="J12020" s="26" t="s">
        <v>4680</v>
      </c>
      <c r="K12020" s="26" t="s">
        <v>9597</v>
      </c>
      <c r="L12020" s="26" t="s">
        <v>47352</v>
      </c>
      <c r="M12020" s="26">
        <v>380525851062</v>
      </c>
      <c r="N12020" s="26">
        <v>3523110100</v>
      </c>
    </row>
    <row r="12021" spans="1:14">
      <c r="A12021" s="26" t="s">
        <v>7468</v>
      </c>
      <c r="B12021" s="26" t="s">
        <v>7469</v>
      </c>
      <c r="C12021" s="26">
        <v>14019167</v>
      </c>
      <c r="D12021" s="26" t="s">
        <v>780</v>
      </c>
      <c r="E12021" s="26" t="s">
        <v>47353</v>
      </c>
      <c r="F12021" s="26" t="s">
        <v>47354</v>
      </c>
      <c r="G12021" s="26" t="s">
        <v>9601</v>
      </c>
      <c r="H12021" s="26" t="s">
        <v>1025</v>
      </c>
      <c r="J12021" s="26" t="s">
        <v>1065</v>
      </c>
      <c r="K12021" s="26" t="s">
        <v>9597</v>
      </c>
      <c r="L12021" s="26" t="s">
        <v>36198</v>
      </c>
      <c r="M12021" s="26">
        <v>761045848069</v>
      </c>
      <c r="N12021" s="26">
        <v>5910100000</v>
      </c>
    </row>
    <row r="12022" spans="1:14">
      <c r="A12022" s="26" t="s">
        <v>6398</v>
      </c>
      <c r="B12022" s="26" t="s">
        <v>6399</v>
      </c>
      <c r="C12022" s="26">
        <v>2774496</v>
      </c>
      <c r="D12022" s="26" t="s">
        <v>24</v>
      </c>
      <c r="E12022" s="26" t="s">
        <v>47355</v>
      </c>
      <c r="F12022" s="26" t="s">
        <v>47356</v>
      </c>
      <c r="G12022" s="26" t="s">
        <v>9591</v>
      </c>
      <c r="H12022" s="26" t="s">
        <v>885</v>
      </c>
      <c r="J12022" s="26" t="s">
        <v>910</v>
      </c>
      <c r="K12022" s="26" t="s">
        <v>9597</v>
      </c>
      <c r="L12022" s="26" t="s">
        <v>28651</v>
      </c>
      <c r="M12022" s="26">
        <v>380487407143</v>
      </c>
      <c r="N12022" s="26">
        <v>5110100000</v>
      </c>
    </row>
    <row r="12023" spans="1:14">
      <c r="A12023" s="26" t="s">
        <v>6193</v>
      </c>
      <c r="B12023" s="26" t="s">
        <v>6194</v>
      </c>
      <c r="C12023" s="26">
        <v>42489785</v>
      </c>
      <c r="D12023" s="26" t="s">
        <v>780</v>
      </c>
      <c r="E12023" s="26" t="s">
        <v>47357</v>
      </c>
      <c r="F12023" s="26" t="s">
        <v>47358</v>
      </c>
      <c r="G12023" s="26" t="s">
        <v>9601</v>
      </c>
      <c r="H12023" s="26" t="s">
        <v>885</v>
      </c>
      <c r="J12023" s="26" t="s">
        <v>902</v>
      </c>
      <c r="K12023" s="26" t="s">
        <v>9597</v>
      </c>
      <c r="L12023" s="26" t="s">
        <v>47359</v>
      </c>
      <c r="M12023" s="26">
        <v>380484175089</v>
      </c>
      <c r="N12023" s="26">
        <v>5110600000</v>
      </c>
    </row>
    <row r="12024" spans="1:14">
      <c r="A12024" s="26" t="s">
        <v>8615</v>
      </c>
      <c r="B12024" s="26" t="s">
        <v>8616</v>
      </c>
      <c r="C12024" s="26">
        <v>38550036</v>
      </c>
      <c r="D12024" s="26" t="s">
        <v>24</v>
      </c>
      <c r="E12024" s="26" t="s">
        <v>47360</v>
      </c>
      <c r="F12024" s="26" t="s">
        <v>47361</v>
      </c>
      <c r="G12024" s="26" t="s">
        <v>9579</v>
      </c>
      <c r="H12024" s="26" t="s">
        <v>1308</v>
      </c>
      <c r="J12024" s="26" t="s">
        <v>47362</v>
      </c>
      <c r="K12024" s="26" t="s">
        <v>9582</v>
      </c>
      <c r="L12024" s="26" t="s">
        <v>47363</v>
      </c>
      <c r="M12024" s="26">
        <v>761927037200</v>
      </c>
      <c r="N12024" s="26">
        <v>5320284704</v>
      </c>
    </row>
    <row r="12025" spans="1:14">
      <c r="A12025" s="26" t="s">
        <v>5878</v>
      </c>
      <c r="B12025" s="26" t="s">
        <v>5879</v>
      </c>
      <c r="C12025" s="26">
        <v>39072140</v>
      </c>
      <c r="D12025" s="26" t="s">
        <v>780</v>
      </c>
      <c r="E12025" s="26" t="s">
        <v>47364</v>
      </c>
      <c r="F12025" s="26" t="s">
        <v>47365</v>
      </c>
      <c r="G12025" s="26" t="s">
        <v>9601</v>
      </c>
      <c r="H12025" s="26" t="s">
        <v>799</v>
      </c>
      <c r="J12025" s="26" t="s">
        <v>800</v>
      </c>
      <c r="K12025" s="26" t="s">
        <v>9597</v>
      </c>
      <c r="L12025" s="26" t="s">
        <v>47366</v>
      </c>
      <c r="M12025" s="26">
        <v>380674445826</v>
      </c>
      <c r="N12025" s="26">
        <v>4822784009</v>
      </c>
    </row>
    <row r="12026" spans="1:14">
      <c r="A12026" s="26" t="s">
        <v>7683</v>
      </c>
      <c r="B12026" s="26" t="s">
        <v>7684</v>
      </c>
      <c r="C12026" s="26">
        <v>41935832</v>
      </c>
      <c r="D12026" s="26" t="s">
        <v>24</v>
      </c>
      <c r="E12026" s="26" t="s">
        <v>47367</v>
      </c>
      <c r="F12026" s="26" t="s">
        <v>47368</v>
      </c>
      <c r="G12026" s="26" t="s">
        <v>9586</v>
      </c>
      <c r="H12026" s="26" t="s">
        <v>1088</v>
      </c>
      <c r="I12026" s="26" t="s">
        <v>9682</v>
      </c>
      <c r="J12026" s="26" t="s">
        <v>45969</v>
      </c>
      <c r="K12026" s="26" t="s">
        <v>9582</v>
      </c>
      <c r="L12026" s="26" t="s">
        <v>45970</v>
      </c>
      <c r="M12026" s="26">
        <v>380971563623</v>
      </c>
      <c r="N12026" s="26">
        <v>6123886201</v>
      </c>
    </row>
    <row r="12027" spans="1:14">
      <c r="A12027" s="26" t="s">
        <v>2985</v>
      </c>
      <c r="B12027" s="26" t="s">
        <v>2986</v>
      </c>
      <c r="C12027" s="26">
        <v>37927092</v>
      </c>
      <c r="D12027" s="26" t="s">
        <v>24</v>
      </c>
      <c r="E12027" s="26" t="s">
        <v>47369</v>
      </c>
      <c r="F12027" s="26" t="s">
        <v>44512</v>
      </c>
      <c r="G12027" s="26" t="s">
        <v>9586</v>
      </c>
      <c r="H12027" s="26" t="s">
        <v>258</v>
      </c>
      <c r="I12027" s="26" t="s">
        <v>12739</v>
      </c>
      <c r="J12027" s="26" t="s">
        <v>18850</v>
      </c>
      <c r="K12027" s="26" t="s">
        <v>9597</v>
      </c>
      <c r="L12027" s="26" t="s">
        <v>47370</v>
      </c>
      <c r="M12027" s="26">
        <v>761019645480</v>
      </c>
      <c r="N12027" s="26">
        <v>1420911000</v>
      </c>
    </row>
    <row r="12028" spans="1:14">
      <c r="A12028" s="26" t="s">
        <v>3576</v>
      </c>
      <c r="B12028" s="26" t="s">
        <v>3577</v>
      </c>
      <c r="C12028" s="26">
        <v>4850439</v>
      </c>
      <c r="D12028" s="26" t="s">
        <v>780</v>
      </c>
      <c r="E12028" s="26" t="s">
        <v>47371</v>
      </c>
      <c r="F12028" s="26" t="s">
        <v>47372</v>
      </c>
      <c r="G12028" s="26" t="s">
        <v>9601</v>
      </c>
      <c r="H12028" s="26" t="s">
        <v>392</v>
      </c>
      <c r="J12028" s="26" t="s">
        <v>13653</v>
      </c>
      <c r="K12028" s="26" t="s">
        <v>9597</v>
      </c>
      <c r="L12028" s="26" t="s">
        <v>24135</v>
      </c>
      <c r="M12028" s="26">
        <v>760991872043</v>
      </c>
      <c r="N12028" s="26">
        <v>2111000000</v>
      </c>
    </row>
    <row r="12029" spans="1:14">
      <c r="A12029" s="26" t="s">
        <v>4061</v>
      </c>
      <c r="B12029" s="26" t="s">
        <v>4062</v>
      </c>
      <c r="C12029" s="26">
        <v>20551995</v>
      </c>
      <c r="D12029" s="26" t="s">
        <v>780</v>
      </c>
      <c r="E12029" s="26" t="s">
        <v>47373</v>
      </c>
      <c r="F12029" s="26" t="s">
        <v>47374</v>
      </c>
      <c r="G12029" s="26" t="s">
        <v>9601</v>
      </c>
      <c r="H12029" s="26" t="s">
        <v>506</v>
      </c>
      <c r="J12029" s="26" t="s">
        <v>526</v>
      </c>
      <c r="K12029" s="26" t="s">
        <v>9597</v>
      </c>
      <c r="L12029" s="26" t="s">
        <v>47375</v>
      </c>
      <c r="M12029" s="26">
        <v>380965687508</v>
      </c>
      <c r="N12029" s="26">
        <v>2610100000</v>
      </c>
    </row>
    <row r="12030" spans="1:14">
      <c r="A12030" s="26" t="s">
        <v>3735</v>
      </c>
      <c r="B12030" s="26" t="s">
        <v>3736</v>
      </c>
      <c r="C12030" s="26">
        <v>5498789</v>
      </c>
      <c r="D12030" s="26" t="s">
        <v>780</v>
      </c>
      <c r="E12030" s="26" t="s">
        <v>47376</v>
      </c>
      <c r="F12030" s="26" t="s">
        <v>47377</v>
      </c>
      <c r="G12030" s="26" t="s">
        <v>9601</v>
      </c>
      <c r="H12030" s="26" t="s">
        <v>468</v>
      </c>
      <c r="J12030" s="26" t="s">
        <v>481</v>
      </c>
      <c r="K12030" s="26" t="s">
        <v>9597</v>
      </c>
      <c r="L12030" s="26" t="s">
        <v>33761</v>
      </c>
      <c r="M12030" s="26">
        <v>380612398263</v>
      </c>
      <c r="N12030" s="26">
        <v>1222380503</v>
      </c>
    </row>
    <row r="12031" spans="1:14">
      <c r="A12031" s="26" t="s">
        <v>2632</v>
      </c>
      <c r="B12031" s="26" t="s">
        <v>2633</v>
      </c>
      <c r="C12031" s="26">
        <v>37735597</v>
      </c>
      <c r="D12031" s="26" t="s">
        <v>24</v>
      </c>
      <c r="E12031" s="26" t="s">
        <v>47378</v>
      </c>
      <c r="F12031" s="26" t="s">
        <v>10145</v>
      </c>
      <c r="G12031" s="26" t="s">
        <v>9586</v>
      </c>
      <c r="H12031" s="26" t="s">
        <v>133</v>
      </c>
      <c r="J12031" s="26" t="s">
        <v>231</v>
      </c>
      <c r="K12031" s="26" t="s">
        <v>9597</v>
      </c>
      <c r="L12031" s="26" t="s">
        <v>13752</v>
      </c>
      <c r="M12031" s="26">
        <v>380957943481</v>
      </c>
      <c r="N12031" s="26">
        <v>1212400000</v>
      </c>
    </row>
    <row r="12032" spans="1:14">
      <c r="A12032" s="26" t="s">
        <v>3343</v>
      </c>
      <c r="B12032" s="26" t="s">
        <v>3344</v>
      </c>
      <c r="C12032" s="26">
        <v>42019223</v>
      </c>
      <c r="D12032" s="26" t="s">
        <v>24</v>
      </c>
      <c r="E12032" s="26" t="s">
        <v>47379</v>
      </c>
      <c r="F12032" s="26" t="s">
        <v>47380</v>
      </c>
      <c r="G12032" s="26" t="s">
        <v>9586</v>
      </c>
      <c r="H12032" s="26" t="s">
        <v>392</v>
      </c>
      <c r="I12032" s="26" t="s">
        <v>11629</v>
      </c>
      <c r="J12032" s="26" t="s">
        <v>393</v>
      </c>
      <c r="K12032" s="26" t="s">
        <v>9582</v>
      </c>
      <c r="L12032" s="26" t="s">
        <v>47381</v>
      </c>
      <c r="M12032" s="26">
        <v>380660818910</v>
      </c>
      <c r="N12032" s="26">
        <v>2124880301</v>
      </c>
    </row>
    <row r="12033" spans="1:14">
      <c r="A12033" s="26" t="s">
        <v>2838</v>
      </c>
      <c r="B12033" s="26" t="s">
        <v>2839</v>
      </c>
      <c r="C12033" s="26">
        <v>2003818</v>
      </c>
      <c r="D12033" s="26" t="s">
        <v>780</v>
      </c>
      <c r="E12033" s="26" t="s">
        <v>47382</v>
      </c>
      <c r="F12033" s="26" t="s">
        <v>47383</v>
      </c>
      <c r="G12033" s="26" t="s">
        <v>9601</v>
      </c>
      <c r="H12033" s="26" t="s">
        <v>258</v>
      </c>
      <c r="J12033" s="26" t="s">
        <v>286</v>
      </c>
      <c r="K12033" s="26" t="s">
        <v>9597</v>
      </c>
      <c r="L12033" s="26" t="s">
        <v>47384</v>
      </c>
      <c r="M12033" s="26">
        <v>380626746314</v>
      </c>
      <c r="N12033" s="26">
        <v>1411700000</v>
      </c>
    </row>
    <row r="12034" spans="1:14">
      <c r="A12034" s="26" t="s">
        <v>9399</v>
      </c>
      <c r="B12034" s="26" t="s">
        <v>9400</v>
      </c>
      <c r="C12034" s="26">
        <v>38955665</v>
      </c>
      <c r="D12034" s="26" t="s">
        <v>24</v>
      </c>
      <c r="E12034" s="26" t="s">
        <v>47385</v>
      </c>
      <c r="F12034" s="26" t="s">
        <v>47386</v>
      </c>
      <c r="G12034" s="26" t="s">
        <v>9579</v>
      </c>
      <c r="H12034" s="26" t="s">
        <v>1573</v>
      </c>
      <c r="I12034" s="26" t="s">
        <v>10158</v>
      </c>
      <c r="J12034" s="26" t="s">
        <v>28505</v>
      </c>
      <c r="K12034" s="26" t="s">
        <v>9582</v>
      </c>
      <c r="L12034" s="26" t="s">
        <v>47387</v>
      </c>
      <c r="M12034" s="26">
        <v>380462687417</v>
      </c>
      <c r="N12034" s="26">
        <v>720885801</v>
      </c>
    </row>
    <row r="12035" spans="1:14">
      <c r="A12035" s="26" t="s">
        <v>6193</v>
      </c>
      <c r="B12035" s="26" t="s">
        <v>6194</v>
      </c>
      <c r="C12035" s="26">
        <v>42489785</v>
      </c>
      <c r="D12035" s="26" t="s">
        <v>780</v>
      </c>
      <c r="E12035" s="26" t="s">
        <v>47388</v>
      </c>
      <c r="F12035" s="26" t="s">
        <v>35768</v>
      </c>
      <c r="G12035" s="26" t="s">
        <v>9601</v>
      </c>
      <c r="H12035" s="26" t="s">
        <v>885</v>
      </c>
      <c r="J12035" s="26" t="s">
        <v>902</v>
      </c>
      <c r="K12035" s="26" t="s">
        <v>9597</v>
      </c>
      <c r="L12035" s="26" t="s">
        <v>25534</v>
      </c>
      <c r="M12035" s="26">
        <v>380484158125</v>
      </c>
      <c r="N12035" s="26">
        <v>5110600000</v>
      </c>
    </row>
    <row r="12036" spans="1:14">
      <c r="A12036" s="26" t="s">
        <v>8418</v>
      </c>
      <c r="B12036" s="26" t="s">
        <v>8419</v>
      </c>
      <c r="C12036" s="26">
        <v>2003942</v>
      </c>
      <c r="D12036" s="26" t="s">
        <v>780</v>
      </c>
      <c r="E12036" s="26" t="s">
        <v>47389</v>
      </c>
      <c r="F12036" s="26" t="s">
        <v>47390</v>
      </c>
      <c r="G12036" s="26" t="s">
        <v>9601</v>
      </c>
      <c r="H12036" s="26" t="s">
        <v>1269</v>
      </c>
      <c r="I12036" s="26" t="s">
        <v>13389</v>
      </c>
      <c r="J12036" s="26" t="s">
        <v>8420</v>
      </c>
      <c r="K12036" s="26" t="s">
        <v>9606</v>
      </c>
      <c r="L12036" s="26" t="s">
        <v>44451</v>
      </c>
      <c r="M12036" s="26">
        <v>380553211972</v>
      </c>
      <c r="N12036" s="26">
        <v>3220880901</v>
      </c>
    </row>
    <row r="12037" spans="1:14">
      <c r="A12037" s="26" t="s">
        <v>8972</v>
      </c>
      <c r="B12037" s="26" t="s">
        <v>8973</v>
      </c>
      <c r="C12037" s="26">
        <v>38981957</v>
      </c>
      <c r="D12037" s="26" t="s">
        <v>24</v>
      </c>
      <c r="E12037" s="26" t="s">
        <v>47391</v>
      </c>
      <c r="F12037" s="26" t="s">
        <v>47392</v>
      </c>
      <c r="G12037" s="26" t="s">
        <v>9579</v>
      </c>
      <c r="H12037" s="26" t="s">
        <v>1401</v>
      </c>
      <c r="J12037" s="26" t="s">
        <v>47393</v>
      </c>
      <c r="K12037" s="26" t="s">
        <v>9582</v>
      </c>
      <c r="L12037" s="26" t="s">
        <v>47394</v>
      </c>
      <c r="M12037" s="26">
        <v>380047306519</v>
      </c>
      <c r="N12037" s="26">
        <v>7124987003</v>
      </c>
    </row>
    <row r="12038" spans="1:14">
      <c r="A12038" s="26" t="s">
        <v>4558</v>
      </c>
      <c r="B12038" s="26" t="s">
        <v>4559</v>
      </c>
      <c r="C12038" s="26">
        <v>38073489</v>
      </c>
      <c r="D12038" s="26" t="s">
        <v>24</v>
      </c>
      <c r="E12038" s="26" t="s">
        <v>47395</v>
      </c>
      <c r="F12038" s="26" t="s">
        <v>47396</v>
      </c>
      <c r="G12038" s="26" t="s">
        <v>9586</v>
      </c>
      <c r="H12038" s="26" t="s">
        <v>576</v>
      </c>
      <c r="I12038" s="26" t="s">
        <v>10808</v>
      </c>
      <c r="J12038" s="26" t="s">
        <v>47397</v>
      </c>
      <c r="K12038" s="26" t="s">
        <v>9582</v>
      </c>
      <c r="L12038" s="26" t="s">
        <v>47398</v>
      </c>
      <c r="M12038" s="26">
        <v>380457554797</v>
      </c>
      <c r="N12038" s="26">
        <v>3225586501</v>
      </c>
    </row>
    <row r="12039" spans="1:14">
      <c r="A12039" s="26" t="s">
        <v>7395</v>
      </c>
      <c r="B12039" s="26" t="s">
        <v>7396</v>
      </c>
      <c r="C12039" s="26">
        <v>41832777</v>
      </c>
      <c r="D12039" s="26" t="s">
        <v>24</v>
      </c>
      <c r="E12039" s="26" t="s">
        <v>47399</v>
      </c>
      <c r="F12039" s="26" t="s">
        <v>47400</v>
      </c>
      <c r="G12039" s="26" t="s">
        <v>9586</v>
      </c>
      <c r="H12039" s="26" t="s">
        <v>1025</v>
      </c>
      <c r="I12039" s="26" t="s">
        <v>13177</v>
      </c>
      <c r="J12039" s="26" t="s">
        <v>7397</v>
      </c>
      <c r="K12039" s="26" t="s">
        <v>9582</v>
      </c>
      <c r="L12039" s="26" t="s">
        <v>47401</v>
      </c>
      <c r="M12039" s="26">
        <v>380544263536</v>
      </c>
      <c r="N12039" s="26">
        <v>5923886301</v>
      </c>
    </row>
    <row r="12040" spans="1:14">
      <c r="A12040" s="26" t="s">
        <v>6195</v>
      </c>
      <c r="B12040" s="26" t="s">
        <v>6196</v>
      </c>
      <c r="C12040" s="26">
        <v>1982146</v>
      </c>
      <c r="D12040" s="26" t="s">
        <v>780</v>
      </c>
      <c r="E12040" s="26" t="s">
        <v>47402</v>
      </c>
      <c r="F12040" s="26" t="s">
        <v>10111</v>
      </c>
      <c r="G12040" s="26" t="s">
        <v>9601</v>
      </c>
      <c r="H12040" s="26" t="s">
        <v>885</v>
      </c>
      <c r="J12040" s="26" t="s">
        <v>902</v>
      </c>
      <c r="K12040" s="26" t="s">
        <v>9597</v>
      </c>
      <c r="L12040" s="26" t="s">
        <v>42968</v>
      </c>
      <c r="M12040" s="26">
        <v>380679467052</v>
      </c>
      <c r="N12040" s="26">
        <v>5110600000</v>
      </c>
    </row>
    <row r="12041" spans="1:14">
      <c r="A12041" s="26" t="s">
        <v>8978</v>
      </c>
      <c r="B12041" s="26" t="s">
        <v>8979</v>
      </c>
      <c r="C12041" s="26">
        <v>2004953</v>
      </c>
      <c r="D12041" s="26" t="s">
        <v>780</v>
      </c>
      <c r="E12041" s="26" t="s">
        <v>47403</v>
      </c>
      <c r="F12041" s="26" t="s">
        <v>47404</v>
      </c>
      <c r="G12041" s="26" t="s">
        <v>9601</v>
      </c>
      <c r="H12041" s="26" t="s">
        <v>1401</v>
      </c>
      <c r="J12041" s="26" t="s">
        <v>1474</v>
      </c>
      <c r="K12041" s="26" t="s">
        <v>9597</v>
      </c>
      <c r="L12041" s="26" t="s">
        <v>47405</v>
      </c>
      <c r="M12041" s="26">
        <v>380472716087</v>
      </c>
      <c r="N12041" s="26">
        <v>722155708</v>
      </c>
    </row>
    <row r="12042" spans="1:14">
      <c r="A12042" s="26" t="s">
        <v>5565</v>
      </c>
      <c r="B12042" s="26" t="s">
        <v>5566</v>
      </c>
      <c r="C12042" s="26">
        <v>38266365</v>
      </c>
      <c r="D12042" s="26" t="s">
        <v>24</v>
      </c>
      <c r="E12042" s="26" t="s">
        <v>47406</v>
      </c>
      <c r="F12042" s="26" t="s">
        <v>47407</v>
      </c>
      <c r="G12042" s="26" t="s">
        <v>9586</v>
      </c>
      <c r="H12042" s="26" t="s">
        <v>799</v>
      </c>
      <c r="J12042" s="26" t="s">
        <v>800</v>
      </c>
      <c r="K12042" s="26" t="s">
        <v>9597</v>
      </c>
      <c r="L12042" s="26" t="s">
        <v>47408</v>
      </c>
      <c r="M12042" s="26">
        <v>380442999151</v>
      </c>
      <c r="N12042" s="26">
        <v>4822784009</v>
      </c>
    </row>
    <row r="12043" spans="1:14">
      <c r="A12043" s="26" t="s">
        <v>2470</v>
      </c>
      <c r="B12043" s="26" t="s">
        <v>2471</v>
      </c>
      <c r="C12043" s="26">
        <v>37861807</v>
      </c>
      <c r="D12043" s="26" t="s">
        <v>24</v>
      </c>
      <c r="E12043" s="26" t="s">
        <v>47409</v>
      </c>
      <c r="F12043" s="26" t="s">
        <v>47410</v>
      </c>
      <c r="G12043" s="26" t="s">
        <v>9586</v>
      </c>
      <c r="H12043" s="26" t="s">
        <v>133</v>
      </c>
      <c r="J12043" s="26" t="s">
        <v>183</v>
      </c>
      <c r="K12043" s="26" t="s">
        <v>9597</v>
      </c>
      <c r="L12043" s="26" t="s">
        <v>47411</v>
      </c>
      <c r="M12043" s="26">
        <v>761352633774</v>
      </c>
      <c r="N12043" s="26">
        <v>1211000000</v>
      </c>
    </row>
    <row r="12044" spans="1:14">
      <c r="A12044" s="26" t="s">
        <v>1723</v>
      </c>
      <c r="B12044" s="26" t="s">
        <v>1724</v>
      </c>
      <c r="C12044" s="26">
        <v>37294350</v>
      </c>
      <c r="D12044" s="26" t="s">
        <v>24</v>
      </c>
      <c r="E12044" s="26" t="s">
        <v>47412</v>
      </c>
      <c r="F12044" s="26" t="s">
        <v>47413</v>
      </c>
      <c r="G12044" s="26" t="s">
        <v>9586</v>
      </c>
      <c r="H12044" s="26" t="s">
        <v>27</v>
      </c>
      <c r="I12044" s="26" t="s">
        <v>12446</v>
      </c>
      <c r="J12044" s="26" t="s">
        <v>47414</v>
      </c>
      <c r="K12044" s="26" t="s">
        <v>9582</v>
      </c>
      <c r="L12044" s="26" t="s">
        <v>47415</v>
      </c>
      <c r="M12044" s="26">
        <v>380433463269</v>
      </c>
      <c r="N12044" s="26">
        <v>520882203</v>
      </c>
    </row>
    <row r="12045" spans="1:14">
      <c r="A12045" s="26" t="s">
        <v>4413</v>
      </c>
      <c r="B12045" s="26" t="s">
        <v>4414</v>
      </c>
      <c r="C12045" s="26">
        <v>38286423</v>
      </c>
      <c r="D12045" s="26" t="s">
        <v>24</v>
      </c>
      <c r="E12045" s="26" t="s">
        <v>47416</v>
      </c>
      <c r="F12045" s="26" t="s">
        <v>47417</v>
      </c>
      <c r="G12045" s="26" t="s">
        <v>9586</v>
      </c>
      <c r="H12045" s="26" t="s">
        <v>576</v>
      </c>
      <c r="I12045" s="26" t="s">
        <v>11281</v>
      </c>
      <c r="J12045" s="26" t="s">
        <v>47418</v>
      </c>
      <c r="K12045" s="26" t="s">
        <v>9582</v>
      </c>
      <c r="L12045" s="26" t="s">
        <v>47419</v>
      </c>
      <c r="M12045" s="26">
        <v>380963519248</v>
      </c>
      <c r="N12045" s="26">
        <v>3222082701</v>
      </c>
    </row>
    <row r="12046" spans="1:14">
      <c r="A12046" s="26" t="s">
        <v>2346</v>
      </c>
      <c r="B12046" s="26" t="s">
        <v>2347</v>
      </c>
      <c r="C12046" s="26">
        <v>1985216</v>
      </c>
      <c r="D12046" s="26" t="s">
        <v>780</v>
      </c>
      <c r="E12046" s="26" t="s">
        <v>47420</v>
      </c>
      <c r="F12046" s="26" t="s">
        <v>47421</v>
      </c>
      <c r="G12046" s="26" t="s">
        <v>9601</v>
      </c>
      <c r="H12046" s="26" t="s">
        <v>133</v>
      </c>
      <c r="J12046" s="26" t="s">
        <v>146</v>
      </c>
      <c r="K12046" s="26" t="s">
        <v>9597</v>
      </c>
      <c r="L12046" s="26" t="s">
        <v>47422</v>
      </c>
      <c r="M12046" s="26">
        <v>380567460575</v>
      </c>
      <c r="N12046" s="26">
        <v>1210100000</v>
      </c>
    </row>
    <row r="12047" spans="1:14">
      <c r="A12047" s="26" t="s">
        <v>9316</v>
      </c>
      <c r="B12047" s="26" t="s">
        <v>9317</v>
      </c>
      <c r="C12047" s="26">
        <v>38799117</v>
      </c>
      <c r="D12047" s="26" t="s">
        <v>24</v>
      </c>
      <c r="E12047" s="26" t="s">
        <v>47423</v>
      </c>
      <c r="F12047" s="26" t="s">
        <v>47424</v>
      </c>
      <c r="G12047" s="26" t="s">
        <v>9586</v>
      </c>
      <c r="H12047" s="26" t="s">
        <v>1573</v>
      </c>
      <c r="I12047" s="26" t="s">
        <v>13784</v>
      </c>
      <c r="J12047" s="26" t="s">
        <v>47425</v>
      </c>
      <c r="K12047" s="26" t="s">
        <v>9582</v>
      </c>
      <c r="L12047" s="26" t="s">
        <v>47426</v>
      </c>
      <c r="M12047" s="26">
        <v>380963990522</v>
      </c>
      <c r="N12047" s="26">
        <v>4622784807</v>
      </c>
    </row>
    <row r="12048" spans="1:14">
      <c r="A12048" s="26" t="s">
        <v>7244</v>
      </c>
      <c r="B12048" s="26" t="s">
        <v>7245</v>
      </c>
      <c r="C12048" s="26">
        <v>38440010</v>
      </c>
      <c r="D12048" s="26" t="s">
        <v>24</v>
      </c>
      <c r="E12048" s="26" t="s">
        <v>47427</v>
      </c>
      <c r="F12048" s="26" t="s">
        <v>47428</v>
      </c>
      <c r="G12048" s="26" t="s">
        <v>9579</v>
      </c>
      <c r="H12048" s="26" t="s">
        <v>987</v>
      </c>
      <c r="I12048" s="26" t="s">
        <v>11035</v>
      </c>
      <c r="J12048" s="26" t="s">
        <v>6189</v>
      </c>
      <c r="K12048" s="26" t="s">
        <v>9582</v>
      </c>
      <c r="L12048" s="26" t="s">
        <v>47429</v>
      </c>
      <c r="M12048" s="26">
        <v>380961263507</v>
      </c>
      <c r="N12048" s="26">
        <v>122755301</v>
      </c>
    </row>
    <row r="12049" spans="1:14">
      <c r="A12049" s="26" t="s">
        <v>4840</v>
      </c>
      <c r="B12049" s="26" t="s">
        <v>4841</v>
      </c>
      <c r="C12049" s="26">
        <v>1983654</v>
      </c>
      <c r="D12049" s="26" t="s">
        <v>780</v>
      </c>
      <c r="E12049" s="26" t="s">
        <v>47430</v>
      </c>
      <c r="F12049" s="26" t="s">
        <v>47431</v>
      </c>
      <c r="G12049" s="26" t="s">
        <v>9601</v>
      </c>
      <c r="H12049" s="26" t="s">
        <v>711</v>
      </c>
      <c r="I12049" s="26" t="s">
        <v>9997</v>
      </c>
      <c r="J12049" s="26" t="s">
        <v>4839</v>
      </c>
      <c r="K12049" s="26" t="s">
        <v>9597</v>
      </c>
      <c r="L12049" s="26" t="s">
        <v>47432</v>
      </c>
      <c r="M12049" s="26">
        <v>380958681171</v>
      </c>
      <c r="N12049" s="26">
        <v>4423810100</v>
      </c>
    </row>
    <row r="12050" spans="1:14">
      <c r="A12050" s="26" t="s">
        <v>6577</v>
      </c>
      <c r="B12050" s="26" t="s">
        <v>6578</v>
      </c>
      <c r="C12050" s="26">
        <v>38319453</v>
      </c>
      <c r="D12050" s="26" t="s">
        <v>24</v>
      </c>
      <c r="E12050" s="26" t="s">
        <v>47433</v>
      </c>
      <c r="F12050" s="26" t="s">
        <v>47434</v>
      </c>
      <c r="G12050" s="26" t="s">
        <v>9586</v>
      </c>
      <c r="H12050" s="26" t="s">
        <v>949</v>
      </c>
      <c r="I12050" s="26" t="s">
        <v>11128</v>
      </c>
      <c r="J12050" s="26" t="s">
        <v>20668</v>
      </c>
      <c r="K12050" s="26" t="s">
        <v>9582</v>
      </c>
      <c r="L12050" s="26" t="s">
        <v>47435</v>
      </c>
      <c r="M12050" s="26">
        <v>380535456265</v>
      </c>
      <c r="N12050" s="26">
        <v>5320481401</v>
      </c>
    </row>
    <row r="12051" spans="1:14">
      <c r="A12051" s="26" t="s">
        <v>5487</v>
      </c>
      <c r="B12051" s="26" t="s">
        <v>5488</v>
      </c>
      <c r="C12051" s="26">
        <v>22398210</v>
      </c>
      <c r="D12051" s="26" t="s">
        <v>24</v>
      </c>
      <c r="E12051" s="26" t="s">
        <v>47436</v>
      </c>
      <c r="F12051" s="26" t="s">
        <v>47437</v>
      </c>
      <c r="G12051" s="26" t="s">
        <v>9591</v>
      </c>
      <c r="H12051" s="26" t="s">
        <v>735</v>
      </c>
      <c r="I12051" s="26" t="s">
        <v>9623</v>
      </c>
      <c r="J12051" s="26" t="s">
        <v>795</v>
      </c>
      <c r="K12051" s="26" t="s">
        <v>9597</v>
      </c>
      <c r="L12051" s="26" t="s">
        <v>30386</v>
      </c>
      <c r="M12051" s="26">
        <v>380677670770</v>
      </c>
      <c r="N12051" s="26">
        <v>2622088001</v>
      </c>
    </row>
    <row r="12052" spans="1:14">
      <c r="A12052" s="26" t="s">
        <v>8814</v>
      </c>
      <c r="B12052" s="26" t="s">
        <v>8815</v>
      </c>
      <c r="C12052" s="26">
        <v>38195551</v>
      </c>
      <c r="D12052" s="26" t="s">
        <v>24</v>
      </c>
      <c r="E12052" s="26" t="s">
        <v>47438</v>
      </c>
      <c r="F12052" s="26" t="s">
        <v>47439</v>
      </c>
      <c r="G12052" s="26" t="s">
        <v>9586</v>
      </c>
      <c r="H12052" s="26" t="s">
        <v>1308</v>
      </c>
      <c r="I12052" s="26" t="s">
        <v>10220</v>
      </c>
      <c r="J12052" s="26" t="s">
        <v>47440</v>
      </c>
      <c r="K12052" s="26" t="s">
        <v>9582</v>
      </c>
      <c r="L12052" s="26" t="s">
        <v>47441</v>
      </c>
      <c r="M12052" s="26">
        <v>380385995447</v>
      </c>
      <c r="N12052" s="26">
        <v>6825287001</v>
      </c>
    </row>
    <row r="12053" spans="1:14">
      <c r="A12053" s="26" t="s">
        <v>6944</v>
      </c>
      <c r="B12053" s="26" t="s">
        <v>6945</v>
      </c>
      <c r="C12053" s="26">
        <v>40236261</v>
      </c>
      <c r="D12053" s="26" t="s">
        <v>24</v>
      </c>
      <c r="E12053" s="26" t="s">
        <v>47442</v>
      </c>
      <c r="F12053" s="26" t="s">
        <v>47443</v>
      </c>
      <c r="G12053" s="26" t="s">
        <v>9586</v>
      </c>
      <c r="H12053" s="26" t="s">
        <v>987</v>
      </c>
      <c r="I12053" s="26" t="s">
        <v>11004</v>
      </c>
      <c r="J12053" s="26" t="s">
        <v>6946</v>
      </c>
      <c r="K12053" s="26" t="s">
        <v>9582</v>
      </c>
      <c r="L12053" s="26" t="s">
        <v>47444</v>
      </c>
      <c r="M12053" s="26">
        <v>380989202048</v>
      </c>
      <c r="N12053" s="26">
        <v>5621281201</v>
      </c>
    </row>
    <row r="12054" spans="1:14">
      <c r="A12054" s="26" t="s">
        <v>5088</v>
      </c>
      <c r="B12054" s="26" t="s">
        <v>5089</v>
      </c>
      <c r="C12054" s="26">
        <v>42021164</v>
      </c>
      <c r="D12054" s="26" t="s">
        <v>24</v>
      </c>
      <c r="E12054" s="26" t="s">
        <v>47445</v>
      </c>
      <c r="F12054" s="26" t="s">
        <v>47446</v>
      </c>
      <c r="G12054" s="26" t="s">
        <v>9586</v>
      </c>
      <c r="H12054" s="26" t="s">
        <v>735</v>
      </c>
      <c r="I12054" s="26" t="s">
        <v>10088</v>
      </c>
      <c r="J12054" s="26" t="s">
        <v>5087</v>
      </c>
      <c r="K12054" s="26" t="s">
        <v>9597</v>
      </c>
      <c r="L12054" s="26" t="s">
        <v>47447</v>
      </c>
      <c r="M12054" s="26">
        <v>760650848932</v>
      </c>
      <c r="N12054" s="26">
        <v>4622110100</v>
      </c>
    </row>
    <row r="12055" spans="1:14">
      <c r="A12055" s="26" t="s">
        <v>8200</v>
      </c>
      <c r="B12055" s="26" t="s">
        <v>8201</v>
      </c>
      <c r="C12055" s="26">
        <v>34017656</v>
      </c>
      <c r="D12055" s="26" t="s">
        <v>780</v>
      </c>
      <c r="E12055" s="26" t="s">
        <v>47448</v>
      </c>
      <c r="F12055" s="26" t="s">
        <v>47449</v>
      </c>
      <c r="G12055" s="26" t="s">
        <v>9601</v>
      </c>
      <c r="H12055" s="26" t="s">
        <v>1122</v>
      </c>
      <c r="J12055" s="26" t="s">
        <v>8039</v>
      </c>
      <c r="K12055" s="26" t="s">
        <v>9597</v>
      </c>
      <c r="L12055" s="26" t="s">
        <v>14346</v>
      </c>
      <c r="M12055" s="26">
        <v>380577250361</v>
      </c>
      <c r="N12055" s="26">
        <v>6310100000</v>
      </c>
    </row>
    <row r="12056" spans="1:14">
      <c r="A12056" s="26" t="s">
        <v>7147</v>
      </c>
      <c r="B12056" s="26" t="s">
        <v>7148</v>
      </c>
      <c r="C12056" s="26">
        <v>38543370</v>
      </c>
      <c r="D12056" s="26" t="s">
        <v>24</v>
      </c>
      <c r="E12056" s="26" t="s">
        <v>47450</v>
      </c>
      <c r="F12056" s="26" t="s">
        <v>47451</v>
      </c>
      <c r="G12056" s="26" t="s">
        <v>9586</v>
      </c>
      <c r="H12056" s="26" t="s">
        <v>987</v>
      </c>
      <c r="J12056" s="26" t="s">
        <v>11013</v>
      </c>
      <c r="K12056" s="26" t="s">
        <v>9582</v>
      </c>
      <c r="L12056" s="26" t="s">
        <v>47452</v>
      </c>
      <c r="M12056" s="26">
        <v>380365461346</v>
      </c>
      <c r="N12056" s="26">
        <v>522885201</v>
      </c>
    </row>
    <row r="12057" spans="1:14">
      <c r="A12057" s="26" t="s">
        <v>8441</v>
      </c>
      <c r="B12057" s="26" t="s">
        <v>8442</v>
      </c>
      <c r="C12057" s="26">
        <v>38212647</v>
      </c>
      <c r="D12057" s="26" t="s">
        <v>24</v>
      </c>
      <c r="E12057" s="26" t="s">
        <v>47453</v>
      </c>
      <c r="F12057" s="26" t="s">
        <v>47454</v>
      </c>
      <c r="G12057" s="26" t="s">
        <v>9586</v>
      </c>
      <c r="H12057" s="26" t="s">
        <v>1269</v>
      </c>
      <c r="I12057" s="26" t="s">
        <v>14968</v>
      </c>
      <c r="J12057" s="26" t="s">
        <v>47455</v>
      </c>
      <c r="K12057" s="26" t="s">
        <v>9582</v>
      </c>
      <c r="L12057" s="26" t="s">
        <v>47456</v>
      </c>
      <c r="M12057" s="26">
        <v>380553463338</v>
      </c>
      <c r="N12057" s="26">
        <v>6522188001</v>
      </c>
    </row>
    <row r="12058" spans="1:14">
      <c r="A12058" s="26" t="s">
        <v>2939</v>
      </c>
      <c r="B12058" s="26" t="s">
        <v>2940</v>
      </c>
      <c r="C12058" s="26">
        <v>2125013</v>
      </c>
      <c r="D12058" s="26" t="s">
        <v>780</v>
      </c>
      <c r="E12058" s="26" t="s">
        <v>47457</v>
      </c>
      <c r="F12058" s="26" t="s">
        <v>47458</v>
      </c>
      <c r="G12058" s="26" t="s">
        <v>9601</v>
      </c>
      <c r="H12058" s="26" t="s">
        <v>258</v>
      </c>
      <c r="J12058" s="26" t="s">
        <v>317</v>
      </c>
      <c r="K12058" s="26" t="s">
        <v>9597</v>
      </c>
      <c r="L12058" s="26" t="s">
        <v>47459</v>
      </c>
      <c r="M12058" s="26">
        <v>761594182567</v>
      </c>
      <c r="N12058" s="26">
        <v>1412300000</v>
      </c>
    </row>
    <row r="12059" spans="1:14">
      <c r="A12059" s="26" t="s">
        <v>6484</v>
      </c>
      <c r="B12059" s="26" t="s">
        <v>6485</v>
      </c>
      <c r="C12059" s="26">
        <v>38407455</v>
      </c>
      <c r="D12059" s="26" t="s">
        <v>24</v>
      </c>
      <c r="E12059" s="26" t="s">
        <v>47460</v>
      </c>
      <c r="F12059" s="26" t="s">
        <v>47461</v>
      </c>
      <c r="G12059" s="26" t="s">
        <v>9586</v>
      </c>
      <c r="H12059" s="26" t="s">
        <v>885</v>
      </c>
      <c r="I12059" s="26" t="s">
        <v>12407</v>
      </c>
      <c r="J12059" s="26" t="s">
        <v>47462</v>
      </c>
      <c r="K12059" s="26" t="s">
        <v>9582</v>
      </c>
      <c r="L12059" s="26" t="s">
        <v>47463</v>
      </c>
      <c r="M12059" s="26">
        <v>380664827912</v>
      </c>
      <c r="N12059" s="26">
        <v>5123980701</v>
      </c>
    </row>
    <row r="12060" spans="1:14">
      <c r="A12060" s="26" t="s">
        <v>6533</v>
      </c>
      <c r="B12060" s="26" t="s">
        <v>6140</v>
      </c>
      <c r="C12060" s="26">
        <v>38617509</v>
      </c>
      <c r="D12060" s="26" t="s">
        <v>24</v>
      </c>
      <c r="E12060" s="26" t="s">
        <v>47464</v>
      </c>
      <c r="F12060" s="26" t="s">
        <v>47465</v>
      </c>
      <c r="G12060" s="26" t="s">
        <v>9579</v>
      </c>
      <c r="H12060" s="26" t="s">
        <v>885</v>
      </c>
      <c r="I12060" s="26" t="s">
        <v>11807</v>
      </c>
      <c r="J12060" s="26" t="s">
        <v>47466</v>
      </c>
      <c r="K12060" s="26" t="s">
        <v>9582</v>
      </c>
      <c r="L12060" s="26" t="s">
        <v>47467</v>
      </c>
      <c r="M12060" s="26">
        <v>380676805244</v>
      </c>
      <c r="N12060" s="26">
        <v>3523110107</v>
      </c>
    </row>
    <row r="12061" spans="1:14">
      <c r="A12061" s="26" t="s">
        <v>6117</v>
      </c>
      <c r="B12061" s="26" t="s">
        <v>6118</v>
      </c>
      <c r="C12061" s="26">
        <v>40196816</v>
      </c>
      <c r="D12061" s="26" t="s">
        <v>24</v>
      </c>
      <c r="E12061" s="26" t="s">
        <v>47468</v>
      </c>
      <c r="F12061" s="26" t="s">
        <v>47469</v>
      </c>
      <c r="G12061" s="26" t="s">
        <v>9579</v>
      </c>
      <c r="H12061" s="26" t="s">
        <v>885</v>
      </c>
      <c r="I12061" s="26" t="s">
        <v>10171</v>
      </c>
      <c r="J12061" s="26" t="s">
        <v>24046</v>
      </c>
      <c r="K12061" s="26" t="s">
        <v>9582</v>
      </c>
      <c r="L12061" s="26" t="s">
        <v>47470</v>
      </c>
      <c r="M12061" s="26">
        <v>380486624222</v>
      </c>
      <c r="N12061" s="26">
        <v>120785005</v>
      </c>
    </row>
    <row r="12062" spans="1:14">
      <c r="A12062" s="26" t="s">
        <v>7867</v>
      </c>
      <c r="B12062" s="26" t="s">
        <v>7868</v>
      </c>
      <c r="C12062" s="26">
        <v>38621625</v>
      </c>
      <c r="D12062" s="26" t="s">
        <v>24</v>
      </c>
      <c r="E12062" s="26" t="s">
        <v>47471</v>
      </c>
      <c r="F12062" s="26" t="s">
        <v>47472</v>
      </c>
      <c r="G12062" s="26" t="s">
        <v>9579</v>
      </c>
      <c r="H12062" s="26" t="s">
        <v>1122</v>
      </c>
      <c r="I12062" s="26" t="s">
        <v>10674</v>
      </c>
      <c r="J12062" s="26" t="s">
        <v>15899</v>
      </c>
      <c r="K12062" s="26" t="s">
        <v>9582</v>
      </c>
      <c r="L12062" s="26" t="s">
        <v>47473</v>
      </c>
      <c r="M12062" s="26">
        <v>380953392710</v>
      </c>
      <c r="N12062" s="26">
        <v>522880401</v>
      </c>
    </row>
    <row r="12063" spans="1:14">
      <c r="A12063" s="26" t="s">
        <v>1958</v>
      </c>
      <c r="B12063" s="26" t="s">
        <v>1959</v>
      </c>
      <c r="C12063" s="26">
        <v>42631325</v>
      </c>
      <c r="D12063" s="26" t="s">
        <v>780</v>
      </c>
      <c r="E12063" s="26" t="s">
        <v>47474</v>
      </c>
      <c r="F12063" s="26" t="s">
        <v>47475</v>
      </c>
      <c r="G12063" s="26" t="s">
        <v>9601</v>
      </c>
      <c r="H12063" s="26" t="s">
        <v>103</v>
      </c>
      <c r="J12063" s="26" t="s">
        <v>104</v>
      </c>
      <c r="K12063" s="26" t="s">
        <v>9597</v>
      </c>
      <c r="L12063" s="26" t="s">
        <v>47476</v>
      </c>
      <c r="M12063" s="26">
        <v>380334234131</v>
      </c>
      <c r="N12063" s="26">
        <v>710200000</v>
      </c>
    </row>
    <row r="12064" spans="1:14">
      <c r="A12064" s="26" t="s">
        <v>5387</v>
      </c>
      <c r="B12064" s="26" t="s">
        <v>5388</v>
      </c>
      <c r="C12064" s="26">
        <v>1997248</v>
      </c>
      <c r="D12064" s="26" t="s">
        <v>24</v>
      </c>
      <c r="E12064" s="26" t="s">
        <v>47477</v>
      </c>
      <c r="F12064" s="26" t="s">
        <v>47478</v>
      </c>
      <c r="G12064" s="26" t="s">
        <v>9586</v>
      </c>
      <c r="H12064" s="26" t="s">
        <v>735</v>
      </c>
      <c r="J12064" s="26" t="s">
        <v>5391</v>
      </c>
      <c r="K12064" s="26" t="s">
        <v>9597</v>
      </c>
      <c r="L12064" s="26" t="s">
        <v>31883</v>
      </c>
      <c r="M12064" s="26">
        <v>380325722181</v>
      </c>
      <c r="N12064" s="26">
        <v>4624810100</v>
      </c>
    </row>
    <row r="12065" spans="1:14">
      <c r="A12065" s="26" t="s">
        <v>7973</v>
      </c>
      <c r="B12065" s="26" t="s">
        <v>7974</v>
      </c>
      <c r="C12065" s="26">
        <v>42633385</v>
      </c>
      <c r="D12065" s="26" t="s">
        <v>24</v>
      </c>
      <c r="E12065" s="26" t="s">
        <v>47479</v>
      </c>
      <c r="F12065" s="26" t="s">
        <v>47480</v>
      </c>
      <c r="G12065" s="26" t="s">
        <v>9586</v>
      </c>
      <c r="H12065" s="26" t="s">
        <v>1122</v>
      </c>
      <c r="I12065" s="26" t="s">
        <v>13543</v>
      </c>
      <c r="J12065" s="26" t="s">
        <v>47481</v>
      </c>
      <c r="K12065" s="26" t="s">
        <v>9582</v>
      </c>
      <c r="L12065" s="26" t="s">
        <v>47482</v>
      </c>
      <c r="M12065" s="26">
        <v>380574590030</v>
      </c>
      <c r="N12065" s="26">
        <v>4822755109</v>
      </c>
    </row>
    <row r="12066" spans="1:14">
      <c r="A12066" s="26" t="s">
        <v>6052</v>
      </c>
      <c r="B12066" s="26" t="s">
        <v>6053</v>
      </c>
      <c r="C12066" s="26">
        <v>38412224</v>
      </c>
      <c r="D12066" s="26" t="s">
        <v>24</v>
      </c>
      <c r="E12066" s="26" t="s">
        <v>47483</v>
      </c>
      <c r="F12066" s="26" t="s">
        <v>47484</v>
      </c>
      <c r="G12066" s="26" t="s">
        <v>9586</v>
      </c>
      <c r="H12066" s="26" t="s">
        <v>835</v>
      </c>
      <c r="I12066" s="26" t="s">
        <v>13143</v>
      </c>
      <c r="J12066" s="26" t="s">
        <v>33835</v>
      </c>
      <c r="K12066" s="26" t="s">
        <v>9582</v>
      </c>
      <c r="L12066" s="26" t="s">
        <v>47485</v>
      </c>
      <c r="M12066" s="26">
        <v>380516726633</v>
      </c>
      <c r="N12066" s="26">
        <v>522287005</v>
      </c>
    </row>
    <row r="12067" spans="1:14">
      <c r="A12067" s="26" t="s">
        <v>6492</v>
      </c>
      <c r="B12067" s="26" t="s">
        <v>6493</v>
      </c>
      <c r="C12067" s="26">
        <v>38147602</v>
      </c>
      <c r="D12067" s="26" t="s">
        <v>24</v>
      </c>
      <c r="E12067" s="26" t="s">
        <v>47486</v>
      </c>
      <c r="F12067" s="26" t="s">
        <v>47487</v>
      </c>
      <c r="G12067" s="26" t="s">
        <v>9586</v>
      </c>
      <c r="H12067" s="26" t="s">
        <v>885</v>
      </c>
      <c r="I12067" s="26" t="s">
        <v>16354</v>
      </c>
      <c r="J12067" s="26" t="s">
        <v>6488</v>
      </c>
      <c r="K12067" s="26" t="s">
        <v>9606</v>
      </c>
      <c r="L12067" s="26" t="s">
        <v>39493</v>
      </c>
      <c r="M12067" s="26">
        <v>380486531810</v>
      </c>
      <c r="N12067" s="26">
        <v>3224086603</v>
      </c>
    </row>
    <row r="12068" spans="1:14">
      <c r="A12068" s="26" t="s">
        <v>1855</v>
      </c>
      <c r="B12068" s="26" t="s">
        <v>1856</v>
      </c>
      <c r="C12068" s="26">
        <v>37179654</v>
      </c>
      <c r="D12068" s="26" t="s">
        <v>24</v>
      </c>
      <c r="E12068" s="26" t="s">
        <v>47488</v>
      </c>
      <c r="F12068" s="26" t="s">
        <v>47489</v>
      </c>
      <c r="G12068" s="26" t="s">
        <v>9586</v>
      </c>
      <c r="H12068" s="26" t="s">
        <v>27</v>
      </c>
      <c r="I12068" s="26" t="s">
        <v>14152</v>
      </c>
      <c r="J12068" s="26" t="s">
        <v>47490</v>
      </c>
      <c r="K12068" s="26" t="s">
        <v>9582</v>
      </c>
      <c r="L12068" s="26" t="s">
        <v>47491</v>
      </c>
      <c r="M12068" s="26">
        <v>380980233505</v>
      </c>
      <c r="N12068" s="26">
        <v>523481801</v>
      </c>
    </row>
    <row r="12069" spans="1:14">
      <c r="A12069" s="26" t="s">
        <v>7599</v>
      </c>
      <c r="B12069" s="26" t="s">
        <v>7600</v>
      </c>
      <c r="C12069" s="26">
        <v>38194961</v>
      </c>
      <c r="D12069" s="26" t="s">
        <v>24</v>
      </c>
      <c r="E12069" s="26" t="s">
        <v>47492</v>
      </c>
      <c r="F12069" s="26" t="s">
        <v>47493</v>
      </c>
      <c r="G12069" s="26" t="s">
        <v>9586</v>
      </c>
      <c r="H12069" s="26" t="s">
        <v>1088</v>
      </c>
      <c r="I12069" s="26" t="s">
        <v>9882</v>
      </c>
      <c r="J12069" s="26" t="s">
        <v>4264</v>
      </c>
      <c r="K12069" s="26" t="s">
        <v>9582</v>
      </c>
      <c r="L12069" s="26" t="s">
        <v>47494</v>
      </c>
      <c r="M12069" s="26">
        <v>380355747339</v>
      </c>
      <c r="N12069" s="26">
        <v>2122788201</v>
      </c>
    </row>
    <row r="12070" spans="1:14">
      <c r="A12070" s="26" t="s">
        <v>3841</v>
      </c>
      <c r="B12070" s="26" t="s">
        <v>3842</v>
      </c>
      <c r="C12070" s="26">
        <v>38732885</v>
      </c>
      <c r="D12070" s="26" t="s">
        <v>24</v>
      </c>
      <c r="E12070" s="26" t="s">
        <v>47495</v>
      </c>
      <c r="F12070" s="26" t="s">
        <v>47496</v>
      </c>
      <c r="G12070" s="26" t="s">
        <v>9586</v>
      </c>
      <c r="H12070" s="26" t="s">
        <v>468</v>
      </c>
      <c r="I12070" s="26" t="s">
        <v>11228</v>
      </c>
      <c r="J12070" s="26" t="s">
        <v>47497</v>
      </c>
      <c r="K12070" s="26" t="s">
        <v>9582</v>
      </c>
      <c r="L12070" s="26" t="s">
        <v>47498</v>
      </c>
      <c r="M12070" s="26">
        <v>380613225645</v>
      </c>
      <c r="N12070" s="26">
        <v>2323355107</v>
      </c>
    </row>
    <row r="12071" spans="1:14">
      <c r="A12071" s="26" t="s">
        <v>8946</v>
      </c>
      <c r="B12071" s="26" t="s">
        <v>8947</v>
      </c>
      <c r="C12071" s="26">
        <v>41773113</v>
      </c>
      <c r="D12071" s="26" t="s">
        <v>24</v>
      </c>
      <c r="E12071" s="26" t="s">
        <v>47499</v>
      </c>
      <c r="F12071" s="26" t="s">
        <v>47500</v>
      </c>
      <c r="G12071" s="26" t="s">
        <v>9579</v>
      </c>
      <c r="H12071" s="26" t="s">
        <v>1401</v>
      </c>
      <c r="I12071" s="26" t="s">
        <v>14400</v>
      </c>
      <c r="J12071" s="26" t="s">
        <v>47501</v>
      </c>
      <c r="K12071" s="26" t="s">
        <v>9582</v>
      </c>
      <c r="L12071" s="26" t="s">
        <v>47502</v>
      </c>
      <c r="M12071" s="26">
        <v>380967354603</v>
      </c>
      <c r="N12071" s="26">
        <v>7124086201</v>
      </c>
    </row>
    <row r="12072" spans="1:14">
      <c r="A12072" s="26" t="s">
        <v>2279</v>
      </c>
      <c r="B12072" s="26" t="s">
        <v>2280</v>
      </c>
      <c r="C12072" s="26">
        <v>37899762</v>
      </c>
      <c r="D12072" s="26" t="s">
        <v>780</v>
      </c>
      <c r="E12072" s="26" t="s">
        <v>47503</v>
      </c>
      <c r="F12072" s="26" t="s">
        <v>47504</v>
      </c>
      <c r="G12072" s="26" t="s">
        <v>9601</v>
      </c>
      <c r="H12072" s="26" t="s">
        <v>133</v>
      </c>
      <c r="J12072" s="26" t="s">
        <v>146</v>
      </c>
      <c r="K12072" s="26" t="s">
        <v>9597</v>
      </c>
      <c r="L12072" s="26" t="s">
        <v>10938</v>
      </c>
      <c r="M12072" s="26">
        <v>380981608812</v>
      </c>
      <c r="N12072" s="26">
        <v>1210100000</v>
      </c>
    </row>
    <row r="12073" spans="1:14">
      <c r="A12073" s="26" t="s">
        <v>1806</v>
      </c>
      <c r="B12073" s="26" t="s">
        <v>1807</v>
      </c>
      <c r="C12073" s="26">
        <v>37472460</v>
      </c>
      <c r="D12073" s="26" t="s">
        <v>24</v>
      </c>
      <c r="E12073" s="26" t="s">
        <v>47505</v>
      </c>
      <c r="F12073" s="26" t="s">
        <v>47506</v>
      </c>
      <c r="G12073" s="26" t="s">
        <v>9579</v>
      </c>
      <c r="H12073" s="26" t="s">
        <v>27</v>
      </c>
      <c r="I12073" s="26" t="s">
        <v>10731</v>
      </c>
      <c r="J12073" s="26" t="s">
        <v>47507</v>
      </c>
      <c r="K12073" s="26" t="s">
        <v>9582</v>
      </c>
      <c r="L12073" s="26" t="s">
        <v>47508</v>
      </c>
      <c r="M12073" s="26">
        <v>761423009490</v>
      </c>
      <c r="N12073" s="26">
        <v>522480801</v>
      </c>
    </row>
    <row r="12074" spans="1:14">
      <c r="A12074" s="26" t="s">
        <v>5862</v>
      </c>
      <c r="B12074" s="26" t="s">
        <v>5863</v>
      </c>
      <c r="C12074" s="26">
        <v>5496845</v>
      </c>
      <c r="D12074" s="26" t="s">
        <v>780</v>
      </c>
      <c r="E12074" s="26" t="s">
        <v>47509</v>
      </c>
      <c r="F12074" s="26" t="s">
        <v>47510</v>
      </c>
      <c r="G12074" s="26" t="s">
        <v>9601</v>
      </c>
      <c r="H12074" s="26" t="s">
        <v>799</v>
      </c>
      <c r="J12074" s="26" t="s">
        <v>800</v>
      </c>
      <c r="K12074" s="26" t="s">
        <v>9597</v>
      </c>
      <c r="L12074" s="26" t="s">
        <v>47511</v>
      </c>
      <c r="M12074" s="26">
        <v>380444824760</v>
      </c>
      <c r="N12074" s="26">
        <v>4822784009</v>
      </c>
    </row>
    <row r="12075" spans="1:14">
      <c r="A12075" s="26" t="s">
        <v>3473</v>
      </c>
      <c r="B12075" s="26" t="s">
        <v>3474</v>
      </c>
      <c r="C12075" s="26">
        <v>38466531</v>
      </c>
      <c r="D12075" s="26" t="s">
        <v>24</v>
      </c>
      <c r="E12075" s="26" t="s">
        <v>47512</v>
      </c>
      <c r="F12075" s="26" t="s">
        <v>47513</v>
      </c>
      <c r="G12075" s="26" t="s">
        <v>9586</v>
      </c>
      <c r="H12075" s="26" t="s">
        <v>392</v>
      </c>
      <c r="I12075" s="26" t="s">
        <v>11629</v>
      </c>
      <c r="J12075" s="26" t="s">
        <v>47514</v>
      </c>
      <c r="K12075" s="26" t="s">
        <v>9582</v>
      </c>
      <c r="L12075" s="26" t="s">
        <v>47515</v>
      </c>
      <c r="M12075" s="26">
        <v>761981498132</v>
      </c>
      <c r="N12075" s="26">
        <v>2124883301</v>
      </c>
    </row>
    <row r="12076" spans="1:14">
      <c r="A12076" s="26" t="s">
        <v>8210</v>
      </c>
      <c r="B12076" s="26" t="s">
        <v>8211</v>
      </c>
      <c r="C12076" s="26">
        <v>2003681</v>
      </c>
      <c r="D12076" s="26" t="s">
        <v>780</v>
      </c>
      <c r="E12076" s="26" t="s">
        <v>47516</v>
      </c>
      <c r="F12076" s="26" t="s">
        <v>47517</v>
      </c>
      <c r="G12076" s="26" t="s">
        <v>9601</v>
      </c>
      <c r="H12076" s="26" t="s">
        <v>1122</v>
      </c>
      <c r="J12076" s="26" t="s">
        <v>8039</v>
      </c>
      <c r="K12076" s="26" t="s">
        <v>9597</v>
      </c>
      <c r="L12076" s="26" t="s">
        <v>47518</v>
      </c>
      <c r="M12076" s="26">
        <v>380577255955</v>
      </c>
      <c r="N12076" s="26">
        <v>6310100000</v>
      </c>
    </row>
    <row r="12077" spans="1:14">
      <c r="A12077" s="26" t="s">
        <v>8123</v>
      </c>
      <c r="B12077" s="26" t="s">
        <v>8124</v>
      </c>
      <c r="C12077" s="26">
        <v>2003787</v>
      </c>
      <c r="D12077" s="26" t="s">
        <v>780</v>
      </c>
      <c r="E12077" s="26" t="s">
        <v>47519</v>
      </c>
      <c r="F12077" s="26" t="s">
        <v>8124</v>
      </c>
      <c r="G12077" s="26" t="s">
        <v>9601</v>
      </c>
      <c r="H12077" s="26" t="s">
        <v>1122</v>
      </c>
      <c r="J12077" s="26" t="s">
        <v>8039</v>
      </c>
      <c r="K12077" s="26" t="s">
        <v>9597</v>
      </c>
      <c r="L12077" s="26" t="s">
        <v>19851</v>
      </c>
      <c r="M12077" s="26">
        <v>380577252420</v>
      </c>
      <c r="N12077" s="26">
        <v>6310100000</v>
      </c>
    </row>
    <row r="12078" spans="1:14">
      <c r="A12078" s="26" t="s">
        <v>2335</v>
      </c>
      <c r="B12078" s="26" t="s">
        <v>2336</v>
      </c>
      <c r="C12078" s="26">
        <v>37899708</v>
      </c>
      <c r="D12078" s="26" t="s">
        <v>24</v>
      </c>
      <c r="E12078" s="26" t="s">
        <v>47520</v>
      </c>
      <c r="F12078" s="26" t="s">
        <v>12654</v>
      </c>
      <c r="G12078" s="26" t="s">
        <v>9586</v>
      </c>
      <c r="H12078" s="26" t="s">
        <v>133</v>
      </c>
      <c r="I12078" s="26" t="s">
        <v>146</v>
      </c>
      <c r="J12078" s="26" t="s">
        <v>146</v>
      </c>
      <c r="K12078" s="26" t="s">
        <v>9597</v>
      </c>
      <c r="L12078" s="26" t="s">
        <v>47521</v>
      </c>
      <c r="M12078" s="26">
        <v>380667001428</v>
      </c>
      <c r="N12078" s="26">
        <v>1210100000</v>
      </c>
    </row>
    <row r="12079" spans="1:14">
      <c r="A12079" s="26" t="s">
        <v>2072</v>
      </c>
      <c r="B12079" s="26" t="s">
        <v>2073</v>
      </c>
      <c r="C12079" s="26">
        <v>38373547</v>
      </c>
      <c r="D12079" s="26" t="s">
        <v>24</v>
      </c>
      <c r="E12079" s="26" t="s">
        <v>47522</v>
      </c>
      <c r="F12079" s="26" t="s">
        <v>47523</v>
      </c>
      <c r="G12079" s="26" t="s">
        <v>9586</v>
      </c>
      <c r="H12079" s="26" t="s">
        <v>103</v>
      </c>
      <c r="I12079" s="26" t="s">
        <v>11403</v>
      </c>
      <c r="J12079" s="26" t="s">
        <v>47524</v>
      </c>
      <c r="K12079" s="26" t="s">
        <v>9582</v>
      </c>
      <c r="L12079" s="26" t="s">
        <v>47525</v>
      </c>
      <c r="M12079" s="26">
        <v>761009635215</v>
      </c>
      <c r="N12079" s="26">
        <v>723155104</v>
      </c>
    </row>
    <row r="12080" spans="1:14">
      <c r="A12080" s="26" t="s">
        <v>3894</v>
      </c>
      <c r="B12080" s="26" t="s">
        <v>3895</v>
      </c>
      <c r="C12080" s="26">
        <v>38732974</v>
      </c>
      <c r="D12080" s="26" t="s">
        <v>24</v>
      </c>
      <c r="E12080" s="26" t="s">
        <v>47526</v>
      </c>
      <c r="F12080" s="26" t="s">
        <v>47527</v>
      </c>
      <c r="G12080" s="26" t="s">
        <v>9586</v>
      </c>
      <c r="H12080" s="26" t="s">
        <v>468</v>
      </c>
      <c r="I12080" s="26" t="s">
        <v>19759</v>
      </c>
      <c r="J12080" s="26" t="s">
        <v>3852</v>
      </c>
      <c r="K12080" s="26" t="s">
        <v>9606</v>
      </c>
      <c r="L12080" s="26" t="s">
        <v>47528</v>
      </c>
      <c r="M12080" s="26">
        <v>380613351357</v>
      </c>
      <c r="N12080" s="26">
        <v>120455605</v>
      </c>
    </row>
    <row r="12081" spans="1:14">
      <c r="A12081" s="26" t="s">
        <v>6581</v>
      </c>
      <c r="B12081" s="26" t="s">
        <v>6582</v>
      </c>
      <c r="C12081" s="26">
        <v>38381474</v>
      </c>
      <c r="D12081" s="26" t="s">
        <v>24</v>
      </c>
      <c r="E12081" s="26" t="s">
        <v>47529</v>
      </c>
      <c r="F12081" s="26" t="s">
        <v>47530</v>
      </c>
      <c r="G12081" s="26" t="s">
        <v>9586</v>
      </c>
      <c r="H12081" s="26" t="s">
        <v>949</v>
      </c>
      <c r="I12081" s="26" t="s">
        <v>10846</v>
      </c>
      <c r="J12081" s="26" t="s">
        <v>951</v>
      </c>
      <c r="K12081" s="26" t="s">
        <v>9582</v>
      </c>
      <c r="L12081" s="26" t="s">
        <v>11251</v>
      </c>
      <c r="M12081" s="26">
        <v>380535530517</v>
      </c>
      <c r="N12081" s="26">
        <v>5323281401</v>
      </c>
    </row>
    <row r="12082" spans="1:14">
      <c r="A12082" s="26" t="s">
        <v>8750</v>
      </c>
      <c r="B12082" s="26" t="s">
        <v>8751</v>
      </c>
      <c r="C12082" s="26">
        <v>2004479</v>
      </c>
      <c r="D12082" s="26" t="s">
        <v>780</v>
      </c>
      <c r="E12082" s="26" t="s">
        <v>47531</v>
      </c>
      <c r="F12082" s="26" t="s">
        <v>10114</v>
      </c>
      <c r="G12082" s="26" t="s">
        <v>9601</v>
      </c>
      <c r="H12082" s="26" t="s">
        <v>1308</v>
      </c>
      <c r="J12082" s="26" t="s">
        <v>14594</v>
      </c>
      <c r="K12082" s="26" t="s">
        <v>9597</v>
      </c>
      <c r="L12082" s="26" t="s">
        <v>47532</v>
      </c>
      <c r="M12082" s="26">
        <v>380979605334</v>
      </c>
      <c r="N12082" s="26">
        <v>6810800000</v>
      </c>
    </row>
    <row r="12083" spans="1:14">
      <c r="A12083" s="26" t="s">
        <v>8658</v>
      </c>
      <c r="B12083" s="26" t="s">
        <v>8659</v>
      </c>
      <c r="C12083" s="26">
        <v>38072569</v>
      </c>
      <c r="D12083" s="26" t="s">
        <v>24</v>
      </c>
      <c r="E12083" s="26" t="s">
        <v>47533</v>
      </c>
      <c r="F12083" s="26" t="s">
        <v>47534</v>
      </c>
      <c r="G12083" s="26" t="s">
        <v>9591</v>
      </c>
      <c r="H12083" s="26" t="s">
        <v>1308</v>
      </c>
      <c r="I12083" s="26" t="s">
        <v>11591</v>
      </c>
      <c r="J12083" s="26" t="s">
        <v>47535</v>
      </c>
      <c r="K12083" s="26" t="s">
        <v>9582</v>
      </c>
      <c r="L12083" s="26" t="s">
        <v>47536</v>
      </c>
      <c r="M12083" s="26">
        <v>380385233165</v>
      </c>
      <c r="N12083" s="26">
        <v>725583101</v>
      </c>
    </row>
    <row r="12084" spans="1:14">
      <c r="A12084" s="26" t="s">
        <v>8230</v>
      </c>
      <c r="B12084" s="26" t="s">
        <v>8088</v>
      </c>
      <c r="C12084" s="26">
        <v>2003474</v>
      </c>
      <c r="D12084" s="26" t="s">
        <v>24</v>
      </c>
      <c r="E12084" s="26" t="s">
        <v>47537</v>
      </c>
      <c r="F12084" s="26" t="s">
        <v>47538</v>
      </c>
      <c r="G12084" s="26" t="s">
        <v>9586</v>
      </c>
      <c r="H12084" s="26" t="s">
        <v>1122</v>
      </c>
      <c r="J12084" s="26" t="s">
        <v>8039</v>
      </c>
      <c r="K12084" s="26" t="s">
        <v>9597</v>
      </c>
      <c r="L12084" s="26" t="s">
        <v>47539</v>
      </c>
      <c r="M12084" s="26">
        <v>380577252010</v>
      </c>
      <c r="N12084" s="26">
        <v>6310100000</v>
      </c>
    </row>
    <row r="12085" spans="1:14">
      <c r="A12085" s="26" t="s">
        <v>7411</v>
      </c>
      <c r="B12085" s="26" t="s">
        <v>7410</v>
      </c>
      <c r="C12085" s="26">
        <v>1981460</v>
      </c>
      <c r="D12085" s="26" t="s">
        <v>780</v>
      </c>
      <c r="E12085" s="26" t="s">
        <v>47540</v>
      </c>
      <c r="F12085" s="26" t="s">
        <v>47541</v>
      </c>
      <c r="G12085" s="26" t="s">
        <v>9601</v>
      </c>
      <c r="H12085" s="26" t="s">
        <v>1025</v>
      </c>
      <c r="I12085" s="26" t="s">
        <v>13177</v>
      </c>
      <c r="J12085" s="26" t="s">
        <v>1057</v>
      </c>
      <c r="K12085" s="26" t="s">
        <v>9597</v>
      </c>
      <c r="L12085" s="26" t="s">
        <v>13178</v>
      </c>
      <c r="M12085" s="26">
        <v>380544251685</v>
      </c>
      <c r="N12085" s="26">
        <v>5923810100</v>
      </c>
    </row>
    <row r="12086" spans="1:14">
      <c r="A12086" s="26" t="s">
        <v>6658</v>
      </c>
      <c r="B12086" s="26" t="s">
        <v>6659</v>
      </c>
      <c r="C12086" s="26">
        <v>37343988</v>
      </c>
      <c r="D12086" s="26" t="s">
        <v>24</v>
      </c>
      <c r="E12086" s="26" t="s">
        <v>47542</v>
      </c>
      <c r="F12086" s="26" t="s">
        <v>47543</v>
      </c>
      <c r="G12086" s="26" t="s">
        <v>9586</v>
      </c>
      <c r="H12086" s="26" t="s">
        <v>949</v>
      </c>
      <c r="J12086" s="26" t="s">
        <v>6662</v>
      </c>
      <c r="K12086" s="26" t="s">
        <v>9606</v>
      </c>
      <c r="L12086" s="26" t="s">
        <v>39085</v>
      </c>
      <c r="M12086" s="26">
        <v>761335086558</v>
      </c>
      <c r="N12086" s="26">
        <v>5322255100</v>
      </c>
    </row>
    <row r="12087" spans="1:14">
      <c r="A12087" s="26" t="s">
        <v>4530</v>
      </c>
      <c r="B12087" s="26" t="s">
        <v>4531</v>
      </c>
      <c r="C12087" s="26">
        <v>41964879</v>
      </c>
      <c r="D12087" s="26" t="s">
        <v>24</v>
      </c>
      <c r="E12087" s="26" t="s">
        <v>47544</v>
      </c>
      <c r="F12087" s="26" t="s">
        <v>47545</v>
      </c>
      <c r="G12087" s="26" t="s">
        <v>9586</v>
      </c>
      <c r="H12087" s="26" t="s">
        <v>576</v>
      </c>
      <c r="I12087" s="26" t="s">
        <v>11554</v>
      </c>
      <c r="J12087" s="26" t="s">
        <v>47546</v>
      </c>
      <c r="K12087" s="26" t="s">
        <v>9582</v>
      </c>
      <c r="L12087" s="26" t="s">
        <v>47547</v>
      </c>
      <c r="M12087" s="26">
        <v>380456042103</v>
      </c>
      <c r="N12087" s="26">
        <v>3224685301</v>
      </c>
    </row>
    <row r="12088" spans="1:14">
      <c r="A12088" s="26" t="s">
        <v>4541</v>
      </c>
      <c r="B12088" s="26" t="s">
        <v>4542</v>
      </c>
      <c r="C12088" s="26">
        <v>38036489</v>
      </c>
      <c r="D12088" s="26" t="s">
        <v>24</v>
      </c>
      <c r="E12088" s="26" t="s">
        <v>47548</v>
      </c>
      <c r="F12088" s="26" t="s">
        <v>47549</v>
      </c>
      <c r="G12088" s="26" t="s">
        <v>9586</v>
      </c>
      <c r="H12088" s="26" t="s">
        <v>576</v>
      </c>
      <c r="I12088" s="26" t="s">
        <v>19988</v>
      </c>
      <c r="J12088" s="26" t="s">
        <v>47550</v>
      </c>
      <c r="K12088" s="26" t="s">
        <v>9606</v>
      </c>
      <c r="L12088" s="26" t="s">
        <v>47551</v>
      </c>
      <c r="M12088" s="26">
        <v>380456543733</v>
      </c>
      <c r="N12088" s="26">
        <v>523182001</v>
      </c>
    </row>
    <row r="12089" spans="1:14">
      <c r="A12089" s="26" t="s">
        <v>8942</v>
      </c>
      <c r="B12089" s="26" t="s">
        <v>8943</v>
      </c>
      <c r="C12089" s="26">
        <v>2005450</v>
      </c>
      <c r="D12089" s="26" t="s">
        <v>780</v>
      </c>
      <c r="E12089" s="26" t="s">
        <v>47552</v>
      </c>
      <c r="F12089" s="26" t="s">
        <v>47553</v>
      </c>
      <c r="G12089" s="26" t="s">
        <v>9601</v>
      </c>
      <c r="H12089" s="26" t="s">
        <v>1401</v>
      </c>
      <c r="I12089" s="26" t="s">
        <v>14400</v>
      </c>
      <c r="J12089" s="26" t="s">
        <v>1458</v>
      </c>
      <c r="K12089" s="26" t="s">
        <v>9597</v>
      </c>
      <c r="L12089" s="26" t="s">
        <v>18365</v>
      </c>
      <c r="M12089" s="26">
        <v>761450619384</v>
      </c>
      <c r="N12089" s="26">
        <v>7124010100</v>
      </c>
    </row>
    <row r="12090" spans="1:14">
      <c r="A12090" s="26" t="s">
        <v>3467</v>
      </c>
      <c r="B12090" s="26" t="s">
        <v>3468</v>
      </c>
      <c r="C12090" s="26">
        <v>38330435</v>
      </c>
      <c r="D12090" s="26" t="s">
        <v>24</v>
      </c>
      <c r="E12090" s="26" t="s">
        <v>47554</v>
      </c>
      <c r="F12090" s="26" t="s">
        <v>47555</v>
      </c>
      <c r="G12090" s="26" t="s">
        <v>9579</v>
      </c>
      <c r="H12090" s="26" t="s">
        <v>392</v>
      </c>
      <c r="I12090" s="26" t="s">
        <v>9768</v>
      </c>
      <c r="J12090" s="26" t="s">
        <v>47556</v>
      </c>
      <c r="K12090" s="26" t="s">
        <v>9582</v>
      </c>
      <c r="L12090" s="26" t="s">
        <v>47557</v>
      </c>
      <c r="M12090" s="26">
        <v>380956418681</v>
      </c>
      <c r="N12090" s="26">
        <v>2124010101</v>
      </c>
    </row>
    <row r="12091" spans="1:14">
      <c r="A12091" s="26" t="s">
        <v>6939</v>
      </c>
      <c r="B12091" s="26" t="s">
        <v>6940</v>
      </c>
      <c r="C12091" s="26">
        <v>37867877</v>
      </c>
      <c r="D12091" s="26" t="s">
        <v>24</v>
      </c>
      <c r="E12091" s="26" t="s">
        <v>47558</v>
      </c>
      <c r="F12091" s="26" t="s">
        <v>47559</v>
      </c>
      <c r="G12091" s="26" t="s">
        <v>9586</v>
      </c>
      <c r="H12091" s="26" t="s">
        <v>987</v>
      </c>
      <c r="I12091" s="26" t="s">
        <v>9921</v>
      </c>
      <c r="J12091" s="26" t="s">
        <v>6927</v>
      </c>
      <c r="K12091" s="26" t="s">
        <v>9582</v>
      </c>
      <c r="L12091" s="26" t="s">
        <v>47560</v>
      </c>
      <c r="M12091" s="26">
        <v>380365334745</v>
      </c>
      <c r="N12091" s="26">
        <v>2325555141</v>
      </c>
    </row>
    <row r="12092" spans="1:14">
      <c r="A12092" s="26" t="s">
        <v>2811</v>
      </c>
      <c r="B12092" s="26" t="s">
        <v>2812</v>
      </c>
      <c r="C12092" s="26">
        <v>37802778</v>
      </c>
      <c r="D12092" s="26" t="s">
        <v>24</v>
      </c>
      <c r="E12092" s="26" t="s">
        <v>47561</v>
      </c>
      <c r="F12092" s="26" t="s">
        <v>47562</v>
      </c>
      <c r="G12092" s="26" t="s">
        <v>9579</v>
      </c>
      <c r="H12092" s="26" t="s">
        <v>258</v>
      </c>
      <c r="I12092" s="26" t="s">
        <v>10945</v>
      </c>
      <c r="J12092" s="26" t="s">
        <v>18873</v>
      </c>
      <c r="K12092" s="26" t="s">
        <v>9582</v>
      </c>
      <c r="L12092" s="26" t="s">
        <v>47563</v>
      </c>
      <c r="M12092" s="26">
        <v>380506854786</v>
      </c>
      <c r="N12092" s="26">
        <v>120482901</v>
      </c>
    </row>
    <row r="12093" spans="1:14">
      <c r="A12093" s="26" t="s">
        <v>9289</v>
      </c>
      <c r="B12093" s="26" t="s">
        <v>9290</v>
      </c>
      <c r="C12093" s="26">
        <v>2006194</v>
      </c>
      <c r="D12093" s="26" t="s">
        <v>780</v>
      </c>
      <c r="E12093" s="26" t="s">
        <v>47564</v>
      </c>
      <c r="F12093" s="26" t="s">
        <v>47565</v>
      </c>
      <c r="G12093" s="26" t="s">
        <v>9601</v>
      </c>
      <c r="H12093" s="26" t="s">
        <v>1573</v>
      </c>
      <c r="J12093" s="26" t="s">
        <v>9291</v>
      </c>
      <c r="K12093" s="26" t="s">
        <v>9606</v>
      </c>
      <c r="L12093" s="26" t="s">
        <v>47566</v>
      </c>
      <c r="M12093" s="26">
        <v>380463621260</v>
      </c>
      <c r="N12093" s="26">
        <v>7421155100</v>
      </c>
    </row>
    <row r="12094" spans="1:14">
      <c r="A12094" s="26" t="s">
        <v>1787</v>
      </c>
      <c r="B12094" s="26" t="s">
        <v>1788</v>
      </c>
      <c r="C12094" s="26">
        <v>37084458</v>
      </c>
      <c r="D12094" s="26" t="s">
        <v>24</v>
      </c>
      <c r="E12094" s="26" t="s">
        <v>47567</v>
      </c>
      <c r="F12094" s="26" t="s">
        <v>47568</v>
      </c>
      <c r="G12094" s="26" t="s">
        <v>9579</v>
      </c>
      <c r="H12094" s="26" t="s">
        <v>27</v>
      </c>
      <c r="I12094" s="26" t="s">
        <v>12789</v>
      </c>
      <c r="J12094" s="26" t="s">
        <v>27619</v>
      </c>
      <c r="K12094" s="26" t="s">
        <v>9582</v>
      </c>
      <c r="L12094" s="26" t="s">
        <v>47569</v>
      </c>
      <c r="M12094" s="26">
        <v>380434028617</v>
      </c>
      <c r="N12094" s="26">
        <v>521982601</v>
      </c>
    </row>
    <row r="12095" spans="1:14">
      <c r="A12095" s="26" t="s">
        <v>3411</v>
      </c>
      <c r="B12095" s="26" t="s">
        <v>3412</v>
      </c>
      <c r="C12095" s="26">
        <v>38456539</v>
      </c>
      <c r="D12095" s="26" t="s">
        <v>24</v>
      </c>
      <c r="E12095" s="26" t="s">
        <v>47570</v>
      </c>
      <c r="F12095" s="26" t="s">
        <v>47571</v>
      </c>
      <c r="G12095" s="26" t="s">
        <v>9586</v>
      </c>
      <c r="H12095" s="26" t="s">
        <v>392</v>
      </c>
      <c r="I12095" s="26" t="s">
        <v>9857</v>
      </c>
      <c r="J12095" s="26" t="s">
        <v>43746</v>
      </c>
      <c r="K12095" s="26" t="s">
        <v>9582</v>
      </c>
      <c r="L12095" s="26" t="s">
        <v>47572</v>
      </c>
      <c r="M12095" s="26">
        <v>380680788120</v>
      </c>
      <c r="N12095" s="26">
        <v>2121984501</v>
      </c>
    </row>
    <row r="12096" spans="1:14">
      <c r="A12096" s="26" t="s">
        <v>3717</v>
      </c>
      <c r="B12096" s="26" t="s">
        <v>3718</v>
      </c>
      <c r="C12096" s="26">
        <v>38969547</v>
      </c>
      <c r="D12096" s="26" t="s">
        <v>24</v>
      </c>
      <c r="E12096" s="26" t="s">
        <v>47573</v>
      </c>
      <c r="F12096" s="26" t="s">
        <v>47574</v>
      </c>
      <c r="G12096" s="26" t="s">
        <v>9591</v>
      </c>
      <c r="H12096" s="26" t="s">
        <v>468</v>
      </c>
      <c r="J12096" s="26" t="s">
        <v>481</v>
      </c>
      <c r="K12096" s="26" t="s">
        <v>9597</v>
      </c>
      <c r="L12096" s="26" t="s">
        <v>30170</v>
      </c>
      <c r="M12096" s="26">
        <v>380612249415</v>
      </c>
      <c r="N12096" s="26">
        <v>1222380503</v>
      </c>
    </row>
    <row r="12097" spans="1:14">
      <c r="A12097" s="26" t="s">
        <v>4423</v>
      </c>
      <c r="B12097" s="26" t="s">
        <v>4424</v>
      </c>
      <c r="C12097" s="26">
        <v>38571999</v>
      </c>
      <c r="D12097" s="26" t="s">
        <v>24</v>
      </c>
      <c r="E12097" s="26" t="s">
        <v>47575</v>
      </c>
      <c r="F12097" s="26" t="s">
        <v>10145</v>
      </c>
      <c r="G12097" s="26" t="s">
        <v>9586</v>
      </c>
      <c r="H12097" s="26" t="s">
        <v>576</v>
      </c>
      <c r="J12097" s="26" t="s">
        <v>623</v>
      </c>
      <c r="K12097" s="26" t="s">
        <v>9597</v>
      </c>
      <c r="L12097" s="26" t="s">
        <v>47576</v>
      </c>
      <c r="M12097" s="26">
        <v>380459763775</v>
      </c>
      <c r="N12097" s="26">
        <v>3210900000</v>
      </c>
    </row>
    <row r="12098" spans="1:14">
      <c r="A12098" s="26" t="s">
        <v>5538</v>
      </c>
      <c r="B12098" s="26" t="s">
        <v>5539</v>
      </c>
      <c r="C12098" s="26">
        <v>26315089</v>
      </c>
      <c r="D12098" s="26" t="s">
        <v>780</v>
      </c>
      <c r="E12098" s="26" t="s">
        <v>47577</v>
      </c>
      <c r="F12098" s="26" t="s">
        <v>47578</v>
      </c>
      <c r="G12098" s="26" t="s">
        <v>9601</v>
      </c>
      <c r="H12098" s="26" t="s">
        <v>799</v>
      </c>
      <c r="J12098" s="26" t="s">
        <v>800</v>
      </c>
      <c r="K12098" s="26" t="s">
        <v>9597</v>
      </c>
      <c r="L12098" s="26" t="s">
        <v>47579</v>
      </c>
      <c r="M12098" s="26">
        <v>380444006360</v>
      </c>
      <c r="N12098" s="26">
        <v>4822784009</v>
      </c>
    </row>
    <row r="12099" spans="1:14">
      <c r="A12099" s="26" t="s">
        <v>7296</v>
      </c>
      <c r="B12099" s="26" t="s">
        <v>7297</v>
      </c>
      <c r="C12099" s="26">
        <v>37078161</v>
      </c>
      <c r="D12099" s="26" t="s">
        <v>24</v>
      </c>
      <c r="E12099" s="26" t="s">
        <v>47580</v>
      </c>
      <c r="F12099" s="26" t="s">
        <v>47581</v>
      </c>
      <c r="G12099" s="26" t="s">
        <v>9586</v>
      </c>
      <c r="H12099" s="26" t="s">
        <v>1025</v>
      </c>
      <c r="I12099" s="26" t="s">
        <v>14531</v>
      </c>
      <c r="J12099" s="26" t="s">
        <v>635</v>
      </c>
      <c r="K12099" s="26" t="s">
        <v>9582</v>
      </c>
      <c r="L12099" s="26" t="s">
        <v>47582</v>
      </c>
      <c r="M12099" s="26">
        <v>380544939421</v>
      </c>
      <c r="N12099" s="26">
        <v>120781903</v>
      </c>
    </row>
    <row r="12100" spans="1:14">
      <c r="A12100" s="26" t="s">
        <v>3808</v>
      </c>
      <c r="B12100" s="26" t="s">
        <v>3809</v>
      </c>
      <c r="C12100" s="26">
        <v>38732879</v>
      </c>
      <c r="D12100" s="26" t="s">
        <v>24</v>
      </c>
      <c r="E12100" s="26" t="s">
        <v>47583</v>
      </c>
      <c r="F12100" s="26" t="s">
        <v>47584</v>
      </c>
      <c r="G12100" s="26" t="s">
        <v>9586</v>
      </c>
      <c r="H12100" s="26" t="s">
        <v>468</v>
      </c>
      <c r="I12100" s="26" t="s">
        <v>10687</v>
      </c>
      <c r="J12100" s="26" t="s">
        <v>47585</v>
      </c>
      <c r="K12100" s="26" t="s">
        <v>9582</v>
      </c>
      <c r="L12100" s="26" t="s">
        <v>47586</v>
      </c>
      <c r="M12100" s="26">
        <v>380612877574</v>
      </c>
      <c r="N12100" s="26">
        <v>2322182402</v>
      </c>
    </row>
    <row r="12101" spans="1:14">
      <c r="A12101" s="26" t="s">
        <v>7551</v>
      </c>
      <c r="B12101" s="26" t="s">
        <v>7552</v>
      </c>
      <c r="C12101" s="26">
        <v>42072308</v>
      </c>
      <c r="D12101" s="26" t="s">
        <v>24</v>
      </c>
      <c r="E12101" s="26" t="s">
        <v>47587</v>
      </c>
      <c r="F12101" s="26" t="s">
        <v>47588</v>
      </c>
      <c r="G12101" s="26" t="s">
        <v>9579</v>
      </c>
      <c r="H12101" s="26" t="s">
        <v>1088</v>
      </c>
      <c r="I12101" s="26" t="s">
        <v>10069</v>
      </c>
      <c r="J12101" s="26" t="s">
        <v>26669</v>
      </c>
      <c r="K12101" s="26" t="s">
        <v>9582</v>
      </c>
      <c r="L12101" s="26" t="s">
        <v>47589</v>
      </c>
      <c r="M12101" s="26">
        <v>380352294577</v>
      </c>
      <c r="N12101" s="26">
        <v>1822086817</v>
      </c>
    </row>
    <row r="12102" spans="1:14">
      <c r="A12102" s="26" t="s">
        <v>7837</v>
      </c>
      <c r="B12102" s="26" t="s">
        <v>7838</v>
      </c>
      <c r="C12102" s="26" t="s">
        <v>1604</v>
      </c>
      <c r="D12102" s="26" t="s">
        <v>24</v>
      </c>
      <c r="E12102" s="26" t="s">
        <v>47590</v>
      </c>
      <c r="F12102" s="26" t="s">
        <v>39620</v>
      </c>
      <c r="G12102" s="26" t="s">
        <v>9586</v>
      </c>
      <c r="H12102" s="26" t="s">
        <v>1088</v>
      </c>
      <c r="I12102" s="26" t="s">
        <v>12823</v>
      </c>
      <c r="J12102" s="26" t="s">
        <v>7835</v>
      </c>
      <c r="K12102" s="26" t="s">
        <v>9597</v>
      </c>
      <c r="L12102" s="26" t="s">
        <v>47591</v>
      </c>
      <c r="M12102" s="26">
        <v>380988429648</v>
      </c>
      <c r="N12102" s="26">
        <v>6125810100</v>
      </c>
    </row>
    <row r="12103" spans="1:14">
      <c r="A12103" s="26" t="s">
        <v>2167</v>
      </c>
      <c r="B12103" s="26" t="s">
        <v>2168</v>
      </c>
      <c r="C12103" s="26">
        <v>37836978</v>
      </c>
      <c r="D12103" s="26" t="s">
        <v>24</v>
      </c>
      <c r="E12103" s="26" t="s">
        <v>47592</v>
      </c>
      <c r="F12103" s="26" t="s">
        <v>47593</v>
      </c>
      <c r="G12103" s="26" t="s">
        <v>9579</v>
      </c>
      <c r="H12103" s="26" t="s">
        <v>133</v>
      </c>
      <c r="I12103" s="26" t="s">
        <v>13125</v>
      </c>
      <c r="J12103" s="26" t="s">
        <v>662</v>
      </c>
      <c r="K12103" s="26" t="s">
        <v>9906</v>
      </c>
      <c r="L12103" s="26" t="s">
        <v>47594</v>
      </c>
      <c r="M12103" s="26">
        <v>761528689486</v>
      </c>
      <c r="N12103" s="26">
        <v>120755310</v>
      </c>
    </row>
    <row r="12104" spans="1:14">
      <c r="A12104" s="26" t="s">
        <v>7855</v>
      </c>
      <c r="B12104" s="26" t="s">
        <v>7856</v>
      </c>
      <c r="C12104" s="26">
        <v>2003824</v>
      </c>
      <c r="D12104" s="26" t="s">
        <v>780</v>
      </c>
      <c r="E12104" s="26" t="s">
        <v>47595</v>
      </c>
      <c r="F12104" s="26" t="s">
        <v>47596</v>
      </c>
      <c r="G12104" s="26" t="s">
        <v>9601</v>
      </c>
      <c r="H12104" s="26" t="s">
        <v>1122</v>
      </c>
      <c r="I12104" s="26" t="s">
        <v>10331</v>
      </c>
      <c r="J12104" s="26" t="s">
        <v>1127</v>
      </c>
      <c r="K12104" s="26" t="s">
        <v>9597</v>
      </c>
      <c r="L12104" s="26" t="s">
        <v>37554</v>
      </c>
      <c r="M12104" s="26">
        <v>380575742921</v>
      </c>
      <c r="N12104" s="26">
        <v>1824210102</v>
      </c>
    </row>
    <row r="12105" spans="1:14">
      <c r="A12105" s="26" t="s">
        <v>6758</v>
      </c>
      <c r="B12105" s="26" t="s">
        <v>6759</v>
      </c>
      <c r="C12105" s="26">
        <v>38345331</v>
      </c>
      <c r="D12105" s="26" t="s">
        <v>24</v>
      </c>
      <c r="E12105" s="26" t="s">
        <v>47597</v>
      </c>
      <c r="F12105" s="26" t="s">
        <v>47598</v>
      </c>
      <c r="G12105" s="26" t="s">
        <v>9579</v>
      </c>
      <c r="H12105" s="26" t="s">
        <v>949</v>
      </c>
      <c r="I12105" s="26" t="s">
        <v>13966</v>
      </c>
      <c r="J12105" s="26" t="s">
        <v>47599</v>
      </c>
      <c r="K12105" s="26" t="s">
        <v>9582</v>
      </c>
      <c r="L12105" s="26" t="s">
        <v>47600</v>
      </c>
      <c r="M12105" s="26">
        <v>380535797589</v>
      </c>
      <c r="N12105" s="26">
        <v>5323686401</v>
      </c>
    </row>
    <row r="12106" spans="1:14">
      <c r="A12106" s="26" t="s">
        <v>8944</v>
      </c>
      <c r="B12106" s="26" t="s">
        <v>8945</v>
      </c>
      <c r="C12106" s="26" t="s">
        <v>1604</v>
      </c>
      <c r="D12106" s="26" t="s">
        <v>24</v>
      </c>
      <c r="E12106" s="26" t="s">
        <v>47601</v>
      </c>
      <c r="F12106" s="26" t="s">
        <v>47602</v>
      </c>
      <c r="G12106" s="26" t="s">
        <v>9591</v>
      </c>
      <c r="H12106" s="26" t="s">
        <v>1401</v>
      </c>
      <c r="I12106" s="26" t="s">
        <v>14400</v>
      </c>
      <c r="J12106" s="26" t="s">
        <v>1458</v>
      </c>
      <c r="K12106" s="26" t="s">
        <v>9597</v>
      </c>
      <c r="L12106" s="26" t="s">
        <v>47603</v>
      </c>
      <c r="M12106" s="26">
        <v>380972986594</v>
      </c>
      <c r="N12106" s="26">
        <v>7124010100</v>
      </c>
    </row>
    <row r="12107" spans="1:14">
      <c r="A12107" s="26" t="s">
        <v>9298</v>
      </c>
      <c r="B12107" s="26" t="s">
        <v>9299</v>
      </c>
      <c r="C12107" s="26">
        <v>38232556</v>
      </c>
      <c r="D12107" s="26" t="s">
        <v>24</v>
      </c>
      <c r="E12107" s="26" t="s">
        <v>47604</v>
      </c>
      <c r="F12107" s="26" t="s">
        <v>47605</v>
      </c>
      <c r="G12107" s="26" t="s">
        <v>9591</v>
      </c>
      <c r="H12107" s="26" t="s">
        <v>1573</v>
      </c>
      <c r="I12107" s="26" t="s">
        <v>12131</v>
      </c>
      <c r="J12107" s="26" t="s">
        <v>20604</v>
      </c>
      <c r="K12107" s="26" t="s">
        <v>9582</v>
      </c>
      <c r="L12107" s="26" t="s">
        <v>47606</v>
      </c>
      <c r="M12107" s="26">
        <v>380464537449</v>
      </c>
      <c r="N12107" s="26">
        <v>5322685302</v>
      </c>
    </row>
    <row r="12108" spans="1:14">
      <c r="A12108" s="26" t="s">
        <v>7767</v>
      </c>
      <c r="B12108" s="26" t="s">
        <v>7768</v>
      </c>
      <c r="C12108" s="26">
        <v>38543647</v>
      </c>
      <c r="D12108" s="26" t="s">
        <v>24</v>
      </c>
      <c r="E12108" s="26" t="s">
        <v>47607</v>
      </c>
      <c r="F12108" s="26" t="s">
        <v>47608</v>
      </c>
      <c r="G12108" s="26" t="s">
        <v>9579</v>
      </c>
      <c r="H12108" s="26" t="s">
        <v>1088</v>
      </c>
      <c r="J12108" s="26" t="s">
        <v>47609</v>
      </c>
      <c r="K12108" s="26" t="s">
        <v>9582</v>
      </c>
      <c r="L12108" s="26" t="s">
        <v>47610</v>
      </c>
      <c r="M12108" s="26">
        <v>380964089237</v>
      </c>
      <c r="N12108" s="26">
        <v>6125010115</v>
      </c>
    </row>
    <row r="12109" spans="1:14">
      <c r="A12109" s="26" t="s">
        <v>8426</v>
      </c>
      <c r="B12109" s="26" t="s">
        <v>8427</v>
      </c>
      <c r="C12109" s="26">
        <v>41435901</v>
      </c>
      <c r="D12109" s="26" t="s">
        <v>24</v>
      </c>
      <c r="E12109" s="26" t="s">
        <v>47611</v>
      </c>
      <c r="F12109" s="26" t="s">
        <v>28431</v>
      </c>
      <c r="G12109" s="26" t="s">
        <v>9579</v>
      </c>
      <c r="H12109" s="26" t="s">
        <v>1269</v>
      </c>
      <c r="I12109" s="26" t="s">
        <v>14793</v>
      </c>
      <c r="J12109" s="26" t="s">
        <v>28432</v>
      </c>
      <c r="K12109" s="26" t="s">
        <v>9906</v>
      </c>
      <c r="L12109" s="26" t="s">
        <v>28433</v>
      </c>
      <c r="M12109" s="26">
        <v>380554248858</v>
      </c>
      <c r="N12109" s="26">
        <v>121680101</v>
      </c>
    </row>
    <row r="12110" spans="1:14">
      <c r="A12110" s="26" t="s">
        <v>3228</v>
      </c>
      <c r="B12110" s="26" t="s">
        <v>3229</v>
      </c>
      <c r="C12110" s="26">
        <v>38742097</v>
      </c>
      <c r="D12110" s="26" t="s">
        <v>24</v>
      </c>
      <c r="E12110" s="26" t="s">
        <v>47612</v>
      </c>
      <c r="F12110" s="26" t="s">
        <v>47613</v>
      </c>
      <c r="G12110" s="26" t="s">
        <v>9586</v>
      </c>
      <c r="H12110" s="26" t="s">
        <v>375</v>
      </c>
      <c r="I12110" s="26" t="s">
        <v>13232</v>
      </c>
      <c r="J12110" s="26" t="s">
        <v>3225</v>
      </c>
      <c r="K12110" s="26" t="s">
        <v>9582</v>
      </c>
      <c r="L12110" s="26" t="s">
        <v>47614</v>
      </c>
      <c r="M12110" s="26">
        <v>380672620459</v>
      </c>
      <c r="N12110" s="26">
        <v>1820884501</v>
      </c>
    </row>
    <row r="12111" spans="1:14">
      <c r="A12111" s="26" t="s">
        <v>2628</v>
      </c>
      <c r="B12111" s="26" t="s">
        <v>2629</v>
      </c>
      <c r="C12111" s="26">
        <v>36723287</v>
      </c>
      <c r="D12111" s="26" t="s">
        <v>24</v>
      </c>
      <c r="E12111" s="26" t="s">
        <v>47615</v>
      </c>
      <c r="F12111" s="26" t="s">
        <v>47616</v>
      </c>
      <c r="G12111" s="26" t="s">
        <v>9586</v>
      </c>
      <c r="H12111" s="26" t="s">
        <v>133</v>
      </c>
      <c r="I12111" s="26" t="s">
        <v>11674</v>
      </c>
      <c r="J12111" s="26" t="s">
        <v>615</v>
      </c>
      <c r="K12111" s="26" t="s">
        <v>9606</v>
      </c>
      <c r="L12111" s="26" t="s">
        <v>47617</v>
      </c>
      <c r="M12111" s="26">
        <v>380565160388</v>
      </c>
      <c r="N12111" s="26">
        <v>120783603</v>
      </c>
    </row>
    <row r="12112" spans="1:14">
      <c r="A12112" s="26" t="s">
        <v>8924</v>
      </c>
      <c r="B12112" s="26" t="s">
        <v>8925</v>
      </c>
      <c r="C12112" s="26">
        <v>39011491</v>
      </c>
      <c r="D12112" s="26" t="s">
        <v>24</v>
      </c>
      <c r="E12112" s="26" t="s">
        <v>47618</v>
      </c>
      <c r="F12112" s="26" t="s">
        <v>47619</v>
      </c>
      <c r="G12112" s="26" t="s">
        <v>9579</v>
      </c>
      <c r="H12112" s="26" t="s">
        <v>1401</v>
      </c>
      <c r="I12112" s="26" t="s">
        <v>9726</v>
      </c>
      <c r="J12112" s="26" t="s">
        <v>47620</v>
      </c>
      <c r="K12112" s="26" t="s">
        <v>9582</v>
      </c>
      <c r="L12112" s="26" t="s">
        <v>47621</v>
      </c>
      <c r="M12112" s="26">
        <v>380473392717</v>
      </c>
      <c r="N12112" s="26">
        <v>3523482401</v>
      </c>
    </row>
    <row r="12113" spans="1:14">
      <c r="A12113" s="26" t="s">
        <v>4960</v>
      </c>
      <c r="B12113" s="26" t="s">
        <v>4961</v>
      </c>
      <c r="C12113" s="26">
        <v>41840992</v>
      </c>
      <c r="D12113" s="26" t="s">
        <v>780</v>
      </c>
      <c r="E12113" s="26" t="s">
        <v>47622</v>
      </c>
      <c r="F12113" s="26" t="s">
        <v>9793</v>
      </c>
      <c r="G12113" s="26" t="s">
        <v>9601</v>
      </c>
      <c r="H12113" s="26" t="s">
        <v>735</v>
      </c>
      <c r="I12113" s="26" t="s">
        <v>27329</v>
      </c>
      <c r="J12113" s="26" t="s">
        <v>4959</v>
      </c>
      <c r="K12113" s="26" t="s">
        <v>9597</v>
      </c>
      <c r="L12113" s="26" t="s">
        <v>47623</v>
      </c>
      <c r="M12113" s="26">
        <v>761618608450</v>
      </c>
      <c r="N12113" s="26">
        <v>4624810600</v>
      </c>
    </row>
    <row r="12114" spans="1:14">
      <c r="A12114" s="26" t="s">
        <v>8681</v>
      </c>
      <c r="B12114" s="26" t="s">
        <v>8682</v>
      </c>
      <c r="C12114" s="26">
        <v>38402043</v>
      </c>
      <c r="D12114" s="26" t="s">
        <v>24</v>
      </c>
      <c r="E12114" s="26" t="s">
        <v>47624</v>
      </c>
      <c r="F12114" s="26" t="s">
        <v>47625</v>
      </c>
      <c r="G12114" s="26" t="s">
        <v>9579</v>
      </c>
      <c r="H12114" s="26" t="s">
        <v>1308</v>
      </c>
      <c r="I12114" s="26" t="s">
        <v>13940</v>
      </c>
      <c r="J12114" s="26" t="s">
        <v>47626</v>
      </c>
      <c r="K12114" s="26" t="s">
        <v>9582</v>
      </c>
      <c r="L12114" s="26" t="s">
        <v>47627</v>
      </c>
      <c r="M12114" s="26">
        <v>380988049217</v>
      </c>
      <c r="N12114" s="26">
        <v>6825586001</v>
      </c>
    </row>
    <row r="12115" spans="1:14">
      <c r="A12115" s="26" t="s">
        <v>6087</v>
      </c>
      <c r="B12115" s="26" t="s">
        <v>6088</v>
      </c>
      <c r="C12115" s="26">
        <v>38037938</v>
      </c>
      <c r="D12115" s="26" t="s">
        <v>24</v>
      </c>
      <c r="E12115" s="26" t="s">
        <v>47628</v>
      </c>
      <c r="F12115" s="26" t="s">
        <v>47629</v>
      </c>
      <c r="G12115" s="26" t="s">
        <v>9586</v>
      </c>
      <c r="H12115" s="26" t="s">
        <v>835</v>
      </c>
      <c r="I12115" s="26" t="s">
        <v>1230</v>
      </c>
      <c r="J12115" s="26" t="s">
        <v>47630</v>
      </c>
      <c r="K12115" s="26" t="s">
        <v>9582</v>
      </c>
      <c r="L12115" s="26" t="s">
        <v>47631</v>
      </c>
      <c r="M12115" s="26">
        <v>380989697836</v>
      </c>
      <c r="N12115" s="26">
        <v>4825481201</v>
      </c>
    </row>
    <row r="12116" spans="1:14">
      <c r="A12116" s="26" t="s">
        <v>7333</v>
      </c>
      <c r="B12116" s="26" t="s">
        <v>7334</v>
      </c>
      <c r="C12116" s="26">
        <v>41855129</v>
      </c>
      <c r="D12116" s="26" t="s">
        <v>24</v>
      </c>
      <c r="E12116" s="26" t="s">
        <v>47632</v>
      </c>
      <c r="F12116" s="26" t="s">
        <v>47633</v>
      </c>
      <c r="G12116" s="26" t="s">
        <v>9586</v>
      </c>
      <c r="H12116" s="26" t="s">
        <v>1025</v>
      </c>
      <c r="I12116" s="26" t="s">
        <v>9657</v>
      </c>
      <c r="J12116" s="26" t="s">
        <v>7335</v>
      </c>
      <c r="K12116" s="26" t="s">
        <v>9582</v>
      </c>
      <c r="L12116" s="26" t="s">
        <v>47634</v>
      </c>
      <c r="M12116" s="26">
        <v>380502185493</v>
      </c>
      <c r="N12116" s="26">
        <v>5920383601</v>
      </c>
    </row>
    <row r="12117" spans="1:14">
      <c r="A12117" s="26" t="s">
        <v>8681</v>
      </c>
      <c r="B12117" s="26" t="s">
        <v>8682</v>
      </c>
      <c r="C12117" s="26">
        <v>38402043</v>
      </c>
      <c r="D12117" s="26" t="s">
        <v>24</v>
      </c>
      <c r="E12117" s="26" t="s">
        <v>47635</v>
      </c>
      <c r="F12117" s="26" t="s">
        <v>47636</v>
      </c>
      <c r="G12117" s="26" t="s">
        <v>9579</v>
      </c>
      <c r="H12117" s="26" t="s">
        <v>1308</v>
      </c>
      <c r="J12117" s="26" t="s">
        <v>47637</v>
      </c>
      <c r="K12117" s="26" t="s">
        <v>9582</v>
      </c>
      <c r="L12117" s="26" t="s">
        <v>47638</v>
      </c>
      <c r="M12117" s="26">
        <v>380673460793</v>
      </c>
      <c r="N12117" s="26">
        <v>6825585602</v>
      </c>
    </row>
    <row r="12118" spans="1:14">
      <c r="A12118" s="26" t="s">
        <v>3145</v>
      </c>
      <c r="B12118" s="26" t="s">
        <v>3142</v>
      </c>
      <c r="C12118" s="26">
        <v>41931754</v>
      </c>
      <c r="D12118" s="26" t="s">
        <v>24</v>
      </c>
      <c r="E12118" s="26" t="s">
        <v>47639</v>
      </c>
      <c r="F12118" s="26" t="s">
        <v>47640</v>
      </c>
      <c r="G12118" s="26" t="s">
        <v>9586</v>
      </c>
      <c r="H12118" s="26" t="s">
        <v>375</v>
      </c>
      <c r="J12118" s="26" t="s">
        <v>380</v>
      </c>
      <c r="K12118" s="26" t="s">
        <v>9597</v>
      </c>
      <c r="L12118" s="26" t="s">
        <v>47641</v>
      </c>
      <c r="M12118" s="26">
        <v>380412432000</v>
      </c>
      <c r="N12118" s="26">
        <v>1810100000</v>
      </c>
    </row>
    <row r="12119" spans="1:14">
      <c r="A12119" s="26" t="s">
        <v>4071</v>
      </c>
      <c r="B12119" s="26" t="s">
        <v>4072</v>
      </c>
      <c r="C12119" s="26">
        <v>38554360</v>
      </c>
      <c r="D12119" s="26" t="s">
        <v>1701</v>
      </c>
      <c r="E12119" s="26" t="s">
        <v>47642</v>
      </c>
      <c r="F12119" s="26" t="s">
        <v>47643</v>
      </c>
      <c r="G12119" s="26" t="s">
        <v>9601</v>
      </c>
      <c r="H12119" s="26" t="s">
        <v>506</v>
      </c>
      <c r="I12119" s="26" t="s">
        <v>10352</v>
      </c>
      <c r="J12119" s="26" t="s">
        <v>514</v>
      </c>
      <c r="K12119" s="26" t="s">
        <v>9597</v>
      </c>
      <c r="L12119" s="26" t="s">
        <v>47644</v>
      </c>
      <c r="M12119" s="26">
        <v>380673445091</v>
      </c>
      <c r="N12119" s="26">
        <v>2621210100</v>
      </c>
    </row>
    <row r="12120" spans="1:14">
      <c r="A12120" s="26" t="s">
        <v>7878</v>
      </c>
      <c r="B12120" s="26" t="s">
        <v>7879</v>
      </c>
      <c r="C12120" s="26">
        <v>37948306</v>
      </c>
      <c r="D12120" s="26" t="s">
        <v>24</v>
      </c>
      <c r="E12120" s="26" t="s">
        <v>47645</v>
      </c>
      <c r="F12120" s="26" t="s">
        <v>47646</v>
      </c>
      <c r="G12120" s="26" t="s">
        <v>9586</v>
      </c>
      <c r="H12120" s="26" t="s">
        <v>1122</v>
      </c>
      <c r="I12120" s="26" t="s">
        <v>14471</v>
      </c>
      <c r="J12120" s="26" t="s">
        <v>47647</v>
      </c>
      <c r="K12120" s="26" t="s">
        <v>9582</v>
      </c>
      <c r="L12120" s="26" t="s">
        <v>47648</v>
      </c>
      <c r="M12120" s="26">
        <v>380575364617</v>
      </c>
      <c r="N12120" s="26">
        <v>6321287001</v>
      </c>
    </row>
    <row r="12121" spans="1:14">
      <c r="A12121" s="26" t="s">
        <v>1908</v>
      </c>
      <c r="B12121" s="26" t="s">
        <v>1909</v>
      </c>
      <c r="C12121" s="26">
        <v>36759418</v>
      </c>
      <c r="D12121" s="26" t="s">
        <v>24</v>
      </c>
      <c r="E12121" s="26" t="s">
        <v>47649</v>
      </c>
      <c r="F12121" s="26" t="s">
        <v>47650</v>
      </c>
      <c r="G12121" s="26" t="s">
        <v>9586</v>
      </c>
      <c r="H12121" s="26" t="s">
        <v>27</v>
      </c>
      <c r="I12121" s="26" t="s">
        <v>11730</v>
      </c>
      <c r="J12121" s="26" t="s">
        <v>47651</v>
      </c>
      <c r="K12121" s="26" t="s">
        <v>9582</v>
      </c>
      <c r="L12121" s="26" t="s">
        <v>47652</v>
      </c>
      <c r="M12121" s="26">
        <v>380433537341</v>
      </c>
      <c r="N12121" s="26">
        <v>524383201</v>
      </c>
    </row>
    <row r="12122" spans="1:14">
      <c r="A12122" s="26" t="s">
        <v>7574</v>
      </c>
      <c r="B12122" s="26" t="s">
        <v>7575</v>
      </c>
      <c r="C12122" s="26">
        <v>38232032</v>
      </c>
      <c r="D12122" s="26" t="s">
        <v>24</v>
      </c>
      <c r="E12122" s="26" t="s">
        <v>47653</v>
      </c>
      <c r="F12122" s="26" t="s">
        <v>47654</v>
      </c>
      <c r="G12122" s="26" t="s">
        <v>9586</v>
      </c>
      <c r="H12122" s="26" t="s">
        <v>1088</v>
      </c>
      <c r="I12122" s="26" t="s">
        <v>9743</v>
      </c>
      <c r="J12122" s="26" t="s">
        <v>7653</v>
      </c>
      <c r="K12122" s="26" t="s">
        <v>9582</v>
      </c>
      <c r="L12122" s="26" t="s">
        <v>9744</v>
      </c>
      <c r="M12122" s="26">
        <v>761341627114</v>
      </c>
      <c r="N12122" s="26">
        <v>6120883201</v>
      </c>
    </row>
    <row r="12123" spans="1:14">
      <c r="A12123" s="26" t="s">
        <v>8041</v>
      </c>
      <c r="B12123" s="26" t="s">
        <v>8042</v>
      </c>
      <c r="C12123" s="26">
        <v>2003445</v>
      </c>
      <c r="D12123" s="26" t="s">
        <v>24</v>
      </c>
      <c r="E12123" s="26" t="s">
        <v>47655</v>
      </c>
      <c r="F12123" s="26" t="s">
        <v>47656</v>
      </c>
      <c r="G12123" s="26" t="s">
        <v>9586</v>
      </c>
      <c r="H12123" s="26" t="s">
        <v>1122</v>
      </c>
      <c r="J12123" s="26" t="s">
        <v>8039</v>
      </c>
      <c r="K12123" s="26" t="s">
        <v>9597</v>
      </c>
      <c r="L12123" s="26" t="s">
        <v>18932</v>
      </c>
      <c r="M12123" s="26">
        <v>380577251190</v>
      </c>
      <c r="N12123" s="26">
        <v>6310100000</v>
      </c>
    </row>
    <row r="12124" spans="1:14">
      <c r="A12124" s="26" t="s">
        <v>5129</v>
      </c>
      <c r="B12124" s="26" t="s">
        <v>5130</v>
      </c>
      <c r="C12124" s="26">
        <v>1996651</v>
      </c>
      <c r="D12124" s="26" t="s">
        <v>780</v>
      </c>
      <c r="E12124" s="26" t="s">
        <v>47657</v>
      </c>
      <c r="F12124" s="26" t="s">
        <v>47658</v>
      </c>
      <c r="G12124" s="26" t="s">
        <v>9601</v>
      </c>
      <c r="H12124" s="26" t="s">
        <v>735</v>
      </c>
      <c r="J12124" s="26" t="s">
        <v>740</v>
      </c>
      <c r="K12124" s="26" t="s">
        <v>9597</v>
      </c>
      <c r="L12124" s="26" t="s">
        <v>47659</v>
      </c>
      <c r="M12124" s="26">
        <v>380322760973</v>
      </c>
      <c r="N12124" s="26">
        <v>1221881203</v>
      </c>
    </row>
    <row r="12125" spans="1:14">
      <c r="A12125" s="26" t="s">
        <v>9147</v>
      </c>
      <c r="B12125" s="26" t="s">
        <v>9148</v>
      </c>
      <c r="C12125" s="26">
        <v>38462935</v>
      </c>
      <c r="D12125" s="26" t="s">
        <v>24</v>
      </c>
      <c r="E12125" s="26" t="s">
        <v>47660</v>
      </c>
      <c r="F12125" s="26" t="s">
        <v>47661</v>
      </c>
      <c r="G12125" s="26" t="s">
        <v>9579</v>
      </c>
      <c r="H12125" s="26" t="s">
        <v>1490</v>
      </c>
      <c r="I12125" s="26" t="s">
        <v>10369</v>
      </c>
      <c r="J12125" s="26" t="s">
        <v>47662</v>
      </c>
      <c r="K12125" s="26" t="s">
        <v>9582</v>
      </c>
      <c r="L12125" s="26" t="s">
        <v>47663</v>
      </c>
      <c r="M12125" s="26">
        <v>380989353590</v>
      </c>
      <c r="N12125" s="26">
        <v>7324086501</v>
      </c>
    </row>
    <row r="12126" spans="1:14">
      <c r="A12126" s="26" t="s">
        <v>3638</v>
      </c>
      <c r="B12126" s="26" t="s">
        <v>3635</v>
      </c>
      <c r="C12126" s="26">
        <v>1992914</v>
      </c>
      <c r="D12126" s="26" t="s">
        <v>780</v>
      </c>
      <c r="E12126" s="26" t="s">
        <v>47664</v>
      </c>
      <c r="F12126" s="26" t="s">
        <v>47665</v>
      </c>
      <c r="G12126" s="26" t="s">
        <v>9601</v>
      </c>
      <c r="H12126" s="26" t="s">
        <v>468</v>
      </c>
      <c r="I12126" s="26" t="s">
        <v>15268</v>
      </c>
      <c r="J12126" s="26" t="s">
        <v>473</v>
      </c>
      <c r="K12126" s="26" t="s">
        <v>9597</v>
      </c>
      <c r="L12126" s="26" t="s">
        <v>34598</v>
      </c>
      <c r="M12126" s="26">
        <v>380614345111</v>
      </c>
      <c r="N12126" s="26">
        <v>2321510100</v>
      </c>
    </row>
    <row r="12127" spans="1:14">
      <c r="A12127" s="26" t="s">
        <v>2080</v>
      </c>
      <c r="B12127" s="26" t="s">
        <v>2081</v>
      </c>
      <c r="C12127" s="26">
        <v>38485727</v>
      </c>
      <c r="D12127" s="26" t="s">
        <v>24</v>
      </c>
      <c r="E12127" s="26" t="s">
        <v>47666</v>
      </c>
      <c r="F12127" s="26" t="s">
        <v>47667</v>
      </c>
      <c r="G12127" s="26" t="s">
        <v>9579</v>
      </c>
      <c r="H12127" s="26" t="s">
        <v>103</v>
      </c>
      <c r="I12127" s="26" t="s">
        <v>9833</v>
      </c>
      <c r="J12127" s="26" t="s">
        <v>47668</v>
      </c>
      <c r="K12127" s="26" t="s">
        <v>9582</v>
      </c>
      <c r="L12127" s="26" t="s">
        <v>47669</v>
      </c>
      <c r="M12127" s="26">
        <v>380337723957</v>
      </c>
      <c r="N12127" s="26">
        <v>723384912</v>
      </c>
    </row>
    <row r="12128" spans="1:14">
      <c r="A12128" s="26" t="s">
        <v>7827</v>
      </c>
      <c r="B12128" s="26" t="s">
        <v>7832</v>
      </c>
      <c r="C12128" s="26">
        <v>40247577</v>
      </c>
      <c r="D12128" s="26" t="s">
        <v>24</v>
      </c>
      <c r="E12128" s="26" t="s">
        <v>47670</v>
      </c>
      <c r="F12128" s="26" t="s">
        <v>47671</v>
      </c>
      <c r="G12128" s="26" t="s">
        <v>9579</v>
      </c>
      <c r="H12128" s="26" t="s">
        <v>1088</v>
      </c>
      <c r="I12128" s="26" t="s">
        <v>10069</v>
      </c>
      <c r="J12128" s="26" t="s">
        <v>1210</v>
      </c>
      <c r="K12128" s="26" t="s">
        <v>9582</v>
      </c>
      <c r="L12128" s="26" t="s">
        <v>47672</v>
      </c>
      <c r="M12128" s="26">
        <v>380987419483</v>
      </c>
      <c r="N12128" s="26">
        <v>524884501</v>
      </c>
    </row>
    <row r="12129" spans="1:14">
      <c r="A12129" s="26" t="s">
        <v>2813</v>
      </c>
      <c r="B12129" s="26" t="s">
        <v>2814</v>
      </c>
      <c r="C12129" s="26" t="s">
        <v>1604</v>
      </c>
      <c r="D12129" s="26" t="s">
        <v>24</v>
      </c>
      <c r="E12129" s="26" t="s">
        <v>47673</v>
      </c>
      <c r="F12129" s="26" t="s">
        <v>47674</v>
      </c>
      <c r="G12129" s="26" t="s">
        <v>9586</v>
      </c>
      <c r="H12129" s="26" t="s">
        <v>258</v>
      </c>
      <c r="I12129" s="26" t="s">
        <v>12995</v>
      </c>
      <c r="J12129" s="26" t="s">
        <v>271</v>
      </c>
      <c r="K12129" s="26" t="s">
        <v>9597</v>
      </c>
      <c r="L12129" s="26" t="s">
        <v>47675</v>
      </c>
      <c r="M12129" s="26">
        <v>380509747681</v>
      </c>
      <c r="N12129" s="26">
        <v>1421510100</v>
      </c>
    </row>
    <row r="12130" spans="1:14">
      <c r="A12130" s="26" t="s">
        <v>2072</v>
      </c>
      <c r="B12130" s="26" t="s">
        <v>2073</v>
      </c>
      <c r="C12130" s="26">
        <v>38373547</v>
      </c>
      <c r="D12130" s="26" t="s">
        <v>24</v>
      </c>
      <c r="E12130" s="26" t="s">
        <v>47676</v>
      </c>
      <c r="F12130" s="26" t="s">
        <v>47677</v>
      </c>
      <c r="G12130" s="26" t="s">
        <v>9579</v>
      </c>
      <c r="H12130" s="26" t="s">
        <v>103</v>
      </c>
      <c r="I12130" s="26" t="s">
        <v>11403</v>
      </c>
      <c r="J12130" s="26" t="s">
        <v>41008</v>
      </c>
      <c r="K12130" s="26" t="s">
        <v>9582</v>
      </c>
      <c r="L12130" s="26" t="s">
        <v>41009</v>
      </c>
      <c r="M12130" s="26">
        <v>761319254130</v>
      </c>
      <c r="N12130" s="26">
        <v>723155117</v>
      </c>
    </row>
    <row r="12131" spans="1:14">
      <c r="A12131" s="26" t="s">
        <v>5344</v>
      </c>
      <c r="B12131" s="26" t="s">
        <v>5345</v>
      </c>
      <c r="C12131" s="26">
        <v>1998101</v>
      </c>
      <c r="D12131" s="26" t="s">
        <v>780</v>
      </c>
      <c r="E12131" s="26" t="s">
        <v>47678</v>
      </c>
      <c r="F12131" s="26" t="s">
        <v>10114</v>
      </c>
      <c r="G12131" s="26" t="s">
        <v>9601</v>
      </c>
      <c r="H12131" s="26" t="s">
        <v>735</v>
      </c>
      <c r="J12131" s="26" t="s">
        <v>5348</v>
      </c>
      <c r="K12131" s="26" t="s">
        <v>9597</v>
      </c>
      <c r="L12131" s="26" t="s">
        <v>47679</v>
      </c>
      <c r="M12131" s="26">
        <v>380970187468</v>
      </c>
      <c r="N12131" s="26">
        <v>723380415</v>
      </c>
    </row>
    <row r="12132" spans="1:14">
      <c r="A12132" s="26" t="s">
        <v>3145</v>
      </c>
      <c r="B12132" s="26" t="s">
        <v>3142</v>
      </c>
      <c r="C12132" s="26">
        <v>41931754</v>
      </c>
      <c r="D12132" s="26" t="s">
        <v>24</v>
      </c>
      <c r="E12132" s="26" t="s">
        <v>47680</v>
      </c>
      <c r="F12132" s="26" t="s">
        <v>18640</v>
      </c>
      <c r="G12132" s="26" t="s">
        <v>9586</v>
      </c>
      <c r="H12132" s="26" t="s">
        <v>375</v>
      </c>
      <c r="J12132" s="26" t="s">
        <v>380</v>
      </c>
      <c r="K12132" s="26" t="s">
        <v>9597</v>
      </c>
      <c r="L12132" s="26" t="s">
        <v>12067</v>
      </c>
      <c r="M12132" s="26">
        <v>380412432000</v>
      </c>
      <c r="N12132" s="26">
        <v>1810100000</v>
      </c>
    </row>
    <row r="12133" spans="1:14">
      <c r="A12133" s="26" t="s">
        <v>7814</v>
      </c>
      <c r="B12133" s="26" t="s">
        <v>7815</v>
      </c>
      <c r="C12133" s="26">
        <v>2001334</v>
      </c>
      <c r="D12133" s="26" t="s">
        <v>780</v>
      </c>
      <c r="E12133" s="26" t="s">
        <v>47681</v>
      </c>
      <c r="F12133" s="26" t="s">
        <v>13812</v>
      </c>
      <c r="G12133" s="26" t="s">
        <v>9601</v>
      </c>
      <c r="H12133" s="26" t="s">
        <v>1088</v>
      </c>
      <c r="J12133" s="26" t="s">
        <v>1115</v>
      </c>
      <c r="K12133" s="26" t="s">
        <v>9597</v>
      </c>
      <c r="L12133" s="26" t="s">
        <v>43199</v>
      </c>
      <c r="M12133" s="26">
        <v>380352550909</v>
      </c>
      <c r="N12133" s="26">
        <v>6110100000</v>
      </c>
    </row>
    <row r="12134" spans="1:14">
      <c r="A12134" s="26" t="s">
        <v>3913</v>
      </c>
      <c r="B12134" s="26" t="s">
        <v>3914</v>
      </c>
      <c r="C12134" s="26">
        <v>37997217</v>
      </c>
      <c r="D12134" s="26" t="s">
        <v>24</v>
      </c>
      <c r="E12134" s="26" t="s">
        <v>47682</v>
      </c>
      <c r="F12134" s="26" t="s">
        <v>14113</v>
      </c>
      <c r="G12134" s="26" t="s">
        <v>9586</v>
      </c>
      <c r="H12134" s="26" t="s">
        <v>468</v>
      </c>
      <c r="I12134" s="26" t="s">
        <v>14114</v>
      </c>
      <c r="J12134" s="26" t="s">
        <v>47683</v>
      </c>
      <c r="K12134" s="26" t="s">
        <v>9582</v>
      </c>
      <c r="L12134" s="26" t="s">
        <v>47684</v>
      </c>
      <c r="M12134" s="26">
        <v>380619495134</v>
      </c>
      <c r="N12134" s="26">
        <v>2323080401</v>
      </c>
    </row>
    <row r="12135" spans="1:14">
      <c r="A12135" s="26" t="s">
        <v>5627</v>
      </c>
      <c r="B12135" s="26" t="s">
        <v>5628</v>
      </c>
      <c r="C12135" s="26">
        <v>5496780</v>
      </c>
      <c r="D12135" s="26" t="s">
        <v>780</v>
      </c>
      <c r="E12135" s="26" t="s">
        <v>47685</v>
      </c>
      <c r="F12135" s="26" t="s">
        <v>47686</v>
      </c>
      <c r="G12135" s="26" t="s">
        <v>9601</v>
      </c>
      <c r="H12135" s="26" t="s">
        <v>799</v>
      </c>
      <c r="I12135" s="26" t="s">
        <v>800</v>
      </c>
      <c r="J12135" s="26" t="s">
        <v>800</v>
      </c>
      <c r="K12135" s="26" t="s">
        <v>9597</v>
      </c>
      <c r="L12135" s="26" t="s">
        <v>47687</v>
      </c>
      <c r="M12135" s="26">
        <v>380444328571</v>
      </c>
      <c r="N12135" s="26">
        <v>4822784009</v>
      </c>
    </row>
    <row r="12136" spans="1:14">
      <c r="A12136" s="26" t="s">
        <v>3145</v>
      </c>
      <c r="B12136" s="26" t="s">
        <v>3142</v>
      </c>
      <c r="C12136" s="26">
        <v>41931754</v>
      </c>
      <c r="D12136" s="26" t="s">
        <v>24</v>
      </c>
      <c r="E12136" s="26" t="s">
        <v>47688</v>
      </c>
      <c r="F12136" s="26" t="s">
        <v>40273</v>
      </c>
      <c r="G12136" s="26" t="s">
        <v>9586</v>
      </c>
      <c r="H12136" s="26" t="s">
        <v>375</v>
      </c>
      <c r="J12136" s="26" t="s">
        <v>380</v>
      </c>
      <c r="K12136" s="26" t="s">
        <v>9597</v>
      </c>
      <c r="L12136" s="26" t="s">
        <v>47689</v>
      </c>
      <c r="M12136" s="26">
        <v>380412432000</v>
      </c>
      <c r="N12136" s="26">
        <v>1810100000</v>
      </c>
    </row>
    <row r="12137" spans="1:14">
      <c r="A12137" s="26" t="s">
        <v>8946</v>
      </c>
      <c r="B12137" s="26" t="s">
        <v>8947</v>
      </c>
      <c r="C12137" s="26">
        <v>41773113</v>
      </c>
      <c r="D12137" s="26" t="s">
        <v>24</v>
      </c>
      <c r="E12137" s="26" t="s">
        <v>47690</v>
      </c>
      <c r="F12137" s="26" t="s">
        <v>47691</v>
      </c>
      <c r="G12137" s="26" t="s">
        <v>9579</v>
      </c>
      <c r="H12137" s="26" t="s">
        <v>1401</v>
      </c>
      <c r="I12137" s="26" t="s">
        <v>14400</v>
      </c>
      <c r="J12137" s="26" t="s">
        <v>47692</v>
      </c>
      <c r="K12137" s="26" t="s">
        <v>9582</v>
      </c>
      <c r="L12137" s="26" t="s">
        <v>47693</v>
      </c>
      <c r="M12137" s="26">
        <v>380967354603</v>
      </c>
      <c r="N12137" s="26">
        <v>523481001</v>
      </c>
    </row>
    <row r="12138" spans="1:14">
      <c r="A12138" s="26" t="s">
        <v>7709</v>
      </c>
      <c r="B12138" s="26" t="s">
        <v>7710</v>
      </c>
      <c r="C12138" s="26">
        <v>42588046</v>
      </c>
      <c r="D12138" s="26" t="s">
        <v>24</v>
      </c>
      <c r="E12138" s="26" t="s">
        <v>47694</v>
      </c>
      <c r="F12138" s="26" t="s">
        <v>47695</v>
      </c>
      <c r="G12138" s="26" t="s">
        <v>9586</v>
      </c>
      <c r="H12138" s="26" t="s">
        <v>1088</v>
      </c>
      <c r="I12138" s="26" t="s">
        <v>10069</v>
      </c>
      <c r="J12138" s="26" t="s">
        <v>7584</v>
      </c>
      <c r="K12138" s="26" t="s">
        <v>9606</v>
      </c>
      <c r="L12138" s="26" t="s">
        <v>13488</v>
      </c>
      <c r="M12138" s="26">
        <v>380352492171</v>
      </c>
      <c r="N12138" s="26">
        <v>6125255400</v>
      </c>
    </row>
    <row r="12139" spans="1:14">
      <c r="A12139" s="26" t="s">
        <v>5238</v>
      </c>
      <c r="B12139" s="26" t="s">
        <v>5236</v>
      </c>
      <c r="C12139" s="26">
        <v>36761597</v>
      </c>
      <c r="D12139" s="26" t="s">
        <v>24</v>
      </c>
      <c r="E12139" s="26" t="s">
        <v>47696</v>
      </c>
      <c r="F12139" s="26" t="s">
        <v>47697</v>
      </c>
      <c r="G12139" s="26" t="s">
        <v>9579</v>
      </c>
      <c r="H12139" s="26" t="s">
        <v>735</v>
      </c>
      <c r="I12139" s="26" t="s">
        <v>9721</v>
      </c>
      <c r="J12139" s="26" t="s">
        <v>47698</v>
      </c>
      <c r="K12139" s="26" t="s">
        <v>9582</v>
      </c>
      <c r="L12139" s="26" t="s">
        <v>47699</v>
      </c>
      <c r="M12139" s="26">
        <v>380325246700</v>
      </c>
      <c r="N12139" s="26">
        <v>523083803</v>
      </c>
    </row>
    <row r="12140" spans="1:14">
      <c r="A12140" s="26" t="s">
        <v>5242</v>
      </c>
      <c r="B12140" s="26" t="s">
        <v>5243</v>
      </c>
      <c r="C12140" s="26">
        <v>20764294</v>
      </c>
      <c r="D12140" s="26" t="s">
        <v>24</v>
      </c>
      <c r="E12140" s="26" t="s">
        <v>47700</v>
      </c>
      <c r="F12140" s="26" t="s">
        <v>47701</v>
      </c>
      <c r="G12140" s="26" t="s">
        <v>9586</v>
      </c>
      <c r="H12140" s="26" t="s">
        <v>735</v>
      </c>
      <c r="I12140" s="26" t="s">
        <v>9752</v>
      </c>
      <c r="J12140" s="26" t="s">
        <v>9753</v>
      </c>
      <c r="K12140" s="26" t="s">
        <v>9582</v>
      </c>
      <c r="L12140" s="26" t="s">
        <v>9754</v>
      </c>
      <c r="M12140" s="26">
        <v>761001433724</v>
      </c>
      <c r="N12140" s="26">
        <v>4623084201</v>
      </c>
    </row>
    <row r="12141" spans="1:14">
      <c r="A12141" s="26" t="s">
        <v>1757</v>
      </c>
      <c r="B12141" s="26" t="s">
        <v>1758</v>
      </c>
      <c r="C12141" s="26">
        <v>41007217</v>
      </c>
      <c r="D12141" s="26" t="s">
        <v>24</v>
      </c>
      <c r="E12141" s="26" t="s">
        <v>47702</v>
      </c>
      <c r="F12141" s="26" t="s">
        <v>47703</v>
      </c>
      <c r="G12141" s="26" t="s">
        <v>9586</v>
      </c>
      <c r="H12141" s="26" t="s">
        <v>27</v>
      </c>
      <c r="I12141" s="26" t="s">
        <v>11743</v>
      </c>
      <c r="J12141" s="26" t="s">
        <v>6924</v>
      </c>
      <c r="K12141" s="26" t="s">
        <v>9582</v>
      </c>
      <c r="L12141" s="26" t="s">
        <v>47704</v>
      </c>
      <c r="M12141" s="26">
        <v>380434521020</v>
      </c>
      <c r="N12141" s="26">
        <v>521280403</v>
      </c>
    </row>
    <row r="12142" spans="1:14">
      <c r="A12142" s="26" t="s">
        <v>6211</v>
      </c>
      <c r="B12142" s="26" t="s">
        <v>6212</v>
      </c>
      <c r="C12142" s="26">
        <v>38522082</v>
      </c>
      <c r="D12142" s="26" t="s">
        <v>24</v>
      </c>
      <c r="E12142" s="26" t="s">
        <v>47705</v>
      </c>
      <c r="F12142" s="26" t="s">
        <v>47706</v>
      </c>
      <c r="G12142" s="26" t="s">
        <v>9579</v>
      </c>
      <c r="H12142" s="26" t="s">
        <v>885</v>
      </c>
      <c r="I12142" s="26" t="s">
        <v>12123</v>
      </c>
      <c r="J12142" s="26" t="s">
        <v>47707</v>
      </c>
      <c r="K12142" s="26" t="s">
        <v>9582</v>
      </c>
      <c r="L12142" s="26" t="s">
        <v>47708</v>
      </c>
      <c r="M12142" s="26">
        <v>380486722721</v>
      </c>
      <c r="N12142" s="26">
        <v>5122583001</v>
      </c>
    </row>
    <row r="12143" spans="1:14">
      <c r="A12143" s="26" t="s">
        <v>3483</v>
      </c>
      <c r="B12143" s="26" t="s">
        <v>3484</v>
      </c>
      <c r="C12143" s="26">
        <v>42043319</v>
      </c>
      <c r="D12143" s="26" t="s">
        <v>24</v>
      </c>
      <c r="E12143" s="26" t="s">
        <v>47709</v>
      </c>
      <c r="F12143" s="26" t="s">
        <v>47710</v>
      </c>
      <c r="G12143" s="26" t="s">
        <v>9586</v>
      </c>
      <c r="H12143" s="26" t="s">
        <v>392</v>
      </c>
      <c r="I12143" s="26" t="s">
        <v>10627</v>
      </c>
      <c r="J12143" s="26" t="s">
        <v>10628</v>
      </c>
      <c r="K12143" s="26" t="s">
        <v>9582</v>
      </c>
      <c r="L12143" s="26" t="s">
        <v>47711</v>
      </c>
      <c r="M12143" s="26">
        <v>380975674197</v>
      </c>
      <c r="N12143" s="26">
        <v>2124481601</v>
      </c>
    </row>
    <row r="12144" spans="1:14">
      <c r="A12144" s="26" t="s">
        <v>1845</v>
      </c>
      <c r="B12144" s="26" t="s">
        <v>1846</v>
      </c>
      <c r="C12144" s="26">
        <v>5484286</v>
      </c>
      <c r="D12144" s="26" t="s">
        <v>780</v>
      </c>
      <c r="E12144" s="26" t="s">
        <v>47712</v>
      </c>
      <c r="F12144" s="26" t="s">
        <v>47713</v>
      </c>
      <c r="G12144" s="26" t="s">
        <v>9601</v>
      </c>
      <c r="H12144" s="26" t="s">
        <v>27</v>
      </c>
      <c r="I12144" s="26" t="s">
        <v>11177</v>
      </c>
      <c r="J12144" s="26" t="s">
        <v>1843</v>
      </c>
      <c r="K12144" s="26" t="s">
        <v>9606</v>
      </c>
      <c r="L12144" s="26" t="s">
        <v>47714</v>
      </c>
      <c r="M12144" s="26">
        <v>761420110955</v>
      </c>
      <c r="N12144" s="26">
        <v>523155100</v>
      </c>
    </row>
    <row r="12145" spans="1:14">
      <c r="A12145" s="26" t="s">
        <v>2632</v>
      </c>
      <c r="B12145" s="26" t="s">
        <v>2633</v>
      </c>
      <c r="C12145" s="26">
        <v>37735597</v>
      </c>
      <c r="D12145" s="26" t="s">
        <v>24</v>
      </c>
      <c r="E12145" s="26" t="s">
        <v>47715</v>
      </c>
      <c r="F12145" s="26" t="s">
        <v>47716</v>
      </c>
      <c r="G12145" s="26" t="s">
        <v>9586</v>
      </c>
      <c r="H12145" s="26" t="s">
        <v>133</v>
      </c>
      <c r="J12145" s="26" t="s">
        <v>231</v>
      </c>
      <c r="K12145" s="26" t="s">
        <v>9597</v>
      </c>
      <c r="L12145" s="26" t="s">
        <v>47717</v>
      </c>
      <c r="M12145" s="26">
        <v>380664086916</v>
      </c>
      <c r="N12145" s="26">
        <v>1212400000</v>
      </c>
    </row>
    <row r="12146" spans="1:14">
      <c r="A12146" s="26" t="s">
        <v>7801</v>
      </c>
      <c r="B12146" s="26" t="s">
        <v>7802</v>
      </c>
      <c r="C12146" s="26">
        <v>38303160</v>
      </c>
      <c r="D12146" s="26" t="s">
        <v>780</v>
      </c>
      <c r="E12146" s="26" t="s">
        <v>47718</v>
      </c>
      <c r="F12146" s="26" t="s">
        <v>47719</v>
      </c>
      <c r="G12146" s="26" t="s">
        <v>9601</v>
      </c>
      <c r="H12146" s="26" t="s">
        <v>1088</v>
      </c>
      <c r="J12146" s="26" t="s">
        <v>1115</v>
      </c>
      <c r="K12146" s="26" t="s">
        <v>9597</v>
      </c>
      <c r="L12146" s="26" t="s">
        <v>38199</v>
      </c>
      <c r="M12146" s="26">
        <v>380962421103</v>
      </c>
      <c r="N12146" s="26">
        <v>6110100000</v>
      </c>
    </row>
    <row r="12147" spans="1:14">
      <c r="A12147" s="26" t="s">
        <v>2887</v>
      </c>
      <c r="B12147" s="26" t="s">
        <v>2888</v>
      </c>
      <c r="C12147" s="26">
        <v>37862491</v>
      </c>
      <c r="D12147" s="26" t="s">
        <v>24</v>
      </c>
      <c r="E12147" s="26" t="s">
        <v>47720</v>
      </c>
      <c r="F12147" s="26" t="s">
        <v>47721</v>
      </c>
      <c r="G12147" s="26" t="s">
        <v>9586</v>
      </c>
      <c r="H12147" s="26" t="s">
        <v>258</v>
      </c>
      <c r="I12147" s="26" t="s">
        <v>13337</v>
      </c>
      <c r="J12147" s="26" t="s">
        <v>47722</v>
      </c>
      <c r="K12147" s="26" t="s">
        <v>9582</v>
      </c>
      <c r="L12147" s="26" t="s">
        <v>47723</v>
      </c>
      <c r="M12147" s="26">
        <v>380669029563</v>
      </c>
      <c r="N12147" s="26">
        <v>1423385001</v>
      </c>
    </row>
    <row r="12148" spans="1:14">
      <c r="A12148" s="26" t="s">
        <v>8696</v>
      </c>
      <c r="B12148" s="26" t="s">
        <v>8697</v>
      </c>
      <c r="C12148" s="26">
        <v>38447428</v>
      </c>
      <c r="D12148" s="26" t="s">
        <v>24</v>
      </c>
      <c r="E12148" s="26" t="s">
        <v>47724</v>
      </c>
      <c r="F12148" s="26" t="s">
        <v>47725</v>
      </c>
      <c r="G12148" s="26" t="s">
        <v>9586</v>
      </c>
      <c r="H12148" s="26" t="s">
        <v>1308</v>
      </c>
      <c r="J12148" s="26" t="s">
        <v>8715</v>
      </c>
      <c r="K12148" s="26" t="s">
        <v>9582</v>
      </c>
      <c r="L12148" s="26" t="s">
        <v>47726</v>
      </c>
      <c r="M12148" s="26">
        <v>380384979268</v>
      </c>
      <c r="N12148" s="26">
        <v>6822485701</v>
      </c>
    </row>
    <row r="12149" spans="1:14">
      <c r="A12149" s="26" t="s">
        <v>7240</v>
      </c>
      <c r="B12149" s="26" t="s">
        <v>7241</v>
      </c>
      <c r="C12149" s="26">
        <v>38645384</v>
      </c>
      <c r="D12149" s="26" t="s">
        <v>24</v>
      </c>
      <c r="E12149" s="26" t="s">
        <v>47727</v>
      </c>
      <c r="F12149" s="26" t="s">
        <v>47728</v>
      </c>
      <c r="G12149" s="26" t="s">
        <v>9586</v>
      </c>
      <c r="H12149" s="26" t="s">
        <v>987</v>
      </c>
      <c r="I12149" s="26" t="s">
        <v>12684</v>
      </c>
      <c r="J12149" s="26" t="s">
        <v>19936</v>
      </c>
      <c r="K12149" s="26" t="s">
        <v>9582</v>
      </c>
      <c r="L12149" s="26" t="s">
        <v>47729</v>
      </c>
      <c r="M12149" s="26">
        <v>380507431863</v>
      </c>
      <c r="N12149" s="26">
        <v>1224587008</v>
      </c>
    </row>
    <row r="12150" spans="1:14">
      <c r="A12150" s="26" t="s">
        <v>8924</v>
      </c>
      <c r="B12150" s="26" t="s">
        <v>8925</v>
      </c>
      <c r="C12150" s="26">
        <v>39011491</v>
      </c>
      <c r="D12150" s="26" t="s">
        <v>24</v>
      </c>
      <c r="E12150" s="26" t="s">
        <v>47730</v>
      </c>
      <c r="F12150" s="26" t="s">
        <v>47731</v>
      </c>
      <c r="G12150" s="26" t="s">
        <v>9579</v>
      </c>
      <c r="H12150" s="26" t="s">
        <v>1401</v>
      </c>
      <c r="I12150" s="26" t="s">
        <v>9726</v>
      </c>
      <c r="J12150" s="26" t="s">
        <v>47732</v>
      </c>
      <c r="K12150" s="26" t="s">
        <v>9582</v>
      </c>
      <c r="L12150" s="26" t="s">
        <v>47733</v>
      </c>
      <c r="M12150" s="26">
        <v>380677592534</v>
      </c>
      <c r="N12150" s="26">
        <v>5122983860</v>
      </c>
    </row>
    <row r="12151" spans="1:14">
      <c r="A12151" s="26" t="s">
        <v>3894</v>
      </c>
      <c r="B12151" s="26" t="s">
        <v>3895</v>
      </c>
      <c r="C12151" s="26">
        <v>38732974</v>
      </c>
      <c r="D12151" s="26" t="s">
        <v>24</v>
      </c>
      <c r="E12151" s="26" t="s">
        <v>47734</v>
      </c>
      <c r="F12151" s="26" t="s">
        <v>47735</v>
      </c>
      <c r="G12151" s="26" t="s">
        <v>9586</v>
      </c>
      <c r="H12151" s="26" t="s">
        <v>468</v>
      </c>
      <c r="I12151" s="26" t="s">
        <v>19759</v>
      </c>
      <c r="J12151" s="26" t="s">
        <v>47736</v>
      </c>
      <c r="K12151" s="26" t="s">
        <v>9582</v>
      </c>
      <c r="L12151" s="26" t="s">
        <v>47737</v>
      </c>
      <c r="M12151" s="26">
        <v>380613399380</v>
      </c>
      <c r="N12151" s="26">
        <v>1222386506</v>
      </c>
    </row>
    <row r="12152" spans="1:14">
      <c r="A12152" s="26" t="s">
        <v>8681</v>
      </c>
      <c r="B12152" s="26" t="s">
        <v>8682</v>
      </c>
      <c r="C12152" s="26">
        <v>38402043</v>
      </c>
      <c r="D12152" s="26" t="s">
        <v>24</v>
      </c>
      <c r="E12152" s="26" t="s">
        <v>47738</v>
      </c>
      <c r="F12152" s="26" t="s">
        <v>47739</v>
      </c>
      <c r="G12152" s="26" t="s">
        <v>9579</v>
      </c>
      <c r="H12152" s="26" t="s">
        <v>1308</v>
      </c>
      <c r="J12152" s="26" t="s">
        <v>47740</v>
      </c>
      <c r="K12152" s="26" t="s">
        <v>9582</v>
      </c>
      <c r="L12152" s="26" t="s">
        <v>47741</v>
      </c>
      <c r="M12152" s="26">
        <v>761931540456</v>
      </c>
      <c r="N12152" s="26">
        <v>6825584101</v>
      </c>
    </row>
    <row r="12153" spans="1:14">
      <c r="A12153" s="26" t="s">
        <v>3560</v>
      </c>
      <c r="B12153" s="26" t="s">
        <v>3561</v>
      </c>
      <c r="C12153" s="26">
        <v>39048956</v>
      </c>
      <c r="D12153" s="26" t="s">
        <v>24</v>
      </c>
      <c r="E12153" s="26" t="s">
        <v>47742</v>
      </c>
      <c r="F12153" s="26" t="s">
        <v>46187</v>
      </c>
      <c r="G12153" s="26" t="s">
        <v>9586</v>
      </c>
      <c r="H12153" s="26" t="s">
        <v>392</v>
      </c>
      <c r="I12153" s="26" t="s">
        <v>10620</v>
      </c>
      <c r="J12153" s="26" t="s">
        <v>345</v>
      </c>
      <c r="K12153" s="26" t="s">
        <v>9582</v>
      </c>
      <c r="L12153" s="26" t="s">
        <v>47743</v>
      </c>
      <c r="M12153" s="26">
        <v>380977498411</v>
      </c>
      <c r="N12153" s="26">
        <v>120782508</v>
      </c>
    </row>
    <row r="12154" spans="1:14">
      <c r="A12154" s="26" t="s">
        <v>4142</v>
      </c>
      <c r="B12154" s="26" t="s">
        <v>4143</v>
      </c>
      <c r="C12154" s="26">
        <v>39020574</v>
      </c>
      <c r="D12154" s="26" t="s">
        <v>24</v>
      </c>
      <c r="E12154" s="26" t="s">
        <v>47744</v>
      </c>
      <c r="F12154" s="26" t="s">
        <v>47745</v>
      </c>
      <c r="G12154" s="26" t="s">
        <v>9586</v>
      </c>
      <c r="H12154" s="26" t="s">
        <v>506</v>
      </c>
      <c r="I12154" s="26" t="s">
        <v>12368</v>
      </c>
      <c r="J12154" s="26" t="s">
        <v>47746</v>
      </c>
      <c r="K12154" s="26" t="s">
        <v>9606</v>
      </c>
      <c r="L12154" s="26" t="s">
        <v>47747</v>
      </c>
      <c r="M12154" s="26">
        <v>380343361237</v>
      </c>
      <c r="N12154" s="26">
        <v>2623255200</v>
      </c>
    </row>
    <row r="12155" spans="1:14">
      <c r="A12155" s="26" t="s">
        <v>5552</v>
      </c>
      <c r="B12155" s="26" t="s">
        <v>5553</v>
      </c>
      <c r="C12155" s="26">
        <v>1994072</v>
      </c>
      <c r="D12155" s="26" t="s">
        <v>780</v>
      </c>
      <c r="E12155" s="26" t="s">
        <v>47748</v>
      </c>
      <c r="F12155" s="26" t="s">
        <v>47749</v>
      </c>
      <c r="G12155" s="26" t="s">
        <v>9601</v>
      </c>
      <c r="H12155" s="26" t="s">
        <v>799</v>
      </c>
      <c r="J12155" s="26" t="s">
        <v>800</v>
      </c>
      <c r="K12155" s="26" t="s">
        <v>9597</v>
      </c>
      <c r="L12155" s="26" t="s">
        <v>47750</v>
      </c>
      <c r="M12155" s="26">
        <v>380444637482</v>
      </c>
      <c r="N12155" s="26">
        <v>4822784009</v>
      </c>
    </row>
    <row r="12156" spans="1:14">
      <c r="A12156" s="26" t="s">
        <v>6122</v>
      </c>
      <c r="B12156" s="26" t="s">
        <v>6123</v>
      </c>
      <c r="C12156" s="26">
        <v>38822156</v>
      </c>
      <c r="D12156" s="26" t="s">
        <v>24</v>
      </c>
      <c r="E12156" s="26" t="s">
        <v>47751</v>
      </c>
      <c r="F12156" s="26" t="s">
        <v>47752</v>
      </c>
      <c r="G12156" s="26" t="s">
        <v>9591</v>
      </c>
      <c r="H12156" s="26" t="s">
        <v>885</v>
      </c>
      <c r="I12156" s="26" t="s">
        <v>10801</v>
      </c>
      <c r="J12156" s="26" t="s">
        <v>47753</v>
      </c>
      <c r="K12156" s="26" t="s">
        <v>9582</v>
      </c>
      <c r="L12156" s="26" t="s">
        <v>47754</v>
      </c>
      <c r="M12156" s="26">
        <v>380485694324</v>
      </c>
      <c r="N12156" s="26">
        <v>5121282101</v>
      </c>
    </row>
    <row r="12157" spans="1:14">
      <c r="A12157" s="26" t="s">
        <v>4126</v>
      </c>
      <c r="B12157" s="26" t="s">
        <v>4127</v>
      </c>
      <c r="C12157" s="26">
        <v>26482717</v>
      </c>
      <c r="D12157" s="26" t="s">
        <v>780</v>
      </c>
      <c r="E12157" s="26" t="s">
        <v>47755</v>
      </c>
      <c r="F12157" s="26" t="s">
        <v>10114</v>
      </c>
      <c r="G12157" s="26" t="s">
        <v>9601</v>
      </c>
      <c r="H12157" s="26" t="s">
        <v>506</v>
      </c>
      <c r="J12157" s="26" t="s">
        <v>533</v>
      </c>
      <c r="K12157" s="26" t="s">
        <v>9597</v>
      </c>
      <c r="L12157" s="26" t="s">
        <v>9808</v>
      </c>
      <c r="M12157" s="26">
        <v>380508703094</v>
      </c>
      <c r="N12157" s="26">
        <v>2610400000</v>
      </c>
    </row>
    <row r="12158" spans="1:14">
      <c r="A12158" s="26" t="s">
        <v>9395</v>
      </c>
      <c r="B12158" s="26" t="s">
        <v>9396</v>
      </c>
      <c r="C12158" s="26">
        <v>38543914</v>
      </c>
      <c r="D12158" s="26" t="s">
        <v>24</v>
      </c>
      <c r="E12158" s="26" t="s">
        <v>47756</v>
      </c>
      <c r="F12158" s="26" t="s">
        <v>11711</v>
      </c>
      <c r="G12158" s="26" t="s">
        <v>9586</v>
      </c>
      <c r="H12158" s="26" t="s">
        <v>1573</v>
      </c>
      <c r="J12158" s="26" t="s">
        <v>1589</v>
      </c>
      <c r="K12158" s="26" t="s">
        <v>9597</v>
      </c>
      <c r="L12158" s="26" t="s">
        <v>47757</v>
      </c>
      <c r="M12158" s="26">
        <v>380501779223</v>
      </c>
      <c r="N12158" s="26">
        <v>1824286707</v>
      </c>
    </row>
    <row r="12159" spans="1:14">
      <c r="A12159" s="26" t="s">
        <v>6871</v>
      </c>
      <c r="B12159" s="26" t="s">
        <v>6872</v>
      </c>
      <c r="C12159" s="26">
        <v>38522213</v>
      </c>
      <c r="D12159" s="26" t="s">
        <v>24</v>
      </c>
      <c r="E12159" s="26" t="s">
        <v>47758</v>
      </c>
      <c r="F12159" s="26" t="s">
        <v>47759</v>
      </c>
      <c r="G12159" s="26" t="s">
        <v>9579</v>
      </c>
      <c r="H12159" s="26" t="s">
        <v>949</v>
      </c>
      <c r="I12159" s="26" t="s">
        <v>12172</v>
      </c>
      <c r="J12159" s="26" t="s">
        <v>47760</v>
      </c>
      <c r="K12159" s="26" t="s">
        <v>9582</v>
      </c>
      <c r="L12159" s="26" t="s">
        <v>47761</v>
      </c>
      <c r="M12159" s="26">
        <v>380534198338</v>
      </c>
      <c r="N12159" s="26">
        <v>5324584601</v>
      </c>
    </row>
    <row r="12160" spans="1:14">
      <c r="A12160" s="26" t="s">
        <v>8824</v>
      </c>
      <c r="B12160" s="26" t="s">
        <v>8825</v>
      </c>
      <c r="C12160" s="26">
        <v>1110937</v>
      </c>
      <c r="D12160" s="26" t="s">
        <v>780</v>
      </c>
      <c r="E12160" s="26" t="s">
        <v>47762</v>
      </c>
      <c r="F12160" s="26" t="s">
        <v>9713</v>
      </c>
      <c r="G12160" s="26" t="s">
        <v>9601</v>
      </c>
      <c r="H12160" s="26" t="s">
        <v>1308</v>
      </c>
      <c r="J12160" s="26" t="s">
        <v>8818</v>
      </c>
      <c r="K12160" s="26" t="s">
        <v>9597</v>
      </c>
      <c r="L12160" s="26" t="s">
        <v>30127</v>
      </c>
      <c r="M12160" s="26">
        <v>761019701532</v>
      </c>
      <c r="N12160" s="26">
        <v>6810700000</v>
      </c>
    </row>
    <row r="12161" spans="1:14">
      <c r="A12161" s="26" t="s">
        <v>6569</v>
      </c>
      <c r="B12161" s="26" t="s">
        <v>6570</v>
      </c>
      <c r="C12161" s="26">
        <v>38396564</v>
      </c>
      <c r="D12161" s="26" t="s">
        <v>24</v>
      </c>
      <c r="E12161" s="26" t="s">
        <v>47763</v>
      </c>
      <c r="F12161" s="26" t="s">
        <v>47764</v>
      </c>
      <c r="G12161" s="26" t="s">
        <v>9579</v>
      </c>
      <c r="H12161" s="26" t="s">
        <v>949</v>
      </c>
      <c r="I12161" s="26" t="s">
        <v>10130</v>
      </c>
      <c r="J12161" s="26" t="s">
        <v>47765</v>
      </c>
      <c r="K12161" s="26" t="s">
        <v>9582</v>
      </c>
      <c r="L12161" s="26" t="s">
        <v>47766</v>
      </c>
      <c r="M12161" s="26">
        <v>380994748734</v>
      </c>
      <c r="N12161" s="26">
        <v>1224856221</v>
      </c>
    </row>
    <row r="12162" spans="1:14">
      <c r="A12162" s="26" t="s">
        <v>5747</v>
      </c>
      <c r="B12162" s="26" t="s">
        <v>5748</v>
      </c>
      <c r="C12162" s="26">
        <v>38960481</v>
      </c>
      <c r="D12162" s="26" t="s">
        <v>24</v>
      </c>
      <c r="E12162" s="26" t="s">
        <v>47767</v>
      </c>
      <c r="F12162" s="26" t="s">
        <v>25950</v>
      </c>
      <c r="G12162" s="26" t="s">
        <v>9586</v>
      </c>
      <c r="H12162" s="26" t="s">
        <v>799</v>
      </c>
      <c r="J12162" s="26" t="s">
        <v>800</v>
      </c>
      <c r="K12162" s="26" t="s">
        <v>9597</v>
      </c>
      <c r="L12162" s="26" t="s">
        <v>47768</v>
      </c>
      <c r="M12162" s="26">
        <v>380445279915</v>
      </c>
      <c r="N12162" s="26">
        <v>4822784009</v>
      </c>
    </row>
    <row r="12163" spans="1:14">
      <c r="A12163" s="26" t="s">
        <v>5129</v>
      </c>
      <c r="B12163" s="26" t="s">
        <v>5130</v>
      </c>
      <c r="C12163" s="26">
        <v>1996651</v>
      </c>
      <c r="D12163" s="26" t="s">
        <v>780</v>
      </c>
      <c r="E12163" s="26" t="s">
        <v>47769</v>
      </c>
      <c r="F12163" s="26" t="s">
        <v>15302</v>
      </c>
      <c r="G12163" s="26" t="s">
        <v>9601</v>
      </c>
      <c r="H12163" s="26" t="s">
        <v>735</v>
      </c>
      <c r="J12163" s="26" t="s">
        <v>740</v>
      </c>
      <c r="K12163" s="26" t="s">
        <v>9597</v>
      </c>
      <c r="L12163" s="26" t="s">
        <v>41876</v>
      </c>
      <c r="M12163" s="26">
        <v>380322761264</v>
      </c>
      <c r="N12163" s="26">
        <v>1221881203</v>
      </c>
    </row>
    <row r="12164" spans="1:14">
      <c r="A12164" s="26" t="s">
        <v>2186</v>
      </c>
      <c r="B12164" s="26" t="s">
        <v>2187</v>
      </c>
      <c r="C12164" s="26">
        <v>37870916</v>
      </c>
      <c r="D12164" s="26" t="s">
        <v>24</v>
      </c>
      <c r="E12164" s="26" t="s">
        <v>47770</v>
      </c>
      <c r="F12164" s="26" t="s">
        <v>47771</v>
      </c>
      <c r="G12164" s="26" t="s">
        <v>9586</v>
      </c>
      <c r="H12164" s="26" t="s">
        <v>133</v>
      </c>
      <c r="I12164" s="26" t="s">
        <v>12872</v>
      </c>
      <c r="J12164" s="26" t="s">
        <v>47772</v>
      </c>
      <c r="K12164" s="26" t="s">
        <v>9582</v>
      </c>
      <c r="L12164" s="26" t="s">
        <v>47773</v>
      </c>
      <c r="M12164" s="26">
        <v>761553104657</v>
      </c>
      <c r="N12164" s="26">
        <v>1220755107</v>
      </c>
    </row>
    <row r="12165" spans="1:14">
      <c r="A12165" s="26" t="s">
        <v>3961</v>
      </c>
      <c r="B12165" s="26" t="s">
        <v>3962</v>
      </c>
      <c r="C12165" s="26">
        <v>41839285</v>
      </c>
      <c r="D12165" s="26" t="s">
        <v>780</v>
      </c>
      <c r="E12165" s="26" t="s">
        <v>47774</v>
      </c>
      <c r="F12165" s="26" t="s">
        <v>47775</v>
      </c>
      <c r="G12165" s="26" t="s">
        <v>9601</v>
      </c>
      <c r="H12165" s="26" t="s">
        <v>506</v>
      </c>
      <c r="I12165" s="26" t="s">
        <v>11656</v>
      </c>
      <c r="J12165" s="26" t="s">
        <v>3963</v>
      </c>
      <c r="K12165" s="26" t="s">
        <v>9606</v>
      </c>
      <c r="L12165" s="26" t="s">
        <v>47776</v>
      </c>
      <c r="M12165" s="26">
        <v>380347446505</v>
      </c>
      <c r="N12165" s="26">
        <v>2624855400</v>
      </c>
    </row>
    <row r="12166" spans="1:14">
      <c r="A12166" s="26" t="s">
        <v>8532</v>
      </c>
      <c r="B12166" s="26" t="s">
        <v>8533</v>
      </c>
      <c r="C12166" s="26">
        <v>38743829</v>
      </c>
      <c r="D12166" s="26" t="s">
        <v>24</v>
      </c>
      <c r="E12166" s="26" t="s">
        <v>47777</v>
      </c>
      <c r="F12166" s="26" t="s">
        <v>35505</v>
      </c>
      <c r="G12166" s="26" t="s">
        <v>9586</v>
      </c>
      <c r="H12166" s="26" t="s">
        <v>1269</v>
      </c>
      <c r="I12166" s="26" t="s">
        <v>10265</v>
      </c>
      <c r="J12166" s="26" t="s">
        <v>3855</v>
      </c>
      <c r="K12166" s="26" t="s">
        <v>9582</v>
      </c>
      <c r="L12166" s="26" t="s">
        <v>47778</v>
      </c>
      <c r="M12166" s="26">
        <v>380553736523</v>
      </c>
      <c r="N12166" s="26">
        <v>122383703</v>
      </c>
    </row>
    <row r="12167" spans="1:14">
      <c r="A12167" s="26" t="s">
        <v>2212</v>
      </c>
      <c r="B12167" s="26" t="s">
        <v>2213</v>
      </c>
      <c r="C12167" s="26">
        <v>37834197</v>
      </c>
      <c r="D12167" s="26" t="s">
        <v>24</v>
      </c>
      <c r="E12167" s="26" t="s">
        <v>47779</v>
      </c>
      <c r="F12167" s="26" t="s">
        <v>47780</v>
      </c>
      <c r="G12167" s="26" t="s">
        <v>9586</v>
      </c>
      <c r="H12167" s="26" t="s">
        <v>133</v>
      </c>
      <c r="I12167" s="26" t="s">
        <v>16462</v>
      </c>
      <c r="J12167" s="26" t="s">
        <v>47781</v>
      </c>
      <c r="K12167" s="26" t="s">
        <v>9582</v>
      </c>
      <c r="L12167" s="26" t="s">
        <v>47782</v>
      </c>
      <c r="M12167" s="26">
        <v>380569392110</v>
      </c>
      <c r="N12167" s="26">
        <v>521455507</v>
      </c>
    </row>
    <row r="12168" spans="1:14">
      <c r="A12168" s="26" t="s">
        <v>4316</v>
      </c>
      <c r="B12168" s="26" t="s">
        <v>4317</v>
      </c>
      <c r="C12168" s="26">
        <v>38943382</v>
      </c>
      <c r="D12168" s="26" t="s">
        <v>24</v>
      </c>
      <c r="E12168" s="26" t="s">
        <v>47783</v>
      </c>
      <c r="F12168" s="26" t="s">
        <v>47784</v>
      </c>
      <c r="G12168" s="26" t="s">
        <v>9586</v>
      </c>
      <c r="H12168" s="26" t="s">
        <v>576</v>
      </c>
      <c r="I12168" s="26" t="s">
        <v>10292</v>
      </c>
      <c r="J12168" s="26" t="s">
        <v>47785</v>
      </c>
      <c r="K12168" s="26" t="s">
        <v>9582</v>
      </c>
      <c r="L12168" s="26" t="s">
        <v>47786</v>
      </c>
      <c r="M12168" s="26">
        <v>380459832437</v>
      </c>
      <c r="N12168" s="26">
        <v>3222483602</v>
      </c>
    </row>
    <row r="12169" spans="1:14">
      <c r="A12169" s="26" t="s">
        <v>6631</v>
      </c>
      <c r="B12169" s="26" t="s">
        <v>6632</v>
      </c>
      <c r="C12169" s="26">
        <v>38396501</v>
      </c>
      <c r="D12169" s="26" t="s">
        <v>24</v>
      </c>
      <c r="E12169" s="26" t="s">
        <v>47787</v>
      </c>
      <c r="F12169" s="26" t="s">
        <v>47788</v>
      </c>
      <c r="G12169" s="26" t="s">
        <v>9586</v>
      </c>
      <c r="H12169" s="26" t="s">
        <v>949</v>
      </c>
      <c r="I12169" s="26" t="s">
        <v>13266</v>
      </c>
      <c r="J12169" s="26" t="s">
        <v>6635</v>
      </c>
      <c r="K12169" s="26" t="s">
        <v>9597</v>
      </c>
      <c r="L12169" s="26" t="s">
        <v>47789</v>
      </c>
      <c r="M12169" s="26">
        <v>380993890300</v>
      </c>
      <c r="N12169" s="26">
        <v>1423381103</v>
      </c>
    </row>
    <row r="12170" spans="1:14">
      <c r="A12170" s="26" t="s">
        <v>4408</v>
      </c>
      <c r="B12170" s="26" t="s">
        <v>4409</v>
      </c>
      <c r="C12170" s="26">
        <v>38043234</v>
      </c>
      <c r="D12170" s="26" t="s">
        <v>24</v>
      </c>
      <c r="E12170" s="26" t="s">
        <v>47790</v>
      </c>
      <c r="F12170" s="26" t="s">
        <v>47791</v>
      </c>
      <c r="G12170" s="26" t="s">
        <v>9586</v>
      </c>
      <c r="H12170" s="26" t="s">
        <v>576</v>
      </c>
      <c r="J12170" s="26" t="s">
        <v>4410</v>
      </c>
      <c r="K12170" s="26" t="s">
        <v>9606</v>
      </c>
      <c r="L12170" s="26" t="s">
        <v>47792</v>
      </c>
      <c r="M12170" s="26">
        <v>761338904899</v>
      </c>
      <c r="N12170" s="26">
        <v>3221955100</v>
      </c>
    </row>
    <row r="12171" spans="1:14">
      <c r="A12171" s="26" t="s">
        <v>6244</v>
      </c>
      <c r="B12171" s="26" t="s">
        <v>6245</v>
      </c>
      <c r="C12171" s="26">
        <v>38696671</v>
      </c>
      <c r="D12171" s="26" t="s">
        <v>24</v>
      </c>
      <c r="E12171" s="26" t="s">
        <v>47793</v>
      </c>
      <c r="F12171" s="26" t="s">
        <v>47794</v>
      </c>
      <c r="G12171" s="26" t="s">
        <v>9586</v>
      </c>
      <c r="H12171" s="26" t="s">
        <v>885</v>
      </c>
      <c r="I12171" s="26" t="s">
        <v>11367</v>
      </c>
      <c r="J12171" s="26" t="s">
        <v>17282</v>
      </c>
      <c r="K12171" s="26" t="s">
        <v>9606</v>
      </c>
      <c r="L12171" s="26" t="s">
        <v>17283</v>
      </c>
      <c r="M12171" s="26">
        <v>380972859399</v>
      </c>
      <c r="N12171" s="26">
        <v>5123755300</v>
      </c>
    </row>
    <row r="12172" spans="1:14">
      <c r="A12172" s="26" t="s">
        <v>8885</v>
      </c>
      <c r="B12172" s="26" t="s">
        <v>8886</v>
      </c>
      <c r="C12172" s="26">
        <v>41745061</v>
      </c>
      <c r="D12172" s="26" t="s">
        <v>24</v>
      </c>
      <c r="E12172" s="26" t="s">
        <v>47795</v>
      </c>
      <c r="F12172" s="26" t="s">
        <v>47796</v>
      </c>
      <c r="G12172" s="26" t="s">
        <v>9579</v>
      </c>
      <c r="H12172" s="26" t="s">
        <v>1401</v>
      </c>
      <c r="J12172" s="26" t="s">
        <v>1533</v>
      </c>
      <c r="K12172" s="26" t="s">
        <v>9582</v>
      </c>
      <c r="L12172" s="26" t="s">
        <v>47797</v>
      </c>
      <c r="M12172" s="26">
        <v>380969027817</v>
      </c>
      <c r="N12172" s="26">
        <v>521083409</v>
      </c>
    </row>
    <row r="12173" spans="1:14">
      <c r="A12173" s="26" t="s">
        <v>3473</v>
      </c>
      <c r="B12173" s="26" t="s">
        <v>3474</v>
      </c>
      <c r="C12173" s="26">
        <v>38466531</v>
      </c>
      <c r="D12173" s="26" t="s">
        <v>24</v>
      </c>
      <c r="E12173" s="26" t="s">
        <v>47798</v>
      </c>
      <c r="F12173" s="26" t="s">
        <v>47799</v>
      </c>
      <c r="G12173" s="26" t="s">
        <v>9586</v>
      </c>
      <c r="H12173" s="26" t="s">
        <v>392</v>
      </c>
      <c r="I12173" s="26" t="s">
        <v>11629</v>
      </c>
      <c r="J12173" s="26" t="s">
        <v>47800</v>
      </c>
      <c r="K12173" s="26" t="s">
        <v>9582</v>
      </c>
      <c r="L12173" s="26" t="s">
        <v>47801</v>
      </c>
      <c r="M12173" s="26">
        <v>761981497630</v>
      </c>
      <c r="N12173" s="26">
        <v>2124883901</v>
      </c>
    </row>
    <row r="12174" spans="1:14">
      <c r="A12174" s="26" t="s">
        <v>9198</v>
      </c>
      <c r="B12174" s="26" t="s">
        <v>9199</v>
      </c>
      <c r="C12174" s="26">
        <v>43288092</v>
      </c>
      <c r="D12174" s="26" t="s">
        <v>780</v>
      </c>
      <c r="E12174" s="26" t="s">
        <v>47802</v>
      </c>
      <c r="F12174" s="26" t="s">
        <v>9787</v>
      </c>
      <c r="G12174" s="26" t="s">
        <v>9601</v>
      </c>
      <c r="H12174" s="26" t="s">
        <v>1490</v>
      </c>
      <c r="J12174" s="26" t="s">
        <v>1553</v>
      </c>
      <c r="K12174" s="26" t="s">
        <v>9597</v>
      </c>
      <c r="L12174" s="26" t="s">
        <v>47803</v>
      </c>
      <c r="M12174" s="26">
        <v>380372523104</v>
      </c>
      <c r="N12174" s="26">
        <v>524955100</v>
      </c>
    </row>
    <row r="12175" spans="1:14">
      <c r="A12175" s="26" t="s">
        <v>6861</v>
      </c>
      <c r="B12175" s="26" t="s">
        <v>6862</v>
      </c>
      <c r="C12175" s="26">
        <v>38534915</v>
      </c>
      <c r="D12175" s="26" t="s">
        <v>24</v>
      </c>
      <c r="E12175" s="26" t="s">
        <v>47804</v>
      </c>
      <c r="F12175" s="26" t="s">
        <v>47805</v>
      </c>
      <c r="G12175" s="26" t="s">
        <v>9579</v>
      </c>
      <c r="H12175" s="26" t="s">
        <v>949</v>
      </c>
      <c r="I12175" s="26" t="s">
        <v>13665</v>
      </c>
      <c r="J12175" s="26" t="s">
        <v>47806</v>
      </c>
      <c r="K12175" s="26" t="s">
        <v>9582</v>
      </c>
      <c r="L12175" s="26" t="s">
        <v>47807</v>
      </c>
      <c r="M12175" s="26">
        <v>380536321668</v>
      </c>
      <c r="N12175" s="26">
        <v>5324210104</v>
      </c>
    </row>
    <row r="12176" spans="1:14">
      <c r="A12176" s="26" t="s">
        <v>7709</v>
      </c>
      <c r="B12176" s="26" t="s">
        <v>7710</v>
      </c>
      <c r="C12176" s="26">
        <v>42588046</v>
      </c>
      <c r="D12176" s="26" t="s">
        <v>24</v>
      </c>
      <c r="E12176" s="26" t="s">
        <v>47808</v>
      </c>
      <c r="F12176" s="26" t="s">
        <v>30894</v>
      </c>
      <c r="G12176" s="26" t="s">
        <v>9591</v>
      </c>
      <c r="H12176" s="26" t="s">
        <v>1088</v>
      </c>
      <c r="J12176" s="26" t="s">
        <v>27148</v>
      </c>
      <c r="K12176" s="26" t="s">
        <v>9606</v>
      </c>
      <c r="L12176" s="26" t="s">
        <v>47809</v>
      </c>
      <c r="M12176" s="26">
        <v>761972161558</v>
      </c>
      <c r="N12176" s="26">
        <v>6125255200</v>
      </c>
    </row>
    <row r="12177" spans="1:14">
      <c r="A12177" s="26" t="s">
        <v>9482</v>
      </c>
      <c r="B12177" s="26" t="s">
        <v>9483</v>
      </c>
      <c r="C12177" s="26">
        <v>38510035</v>
      </c>
      <c r="D12177" s="26" t="s">
        <v>1701</v>
      </c>
      <c r="E12177" s="26" t="s">
        <v>47810</v>
      </c>
      <c r="F12177" s="26" t="s">
        <v>47811</v>
      </c>
      <c r="G12177" s="26" t="s">
        <v>9601</v>
      </c>
      <c r="H12177" s="26" t="s">
        <v>1573</v>
      </c>
      <c r="J12177" s="26" t="s">
        <v>1597</v>
      </c>
      <c r="K12177" s="26" t="s">
        <v>9597</v>
      </c>
      <c r="L12177" s="26" t="s">
        <v>47812</v>
      </c>
      <c r="M12177" s="26">
        <v>380462661329</v>
      </c>
      <c r="N12177" s="26">
        <v>7410100000</v>
      </c>
    </row>
    <row r="12178" spans="1:14">
      <c r="A12178" s="26" t="s">
        <v>4807</v>
      </c>
      <c r="B12178" s="26" t="s">
        <v>4808</v>
      </c>
      <c r="C12178" s="26">
        <v>38188020</v>
      </c>
      <c r="D12178" s="26" t="s">
        <v>24</v>
      </c>
      <c r="E12178" s="26" t="s">
        <v>47813</v>
      </c>
      <c r="F12178" s="26" t="s">
        <v>47814</v>
      </c>
      <c r="G12178" s="26" t="s">
        <v>9586</v>
      </c>
      <c r="H12178" s="26" t="s">
        <v>711</v>
      </c>
      <c r="J12178" s="26" t="s">
        <v>716</v>
      </c>
      <c r="K12178" s="26" t="s">
        <v>9597</v>
      </c>
      <c r="L12178" s="26" t="s">
        <v>9865</v>
      </c>
      <c r="M12178" s="26">
        <v>761595258083</v>
      </c>
      <c r="N12178" s="26">
        <v>4411800000</v>
      </c>
    </row>
    <row r="12179" spans="1:14">
      <c r="A12179" s="26" t="s">
        <v>4676</v>
      </c>
      <c r="B12179" s="26" t="s">
        <v>4677</v>
      </c>
      <c r="C12179" s="26" t="s">
        <v>1604</v>
      </c>
      <c r="D12179" s="26" t="s">
        <v>24</v>
      </c>
      <c r="E12179" s="26" t="s">
        <v>47815</v>
      </c>
      <c r="F12179" s="26" t="s">
        <v>47816</v>
      </c>
      <c r="G12179" s="26" t="s">
        <v>9591</v>
      </c>
      <c r="H12179" s="26" t="s">
        <v>670</v>
      </c>
      <c r="J12179" s="26" t="s">
        <v>687</v>
      </c>
      <c r="K12179" s="26" t="s">
        <v>9597</v>
      </c>
      <c r="L12179" s="26" t="s">
        <v>47817</v>
      </c>
      <c r="M12179" s="26">
        <v>380990081401</v>
      </c>
      <c r="N12179" s="26">
        <v>3510100000</v>
      </c>
    </row>
    <row r="12180" spans="1:14">
      <c r="A12180" s="26" t="s">
        <v>6840</v>
      </c>
      <c r="B12180" s="26" t="s">
        <v>6841</v>
      </c>
      <c r="C12180" s="26">
        <v>1999141</v>
      </c>
      <c r="D12180" s="26" t="s">
        <v>780</v>
      </c>
      <c r="E12180" s="26" t="s">
        <v>47818</v>
      </c>
      <c r="F12180" s="26" t="s">
        <v>47819</v>
      </c>
      <c r="G12180" s="26" t="s">
        <v>9601</v>
      </c>
      <c r="H12180" s="26" t="s">
        <v>949</v>
      </c>
      <c r="J12180" s="26" t="s">
        <v>977</v>
      </c>
      <c r="K12180" s="26" t="s">
        <v>9597</v>
      </c>
      <c r="L12180" s="26" t="s">
        <v>47820</v>
      </c>
      <c r="M12180" s="26">
        <v>380532609690</v>
      </c>
      <c r="N12180" s="26">
        <v>4424080504</v>
      </c>
    </row>
    <row r="12181" spans="1:14">
      <c r="A12181" s="26" t="s">
        <v>2367</v>
      </c>
      <c r="B12181" s="26" t="s">
        <v>2368</v>
      </c>
      <c r="C12181" s="26">
        <v>21902497</v>
      </c>
      <c r="D12181" s="26" t="s">
        <v>780</v>
      </c>
      <c r="E12181" s="26" t="s">
        <v>47821</v>
      </c>
      <c r="F12181" s="26" t="s">
        <v>47822</v>
      </c>
      <c r="G12181" s="26" t="s">
        <v>9601</v>
      </c>
      <c r="H12181" s="26" t="s">
        <v>133</v>
      </c>
      <c r="J12181" s="26" t="s">
        <v>146</v>
      </c>
      <c r="K12181" s="26" t="s">
        <v>9597</v>
      </c>
      <c r="L12181" s="26" t="s">
        <v>47823</v>
      </c>
      <c r="M12181" s="26">
        <v>380567568800</v>
      </c>
      <c r="N12181" s="26">
        <v>1210100000</v>
      </c>
    </row>
    <row r="12182" spans="1:14">
      <c r="A12182" s="26" t="s">
        <v>4657</v>
      </c>
      <c r="B12182" s="26" t="s">
        <v>4658</v>
      </c>
      <c r="C12182" s="26">
        <v>38802559</v>
      </c>
      <c r="D12182" s="26" t="s">
        <v>24</v>
      </c>
      <c r="E12182" s="26" t="s">
        <v>47824</v>
      </c>
      <c r="F12182" s="26" t="s">
        <v>47716</v>
      </c>
      <c r="G12182" s="26" t="s">
        <v>9586</v>
      </c>
      <c r="H12182" s="26" t="s">
        <v>670</v>
      </c>
      <c r="J12182" s="26" t="s">
        <v>687</v>
      </c>
      <c r="K12182" s="26" t="s">
        <v>9597</v>
      </c>
      <c r="L12182" s="26" t="s">
        <v>12376</v>
      </c>
      <c r="M12182" s="26">
        <v>380980115658</v>
      </c>
      <c r="N12182" s="26">
        <v>3510100000</v>
      </c>
    </row>
    <row r="12183" spans="1:14">
      <c r="A12183" s="26" t="s">
        <v>7170</v>
      </c>
      <c r="B12183" s="26" t="s">
        <v>7171</v>
      </c>
      <c r="C12183" s="26">
        <v>2000197</v>
      </c>
      <c r="D12183" s="26" t="s">
        <v>780</v>
      </c>
      <c r="E12183" s="26" t="s">
        <v>47825</v>
      </c>
      <c r="F12183" s="26" t="s">
        <v>18806</v>
      </c>
      <c r="G12183" s="26" t="s">
        <v>9601</v>
      </c>
      <c r="H12183" s="26" t="s">
        <v>987</v>
      </c>
      <c r="J12183" s="26" t="s">
        <v>1008</v>
      </c>
      <c r="K12183" s="26" t="s">
        <v>9597</v>
      </c>
      <c r="L12183" s="26" t="s">
        <v>47826</v>
      </c>
      <c r="M12183" s="26">
        <v>761332101954</v>
      </c>
      <c r="N12183" s="26">
        <v>122086501</v>
      </c>
    </row>
    <row r="12184" spans="1:14">
      <c r="A12184" s="26" t="s">
        <v>8928</v>
      </c>
      <c r="B12184" s="26" t="s">
        <v>8929</v>
      </c>
      <c r="C12184" s="26">
        <v>39028772</v>
      </c>
      <c r="D12184" s="26" t="s">
        <v>24</v>
      </c>
      <c r="E12184" s="26" t="s">
        <v>47827</v>
      </c>
      <c r="F12184" s="26" t="s">
        <v>47828</v>
      </c>
      <c r="G12184" s="26" t="s">
        <v>9579</v>
      </c>
      <c r="H12184" s="26" t="s">
        <v>1401</v>
      </c>
      <c r="I12184" s="26" t="s">
        <v>9777</v>
      </c>
      <c r="J12184" s="26" t="s">
        <v>47829</v>
      </c>
      <c r="K12184" s="26" t="s">
        <v>9582</v>
      </c>
      <c r="L12184" s="26" t="s">
        <v>47830</v>
      </c>
      <c r="M12184" s="26">
        <v>760948984542</v>
      </c>
      <c r="N12184" s="26">
        <v>7124383402</v>
      </c>
    </row>
    <row r="12185" spans="1:14">
      <c r="A12185" s="26" t="s">
        <v>4158</v>
      </c>
      <c r="B12185" s="26" t="s">
        <v>4155</v>
      </c>
      <c r="C12185" s="26">
        <v>1993546</v>
      </c>
      <c r="D12185" s="26" t="s">
        <v>24</v>
      </c>
      <c r="E12185" s="26" t="s">
        <v>47831</v>
      </c>
      <c r="F12185" s="26" t="s">
        <v>47832</v>
      </c>
      <c r="G12185" s="26" t="s">
        <v>9579</v>
      </c>
      <c r="H12185" s="26" t="s">
        <v>506</v>
      </c>
      <c r="I12185" s="26" t="s">
        <v>12382</v>
      </c>
      <c r="J12185" s="26" t="s">
        <v>17385</v>
      </c>
      <c r="K12185" s="26" t="s">
        <v>9582</v>
      </c>
      <c r="L12185" s="26" t="s">
        <v>47833</v>
      </c>
      <c r="M12185" s="26">
        <v>380964703816</v>
      </c>
      <c r="N12185" s="26">
        <v>2610193001</v>
      </c>
    </row>
    <row r="12186" spans="1:14">
      <c r="A12186" s="26" t="s">
        <v>5871</v>
      </c>
      <c r="B12186" s="26" t="s">
        <v>5760</v>
      </c>
      <c r="C12186" s="26">
        <v>38960518</v>
      </c>
      <c r="D12186" s="26" t="s">
        <v>780</v>
      </c>
      <c r="E12186" s="26" t="s">
        <v>47834</v>
      </c>
      <c r="F12186" s="26" t="s">
        <v>47835</v>
      </c>
      <c r="G12186" s="26" t="s">
        <v>9601</v>
      </c>
      <c r="H12186" s="26" t="s">
        <v>799</v>
      </c>
      <c r="J12186" s="26" t="s">
        <v>800</v>
      </c>
      <c r="K12186" s="26" t="s">
        <v>9597</v>
      </c>
      <c r="L12186" s="26" t="s">
        <v>47836</v>
      </c>
      <c r="M12186" s="26">
        <v>380444188600</v>
      </c>
      <c r="N12186" s="26">
        <v>4822784009</v>
      </c>
    </row>
    <row r="12187" spans="1:14">
      <c r="A12187" s="26" t="s">
        <v>3994</v>
      </c>
      <c r="B12187" s="26" t="s">
        <v>3995</v>
      </c>
      <c r="C12187" s="26">
        <v>42043117</v>
      </c>
      <c r="D12187" s="26" t="s">
        <v>24</v>
      </c>
      <c r="E12187" s="26" t="s">
        <v>47837</v>
      </c>
      <c r="F12187" s="26" t="s">
        <v>47838</v>
      </c>
      <c r="G12187" s="26" t="s">
        <v>9586</v>
      </c>
      <c r="H12187" s="26" t="s">
        <v>506</v>
      </c>
      <c r="I12187" s="26" t="s">
        <v>10777</v>
      </c>
      <c r="J12187" s="26" t="s">
        <v>47839</v>
      </c>
      <c r="K12187" s="26" t="s">
        <v>9582</v>
      </c>
      <c r="L12187" s="26" t="s">
        <v>47840</v>
      </c>
      <c r="M12187" s="26">
        <v>380343042231</v>
      </c>
      <c r="N12187" s="26">
        <v>2621686201</v>
      </c>
    </row>
    <row r="12188" spans="1:14">
      <c r="A12188" s="26" t="s">
        <v>7562</v>
      </c>
      <c r="B12188" s="26" t="s">
        <v>7563</v>
      </c>
      <c r="C12188" s="26">
        <v>41247489</v>
      </c>
      <c r="D12188" s="26" t="s">
        <v>24</v>
      </c>
      <c r="E12188" s="26" t="s">
        <v>47841</v>
      </c>
      <c r="F12188" s="26" t="s">
        <v>47842</v>
      </c>
      <c r="G12188" s="26" t="s">
        <v>9586</v>
      </c>
      <c r="H12188" s="26" t="s">
        <v>1088</v>
      </c>
      <c r="I12188" s="26" t="s">
        <v>9743</v>
      </c>
      <c r="J12188" s="26" t="s">
        <v>7561</v>
      </c>
      <c r="K12188" s="26" t="s">
        <v>9582</v>
      </c>
      <c r="L12188" s="26" t="s">
        <v>12092</v>
      </c>
      <c r="M12188" s="26">
        <v>380979097380</v>
      </c>
      <c r="N12188" s="26">
        <v>6120880901</v>
      </c>
    </row>
    <row r="12189" spans="1:14">
      <c r="A12189" s="26" t="s">
        <v>5603</v>
      </c>
      <c r="B12189" s="26" t="s">
        <v>5604</v>
      </c>
      <c r="C12189" s="26">
        <v>34002938</v>
      </c>
      <c r="D12189" s="26" t="s">
        <v>1701</v>
      </c>
      <c r="E12189" s="26" t="s">
        <v>47843</v>
      </c>
      <c r="F12189" s="26" t="s">
        <v>47844</v>
      </c>
      <c r="G12189" s="26" t="s">
        <v>9601</v>
      </c>
      <c r="H12189" s="26" t="s">
        <v>576</v>
      </c>
      <c r="J12189" s="26" t="s">
        <v>12983</v>
      </c>
      <c r="K12189" s="26" t="s">
        <v>9597</v>
      </c>
      <c r="L12189" s="26" t="s">
        <v>19332</v>
      </c>
      <c r="M12189" s="26">
        <v>380456752584</v>
      </c>
      <c r="N12189" s="26" t="e">
        <v>#N/A</v>
      </c>
    </row>
    <row r="12190" spans="1:14">
      <c r="A12190" s="26" t="s">
        <v>5563</v>
      </c>
      <c r="B12190" s="26" t="s">
        <v>5564</v>
      </c>
      <c r="C12190" s="26">
        <v>5496827</v>
      </c>
      <c r="D12190" s="26" t="s">
        <v>780</v>
      </c>
      <c r="E12190" s="26" t="s">
        <v>47845</v>
      </c>
      <c r="F12190" s="26" t="s">
        <v>13572</v>
      </c>
      <c r="G12190" s="26" t="s">
        <v>9601</v>
      </c>
      <c r="H12190" s="26" t="s">
        <v>799</v>
      </c>
      <c r="J12190" s="26" t="s">
        <v>800</v>
      </c>
      <c r="K12190" s="26" t="s">
        <v>9597</v>
      </c>
      <c r="L12190" s="26" t="s">
        <v>47846</v>
      </c>
      <c r="M12190" s="26">
        <v>760889735376</v>
      </c>
      <c r="N12190" s="26">
        <v>4822784009</v>
      </c>
    </row>
    <row r="12191" spans="1:14">
      <c r="A12191" s="26" t="s">
        <v>7138</v>
      </c>
      <c r="B12191" s="26" t="s">
        <v>7139</v>
      </c>
      <c r="C12191" s="26">
        <v>1999833</v>
      </c>
      <c r="D12191" s="26" t="s">
        <v>780</v>
      </c>
      <c r="E12191" s="26" t="s">
        <v>47847</v>
      </c>
      <c r="F12191" s="26" t="s">
        <v>47848</v>
      </c>
      <c r="G12191" s="26" t="s">
        <v>9601</v>
      </c>
      <c r="H12191" s="26" t="s">
        <v>987</v>
      </c>
      <c r="J12191" s="26" t="s">
        <v>7140</v>
      </c>
      <c r="K12191" s="26" t="s">
        <v>9597</v>
      </c>
      <c r="L12191" s="26" t="s">
        <v>47849</v>
      </c>
      <c r="M12191" s="26">
        <v>760730845316</v>
      </c>
      <c r="N12191" s="26">
        <v>5610900000</v>
      </c>
    </row>
    <row r="12192" spans="1:14">
      <c r="A12192" s="26" t="s">
        <v>2958</v>
      </c>
      <c r="B12192" s="26" t="s">
        <v>2959</v>
      </c>
      <c r="C12192" s="26" t="s">
        <v>1604</v>
      </c>
      <c r="D12192" s="26" t="s">
        <v>24</v>
      </c>
      <c r="E12192" s="26" t="s">
        <v>47850</v>
      </c>
      <c r="F12192" s="26" t="s">
        <v>2959</v>
      </c>
      <c r="G12192" s="26" t="s">
        <v>9586</v>
      </c>
      <c r="H12192" s="26" t="s">
        <v>258</v>
      </c>
      <c r="I12192" s="26" t="s">
        <v>16316</v>
      </c>
      <c r="J12192" s="26" t="s">
        <v>337</v>
      </c>
      <c r="K12192" s="26" t="s">
        <v>9606</v>
      </c>
      <c r="L12192" s="26" t="s">
        <v>47851</v>
      </c>
      <c r="M12192" s="26">
        <v>380988218383</v>
      </c>
      <c r="N12192" s="26">
        <v>1421755100</v>
      </c>
    </row>
    <row r="12193" spans="1:14">
      <c r="A12193" s="26" t="s">
        <v>9080</v>
      </c>
      <c r="B12193" s="26" t="s">
        <v>9081</v>
      </c>
      <c r="C12193" s="26">
        <v>40246437</v>
      </c>
      <c r="D12193" s="26" t="s">
        <v>24</v>
      </c>
      <c r="E12193" s="26" t="s">
        <v>47852</v>
      </c>
      <c r="F12193" s="26" t="s">
        <v>47853</v>
      </c>
      <c r="G12193" s="26" t="s">
        <v>9586</v>
      </c>
      <c r="H12193" s="26" t="s">
        <v>1490</v>
      </c>
      <c r="J12193" s="26" t="s">
        <v>47854</v>
      </c>
      <c r="K12193" s="26" t="s">
        <v>9582</v>
      </c>
      <c r="L12193" s="26" t="s">
        <v>47855</v>
      </c>
      <c r="M12193" s="26">
        <v>761163596418</v>
      </c>
      <c r="N12193" s="26">
        <v>7321055104</v>
      </c>
    </row>
    <row r="12194" spans="1:14">
      <c r="A12194" s="26" t="s">
        <v>9370</v>
      </c>
      <c r="B12194" s="26" t="s">
        <v>9371</v>
      </c>
      <c r="C12194" s="26">
        <v>38073028</v>
      </c>
      <c r="D12194" s="26" t="s">
        <v>24</v>
      </c>
      <c r="E12194" s="26" t="s">
        <v>47856</v>
      </c>
      <c r="F12194" s="26" t="s">
        <v>47857</v>
      </c>
      <c r="G12194" s="26" t="s">
        <v>9586</v>
      </c>
      <c r="H12194" s="26" t="s">
        <v>1573</v>
      </c>
      <c r="I12194" s="26" t="s">
        <v>13509</v>
      </c>
      <c r="J12194" s="26" t="s">
        <v>23531</v>
      </c>
      <c r="K12194" s="26" t="s">
        <v>9582</v>
      </c>
      <c r="L12194" s="26" t="s">
        <v>46792</v>
      </c>
      <c r="M12194" s="26">
        <v>380978735486</v>
      </c>
      <c r="N12194" s="26">
        <v>1413500000</v>
      </c>
    </row>
    <row r="12195" spans="1:14">
      <c r="A12195" s="26" t="s">
        <v>4832</v>
      </c>
      <c r="B12195" s="26" t="s">
        <v>4833</v>
      </c>
      <c r="C12195" s="26">
        <v>38763287</v>
      </c>
      <c r="D12195" s="26" t="s">
        <v>24</v>
      </c>
      <c r="E12195" s="26" t="s">
        <v>47858</v>
      </c>
      <c r="F12195" s="26" t="s">
        <v>47859</v>
      </c>
      <c r="G12195" s="26" t="s">
        <v>9586</v>
      </c>
      <c r="H12195" s="26" t="s">
        <v>711</v>
      </c>
      <c r="J12195" s="26" t="s">
        <v>28505</v>
      </c>
      <c r="K12195" s="26" t="s">
        <v>9582</v>
      </c>
      <c r="L12195" s="26" t="s">
        <v>47860</v>
      </c>
      <c r="M12195" s="26">
        <v>761292788406</v>
      </c>
      <c r="N12195" s="26">
        <v>720885801</v>
      </c>
    </row>
    <row r="12196" spans="1:14">
      <c r="A12196" s="26" t="s">
        <v>6581</v>
      </c>
      <c r="B12196" s="26" t="s">
        <v>6582</v>
      </c>
      <c r="C12196" s="26">
        <v>38381474</v>
      </c>
      <c r="D12196" s="26" t="s">
        <v>24</v>
      </c>
      <c r="E12196" s="26" t="s">
        <v>47861</v>
      </c>
      <c r="F12196" s="26" t="s">
        <v>47862</v>
      </c>
      <c r="G12196" s="26" t="s">
        <v>9579</v>
      </c>
      <c r="H12196" s="26" t="s">
        <v>949</v>
      </c>
      <c r="I12196" s="26" t="s">
        <v>10846</v>
      </c>
      <c r="J12196" s="26" t="s">
        <v>47863</v>
      </c>
      <c r="K12196" s="26" t="s">
        <v>9582</v>
      </c>
      <c r="L12196" s="26" t="s">
        <v>47864</v>
      </c>
      <c r="M12196" s="26">
        <v>380535532316</v>
      </c>
      <c r="N12196" s="26">
        <v>5323281201</v>
      </c>
    </row>
    <row r="12197" spans="1:14">
      <c r="A12197" s="26" t="s">
        <v>8140</v>
      </c>
      <c r="B12197" s="26" t="s">
        <v>8141</v>
      </c>
      <c r="C12197" s="26">
        <v>2001506</v>
      </c>
      <c r="D12197" s="26" t="s">
        <v>780</v>
      </c>
      <c r="E12197" s="26" t="s">
        <v>47865</v>
      </c>
      <c r="F12197" s="26" t="s">
        <v>11567</v>
      </c>
      <c r="G12197" s="26" t="s">
        <v>9601</v>
      </c>
      <c r="H12197" s="26" t="s">
        <v>1122</v>
      </c>
      <c r="J12197" s="26" t="s">
        <v>8039</v>
      </c>
      <c r="K12197" s="26" t="s">
        <v>9597</v>
      </c>
      <c r="L12197" s="26" t="s">
        <v>46602</v>
      </c>
      <c r="M12197" s="26">
        <v>380577255700</v>
      </c>
      <c r="N12197" s="26">
        <v>6310100000</v>
      </c>
    </row>
    <row r="12198" spans="1:14">
      <c r="A12198" s="26" t="s">
        <v>3105</v>
      </c>
      <c r="B12198" s="26" t="s">
        <v>3106</v>
      </c>
      <c r="C12198" s="26">
        <v>33128475</v>
      </c>
      <c r="D12198" s="26" t="s">
        <v>24</v>
      </c>
      <c r="E12198" s="26" t="s">
        <v>47866</v>
      </c>
      <c r="F12198" s="26" t="s">
        <v>47867</v>
      </c>
      <c r="G12198" s="26" t="s">
        <v>9591</v>
      </c>
      <c r="H12198" s="26" t="s">
        <v>375</v>
      </c>
      <c r="J12198" s="26" t="s">
        <v>380</v>
      </c>
      <c r="K12198" s="26" t="s">
        <v>9597</v>
      </c>
      <c r="L12198" s="26" t="s">
        <v>47868</v>
      </c>
      <c r="M12198" s="26">
        <v>761086552892</v>
      </c>
      <c r="N12198" s="26">
        <v>1810100000</v>
      </c>
    </row>
    <row r="12199" spans="1:14">
      <c r="A12199" s="26" t="s">
        <v>7236</v>
      </c>
      <c r="B12199" s="26" t="s">
        <v>7237</v>
      </c>
      <c r="C12199" s="26" t="s">
        <v>1604</v>
      </c>
      <c r="D12199" s="26" t="s">
        <v>24</v>
      </c>
      <c r="E12199" s="26" t="s">
        <v>47869</v>
      </c>
      <c r="F12199" s="26" t="s">
        <v>47870</v>
      </c>
      <c r="G12199" s="26" t="s">
        <v>9591</v>
      </c>
      <c r="H12199" s="26" t="s">
        <v>987</v>
      </c>
      <c r="I12199" s="26" t="s">
        <v>12684</v>
      </c>
      <c r="J12199" s="26" t="s">
        <v>646</v>
      </c>
      <c r="K12199" s="26" t="s">
        <v>9606</v>
      </c>
      <c r="L12199" s="26" t="s">
        <v>32837</v>
      </c>
      <c r="M12199" s="26">
        <v>380661616451</v>
      </c>
      <c r="N12199" s="26">
        <v>1824287321</v>
      </c>
    </row>
    <row r="12200" spans="1:14">
      <c r="A12200" s="26" t="s">
        <v>9421</v>
      </c>
      <c r="B12200" s="26" t="s">
        <v>9422</v>
      </c>
      <c r="C12200" s="26">
        <v>38584683</v>
      </c>
      <c r="D12200" s="26" t="s">
        <v>24</v>
      </c>
      <c r="E12200" s="26" t="s">
        <v>47871</v>
      </c>
      <c r="F12200" s="26" t="s">
        <v>47872</v>
      </c>
      <c r="G12200" s="26" t="s">
        <v>9586</v>
      </c>
      <c r="H12200" s="26" t="s">
        <v>1573</v>
      </c>
      <c r="I12200" s="26" t="s">
        <v>29289</v>
      </c>
      <c r="J12200" s="26" t="s">
        <v>9420</v>
      </c>
      <c r="K12200" s="26" t="s">
        <v>9606</v>
      </c>
      <c r="L12200" s="26" t="s">
        <v>31537</v>
      </c>
      <c r="M12200" s="26">
        <v>380465521689</v>
      </c>
      <c r="N12200" s="26">
        <v>7424955100</v>
      </c>
    </row>
    <row r="12201" spans="1:14">
      <c r="A12201" s="26" t="s">
        <v>6754</v>
      </c>
      <c r="B12201" s="26" t="s">
        <v>6755</v>
      </c>
      <c r="C12201" s="26">
        <v>37464470</v>
      </c>
      <c r="D12201" s="26" t="s">
        <v>24</v>
      </c>
      <c r="E12201" s="26" t="s">
        <v>47873</v>
      </c>
      <c r="F12201" s="26" t="s">
        <v>41698</v>
      </c>
      <c r="G12201" s="26" t="s">
        <v>9579</v>
      </c>
      <c r="H12201" s="26" t="s">
        <v>949</v>
      </c>
      <c r="I12201" s="26" t="s">
        <v>11064</v>
      </c>
      <c r="J12201" s="26" t="s">
        <v>11036</v>
      </c>
      <c r="K12201" s="26" t="s">
        <v>9582</v>
      </c>
      <c r="L12201" s="26" t="s">
        <v>47874</v>
      </c>
      <c r="M12201" s="26">
        <v>380534498241</v>
      </c>
      <c r="N12201" s="26">
        <v>122083601</v>
      </c>
    </row>
    <row r="12202" spans="1:14">
      <c r="A12202" s="26" t="s">
        <v>5650</v>
      </c>
      <c r="B12202" s="26" t="s">
        <v>5651</v>
      </c>
      <c r="C12202" s="26">
        <v>38960408</v>
      </c>
      <c r="D12202" s="26" t="s">
        <v>24</v>
      </c>
      <c r="E12202" s="26" t="s">
        <v>47875</v>
      </c>
      <c r="F12202" s="26" t="s">
        <v>47876</v>
      </c>
      <c r="G12202" s="26" t="s">
        <v>9586</v>
      </c>
      <c r="H12202" s="26" t="s">
        <v>799</v>
      </c>
      <c r="J12202" s="26" t="s">
        <v>800</v>
      </c>
      <c r="K12202" s="26" t="s">
        <v>9597</v>
      </c>
      <c r="L12202" s="26" t="s">
        <v>23607</v>
      </c>
      <c r="M12202" s="26">
        <v>760889944202</v>
      </c>
      <c r="N12202" s="26">
        <v>4822784009</v>
      </c>
    </row>
    <row r="12203" spans="1:14">
      <c r="A12203" s="26" t="s">
        <v>5703</v>
      </c>
      <c r="B12203" s="26" t="s">
        <v>5704</v>
      </c>
      <c r="C12203" s="26">
        <v>26188946</v>
      </c>
      <c r="D12203" s="26" t="s">
        <v>24</v>
      </c>
      <c r="E12203" s="26" t="s">
        <v>47877</v>
      </c>
      <c r="F12203" s="26" t="s">
        <v>47878</v>
      </c>
      <c r="G12203" s="26" t="s">
        <v>9586</v>
      </c>
      <c r="H12203" s="26" t="s">
        <v>799</v>
      </c>
      <c r="J12203" s="26" t="s">
        <v>800</v>
      </c>
      <c r="K12203" s="26" t="s">
        <v>9597</v>
      </c>
      <c r="L12203" s="26" t="s">
        <v>47879</v>
      </c>
      <c r="M12203" s="26">
        <v>380443378084</v>
      </c>
      <c r="N12203" s="26">
        <v>4822784009</v>
      </c>
    </row>
    <row r="12204" spans="1:14">
      <c r="A12204" s="26" t="s">
        <v>9397</v>
      </c>
      <c r="B12204" s="26" t="s">
        <v>9398</v>
      </c>
      <c r="C12204" s="26">
        <v>34549336</v>
      </c>
      <c r="D12204" s="26" t="s">
        <v>780</v>
      </c>
      <c r="E12204" s="26" t="s">
        <v>47880</v>
      </c>
      <c r="F12204" s="26" t="s">
        <v>47881</v>
      </c>
      <c r="G12204" s="26" t="s">
        <v>9601</v>
      </c>
      <c r="H12204" s="26" t="s">
        <v>1573</v>
      </c>
      <c r="J12204" s="26" t="s">
        <v>1589</v>
      </c>
      <c r="K12204" s="26" t="s">
        <v>9597</v>
      </c>
      <c r="L12204" s="26" t="s">
        <v>17685</v>
      </c>
      <c r="M12204" s="26">
        <v>761420808713</v>
      </c>
      <c r="N12204" s="26">
        <v>1824286707</v>
      </c>
    </row>
    <row r="12205" spans="1:14">
      <c r="A12205" s="26" t="s">
        <v>6846</v>
      </c>
      <c r="B12205" s="26" t="s">
        <v>6847</v>
      </c>
      <c r="C12205" s="26">
        <v>1984151</v>
      </c>
      <c r="D12205" s="26" t="s">
        <v>780</v>
      </c>
      <c r="E12205" s="26" t="s">
        <v>47882</v>
      </c>
      <c r="F12205" s="26" t="s">
        <v>10111</v>
      </c>
      <c r="G12205" s="26" t="s">
        <v>9601</v>
      </c>
      <c r="H12205" s="26" t="s">
        <v>949</v>
      </c>
      <c r="J12205" s="26" t="s">
        <v>977</v>
      </c>
      <c r="K12205" s="26" t="s">
        <v>9597</v>
      </c>
      <c r="L12205" s="26" t="s">
        <v>47883</v>
      </c>
      <c r="M12205" s="26">
        <v>380532566358</v>
      </c>
      <c r="N12205" s="26">
        <v>4424080504</v>
      </c>
    </row>
    <row r="12206" spans="1:14">
      <c r="A12206" s="26" t="s">
        <v>7033</v>
      </c>
      <c r="B12206" s="26" t="s">
        <v>7034</v>
      </c>
      <c r="C12206" s="26">
        <v>38230873</v>
      </c>
      <c r="D12206" s="26" t="s">
        <v>24</v>
      </c>
      <c r="E12206" s="26" t="s">
        <v>47884</v>
      </c>
      <c r="F12206" s="26" t="s">
        <v>47885</v>
      </c>
      <c r="G12206" s="26" t="s">
        <v>9586</v>
      </c>
      <c r="H12206" s="26" t="s">
        <v>987</v>
      </c>
      <c r="I12206" s="26" t="s">
        <v>16079</v>
      </c>
      <c r="J12206" s="26" t="s">
        <v>47886</v>
      </c>
      <c r="K12206" s="26" t="s">
        <v>9582</v>
      </c>
      <c r="L12206" s="26" t="s">
        <v>47887</v>
      </c>
      <c r="M12206" s="26">
        <v>380684541246</v>
      </c>
      <c r="N12206" s="26">
        <v>5621681603</v>
      </c>
    </row>
    <row r="12207" spans="1:14">
      <c r="A12207" s="26" t="s">
        <v>8711</v>
      </c>
      <c r="B12207" s="26" t="s">
        <v>8712</v>
      </c>
      <c r="C12207" s="26">
        <v>2004380</v>
      </c>
      <c r="D12207" s="26" t="s">
        <v>780</v>
      </c>
      <c r="E12207" s="26" t="s">
        <v>47888</v>
      </c>
      <c r="F12207" s="26" t="s">
        <v>47889</v>
      </c>
      <c r="G12207" s="26" t="s">
        <v>9601</v>
      </c>
      <c r="H12207" s="26" t="s">
        <v>1308</v>
      </c>
      <c r="J12207" s="26" t="s">
        <v>1364</v>
      </c>
      <c r="K12207" s="26" t="s">
        <v>9606</v>
      </c>
      <c r="L12207" s="26" t="s">
        <v>40141</v>
      </c>
      <c r="M12207" s="26">
        <v>380384721389</v>
      </c>
      <c r="N12207" s="26">
        <v>1822386028</v>
      </c>
    </row>
    <row r="12208" spans="1:14">
      <c r="A12208" s="26" t="s">
        <v>6199</v>
      </c>
      <c r="B12208" s="26" t="s">
        <v>6200</v>
      </c>
      <c r="C12208" s="26">
        <v>26418688</v>
      </c>
      <c r="D12208" s="26" t="s">
        <v>24</v>
      </c>
      <c r="E12208" s="26" t="s">
        <v>47890</v>
      </c>
      <c r="F12208" s="26" t="s">
        <v>47891</v>
      </c>
      <c r="G12208" s="26" t="s">
        <v>9579</v>
      </c>
      <c r="H12208" s="26" t="s">
        <v>885</v>
      </c>
      <c r="J12208" s="26" t="s">
        <v>47892</v>
      </c>
      <c r="K12208" s="26" t="s">
        <v>9582</v>
      </c>
      <c r="L12208" s="26" t="s">
        <v>47893</v>
      </c>
      <c r="M12208" s="26">
        <v>760968284434</v>
      </c>
      <c r="N12208" s="26">
        <v>5122083401</v>
      </c>
    </row>
    <row r="12209" spans="1:14">
      <c r="A12209" s="26" t="s">
        <v>8012</v>
      </c>
      <c r="B12209" s="26" t="s">
        <v>8013</v>
      </c>
      <c r="C12209" s="26">
        <v>2002397</v>
      </c>
      <c r="D12209" s="26" t="s">
        <v>24</v>
      </c>
      <c r="E12209" s="26" t="s">
        <v>47894</v>
      </c>
      <c r="F12209" s="26" t="s">
        <v>47895</v>
      </c>
      <c r="G12209" s="26" t="s">
        <v>9579</v>
      </c>
      <c r="H12209" s="26" t="s">
        <v>1122</v>
      </c>
      <c r="I12209" s="26" t="s">
        <v>17316</v>
      </c>
      <c r="J12209" s="26" t="s">
        <v>47896</v>
      </c>
      <c r="K12209" s="26" t="s">
        <v>9582</v>
      </c>
      <c r="L12209" s="26" t="s">
        <v>47897</v>
      </c>
      <c r="M12209" s="26">
        <v>380969962807</v>
      </c>
      <c r="N12209" s="26">
        <v>3523682202</v>
      </c>
    </row>
    <row r="12210" spans="1:14">
      <c r="A12210" s="26" t="s">
        <v>9255</v>
      </c>
      <c r="B12210" s="26" t="s">
        <v>9256</v>
      </c>
      <c r="C12210" s="26">
        <v>42428172</v>
      </c>
      <c r="D12210" s="26" t="s">
        <v>24</v>
      </c>
      <c r="E12210" s="26" t="s">
        <v>47898</v>
      </c>
      <c r="F12210" s="26" t="s">
        <v>47899</v>
      </c>
      <c r="G12210" s="26" t="s">
        <v>9586</v>
      </c>
      <c r="H12210" s="26" t="s">
        <v>1490</v>
      </c>
      <c r="J12210" s="26" t="s">
        <v>47900</v>
      </c>
      <c r="K12210" s="26" t="s">
        <v>9582</v>
      </c>
      <c r="L12210" s="26" t="s">
        <v>47901</v>
      </c>
      <c r="M12210" s="26">
        <v>761943528856</v>
      </c>
      <c r="N12210" s="26">
        <v>7323582006</v>
      </c>
    </row>
    <row r="12211" spans="1:14">
      <c r="A12211" s="26" t="s">
        <v>4953</v>
      </c>
      <c r="B12211" s="26" t="s">
        <v>4954</v>
      </c>
      <c r="C12211" s="26">
        <v>1996711</v>
      </c>
      <c r="D12211" s="26" t="s">
        <v>780</v>
      </c>
      <c r="E12211" s="26" t="s">
        <v>47902</v>
      </c>
      <c r="F12211" s="26" t="s">
        <v>15631</v>
      </c>
      <c r="G12211" s="26" t="s">
        <v>9601</v>
      </c>
      <c r="H12211" s="26" t="s">
        <v>735</v>
      </c>
      <c r="I12211" s="26" t="s">
        <v>13448</v>
      </c>
      <c r="J12211" s="26" t="s">
        <v>4950</v>
      </c>
      <c r="K12211" s="26" t="s">
        <v>9606</v>
      </c>
      <c r="L12211" s="26" t="s">
        <v>47903</v>
      </c>
      <c r="M12211" s="26">
        <v>760996491327</v>
      </c>
      <c r="N12211" s="26">
        <v>4620955300</v>
      </c>
    </row>
    <row r="12212" spans="1:14">
      <c r="A12212" s="26" t="s">
        <v>4989</v>
      </c>
      <c r="B12212" s="26" t="s">
        <v>4990</v>
      </c>
      <c r="C12212" s="26">
        <v>20765006</v>
      </c>
      <c r="D12212" s="26" t="s">
        <v>780</v>
      </c>
      <c r="E12212" s="26" t="s">
        <v>47904</v>
      </c>
      <c r="F12212" s="26" t="s">
        <v>47905</v>
      </c>
      <c r="G12212" s="26" t="s">
        <v>9601</v>
      </c>
      <c r="H12212" s="26" t="s">
        <v>735</v>
      </c>
      <c r="I12212" s="26" t="s">
        <v>10941</v>
      </c>
      <c r="J12212" s="26" t="s">
        <v>5293</v>
      </c>
      <c r="K12212" s="26" t="s">
        <v>9582</v>
      </c>
      <c r="L12212" s="26" t="s">
        <v>47906</v>
      </c>
      <c r="M12212" s="26">
        <v>380323835136</v>
      </c>
      <c r="N12212" s="26">
        <v>524584401</v>
      </c>
    </row>
    <row r="12213" spans="1:14">
      <c r="A12213" s="26" t="s">
        <v>3538</v>
      </c>
      <c r="B12213" s="26" t="s">
        <v>3539</v>
      </c>
      <c r="C12213" s="26">
        <v>38802040</v>
      </c>
      <c r="D12213" s="26" t="s">
        <v>780</v>
      </c>
      <c r="E12213" s="26" t="s">
        <v>47907</v>
      </c>
      <c r="F12213" s="26" t="s">
        <v>13076</v>
      </c>
      <c r="G12213" s="26" t="s">
        <v>9601</v>
      </c>
      <c r="H12213" s="26" t="s">
        <v>392</v>
      </c>
      <c r="J12213" s="26" t="s">
        <v>458</v>
      </c>
      <c r="K12213" s="26" t="s">
        <v>9597</v>
      </c>
      <c r="L12213" s="26" t="s">
        <v>47908</v>
      </c>
      <c r="M12213" s="26">
        <v>760817928865</v>
      </c>
      <c r="N12213" s="26">
        <v>2110100000</v>
      </c>
    </row>
    <row r="12214" spans="1:14">
      <c r="A12214" s="26" t="s">
        <v>3972</v>
      </c>
      <c r="B12214" s="26" t="s">
        <v>3973</v>
      </c>
      <c r="C12214" s="26">
        <v>42195683</v>
      </c>
      <c r="D12214" s="26" t="s">
        <v>24</v>
      </c>
      <c r="E12214" s="26" t="s">
        <v>47909</v>
      </c>
      <c r="F12214" s="26" t="s">
        <v>47910</v>
      </c>
      <c r="G12214" s="26" t="s">
        <v>9579</v>
      </c>
      <c r="H12214" s="26" t="s">
        <v>506</v>
      </c>
      <c r="J12214" s="26" t="s">
        <v>47911</v>
      </c>
      <c r="K12214" s="26" t="s">
        <v>9582</v>
      </c>
      <c r="L12214" s="26" t="s">
        <v>47912</v>
      </c>
      <c r="M12214" s="26">
        <v>380993224168</v>
      </c>
      <c r="N12214" s="26">
        <v>2622880809</v>
      </c>
    </row>
    <row r="12215" spans="1:14">
      <c r="A12215" s="26" t="s">
        <v>6127</v>
      </c>
      <c r="B12215" s="26" t="s">
        <v>6128</v>
      </c>
      <c r="C12215" s="26" t="s">
        <v>1604</v>
      </c>
      <c r="D12215" s="26" t="s">
        <v>24</v>
      </c>
      <c r="E12215" s="26" t="s">
        <v>47913</v>
      </c>
      <c r="F12215" s="26" t="s">
        <v>47914</v>
      </c>
      <c r="G12215" s="26" t="s">
        <v>9591</v>
      </c>
      <c r="H12215" s="26" t="s">
        <v>885</v>
      </c>
      <c r="J12215" s="26" t="s">
        <v>894</v>
      </c>
      <c r="K12215" s="26" t="s">
        <v>9597</v>
      </c>
      <c r="L12215" s="26" t="s">
        <v>47915</v>
      </c>
      <c r="M12215" s="26">
        <v>761961264238</v>
      </c>
      <c r="N12215" s="26">
        <v>5110300000</v>
      </c>
    </row>
    <row r="12216" spans="1:14">
      <c r="A12216" s="26" t="s">
        <v>6590</v>
      </c>
      <c r="B12216" s="26" t="s">
        <v>6589</v>
      </c>
      <c r="C12216" s="26">
        <v>26553305</v>
      </c>
      <c r="D12216" s="26" t="s">
        <v>24</v>
      </c>
      <c r="E12216" s="26" t="s">
        <v>47916</v>
      </c>
      <c r="F12216" s="26" t="s">
        <v>12410</v>
      </c>
      <c r="G12216" s="26" t="s">
        <v>9586</v>
      </c>
      <c r="H12216" s="26" t="s">
        <v>949</v>
      </c>
      <c r="J12216" s="26" t="s">
        <v>954</v>
      </c>
      <c r="K12216" s="26" t="s">
        <v>9597</v>
      </c>
      <c r="L12216" s="26" t="s">
        <v>43202</v>
      </c>
      <c r="M12216" s="26">
        <v>380534844800</v>
      </c>
      <c r="N12216" s="26">
        <v>5310200000</v>
      </c>
    </row>
    <row r="12217" spans="1:14">
      <c r="A12217" s="26" t="s">
        <v>2628</v>
      </c>
      <c r="B12217" s="26" t="s">
        <v>2629</v>
      </c>
      <c r="C12217" s="26">
        <v>36723287</v>
      </c>
      <c r="D12217" s="26" t="s">
        <v>24</v>
      </c>
      <c r="E12217" s="26" t="s">
        <v>47917</v>
      </c>
      <c r="F12217" s="26" t="s">
        <v>47918</v>
      </c>
      <c r="G12217" s="26" t="s">
        <v>9586</v>
      </c>
      <c r="H12217" s="26" t="s">
        <v>133</v>
      </c>
      <c r="I12217" s="26" t="s">
        <v>11674</v>
      </c>
      <c r="J12217" s="26" t="s">
        <v>47919</v>
      </c>
      <c r="K12217" s="26" t="s">
        <v>9606</v>
      </c>
      <c r="L12217" s="26" t="s">
        <v>47920</v>
      </c>
      <c r="M12217" s="26">
        <v>380565141163</v>
      </c>
      <c r="N12217" s="26">
        <v>1224555600</v>
      </c>
    </row>
    <row r="12218" spans="1:14">
      <c r="A12218" s="26" t="s">
        <v>2968</v>
      </c>
      <c r="B12218" s="26" t="s">
        <v>2969</v>
      </c>
      <c r="C12218" s="26">
        <v>37980334</v>
      </c>
      <c r="D12218" s="26" t="s">
        <v>24</v>
      </c>
      <c r="E12218" s="26" t="s">
        <v>47921</v>
      </c>
      <c r="F12218" s="26" t="s">
        <v>47922</v>
      </c>
      <c r="G12218" s="26" t="s">
        <v>9586</v>
      </c>
      <c r="H12218" s="26" t="s">
        <v>258</v>
      </c>
      <c r="I12218" s="26" t="s">
        <v>11688</v>
      </c>
      <c r="J12218" s="26" t="s">
        <v>345</v>
      </c>
      <c r="K12218" s="26" t="s">
        <v>9606</v>
      </c>
      <c r="L12218" s="26" t="s">
        <v>41349</v>
      </c>
      <c r="M12218" s="26">
        <v>380626921486</v>
      </c>
      <c r="N12218" s="26">
        <v>120782508</v>
      </c>
    </row>
    <row r="12219" spans="1:14">
      <c r="A12219" s="26" t="s">
        <v>6758</v>
      </c>
      <c r="B12219" s="26" t="s">
        <v>6759</v>
      </c>
      <c r="C12219" s="26">
        <v>38345331</v>
      </c>
      <c r="D12219" s="26" t="s">
        <v>24</v>
      </c>
      <c r="E12219" s="26" t="s">
        <v>47923</v>
      </c>
      <c r="F12219" s="26" t="s">
        <v>47924</v>
      </c>
      <c r="G12219" s="26" t="s">
        <v>9579</v>
      </c>
      <c r="H12219" s="26" t="s">
        <v>949</v>
      </c>
      <c r="I12219" s="26" t="s">
        <v>13966</v>
      </c>
      <c r="J12219" s="26" t="s">
        <v>47925</v>
      </c>
      <c r="K12219" s="26" t="s">
        <v>9582</v>
      </c>
      <c r="L12219" s="26" t="s">
        <v>47926</v>
      </c>
      <c r="M12219" s="26">
        <v>380535793124</v>
      </c>
      <c r="N12219" s="26">
        <v>5323681602</v>
      </c>
    </row>
    <row r="12220" spans="1:14">
      <c r="A12220" s="26" t="s">
        <v>2591</v>
      </c>
      <c r="B12220" s="26" t="s">
        <v>2592</v>
      </c>
      <c r="C12220" s="26" t="s">
        <v>1604</v>
      </c>
      <c r="D12220" s="26" t="s">
        <v>24</v>
      </c>
      <c r="E12220" s="26" t="s">
        <v>47927</v>
      </c>
      <c r="F12220" s="26" t="s">
        <v>47928</v>
      </c>
      <c r="G12220" s="26" t="s">
        <v>9591</v>
      </c>
      <c r="H12220" s="26" t="s">
        <v>133</v>
      </c>
      <c r="J12220" s="26" t="s">
        <v>215</v>
      </c>
      <c r="K12220" s="26" t="s">
        <v>9597</v>
      </c>
      <c r="L12220" s="26" t="s">
        <v>21054</v>
      </c>
      <c r="M12220" s="26">
        <v>761629008579</v>
      </c>
      <c r="N12220" s="26">
        <v>1211600000</v>
      </c>
    </row>
    <row r="12221" spans="1:14">
      <c r="A12221" s="26" t="s">
        <v>7112</v>
      </c>
      <c r="B12221" s="26" t="s">
        <v>7113</v>
      </c>
      <c r="C12221" s="26">
        <v>38668003</v>
      </c>
      <c r="D12221" s="26" t="s">
        <v>24</v>
      </c>
      <c r="E12221" s="26" t="s">
        <v>47929</v>
      </c>
      <c r="F12221" s="26" t="s">
        <v>47930</v>
      </c>
      <c r="G12221" s="26" t="s">
        <v>9586</v>
      </c>
      <c r="H12221" s="26" t="s">
        <v>987</v>
      </c>
      <c r="I12221" s="26" t="s">
        <v>14235</v>
      </c>
      <c r="J12221" s="26" t="s">
        <v>7119</v>
      </c>
      <c r="K12221" s="26" t="s">
        <v>9606</v>
      </c>
      <c r="L12221" s="26" t="s">
        <v>24862</v>
      </c>
      <c r="M12221" s="26">
        <v>380500630912</v>
      </c>
      <c r="N12221" s="26">
        <v>5623855100</v>
      </c>
    </row>
    <row r="12222" spans="1:14">
      <c r="A12222" s="26" t="s">
        <v>8989</v>
      </c>
      <c r="B12222" s="26" t="s">
        <v>8990</v>
      </c>
      <c r="C12222" s="26">
        <v>37478567</v>
      </c>
      <c r="D12222" s="26" t="s">
        <v>780</v>
      </c>
      <c r="E12222" s="26" t="s">
        <v>47931</v>
      </c>
      <c r="F12222" s="26" t="s">
        <v>47932</v>
      </c>
      <c r="G12222" s="26" t="s">
        <v>9601</v>
      </c>
      <c r="H12222" s="26" t="s">
        <v>1401</v>
      </c>
      <c r="J12222" s="26" t="s">
        <v>1474</v>
      </c>
      <c r="K12222" s="26" t="s">
        <v>9597</v>
      </c>
      <c r="L12222" s="26" t="s">
        <v>47933</v>
      </c>
      <c r="M12222" s="26">
        <v>380472664919</v>
      </c>
      <c r="N12222" s="26">
        <v>722155708</v>
      </c>
    </row>
    <row r="12223" spans="1:14">
      <c r="A12223" s="26" t="s">
        <v>2782</v>
      </c>
      <c r="B12223" s="26" t="s">
        <v>2783</v>
      </c>
      <c r="C12223" s="26">
        <v>37868949</v>
      </c>
      <c r="D12223" s="26" t="s">
        <v>24</v>
      </c>
      <c r="E12223" s="26" t="s">
        <v>47934</v>
      </c>
      <c r="F12223" s="26" t="s">
        <v>12826</v>
      </c>
      <c r="G12223" s="26" t="s">
        <v>9586</v>
      </c>
      <c r="H12223" s="26" t="s">
        <v>258</v>
      </c>
      <c r="J12223" s="26" t="s">
        <v>263</v>
      </c>
      <c r="K12223" s="26" t="s">
        <v>9597</v>
      </c>
      <c r="L12223" s="26" t="s">
        <v>47935</v>
      </c>
      <c r="M12223" s="26">
        <v>761580412405</v>
      </c>
      <c r="N12223" s="26">
        <v>1410300000</v>
      </c>
    </row>
    <row r="12224" spans="1:14">
      <c r="A12224" s="26" t="s">
        <v>9242</v>
      </c>
      <c r="B12224" s="26" t="s">
        <v>9195</v>
      </c>
      <c r="C12224" s="26">
        <v>14257872</v>
      </c>
      <c r="D12224" s="26" t="s">
        <v>24</v>
      </c>
      <c r="E12224" s="26" t="s">
        <v>47936</v>
      </c>
      <c r="F12224" s="26" t="s">
        <v>47937</v>
      </c>
      <c r="G12224" s="26" t="s">
        <v>9591</v>
      </c>
      <c r="H12224" s="26" t="s">
        <v>1490</v>
      </c>
      <c r="J12224" s="26" t="s">
        <v>1553</v>
      </c>
      <c r="K12224" s="26" t="s">
        <v>9597</v>
      </c>
      <c r="L12224" s="26" t="s">
        <v>12937</v>
      </c>
      <c r="M12224" s="26">
        <v>760745070048</v>
      </c>
      <c r="N12224" s="26">
        <v>524955100</v>
      </c>
    </row>
    <row r="12225" spans="1:14">
      <c r="A12225" s="26" t="s">
        <v>2092</v>
      </c>
      <c r="B12225" s="26" t="s">
        <v>2093</v>
      </c>
      <c r="C12225" s="26">
        <v>38580610</v>
      </c>
      <c r="D12225" s="26" t="s">
        <v>24</v>
      </c>
      <c r="E12225" s="26" t="s">
        <v>47938</v>
      </c>
      <c r="F12225" s="26" t="s">
        <v>47939</v>
      </c>
      <c r="G12225" s="26" t="s">
        <v>9586</v>
      </c>
      <c r="H12225" s="26" t="s">
        <v>103</v>
      </c>
      <c r="I12225" s="26" t="s">
        <v>13274</v>
      </c>
      <c r="J12225" s="26" t="s">
        <v>47940</v>
      </c>
      <c r="K12225" s="26" t="s">
        <v>9582</v>
      </c>
      <c r="L12225" s="26" t="s">
        <v>47941</v>
      </c>
      <c r="M12225" s="26">
        <v>380973308959</v>
      </c>
      <c r="N12225" s="26">
        <v>723655401</v>
      </c>
    </row>
    <row r="12226" spans="1:14">
      <c r="A12226" s="26" t="s">
        <v>4599</v>
      </c>
      <c r="B12226" s="26" t="s">
        <v>4600</v>
      </c>
      <c r="C12226" s="26">
        <v>38797880</v>
      </c>
      <c r="D12226" s="26" t="s">
        <v>24</v>
      </c>
      <c r="E12226" s="26" t="s">
        <v>47942</v>
      </c>
      <c r="F12226" s="26" t="s">
        <v>47943</v>
      </c>
      <c r="G12226" s="26" t="s">
        <v>9586</v>
      </c>
      <c r="H12226" s="26" t="s">
        <v>670</v>
      </c>
      <c r="I12226" s="26" t="s">
        <v>10789</v>
      </c>
      <c r="J12226" s="26" t="s">
        <v>19156</v>
      </c>
      <c r="K12226" s="26" t="s">
        <v>9606</v>
      </c>
      <c r="L12226" s="26" t="s">
        <v>47944</v>
      </c>
      <c r="M12226" s="26">
        <v>380523441523</v>
      </c>
      <c r="N12226" s="26">
        <v>124755600</v>
      </c>
    </row>
    <row r="12227" spans="1:14">
      <c r="A12227" s="26" t="s">
        <v>2788</v>
      </c>
      <c r="B12227" s="26" t="s">
        <v>2789</v>
      </c>
      <c r="C12227" s="26">
        <v>37691686</v>
      </c>
      <c r="D12227" s="26" t="s">
        <v>24</v>
      </c>
      <c r="E12227" s="26" t="s">
        <v>47945</v>
      </c>
      <c r="F12227" s="26" t="s">
        <v>47946</v>
      </c>
      <c r="G12227" s="26" t="s">
        <v>9579</v>
      </c>
      <c r="H12227" s="26" t="s">
        <v>258</v>
      </c>
      <c r="I12227" s="26" t="s">
        <v>10477</v>
      </c>
      <c r="J12227" s="26" t="s">
        <v>47947</v>
      </c>
      <c r="K12227" s="26" t="s">
        <v>9582</v>
      </c>
      <c r="L12227" s="26" t="s">
        <v>47948</v>
      </c>
      <c r="M12227" s="26">
        <v>380977155010</v>
      </c>
      <c r="N12227" s="26">
        <v>1421255102</v>
      </c>
    </row>
    <row r="12228" spans="1:14">
      <c r="A12228" s="26" t="s">
        <v>2080</v>
      </c>
      <c r="B12228" s="26" t="s">
        <v>2081</v>
      </c>
      <c r="C12228" s="26">
        <v>38485727</v>
      </c>
      <c r="D12228" s="26" t="s">
        <v>24</v>
      </c>
      <c r="E12228" s="26" t="s">
        <v>47949</v>
      </c>
      <c r="F12228" s="26" t="s">
        <v>47950</v>
      </c>
      <c r="G12228" s="26" t="s">
        <v>9579</v>
      </c>
      <c r="H12228" s="26" t="s">
        <v>103</v>
      </c>
      <c r="I12228" s="26" t="s">
        <v>9833</v>
      </c>
      <c r="J12228" s="26" t="s">
        <v>47951</v>
      </c>
      <c r="K12228" s="26" t="s">
        <v>9582</v>
      </c>
      <c r="L12228" s="26" t="s">
        <v>47952</v>
      </c>
      <c r="M12228" s="26">
        <v>380337723957</v>
      </c>
      <c r="N12228" s="26">
        <v>723380411</v>
      </c>
    </row>
    <row r="12229" spans="1:14">
      <c r="A12229" s="26" t="s">
        <v>5759</v>
      </c>
      <c r="B12229" s="26" t="s">
        <v>5760</v>
      </c>
      <c r="C12229" s="26">
        <v>38960518</v>
      </c>
      <c r="D12229" s="26" t="s">
        <v>24</v>
      </c>
      <c r="E12229" s="26" t="s">
        <v>47953</v>
      </c>
      <c r="F12229" s="26" t="s">
        <v>47954</v>
      </c>
      <c r="G12229" s="26" t="s">
        <v>9586</v>
      </c>
      <c r="H12229" s="26" t="s">
        <v>799</v>
      </c>
      <c r="J12229" s="26" t="s">
        <v>800</v>
      </c>
      <c r="K12229" s="26" t="s">
        <v>9597</v>
      </c>
      <c r="L12229" s="26" t="s">
        <v>22717</v>
      </c>
      <c r="M12229" s="26">
        <v>380444183180</v>
      </c>
      <c r="N12229" s="26">
        <v>4822784009</v>
      </c>
    </row>
    <row r="12230" spans="1:14">
      <c r="A12230" s="26" t="s">
        <v>8877</v>
      </c>
      <c r="B12230" s="26" t="s">
        <v>8878</v>
      </c>
      <c r="C12230" s="26">
        <v>42017886</v>
      </c>
      <c r="D12230" s="26" t="s">
        <v>24</v>
      </c>
      <c r="E12230" s="26" t="s">
        <v>47955</v>
      </c>
      <c r="F12230" s="26" t="s">
        <v>47956</v>
      </c>
      <c r="G12230" s="26" t="s">
        <v>9579</v>
      </c>
      <c r="H12230" s="26" t="s">
        <v>1401</v>
      </c>
      <c r="I12230" s="26" t="s">
        <v>14413</v>
      </c>
      <c r="J12230" s="26" t="s">
        <v>47957</v>
      </c>
      <c r="K12230" s="26" t="s">
        <v>9582</v>
      </c>
      <c r="L12230" s="26" t="s">
        <v>47958</v>
      </c>
      <c r="M12230" s="26">
        <v>380473293233</v>
      </c>
      <c r="N12230" s="26">
        <v>7121884003</v>
      </c>
    </row>
    <row r="12231" spans="1:14">
      <c r="A12231" s="26" t="s">
        <v>6939</v>
      </c>
      <c r="B12231" s="26" t="s">
        <v>6940</v>
      </c>
      <c r="C12231" s="26">
        <v>37867877</v>
      </c>
      <c r="D12231" s="26" t="s">
        <v>24</v>
      </c>
      <c r="E12231" s="26" t="s">
        <v>47959</v>
      </c>
      <c r="F12231" s="26" t="s">
        <v>47960</v>
      </c>
      <c r="G12231" s="26" t="s">
        <v>9579</v>
      </c>
      <c r="H12231" s="26" t="s">
        <v>987</v>
      </c>
      <c r="I12231" s="26" t="s">
        <v>9921</v>
      </c>
      <c r="J12231" s="26" t="s">
        <v>47961</v>
      </c>
      <c r="K12231" s="26" t="s">
        <v>9582</v>
      </c>
      <c r="L12231" s="26" t="s">
        <v>47962</v>
      </c>
      <c r="M12231" s="26">
        <v>380365327386</v>
      </c>
      <c r="N12231" s="26">
        <v>5620488902</v>
      </c>
    </row>
    <row r="12232" spans="1:14">
      <c r="A12232" s="26" t="s">
        <v>8735</v>
      </c>
      <c r="B12232" s="26" t="s">
        <v>8736</v>
      </c>
      <c r="C12232" s="26">
        <v>38358026</v>
      </c>
      <c r="D12232" s="26" t="s">
        <v>24</v>
      </c>
      <c r="E12232" s="26" t="s">
        <v>47963</v>
      </c>
      <c r="F12232" s="26" t="s">
        <v>47964</v>
      </c>
      <c r="G12232" s="26" t="s">
        <v>9586</v>
      </c>
      <c r="H12232" s="26" t="s">
        <v>1308</v>
      </c>
      <c r="J12232" s="26" t="s">
        <v>1372</v>
      </c>
      <c r="K12232" s="26" t="s">
        <v>9597</v>
      </c>
      <c r="L12232" s="26" t="s">
        <v>47965</v>
      </c>
      <c r="M12232" s="26">
        <v>761368282796</v>
      </c>
      <c r="N12232" s="26">
        <v>6810600000</v>
      </c>
    </row>
    <row r="12233" spans="1:14">
      <c r="A12233" s="26" t="s">
        <v>4221</v>
      </c>
      <c r="B12233" s="26" t="s">
        <v>4222</v>
      </c>
      <c r="C12233" s="26">
        <v>1993612</v>
      </c>
      <c r="D12233" s="26" t="s">
        <v>780</v>
      </c>
      <c r="E12233" s="26" t="s">
        <v>47966</v>
      </c>
      <c r="F12233" s="26" t="s">
        <v>47967</v>
      </c>
      <c r="G12233" s="26" t="s">
        <v>9601</v>
      </c>
      <c r="H12233" s="26" t="s">
        <v>506</v>
      </c>
      <c r="J12233" s="26" t="s">
        <v>560</v>
      </c>
      <c r="K12233" s="26" t="s">
        <v>9606</v>
      </c>
      <c r="L12233" s="26" t="s">
        <v>47968</v>
      </c>
      <c r="M12233" s="26">
        <v>380347420298</v>
      </c>
      <c r="N12233" s="26">
        <v>2624855100</v>
      </c>
    </row>
    <row r="12234" spans="1:14">
      <c r="A12234" s="26" t="s">
        <v>7923</v>
      </c>
      <c r="B12234" s="26" t="s">
        <v>7924</v>
      </c>
      <c r="C12234" s="26">
        <v>37714802</v>
      </c>
      <c r="D12234" s="26" t="s">
        <v>24</v>
      </c>
      <c r="E12234" s="26" t="s">
        <v>47969</v>
      </c>
      <c r="F12234" s="26" t="s">
        <v>47970</v>
      </c>
      <c r="G12234" s="26" t="s">
        <v>9586</v>
      </c>
      <c r="H12234" s="26" t="s">
        <v>1122</v>
      </c>
      <c r="I12234" s="26" t="s">
        <v>21763</v>
      </c>
      <c r="J12234" s="26" t="s">
        <v>47971</v>
      </c>
      <c r="K12234" s="26" t="s">
        <v>9582</v>
      </c>
      <c r="L12234" s="26" t="s">
        <v>47972</v>
      </c>
      <c r="M12234" s="26">
        <v>380574354124</v>
      </c>
      <c r="N12234" s="26">
        <v>6322882201</v>
      </c>
    </row>
    <row r="12235" spans="1:14">
      <c r="A12235" s="26" t="s">
        <v>7126</v>
      </c>
      <c r="B12235" s="26" t="s">
        <v>7127</v>
      </c>
      <c r="C12235" s="26">
        <v>38492302</v>
      </c>
      <c r="D12235" s="26" t="s">
        <v>24</v>
      </c>
      <c r="E12235" s="26" t="s">
        <v>47973</v>
      </c>
      <c r="F12235" s="26" t="s">
        <v>47974</v>
      </c>
      <c r="G12235" s="26" t="s">
        <v>9586</v>
      </c>
      <c r="H12235" s="26" t="s">
        <v>987</v>
      </c>
      <c r="I12235" s="26" t="s">
        <v>9634</v>
      </c>
      <c r="J12235" s="26" t="s">
        <v>31022</v>
      </c>
      <c r="K12235" s="26" t="s">
        <v>9606</v>
      </c>
      <c r="L12235" s="26" t="s">
        <v>31023</v>
      </c>
      <c r="M12235" s="26">
        <v>380968720277</v>
      </c>
      <c r="N12235" s="26">
        <v>1823755144</v>
      </c>
    </row>
    <row r="12236" spans="1:14">
      <c r="A12236" s="26" t="s">
        <v>4109</v>
      </c>
      <c r="B12236" s="26" t="s">
        <v>4110</v>
      </c>
      <c r="C12236" s="26">
        <v>38712895</v>
      </c>
      <c r="D12236" s="26" t="s">
        <v>24</v>
      </c>
      <c r="E12236" s="26" t="s">
        <v>47975</v>
      </c>
      <c r="F12236" s="26" t="s">
        <v>47976</v>
      </c>
      <c r="G12236" s="26" t="s">
        <v>9591</v>
      </c>
      <c r="H12236" s="26" t="s">
        <v>506</v>
      </c>
      <c r="J12236" s="26" t="s">
        <v>526</v>
      </c>
      <c r="K12236" s="26" t="s">
        <v>9597</v>
      </c>
      <c r="L12236" s="26" t="s">
        <v>47977</v>
      </c>
      <c r="M12236" s="26">
        <v>761016554598</v>
      </c>
      <c r="N12236" s="26">
        <v>2610100000</v>
      </c>
    </row>
    <row r="12237" spans="1:14">
      <c r="A12237" s="26" t="s">
        <v>1908</v>
      </c>
      <c r="B12237" s="26" t="s">
        <v>1909</v>
      </c>
      <c r="C12237" s="26">
        <v>36759418</v>
      </c>
      <c r="D12237" s="26" t="s">
        <v>24</v>
      </c>
      <c r="E12237" s="26" t="s">
        <v>47978</v>
      </c>
      <c r="F12237" s="26" t="s">
        <v>47979</v>
      </c>
      <c r="G12237" s="26" t="s">
        <v>9586</v>
      </c>
      <c r="H12237" s="26" t="s">
        <v>27</v>
      </c>
      <c r="I12237" s="26" t="s">
        <v>11730</v>
      </c>
      <c r="J12237" s="26" t="s">
        <v>47980</v>
      </c>
      <c r="K12237" s="26" t="s">
        <v>9582</v>
      </c>
      <c r="L12237" s="26" t="s">
        <v>47981</v>
      </c>
      <c r="M12237" s="26">
        <v>380433521089</v>
      </c>
      <c r="N12237" s="26">
        <v>524382901</v>
      </c>
    </row>
    <row r="12238" spans="1:14">
      <c r="A12238" s="26" t="s">
        <v>5720</v>
      </c>
      <c r="B12238" s="26" t="s">
        <v>5721</v>
      </c>
      <c r="C12238" s="26">
        <v>42376659</v>
      </c>
      <c r="D12238" s="26" t="s">
        <v>780</v>
      </c>
      <c r="E12238" s="26" t="s">
        <v>47982</v>
      </c>
      <c r="F12238" s="26" t="s">
        <v>47983</v>
      </c>
      <c r="G12238" s="26" t="s">
        <v>9601</v>
      </c>
      <c r="H12238" s="26" t="s">
        <v>799</v>
      </c>
      <c r="J12238" s="26" t="s">
        <v>800</v>
      </c>
      <c r="K12238" s="26" t="s">
        <v>9597</v>
      </c>
      <c r="L12238" s="26" t="s">
        <v>47984</v>
      </c>
      <c r="M12238" s="26">
        <v>380444685078</v>
      </c>
      <c r="N12238" s="26">
        <v>4822784009</v>
      </c>
    </row>
    <row r="12239" spans="1:14">
      <c r="A12239" s="26" t="s">
        <v>7580</v>
      </c>
      <c r="B12239" s="26" t="s">
        <v>7581</v>
      </c>
      <c r="C12239" s="26">
        <v>38509208</v>
      </c>
      <c r="D12239" s="26" t="s">
        <v>24</v>
      </c>
      <c r="E12239" s="26" t="s">
        <v>47985</v>
      </c>
      <c r="F12239" s="26" t="s">
        <v>47986</v>
      </c>
      <c r="G12239" s="26" t="s">
        <v>9586</v>
      </c>
      <c r="H12239" s="26" t="s">
        <v>1088</v>
      </c>
      <c r="I12239" s="26" t="s">
        <v>9818</v>
      </c>
      <c r="J12239" s="26" t="s">
        <v>7647</v>
      </c>
      <c r="K12239" s="26" t="s">
        <v>9606</v>
      </c>
      <c r="L12239" s="26" t="s">
        <v>18276</v>
      </c>
      <c r="M12239" s="26">
        <v>380977264285</v>
      </c>
      <c r="N12239" s="26">
        <v>6121255500</v>
      </c>
    </row>
    <row r="12240" spans="1:14">
      <c r="A12240" s="26" t="s">
        <v>6124</v>
      </c>
      <c r="B12240" s="26" t="s">
        <v>6125</v>
      </c>
      <c r="C12240" s="26">
        <v>41886843</v>
      </c>
      <c r="D12240" s="26" t="s">
        <v>24</v>
      </c>
      <c r="E12240" s="26" t="s">
        <v>47987</v>
      </c>
      <c r="F12240" s="26" t="s">
        <v>47988</v>
      </c>
      <c r="G12240" s="26" t="s">
        <v>9586</v>
      </c>
      <c r="H12240" s="26" t="s">
        <v>885</v>
      </c>
      <c r="I12240" s="26" t="s">
        <v>894</v>
      </c>
      <c r="J12240" s="26" t="s">
        <v>2586</v>
      </c>
      <c r="K12240" s="26" t="s">
        <v>9582</v>
      </c>
      <c r="L12240" s="26" t="s">
        <v>47989</v>
      </c>
      <c r="M12240" s="26">
        <v>380977226631</v>
      </c>
      <c r="N12240" s="26">
        <v>124755800</v>
      </c>
    </row>
    <row r="12241" spans="1:14">
      <c r="A12241" s="26" t="s">
        <v>5088</v>
      </c>
      <c r="B12241" s="26" t="s">
        <v>5089</v>
      </c>
      <c r="C12241" s="26">
        <v>42021164</v>
      </c>
      <c r="D12241" s="26" t="s">
        <v>24</v>
      </c>
      <c r="E12241" s="26" t="s">
        <v>47990</v>
      </c>
      <c r="F12241" s="26" t="s">
        <v>47991</v>
      </c>
      <c r="G12241" s="26" t="s">
        <v>9586</v>
      </c>
      <c r="H12241" s="26" t="s">
        <v>735</v>
      </c>
      <c r="I12241" s="26" t="s">
        <v>10088</v>
      </c>
      <c r="J12241" s="26" t="s">
        <v>47992</v>
      </c>
      <c r="K12241" s="26" t="s">
        <v>9582</v>
      </c>
      <c r="L12241" s="26" t="s">
        <v>47993</v>
      </c>
      <c r="M12241" s="26">
        <v>380325463648</v>
      </c>
      <c r="N12241" s="26">
        <v>4622183001</v>
      </c>
    </row>
    <row r="12242" spans="1:14">
      <c r="A12242" s="26" t="s">
        <v>2796</v>
      </c>
      <c r="B12242" s="26" t="s">
        <v>2797</v>
      </c>
      <c r="C12242" s="26">
        <v>37980245</v>
      </c>
      <c r="D12242" s="26" t="s">
        <v>24</v>
      </c>
      <c r="E12242" s="26" t="s">
        <v>47994</v>
      </c>
      <c r="F12242" s="26" t="s">
        <v>47995</v>
      </c>
      <c r="G12242" s="26" t="s">
        <v>9586</v>
      </c>
      <c r="H12242" s="26" t="s">
        <v>258</v>
      </c>
      <c r="I12242" s="26" t="s">
        <v>12995</v>
      </c>
      <c r="J12242" s="26" t="s">
        <v>47996</v>
      </c>
      <c r="K12242" s="26" t="s">
        <v>9582</v>
      </c>
      <c r="L12242" s="26" t="s">
        <v>47997</v>
      </c>
      <c r="M12242" s="26">
        <v>380666030037</v>
      </c>
      <c r="N12242" s="26">
        <v>1421284803</v>
      </c>
    </row>
    <row r="12243" spans="1:14">
      <c r="A12243" s="26" t="s">
        <v>3465</v>
      </c>
      <c r="B12243" s="26" t="s">
        <v>3466</v>
      </c>
      <c r="C12243" s="26">
        <v>38182296</v>
      </c>
      <c r="D12243" s="26" t="s">
        <v>24</v>
      </c>
      <c r="E12243" s="26" t="s">
        <v>47998</v>
      </c>
      <c r="F12243" s="26" t="s">
        <v>47999</v>
      </c>
      <c r="G12243" s="26" t="s">
        <v>9586</v>
      </c>
      <c r="H12243" s="26" t="s">
        <v>392</v>
      </c>
      <c r="I12243" s="26" t="s">
        <v>10280</v>
      </c>
      <c r="J12243" s="26" t="s">
        <v>24788</v>
      </c>
      <c r="K12243" s="26" t="s">
        <v>9582</v>
      </c>
      <c r="L12243" s="26" t="s">
        <v>48000</v>
      </c>
      <c r="M12243" s="26">
        <v>380673679399</v>
      </c>
      <c r="N12243" s="26">
        <v>720580401</v>
      </c>
    </row>
    <row r="12244" spans="1:14">
      <c r="A12244" s="26" t="s">
        <v>8630</v>
      </c>
      <c r="B12244" s="26" t="s">
        <v>8631</v>
      </c>
      <c r="C12244" s="26">
        <v>38566126</v>
      </c>
      <c r="D12244" s="26" t="s">
        <v>24</v>
      </c>
      <c r="E12244" s="26" t="s">
        <v>48001</v>
      </c>
      <c r="F12244" s="26" t="s">
        <v>48002</v>
      </c>
      <c r="G12244" s="26" t="s">
        <v>9586</v>
      </c>
      <c r="H12244" s="26" t="s">
        <v>1308</v>
      </c>
      <c r="I12244" s="26" t="s">
        <v>13448</v>
      </c>
      <c r="J12244" s="26" t="s">
        <v>4791</v>
      </c>
      <c r="K12244" s="26" t="s">
        <v>9582</v>
      </c>
      <c r="L12244" s="26" t="s">
        <v>48003</v>
      </c>
      <c r="M12244" s="26">
        <v>380678936715</v>
      </c>
      <c r="N12244" s="26">
        <v>4421610100</v>
      </c>
    </row>
    <row r="12245" spans="1:14">
      <c r="A12245" s="26" t="s">
        <v>3372</v>
      </c>
      <c r="B12245" s="26" t="s">
        <v>3373</v>
      </c>
      <c r="C12245" s="26">
        <v>41769166</v>
      </c>
      <c r="D12245" s="26" t="s">
        <v>24</v>
      </c>
      <c r="E12245" s="26" t="s">
        <v>48004</v>
      </c>
      <c r="F12245" s="26" t="s">
        <v>48005</v>
      </c>
      <c r="G12245" s="26" t="s">
        <v>9586</v>
      </c>
      <c r="H12245" s="26" t="s">
        <v>392</v>
      </c>
      <c r="I12245" s="26" t="s">
        <v>11040</v>
      </c>
      <c r="J12245" s="26" t="s">
        <v>48006</v>
      </c>
      <c r="K12245" s="26" t="s">
        <v>9582</v>
      </c>
      <c r="L12245" s="26" t="s">
        <v>48007</v>
      </c>
      <c r="M12245" s="26">
        <v>380314347311</v>
      </c>
      <c r="N12245" s="26">
        <v>2121285001</v>
      </c>
    </row>
    <row r="12246" spans="1:14">
      <c r="A12246" s="26" t="s">
        <v>5063</v>
      </c>
      <c r="B12246" s="26" t="s">
        <v>5064</v>
      </c>
      <c r="C12246" s="26">
        <v>34167494</v>
      </c>
      <c r="D12246" s="26" t="s">
        <v>1701</v>
      </c>
      <c r="E12246" s="26" t="s">
        <v>48008</v>
      </c>
      <c r="F12246" s="26" t="s">
        <v>48009</v>
      </c>
      <c r="G12246" s="26" t="s">
        <v>9601</v>
      </c>
      <c r="H12246" s="26" t="s">
        <v>735</v>
      </c>
      <c r="J12246" s="26" t="s">
        <v>5038</v>
      </c>
      <c r="K12246" s="26" t="s">
        <v>9597</v>
      </c>
      <c r="L12246" s="26" t="s">
        <v>48010</v>
      </c>
      <c r="M12246" s="26">
        <v>380972353864</v>
      </c>
      <c r="N12246" s="26">
        <v>4621510100</v>
      </c>
    </row>
    <row r="12247" spans="1:14">
      <c r="A12247" s="26" t="s">
        <v>2755</v>
      </c>
      <c r="B12247" s="26" t="s">
        <v>2756</v>
      </c>
      <c r="C12247" s="26">
        <v>37730625</v>
      </c>
      <c r="D12247" s="26" t="s">
        <v>24</v>
      </c>
      <c r="E12247" s="26" t="s">
        <v>48011</v>
      </c>
      <c r="F12247" s="26" t="s">
        <v>48012</v>
      </c>
      <c r="G12247" s="26" t="s">
        <v>9579</v>
      </c>
      <c r="H12247" s="26" t="s">
        <v>133</v>
      </c>
      <c r="I12247" s="26" t="s">
        <v>15156</v>
      </c>
      <c r="J12247" s="26" t="s">
        <v>16034</v>
      </c>
      <c r="K12247" s="26" t="s">
        <v>9582</v>
      </c>
      <c r="L12247" s="26" t="s">
        <v>48013</v>
      </c>
      <c r="M12247" s="26">
        <v>380677608576</v>
      </c>
      <c r="N12247" s="26">
        <v>1225683601</v>
      </c>
    </row>
    <row r="12248" spans="1:14">
      <c r="A12248" s="26" t="s">
        <v>2982</v>
      </c>
      <c r="B12248" s="26" t="s">
        <v>2983</v>
      </c>
      <c r="C12248" s="26">
        <v>37643758</v>
      </c>
      <c r="D12248" s="26" t="s">
        <v>24</v>
      </c>
      <c r="E12248" s="26" t="s">
        <v>48014</v>
      </c>
      <c r="F12248" s="26" t="s">
        <v>48015</v>
      </c>
      <c r="G12248" s="26" t="s">
        <v>9579</v>
      </c>
      <c r="H12248" s="26" t="s">
        <v>258</v>
      </c>
      <c r="I12248" s="26" t="s">
        <v>14964</v>
      </c>
      <c r="J12248" s="26" t="s">
        <v>4890</v>
      </c>
      <c r="K12248" s="26" t="s">
        <v>9582</v>
      </c>
      <c r="L12248" s="26" t="s">
        <v>48016</v>
      </c>
      <c r="M12248" s="26">
        <v>380626637217</v>
      </c>
      <c r="N12248" s="26">
        <v>1223282005</v>
      </c>
    </row>
    <row r="12249" spans="1:14">
      <c r="A12249" s="26" t="s">
        <v>5052</v>
      </c>
      <c r="B12249" s="26" t="s">
        <v>5053</v>
      </c>
      <c r="C12249" s="26">
        <v>20763852</v>
      </c>
      <c r="D12249" s="26" t="s">
        <v>24</v>
      </c>
      <c r="E12249" s="26" t="s">
        <v>48017</v>
      </c>
      <c r="F12249" s="26" t="s">
        <v>48018</v>
      </c>
      <c r="G12249" s="26" t="s">
        <v>9579</v>
      </c>
      <c r="H12249" s="26" t="s">
        <v>735</v>
      </c>
      <c r="I12249" s="26" t="s">
        <v>9605</v>
      </c>
      <c r="J12249" s="26" t="s">
        <v>48019</v>
      </c>
      <c r="K12249" s="26" t="s">
        <v>9582</v>
      </c>
      <c r="L12249" s="26" t="s">
        <v>48020</v>
      </c>
      <c r="M12249" s="26">
        <v>380986541960</v>
      </c>
      <c r="N12249" s="26">
        <v>4621555601</v>
      </c>
    </row>
    <row r="12250" spans="1:14">
      <c r="A12250" s="26" t="s">
        <v>9272</v>
      </c>
      <c r="B12250" s="26" t="s">
        <v>9273</v>
      </c>
      <c r="C12250" s="26" t="s">
        <v>1604</v>
      </c>
      <c r="D12250" s="26" t="s">
        <v>24</v>
      </c>
      <c r="E12250" s="26" t="s">
        <v>48021</v>
      </c>
      <c r="F12250" s="26" t="s">
        <v>48022</v>
      </c>
      <c r="G12250" s="26" t="s">
        <v>9586</v>
      </c>
      <c r="H12250" s="26" t="s">
        <v>1573</v>
      </c>
      <c r="I12250" s="26" t="s">
        <v>10542</v>
      </c>
      <c r="J12250" s="26" t="s">
        <v>9266</v>
      </c>
      <c r="K12250" s="26" t="s">
        <v>9597</v>
      </c>
      <c r="L12250" s="26" t="s">
        <v>36856</v>
      </c>
      <c r="M12250" s="26">
        <v>380635949757</v>
      </c>
      <c r="N12250" s="26">
        <v>7420310100</v>
      </c>
    </row>
    <row r="12251" spans="1:14">
      <c r="A12251" s="26" t="s">
        <v>7327</v>
      </c>
      <c r="B12251" s="26" t="s">
        <v>7328</v>
      </c>
      <c r="C12251" s="26">
        <v>41158200</v>
      </c>
      <c r="D12251" s="26" t="s">
        <v>24</v>
      </c>
      <c r="E12251" s="26" t="s">
        <v>48023</v>
      </c>
      <c r="F12251" s="26" t="s">
        <v>48024</v>
      </c>
      <c r="G12251" s="26" t="s">
        <v>9586</v>
      </c>
      <c r="H12251" s="26" t="s">
        <v>1025</v>
      </c>
      <c r="I12251" s="26" t="s">
        <v>15985</v>
      </c>
      <c r="J12251" s="26" t="s">
        <v>48025</v>
      </c>
      <c r="K12251" s="26" t="s">
        <v>9582</v>
      </c>
      <c r="L12251" s="26" t="s">
        <v>48026</v>
      </c>
      <c r="M12251" s="26">
        <v>380545757311</v>
      </c>
      <c r="N12251" s="26">
        <v>5921255413</v>
      </c>
    </row>
    <row r="12252" spans="1:14">
      <c r="A12252" s="26" t="s">
        <v>9067</v>
      </c>
      <c r="B12252" s="26" t="s">
        <v>9068</v>
      </c>
      <c r="C12252" s="26">
        <v>36752522</v>
      </c>
      <c r="D12252" s="26" t="s">
        <v>24</v>
      </c>
      <c r="E12252" s="26" t="s">
        <v>48027</v>
      </c>
      <c r="F12252" s="26" t="s">
        <v>48028</v>
      </c>
      <c r="G12252" s="26" t="s">
        <v>9579</v>
      </c>
      <c r="H12252" s="26" t="s">
        <v>1490</v>
      </c>
      <c r="I12252" s="26" t="s">
        <v>12333</v>
      </c>
      <c r="J12252" s="26" t="s">
        <v>48029</v>
      </c>
      <c r="K12252" s="26" t="s">
        <v>9582</v>
      </c>
      <c r="L12252" s="26" t="s">
        <v>48030</v>
      </c>
      <c r="M12252" s="26">
        <v>380665107891</v>
      </c>
      <c r="N12252" s="26">
        <v>7321584701</v>
      </c>
    </row>
    <row r="12253" spans="1:14">
      <c r="A12253" s="26" t="s">
        <v>5047</v>
      </c>
      <c r="B12253" s="26" t="s">
        <v>5043</v>
      </c>
      <c r="C12253" s="26">
        <v>1996409</v>
      </c>
      <c r="D12253" s="26" t="s">
        <v>24</v>
      </c>
      <c r="E12253" s="26" t="s">
        <v>48031</v>
      </c>
      <c r="F12253" s="26" t="s">
        <v>48032</v>
      </c>
      <c r="G12253" s="26" t="s">
        <v>9586</v>
      </c>
      <c r="H12253" s="26" t="s">
        <v>735</v>
      </c>
      <c r="I12253" s="26" t="s">
        <v>9721</v>
      </c>
      <c r="J12253" s="26" t="s">
        <v>48033</v>
      </c>
      <c r="K12253" s="26" t="s">
        <v>9582</v>
      </c>
      <c r="L12253" s="26" t="s">
        <v>48034</v>
      </c>
      <c r="M12253" s="26">
        <v>380325266116</v>
      </c>
      <c r="N12253" s="26">
        <v>4622789201</v>
      </c>
    </row>
    <row r="12254" spans="1:14">
      <c r="A12254" s="26" t="s">
        <v>4456</v>
      </c>
      <c r="B12254" s="26" t="s">
        <v>4457</v>
      </c>
      <c r="C12254" s="26">
        <v>41012405</v>
      </c>
      <c r="D12254" s="26" t="s">
        <v>24</v>
      </c>
      <c r="E12254" s="26" t="s">
        <v>48035</v>
      </c>
      <c r="F12254" s="26" t="s">
        <v>48036</v>
      </c>
      <c r="G12254" s="26" t="s">
        <v>9586</v>
      </c>
      <c r="H12254" s="26" t="s">
        <v>576</v>
      </c>
      <c r="J12254" s="26" t="s">
        <v>20940</v>
      </c>
      <c r="K12254" s="26" t="s">
        <v>9597</v>
      </c>
      <c r="L12254" s="26" t="s">
        <v>36832</v>
      </c>
      <c r="M12254" s="26">
        <v>380457253390</v>
      </c>
      <c r="N12254" s="26">
        <v>522884801</v>
      </c>
    </row>
    <row r="12255" spans="1:14">
      <c r="A12255" s="26" t="s">
        <v>2257</v>
      </c>
      <c r="B12255" s="26" t="s">
        <v>2258</v>
      </c>
      <c r="C12255" s="26">
        <v>37899715</v>
      </c>
      <c r="D12255" s="26" t="s">
        <v>24</v>
      </c>
      <c r="E12255" s="26" t="s">
        <v>48037</v>
      </c>
      <c r="F12255" s="26" t="s">
        <v>48038</v>
      </c>
      <c r="G12255" s="26" t="s">
        <v>9586</v>
      </c>
      <c r="H12255" s="26" t="s">
        <v>133</v>
      </c>
      <c r="J12255" s="26" t="s">
        <v>146</v>
      </c>
      <c r="K12255" s="26" t="s">
        <v>9597</v>
      </c>
      <c r="L12255" s="26" t="s">
        <v>48039</v>
      </c>
      <c r="M12255" s="26">
        <v>380664549024</v>
      </c>
      <c r="N12255" s="26">
        <v>1210100000</v>
      </c>
    </row>
    <row r="12256" spans="1:14">
      <c r="A12256" s="26" t="s">
        <v>5896</v>
      </c>
      <c r="B12256" s="26" t="s">
        <v>5897</v>
      </c>
      <c r="C12256" s="26">
        <v>38313781</v>
      </c>
      <c r="D12256" s="26" t="s">
        <v>24</v>
      </c>
      <c r="E12256" s="26" t="s">
        <v>48040</v>
      </c>
      <c r="F12256" s="26" t="s">
        <v>48041</v>
      </c>
      <c r="G12256" s="26" t="s">
        <v>9579</v>
      </c>
      <c r="H12256" s="26" t="s">
        <v>835</v>
      </c>
      <c r="I12256" s="26" t="s">
        <v>17300</v>
      </c>
      <c r="J12256" s="26" t="s">
        <v>44651</v>
      </c>
      <c r="K12256" s="26" t="s">
        <v>9582</v>
      </c>
      <c r="L12256" s="26" t="s">
        <v>48042</v>
      </c>
      <c r="M12256" s="26">
        <v>380990426313</v>
      </c>
      <c r="N12256" s="26">
        <v>1221855800</v>
      </c>
    </row>
    <row r="12257" spans="1:14">
      <c r="A12257" s="26" t="s">
        <v>7637</v>
      </c>
      <c r="B12257" s="26" t="s">
        <v>7638</v>
      </c>
      <c r="C12257" s="26">
        <v>39153580</v>
      </c>
      <c r="D12257" s="26" t="s">
        <v>24</v>
      </c>
      <c r="E12257" s="26" t="s">
        <v>48043</v>
      </c>
      <c r="F12257" s="26" t="s">
        <v>48044</v>
      </c>
      <c r="G12257" s="26" t="s">
        <v>9586</v>
      </c>
      <c r="H12257" s="26" t="s">
        <v>1088</v>
      </c>
      <c r="J12257" s="26" t="s">
        <v>48045</v>
      </c>
      <c r="K12257" s="26" t="s">
        <v>9582</v>
      </c>
      <c r="L12257" s="26" t="s">
        <v>48046</v>
      </c>
      <c r="M12257" s="26">
        <v>380354054321</v>
      </c>
      <c r="N12257" s="26">
        <v>6122682501</v>
      </c>
    </row>
    <row r="12258" spans="1:14">
      <c r="A12258" s="26" t="s">
        <v>7079</v>
      </c>
      <c r="B12258" s="26" t="s">
        <v>7080</v>
      </c>
      <c r="C12258" s="26">
        <v>26523333</v>
      </c>
      <c r="D12258" s="26" t="s">
        <v>780</v>
      </c>
      <c r="E12258" s="26" t="s">
        <v>48047</v>
      </c>
      <c r="F12258" s="26" t="s">
        <v>48048</v>
      </c>
      <c r="G12258" s="26" t="s">
        <v>9601</v>
      </c>
      <c r="H12258" s="26" t="s">
        <v>987</v>
      </c>
      <c r="J12258" s="26" t="s">
        <v>7081</v>
      </c>
      <c r="K12258" s="26" t="s">
        <v>9597</v>
      </c>
      <c r="L12258" s="26" t="s">
        <v>48049</v>
      </c>
      <c r="M12258" s="26">
        <v>761336728110</v>
      </c>
      <c r="N12258" s="26">
        <v>5623410100</v>
      </c>
    </row>
    <row r="12259" spans="1:14">
      <c r="A12259" s="26" t="s">
        <v>4590</v>
      </c>
      <c r="B12259" s="26" t="s">
        <v>4591</v>
      </c>
      <c r="C12259" s="26">
        <v>38401359</v>
      </c>
      <c r="D12259" s="26" t="s">
        <v>24</v>
      </c>
      <c r="E12259" s="26" t="s">
        <v>48050</v>
      </c>
      <c r="F12259" s="26" t="s">
        <v>48051</v>
      </c>
      <c r="G12259" s="26" t="s">
        <v>9586</v>
      </c>
      <c r="H12259" s="26" t="s">
        <v>670</v>
      </c>
      <c r="I12259" s="26" t="s">
        <v>14017</v>
      </c>
      <c r="J12259" s="26" t="s">
        <v>48052</v>
      </c>
      <c r="K12259" s="26" t="s">
        <v>9582</v>
      </c>
      <c r="L12259" s="26" t="s">
        <v>48053</v>
      </c>
      <c r="M12259" s="26">
        <v>380525224133</v>
      </c>
      <c r="N12259" s="26">
        <v>3223186401</v>
      </c>
    </row>
    <row r="12260" spans="1:14">
      <c r="A12260" s="26" t="s">
        <v>6617</v>
      </c>
      <c r="B12260" s="26" t="s">
        <v>6618</v>
      </c>
      <c r="C12260" s="26">
        <v>38223007</v>
      </c>
      <c r="D12260" s="26" t="s">
        <v>24</v>
      </c>
      <c r="E12260" s="26" t="s">
        <v>48054</v>
      </c>
      <c r="F12260" s="26" t="s">
        <v>48055</v>
      </c>
      <c r="G12260" s="26" t="s">
        <v>9586</v>
      </c>
      <c r="H12260" s="26" t="s">
        <v>949</v>
      </c>
      <c r="I12260" s="26" t="s">
        <v>14709</v>
      </c>
      <c r="J12260" s="26" t="s">
        <v>20894</v>
      </c>
      <c r="K12260" s="26" t="s">
        <v>9582</v>
      </c>
      <c r="L12260" s="26" t="s">
        <v>48056</v>
      </c>
      <c r="M12260" s="26">
        <v>385035393338</v>
      </c>
      <c r="N12260" s="26">
        <v>1422088801</v>
      </c>
    </row>
    <row r="12261" spans="1:14">
      <c r="A12261" s="26" t="s">
        <v>2064</v>
      </c>
      <c r="B12261" s="26" t="s">
        <v>2065</v>
      </c>
      <c r="C12261" s="26">
        <v>38527798</v>
      </c>
      <c r="D12261" s="26" t="s">
        <v>1701</v>
      </c>
      <c r="E12261" s="26" t="s">
        <v>48057</v>
      </c>
      <c r="F12261" s="26" t="s">
        <v>48058</v>
      </c>
      <c r="G12261" s="26" t="s">
        <v>9601</v>
      </c>
      <c r="H12261" s="26" t="s">
        <v>103</v>
      </c>
      <c r="I12261" s="26" t="s">
        <v>10149</v>
      </c>
      <c r="J12261" s="26" t="s">
        <v>1950</v>
      </c>
      <c r="K12261" s="26" t="s">
        <v>9597</v>
      </c>
      <c r="L12261" s="26" t="s">
        <v>48059</v>
      </c>
      <c r="M12261" s="26">
        <v>760429419689</v>
      </c>
      <c r="N12261" s="26">
        <v>720810300</v>
      </c>
    </row>
    <row r="12262" spans="1:14">
      <c r="A12262" s="26" t="s">
        <v>5994</v>
      </c>
      <c r="B12262" s="26" t="s">
        <v>5995</v>
      </c>
      <c r="C12262" s="26">
        <v>31822150</v>
      </c>
      <c r="D12262" s="26" t="s">
        <v>1701</v>
      </c>
      <c r="E12262" s="26" t="s">
        <v>48060</v>
      </c>
      <c r="F12262" s="26" t="s">
        <v>48061</v>
      </c>
      <c r="G12262" s="26" t="s">
        <v>9601</v>
      </c>
      <c r="H12262" s="26" t="s">
        <v>835</v>
      </c>
      <c r="J12262" s="26" t="s">
        <v>840</v>
      </c>
      <c r="K12262" s="26" t="s">
        <v>9606</v>
      </c>
      <c r="L12262" s="26" t="s">
        <v>48062</v>
      </c>
      <c r="M12262" s="26">
        <v>380502775240</v>
      </c>
      <c r="N12262" s="26">
        <v>4820955100</v>
      </c>
    </row>
    <row r="12263" spans="1:14">
      <c r="A12263" s="26" t="s">
        <v>7767</v>
      </c>
      <c r="B12263" s="26" t="s">
        <v>7768</v>
      </c>
      <c r="C12263" s="26">
        <v>38543647</v>
      </c>
      <c r="D12263" s="26" t="s">
        <v>24</v>
      </c>
      <c r="E12263" s="26" t="s">
        <v>48063</v>
      </c>
      <c r="F12263" s="26" t="s">
        <v>48064</v>
      </c>
      <c r="G12263" s="26" t="s">
        <v>9586</v>
      </c>
      <c r="H12263" s="26" t="s">
        <v>1088</v>
      </c>
      <c r="J12263" s="26" t="s">
        <v>48065</v>
      </c>
      <c r="K12263" s="26" t="s">
        <v>9582</v>
      </c>
      <c r="L12263" s="26" t="s">
        <v>48066</v>
      </c>
      <c r="M12263" s="26">
        <v>760710299434</v>
      </c>
      <c r="N12263" s="26">
        <v>6125082201</v>
      </c>
    </row>
    <row r="12264" spans="1:14">
      <c r="A12264" s="26" t="s">
        <v>5548</v>
      </c>
      <c r="B12264" s="26" t="s">
        <v>5549</v>
      </c>
      <c r="C12264" s="26">
        <v>38960345</v>
      </c>
      <c r="D12264" s="26" t="s">
        <v>24</v>
      </c>
      <c r="E12264" s="26" t="s">
        <v>48067</v>
      </c>
      <c r="F12264" s="26" t="s">
        <v>48068</v>
      </c>
      <c r="G12264" s="26" t="s">
        <v>9586</v>
      </c>
      <c r="H12264" s="26" t="s">
        <v>799</v>
      </c>
      <c r="J12264" s="26" t="s">
        <v>800</v>
      </c>
      <c r="K12264" s="26" t="s">
        <v>9597</v>
      </c>
      <c r="L12264" s="26" t="s">
        <v>21184</v>
      </c>
      <c r="M12264" s="26">
        <v>380445300636</v>
      </c>
      <c r="N12264" s="26">
        <v>4822784009</v>
      </c>
    </row>
    <row r="12265" spans="1:14">
      <c r="A12265" s="26" t="s">
        <v>3840</v>
      </c>
      <c r="B12265" s="26" t="s">
        <v>3838</v>
      </c>
      <c r="C12265" s="26">
        <v>2006722</v>
      </c>
      <c r="D12265" s="26" t="s">
        <v>24</v>
      </c>
      <c r="E12265" s="26" t="s">
        <v>48069</v>
      </c>
      <c r="F12265" s="26" t="s">
        <v>48070</v>
      </c>
      <c r="G12265" s="26" t="s">
        <v>9586</v>
      </c>
      <c r="H12265" s="26" t="s">
        <v>468</v>
      </c>
      <c r="J12265" s="26" t="s">
        <v>481</v>
      </c>
      <c r="K12265" s="26" t="s">
        <v>9597</v>
      </c>
      <c r="L12265" s="26" t="s">
        <v>19262</v>
      </c>
      <c r="M12265" s="26">
        <v>380617648605</v>
      </c>
      <c r="N12265" s="26">
        <v>1222380503</v>
      </c>
    </row>
    <row r="12266" spans="1:14">
      <c r="A12266" s="26" t="s">
        <v>3473</v>
      </c>
      <c r="B12266" s="26" t="s">
        <v>3474</v>
      </c>
      <c r="C12266" s="26">
        <v>38466531</v>
      </c>
      <c r="D12266" s="26" t="s">
        <v>24</v>
      </c>
      <c r="E12266" s="26" t="s">
        <v>48071</v>
      </c>
      <c r="F12266" s="26" t="s">
        <v>48072</v>
      </c>
      <c r="G12266" s="26" t="s">
        <v>9586</v>
      </c>
      <c r="H12266" s="26" t="s">
        <v>392</v>
      </c>
      <c r="I12266" s="26" t="s">
        <v>11629</v>
      </c>
      <c r="J12266" s="26" t="s">
        <v>3415</v>
      </c>
      <c r="K12266" s="26" t="s">
        <v>9582</v>
      </c>
      <c r="L12266" s="26" t="s">
        <v>26559</v>
      </c>
      <c r="M12266" s="26">
        <v>380990748788</v>
      </c>
      <c r="N12266" s="26">
        <v>2124887403</v>
      </c>
    </row>
    <row r="12267" spans="1:14">
      <c r="A12267" s="26" t="s">
        <v>3940</v>
      </c>
      <c r="B12267" s="26" t="s">
        <v>3941</v>
      </c>
      <c r="C12267" s="26">
        <v>38559154</v>
      </c>
      <c r="D12267" s="26" t="s">
        <v>24</v>
      </c>
      <c r="E12267" s="26" t="s">
        <v>48073</v>
      </c>
      <c r="F12267" s="26" t="s">
        <v>48074</v>
      </c>
      <c r="G12267" s="26" t="s">
        <v>9586</v>
      </c>
      <c r="H12267" s="26" t="s">
        <v>468</v>
      </c>
      <c r="I12267" s="26" t="s">
        <v>16628</v>
      </c>
      <c r="J12267" s="26" t="s">
        <v>13657</v>
      </c>
      <c r="K12267" s="26" t="s">
        <v>9582</v>
      </c>
      <c r="L12267" s="26" t="s">
        <v>48075</v>
      </c>
      <c r="M12267" s="26">
        <v>380673949552</v>
      </c>
      <c r="N12267" s="26">
        <v>2320382401</v>
      </c>
    </row>
    <row r="12268" spans="1:14">
      <c r="A12268" s="26" t="s">
        <v>8379</v>
      </c>
      <c r="B12268" s="26" t="s">
        <v>8380</v>
      </c>
      <c r="C12268" s="26">
        <v>2002380</v>
      </c>
      <c r="D12268" s="26" t="s">
        <v>780</v>
      </c>
      <c r="E12268" s="26" t="s">
        <v>48076</v>
      </c>
      <c r="F12268" s="26" t="s">
        <v>48077</v>
      </c>
      <c r="G12268" s="26" t="s">
        <v>9601</v>
      </c>
      <c r="H12268" s="26" t="s">
        <v>1122</v>
      </c>
      <c r="J12268" s="26" t="s">
        <v>1258</v>
      </c>
      <c r="K12268" s="26" t="s">
        <v>9597</v>
      </c>
      <c r="L12268" s="26" t="s">
        <v>48078</v>
      </c>
      <c r="M12268" s="26">
        <v>761149246720</v>
      </c>
      <c r="N12268" s="26">
        <v>6312000000</v>
      </c>
    </row>
    <row r="12269" spans="1:14">
      <c r="A12269" s="26" t="s">
        <v>9085</v>
      </c>
      <c r="B12269" s="26" t="s">
        <v>9086</v>
      </c>
      <c r="C12269" s="26" t="s">
        <v>1604</v>
      </c>
      <c r="D12269" s="26" t="s">
        <v>24</v>
      </c>
      <c r="E12269" s="26" t="s">
        <v>48079</v>
      </c>
      <c r="F12269" s="26" t="s">
        <v>48080</v>
      </c>
      <c r="G12269" s="26" t="s">
        <v>9591</v>
      </c>
      <c r="H12269" s="26" t="s">
        <v>1490</v>
      </c>
      <c r="I12269" s="26" t="s">
        <v>12333</v>
      </c>
      <c r="J12269" s="26" t="s">
        <v>9087</v>
      </c>
      <c r="K12269" s="26" t="s">
        <v>9597</v>
      </c>
      <c r="L12269" s="26" t="s">
        <v>48081</v>
      </c>
      <c r="M12269" s="26">
        <v>380506906522</v>
      </c>
      <c r="N12269" s="26">
        <v>7321510100</v>
      </c>
    </row>
    <row r="12270" spans="1:14">
      <c r="A12270" s="26" t="s">
        <v>8928</v>
      </c>
      <c r="B12270" s="26" t="s">
        <v>8929</v>
      </c>
      <c r="C12270" s="26">
        <v>39028772</v>
      </c>
      <c r="D12270" s="26" t="s">
        <v>24</v>
      </c>
      <c r="E12270" s="26" t="s">
        <v>48082</v>
      </c>
      <c r="F12270" s="26" t="s">
        <v>48083</v>
      </c>
      <c r="G12270" s="26" t="s">
        <v>9579</v>
      </c>
      <c r="H12270" s="26" t="s">
        <v>1401</v>
      </c>
      <c r="I12270" s="26" t="s">
        <v>9777</v>
      </c>
      <c r="J12270" s="26" t="s">
        <v>48084</v>
      </c>
      <c r="K12270" s="26" t="s">
        <v>9582</v>
      </c>
      <c r="L12270" s="26" t="s">
        <v>48085</v>
      </c>
      <c r="M12270" s="26">
        <v>380973053729</v>
      </c>
      <c r="N12270" s="26">
        <v>5323482206</v>
      </c>
    </row>
    <row r="12271" spans="1:14">
      <c r="A12271" s="26" t="s">
        <v>3300</v>
      </c>
      <c r="B12271" s="26" t="s">
        <v>3301</v>
      </c>
      <c r="C12271" s="26">
        <v>40953405</v>
      </c>
      <c r="D12271" s="26" t="s">
        <v>24</v>
      </c>
      <c r="E12271" s="26" t="s">
        <v>48086</v>
      </c>
      <c r="F12271" s="26" t="s">
        <v>48087</v>
      </c>
      <c r="G12271" s="26" t="s">
        <v>9586</v>
      </c>
      <c r="H12271" s="26" t="s">
        <v>375</v>
      </c>
      <c r="J12271" s="26" t="s">
        <v>3287</v>
      </c>
      <c r="K12271" s="26" t="s">
        <v>9582</v>
      </c>
      <c r="L12271" s="26" t="s">
        <v>48088</v>
      </c>
      <c r="M12271" s="26">
        <v>760824779844</v>
      </c>
      <c r="N12271" s="26">
        <v>1822086801</v>
      </c>
    </row>
    <row r="12272" spans="1:14">
      <c r="A12272" s="26" t="s">
        <v>2982</v>
      </c>
      <c r="B12272" s="26" t="s">
        <v>2983</v>
      </c>
      <c r="C12272" s="26">
        <v>37643758</v>
      </c>
      <c r="D12272" s="26" t="s">
        <v>24</v>
      </c>
      <c r="E12272" s="26" t="s">
        <v>48089</v>
      </c>
      <c r="F12272" s="26" t="s">
        <v>48090</v>
      </c>
      <c r="G12272" s="26" t="s">
        <v>9579</v>
      </c>
      <c r="H12272" s="26" t="s">
        <v>258</v>
      </c>
      <c r="I12272" s="26" t="s">
        <v>14964</v>
      </c>
      <c r="J12272" s="26" t="s">
        <v>33149</v>
      </c>
      <c r="K12272" s="26" t="s">
        <v>9582</v>
      </c>
      <c r="L12272" s="26" t="s">
        <v>48091</v>
      </c>
      <c r="M12272" s="26">
        <v>380626631537</v>
      </c>
      <c r="N12272" s="26">
        <v>1225086003</v>
      </c>
    </row>
    <row r="12273" spans="1:14">
      <c r="A12273" s="26" t="s">
        <v>9267</v>
      </c>
      <c r="B12273" s="26" t="s">
        <v>9268</v>
      </c>
      <c r="C12273" s="26">
        <v>38765198</v>
      </c>
      <c r="D12273" s="26" t="s">
        <v>24</v>
      </c>
      <c r="E12273" s="26" t="s">
        <v>48092</v>
      </c>
      <c r="F12273" s="26" t="s">
        <v>48093</v>
      </c>
      <c r="G12273" s="26" t="s">
        <v>9586</v>
      </c>
      <c r="H12273" s="26" t="s">
        <v>1573</v>
      </c>
      <c r="I12273" s="26" t="s">
        <v>10542</v>
      </c>
      <c r="J12273" s="26" t="s">
        <v>48094</v>
      </c>
      <c r="K12273" s="26" t="s">
        <v>9582</v>
      </c>
      <c r="L12273" s="26" t="s">
        <v>48095</v>
      </c>
      <c r="M12273" s="26">
        <v>380463549524</v>
      </c>
      <c r="N12273" s="26">
        <v>7420389001</v>
      </c>
    </row>
    <row r="12274" spans="1:14">
      <c r="A12274" s="26" t="s">
        <v>8103</v>
      </c>
      <c r="B12274" s="26" t="s">
        <v>8104</v>
      </c>
      <c r="C12274" s="26">
        <v>2001759</v>
      </c>
      <c r="D12274" s="26" t="s">
        <v>780</v>
      </c>
      <c r="E12274" s="26" t="s">
        <v>48096</v>
      </c>
      <c r="F12274" s="26" t="s">
        <v>48097</v>
      </c>
      <c r="G12274" s="26" t="s">
        <v>9601</v>
      </c>
      <c r="H12274" s="26" t="s">
        <v>1122</v>
      </c>
      <c r="J12274" s="26" t="s">
        <v>8039</v>
      </c>
      <c r="K12274" s="26" t="s">
        <v>9597</v>
      </c>
      <c r="L12274" s="26" t="s">
        <v>33129</v>
      </c>
      <c r="M12274" s="26">
        <v>761154503918</v>
      </c>
      <c r="N12274" s="26">
        <v>6310100000</v>
      </c>
    </row>
    <row r="12275" spans="1:14">
      <c r="A12275" s="26" t="s">
        <v>8397</v>
      </c>
      <c r="B12275" s="26" t="s">
        <v>8398</v>
      </c>
      <c r="C12275" s="26">
        <v>38366849</v>
      </c>
      <c r="D12275" s="26" t="s">
        <v>24</v>
      </c>
      <c r="E12275" s="26" t="s">
        <v>48098</v>
      </c>
      <c r="F12275" s="26" t="s">
        <v>48099</v>
      </c>
      <c r="G12275" s="26" t="s">
        <v>9586</v>
      </c>
      <c r="H12275" s="26" t="s">
        <v>1269</v>
      </c>
      <c r="I12275" s="26" t="s">
        <v>11815</v>
      </c>
      <c r="J12275" s="26" t="s">
        <v>48100</v>
      </c>
      <c r="K12275" s="26" t="s">
        <v>9582</v>
      </c>
      <c r="L12275" s="26" t="s">
        <v>48101</v>
      </c>
      <c r="M12275" s="26">
        <v>761062375156</v>
      </c>
      <c r="N12275" s="26">
        <v>3523486903</v>
      </c>
    </row>
    <row r="12276" spans="1:14">
      <c r="A12276" s="26" t="s">
        <v>6010</v>
      </c>
      <c r="B12276" s="26" t="s">
        <v>6011</v>
      </c>
      <c r="C12276" s="26">
        <v>5483316</v>
      </c>
      <c r="D12276" s="26" t="s">
        <v>780</v>
      </c>
      <c r="E12276" s="26" t="s">
        <v>48102</v>
      </c>
      <c r="F12276" s="26" t="s">
        <v>48103</v>
      </c>
      <c r="G12276" s="26" t="s">
        <v>9601</v>
      </c>
      <c r="H12276" s="26" t="s">
        <v>835</v>
      </c>
      <c r="J12276" s="26" t="s">
        <v>848</v>
      </c>
      <c r="K12276" s="26" t="s">
        <v>9597</v>
      </c>
      <c r="L12276" s="26" t="s">
        <v>48104</v>
      </c>
      <c r="M12276" s="26">
        <v>380512647511</v>
      </c>
      <c r="N12276" s="26">
        <v>4623010100</v>
      </c>
    </row>
    <row r="12277" spans="1:14">
      <c r="A12277" s="26" t="s">
        <v>6244</v>
      </c>
      <c r="B12277" s="26" t="s">
        <v>6245</v>
      </c>
      <c r="C12277" s="26">
        <v>38696671</v>
      </c>
      <c r="D12277" s="26" t="s">
        <v>24</v>
      </c>
      <c r="E12277" s="26" t="s">
        <v>48105</v>
      </c>
      <c r="F12277" s="26" t="s">
        <v>48106</v>
      </c>
      <c r="G12277" s="26" t="s">
        <v>9579</v>
      </c>
      <c r="H12277" s="26" t="s">
        <v>885</v>
      </c>
      <c r="I12277" s="26" t="s">
        <v>11367</v>
      </c>
      <c r="J12277" s="26" t="s">
        <v>19156</v>
      </c>
      <c r="K12277" s="26" t="s">
        <v>9582</v>
      </c>
      <c r="L12277" s="26" t="s">
        <v>48107</v>
      </c>
      <c r="M12277" s="26">
        <v>380972859399</v>
      </c>
      <c r="N12277" s="26">
        <v>124755600</v>
      </c>
    </row>
    <row r="12278" spans="1:14">
      <c r="A12278" s="26" t="s">
        <v>4736</v>
      </c>
      <c r="B12278" s="26" t="s">
        <v>4737</v>
      </c>
      <c r="C12278" s="26">
        <v>38844232</v>
      </c>
      <c r="D12278" s="26" t="s">
        <v>24</v>
      </c>
      <c r="E12278" s="26" t="s">
        <v>48108</v>
      </c>
      <c r="F12278" s="26" t="s">
        <v>48109</v>
      </c>
      <c r="G12278" s="26" t="s">
        <v>9586</v>
      </c>
      <c r="H12278" s="26" t="s">
        <v>670</v>
      </c>
      <c r="I12278" s="26" t="s">
        <v>10588</v>
      </c>
      <c r="J12278" s="26" t="s">
        <v>48110</v>
      </c>
      <c r="K12278" s="26" t="s">
        <v>9582</v>
      </c>
      <c r="L12278" s="26" t="s">
        <v>48111</v>
      </c>
      <c r="M12278" s="26">
        <v>380523796015</v>
      </c>
      <c r="N12278" s="26">
        <v>3524983101</v>
      </c>
    </row>
    <row r="12279" spans="1:14">
      <c r="A12279" s="26" t="s">
        <v>5747</v>
      </c>
      <c r="B12279" s="26" t="s">
        <v>5748</v>
      </c>
      <c r="C12279" s="26">
        <v>38960481</v>
      </c>
      <c r="D12279" s="26" t="s">
        <v>24</v>
      </c>
      <c r="E12279" s="26" t="s">
        <v>48112</v>
      </c>
      <c r="F12279" s="26" t="s">
        <v>48113</v>
      </c>
      <c r="G12279" s="26" t="s">
        <v>9586</v>
      </c>
      <c r="H12279" s="26" t="s">
        <v>799</v>
      </c>
      <c r="J12279" s="26" t="s">
        <v>800</v>
      </c>
      <c r="K12279" s="26" t="s">
        <v>9597</v>
      </c>
      <c r="L12279" s="26" t="s">
        <v>13208</v>
      </c>
      <c r="M12279" s="26">
        <v>380442484619</v>
      </c>
      <c r="N12279" s="26">
        <v>4822784009</v>
      </c>
    </row>
    <row r="12280" spans="1:14">
      <c r="A12280" s="26" t="s">
        <v>7514</v>
      </c>
      <c r="B12280" s="26" t="s">
        <v>7515</v>
      </c>
      <c r="C12280" s="26">
        <v>2000300</v>
      </c>
      <c r="D12280" s="26" t="s">
        <v>780</v>
      </c>
      <c r="E12280" s="26" t="s">
        <v>48114</v>
      </c>
      <c r="F12280" s="26" t="s">
        <v>33278</v>
      </c>
      <c r="G12280" s="26" t="s">
        <v>9601</v>
      </c>
      <c r="H12280" s="26" t="s">
        <v>1025</v>
      </c>
      <c r="J12280" s="26" t="s">
        <v>1065</v>
      </c>
      <c r="K12280" s="26" t="s">
        <v>9597</v>
      </c>
      <c r="L12280" s="26" t="s">
        <v>48115</v>
      </c>
      <c r="M12280" s="26">
        <v>380542227094</v>
      </c>
      <c r="N12280" s="26">
        <v>5910100000</v>
      </c>
    </row>
    <row r="12281" spans="1:14">
      <c r="A12281" s="26" t="s">
        <v>2435</v>
      </c>
      <c r="B12281" s="26" t="s">
        <v>2436</v>
      </c>
      <c r="C12281" s="26">
        <v>1985860</v>
      </c>
      <c r="D12281" s="26" t="s">
        <v>780</v>
      </c>
      <c r="E12281" s="26" t="s">
        <v>48116</v>
      </c>
      <c r="F12281" s="26" t="s">
        <v>48117</v>
      </c>
      <c r="G12281" s="26" t="s">
        <v>9601</v>
      </c>
      <c r="H12281" s="26" t="s">
        <v>133</v>
      </c>
      <c r="J12281" s="26" t="s">
        <v>2401</v>
      </c>
      <c r="K12281" s="26" t="s">
        <v>9597</v>
      </c>
      <c r="L12281" s="26" t="s">
        <v>10500</v>
      </c>
      <c r="M12281" s="26">
        <v>380987034942</v>
      </c>
      <c r="N12281" s="26">
        <v>122787502</v>
      </c>
    </row>
    <row r="12282" spans="1:14">
      <c r="A12282" s="26" t="s">
        <v>6625</v>
      </c>
      <c r="B12282" s="26" t="s">
        <v>6626</v>
      </c>
      <c r="C12282" s="26">
        <v>38313933</v>
      </c>
      <c r="D12282" s="26" t="s">
        <v>24</v>
      </c>
      <c r="E12282" s="26" t="s">
        <v>48118</v>
      </c>
      <c r="F12282" s="26" t="s">
        <v>48119</v>
      </c>
      <c r="G12282" s="26" t="s">
        <v>9586</v>
      </c>
      <c r="H12282" s="26" t="s">
        <v>949</v>
      </c>
      <c r="I12282" s="26" t="s">
        <v>15790</v>
      </c>
      <c r="J12282" s="26" t="s">
        <v>13330</v>
      </c>
      <c r="K12282" s="26" t="s">
        <v>9582</v>
      </c>
      <c r="L12282" s="26" t="s">
        <v>48120</v>
      </c>
      <c r="M12282" s="26">
        <v>380536731214</v>
      </c>
      <c r="N12282" s="26">
        <v>522682603</v>
      </c>
    </row>
    <row r="12283" spans="1:14">
      <c r="A12283" s="26" t="s">
        <v>6085</v>
      </c>
      <c r="B12283" s="26" t="s">
        <v>6086</v>
      </c>
      <c r="C12283" s="26">
        <v>38458892</v>
      </c>
      <c r="D12283" s="26" t="s">
        <v>24</v>
      </c>
      <c r="E12283" s="26" t="s">
        <v>48121</v>
      </c>
      <c r="F12283" s="26" t="s">
        <v>48122</v>
      </c>
      <c r="G12283" s="26" t="s">
        <v>9579</v>
      </c>
      <c r="H12283" s="26" t="s">
        <v>835</v>
      </c>
      <c r="I12283" s="26" t="s">
        <v>9944</v>
      </c>
      <c r="J12283" s="26" t="s">
        <v>39623</v>
      </c>
      <c r="K12283" s="26" t="s">
        <v>9582</v>
      </c>
      <c r="L12283" s="26" t="s">
        <v>48123</v>
      </c>
      <c r="M12283" s="26">
        <v>380516232476</v>
      </c>
      <c r="N12283" s="26">
        <v>1211390006</v>
      </c>
    </row>
    <row r="12284" spans="1:14">
      <c r="A12284" s="26" t="s">
        <v>8615</v>
      </c>
      <c r="B12284" s="26" t="s">
        <v>8616</v>
      </c>
      <c r="C12284" s="26">
        <v>38550036</v>
      </c>
      <c r="D12284" s="26" t="s">
        <v>24</v>
      </c>
      <c r="E12284" s="26" t="s">
        <v>48124</v>
      </c>
      <c r="F12284" s="26" t="s">
        <v>48125</v>
      </c>
      <c r="G12284" s="26" t="s">
        <v>9579</v>
      </c>
      <c r="H12284" s="26" t="s">
        <v>1308</v>
      </c>
      <c r="J12284" s="26" t="s">
        <v>48126</v>
      </c>
      <c r="K12284" s="26" t="s">
        <v>9582</v>
      </c>
      <c r="L12284" s="26" t="s">
        <v>48127</v>
      </c>
      <c r="M12284" s="26">
        <v>761968201534</v>
      </c>
      <c r="N12284" s="26">
        <v>125681104</v>
      </c>
    </row>
    <row r="12285" spans="1:14">
      <c r="A12285" s="26" t="s">
        <v>4320</v>
      </c>
      <c r="B12285" s="26" t="s">
        <v>4321</v>
      </c>
      <c r="C12285" s="26">
        <v>38435021</v>
      </c>
      <c r="D12285" s="26" t="s">
        <v>24</v>
      </c>
      <c r="E12285" s="26" t="s">
        <v>48128</v>
      </c>
      <c r="F12285" s="26" t="s">
        <v>48129</v>
      </c>
      <c r="G12285" s="26" t="s">
        <v>9579</v>
      </c>
      <c r="H12285" s="26" t="s">
        <v>576</v>
      </c>
      <c r="I12285" s="26" t="s">
        <v>9901</v>
      </c>
      <c r="J12285" s="26" t="s">
        <v>48130</v>
      </c>
      <c r="K12285" s="26" t="s">
        <v>9582</v>
      </c>
      <c r="L12285" s="26" t="s">
        <v>48131</v>
      </c>
      <c r="M12285" s="26">
        <v>380979798337</v>
      </c>
      <c r="N12285" s="26">
        <v>3220682701</v>
      </c>
    </row>
    <row r="12286" spans="1:14">
      <c r="A12286" s="26" t="s">
        <v>7165</v>
      </c>
      <c r="B12286" s="26" t="s">
        <v>7166</v>
      </c>
      <c r="C12286" s="26">
        <v>38374357</v>
      </c>
      <c r="D12286" s="26" t="s">
        <v>24</v>
      </c>
      <c r="E12286" s="26" t="s">
        <v>48132</v>
      </c>
      <c r="F12286" s="26" t="s">
        <v>48133</v>
      </c>
      <c r="G12286" s="26" t="s">
        <v>9586</v>
      </c>
      <c r="H12286" s="26" t="s">
        <v>987</v>
      </c>
      <c r="I12286" s="26" t="s">
        <v>10385</v>
      </c>
      <c r="J12286" s="26" t="s">
        <v>46450</v>
      </c>
      <c r="K12286" s="26" t="s">
        <v>9582</v>
      </c>
      <c r="L12286" s="26" t="s">
        <v>48134</v>
      </c>
      <c r="M12286" s="26">
        <v>380676860493</v>
      </c>
      <c r="N12286" s="26">
        <v>1821755151</v>
      </c>
    </row>
    <row r="12287" spans="1:14">
      <c r="A12287" s="26" t="s">
        <v>6939</v>
      </c>
      <c r="B12287" s="26" t="s">
        <v>6940</v>
      </c>
      <c r="C12287" s="26">
        <v>37867877</v>
      </c>
      <c r="D12287" s="26" t="s">
        <v>24</v>
      </c>
      <c r="E12287" s="26" t="s">
        <v>48135</v>
      </c>
      <c r="F12287" s="26" t="s">
        <v>48136</v>
      </c>
      <c r="G12287" s="26" t="s">
        <v>9579</v>
      </c>
      <c r="H12287" s="26" t="s">
        <v>987</v>
      </c>
      <c r="I12287" s="26" t="s">
        <v>9921</v>
      </c>
      <c r="J12287" s="26" t="s">
        <v>9162</v>
      </c>
      <c r="K12287" s="26" t="s">
        <v>9582</v>
      </c>
      <c r="L12287" s="26" t="s">
        <v>48137</v>
      </c>
      <c r="M12287" s="26">
        <v>380972810229</v>
      </c>
      <c r="N12287" s="26">
        <v>5620488303</v>
      </c>
    </row>
    <row r="12288" spans="1:14">
      <c r="A12288" s="26" t="s">
        <v>8936</v>
      </c>
      <c r="B12288" s="26" t="s">
        <v>8937</v>
      </c>
      <c r="C12288" s="26">
        <v>41055229</v>
      </c>
      <c r="D12288" s="26" t="s">
        <v>24</v>
      </c>
      <c r="E12288" s="26" t="s">
        <v>48138</v>
      </c>
      <c r="F12288" s="26" t="s">
        <v>19170</v>
      </c>
      <c r="G12288" s="26" t="s">
        <v>9586</v>
      </c>
      <c r="H12288" s="26" t="s">
        <v>1401</v>
      </c>
      <c r="J12288" s="26" t="s">
        <v>1454</v>
      </c>
      <c r="K12288" s="26" t="s">
        <v>9597</v>
      </c>
      <c r="L12288" s="26" t="s">
        <v>36661</v>
      </c>
      <c r="M12288" s="26">
        <v>380473342263</v>
      </c>
      <c r="N12288" s="26">
        <v>524885203</v>
      </c>
    </row>
    <row r="12289" spans="1:14">
      <c r="A12289" s="26" t="s">
        <v>6746</v>
      </c>
      <c r="B12289" s="26" t="s">
        <v>6747</v>
      </c>
      <c r="C12289" s="26">
        <v>42075445</v>
      </c>
      <c r="D12289" s="26" t="s">
        <v>24</v>
      </c>
      <c r="E12289" s="26" t="s">
        <v>48139</v>
      </c>
      <c r="F12289" s="26" t="s">
        <v>48140</v>
      </c>
      <c r="G12289" s="26" t="s">
        <v>9586</v>
      </c>
      <c r="H12289" s="26" t="s">
        <v>949</v>
      </c>
      <c r="J12289" s="26" t="s">
        <v>973</v>
      </c>
      <c r="K12289" s="26" t="s">
        <v>9597</v>
      </c>
      <c r="L12289" s="26" t="s">
        <v>48141</v>
      </c>
      <c r="M12289" s="26">
        <v>380535559120</v>
      </c>
      <c r="N12289" s="26">
        <v>5310900000</v>
      </c>
    </row>
    <row r="12290" spans="1:14">
      <c r="A12290" s="26" t="s">
        <v>8370</v>
      </c>
      <c r="B12290" s="26" t="s">
        <v>8164</v>
      </c>
      <c r="C12290" s="26">
        <v>24341622</v>
      </c>
      <c r="D12290" s="26" t="s">
        <v>24</v>
      </c>
      <c r="E12290" s="26" t="s">
        <v>48142</v>
      </c>
      <c r="F12290" s="26" t="s">
        <v>30951</v>
      </c>
      <c r="G12290" s="26" t="s">
        <v>9586</v>
      </c>
      <c r="H12290" s="26" t="s">
        <v>1122</v>
      </c>
      <c r="J12290" s="26" t="s">
        <v>8039</v>
      </c>
      <c r="K12290" s="26" t="s">
        <v>9597</v>
      </c>
      <c r="L12290" s="26" t="s">
        <v>28702</v>
      </c>
      <c r="M12290" s="26">
        <v>380577251801</v>
      </c>
      <c r="N12290" s="26">
        <v>6310100000</v>
      </c>
    </row>
    <row r="12291" spans="1:14">
      <c r="A12291" s="26" t="s">
        <v>3642</v>
      </c>
      <c r="B12291" s="26" t="s">
        <v>3643</v>
      </c>
      <c r="C12291" s="26">
        <v>38521272</v>
      </c>
      <c r="D12291" s="26" t="s">
        <v>24</v>
      </c>
      <c r="E12291" s="26" t="s">
        <v>48143</v>
      </c>
      <c r="F12291" s="26" t="s">
        <v>48144</v>
      </c>
      <c r="G12291" s="26" t="s">
        <v>9586</v>
      </c>
      <c r="H12291" s="26" t="s">
        <v>468</v>
      </c>
      <c r="I12291" s="26" t="s">
        <v>14114</v>
      </c>
      <c r="J12291" s="26" t="s">
        <v>3644</v>
      </c>
      <c r="K12291" s="26" t="s">
        <v>9582</v>
      </c>
      <c r="L12291" s="26" t="s">
        <v>48145</v>
      </c>
      <c r="M12291" s="26">
        <v>380619492182</v>
      </c>
      <c r="N12291" s="26">
        <v>1423385403</v>
      </c>
    </row>
    <row r="12292" spans="1:14">
      <c r="A12292" s="26" t="s">
        <v>9399</v>
      </c>
      <c r="B12292" s="26" t="s">
        <v>9400</v>
      </c>
      <c r="C12292" s="26">
        <v>38955665</v>
      </c>
      <c r="D12292" s="26" t="s">
        <v>24</v>
      </c>
      <c r="E12292" s="26" t="s">
        <v>48146</v>
      </c>
      <c r="F12292" s="26" t="s">
        <v>48147</v>
      </c>
      <c r="G12292" s="26" t="s">
        <v>9579</v>
      </c>
      <c r="H12292" s="26" t="s">
        <v>1573</v>
      </c>
      <c r="I12292" s="26" t="s">
        <v>10158</v>
      </c>
      <c r="J12292" s="26" t="s">
        <v>48148</v>
      </c>
      <c r="K12292" s="26" t="s">
        <v>9582</v>
      </c>
      <c r="L12292" s="26" t="s">
        <v>48149</v>
      </c>
      <c r="M12292" s="26">
        <v>380462684163</v>
      </c>
      <c r="N12292" s="26">
        <v>7425585508</v>
      </c>
    </row>
    <row r="12293" spans="1:14">
      <c r="A12293" s="26" t="s">
        <v>3434</v>
      </c>
      <c r="B12293" s="26" t="s">
        <v>3435</v>
      </c>
      <c r="C12293" s="26">
        <v>40390032</v>
      </c>
      <c r="D12293" s="26" t="s">
        <v>24</v>
      </c>
      <c r="E12293" s="26" t="s">
        <v>48150</v>
      </c>
      <c r="F12293" s="26" t="s">
        <v>48151</v>
      </c>
      <c r="G12293" s="26" t="s">
        <v>9586</v>
      </c>
      <c r="H12293" s="26" t="s">
        <v>392</v>
      </c>
      <c r="I12293" s="26" t="s">
        <v>12978</v>
      </c>
      <c r="J12293" s="26" t="s">
        <v>48152</v>
      </c>
      <c r="K12293" s="26" t="s">
        <v>9582</v>
      </c>
      <c r="L12293" s="26" t="s">
        <v>48153</v>
      </c>
      <c r="M12293" s="26">
        <v>380313167432</v>
      </c>
      <c r="N12293" s="26">
        <v>2110490001</v>
      </c>
    </row>
    <row r="12294" spans="1:14">
      <c r="A12294" s="26" t="s">
        <v>2056</v>
      </c>
      <c r="B12294" s="26" t="s">
        <v>2057</v>
      </c>
      <c r="C12294" s="26">
        <v>3399089</v>
      </c>
      <c r="D12294" s="26" t="s">
        <v>780</v>
      </c>
      <c r="E12294" s="26" t="s">
        <v>48154</v>
      </c>
      <c r="F12294" s="26" t="s">
        <v>48155</v>
      </c>
      <c r="G12294" s="26" t="s">
        <v>9601</v>
      </c>
      <c r="H12294" s="26" t="s">
        <v>103</v>
      </c>
      <c r="J12294" s="26" t="s">
        <v>116</v>
      </c>
      <c r="K12294" s="26" t="s">
        <v>9597</v>
      </c>
      <c r="L12294" s="26" t="s">
        <v>18526</v>
      </c>
      <c r="M12294" s="26">
        <v>380503397871</v>
      </c>
      <c r="N12294" s="26">
        <v>710100000</v>
      </c>
    </row>
    <row r="12295" spans="1:14">
      <c r="A12295" s="26" t="s">
        <v>7147</v>
      </c>
      <c r="B12295" s="26" t="s">
        <v>7148</v>
      </c>
      <c r="C12295" s="26">
        <v>38543370</v>
      </c>
      <c r="D12295" s="26" t="s">
        <v>24</v>
      </c>
      <c r="E12295" s="26" t="s">
        <v>48156</v>
      </c>
      <c r="F12295" s="26" t="s">
        <v>48157</v>
      </c>
      <c r="G12295" s="26" t="s">
        <v>9579</v>
      </c>
      <c r="H12295" s="26" t="s">
        <v>987</v>
      </c>
      <c r="J12295" s="26" t="s">
        <v>48158</v>
      </c>
      <c r="K12295" s="26" t="s">
        <v>9582</v>
      </c>
      <c r="L12295" s="26" t="s">
        <v>48159</v>
      </c>
      <c r="M12295" s="26">
        <v>761953533884</v>
      </c>
      <c r="N12295" s="26">
        <v>4621880405</v>
      </c>
    </row>
    <row r="12296" spans="1:14">
      <c r="A12296" s="26" t="s">
        <v>6111</v>
      </c>
      <c r="B12296" s="26" t="s">
        <v>6112</v>
      </c>
      <c r="C12296" s="26">
        <v>38661186</v>
      </c>
      <c r="D12296" s="26" t="s">
        <v>24</v>
      </c>
      <c r="E12296" s="26" t="s">
        <v>48160</v>
      </c>
      <c r="F12296" s="26" t="s">
        <v>45798</v>
      </c>
      <c r="G12296" s="26" t="s">
        <v>9579</v>
      </c>
      <c r="H12296" s="26" t="s">
        <v>885</v>
      </c>
      <c r="I12296" s="26" t="s">
        <v>10457</v>
      </c>
      <c r="J12296" s="26" t="s">
        <v>3613</v>
      </c>
      <c r="K12296" s="26" t="s">
        <v>9582</v>
      </c>
      <c r="L12296" s="26" t="s">
        <v>48161</v>
      </c>
      <c r="M12296" s="26">
        <v>380971715948</v>
      </c>
      <c r="N12296" s="26">
        <v>120781301</v>
      </c>
    </row>
    <row r="12297" spans="1:14">
      <c r="A12297" s="26" t="s">
        <v>8658</v>
      </c>
      <c r="B12297" s="26" t="s">
        <v>8659</v>
      </c>
      <c r="C12297" s="26">
        <v>38072569</v>
      </c>
      <c r="D12297" s="26" t="s">
        <v>24</v>
      </c>
      <c r="E12297" s="26" t="s">
        <v>48162</v>
      </c>
      <c r="F12297" s="26" t="s">
        <v>48163</v>
      </c>
      <c r="G12297" s="26" t="s">
        <v>9591</v>
      </c>
      <c r="H12297" s="26" t="s">
        <v>1308</v>
      </c>
      <c r="I12297" s="26" t="s">
        <v>11591</v>
      </c>
      <c r="J12297" s="26" t="s">
        <v>48164</v>
      </c>
      <c r="K12297" s="26" t="s">
        <v>9582</v>
      </c>
      <c r="L12297" s="26" t="s">
        <v>48165</v>
      </c>
      <c r="M12297" s="26">
        <v>380963775269</v>
      </c>
      <c r="N12297" s="26">
        <v>6822181601</v>
      </c>
    </row>
    <row r="12298" spans="1:14">
      <c r="A12298" s="26" t="s">
        <v>7183</v>
      </c>
      <c r="B12298" s="26" t="s">
        <v>7184</v>
      </c>
      <c r="C12298" s="26">
        <v>1999939</v>
      </c>
      <c r="D12298" s="26" t="s">
        <v>780</v>
      </c>
      <c r="E12298" s="26" t="s">
        <v>48166</v>
      </c>
      <c r="F12298" s="26" t="s">
        <v>13572</v>
      </c>
      <c r="G12298" s="26" t="s">
        <v>9601</v>
      </c>
      <c r="H12298" s="26" t="s">
        <v>987</v>
      </c>
      <c r="J12298" s="26" t="s">
        <v>1008</v>
      </c>
      <c r="K12298" s="26" t="s">
        <v>9597</v>
      </c>
      <c r="L12298" s="26" t="s">
        <v>48167</v>
      </c>
      <c r="M12298" s="26">
        <v>380673613037</v>
      </c>
      <c r="N12298" s="26">
        <v>122086501</v>
      </c>
    </row>
    <row r="12299" spans="1:14">
      <c r="A12299" s="26" t="s">
        <v>3776</v>
      </c>
      <c r="B12299" s="26" t="s">
        <v>3777</v>
      </c>
      <c r="C12299" s="26">
        <v>5499027</v>
      </c>
      <c r="D12299" s="26" t="s">
        <v>780</v>
      </c>
      <c r="E12299" s="26" t="s">
        <v>48168</v>
      </c>
      <c r="F12299" s="26" t="s">
        <v>48169</v>
      </c>
      <c r="G12299" s="26" t="s">
        <v>9601</v>
      </c>
      <c r="H12299" s="26" t="s">
        <v>468</v>
      </c>
      <c r="J12299" s="26" t="s">
        <v>481</v>
      </c>
      <c r="K12299" s="26" t="s">
        <v>9597</v>
      </c>
      <c r="L12299" s="26" t="s">
        <v>48170</v>
      </c>
      <c r="M12299" s="26">
        <v>380612791500</v>
      </c>
      <c r="N12299" s="26">
        <v>1222380503</v>
      </c>
    </row>
    <row r="12300" spans="1:14">
      <c r="A12300" s="26" t="s">
        <v>6890</v>
      </c>
      <c r="B12300" s="26" t="s">
        <v>6891</v>
      </c>
      <c r="C12300" s="26">
        <v>38459325</v>
      </c>
      <c r="D12300" s="26" t="s">
        <v>24</v>
      </c>
      <c r="E12300" s="26" t="s">
        <v>48171</v>
      </c>
      <c r="F12300" s="26" t="s">
        <v>48172</v>
      </c>
      <c r="G12300" s="26" t="s">
        <v>9579</v>
      </c>
      <c r="H12300" s="26" t="s">
        <v>949</v>
      </c>
      <c r="I12300" s="26" t="s">
        <v>9669</v>
      </c>
      <c r="J12300" s="26" t="s">
        <v>48173</v>
      </c>
      <c r="K12300" s="26" t="s">
        <v>9582</v>
      </c>
      <c r="L12300" s="26" t="s">
        <v>48174</v>
      </c>
      <c r="M12300" s="26">
        <v>380991750127</v>
      </c>
      <c r="N12300" s="26">
        <v>5324888207</v>
      </c>
    </row>
    <row r="12301" spans="1:14">
      <c r="A12301" s="26" t="s">
        <v>2339</v>
      </c>
      <c r="B12301" s="26" t="s">
        <v>2340</v>
      </c>
      <c r="C12301" s="26">
        <v>37899673</v>
      </c>
      <c r="D12301" s="26" t="s">
        <v>24</v>
      </c>
      <c r="E12301" s="26" t="s">
        <v>48175</v>
      </c>
      <c r="F12301" s="26" t="s">
        <v>13285</v>
      </c>
      <c r="G12301" s="26" t="s">
        <v>9586</v>
      </c>
      <c r="H12301" s="26" t="s">
        <v>133</v>
      </c>
      <c r="J12301" s="26" t="s">
        <v>146</v>
      </c>
      <c r="K12301" s="26" t="s">
        <v>9597</v>
      </c>
      <c r="L12301" s="26" t="s">
        <v>28078</v>
      </c>
      <c r="M12301" s="26">
        <v>380682999537</v>
      </c>
      <c r="N12301" s="26">
        <v>1210100000</v>
      </c>
    </row>
    <row r="12302" spans="1:14">
      <c r="A12302" s="26" t="s">
        <v>5030</v>
      </c>
      <c r="B12302" s="26" t="s">
        <v>5031</v>
      </c>
      <c r="C12302" s="26">
        <v>1998161</v>
      </c>
      <c r="D12302" s="26" t="s">
        <v>780</v>
      </c>
      <c r="E12302" s="26" t="s">
        <v>48176</v>
      </c>
      <c r="F12302" s="26" t="s">
        <v>9793</v>
      </c>
      <c r="G12302" s="26" t="s">
        <v>9601</v>
      </c>
      <c r="H12302" s="26" t="s">
        <v>735</v>
      </c>
      <c r="J12302" s="26" t="s">
        <v>11466</v>
      </c>
      <c r="K12302" s="26" t="s">
        <v>9597</v>
      </c>
      <c r="L12302" s="26" t="s">
        <v>48177</v>
      </c>
      <c r="M12302" s="26">
        <v>760645922340</v>
      </c>
      <c r="N12302" s="26">
        <v>4610160300</v>
      </c>
    </row>
    <row r="12303" spans="1:14">
      <c r="A12303" s="26" t="s">
        <v>1655</v>
      </c>
      <c r="B12303" s="26" t="s">
        <v>1656</v>
      </c>
      <c r="C12303" s="26">
        <v>37489689</v>
      </c>
      <c r="D12303" s="26" t="s">
        <v>24</v>
      </c>
      <c r="E12303" s="26" t="s">
        <v>48178</v>
      </c>
      <c r="F12303" s="26" t="s">
        <v>48179</v>
      </c>
      <c r="G12303" s="26" t="s">
        <v>9579</v>
      </c>
      <c r="H12303" s="26" t="s">
        <v>27</v>
      </c>
      <c r="I12303" s="26" t="s">
        <v>10992</v>
      </c>
      <c r="J12303" s="26" t="s">
        <v>48180</v>
      </c>
      <c r="K12303" s="26" t="s">
        <v>9582</v>
      </c>
      <c r="L12303" s="26" t="s">
        <v>48181</v>
      </c>
      <c r="M12303" s="26">
        <v>380432589514</v>
      </c>
      <c r="N12303" s="26">
        <v>520682606</v>
      </c>
    </row>
    <row r="12304" spans="1:14">
      <c r="A12304" s="26" t="s">
        <v>5207</v>
      </c>
      <c r="B12304" s="26" t="s">
        <v>5208</v>
      </c>
      <c r="C12304" s="26">
        <v>1996674</v>
      </c>
      <c r="D12304" s="26" t="s">
        <v>780</v>
      </c>
      <c r="E12304" s="26" t="s">
        <v>48182</v>
      </c>
      <c r="F12304" s="26" t="s">
        <v>48183</v>
      </c>
      <c r="G12304" s="26" t="s">
        <v>9601</v>
      </c>
      <c r="H12304" s="26" t="s">
        <v>735</v>
      </c>
      <c r="J12304" s="26" t="s">
        <v>11466</v>
      </c>
      <c r="K12304" s="26" t="s">
        <v>9597</v>
      </c>
      <c r="L12304" s="26" t="s">
        <v>19177</v>
      </c>
      <c r="M12304" s="26">
        <v>380322544003</v>
      </c>
      <c r="N12304" s="26">
        <v>4610160300</v>
      </c>
    </row>
    <row r="12305" spans="1:14">
      <c r="A12305" s="26" t="s">
        <v>3913</v>
      </c>
      <c r="B12305" s="26" t="s">
        <v>3914</v>
      </c>
      <c r="C12305" s="26">
        <v>37997217</v>
      </c>
      <c r="D12305" s="26" t="s">
        <v>24</v>
      </c>
      <c r="E12305" s="26" t="s">
        <v>48184</v>
      </c>
      <c r="F12305" s="26" t="s">
        <v>14113</v>
      </c>
      <c r="G12305" s="26" t="s">
        <v>9586</v>
      </c>
      <c r="H12305" s="26" t="s">
        <v>468</v>
      </c>
      <c r="I12305" s="26" t="s">
        <v>14114</v>
      </c>
      <c r="J12305" s="26" t="s">
        <v>3855</v>
      </c>
      <c r="K12305" s="26" t="s">
        <v>9582</v>
      </c>
      <c r="L12305" s="26" t="s">
        <v>48185</v>
      </c>
      <c r="M12305" s="26">
        <v>380619498417</v>
      </c>
      <c r="N12305" s="26">
        <v>122383703</v>
      </c>
    </row>
    <row r="12306" spans="1:14">
      <c r="A12306" s="26" t="s">
        <v>1743</v>
      </c>
      <c r="B12306" s="26" t="s">
        <v>1744</v>
      </c>
      <c r="C12306" s="26">
        <v>41579448</v>
      </c>
      <c r="D12306" s="26" t="s">
        <v>24</v>
      </c>
      <c r="E12306" s="26" t="s">
        <v>48186</v>
      </c>
      <c r="F12306" s="26" t="s">
        <v>48187</v>
      </c>
      <c r="G12306" s="26" t="s">
        <v>9586</v>
      </c>
      <c r="H12306" s="26" t="s">
        <v>27</v>
      </c>
      <c r="I12306" s="26" t="s">
        <v>14386</v>
      </c>
      <c r="J12306" s="26" t="s">
        <v>1745</v>
      </c>
      <c r="K12306" s="26" t="s">
        <v>9582</v>
      </c>
      <c r="L12306" s="26" t="s">
        <v>48188</v>
      </c>
      <c r="M12306" s="26">
        <v>380677758640</v>
      </c>
      <c r="N12306" s="26">
        <v>520481603</v>
      </c>
    </row>
    <row r="12307" spans="1:14">
      <c r="A12307" s="26" t="s">
        <v>8883</v>
      </c>
      <c r="B12307" s="26" t="s">
        <v>8884</v>
      </c>
      <c r="C12307" s="26">
        <v>38682646</v>
      </c>
      <c r="D12307" s="26" t="s">
        <v>24</v>
      </c>
      <c r="E12307" s="26" t="s">
        <v>48189</v>
      </c>
      <c r="F12307" s="26" t="s">
        <v>48190</v>
      </c>
      <c r="G12307" s="26" t="s">
        <v>9579</v>
      </c>
      <c r="H12307" s="26" t="s">
        <v>1401</v>
      </c>
      <c r="I12307" s="26" t="s">
        <v>10182</v>
      </c>
      <c r="J12307" s="26" t="s">
        <v>23410</v>
      </c>
      <c r="K12307" s="26" t="s">
        <v>9582</v>
      </c>
      <c r="L12307" s="26" t="s">
        <v>48191</v>
      </c>
      <c r="M12307" s="26">
        <v>380972943446</v>
      </c>
      <c r="N12307" s="26">
        <v>1822385801</v>
      </c>
    </row>
    <row r="12308" spans="1:14">
      <c r="A12308" s="26" t="s">
        <v>6593</v>
      </c>
      <c r="B12308" s="26" t="s">
        <v>6594</v>
      </c>
      <c r="C12308" s="26">
        <v>38412444</v>
      </c>
      <c r="D12308" s="26" t="s">
        <v>24</v>
      </c>
      <c r="E12308" s="26" t="s">
        <v>48192</v>
      </c>
      <c r="F12308" s="26" t="s">
        <v>48193</v>
      </c>
      <c r="G12308" s="26" t="s">
        <v>9586</v>
      </c>
      <c r="H12308" s="26" t="s">
        <v>949</v>
      </c>
      <c r="I12308" s="26" t="s">
        <v>10987</v>
      </c>
      <c r="J12308" s="26" t="s">
        <v>48194</v>
      </c>
      <c r="K12308" s="26" t="s">
        <v>9582</v>
      </c>
      <c r="L12308" s="26" t="s">
        <v>48195</v>
      </c>
      <c r="M12308" s="26">
        <v>380503238121</v>
      </c>
      <c r="N12308" s="26">
        <v>5320685401</v>
      </c>
    </row>
    <row r="12309" spans="1:14">
      <c r="A12309" s="26" t="s">
        <v>4065</v>
      </c>
      <c r="B12309" s="26" t="s">
        <v>4066</v>
      </c>
      <c r="C12309" s="26">
        <v>36733489</v>
      </c>
      <c r="D12309" s="26" t="s">
        <v>24</v>
      </c>
      <c r="E12309" s="26" t="s">
        <v>48196</v>
      </c>
      <c r="F12309" s="26" t="s">
        <v>11790</v>
      </c>
      <c r="G12309" s="26" t="s">
        <v>9586</v>
      </c>
      <c r="H12309" s="26" t="s">
        <v>506</v>
      </c>
      <c r="J12309" s="26" t="s">
        <v>526</v>
      </c>
      <c r="K12309" s="26" t="s">
        <v>9597</v>
      </c>
      <c r="L12309" s="26" t="s">
        <v>11791</v>
      </c>
      <c r="M12309" s="26">
        <v>380950038453</v>
      </c>
      <c r="N12309" s="26">
        <v>2610100000</v>
      </c>
    </row>
    <row r="12310" spans="1:14">
      <c r="A12310" s="26" t="s">
        <v>3560</v>
      </c>
      <c r="B12310" s="26" t="s">
        <v>3561</v>
      </c>
      <c r="C12310" s="26">
        <v>39048956</v>
      </c>
      <c r="D12310" s="26" t="s">
        <v>24</v>
      </c>
      <c r="E12310" s="26" t="s">
        <v>48197</v>
      </c>
      <c r="F12310" s="26" t="s">
        <v>48198</v>
      </c>
      <c r="G12310" s="26" t="s">
        <v>9579</v>
      </c>
      <c r="H12310" s="26" t="s">
        <v>392</v>
      </c>
      <c r="I12310" s="26" t="s">
        <v>10620</v>
      </c>
      <c r="J12310" s="26" t="s">
        <v>48199</v>
      </c>
      <c r="K12310" s="26" t="s">
        <v>9582</v>
      </c>
      <c r="L12310" s="26" t="s">
        <v>48200</v>
      </c>
      <c r="M12310" s="26">
        <v>380992231579</v>
      </c>
      <c r="N12310" s="26">
        <v>2125386202</v>
      </c>
    </row>
    <row r="12311" spans="1:14">
      <c r="A12311" s="26" t="s">
        <v>6032</v>
      </c>
      <c r="B12311" s="26" t="s">
        <v>6033</v>
      </c>
      <c r="C12311" s="26">
        <v>30083840</v>
      </c>
      <c r="D12311" s="26" t="s">
        <v>24</v>
      </c>
      <c r="E12311" s="26" t="s">
        <v>48201</v>
      </c>
      <c r="F12311" s="26" t="s">
        <v>48202</v>
      </c>
      <c r="G12311" s="26" t="s">
        <v>9586</v>
      </c>
      <c r="H12311" s="26" t="s">
        <v>835</v>
      </c>
      <c r="J12311" s="26" t="s">
        <v>848</v>
      </c>
      <c r="K12311" s="26" t="s">
        <v>9597</v>
      </c>
      <c r="L12311" s="26" t="s">
        <v>48203</v>
      </c>
      <c r="M12311" s="26">
        <v>380512478526</v>
      </c>
      <c r="N12311" s="26">
        <v>4623010100</v>
      </c>
    </row>
    <row r="12312" spans="1:14">
      <c r="A12312" s="26" t="s">
        <v>7493</v>
      </c>
      <c r="B12312" s="26" t="s">
        <v>7494</v>
      </c>
      <c r="C12312" s="26">
        <v>3083340</v>
      </c>
      <c r="D12312" s="26" t="s">
        <v>24</v>
      </c>
      <c r="E12312" s="26" t="s">
        <v>48204</v>
      </c>
      <c r="F12312" s="26" t="s">
        <v>48205</v>
      </c>
      <c r="G12312" s="26" t="s">
        <v>9586</v>
      </c>
      <c r="H12312" s="26" t="s">
        <v>1025</v>
      </c>
      <c r="J12312" s="26" t="s">
        <v>1065</v>
      </c>
      <c r="K12312" s="26" t="s">
        <v>9597</v>
      </c>
      <c r="L12312" s="26" t="s">
        <v>48206</v>
      </c>
      <c r="M12312" s="26">
        <v>380542701984</v>
      </c>
      <c r="N12312" s="26">
        <v>5910100000</v>
      </c>
    </row>
    <row r="12313" spans="1:14">
      <c r="A12313" s="26" t="s">
        <v>5063</v>
      </c>
      <c r="B12313" s="26" t="s">
        <v>5064</v>
      </c>
      <c r="C12313" s="26">
        <v>34167494</v>
      </c>
      <c r="D12313" s="26" t="s">
        <v>1701</v>
      </c>
      <c r="E12313" s="26" t="s">
        <v>48207</v>
      </c>
      <c r="F12313" s="26" t="s">
        <v>48208</v>
      </c>
      <c r="G12313" s="26" t="s">
        <v>9601</v>
      </c>
      <c r="H12313" s="26" t="s">
        <v>735</v>
      </c>
      <c r="J12313" s="26" t="s">
        <v>48209</v>
      </c>
      <c r="K12313" s="26" t="s">
        <v>9597</v>
      </c>
      <c r="L12313" s="26" t="s">
        <v>48210</v>
      </c>
      <c r="M12313" s="26">
        <v>380674275321</v>
      </c>
      <c r="N12313" s="26">
        <v>4621810200</v>
      </c>
    </row>
    <row r="12314" spans="1:14">
      <c r="A12314" s="26" t="s">
        <v>5068</v>
      </c>
      <c r="B12314" s="26" t="s">
        <v>5069</v>
      </c>
      <c r="C12314" s="26">
        <v>42750109</v>
      </c>
      <c r="D12314" s="26" t="s">
        <v>24</v>
      </c>
      <c r="E12314" s="26" t="s">
        <v>48211</v>
      </c>
      <c r="F12314" s="26" t="s">
        <v>48212</v>
      </c>
      <c r="G12314" s="26" t="s">
        <v>9586</v>
      </c>
      <c r="H12314" s="26" t="s">
        <v>735</v>
      </c>
      <c r="I12314" s="26" t="s">
        <v>12249</v>
      </c>
      <c r="J12314" s="26" t="s">
        <v>48213</v>
      </c>
      <c r="K12314" s="26" t="s">
        <v>9582</v>
      </c>
      <c r="L12314" s="26" t="s">
        <v>48214</v>
      </c>
      <c r="M12314" s="26">
        <v>380322698422</v>
      </c>
      <c r="N12314" s="26">
        <v>4623683701</v>
      </c>
    </row>
    <row r="12315" spans="1:14">
      <c r="A12315" s="26" t="s">
        <v>4895</v>
      </c>
      <c r="B12315" s="26" t="s">
        <v>4896</v>
      </c>
      <c r="C12315" s="26">
        <v>43224971</v>
      </c>
      <c r="D12315" s="26" t="s">
        <v>24</v>
      </c>
      <c r="E12315" s="26" t="s">
        <v>48215</v>
      </c>
      <c r="F12315" s="26" t="s">
        <v>14675</v>
      </c>
      <c r="G12315" s="26" t="s">
        <v>9586</v>
      </c>
      <c r="H12315" s="26" t="s">
        <v>711</v>
      </c>
      <c r="I12315" s="26" t="s">
        <v>14610</v>
      </c>
      <c r="J12315" s="26" t="s">
        <v>4897</v>
      </c>
      <c r="K12315" s="26" t="s">
        <v>9582</v>
      </c>
      <c r="L12315" s="26" t="s">
        <v>48216</v>
      </c>
      <c r="M12315" s="26">
        <v>380646197370</v>
      </c>
      <c r="N12315" s="26">
        <v>3220488302</v>
      </c>
    </row>
    <row r="12316" spans="1:14">
      <c r="A12316" s="26" t="s">
        <v>4014</v>
      </c>
      <c r="B12316" s="26" t="s">
        <v>4015</v>
      </c>
      <c r="C12316" s="26">
        <v>1993457</v>
      </c>
      <c r="D12316" s="26" t="s">
        <v>24</v>
      </c>
      <c r="E12316" s="26" t="s">
        <v>48217</v>
      </c>
      <c r="F12316" s="26" t="s">
        <v>48218</v>
      </c>
      <c r="G12316" s="26" t="s">
        <v>9591</v>
      </c>
      <c r="H12316" s="26" t="s">
        <v>506</v>
      </c>
      <c r="I12316" s="26" t="s">
        <v>10789</v>
      </c>
      <c r="J12316" s="26" t="s">
        <v>522</v>
      </c>
      <c r="K12316" s="26" t="s">
        <v>9597</v>
      </c>
      <c r="L12316" s="26" t="s">
        <v>26349</v>
      </c>
      <c r="M12316" s="26">
        <v>380979779915</v>
      </c>
      <c r="N12316" s="26">
        <v>724285503</v>
      </c>
    </row>
    <row r="12317" spans="1:14">
      <c r="A12317" s="26" t="s">
        <v>6754</v>
      </c>
      <c r="B12317" s="26" t="s">
        <v>6755</v>
      </c>
      <c r="C12317" s="26">
        <v>37464470</v>
      </c>
      <c r="D12317" s="26" t="s">
        <v>24</v>
      </c>
      <c r="E12317" s="26" t="s">
        <v>48219</v>
      </c>
      <c r="F12317" s="26" t="s">
        <v>48220</v>
      </c>
      <c r="G12317" s="26" t="s">
        <v>9591</v>
      </c>
      <c r="H12317" s="26" t="s">
        <v>949</v>
      </c>
      <c r="I12317" s="26" t="s">
        <v>11064</v>
      </c>
      <c r="J12317" s="26" t="s">
        <v>1171</v>
      </c>
      <c r="K12317" s="26" t="s">
        <v>9582</v>
      </c>
      <c r="L12317" s="26" t="s">
        <v>48221</v>
      </c>
      <c r="M12317" s="26">
        <v>380534431906</v>
      </c>
      <c r="N12317" s="26">
        <v>5323481201</v>
      </c>
    </row>
    <row r="12318" spans="1:14">
      <c r="A12318" s="26" t="s">
        <v>1757</v>
      </c>
      <c r="B12318" s="26" t="s">
        <v>1758</v>
      </c>
      <c r="C12318" s="26">
        <v>41007217</v>
      </c>
      <c r="D12318" s="26" t="s">
        <v>24</v>
      </c>
      <c r="E12318" s="26" t="s">
        <v>48222</v>
      </c>
      <c r="F12318" s="26" t="s">
        <v>48223</v>
      </c>
      <c r="G12318" s="26" t="s">
        <v>9579</v>
      </c>
      <c r="H12318" s="26" t="s">
        <v>27</v>
      </c>
      <c r="I12318" s="26" t="s">
        <v>11743</v>
      </c>
      <c r="J12318" s="26" t="s">
        <v>30324</v>
      </c>
      <c r="K12318" s="26" t="s">
        <v>9582</v>
      </c>
      <c r="L12318" s="26" t="s">
        <v>48224</v>
      </c>
      <c r="M12318" s="26">
        <v>380434521947</v>
      </c>
      <c r="N12318" s="26">
        <v>521210110</v>
      </c>
    </row>
    <row r="12319" spans="1:14">
      <c r="A12319" s="26" t="s">
        <v>3560</v>
      </c>
      <c r="B12319" s="26" t="s">
        <v>3561</v>
      </c>
      <c r="C12319" s="26">
        <v>39048956</v>
      </c>
      <c r="D12319" s="26" t="s">
        <v>24</v>
      </c>
      <c r="E12319" s="26" t="s">
        <v>48225</v>
      </c>
      <c r="F12319" s="26" t="s">
        <v>48226</v>
      </c>
      <c r="G12319" s="26" t="s">
        <v>9586</v>
      </c>
      <c r="H12319" s="26" t="s">
        <v>392</v>
      </c>
      <c r="I12319" s="26" t="s">
        <v>10620</v>
      </c>
      <c r="J12319" s="26" t="s">
        <v>10621</v>
      </c>
      <c r="K12319" s="26" t="s">
        <v>9606</v>
      </c>
      <c r="L12319" s="26" t="s">
        <v>48227</v>
      </c>
      <c r="M12319" s="26">
        <v>380314257210</v>
      </c>
      <c r="N12319" s="26">
        <v>2125355300</v>
      </c>
    </row>
    <row r="12320" spans="1:14">
      <c r="A12320" s="26" t="s">
        <v>6758</v>
      </c>
      <c r="B12320" s="26" t="s">
        <v>6759</v>
      </c>
      <c r="C12320" s="26">
        <v>38345331</v>
      </c>
      <c r="D12320" s="26" t="s">
        <v>24</v>
      </c>
      <c r="E12320" s="26" t="s">
        <v>48228</v>
      </c>
      <c r="F12320" s="26" t="s">
        <v>48229</v>
      </c>
      <c r="G12320" s="26" t="s">
        <v>9586</v>
      </c>
      <c r="H12320" s="26" t="s">
        <v>949</v>
      </c>
      <c r="I12320" s="26" t="s">
        <v>13966</v>
      </c>
      <c r="J12320" s="26" t="s">
        <v>48230</v>
      </c>
      <c r="K12320" s="26" t="s">
        <v>9582</v>
      </c>
      <c r="L12320" s="26" t="s">
        <v>48231</v>
      </c>
      <c r="M12320" s="26">
        <v>380961812792</v>
      </c>
      <c r="N12320" s="26">
        <v>5323687001</v>
      </c>
    </row>
    <row r="12321" spans="1:14">
      <c r="A12321" s="26" t="s">
        <v>7276</v>
      </c>
      <c r="B12321" s="26" t="s">
        <v>7277</v>
      </c>
      <c r="C12321" s="26">
        <v>41848331</v>
      </c>
      <c r="D12321" s="26" t="s">
        <v>24</v>
      </c>
      <c r="E12321" s="26" t="s">
        <v>48232</v>
      </c>
      <c r="F12321" s="26" t="s">
        <v>48233</v>
      </c>
      <c r="G12321" s="26" t="s">
        <v>9586</v>
      </c>
      <c r="H12321" s="26" t="s">
        <v>1025</v>
      </c>
      <c r="I12321" s="26" t="s">
        <v>12258</v>
      </c>
      <c r="J12321" s="26" t="s">
        <v>7278</v>
      </c>
      <c r="K12321" s="26" t="s">
        <v>9582</v>
      </c>
      <c r="L12321" s="26" t="s">
        <v>48234</v>
      </c>
      <c r="M12321" s="26">
        <v>380673051586</v>
      </c>
      <c r="N12321" s="26">
        <v>5922080401</v>
      </c>
    </row>
    <row r="12322" spans="1:14">
      <c r="A12322" s="26" t="s">
        <v>4696</v>
      </c>
      <c r="B12322" s="26" t="s">
        <v>4697</v>
      </c>
      <c r="C12322" s="26">
        <v>1995255</v>
      </c>
      <c r="D12322" s="26" t="s">
        <v>780</v>
      </c>
      <c r="E12322" s="26" t="s">
        <v>48235</v>
      </c>
      <c r="F12322" s="26" t="s">
        <v>48236</v>
      </c>
      <c r="G12322" s="26" t="s">
        <v>9601</v>
      </c>
      <c r="H12322" s="26" t="s">
        <v>670</v>
      </c>
      <c r="I12322" s="26" t="s">
        <v>11688</v>
      </c>
      <c r="J12322" s="26" t="s">
        <v>345</v>
      </c>
      <c r="K12322" s="26" t="s">
        <v>9606</v>
      </c>
      <c r="L12322" s="26" t="s">
        <v>27772</v>
      </c>
      <c r="M12322" s="26">
        <v>380524232328</v>
      </c>
      <c r="N12322" s="26">
        <v>120782508</v>
      </c>
    </row>
    <row r="12323" spans="1:14">
      <c r="A12323" s="26" t="s">
        <v>5733</v>
      </c>
      <c r="B12323" s="26" t="s">
        <v>5734</v>
      </c>
      <c r="C12323" s="26">
        <v>26188550</v>
      </c>
      <c r="D12323" s="26" t="s">
        <v>24</v>
      </c>
      <c r="E12323" s="26" t="s">
        <v>48237</v>
      </c>
      <c r="F12323" s="26" t="s">
        <v>48238</v>
      </c>
      <c r="G12323" s="26" t="s">
        <v>9586</v>
      </c>
      <c r="H12323" s="26" t="s">
        <v>799</v>
      </c>
      <c r="J12323" s="26" t="s">
        <v>800</v>
      </c>
      <c r="K12323" s="26" t="s">
        <v>9597</v>
      </c>
      <c r="L12323" s="26" t="s">
        <v>26765</v>
      </c>
      <c r="M12323" s="26">
        <v>380444966103</v>
      </c>
      <c r="N12323" s="26">
        <v>4822784009</v>
      </c>
    </row>
    <row r="12324" spans="1:14">
      <c r="A12324" s="26" t="s">
        <v>5071</v>
      </c>
      <c r="B12324" s="26" t="s">
        <v>5072</v>
      </c>
      <c r="C12324" s="26">
        <v>1996272</v>
      </c>
      <c r="D12324" s="26" t="s">
        <v>24</v>
      </c>
      <c r="E12324" s="26" t="s">
        <v>48239</v>
      </c>
      <c r="F12324" s="26" t="s">
        <v>48240</v>
      </c>
      <c r="G12324" s="26" t="s">
        <v>9586</v>
      </c>
      <c r="H12324" s="26" t="s">
        <v>735</v>
      </c>
      <c r="I12324" s="26" t="s">
        <v>11379</v>
      </c>
      <c r="J12324" s="26" t="s">
        <v>48241</v>
      </c>
      <c r="K12324" s="26" t="s">
        <v>9582</v>
      </c>
      <c r="L12324" s="26" t="s">
        <v>48242</v>
      </c>
      <c r="M12324" s="26">
        <v>380326559419</v>
      </c>
      <c r="N12324" s="26">
        <v>2322189018</v>
      </c>
    </row>
    <row r="12325" spans="1:14">
      <c r="A12325" s="26" t="s">
        <v>9345</v>
      </c>
      <c r="B12325" s="26" t="s">
        <v>9346</v>
      </c>
      <c r="C12325" s="26">
        <v>38759540</v>
      </c>
      <c r="D12325" s="26" t="s">
        <v>24</v>
      </c>
      <c r="E12325" s="26" t="s">
        <v>48243</v>
      </c>
      <c r="F12325" s="26" t="s">
        <v>48244</v>
      </c>
      <c r="G12325" s="26" t="s">
        <v>9586</v>
      </c>
      <c r="H12325" s="26" t="s">
        <v>1573</v>
      </c>
      <c r="I12325" s="26" t="s">
        <v>12621</v>
      </c>
      <c r="J12325" s="26" t="s">
        <v>15184</v>
      </c>
      <c r="K12325" s="26" t="s">
        <v>9582</v>
      </c>
      <c r="L12325" s="26" t="s">
        <v>48245</v>
      </c>
      <c r="M12325" s="26">
        <v>380683885213</v>
      </c>
      <c r="N12325" s="26">
        <v>1420686002</v>
      </c>
    </row>
    <row r="12326" spans="1:14">
      <c r="A12326" s="26" t="s">
        <v>1631</v>
      </c>
      <c r="B12326" s="26" t="s">
        <v>1632</v>
      </c>
      <c r="C12326" s="26">
        <v>37580028</v>
      </c>
      <c r="D12326" s="26" t="s">
        <v>24</v>
      </c>
      <c r="E12326" s="26" t="s">
        <v>48246</v>
      </c>
      <c r="F12326" s="26" t="s">
        <v>48247</v>
      </c>
      <c r="G12326" s="26" t="s">
        <v>9586</v>
      </c>
      <c r="H12326" s="26" t="s">
        <v>27</v>
      </c>
      <c r="I12326" s="26" t="s">
        <v>67</v>
      </c>
      <c r="J12326" s="26" t="s">
        <v>1633</v>
      </c>
      <c r="K12326" s="26" t="s">
        <v>9606</v>
      </c>
      <c r="L12326" s="26" t="s">
        <v>48248</v>
      </c>
      <c r="M12326" s="26">
        <v>761113661521</v>
      </c>
      <c r="N12326" s="26">
        <v>522655500</v>
      </c>
    </row>
    <row r="12327" spans="1:14">
      <c r="A12327" s="26" t="s">
        <v>1998</v>
      </c>
      <c r="B12327" s="26" t="s">
        <v>1999</v>
      </c>
      <c r="C12327" s="26">
        <v>1982940</v>
      </c>
      <c r="D12327" s="26" t="s">
        <v>24</v>
      </c>
      <c r="E12327" s="26" t="s">
        <v>48249</v>
      </c>
      <c r="F12327" s="26" t="s">
        <v>48250</v>
      </c>
      <c r="G12327" s="26" t="s">
        <v>9591</v>
      </c>
      <c r="H12327" s="26" t="s">
        <v>103</v>
      </c>
      <c r="J12327" s="26" t="s">
        <v>112</v>
      </c>
      <c r="K12327" s="26" t="s">
        <v>9597</v>
      </c>
      <c r="L12327" s="26" t="s">
        <v>19489</v>
      </c>
      <c r="M12327" s="26">
        <v>380335271515</v>
      </c>
      <c r="N12327" s="26">
        <v>710400000</v>
      </c>
    </row>
    <row r="12328" spans="1:14">
      <c r="A12328" s="26" t="s">
        <v>8681</v>
      </c>
      <c r="B12328" s="26" t="s">
        <v>8682</v>
      </c>
      <c r="C12328" s="26">
        <v>38402043</v>
      </c>
      <c r="D12328" s="26" t="s">
        <v>24</v>
      </c>
      <c r="E12328" s="26" t="s">
        <v>48251</v>
      </c>
      <c r="F12328" s="26" t="s">
        <v>48252</v>
      </c>
      <c r="G12328" s="26" t="s">
        <v>9591</v>
      </c>
      <c r="H12328" s="26" t="s">
        <v>1308</v>
      </c>
      <c r="J12328" s="26" t="s">
        <v>48253</v>
      </c>
      <c r="K12328" s="26" t="s">
        <v>9582</v>
      </c>
      <c r="L12328" s="26" t="s">
        <v>48254</v>
      </c>
      <c r="M12328" s="26">
        <v>761943492380</v>
      </c>
      <c r="N12328" s="26">
        <v>6825582605</v>
      </c>
    </row>
    <row r="12329" spans="1:14">
      <c r="A12329" s="26" t="s">
        <v>6818</v>
      </c>
      <c r="B12329" s="26" t="s">
        <v>6819</v>
      </c>
      <c r="C12329" s="26">
        <v>38503179</v>
      </c>
      <c r="D12329" s="26" t="s">
        <v>24</v>
      </c>
      <c r="E12329" s="26" t="s">
        <v>48255</v>
      </c>
      <c r="F12329" s="26" t="s">
        <v>16542</v>
      </c>
      <c r="G12329" s="26" t="s">
        <v>9586</v>
      </c>
      <c r="H12329" s="26" t="s">
        <v>949</v>
      </c>
      <c r="J12329" s="26" t="s">
        <v>977</v>
      </c>
      <c r="K12329" s="26" t="s">
        <v>9597</v>
      </c>
      <c r="L12329" s="26" t="s">
        <v>25260</v>
      </c>
      <c r="M12329" s="26">
        <v>380532637460</v>
      </c>
      <c r="N12329" s="26">
        <v>4424080504</v>
      </c>
    </row>
    <row r="12330" spans="1:14">
      <c r="A12330" s="26" t="s">
        <v>3774</v>
      </c>
      <c r="B12330" s="26" t="s">
        <v>3775</v>
      </c>
      <c r="C12330" s="26" t="s">
        <v>1604</v>
      </c>
      <c r="D12330" s="26" t="s">
        <v>24</v>
      </c>
      <c r="E12330" s="26" t="s">
        <v>48256</v>
      </c>
      <c r="F12330" s="26" t="s">
        <v>48257</v>
      </c>
      <c r="G12330" s="26" t="s">
        <v>9579</v>
      </c>
      <c r="H12330" s="26" t="s">
        <v>468</v>
      </c>
      <c r="J12330" s="26" t="s">
        <v>481</v>
      </c>
      <c r="K12330" s="26" t="s">
        <v>9597</v>
      </c>
      <c r="L12330" s="26" t="s">
        <v>11843</v>
      </c>
      <c r="M12330" s="26">
        <v>380671002010</v>
      </c>
      <c r="N12330" s="26">
        <v>1222380503</v>
      </c>
    </row>
    <row r="12331" spans="1:14">
      <c r="A12331" s="26" t="s">
        <v>9063</v>
      </c>
      <c r="B12331" s="26" t="s">
        <v>9064</v>
      </c>
      <c r="C12331" s="26">
        <v>41977228</v>
      </c>
      <c r="D12331" s="26" t="s">
        <v>24</v>
      </c>
      <c r="E12331" s="26" t="s">
        <v>48258</v>
      </c>
      <c r="F12331" s="26" t="s">
        <v>48259</v>
      </c>
      <c r="G12331" s="26" t="s">
        <v>9586</v>
      </c>
      <c r="H12331" s="26" t="s">
        <v>1490</v>
      </c>
      <c r="I12331" s="26" t="s">
        <v>13151</v>
      </c>
      <c r="J12331" s="26" t="s">
        <v>48260</v>
      </c>
      <c r="K12331" s="26" t="s">
        <v>9582</v>
      </c>
      <c r="L12331" s="26" t="s">
        <v>48261</v>
      </c>
      <c r="M12331" s="26">
        <v>761937747324</v>
      </c>
      <c r="N12331" s="26">
        <v>7320510109</v>
      </c>
    </row>
    <row r="12332" spans="1:14">
      <c r="A12332" s="26" t="s">
        <v>6042</v>
      </c>
      <c r="B12332" s="26" t="s">
        <v>6043</v>
      </c>
      <c r="C12332" s="26">
        <v>38476906</v>
      </c>
      <c r="D12332" s="26" t="s">
        <v>24</v>
      </c>
      <c r="E12332" s="26" t="s">
        <v>48262</v>
      </c>
      <c r="F12332" s="26" t="s">
        <v>48263</v>
      </c>
      <c r="G12332" s="26" t="s">
        <v>9586</v>
      </c>
      <c r="H12332" s="26" t="s">
        <v>835</v>
      </c>
      <c r="J12332" s="26" t="s">
        <v>38526</v>
      </c>
      <c r="K12332" s="26" t="s">
        <v>9582</v>
      </c>
      <c r="L12332" s="26" t="s">
        <v>48264</v>
      </c>
      <c r="M12332" s="26">
        <v>761025365738</v>
      </c>
      <c r="N12332" s="26">
        <v>4823355302</v>
      </c>
    </row>
    <row r="12333" spans="1:14">
      <c r="A12333" s="26" t="s">
        <v>4376</v>
      </c>
      <c r="B12333" s="26" t="s">
        <v>4377</v>
      </c>
      <c r="C12333" s="26">
        <v>38423901</v>
      </c>
      <c r="D12333" s="26" t="s">
        <v>24</v>
      </c>
      <c r="E12333" s="26" t="s">
        <v>48265</v>
      </c>
      <c r="F12333" s="26" t="s">
        <v>48266</v>
      </c>
      <c r="G12333" s="26" t="s">
        <v>9586</v>
      </c>
      <c r="H12333" s="26" t="s">
        <v>576</v>
      </c>
      <c r="I12333" s="26" t="s">
        <v>14945</v>
      </c>
      <c r="J12333" s="26" t="s">
        <v>38567</v>
      </c>
      <c r="K12333" s="26" t="s">
        <v>9582</v>
      </c>
      <c r="L12333" s="26" t="s">
        <v>48267</v>
      </c>
      <c r="M12333" s="26">
        <v>380459639533</v>
      </c>
      <c r="N12333" s="26">
        <v>3221889001</v>
      </c>
    </row>
    <row r="12334" spans="1:14">
      <c r="A12334" s="26" t="s">
        <v>6754</v>
      </c>
      <c r="B12334" s="26" t="s">
        <v>6755</v>
      </c>
      <c r="C12334" s="26">
        <v>37464470</v>
      </c>
      <c r="D12334" s="26" t="s">
        <v>24</v>
      </c>
      <c r="E12334" s="26" t="s">
        <v>48268</v>
      </c>
      <c r="F12334" s="26" t="s">
        <v>48269</v>
      </c>
      <c r="G12334" s="26" t="s">
        <v>9586</v>
      </c>
      <c r="H12334" s="26" t="s">
        <v>949</v>
      </c>
      <c r="I12334" s="26" t="s">
        <v>11064</v>
      </c>
      <c r="J12334" s="26" t="s">
        <v>48270</v>
      </c>
      <c r="K12334" s="26" t="s">
        <v>9582</v>
      </c>
      <c r="L12334" s="26" t="s">
        <v>48271</v>
      </c>
      <c r="M12334" s="26">
        <v>380534493338</v>
      </c>
      <c r="N12334" s="26">
        <v>5323484601</v>
      </c>
    </row>
    <row r="12335" spans="1:14">
      <c r="A12335" s="26" t="s">
        <v>8648</v>
      </c>
      <c r="B12335" s="26" t="s">
        <v>8649</v>
      </c>
      <c r="C12335" s="26">
        <v>38481743</v>
      </c>
      <c r="D12335" s="26" t="s">
        <v>24</v>
      </c>
      <c r="E12335" s="26" t="s">
        <v>48272</v>
      </c>
      <c r="F12335" s="26" t="s">
        <v>48273</v>
      </c>
      <c r="G12335" s="26" t="s">
        <v>9586</v>
      </c>
      <c r="H12335" s="26" t="s">
        <v>1308</v>
      </c>
      <c r="I12335" s="26" t="s">
        <v>10996</v>
      </c>
      <c r="J12335" s="26" t="s">
        <v>15747</v>
      </c>
      <c r="K12335" s="26" t="s">
        <v>9582</v>
      </c>
      <c r="L12335" s="26" t="s">
        <v>48274</v>
      </c>
      <c r="M12335" s="26">
        <v>380977728121</v>
      </c>
      <c r="N12335" s="26">
        <v>3224084302</v>
      </c>
    </row>
    <row r="12336" spans="1:14">
      <c r="A12336" s="26" t="s">
        <v>6754</v>
      </c>
      <c r="B12336" s="26" t="s">
        <v>6755</v>
      </c>
      <c r="C12336" s="26">
        <v>37464470</v>
      </c>
      <c r="D12336" s="26" t="s">
        <v>24</v>
      </c>
      <c r="E12336" s="26" t="s">
        <v>48275</v>
      </c>
      <c r="F12336" s="26" t="s">
        <v>48276</v>
      </c>
      <c r="G12336" s="26" t="s">
        <v>9579</v>
      </c>
      <c r="H12336" s="26" t="s">
        <v>949</v>
      </c>
      <c r="I12336" s="26" t="s">
        <v>11064</v>
      </c>
      <c r="J12336" s="26" t="s">
        <v>16887</v>
      </c>
      <c r="K12336" s="26" t="s">
        <v>9582</v>
      </c>
      <c r="L12336" s="26" t="s">
        <v>48277</v>
      </c>
      <c r="M12336" s="26">
        <v>380534497226</v>
      </c>
      <c r="N12336" s="26">
        <v>125283902</v>
      </c>
    </row>
    <row r="12337" spans="1:14">
      <c r="A12337" s="26" t="s">
        <v>2757</v>
      </c>
      <c r="B12337" s="26" t="s">
        <v>2758</v>
      </c>
      <c r="C12337" s="26">
        <v>1989585</v>
      </c>
      <c r="D12337" s="26" t="s">
        <v>780</v>
      </c>
      <c r="E12337" s="26" t="s">
        <v>48278</v>
      </c>
      <c r="F12337" s="26" t="s">
        <v>9853</v>
      </c>
      <c r="G12337" s="26" t="s">
        <v>9601</v>
      </c>
      <c r="H12337" s="26" t="s">
        <v>133</v>
      </c>
      <c r="I12337" s="26" t="s">
        <v>48279</v>
      </c>
      <c r="J12337" s="26" t="s">
        <v>48280</v>
      </c>
      <c r="K12337" s="26" t="s">
        <v>9606</v>
      </c>
      <c r="L12337" s="26" t="s">
        <v>48281</v>
      </c>
      <c r="M12337" s="26">
        <v>380569031758</v>
      </c>
      <c r="N12337" s="26">
        <v>1225655100</v>
      </c>
    </row>
    <row r="12338" spans="1:14">
      <c r="A12338" s="26" t="s">
        <v>2157</v>
      </c>
      <c r="B12338" s="26" t="s">
        <v>2158</v>
      </c>
      <c r="C12338" s="26">
        <v>1982778</v>
      </c>
      <c r="D12338" s="26" t="s">
        <v>24</v>
      </c>
      <c r="E12338" s="26" t="s">
        <v>48282</v>
      </c>
      <c r="F12338" s="26" t="s">
        <v>48283</v>
      </c>
      <c r="G12338" s="26" t="s">
        <v>9586</v>
      </c>
      <c r="H12338" s="26" t="s">
        <v>103</v>
      </c>
      <c r="I12338" s="26" t="s">
        <v>10569</v>
      </c>
      <c r="J12338" s="26" t="s">
        <v>2161</v>
      </c>
      <c r="K12338" s="26" t="s">
        <v>9606</v>
      </c>
      <c r="L12338" s="26" t="s">
        <v>48284</v>
      </c>
      <c r="M12338" s="26">
        <v>761314395558</v>
      </c>
      <c r="N12338" s="26">
        <v>725755100</v>
      </c>
    </row>
    <row r="12339" spans="1:14">
      <c r="A12339" s="26" t="s">
        <v>3349</v>
      </c>
      <c r="B12339" s="26" t="s">
        <v>3350</v>
      </c>
      <c r="C12339" s="26">
        <v>38068793</v>
      </c>
      <c r="D12339" s="26" t="s">
        <v>24</v>
      </c>
      <c r="E12339" s="26" t="s">
        <v>48285</v>
      </c>
      <c r="F12339" s="26" t="s">
        <v>48286</v>
      </c>
      <c r="G12339" s="26" t="s">
        <v>9586</v>
      </c>
      <c r="H12339" s="26" t="s">
        <v>392</v>
      </c>
      <c r="I12339" s="26" t="s">
        <v>10303</v>
      </c>
      <c r="J12339" s="26" t="s">
        <v>48287</v>
      </c>
      <c r="K12339" s="26" t="s">
        <v>9582</v>
      </c>
      <c r="L12339" s="26" t="s">
        <v>48288</v>
      </c>
      <c r="M12339" s="26">
        <v>380673465168</v>
      </c>
      <c r="N12339" s="26">
        <v>2120482401</v>
      </c>
    </row>
    <row r="12340" spans="1:14">
      <c r="A12340" s="26" t="s">
        <v>5771</v>
      </c>
      <c r="B12340" s="26" t="s">
        <v>5772</v>
      </c>
      <c r="C12340" s="26">
        <v>1981655</v>
      </c>
      <c r="D12340" s="26" t="s">
        <v>24</v>
      </c>
      <c r="E12340" s="26" t="s">
        <v>48289</v>
      </c>
      <c r="F12340" s="26" t="s">
        <v>16959</v>
      </c>
      <c r="G12340" s="26" t="s">
        <v>9586</v>
      </c>
      <c r="H12340" s="26" t="s">
        <v>799</v>
      </c>
      <c r="J12340" s="26" t="s">
        <v>800</v>
      </c>
      <c r="K12340" s="26" t="s">
        <v>9597</v>
      </c>
      <c r="L12340" s="26" t="s">
        <v>48290</v>
      </c>
      <c r="M12340" s="26">
        <v>380442956658</v>
      </c>
      <c r="N12340" s="26">
        <v>4822784009</v>
      </c>
    </row>
    <row r="12341" spans="1:14">
      <c r="A12341" s="26" t="s">
        <v>3272</v>
      </c>
      <c r="B12341" s="26" t="s">
        <v>3273</v>
      </c>
      <c r="C12341" s="26">
        <v>36928740</v>
      </c>
      <c r="D12341" s="26" t="s">
        <v>24</v>
      </c>
      <c r="E12341" s="26" t="s">
        <v>48291</v>
      </c>
      <c r="F12341" s="26" t="s">
        <v>43641</v>
      </c>
      <c r="G12341" s="26" t="s">
        <v>9586</v>
      </c>
      <c r="H12341" s="26" t="s">
        <v>375</v>
      </c>
      <c r="I12341" s="26" t="s">
        <v>16134</v>
      </c>
      <c r="J12341" s="26" t="s">
        <v>3270</v>
      </c>
      <c r="K12341" s="26" t="s">
        <v>9606</v>
      </c>
      <c r="L12341" s="26" t="s">
        <v>40957</v>
      </c>
      <c r="M12341" s="26">
        <v>380677605034</v>
      </c>
      <c r="N12341" s="26">
        <v>725585601</v>
      </c>
    </row>
    <row r="12342" spans="1:14">
      <c r="A12342" s="26" t="s">
        <v>6581</v>
      </c>
      <c r="B12342" s="26" t="s">
        <v>6582</v>
      </c>
      <c r="C12342" s="26">
        <v>38381474</v>
      </c>
      <c r="D12342" s="26" t="s">
        <v>24</v>
      </c>
      <c r="E12342" s="26" t="s">
        <v>48292</v>
      </c>
      <c r="F12342" s="26" t="s">
        <v>48293</v>
      </c>
      <c r="G12342" s="26" t="s">
        <v>9586</v>
      </c>
      <c r="H12342" s="26" t="s">
        <v>949</v>
      </c>
      <c r="I12342" s="26" t="s">
        <v>10846</v>
      </c>
      <c r="J12342" s="26" t="s">
        <v>16591</v>
      </c>
      <c r="K12342" s="26" t="s">
        <v>9582</v>
      </c>
      <c r="L12342" s="26" t="s">
        <v>48294</v>
      </c>
      <c r="M12342" s="26">
        <v>380535531238</v>
      </c>
      <c r="N12342" s="26">
        <v>524184801</v>
      </c>
    </row>
    <row r="12343" spans="1:14">
      <c r="A12343" s="26" t="s">
        <v>5230</v>
      </c>
      <c r="B12343" s="26" t="s">
        <v>5136</v>
      </c>
      <c r="C12343" s="26">
        <v>2007101</v>
      </c>
      <c r="D12343" s="26" t="s">
        <v>24</v>
      </c>
      <c r="E12343" s="26" t="s">
        <v>48295</v>
      </c>
      <c r="F12343" s="26" t="s">
        <v>48296</v>
      </c>
      <c r="G12343" s="26" t="s">
        <v>9591</v>
      </c>
      <c r="H12343" s="26" t="s">
        <v>735</v>
      </c>
      <c r="J12343" s="26" t="s">
        <v>740</v>
      </c>
      <c r="K12343" s="26" t="s">
        <v>9597</v>
      </c>
      <c r="L12343" s="26" t="s">
        <v>41450</v>
      </c>
      <c r="M12343" s="26">
        <v>761644813528</v>
      </c>
      <c r="N12343" s="26">
        <v>1221881203</v>
      </c>
    </row>
    <row r="12344" spans="1:14">
      <c r="A12344" s="26" t="s">
        <v>6220</v>
      </c>
      <c r="B12344" s="26" t="s">
        <v>6221</v>
      </c>
      <c r="C12344" s="26">
        <v>40208517</v>
      </c>
      <c r="D12344" s="26" t="s">
        <v>24</v>
      </c>
      <c r="E12344" s="26" t="s">
        <v>48297</v>
      </c>
      <c r="F12344" s="26" t="s">
        <v>48298</v>
      </c>
      <c r="G12344" s="26" t="s">
        <v>9586</v>
      </c>
      <c r="H12344" s="26" t="s">
        <v>885</v>
      </c>
      <c r="I12344" s="26" t="s">
        <v>31079</v>
      </c>
      <c r="J12344" s="26" t="s">
        <v>48299</v>
      </c>
      <c r="K12344" s="26" t="s">
        <v>9582</v>
      </c>
      <c r="L12344" s="26" t="s">
        <v>48300</v>
      </c>
      <c r="M12344" s="26">
        <v>380957736616</v>
      </c>
      <c r="N12344" s="26">
        <v>5121655504</v>
      </c>
    </row>
    <row r="12345" spans="1:14">
      <c r="A12345" s="26" t="s">
        <v>4253</v>
      </c>
      <c r="B12345" s="26" t="s">
        <v>4254</v>
      </c>
      <c r="C12345" s="26">
        <v>41394939</v>
      </c>
      <c r="D12345" s="26" t="s">
        <v>24</v>
      </c>
      <c r="E12345" s="26" t="s">
        <v>48301</v>
      </c>
      <c r="F12345" s="26" t="s">
        <v>48302</v>
      </c>
      <c r="G12345" s="26" t="s">
        <v>9579</v>
      </c>
      <c r="H12345" s="26" t="s">
        <v>506</v>
      </c>
      <c r="I12345" s="26" t="s">
        <v>9951</v>
      </c>
      <c r="J12345" s="26" t="s">
        <v>25204</v>
      </c>
      <c r="K12345" s="26" t="s">
        <v>9582</v>
      </c>
      <c r="L12345" s="26" t="s">
        <v>48303</v>
      </c>
      <c r="M12345" s="26">
        <v>380660102040</v>
      </c>
      <c r="N12345" s="26">
        <v>522880404</v>
      </c>
    </row>
    <row r="12346" spans="1:14">
      <c r="A12346" s="26" t="s">
        <v>2721</v>
      </c>
      <c r="B12346" s="26" t="s">
        <v>2722</v>
      </c>
      <c r="C12346" s="26">
        <v>37916075</v>
      </c>
      <c r="D12346" s="26" t="s">
        <v>24</v>
      </c>
      <c r="E12346" s="26" t="s">
        <v>48304</v>
      </c>
      <c r="F12346" s="26" t="s">
        <v>48305</v>
      </c>
      <c r="G12346" s="26" t="s">
        <v>9586</v>
      </c>
      <c r="H12346" s="26" t="s">
        <v>133</v>
      </c>
      <c r="I12346" s="26" t="s">
        <v>27444</v>
      </c>
      <c r="J12346" s="26" t="s">
        <v>30301</v>
      </c>
      <c r="K12346" s="26" t="s">
        <v>9582</v>
      </c>
      <c r="L12346" s="26" t="s">
        <v>48306</v>
      </c>
      <c r="M12346" s="26">
        <v>761546135046</v>
      </c>
      <c r="N12346" s="26">
        <v>1225083514</v>
      </c>
    </row>
    <row r="12347" spans="1:14">
      <c r="A12347" s="26" t="s">
        <v>3798</v>
      </c>
      <c r="B12347" s="26" t="s">
        <v>3799</v>
      </c>
      <c r="C12347" s="26" t="s">
        <v>1604</v>
      </c>
      <c r="D12347" s="26" t="s">
        <v>24</v>
      </c>
      <c r="E12347" s="26" t="s">
        <v>48307</v>
      </c>
      <c r="F12347" s="26" t="s">
        <v>19799</v>
      </c>
      <c r="G12347" s="26" t="s">
        <v>9586</v>
      </c>
      <c r="H12347" s="26" t="s">
        <v>468</v>
      </c>
      <c r="I12347" s="26" t="s">
        <v>32568</v>
      </c>
      <c r="J12347" s="26" t="s">
        <v>3794</v>
      </c>
      <c r="K12347" s="26" t="s">
        <v>9597</v>
      </c>
      <c r="L12347" s="26" t="s">
        <v>40881</v>
      </c>
      <c r="M12347" s="26">
        <v>380507548242</v>
      </c>
      <c r="N12347" s="26">
        <v>2322410100</v>
      </c>
    </row>
    <row r="12348" spans="1:14">
      <c r="A12348" s="26" t="s">
        <v>6170</v>
      </c>
      <c r="B12348" s="26" t="s">
        <v>6171</v>
      </c>
      <c r="C12348" s="26">
        <v>38534407</v>
      </c>
      <c r="D12348" s="26" t="s">
        <v>24</v>
      </c>
      <c r="E12348" s="26" t="s">
        <v>48308</v>
      </c>
      <c r="F12348" s="26" t="s">
        <v>48309</v>
      </c>
      <c r="G12348" s="26" t="s">
        <v>9579</v>
      </c>
      <c r="H12348" s="26" t="s">
        <v>885</v>
      </c>
      <c r="I12348" s="26" t="s">
        <v>10020</v>
      </c>
      <c r="J12348" s="26" t="s">
        <v>48310</v>
      </c>
      <c r="K12348" s="26" t="s">
        <v>9582</v>
      </c>
      <c r="L12348" s="26" t="s">
        <v>48311</v>
      </c>
      <c r="M12348" s="26">
        <v>761345114268</v>
      </c>
      <c r="N12348" s="26">
        <v>5122783901</v>
      </c>
    </row>
    <row r="12349" spans="1:14">
      <c r="A12349" s="26" t="s">
        <v>4518</v>
      </c>
      <c r="B12349" s="26" t="s">
        <v>4519</v>
      </c>
      <c r="C12349" s="26">
        <v>42349426</v>
      </c>
      <c r="D12349" s="26" t="s">
        <v>24</v>
      </c>
      <c r="E12349" s="26" t="s">
        <v>48312</v>
      </c>
      <c r="F12349" s="26" t="s">
        <v>48313</v>
      </c>
      <c r="G12349" s="26" t="s">
        <v>9579</v>
      </c>
      <c r="H12349" s="26" t="s">
        <v>576</v>
      </c>
      <c r="I12349" s="26" t="s">
        <v>12983</v>
      </c>
      <c r="J12349" s="26" t="s">
        <v>48314</v>
      </c>
      <c r="K12349" s="26" t="s">
        <v>9582</v>
      </c>
      <c r="L12349" s="26" t="s">
        <v>48315</v>
      </c>
      <c r="M12349" s="26">
        <v>380456727265</v>
      </c>
      <c r="N12349" s="26">
        <v>3223383704</v>
      </c>
    </row>
    <row r="12350" spans="1:14">
      <c r="A12350" s="26" t="s">
        <v>6111</v>
      </c>
      <c r="B12350" s="26" t="s">
        <v>6112</v>
      </c>
      <c r="C12350" s="26">
        <v>38661186</v>
      </c>
      <c r="D12350" s="26" t="s">
        <v>24</v>
      </c>
      <c r="E12350" s="26" t="s">
        <v>48316</v>
      </c>
      <c r="F12350" s="26" t="s">
        <v>48317</v>
      </c>
      <c r="G12350" s="26" t="s">
        <v>9586</v>
      </c>
      <c r="H12350" s="26" t="s">
        <v>885</v>
      </c>
      <c r="I12350" s="26" t="s">
        <v>10457</v>
      </c>
      <c r="J12350" s="26" t="s">
        <v>48318</v>
      </c>
      <c r="K12350" s="26" t="s">
        <v>9582</v>
      </c>
      <c r="L12350" s="26" t="s">
        <v>48319</v>
      </c>
      <c r="M12350" s="26">
        <v>380971148944</v>
      </c>
      <c r="N12350" s="26">
        <v>5120482401</v>
      </c>
    </row>
    <row r="12351" spans="1:14">
      <c r="A12351" s="26" t="s">
        <v>8877</v>
      </c>
      <c r="B12351" s="26" t="s">
        <v>8878</v>
      </c>
      <c r="C12351" s="26">
        <v>42017886</v>
      </c>
      <c r="D12351" s="26" t="s">
        <v>24</v>
      </c>
      <c r="E12351" s="26" t="s">
        <v>48320</v>
      </c>
      <c r="F12351" s="26" t="s">
        <v>48321</v>
      </c>
      <c r="G12351" s="26" t="s">
        <v>9579</v>
      </c>
      <c r="H12351" s="26" t="s">
        <v>1401</v>
      </c>
      <c r="I12351" s="26" t="s">
        <v>14413</v>
      </c>
      <c r="J12351" s="26" t="s">
        <v>47497</v>
      </c>
      <c r="K12351" s="26" t="s">
        <v>9582</v>
      </c>
      <c r="L12351" s="26" t="s">
        <v>48322</v>
      </c>
      <c r="M12351" s="26">
        <v>380473292217</v>
      </c>
      <c r="N12351" s="26">
        <v>2323355107</v>
      </c>
    </row>
    <row r="12352" spans="1:14">
      <c r="A12352" s="26" t="s">
        <v>8891</v>
      </c>
      <c r="B12352" s="26" t="s">
        <v>8892</v>
      </c>
      <c r="C12352" s="26">
        <v>38950515</v>
      </c>
      <c r="D12352" s="26" t="s">
        <v>24</v>
      </c>
      <c r="E12352" s="26" t="s">
        <v>48323</v>
      </c>
      <c r="F12352" s="26" t="s">
        <v>48324</v>
      </c>
      <c r="G12352" s="26" t="s">
        <v>9586</v>
      </c>
      <c r="H12352" s="26" t="s">
        <v>1401</v>
      </c>
      <c r="I12352" s="26" t="s">
        <v>1438</v>
      </c>
      <c r="J12352" s="26" t="s">
        <v>22736</v>
      </c>
      <c r="K12352" s="26" t="s">
        <v>9582</v>
      </c>
      <c r="L12352" s="26" t="s">
        <v>48325</v>
      </c>
      <c r="M12352" s="26">
        <v>380988747017</v>
      </c>
      <c r="N12352" s="26">
        <v>7121284001</v>
      </c>
    </row>
    <row r="12353" spans="1:14">
      <c r="A12353" s="26" t="s">
        <v>6754</v>
      </c>
      <c r="B12353" s="26" t="s">
        <v>6755</v>
      </c>
      <c r="C12353" s="26">
        <v>37464470</v>
      </c>
      <c r="D12353" s="26" t="s">
        <v>24</v>
      </c>
      <c r="E12353" s="26" t="s">
        <v>48326</v>
      </c>
      <c r="F12353" s="26" t="s">
        <v>48327</v>
      </c>
      <c r="G12353" s="26" t="s">
        <v>9579</v>
      </c>
      <c r="H12353" s="26" t="s">
        <v>949</v>
      </c>
      <c r="I12353" s="26" t="s">
        <v>11064</v>
      </c>
      <c r="J12353" s="26" t="s">
        <v>47765</v>
      </c>
      <c r="K12353" s="26" t="s">
        <v>9582</v>
      </c>
      <c r="L12353" s="26" t="s">
        <v>48328</v>
      </c>
      <c r="M12353" s="26">
        <v>380534494117</v>
      </c>
      <c r="N12353" s="26">
        <v>1224856221</v>
      </c>
    </row>
    <row r="12354" spans="1:14">
      <c r="A12354" s="26" t="s">
        <v>3328</v>
      </c>
      <c r="B12354" s="26" t="s">
        <v>3329</v>
      </c>
      <c r="C12354" s="26">
        <v>38006758</v>
      </c>
      <c r="D12354" s="26" t="s">
        <v>24</v>
      </c>
      <c r="E12354" s="26" t="s">
        <v>48329</v>
      </c>
      <c r="F12354" s="26" t="s">
        <v>48330</v>
      </c>
      <c r="G12354" s="26" t="s">
        <v>9586</v>
      </c>
      <c r="H12354" s="26" t="s">
        <v>375</v>
      </c>
      <c r="J12354" s="26" t="s">
        <v>41294</v>
      </c>
      <c r="K12354" s="26" t="s">
        <v>9582</v>
      </c>
      <c r="L12354" s="26" t="s">
        <v>48331</v>
      </c>
      <c r="M12354" s="26">
        <v>761378733988</v>
      </c>
      <c r="N12354" s="26">
        <v>1824086201</v>
      </c>
    </row>
    <row r="12355" spans="1:14">
      <c r="A12355" s="26" t="s">
        <v>6406</v>
      </c>
      <c r="B12355" s="26" t="s">
        <v>6407</v>
      </c>
      <c r="C12355" s="26">
        <v>2774639</v>
      </c>
      <c r="D12355" s="26" t="s">
        <v>24</v>
      </c>
      <c r="E12355" s="26" t="s">
        <v>48332</v>
      </c>
      <c r="F12355" s="26" t="s">
        <v>26811</v>
      </c>
      <c r="G12355" s="26" t="s">
        <v>9586</v>
      </c>
      <c r="H12355" s="26" t="s">
        <v>885</v>
      </c>
      <c r="J12355" s="26" t="s">
        <v>910</v>
      </c>
      <c r="K12355" s="26" t="s">
        <v>9597</v>
      </c>
      <c r="L12355" s="26" t="s">
        <v>48333</v>
      </c>
      <c r="M12355" s="26">
        <v>760975163160</v>
      </c>
      <c r="N12355" s="26">
        <v>5110100000</v>
      </c>
    </row>
    <row r="12356" spans="1:14">
      <c r="A12356" s="26" t="s">
        <v>1631</v>
      </c>
      <c r="B12356" s="26" t="s">
        <v>1632</v>
      </c>
      <c r="C12356" s="26">
        <v>37580028</v>
      </c>
      <c r="D12356" s="26" t="s">
        <v>24</v>
      </c>
      <c r="E12356" s="26" t="s">
        <v>48334</v>
      </c>
      <c r="F12356" s="26" t="s">
        <v>48335</v>
      </c>
      <c r="G12356" s="26" t="s">
        <v>9586</v>
      </c>
      <c r="H12356" s="26" t="s">
        <v>27</v>
      </c>
      <c r="I12356" s="26" t="s">
        <v>67</v>
      </c>
      <c r="J12356" s="26" t="s">
        <v>48336</v>
      </c>
      <c r="K12356" s="26" t="s">
        <v>9582</v>
      </c>
      <c r="L12356" s="26" t="s">
        <v>48337</v>
      </c>
      <c r="M12356" s="26">
        <v>761416204197</v>
      </c>
      <c r="N12356" s="26">
        <v>522685001</v>
      </c>
    </row>
    <row r="12357" spans="1:14">
      <c r="A12357" s="26" t="s">
        <v>8018</v>
      </c>
      <c r="B12357" s="26" t="s">
        <v>8019</v>
      </c>
      <c r="C12357" s="26">
        <v>38008823</v>
      </c>
      <c r="D12357" s="26" t="s">
        <v>24</v>
      </c>
      <c r="E12357" s="26" t="s">
        <v>48338</v>
      </c>
      <c r="F12357" s="26" t="s">
        <v>48339</v>
      </c>
      <c r="G12357" s="26" t="s">
        <v>9586</v>
      </c>
      <c r="H12357" s="26" t="s">
        <v>1122</v>
      </c>
      <c r="I12357" s="26" t="s">
        <v>11422</v>
      </c>
      <c r="J12357" s="26" t="s">
        <v>48340</v>
      </c>
      <c r="K12357" s="26" t="s">
        <v>9906</v>
      </c>
      <c r="L12357" s="26" t="s">
        <v>48341</v>
      </c>
      <c r="M12357" s="26">
        <v>380572997597</v>
      </c>
      <c r="N12357" s="26">
        <v>6325158502</v>
      </c>
    </row>
    <row r="12358" spans="1:14">
      <c r="A12358" s="26" t="s">
        <v>5375</v>
      </c>
      <c r="B12358" s="26" t="s">
        <v>5376</v>
      </c>
      <c r="C12358" s="26">
        <v>42140021</v>
      </c>
      <c r="D12358" s="26" t="s">
        <v>24</v>
      </c>
      <c r="E12358" s="26" t="s">
        <v>48342</v>
      </c>
      <c r="F12358" s="26" t="s">
        <v>48343</v>
      </c>
      <c r="G12358" s="26" t="s">
        <v>9586</v>
      </c>
      <c r="H12358" s="26" t="s">
        <v>735</v>
      </c>
      <c r="I12358" s="26" t="s">
        <v>11411</v>
      </c>
      <c r="J12358" s="26" t="s">
        <v>31442</v>
      </c>
      <c r="K12358" s="26" t="s">
        <v>9582</v>
      </c>
      <c r="L12358" s="26" t="s">
        <v>48344</v>
      </c>
      <c r="M12358" s="26">
        <v>380987789262</v>
      </c>
      <c r="N12358" s="26">
        <v>2121582002</v>
      </c>
    </row>
    <row r="12359" spans="1:14">
      <c r="A12359" s="26" t="s">
        <v>5198</v>
      </c>
      <c r="B12359" s="26" t="s">
        <v>5188</v>
      </c>
      <c r="C12359" s="26">
        <v>1996645</v>
      </c>
      <c r="D12359" s="26" t="s">
        <v>24</v>
      </c>
      <c r="E12359" s="26" t="s">
        <v>48345</v>
      </c>
      <c r="F12359" s="26" t="s">
        <v>16427</v>
      </c>
      <c r="G12359" s="26" t="s">
        <v>9586</v>
      </c>
      <c r="H12359" s="26" t="s">
        <v>735</v>
      </c>
      <c r="J12359" s="26" t="s">
        <v>740</v>
      </c>
      <c r="K12359" s="26" t="s">
        <v>9597</v>
      </c>
      <c r="L12359" s="26" t="s">
        <v>48346</v>
      </c>
      <c r="M12359" s="26">
        <v>380322911388</v>
      </c>
      <c r="N12359" s="26">
        <v>1221881203</v>
      </c>
    </row>
    <row r="12360" spans="1:14">
      <c r="A12360" s="26" t="s">
        <v>6939</v>
      </c>
      <c r="B12360" s="26" t="s">
        <v>6940</v>
      </c>
      <c r="C12360" s="26">
        <v>37867877</v>
      </c>
      <c r="D12360" s="26" t="s">
        <v>24</v>
      </c>
      <c r="E12360" s="26" t="s">
        <v>48347</v>
      </c>
      <c r="F12360" s="26" t="s">
        <v>48348</v>
      </c>
      <c r="G12360" s="26" t="s">
        <v>9579</v>
      </c>
      <c r="H12360" s="26" t="s">
        <v>987</v>
      </c>
      <c r="I12360" s="26" t="s">
        <v>9921</v>
      </c>
      <c r="J12360" s="26" t="s">
        <v>48349</v>
      </c>
      <c r="K12360" s="26" t="s">
        <v>9582</v>
      </c>
      <c r="L12360" s="26" t="s">
        <v>48350</v>
      </c>
      <c r="M12360" s="26">
        <v>380365335553</v>
      </c>
      <c r="N12360" s="26">
        <v>5620482204</v>
      </c>
    </row>
    <row r="12361" spans="1:14">
      <c r="A12361" s="26" t="s">
        <v>6914</v>
      </c>
      <c r="B12361" s="26" t="s">
        <v>6915</v>
      </c>
      <c r="C12361" s="26">
        <v>38257649</v>
      </c>
      <c r="D12361" s="26" t="s">
        <v>24</v>
      </c>
      <c r="E12361" s="26" t="s">
        <v>48351</v>
      </c>
      <c r="F12361" s="26" t="s">
        <v>48352</v>
      </c>
      <c r="G12361" s="26" t="s">
        <v>9579</v>
      </c>
      <c r="H12361" s="26" t="s">
        <v>949</v>
      </c>
      <c r="I12361" s="26" t="s">
        <v>10561</v>
      </c>
      <c r="J12361" s="26" t="s">
        <v>2696</v>
      </c>
      <c r="K12361" s="26" t="s">
        <v>9582</v>
      </c>
      <c r="L12361" s="26" t="s">
        <v>48353</v>
      </c>
      <c r="M12361" s="26">
        <v>380507648009</v>
      </c>
      <c r="N12361" s="26">
        <v>1222985501</v>
      </c>
    </row>
    <row r="12362" spans="1:14">
      <c r="A12362" s="26" t="s">
        <v>3074</v>
      </c>
      <c r="B12362" s="26" t="s">
        <v>3075</v>
      </c>
      <c r="C12362" s="26">
        <v>38395246</v>
      </c>
      <c r="D12362" s="26" t="s">
        <v>24</v>
      </c>
      <c r="E12362" s="26" t="s">
        <v>48354</v>
      </c>
      <c r="F12362" s="26" t="s">
        <v>48355</v>
      </c>
      <c r="G12362" s="26" t="s">
        <v>9586</v>
      </c>
      <c r="H12362" s="26" t="s">
        <v>375</v>
      </c>
      <c r="I12362" s="26" t="s">
        <v>22874</v>
      </c>
      <c r="J12362" s="26" t="s">
        <v>12861</v>
      </c>
      <c r="K12362" s="26" t="s">
        <v>9582</v>
      </c>
      <c r="L12362" s="26" t="s">
        <v>48356</v>
      </c>
      <c r="M12362" s="26">
        <v>380416241280</v>
      </c>
      <c r="N12362" s="26">
        <v>522884301</v>
      </c>
    </row>
    <row r="12363" spans="1:14">
      <c r="A12363" s="26" t="s">
        <v>5689</v>
      </c>
      <c r="B12363" s="26" t="s">
        <v>5690</v>
      </c>
      <c r="C12363" s="26">
        <v>4350694</v>
      </c>
      <c r="D12363" s="26" t="s">
        <v>780</v>
      </c>
      <c r="E12363" s="26" t="s">
        <v>48357</v>
      </c>
      <c r="F12363" s="26" t="s">
        <v>48358</v>
      </c>
      <c r="G12363" s="26" t="s">
        <v>9601</v>
      </c>
      <c r="H12363" s="26" t="s">
        <v>799</v>
      </c>
      <c r="J12363" s="26" t="s">
        <v>800</v>
      </c>
      <c r="K12363" s="26" t="s">
        <v>9597</v>
      </c>
      <c r="L12363" s="26" t="s">
        <v>43104</v>
      </c>
      <c r="M12363" s="26">
        <v>380442013249</v>
      </c>
      <c r="N12363" s="26">
        <v>4822784009</v>
      </c>
    </row>
    <row r="12364" spans="1:14">
      <c r="A12364" s="26" t="s">
        <v>7965</v>
      </c>
      <c r="B12364" s="26" t="s">
        <v>7966</v>
      </c>
      <c r="C12364" s="26">
        <v>40199749</v>
      </c>
      <c r="D12364" s="26" t="s">
        <v>24</v>
      </c>
      <c r="E12364" s="26" t="s">
        <v>48359</v>
      </c>
      <c r="F12364" s="26" t="s">
        <v>10762</v>
      </c>
      <c r="G12364" s="26" t="s">
        <v>9591</v>
      </c>
      <c r="H12364" s="26" t="s">
        <v>1122</v>
      </c>
      <c r="J12364" s="26" t="s">
        <v>1210</v>
      </c>
      <c r="K12364" s="26" t="s">
        <v>9597</v>
      </c>
      <c r="L12364" s="26" t="s">
        <v>22527</v>
      </c>
      <c r="M12364" s="26">
        <v>380574526604</v>
      </c>
      <c r="N12364" s="26">
        <v>524884501</v>
      </c>
    </row>
    <row r="12365" spans="1:14">
      <c r="A12365" s="26" t="s">
        <v>1613</v>
      </c>
      <c r="B12365" s="26" t="s">
        <v>1614</v>
      </c>
      <c r="C12365" s="26">
        <v>35599262</v>
      </c>
      <c r="D12365" s="26" t="s">
        <v>24</v>
      </c>
      <c r="E12365" s="26" t="s">
        <v>48360</v>
      </c>
      <c r="F12365" s="26" t="s">
        <v>48361</v>
      </c>
      <c r="G12365" s="26" t="s">
        <v>9586</v>
      </c>
      <c r="H12365" s="26" t="s">
        <v>27</v>
      </c>
      <c r="I12365" s="26" t="s">
        <v>11977</v>
      </c>
      <c r="J12365" s="26" t="s">
        <v>28</v>
      </c>
      <c r="K12365" s="26" t="s">
        <v>9597</v>
      </c>
      <c r="L12365" s="26" t="s">
        <v>48362</v>
      </c>
      <c r="M12365" s="26">
        <v>761411651193</v>
      </c>
      <c r="N12365" s="26">
        <v>520210100</v>
      </c>
    </row>
    <row r="12366" spans="1:14">
      <c r="A12366" s="26" t="s">
        <v>8014</v>
      </c>
      <c r="B12366" s="26" t="s">
        <v>8015</v>
      </c>
      <c r="C12366" s="26">
        <v>38743588</v>
      </c>
      <c r="D12366" s="26" t="s">
        <v>24</v>
      </c>
      <c r="E12366" s="26" t="s">
        <v>48363</v>
      </c>
      <c r="F12366" s="26" t="s">
        <v>48364</v>
      </c>
      <c r="G12366" s="26" t="s">
        <v>9586</v>
      </c>
      <c r="H12366" s="26" t="s">
        <v>1122</v>
      </c>
      <c r="I12366" s="26" t="s">
        <v>11422</v>
      </c>
      <c r="J12366" s="26" t="s">
        <v>48365</v>
      </c>
      <c r="K12366" s="26" t="s">
        <v>9582</v>
      </c>
      <c r="L12366" s="26" t="s">
        <v>48366</v>
      </c>
      <c r="M12366" s="26">
        <v>380577422471</v>
      </c>
      <c r="N12366" s="26">
        <v>6325157901</v>
      </c>
    </row>
    <row r="12367" spans="1:14">
      <c r="A12367" s="26" t="s">
        <v>4095</v>
      </c>
      <c r="B12367" s="26" t="s">
        <v>4096</v>
      </c>
      <c r="C12367" s="26">
        <v>1993322</v>
      </c>
      <c r="D12367" s="26" t="s">
        <v>780</v>
      </c>
      <c r="E12367" s="26" t="s">
        <v>48367</v>
      </c>
      <c r="F12367" s="26" t="s">
        <v>48368</v>
      </c>
      <c r="G12367" s="26" t="s">
        <v>9601</v>
      </c>
      <c r="H12367" s="26" t="s">
        <v>506</v>
      </c>
      <c r="J12367" s="26" t="s">
        <v>526</v>
      </c>
      <c r="K12367" s="26" t="s">
        <v>9597</v>
      </c>
      <c r="L12367" s="26" t="s">
        <v>48369</v>
      </c>
      <c r="M12367" s="26">
        <v>380342750424</v>
      </c>
      <c r="N12367" s="26">
        <v>2610100000</v>
      </c>
    </row>
    <row r="12368" spans="1:14">
      <c r="A12368" s="26" t="s">
        <v>3230</v>
      </c>
      <c r="B12368" s="26" t="s">
        <v>3231</v>
      </c>
      <c r="C12368" s="26">
        <v>38562298</v>
      </c>
      <c r="D12368" s="26" t="s">
        <v>24</v>
      </c>
      <c r="E12368" s="26" t="s">
        <v>48370</v>
      </c>
      <c r="F12368" s="26" t="s">
        <v>48371</v>
      </c>
      <c r="G12368" s="26" t="s">
        <v>9591</v>
      </c>
      <c r="H12368" s="26" t="s">
        <v>375</v>
      </c>
      <c r="I12368" s="26" t="s">
        <v>9592</v>
      </c>
      <c r="J12368" s="26" t="s">
        <v>48372</v>
      </c>
      <c r="K12368" s="26" t="s">
        <v>9606</v>
      </c>
      <c r="L12368" s="26" t="s">
        <v>48373</v>
      </c>
      <c r="M12368" s="26">
        <v>380500779148</v>
      </c>
      <c r="N12368" s="26">
        <v>1824410103</v>
      </c>
    </row>
    <row r="12369" spans="1:14">
      <c r="A12369" s="26" t="s">
        <v>8669</v>
      </c>
      <c r="B12369" s="26" t="s">
        <v>8670</v>
      </c>
      <c r="C12369" s="26">
        <v>38566219</v>
      </c>
      <c r="D12369" s="26" t="s">
        <v>24</v>
      </c>
      <c r="E12369" s="26" t="s">
        <v>48374</v>
      </c>
      <c r="F12369" s="26" t="s">
        <v>48375</v>
      </c>
      <c r="G12369" s="26" t="s">
        <v>9586</v>
      </c>
      <c r="H12369" s="26" t="s">
        <v>1308</v>
      </c>
      <c r="J12369" s="26" t="s">
        <v>1337</v>
      </c>
      <c r="K12369" s="26" t="s">
        <v>9597</v>
      </c>
      <c r="L12369" s="26" t="s">
        <v>48376</v>
      </c>
      <c r="M12369" s="26">
        <v>761366030853</v>
      </c>
      <c r="N12369" s="26">
        <v>6810400000</v>
      </c>
    </row>
    <row r="12370" spans="1:14">
      <c r="A12370" s="26" t="s">
        <v>2960</v>
      </c>
      <c r="B12370" s="26" t="s">
        <v>2961</v>
      </c>
      <c r="C12370" s="26">
        <v>37691796</v>
      </c>
      <c r="D12370" s="26" t="s">
        <v>24</v>
      </c>
      <c r="E12370" s="26" t="s">
        <v>48377</v>
      </c>
      <c r="F12370" s="26" t="s">
        <v>48378</v>
      </c>
      <c r="G12370" s="26" t="s">
        <v>9586</v>
      </c>
      <c r="H12370" s="26" t="s">
        <v>258</v>
      </c>
      <c r="I12370" s="26" t="s">
        <v>16316</v>
      </c>
      <c r="J12370" s="26" t="s">
        <v>48379</v>
      </c>
      <c r="K12370" s="26" t="s">
        <v>9582</v>
      </c>
      <c r="L12370" s="26" t="s">
        <v>48380</v>
      </c>
      <c r="M12370" s="26">
        <v>380991262561</v>
      </c>
      <c r="N12370" s="26">
        <v>523955107</v>
      </c>
    </row>
    <row r="12371" spans="1:14">
      <c r="A12371" s="26" t="s">
        <v>5221</v>
      </c>
      <c r="B12371" s="26" t="s">
        <v>5222</v>
      </c>
      <c r="C12371" s="26">
        <v>22331468</v>
      </c>
      <c r="D12371" s="26" t="s">
        <v>780</v>
      </c>
      <c r="E12371" s="26" t="s">
        <v>48381</v>
      </c>
      <c r="F12371" s="26" t="s">
        <v>9793</v>
      </c>
      <c r="G12371" s="26" t="s">
        <v>9601</v>
      </c>
      <c r="H12371" s="26" t="s">
        <v>735</v>
      </c>
      <c r="J12371" s="26" t="s">
        <v>740</v>
      </c>
      <c r="K12371" s="26" t="s">
        <v>9597</v>
      </c>
      <c r="L12371" s="26" t="s">
        <v>48382</v>
      </c>
      <c r="M12371" s="26">
        <v>380322931888</v>
      </c>
      <c r="N12371" s="26">
        <v>1221881203</v>
      </c>
    </row>
    <row r="12372" spans="1:14">
      <c r="A12372" s="26" t="s">
        <v>8883</v>
      </c>
      <c r="B12372" s="26" t="s">
        <v>8884</v>
      </c>
      <c r="C12372" s="26">
        <v>38682646</v>
      </c>
      <c r="D12372" s="26" t="s">
        <v>24</v>
      </c>
      <c r="E12372" s="26" t="s">
        <v>48383</v>
      </c>
      <c r="F12372" s="26" t="s">
        <v>48384</v>
      </c>
      <c r="G12372" s="26" t="s">
        <v>9579</v>
      </c>
      <c r="H12372" s="26" t="s">
        <v>1401</v>
      </c>
      <c r="I12372" s="26" t="s">
        <v>10182</v>
      </c>
      <c r="J12372" s="26" t="s">
        <v>48385</v>
      </c>
      <c r="K12372" s="26" t="s">
        <v>9582</v>
      </c>
      <c r="L12372" s="26" t="s">
        <v>48386</v>
      </c>
      <c r="M12372" s="26">
        <v>380985402464</v>
      </c>
      <c r="N12372" s="26">
        <v>7122087816</v>
      </c>
    </row>
    <row r="12373" spans="1:14">
      <c r="A12373" s="26" t="s">
        <v>1625</v>
      </c>
      <c r="B12373" s="26" t="s">
        <v>1626</v>
      </c>
      <c r="C12373" s="26">
        <v>5484008</v>
      </c>
      <c r="D12373" s="26" t="s">
        <v>780</v>
      </c>
      <c r="E12373" s="26" t="s">
        <v>48387</v>
      </c>
      <c r="F12373" s="26" t="s">
        <v>48388</v>
      </c>
      <c r="G12373" s="26" t="s">
        <v>9601</v>
      </c>
      <c r="H12373" s="26" t="s">
        <v>27</v>
      </c>
      <c r="I12373" s="26" t="s">
        <v>10992</v>
      </c>
      <c r="J12373" s="26" t="s">
        <v>1627</v>
      </c>
      <c r="K12373" s="26" t="s">
        <v>9582</v>
      </c>
      <c r="L12373" s="26" t="s">
        <v>48389</v>
      </c>
      <c r="M12373" s="26">
        <v>380432566632</v>
      </c>
      <c r="N12373" s="26">
        <v>520680503</v>
      </c>
    </row>
    <row r="12374" spans="1:14">
      <c r="A12374" s="26" t="s">
        <v>8379</v>
      </c>
      <c r="B12374" s="26" t="s">
        <v>8380</v>
      </c>
      <c r="C12374" s="26">
        <v>2002380</v>
      </c>
      <c r="D12374" s="26" t="s">
        <v>780</v>
      </c>
      <c r="E12374" s="26" t="s">
        <v>48390</v>
      </c>
      <c r="F12374" s="26" t="s">
        <v>48391</v>
      </c>
      <c r="G12374" s="26" t="s">
        <v>9601</v>
      </c>
      <c r="H12374" s="26" t="s">
        <v>1122</v>
      </c>
      <c r="I12374" s="26" t="s">
        <v>17316</v>
      </c>
      <c r="J12374" s="26" t="s">
        <v>1234</v>
      </c>
      <c r="K12374" s="26" t="s">
        <v>9606</v>
      </c>
      <c r="L12374" s="26" t="s">
        <v>17317</v>
      </c>
      <c r="M12374" s="26">
        <v>761149311110</v>
      </c>
      <c r="N12374" s="26">
        <v>6324655100</v>
      </c>
    </row>
    <row r="12375" spans="1:14">
      <c r="A12375" s="26" t="s">
        <v>2214</v>
      </c>
      <c r="B12375" s="26" t="s">
        <v>2215</v>
      </c>
      <c r="C12375" s="26">
        <v>1984624</v>
      </c>
      <c r="D12375" s="26" t="s">
        <v>780</v>
      </c>
      <c r="E12375" s="26" t="s">
        <v>48392</v>
      </c>
      <c r="F12375" s="26" t="s">
        <v>48393</v>
      </c>
      <c r="G12375" s="26" t="s">
        <v>9601</v>
      </c>
      <c r="H12375" s="26" t="s">
        <v>133</v>
      </c>
      <c r="J12375" s="26" t="s">
        <v>146</v>
      </c>
      <c r="K12375" s="26" t="s">
        <v>9597</v>
      </c>
      <c r="L12375" s="26" t="s">
        <v>34715</v>
      </c>
      <c r="M12375" s="26">
        <v>380567209469</v>
      </c>
      <c r="N12375" s="26">
        <v>1210100000</v>
      </c>
    </row>
    <row r="12376" spans="1:14">
      <c r="A12376" s="26" t="s">
        <v>6581</v>
      </c>
      <c r="B12376" s="26" t="s">
        <v>6582</v>
      </c>
      <c r="C12376" s="26">
        <v>38381474</v>
      </c>
      <c r="D12376" s="26" t="s">
        <v>24</v>
      </c>
      <c r="E12376" s="26" t="s">
        <v>48394</v>
      </c>
      <c r="F12376" s="26" t="s">
        <v>48395</v>
      </c>
      <c r="G12376" s="26" t="s">
        <v>9579</v>
      </c>
      <c r="H12376" s="26" t="s">
        <v>949</v>
      </c>
      <c r="I12376" s="26" t="s">
        <v>10846</v>
      </c>
      <c r="J12376" s="26" t="s">
        <v>22163</v>
      </c>
      <c r="K12376" s="26" t="s">
        <v>9582</v>
      </c>
      <c r="L12376" s="26" t="s">
        <v>48396</v>
      </c>
      <c r="M12376" s="26">
        <v>380535535317</v>
      </c>
      <c r="N12376" s="26">
        <v>3220285703</v>
      </c>
    </row>
    <row r="12377" spans="1:14">
      <c r="A12377" s="26" t="s">
        <v>3584</v>
      </c>
      <c r="B12377" s="26" t="s">
        <v>3585</v>
      </c>
      <c r="C12377" s="26">
        <v>1993049</v>
      </c>
      <c r="D12377" s="26" t="s">
        <v>780</v>
      </c>
      <c r="E12377" s="26" t="s">
        <v>48397</v>
      </c>
      <c r="F12377" s="26" t="s">
        <v>48398</v>
      </c>
      <c r="G12377" s="26" t="s">
        <v>9601</v>
      </c>
      <c r="H12377" s="26" t="s">
        <v>468</v>
      </c>
      <c r="J12377" s="26" t="s">
        <v>3586</v>
      </c>
      <c r="K12377" s="26" t="s">
        <v>9606</v>
      </c>
      <c r="L12377" s="26" t="s">
        <v>48399</v>
      </c>
      <c r="M12377" s="26">
        <v>380615391131</v>
      </c>
      <c r="N12377" s="26">
        <v>525385502</v>
      </c>
    </row>
    <row r="12378" spans="1:14">
      <c r="A12378" s="26" t="s">
        <v>6903</v>
      </c>
      <c r="B12378" s="26" t="s">
        <v>6904</v>
      </c>
      <c r="C12378" s="26">
        <v>38492195</v>
      </c>
      <c r="D12378" s="26" t="s">
        <v>24</v>
      </c>
      <c r="E12378" s="26" t="s">
        <v>48400</v>
      </c>
      <c r="F12378" s="26" t="s">
        <v>48401</v>
      </c>
      <c r="G12378" s="26" t="s">
        <v>9579</v>
      </c>
      <c r="H12378" s="26" t="s">
        <v>949</v>
      </c>
      <c r="I12378" s="26" t="s">
        <v>13534</v>
      </c>
      <c r="J12378" s="26" t="s">
        <v>8483</v>
      </c>
      <c r="K12378" s="26" t="s">
        <v>9582</v>
      </c>
      <c r="L12378" s="26" t="s">
        <v>48402</v>
      </c>
      <c r="M12378" s="26">
        <v>380534791295</v>
      </c>
      <c r="N12378" s="26">
        <v>5325484204</v>
      </c>
    </row>
    <row r="12379" spans="1:14">
      <c r="A12379" s="26" t="s">
        <v>5464</v>
      </c>
      <c r="B12379" s="26" t="s">
        <v>5461</v>
      </c>
      <c r="C12379" s="26">
        <v>42310851</v>
      </c>
      <c r="D12379" s="26" t="s">
        <v>24</v>
      </c>
      <c r="E12379" s="26" t="s">
        <v>48403</v>
      </c>
      <c r="F12379" s="26" t="s">
        <v>48404</v>
      </c>
      <c r="G12379" s="26" t="s">
        <v>9579</v>
      </c>
      <c r="H12379" s="26" t="s">
        <v>735</v>
      </c>
      <c r="I12379" s="26" t="s">
        <v>9605</v>
      </c>
      <c r="J12379" s="26" t="s">
        <v>48405</v>
      </c>
      <c r="K12379" s="26" t="s">
        <v>9582</v>
      </c>
      <c r="L12379" s="26" t="s">
        <v>48406</v>
      </c>
      <c r="M12379" s="26">
        <v>380688155126</v>
      </c>
      <c r="N12379" s="26">
        <v>4621510505</v>
      </c>
    </row>
    <row r="12380" spans="1:14">
      <c r="A12380" s="26" t="s">
        <v>5375</v>
      </c>
      <c r="B12380" s="26" t="s">
        <v>5376</v>
      </c>
      <c r="C12380" s="26">
        <v>42140021</v>
      </c>
      <c r="D12380" s="26" t="s">
        <v>24</v>
      </c>
      <c r="E12380" s="26" t="s">
        <v>48407</v>
      </c>
      <c r="F12380" s="26" t="s">
        <v>48408</v>
      </c>
      <c r="G12380" s="26" t="s">
        <v>9586</v>
      </c>
      <c r="H12380" s="26" t="s">
        <v>735</v>
      </c>
      <c r="I12380" s="26" t="s">
        <v>11411</v>
      </c>
      <c r="J12380" s="26" t="s">
        <v>48409</v>
      </c>
      <c r="K12380" s="26" t="s">
        <v>9582</v>
      </c>
      <c r="L12380" s="26" t="s">
        <v>48410</v>
      </c>
      <c r="M12380" s="26">
        <v>380325127116</v>
      </c>
      <c r="N12380" s="26">
        <v>4624585201</v>
      </c>
    </row>
    <row r="12381" spans="1:14">
      <c r="A12381" s="26" t="s">
        <v>5068</v>
      </c>
      <c r="B12381" s="26" t="s">
        <v>5069</v>
      </c>
      <c r="C12381" s="26">
        <v>42750109</v>
      </c>
      <c r="D12381" s="26" t="s">
        <v>24</v>
      </c>
      <c r="E12381" s="26" t="s">
        <v>48411</v>
      </c>
      <c r="F12381" s="26" t="s">
        <v>48412</v>
      </c>
      <c r="G12381" s="26" t="s">
        <v>9586</v>
      </c>
      <c r="H12381" s="26" t="s">
        <v>735</v>
      </c>
      <c r="I12381" s="26" t="s">
        <v>12249</v>
      </c>
      <c r="J12381" s="26" t="s">
        <v>48413</v>
      </c>
      <c r="K12381" s="26" t="s">
        <v>9582</v>
      </c>
      <c r="L12381" s="26" t="s">
        <v>48414</v>
      </c>
      <c r="M12381" s="26">
        <v>380672961975</v>
      </c>
      <c r="N12381" s="26">
        <v>4621881203</v>
      </c>
    </row>
    <row r="12382" spans="1:14">
      <c r="A12382" s="26" t="s">
        <v>3473</v>
      </c>
      <c r="B12382" s="26" t="s">
        <v>3474</v>
      </c>
      <c r="C12382" s="26">
        <v>38466531</v>
      </c>
      <c r="D12382" s="26" t="s">
        <v>24</v>
      </c>
      <c r="E12382" s="26" t="s">
        <v>48415</v>
      </c>
      <c r="F12382" s="26" t="s">
        <v>48416</v>
      </c>
      <c r="G12382" s="26" t="s">
        <v>9579</v>
      </c>
      <c r="H12382" s="26" t="s">
        <v>392</v>
      </c>
      <c r="I12382" s="26" t="s">
        <v>11629</v>
      </c>
      <c r="J12382" s="26" t="s">
        <v>48417</v>
      </c>
      <c r="K12382" s="26" t="s">
        <v>9582</v>
      </c>
      <c r="L12382" s="26" t="s">
        <v>48418</v>
      </c>
      <c r="M12382" s="26">
        <v>760625431200</v>
      </c>
      <c r="N12382" s="26">
        <v>2124884203</v>
      </c>
    </row>
    <row r="12383" spans="1:14">
      <c r="A12383" s="26" t="s">
        <v>7443</v>
      </c>
      <c r="B12383" s="26" t="s">
        <v>7444</v>
      </c>
      <c r="C12383" s="26">
        <v>31499403</v>
      </c>
      <c r="D12383" s="26" t="s">
        <v>780</v>
      </c>
      <c r="E12383" s="26" t="s">
        <v>48419</v>
      </c>
      <c r="F12383" s="26" t="s">
        <v>48420</v>
      </c>
      <c r="G12383" s="26" t="s">
        <v>9601</v>
      </c>
      <c r="H12383" s="26" t="s">
        <v>1025</v>
      </c>
      <c r="J12383" s="26" t="s">
        <v>1065</v>
      </c>
      <c r="K12383" s="26" t="s">
        <v>9597</v>
      </c>
      <c r="L12383" s="26" t="s">
        <v>48421</v>
      </c>
      <c r="M12383" s="26">
        <v>380506159490</v>
      </c>
      <c r="N12383" s="26">
        <v>5910100000</v>
      </c>
    </row>
    <row r="12384" spans="1:14">
      <c r="A12384" s="26" t="s">
        <v>4419</v>
      </c>
      <c r="B12384" s="26" t="s">
        <v>4420</v>
      </c>
      <c r="C12384" s="26">
        <v>26191575</v>
      </c>
      <c r="D12384" s="26" t="s">
        <v>780</v>
      </c>
      <c r="E12384" s="26" t="s">
        <v>48422</v>
      </c>
      <c r="F12384" s="26" t="s">
        <v>10114</v>
      </c>
      <c r="G12384" s="26" t="s">
        <v>9601</v>
      </c>
      <c r="H12384" s="26" t="s">
        <v>576</v>
      </c>
      <c r="J12384" s="26" t="s">
        <v>623</v>
      </c>
      <c r="K12384" s="26" t="s">
        <v>9597</v>
      </c>
      <c r="L12384" s="26" t="s">
        <v>37405</v>
      </c>
      <c r="M12384" s="26">
        <v>761094295365</v>
      </c>
      <c r="N12384" s="26">
        <v>3210900000</v>
      </c>
    </row>
    <row r="12385" spans="1:14">
      <c r="A12385" s="26" t="s">
        <v>5915</v>
      </c>
      <c r="B12385" s="26" t="s">
        <v>5916</v>
      </c>
      <c r="C12385" s="26">
        <v>38363607</v>
      </c>
      <c r="D12385" s="26" t="s">
        <v>24</v>
      </c>
      <c r="E12385" s="26" t="s">
        <v>48423</v>
      </c>
      <c r="F12385" s="26" t="s">
        <v>48424</v>
      </c>
      <c r="G12385" s="26" t="s">
        <v>9579</v>
      </c>
      <c r="H12385" s="26" t="s">
        <v>835</v>
      </c>
      <c r="I12385" s="26" t="s">
        <v>9913</v>
      </c>
      <c r="J12385" s="26" t="s">
        <v>15223</v>
      </c>
      <c r="K12385" s="26" t="s">
        <v>9582</v>
      </c>
      <c r="L12385" s="26" t="s">
        <v>48425</v>
      </c>
      <c r="M12385" s="26">
        <v>761967274324</v>
      </c>
      <c r="N12385" s="26">
        <v>122084806</v>
      </c>
    </row>
    <row r="12386" spans="1:14">
      <c r="A12386" s="26" t="s">
        <v>8889</v>
      </c>
      <c r="B12386" s="26" t="s">
        <v>8890</v>
      </c>
      <c r="C12386" s="26">
        <v>2005349</v>
      </c>
      <c r="D12386" s="26" t="s">
        <v>780</v>
      </c>
      <c r="E12386" s="26" t="s">
        <v>48426</v>
      </c>
      <c r="F12386" s="26" t="s">
        <v>48427</v>
      </c>
      <c r="G12386" s="26" t="s">
        <v>9601</v>
      </c>
      <c r="H12386" s="26" t="s">
        <v>1401</v>
      </c>
      <c r="J12386" s="26" t="s">
        <v>1438</v>
      </c>
      <c r="K12386" s="26" t="s">
        <v>9597</v>
      </c>
      <c r="L12386" s="26" t="s">
        <v>28457</v>
      </c>
      <c r="M12386" s="26">
        <v>380963666637</v>
      </c>
      <c r="N12386" s="26">
        <v>7122510100</v>
      </c>
    </row>
    <row r="12387" spans="1:14">
      <c r="A12387" s="26" t="s">
        <v>6855</v>
      </c>
      <c r="B12387" s="26" t="s">
        <v>6856</v>
      </c>
      <c r="C12387" s="26">
        <v>40586166</v>
      </c>
      <c r="D12387" s="26" t="s">
        <v>24</v>
      </c>
      <c r="E12387" s="26" t="s">
        <v>48428</v>
      </c>
      <c r="F12387" s="26" t="s">
        <v>48429</v>
      </c>
      <c r="G12387" s="26" t="s">
        <v>9586</v>
      </c>
      <c r="H12387" s="26" t="s">
        <v>949</v>
      </c>
      <c r="I12387" s="26" t="s">
        <v>15790</v>
      </c>
      <c r="J12387" s="26" t="s">
        <v>16367</v>
      </c>
      <c r="K12387" s="26" t="s">
        <v>9582</v>
      </c>
      <c r="L12387" s="26" t="s">
        <v>16368</v>
      </c>
      <c r="M12387" s="26">
        <v>380975992920</v>
      </c>
      <c r="N12387" s="26">
        <v>1824210104</v>
      </c>
    </row>
    <row r="12388" spans="1:14">
      <c r="A12388" s="26" t="s">
        <v>9350</v>
      </c>
      <c r="B12388" s="26" t="s">
        <v>9351</v>
      </c>
      <c r="C12388" s="26">
        <v>38860563</v>
      </c>
      <c r="D12388" s="26" t="s">
        <v>24</v>
      </c>
      <c r="E12388" s="26" t="s">
        <v>48430</v>
      </c>
      <c r="F12388" s="26" t="s">
        <v>48431</v>
      </c>
      <c r="G12388" s="26" t="s">
        <v>9586</v>
      </c>
      <c r="H12388" s="26" t="s">
        <v>1573</v>
      </c>
      <c r="J12388" s="26" t="s">
        <v>1582</v>
      </c>
      <c r="K12388" s="26" t="s">
        <v>9597</v>
      </c>
      <c r="L12388" s="26" t="s">
        <v>48432</v>
      </c>
      <c r="M12388" s="26">
        <v>380463174544</v>
      </c>
      <c r="N12388" s="26">
        <v>7410400000</v>
      </c>
    </row>
    <row r="12389" spans="1:14">
      <c r="A12389" s="26" t="s">
        <v>1738</v>
      </c>
      <c r="B12389" s="26" t="s">
        <v>1739</v>
      </c>
      <c r="C12389" s="26">
        <v>41253686</v>
      </c>
      <c r="D12389" s="26" t="s">
        <v>780</v>
      </c>
      <c r="E12389" s="26" t="s">
        <v>48433</v>
      </c>
      <c r="F12389" s="26" t="s">
        <v>48434</v>
      </c>
      <c r="G12389" s="26" t="s">
        <v>9601</v>
      </c>
      <c r="H12389" s="26" t="s">
        <v>27</v>
      </c>
      <c r="J12389" s="26" t="s">
        <v>1740</v>
      </c>
      <c r="K12389" s="26" t="s">
        <v>9606</v>
      </c>
      <c r="L12389" s="26" t="s">
        <v>46998</v>
      </c>
      <c r="M12389" s="26">
        <v>380969469019</v>
      </c>
      <c r="N12389" s="26">
        <v>521255400</v>
      </c>
    </row>
    <row r="12390" spans="1:14">
      <c r="A12390" s="26" t="s">
        <v>6890</v>
      </c>
      <c r="B12390" s="26" t="s">
        <v>6891</v>
      </c>
      <c r="C12390" s="26">
        <v>38459325</v>
      </c>
      <c r="D12390" s="26" t="s">
        <v>24</v>
      </c>
      <c r="E12390" s="26" t="s">
        <v>48435</v>
      </c>
      <c r="F12390" s="26" t="s">
        <v>48436</v>
      </c>
      <c r="G12390" s="26" t="s">
        <v>9586</v>
      </c>
      <c r="H12390" s="26" t="s">
        <v>949</v>
      </c>
      <c r="I12390" s="26" t="s">
        <v>9669</v>
      </c>
      <c r="J12390" s="26" t="s">
        <v>6897</v>
      </c>
      <c r="K12390" s="26" t="s">
        <v>9597</v>
      </c>
      <c r="L12390" s="26" t="s">
        <v>39357</v>
      </c>
      <c r="M12390" s="26">
        <v>380668525785</v>
      </c>
      <c r="N12390" s="26">
        <v>5324810100</v>
      </c>
    </row>
    <row r="12391" spans="1:14">
      <c r="A12391" s="26" t="s">
        <v>3283</v>
      </c>
      <c r="B12391" s="26" t="s">
        <v>3284</v>
      </c>
      <c r="C12391" s="26">
        <v>2774119</v>
      </c>
      <c r="D12391" s="26" t="s">
        <v>780</v>
      </c>
      <c r="E12391" s="26" t="s">
        <v>48437</v>
      </c>
      <c r="F12391" s="26" t="s">
        <v>48438</v>
      </c>
      <c r="G12391" s="26" t="s">
        <v>9601</v>
      </c>
      <c r="H12391" s="26" t="s">
        <v>375</v>
      </c>
      <c r="I12391" s="26" t="s">
        <v>12674</v>
      </c>
      <c r="J12391" s="26" t="s">
        <v>3287</v>
      </c>
      <c r="K12391" s="26" t="s">
        <v>9582</v>
      </c>
      <c r="L12391" s="26" t="s">
        <v>48439</v>
      </c>
      <c r="M12391" s="26">
        <v>380412341436</v>
      </c>
      <c r="N12391" s="26">
        <v>1822086801</v>
      </c>
    </row>
    <row r="12392" spans="1:14">
      <c r="A12392" s="26" t="s">
        <v>2780</v>
      </c>
      <c r="B12392" s="26" t="s">
        <v>2781</v>
      </c>
      <c r="C12392" s="26">
        <v>33771982</v>
      </c>
      <c r="D12392" s="26" t="s">
        <v>780</v>
      </c>
      <c r="E12392" s="26" t="s">
        <v>48440</v>
      </c>
      <c r="F12392" s="26" t="s">
        <v>2781</v>
      </c>
      <c r="G12392" s="26" t="s">
        <v>9601</v>
      </c>
      <c r="H12392" s="26" t="s">
        <v>258</v>
      </c>
      <c r="J12392" s="26" t="s">
        <v>263</v>
      </c>
      <c r="K12392" s="26" t="s">
        <v>9597</v>
      </c>
      <c r="L12392" s="26" t="s">
        <v>48441</v>
      </c>
      <c r="M12392" s="26">
        <v>380627447171</v>
      </c>
      <c r="N12392" s="26">
        <v>1410300000</v>
      </c>
    </row>
    <row r="12393" spans="1:14">
      <c r="A12393" s="26" t="s">
        <v>5728</v>
      </c>
      <c r="B12393" s="26" t="s">
        <v>5729</v>
      </c>
      <c r="C12393" s="26">
        <v>38961129</v>
      </c>
      <c r="D12393" s="26" t="s">
        <v>24</v>
      </c>
      <c r="E12393" s="26" t="s">
        <v>48442</v>
      </c>
      <c r="F12393" s="26" t="s">
        <v>48443</v>
      </c>
      <c r="G12393" s="26" t="s">
        <v>9591</v>
      </c>
      <c r="H12393" s="26" t="s">
        <v>799</v>
      </c>
      <c r="J12393" s="26" t="s">
        <v>800</v>
      </c>
      <c r="K12393" s="26" t="s">
        <v>9597</v>
      </c>
      <c r="L12393" s="26" t="s">
        <v>32939</v>
      </c>
      <c r="M12393" s="26">
        <v>380444242183</v>
      </c>
      <c r="N12393" s="26">
        <v>4822784009</v>
      </c>
    </row>
    <row r="12394" spans="1:14">
      <c r="A12394" s="26" t="s">
        <v>9399</v>
      </c>
      <c r="B12394" s="26" t="s">
        <v>9400</v>
      </c>
      <c r="C12394" s="26">
        <v>38955665</v>
      </c>
      <c r="D12394" s="26" t="s">
        <v>24</v>
      </c>
      <c r="E12394" s="26" t="s">
        <v>48444</v>
      </c>
      <c r="F12394" s="26" t="s">
        <v>48445</v>
      </c>
      <c r="G12394" s="26" t="s">
        <v>9579</v>
      </c>
      <c r="H12394" s="26" t="s">
        <v>1573</v>
      </c>
      <c r="I12394" s="26" t="s">
        <v>10158</v>
      </c>
      <c r="J12394" s="26" t="s">
        <v>33212</v>
      </c>
      <c r="K12394" s="26" t="s">
        <v>9582</v>
      </c>
      <c r="L12394" s="26" t="s">
        <v>48446</v>
      </c>
      <c r="M12394" s="26">
        <v>380462684813</v>
      </c>
      <c r="N12394" s="26">
        <v>510690002</v>
      </c>
    </row>
    <row r="12395" spans="1:14">
      <c r="A12395" s="26" t="s">
        <v>3223</v>
      </c>
      <c r="B12395" s="26" t="s">
        <v>3224</v>
      </c>
      <c r="C12395" s="26">
        <v>13549377</v>
      </c>
      <c r="D12395" s="26" t="s">
        <v>780</v>
      </c>
      <c r="E12395" s="26" t="s">
        <v>48447</v>
      </c>
      <c r="F12395" s="26" t="s">
        <v>48448</v>
      </c>
      <c r="G12395" s="26" t="s">
        <v>9601</v>
      </c>
      <c r="H12395" s="26" t="s">
        <v>375</v>
      </c>
      <c r="J12395" s="26" t="s">
        <v>48449</v>
      </c>
      <c r="K12395" s="26" t="s">
        <v>9582</v>
      </c>
      <c r="L12395" s="26" t="s">
        <v>48450</v>
      </c>
      <c r="M12395" s="26">
        <v>380682183449</v>
      </c>
      <c r="N12395" s="26">
        <v>1820886001</v>
      </c>
    </row>
    <row r="12396" spans="1:14">
      <c r="A12396" s="26" t="s">
        <v>5030</v>
      </c>
      <c r="B12396" s="26" t="s">
        <v>5031</v>
      </c>
      <c r="C12396" s="26">
        <v>1998161</v>
      </c>
      <c r="D12396" s="26" t="s">
        <v>780</v>
      </c>
      <c r="E12396" s="26" t="s">
        <v>48451</v>
      </c>
      <c r="F12396" s="26" t="s">
        <v>17592</v>
      </c>
      <c r="G12396" s="26" t="s">
        <v>9601</v>
      </c>
      <c r="H12396" s="26" t="s">
        <v>735</v>
      </c>
      <c r="J12396" s="26" t="s">
        <v>5029</v>
      </c>
      <c r="K12396" s="26" t="s">
        <v>9606</v>
      </c>
      <c r="L12396" s="26" t="s">
        <v>39066</v>
      </c>
      <c r="M12396" s="26">
        <v>380323648518</v>
      </c>
      <c r="N12396" s="26">
        <v>4622710200</v>
      </c>
    </row>
    <row r="12397" spans="1:14">
      <c r="A12397" s="26" t="s">
        <v>5139</v>
      </c>
      <c r="B12397" s="26" t="s">
        <v>5140</v>
      </c>
      <c r="C12397" s="26">
        <v>3078209</v>
      </c>
      <c r="D12397" s="26" t="s">
        <v>780</v>
      </c>
      <c r="E12397" s="26" t="s">
        <v>48452</v>
      </c>
      <c r="F12397" s="26" t="s">
        <v>9787</v>
      </c>
      <c r="G12397" s="26" t="s">
        <v>9601</v>
      </c>
      <c r="H12397" s="26" t="s">
        <v>735</v>
      </c>
      <c r="J12397" s="26" t="s">
        <v>740</v>
      </c>
      <c r="K12397" s="26" t="s">
        <v>9597</v>
      </c>
      <c r="L12397" s="26" t="s">
        <v>48453</v>
      </c>
      <c r="M12397" s="26">
        <v>380979510693</v>
      </c>
      <c r="N12397" s="26">
        <v>1221881203</v>
      </c>
    </row>
    <row r="12398" spans="1:14">
      <c r="A12398" s="26" t="s">
        <v>7266</v>
      </c>
      <c r="B12398" s="26" t="s">
        <v>7267</v>
      </c>
      <c r="C12398" s="26">
        <v>42332480</v>
      </c>
      <c r="D12398" s="26" t="s">
        <v>24</v>
      </c>
      <c r="E12398" s="26" t="s">
        <v>48454</v>
      </c>
      <c r="F12398" s="26" t="s">
        <v>48455</v>
      </c>
      <c r="G12398" s="26" t="s">
        <v>9586</v>
      </c>
      <c r="H12398" s="26" t="s">
        <v>1025</v>
      </c>
      <c r="I12398" s="26" t="s">
        <v>12104</v>
      </c>
      <c r="J12398" s="26" t="s">
        <v>48456</v>
      </c>
      <c r="K12398" s="26" t="s">
        <v>9597</v>
      </c>
      <c r="L12398" s="26" t="s">
        <v>48457</v>
      </c>
      <c r="M12398" s="26">
        <v>380666737942</v>
      </c>
      <c r="N12398" s="26">
        <v>5920610300</v>
      </c>
    </row>
    <row r="12399" spans="1:14">
      <c r="A12399" s="26" t="s">
        <v>8928</v>
      </c>
      <c r="B12399" s="26" t="s">
        <v>8929</v>
      </c>
      <c r="C12399" s="26">
        <v>39028772</v>
      </c>
      <c r="D12399" s="26" t="s">
        <v>24</v>
      </c>
      <c r="E12399" s="26" t="s">
        <v>48458</v>
      </c>
      <c r="F12399" s="26" t="s">
        <v>48459</v>
      </c>
      <c r="G12399" s="26" t="s">
        <v>9579</v>
      </c>
      <c r="H12399" s="26" t="s">
        <v>1401</v>
      </c>
      <c r="I12399" s="26" t="s">
        <v>9777</v>
      </c>
      <c r="J12399" s="26" t="s">
        <v>881</v>
      </c>
      <c r="K12399" s="26" t="s">
        <v>9582</v>
      </c>
      <c r="L12399" s="26" t="s">
        <v>48460</v>
      </c>
      <c r="M12399" s="26">
        <v>380474491617</v>
      </c>
      <c r="N12399" s="26">
        <v>4825487001</v>
      </c>
    </row>
    <row r="12400" spans="1:14">
      <c r="A12400" s="26" t="s">
        <v>7955</v>
      </c>
      <c r="B12400" s="26" t="s">
        <v>7956</v>
      </c>
      <c r="C12400" s="26">
        <v>40414351</v>
      </c>
      <c r="D12400" s="26" t="s">
        <v>24</v>
      </c>
      <c r="E12400" s="26" t="s">
        <v>48461</v>
      </c>
      <c r="F12400" s="26" t="s">
        <v>48462</v>
      </c>
      <c r="G12400" s="26" t="s">
        <v>9586</v>
      </c>
      <c r="H12400" s="26" t="s">
        <v>1122</v>
      </c>
      <c r="I12400" s="26" t="s">
        <v>10347</v>
      </c>
      <c r="J12400" s="26" t="s">
        <v>48463</v>
      </c>
      <c r="K12400" s="26" t="s">
        <v>9582</v>
      </c>
      <c r="L12400" s="26" t="s">
        <v>48464</v>
      </c>
      <c r="M12400" s="26">
        <v>380574233459</v>
      </c>
      <c r="N12400" s="26">
        <v>6323784001</v>
      </c>
    </row>
    <row r="12401" spans="1:14">
      <c r="A12401" s="26" t="s">
        <v>3112</v>
      </c>
      <c r="B12401" s="26" t="s">
        <v>3113</v>
      </c>
      <c r="C12401" s="26">
        <v>1991406</v>
      </c>
      <c r="D12401" s="26" t="s">
        <v>24</v>
      </c>
      <c r="E12401" s="26" t="s">
        <v>48465</v>
      </c>
      <c r="F12401" s="26" t="s">
        <v>48466</v>
      </c>
      <c r="G12401" s="26" t="s">
        <v>9591</v>
      </c>
      <c r="H12401" s="26" t="s">
        <v>375</v>
      </c>
      <c r="J12401" s="26" t="s">
        <v>380</v>
      </c>
      <c r="K12401" s="26" t="s">
        <v>9597</v>
      </c>
      <c r="L12401" s="26" t="s">
        <v>32957</v>
      </c>
      <c r="M12401" s="26">
        <v>380412438742</v>
      </c>
      <c r="N12401" s="26">
        <v>1810100000</v>
      </c>
    </row>
    <row r="12402" spans="1:14">
      <c r="A12402" s="26" t="s">
        <v>8928</v>
      </c>
      <c r="B12402" s="26" t="s">
        <v>8929</v>
      </c>
      <c r="C12402" s="26">
        <v>39028772</v>
      </c>
      <c r="D12402" s="26" t="s">
        <v>24</v>
      </c>
      <c r="E12402" s="26" t="s">
        <v>48467</v>
      </c>
      <c r="F12402" s="26" t="s">
        <v>48468</v>
      </c>
      <c r="G12402" s="26" t="s">
        <v>9579</v>
      </c>
      <c r="H12402" s="26" t="s">
        <v>1401</v>
      </c>
      <c r="I12402" s="26" t="s">
        <v>9777</v>
      </c>
      <c r="J12402" s="26" t="s">
        <v>48469</v>
      </c>
      <c r="K12402" s="26" t="s">
        <v>9582</v>
      </c>
      <c r="L12402" s="26" t="s">
        <v>48470</v>
      </c>
      <c r="M12402" s="26">
        <v>761453098706</v>
      </c>
      <c r="N12402" s="26">
        <v>521080803</v>
      </c>
    </row>
    <row r="12403" spans="1:14">
      <c r="A12403" s="26" t="s">
        <v>2443</v>
      </c>
      <c r="B12403" s="26" t="s">
        <v>2444</v>
      </c>
      <c r="C12403" s="26">
        <v>1986015</v>
      </c>
      <c r="D12403" s="26" t="s">
        <v>780</v>
      </c>
      <c r="E12403" s="26" t="s">
        <v>48471</v>
      </c>
      <c r="F12403" s="26" t="s">
        <v>38237</v>
      </c>
      <c r="G12403" s="26" t="s">
        <v>9601</v>
      </c>
      <c r="H12403" s="26" t="s">
        <v>133</v>
      </c>
      <c r="J12403" s="26" t="s">
        <v>183</v>
      </c>
      <c r="K12403" s="26" t="s">
        <v>9597</v>
      </c>
      <c r="L12403" s="26" t="s">
        <v>48472</v>
      </c>
      <c r="M12403" s="26">
        <v>380989901833</v>
      </c>
      <c r="N12403" s="26">
        <v>1211000000</v>
      </c>
    </row>
    <row r="12404" spans="1:14">
      <c r="A12404" s="26" t="s">
        <v>4558</v>
      </c>
      <c r="B12404" s="26" t="s">
        <v>4559</v>
      </c>
      <c r="C12404" s="26">
        <v>38073489</v>
      </c>
      <c r="D12404" s="26" t="s">
        <v>24</v>
      </c>
      <c r="E12404" s="26" t="s">
        <v>48473</v>
      </c>
      <c r="F12404" s="26" t="s">
        <v>48474</v>
      </c>
      <c r="G12404" s="26" t="s">
        <v>9579</v>
      </c>
      <c r="H12404" s="26" t="s">
        <v>576</v>
      </c>
      <c r="I12404" s="26" t="s">
        <v>10808</v>
      </c>
      <c r="J12404" s="26" t="s">
        <v>48475</v>
      </c>
      <c r="K12404" s="26" t="s">
        <v>9582</v>
      </c>
      <c r="L12404" s="26" t="s">
        <v>48476</v>
      </c>
      <c r="M12404" s="26">
        <v>380979160830</v>
      </c>
      <c r="N12404" s="26">
        <v>3225587401</v>
      </c>
    </row>
    <row r="12405" spans="1:14">
      <c r="A12405" s="26" t="s">
        <v>1988</v>
      </c>
      <c r="B12405" s="26" t="s">
        <v>1989</v>
      </c>
      <c r="C12405" s="26">
        <v>38672910</v>
      </c>
      <c r="D12405" s="26" t="s">
        <v>24</v>
      </c>
      <c r="E12405" s="26" t="s">
        <v>48477</v>
      </c>
      <c r="F12405" s="26" t="s">
        <v>48478</v>
      </c>
      <c r="G12405" s="26" t="s">
        <v>9586</v>
      </c>
      <c r="H12405" s="26" t="s">
        <v>103</v>
      </c>
      <c r="I12405" s="26" t="s">
        <v>1986</v>
      </c>
      <c r="J12405" s="26" t="s">
        <v>48479</v>
      </c>
      <c r="K12405" s="26" t="s">
        <v>9582</v>
      </c>
      <c r="L12405" s="26" t="s">
        <v>48480</v>
      </c>
      <c r="M12405" s="26">
        <v>380335796717</v>
      </c>
      <c r="N12405" s="26">
        <v>721484301</v>
      </c>
    </row>
    <row r="12406" spans="1:14">
      <c r="A12406" s="26" t="s">
        <v>7363</v>
      </c>
      <c r="B12406" s="26" t="s">
        <v>7364</v>
      </c>
      <c r="C12406" s="26" t="s">
        <v>1604</v>
      </c>
      <c r="D12406" s="26" t="s">
        <v>24</v>
      </c>
      <c r="E12406" s="26" t="s">
        <v>48481</v>
      </c>
      <c r="F12406" s="26" t="s">
        <v>48482</v>
      </c>
      <c r="G12406" s="26" t="s">
        <v>9591</v>
      </c>
      <c r="H12406" s="26" t="s">
        <v>1025</v>
      </c>
      <c r="J12406" s="26" t="s">
        <v>7362</v>
      </c>
      <c r="K12406" s="26" t="s">
        <v>9597</v>
      </c>
      <c r="L12406" s="26" t="s">
        <v>21044</v>
      </c>
      <c r="M12406" s="26">
        <v>380502475064</v>
      </c>
      <c r="N12406" s="26">
        <v>3220884403</v>
      </c>
    </row>
    <row r="12407" spans="1:14">
      <c r="A12407" s="26" t="s">
        <v>6617</v>
      </c>
      <c r="B12407" s="26" t="s">
        <v>6618</v>
      </c>
      <c r="C12407" s="26">
        <v>38223007</v>
      </c>
      <c r="D12407" s="26" t="s">
        <v>24</v>
      </c>
      <c r="E12407" s="26" t="s">
        <v>48483</v>
      </c>
      <c r="F12407" s="26" t="s">
        <v>48484</v>
      </c>
      <c r="G12407" s="26" t="s">
        <v>9586</v>
      </c>
      <c r="H12407" s="26" t="s">
        <v>949</v>
      </c>
      <c r="I12407" s="26" t="s">
        <v>14709</v>
      </c>
      <c r="J12407" s="26" t="s">
        <v>48485</v>
      </c>
      <c r="K12407" s="26" t="s">
        <v>9582</v>
      </c>
      <c r="L12407" s="26" t="s">
        <v>48486</v>
      </c>
      <c r="M12407" s="26">
        <v>380535398393</v>
      </c>
      <c r="N12407" s="26">
        <v>5321380701</v>
      </c>
    </row>
    <row r="12408" spans="1:14">
      <c r="A12408" s="26" t="s">
        <v>5728</v>
      </c>
      <c r="B12408" s="26" t="s">
        <v>5729</v>
      </c>
      <c r="C12408" s="26">
        <v>38961129</v>
      </c>
      <c r="D12408" s="26" t="s">
        <v>24</v>
      </c>
      <c r="E12408" s="26" t="s">
        <v>48487</v>
      </c>
      <c r="F12408" s="26" t="s">
        <v>48488</v>
      </c>
      <c r="G12408" s="26" t="s">
        <v>9591</v>
      </c>
      <c r="H12408" s="26" t="s">
        <v>799</v>
      </c>
      <c r="J12408" s="26" t="s">
        <v>800</v>
      </c>
      <c r="K12408" s="26" t="s">
        <v>9597</v>
      </c>
      <c r="L12408" s="26" t="s">
        <v>48489</v>
      </c>
      <c r="M12408" s="26">
        <v>380444242183</v>
      </c>
      <c r="N12408" s="26">
        <v>4822784009</v>
      </c>
    </row>
    <row r="12409" spans="1:14">
      <c r="A12409" s="26" t="s">
        <v>5063</v>
      </c>
      <c r="B12409" s="26" t="s">
        <v>5064</v>
      </c>
      <c r="C12409" s="26">
        <v>34167494</v>
      </c>
      <c r="D12409" s="26" t="s">
        <v>1701</v>
      </c>
      <c r="E12409" s="26" t="s">
        <v>48490</v>
      </c>
      <c r="F12409" s="26" t="s">
        <v>48491</v>
      </c>
      <c r="G12409" s="26" t="s">
        <v>9601</v>
      </c>
      <c r="H12409" s="26" t="s">
        <v>735</v>
      </c>
      <c r="J12409" s="26" t="s">
        <v>5001</v>
      </c>
      <c r="K12409" s="26" t="s">
        <v>9597</v>
      </c>
      <c r="L12409" s="26" t="s">
        <v>48492</v>
      </c>
      <c r="M12409" s="26">
        <v>380974703521</v>
      </c>
      <c r="N12409" s="26">
        <v>4610600000</v>
      </c>
    </row>
    <row r="12410" spans="1:14">
      <c r="A12410" s="26" t="s">
        <v>4639</v>
      </c>
      <c r="B12410" s="26" t="s">
        <v>4640</v>
      </c>
      <c r="C12410" s="26">
        <v>5493846</v>
      </c>
      <c r="D12410" s="26" t="s">
        <v>780</v>
      </c>
      <c r="E12410" s="26" t="s">
        <v>48493</v>
      </c>
      <c r="F12410" s="26" t="s">
        <v>12404</v>
      </c>
      <c r="G12410" s="26" t="s">
        <v>9601</v>
      </c>
      <c r="H12410" s="26" t="s">
        <v>670</v>
      </c>
      <c r="J12410" s="26" t="s">
        <v>687</v>
      </c>
      <c r="K12410" s="26" t="s">
        <v>9597</v>
      </c>
      <c r="L12410" s="26" t="s">
        <v>12376</v>
      </c>
      <c r="M12410" s="26">
        <v>380522229497</v>
      </c>
      <c r="N12410" s="26">
        <v>3510100000</v>
      </c>
    </row>
    <row r="12411" spans="1:14">
      <c r="A12411" s="26" t="s">
        <v>4846</v>
      </c>
      <c r="B12411" s="26" t="s">
        <v>4847</v>
      </c>
      <c r="C12411" s="26">
        <v>1983683</v>
      </c>
      <c r="D12411" s="26" t="s">
        <v>780</v>
      </c>
      <c r="E12411" s="26" t="s">
        <v>48494</v>
      </c>
      <c r="F12411" s="26" t="s">
        <v>48495</v>
      </c>
      <c r="G12411" s="26" t="s">
        <v>9601</v>
      </c>
      <c r="H12411" s="26" t="s">
        <v>711</v>
      </c>
      <c r="J12411" s="26" t="s">
        <v>4844</v>
      </c>
      <c r="K12411" s="26" t="s">
        <v>9597</v>
      </c>
      <c r="L12411" s="26" t="s">
        <v>24688</v>
      </c>
      <c r="M12411" s="26">
        <v>380507013903</v>
      </c>
      <c r="N12411" s="26">
        <v>523089202</v>
      </c>
    </row>
    <row r="12412" spans="1:14">
      <c r="A12412" s="26" t="s">
        <v>9399</v>
      </c>
      <c r="B12412" s="26" t="s">
        <v>9400</v>
      </c>
      <c r="C12412" s="26">
        <v>38955665</v>
      </c>
      <c r="D12412" s="26" t="s">
        <v>24</v>
      </c>
      <c r="E12412" s="26" t="s">
        <v>48496</v>
      </c>
      <c r="F12412" s="26" t="s">
        <v>48497</v>
      </c>
      <c r="G12412" s="26" t="s">
        <v>9579</v>
      </c>
      <c r="H12412" s="26" t="s">
        <v>1573</v>
      </c>
      <c r="I12412" s="26" t="s">
        <v>10158</v>
      </c>
      <c r="J12412" s="26" t="s">
        <v>48498</v>
      </c>
      <c r="K12412" s="26" t="s">
        <v>9582</v>
      </c>
      <c r="L12412" s="26" t="s">
        <v>48499</v>
      </c>
      <c r="M12412" s="26">
        <v>380462685211</v>
      </c>
      <c r="N12412" s="26">
        <v>1824287302</v>
      </c>
    </row>
    <row r="12413" spans="1:14">
      <c r="A12413" s="26" t="s">
        <v>7554</v>
      </c>
      <c r="B12413" s="26" t="s">
        <v>7555</v>
      </c>
      <c r="C12413" s="26">
        <v>38447215</v>
      </c>
      <c r="D12413" s="26" t="s">
        <v>24</v>
      </c>
      <c r="E12413" s="26" t="s">
        <v>48500</v>
      </c>
      <c r="F12413" s="26" t="s">
        <v>48501</v>
      </c>
      <c r="G12413" s="26" t="s">
        <v>9586</v>
      </c>
      <c r="H12413" s="26" t="s">
        <v>1088</v>
      </c>
      <c r="I12413" s="26" t="s">
        <v>29254</v>
      </c>
      <c r="J12413" s="26" t="s">
        <v>48502</v>
      </c>
      <c r="K12413" s="26" t="s">
        <v>9582</v>
      </c>
      <c r="L12413" s="26" t="s">
        <v>48503</v>
      </c>
      <c r="M12413" s="26">
        <v>761934846616</v>
      </c>
      <c r="N12413" s="26">
        <v>6120487901</v>
      </c>
    </row>
    <row r="12414" spans="1:14">
      <c r="A12414" s="26" t="s">
        <v>7629</v>
      </c>
      <c r="B12414" s="26" t="s">
        <v>7630</v>
      </c>
      <c r="C12414" s="26">
        <v>39511438</v>
      </c>
      <c r="D12414" s="26" t="s">
        <v>24</v>
      </c>
      <c r="E12414" s="26" t="s">
        <v>48504</v>
      </c>
      <c r="F12414" s="26" t="s">
        <v>48505</v>
      </c>
      <c r="G12414" s="26" t="s">
        <v>9579</v>
      </c>
      <c r="H12414" s="26" t="s">
        <v>1088</v>
      </c>
      <c r="I12414" s="26" t="s">
        <v>10469</v>
      </c>
      <c r="J12414" s="26" t="s">
        <v>48506</v>
      </c>
      <c r="K12414" s="26" t="s">
        <v>9582</v>
      </c>
      <c r="L12414" s="26" t="s">
        <v>48507</v>
      </c>
      <c r="M12414" s="26">
        <v>380965233688</v>
      </c>
      <c r="N12414" s="26">
        <v>6122487005</v>
      </c>
    </row>
    <row r="12415" spans="1:14">
      <c r="A12415" s="26" t="s">
        <v>7767</v>
      </c>
      <c r="B12415" s="26" t="s">
        <v>7768</v>
      </c>
      <c r="C12415" s="26">
        <v>38543647</v>
      </c>
      <c r="D12415" s="26" t="s">
        <v>24</v>
      </c>
      <c r="E12415" s="26" t="s">
        <v>48508</v>
      </c>
      <c r="F12415" s="26" t="s">
        <v>48509</v>
      </c>
      <c r="G12415" s="26" t="s">
        <v>9579</v>
      </c>
      <c r="H12415" s="26" t="s">
        <v>1088</v>
      </c>
      <c r="I12415" s="26" t="s">
        <v>10659</v>
      </c>
      <c r="J12415" s="26" t="s">
        <v>48510</v>
      </c>
      <c r="K12415" s="26" t="s">
        <v>9582</v>
      </c>
      <c r="L12415" s="26" t="s">
        <v>48511</v>
      </c>
      <c r="M12415" s="26">
        <v>380961414016</v>
      </c>
      <c r="N12415" s="26">
        <v>6125080901</v>
      </c>
    </row>
    <row r="12416" spans="1:14">
      <c r="A12416" s="26" t="s">
        <v>3790</v>
      </c>
      <c r="B12416" s="26" t="s">
        <v>3791</v>
      </c>
      <c r="C12416" s="26">
        <v>38600720</v>
      </c>
      <c r="D12416" s="26" t="s">
        <v>24</v>
      </c>
      <c r="E12416" s="26" t="s">
        <v>48512</v>
      </c>
      <c r="F12416" s="26" t="s">
        <v>48513</v>
      </c>
      <c r="G12416" s="26" t="s">
        <v>9586</v>
      </c>
      <c r="H12416" s="26" t="s">
        <v>468</v>
      </c>
      <c r="I12416" s="26" t="s">
        <v>32568</v>
      </c>
      <c r="J12416" s="26" t="s">
        <v>3794</v>
      </c>
      <c r="K12416" s="26" t="s">
        <v>9597</v>
      </c>
      <c r="L12416" s="26" t="s">
        <v>40881</v>
      </c>
      <c r="M12416" s="26">
        <v>380613823666</v>
      </c>
      <c r="N12416" s="26">
        <v>2322410100</v>
      </c>
    </row>
    <row r="12417" spans="1:14">
      <c r="A12417" s="26" t="s">
        <v>5850</v>
      </c>
      <c r="B12417" s="26" t="s">
        <v>5851</v>
      </c>
      <c r="C12417" s="26">
        <v>42273991</v>
      </c>
      <c r="D12417" s="26" t="s">
        <v>24</v>
      </c>
      <c r="E12417" s="26" t="s">
        <v>48514</v>
      </c>
      <c r="F12417" s="26" t="s">
        <v>48515</v>
      </c>
      <c r="G12417" s="26" t="s">
        <v>9586</v>
      </c>
      <c r="H12417" s="26" t="s">
        <v>468</v>
      </c>
      <c r="J12417" s="26" t="s">
        <v>481</v>
      </c>
      <c r="K12417" s="26" t="s">
        <v>9597</v>
      </c>
      <c r="L12417" s="26" t="s">
        <v>48516</v>
      </c>
      <c r="M12417" s="26">
        <v>380800331100</v>
      </c>
      <c r="N12417" s="26">
        <v>1222380503</v>
      </c>
    </row>
    <row r="12418" spans="1:14">
      <c r="A12418" s="26" t="s">
        <v>5235</v>
      </c>
      <c r="B12418" s="26" t="s">
        <v>5236</v>
      </c>
      <c r="C12418" s="26">
        <v>36761597</v>
      </c>
      <c r="D12418" s="26" t="s">
        <v>780</v>
      </c>
      <c r="E12418" s="26" t="s">
        <v>48517</v>
      </c>
      <c r="F12418" s="26" t="s">
        <v>9793</v>
      </c>
      <c r="G12418" s="26" t="s">
        <v>9601</v>
      </c>
      <c r="H12418" s="26" t="s">
        <v>735</v>
      </c>
      <c r="I12418" s="26" t="s">
        <v>9721</v>
      </c>
      <c r="J12418" s="26" t="s">
        <v>5237</v>
      </c>
      <c r="K12418" s="26" t="s">
        <v>9606</v>
      </c>
      <c r="L12418" s="26" t="s">
        <v>42945</v>
      </c>
      <c r="M12418" s="26">
        <v>761303269619</v>
      </c>
      <c r="N12418" s="26">
        <v>4622755900</v>
      </c>
    </row>
    <row r="12419" spans="1:14">
      <c r="A12419" s="26" t="s">
        <v>6459</v>
      </c>
      <c r="B12419" s="26" t="s">
        <v>6460</v>
      </c>
      <c r="C12419" s="26">
        <v>38215504</v>
      </c>
      <c r="D12419" s="26" t="s">
        <v>24</v>
      </c>
      <c r="E12419" s="26" t="s">
        <v>48518</v>
      </c>
      <c r="F12419" s="26" t="s">
        <v>48519</v>
      </c>
      <c r="G12419" s="26" t="s">
        <v>9586</v>
      </c>
      <c r="H12419" s="26" t="s">
        <v>885</v>
      </c>
      <c r="I12419" s="26" t="s">
        <v>21376</v>
      </c>
      <c r="J12419" s="26" t="s">
        <v>48520</v>
      </c>
      <c r="K12419" s="26" t="s">
        <v>9582</v>
      </c>
      <c r="L12419" s="26" t="s">
        <v>48521</v>
      </c>
      <c r="M12419" s="26">
        <v>380486144117</v>
      </c>
      <c r="N12419" s="26">
        <v>5123183001</v>
      </c>
    </row>
    <row r="12420" spans="1:14">
      <c r="A12420" s="26" t="s">
        <v>6822</v>
      </c>
      <c r="B12420" s="26" t="s">
        <v>6823</v>
      </c>
      <c r="C12420" s="26">
        <v>38503012</v>
      </c>
      <c r="D12420" s="26" t="s">
        <v>1701</v>
      </c>
      <c r="E12420" s="26" t="s">
        <v>48522</v>
      </c>
      <c r="F12420" s="26" t="s">
        <v>48523</v>
      </c>
      <c r="G12420" s="26" t="s">
        <v>9601</v>
      </c>
      <c r="H12420" s="26" t="s">
        <v>949</v>
      </c>
      <c r="J12420" s="26" t="s">
        <v>962</v>
      </c>
      <c r="K12420" s="26" t="s">
        <v>9597</v>
      </c>
      <c r="L12420" s="26" t="s">
        <v>48524</v>
      </c>
      <c r="M12420" s="26">
        <v>761039840555</v>
      </c>
      <c r="N12420" s="26">
        <v>5310400000</v>
      </c>
    </row>
    <row r="12421" spans="1:14">
      <c r="A12421" s="26" t="s">
        <v>7580</v>
      </c>
      <c r="B12421" s="26" t="s">
        <v>7581</v>
      </c>
      <c r="C12421" s="26">
        <v>38509208</v>
      </c>
      <c r="D12421" s="26" t="s">
        <v>24</v>
      </c>
      <c r="E12421" s="26" t="s">
        <v>48525</v>
      </c>
      <c r="F12421" s="26" t="s">
        <v>48526</v>
      </c>
      <c r="G12421" s="26" t="s">
        <v>9586</v>
      </c>
      <c r="H12421" s="26" t="s">
        <v>1088</v>
      </c>
      <c r="I12421" s="26" t="s">
        <v>9818</v>
      </c>
      <c r="J12421" s="26" t="s">
        <v>1096</v>
      </c>
      <c r="K12421" s="26" t="s">
        <v>9597</v>
      </c>
      <c r="L12421" s="26" t="s">
        <v>48527</v>
      </c>
      <c r="M12421" s="26">
        <v>760708844332</v>
      </c>
      <c r="N12421" s="26">
        <v>6121210100</v>
      </c>
    </row>
    <row r="12422" spans="1:14">
      <c r="A12422" s="26" t="s">
        <v>9147</v>
      </c>
      <c r="B12422" s="26" t="s">
        <v>9148</v>
      </c>
      <c r="C12422" s="26">
        <v>38462935</v>
      </c>
      <c r="D12422" s="26" t="s">
        <v>24</v>
      </c>
      <c r="E12422" s="26" t="s">
        <v>48528</v>
      </c>
      <c r="F12422" s="26" t="s">
        <v>48529</v>
      </c>
      <c r="G12422" s="26" t="s">
        <v>9586</v>
      </c>
      <c r="H12422" s="26" t="s">
        <v>1490</v>
      </c>
      <c r="I12422" s="26" t="s">
        <v>10369</v>
      </c>
      <c r="J12422" s="26" t="s">
        <v>43638</v>
      </c>
      <c r="K12422" s="26" t="s">
        <v>9582</v>
      </c>
      <c r="L12422" s="26" t="s">
        <v>48530</v>
      </c>
      <c r="M12422" s="26">
        <v>380673370116</v>
      </c>
      <c r="N12422" s="26">
        <v>6820681503</v>
      </c>
    </row>
    <row r="12423" spans="1:14">
      <c r="A12423" s="26" t="s">
        <v>7263</v>
      </c>
      <c r="B12423" s="26" t="s">
        <v>7264</v>
      </c>
      <c r="C12423" s="26">
        <v>40269249</v>
      </c>
      <c r="D12423" s="26" t="s">
        <v>24</v>
      </c>
      <c r="E12423" s="26" t="s">
        <v>48531</v>
      </c>
      <c r="F12423" s="26" t="s">
        <v>48532</v>
      </c>
      <c r="G12423" s="26" t="s">
        <v>9586</v>
      </c>
      <c r="H12423" s="26" t="s">
        <v>1025</v>
      </c>
      <c r="I12423" s="26" t="s">
        <v>12916</v>
      </c>
      <c r="J12423" s="26" t="s">
        <v>7265</v>
      </c>
      <c r="K12423" s="26" t="s">
        <v>9582</v>
      </c>
      <c r="L12423" s="26" t="s">
        <v>48533</v>
      </c>
      <c r="M12423" s="26">
        <v>380544467532</v>
      </c>
      <c r="N12423" s="26">
        <v>724281003</v>
      </c>
    </row>
    <row r="12424" spans="1:14">
      <c r="A12424" s="26" t="s">
        <v>8873</v>
      </c>
      <c r="B12424" s="26" t="s">
        <v>8874</v>
      </c>
      <c r="C12424" s="26" t="s">
        <v>1604</v>
      </c>
      <c r="D12424" s="26" t="s">
        <v>24</v>
      </c>
      <c r="E12424" s="26" t="s">
        <v>48534</v>
      </c>
      <c r="F12424" s="26" t="s">
        <v>24566</v>
      </c>
      <c r="G12424" s="26" t="s">
        <v>9586</v>
      </c>
      <c r="H12424" s="26" t="s">
        <v>1401</v>
      </c>
      <c r="J12424" s="26" t="s">
        <v>1422</v>
      </c>
      <c r="K12424" s="26" t="s">
        <v>9597</v>
      </c>
      <c r="L12424" s="26" t="s">
        <v>48535</v>
      </c>
      <c r="M12424" s="26">
        <v>380983963060</v>
      </c>
      <c r="N12424" s="26">
        <v>7110400000</v>
      </c>
    </row>
    <row r="12425" spans="1:14">
      <c r="A12425" s="26" t="s">
        <v>3419</v>
      </c>
      <c r="B12425" s="26" t="s">
        <v>3420</v>
      </c>
      <c r="C12425" s="26">
        <v>38466285</v>
      </c>
      <c r="D12425" s="26" t="s">
        <v>24</v>
      </c>
      <c r="E12425" s="26" t="s">
        <v>48536</v>
      </c>
      <c r="F12425" s="26" t="s">
        <v>48537</v>
      </c>
      <c r="G12425" s="26" t="s">
        <v>9579</v>
      </c>
      <c r="H12425" s="26" t="s">
        <v>392</v>
      </c>
      <c r="I12425" s="26" t="s">
        <v>10064</v>
      </c>
      <c r="J12425" s="26" t="s">
        <v>35217</v>
      </c>
      <c r="K12425" s="26" t="s">
        <v>9582</v>
      </c>
      <c r="L12425" s="26" t="s">
        <v>48538</v>
      </c>
      <c r="M12425" s="26">
        <v>380681424633</v>
      </c>
      <c r="N12425" s="26">
        <v>2122486001</v>
      </c>
    </row>
    <row r="12426" spans="1:14">
      <c r="A12426" s="26" t="s">
        <v>1655</v>
      </c>
      <c r="B12426" s="26" t="s">
        <v>1656</v>
      </c>
      <c r="C12426" s="26">
        <v>37489689</v>
      </c>
      <c r="D12426" s="26" t="s">
        <v>24</v>
      </c>
      <c r="E12426" s="26" t="s">
        <v>48539</v>
      </c>
      <c r="F12426" s="26" t="s">
        <v>48540</v>
      </c>
      <c r="G12426" s="26" t="s">
        <v>9586</v>
      </c>
      <c r="H12426" s="26" t="s">
        <v>27</v>
      </c>
      <c r="I12426" s="26" t="s">
        <v>10992</v>
      </c>
      <c r="J12426" s="26" t="s">
        <v>9556</v>
      </c>
      <c r="K12426" s="26" t="s">
        <v>9606</v>
      </c>
      <c r="L12426" s="26" t="s">
        <v>48541</v>
      </c>
      <c r="M12426" s="26">
        <v>761411014433</v>
      </c>
      <c r="N12426" s="26">
        <v>520655300</v>
      </c>
    </row>
    <row r="12427" spans="1:14">
      <c r="A12427" s="26" t="s">
        <v>2868</v>
      </c>
      <c r="B12427" s="26" t="s">
        <v>2869</v>
      </c>
      <c r="C12427" s="26">
        <v>1989852</v>
      </c>
      <c r="D12427" s="26" t="s">
        <v>780</v>
      </c>
      <c r="E12427" s="26" t="s">
        <v>48542</v>
      </c>
      <c r="F12427" s="26" t="s">
        <v>48543</v>
      </c>
      <c r="G12427" s="26" t="s">
        <v>9601</v>
      </c>
      <c r="H12427" s="26" t="s">
        <v>258</v>
      </c>
      <c r="I12427" s="26" t="s">
        <v>13337</v>
      </c>
      <c r="J12427" s="26" t="s">
        <v>2873</v>
      </c>
      <c r="K12427" s="26" t="s">
        <v>9597</v>
      </c>
      <c r="L12427" s="26" t="s">
        <v>48544</v>
      </c>
      <c r="M12427" s="26">
        <v>380997618907</v>
      </c>
      <c r="N12427" s="26">
        <v>1423310600</v>
      </c>
    </row>
    <row r="12428" spans="1:14">
      <c r="A12428" s="26" t="s">
        <v>6167</v>
      </c>
      <c r="B12428" s="26" t="s">
        <v>6168</v>
      </c>
      <c r="C12428" s="26">
        <v>37291495</v>
      </c>
      <c r="D12428" s="26" t="s">
        <v>24</v>
      </c>
      <c r="E12428" s="26" t="s">
        <v>48545</v>
      </c>
      <c r="F12428" s="26" t="s">
        <v>48546</v>
      </c>
      <c r="G12428" s="26" t="s">
        <v>9579</v>
      </c>
      <c r="H12428" s="26" t="s">
        <v>885</v>
      </c>
      <c r="J12428" s="26" t="s">
        <v>11036</v>
      </c>
      <c r="K12428" s="26" t="s">
        <v>9582</v>
      </c>
      <c r="L12428" s="26" t="s">
        <v>48547</v>
      </c>
      <c r="M12428" s="26">
        <v>380973524538</v>
      </c>
      <c r="N12428" s="26">
        <v>122083601</v>
      </c>
    </row>
    <row r="12429" spans="1:14">
      <c r="A12429" s="26" t="s">
        <v>5532</v>
      </c>
      <c r="B12429" s="26" t="s">
        <v>5533</v>
      </c>
      <c r="C12429" s="26">
        <v>32377420</v>
      </c>
      <c r="D12429" s="26" t="s">
        <v>24</v>
      </c>
      <c r="E12429" s="26" t="s">
        <v>48548</v>
      </c>
      <c r="F12429" s="26" t="s">
        <v>48549</v>
      </c>
      <c r="G12429" s="26" t="s">
        <v>9591</v>
      </c>
      <c r="H12429" s="26" t="s">
        <v>576</v>
      </c>
      <c r="J12429" s="26" t="s">
        <v>4326</v>
      </c>
      <c r="K12429" s="26" t="s">
        <v>9597</v>
      </c>
      <c r="L12429" s="26" t="s">
        <v>44909</v>
      </c>
      <c r="M12429" s="26">
        <v>380442078000</v>
      </c>
      <c r="N12429" s="26">
        <v>3210500000</v>
      </c>
    </row>
    <row r="12430" spans="1:14">
      <c r="A12430" s="26" t="s">
        <v>5454</v>
      </c>
      <c r="B12430" s="26" t="s">
        <v>5455</v>
      </c>
      <c r="C12430" s="26">
        <v>42448068</v>
      </c>
      <c r="D12430" s="26" t="s">
        <v>24</v>
      </c>
      <c r="E12430" s="26" t="s">
        <v>48550</v>
      </c>
      <c r="F12430" s="26" t="s">
        <v>48551</v>
      </c>
      <c r="G12430" s="26" t="s">
        <v>9586</v>
      </c>
      <c r="H12430" s="26" t="s">
        <v>735</v>
      </c>
      <c r="I12430" s="26" t="s">
        <v>10914</v>
      </c>
      <c r="J12430" s="26" t="s">
        <v>48552</v>
      </c>
      <c r="K12430" s="26" t="s">
        <v>9582</v>
      </c>
      <c r="L12430" s="26" t="s">
        <v>48553</v>
      </c>
      <c r="M12430" s="26">
        <v>761933539264</v>
      </c>
      <c r="N12430" s="26">
        <v>4624555704</v>
      </c>
    </row>
    <row r="12431" spans="1:14">
      <c r="A12431" s="26" t="s">
        <v>6758</v>
      </c>
      <c r="B12431" s="26" t="s">
        <v>6759</v>
      </c>
      <c r="C12431" s="26">
        <v>38345331</v>
      </c>
      <c r="D12431" s="26" t="s">
        <v>24</v>
      </c>
      <c r="E12431" s="26" t="s">
        <v>48554</v>
      </c>
      <c r="F12431" s="26" t="s">
        <v>48555</v>
      </c>
      <c r="G12431" s="26" t="s">
        <v>9579</v>
      </c>
      <c r="H12431" s="26" t="s">
        <v>949</v>
      </c>
      <c r="I12431" s="26" t="s">
        <v>13966</v>
      </c>
      <c r="J12431" s="26" t="s">
        <v>48556</v>
      </c>
      <c r="K12431" s="26" t="s">
        <v>9582</v>
      </c>
      <c r="L12431" s="26" t="s">
        <v>48557</v>
      </c>
      <c r="M12431" s="26">
        <v>380535798656</v>
      </c>
      <c r="N12431" s="26">
        <v>5323655101</v>
      </c>
    </row>
    <row r="12432" spans="1:14">
      <c r="A12432" s="26" t="s">
        <v>5288</v>
      </c>
      <c r="B12432" s="26" t="s">
        <v>5289</v>
      </c>
      <c r="C12432" s="26">
        <v>22421239</v>
      </c>
      <c r="D12432" s="26" t="s">
        <v>24</v>
      </c>
      <c r="E12432" s="26" t="s">
        <v>48558</v>
      </c>
      <c r="F12432" s="26" t="s">
        <v>48559</v>
      </c>
      <c r="G12432" s="26" t="s">
        <v>9591</v>
      </c>
      <c r="H12432" s="26" t="s">
        <v>735</v>
      </c>
      <c r="I12432" s="26" t="s">
        <v>11461</v>
      </c>
      <c r="J12432" s="26" t="s">
        <v>774</v>
      </c>
      <c r="K12432" s="26" t="s">
        <v>9582</v>
      </c>
      <c r="L12432" s="26" t="s">
        <v>48560</v>
      </c>
      <c r="M12432" s="26">
        <v>380989267259</v>
      </c>
      <c r="N12432" s="26">
        <v>4621282101</v>
      </c>
    </row>
    <row r="12433" spans="1:14">
      <c r="A12433" s="26" t="s">
        <v>6693</v>
      </c>
      <c r="B12433" s="26" t="s">
        <v>6694</v>
      </c>
      <c r="C12433" s="26">
        <v>5385571</v>
      </c>
      <c r="D12433" s="26" t="s">
        <v>780</v>
      </c>
      <c r="E12433" s="26" t="s">
        <v>48561</v>
      </c>
      <c r="F12433" s="26" t="s">
        <v>48562</v>
      </c>
      <c r="G12433" s="26" t="s">
        <v>9601</v>
      </c>
      <c r="H12433" s="26" t="s">
        <v>949</v>
      </c>
      <c r="J12433" s="26" t="s">
        <v>962</v>
      </c>
      <c r="K12433" s="26" t="s">
        <v>9597</v>
      </c>
      <c r="L12433" s="26" t="s">
        <v>41655</v>
      </c>
      <c r="M12433" s="26">
        <v>761497654590</v>
      </c>
      <c r="N12433" s="26">
        <v>5310400000</v>
      </c>
    </row>
    <row r="12434" spans="1:14">
      <c r="A12434" s="26" t="s">
        <v>2427</v>
      </c>
      <c r="B12434" s="26" t="s">
        <v>2428</v>
      </c>
      <c r="C12434" s="26">
        <v>20286056</v>
      </c>
      <c r="D12434" s="26" t="s">
        <v>780</v>
      </c>
      <c r="E12434" s="26" t="s">
        <v>48563</v>
      </c>
      <c r="F12434" s="26" t="s">
        <v>48564</v>
      </c>
      <c r="G12434" s="26" t="s">
        <v>9601</v>
      </c>
      <c r="H12434" s="26" t="s">
        <v>133</v>
      </c>
      <c r="J12434" s="26" t="s">
        <v>2401</v>
      </c>
      <c r="K12434" s="26" t="s">
        <v>9597</v>
      </c>
      <c r="L12434" s="26" t="s">
        <v>48565</v>
      </c>
      <c r="M12434" s="26">
        <v>380969939084</v>
      </c>
      <c r="N12434" s="26">
        <v>122787502</v>
      </c>
    </row>
    <row r="12435" spans="1:14">
      <c r="A12435" s="26" t="s">
        <v>5703</v>
      </c>
      <c r="B12435" s="26" t="s">
        <v>5704</v>
      </c>
      <c r="C12435" s="26">
        <v>26188946</v>
      </c>
      <c r="D12435" s="26" t="s">
        <v>24</v>
      </c>
      <c r="E12435" s="26" t="s">
        <v>48566</v>
      </c>
      <c r="F12435" s="26" t="s">
        <v>48567</v>
      </c>
      <c r="G12435" s="26" t="s">
        <v>9586</v>
      </c>
      <c r="H12435" s="26" t="s">
        <v>799</v>
      </c>
      <c r="J12435" s="26" t="s">
        <v>800</v>
      </c>
      <c r="K12435" s="26" t="s">
        <v>9597</v>
      </c>
      <c r="L12435" s="26" t="s">
        <v>24167</v>
      </c>
      <c r="M12435" s="26">
        <v>380442291289</v>
      </c>
      <c r="N12435" s="26">
        <v>4822784009</v>
      </c>
    </row>
    <row r="12436" spans="1:14">
      <c r="A12436" s="26" t="s">
        <v>8441</v>
      </c>
      <c r="B12436" s="26" t="s">
        <v>8442</v>
      </c>
      <c r="C12436" s="26">
        <v>38212647</v>
      </c>
      <c r="D12436" s="26" t="s">
        <v>24</v>
      </c>
      <c r="E12436" s="26" t="s">
        <v>48568</v>
      </c>
      <c r="F12436" s="26" t="s">
        <v>48569</v>
      </c>
      <c r="G12436" s="26" t="s">
        <v>9586</v>
      </c>
      <c r="H12436" s="26" t="s">
        <v>1269</v>
      </c>
      <c r="I12436" s="26" t="s">
        <v>14968</v>
      </c>
      <c r="J12436" s="26" t="s">
        <v>8448</v>
      </c>
      <c r="K12436" s="26" t="s">
        <v>9597</v>
      </c>
      <c r="L12436" s="26" t="s">
        <v>48570</v>
      </c>
      <c r="M12436" s="26">
        <v>380553432508</v>
      </c>
      <c r="N12436" s="26">
        <v>6522110100</v>
      </c>
    </row>
    <row r="12437" spans="1:14">
      <c r="A12437" s="26" t="s">
        <v>2212</v>
      </c>
      <c r="B12437" s="26" t="s">
        <v>2213</v>
      </c>
      <c r="C12437" s="26">
        <v>37834197</v>
      </c>
      <c r="D12437" s="26" t="s">
        <v>24</v>
      </c>
      <c r="E12437" s="26" t="s">
        <v>48571</v>
      </c>
      <c r="F12437" s="26" t="s">
        <v>48572</v>
      </c>
      <c r="G12437" s="26" t="s">
        <v>9586</v>
      </c>
      <c r="H12437" s="26" t="s">
        <v>133</v>
      </c>
      <c r="I12437" s="26" t="s">
        <v>16462</v>
      </c>
      <c r="J12437" s="26" t="s">
        <v>48573</v>
      </c>
      <c r="K12437" s="26" t="s">
        <v>9597</v>
      </c>
      <c r="L12437" s="26" t="s">
        <v>48574</v>
      </c>
      <c r="M12437" s="26">
        <v>380569391405</v>
      </c>
      <c r="N12437" s="26">
        <v>1223210500</v>
      </c>
    </row>
    <row r="12438" spans="1:14">
      <c r="A12438" s="26" t="s">
        <v>2003</v>
      </c>
      <c r="B12438" s="26" t="s">
        <v>1999</v>
      </c>
      <c r="C12438" s="26">
        <v>1982940</v>
      </c>
      <c r="D12438" s="26" t="s">
        <v>780</v>
      </c>
      <c r="E12438" s="26" t="s">
        <v>48575</v>
      </c>
      <c r="F12438" s="26" t="s">
        <v>9787</v>
      </c>
      <c r="G12438" s="26" t="s">
        <v>9601</v>
      </c>
      <c r="H12438" s="26" t="s">
        <v>103</v>
      </c>
      <c r="J12438" s="26" t="s">
        <v>112</v>
      </c>
      <c r="K12438" s="26" t="s">
        <v>9597</v>
      </c>
      <c r="L12438" s="26" t="s">
        <v>48576</v>
      </c>
      <c r="M12438" s="26">
        <v>761008887322</v>
      </c>
      <c r="N12438" s="26">
        <v>710400000</v>
      </c>
    </row>
    <row r="12439" spans="1:14">
      <c r="A12439" s="26" t="s">
        <v>9023</v>
      </c>
      <c r="B12439" s="26" t="s">
        <v>9024</v>
      </c>
      <c r="C12439" s="26" t="s">
        <v>1604</v>
      </c>
      <c r="D12439" s="26" t="s">
        <v>24</v>
      </c>
      <c r="E12439" s="26" t="s">
        <v>48577</v>
      </c>
      <c r="F12439" s="26" t="s">
        <v>35514</v>
      </c>
      <c r="G12439" s="26" t="s">
        <v>9586</v>
      </c>
      <c r="H12439" s="26" t="s">
        <v>1401</v>
      </c>
      <c r="J12439" s="26" t="s">
        <v>1474</v>
      </c>
      <c r="K12439" s="26" t="s">
        <v>9597</v>
      </c>
      <c r="L12439" s="26" t="s">
        <v>28260</v>
      </c>
      <c r="M12439" s="26">
        <v>380980300103</v>
      </c>
      <c r="N12439" s="26">
        <v>722155708</v>
      </c>
    </row>
    <row r="12440" spans="1:14">
      <c r="A12440" s="26" t="s">
        <v>7447</v>
      </c>
      <c r="B12440" s="26" t="s">
        <v>7448</v>
      </c>
      <c r="C12440" s="26">
        <v>42204729</v>
      </c>
      <c r="D12440" s="26" t="s">
        <v>24</v>
      </c>
      <c r="E12440" s="26" t="s">
        <v>48578</v>
      </c>
      <c r="F12440" s="26" t="s">
        <v>12826</v>
      </c>
      <c r="G12440" s="26" t="s">
        <v>9586</v>
      </c>
      <c r="H12440" s="26" t="s">
        <v>1025</v>
      </c>
      <c r="J12440" s="26" t="s">
        <v>1065</v>
      </c>
      <c r="K12440" s="26" t="s">
        <v>9597</v>
      </c>
      <c r="L12440" s="26" t="s">
        <v>24164</v>
      </c>
      <c r="M12440" s="26">
        <v>380542788013</v>
      </c>
      <c r="N12440" s="26">
        <v>5910100000</v>
      </c>
    </row>
    <row r="12441" spans="1:14">
      <c r="A12441" s="26" t="s">
        <v>9399</v>
      </c>
      <c r="B12441" s="26" t="s">
        <v>9400</v>
      </c>
      <c r="C12441" s="26">
        <v>38955665</v>
      </c>
      <c r="D12441" s="26" t="s">
        <v>24</v>
      </c>
      <c r="E12441" s="26" t="s">
        <v>48579</v>
      </c>
      <c r="F12441" s="26" t="s">
        <v>48580</v>
      </c>
      <c r="G12441" s="26" t="s">
        <v>9586</v>
      </c>
      <c r="H12441" s="26" t="s">
        <v>1573</v>
      </c>
      <c r="I12441" s="26" t="s">
        <v>10158</v>
      </c>
      <c r="J12441" s="26" t="s">
        <v>18346</v>
      </c>
      <c r="K12441" s="26" t="s">
        <v>9582</v>
      </c>
      <c r="L12441" s="26" t="s">
        <v>48581</v>
      </c>
      <c r="M12441" s="26">
        <v>380462683238</v>
      </c>
      <c r="N12441" s="26">
        <v>1221055400</v>
      </c>
    </row>
    <row r="12442" spans="1:14">
      <c r="A12442" s="26" t="s">
        <v>2413</v>
      </c>
      <c r="B12442" s="26" t="s">
        <v>2405</v>
      </c>
      <c r="C12442" s="26">
        <v>37906528</v>
      </c>
      <c r="D12442" s="26" t="s">
        <v>24</v>
      </c>
      <c r="E12442" s="26" t="s">
        <v>48582</v>
      </c>
      <c r="F12442" s="26" t="s">
        <v>18428</v>
      </c>
      <c r="G12442" s="26" t="s">
        <v>9586</v>
      </c>
      <c r="H12442" s="26" t="s">
        <v>133</v>
      </c>
      <c r="J12442" s="26" t="s">
        <v>2401</v>
      </c>
      <c r="K12442" s="26" t="s">
        <v>9597</v>
      </c>
      <c r="L12442" s="26" t="s">
        <v>9959</v>
      </c>
      <c r="M12442" s="26">
        <v>380687402952</v>
      </c>
      <c r="N12442" s="26">
        <v>122787502</v>
      </c>
    </row>
    <row r="12443" spans="1:14">
      <c r="A12443" s="26" t="s">
        <v>4713</v>
      </c>
      <c r="B12443" s="26" t="s">
        <v>4714</v>
      </c>
      <c r="C12443" s="26">
        <v>38201051</v>
      </c>
      <c r="D12443" s="26" t="s">
        <v>24</v>
      </c>
      <c r="E12443" s="26" t="s">
        <v>48583</v>
      </c>
      <c r="F12443" s="26" t="s">
        <v>48584</v>
      </c>
      <c r="G12443" s="26" t="s">
        <v>9586</v>
      </c>
      <c r="H12443" s="26" t="s">
        <v>670</v>
      </c>
      <c r="I12443" s="26" t="s">
        <v>11301</v>
      </c>
      <c r="J12443" s="26" t="s">
        <v>48585</v>
      </c>
      <c r="K12443" s="26" t="s">
        <v>9606</v>
      </c>
      <c r="L12443" s="26" t="s">
        <v>48586</v>
      </c>
      <c r="M12443" s="26">
        <v>380504874383</v>
      </c>
      <c r="N12443" s="26">
        <v>3520355400</v>
      </c>
    </row>
    <row r="12444" spans="1:14">
      <c r="A12444" s="26" t="s">
        <v>9094</v>
      </c>
      <c r="B12444" s="26" t="s">
        <v>9095</v>
      </c>
      <c r="C12444" s="26">
        <v>36750153</v>
      </c>
      <c r="D12444" s="26" t="s">
        <v>24</v>
      </c>
      <c r="E12444" s="26" t="s">
        <v>48587</v>
      </c>
      <c r="F12444" s="26" t="s">
        <v>48588</v>
      </c>
      <c r="G12444" s="26" t="s">
        <v>9586</v>
      </c>
      <c r="H12444" s="26" t="s">
        <v>1490</v>
      </c>
      <c r="I12444" s="26" t="s">
        <v>12360</v>
      </c>
      <c r="J12444" s="26" t="s">
        <v>48589</v>
      </c>
      <c r="K12444" s="26" t="s">
        <v>9582</v>
      </c>
      <c r="L12444" s="26" t="s">
        <v>48590</v>
      </c>
      <c r="M12444" s="26">
        <v>380962287406</v>
      </c>
      <c r="N12444" s="26">
        <v>722182601</v>
      </c>
    </row>
    <row r="12445" spans="1:14">
      <c r="A12445" s="26" t="s">
        <v>6311</v>
      </c>
      <c r="B12445" s="26" t="s">
        <v>6312</v>
      </c>
      <c r="C12445" s="26">
        <v>1998986</v>
      </c>
      <c r="D12445" s="26" t="s">
        <v>780</v>
      </c>
      <c r="E12445" s="26" t="s">
        <v>48591</v>
      </c>
      <c r="F12445" s="26" t="s">
        <v>48592</v>
      </c>
      <c r="G12445" s="26" t="s">
        <v>9601</v>
      </c>
      <c r="H12445" s="26" t="s">
        <v>885</v>
      </c>
      <c r="J12445" s="26" t="s">
        <v>910</v>
      </c>
      <c r="K12445" s="26" t="s">
        <v>9597</v>
      </c>
      <c r="L12445" s="26" t="s">
        <v>21708</v>
      </c>
      <c r="M12445" s="26">
        <v>380672902073</v>
      </c>
      <c r="N12445" s="26">
        <v>5110100000</v>
      </c>
    </row>
    <row r="12446" spans="1:14">
      <c r="A12446" s="26" t="s">
        <v>3372</v>
      </c>
      <c r="B12446" s="26" t="s">
        <v>3373</v>
      </c>
      <c r="C12446" s="26">
        <v>41769166</v>
      </c>
      <c r="D12446" s="26" t="s">
        <v>24</v>
      </c>
      <c r="E12446" s="26" t="s">
        <v>48593</v>
      </c>
      <c r="F12446" s="26" t="s">
        <v>48594</v>
      </c>
      <c r="G12446" s="26" t="s">
        <v>9586</v>
      </c>
      <c r="H12446" s="26" t="s">
        <v>392</v>
      </c>
      <c r="I12446" s="26" t="s">
        <v>11040</v>
      </c>
      <c r="J12446" s="26" t="s">
        <v>48595</v>
      </c>
      <c r="K12446" s="26" t="s">
        <v>9582</v>
      </c>
      <c r="L12446" s="26" t="s">
        <v>48596</v>
      </c>
      <c r="M12446" s="26">
        <v>380314335210</v>
      </c>
      <c r="N12446" s="26">
        <v>2121282101</v>
      </c>
    </row>
    <row r="12447" spans="1:14">
      <c r="A12447" s="26" t="s">
        <v>2701</v>
      </c>
      <c r="B12447" s="26" t="s">
        <v>2702</v>
      </c>
      <c r="C12447" s="26">
        <v>37741878</v>
      </c>
      <c r="D12447" s="26" t="s">
        <v>24</v>
      </c>
      <c r="E12447" s="26" t="s">
        <v>48597</v>
      </c>
      <c r="F12447" s="26" t="s">
        <v>48598</v>
      </c>
      <c r="G12447" s="26" t="s">
        <v>9586</v>
      </c>
      <c r="H12447" s="26" t="s">
        <v>133</v>
      </c>
      <c r="I12447" s="26" t="s">
        <v>16294</v>
      </c>
      <c r="J12447" s="26" t="s">
        <v>10482</v>
      </c>
      <c r="K12447" s="26" t="s">
        <v>9582</v>
      </c>
      <c r="L12447" s="26" t="s">
        <v>48599</v>
      </c>
      <c r="M12447" s="26">
        <v>380963145219</v>
      </c>
      <c r="N12447" s="26">
        <v>120785803</v>
      </c>
    </row>
    <row r="12448" spans="1:14">
      <c r="A12448" s="26" t="s">
        <v>6457</v>
      </c>
      <c r="B12448" s="26" t="s">
        <v>6458</v>
      </c>
      <c r="C12448" s="26">
        <v>2774438</v>
      </c>
      <c r="D12448" s="26" t="s">
        <v>780</v>
      </c>
      <c r="E12448" s="26" t="s">
        <v>48600</v>
      </c>
      <c r="F12448" s="26" t="s">
        <v>9787</v>
      </c>
      <c r="G12448" s="26" t="s">
        <v>9601</v>
      </c>
      <c r="H12448" s="26" t="s">
        <v>885</v>
      </c>
      <c r="J12448" s="26" t="s">
        <v>910</v>
      </c>
      <c r="K12448" s="26" t="s">
        <v>9597</v>
      </c>
      <c r="L12448" s="26" t="s">
        <v>48601</v>
      </c>
      <c r="M12448" s="26">
        <v>761161728061</v>
      </c>
      <c r="N12448" s="26">
        <v>5110100000</v>
      </c>
    </row>
    <row r="12449" spans="1:14">
      <c r="A12449" s="26" t="s">
        <v>3454</v>
      </c>
      <c r="B12449" s="26" t="s">
        <v>3455</v>
      </c>
      <c r="C12449" s="26">
        <v>42080984</v>
      </c>
      <c r="D12449" s="26" t="s">
        <v>24</v>
      </c>
      <c r="E12449" s="26" t="s">
        <v>48602</v>
      </c>
      <c r="F12449" s="26" t="s">
        <v>48603</v>
      </c>
      <c r="G12449" s="26" t="s">
        <v>9586</v>
      </c>
      <c r="H12449" s="26" t="s">
        <v>392</v>
      </c>
      <c r="I12449" s="26" t="s">
        <v>17899</v>
      </c>
      <c r="J12449" s="26" t="s">
        <v>48604</v>
      </c>
      <c r="K12449" s="26" t="s">
        <v>9582</v>
      </c>
      <c r="L12449" s="26" t="s">
        <v>48605</v>
      </c>
      <c r="M12449" s="26">
        <v>380314542221</v>
      </c>
      <c r="N12449" s="26">
        <v>2123210102</v>
      </c>
    </row>
    <row r="12450" spans="1:14">
      <c r="A12450" s="26" t="s">
        <v>2721</v>
      </c>
      <c r="B12450" s="26" t="s">
        <v>2722</v>
      </c>
      <c r="C12450" s="26">
        <v>37916075</v>
      </c>
      <c r="D12450" s="26" t="s">
        <v>24</v>
      </c>
      <c r="E12450" s="26" t="s">
        <v>48606</v>
      </c>
      <c r="F12450" s="26" t="s">
        <v>48607</v>
      </c>
      <c r="G12450" s="26" t="s">
        <v>9586</v>
      </c>
      <c r="H12450" s="26" t="s">
        <v>133</v>
      </c>
      <c r="I12450" s="26" t="s">
        <v>27444</v>
      </c>
      <c r="J12450" s="26" t="s">
        <v>7160</v>
      </c>
      <c r="K12450" s="26" t="s">
        <v>9582</v>
      </c>
      <c r="L12450" s="26" t="s">
        <v>48608</v>
      </c>
      <c r="M12450" s="26">
        <v>761549382593</v>
      </c>
      <c r="N12450" s="26">
        <v>122383003</v>
      </c>
    </row>
    <row r="12451" spans="1:14">
      <c r="A12451" s="26" t="s">
        <v>7961</v>
      </c>
      <c r="B12451" s="26" t="s">
        <v>7962</v>
      </c>
      <c r="C12451" s="26">
        <v>38008907</v>
      </c>
      <c r="D12451" s="26" t="s">
        <v>24</v>
      </c>
      <c r="E12451" s="26" t="s">
        <v>48609</v>
      </c>
      <c r="F12451" s="26" t="s">
        <v>48610</v>
      </c>
      <c r="G12451" s="26" t="s">
        <v>9586</v>
      </c>
      <c r="H12451" s="26" t="s">
        <v>1122</v>
      </c>
      <c r="I12451" s="26" t="s">
        <v>11422</v>
      </c>
      <c r="J12451" s="26" t="s">
        <v>47896</v>
      </c>
      <c r="K12451" s="26" t="s">
        <v>9582</v>
      </c>
      <c r="L12451" s="26" t="s">
        <v>48611</v>
      </c>
      <c r="M12451" s="26">
        <v>380577471036</v>
      </c>
      <c r="N12451" s="26">
        <v>3523682202</v>
      </c>
    </row>
    <row r="12452" spans="1:14">
      <c r="A12452" s="26" t="s">
        <v>8051</v>
      </c>
      <c r="B12452" s="26" t="s">
        <v>8052</v>
      </c>
      <c r="C12452" s="26">
        <v>24270460</v>
      </c>
      <c r="D12452" s="26" t="s">
        <v>780</v>
      </c>
      <c r="E12452" s="26" t="s">
        <v>48612</v>
      </c>
      <c r="F12452" s="26" t="s">
        <v>48613</v>
      </c>
      <c r="G12452" s="26" t="s">
        <v>9601</v>
      </c>
      <c r="H12452" s="26" t="s">
        <v>1122</v>
      </c>
      <c r="J12452" s="26" t="s">
        <v>8039</v>
      </c>
      <c r="K12452" s="26" t="s">
        <v>9597</v>
      </c>
      <c r="L12452" s="26" t="s">
        <v>27420</v>
      </c>
      <c r="M12452" s="26">
        <v>380577251101</v>
      </c>
      <c r="N12452" s="26">
        <v>6310100000</v>
      </c>
    </row>
    <row r="12453" spans="1:14">
      <c r="A12453" s="26" t="s">
        <v>1715</v>
      </c>
      <c r="B12453" s="26" t="s">
        <v>1716</v>
      </c>
      <c r="C12453" s="26" t="s">
        <v>1604</v>
      </c>
      <c r="D12453" s="26" t="s">
        <v>24</v>
      </c>
      <c r="E12453" s="26" t="s">
        <v>48614</v>
      </c>
      <c r="F12453" s="26" t="s">
        <v>48615</v>
      </c>
      <c r="G12453" s="26" t="s">
        <v>9591</v>
      </c>
      <c r="H12453" s="26" t="s">
        <v>27</v>
      </c>
      <c r="J12453" s="26" t="s">
        <v>36</v>
      </c>
      <c r="K12453" s="26" t="s">
        <v>9597</v>
      </c>
      <c r="L12453" s="26" t="s">
        <v>48616</v>
      </c>
      <c r="M12453" s="26">
        <v>380965009776</v>
      </c>
      <c r="N12453" s="26">
        <v>510100000</v>
      </c>
    </row>
    <row r="12454" spans="1:14">
      <c r="A12454" s="26" t="s">
        <v>2689</v>
      </c>
      <c r="B12454" s="26" t="s">
        <v>2690</v>
      </c>
      <c r="C12454" s="26">
        <v>37004278</v>
      </c>
      <c r="D12454" s="26" t="s">
        <v>24</v>
      </c>
      <c r="E12454" s="26" t="s">
        <v>48617</v>
      </c>
      <c r="F12454" s="26" t="s">
        <v>29880</v>
      </c>
      <c r="G12454" s="26" t="s">
        <v>9586</v>
      </c>
      <c r="H12454" s="26" t="s">
        <v>133</v>
      </c>
      <c r="I12454" s="26" t="s">
        <v>9747</v>
      </c>
      <c r="J12454" s="26" t="s">
        <v>21914</v>
      </c>
      <c r="K12454" s="26" t="s">
        <v>9582</v>
      </c>
      <c r="L12454" s="26" t="s">
        <v>48618</v>
      </c>
      <c r="M12454" s="26">
        <v>380563853760</v>
      </c>
      <c r="N12454" s="26">
        <v>1224283410</v>
      </c>
    </row>
    <row r="12455" spans="1:14">
      <c r="A12455" s="26" t="s">
        <v>7126</v>
      </c>
      <c r="B12455" s="26" t="s">
        <v>7127</v>
      </c>
      <c r="C12455" s="26">
        <v>38492302</v>
      </c>
      <c r="D12455" s="26" t="s">
        <v>24</v>
      </c>
      <c r="E12455" s="26" t="s">
        <v>48619</v>
      </c>
      <c r="F12455" s="26" t="s">
        <v>48620</v>
      </c>
      <c r="G12455" s="26" t="s">
        <v>9579</v>
      </c>
      <c r="H12455" s="26" t="s">
        <v>987</v>
      </c>
      <c r="I12455" s="26" t="s">
        <v>9634</v>
      </c>
      <c r="J12455" s="26" t="s">
        <v>48621</v>
      </c>
      <c r="K12455" s="26" t="s">
        <v>9582</v>
      </c>
      <c r="L12455" s="26" t="s">
        <v>48622</v>
      </c>
      <c r="M12455" s="26">
        <v>380362276755</v>
      </c>
      <c r="N12455" s="26">
        <v>5624683701</v>
      </c>
    </row>
    <row r="12456" spans="1:14">
      <c r="A12456" s="26" t="s">
        <v>2580</v>
      </c>
      <c r="B12456" s="26" t="s">
        <v>2581</v>
      </c>
      <c r="C12456" s="26">
        <v>37908965</v>
      </c>
      <c r="D12456" s="26" t="s">
        <v>24</v>
      </c>
      <c r="E12456" s="26" t="s">
        <v>48623</v>
      </c>
      <c r="F12456" s="26" t="s">
        <v>48624</v>
      </c>
      <c r="G12456" s="26" t="s">
        <v>9586</v>
      </c>
      <c r="H12456" s="26" t="s">
        <v>133</v>
      </c>
      <c r="I12456" s="26" t="s">
        <v>12629</v>
      </c>
      <c r="J12456" s="26" t="s">
        <v>48126</v>
      </c>
      <c r="K12456" s="26" t="s">
        <v>9582</v>
      </c>
      <c r="L12456" s="26" t="s">
        <v>48625</v>
      </c>
      <c r="M12456" s="26">
        <v>380563094293</v>
      </c>
      <c r="N12456" s="26">
        <v>125681104</v>
      </c>
    </row>
    <row r="12457" spans="1:14">
      <c r="A12457" s="26" t="s">
        <v>2303</v>
      </c>
      <c r="B12457" s="26" t="s">
        <v>2304</v>
      </c>
      <c r="C12457" s="26">
        <v>1983944</v>
      </c>
      <c r="D12457" s="26" t="s">
        <v>780</v>
      </c>
      <c r="E12457" s="26" t="s">
        <v>48626</v>
      </c>
      <c r="F12457" s="26" t="s">
        <v>48627</v>
      </c>
      <c r="G12457" s="26" t="s">
        <v>9601</v>
      </c>
      <c r="H12457" s="26" t="s">
        <v>133</v>
      </c>
      <c r="J12457" s="26" t="s">
        <v>146</v>
      </c>
      <c r="K12457" s="26" t="s">
        <v>9597</v>
      </c>
      <c r="L12457" s="26" t="s">
        <v>17652</v>
      </c>
      <c r="M12457" s="26">
        <v>761134680234</v>
      </c>
      <c r="N12457" s="26">
        <v>1210100000</v>
      </c>
    </row>
    <row r="12458" spans="1:14">
      <c r="A12458" s="26" t="s">
        <v>6387</v>
      </c>
      <c r="B12458" s="26" t="s">
        <v>6324</v>
      </c>
      <c r="C12458" s="26">
        <v>2008365</v>
      </c>
      <c r="D12458" s="26" t="s">
        <v>24</v>
      </c>
      <c r="E12458" s="26" t="s">
        <v>48628</v>
      </c>
      <c r="F12458" s="26" t="s">
        <v>48629</v>
      </c>
      <c r="G12458" s="26" t="s">
        <v>9586</v>
      </c>
      <c r="H12458" s="26" t="s">
        <v>885</v>
      </c>
      <c r="J12458" s="26" t="s">
        <v>910</v>
      </c>
      <c r="K12458" s="26" t="s">
        <v>9597</v>
      </c>
      <c r="L12458" s="26" t="s">
        <v>48630</v>
      </c>
      <c r="M12458" s="26">
        <v>760974752563</v>
      </c>
      <c r="N12458" s="26">
        <v>5110100000</v>
      </c>
    </row>
    <row r="12459" spans="1:14">
      <c r="A12459" s="26" t="s">
        <v>7898</v>
      </c>
      <c r="B12459" s="26" t="s">
        <v>7897</v>
      </c>
      <c r="C12459" s="26">
        <v>2003066</v>
      </c>
      <c r="D12459" s="26" t="s">
        <v>780</v>
      </c>
      <c r="E12459" s="26" t="s">
        <v>48631</v>
      </c>
      <c r="F12459" s="26" t="s">
        <v>48632</v>
      </c>
      <c r="G12459" s="26" t="s">
        <v>9601</v>
      </c>
      <c r="H12459" s="26" t="s">
        <v>1122</v>
      </c>
      <c r="I12459" s="26" t="s">
        <v>10047</v>
      </c>
      <c r="J12459" s="26" t="s">
        <v>1163</v>
      </c>
      <c r="K12459" s="26" t="s">
        <v>9606</v>
      </c>
      <c r="L12459" s="26" t="s">
        <v>10048</v>
      </c>
      <c r="M12459" s="26">
        <v>380575076484</v>
      </c>
      <c r="N12459" s="26">
        <v>6321855100</v>
      </c>
    </row>
    <row r="12460" spans="1:14">
      <c r="A12460" s="26" t="s">
        <v>6199</v>
      </c>
      <c r="B12460" s="26" t="s">
        <v>6200</v>
      </c>
      <c r="C12460" s="26">
        <v>26418688</v>
      </c>
      <c r="D12460" s="26" t="s">
        <v>24</v>
      </c>
      <c r="E12460" s="26" t="s">
        <v>48633</v>
      </c>
      <c r="F12460" s="26" t="s">
        <v>48634</v>
      </c>
      <c r="G12460" s="26" t="s">
        <v>9586</v>
      </c>
      <c r="H12460" s="26" t="s">
        <v>885</v>
      </c>
      <c r="I12460" s="26" t="s">
        <v>12312</v>
      </c>
      <c r="J12460" s="26" t="s">
        <v>48635</v>
      </c>
      <c r="K12460" s="26" t="s">
        <v>9582</v>
      </c>
      <c r="L12460" s="26" t="s">
        <v>48636</v>
      </c>
      <c r="M12460" s="26">
        <v>380484140517</v>
      </c>
      <c r="N12460" s="26">
        <v>5122080701</v>
      </c>
    </row>
    <row r="12461" spans="1:14">
      <c r="A12461" s="26" t="s">
        <v>4659</v>
      </c>
      <c r="B12461" s="26" t="s">
        <v>4660</v>
      </c>
      <c r="C12461" s="26">
        <v>39085516</v>
      </c>
      <c r="D12461" s="26" t="s">
        <v>780</v>
      </c>
      <c r="E12461" s="26" t="s">
        <v>48637</v>
      </c>
      <c r="F12461" s="26" t="s">
        <v>48638</v>
      </c>
      <c r="G12461" s="26" t="s">
        <v>9601</v>
      </c>
      <c r="H12461" s="26" t="s">
        <v>670</v>
      </c>
      <c r="J12461" s="26" t="s">
        <v>687</v>
      </c>
      <c r="K12461" s="26" t="s">
        <v>9597</v>
      </c>
      <c r="L12461" s="26" t="s">
        <v>17465</v>
      </c>
      <c r="M12461" s="26">
        <v>761600603006</v>
      </c>
      <c r="N12461" s="26">
        <v>3510100000</v>
      </c>
    </row>
    <row r="12462" spans="1:14">
      <c r="A12462" s="26" t="s">
        <v>7344</v>
      </c>
      <c r="B12462" s="26" t="s">
        <v>7337</v>
      </c>
      <c r="C12462" s="26">
        <v>2007532</v>
      </c>
      <c r="D12462" s="26" t="s">
        <v>24</v>
      </c>
      <c r="E12462" s="26" t="s">
        <v>48639</v>
      </c>
      <c r="F12462" s="26" t="s">
        <v>48640</v>
      </c>
      <c r="G12462" s="26" t="s">
        <v>9586</v>
      </c>
      <c r="H12462" s="26" t="s">
        <v>1025</v>
      </c>
      <c r="J12462" s="26" t="s">
        <v>48641</v>
      </c>
      <c r="K12462" s="26" t="s">
        <v>9582</v>
      </c>
      <c r="L12462" s="26" t="s">
        <v>48642</v>
      </c>
      <c r="M12462" s="26">
        <v>380544755843</v>
      </c>
      <c r="N12462" s="26">
        <v>5910490501</v>
      </c>
    </row>
    <row r="12463" spans="1:14">
      <c r="A12463" s="26" t="s">
        <v>4045</v>
      </c>
      <c r="B12463" s="26" t="s">
        <v>4046</v>
      </c>
      <c r="C12463" s="26">
        <v>42352786</v>
      </c>
      <c r="D12463" s="26" t="s">
        <v>24</v>
      </c>
      <c r="E12463" s="26" t="s">
        <v>48643</v>
      </c>
      <c r="F12463" s="26" t="s">
        <v>48644</v>
      </c>
      <c r="G12463" s="26" t="s">
        <v>9591</v>
      </c>
      <c r="H12463" s="26" t="s">
        <v>506</v>
      </c>
      <c r="J12463" s="26" t="s">
        <v>526</v>
      </c>
      <c r="K12463" s="26" t="s">
        <v>9597</v>
      </c>
      <c r="L12463" s="26" t="s">
        <v>48645</v>
      </c>
      <c r="M12463" s="26">
        <v>380342565404</v>
      </c>
      <c r="N12463" s="26">
        <v>2610100000</v>
      </c>
    </row>
    <row r="12464" spans="1:14">
      <c r="A12464" s="26" t="s">
        <v>2235</v>
      </c>
      <c r="B12464" s="26" t="s">
        <v>2236</v>
      </c>
      <c r="C12464" s="26">
        <v>5494573</v>
      </c>
      <c r="D12464" s="26" t="s">
        <v>780</v>
      </c>
      <c r="E12464" s="26" t="s">
        <v>48646</v>
      </c>
      <c r="F12464" s="26" t="s">
        <v>11186</v>
      </c>
      <c r="G12464" s="26" t="s">
        <v>9601</v>
      </c>
      <c r="H12464" s="26" t="s">
        <v>133</v>
      </c>
      <c r="J12464" s="26" t="s">
        <v>146</v>
      </c>
      <c r="K12464" s="26" t="s">
        <v>9597</v>
      </c>
      <c r="L12464" s="26" t="s">
        <v>48647</v>
      </c>
      <c r="M12464" s="26">
        <v>380984144244</v>
      </c>
      <c r="N12464" s="26">
        <v>1210100000</v>
      </c>
    </row>
    <row r="12465" spans="1:14">
      <c r="A12465" s="26" t="s">
        <v>2784</v>
      </c>
      <c r="B12465" s="26" t="s">
        <v>2785</v>
      </c>
      <c r="C12465" s="26">
        <v>1990217</v>
      </c>
      <c r="D12465" s="26" t="s">
        <v>780</v>
      </c>
      <c r="E12465" s="26" t="s">
        <v>48648</v>
      </c>
      <c r="F12465" s="26" t="s">
        <v>48649</v>
      </c>
      <c r="G12465" s="26" t="s">
        <v>9601</v>
      </c>
      <c r="H12465" s="26" t="s">
        <v>258</v>
      </c>
      <c r="J12465" s="26" t="s">
        <v>263</v>
      </c>
      <c r="K12465" s="26" t="s">
        <v>9597</v>
      </c>
      <c r="L12465" s="26" t="s">
        <v>48650</v>
      </c>
      <c r="M12465" s="26">
        <v>380627449595</v>
      </c>
      <c r="N12465" s="26">
        <v>1410300000</v>
      </c>
    </row>
    <row r="12466" spans="1:14">
      <c r="A12466" s="26" t="s">
        <v>2887</v>
      </c>
      <c r="B12466" s="26" t="s">
        <v>2888</v>
      </c>
      <c r="C12466" s="26">
        <v>37862491</v>
      </c>
      <c r="D12466" s="26" t="s">
        <v>24</v>
      </c>
      <c r="E12466" s="26" t="s">
        <v>48651</v>
      </c>
      <c r="F12466" s="26" t="s">
        <v>48652</v>
      </c>
      <c r="G12466" s="26" t="s">
        <v>9586</v>
      </c>
      <c r="H12466" s="26" t="s">
        <v>258</v>
      </c>
      <c r="I12466" s="26" t="s">
        <v>13337</v>
      </c>
      <c r="J12466" s="26" t="s">
        <v>31632</v>
      </c>
      <c r="K12466" s="26" t="s">
        <v>9582</v>
      </c>
      <c r="L12466" s="26" t="s">
        <v>48653</v>
      </c>
      <c r="M12466" s="26">
        <v>380669029528</v>
      </c>
      <c r="N12466" s="26">
        <v>1223780801</v>
      </c>
    </row>
    <row r="12467" spans="1:14">
      <c r="A12467" s="26" t="s">
        <v>8901</v>
      </c>
      <c r="B12467" s="26" t="s">
        <v>8902</v>
      </c>
      <c r="C12467" s="26">
        <v>41777601</v>
      </c>
      <c r="D12467" s="26" t="s">
        <v>24</v>
      </c>
      <c r="E12467" s="26" t="s">
        <v>48654</v>
      </c>
      <c r="F12467" s="26" t="s">
        <v>48655</v>
      </c>
      <c r="G12467" s="26" t="s">
        <v>9579</v>
      </c>
      <c r="H12467" s="26" t="s">
        <v>1401</v>
      </c>
      <c r="I12467" s="26" t="s">
        <v>12999</v>
      </c>
      <c r="J12467" s="26" t="s">
        <v>40733</v>
      </c>
      <c r="K12467" s="26" t="s">
        <v>9582</v>
      </c>
      <c r="L12467" s="26" t="s">
        <v>48656</v>
      </c>
      <c r="M12467" s="26">
        <v>380474874217</v>
      </c>
      <c r="N12467" s="26">
        <v>7123182001</v>
      </c>
    </row>
    <row r="12468" spans="1:14">
      <c r="A12468" s="26" t="s">
        <v>6871</v>
      </c>
      <c r="B12468" s="26" t="s">
        <v>6872</v>
      </c>
      <c r="C12468" s="26">
        <v>38522213</v>
      </c>
      <c r="D12468" s="26" t="s">
        <v>24</v>
      </c>
      <c r="E12468" s="26" t="s">
        <v>48657</v>
      </c>
      <c r="F12468" s="26" t="s">
        <v>20277</v>
      </c>
      <c r="G12468" s="26" t="s">
        <v>9586</v>
      </c>
      <c r="H12468" s="26" t="s">
        <v>949</v>
      </c>
      <c r="I12468" s="26" t="s">
        <v>12172</v>
      </c>
      <c r="J12468" s="26" t="s">
        <v>14246</v>
      </c>
      <c r="K12468" s="26" t="s">
        <v>9582</v>
      </c>
      <c r="L12468" s="26" t="s">
        <v>48658</v>
      </c>
      <c r="M12468" s="26">
        <v>380534196417</v>
      </c>
      <c r="N12468" s="26">
        <v>522280303</v>
      </c>
    </row>
    <row r="12469" spans="1:14">
      <c r="A12469" s="26" t="s">
        <v>8446</v>
      </c>
      <c r="B12469" s="26" t="s">
        <v>8447</v>
      </c>
      <c r="C12469" s="26">
        <v>2003971</v>
      </c>
      <c r="D12469" s="26" t="s">
        <v>780</v>
      </c>
      <c r="E12469" s="26" t="s">
        <v>48659</v>
      </c>
      <c r="F12469" s="26" t="s">
        <v>48660</v>
      </c>
      <c r="G12469" s="26" t="s">
        <v>9601</v>
      </c>
      <c r="H12469" s="26" t="s">
        <v>1269</v>
      </c>
      <c r="J12469" s="26" t="s">
        <v>8448</v>
      </c>
      <c r="K12469" s="26" t="s">
        <v>9597</v>
      </c>
      <c r="L12469" s="26" t="s">
        <v>48661</v>
      </c>
      <c r="M12469" s="26">
        <v>380553432122</v>
      </c>
      <c r="N12469" s="26">
        <v>6522110100</v>
      </c>
    </row>
    <row r="12470" spans="1:14">
      <c r="A12470" s="26" t="s">
        <v>6154</v>
      </c>
      <c r="B12470" s="26" t="s">
        <v>6155</v>
      </c>
      <c r="C12470" s="26">
        <v>37838741</v>
      </c>
      <c r="D12470" s="26" t="s">
        <v>24</v>
      </c>
      <c r="E12470" s="26" t="s">
        <v>48662</v>
      </c>
      <c r="F12470" s="26" t="s">
        <v>48663</v>
      </c>
      <c r="G12470" s="26" t="s">
        <v>9586</v>
      </c>
      <c r="H12470" s="26" t="s">
        <v>885</v>
      </c>
      <c r="I12470" s="26" t="s">
        <v>9829</v>
      </c>
      <c r="J12470" s="26" t="s">
        <v>48664</v>
      </c>
      <c r="K12470" s="26" t="s">
        <v>9582</v>
      </c>
      <c r="L12470" s="26" t="s">
        <v>48665</v>
      </c>
      <c r="M12470" s="26">
        <v>380485928580</v>
      </c>
      <c r="N12470" s="26">
        <v>5121680801</v>
      </c>
    </row>
    <row r="12471" spans="1:14">
      <c r="A12471" s="26" t="s">
        <v>6117</v>
      </c>
      <c r="B12471" s="26" t="s">
        <v>6118</v>
      </c>
      <c r="C12471" s="26">
        <v>40196816</v>
      </c>
      <c r="D12471" s="26" t="s">
        <v>24</v>
      </c>
      <c r="E12471" s="26" t="s">
        <v>48666</v>
      </c>
      <c r="F12471" s="26" t="s">
        <v>48667</v>
      </c>
      <c r="G12471" s="26" t="s">
        <v>9579</v>
      </c>
      <c r="H12471" s="26" t="s">
        <v>885</v>
      </c>
      <c r="I12471" s="26" t="s">
        <v>10171</v>
      </c>
      <c r="J12471" s="26" t="s">
        <v>48668</v>
      </c>
      <c r="K12471" s="26" t="s">
        <v>9582</v>
      </c>
      <c r="L12471" s="26" t="s">
        <v>48669</v>
      </c>
      <c r="M12471" s="26">
        <v>380486624222</v>
      </c>
      <c r="N12471" s="26">
        <v>5110290013</v>
      </c>
    </row>
    <row r="12472" spans="1:14">
      <c r="A12472" s="26" t="s">
        <v>6748</v>
      </c>
      <c r="B12472" s="26" t="s">
        <v>6749</v>
      </c>
      <c r="C12472" s="26">
        <v>1999402</v>
      </c>
      <c r="D12472" s="26" t="s">
        <v>780</v>
      </c>
      <c r="E12472" s="26" t="s">
        <v>48670</v>
      </c>
      <c r="F12472" s="26" t="s">
        <v>48671</v>
      </c>
      <c r="G12472" s="26" t="s">
        <v>9601</v>
      </c>
      <c r="H12472" s="26" t="s">
        <v>949</v>
      </c>
      <c r="I12472" s="26" t="s">
        <v>10846</v>
      </c>
      <c r="J12472" s="26" t="s">
        <v>48672</v>
      </c>
      <c r="K12472" s="26" t="s">
        <v>9606</v>
      </c>
      <c r="L12472" s="26" t="s">
        <v>48673</v>
      </c>
      <c r="M12472" s="26">
        <v>380974030448</v>
      </c>
      <c r="N12472" s="26">
        <v>5322885204</v>
      </c>
    </row>
    <row r="12473" spans="1:14">
      <c r="A12473" s="26" t="s">
        <v>6080</v>
      </c>
      <c r="B12473" s="26" t="s">
        <v>6081</v>
      </c>
      <c r="C12473" s="26">
        <v>34712085</v>
      </c>
      <c r="D12473" s="26" t="s">
        <v>780</v>
      </c>
      <c r="E12473" s="26" t="s">
        <v>48674</v>
      </c>
      <c r="F12473" s="26" t="s">
        <v>48675</v>
      </c>
      <c r="G12473" s="26" t="s">
        <v>9601</v>
      </c>
      <c r="H12473" s="26" t="s">
        <v>835</v>
      </c>
      <c r="J12473" s="26" t="s">
        <v>6071</v>
      </c>
      <c r="K12473" s="26" t="s">
        <v>9597</v>
      </c>
      <c r="L12473" s="26" t="s">
        <v>48676</v>
      </c>
      <c r="M12473" s="26">
        <v>380516132642</v>
      </c>
      <c r="N12473" s="26">
        <v>3523185202</v>
      </c>
    </row>
    <row r="12474" spans="1:14">
      <c r="A12474" s="26" t="s">
        <v>9298</v>
      </c>
      <c r="B12474" s="26" t="s">
        <v>9299</v>
      </c>
      <c r="C12474" s="26">
        <v>38232556</v>
      </c>
      <c r="D12474" s="26" t="s">
        <v>24</v>
      </c>
      <c r="E12474" s="26" t="s">
        <v>48677</v>
      </c>
      <c r="F12474" s="26" t="s">
        <v>48678</v>
      </c>
      <c r="G12474" s="26" t="s">
        <v>9579</v>
      </c>
      <c r="H12474" s="26" t="s">
        <v>1573</v>
      </c>
      <c r="I12474" s="26" t="s">
        <v>12131</v>
      </c>
      <c r="J12474" s="26" t="s">
        <v>48679</v>
      </c>
      <c r="K12474" s="26" t="s">
        <v>9582</v>
      </c>
      <c r="L12474" s="26" t="s">
        <v>48680</v>
      </c>
      <c r="M12474" s="26">
        <v>380464537491</v>
      </c>
      <c r="N12474" s="26">
        <v>7421410132</v>
      </c>
    </row>
    <row r="12475" spans="1:14">
      <c r="A12475" s="26" t="s">
        <v>7112</v>
      </c>
      <c r="B12475" s="26" t="s">
        <v>7113</v>
      </c>
      <c r="C12475" s="26">
        <v>38668003</v>
      </c>
      <c r="D12475" s="26" t="s">
        <v>24</v>
      </c>
      <c r="E12475" s="26" t="s">
        <v>48681</v>
      </c>
      <c r="F12475" s="26" t="s">
        <v>48682</v>
      </c>
      <c r="G12475" s="26" t="s">
        <v>9586</v>
      </c>
      <c r="H12475" s="26" t="s">
        <v>987</v>
      </c>
      <c r="I12475" s="26" t="s">
        <v>14235</v>
      </c>
      <c r="J12475" s="26" t="s">
        <v>48683</v>
      </c>
      <c r="K12475" s="26" t="s">
        <v>9582</v>
      </c>
      <c r="L12475" s="26" t="s">
        <v>48684</v>
      </c>
      <c r="M12475" s="26">
        <v>380662074931</v>
      </c>
      <c r="N12475" s="26">
        <v>5623880501</v>
      </c>
    </row>
    <row r="12476" spans="1:14">
      <c r="A12476" s="26" t="s">
        <v>1655</v>
      </c>
      <c r="B12476" s="26" t="s">
        <v>1656</v>
      </c>
      <c r="C12476" s="26">
        <v>37489689</v>
      </c>
      <c r="D12476" s="26" t="s">
        <v>24</v>
      </c>
      <c r="E12476" s="26" t="s">
        <v>48685</v>
      </c>
      <c r="F12476" s="26" t="s">
        <v>48686</v>
      </c>
      <c r="G12476" s="26" t="s">
        <v>9579</v>
      </c>
      <c r="H12476" s="26" t="s">
        <v>27</v>
      </c>
      <c r="I12476" s="26" t="s">
        <v>10992</v>
      </c>
      <c r="J12476" s="26" t="s">
        <v>48687</v>
      </c>
      <c r="K12476" s="26" t="s">
        <v>9582</v>
      </c>
      <c r="L12476" s="26" t="s">
        <v>48688</v>
      </c>
      <c r="M12476" s="26">
        <v>380432582199</v>
      </c>
      <c r="N12476" s="26">
        <v>520684006</v>
      </c>
    </row>
    <row r="12477" spans="1:14">
      <c r="A12477" s="26" t="s">
        <v>8893</v>
      </c>
      <c r="B12477" s="26" t="s">
        <v>8894</v>
      </c>
      <c r="C12477" s="26">
        <v>41937159</v>
      </c>
      <c r="D12477" s="26" t="s">
        <v>24</v>
      </c>
      <c r="E12477" s="26" t="s">
        <v>48689</v>
      </c>
      <c r="F12477" s="26" t="s">
        <v>48690</v>
      </c>
      <c r="G12477" s="26" t="s">
        <v>9579</v>
      </c>
      <c r="H12477" s="26" t="s">
        <v>1401</v>
      </c>
      <c r="I12477" s="26" t="s">
        <v>9696</v>
      </c>
      <c r="J12477" s="26" t="s">
        <v>33412</v>
      </c>
      <c r="K12477" s="26" t="s">
        <v>9582</v>
      </c>
      <c r="L12477" s="26" t="s">
        <v>48691</v>
      </c>
      <c r="M12477" s="26">
        <v>761653166155</v>
      </c>
      <c r="N12477" s="26">
        <v>6123882701</v>
      </c>
    </row>
    <row r="12478" spans="1:14">
      <c r="A12478" s="26" t="s">
        <v>2275</v>
      </c>
      <c r="B12478" s="26" t="s">
        <v>2276</v>
      </c>
      <c r="C12478" s="26">
        <v>37899741</v>
      </c>
      <c r="D12478" s="26" t="s">
        <v>24</v>
      </c>
      <c r="E12478" s="26" t="s">
        <v>48692</v>
      </c>
      <c r="F12478" s="26" t="s">
        <v>12687</v>
      </c>
      <c r="G12478" s="26" t="s">
        <v>9586</v>
      </c>
      <c r="H12478" s="26" t="s">
        <v>133</v>
      </c>
      <c r="J12478" s="26" t="s">
        <v>146</v>
      </c>
      <c r="K12478" s="26" t="s">
        <v>9597</v>
      </c>
      <c r="L12478" s="26" t="s">
        <v>34715</v>
      </c>
      <c r="M12478" s="26">
        <v>380567671582</v>
      </c>
      <c r="N12478" s="26">
        <v>1210100000</v>
      </c>
    </row>
    <row r="12479" spans="1:14">
      <c r="A12479" s="26" t="s">
        <v>6206</v>
      </c>
      <c r="B12479" s="26" t="s">
        <v>6207</v>
      </c>
      <c r="C12479" s="26">
        <v>38087224</v>
      </c>
      <c r="D12479" s="26" t="s">
        <v>24</v>
      </c>
      <c r="E12479" s="26" t="s">
        <v>48693</v>
      </c>
      <c r="F12479" s="26" t="s">
        <v>48694</v>
      </c>
      <c r="G12479" s="26" t="s">
        <v>9591</v>
      </c>
      <c r="H12479" s="26" t="s">
        <v>885</v>
      </c>
      <c r="I12479" s="26" t="s">
        <v>11190</v>
      </c>
      <c r="J12479" s="26" t="s">
        <v>11890</v>
      </c>
      <c r="K12479" s="26" t="s">
        <v>9582</v>
      </c>
      <c r="L12479" s="26" t="s">
        <v>48695</v>
      </c>
      <c r="M12479" s="26">
        <v>380977093541</v>
      </c>
      <c r="N12479" s="26">
        <v>1423685501</v>
      </c>
    </row>
    <row r="12480" spans="1:14">
      <c r="A12480" s="26" t="s">
        <v>7955</v>
      </c>
      <c r="B12480" s="26" t="s">
        <v>7956</v>
      </c>
      <c r="C12480" s="26">
        <v>40414351</v>
      </c>
      <c r="D12480" s="26" t="s">
        <v>24</v>
      </c>
      <c r="E12480" s="26" t="s">
        <v>48696</v>
      </c>
      <c r="F12480" s="26" t="s">
        <v>48697</v>
      </c>
      <c r="G12480" s="26" t="s">
        <v>9586</v>
      </c>
      <c r="H12480" s="26" t="s">
        <v>1122</v>
      </c>
      <c r="I12480" s="26" t="s">
        <v>10347</v>
      </c>
      <c r="J12480" s="26" t="s">
        <v>48698</v>
      </c>
      <c r="K12480" s="26" t="s">
        <v>9582</v>
      </c>
      <c r="L12480" s="26" t="s">
        <v>48699</v>
      </c>
      <c r="M12480" s="26">
        <v>380574265329</v>
      </c>
      <c r="N12480" s="26">
        <v>6323783502</v>
      </c>
    </row>
    <row r="12481" spans="1:14">
      <c r="A12481" s="26" t="s">
        <v>4558</v>
      </c>
      <c r="B12481" s="26" t="s">
        <v>4559</v>
      </c>
      <c r="C12481" s="26">
        <v>38073489</v>
      </c>
      <c r="D12481" s="26" t="s">
        <v>24</v>
      </c>
      <c r="E12481" s="26" t="s">
        <v>48700</v>
      </c>
      <c r="F12481" s="26" t="s">
        <v>48701</v>
      </c>
      <c r="G12481" s="26" t="s">
        <v>9579</v>
      </c>
      <c r="H12481" s="26" t="s">
        <v>576</v>
      </c>
      <c r="I12481" s="26" t="s">
        <v>10808</v>
      </c>
      <c r="J12481" s="26" t="s">
        <v>48702</v>
      </c>
      <c r="K12481" s="26" t="s">
        <v>9582</v>
      </c>
      <c r="L12481" s="26" t="s">
        <v>48703</v>
      </c>
      <c r="M12481" s="26">
        <v>380457554797</v>
      </c>
      <c r="N12481" s="26">
        <v>3225581801</v>
      </c>
    </row>
    <row r="12482" spans="1:14">
      <c r="A12482" s="26" t="s">
        <v>8352</v>
      </c>
      <c r="B12482" s="26" t="s">
        <v>8206</v>
      </c>
      <c r="C12482" s="26">
        <v>31733636</v>
      </c>
      <c r="D12482" s="26" t="s">
        <v>24</v>
      </c>
      <c r="E12482" s="26" t="s">
        <v>48704</v>
      </c>
      <c r="F12482" s="26" t="s">
        <v>48705</v>
      </c>
      <c r="G12482" s="26" t="s">
        <v>9586</v>
      </c>
      <c r="H12482" s="26" t="s">
        <v>1122</v>
      </c>
      <c r="J12482" s="26" t="s">
        <v>8039</v>
      </c>
      <c r="K12482" s="26" t="s">
        <v>9597</v>
      </c>
      <c r="L12482" s="26" t="s">
        <v>17581</v>
      </c>
      <c r="M12482" s="26">
        <v>380577251210</v>
      </c>
      <c r="N12482" s="26">
        <v>6310100000</v>
      </c>
    </row>
    <row r="12483" spans="1:14">
      <c r="A12483" s="26" t="s">
        <v>6581</v>
      </c>
      <c r="B12483" s="26" t="s">
        <v>6582</v>
      </c>
      <c r="C12483" s="26">
        <v>38381474</v>
      </c>
      <c r="D12483" s="26" t="s">
        <v>24</v>
      </c>
      <c r="E12483" s="26" t="s">
        <v>48706</v>
      </c>
      <c r="F12483" s="26" t="s">
        <v>48707</v>
      </c>
      <c r="G12483" s="26" t="s">
        <v>9586</v>
      </c>
      <c r="H12483" s="26" t="s">
        <v>949</v>
      </c>
      <c r="I12483" s="26" t="s">
        <v>10846</v>
      </c>
      <c r="J12483" s="26" t="s">
        <v>10847</v>
      </c>
      <c r="K12483" s="26" t="s">
        <v>9582</v>
      </c>
      <c r="L12483" s="26" t="s">
        <v>10848</v>
      </c>
      <c r="M12483" s="26">
        <v>380535531581</v>
      </c>
      <c r="N12483" s="26">
        <v>5323281001</v>
      </c>
    </row>
    <row r="12484" spans="1:14">
      <c r="A12484" s="26" t="s">
        <v>4489</v>
      </c>
      <c r="B12484" s="26" t="s">
        <v>4490</v>
      </c>
      <c r="C12484" s="26" t="s">
        <v>1604</v>
      </c>
      <c r="D12484" s="26" t="s">
        <v>24</v>
      </c>
      <c r="E12484" s="26" t="s">
        <v>48708</v>
      </c>
      <c r="F12484" s="26" t="s">
        <v>40572</v>
      </c>
      <c r="G12484" s="26" t="s">
        <v>9586</v>
      </c>
      <c r="H12484" s="26" t="s">
        <v>576</v>
      </c>
      <c r="I12484" s="26" t="s">
        <v>9973</v>
      </c>
      <c r="J12484" s="26" t="s">
        <v>650</v>
      </c>
      <c r="K12484" s="26" t="s">
        <v>9597</v>
      </c>
      <c r="L12484" s="26" t="s">
        <v>40573</v>
      </c>
      <c r="M12484" s="26">
        <v>380988578767</v>
      </c>
      <c r="N12484" s="26">
        <v>3224010100</v>
      </c>
    </row>
    <row r="12485" spans="1:14">
      <c r="A12485" s="26" t="s">
        <v>2920</v>
      </c>
      <c r="B12485" s="26" t="s">
        <v>2921</v>
      </c>
      <c r="C12485" s="26">
        <v>42278319</v>
      </c>
      <c r="D12485" s="26" t="s">
        <v>780</v>
      </c>
      <c r="E12485" s="26" t="s">
        <v>48709</v>
      </c>
      <c r="F12485" s="26" t="s">
        <v>10114</v>
      </c>
      <c r="G12485" s="26" t="s">
        <v>9601</v>
      </c>
      <c r="H12485" s="26" t="s">
        <v>258</v>
      </c>
      <c r="J12485" s="26" t="s">
        <v>317</v>
      </c>
      <c r="K12485" s="26" t="s">
        <v>9597</v>
      </c>
      <c r="L12485" s="26" t="s">
        <v>48710</v>
      </c>
      <c r="M12485" s="26">
        <v>380629588307</v>
      </c>
      <c r="N12485" s="26">
        <v>1412300000</v>
      </c>
    </row>
    <row r="12486" spans="1:14">
      <c r="A12486" s="26" t="s">
        <v>2807</v>
      </c>
      <c r="B12486" s="26" t="s">
        <v>2808</v>
      </c>
      <c r="C12486" s="26">
        <v>37755220</v>
      </c>
      <c r="D12486" s="26" t="s">
        <v>24</v>
      </c>
      <c r="E12486" s="26" t="s">
        <v>48711</v>
      </c>
      <c r="F12486" s="26" t="s">
        <v>48712</v>
      </c>
      <c r="G12486" s="26" t="s">
        <v>9586</v>
      </c>
      <c r="H12486" s="26" t="s">
        <v>258</v>
      </c>
      <c r="J12486" s="26" t="s">
        <v>279</v>
      </c>
      <c r="K12486" s="26" t="s">
        <v>9597</v>
      </c>
      <c r="L12486" s="26" t="s">
        <v>48713</v>
      </c>
      <c r="M12486" s="26">
        <v>761129229831</v>
      </c>
      <c r="N12486" s="26">
        <v>1411500000</v>
      </c>
    </row>
    <row r="12487" spans="1:14">
      <c r="A12487" s="26" t="s">
        <v>4774</v>
      </c>
      <c r="B12487" s="26" t="s">
        <v>4775</v>
      </c>
      <c r="C12487" s="26">
        <v>37336085</v>
      </c>
      <c r="D12487" s="26" t="s">
        <v>24</v>
      </c>
      <c r="E12487" s="26" t="s">
        <v>48714</v>
      </c>
      <c r="F12487" s="26" t="s">
        <v>48715</v>
      </c>
      <c r="G12487" s="26" t="s">
        <v>9591</v>
      </c>
      <c r="H12487" s="26" t="s">
        <v>711</v>
      </c>
      <c r="I12487" s="26" t="s">
        <v>15378</v>
      </c>
      <c r="J12487" s="26" t="s">
        <v>10482</v>
      </c>
      <c r="K12487" s="26" t="s">
        <v>9582</v>
      </c>
      <c r="L12487" s="26" t="s">
        <v>48716</v>
      </c>
      <c r="M12487" s="26">
        <v>761293391076</v>
      </c>
      <c r="N12487" s="26">
        <v>120785803</v>
      </c>
    </row>
    <row r="12488" spans="1:14">
      <c r="A12488" s="26" t="s">
        <v>6167</v>
      </c>
      <c r="B12488" s="26" t="s">
        <v>6168</v>
      </c>
      <c r="C12488" s="26">
        <v>37291495</v>
      </c>
      <c r="D12488" s="26" t="s">
        <v>24</v>
      </c>
      <c r="E12488" s="26" t="s">
        <v>48717</v>
      </c>
      <c r="F12488" s="26" t="s">
        <v>48718</v>
      </c>
      <c r="G12488" s="26" t="s">
        <v>9579</v>
      </c>
      <c r="H12488" s="26" t="s">
        <v>885</v>
      </c>
      <c r="I12488" s="26" t="s">
        <v>11367</v>
      </c>
      <c r="J12488" s="26" t="s">
        <v>48719</v>
      </c>
      <c r="K12488" s="26" t="s">
        <v>9582</v>
      </c>
      <c r="L12488" s="26" t="s">
        <v>48720</v>
      </c>
      <c r="M12488" s="26">
        <v>380989298739</v>
      </c>
      <c r="N12488" s="26">
        <v>5123781307</v>
      </c>
    </row>
    <row r="12489" spans="1:14">
      <c r="A12489" s="26" t="s">
        <v>7955</v>
      </c>
      <c r="B12489" s="26" t="s">
        <v>7956</v>
      </c>
      <c r="C12489" s="26">
        <v>40414351</v>
      </c>
      <c r="D12489" s="26" t="s">
        <v>24</v>
      </c>
      <c r="E12489" s="26" t="s">
        <v>48721</v>
      </c>
      <c r="F12489" s="26" t="s">
        <v>48722</v>
      </c>
      <c r="G12489" s="26" t="s">
        <v>9586</v>
      </c>
      <c r="H12489" s="26" t="s">
        <v>1122</v>
      </c>
      <c r="I12489" s="26" t="s">
        <v>10347</v>
      </c>
      <c r="J12489" s="26" t="s">
        <v>2662</v>
      </c>
      <c r="K12489" s="26" t="s">
        <v>9582</v>
      </c>
      <c r="L12489" s="26" t="s">
        <v>48723</v>
      </c>
      <c r="M12489" s="26">
        <v>380574232366</v>
      </c>
      <c r="N12489" s="26">
        <v>124781308</v>
      </c>
    </row>
    <row r="12490" spans="1:14">
      <c r="A12490" s="26" t="s">
        <v>2186</v>
      </c>
      <c r="B12490" s="26" t="s">
        <v>2187</v>
      </c>
      <c r="C12490" s="26">
        <v>37870916</v>
      </c>
      <c r="D12490" s="26" t="s">
        <v>24</v>
      </c>
      <c r="E12490" s="26" t="s">
        <v>48724</v>
      </c>
      <c r="F12490" s="26" t="s">
        <v>48725</v>
      </c>
      <c r="G12490" s="26" t="s">
        <v>9586</v>
      </c>
      <c r="H12490" s="26" t="s">
        <v>133</v>
      </c>
      <c r="I12490" s="26" t="s">
        <v>12872</v>
      </c>
      <c r="J12490" s="26" t="s">
        <v>48726</v>
      </c>
      <c r="K12490" s="26" t="s">
        <v>9606</v>
      </c>
      <c r="L12490" s="26" t="s">
        <v>48727</v>
      </c>
      <c r="M12490" s="26">
        <v>761543902608</v>
      </c>
      <c r="N12490" s="26">
        <v>1220755106</v>
      </c>
    </row>
    <row r="12491" spans="1:14">
      <c r="A12491" s="26" t="s">
        <v>6890</v>
      </c>
      <c r="B12491" s="26" t="s">
        <v>6891</v>
      </c>
      <c r="C12491" s="26">
        <v>38459325</v>
      </c>
      <c r="D12491" s="26" t="s">
        <v>24</v>
      </c>
      <c r="E12491" s="26" t="s">
        <v>48728</v>
      </c>
      <c r="F12491" s="26" t="s">
        <v>48729</v>
      </c>
      <c r="G12491" s="26" t="s">
        <v>9579</v>
      </c>
      <c r="H12491" s="26" t="s">
        <v>949</v>
      </c>
      <c r="I12491" s="26" t="s">
        <v>9669</v>
      </c>
      <c r="J12491" s="26" t="s">
        <v>21280</v>
      </c>
      <c r="K12491" s="26" t="s">
        <v>9582</v>
      </c>
      <c r="L12491" s="26" t="s">
        <v>48730</v>
      </c>
      <c r="M12491" s="26">
        <v>380984182810</v>
      </c>
      <c r="N12491" s="26">
        <v>5324881903</v>
      </c>
    </row>
    <row r="12492" spans="1:14">
      <c r="A12492" s="26" t="s">
        <v>8020</v>
      </c>
      <c r="B12492" s="26" t="s">
        <v>8021</v>
      </c>
      <c r="C12492" s="26">
        <v>2002658</v>
      </c>
      <c r="D12492" s="26" t="s">
        <v>780</v>
      </c>
      <c r="E12492" s="26" t="s">
        <v>48731</v>
      </c>
      <c r="F12492" s="26" t="s">
        <v>9713</v>
      </c>
      <c r="G12492" s="26" t="s">
        <v>9601</v>
      </c>
      <c r="H12492" s="26" t="s">
        <v>1122</v>
      </c>
      <c r="I12492" s="26" t="s">
        <v>13004</v>
      </c>
      <c r="J12492" s="26" t="s">
        <v>1246</v>
      </c>
      <c r="K12492" s="26" t="s">
        <v>9606</v>
      </c>
      <c r="L12492" s="26" t="s">
        <v>19712</v>
      </c>
      <c r="M12492" s="26">
        <v>761250184840</v>
      </c>
      <c r="N12492" s="26">
        <v>6324855100</v>
      </c>
    </row>
    <row r="12493" spans="1:14">
      <c r="A12493" s="26" t="s">
        <v>4599</v>
      </c>
      <c r="B12493" s="26" t="s">
        <v>4600</v>
      </c>
      <c r="C12493" s="26">
        <v>38797880</v>
      </c>
      <c r="D12493" s="26" t="s">
        <v>24</v>
      </c>
      <c r="E12493" s="26" t="s">
        <v>48732</v>
      </c>
      <c r="F12493" s="26" t="s">
        <v>48733</v>
      </c>
      <c r="G12493" s="26" t="s">
        <v>9586</v>
      </c>
      <c r="H12493" s="26" t="s">
        <v>670</v>
      </c>
      <c r="I12493" s="26" t="s">
        <v>10789</v>
      </c>
      <c r="J12493" s="26" t="s">
        <v>48734</v>
      </c>
      <c r="K12493" s="26" t="s">
        <v>9582</v>
      </c>
      <c r="L12493" s="26" t="s">
        <v>48735</v>
      </c>
      <c r="M12493" s="26">
        <v>380523462445</v>
      </c>
      <c r="N12493" s="26">
        <v>3521982501</v>
      </c>
    </row>
    <row r="12494" spans="1:14">
      <c r="A12494" s="26" t="s">
        <v>7228</v>
      </c>
      <c r="B12494" s="26" t="s">
        <v>7229</v>
      </c>
      <c r="C12494" s="26">
        <v>1999980</v>
      </c>
      <c r="D12494" s="26" t="s">
        <v>780</v>
      </c>
      <c r="E12494" s="26" t="s">
        <v>48736</v>
      </c>
      <c r="F12494" s="26" t="s">
        <v>13854</v>
      </c>
      <c r="G12494" s="26" t="s">
        <v>9601</v>
      </c>
      <c r="H12494" s="26" t="s">
        <v>987</v>
      </c>
      <c r="J12494" s="26" t="s">
        <v>1008</v>
      </c>
      <c r="K12494" s="26" t="s">
        <v>9597</v>
      </c>
      <c r="L12494" s="26" t="s">
        <v>48737</v>
      </c>
      <c r="M12494" s="26">
        <v>380362226377</v>
      </c>
      <c r="N12494" s="26">
        <v>122086501</v>
      </c>
    </row>
    <row r="12495" spans="1:14">
      <c r="A12495" s="26" t="s">
        <v>3467</v>
      </c>
      <c r="B12495" s="26" t="s">
        <v>3468</v>
      </c>
      <c r="C12495" s="26">
        <v>38330435</v>
      </c>
      <c r="D12495" s="26" t="s">
        <v>24</v>
      </c>
      <c r="E12495" s="26" t="s">
        <v>48738</v>
      </c>
      <c r="F12495" s="26" t="s">
        <v>48739</v>
      </c>
      <c r="G12495" s="26" t="s">
        <v>9579</v>
      </c>
      <c r="H12495" s="26" t="s">
        <v>392</v>
      </c>
      <c r="I12495" s="26" t="s">
        <v>9768</v>
      </c>
      <c r="J12495" s="26" t="s">
        <v>48740</v>
      </c>
      <c r="K12495" s="26" t="s">
        <v>9582</v>
      </c>
      <c r="L12495" s="26" t="s">
        <v>48741</v>
      </c>
      <c r="M12495" s="26">
        <v>380502916137</v>
      </c>
      <c r="N12495" s="26">
        <v>2124085802</v>
      </c>
    </row>
    <row r="12496" spans="1:14">
      <c r="A12496" s="26" t="s">
        <v>6738</v>
      </c>
      <c r="B12496" s="26" t="s">
        <v>6739</v>
      </c>
      <c r="C12496" s="26">
        <v>1999394</v>
      </c>
      <c r="D12496" s="26" t="s">
        <v>780</v>
      </c>
      <c r="E12496" s="26" t="s">
        <v>48742</v>
      </c>
      <c r="F12496" s="26" t="s">
        <v>48743</v>
      </c>
      <c r="G12496" s="26" t="s">
        <v>9601</v>
      </c>
      <c r="H12496" s="26" t="s">
        <v>949</v>
      </c>
      <c r="I12496" s="26" t="s">
        <v>13044</v>
      </c>
      <c r="J12496" s="26" t="s">
        <v>32468</v>
      </c>
      <c r="K12496" s="26" t="s">
        <v>9582</v>
      </c>
      <c r="L12496" s="26" t="s">
        <v>32469</v>
      </c>
      <c r="M12496" s="26">
        <v>380506440750</v>
      </c>
      <c r="N12496" s="26">
        <v>5323083809</v>
      </c>
    </row>
    <row r="12497" spans="1:14">
      <c r="A12497" s="26" t="s">
        <v>9104</v>
      </c>
      <c r="B12497" s="26" t="s">
        <v>9105</v>
      </c>
      <c r="C12497" s="26">
        <v>42565415</v>
      </c>
      <c r="D12497" s="26" t="s">
        <v>24</v>
      </c>
      <c r="E12497" s="26" t="s">
        <v>48744</v>
      </c>
      <c r="F12497" s="26" t="s">
        <v>48745</v>
      </c>
      <c r="G12497" s="26" t="s">
        <v>9586</v>
      </c>
      <c r="H12497" s="26" t="s">
        <v>1490</v>
      </c>
      <c r="I12497" s="26" t="s">
        <v>9841</v>
      </c>
      <c r="J12497" s="26" t="s">
        <v>33703</v>
      </c>
      <c r="K12497" s="26" t="s">
        <v>9606</v>
      </c>
      <c r="L12497" s="26" t="s">
        <v>48746</v>
      </c>
      <c r="M12497" s="26">
        <v>760879037936</v>
      </c>
      <c r="N12497" s="26">
        <v>7322555400</v>
      </c>
    </row>
    <row r="12498" spans="1:14">
      <c r="A12498" s="26" t="s">
        <v>4376</v>
      </c>
      <c r="B12498" s="26" t="s">
        <v>4377</v>
      </c>
      <c r="C12498" s="26">
        <v>38423901</v>
      </c>
      <c r="D12498" s="26" t="s">
        <v>24</v>
      </c>
      <c r="E12498" s="26" t="s">
        <v>48747</v>
      </c>
      <c r="F12498" s="26" t="s">
        <v>48748</v>
      </c>
      <c r="G12498" s="26" t="s">
        <v>9586</v>
      </c>
      <c r="H12498" s="26" t="s">
        <v>576</v>
      </c>
      <c r="I12498" s="26" t="s">
        <v>14945</v>
      </c>
      <c r="J12498" s="26" t="s">
        <v>48749</v>
      </c>
      <c r="K12498" s="26" t="s">
        <v>9582</v>
      </c>
      <c r="L12498" s="26" t="s">
        <v>48750</v>
      </c>
      <c r="M12498" s="26">
        <v>380459643323</v>
      </c>
      <c r="N12498" s="26">
        <v>3221882801</v>
      </c>
    </row>
    <row r="12499" spans="1:14">
      <c r="A12499" s="26" t="s">
        <v>7711</v>
      </c>
      <c r="B12499" s="26" t="s">
        <v>7712</v>
      </c>
      <c r="C12499" s="26">
        <v>36338715</v>
      </c>
      <c r="D12499" s="26" t="s">
        <v>780</v>
      </c>
      <c r="E12499" s="26" t="s">
        <v>48751</v>
      </c>
      <c r="F12499" s="26" t="s">
        <v>13228</v>
      </c>
      <c r="G12499" s="26" t="s">
        <v>9601</v>
      </c>
      <c r="H12499" s="26" t="s">
        <v>1088</v>
      </c>
      <c r="I12499" s="26" t="s">
        <v>11562</v>
      </c>
      <c r="J12499" s="26" t="s">
        <v>7715</v>
      </c>
      <c r="K12499" s="26" t="s">
        <v>9597</v>
      </c>
      <c r="L12499" s="26" t="s">
        <v>48752</v>
      </c>
      <c r="M12499" s="26">
        <v>380967204888</v>
      </c>
      <c r="N12499" s="26">
        <v>6124210100</v>
      </c>
    </row>
    <row r="12500" spans="1:14">
      <c r="A12500" s="26" t="s">
        <v>7725</v>
      </c>
      <c r="B12500" s="26" t="s">
        <v>7726</v>
      </c>
      <c r="C12500" s="26">
        <v>40305172</v>
      </c>
      <c r="D12500" s="26" t="s">
        <v>24</v>
      </c>
      <c r="E12500" s="26" t="s">
        <v>48753</v>
      </c>
      <c r="F12500" s="26" t="s">
        <v>48754</v>
      </c>
      <c r="G12500" s="26" t="s">
        <v>9586</v>
      </c>
      <c r="H12500" s="26" t="s">
        <v>1088</v>
      </c>
      <c r="I12500" s="26" t="s">
        <v>9743</v>
      </c>
      <c r="J12500" s="26" t="s">
        <v>48755</v>
      </c>
      <c r="K12500" s="26" t="s">
        <v>9582</v>
      </c>
      <c r="L12500" s="26" t="s">
        <v>48756</v>
      </c>
      <c r="M12500" s="26">
        <v>380978766633</v>
      </c>
      <c r="N12500" s="26">
        <v>6120885502</v>
      </c>
    </row>
    <row r="12501" spans="1:14">
      <c r="A12501" s="26" t="s">
        <v>6698</v>
      </c>
      <c r="B12501" s="26" t="s">
        <v>6699</v>
      </c>
      <c r="C12501" s="26">
        <v>1999632</v>
      </c>
      <c r="D12501" s="26" t="s">
        <v>780</v>
      </c>
      <c r="E12501" s="26" t="s">
        <v>48757</v>
      </c>
      <c r="F12501" s="26" t="s">
        <v>48758</v>
      </c>
      <c r="G12501" s="26" t="s">
        <v>9601</v>
      </c>
      <c r="H12501" s="26" t="s">
        <v>949</v>
      </c>
      <c r="J12501" s="26" t="s">
        <v>962</v>
      </c>
      <c r="K12501" s="26" t="s">
        <v>9597</v>
      </c>
      <c r="L12501" s="26" t="s">
        <v>48759</v>
      </c>
      <c r="M12501" s="26">
        <v>380672246144</v>
      </c>
      <c r="N12501" s="26">
        <v>5310400000</v>
      </c>
    </row>
    <row r="12502" spans="1:14">
      <c r="A12502" s="26" t="s">
        <v>4227</v>
      </c>
      <c r="B12502" s="26" t="s">
        <v>4228</v>
      </c>
      <c r="C12502" s="26">
        <v>1993635</v>
      </c>
      <c r="D12502" s="26" t="s">
        <v>780</v>
      </c>
      <c r="E12502" s="26" t="s">
        <v>48760</v>
      </c>
      <c r="F12502" s="26" t="s">
        <v>10114</v>
      </c>
      <c r="G12502" s="26" t="s">
        <v>9601</v>
      </c>
      <c r="H12502" s="26" t="s">
        <v>506</v>
      </c>
      <c r="I12502" s="26" t="s">
        <v>12552</v>
      </c>
      <c r="J12502" s="26" t="s">
        <v>564</v>
      </c>
      <c r="K12502" s="26" t="s">
        <v>9597</v>
      </c>
      <c r="L12502" s="26" t="s">
        <v>48761</v>
      </c>
      <c r="M12502" s="26">
        <v>761300853476</v>
      </c>
      <c r="N12502" s="26">
        <v>2625210100</v>
      </c>
    </row>
    <row r="12503" spans="1:14">
      <c r="A12503" s="26" t="s">
        <v>3377</v>
      </c>
      <c r="B12503" s="26" t="s">
        <v>3378</v>
      </c>
      <c r="C12503" s="26">
        <v>42107471</v>
      </c>
      <c r="D12503" s="26" t="s">
        <v>24</v>
      </c>
      <c r="E12503" s="26" t="s">
        <v>48762</v>
      </c>
      <c r="F12503" s="26" t="s">
        <v>46527</v>
      </c>
      <c r="G12503" s="26" t="s">
        <v>9586</v>
      </c>
      <c r="H12503" s="26" t="s">
        <v>392</v>
      </c>
      <c r="I12503" s="26" t="s">
        <v>10627</v>
      </c>
      <c r="J12503" s="26" t="s">
        <v>412</v>
      </c>
      <c r="K12503" s="26" t="s">
        <v>9582</v>
      </c>
      <c r="L12503" s="26" t="s">
        <v>48763</v>
      </c>
      <c r="M12503" s="26">
        <v>380972135251</v>
      </c>
      <c r="N12503" s="26">
        <v>2124485801</v>
      </c>
    </row>
    <row r="12504" spans="1:14">
      <c r="A12504" s="26" t="s">
        <v>8576</v>
      </c>
      <c r="B12504" s="26" t="s">
        <v>8560</v>
      </c>
      <c r="C12504" s="26">
        <v>2004120</v>
      </c>
      <c r="D12504" s="26" t="s">
        <v>24</v>
      </c>
      <c r="E12504" s="26" t="s">
        <v>48764</v>
      </c>
      <c r="F12504" s="26" t="s">
        <v>48765</v>
      </c>
      <c r="G12504" s="26" t="s">
        <v>9586</v>
      </c>
      <c r="H12504" s="26" t="s">
        <v>1269</v>
      </c>
      <c r="J12504" s="26" t="s">
        <v>1298</v>
      </c>
      <c r="K12504" s="26" t="s">
        <v>9597</v>
      </c>
      <c r="L12504" s="26" t="s">
        <v>48766</v>
      </c>
      <c r="M12504" s="26">
        <v>761505055154</v>
      </c>
      <c r="N12504" s="26">
        <v>6510100000</v>
      </c>
    </row>
    <row r="12505" spans="1:14">
      <c r="A12505" s="26" t="s">
        <v>9147</v>
      </c>
      <c r="B12505" s="26" t="s">
        <v>9148</v>
      </c>
      <c r="C12505" s="26">
        <v>38462935</v>
      </c>
      <c r="D12505" s="26" t="s">
        <v>24</v>
      </c>
      <c r="E12505" s="26" t="s">
        <v>48767</v>
      </c>
      <c r="F12505" s="26" t="s">
        <v>48768</v>
      </c>
      <c r="G12505" s="26" t="s">
        <v>9579</v>
      </c>
      <c r="H12505" s="26" t="s">
        <v>1490</v>
      </c>
      <c r="I12505" s="26" t="s">
        <v>10369</v>
      </c>
      <c r="J12505" s="26" t="s">
        <v>7397</v>
      </c>
      <c r="K12505" s="26" t="s">
        <v>9582</v>
      </c>
      <c r="L12505" s="26" t="s">
        <v>48769</v>
      </c>
      <c r="M12505" s="26">
        <v>380971599059</v>
      </c>
      <c r="N12505" s="26">
        <v>5923886301</v>
      </c>
    </row>
    <row r="12506" spans="1:14">
      <c r="A12506" s="26" t="s">
        <v>8915</v>
      </c>
      <c r="B12506" s="26" t="s">
        <v>8916</v>
      </c>
      <c r="C12506" s="26">
        <v>41368558</v>
      </c>
      <c r="D12506" s="26" t="s">
        <v>24</v>
      </c>
      <c r="E12506" s="26" t="s">
        <v>48770</v>
      </c>
      <c r="F12506" s="26" t="s">
        <v>13303</v>
      </c>
      <c r="G12506" s="26" t="s">
        <v>9579</v>
      </c>
      <c r="H12506" s="26" t="s">
        <v>1401</v>
      </c>
      <c r="I12506" s="26" t="s">
        <v>11520</v>
      </c>
      <c r="J12506" s="26" t="s">
        <v>13304</v>
      </c>
      <c r="K12506" s="26" t="s">
        <v>9582</v>
      </c>
      <c r="L12506" s="26" t="s">
        <v>48771</v>
      </c>
      <c r="M12506" s="26">
        <v>380963315991</v>
      </c>
      <c r="N12506" s="26">
        <v>1820384001</v>
      </c>
    </row>
    <row r="12507" spans="1:14">
      <c r="A12507" s="26" t="s">
        <v>6059</v>
      </c>
      <c r="B12507" s="26" t="s">
        <v>6060</v>
      </c>
      <c r="C12507" s="26">
        <v>37650241</v>
      </c>
      <c r="D12507" s="26" t="s">
        <v>24</v>
      </c>
      <c r="E12507" s="26" t="s">
        <v>48772</v>
      </c>
      <c r="F12507" s="26" t="s">
        <v>48773</v>
      </c>
      <c r="G12507" s="26" t="s">
        <v>9586</v>
      </c>
      <c r="H12507" s="26" t="s">
        <v>835</v>
      </c>
      <c r="I12507" s="26" t="s">
        <v>18071</v>
      </c>
      <c r="J12507" s="26" t="s">
        <v>877</v>
      </c>
      <c r="K12507" s="26" t="s">
        <v>9597</v>
      </c>
      <c r="L12507" s="26" t="s">
        <v>48774</v>
      </c>
      <c r="M12507" s="26">
        <v>380979191831</v>
      </c>
      <c r="N12507" s="26">
        <v>4824510100</v>
      </c>
    </row>
    <row r="12508" spans="1:14">
      <c r="A12508" s="26" t="s">
        <v>3198</v>
      </c>
      <c r="B12508" s="26" t="s">
        <v>3199</v>
      </c>
      <c r="C12508" s="26">
        <v>38006590</v>
      </c>
      <c r="D12508" s="26" t="s">
        <v>24</v>
      </c>
      <c r="E12508" s="26" t="s">
        <v>48775</v>
      </c>
      <c r="F12508" s="26" t="s">
        <v>48776</v>
      </c>
      <c r="G12508" s="26" t="s">
        <v>9579</v>
      </c>
      <c r="H12508" s="26" t="s">
        <v>375</v>
      </c>
      <c r="I12508" s="26" t="s">
        <v>12317</v>
      </c>
      <c r="J12508" s="26" t="s">
        <v>48777</v>
      </c>
      <c r="K12508" s="26" t="s">
        <v>9582</v>
      </c>
      <c r="L12508" s="26" t="s">
        <v>48778</v>
      </c>
      <c r="M12508" s="26">
        <v>380950120152</v>
      </c>
      <c r="N12508" s="26">
        <v>1823755137</v>
      </c>
    </row>
    <row r="12509" spans="1:14">
      <c r="A12509" s="26" t="s">
        <v>6579</v>
      </c>
      <c r="B12509" s="26" t="s">
        <v>6580</v>
      </c>
      <c r="C12509" s="26">
        <v>1999218</v>
      </c>
      <c r="D12509" s="26" t="s">
        <v>780</v>
      </c>
      <c r="E12509" s="26" t="s">
        <v>48779</v>
      </c>
      <c r="F12509" s="26" t="s">
        <v>48780</v>
      </c>
      <c r="G12509" s="26" t="s">
        <v>9601</v>
      </c>
      <c r="H12509" s="26" t="s">
        <v>949</v>
      </c>
      <c r="I12509" s="26" t="s">
        <v>40716</v>
      </c>
      <c r="J12509" s="26" t="s">
        <v>40716</v>
      </c>
      <c r="K12509" s="26" t="s">
        <v>9597</v>
      </c>
      <c r="L12509" s="26" t="s">
        <v>48781</v>
      </c>
      <c r="M12509" s="26">
        <v>380535421486</v>
      </c>
      <c r="N12509" s="26">
        <v>5310300000</v>
      </c>
    </row>
    <row r="12510" spans="1:14">
      <c r="A12510" s="26" t="s">
        <v>5502</v>
      </c>
      <c r="B12510" s="26" t="s">
        <v>5503</v>
      </c>
      <c r="C12510" s="26">
        <v>2125763</v>
      </c>
      <c r="D12510" s="26" t="s">
        <v>780</v>
      </c>
      <c r="E12510" s="26" t="s">
        <v>48782</v>
      </c>
      <c r="F12510" s="26" t="s">
        <v>48783</v>
      </c>
      <c r="G12510" s="26" t="s">
        <v>9601</v>
      </c>
      <c r="H12510" s="26" t="s">
        <v>799</v>
      </c>
      <c r="J12510" s="26" t="s">
        <v>800</v>
      </c>
      <c r="K12510" s="26" t="s">
        <v>9597</v>
      </c>
      <c r="L12510" s="26" t="s">
        <v>48784</v>
      </c>
      <c r="M12510" s="26">
        <v>380445597390</v>
      </c>
      <c r="N12510" s="26">
        <v>4822784009</v>
      </c>
    </row>
    <row r="12511" spans="1:14">
      <c r="A12511" s="26" t="s">
        <v>7425</v>
      </c>
      <c r="B12511" s="26" t="s">
        <v>7426</v>
      </c>
      <c r="C12511" s="26">
        <v>1981483</v>
      </c>
      <c r="D12511" s="26" t="s">
        <v>780</v>
      </c>
      <c r="E12511" s="26" t="s">
        <v>48785</v>
      </c>
      <c r="F12511" s="26" t="s">
        <v>48786</v>
      </c>
      <c r="G12511" s="26" t="s">
        <v>9601</v>
      </c>
      <c r="H12511" s="26" t="s">
        <v>1025</v>
      </c>
      <c r="I12511" s="26" t="s">
        <v>19877</v>
      </c>
      <c r="J12511" s="26" t="s">
        <v>7428</v>
      </c>
      <c r="K12511" s="26" t="s">
        <v>9597</v>
      </c>
      <c r="L12511" s="26" t="s">
        <v>48787</v>
      </c>
      <c r="M12511" s="26">
        <v>380545171233</v>
      </c>
      <c r="N12511" s="26">
        <v>5924410100</v>
      </c>
    </row>
    <row r="12512" spans="1:14">
      <c r="A12512" s="26" t="s">
        <v>8648</v>
      </c>
      <c r="B12512" s="26" t="s">
        <v>8649</v>
      </c>
      <c r="C12512" s="26">
        <v>38481743</v>
      </c>
      <c r="D12512" s="26" t="s">
        <v>24</v>
      </c>
      <c r="E12512" s="26" t="s">
        <v>48788</v>
      </c>
      <c r="F12512" s="26" t="s">
        <v>48789</v>
      </c>
      <c r="G12512" s="26" t="s">
        <v>9586</v>
      </c>
      <c r="H12512" s="26" t="s">
        <v>1308</v>
      </c>
      <c r="I12512" s="26" t="s">
        <v>10996</v>
      </c>
      <c r="J12512" s="26" t="s">
        <v>48790</v>
      </c>
      <c r="K12512" s="26" t="s">
        <v>9582</v>
      </c>
      <c r="L12512" s="26" t="s">
        <v>48791</v>
      </c>
      <c r="M12512" s="26">
        <v>380977728121</v>
      </c>
      <c r="N12512" s="26">
        <v>520886506</v>
      </c>
    </row>
    <row r="12513" spans="1:14">
      <c r="A12513" s="26" t="s">
        <v>6834</v>
      </c>
      <c r="B12513" s="26" t="s">
        <v>6835</v>
      </c>
      <c r="C12513" s="26">
        <v>38071552</v>
      </c>
      <c r="D12513" s="26" t="s">
        <v>24</v>
      </c>
      <c r="E12513" s="26" t="s">
        <v>48792</v>
      </c>
      <c r="F12513" s="26" t="s">
        <v>19799</v>
      </c>
      <c r="G12513" s="26" t="s">
        <v>9591</v>
      </c>
      <c r="H12513" s="26" t="s">
        <v>949</v>
      </c>
      <c r="J12513" s="26" t="s">
        <v>977</v>
      </c>
      <c r="K12513" s="26" t="s">
        <v>9597</v>
      </c>
      <c r="L12513" s="26" t="s">
        <v>26372</v>
      </c>
      <c r="M12513" s="26">
        <v>380532601000</v>
      </c>
      <c r="N12513" s="26">
        <v>4424080504</v>
      </c>
    </row>
    <row r="12514" spans="1:14">
      <c r="A12514" s="26" t="s">
        <v>2962</v>
      </c>
      <c r="B12514" s="26" t="s">
        <v>2963</v>
      </c>
      <c r="C12514" s="26">
        <v>22039058</v>
      </c>
      <c r="D12514" s="26" t="s">
        <v>780</v>
      </c>
      <c r="E12514" s="26" t="s">
        <v>48793</v>
      </c>
      <c r="F12514" s="26" t="s">
        <v>21230</v>
      </c>
      <c r="G12514" s="26" t="s">
        <v>9601</v>
      </c>
      <c r="H12514" s="26" t="s">
        <v>258</v>
      </c>
      <c r="J12514" s="26" t="s">
        <v>341</v>
      </c>
      <c r="K12514" s="26" t="s">
        <v>9597</v>
      </c>
      <c r="L12514" s="26" t="s">
        <v>48794</v>
      </c>
      <c r="M12514" s="26">
        <v>380623733965</v>
      </c>
      <c r="N12514" s="26">
        <v>1413600000</v>
      </c>
    </row>
    <row r="12515" spans="1:14">
      <c r="A12515" s="26" t="s">
        <v>2228</v>
      </c>
      <c r="B12515" s="26" t="s">
        <v>2229</v>
      </c>
      <c r="C12515" s="26">
        <v>37899757</v>
      </c>
      <c r="D12515" s="26" t="s">
        <v>24</v>
      </c>
      <c r="E12515" s="26" t="s">
        <v>48795</v>
      </c>
      <c r="F12515" s="26" t="s">
        <v>17178</v>
      </c>
      <c r="G12515" s="26" t="s">
        <v>9586</v>
      </c>
      <c r="H12515" s="26" t="s">
        <v>133</v>
      </c>
      <c r="J12515" s="26" t="s">
        <v>146</v>
      </c>
      <c r="K12515" s="26" t="s">
        <v>9597</v>
      </c>
      <c r="L12515" s="26" t="s">
        <v>9811</v>
      </c>
      <c r="M12515" s="26">
        <v>380567222242</v>
      </c>
      <c r="N12515" s="26">
        <v>1210100000</v>
      </c>
    </row>
    <row r="12516" spans="1:14">
      <c r="A12516" s="26" t="s">
        <v>6569</v>
      </c>
      <c r="B12516" s="26" t="s">
        <v>6570</v>
      </c>
      <c r="C12516" s="26">
        <v>38396564</v>
      </c>
      <c r="D12516" s="26" t="s">
        <v>24</v>
      </c>
      <c r="E12516" s="26" t="s">
        <v>48796</v>
      </c>
      <c r="F12516" s="26" t="s">
        <v>48797</v>
      </c>
      <c r="G12516" s="26" t="s">
        <v>9586</v>
      </c>
      <c r="H12516" s="26" t="s">
        <v>949</v>
      </c>
      <c r="I12516" s="26" t="s">
        <v>10130</v>
      </c>
      <c r="J12516" s="26" t="s">
        <v>48798</v>
      </c>
      <c r="K12516" s="26" t="s">
        <v>9582</v>
      </c>
      <c r="L12516" s="26" t="s">
        <v>48799</v>
      </c>
      <c r="M12516" s="26">
        <v>380667811125</v>
      </c>
      <c r="N12516" s="26">
        <v>5320285301</v>
      </c>
    </row>
    <row r="12517" spans="1:14">
      <c r="A12517" s="26" t="s">
        <v>1787</v>
      </c>
      <c r="B12517" s="26" t="s">
        <v>1788</v>
      </c>
      <c r="C12517" s="26">
        <v>37084458</v>
      </c>
      <c r="D12517" s="26" t="s">
        <v>24</v>
      </c>
      <c r="E12517" s="26" t="s">
        <v>48800</v>
      </c>
      <c r="F12517" s="26" t="s">
        <v>48801</v>
      </c>
      <c r="G12517" s="26" t="s">
        <v>9579</v>
      </c>
      <c r="H12517" s="26" t="s">
        <v>27</v>
      </c>
      <c r="I12517" s="26" t="s">
        <v>12789</v>
      </c>
      <c r="J12517" s="26" t="s">
        <v>10097</v>
      </c>
      <c r="K12517" s="26" t="s">
        <v>9582</v>
      </c>
      <c r="L12517" s="26" t="s">
        <v>48802</v>
      </c>
      <c r="M12517" s="26">
        <v>380434026132</v>
      </c>
      <c r="N12517" s="26">
        <v>120781305</v>
      </c>
    </row>
    <row r="12518" spans="1:14">
      <c r="A12518" s="26" t="s">
        <v>4033</v>
      </c>
      <c r="B12518" s="26" t="s">
        <v>4031</v>
      </c>
      <c r="C12518" s="26">
        <v>25790167</v>
      </c>
      <c r="D12518" s="26" t="s">
        <v>780</v>
      </c>
      <c r="E12518" s="26" t="s">
        <v>48803</v>
      </c>
      <c r="F12518" s="26" t="s">
        <v>47140</v>
      </c>
      <c r="G12518" s="26" t="s">
        <v>9601</v>
      </c>
      <c r="H12518" s="26" t="s">
        <v>506</v>
      </c>
      <c r="J12518" s="26" t="s">
        <v>4032</v>
      </c>
      <c r="K12518" s="26" t="s">
        <v>9606</v>
      </c>
      <c r="L12518" s="26" t="s">
        <v>48804</v>
      </c>
      <c r="M12518" s="26">
        <v>380666686287</v>
      </c>
      <c r="N12518" s="26">
        <v>2625855300</v>
      </c>
    </row>
    <row r="12519" spans="1:14">
      <c r="A12519" s="26" t="s">
        <v>3765</v>
      </c>
      <c r="B12519" s="26" t="s">
        <v>3766</v>
      </c>
      <c r="C12519" s="26">
        <v>38969678</v>
      </c>
      <c r="D12519" s="26" t="s">
        <v>24</v>
      </c>
      <c r="E12519" s="26" t="s">
        <v>48805</v>
      </c>
      <c r="F12519" s="26" t="s">
        <v>10254</v>
      </c>
      <c r="G12519" s="26" t="s">
        <v>9586</v>
      </c>
      <c r="H12519" s="26" t="s">
        <v>468</v>
      </c>
      <c r="J12519" s="26" t="s">
        <v>481</v>
      </c>
      <c r="K12519" s="26" t="s">
        <v>9597</v>
      </c>
      <c r="L12519" s="26" t="s">
        <v>17084</v>
      </c>
      <c r="M12519" s="26">
        <v>761225927787</v>
      </c>
      <c r="N12519" s="26">
        <v>1222380503</v>
      </c>
    </row>
    <row r="12520" spans="1:14">
      <c r="A12520" s="26" t="s">
        <v>9044</v>
      </c>
      <c r="B12520" s="26" t="s">
        <v>9045</v>
      </c>
      <c r="C12520" s="26">
        <v>38990598</v>
      </c>
      <c r="D12520" s="26" t="s">
        <v>24</v>
      </c>
      <c r="E12520" s="26" t="s">
        <v>48806</v>
      </c>
      <c r="F12520" s="26" t="s">
        <v>48807</v>
      </c>
      <c r="G12520" s="26" t="s">
        <v>9586</v>
      </c>
      <c r="H12520" s="26" t="s">
        <v>1401</v>
      </c>
      <c r="I12520" s="26" t="s">
        <v>10821</v>
      </c>
      <c r="J12520" s="26" t="s">
        <v>11858</v>
      </c>
      <c r="K12520" s="26" t="s">
        <v>9582</v>
      </c>
      <c r="L12520" s="26" t="s">
        <v>48808</v>
      </c>
      <c r="M12520" s="26">
        <v>380973752099</v>
      </c>
      <c r="N12520" s="26">
        <v>121184202</v>
      </c>
    </row>
    <row r="12521" spans="1:14">
      <c r="A12521" s="26" t="s">
        <v>6811</v>
      </c>
      <c r="B12521" s="26" t="s">
        <v>6812</v>
      </c>
      <c r="C12521" s="26">
        <v>1204394</v>
      </c>
      <c r="D12521" s="26" t="s">
        <v>780</v>
      </c>
      <c r="E12521" s="26" t="s">
        <v>48809</v>
      </c>
      <c r="F12521" s="26" t="s">
        <v>6812</v>
      </c>
      <c r="G12521" s="26" t="s">
        <v>9601</v>
      </c>
      <c r="H12521" s="26" t="s">
        <v>949</v>
      </c>
      <c r="J12521" s="26" t="s">
        <v>977</v>
      </c>
      <c r="K12521" s="26" t="s">
        <v>9597</v>
      </c>
      <c r="L12521" s="26" t="s">
        <v>48810</v>
      </c>
      <c r="M12521" s="26">
        <v>380532609227</v>
      </c>
      <c r="N12521" s="26">
        <v>4424080504</v>
      </c>
    </row>
    <row r="12522" spans="1:14">
      <c r="A12522" s="26" t="s">
        <v>3906</v>
      </c>
      <c r="B12522" s="26" t="s">
        <v>3907</v>
      </c>
      <c r="C12522" s="26">
        <v>38070116</v>
      </c>
      <c r="D12522" s="26" t="s">
        <v>24</v>
      </c>
      <c r="E12522" s="26" t="s">
        <v>48811</v>
      </c>
      <c r="F12522" s="26" t="s">
        <v>48812</v>
      </c>
      <c r="G12522" s="26" t="s">
        <v>9586</v>
      </c>
      <c r="H12522" s="26" t="s">
        <v>468</v>
      </c>
      <c r="I12522" s="26" t="s">
        <v>34012</v>
      </c>
      <c r="J12522" s="26" t="s">
        <v>3908</v>
      </c>
      <c r="K12522" s="26" t="s">
        <v>9606</v>
      </c>
      <c r="L12522" s="26" t="s">
        <v>34013</v>
      </c>
      <c r="M12522" s="26">
        <v>380616297390</v>
      </c>
      <c r="N12522" s="26">
        <v>520882006</v>
      </c>
    </row>
    <row r="12523" spans="1:14">
      <c r="A12523" s="26" t="s">
        <v>2080</v>
      </c>
      <c r="B12523" s="26" t="s">
        <v>2081</v>
      </c>
      <c r="C12523" s="26">
        <v>38485727</v>
      </c>
      <c r="D12523" s="26" t="s">
        <v>24</v>
      </c>
      <c r="E12523" s="26" t="s">
        <v>48813</v>
      </c>
      <c r="F12523" s="26" t="s">
        <v>48814</v>
      </c>
      <c r="G12523" s="26" t="s">
        <v>9579</v>
      </c>
      <c r="H12523" s="26" t="s">
        <v>103</v>
      </c>
      <c r="I12523" s="26" t="s">
        <v>9833</v>
      </c>
      <c r="J12523" s="26" t="s">
        <v>48815</v>
      </c>
      <c r="K12523" s="26" t="s">
        <v>9582</v>
      </c>
      <c r="L12523" s="26" t="s">
        <v>48816</v>
      </c>
      <c r="M12523" s="26">
        <v>380337723957</v>
      </c>
      <c r="N12523" s="26">
        <v>723384915</v>
      </c>
    </row>
    <row r="12524" spans="1:14">
      <c r="A12524" s="26" t="s">
        <v>2033</v>
      </c>
      <c r="B12524" s="26" t="s">
        <v>2034</v>
      </c>
      <c r="C12524" s="26">
        <v>42078561</v>
      </c>
      <c r="D12524" s="26" t="s">
        <v>780</v>
      </c>
      <c r="E12524" s="26" t="s">
        <v>48817</v>
      </c>
      <c r="F12524" s="26" t="s">
        <v>48818</v>
      </c>
      <c r="G12524" s="26" t="s">
        <v>9601</v>
      </c>
      <c r="H12524" s="26" t="s">
        <v>103</v>
      </c>
      <c r="I12524" s="26" t="s">
        <v>12557</v>
      </c>
      <c r="J12524" s="26" t="s">
        <v>48819</v>
      </c>
      <c r="K12524" s="26" t="s">
        <v>9582</v>
      </c>
      <c r="L12524" s="26" t="s">
        <v>48820</v>
      </c>
      <c r="M12524" s="26">
        <v>760836663937</v>
      </c>
      <c r="N12524" s="26">
        <v>710190002</v>
      </c>
    </row>
    <row r="12525" spans="1:14">
      <c r="A12525" s="26" t="s">
        <v>3709</v>
      </c>
      <c r="B12525" s="26" t="s">
        <v>3710</v>
      </c>
      <c r="C12525" s="26">
        <v>38783657</v>
      </c>
      <c r="D12525" s="26" t="s">
        <v>24</v>
      </c>
      <c r="E12525" s="26" t="s">
        <v>48821</v>
      </c>
      <c r="F12525" s="26" t="s">
        <v>13751</v>
      </c>
      <c r="G12525" s="26" t="s">
        <v>9586</v>
      </c>
      <c r="H12525" s="26" t="s">
        <v>468</v>
      </c>
      <c r="J12525" s="26" t="s">
        <v>481</v>
      </c>
      <c r="K12525" s="26" t="s">
        <v>9597</v>
      </c>
      <c r="L12525" s="26" t="s">
        <v>15201</v>
      </c>
      <c r="M12525" s="26">
        <v>380617075775</v>
      </c>
      <c r="N12525" s="26">
        <v>1222380503</v>
      </c>
    </row>
    <row r="12526" spans="1:14">
      <c r="A12526" s="26" t="s">
        <v>7126</v>
      </c>
      <c r="B12526" s="26" t="s">
        <v>7127</v>
      </c>
      <c r="C12526" s="26">
        <v>38492302</v>
      </c>
      <c r="D12526" s="26" t="s">
        <v>24</v>
      </c>
      <c r="E12526" s="26" t="s">
        <v>48822</v>
      </c>
      <c r="F12526" s="26" t="s">
        <v>48823</v>
      </c>
      <c r="G12526" s="26" t="s">
        <v>9586</v>
      </c>
      <c r="H12526" s="26" t="s">
        <v>987</v>
      </c>
      <c r="I12526" s="26" t="s">
        <v>9634</v>
      </c>
      <c r="J12526" s="26" t="s">
        <v>4702</v>
      </c>
      <c r="K12526" s="26" t="s">
        <v>9582</v>
      </c>
      <c r="L12526" s="26" t="s">
        <v>26624</v>
      </c>
      <c r="M12526" s="26">
        <v>761043630461</v>
      </c>
      <c r="N12526" s="26">
        <v>721484605</v>
      </c>
    </row>
    <row r="12527" spans="1:14">
      <c r="A12527" s="26" t="s">
        <v>2634</v>
      </c>
      <c r="B12527" s="26" t="s">
        <v>2635</v>
      </c>
      <c r="C12527" s="26">
        <v>37735655</v>
      </c>
      <c r="D12527" s="26" t="s">
        <v>780</v>
      </c>
      <c r="E12527" s="26" t="s">
        <v>48824</v>
      </c>
      <c r="F12527" s="26" t="s">
        <v>44803</v>
      </c>
      <c r="G12527" s="26" t="s">
        <v>9601</v>
      </c>
      <c r="H12527" s="26" t="s">
        <v>133</v>
      </c>
      <c r="I12527" s="26" t="s">
        <v>9968</v>
      </c>
      <c r="J12527" s="26" t="s">
        <v>44804</v>
      </c>
      <c r="K12527" s="26" t="s">
        <v>9582</v>
      </c>
      <c r="L12527" s="26" t="s">
        <v>48825</v>
      </c>
      <c r="M12527" s="26">
        <v>380990796890</v>
      </c>
      <c r="N12527" s="26">
        <v>1223581306</v>
      </c>
    </row>
    <row r="12528" spans="1:14">
      <c r="A12528" s="26" t="s">
        <v>4376</v>
      </c>
      <c r="B12528" s="26" t="s">
        <v>4377</v>
      </c>
      <c r="C12528" s="26">
        <v>38423901</v>
      </c>
      <c r="D12528" s="26" t="s">
        <v>24</v>
      </c>
      <c r="E12528" s="26" t="s">
        <v>48826</v>
      </c>
      <c r="F12528" s="26" t="s">
        <v>48827</v>
      </c>
      <c r="G12528" s="26" t="s">
        <v>9586</v>
      </c>
      <c r="H12528" s="26" t="s">
        <v>576</v>
      </c>
      <c r="I12528" s="26" t="s">
        <v>14945</v>
      </c>
      <c r="J12528" s="26" t="s">
        <v>611</v>
      </c>
      <c r="K12528" s="26" t="s">
        <v>9597</v>
      </c>
      <c r="L12528" s="26" t="s">
        <v>48828</v>
      </c>
      <c r="M12528" s="26">
        <v>380459654364</v>
      </c>
      <c r="N12528" s="26">
        <v>3221810100</v>
      </c>
    </row>
    <row r="12529" spans="1:14">
      <c r="A12529" s="26" t="s">
        <v>2528</v>
      </c>
      <c r="B12529" s="26" t="s">
        <v>2529</v>
      </c>
      <c r="C12529" s="26">
        <v>2007259</v>
      </c>
      <c r="D12529" s="26" t="s">
        <v>780</v>
      </c>
      <c r="E12529" s="26" t="s">
        <v>48829</v>
      </c>
      <c r="F12529" s="26" t="s">
        <v>48830</v>
      </c>
      <c r="G12529" s="26" t="s">
        <v>9601</v>
      </c>
      <c r="H12529" s="26" t="s">
        <v>133</v>
      </c>
      <c r="J12529" s="26" t="s">
        <v>183</v>
      </c>
      <c r="K12529" s="26" t="s">
        <v>9597</v>
      </c>
      <c r="L12529" s="26" t="s">
        <v>48831</v>
      </c>
      <c r="M12529" s="26">
        <v>761947168570</v>
      </c>
      <c r="N12529" s="26">
        <v>1211000000</v>
      </c>
    </row>
    <row r="12530" spans="1:14">
      <c r="A12530" s="26" t="s">
        <v>2435</v>
      </c>
      <c r="B12530" s="26" t="s">
        <v>2436</v>
      </c>
      <c r="C12530" s="26">
        <v>1985860</v>
      </c>
      <c r="D12530" s="26" t="s">
        <v>780</v>
      </c>
      <c r="E12530" s="26" t="s">
        <v>48832</v>
      </c>
      <c r="F12530" s="26" t="s">
        <v>48833</v>
      </c>
      <c r="G12530" s="26" t="s">
        <v>9601</v>
      </c>
      <c r="H12530" s="26" t="s">
        <v>133</v>
      </c>
      <c r="J12530" s="26" t="s">
        <v>2401</v>
      </c>
      <c r="K12530" s="26" t="s">
        <v>9597</v>
      </c>
      <c r="L12530" s="26" t="s">
        <v>10500</v>
      </c>
      <c r="M12530" s="26">
        <v>380987034942</v>
      </c>
      <c r="N12530" s="26">
        <v>122787502</v>
      </c>
    </row>
    <row r="12531" spans="1:14">
      <c r="A12531" s="26" t="s">
        <v>4558</v>
      </c>
      <c r="B12531" s="26" t="s">
        <v>4559</v>
      </c>
      <c r="C12531" s="26">
        <v>38073489</v>
      </c>
      <c r="D12531" s="26" t="s">
        <v>24</v>
      </c>
      <c r="E12531" s="26" t="s">
        <v>48834</v>
      </c>
      <c r="F12531" s="26" t="s">
        <v>48835</v>
      </c>
      <c r="G12531" s="26" t="s">
        <v>9586</v>
      </c>
      <c r="H12531" s="26" t="s">
        <v>576</v>
      </c>
      <c r="J12531" s="26" t="s">
        <v>28093</v>
      </c>
      <c r="K12531" s="26" t="s">
        <v>9582</v>
      </c>
      <c r="L12531" s="26" t="s">
        <v>48836</v>
      </c>
      <c r="M12531" s="26">
        <v>761594051086</v>
      </c>
      <c r="N12531" s="26">
        <v>3225581404</v>
      </c>
    </row>
    <row r="12532" spans="1:14">
      <c r="A12532" s="26" t="s">
        <v>7147</v>
      </c>
      <c r="B12532" s="26" t="s">
        <v>7148</v>
      </c>
      <c r="C12532" s="26">
        <v>38543370</v>
      </c>
      <c r="D12532" s="26" t="s">
        <v>24</v>
      </c>
      <c r="E12532" s="26" t="s">
        <v>48837</v>
      </c>
      <c r="F12532" s="26" t="s">
        <v>48838</v>
      </c>
      <c r="G12532" s="26" t="s">
        <v>9579</v>
      </c>
      <c r="H12532" s="26" t="s">
        <v>987</v>
      </c>
      <c r="J12532" s="26" t="s">
        <v>23697</v>
      </c>
      <c r="K12532" s="26" t="s">
        <v>9582</v>
      </c>
      <c r="L12532" s="26" t="s">
        <v>48839</v>
      </c>
      <c r="M12532" s="26">
        <v>761968012728</v>
      </c>
      <c r="N12532" s="26">
        <v>524181801</v>
      </c>
    </row>
    <row r="12533" spans="1:14">
      <c r="A12533" s="26" t="s">
        <v>4298</v>
      </c>
      <c r="B12533" s="26" t="s">
        <v>4299</v>
      </c>
      <c r="C12533" s="26">
        <v>24880520</v>
      </c>
      <c r="D12533" s="26" t="s">
        <v>780</v>
      </c>
      <c r="E12533" s="26" t="s">
        <v>48840</v>
      </c>
      <c r="F12533" s="26" t="s">
        <v>4299</v>
      </c>
      <c r="G12533" s="26" t="s">
        <v>9601</v>
      </c>
      <c r="H12533" s="26" t="s">
        <v>576</v>
      </c>
      <c r="J12533" s="26" t="s">
        <v>581</v>
      </c>
      <c r="K12533" s="26" t="s">
        <v>9597</v>
      </c>
      <c r="L12533" s="26" t="s">
        <v>18458</v>
      </c>
      <c r="M12533" s="26">
        <v>380456351556</v>
      </c>
      <c r="N12533" s="26">
        <v>2123681001</v>
      </c>
    </row>
    <row r="12534" spans="1:14">
      <c r="A12534" s="26" t="s">
        <v>9298</v>
      </c>
      <c r="B12534" s="26" t="s">
        <v>9299</v>
      </c>
      <c r="C12534" s="26">
        <v>38232556</v>
      </c>
      <c r="D12534" s="26" t="s">
        <v>24</v>
      </c>
      <c r="E12534" s="26" t="s">
        <v>48841</v>
      </c>
      <c r="F12534" s="26" t="s">
        <v>48842</v>
      </c>
      <c r="G12534" s="26" t="s">
        <v>9591</v>
      </c>
      <c r="H12534" s="26" t="s">
        <v>1573</v>
      </c>
      <c r="I12534" s="26" t="s">
        <v>12131</v>
      </c>
      <c r="J12534" s="26" t="s">
        <v>48843</v>
      </c>
      <c r="K12534" s="26" t="s">
        <v>9582</v>
      </c>
      <c r="L12534" s="26" t="s">
        <v>48844</v>
      </c>
      <c r="M12534" s="26">
        <v>380464523224</v>
      </c>
      <c r="N12534" s="26">
        <v>7421410127</v>
      </c>
    </row>
    <row r="12535" spans="1:14">
      <c r="A12535" s="26" t="s">
        <v>5063</v>
      </c>
      <c r="B12535" s="26" t="s">
        <v>5064</v>
      </c>
      <c r="C12535" s="26">
        <v>34167494</v>
      </c>
      <c r="D12535" s="26" t="s">
        <v>1701</v>
      </c>
      <c r="E12535" s="26" t="s">
        <v>48845</v>
      </c>
      <c r="F12535" s="26" t="s">
        <v>48846</v>
      </c>
      <c r="G12535" s="26" t="s">
        <v>9601</v>
      </c>
      <c r="H12535" s="26" t="s">
        <v>735</v>
      </c>
      <c r="J12535" s="26" t="s">
        <v>5082</v>
      </c>
      <c r="K12535" s="26" t="s">
        <v>9606</v>
      </c>
      <c r="L12535" s="26" t="s">
        <v>48847</v>
      </c>
      <c r="M12535" s="26">
        <v>380975498812</v>
      </c>
      <c r="N12535" s="26">
        <v>4625855300</v>
      </c>
    </row>
    <row r="12536" spans="1:14">
      <c r="A12536" s="26" t="s">
        <v>7309</v>
      </c>
      <c r="B12536" s="26" t="s">
        <v>7310</v>
      </c>
      <c r="C12536" s="26">
        <v>23297623</v>
      </c>
      <c r="D12536" s="26" t="s">
        <v>780</v>
      </c>
      <c r="E12536" s="26" t="s">
        <v>48848</v>
      </c>
      <c r="F12536" s="26" t="s">
        <v>48849</v>
      </c>
      <c r="G12536" s="26" t="s">
        <v>9601</v>
      </c>
      <c r="H12536" s="26" t="s">
        <v>1025</v>
      </c>
      <c r="J12536" s="26" t="s">
        <v>7308</v>
      </c>
      <c r="K12536" s="26" t="s">
        <v>9597</v>
      </c>
      <c r="L12536" s="26" t="s">
        <v>48850</v>
      </c>
      <c r="M12536" s="26">
        <v>761211188220</v>
      </c>
      <c r="N12536" s="26">
        <v>4624880902</v>
      </c>
    </row>
    <row r="12537" spans="1:14">
      <c r="A12537" s="26" t="s">
        <v>4229</v>
      </c>
      <c r="B12537" s="26" t="s">
        <v>4230</v>
      </c>
      <c r="C12537" s="26">
        <v>1993368</v>
      </c>
      <c r="D12537" s="26" t="s">
        <v>780</v>
      </c>
      <c r="E12537" s="26" t="s">
        <v>48851</v>
      </c>
      <c r="F12537" s="26" t="s">
        <v>10114</v>
      </c>
      <c r="G12537" s="26" t="s">
        <v>9601</v>
      </c>
      <c r="H12537" s="26" t="s">
        <v>506</v>
      </c>
      <c r="J12537" s="26" t="s">
        <v>4231</v>
      </c>
      <c r="K12537" s="26" t="s">
        <v>9606</v>
      </c>
      <c r="L12537" s="26" t="s">
        <v>20452</v>
      </c>
      <c r="M12537" s="26">
        <v>380347141246</v>
      </c>
      <c r="N12537" s="26">
        <v>722155321</v>
      </c>
    </row>
    <row r="12538" spans="1:14">
      <c r="A12538" s="26" t="s">
        <v>3411</v>
      </c>
      <c r="B12538" s="26" t="s">
        <v>3412</v>
      </c>
      <c r="C12538" s="26">
        <v>38456539</v>
      </c>
      <c r="D12538" s="26" t="s">
        <v>24</v>
      </c>
      <c r="E12538" s="26" t="s">
        <v>48852</v>
      </c>
      <c r="F12538" s="26" t="s">
        <v>48853</v>
      </c>
      <c r="G12538" s="26" t="s">
        <v>9579</v>
      </c>
      <c r="H12538" s="26" t="s">
        <v>392</v>
      </c>
      <c r="I12538" s="26" t="s">
        <v>9857</v>
      </c>
      <c r="J12538" s="26" t="s">
        <v>48854</v>
      </c>
      <c r="K12538" s="26" t="s">
        <v>9582</v>
      </c>
      <c r="L12538" s="26" t="s">
        <v>48855</v>
      </c>
      <c r="M12538" s="26">
        <v>380673565886</v>
      </c>
      <c r="N12538" s="26">
        <v>2121982802</v>
      </c>
    </row>
    <row r="12539" spans="1:14">
      <c r="A12539" s="26" t="s">
        <v>2671</v>
      </c>
      <c r="B12539" s="26" t="s">
        <v>2672</v>
      </c>
      <c r="C12539" s="26" t="s">
        <v>1604</v>
      </c>
      <c r="D12539" s="26" t="s">
        <v>24</v>
      </c>
      <c r="E12539" s="26" t="s">
        <v>48856</v>
      </c>
      <c r="F12539" s="26" t="s">
        <v>48857</v>
      </c>
      <c r="G12539" s="26" t="s">
        <v>9586</v>
      </c>
      <c r="H12539" s="26" t="s">
        <v>133</v>
      </c>
      <c r="I12539" s="26" t="s">
        <v>9498</v>
      </c>
      <c r="J12539" s="26" t="s">
        <v>2670</v>
      </c>
      <c r="K12539" s="26" t="s">
        <v>9597</v>
      </c>
      <c r="L12539" s="26" t="s">
        <v>48858</v>
      </c>
      <c r="M12539" s="26">
        <v>380985863664</v>
      </c>
      <c r="N12539" s="26">
        <v>723310111</v>
      </c>
    </row>
    <row r="12540" spans="1:14">
      <c r="A12540" s="26" t="s">
        <v>6599</v>
      </c>
      <c r="B12540" s="26" t="s">
        <v>6600</v>
      </c>
      <c r="C12540" s="26">
        <v>38540913</v>
      </c>
      <c r="D12540" s="26" t="s">
        <v>24</v>
      </c>
      <c r="E12540" s="26" t="s">
        <v>48859</v>
      </c>
      <c r="F12540" s="26" t="s">
        <v>48860</v>
      </c>
      <c r="G12540" s="26" t="s">
        <v>9586</v>
      </c>
      <c r="H12540" s="26" t="s">
        <v>949</v>
      </c>
      <c r="I12540" s="26" t="s">
        <v>9580</v>
      </c>
      <c r="J12540" s="26" t="s">
        <v>48861</v>
      </c>
      <c r="K12540" s="26" t="s">
        <v>9582</v>
      </c>
      <c r="L12540" s="26" t="s">
        <v>48862</v>
      </c>
      <c r="M12540" s="26">
        <v>380663148244</v>
      </c>
      <c r="N12540" s="26">
        <v>5320886601</v>
      </c>
    </row>
    <row r="12541" spans="1:14">
      <c r="A12541" s="26" t="s">
        <v>4446</v>
      </c>
      <c r="B12541" s="26" t="s">
        <v>4447</v>
      </c>
      <c r="C12541" s="26">
        <v>38462249</v>
      </c>
      <c r="D12541" s="26" t="s">
        <v>24</v>
      </c>
      <c r="E12541" s="26" t="s">
        <v>48863</v>
      </c>
      <c r="F12541" s="26" t="s">
        <v>48864</v>
      </c>
      <c r="G12541" s="26" t="s">
        <v>9579</v>
      </c>
      <c r="H12541" s="26" t="s">
        <v>576</v>
      </c>
      <c r="I12541" s="26" t="s">
        <v>10867</v>
      </c>
      <c r="J12541" s="26" t="s">
        <v>48865</v>
      </c>
      <c r="K12541" s="26" t="s">
        <v>9582</v>
      </c>
      <c r="L12541" s="26" t="s">
        <v>48866</v>
      </c>
      <c r="M12541" s="26">
        <v>380457841317</v>
      </c>
      <c r="N12541" s="26">
        <v>3222787101</v>
      </c>
    </row>
    <row r="12542" spans="1:14">
      <c r="A12542" s="26" t="s">
        <v>7327</v>
      </c>
      <c r="B12542" s="26" t="s">
        <v>7328</v>
      </c>
      <c r="C12542" s="26">
        <v>41158200</v>
      </c>
      <c r="D12542" s="26" t="s">
        <v>24</v>
      </c>
      <c r="E12542" s="26" t="s">
        <v>48867</v>
      </c>
      <c r="F12542" s="26" t="s">
        <v>48868</v>
      </c>
      <c r="G12542" s="26" t="s">
        <v>9586</v>
      </c>
      <c r="H12542" s="26" t="s">
        <v>1025</v>
      </c>
      <c r="I12542" s="26" t="s">
        <v>15985</v>
      </c>
      <c r="J12542" s="26" t="s">
        <v>7329</v>
      </c>
      <c r="K12542" s="26" t="s">
        <v>9606</v>
      </c>
      <c r="L12542" s="26" t="s">
        <v>48869</v>
      </c>
      <c r="M12542" s="26">
        <v>380545753181</v>
      </c>
      <c r="N12542" s="26">
        <v>5921255400</v>
      </c>
    </row>
    <row r="12543" spans="1:14">
      <c r="A12543" s="26" t="s">
        <v>7126</v>
      </c>
      <c r="B12543" s="26" t="s">
        <v>7127</v>
      </c>
      <c r="C12543" s="26">
        <v>38492302</v>
      </c>
      <c r="D12543" s="26" t="s">
        <v>24</v>
      </c>
      <c r="E12543" s="26" t="s">
        <v>48870</v>
      </c>
      <c r="F12543" s="26" t="s">
        <v>48871</v>
      </c>
      <c r="G12543" s="26" t="s">
        <v>9586</v>
      </c>
      <c r="H12543" s="26" t="s">
        <v>987</v>
      </c>
      <c r="I12543" s="26" t="s">
        <v>9634</v>
      </c>
      <c r="J12543" s="26" t="s">
        <v>1004</v>
      </c>
      <c r="K12543" s="26" t="s">
        <v>9582</v>
      </c>
      <c r="L12543" s="26" t="s">
        <v>48872</v>
      </c>
      <c r="M12543" s="26">
        <v>761043563889</v>
      </c>
      <c r="N12543" s="26">
        <v>5624687001</v>
      </c>
    </row>
    <row r="12544" spans="1:14">
      <c r="A12544" s="26" t="s">
        <v>7913</v>
      </c>
      <c r="B12544" s="26" t="s">
        <v>7914</v>
      </c>
      <c r="C12544" s="26">
        <v>38897677</v>
      </c>
      <c r="D12544" s="26" t="s">
        <v>24</v>
      </c>
      <c r="E12544" s="26" t="s">
        <v>48873</v>
      </c>
      <c r="F12544" s="26" t="s">
        <v>48874</v>
      </c>
      <c r="G12544" s="26" t="s">
        <v>9586</v>
      </c>
      <c r="H12544" s="26" t="s">
        <v>1122</v>
      </c>
      <c r="I12544" s="26" t="s">
        <v>9887</v>
      </c>
      <c r="J12544" s="26" t="s">
        <v>48875</v>
      </c>
      <c r="K12544" s="26" t="s">
        <v>9582</v>
      </c>
      <c r="L12544" s="26" t="s">
        <v>48876</v>
      </c>
      <c r="M12544" s="26">
        <v>380574770230</v>
      </c>
      <c r="N12544" s="26">
        <v>6321781501</v>
      </c>
    </row>
    <row r="12545" spans="1:14">
      <c r="A12545" s="26" t="s">
        <v>2552</v>
      </c>
      <c r="B12545" s="26" t="s">
        <v>2553</v>
      </c>
      <c r="C12545" s="26">
        <v>37862109</v>
      </c>
      <c r="D12545" s="26" t="s">
        <v>24</v>
      </c>
      <c r="E12545" s="26" t="s">
        <v>48877</v>
      </c>
      <c r="F12545" s="26" t="s">
        <v>11711</v>
      </c>
      <c r="G12545" s="26" t="s">
        <v>9586</v>
      </c>
      <c r="H12545" s="26" t="s">
        <v>133</v>
      </c>
      <c r="J12545" s="26" t="s">
        <v>183</v>
      </c>
      <c r="K12545" s="26" t="s">
        <v>9597</v>
      </c>
      <c r="L12545" s="26" t="s">
        <v>48878</v>
      </c>
      <c r="M12545" s="26">
        <v>380564924951</v>
      </c>
      <c r="N12545" s="26">
        <v>1211000000</v>
      </c>
    </row>
    <row r="12546" spans="1:14">
      <c r="A12546" s="26" t="s">
        <v>5548</v>
      </c>
      <c r="B12546" s="26" t="s">
        <v>5549</v>
      </c>
      <c r="C12546" s="26">
        <v>38960345</v>
      </c>
      <c r="D12546" s="26" t="s">
        <v>24</v>
      </c>
      <c r="E12546" s="26" t="s">
        <v>48879</v>
      </c>
      <c r="F12546" s="26" t="s">
        <v>48880</v>
      </c>
      <c r="G12546" s="26" t="s">
        <v>9586</v>
      </c>
      <c r="H12546" s="26" t="s">
        <v>799</v>
      </c>
      <c r="J12546" s="26" t="s">
        <v>800</v>
      </c>
      <c r="K12546" s="26" t="s">
        <v>9597</v>
      </c>
      <c r="L12546" s="26" t="s">
        <v>21184</v>
      </c>
      <c r="M12546" s="26">
        <v>380445321165</v>
      </c>
      <c r="N12546" s="26">
        <v>4822784009</v>
      </c>
    </row>
    <row r="12547" spans="1:14">
      <c r="A12547" s="26" t="s">
        <v>1787</v>
      </c>
      <c r="B12547" s="26" t="s">
        <v>1788</v>
      </c>
      <c r="C12547" s="26">
        <v>37084458</v>
      </c>
      <c r="D12547" s="26" t="s">
        <v>24</v>
      </c>
      <c r="E12547" s="26" t="s">
        <v>48881</v>
      </c>
      <c r="F12547" s="26" t="s">
        <v>48882</v>
      </c>
      <c r="G12547" s="26" t="s">
        <v>9579</v>
      </c>
      <c r="H12547" s="26" t="s">
        <v>27</v>
      </c>
      <c r="I12547" s="26" t="s">
        <v>12789</v>
      </c>
      <c r="J12547" s="26" t="s">
        <v>48883</v>
      </c>
      <c r="K12547" s="26" t="s">
        <v>9582</v>
      </c>
      <c r="L12547" s="26" t="s">
        <v>48884</v>
      </c>
      <c r="M12547" s="26">
        <v>380434027117</v>
      </c>
      <c r="N12547" s="26">
        <v>521984204</v>
      </c>
    </row>
    <row r="12548" spans="1:14">
      <c r="A12548" s="26" t="s">
        <v>5864</v>
      </c>
      <c r="B12548" s="26" t="s">
        <v>5865</v>
      </c>
      <c r="C12548" s="26">
        <v>5494828</v>
      </c>
      <c r="D12548" s="26" t="s">
        <v>780</v>
      </c>
      <c r="E12548" s="26" t="s">
        <v>48885</v>
      </c>
      <c r="F12548" s="26" t="s">
        <v>48886</v>
      </c>
      <c r="G12548" s="26" t="s">
        <v>9601</v>
      </c>
      <c r="H12548" s="26" t="s">
        <v>799</v>
      </c>
      <c r="J12548" s="26" t="s">
        <v>800</v>
      </c>
      <c r="K12548" s="26" t="s">
        <v>9597</v>
      </c>
      <c r="L12548" s="26" t="s">
        <v>48887</v>
      </c>
      <c r="M12548" s="26">
        <v>380444133843</v>
      </c>
      <c r="N12548" s="26">
        <v>4822784009</v>
      </c>
    </row>
    <row r="12549" spans="1:14">
      <c r="A12549" s="26" t="s">
        <v>5994</v>
      </c>
      <c r="B12549" s="26" t="s">
        <v>5995</v>
      </c>
      <c r="C12549" s="26">
        <v>31822150</v>
      </c>
      <c r="D12549" s="26" t="s">
        <v>1701</v>
      </c>
      <c r="E12549" s="26" t="s">
        <v>48888</v>
      </c>
      <c r="F12549" s="26" t="s">
        <v>48889</v>
      </c>
      <c r="G12549" s="26" t="s">
        <v>9601</v>
      </c>
      <c r="H12549" s="26" t="s">
        <v>835</v>
      </c>
      <c r="J12549" s="26" t="s">
        <v>848</v>
      </c>
      <c r="K12549" s="26" t="s">
        <v>9597</v>
      </c>
      <c r="L12549" s="26" t="s">
        <v>30625</v>
      </c>
      <c r="M12549" s="26">
        <v>380512632003</v>
      </c>
      <c r="N12549" s="26">
        <v>4623010100</v>
      </c>
    </row>
    <row r="12550" spans="1:14">
      <c r="A12550" s="26" t="s">
        <v>2970</v>
      </c>
      <c r="B12550" s="26" t="s">
        <v>2971</v>
      </c>
      <c r="C12550" s="26">
        <v>37544435</v>
      </c>
      <c r="D12550" s="26" t="s">
        <v>24</v>
      </c>
      <c r="E12550" s="26" t="s">
        <v>48890</v>
      </c>
      <c r="F12550" s="26" t="s">
        <v>48891</v>
      </c>
      <c r="G12550" s="26" t="s">
        <v>9579</v>
      </c>
      <c r="H12550" s="26" t="s">
        <v>258</v>
      </c>
      <c r="I12550" s="26" t="s">
        <v>10104</v>
      </c>
      <c r="J12550" s="26" t="s">
        <v>2870</v>
      </c>
      <c r="K12550" s="26" t="s">
        <v>9582</v>
      </c>
      <c r="L12550" s="26" t="s">
        <v>48892</v>
      </c>
      <c r="M12550" s="26">
        <v>380635867372</v>
      </c>
      <c r="N12550" s="26">
        <v>1222655118</v>
      </c>
    </row>
    <row r="12551" spans="1:14">
      <c r="A12551" s="26" t="s">
        <v>6087</v>
      </c>
      <c r="B12551" s="26" t="s">
        <v>6088</v>
      </c>
      <c r="C12551" s="26">
        <v>38037938</v>
      </c>
      <c r="D12551" s="26" t="s">
        <v>24</v>
      </c>
      <c r="E12551" s="26" t="s">
        <v>48893</v>
      </c>
      <c r="F12551" s="26" t="s">
        <v>48894</v>
      </c>
      <c r="G12551" s="26" t="s">
        <v>9586</v>
      </c>
      <c r="H12551" s="26" t="s">
        <v>835</v>
      </c>
      <c r="I12551" s="26" t="s">
        <v>1230</v>
      </c>
      <c r="J12551" s="26" t="s">
        <v>881</v>
      </c>
      <c r="K12551" s="26" t="s">
        <v>9582</v>
      </c>
      <c r="L12551" s="26" t="s">
        <v>48895</v>
      </c>
      <c r="M12551" s="26">
        <v>761505434771</v>
      </c>
      <c r="N12551" s="26">
        <v>4825487001</v>
      </c>
    </row>
    <row r="12552" spans="1:14">
      <c r="A12552" s="26" t="s">
        <v>4360</v>
      </c>
      <c r="B12552" s="26" t="s">
        <v>4361</v>
      </c>
      <c r="C12552" s="26">
        <v>38902896</v>
      </c>
      <c r="D12552" s="26" t="s">
        <v>24</v>
      </c>
      <c r="E12552" s="26" t="s">
        <v>48896</v>
      </c>
      <c r="F12552" s="26" t="s">
        <v>48897</v>
      </c>
      <c r="G12552" s="26" t="s">
        <v>9586</v>
      </c>
      <c r="H12552" s="26" t="s">
        <v>576</v>
      </c>
      <c r="J12552" s="26" t="s">
        <v>600</v>
      </c>
      <c r="K12552" s="26" t="s">
        <v>9597</v>
      </c>
      <c r="L12552" s="26" t="s">
        <v>48898</v>
      </c>
      <c r="M12552" s="26">
        <v>761133532494</v>
      </c>
      <c r="N12552" s="26">
        <v>3210600000</v>
      </c>
    </row>
    <row r="12553" spans="1:14">
      <c r="A12553" s="26" t="s">
        <v>6933</v>
      </c>
      <c r="B12553" s="26" t="s">
        <v>6934</v>
      </c>
      <c r="C12553" s="26">
        <v>1999810</v>
      </c>
      <c r="D12553" s="26" t="s">
        <v>780</v>
      </c>
      <c r="E12553" s="26" t="s">
        <v>48899</v>
      </c>
      <c r="F12553" s="26" t="s">
        <v>17592</v>
      </c>
      <c r="G12553" s="26" t="s">
        <v>9601</v>
      </c>
      <c r="H12553" s="26" t="s">
        <v>987</v>
      </c>
      <c r="I12553" s="26" t="s">
        <v>9921</v>
      </c>
      <c r="J12553" s="26" t="s">
        <v>6930</v>
      </c>
      <c r="K12553" s="26" t="s">
        <v>9597</v>
      </c>
      <c r="L12553" s="26" t="s">
        <v>38701</v>
      </c>
      <c r="M12553" s="26">
        <v>380365354521</v>
      </c>
      <c r="N12553" s="26">
        <v>5620410100</v>
      </c>
    </row>
    <row r="12554" spans="1:14">
      <c r="A12554" s="26" t="s">
        <v>8924</v>
      </c>
      <c r="B12554" s="26" t="s">
        <v>8925</v>
      </c>
      <c r="C12554" s="26">
        <v>39011491</v>
      </c>
      <c r="D12554" s="26" t="s">
        <v>24</v>
      </c>
      <c r="E12554" s="26" t="s">
        <v>48900</v>
      </c>
      <c r="F12554" s="26" t="s">
        <v>48901</v>
      </c>
      <c r="G12554" s="26" t="s">
        <v>9579</v>
      </c>
      <c r="H12554" s="26" t="s">
        <v>1401</v>
      </c>
      <c r="I12554" s="26" t="s">
        <v>9726</v>
      </c>
      <c r="J12554" s="26" t="s">
        <v>21934</v>
      </c>
      <c r="K12554" s="26" t="s">
        <v>9582</v>
      </c>
      <c r="L12554" s="26" t="s">
        <v>48902</v>
      </c>
      <c r="M12554" s="26">
        <v>380473366633</v>
      </c>
      <c r="N12554" s="26">
        <v>520281812</v>
      </c>
    </row>
    <row r="12555" spans="1:14">
      <c r="A12555" s="26" t="s">
        <v>4252</v>
      </c>
      <c r="B12555" s="26" t="s">
        <v>4245</v>
      </c>
      <c r="C12555" s="26">
        <v>1993486</v>
      </c>
      <c r="D12555" s="26" t="s">
        <v>24</v>
      </c>
      <c r="E12555" s="26" t="s">
        <v>48903</v>
      </c>
      <c r="F12555" s="26" t="s">
        <v>48904</v>
      </c>
      <c r="G12555" s="26" t="s">
        <v>9586</v>
      </c>
      <c r="H12555" s="26" t="s">
        <v>506</v>
      </c>
      <c r="I12555" s="26" t="s">
        <v>15242</v>
      </c>
      <c r="J12555" s="26" t="s">
        <v>48905</v>
      </c>
      <c r="K12555" s="26" t="s">
        <v>9582</v>
      </c>
      <c r="L12555" s="26" t="s">
        <v>48906</v>
      </c>
      <c r="M12555" s="26">
        <v>380635498073</v>
      </c>
      <c r="N12555" s="26">
        <v>2625885501</v>
      </c>
    </row>
    <row r="12556" spans="1:14">
      <c r="A12556" s="26" t="s">
        <v>8924</v>
      </c>
      <c r="B12556" s="26" t="s">
        <v>8925</v>
      </c>
      <c r="C12556" s="26">
        <v>39011491</v>
      </c>
      <c r="D12556" s="26" t="s">
        <v>24</v>
      </c>
      <c r="E12556" s="26" t="s">
        <v>48907</v>
      </c>
      <c r="F12556" s="26" t="s">
        <v>48908</v>
      </c>
      <c r="G12556" s="26" t="s">
        <v>9579</v>
      </c>
      <c r="H12556" s="26" t="s">
        <v>1401</v>
      </c>
      <c r="I12556" s="26" t="s">
        <v>9726</v>
      </c>
      <c r="J12556" s="26" t="s">
        <v>48909</v>
      </c>
      <c r="K12556" s="26" t="s">
        <v>9582</v>
      </c>
      <c r="L12556" s="26" t="s">
        <v>48910</v>
      </c>
      <c r="M12556" s="26">
        <v>380473394517</v>
      </c>
      <c r="N12556" s="26">
        <v>7123781501</v>
      </c>
    </row>
    <row r="12557" spans="1:14">
      <c r="A12557" s="26" t="s">
        <v>5248</v>
      </c>
      <c r="B12557" s="26" t="s">
        <v>5249</v>
      </c>
      <c r="C12557" s="26">
        <v>40238410</v>
      </c>
      <c r="D12557" s="26" t="s">
        <v>24</v>
      </c>
      <c r="E12557" s="26" t="s">
        <v>48911</v>
      </c>
      <c r="F12557" s="26" t="s">
        <v>48912</v>
      </c>
      <c r="G12557" s="26" t="s">
        <v>9586</v>
      </c>
      <c r="H12557" s="26" t="s">
        <v>735</v>
      </c>
      <c r="I12557" s="26" t="s">
        <v>10941</v>
      </c>
      <c r="J12557" s="26" t="s">
        <v>5250</v>
      </c>
      <c r="K12557" s="26" t="s">
        <v>9582</v>
      </c>
      <c r="L12557" s="26" t="s">
        <v>48913</v>
      </c>
      <c r="M12557" s="26">
        <v>380685293230</v>
      </c>
      <c r="N12557" s="26">
        <v>4625183301</v>
      </c>
    </row>
    <row r="12558" spans="1:14">
      <c r="A12558" s="26" t="s">
        <v>2796</v>
      </c>
      <c r="B12558" s="26" t="s">
        <v>2797</v>
      </c>
      <c r="C12558" s="26">
        <v>37980245</v>
      </c>
      <c r="D12558" s="26" t="s">
        <v>24</v>
      </c>
      <c r="E12558" s="26" t="s">
        <v>48914</v>
      </c>
      <c r="F12558" s="26" t="s">
        <v>48915</v>
      </c>
      <c r="G12558" s="26" t="s">
        <v>9586</v>
      </c>
      <c r="H12558" s="26" t="s">
        <v>258</v>
      </c>
      <c r="I12558" s="26" t="s">
        <v>12995</v>
      </c>
      <c r="J12558" s="26" t="s">
        <v>271</v>
      </c>
      <c r="K12558" s="26" t="s">
        <v>9597</v>
      </c>
      <c r="L12558" s="26" t="s">
        <v>48916</v>
      </c>
      <c r="M12558" s="26">
        <v>380666030037</v>
      </c>
      <c r="N12558" s="26">
        <v>1421510100</v>
      </c>
    </row>
    <row r="12559" spans="1:14">
      <c r="A12559" s="26" t="s">
        <v>8372</v>
      </c>
      <c r="B12559" s="26" t="s">
        <v>8373</v>
      </c>
      <c r="C12559" s="26">
        <v>2002569</v>
      </c>
      <c r="D12559" s="26" t="s">
        <v>780</v>
      </c>
      <c r="E12559" s="26" t="s">
        <v>48917</v>
      </c>
      <c r="F12559" s="26" t="s">
        <v>48918</v>
      </c>
      <c r="G12559" s="26" t="s">
        <v>9601</v>
      </c>
      <c r="H12559" s="26" t="s">
        <v>1122</v>
      </c>
      <c r="J12559" s="26" t="s">
        <v>8039</v>
      </c>
      <c r="K12559" s="26" t="s">
        <v>9597</v>
      </c>
      <c r="L12559" s="26" t="s">
        <v>48919</v>
      </c>
      <c r="M12559" s="26">
        <v>380577250670</v>
      </c>
      <c r="N12559" s="26">
        <v>6310100000</v>
      </c>
    </row>
    <row r="12560" spans="1:14">
      <c r="A12560" s="26" t="s">
        <v>2851</v>
      </c>
      <c r="B12560" s="26" t="s">
        <v>2852</v>
      </c>
      <c r="C12560" s="26">
        <v>13491258</v>
      </c>
      <c r="D12560" s="26" t="s">
        <v>1701</v>
      </c>
      <c r="E12560" s="26" t="s">
        <v>48920</v>
      </c>
      <c r="F12560" s="26" t="s">
        <v>48921</v>
      </c>
      <c r="G12560" s="26" t="s">
        <v>9601</v>
      </c>
      <c r="H12560" s="26" t="s">
        <v>258</v>
      </c>
      <c r="J12560" s="26" t="s">
        <v>317</v>
      </c>
      <c r="K12560" s="26" t="s">
        <v>9597</v>
      </c>
      <c r="L12560" s="26" t="s">
        <v>48922</v>
      </c>
      <c r="M12560" s="26">
        <v>380935222992</v>
      </c>
      <c r="N12560" s="26">
        <v>1412300000</v>
      </c>
    </row>
    <row r="12561" spans="1:14">
      <c r="A12561" s="26" t="s">
        <v>5643</v>
      </c>
      <c r="B12561" s="26" t="s">
        <v>5644</v>
      </c>
      <c r="C12561" s="26">
        <v>31444479</v>
      </c>
      <c r="D12561" s="26" t="s">
        <v>24</v>
      </c>
      <c r="E12561" s="26" t="s">
        <v>48923</v>
      </c>
      <c r="F12561" s="26" t="s">
        <v>48924</v>
      </c>
      <c r="G12561" s="26" t="s">
        <v>9586</v>
      </c>
      <c r="H12561" s="26" t="s">
        <v>799</v>
      </c>
      <c r="J12561" s="26" t="s">
        <v>800</v>
      </c>
      <c r="K12561" s="26" t="s">
        <v>9597</v>
      </c>
      <c r="L12561" s="26" t="s">
        <v>48925</v>
      </c>
      <c r="M12561" s="26">
        <v>380443555531</v>
      </c>
      <c r="N12561" s="26">
        <v>4822784009</v>
      </c>
    </row>
    <row r="12562" spans="1:14">
      <c r="A12562" s="26" t="s">
        <v>8557</v>
      </c>
      <c r="B12562" s="26" t="s">
        <v>8558</v>
      </c>
      <c r="C12562" s="26">
        <v>2009867</v>
      </c>
      <c r="D12562" s="26" t="s">
        <v>780</v>
      </c>
      <c r="E12562" s="26" t="s">
        <v>48926</v>
      </c>
      <c r="F12562" s="26" t="s">
        <v>48927</v>
      </c>
      <c r="G12562" s="26" t="s">
        <v>9601</v>
      </c>
      <c r="H12562" s="26" t="s">
        <v>1269</v>
      </c>
      <c r="J12562" s="26" t="s">
        <v>1298</v>
      </c>
      <c r="K12562" s="26" t="s">
        <v>9597</v>
      </c>
      <c r="L12562" s="26" t="s">
        <v>48928</v>
      </c>
      <c r="M12562" s="26">
        <v>380552420840</v>
      </c>
      <c r="N12562" s="26">
        <v>6510100000</v>
      </c>
    </row>
    <row r="12563" spans="1:14">
      <c r="A12563" s="26" t="s">
        <v>3434</v>
      </c>
      <c r="B12563" s="26" t="s">
        <v>3435</v>
      </c>
      <c r="C12563" s="26">
        <v>40390032</v>
      </c>
      <c r="D12563" s="26" t="s">
        <v>24</v>
      </c>
      <c r="E12563" s="26" t="s">
        <v>48929</v>
      </c>
      <c r="F12563" s="26" t="s">
        <v>48930</v>
      </c>
      <c r="G12563" s="26" t="s">
        <v>9586</v>
      </c>
      <c r="H12563" s="26" t="s">
        <v>392</v>
      </c>
      <c r="I12563" s="26" t="s">
        <v>12978</v>
      </c>
      <c r="J12563" s="26" t="s">
        <v>48931</v>
      </c>
      <c r="K12563" s="26" t="s">
        <v>9582</v>
      </c>
      <c r="L12563" s="26" t="s">
        <v>48932</v>
      </c>
      <c r="M12563" s="26">
        <v>380800503118</v>
      </c>
      <c r="N12563" s="26">
        <v>2122785401</v>
      </c>
    </row>
    <row r="12564" spans="1:14">
      <c r="A12564" s="26" t="s">
        <v>2766</v>
      </c>
      <c r="B12564" s="26" t="s">
        <v>2767</v>
      </c>
      <c r="C12564" s="26">
        <v>36729598</v>
      </c>
      <c r="D12564" s="26" t="s">
        <v>24</v>
      </c>
      <c r="E12564" s="26" t="s">
        <v>48933</v>
      </c>
      <c r="F12564" s="26" t="s">
        <v>48934</v>
      </c>
      <c r="G12564" s="26" t="s">
        <v>9579</v>
      </c>
      <c r="H12564" s="26" t="s">
        <v>133</v>
      </c>
      <c r="I12564" s="26" t="s">
        <v>9717</v>
      </c>
      <c r="J12564" s="26" t="s">
        <v>48935</v>
      </c>
      <c r="K12564" s="26" t="s">
        <v>9582</v>
      </c>
      <c r="L12564" s="26" t="s">
        <v>48936</v>
      </c>
      <c r="M12564" s="26">
        <v>380977932101</v>
      </c>
      <c r="N12564" s="26">
        <v>1225884815</v>
      </c>
    </row>
    <row r="12565" spans="1:14">
      <c r="A12565" s="26" t="s">
        <v>5703</v>
      </c>
      <c r="B12565" s="26" t="s">
        <v>5704</v>
      </c>
      <c r="C12565" s="26">
        <v>26188946</v>
      </c>
      <c r="D12565" s="26" t="s">
        <v>24</v>
      </c>
      <c r="E12565" s="26" t="s">
        <v>48937</v>
      </c>
      <c r="F12565" s="26" t="s">
        <v>48938</v>
      </c>
      <c r="G12565" s="26" t="s">
        <v>9586</v>
      </c>
      <c r="H12565" s="26" t="s">
        <v>799</v>
      </c>
      <c r="J12565" s="26" t="s">
        <v>800</v>
      </c>
      <c r="K12565" s="26" t="s">
        <v>9597</v>
      </c>
      <c r="L12565" s="26" t="s">
        <v>48939</v>
      </c>
      <c r="M12565" s="26">
        <v>380443378084</v>
      </c>
      <c r="N12565" s="26">
        <v>4822784009</v>
      </c>
    </row>
    <row r="12566" spans="1:14">
      <c r="A12566" s="26" t="s">
        <v>5464</v>
      </c>
      <c r="B12566" s="26" t="s">
        <v>5461</v>
      </c>
      <c r="C12566" s="26">
        <v>42310851</v>
      </c>
      <c r="D12566" s="26" t="s">
        <v>24</v>
      </c>
      <c r="E12566" s="26" t="s">
        <v>48940</v>
      </c>
      <c r="F12566" s="26" t="s">
        <v>48941</v>
      </c>
      <c r="G12566" s="26" t="s">
        <v>9579</v>
      </c>
      <c r="H12566" s="26" t="s">
        <v>735</v>
      </c>
      <c r="I12566" s="26" t="s">
        <v>9605</v>
      </c>
      <c r="J12566" s="26" t="s">
        <v>48942</v>
      </c>
      <c r="K12566" s="26" t="s">
        <v>9582</v>
      </c>
      <c r="L12566" s="26" t="s">
        <v>48943</v>
      </c>
      <c r="M12566" s="26">
        <v>380974708205</v>
      </c>
      <c r="N12566" s="26">
        <v>4621510526</v>
      </c>
    </row>
    <row r="12567" spans="1:14">
      <c r="A12567" s="26" t="s">
        <v>2478</v>
      </c>
      <c r="B12567" s="26" t="s">
        <v>2479</v>
      </c>
      <c r="C12567" s="26">
        <v>38256191</v>
      </c>
      <c r="D12567" s="26" t="s">
        <v>24</v>
      </c>
      <c r="E12567" s="26" t="s">
        <v>48944</v>
      </c>
      <c r="F12567" s="26" t="s">
        <v>48945</v>
      </c>
      <c r="G12567" s="26" t="s">
        <v>9586</v>
      </c>
      <c r="H12567" s="26" t="s">
        <v>133</v>
      </c>
      <c r="J12567" s="26" t="s">
        <v>183</v>
      </c>
      <c r="K12567" s="26" t="s">
        <v>9597</v>
      </c>
      <c r="L12567" s="26" t="s">
        <v>48946</v>
      </c>
      <c r="M12567" s="26">
        <v>380984105757</v>
      </c>
      <c r="N12567" s="26">
        <v>1211000000</v>
      </c>
    </row>
    <row r="12568" spans="1:14">
      <c r="A12568" s="26" t="s">
        <v>6748</v>
      </c>
      <c r="B12568" s="26" t="s">
        <v>6749</v>
      </c>
      <c r="C12568" s="26">
        <v>1999402</v>
      </c>
      <c r="D12568" s="26" t="s">
        <v>780</v>
      </c>
      <c r="E12568" s="26" t="s">
        <v>48947</v>
      </c>
      <c r="F12568" s="26" t="s">
        <v>48948</v>
      </c>
      <c r="G12568" s="26" t="s">
        <v>9601</v>
      </c>
      <c r="H12568" s="26" t="s">
        <v>949</v>
      </c>
      <c r="I12568" s="26" t="s">
        <v>10846</v>
      </c>
      <c r="J12568" s="26" t="s">
        <v>42416</v>
      </c>
      <c r="K12568" s="26" t="s">
        <v>9582</v>
      </c>
      <c r="L12568" s="26" t="s">
        <v>42417</v>
      </c>
      <c r="M12568" s="26">
        <v>380535546905</v>
      </c>
      <c r="N12568" s="26">
        <v>5323282801</v>
      </c>
    </row>
    <row r="12569" spans="1:14">
      <c r="A12569" s="26" t="s">
        <v>7580</v>
      </c>
      <c r="B12569" s="26" t="s">
        <v>7581</v>
      </c>
      <c r="C12569" s="26">
        <v>38509208</v>
      </c>
      <c r="D12569" s="26" t="s">
        <v>24</v>
      </c>
      <c r="E12569" s="26" t="s">
        <v>48949</v>
      </c>
      <c r="F12569" s="26" t="s">
        <v>48950</v>
      </c>
      <c r="G12569" s="26" t="s">
        <v>9579</v>
      </c>
      <c r="H12569" s="26" t="s">
        <v>1088</v>
      </c>
      <c r="I12569" s="26" t="s">
        <v>9818</v>
      </c>
      <c r="J12569" s="26" t="s">
        <v>48589</v>
      </c>
      <c r="K12569" s="26" t="s">
        <v>9582</v>
      </c>
      <c r="L12569" s="26" t="s">
        <v>48951</v>
      </c>
      <c r="M12569" s="26">
        <v>380354448677</v>
      </c>
      <c r="N12569" s="26">
        <v>722182601</v>
      </c>
    </row>
    <row r="12570" spans="1:14">
      <c r="A12570" s="26" t="s">
        <v>2037</v>
      </c>
      <c r="B12570" s="26" t="s">
        <v>2038</v>
      </c>
      <c r="C12570" s="26" t="s">
        <v>1604</v>
      </c>
      <c r="D12570" s="26" t="s">
        <v>24</v>
      </c>
      <c r="E12570" s="26" t="s">
        <v>48952</v>
      </c>
      <c r="F12570" s="26" t="s">
        <v>48953</v>
      </c>
      <c r="G12570" s="26" t="s">
        <v>9586</v>
      </c>
      <c r="H12570" s="26" t="s">
        <v>103</v>
      </c>
      <c r="J12570" s="26" t="s">
        <v>116</v>
      </c>
      <c r="K12570" s="26" t="s">
        <v>9597</v>
      </c>
      <c r="L12570" s="26" t="s">
        <v>48954</v>
      </c>
      <c r="M12570" s="26">
        <v>380687497085</v>
      </c>
      <c r="N12570" s="26">
        <v>710100000</v>
      </c>
    </row>
    <row r="12571" spans="1:14">
      <c r="A12571" s="26" t="s">
        <v>8687</v>
      </c>
      <c r="B12571" s="26" t="s">
        <v>8688</v>
      </c>
      <c r="C12571" s="26">
        <v>38270455</v>
      </c>
      <c r="D12571" s="26" t="s">
        <v>24</v>
      </c>
      <c r="E12571" s="26" t="s">
        <v>48955</v>
      </c>
      <c r="F12571" s="26" t="s">
        <v>48956</v>
      </c>
      <c r="G12571" s="26" t="s">
        <v>9586</v>
      </c>
      <c r="H12571" s="26" t="s">
        <v>1308</v>
      </c>
      <c r="J12571" s="26" t="s">
        <v>48957</v>
      </c>
      <c r="K12571" s="26" t="s">
        <v>9582</v>
      </c>
      <c r="L12571" s="26" t="s">
        <v>48958</v>
      </c>
      <c r="M12571" s="26">
        <v>380385720367</v>
      </c>
      <c r="N12571" s="26">
        <v>521680306</v>
      </c>
    </row>
    <row r="12572" spans="1:14">
      <c r="A12572" s="26" t="s">
        <v>5042</v>
      </c>
      <c r="B12572" s="26" t="s">
        <v>5043</v>
      </c>
      <c r="C12572" s="26">
        <v>1996409</v>
      </c>
      <c r="D12572" s="26" t="s">
        <v>780</v>
      </c>
      <c r="E12572" s="26" t="s">
        <v>48959</v>
      </c>
      <c r="F12572" s="26" t="s">
        <v>13076</v>
      </c>
      <c r="G12572" s="26" t="s">
        <v>9601</v>
      </c>
      <c r="H12572" s="26" t="s">
        <v>735</v>
      </c>
      <c r="I12572" s="26" t="s">
        <v>9721</v>
      </c>
      <c r="J12572" s="26" t="s">
        <v>5045</v>
      </c>
      <c r="K12572" s="26" t="s">
        <v>9597</v>
      </c>
      <c r="L12572" s="26" t="s">
        <v>48960</v>
      </c>
      <c r="M12572" s="26">
        <v>761946501570</v>
      </c>
      <c r="N12572" s="26">
        <v>4622710100</v>
      </c>
    </row>
    <row r="12573" spans="1:14">
      <c r="A12573" s="26" t="s">
        <v>8936</v>
      </c>
      <c r="B12573" s="26" t="s">
        <v>8937</v>
      </c>
      <c r="C12573" s="26">
        <v>41055229</v>
      </c>
      <c r="D12573" s="26" t="s">
        <v>24</v>
      </c>
      <c r="E12573" s="26" t="s">
        <v>48961</v>
      </c>
      <c r="F12573" s="26" t="s">
        <v>14392</v>
      </c>
      <c r="G12573" s="26" t="s">
        <v>9586</v>
      </c>
      <c r="H12573" s="26" t="s">
        <v>1401</v>
      </c>
      <c r="J12573" s="26" t="s">
        <v>1454</v>
      </c>
      <c r="K12573" s="26" t="s">
        <v>9597</v>
      </c>
      <c r="L12573" s="26" t="s">
        <v>17226</v>
      </c>
      <c r="M12573" s="26">
        <v>380473351609</v>
      </c>
      <c r="N12573" s="26">
        <v>524885203</v>
      </c>
    </row>
    <row r="12574" spans="1:14">
      <c r="A12574" s="26" t="s">
        <v>6611</v>
      </c>
      <c r="B12574" s="26" t="s">
        <v>6612</v>
      </c>
      <c r="C12574" s="26">
        <v>38342393</v>
      </c>
      <c r="D12574" s="26" t="s">
        <v>24</v>
      </c>
      <c r="E12574" s="26" t="s">
        <v>48962</v>
      </c>
      <c r="F12574" s="26" t="s">
        <v>48963</v>
      </c>
      <c r="G12574" s="26" t="s">
        <v>9586</v>
      </c>
      <c r="H12574" s="26" t="s">
        <v>949</v>
      </c>
      <c r="I12574" s="26" t="s">
        <v>10118</v>
      </c>
      <c r="J12574" s="26" t="s">
        <v>48964</v>
      </c>
      <c r="K12574" s="26" t="s">
        <v>9582</v>
      </c>
      <c r="L12574" s="26" t="s">
        <v>48965</v>
      </c>
      <c r="M12574" s="26">
        <v>380991824704</v>
      </c>
      <c r="N12574" s="26">
        <v>5321084201</v>
      </c>
    </row>
    <row r="12575" spans="1:14">
      <c r="A12575" s="26" t="s">
        <v>4362</v>
      </c>
      <c r="B12575" s="26" t="s">
        <v>4363</v>
      </c>
      <c r="C12575" s="26">
        <v>42081684</v>
      </c>
      <c r="D12575" s="26" t="s">
        <v>24</v>
      </c>
      <c r="E12575" s="26" t="s">
        <v>48966</v>
      </c>
      <c r="F12575" s="26" t="s">
        <v>48967</v>
      </c>
      <c r="G12575" s="26" t="s">
        <v>9586</v>
      </c>
      <c r="H12575" s="26" t="s">
        <v>576</v>
      </c>
      <c r="J12575" s="26" t="s">
        <v>11587</v>
      </c>
      <c r="K12575" s="26" t="s">
        <v>9597</v>
      </c>
      <c r="L12575" s="26" t="s">
        <v>48968</v>
      </c>
      <c r="M12575" s="26">
        <v>761180921344</v>
      </c>
      <c r="N12575" s="26">
        <v>3210800000</v>
      </c>
    </row>
    <row r="12576" spans="1:14">
      <c r="A12576" s="26" t="s">
        <v>5015</v>
      </c>
      <c r="B12576" s="26" t="s">
        <v>5016</v>
      </c>
      <c r="C12576" s="26">
        <v>20763504</v>
      </c>
      <c r="D12576" s="26" t="s">
        <v>780</v>
      </c>
      <c r="E12576" s="26" t="s">
        <v>48969</v>
      </c>
      <c r="F12576" s="26" t="s">
        <v>9787</v>
      </c>
      <c r="G12576" s="26" t="s">
        <v>9601</v>
      </c>
      <c r="H12576" s="26" t="s">
        <v>735</v>
      </c>
      <c r="J12576" s="26" t="s">
        <v>5001</v>
      </c>
      <c r="K12576" s="26" t="s">
        <v>9597</v>
      </c>
      <c r="L12576" s="26" t="s">
        <v>48970</v>
      </c>
      <c r="M12576" s="26">
        <v>380980183056</v>
      </c>
      <c r="N12576" s="26">
        <v>4610600000</v>
      </c>
    </row>
    <row r="12577" spans="1:14">
      <c r="A12577" s="26" t="s">
        <v>6794</v>
      </c>
      <c r="B12577" s="26" t="s">
        <v>6795</v>
      </c>
      <c r="C12577" s="26">
        <v>42278544</v>
      </c>
      <c r="D12577" s="26" t="s">
        <v>24</v>
      </c>
      <c r="E12577" s="26" t="s">
        <v>48971</v>
      </c>
      <c r="F12577" s="26" t="s">
        <v>10050</v>
      </c>
      <c r="G12577" s="26" t="s">
        <v>9591</v>
      </c>
      <c r="H12577" s="26" t="s">
        <v>949</v>
      </c>
      <c r="J12577" s="26" t="s">
        <v>977</v>
      </c>
      <c r="K12577" s="26" t="s">
        <v>9597</v>
      </c>
      <c r="L12577" s="26" t="s">
        <v>29386</v>
      </c>
      <c r="M12577" s="26">
        <v>380994758887</v>
      </c>
      <c r="N12577" s="26">
        <v>4424080504</v>
      </c>
    </row>
    <row r="12578" spans="1:14">
      <c r="A12578" s="26" t="s">
        <v>7244</v>
      </c>
      <c r="B12578" s="26" t="s">
        <v>7245</v>
      </c>
      <c r="C12578" s="26">
        <v>38440010</v>
      </c>
      <c r="D12578" s="26" t="s">
        <v>24</v>
      </c>
      <c r="E12578" s="26" t="s">
        <v>48972</v>
      </c>
      <c r="F12578" s="26" t="s">
        <v>48973</v>
      </c>
      <c r="G12578" s="26" t="s">
        <v>9579</v>
      </c>
      <c r="H12578" s="26" t="s">
        <v>987</v>
      </c>
      <c r="I12578" s="26" t="s">
        <v>11035</v>
      </c>
      <c r="J12578" s="26" t="s">
        <v>48974</v>
      </c>
      <c r="K12578" s="26" t="s">
        <v>9582</v>
      </c>
      <c r="L12578" s="26" t="s">
        <v>48975</v>
      </c>
      <c r="M12578" s="26">
        <v>380683359238</v>
      </c>
      <c r="N12578" s="26">
        <v>5625481601</v>
      </c>
    </row>
    <row r="12579" spans="1:14">
      <c r="A12579" s="26" t="s">
        <v>3260</v>
      </c>
      <c r="B12579" s="26" t="s">
        <v>3261</v>
      </c>
      <c r="C12579" s="26">
        <v>38731750</v>
      </c>
      <c r="D12579" s="26" t="s">
        <v>24</v>
      </c>
      <c r="E12579" s="26" t="s">
        <v>48976</v>
      </c>
      <c r="F12579" s="26" t="s">
        <v>48977</v>
      </c>
      <c r="G12579" s="26" t="s">
        <v>9586</v>
      </c>
      <c r="H12579" s="26" t="s">
        <v>375</v>
      </c>
      <c r="I12579" s="26" t="s">
        <v>12530</v>
      </c>
      <c r="J12579" s="26" t="s">
        <v>48978</v>
      </c>
      <c r="K12579" s="26" t="s">
        <v>9582</v>
      </c>
      <c r="L12579" s="26" t="s">
        <v>48979</v>
      </c>
      <c r="M12579" s="26">
        <v>380964094218</v>
      </c>
      <c r="N12579" s="26">
        <v>1825085001</v>
      </c>
    </row>
    <row r="12580" spans="1:14">
      <c r="A12580" s="26" t="s">
        <v>6533</v>
      </c>
      <c r="B12580" s="26" t="s">
        <v>6140</v>
      </c>
      <c r="C12580" s="26">
        <v>38617509</v>
      </c>
      <c r="D12580" s="26" t="s">
        <v>24</v>
      </c>
      <c r="E12580" s="26" t="s">
        <v>48980</v>
      </c>
      <c r="F12580" s="26" t="s">
        <v>48981</v>
      </c>
      <c r="G12580" s="26" t="s">
        <v>9579</v>
      </c>
      <c r="H12580" s="26" t="s">
        <v>885</v>
      </c>
      <c r="I12580" s="26" t="s">
        <v>11807</v>
      </c>
      <c r="J12580" s="26" t="s">
        <v>18012</v>
      </c>
      <c r="K12580" s="26" t="s">
        <v>9582</v>
      </c>
      <c r="L12580" s="26" t="s">
        <v>48982</v>
      </c>
      <c r="M12580" s="26">
        <v>380983810912</v>
      </c>
      <c r="N12580" s="26">
        <v>1224555609</v>
      </c>
    </row>
    <row r="12581" spans="1:14">
      <c r="A12581" s="26" t="s">
        <v>5829</v>
      </c>
      <c r="B12581" s="26" t="s">
        <v>5830</v>
      </c>
      <c r="C12581" s="26">
        <v>1993871</v>
      </c>
      <c r="D12581" s="26" t="s">
        <v>780</v>
      </c>
      <c r="E12581" s="26" t="s">
        <v>48983</v>
      </c>
      <c r="F12581" s="26" t="s">
        <v>48984</v>
      </c>
      <c r="G12581" s="26" t="s">
        <v>9601</v>
      </c>
      <c r="H12581" s="26" t="s">
        <v>799</v>
      </c>
      <c r="J12581" s="26" t="s">
        <v>800</v>
      </c>
      <c r="K12581" s="26" t="s">
        <v>9597</v>
      </c>
      <c r="L12581" s="26" t="s">
        <v>48985</v>
      </c>
      <c r="M12581" s="26">
        <v>380442344340</v>
      </c>
      <c r="N12581" s="26">
        <v>4822784009</v>
      </c>
    </row>
    <row r="12582" spans="1:14">
      <c r="A12582" s="26" t="s">
        <v>2766</v>
      </c>
      <c r="B12582" s="26" t="s">
        <v>2767</v>
      </c>
      <c r="C12582" s="26">
        <v>36729598</v>
      </c>
      <c r="D12582" s="26" t="s">
        <v>24</v>
      </c>
      <c r="E12582" s="26" t="s">
        <v>48986</v>
      </c>
      <c r="F12582" s="26" t="s">
        <v>48987</v>
      </c>
      <c r="G12582" s="26" t="s">
        <v>9579</v>
      </c>
      <c r="H12582" s="26" t="s">
        <v>133</v>
      </c>
      <c r="I12582" s="26" t="s">
        <v>9717</v>
      </c>
      <c r="J12582" s="26" t="s">
        <v>48988</v>
      </c>
      <c r="K12582" s="26" t="s">
        <v>9582</v>
      </c>
      <c r="L12582" s="26" t="s">
        <v>48989</v>
      </c>
      <c r="M12582" s="26">
        <v>380968399058</v>
      </c>
      <c r="N12582" s="26">
        <v>1225855109</v>
      </c>
    </row>
    <row r="12583" spans="1:14">
      <c r="A12583" s="26" t="s">
        <v>8658</v>
      </c>
      <c r="B12583" s="26" t="s">
        <v>8659</v>
      </c>
      <c r="C12583" s="26">
        <v>38072569</v>
      </c>
      <c r="D12583" s="26" t="s">
        <v>24</v>
      </c>
      <c r="E12583" s="26" t="s">
        <v>48990</v>
      </c>
      <c r="F12583" s="26" t="s">
        <v>48991</v>
      </c>
      <c r="G12583" s="26" t="s">
        <v>9586</v>
      </c>
      <c r="H12583" s="26" t="s">
        <v>1308</v>
      </c>
      <c r="I12583" s="26" t="s">
        <v>11591</v>
      </c>
      <c r="J12583" s="26" t="s">
        <v>48992</v>
      </c>
      <c r="K12583" s="26" t="s">
        <v>9582</v>
      </c>
      <c r="L12583" s="26" t="s">
        <v>48993</v>
      </c>
      <c r="M12583" s="26">
        <v>380385230236</v>
      </c>
      <c r="N12583" s="26">
        <v>6125886501</v>
      </c>
    </row>
    <row r="12584" spans="1:14">
      <c r="A12584" s="26" t="s">
        <v>9214</v>
      </c>
      <c r="B12584" s="26" t="s">
        <v>9215</v>
      </c>
      <c r="C12584" s="26">
        <v>43343797</v>
      </c>
      <c r="D12584" s="26" t="s">
        <v>1701</v>
      </c>
      <c r="E12584" s="26" t="s">
        <v>48994</v>
      </c>
      <c r="F12584" s="26" t="s">
        <v>48995</v>
      </c>
      <c r="G12584" s="26" t="s">
        <v>9601</v>
      </c>
      <c r="H12584" s="26" t="s">
        <v>1490</v>
      </c>
      <c r="I12584" s="26" t="s">
        <v>9841</v>
      </c>
      <c r="J12584" s="26" t="s">
        <v>33703</v>
      </c>
      <c r="K12584" s="26" t="s">
        <v>9606</v>
      </c>
      <c r="L12584" s="26" t="s">
        <v>48996</v>
      </c>
      <c r="M12584" s="26">
        <v>761046274242</v>
      </c>
      <c r="N12584" s="26">
        <v>7322555400</v>
      </c>
    </row>
    <row r="12585" spans="1:14">
      <c r="A12585" s="26" t="s">
        <v>2944</v>
      </c>
      <c r="B12585" s="26" t="s">
        <v>2945</v>
      </c>
      <c r="C12585" s="26">
        <v>3096992</v>
      </c>
      <c r="D12585" s="26" t="s">
        <v>780</v>
      </c>
      <c r="E12585" s="26" t="s">
        <v>48997</v>
      </c>
      <c r="F12585" s="26" t="s">
        <v>48998</v>
      </c>
      <c r="G12585" s="26" t="s">
        <v>9601</v>
      </c>
      <c r="H12585" s="26" t="s">
        <v>258</v>
      </c>
      <c r="J12585" s="26" t="s">
        <v>317</v>
      </c>
      <c r="K12585" s="26" t="s">
        <v>9597</v>
      </c>
      <c r="L12585" s="26" t="s">
        <v>48999</v>
      </c>
      <c r="M12585" s="26">
        <v>761619985626</v>
      </c>
      <c r="N12585" s="26">
        <v>1412300000</v>
      </c>
    </row>
    <row r="12586" spans="1:14">
      <c r="A12586" s="26" t="s">
        <v>9214</v>
      </c>
      <c r="B12586" s="26" t="s">
        <v>9215</v>
      </c>
      <c r="C12586" s="26">
        <v>43343797</v>
      </c>
      <c r="D12586" s="26" t="s">
        <v>1701</v>
      </c>
      <c r="E12586" s="26" t="s">
        <v>49000</v>
      </c>
      <c r="F12586" s="26" t="s">
        <v>49001</v>
      </c>
      <c r="G12586" s="26" t="s">
        <v>9601</v>
      </c>
      <c r="H12586" s="26" t="s">
        <v>1490</v>
      </c>
      <c r="I12586" s="26" t="s">
        <v>9841</v>
      </c>
      <c r="J12586" s="26" t="s">
        <v>1521</v>
      </c>
      <c r="K12586" s="26" t="s">
        <v>9597</v>
      </c>
      <c r="L12586" s="26" t="s">
        <v>13456</v>
      </c>
      <c r="M12586" s="26">
        <v>761046274943</v>
      </c>
      <c r="N12586" s="26">
        <v>7322510100</v>
      </c>
    </row>
    <row r="12587" spans="1:14">
      <c r="A12587" s="26" t="s">
        <v>5904</v>
      </c>
      <c r="B12587" s="26" t="s">
        <v>5905</v>
      </c>
      <c r="C12587" s="26">
        <v>38412046</v>
      </c>
      <c r="D12587" s="26" t="s">
        <v>24</v>
      </c>
      <c r="E12587" s="26" t="s">
        <v>49002</v>
      </c>
      <c r="F12587" s="26" t="s">
        <v>49003</v>
      </c>
      <c r="G12587" s="26" t="s">
        <v>9586</v>
      </c>
      <c r="H12587" s="26" t="s">
        <v>835</v>
      </c>
      <c r="I12587" s="26" t="s">
        <v>11338</v>
      </c>
      <c r="J12587" s="26" t="s">
        <v>5906</v>
      </c>
      <c r="K12587" s="26" t="s">
        <v>9606</v>
      </c>
      <c r="L12587" s="26" t="s">
        <v>20353</v>
      </c>
      <c r="M12587" s="26">
        <v>380516892063</v>
      </c>
      <c r="N12587" s="26">
        <v>3522885802</v>
      </c>
    </row>
    <row r="12588" spans="1:14">
      <c r="A12588" s="26" t="s">
        <v>6758</v>
      </c>
      <c r="B12588" s="26" t="s">
        <v>6759</v>
      </c>
      <c r="C12588" s="26">
        <v>38345331</v>
      </c>
      <c r="D12588" s="26" t="s">
        <v>24</v>
      </c>
      <c r="E12588" s="26" t="s">
        <v>49004</v>
      </c>
      <c r="F12588" s="26" t="s">
        <v>10050</v>
      </c>
      <c r="G12588" s="26" t="s">
        <v>9586</v>
      </c>
      <c r="H12588" s="26" t="s">
        <v>949</v>
      </c>
      <c r="I12588" s="26" t="s">
        <v>13966</v>
      </c>
      <c r="J12588" s="26" t="s">
        <v>6762</v>
      </c>
      <c r="K12588" s="26" t="s">
        <v>9606</v>
      </c>
      <c r="L12588" s="26" t="s">
        <v>49005</v>
      </c>
      <c r="M12588" s="26">
        <v>380535791162</v>
      </c>
      <c r="N12588" s="26">
        <v>5320884904</v>
      </c>
    </row>
    <row r="12589" spans="1:14">
      <c r="A12589" s="26" t="s">
        <v>5179</v>
      </c>
      <c r="B12589" s="26" t="s">
        <v>5180</v>
      </c>
      <c r="C12589" s="26">
        <v>20761149</v>
      </c>
      <c r="D12589" s="26" t="s">
        <v>24</v>
      </c>
      <c r="E12589" s="26" t="s">
        <v>49006</v>
      </c>
      <c r="F12589" s="26" t="s">
        <v>49007</v>
      </c>
      <c r="G12589" s="26" t="s">
        <v>9586</v>
      </c>
      <c r="H12589" s="26" t="s">
        <v>735</v>
      </c>
      <c r="J12589" s="26" t="s">
        <v>740</v>
      </c>
      <c r="K12589" s="26" t="s">
        <v>9597</v>
      </c>
      <c r="L12589" s="26" t="s">
        <v>15503</v>
      </c>
      <c r="M12589" s="26">
        <v>380322635266</v>
      </c>
      <c r="N12589" s="26">
        <v>1221881203</v>
      </c>
    </row>
    <row r="12590" spans="1:14">
      <c r="A12590" s="26" t="s">
        <v>6541</v>
      </c>
      <c r="B12590" s="26" t="s">
        <v>6542</v>
      </c>
      <c r="C12590" s="26">
        <v>1998696</v>
      </c>
      <c r="D12590" s="26" t="s">
        <v>780</v>
      </c>
      <c r="E12590" s="26" t="s">
        <v>49008</v>
      </c>
      <c r="F12590" s="26" t="s">
        <v>49009</v>
      </c>
      <c r="G12590" s="26" t="s">
        <v>9601</v>
      </c>
      <c r="H12590" s="26" t="s">
        <v>885</v>
      </c>
      <c r="J12590" s="26" t="s">
        <v>894</v>
      </c>
      <c r="K12590" s="26" t="s">
        <v>9597</v>
      </c>
      <c r="L12590" s="26" t="s">
        <v>49010</v>
      </c>
      <c r="M12590" s="26">
        <v>380484927052</v>
      </c>
      <c r="N12590" s="26">
        <v>5110300000</v>
      </c>
    </row>
    <row r="12591" spans="1:14">
      <c r="A12591" s="26" t="s">
        <v>5696</v>
      </c>
      <c r="B12591" s="26" t="s">
        <v>5697</v>
      </c>
      <c r="C12591" s="26">
        <v>39482989</v>
      </c>
      <c r="D12591" s="26" t="s">
        <v>24</v>
      </c>
      <c r="E12591" s="26" t="s">
        <v>49011</v>
      </c>
      <c r="F12591" s="26" t="s">
        <v>25972</v>
      </c>
      <c r="G12591" s="26" t="s">
        <v>9586</v>
      </c>
      <c r="H12591" s="26" t="s">
        <v>576</v>
      </c>
      <c r="I12591" s="26" t="s">
        <v>10292</v>
      </c>
      <c r="J12591" s="26" t="s">
        <v>4511</v>
      </c>
      <c r="K12591" s="26" t="s">
        <v>9582</v>
      </c>
      <c r="L12591" s="26" t="s">
        <v>25973</v>
      </c>
      <c r="M12591" s="26">
        <v>380442229112</v>
      </c>
      <c r="N12591" s="26">
        <v>3222486201</v>
      </c>
    </row>
    <row r="12592" spans="1:14">
      <c r="A12592" s="26" t="s">
        <v>6903</v>
      </c>
      <c r="B12592" s="26" t="s">
        <v>6904</v>
      </c>
      <c r="C12592" s="26">
        <v>38492195</v>
      </c>
      <c r="D12592" s="26" t="s">
        <v>24</v>
      </c>
      <c r="E12592" s="26" t="s">
        <v>49012</v>
      </c>
      <c r="F12592" s="26" t="s">
        <v>49013</v>
      </c>
      <c r="G12592" s="26" t="s">
        <v>9586</v>
      </c>
      <c r="H12592" s="26" t="s">
        <v>949</v>
      </c>
      <c r="I12592" s="26" t="s">
        <v>13534</v>
      </c>
      <c r="J12592" s="26" t="s">
        <v>49014</v>
      </c>
      <c r="K12592" s="26" t="s">
        <v>9582</v>
      </c>
      <c r="L12592" s="26" t="s">
        <v>49015</v>
      </c>
      <c r="M12592" s="26">
        <v>380534791295</v>
      </c>
      <c r="N12592" s="26">
        <v>5325482601</v>
      </c>
    </row>
    <row r="12593" spans="1:14">
      <c r="A12593" s="26" t="s">
        <v>4998</v>
      </c>
      <c r="B12593" s="26" t="s">
        <v>4995</v>
      </c>
      <c r="C12593" s="26">
        <v>20764231</v>
      </c>
      <c r="D12593" s="26" t="s">
        <v>24</v>
      </c>
      <c r="E12593" s="26" t="s">
        <v>49016</v>
      </c>
      <c r="F12593" s="26" t="s">
        <v>9713</v>
      </c>
      <c r="G12593" s="26" t="s">
        <v>9591</v>
      </c>
      <c r="H12593" s="26" t="s">
        <v>735</v>
      </c>
      <c r="I12593" s="26" t="s">
        <v>10088</v>
      </c>
      <c r="J12593" s="26" t="s">
        <v>4996</v>
      </c>
      <c r="K12593" s="26" t="s">
        <v>9606</v>
      </c>
      <c r="L12593" s="26" t="s">
        <v>28795</v>
      </c>
      <c r="M12593" s="26">
        <v>380325431258</v>
      </c>
      <c r="N12593" s="26">
        <v>4622155300</v>
      </c>
    </row>
    <row r="12594" spans="1:14">
      <c r="A12594" s="26" t="s">
        <v>3230</v>
      </c>
      <c r="B12594" s="26" t="s">
        <v>3231</v>
      </c>
      <c r="C12594" s="26">
        <v>38562298</v>
      </c>
      <c r="D12594" s="26" t="s">
        <v>24</v>
      </c>
      <c r="E12594" s="26" t="s">
        <v>49017</v>
      </c>
      <c r="F12594" s="26" t="s">
        <v>49018</v>
      </c>
      <c r="G12594" s="26" t="s">
        <v>9591</v>
      </c>
      <c r="H12594" s="26" t="s">
        <v>375</v>
      </c>
      <c r="I12594" s="26" t="s">
        <v>9592</v>
      </c>
      <c r="J12594" s="26" t="s">
        <v>707</v>
      </c>
      <c r="K12594" s="26" t="s">
        <v>9582</v>
      </c>
      <c r="L12594" s="26" t="s">
        <v>49019</v>
      </c>
      <c r="M12594" s="26">
        <v>380995349658</v>
      </c>
      <c r="N12594" s="26">
        <v>1823488201</v>
      </c>
    </row>
    <row r="12595" spans="1:14">
      <c r="A12595" s="26" t="s">
        <v>3361</v>
      </c>
      <c r="B12595" s="26" t="s">
        <v>3362</v>
      </c>
      <c r="C12595" s="26">
        <v>38236420</v>
      </c>
      <c r="D12595" s="26" t="s">
        <v>24</v>
      </c>
      <c r="E12595" s="26" t="s">
        <v>49020</v>
      </c>
      <c r="F12595" s="26" t="s">
        <v>49021</v>
      </c>
      <c r="G12595" s="26" t="s">
        <v>9586</v>
      </c>
      <c r="H12595" s="26" t="s">
        <v>392</v>
      </c>
      <c r="I12595" s="26" t="s">
        <v>12978</v>
      </c>
      <c r="J12595" s="26" t="s">
        <v>404</v>
      </c>
      <c r="K12595" s="26" t="s">
        <v>9582</v>
      </c>
      <c r="L12595" s="26" t="s">
        <v>49022</v>
      </c>
      <c r="M12595" s="26">
        <v>380313161300</v>
      </c>
      <c r="N12595" s="26">
        <v>2122781201</v>
      </c>
    </row>
    <row r="12596" spans="1:14">
      <c r="A12596" s="26" t="s">
        <v>8763</v>
      </c>
      <c r="B12596" s="26" t="s">
        <v>8764</v>
      </c>
      <c r="C12596" s="26">
        <v>40888750</v>
      </c>
      <c r="D12596" s="26" t="s">
        <v>24</v>
      </c>
      <c r="E12596" s="26" t="s">
        <v>49023</v>
      </c>
      <c r="F12596" s="26" t="s">
        <v>49024</v>
      </c>
      <c r="G12596" s="26" t="s">
        <v>9586</v>
      </c>
      <c r="H12596" s="26" t="s">
        <v>1308</v>
      </c>
      <c r="J12596" s="26" t="s">
        <v>1387</v>
      </c>
      <c r="K12596" s="26" t="s">
        <v>9597</v>
      </c>
      <c r="L12596" s="26" t="s">
        <v>49025</v>
      </c>
      <c r="M12596" s="26">
        <v>761331461802</v>
      </c>
      <c r="N12596" s="26">
        <v>4412745702</v>
      </c>
    </row>
    <row r="12597" spans="1:14">
      <c r="A12597" s="26" t="s">
        <v>8743</v>
      </c>
      <c r="B12597" s="26" t="s">
        <v>8744</v>
      </c>
      <c r="C12597" s="26">
        <v>37329345</v>
      </c>
      <c r="D12597" s="26" t="s">
        <v>24</v>
      </c>
      <c r="E12597" s="26" t="s">
        <v>49026</v>
      </c>
      <c r="F12597" s="26" t="s">
        <v>49027</v>
      </c>
      <c r="G12597" s="26" t="s">
        <v>9586</v>
      </c>
      <c r="H12597" s="26" t="s">
        <v>1308</v>
      </c>
      <c r="J12597" s="26" t="s">
        <v>49028</v>
      </c>
      <c r="K12597" s="26" t="s">
        <v>9582</v>
      </c>
      <c r="L12597" s="26" t="s">
        <v>49029</v>
      </c>
      <c r="M12597" s="26">
        <v>380976503968</v>
      </c>
      <c r="N12597" s="26">
        <v>6824455124</v>
      </c>
    </row>
    <row r="12598" spans="1:14">
      <c r="A12598" s="26" t="s">
        <v>8863</v>
      </c>
      <c r="B12598" s="26" t="s">
        <v>8864</v>
      </c>
      <c r="C12598" s="26">
        <v>38646750</v>
      </c>
      <c r="D12598" s="26" t="s">
        <v>24</v>
      </c>
      <c r="E12598" s="26" t="s">
        <v>49030</v>
      </c>
      <c r="F12598" s="26" t="s">
        <v>13025</v>
      </c>
      <c r="G12598" s="26" t="s">
        <v>9591</v>
      </c>
      <c r="H12598" s="26" t="s">
        <v>1401</v>
      </c>
      <c r="I12598" s="26" t="s">
        <v>12022</v>
      </c>
      <c r="J12598" s="26" t="s">
        <v>4574</v>
      </c>
      <c r="K12598" s="26" t="s">
        <v>9582</v>
      </c>
      <c r="L12598" s="26" t="s">
        <v>49031</v>
      </c>
      <c r="M12598" s="26">
        <v>380474799317</v>
      </c>
      <c r="N12598" s="26">
        <v>521985503</v>
      </c>
    </row>
    <row r="12599" spans="1:14">
      <c r="A12599" s="26" t="s">
        <v>2129</v>
      </c>
      <c r="B12599" s="26" t="s">
        <v>2130</v>
      </c>
      <c r="C12599" s="26">
        <v>38541660</v>
      </c>
      <c r="D12599" s="26" t="s">
        <v>24</v>
      </c>
      <c r="E12599" s="26" t="s">
        <v>49032</v>
      </c>
      <c r="F12599" s="26" t="s">
        <v>49033</v>
      </c>
      <c r="G12599" s="26" t="s">
        <v>9579</v>
      </c>
      <c r="H12599" s="26" t="s">
        <v>103</v>
      </c>
      <c r="I12599" s="26" t="s">
        <v>20153</v>
      </c>
      <c r="J12599" s="26" t="s">
        <v>49034</v>
      </c>
      <c r="K12599" s="26" t="s">
        <v>9582</v>
      </c>
      <c r="L12599" s="26" t="s">
        <v>49035</v>
      </c>
      <c r="M12599" s="26">
        <v>380667459262</v>
      </c>
      <c r="N12599" s="26">
        <v>724583502</v>
      </c>
    </row>
    <row r="12600" spans="1:14">
      <c r="A12600" s="26" t="s">
        <v>5980</v>
      </c>
      <c r="B12600" s="26" t="s">
        <v>5981</v>
      </c>
      <c r="C12600" s="26">
        <v>38458175</v>
      </c>
      <c r="D12600" s="26" t="s">
        <v>24</v>
      </c>
      <c r="E12600" s="26" t="s">
        <v>49036</v>
      </c>
      <c r="F12600" s="26" t="s">
        <v>49037</v>
      </c>
      <c r="G12600" s="26" t="s">
        <v>9586</v>
      </c>
      <c r="H12600" s="26" t="s">
        <v>835</v>
      </c>
      <c r="J12600" s="26" t="s">
        <v>848</v>
      </c>
      <c r="K12600" s="26" t="s">
        <v>9597</v>
      </c>
      <c r="L12600" s="26" t="s">
        <v>49038</v>
      </c>
      <c r="M12600" s="26">
        <v>761190719951</v>
      </c>
      <c r="N12600" s="26">
        <v>4623010100</v>
      </c>
    </row>
    <row r="12601" spans="1:14">
      <c r="A12601" s="26" t="s">
        <v>5063</v>
      </c>
      <c r="B12601" s="26" t="s">
        <v>5064</v>
      </c>
      <c r="C12601" s="26">
        <v>34167494</v>
      </c>
      <c r="D12601" s="26" t="s">
        <v>1701</v>
      </c>
      <c r="E12601" s="26" t="s">
        <v>49039</v>
      </c>
      <c r="F12601" s="26" t="s">
        <v>49040</v>
      </c>
      <c r="G12601" s="26" t="s">
        <v>9601</v>
      </c>
      <c r="H12601" s="26" t="s">
        <v>735</v>
      </c>
      <c r="J12601" s="26" t="s">
        <v>4906</v>
      </c>
      <c r="K12601" s="26" t="s">
        <v>9597</v>
      </c>
      <c r="L12601" s="26" t="s">
        <v>49041</v>
      </c>
      <c r="M12601" s="26">
        <v>380974826571</v>
      </c>
      <c r="N12601" s="26">
        <v>4623310300</v>
      </c>
    </row>
    <row r="12602" spans="1:14">
      <c r="A12602" s="26" t="s">
        <v>5338</v>
      </c>
      <c r="B12602" s="26" t="s">
        <v>5337</v>
      </c>
      <c r="C12602" s="26">
        <v>1998035</v>
      </c>
      <c r="D12602" s="26" t="s">
        <v>24</v>
      </c>
      <c r="E12602" s="26" t="s">
        <v>49042</v>
      </c>
      <c r="F12602" s="26" t="s">
        <v>49043</v>
      </c>
      <c r="G12602" s="26" t="s">
        <v>9586</v>
      </c>
      <c r="H12602" s="26" t="s">
        <v>735</v>
      </c>
      <c r="I12602" s="26" t="s">
        <v>12249</v>
      </c>
      <c r="J12602" s="26" t="s">
        <v>5322</v>
      </c>
      <c r="K12602" s="26" t="s">
        <v>9582</v>
      </c>
      <c r="L12602" s="26" t="s">
        <v>49044</v>
      </c>
      <c r="M12602" s="26">
        <v>380679664344</v>
      </c>
      <c r="N12602" s="26">
        <v>4623684901</v>
      </c>
    </row>
    <row r="12603" spans="1:14">
      <c r="A12603" s="26" t="s">
        <v>4167</v>
      </c>
      <c r="B12603" s="26" t="s">
        <v>4165</v>
      </c>
      <c r="C12603" s="26">
        <v>25064231</v>
      </c>
      <c r="D12603" s="26" t="s">
        <v>24</v>
      </c>
      <c r="E12603" s="26" t="s">
        <v>49045</v>
      </c>
      <c r="F12603" s="26" t="s">
        <v>49046</v>
      </c>
      <c r="G12603" s="26" t="s">
        <v>9579</v>
      </c>
      <c r="H12603" s="26" t="s">
        <v>506</v>
      </c>
      <c r="I12603" s="26" t="s">
        <v>12382</v>
      </c>
      <c r="J12603" s="26" t="s">
        <v>4243</v>
      </c>
      <c r="K12603" s="26" t="s">
        <v>9582</v>
      </c>
      <c r="L12603" s="26" t="s">
        <v>49047</v>
      </c>
      <c r="M12603" s="26">
        <v>761951750612</v>
      </c>
      <c r="N12603" s="26">
        <v>2623687001</v>
      </c>
    </row>
    <row r="12604" spans="1:14">
      <c r="A12604" s="26" t="s">
        <v>8546</v>
      </c>
      <c r="B12604" s="26" t="s">
        <v>8547</v>
      </c>
      <c r="C12604" s="26" t="s">
        <v>1604</v>
      </c>
      <c r="D12604" s="26" t="s">
        <v>24</v>
      </c>
      <c r="E12604" s="26" t="s">
        <v>49048</v>
      </c>
      <c r="F12604" s="26" t="s">
        <v>49049</v>
      </c>
      <c r="G12604" s="26" t="s">
        <v>9591</v>
      </c>
      <c r="H12604" s="26" t="s">
        <v>468</v>
      </c>
      <c r="J12604" s="26" t="s">
        <v>481</v>
      </c>
      <c r="K12604" s="26" t="s">
        <v>9597</v>
      </c>
      <c r="L12604" s="26" t="s">
        <v>49050</v>
      </c>
      <c r="M12604" s="26">
        <v>761321340094</v>
      </c>
      <c r="N12604" s="26">
        <v>1222380503</v>
      </c>
    </row>
    <row r="12605" spans="1:14">
      <c r="A12605" s="26" t="s">
        <v>3664</v>
      </c>
      <c r="B12605" s="26" t="s">
        <v>3665</v>
      </c>
      <c r="C12605" s="26">
        <v>42037326</v>
      </c>
      <c r="D12605" s="26" t="s">
        <v>24</v>
      </c>
      <c r="E12605" s="26" t="s">
        <v>49051</v>
      </c>
      <c r="F12605" s="26" t="s">
        <v>49052</v>
      </c>
      <c r="G12605" s="26" t="s">
        <v>9586</v>
      </c>
      <c r="H12605" s="26" t="s">
        <v>468</v>
      </c>
      <c r="J12605" s="26" t="s">
        <v>477</v>
      </c>
      <c r="K12605" s="26" t="s">
        <v>9597</v>
      </c>
      <c r="L12605" s="26" t="s">
        <v>17744</v>
      </c>
      <c r="M12605" s="26">
        <v>761988007394</v>
      </c>
      <c r="N12605" s="26">
        <v>2312500000</v>
      </c>
    </row>
    <row r="12606" spans="1:14">
      <c r="A12606" s="26" t="s">
        <v>5890</v>
      </c>
      <c r="B12606" s="26" t="s">
        <v>5891</v>
      </c>
      <c r="C12606" s="26">
        <v>38094142</v>
      </c>
      <c r="D12606" s="26" t="s">
        <v>24</v>
      </c>
      <c r="E12606" s="26" t="s">
        <v>49053</v>
      </c>
      <c r="F12606" s="26" t="s">
        <v>49054</v>
      </c>
      <c r="G12606" s="26" t="s">
        <v>9586</v>
      </c>
      <c r="H12606" s="26" t="s">
        <v>835</v>
      </c>
      <c r="I12606" s="26" t="s">
        <v>10538</v>
      </c>
      <c r="J12606" s="26" t="s">
        <v>3276</v>
      </c>
      <c r="K12606" s="26" t="s">
        <v>9582</v>
      </c>
      <c r="L12606" s="26" t="s">
        <v>49055</v>
      </c>
      <c r="M12606" s="26">
        <v>380957638999</v>
      </c>
      <c r="N12606" s="26">
        <v>122785804</v>
      </c>
    </row>
    <row r="12607" spans="1:14">
      <c r="A12607" s="26" t="s">
        <v>7356</v>
      </c>
      <c r="B12607" s="26" t="s">
        <v>7357</v>
      </c>
      <c r="C12607" s="26">
        <v>40992732</v>
      </c>
      <c r="D12607" s="26" t="s">
        <v>24</v>
      </c>
      <c r="E12607" s="26" t="s">
        <v>49056</v>
      </c>
      <c r="F12607" s="26" t="s">
        <v>49057</v>
      </c>
      <c r="G12607" s="26" t="s">
        <v>9579</v>
      </c>
      <c r="H12607" s="26" t="s">
        <v>1025</v>
      </c>
      <c r="I12607" s="26" t="s">
        <v>10527</v>
      </c>
      <c r="J12607" s="26" t="s">
        <v>16927</v>
      </c>
      <c r="K12607" s="26" t="s">
        <v>9582</v>
      </c>
      <c r="L12607" s="26" t="s">
        <v>49058</v>
      </c>
      <c r="M12607" s="26">
        <v>380960328592</v>
      </c>
      <c r="N12607" s="26">
        <v>5922681208</v>
      </c>
    </row>
    <row r="12608" spans="1:14">
      <c r="A12608" s="26" t="s">
        <v>4216</v>
      </c>
      <c r="B12608" s="26" t="s">
        <v>4217</v>
      </c>
      <c r="C12608" s="26">
        <v>41838805</v>
      </c>
      <c r="D12608" s="26" t="s">
        <v>24</v>
      </c>
      <c r="E12608" s="26" t="s">
        <v>49059</v>
      </c>
      <c r="F12608" s="26" t="s">
        <v>49060</v>
      </c>
      <c r="G12608" s="26" t="s">
        <v>9579</v>
      </c>
      <c r="H12608" s="26" t="s">
        <v>506</v>
      </c>
      <c r="I12608" s="26" t="s">
        <v>9709</v>
      </c>
      <c r="J12608" s="26" t="s">
        <v>1218</v>
      </c>
      <c r="K12608" s="26" t="s">
        <v>9582</v>
      </c>
      <c r="L12608" s="26" t="s">
        <v>49061</v>
      </c>
      <c r="M12608" s="26">
        <v>380343563438</v>
      </c>
      <c r="N12608" s="26">
        <v>120455604</v>
      </c>
    </row>
    <row r="12609" spans="1:14">
      <c r="A12609" s="26" t="s">
        <v>5757</v>
      </c>
      <c r="B12609" s="26" t="s">
        <v>5758</v>
      </c>
      <c r="C12609" s="26">
        <v>38945128</v>
      </c>
      <c r="D12609" s="26" t="s">
        <v>24</v>
      </c>
      <c r="E12609" s="26" t="s">
        <v>49062</v>
      </c>
      <c r="F12609" s="26" t="s">
        <v>49063</v>
      </c>
      <c r="G12609" s="26" t="s">
        <v>9586</v>
      </c>
      <c r="H12609" s="26" t="s">
        <v>799</v>
      </c>
      <c r="J12609" s="26" t="s">
        <v>800</v>
      </c>
      <c r="K12609" s="26" t="s">
        <v>9597</v>
      </c>
      <c r="L12609" s="26" t="s">
        <v>24852</v>
      </c>
      <c r="M12609" s="26">
        <v>380445293404</v>
      </c>
      <c r="N12609" s="26">
        <v>4822784009</v>
      </c>
    </row>
    <row r="12610" spans="1:14">
      <c r="A12610" s="26" t="s">
        <v>9306</v>
      </c>
      <c r="B12610" s="26" t="s">
        <v>9307</v>
      </c>
      <c r="C12610" s="26">
        <v>39089416</v>
      </c>
      <c r="D12610" s="26" t="s">
        <v>24</v>
      </c>
      <c r="E12610" s="26" t="s">
        <v>49064</v>
      </c>
      <c r="F12610" s="26" t="s">
        <v>49065</v>
      </c>
      <c r="G12610" s="26" t="s">
        <v>9586</v>
      </c>
      <c r="H12610" s="26" t="s">
        <v>1573</v>
      </c>
      <c r="I12610" s="26" t="s">
        <v>12338</v>
      </c>
      <c r="J12610" s="26" t="s">
        <v>4403</v>
      </c>
      <c r="K12610" s="26" t="s">
        <v>9582</v>
      </c>
      <c r="L12610" s="26" t="s">
        <v>49066</v>
      </c>
      <c r="M12610" s="26">
        <v>380463328737</v>
      </c>
      <c r="N12610" s="26">
        <v>3224983301</v>
      </c>
    </row>
    <row r="12611" spans="1:14">
      <c r="A12611" s="26" t="s">
        <v>5063</v>
      </c>
      <c r="B12611" s="26" t="s">
        <v>5064</v>
      </c>
      <c r="C12611" s="26">
        <v>34167494</v>
      </c>
      <c r="D12611" s="26" t="s">
        <v>1701</v>
      </c>
      <c r="E12611" s="26" t="s">
        <v>49067</v>
      </c>
      <c r="F12611" s="26" t="s">
        <v>49068</v>
      </c>
      <c r="G12611" s="26" t="s">
        <v>9601</v>
      </c>
      <c r="H12611" s="26" t="s">
        <v>735</v>
      </c>
      <c r="J12611" s="26" t="s">
        <v>4936</v>
      </c>
      <c r="K12611" s="26" t="s">
        <v>9597</v>
      </c>
      <c r="L12611" s="26" t="s">
        <v>49069</v>
      </c>
      <c r="M12611" s="26">
        <v>380662357349</v>
      </c>
      <c r="N12611" s="26">
        <v>724281802</v>
      </c>
    </row>
    <row r="12612" spans="1:14">
      <c r="A12612" s="26" t="s">
        <v>6211</v>
      </c>
      <c r="B12612" s="26" t="s">
        <v>6212</v>
      </c>
      <c r="C12612" s="26">
        <v>38522082</v>
      </c>
      <c r="D12612" s="26" t="s">
        <v>24</v>
      </c>
      <c r="E12612" s="26" t="s">
        <v>49070</v>
      </c>
      <c r="F12612" s="26" t="s">
        <v>49071</v>
      </c>
      <c r="G12612" s="26" t="s">
        <v>9579</v>
      </c>
      <c r="H12612" s="26" t="s">
        <v>885</v>
      </c>
      <c r="I12612" s="26" t="s">
        <v>12123</v>
      </c>
      <c r="J12612" s="26" t="s">
        <v>24889</v>
      </c>
      <c r="K12612" s="26" t="s">
        <v>9582</v>
      </c>
      <c r="L12612" s="26" t="s">
        <v>49072</v>
      </c>
      <c r="M12612" s="26">
        <v>380486727524</v>
      </c>
      <c r="N12612" s="26">
        <v>521083701</v>
      </c>
    </row>
    <row r="12613" spans="1:14">
      <c r="A12613" s="26" t="s">
        <v>7260</v>
      </c>
      <c r="B12613" s="26" t="s">
        <v>7261</v>
      </c>
      <c r="C12613" s="26">
        <v>41072553</v>
      </c>
      <c r="D12613" s="26" t="s">
        <v>24</v>
      </c>
      <c r="E12613" s="26" t="s">
        <v>49073</v>
      </c>
      <c r="F12613" s="26" t="s">
        <v>49074</v>
      </c>
      <c r="G12613" s="26" t="s">
        <v>9591</v>
      </c>
      <c r="H12613" s="26" t="s">
        <v>1025</v>
      </c>
      <c r="J12613" s="26" t="s">
        <v>1065</v>
      </c>
      <c r="K12613" s="26" t="s">
        <v>9597</v>
      </c>
      <c r="L12613" s="26" t="s">
        <v>38890</v>
      </c>
      <c r="M12613" s="26">
        <v>380542665701</v>
      </c>
      <c r="N12613" s="26">
        <v>5910100000</v>
      </c>
    </row>
    <row r="12614" spans="1:14">
      <c r="A12614" s="26" t="s">
        <v>9164</v>
      </c>
      <c r="B12614" s="26" t="s">
        <v>9165</v>
      </c>
      <c r="C12614" s="26">
        <v>38231128</v>
      </c>
      <c r="D12614" s="26" t="s">
        <v>24</v>
      </c>
      <c r="E12614" s="26" t="s">
        <v>49075</v>
      </c>
      <c r="F12614" s="26" t="s">
        <v>49076</v>
      </c>
      <c r="G12614" s="26" t="s">
        <v>9586</v>
      </c>
      <c r="H12614" s="26" t="s">
        <v>1490</v>
      </c>
      <c r="I12614" s="26" t="s">
        <v>12848</v>
      </c>
      <c r="J12614" s="26" t="s">
        <v>23815</v>
      </c>
      <c r="K12614" s="26" t="s">
        <v>9582</v>
      </c>
      <c r="L12614" s="26" t="s">
        <v>49077</v>
      </c>
      <c r="M12614" s="26">
        <v>380990303562</v>
      </c>
      <c r="N12614" s="26">
        <v>1425285604</v>
      </c>
    </row>
    <row r="12615" spans="1:14">
      <c r="A12615" s="26" t="s">
        <v>5733</v>
      </c>
      <c r="B12615" s="26" t="s">
        <v>5734</v>
      </c>
      <c r="C12615" s="26">
        <v>26188550</v>
      </c>
      <c r="D12615" s="26" t="s">
        <v>24</v>
      </c>
      <c r="E12615" s="26" t="s">
        <v>49078</v>
      </c>
      <c r="F12615" s="26" t="s">
        <v>49079</v>
      </c>
      <c r="G12615" s="26" t="s">
        <v>9586</v>
      </c>
      <c r="H12615" s="26" t="s">
        <v>799</v>
      </c>
      <c r="J12615" s="26" t="s">
        <v>800</v>
      </c>
      <c r="K12615" s="26" t="s">
        <v>9597</v>
      </c>
      <c r="L12615" s="26" t="s">
        <v>11826</v>
      </c>
      <c r="M12615" s="26">
        <v>380444966103</v>
      </c>
      <c r="N12615" s="26">
        <v>4822784009</v>
      </c>
    </row>
    <row r="12616" spans="1:14">
      <c r="A12616" s="26" t="s">
        <v>2642</v>
      </c>
      <c r="B12616" s="26" t="s">
        <v>2635</v>
      </c>
      <c r="C12616" s="26">
        <v>37735655</v>
      </c>
      <c r="D12616" s="26" t="s">
        <v>24</v>
      </c>
      <c r="E12616" s="26" t="s">
        <v>49080</v>
      </c>
      <c r="F12616" s="26" t="s">
        <v>46059</v>
      </c>
      <c r="G12616" s="26" t="s">
        <v>9591</v>
      </c>
      <c r="H12616" s="26" t="s">
        <v>133</v>
      </c>
      <c r="I12616" s="26" t="s">
        <v>9968</v>
      </c>
      <c r="J12616" s="26" t="s">
        <v>46060</v>
      </c>
      <c r="K12616" s="26" t="s">
        <v>9582</v>
      </c>
      <c r="L12616" s="26" t="s">
        <v>46061</v>
      </c>
      <c r="M12616" s="26">
        <v>761918678554</v>
      </c>
      <c r="N12616" s="26">
        <v>1223584511</v>
      </c>
    </row>
    <row r="12617" spans="1:14">
      <c r="A12617" s="26" t="s">
        <v>2285</v>
      </c>
      <c r="B12617" s="26" t="s">
        <v>2286</v>
      </c>
      <c r="C12617" s="26">
        <v>37899720</v>
      </c>
      <c r="D12617" s="26" t="s">
        <v>24</v>
      </c>
      <c r="E12617" s="26" t="s">
        <v>49081</v>
      </c>
      <c r="F12617" s="26" t="s">
        <v>49082</v>
      </c>
      <c r="G12617" s="26" t="s">
        <v>9586</v>
      </c>
      <c r="H12617" s="26" t="s">
        <v>133</v>
      </c>
      <c r="J12617" s="26" t="s">
        <v>146</v>
      </c>
      <c r="K12617" s="26" t="s">
        <v>9597</v>
      </c>
      <c r="L12617" s="26" t="s">
        <v>49083</v>
      </c>
      <c r="M12617" s="26">
        <v>380567495081</v>
      </c>
      <c r="N12617" s="26">
        <v>1210100000</v>
      </c>
    </row>
    <row r="12618" spans="1:14">
      <c r="A12618" s="26" t="s">
        <v>5387</v>
      </c>
      <c r="B12618" s="26" t="s">
        <v>5388</v>
      </c>
      <c r="C12618" s="26">
        <v>1997248</v>
      </c>
      <c r="D12618" s="26" t="s">
        <v>24</v>
      </c>
      <c r="E12618" s="26" t="s">
        <v>49084</v>
      </c>
      <c r="F12618" s="26" t="s">
        <v>49085</v>
      </c>
      <c r="G12618" s="26" t="s">
        <v>9586</v>
      </c>
      <c r="H12618" s="26" t="s">
        <v>735</v>
      </c>
      <c r="J12618" s="26" t="s">
        <v>49086</v>
      </c>
      <c r="K12618" s="26" t="s">
        <v>9582</v>
      </c>
      <c r="L12618" s="26" t="s">
        <v>49087</v>
      </c>
      <c r="M12618" s="26">
        <v>380984517203</v>
      </c>
      <c r="N12618" s="26">
        <v>4624883901</v>
      </c>
    </row>
    <row r="12619" spans="1:14">
      <c r="A12619" s="26" t="s">
        <v>1975</v>
      </c>
      <c r="B12619" s="26" t="s">
        <v>1976</v>
      </c>
      <c r="C12619" s="26">
        <v>42265630</v>
      </c>
      <c r="D12619" s="26" t="s">
        <v>24</v>
      </c>
      <c r="E12619" s="26" t="s">
        <v>49088</v>
      </c>
      <c r="F12619" s="26" t="s">
        <v>49089</v>
      </c>
      <c r="G12619" s="26" t="s">
        <v>9586</v>
      </c>
      <c r="H12619" s="26" t="s">
        <v>103</v>
      </c>
      <c r="I12619" s="26" t="s">
        <v>19894</v>
      </c>
      <c r="J12619" s="26" t="s">
        <v>1977</v>
      </c>
      <c r="K12619" s="26" t="s">
        <v>9582</v>
      </c>
      <c r="L12619" s="26" t="s">
        <v>49090</v>
      </c>
      <c r="M12619" s="26">
        <v>380971540845</v>
      </c>
      <c r="N12619" s="26">
        <v>722482401</v>
      </c>
    </row>
    <row r="12620" spans="1:14">
      <c r="A12620" s="26" t="s">
        <v>7126</v>
      </c>
      <c r="B12620" s="26" t="s">
        <v>7127</v>
      </c>
      <c r="C12620" s="26">
        <v>38492302</v>
      </c>
      <c r="D12620" s="26" t="s">
        <v>24</v>
      </c>
      <c r="E12620" s="26" t="s">
        <v>49091</v>
      </c>
      <c r="F12620" s="26" t="s">
        <v>49092</v>
      </c>
      <c r="G12620" s="26" t="s">
        <v>9579</v>
      </c>
      <c r="H12620" s="26" t="s">
        <v>987</v>
      </c>
      <c r="I12620" s="26" t="s">
        <v>9634</v>
      </c>
      <c r="J12620" s="26" t="s">
        <v>49093</v>
      </c>
      <c r="K12620" s="26" t="s">
        <v>9582</v>
      </c>
      <c r="L12620" s="26" t="s">
        <v>49094</v>
      </c>
      <c r="M12620" s="26">
        <v>380362270636</v>
      </c>
      <c r="N12620" s="26">
        <v>2624056202</v>
      </c>
    </row>
    <row r="12621" spans="1:14">
      <c r="A12621" s="26" t="s">
        <v>8508</v>
      </c>
      <c r="B12621" s="26" t="s">
        <v>8509</v>
      </c>
      <c r="C12621" s="26">
        <v>32277990</v>
      </c>
      <c r="D12621" s="26" t="s">
        <v>24</v>
      </c>
      <c r="E12621" s="26" t="s">
        <v>49095</v>
      </c>
      <c r="F12621" s="26" t="s">
        <v>49096</v>
      </c>
      <c r="G12621" s="26" t="s">
        <v>9586</v>
      </c>
      <c r="H12621" s="26" t="s">
        <v>1269</v>
      </c>
      <c r="J12621" s="26" t="s">
        <v>1282</v>
      </c>
      <c r="K12621" s="26" t="s">
        <v>9597</v>
      </c>
      <c r="L12621" s="26" t="s">
        <v>49097</v>
      </c>
      <c r="M12621" s="26">
        <v>380951774853</v>
      </c>
      <c r="N12621" s="26">
        <v>6510700000</v>
      </c>
    </row>
    <row r="12622" spans="1:14">
      <c r="A12622" s="26" t="s">
        <v>3729</v>
      </c>
      <c r="B12622" s="26" t="s">
        <v>3730</v>
      </c>
      <c r="C12622" s="26">
        <v>5498909</v>
      </c>
      <c r="D12622" s="26" t="s">
        <v>780</v>
      </c>
      <c r="E12622" s="26" t="s">
        <v>49098</v>
      </c>
      <c r="F12622" s="26" t="s">
        <v>49099</v>
      </c>
      <c r="G12622" s="26" t="s">
        <v>9601</v>
      </c>
      <c r="H12622" s="26" t="s">
        <v>468</v>
      </c>
      <c r="J12622" s="26" t="s">
        <v>481</v>
      </c>
      <c r="K12622" s="26" t="s">
        <v>9597</v>
      </c>
      <c r="L12622" s="26" t="s">
        <v>49100</v>
      </c>
      <c r="M12622" s="26">
        <v>380612967808</v>
      </c>
      <c r="N12622" s="26">
        <v>1222380503</v>
      </c>
    </row>
    <row r="12623" spans="1:14">
      <c r="A12623" s="26" t="s">
        <v>1946</v>
      </c>
      <c r="B12623" s="26" t="s">
        <v>1947</v>
      </c>
      <c r="C12623" s="26">
        <v>37636913</v>
      </c>
      <c r="D12623" s="26" t="s">
        <v>24</v>
      </c>
      <c r="E12623" s="26" t="s">
        <v>49101</v>
      </c>
      <c r="F12623" s="26" t="s">
        <v>49102</v>
      </c>
      <c r="G12623" s="26" t="s">
        <v>9586</v>
      </c>
      <c r="H12623" s="26" t="s">
        <v>27</v>
      </c>
      <c r="I12623" s="26" t="s">
        <v>10258</v>
      </c>
      <c r="J12623" s="26" t="s">
        <v>49103</v>
      </c>
      <c r="K12623" s="26" t="s">
        <v>9582</v>
      </c>
      <c r="L12623" s="26" t="s">
        <v>49104</v>
      </c>
      <c r="M12623" s="26">
        <v>380962914292</v>
      </c>
      <c r="N12623" s="26">
        <v>525680801</v>
      </c>
    </row>
    <row r="12624" spans="1:14">
      <c r="A12624" s="26" t="s">
        <v>5047</v>
      </c>
      <c r="B12624" s="26" t="s">
        <v>5043</v>
      </c>
      <c r="C12624" s="26">
        <v>1996409</v>
      </c>
      <c r="D12624" s="26" t="s">
        <v>24</v>
      </c>
      <c r="E12624" s="26" t="s">
        <v>49105</v>
      </c>
      <c r="F12624" s="26" t="s">
        <v>49106</v>
      </c>
      <c r="G12624" s="26" t="s">
        <v>9579</v>
      </c>
      <c r="H12624" s="26" t="s">
        <v>735</v>
      </c>
      <c r="I12624" s="26" t="s">
        <v>9721</v>
      </c>
      <c r="J12624" s="26" t="s">
        <v>49107</v>
      </c>
      <c r="K12624" s="26" t="s">
        <v>9582</v>
      </c>
      <c r="L12624" s="26" t="s">
        <v>49108</v>
      </c>
      <c r="M12624" s="26">
        <v>380673770267</v>
      </c>
      <c r="N12624" s="26">
        <v>4622785840</v>
      </c>
    </row>
    <row r="12625" spans="1:14">
      <c r="A12625" s="26" t="s">
        <v>1769</v>
      </c>
      <c r="B12625" s="26" t="s">
        <v>1770</v>
      </c>
      <c r="C12625" s="26">
        <v>42395137</v>
      </c>
      <c r="D12625" s="26" t="s">
        <v>24</v>
      </c>
      <c r="E12625" s="26" t="s">
        <v>49109</v>
      </c>
      <c r="F12625" s="26" t="s">
        <v>49110</v>
      </c>
      <c r="G12625" s="26" t="s">
        <v>9591</v>
      </c>
      <c r="H12625" s="26" t="s">
        <v>27</v>
      </c>
      <c r="I12625" s="26" t="s">
        <v>10108</v>
      </c>
      <c r="J12625" s="26" t="s">
        <v>54</v>
      </c>
      <c r="K12625" s="26" t="s">
        <v>9597</v>
      </c>
      <c r="L12625" s="26" t="s">
        <v>49111</v>
      </c>
      <c r="M12625" s="26">
        <v>761347881742</v>
      </c>
      <c r="N12625" s="26">
        <v>121181503</v>
      </c>
    </row>
    <row r="12626" spans="1:14">
      <c r="A12626" s="26" t="s">
        <v>3467</v>
      </c>
      <c r="B12626" s="26" t="s">
        <v>3468</v>
      </c>
      <c r="C12626" s="26">
        <v>38330435</v>
      </c>
      <c r="D12626" s="26" t="s">
        <v>24</v>
      </c>
      <c r="E12626" s="26" t="s">
        <v>49112</v>
      </c>
      <c r="F12626" s="26" t="s">
        <v>49113</v>
      </c>
      <c r="G12626" s="26" t="s">
        <v>9579</v>
      </c>
      <c r="H12626" s="26" t="s">
        <v>392</v>
      </c>
      <c r="I12626" s="26" t="s">
        <v>9768</v>
      </c>
      <c r="J12626" s="26" t="s">
        <v>43713</v>
      </c>
      <c r="K12626" s="26" t="s">
        <v>9582</v>
      </c>
      <c r="L12626" s="26" t="s">
        <v>49114</v>
      </c>
      <c r="M12626" s="26">
        <v>380662058911</v>
      </c>
      <c r="N12626" s="26">
        <v>2124082305</v>
      </c>
    </row>
    <row r="12627" spans="1:14">
      <c r="A12627" s="26" t="s">
        <v>4981</v>
      </c>
      <c r="B12627" s="26" t="s">
        <v>4982</v>
      </c>
      <c r="C12627" s="26">
        <v>40626575</v>
      </c>
      <c r="D12627" s="26" t="s">
        <v>24</v>
      </c>
      <c r="E12627" s="26" t="s">
        <v>49115</v>
      </c>
      <c r="F12627" s="26" t="s">
        <v>49116</v>
      </c>
      <c r="G12627" s="26" t="s">
        <v>9586</v>
      </c>
      <c r="H12627" s="26" t="s">
        <v>735</v>
      </c>
      <c r="I12627" s="26" t="s">
        <v>13448</v>
      </c>
      <c r="J12627" s="26" t="s">
        <v>49117</v>
      </c>
      <c r="K12627" s="26" t="s">
        <v>9582</v>
      </c>
      <c r="L12627" s="26" t="s">
        <v>49118</v>
      </c>
      <c r="M12627" s="26">
        <v>380985774716</v>
      </c>
      <c r="N12627" s="26">
        <v>4620986202</v>
      </c>
    </row>
    <row r="12628" spans="1:14">
      <c r="A12628" s="26" t="s">
        <v>4355</v>
      </c>
      <c r="B12628" s="26" t="s">
        <v>4356</v>
      </c>
      <c r="C12628" s="26" t="s">
        <v>1604</v>
      </c>
      <c r="D12628" s="26" t="s">
        <v>24</v>
      </c>
      <c r="E12628" s="26" t="s">
        <v>49119</v>
      </c>
      <c r="F12628" s="26" t="s">
        <v>49120</v>
      </c>
      <c r="G12628" s="26" t="s">
        <v>9591</v>
      </c>
      <c r="H12628" s="26" t="s">
        <v>576</v>
      </c>
      <c r="J12628" s="26" t="s">
        <v>600</v>
      </c>
      <c r="K12628" s="26" t="s">
        <v>9597</v>
      </c>
      <c r="L12628" s="26" t="s">
        <v>49121</v>
      </c>
      <c r="M12628" s="26">
        <v>380673217969</v>
      </c>
      <c r="N12628" s="26">
        <v>3210600000</v>
      </c>
    </row>
    <row r="12629" spans="1:14">
      <c r="A12629" s="26" t="s">
        <v>1699</v>
      </c>
      <c r="B12629" s="26" t="s">
        <v>1700</v>
      </c>
      <c r="C12629" s="26">
        <v>36364624</v>
      </c>
      <c r="D12629" s="26" t="s">
        <v>1701</v>
      </c>
      <c r="E12629" s="26" t="s">
        <v>49122</v>
      </c>
      <c r="F12629" s="26" t="s">
        <v>49123</v>
      </c>
      <c r="G12629" s="26" t="s">
        <v>9601</v>
      </c>
      <c r="H12629" s="26" t="s">
        <v>27</v>
      </c>
      <c r="J12629" s="26" t="s">
        <v>10319</v>
      </c>
      <c r="K12629" s="26" t="s">
        <v>9597</v>
      </c>
      <c r="L12629" s="26" t="s">
        <v>10566</v>
      </c>
      <c r="M12629" s="26">
        <v>380432329301</v>
      </c>
      <c r="N12629" s="26">
        <v>510500000</v>
      </c>
    </row>
    <row r="12630" spans="1:14">
      <c r="A12630" s="26" t="s">
        <v>5377</v>
      </c>
      <c r="B12630" s="26" t="s">
        <v>5378</v>
      </c>
      <c r="C12630" s="26">
        <v>20764716</v>
      </c>
      <c r="D12630" s="26" t="s">
        <v>24</v>
      </c>
      <c r="E12630" s="26" t="s">
        <v>49124</v>
      </c>
      <c r="F12630" s="26" t="s">
        <v>49125</v>
      </c>
      <c r="G12630" s="26" t="s">
        <v>9586</v>
      </c>
      <c r="H12630" s="26" t="s">
        <v>735</v>
      </c>
      <c r="I12630" s="26" t="s">
        <v>11411</v>
      </c>
      <c r="J12630" s="26" t="s">
        <v>49126</v>
      </c>
      <c r="K12630" s="26" t="s">
        <v>9582</v>
      </c>
      <c r="L12630" s="26" t="s">
        <v>49127</v>
      </c>
      <c r="M12630" s="26">
        <v>380675934916</v>
      </c>
      <c r="N12630" s="26">
        <v>4624584001</v>
      </c>
    </row>
    <row r="12631" spans="1:14">
      <c r="A12631" s="26" t="s">
        <v>2568</v>
      </c>
      <c r="B12631" s="26" t="s">
        <v>2569</v>
      </c>
      <c r="C12631" s="26">
        <v>37555384</v>
      </c>
      <c r="D12631" s="26" t="s">
        <v>24</v>
      </c>
      <c r="E12631" s="26" t="s">
        <v>49128</v>
      </c>
      <c r="F12631" s="26" t="s">
        <v>49129</v>
      </c>
      <c r="G12631" s="26" t="s">
        <v>9586</v>
      </c>
      <c r="H12631" s="26" t="s">
        <v>133</v>
      </c>
      <c r="I12631" s="26" t="s">
        <v>16558</v>
      </c>
      <c r="J12631" s="26" t="s">
        <v>49130</v>
      </c>
      <c r="K12631" s="26" t="s">
        <v>9582</v>
      </c>
      <c r="L12631" s="26" t="s">
        <v>49131</v>
      </c>
      <c r="M12631" s="26">
        <v>761544262519</v>
      </c>
      <c r="N12631" s="26">
        <v>1222383501</v>
      </c>
    </row>
    <row r="12632" spans="1:14">
      <c r="A12632" s="26" t="s">
        <v>4045</v>
      </c>
      <c r="B12632" s="26" t="s">
        <v>4046</v>
      </c>
      <c r="C12632" s="26">
        <v>42352786</v>
      </c>
      <c r="D12632" s="26" t="s">
        <v>24</v>
      </c>
      <c r="E12632" s="26" t="s">
        <v>49132</v>
      </c>
      <c r="F12632" s="26" t="s">
        <v>49133</v>
      </c>
      <c r="G12632" s="26" t="s">
        <v>9586</v>
      </c>
      <c r="H12632" s="26" t="s">
        <v>506</v>
      </c>
      <c r="J12632" s="26" t="s">
        <v>49134</v>
      </c>
      <c r="K12632" s="26" t="s">
        <v>9582</v>
      </c>
      <c r="L12632" s="26" t="s">
        <v>49135</v>
      </c>
      <c r="M12632" s="26">
        <v>380965060419</v>
      </c>
      <c r="N12632" s="26">
        <v>2610192001</v>
      </c>
    </row>
    <row r="12633" spans="1:14">
      <c r="A12633" s="26" t="s">
        <v>4214</v>
      </c>
      <c r="B12633" s="26" t="s">
        <v>4215</v>
      </c>
      <c r="C12633" s="26">
        <v>1993581</v>
      </c>
      <c r="D12633" s="26" t="s">
        <v>780</v>
      </c>
      <c r="E12633" s="26" t="s">
        <v>49136</v>
      </c>
      <c r="F12633" s="26" t="s">
        <v>9787</v>
      </c>
      <c r="G12633" s="26" t="s">
        <v>9601</v>
      </c>
      <c r="H12633" s="26" t="s">
        <v>506</v>
      </c>
      <c r="I12633" s="26" t="s">
        <v>9709</v>
      </c>
      <c r="J12633" s="26" t="s">
        <v>556</v>
      </c>
      <c r="K12633" s="26" t="s">
        <v>9597</v>
      </c>
      <c r="L12633" s="26" t="s">
        <v>49137</v>
      </c>
      <c r="M12633" s="26">
        <v>761018980000</v>
      </c>
      <c r="N12633" s="26">
        <v>2624410100</v>
      </c>
    </row>
    <row r="12634" spans="1:14">
      <c r="A12634" s="26" t="s">
        <v>3135</v>
      </c>
      <c r="B12634" s="26" t="s">
        <v>3136</v>
      </c>
      <c r="C12634" s="26">
        <v>42788614</v>
      </c>
      <c r="D12634" s="26" t="s">
        <v>780</v>
      </c>
      <c r="E12634" s="26" t="s">
        <v>49138</v>
      </c>
      <c r="F12634" s="26" t="s">
        <v>49139</v>
      </c>
      <c r="G12634" s="26" t="s">
        <v>9601</v>
      </c>
      <c r="H12634" s="26" t="s">
        <v>375</v>
      </c>
      <c r="J12634" s="26" t="s">
        <v>380</v>
      </c>
      <c r="K12634" s="26" t="s">
        <v>9597</v>
      </c>
      <c r="L12634" s="26" t="s">
        <v>31612</v>
      </c>
      <c r="M12634" s="26">
        <v>380412340483</v>
      </c>
      <c r="N12634" s="26">
        <v>1810100000</v>
      </c>
    </row>
    <row r="12635" spans="1:14">
      <c r="A12635" s="26" t="s">
        <v>2080</v>
      </c>
      <c r="B12635" s="26" t="s">
        <v>2081</v>
      </c>
      <c r="C12635" s="26">
        <v>38485727</v>
      </c>
      <c r="D12635" s="26" t="s">
        <v>24</v>
      </c>
      <c r="E12635" s="26" t="s">
        <v>49140</v>
      </c>
      <c r="F12635" s="26" t="s">
        <v>49141</v>
      </c>
      <c r="G12635" s="26" t="s">
        <v>9579</v>
      </c>
      <c r="H12635" s="26" t="s">
        <v>103</v>
      </c>
      <c r="I12635" s="26" t="s">
        <v>9833</v>
      </c>
      <c r="J12635" s="26" t="s">
        <v>49142</v>
      </c>
      <c r="K12635" s="26" t="s">
        <v>9582</v>
      </c>
      <c r="L12635" s="26" t="s">
        <v>49143</v>
      </c>
      <c r="M12635" s="26">
        <v>380337723957</v>
      </c>
      <c r="N12635" s="26">
        <v>723382202</v>
      </c>
    </row>
    <row r="12636" spans="1:14">
      <c r="A12636" s="26" t="s">
        <v>5733</v>
      </c>
      <c r="B12636" s="26" t="s">
        <v>5734</v>
      </c>
      <c r="C12636" s="26">
        <v>26188550</v>
      </c>
      <c r="D12636" s="26" t="s">
        <v>24</v>
      </c>
      <c r="E12636" s="26" t="s">
        <v>49144</v>
      </c>
      <c r="F12636" s="26" t="s">
        <v>49145</v>
      </c>
      <c r="G12636" s="26" t="s">
        <v>9586</v>
      </c>
      <c r="H12636" s="26" t="s">
        <v>799</v>
      </c>
      <c r="J12636" s="26" t="s">
        <v>800</v>
      </c>
      <c r="K12636" s="26" t="s">
        <v>9597</v>
      </c>
      <c r="L12636" s="26" t="s">
        <v>29715</v>
      </c>
      <c r="M12636" s="26">
        <v>380444966103</v>
      </c>
      <c r="N12636" s="26">
        <v>4822784009</v>
      </c>
    </row>
    <row r="12637" spans="1:14">
      <c r="A12637" s="26" t="s">
        <v>6340</v>
      </c>
      <c r="B12637" s="26" t="s">
        <v>6341</v>
      </c>
      <c r="C12637" s="26">
        <v>5446449</v>
      </c>
      <c r="D12637" s="26" t="s">
        <v>780</v>
      </c>
      <c r="E12637" s="26" t="s">
        <v>49146</v>
      </c>
      <c r="F12637" s="26" t="s">
        <v>49147</v>
      </c>
      <c r="G12637" s="26" t="s">
        <v>9601</v>
      </c>
      <c r="H12637" s="26" t="s">
        <v>885</v>
      </c>
      <c r="J12637" s="26" t="s">
        <v>910</v>
      </c>
      <c r="K12637" s="26" t="s">
        <v>9597</v>
      </c>
      <c r="L12637" s="26" t="s">
        <v>49148</v>
      </c>
      <c r="M12637" s="26">
        <v>380487059960</v>
      </c>
      <c r="N12637" s="26">
        <v>5110100000</v>
      </c>
    </row>
    <row r="12638" spans="1:14">
      <c r="A12638" s="26" t="s">
        <v>8658</v>
      </c>
      <c r="B12638" s="26" t="s">
        <v>8659</v>
      </c>
      <c r="C12638" s="26">
        <v>38072569</v>
      </c>
      <c r="D12638" s="26" t="s">
        <v>24</v>
      </c>
      <c r="E12638" s="26" t="s">
        <v>49149</v>
      </c>
      <c r="F12638" s="26" t="s">
        <v>41692</v>
      </c>
      <c r="G12638" s="26" t="s">
        <v>9586</v>
      </c>
      <c r="H12638" s="26" t="s">
        <v>1308</v>
      </c>
      <c r="I12638" s="26" t="s">
        <v>11591</v>
      </c>
      <c r="J12638" s="26" t="s">
        <v>7724</v>
      </c>
      <c r="K12638" s="26" t="s">
        <v>9582</v>
      </c>
      <c r="L12638" s="26" t="s">
        <v>49150</v>
      </c>
      <c r="M12638" s="26">
        <v>380974070161</v>
      </c>
      <c r="N12638" s="26">
        <v>2121283001</v>
      </c>
    </row>
    <row r="12639" spans="1:14">
      <c r="A12639" s="26" t="s">
        <v>3419</v>
      </c>
      <c r="B12639" s="26" t="s">
        <v>3420</v>
      </c>
      <c r="C12639" s="26">
        <v>38466285</v>
      </c>
      <c r="D12639" s="26" t="s">
        <v>24</v>
      </c>
      <c r="E12639" s="26" t="s">
        <v>49151</v>
      </c>
      <c r="F12639" s="26" t="s">
        <v>49152</v>
      </c>
      <c r="G12639" s="26" t="s">
        <v>9579</v>
      </c>
      <c r="H12639" s="26" t="s">
        <v>392</v>
      </c>
      <c r="I12639" s="26" t="s">
        <v>10064</v>
      </c>
      <c r="J12639" s="26" t="s">
        <v>42927</v>
      </c>
      <c r="K12639" s="26" t="s">
        <v>9582</v>
      </c>
      <c r="L12639" s="26" t="s">
        <v>49153</v>
      </c>
      <c r="M12639" s="26">
        <v>380982340173</v>
      </c>
      <c r="N12639" s="26">
        <v>2122484001</v>
      </c>
    </row>
    <row r="12640" spans="1:14">
      <c r="A12640" s="26" t="s">
        <v>2212</v>
      </c>
      <c r="B12640" s="26" t="s">
        <v>2213</v>
      </c>
      <c r="C12640" s="26">
        <v>37834197</v>
      </c>
      <c r="D12640" s="26" t="s">
        <v>24</v>
      </c>
      <c r="E12640" s="26" t="s">
        <v>49154</v>
      </c>
      <c r="F12640" s="26" t="s">
        <v>49155</v>
      </c>
      <c r="G12640" s="26" t="s">
        <v>9586</v>
      </c>
      <c r="H12640" s="26" t="s">
        <v>133</v>
      </c>
      <c r="I12640" s="26" t="s">
        <v>16462</v>
      </c>
      <c r="J12640" s="26" t="s">
        <v>15223</v>
      </c>
      <c r="K12640" s="26" t="s">
        <v>9906</v>
      </c>
      <c r="L12640" s="26" t="s">
        <v>49156</v>
      </c>
      <c r="M12640" s="26">
        <v>380569353343</v>
      </c>
      <c r="N12640" s="26">
        <v>122084806</v>
      </c>
    </row>
    <row r="12641" spans="1:14">
      <c r="A12641" s="26" t="s">
        <v>5676</v>
      </c>
      <c r="B12641" s="26" t="s">
        <v>5677</v>
      </c>
      <c r="C12641" s="26">
        <v>26064374</v>
      </c>
      <c r="D12641" s="26" t="s">
        <v>780</v>
      </c>
      <c r="E12641" s="26" t="s">
        <v>49157</v>
      </c>
      <c r="F12641" s="26" t="s">
        <v>49158</v>
      </c>
      <c r="G12641" s="26" t="s">
        <v>9601</v>
      </c>
      <c r="H12641" s="26" t="s">
        <v>799</v>
      </c>
      <c r="J12641" s="26" t="s">
        <v>800</v>
      </c>
      <c r="K12641" s="26" t="s">
        <v>9597</v>
      </c>
      <c r="L12641" s="26" t="s">
        <v>35909</v>
      </c>
      <c r="M12641" s="26">
        <v>380445678796</v>
      </c>
      <c r="N12641" s="26">
        <v>4822784009</v>
      </c>
    </row>
    <row r="12642" spans="1:14">
      <c r="A12642" s="26" t="s">
        <v>7867</v>
      </c>
      <c r="B12642" s="26" t="s">
        <v>7868</v>
      </c>
      <c r="C12642" s="26">
        <v>38621625</v>
      </c>
      <c r="D12642" s="26" t="s">
        <v>24</v>
      </c>
      <c r="E12642" s="26" t="s">
        <v>49159</v>
      </c>
      <c r="F12642" s="26" t="s">
        <v>49160</v>
      </c>
      <c r="G12642" s="26" t="s">
        <v>9579</v>
      </c>
      <c r="H12642" s="26" t="s">
        <v>1122</v>
      </c>
      <c r="I12642" s="26" t="s">
        <v>10674</v>
      </c>
      <c r="J12642" s="26" t="s">
        <v>49161</v>
      </c>
      <c r="K12642" s="26" t="s">
        <v>9582</v>
      </c>
      <c r="L12642" s="26" t="s">
        <v>49162</v>
      </c>
      <c r="M12642" s="26">
        <v>380501852975</v>
      </c>
      <c r="N12642" s="26">
        <v>6321082001</v>
      </c>
    </row>
    <row r="12643" spans="1:14">
      <c r="A12643" s="26" t="s">
        <v>9170</v>
      </c>
      <c r="B12643" s="26" t="s">
        <v>9171</v>
      </c>
      <c r="C12643" s="26">
        <v>23248085</v>
      </c>
      <c r="D12643" s="26" t="s">
        <v>24</v>
      </c>
      <c r="E12643" s="26" t="s">
        <v>49163</v>
      </c>
      <c r="F12643" s="26" t="s">
        <v>31143</v>
      </c>
      <c r="G12643" s="26" t="s">
        <v>9591</v>
      </c>
      <c r="H12643" s="26" t="s">
        <v>1490</v>
      </c>
      <c r="J12643" s="26" t="s">
        <v>1553</v>
      </c>
      <c r="K12643" s="26" t="s">
        <v>9597</v>
      </c>
      <c r="L12643" s="26" t="s">
        <v>49164</v>
      </c>
      <c r="M12643" s="26">
        <v>380372503808</v>
      </c>
      <c r="N12643" s="26">
        <v>524955100</v>
      </c>
    </row>
    <row r="12644" spans="1:14">
      <c r="A12644" s="26" t="s">
        <v>8893</v>
      </c>
      <c r="B12644" s="26" t="s">
        <v>8894</v>
      </c>
      <c r="C12644" s="26">
        <v>41937159</v>
      </c>
      <c r="D12644" s="26" t="s">
        <v>24</v>
      </c>
      <c r="E12644" s="26" t="s">
        <v>49165</v>
      </c>
      <c r="F12644" s="26" t="s">
        <v>49166</v>
      </c>
      <c r="G12644" s="26" t="s">
        <v>9579</v>
      </c>
      <c r="H12644" s="26" t="s">
        <v>1401</v>
      </c>
      <c r="I12644" s="26" t="s">
        <v>9696</v>
      </c>
      <c r="J12644" s="26" t="s">
        <v>49167</v>
      </c>
      <c r="K12644" s="26" t="s">
        <v>9582</v>
      </c>
      <c r="L12644" s="26" t="s">
        <v>49168</v>
      </c>
      <c r="M12644" s="26">
        <v>761349417832</v>
      </c>
      <c r="N12644" s="26">
        <v>7122884801</v>
      </c>
    </row>
    <row r="12645" spans="1:14">
      <c r="A12645" s="26" t="s">
        <v>4713</v>
      </c>
      <c r="B12645" s="26" t="s">
        <v>4714</v>
      </c>
      <c r="C12645" s="26">
        <v>38201051</v>
      </c>
      <c r="D12645" s="26" t="s">
        <v>24</v>
      </c>
      <c r="E12645" s="26" t="s">
        <v>49169</v>
      </c>
      <c r="F12645" s="26" t="s">
        <v>49170</v>
      </c>
      <c r="G12645" s="26" t="s">
        <v>9586</v>
      </c>
      <c r="H12645" s="26" t="s">
        <v>670</v>
      </c>
      <c r="J12645" s="26" t="s">
        <v>4702</v>
      </c>
      <c r="K12645" s="26" t="s">
        <v>9597</v>
      </c>
      <c r="L12645" s="26" t="s">
        <v>40990</v>
      </c>
      <c r="M12645" s="26">
        <v>761513072528</v>
      </c>
      <c r="N12645" s="26">
        <v>721484605</v>
      </c>
    </row>
    <row r="12646" spans="1:14">
      <c r="A12646" s="26" t="s">
        <v>5454</v>
      </c>
      <c r="B12646" s="26" t="s">
        <v>5455</v>
      </c>
      <c r="C12646" s="26">
        <v>42448068</v>
      </c>
      <c r="D12646" s="26" t="s">
        <v>24</v>
      </c>
      <c r="E12646" s="26" t="s">
        <v>49171</v>
      </c>
      <c r="F12646" s="26" t="s">
        <v>49172</v>
      </c>
      <c r="G12646" s="26" t="s">
        <v>9586</v>
      </c>
      <c r="H12646" s="26" t="s">
        <v>735</v>
      </c>
      <c r="I12646" s="26" t="s">
        <v>10914</v>
      </c>
      <c r="J12646" s="26" t="s">
        <v>5458</v>
      </c>
      <c r="K12646" s="26" t="s">
        <v>9597</v>
      </c>
      <c r="L12646" s="26" t="s">
        <v>49173</v>
      </c>
      <c r="M12646" s="26">
        <v>761950847198</v>
      </c>
      <c r="N12646" s="26">
        <v>2623285806</v>
      </c>
    </row>
    <row r="12647" spans="1:14">
      <c r="A12647" s="26" t="s">
        <v>1802</v>
      </c>
      <c r="B12647" s="26" t="s">
        <v>1803</v>
      </c>
      <c r="C12647" s="26">
        <v>37336813</v>
      </c>
      <c r="D12647" s="26" t="s">
        <v>24</v>
      </c>
      <c r="E12647" s="26" t="s">
        <v>49174</v>
      </c>
      <c r="F12647" s="26" t="s">
        <v>49175</v>
      </c>
      <c r="G12647" s="26" t="s">
        <v>9586</v>
      </c>
      <c r="H12647" s="26" t="s">
        <v>27</v>
      </c>
      <c r="I12647" s="26" t="s">
        <v>16303</v>
      </c>
      <c r="J12647" s="26" t="s">
        <v>49176</v>
      </c>
      <c r="K12647" s="26" t="s">
        <v>9582</v>
      </c>
      <c r="L12647" s="26" t="s">
        <v>49177</v>
      </c>
      <c r="M12647" s="26">
        <v>761409040278</v>
      </c>
      <c r="N12647" s="26">
        <v>522285201</v>
      </c>
    </row>
    <row r="12648" spans="1:14">
      <c r="A12648" s="26" t="s">
        <v>3230</v>
      </c>
      <c r="B12648" s="26" t="s">
        <v>3231</v>
      </c>
      <c r="C12648" s="26">
        <v>38562298</v>
      </c>
      <c r="D12648" s="26" t="s">
        <v>24</v>
      </c>
      <c r="E12648" s="26" t="s">
        <v>49178</v>
      </c>
      <c r="F12648" s="26" t="s">
        <v>49179</v>
      </c>
      <c r="G12648" s="26" t="s">
        <v>9586</v>
      </c>
      <c r="H12648" s="26" t="s">
        <v>375</v>
      </c>
      <c r="I12648" s="26" t="s">
        <v>9592</v>
      </c>
      <c r="J12648" s="26" t="s">
        <v>49180</v>
      </c>
      <c r="K12648" s="26" t="s">
        <v>9582</v>
      </c>
      <c r="L12648" s="26" t="s">
        <v>49181</v>
      </c>
      <c r="M12648" s="26">
        <v>380987629000</v>
      </c>
      <c r="N12648" s="26">
        <v>1824410116</v>
      </c>
    </row>
    <row r="12649" spans="1:14">
      <c r="A12649" s="26" t="s">
        <v>4541</v>
      </c>
      <c r="B12649" s="26" t="s">
        <v>4542</v>
      </c>
      <c r="C12649" s="26">
        <v>38036489</v>
      </c>
      <c r="D12649" s="26" t="s">
        <v>24</v>
      </c>
      <c r="E12649" s="26" t="s">
        <v>49182</v>
      </c>
      <c r="F12649" s="26" t="s">
        <v>49183</v>
      </c>
      <c r="G12649" s="26" t="s">
        <v>9591</v>
      </c>
      <c r="H12649" s="26" t="s">
        <v>576</v>
      </c>
      <c r="J12649" s="26" t="s">
        <v>49184</v>
      </c>
      <c r="K12649" s="26" t="s">
        <v>9582</v>
      </c>
      <c r="L12649" s="26" t="s">
        <v>49185</v>
      </c>
      <c r="M12649" s="26">
        <v>760913088988</v>
      </c>
      <c r="N12649" s="26">
        <v>3224986903</v>
      </c>
    </row>
    <row r="12650" spans="1:14">
      <c r="A12650" s="26" t="s">
        <v>3800</v>
      </c>
      <c r="B12650" s="26" t="s">
        <v>3801</v>
      </c>
      <c r="C12650" s="26">
        <v>42293398</v>
      </c>
      <c r="D12650" s="26" t="s">
        <v>24</v>
      </c>
      <c r="E12650" s="26" t="s">
        <v>49186</v>
      </c>
      <c r="F12650" s="26" t="s">
        <v>49187</v>
      </c>
      <c r="G12650" s="26" t="s">
        <v>9591</v>
      </c>
      <c r="H12650" s="26" t="s">
        <v>468</v>
      </c>
      <c r="I12650" s="26" t="s">
        <v>16628</v>
      </c>
      <c r="J12650" s="26" t="s">
        <v>20995</v>
      </c>
      <c r="K12650" s="26" t="s">
        <v>9582</v>
      </c>
      <c r="L12650" s="26" t="s">
        <v>49188</v>
      </c>
      <c r="M12650" s="26">
        <v>380961109682</v>
      </c>
      <c r="N12650" s="26">
        <v>522280202</v>
      </c>
    </row>
    <row r="12651" spans="1:14">
      <c r="A12651" s="26" t="s">
        <v>4027</v>
      </c>
      <c r="B12651" s="26" t="s">
        <v>4028</v>
      </c>
      <c r="C12651" s="26">
        <v>42326482</v>
      </c>
      <c r="D12651" s="26" t="s">
        <v>24</v>
      </c>
      <c r="E12651" s="26" t="s">
        <v>49189</v>
      </c>
      <c r="F12651" s="26" t="s">
        <v>49190</v>
      </c>
      <c r="G12651" s="26" t="s">
        <v>9586</v>
      </c>
      <c r="H12651" s="26" t="s">
        <v>506</v>
      </c>
      <c r="I12651" s="26" t="s">
        <v>10789</v>
      </c>
      <c r="J12651" s="26" t="s">
        <v>49191</v>
      </c>
      <c r="K12651" s="26" t="s">
        <v>9582</v>
      </c>
      <c r="L12651" s="26" t="s">
        <v>49192</v>
      </c>
      <c r="M12651" s="26">
        <v>380347735334</v>
      </c>
      <c r="N12651" s="26">
        <v>2622055302</v>
      </c>
    </row>
    <row r="12652" spans="1:14">
      <c r="A12652" s="26" t="s">
        <v>2788</v>
      </c>
      <c r="B12652" s="26" t="s">
        <v>2789</v>
      </c>
      <c r="C12652" s="26">
        <v>37691686</v>
      </c>
      <c r="D12652" s="26" t="s">
        <v>24</v>
      </c>
      <c r="E12652" s="26" t="s">
        <v>49193</v>
      </c>
      <c r="F12652" s="26" t="s">
        <v>49194</v>
      </c>
      <c r="G12652" s="26" t="s">
        <v>9586</v>
      </c>
      <c r="H12652" s="26" t="s">
        <v>258</v>
      </c>
      <c r="I12652" s="26" t="s">
        <v>10477</v>
      </c>
      <c r="J12652" s="26" t="s">
        <v>49195</v>
      </c>
      <c r="K12652" s="26" t="s">
        <v>9582</v>
      </c>
      <c r="L12652" s="26" t="s">
        <v>49196</v>
      </c>
      <c r="M12652" s="26">
        <v>380667262154</v>
      </c>
      <c r="N12652" s="26">
        <v>1421283601</v>
      </c>
    </row>
    <row r="12653" spans="1:14">
      <c r="A12653" s="26" t="s">
        <v>3089</v>
      </c>
      <c r="B12653" s="26" t="s">
        <v>3090</v>
      </c>
      <c r="C12653" s="26">
        <v>41940690</v>
      </c>
      <c r="D12653" s="26" t="s">
        <v>24</v>
      </c>
      <c r="E12653" s="26" t="s">
        <v>49197</v>
      </c>
      <c r="F12653" s="26" t="s">
        <v>49198</v>
      </c>
      <c r="G12653" s="26" t="s">
        <v>9586</v>
      </c>
      <c r="H12653" s="26" t="s">
        <v>375</v>
      </c>
      <c r="I12653" s="26" t="s">
        <v>10696</v>
      </c>
      <c r="J12653" s="26" t="s">
        <v>9697</v>
      </c>
      <c r="K12653" s="26" t="s">
        <v>9606</v>
      </c>
      <c r="L12653" s="26" t="s">
        <v>49199</v>
      </c>
      <c r="M12653" s="26">
        <v>380414471133</v>
      </c>
      <c r="N12653" s="26">
        <v>1820655700</v>
      </c>
    </row>
    <row r="12654" spans="1:14">
      <c r="A12654" s="26" t="s">
        <v>4700</v>
      </c>
      <c r="B12654" s="26" t="s">
        <v>4701</v>
      </c>
      <c r="C12654" s="26" t="s">
        <v>1604</v>
      </c>
      <c r="D12654" s="26" t="s">
        <v>24</v>
      </c>
      <c r="E12654" s="26" t="s">
        <v>49200</v>
      </c>
      <c r="F12654" s="26" t="s">
        <v>49201</v>
      </c>
      <c r="G12654" s="26" t="s">
        <v>9591</v>
      </c>
      <c r="H12654" s="26" t="s">
        <v>670</v>
      </c>
      <c r="J12654" s="26" t="s">
        <v>4702</v>
      </c>
      <c r="K12654" s="26" t="s">
        <v>9597</v>
      </c>
      <c r="L12654" s="26" t="s">
        <v>49202</v>
      </c>
      <c r="M12654" s="26">
        <v>380993407011</v>
      </c>
      <c r="N12654" s="26">
        <v>721484605</v>
      </c>
    </row>
    <row r="12655" spans="1:14">
      <c r="A12655" s="26" t="s">
        <v>6890</v>
      </c>
      <c r="B12655" s="26" t="s">
        <v>6891</v>
      </c>
      <c r="C12655" s="26">
        <v>38459325</v>
      </c>
      <c r="D12655" s="26" t="s">
        <v>24</v>
      </c>
      <c r="E12655" s="26" t="s">
        <v>49203</v>
      </c>
      <c r="F12655" s="26" t="s">
        <v>49204</v>
      </c>
      <c r="G12655" s="26" t="s">
        <v>9579</v>
      </c>
      <c r="H12655" s="26" t="s">
        <v>949</v>
      </c>
      <c r="I12655" s="26" t="s">
        <v>9669</v>
      </c>
      <c r="J12655" s="26" t="s">
        <v>25519</v>
      </c>
      <c r="K12655" s="26" t="s">
        <v>9582</v>
      </c>
      <c r="L12655" s="26" t="s">
        <v>49205</v>
      </c>
      <c r="M12655" s="26">
        <v>380951003711</v>
      </c>
      <c r="N12655" s="26">
        <v>5324885001</v>
      </c>
    </row>
    <row r="12656" spans="1:14">
      <c r="A12656" s="26" t="s">
        <v>5728</v>
      </c>
      <c r="B12656" s="26" t="s">
        <v>5729</v>
      </c>
      <c r="C12656" s="26">
        <v>38961129</v>
      </c>
      <c r="D12656" s="26" t="s">
        <v>24</v>
      </c>
      <c r="E12656" s="26" t="s">
        <v>49206</v>
      </c>
      <c r="F12656" s="26" t="s">
        <v>49207</v>
      </c>
      <c r="G12656" s="26" t="s">
        <v>9591</v>
      </c>
      <c r="H12656" s="26" t="s">
        <v>799</v>
      </c>
      <c r="J12656" s="26" t="s">
        <v>800</v>
      </c>
      <c r="K12656" s="26" t="s">
        <v>9597</v>
      </c>
      <c r="L12656" s="26" t="s">
        <v>14670</v>
      </c>
      <c r="M12656" s="26">
        <v>380442946618</v>
      </c>
      <c r="N12656" s="26">
        <v>4822784009</v>
      </c>
    </row>
    <row r="12657" spans="1:14">
      <c r="A12657" s="26" t="s">
        <v>3046</v>
      </c>
      <c r="B12657" s="26" t="s">
        <v>3047</v>
      </c>
      <c r="C12657" s="26">
        <v>38107156</v>
      </c>
      <c r="D12657" s="26" t="s">
        <v>24</v>
      </c>
      <c r="E12657" s="26" t="s">
        <v>49208</v>
      </c>
      <c r="F12657" s="26" t="s">
        <v>49209</v>
      </c>
      <c r="G12657" s="26" t="s">
        <v>9586</v>
      </c>
      <c r="H12657" s="26" t="s">
        <v>375</v>
      </c>
      <c r="I12657" s="26" t="s">
        <v>10696</v>
      </c>
      <c r="J12657" s="26" t="s">
        <v>16041</v>
      </c>
      <c r="K12657" s="26" t="s">
        <v>9582</v>
      </c>
      <c r="L12657" s="26" t="s">
        <v>49210</v>
      </c>
      <c r="M12657" s="26">
        <v>380977780698</v>
      </c>
      <c r="N12657" s="26">
        <v>1820610123</v>
      </c>
    </row>
    <row r="12658" spans="1:14">
      <c r="A12658" s="26" t="s">
        <v>4547</v>
      </c>
      <c r="B12658" s="26" t="s">
        <v>4548</v>
      </c>
      <c r="C12658" s="26" t="s">
        <v>1604</v>
      </c>
      <c r="D12658" s="26" t="s">
        <v>24</v>
      </c>
      <c r="E12658" s="26" t="s">
        <v>49211</v>
      </c>
      <c r="F12658" s="26" t="s">
        <v>49212</v>
      </c>
      <c r="G12658" s="26" t="s">
        <v>9586</v>
      </c>
      <c r="H12658" s="26" t="s">
        <v>576</v>
      </c>
      <c r="J12658" s="26" t="s">
        <v>4543</v>
      </c>
      <c r="K12658" s="26" t="s">
        <v>9597</v>
      </c>
      <c r="L12658" s="26" t="s">
        <v>49213</v>
      </c>
      <c r="M12658" s="26">
        <v>380636094185</v>
      </c>
      <c r="N12658" s="26">
        <v>3211200000</v>
      </c>
    </row>
    <row r="12659" spans="1:14">
      <c r="A12659" s="26" t="s">
        <v>7738</v>
      </c>
      <c r="B12659" s="26" t="s">
        <v>7739</v>
      </c>
      <c r="C12659" s="26">
        <v>38503630</v>
      </c>
      <c r="D12659" s="26" t="s">
        <v>24</v>
      </c>
      <c r="E12659" s="26" t="s">
        <v>49214</v>
      </c>
      <c r="F12659" s="26" t="s">
        <v>49215</v>
      </c>
      <c r="G12659" s="26" t="s">
        <v>9586</v>
      </c>
      <c r="H12659" s="26" t="s">
        <v>1088</v>
      </c>
      <c r="I12659" s="26" t="s">
        <v>14222</v>
      </c>
      <c r="J12659" s="26" t="s">
        <v>49216</v>
      </c>
      <c r="K12659" s="26" t="s">
        <v>9582</v>
      </c>
      <c r="L12659" s="26" t="s">
        <v>49217</v>
      </c>
      <c r="M12659" s="26">
        <v>761930522834</v>
      </c>
      <c r="N12659" s="26">
        <v>6124881801</v>
      </c>
    </row>
    <row r="12660" spans="1:14">
      <c r="A12660" s="26" t="s">
        <v>6871</v>
      </c>
      <c r="B12660" s="26" t="s">
        <v>6872</v>
      </c>
      <c r="C12660" s="26">
        <v>38522213</v>
      </c>
      <c r="D12660" s="26" t="s">
        <v>24</v>
      </c>
      <c r="E12660" s="26" t="s">
        <v>49218</v>
      </c>
      <c r="F12660" s="26" t="s">
        <v>43155</v>
      </c>
      <c r="G12660" s="26" t="s">
        <v>9586</v>
      </c>
      <c r="H12660" s="26" t="s">
        <v>949</v>
      </c>
      <c r="I12660" s="26" t="s">
        <v>12172</v>
      </c>
      <c r="J12660" s="26" t="s">
        <v>3276</v>
      </c>
      <c r="K12660" s="26" t="s">
        <v>9606</v>
      </c>
      <c r="L12660" s="26" t="s">
        <v>12173</v>
      </c>
      <c r="M12660" s="26">
        <v>380534191164</v>
      </c>
      <c r="N12660" s="26">
        <v>122785804</v>
      </c>
    </row>
    <row r="12661" spans="1:14">
      <c r="A12661" s="26" t="s">
        <v>8630</v>
      </c>
      <c r="B12661" s="26" t="s">
        <v>8631</v>
      </c>
      <c r="C12661" s="26">
        <v>38566126</v>
      </c>
      <c r="D12661" s="26" t="s">
        <v>24</v>
      </c>
      <c r="E12661" s="26" t="s">
        <v>49219</v>
      </c>
      <c r="F12661" s="26" t="s">
        <v>49220</v>
      </c>
      <c r="G12661" s="26" t="s">
        <v>9586</v>
      </c>
      <c r="H12661" s="26" t="s">
        <v>1308</v>
      </c>
      <c r="I12661" s="26" t="s">
        <v>13448</v>
      </c>
      <c r="J12661" s="26" t="s">
        <v>49221</v>
      </c>
      <c r="K12661" s="26" t="s">
        <v>9582</v>
      </c>
      <c r="L12661" s="26" t="s">
        <v>49222</v>
      </c>
      <c r="M12661" s="26">
        <v>380671990907</v>
      </c>
      <c r="N12661" s="26">
        <v>6821210114</v>
      </c>
    </row>
    <row r="12662" spans="1:14">
      <c r="A12662" s="26" t="s">
        <v>5927</v>
      </c>
      <c r="B12662" s="26" t="s">
        <v>5928</v>
      </c>
      <c r="C12662" s="26">
        <v>1998437</v>
      </c>
      <c r="D12662" s="26" t="s">
        <v>780</v>
      </c>
      <c r="E12662" s="26" t="s">
        <v>49223</v>
      </c>
      <c r="F12662" s="26" t="s">
        <v>49224</v>
      </c>
      <c r="G12662" s="26" t="s">
        <v>9601</v>
      </c>
      <c r="H12662" s="26" t="s">
        <v>835</v>
      </c>
      <c r="I12662" s="26" t="s">
        <v>11355</v>
      </c>
      <c r="J12662" s="26" t="s">
        <v>5923</v>
      </c>
      <c r="K12662" s="26" t="s">
        <v>9606</v>
      </c>
      <c r="L12662" s="26" t="s">
        <v>11356</v>
      </c>
      <c r="M12662" s="26">
        <v>380516321440</v>
      </c>
      <c r="N12662" s="26">
        <v>4821755100</v>
      </c>
    </row>
    <row r="12663" spans="1:14">
      <c r="A12663" s="26" t="s">
        <v>2642</v>
      </c>
      <c r="B12663" s="26" t="s">
        <v>2635</v>
      </c>
      <c r="C12663" s="26">
        <v>37735655</v>
      </c>
      <c r="D12663" s="26" t="s">
        <v>24</v>
      </c>
      <c r="E12663" s="26" t="s">
        <v>49225</v>
      </c>
      <c r="F12663" s="26" t="s">
        <v>33890</v>
      </c>
      <c r="G12663" s="26" t="s">
        <v>9591</v>
      </c>
      <c r="H12663" s="26" t="s">
        <v>133</v>
      </c>
      <c r="I12663" s="26" t="s">
        <v>9968</v>
      </c>
      <c r="J12663" s="26" t="s">
        <v>33891</v>
      </c>
      <c r="K12663" s="26" t="s">
        <v>9582</v>
      </c>
      <c r="L12663" s="26" t="s">
        <v>33892</v>
      </c>
      <c r="M12663" s="26">
        <v>761329210240</v>
      </c>
      <c r="N12663" s="26">
        <v>1223584502</v>
      </c>
    </row>
    <row r="12664" spans="1:14">
      <c r="A12664" s="26" t="s">
        <v>3349</v>
      </c>
      <c r="B12664" s="26" t="s">
        <v>3350</v>
      </c>
      <c r="C12664" s="26">
        <v>38068793</v>
      </c>
      <c r="D12664" s="26" t="s">
        <v>24</v>
      </c>
      <c r="E12664" s="26" t="s">
        <v>49226</v>
      </c>
      <c r="F12664" s="26" t="s">
        <v>49227</v>
      </c>
      <c r="G12664" s="26" t="s">
        <v>9579</v>
      </c>
      <c r="H12664" s="26" t="s">
        <v>392</v>
      </c>
      <c r="I12664" s="26" t="s">
        <v>10303</v>
      </c>
      <c r="J12664" s="26" t="s">
        <v>49228</v>
      </c>
      <c r="K12664" s="26" t="s">
        <v>9582</v>
      </c>
      <c r="L12664" s="26" t="s">
        <v>49229</v>
      </c>
      <c r="M12664" s="26">
        <v>380674629776</v>
      </c>
      <c r="N12664" s="26">
        <v>2120489201</v>
      </c>
    </row>
    <row r="12665" spans="1:14">
      <c r="A12665" s="26" t="s">
        <v>8557</v>
      </c>
      <c r="B12665" s="26" t="s">
        <v>8558</v>
      </c>
      <c r="C12665" s="26">
        <v>2009867</v>
      </c>
      <c r="D12665" s="26" t="s">
        <v>780</v>
      </c>
      <c r="E12665" s="26" t="s">
        <v>49230</v>
      </c>
      <c r="F12665" s="26" t="s">
        <v>8558</v>
      </c>
      <c r="G12665" s="26" t="s">
        <v>9601</v>
      </c>
      <c r="H12665" s="26" t="s">
        <v>1269</v>
      </c>
      <c r="J12665" s="26" t="s">
        <v>1298</v>
      </c>
      <c r="K12665" s="26" t="s">
        <v>9597</v>
      </c>
      <c r="L12665" s="26" t="s">
        <v>49231</v>
      </c>
      <c r="M12665" s="26">
        <v>380552423573</v>
      </c>
      <c r="N12665" s="26">
        <v>6510100000</v>
      </c>
    </row>
    <row r="12666" spans="1:14">
      <c r="A12666" s="26" t="s">
        <v>4179</v>
      </c>
      <c r="B12666" s="26" t="s">
        <v>4180</v>
      </c>
      <c r="C12666" s="26">
        <v>1993575</v>
      </c>
      <c r="D12666" s="26" t="s">
        <v>780</v>
      </c>
      <c r="E12666" s="26" t="s">
        <v>49232</v>
      </c>
      <c r="F12666" s="26" t="s">
        <v>49233</v>
      </c>
      <c r="G12666" s="26" t="s">
        <v>9601</v>
      </c>
      <c r="H12666" s="26" t="s">
        <v>506</v>
      </c>
      <c r="J12666" s="26" t="s">
        <v>552</v>
      </c>
      <c r="K12666" s="26" t="s">
        <v>9597</v>
      </c>
      <c r="L12666" s="26" t="s">
        <v>49234</v>
      </c>
      <c r="M12666" s="26">
        <v>380973351204</v>
      </c>
      <c r="N12666" s="26">
        <v>2624010100</v>
      </c>
    </row>
    <row r="12667" spans="1:14">
      <c r="A12667" s="26" t="s">
        <v>5454</v>
      </c>
      <c r="B12667" s="26" t="s">
        <v>5455</v>
      </c>
      <c r="C12667" s="26">
        <v>42448068</v>
      </c>
      <c r="D12667" s="26" t="s">
        <v>24</v>
      </c>
      <c r="E12667" s="26" t="s">
        <v>49235</v>
      </c>
      <c r="F12667" s="26" t="s">
        <v>49236</v>
      </c>
      <c r="G12667" s="26" t="s">
        <v>9586</v>
      </c>
      <c r="H12667" s="26" t="s">
        <v>735</v>
      </c>
      <c r="I12667" s="26" t="s">
        <v>10914</v>
      </c>
      <c r="J12667" s="26" t="s">
        <v>49237</v>
      </c>
      <c r="K12667" s="26" t="s">
        <v>9582</v>
      </c>
      <c r="L12667" s="26" t="s">
        <v>49238</v>
      </c>
      <c r="M12667" s="26">
        <v>761943648079</v>
      </c>
      <c r="N12667" s="26">
        <v>4625581901</v>
      </c>
    </row>
    <row r="12668" spans="1:14">
      <c r="A12668" s="26" t="s">
        <v>3639</v>
      </c>
      <c r="B12668" s="26" t="s">
        <v>3640</v>
      </c>
      <c r="C12668" s="26">
        <v>41870660</v>
      </c>
      <c r="D12668" s="26" t="s">
        <v>24</v>
      </c>
      <c r="E12668" s="26" t="s">
        <v>49239</v>
      </c>
      <c r="F12668" s="26" t="s">
        <v>10050</v>
      </c>
      <c r="G12668" s="26" t="s">
        <v>9586</v>
      </c>
      <c r="H12668" s="26" t="s">
        <v>468</v>
      </c>
      <c r="I12668" s="26" t="s">
        <v>32568</v>
      </c>
      <c r="J12668" s="26" t="s">
        <v>3641</v>
      </c>
      <c r="K12668" s="26" t="s">
        <v>9582</v>
      </c>
      <c r="L12668" s="26" t="s">
        <v>44325</v>
      </c>
      <c r="M12668" s="26">
        <v>380613851084</v>
      </c>
      <c r="N12668" s="26">
        <v>1221083301</v>
      </c>
    </row>
    <row r="12669" spans="1:14">
      <c r="A12669" s="26" t="s">
        <v>2802</v>
      </c>
      <c r="B12669" s="26" t="s">
        <v>2803</v>
      </c>
      <c r="C12669" s="26">
        <v>37339271</v>
      </c>
      <c r="D12669" s="26" t="s">
        <v>24</v>
      </c>
      <c r="E12669" s="26" t="s">
        <v>49240</v>
      </c>
      <c r="F12669" s="26" t="s">
        <v>49241</v>
      </c>
      <c r="G12669" s="26" t="s">
        <v>9591</v>
      </c>
      <c r="H12669" s="26" t="s">
        <v>258</v>
      </c>
      <c r="I12669" s="26" t="s">
        <v>9747</v>
      </c>
      <c r="J12669" s="26" t="s">
        <v>49242</v>
      </c>
      <c r="K12669" s="26" t="s">
        <v>9582</v>
      </c>
      <c r="L12669" s="26" t="s">
        <v>49243</v>
      </c>
      <c r="M12669" s="26">
        <v>380952073716</v>
      </c>
      <c r="N12669" s="26">
        <v>1422783411</v>
      </c>
    </row>
    <row r="12670" spans="1:14">
      <c r="A12670" s="26" t="s">
        <v>9038</v>
      </c>
      <c r="B12670" s="26" t="s">
        <v>9039</v>
      </c>
      <c r="C12670" s="26">
        <v>38977296</v>
      </c>
      <c r="D12670" s="26" t="s">
        <v>24</v>
      </c>
      <c r="E12670" s="26" t="s">
        <v>49244</v>
      </c>
      <c r="F12670" s="26" t="s">
        <v>49245</v>
      </c>
      <c r="G12670" s="26" t="s">
        <v>9586</v>
      </c>
      <c r="H12670" s="26" t="s">
        <v>1401</v>
      </c>
      <c r="I12670" s="26" t="s">
        <v>13992</v>
      </c>
      <c r="J12670" s="26" t="s">
        <v>49246</v>
      </c>
      <c r="K12670" s="26" t="s">
        <v>9582</v>
      </c>
      <c r="L12670" s="26" t="s">
        <v>49247</v>
      </c>
      <c r="M12670" s="26">
        <v>761945846752</v>
      </c>
      <c r="N12670" s="26">
        <v>7125487501</v>
      </c>
    </row>
    <row r="12671" spans="1:14">
      <c r="A12671" s="26" t="s">
        <v>6375</v>
      </c>
      <c r="B12671" s="26" t="s">
        <v>6376</v>
      </c>
      <c r="C12671" s="26">
        <v>2774510</v>
      </c>
      <c r="D12671" s="26" t="s">
        <v>24</v>
      </c>
      <c r="E12671" s="26" t="s">
        <v>49248</v>
      </c>
      <c r="F12671" s="26" t="s">
        <v>25533</v>
      </c>
      <c r="G12671" s="26" t="s">
        <v>9586</v>
      </c>
      <c r="H12671" s="26" t="s">
        <v>885</v>
      </c>
      <c r="J12671" s="26" t="s">
        <v>910</v>
      </c>
      <c r="K12671" s="26" t="s">
        <v>9597</v>
      </c>
      <c r="L12671" s="26" t="s">
        <v>49249</v>
      </c>
      <c r="M12671" s="26">
        <v>380487265654</v>
      </c>
      <c r="N12671" s="26">
        <v>5110100000</v>
      </c>
    </row>
    <row r="12672" spans="1:14">
      <c r="A12672" s="26" t="s">
        <v>8508</v>
      </c>
      <c r="B12672" s="26" t="s">
        <v>8509</v>
      </c>
      <c r="C12672" s="26">
        <v>32277990</v>
      </c>
      <c r="D12672" s="26" t="s">
        <v>24</v>
      </c>
      <c r="E12672" s="26" t="s">
        <v>49250</v>
      </c>
      <c r="F12672" s="26" t="s">
        <v>12192</v>
      </c>
      <c r="G12672" s="26" t="s">
        <v>9591</v>
      </c>
      <c r="H12672" s="26" t="s">
        <v>1269</v>
      </c>
      <c r="J12672" s="26" t="s">
        <v>1282</v>
      </c>
      <c r="K12672" s="26" t="s">
        <v>9597</v>
      </c>
      <c r="L12672" s="26" t="s">
        <v>49251</v>
      </c>
      <c r="M12672" s="26">
        <v>761109980180</v>
      </c>
      <c r="N12672" s="26">
        <v>6510700000</v>
      </c>
    </row>
    <row r="12673" spans="1:14">
      <c r="A12673" s="26" t="s">
        <v>7880</v>
      </c>
      <c r="B12673" s="26" t="s">
        <v>7881</v>
      </c>
      <c r="C12673" s="26">
        <v>38008933</v>
      </c>
      <c r="D12673" s="26" t="s">
        <v>24</v>
      </c>
      <c r="E12673" s="26" t="s">
        <v>49252</v>
      </c>
      <c r="F12673" s="26" t="s">
        <v>49253</v>
      </c>
      <c r="G12673" s="26" t="s">
        <v>9586</v>
      </c>
      <c r="H12673" s="26" t="s">
        <v>1122</v>
      </c>
      <c r="I12673" s="26" t="s">
        <v>11422</v>
      </c>
      <c r="J12673" s="26" t="s">
        <v>49254</v>
      </c>
      <c r="K12673" s="26" t="s">
        <v>9582</v>
      </c>
      <c r="L12673" s="26" t="s">
        <v>49255</v>
      </c>
      <c r="M12673" s="26">
        <v>380577492206</v>
      </c>
      <c r="N12673" s="26">
        <v>6325181201</v>
      </c>
    </row>
    <row r="12674" spans="1:14">
      <c r="A12674" s="26" t="s">
        <v>6649</v>
      </c>
      <c r="B12674" s="26" t="s">
        <v>6646</v>
      </c>
      <c r="C12674" s="26">
        <v>1999307</v>
      </c>
      <c r="D12674" s="26" t="s">
        <v>24</v>
      </c>
      <c r="E12674" s="26" t="s">
        <v>49256</v>
      </c>
      <c r="F12674" s="26" t="s">
        <v>49257</v>
      </c>
      <c r="G12674" s="26" t="s">
        <v>9591</v>
      </c>
      <c r="H12674" s="26" t="s">
        <v>949</v>
      </c>
      <c r="I12674" s="26" t="s">
        <v>11921</v>
      </c>
      <c r="J12674" s="26" t="s">
        <v>6643</v>
      </c>
      <c r="K12674" s="26" t="s">
        <v>9597</v>
      </c>
      <c r="L12674" s="26" t="s">
        <v>13498</v>
      </c>
      <c r="M12674" s="26">
        <v>380959405612</v>
      </c>
      <c r="N12674" s="26">
        <v>5321810100</v>
      </c>
    </row>
    <row r="12675" spans="1:14">
      <c r="A12675" s="26" t="s">
        <v>8004</v>
      </c>
      <c r="B12675" s="26" t="s">
        <v>8005</v>
      </c>
      <c r="C12675" s="26">
        <v>41820206</v>
      </c>
      <c r="D12675" s="26" t="s">
        <v>24</v>
      </c>
      <c r="E12675" s="26" t="s">
        <v>49258</v>
      </c>
      <c r="F12675" s="26" t="s">
        <v>49259</v>
      </c>
      <c r="G12675" s="26" t="s">
        <v>9586</v>
      </c>
      <c r="H12675" s="26" t="s">
        <v>1122</v>
      </c>
      <c r="I12675" s="26" t="s">
        <v>11395</v>
      </c>
      <c r="J12675" s="26" t="s">
        <v>646</v>
      </c>
      <c r="K12675" s="26" t="s">
        <v>9582</v>
      </c>
      <c r="L12675" s="26" t="s">
        <v>49260</v>
      </c>
      <c r="M12675" s="26">
        <v>761568201167</v>
      </c>
      <c r="N12675" s="26">
        <v>1824287321</v>
      </c>
    </row>
    <row r="12676" spans="1:14">
      <c r="A12676" s="26" t="s">
        <v>2868</v>
      </c>
      <c r="B12676" s="26" t="s">
        <v>2869</v>
      </c>
      <c r="C12676" s="26">
        <v>1989852</v>
      </c>
      <c r="D12676" s="26" t="s">
        <v>780</v>
      </c>
      <c r="E12676" s="26" t="s">
        <v>49261</v>
      </c>
      <c r="F12676" s="26" t="s">
        <v>49262</v>
      </c>
      <c r="G12676" s="26" t="s">
        <v>9601</v>
      </c>
      <c r="H12676" s="26" t="s">
        <v>258</v>
      </c>
      <c r="I12676" s="26" t="s">
        <v>13337</v>
      </c>
      <c r="J12676" s="26" t="s">
        <v>49263</v>
      </c>
      <c r="K12676" s="26" t="s">
        <v>9582</v>
      </c>
      <c r="L12676" s="26" t="s">
        <v>49264</v>
      </c>
      <c r="M12676" s="26">
        <v>380997618907</v>
      </c>
      <c r="N12676" s="26">
        <v>1423381101</v>
      </c>
    </row>
    <row r="12677" spans="1:14">
      <c r="A12677" s="26" t="s">
        <v>3211</v>
      </c>
      <c r="B12677" s="26" t="s">
        <v>3212</v>
      </c>
      <c r="C12677" s="26">
        <v>13549905</v>
      </c>
      <c r="D12677" s="26" t="s">
        <v>780</v>
      </c>
      <c r="E12677" s="26" t="s">
        <v>49265</v>
      </c>
      <c r="F12677" s="26" t="s">
        <v>44016</v>
      </c>
      <c r="G12677" s="26" t="s">
        <v>9601</v>
      </c>
      <c r="H12677" s="26" t="s">
        <v>375</v>
      </c>
      <c r="I12677" s="26" t="s">
        <v>388</v>
      </c>
      <c r="J12677" s="26" t="s">
        <v>3088</v>
      </c>
      <c r="K12677" s="26" t="s">
        <v>9606</v>
      </c>
      <c r="L12677" s="26" t="s">
        <v>49266</v>
      </c>
      <c r="M12677" s="26">
        <v>380978694757</v>
      </c>
      <c r="N12677" s="26">
        <v>523086404</v>
      </c>
    </row>
    <row r="12678" spans="1:14">
      <c r="A12678" s="26" t="s">
        <v>7771</v>
      </c>
      <c r="B12678" s="26" t="s">
        <v>7772</v>
      </c>
      <c r="C12678" s="26">
        <v>4528442</v>
      </c>
      <c r="D12678" s="26" t="s">
        <v>780</v>
      </c>
      <c r="E12678" s="26" t="s">
        <v>49267</v>
      </c>
      <c r="F12678" s="26" t="s">
        <v>21230</v>
      </c>
      <c r="G12678" s="26" t="s">
        <v>9601</v>
      </c>
      <c r="H12678" s="26" t="s">
        <v>1088</v>
      </c>
      <c r="J12678" s="26" t="s">
        <v>1115</v>
      </c>
      <c r="K12678" s="26" t="s">
        <v>9597</v>
      </c>
      <c r="L12678" s="26" t="s">
        <v>12657</v>
      </c>
      <c r="M12678" s="26">
        <v>380675028601</v>
      </c>
      <c r="N12678" s="26">
        <v>6110100000</v>
      </c>
    </row>
    <row r="12679" spans="1:14">
      <c r="A12679" s="26" t="s">
        <v>8691</v>
      </c>
      <c r="B12679" s="26" t="s">
        <v>8692</v>
      </c>
      <c r="C12679" s="26">
        <v>5481104</v>
      </c>
      <c r="D12679" s="26" t="s">
        <v>780</v>
      </c>
      <c r="E12679" s="26" t="s">
        <v>49268</v>
      </c>
      <c r="F12679" s="26" t="s">
        <v>49269</v>
      </c>
      <c r="G12679" s="26" t="s">
        <v>9601</v>
      </c>
      <c r="H12679" s="26" t="s">
        <v>1308</v>
      </c>
      <c r="J12679" s="26" t="s">
        <v>1387</v>
      </c>
      <c r="K12679" s="26" t="s">
        <v>9597</v>
      </c>
      <c r="L12679" s="26" t="s">
        <v>31899</v>
      </c>
      <c r="M12679" s="26">
        <v>380382671824</v>
      </c>
      <c r="N12679" s="26">
        <v>4412745702</v>
      </c>
    </row>
    <row r="12680" spans="1:14">
      <c r="A12680" s="26" t="s">
        <v>6484</v>
      </c>
      <c r="B12680" s="26" t="s">
        <v>6485</v>
      </c>
      <c r="C12680" s="26">
        <v>38407455</v>
      </c>
      <c r="D12680" s="26" t="s">
        <v>24</v>
      </c>
      <c r="E12680" s="26" t="s">
        <v>49270</v>
      </c>
      <c r="F12680" s="26" t="s">
        <v>49271</v>
      </c>
      <c r="G12680" s="26" t="s">
        <v>9586</v>
      </c>
      <c r="H12680" s="26" t="s">
        <v>885</v>
      </c>
      <c r="I12680" s="26" t="s">
        <v>12407</v>
      </c>
      <c r="J12680" s="26" t="s">
        <v>49272</v>
      </c>
      <c r="K12680" s="26" t="s">
        <v>9582</v>
      </c>
      <c r="L12680" s="26" t="s">
        <v>49273</v>
      </c>
      <c r="M12680" s="26">
        <v>380959278760</v>
      </c>
      <c r="N12680" s="26">
        <v>5121685202</v>
      </c>
    </row>
    <row r="12681" spans="1:14">
      <c r="A12681" s="26" t="s">
        <v>2642</v>
      </c>
      <c r="B12681" s="26" t="s">
        <v>2635</v>
      </c>
      <c r="C12681" s="26">
        <v>37735655</v>
      </c>
      <c r="D12681" s="26" t="s">
        <v>24</v>
      </c>
      <c r="E12681" s="26" t="s">
        <v>49274</v>
      </c>
      <c r="F12681" s="26" t="s">
        <v>10522</v>
      </c>
      <c r="G12681" s="26" t="s">
        <v>9586</v>
      </c>
      <c r="H12681" s="26" t="s">
        <v>133</v>
      </c>
      <c r="I12681" s="26" t="s">
        <v>9968</v>
      </c>
      <c r="J12681" s="26" t="s">
        <v>4890</v>
      </c>
      <c r="K12681" s="26" t="s">
        <v>9582</v>
      </c>
      <c r="L12681" s="26" t="s">
        <v>49275</v>
      </c>
      <c r="M12681" s="26">
        <v>380563254743</v>
      </c>
      <c r="N12681" s="26">
        <v>1223282005</v>
      </c>
    </row>
    <row r="12682" spans="1:14">
      <c r="A12682" s="26" t="s">
        <v>3512</v>
      </c>
      <c r="B12682" s="26" t="s">
        <v>3513</v>
      </c>
      <c r="C12682" s="26">
        <v>26098930</v>
      </c>
      <c r="D12682" s="26" t="s">
        <v>780</v>
      </c>
      <c r="E12682" s="26" t="s">
        <v>49276</v>
      </c>
      <c r="F12682" s="26" t="s">
        <v>49277</v>
      </c>
      <c r="G12682" s="26" t="s">
        <v>9601</v>
      </c>
      <c r="H12682" s="26" t="s">
        <v>392</v>
      </c>
      <c r="I12682" s="26" t="s">
        <v>10627</v>
      </c>
      <c r="J12682" s="26" t="s">
        <v>3445</v>
      </c>
      <c r="K12682" s="26" t="s">
        <v>9582</v>
      </c>
      <c r="L12682" s="26" t="s">
        <v>49278</v>
      </c>
      <c r="M12682" s="26">
        <v>380313457583</v>
      </c>
      <c r="N12682" s="26">
        <v>2124482401</v>
      </c>
    </row>
    <row r="12683" spans="1:14">
      <c r="A12683" s="26" t="s">
        <v>5556</v>
      </c>
      <c r="B12683" s="26" t="s">
        <v>5557</v>
      </c>
      <c r="C12683" s="26">
        <v>3319759</v>
      </c>
      <c r="D12683" s="26" t="s">
        <v>780</v>
      </c>
      <c r="E12683" s="26" t="s">
        <v>49279</v>
      </c>
      <c r="F12683" s="26" t="s">
        <v>49280</v>
      </c>
      <c r="G12683" s="26" t="s">
        <v>9601</v>
      </c>
      <c r="H12683" s="26" t="s">
        <v>799</v>
      </c>
      <c r="J12683" s="26" t="s">
        <v>800</v>
      </c>
      <c r="K12683" s="26" t="s">
        <v>9597</v>
      </c>
      <c r="L12683" s="26" t="s">
        <v>49281</v>
      </c>
      <c r="M12683" s="26">
        <v>380445287283</v>
      </c>
      <c r="N12683" s="26">
        <v>4822784009</v>
      </c>
    </row>
    <row r="12684" spans="1:14">
      <c r="A12684" s="26" t="s">
        <v>3118</v>
      </c>
      <c r="B12684" s="26" t="s">
        <v>3113</v>
      </c>
      <c r="C12684" s="26">
        <v>1991406</v>
      </c>
      <c r="D12684" s="26" t="s">
        <v>780</v>
      </c>
      <c r="E12684" s="26" t="s">
        <v>49282</v>
      </c>
      <c r="F12684" s="26" t="s">
        <v>49283</v>
      </c>
      <c r="G12684" s="26" t="s">
        <v>9601</v>
      </c>
      <c r="H12684" s="26" t="s">
        <v>375</v>
      </c>
      <c r="J12684" s="26" t="s">
        <v>384</v>
      </c>
      <c r="K12684" s="26" t="s">
        <v>9597</v>
      </c>
      <c r="L12684" s="26" t="s">
        <v>49284</v>
      </c>
      <c r="M12684" s="26">
        <v>380412438740</v>
      </c>
      <c r="N12684" s="26">
        <v>1810700000</v>
      </c>
    </row>
    <row r="12685" spans="1:14">
      <c r="A12685" s="26" t="s">
        <v>3387</v>
      </c>
      <c r="B12685" s="26" t="s">
        <v>3388</v>
      </c>
      <c r="C12685" s="26">
        <v>38548802</v>
      </c>
      <c r="D12685" s="26" t="s">
        <v>24</v>
      </c>
      <c r="E12685" s="26" t="s">
        <v>49285</v>
      </c>
      <c r="F12685" s="26" t="s">
        <v>49286</v>
      </c>
      <c r="G12685" s="26" t="s">
        <v>9586</v>
      </c>
      <c r="H12685" s="26" t="s">
        <v>392</v>
      </c>
      <c r="I12685" s="26" t="s">
        <v>30861</v>
      </c>
      <c r="J12685" s="26" t="s">
        <v>39805</v>
      </c>
      <c r="K12685" s="26" t="s">
        <v>9582</v>
      </c>
      <c r="L12685" s="26" t="s">
        <v>49287</v>
      </c>
      <c r="M12685" s="26">
        <v>380313636111</v>
      </c>
      <c r="N12685" s="26">
        <v>2121585001</v>
      </c>
    </row>
    <row r="12686" spans="1:14">
      <c r="A12686" s="26" t="s">
        <v>4938</v>
      </c>
      <c r="B12686" s="26" t="s">
        <v>4933</v>
      </c>
      <c r="C12686" s="26">
        <v>1998226</v>
      </c>
      <c r="D12686" s="26" t="s">
        <v>780</v>
      </c>
      <c r="E12686" s="26" t="s">
        <v>49288</v>
      </c>
      <c r="F12686" s="26" t="s">
        <v>13076</v>
      </c>
      <c r="G12686" s="26" t="s">
        <v>9601</v>
      </c>
      <c r="H12686" s="26" t="s">
        <v>735</v>
      </c>
      <c r="I12686" s="26" t="s">
        <v>15124</v>
      </c>
      <c r="J12686" s="26" t="s">
        <v>9510</v>
      </c>
      <c r="K12686" s="26" t="s">
        <v>9606</v>
      </c>
      <c r="L12686" s="26" t="s">
        <v>34665</v>
      </c>
      <c r="M12686" s="26">
        <v>761281971881</v>
      </c>
      <c r="N12686" s="26">
        <v>2624485101</v>
      </c>
    </row>
    <row r="12687" spans="1:14">
      <c r="A12687" s="26" t="s">
        <v>7039</v>
      </c>
      <c r="B12687" s="26" t="s">
        <v>7040</v>
      </c>
      <c r="C12687" s="26">
        <v>3074476</v>
      </c>
      <c r="D12687" s="26" t="s">
        <v>780</v>
      </c>
      <c r="E12687" s="26" t="s">
        <v>49289</v>
      </c>
      <c r="F12687" s="26" t="s">
        <v>49290</v>
      </c>
      <c r="G12687" s="26" t="s">
        <v>9601</v>
      </c>
      <c r="H12687" s="26" t="s">
        <v>987</v>
      </c>
      <c r="I12687" s="26" t="s">
        <v>9921</v>
      </c>
      <c r="J12687" s="26" t="s">
        <v>7041</v>
      </c>
      <c r="K12687" s="26" t="s">
        <v>9582</v>
      </c>
      <c r="L12687" s="26" t="s">
        <v>49291</v>
      </c>
      <c r="M12687" s="26">
        <v>380968872769</v>
      </c>
      <c r="N12687" s="26">
        <v>5620485301</v>
      </c>
    </row>
    <row r="12688" spans="1:14">
      <c r="A12688" s="26" t="s">
        <v>6709</v>
      </c>
      <c r="B12688" s="26" t="s">
        <v>6708</v>
      </c>
      <c r="C12688" s="26">
        <v>1111598</v>
      </c>
      <c r="D12688" s="26" t="s">
        <v>780</v>
      </c>
      <c r="E12688" s="26" t="s">
        <v>49292</v>
      </c>
      <c r="F12688" s="26" t="s">
        <v>9692</v>
      </c>
      <c r="G12688" s="26" t="s">
        <v>9601</v>
      </c>
      <c r="H12688" s="26" t="s">
        <v>949</v>
      </c>
      <c r="J12688" s="26" t="s">
        <v>962</v>
      </c>
      <c r="K12688" s="26" t="s">
        <v>9597</v>
      </c>
      <c r="L12688" s="26" t="s">
        <v>49293</v>
      </c>
      <c r="M12688" s="26">
        <v>380536756100</v>
      </c>
      <c r="N12688" s="26">
        <v>5310400000</v>
      </c>
    </row>
    <row r="12689" spans="1:14">
      <c r="A12689" s="26" t="s">
        <v>8374</v>
      </c>
      <c r="B12689" s="26" t="s">
        <v>8375</v>
      </c>
      <c r="C12689" s="26">
        <v>41428082</v>
      </c>
      <c r="D12689" s="26" t="s">
        <v>24</v>
      </c>
      <c r="E12689" s="26" t="s">
        <v>49294</v>
      </c>
      <c r="F12689" s="26" t="s">
        <v>49295</v>
      </c>
      <c r="G12689" s="26" t="s">
        <v>9586</v>
      </c>
      <c r="H12689" s="26" t="s">
        <v>1122</v>
      </c>
      <c r="I12689" s="26" t="s">
        <v>10713</v>
      </c>
      <c r="J12689" s="26" t="s">
        <v>8376</v>
      </c>
      <c r="K12689" s="26" t="s">
        <v>9606</v>
      </c>
      <c r="L12689" s="26" t="s">
        <v>49296</v>
      </c>
      <c r="M12689" s="26">
        <v>380574651430</v>
      </c>
      <c r="N12689" s="26">
        <v>6325456700</v>
      </c>
    </row>
    <row r="12690" spans="1:14">
      <c r="A12690" s="26" t="s">
        <v>8397</v>
      </c>
      <c r="B12690" s="26" t="s">
        <v>8398</v>
      </c>
      <c r="C12690" s="26">
        <v>38366849</v>
      </c>
      <c r="D12690" s="26" t="s">
        <v>24</v>
      </c>
      <c r="E12690" s="26" t="s">
        <v>49297</v>
      </c>
      <c r="F12690" s="26" t="s">
        <v>49298</v>
      </c>
      <c r="G12690" s="26" t="s">
        <v>9586</v>
      </c>
      <c r="H12690" s="26" t="s">
        <v>1269</v>
      </c>
      <c r="I12690" s="26" t="s">
        <v>11815</v>
      </c>
      <c r="J12690" s="26" t="s">
        <v>49299</v>
      </c>
      <c r="K12690" s="26" t="s">
        <v>9582</v>
      </c>
      <c r="L12690" s="26" t="s">
        <v>49300</v>
      </c>
      <c r="M12690" s="26">
        <v>380554642404</v>
      </c>
      <c r="N12690" s="26">
        <v>4424010102</v>
      </c>
    </row>
    <row r="12691" spans="1:14">
      <c r="A12691" s="26" t="s">
        <v>6117</v>
      </c>
      <c r="B12691" s="26" t="s">
        <v>6118</v>
      </c>
      <c r="C12691" s="26">
        <v>40196816</v>
      </c>
      <c r="D12691" s="26" t="s">
        <v>24</v>
      </c>
      <c r="E12691" s="26" t="s">
        <v>49301</v>
      </c>
      <c r="F12691" s="26" t="s">
        <v>49302</v>
      </c>
      <c r="G12691" s="26" t="s">
        <v>9579</v>
      </c>
      <c r="H12691" s="26" t="s">
        <v>885</v>
      </c>
      <c r="I12691" s="26" t="s">
        <v>10171</v>
      </c>
      <c r="J12691" s="26" t="s">
        <v>49303</v>
      </c>
      <c r="K12691" s="26" t="s">
        <v>9582</v>
      </c>
      <c r="L12691" s="26" t="s">
        <v>49304</v>
      </c>
      <c r="M12691" s="26">
        <v>380486624222</v>
      </c>
      <c r="N12691" s="26">
        <v>5120688801</v>
      </c>
    </row>
    <row r="12692" spans="1:14">
      <c r="A12692" s="26" t="s">
        <v>8801</v>
      </c>
      <c r="B12692" s="26" t="s">
        <v>8802</v>
      </c>
      <c r="C12692" s="26">
        <v>26158164</v>
      </c>
      <c r="D12692" s="26" t="s">
        <v>780</v>
      </c>
      <c r="E12692" s="26" t="s">
        <v>49305</v>
      </c>
      <c r="F12692" s="26" t="s">
        <v>49306</v>
      </c>
      <c r="G12692" s="26" t="s">
        <v>9601</v>
      </c>
      <c r="H12692" s="26" t="s">
        <v>1308</v>
      </c>
      <c r="J12692" s="26" t="s">
        <v>1387</v>
      </c>
      <c r="K12692" s="26" t="s">
        <v>9597</v>
      </c>
      <c r="L12692" s="26" t="s">
        <v>12391</v>
      </c>
      <c r="M12692" s="26">
        <v>380382672723</v>
      </c>
      <c r="N12692" s="26">
        <v>4412745702</v>
      </c>
    </row>
    <row r="12693" spans="1:14">
      <c r="A12693" s="26" t="s">
        <v>4065</v>
      </c>
      <c r="B12693" s="26" t="s">
        <v>4066</v>
      </c>
      <c r="C12693" s="26">
        <v>36733489</v>
      </c>
      <c r="D12693" s="26" t="s">
        <v>24</v>
      </c>
      <c r="E12693" s="26" t="s">
        <v>49307</v>
      </c>
      <c r="F12693" s="26" t="s">
        <v>11790</v>
      </c>
      <c r="G12693" s="26" t="s">
        <v>9586</v>
      </c>
      <c r="H12693" s="26" t="s">
        <v>506</v>
      </c>
      <c r="J12693" s="26" t="s">
        <v>526</v>
      </c>
      <c r="K12693" s="26" t="s">
        <v>9597</v>
      </c>
      <c r="L12693" s="26" t="s">
        <v>11791</v>
      </c>
      <c r="M12693" s="26">
        <v>380974113133</v>
      </c>
      <c r="N12693" s="26">
        <v>2610100000</v>
      </c>
    </row>
    <row r="12694" spans="1:14">
      <c r="A12694" s="26" t="s">
        <v>7028</v>
      </c>
      <c r="B12694" s="26" t="s">
        <v>7029</v>
      </c>
      <c r="C12694" s="26">
        <v>38593656</v>
      </c>
      <c r="D12694" s="26" t="s">
        <v>24</v>
      </c>
      <c r="E12694" s="26" t="s">
        <v>49308</v>
      </c>
      <c r="F12694" s="26" t="s">
        <v>49309</v>
      </c>
      <c r="G12694" s="26" t="s">
        <v>9586</v>
      </c>
      <c r="H12694" s="26" t="s">
        <v>987</v>
      </c>
      <c r="J12694" s="26" t="s">
        <v>49310</v>
      </c>
      <c r="K12694" s="26" t="s">
        <v>9582</v>
      </c>
      <c r="L12694" s="26" t="s">
        <v>49311</v>
      </c>
      <c r="M12694" s="26">
        <v>761636667070</v>
      </c>
      <c r="N12694" s="26">
        <v>5622282001</v>
      </c>
    </row>
    <row r="12695" spans="1:14">
      <c r="A12695" s="26" t="s">
        <v>2435</v>
      </c>
      <c r="B12695" s="26" t="s">
        <v>2436</v>
      </c>
      <c r="C12695" s="26">
        <v>1985860</v>
      </c>
      <c r="D12695" s="26" t="s">
        <v>780</v>
      </c>
      <c r="E12695" s="26" t="s">
        <v>49312</v>
      </c>
      <c r="F12695" s="26" t="s">
        <v>44255</v>
      </c>
      <c r="G12695" s="26" t="s">
        <v>9601</v>
      </c>
      <c r="H12695" s="26" t="s">
        <v>133</v>
      </c>
      <c r="J12695" s="26" t="s">
        <v>2401</v>
      </c>
      <c r="K12695" s="26" t="s">
        <v>9597</v>
      </c>
      <c r="L12695" s="26" t="s">
        <v>10500</v>
      </c>
      <c r="M12695" s="26">
        <v>380987034942</v>
      </c>
      <c r="N12695" s="26">
        <v>122787502</v>
      </c>
    </row>
    <row r="12696" spans="1:14">
      <c r="A12696" s="26" t="s">
        <v>6272</v>
      </c>
      <c r="B12696" s="26" t="s">
        <v>6273</v>
      </c>
      <c r="C12696" s="26" t="s">
        <v>1604</v>
      </c>
      <c r="D12696" s="26" t="s">
        <v>24</v>
      </c>
      <c r="E12696" s="26" t="s">
        <v>49313</v>
      </c>
      <c r="F12696" s="26" t="s">
        <v>29225</v>
      </c>
      <c r="G12696" s="26" t="s">
        <v>9586</v>
      </c>
      <c r="H12696" s="26" t="s">
        <v>885</v>
      </c>
      <c r="J12696" s="26" t="s">
        <v>910</v>
      </c>
      <c r="K12696" s="26" t="s">
        <v>9597</v>
      </c>
      <c r="L12696" s="26" t="s">
        <v>17737</v>
      </c>
      <c r="M12696" s="26">
        <v>380676993611</v>
      </c>
      <c r="N12696" s="26">
        <v>5110100000</v>
      </c>
    </row>
    <row r="12697" spans="1:14">
      <c r="A12697" s="26" t="s">
        <v>4590</v>
      </c>
      <c r="B12697" s="26" t="s">
        <v>4591</v>
      </c>
      <c r="C12697" s="26">
        <v>38401359</v>
      </c>
      <c r="D12697" s="26" t="s">
        <v>24</v>
      </c>
      <c r="E12697" s="26" t="s">
        <v>49314</v>
      </c>
      <c r="F12697" s="26" t="s">
        <v>49315</v>
      </c>
      <c r="G12697" s="26" t="s">
        <v>9586</v>
      </c>
      <c r="H12697" s="26" t="s">
        <v>670</v>
      </c>
      <c r="I12697" s="26" t="s">
        <v>14017</v>
      </c>
      <c r="J12697" s="26" t="s">
        <v>25204</v>
      </c>
      <c r="K12697" s="26" t="s">
        <v>9582</v>
      </c>
      <c r="L12697" s="26" t="s">
        <v>49316</v>
      </c>
      <c r="M12697" s="26">
        <v>380988442364</v>
      </c>
      <c r="N12697" s="26">
        <v>522880404</v>
      </c>
    </row>
    <row r="12698" spans="1:14">
      <c r="A12698" s="26" t="s">
        <v>4061</v>
      </c>
      <c r="B12698" s="26" t="s">
        <v>4062</v>
      </c>
      <c r="C12698" s="26">
        <v>20551995</v>
      </c>
      <c r="D12698" s="26" t="s">
        <v>780</v>
      </c>
      <c r="E12698" s="26" t="s">
        <v>49317</v>
      </c>
      <c r="F12698" s="26" t="s">
        <v>17475</v>
      </c>
      <c r="G12698" s="26" t="s">
        <v>9601</v>
      </c>
      <c r="H12698" s="26" t="s">
        <v>506</v>
      </c>
      <c r="J12698" s="26" t="s">
        <v>526</v>
      </c>
      <c r="K12698" s="26" t="s">
        <v>9597</v>
      </c>
      <c r="L12698" s="26" t="s">
        <v>49318</v>
      </c>
      <c r="M12698" s="26">
        <v>380342750331</v>
      </c>
      <c r="N12698" s="26">
        <v>2610100000</v>
      </c>
    </row>
    <row r="12699" spans="1:14">
      <c r="A12699" s="26" t="s">
        <v>2363</v>
      </c>
      <c r="B12699" s="26" t="s">
        <v>2364</v>
      </c>
      <c r="C12699" s="26">
        <v>2007265</v>
      </c>
      <c r="D12699" s="26" t="s">
        <v>780</v>
      </c>
      <c r="E12699" s="26" t="s">
        <v>49319</v>
      </c>
      <c r="F12699" s="26" t="s">
        <v>49320</v>
      </c>
      <c r="G12699" s="26" t="s">
        <v>9601</v>
      </c>
      <c r="H12699" s="26" t="s">
        <v>133</v>
      </c>
      <c r="J12699" s="26" t="s">
        <v>146</v>
      </c>
      <c r="K12699" s="26" t="s">
        <v>9597</v>
      </c>
      <c r="L12699" s="26" t="s">
        <v>49321</v>
      </c>
      <c r="M12699" s="26">
        <v>380567209702</v>
      </c>
      <c r="N12699" s="26">
        <v>1210100000</v>
      </c>
    </row>
    <row r="12700" spans="1:14">
      <c r="A12700" s="26" t="s">
        <v>4774</v>
      </c>
      <c r="B12700" s="26" t="s">
        <v>4775</v>
      </c>
      <c r="C12700" s="26">
        <v>37336085</v>
      </c>
      <c r="D12700" s="26" t="s">
        <v>24</v>
      </c>
      <c r="E12700" s="26" t="s">
        <v>49322</v>
      </c>
      <c r="F12700" s="26" t="s">
        <v>49323</v>
      </c>
      <c r="G12700" s="26" t="s">
        <v>9586</v>
      </c>
      <c r="H12700" s="26" t="s">
        <v>711</v>
      </c>
      <c r="I12700" s="26" t="s">
        <v>15378</v>
      </c>
      <c r="J12700" s="26" t="s">
        <v>712</v>
      </c>
      <c r="K12700" s="26" t="s">
        <v>9606</v>
      </c>
      <c r="L12700" s="26" t="s">
        <v>49324</v>
      </c>
      <c r="M12700" s="26">
        <v>761293383328</v>
      </c>
      <c r="N12700" s="26">
        <v>4420655100</v>
      </c>
    </row>
    <row r="12701" spans="1:14">
      <c r="A12701" s="26" t="s">
        <v>4541</v>
      </c>
      <c r="B12701" s="26" t="s">
        <v>4542</v>
      </c>
      <c r="C12701" s="26">
        <v>38036489</v>
      </c>
      <c r="D12701" s="26" t="s">
        <v>24</v>
      </c>
      <c r="E12701" s="26" t="s">
        <v>49325</v>
      </c>
      <c r="F12701" s="26" t="s">
        <v>49326</v>
      </c>
      <c r="G12701" s="26" t="s">
        <v>9586</v>
      </c>
      <c r="H12701" s="26" t="s">
        <v>576</v>
      </c>
      <c r="I12701" s="26" t="s">
        <v>19988</v>
      </c>
      <c r="J12701" s="26" t="s">
        <v>49327</v>
      </c>
      <c r="K12701" s="26" t="s">
        <v>9582</v>
      </c>
      <c r="L12701" s="26" t="s">
        <v>49328</v>
      </c>
      <c r="M12701" s="26">
        <v>380456546110</v>
      </c>
      <c r="N12701" s="26">
        <v>3224984201</v>
      </c>
    </row>
    <row r="12702" spans="1:14">
      <c r="A12702" s="26" t="s">
        <v>2552</v>
      </c>
      <c r="B12702" s="26" t="s">
        <v>2553</v>
      </c>
      <c r="C12702" s="26">
        <v>37862109</v>
      </c>
      <c r="D12702" s="26" t="s">
        <v>24</v>
      </c>
      <c r="E12702" s="26" t="s">
        <v>49329</v>
      </c>
      <c r="F12702" s="26" t="s">
        <v>10145</v>
      </c>
      <c r="G12702" s="26" t="s">
        <v>9586</v>
      </c>
      <c r="H12702" s="26" t="s">
        <v>133</v>
      </c>
      <c r="J12702" s="26" t="s">
        <v>183</v>
      </c>
      <c r="K12702" s="26" t="s">
        <v>9597</v>
      </c>
      <c r="L12702" s="26" t="s">
        <v>49330</v>
      </c>
      <c r="M12702" s="26">
        <v>380564621079</v>
      </c>
      <c r="N12702" s="26">
        <v>1211000000</v>
      </c>
    </row>
    <row r="12703" spans="1:14">
      <c r="A12703" s="26" t="s">
        <v>3349</v>
      </c>
      <c r="B12703" s="26" t="s">
        <v>3350</v>
      </c>
      <c r="C12703" s="26">
        <v>38068793</v>
      </c>
      <c r="D12703" s="26" t="s">
        <v>24</v>
      </c>
      <c r="E12703" s="26" t="s">
        <v>49331</v>
      </c>
      <c r="F12703" s="26" t="s">
        <v>49332</v>
      </c>
      <c r="G12703" s="26" t="s">
        <v>9579</v>
      </c>
      <c r="H12703" s="26" t="s">
        <v>392</v>
      </c>
      <c r="I12703" s="26" t="s">
        <v>10303</v>
      </c>
      <c r="J12703" s="26" t="s">
        <v>49333</v>
      </c>
      <c r="K12703" s="26" t="s">
        <v>9582</v>
      </c>
      <c r="L12703" s="26" t="s">
        <v>49334</v>
      </c>
      <c r="M12703" s="26">
        <v>380674629825</v>
      </c>
      <c r="N12703" s="26">
        <v>2120485401</v>
      </c>
    </row>
    <row r="12704" spans="1:14">
      <c r="A12704" s="26" t="s">
        <v>7847</v>
      </c>
      <c r="B12704" s="26" t="s">
        <v>7848</v>
      </c>
      <c r="C12704" s="26">
        <v>38610896</v>
      </c>
      <c r="D12704" s="26" t="s">
        <v>24</v>
      </c>
      <c r="E12704" s="26" t="s">
        <v>49335</v>
      </c>
      <c r="F12704" s="26" t="s">
        <v>49336</v>
      </c>
      <c r="G12704" s="26" t="s">
        <v>9586</v>
      </c>
      <c r="H12704" s="26" t="s">
        <v>1122</v>
      </c>
      <c r="I12704" s="26" t="s">
        <v>13380</v>
      </c>
      <c r="J12704" s="26" t="s">
        <v>49337</v>
      </c>
      <c r="K12704" s="26" t="s">
        <v>9582</v>
      </c>
      <c r="L12704" s="26" t="s">
        <v>49338</v>
      </c>
      <c r="M12704" s="26">
        <v>380574971154</v>
      </c>
      <c r="N12704" s="26">
        <v>1225086006</v>
      </c>
    </row>
    <row r="12705" spans="1:14">
      <c r="A12705" s="26" t="s">
        <v>5164</v>
      </c>
      <c r="B12705" s="26" t="s">
        <v>5165</v>
      </c>
      <c r="C12705" s="26">
        <v>23957835</v>
      </c>
      <c r="D12705" s="26" t="s">
        <v>24</v>
      </c>
      <c r="E12705" s="26" t="s">
        <v>49339</v>
      </c>
      <c r="F12705" s="26" t="s">
        <v>49340</v>
      </c>
      <c r="G12705" s="26" t="s">
        <v>9591</v>
      </c>
      <c r="H12705" s="26" t="s">
        <v>735</v>
      </c>
      <c r="J12705" s="26" t="s">
        <v>740</v>
      </c>
      <c r="K12705" s="26" t="s">
        <v>9597</v>
      </c>
      <c r="L12705" s="26" t="s">
        <v>16215</v>
      </c>
      <c r="M12705" s="26">
        <v>380322368700</v>
      </c>
      <c r="N12705" s="26">
        <v>1221881203</v>
      </c>
    </row>
    <row r="12706" spans="1:14">
      <c r="A12706" s="26" t="s">
        <v>2023</v>
      </c>
      <c r="B12706" s="26" t="s">
        <v>2024</v>
      </c>
      <c r="C12706" s="26">
        <v>38960146</v>
      </c>
      <c r="D12706" s="26" t="s">
        <v>24</v>
      </c>
      <c r="E12706" s="26" t="s">
        <v>49341</v>
      </c>
      <c r="F12706" s="26" t="s">
        <v>49342</v>
      </c>
      <c r="G12706" s="26" t="s">
        <v>9586</v>
      </c>
      <c r="H12706" s="26" t="s">
        <v>103</v>
      </c>
      <c r="I12706" s="26" t="s">
        <v>19894</v>
      </c>
      <c r="J12706" s="26" t="s">
        <v>39519</v>
      </c>
      <c r="K12706" s="26" t="s">
        <v>9582</v>
      </c>
      <c r="L12706" s="26" t="s">
        <v>49343</v>
      </c>
      <c r="M12706" s="26">
        <v>761323973757</v>
      </c>
      <c r="N12706" s="26">
        <v>110393001</v>
      </c>
    </row>
    <row r="12707" spans="1:14">
      <c r="A12707" s="26" t="s">
        <v>6790</v>
      </c>
      <c r="B12707" s="26" t="s">
        <v>6791</v>
      </c>
      <c r="C12707" s="26">
        <v>1999164</v>
      </c>
      <c r="D12707" s="26" t="s">
        <v>780</v>
      </c>
      <c r="E12707" s="26" t="s">
        <v>49344</v>
      </c>
      <c r="F12707" s="26" t="s">
        <v>49345</v>
      </c>
      <c r="G12707" s="26" t="s">
        <v>9601</v>
      </c>
      <c r="H12707" s="26" t="s">
        <v>949</v>
      </c>
      <c r="J12707" s="26" t="s">
        <v>977</v>
      </c>
      <c r="K12707" s="26" t="s">
        <v>9597</v>
      </c>
      <c r="L12707" s="26" t="s">
        <v>49346</v>
      </c>
      <c r="M12707" s="26">
        <v>380532609606</v>
      </c>
      <c r="N12707" s="26">
        <v>4424080504</v>
      </c>
    </row>
    <row r="12708" spans="1:14">
      <c r="A12708" s="26" t="s">
        <v>3811</v>
      </c>
      <c r="B12708" s="26" t="s">
        <v>3812</v>
      </c>
      <c r="C12708" s="26">
        <v>41775887</v>
      </c>
      <c r="D12708" s="26" t="s">
        <v>24</v>
      </c>
      <c r="E12708" s="26" t="s">
        <v>49347</v>
      </c>
      <c r="F12708" s="26" t="s">
        <v>49348</v>
      </c>
      <c r="G12708" s="26" t="s">
        <v>9586</v>
      </c>
      <c r="H12708" s="26" t="s">
        <v>468</v>
      </c>
      <c r="I12708" s="26" t="s">
        <v>10687</v>
      </c>
      <c r="J12708" s="26" t="s">
        <v>49349</v>
      </c>
      <c r="K12708" s="26" t="s">
        <v>9582</v>
      </c>
      <c r="L12708" s="26" t="s">
        <v>49350</v>
      </c>
      <c r="M12708" s="26">
        <v>380612875993</v>
      </c>
      <c r="N12708" s="26">
        <v>2322189020</v>
      </c>
    </row>
    <row r="12709" spans="1:14">
      <c r="A12709" s="26" t="s">
        <v>6903</v>
      </c>
      <c r="B12709" s="26" t="s">
        <v>6904</v>
      </c>
      <c r="C12709" s="26">
        <v>38492195</v>
      </c>
      <c r="D12709" s="26" t="s">
        <v>24</v>
      </c>
      <c r="E12709" s="26" t="s">
        <v>49351</v>
      </c>
      <c r="F12709" s="26" t="s">
        <v>49352</v>
      </c>
      <c r="G12709" s="26" t="s">
        <v>9591</v>
      </c>
      <c r="H12709" s="26" t="s">
        <v>949</v>
      </c>
      <c r="I12709" s="26" t="s">
        <v>13534</v>
      </c>
      <c r="J12709" s="26" t="s">
        <v>49353</v>
      </c>
      <c r="K12709" s="26" t="s">
        <v>9582</v>
      </c>
      <c r="L12709" s="26" t="s">
        <v>49354</v>
      </c>
      <c r="M12709" s="26">
        <v>380534791295</v>
      </c>
      <c r="N12709" s="26">
        <v>5325455306</v>
      </c>
    </row>
    <row r="12710" spans="1:14">
      <c r="A12710" s="26" t="s">
        <v>2137</v>
      </c>
      <c r="B12710" s="26" t="s">
        <v>2138</v>
      </c>
      <c r="C12710" s="26">
        <v>38485879</v>
      </c>
      <c r="D12710" s="26" t="s">
        <v>24</v>
      </c>
      <c r="E12710" s="26" t="s">
        <v>49355</v>
      </c>
      <c r="F12710" s="26" t="s">
        <v>49356</v>
      </c>
      <c r="G12710" s="26" t="s">
        <v>9586</v>
      </c>
      <c r="H12710" s="26" t="s">
        <v>103</v>
      </c>
      <c r="I12710" s="26" t="s">
        <v>10489</v>
      </c>
      <c r="J12710" s="26" t="s">
        <v>49357</v>
      </c>
      <c r="K12710" s="26" t="s">
        <v>9582</v>
      </c>
      <c r="L12710" s="26" t="s">
        <v>49358</v>
      </c>
      <c r="M12710" s="26">
        <v>380683325007</v>
      </c>
      <c r="N12710" s="26">
        <v>725055106</v>
      </c>
    </row>
    <row r="12711" spans="1:14">
      <c r="A12711" s="26" t="s">
        <v>7704</v>
      </c>
      <c r="B12711" s="26" t="s">
        <v>7705</v>
      </c>
      <c r="C12711" s="26">
        <v>2001050</v>
      </c>
      <c r="D12711" s="26" t="s">
        <v>780</v>
      </c>
      <c r="E12711" s="26" t="s">
        <v>49359</v>
      </c>
      <c r="F12711" s="26" t="s">
        <v>9793</v>
      </c>
      <c r="G12711" s="26" t="s">
        <v>9601</v>
      </c>
      <c r="H12711" s="26" t="s">
        <v>1088</v>
      </c>
      <c r="I12711" s="26" t="s">
        <v>10659</v>
      </c>
      <c r="J12711" s="26" t="s">
        <v>7706</v>
      </c>
      <c r="K12711" s="26" t="s">
        <v>9606</v>
      </c>
      <c r="L12711" s="26" t="s">
        <v>49360</v>
      </c>
      <c r="M12711" s="26">
        <v>761655196954</v>
      </c>
      <c r="N12711" s="26">
        <v>522485401</v>
      </c>
    </row>
    <row r="12712" spans="1:14">
      <c r="A12712" s="26" t="s">
        <v>7414</v>
      </c>
      <c r="B12712" s="26" t="s">
        <v>7415</v>
      </c>
      <c r="C12712" s="26">
        <v>39045101</v>
      </c>
      <c r="D12712" s="26" t="s">
        <v>24</v>
      </c>
      <c r="E12712" s="26" t="s">
        <v>49361</v>
      </c>
      <c r="F12712" s="26" t="s">
        <v>49362</v>
      </c>
      <c r="G12712" s="26" t="s">
        <v>9586</v>
      </c>
      <c r="H12712" s="26" t="s">
        <v>1025</v>
      </c>
      <c r="I12712" s="26" t="s">
        <v>11246</v>
      </c>
      <c r="J12712" s="26" t="s">
        <v>49363</v>
      </c>
      <c r="K12712" s="26" t="s">
        <v>9582</v>
      </c>
      <c r="L12712" s="26" t="s">
        <v>49364</v>
      </c>
      <c r="M12712" s="26">
        <v>380962163359</v>
      </c>
      <c r="N12712" s="26">
        <v>5924182001</v>
      </c>
    </row>
    <row r="12713" spans="1:14">
      <c r="A12713" s="26" t="s">
        <v>5932</v>
      </c>
      <c r="B12713" s="26" t="s">
        <v>5933</v>
      </c>
      <c r="C12713" s="26">
        <v>38446709</v>
      </c>
      <c r="D12713" s="26" t="s">
        <v>24</v>
      </c>
      <c r="E12713" s="26" t="s">
        <v>49365</v>
      </c>
      <c r="F12713" s="26" t="s">
        <v>10435</v>
      </c>
      <c r="G12713" s="26" t="s">
        <v>9586</v>
      </c>
      <c r="H12713" s="26" t="s">
        <v>835</v>
      </c>
      <c r="J12713" s="26" t="s">
        <v>844</v>
      </c>
      <c r="K12713" s="26" t="s">
        <v>9597</v>
      </c>
      <c r="L12713" s="26" t="s">
        <v>28251</v>
      </c>
      <c r="M12713" s="26">
        <v>380669473813</v>
      </c>
      <c r="N12713" s="26">
        <v>4810200000</v>
      </c>
    </row>
    <row r="12714" spans="1:14">
      <c r="A12714" s="26" t="s">
        <v>8260</v>
      </c>
      <c r="B12714" s="26" t="s">
        <v>8261</v>
      </c>
      <c r="C12714" s="26">
        <v>2002760</v>
      </c>
      <c r="D12714" s="26" t="s">
        <v>780</v>
      </c>
      <c r="E12714" s="26" t="s">
        <v>49366</v>
      </c>
      <c r="F12714" s="26" t="s">
        <v>49367</v>
      </c>
      <c r="G12714" s="26" t="s">
        <v>9601</v>
      </c>
      <c r="H12714" s="26" t="s">
        <v>1122</v>
      </c>
      <c r="J12714" s="26" t="s">
        <v>8039</v>
      </c>
      <c r="K12714" s="26" t="s">
        <v>9597</v>
      </c>
      <c r="L12714" s="26" t="s">
        <v>49368</v>
      </c>
      <c r="M12714" s="26">
        <v>380573571222</v>
      </c>
      <c r="N12714" s="26">
        <v>6310100000</v>
      </c>
    </row>
    <row r="12715" spans="1:14">
      <c r="A12715" s="26" t="s">
        <v>3711</v>
      </c>
      <c r="B12715" s="26" t="s">
        <v>3712</v>
      </c>
      <c r="C12715" s="26">
        <v>38783662</v>
      </c>
      <c r="D12715" s="26" t="s">
        <v>24</v>
      </c>
      <c r="E12715" s="26" t="s">
        <v>49369</v>
      </c>
      <c r="F12715" s="26" t="s">
        <v>49370</v>
      </c>
      <c r="G12715" s="26" t="s">
        <v>9586</v>
      </c>
      <c r="H12715" s="26" t="s">
        <v>468</v>
      </c>
      <c r="J12715" s="26" t="s">
        <v>481</v>
      </c>
      <c r="K12715" s="26" t="s">
        <v>9597</v>
      </c>
      <c r="L12715" s="26" t="s">
        <v>33825</v>
      </c>
      <c r="M12715" s="26">
        <v>761234158471</v>
      </c>
      <c r="N12715" s="26">
        <v>1222380503</v>
      </c>
    </row>
    <row r="12716" spans="1:14">
      <c r="A12716" s="26" t="s">
        <v>3419</v>
      </c>
      <c r="B12716" s="26" t="s">
        <v>3420</v>
      </c>
      <c r="C12716" s="26">
        <v>38466285</v>
      </c>
      <c r="D12716" s="26" t="s">
        <v>24</v>
      </c>
      <c r="E12716" s="26" t="s">
        <v>49371</v>
      </c>
      <c r="F12716" s="26" t="s">
        <v>49372</v>
      </c>
      <c r="G12716" s="26" t="s">
        <v>9591</v>
      </c>
      <c r="H12716" s="26" t="s">
        <v>392</v>
      </c>
      <c r="I12716" s="26" t="s">
        <v>10064</v>
      </c>
      <c r="J12716" s="26" t="s">
        <v>49373</v>
      </c>
      <c r="K12716" s="26" t="s">
        <v>9582</v>
      </c>
      <c r="L12716" s="26" t="s">
        <v>49374</v>
      </c>
      <c r="M12716" s="26">
        <v>380976654139</v>
      </c>
      <c r="N12716" s="26">
        <v>2122486901</v>
      </c>
    </row>
    <row r="12717" spans="1:14">
      <c r="A12717" s="26" t="s">
        <v>3372</v>
      </c>
      <c r="B12717" s="26" t="s">
        <v>3373</v>
      </c>
      <c r="C12717" s="26">
        <v>41769166</v>
      </c>
      <c r="D12717" s="26" t="s">
        <v>24</v>
      </c>
      <c r="E12717" s="26" t="s">
        <v>49375</v>
      </c>
      <c r="F12717" s="26" t="s">
        <v>49376</v>
      </c>
      <c r="G12717" s="26" t="s">
        <v>9579</v>
      </c>
      <c r="H12717" s="26" t="s">
        <v>392</v>
      </c>
      <c r="I12717" s="26" t="s">
        <v>11040</v>
      </c>
      <c r="J12717" s="26" t="s">
        <v>49377</v>
      </c>
      <c r="K12717" s="26" t="s">
        <v>9582</v>
      </c>
      <c r="L12717" s="26" t="s">
        <v>49378</v>
      </c>
      <c r="M12717" s="26">
        <v>380314339450</v>
      </c>
      <c r="N12717" s="26">
        <v>2121286202</v>
      </c>
    </row>
    <row r="12718" spans="1:14">
      <c r="A12718" s="26" t="s">
        <v>4320</v>
      </c>
      <c r="B12718" s="26" t="s">
        <v>4321</v>
      </c>
      <c r="C12718" s="26">
        <v>38435021</v>
      </c>
      <c r="D12718" s="26" t="s">
        <v>24</v>
      </c>
      <c r="E12718" s="26" t="s">
        <v>49379</v>
      </c>
      <c r="F12718" s="26" t="s">
        <v>49380</v>
      </c>
      <c r="G12718" s="26" t="s">
        <v>9586</v>
      </c>
      <c r="H12718" s="26" t="s">
        <v>576</v>
      </c>
      <c r="I12718" s="26" t="s">
        <v>9901</v>
      </c>
      <c r="J12718" s="26" t="s">
        <v>49381</v>
      </c>
      <c r="K12718" s="26" t="s">
        <v>9582</v>
      </c>
      <c r="L12718" s="26" t="s">
        <v>49382</v>
      </c>
      <c r="M12718" s="26">
        <v>380509594416</v>
      </c>
      <c r="N12718" s="26">
        <v>3220681401</v>
      </c>
    </row>
    <row r="12719" spans="1:14">
      <c r="A12719" s="26" t="s">
        <v>8360</v>
      </c>
      <c r="B12719" s="26" t="s">
        <v>8160</v>
      </c>
      <c r="C12719" s="26">
        <v>42767421</v>
      </c>
      <c r="D12719" s="26" t="s">
        <v>780</v>
      </c>
      <c r="E12719" s="26" t="s">
        <v>49383</v>
      </c>
      <c r="F12719" s="26" t="s">
        <v>43121</v>
      </c>
      <c r="G12719" s="26" t="s">
        <v>9601</v>
      </c>
      <c r="H12719" s="26" t="s">
        <v>1122</v>
      </c>
      <c r="I12719" s="26" t="s">
        <v>11422</v>
      </c>
      <c r="J12719" s="26" t="s">
        <v>43122</v>
      </c>
      <c r="K12719" s="26" t="s">
        <v>9606</v>
      </c>
      <c r="L12719" s="26" t="s">
        <v>49384</v>
      </c>
      <c r="M12719" s="26">
        <v>761208992822</v>
      </c>
      <c r="N12719" s="26">
        <v>4622780804</v>
      </c>
    </row>
    <row r="12720" spans="1:14">
      <c r="A12720" s="26" t="s">
        <v>6303</v>
      </c>
      <c r="B12720" s="26" t="s">
        <v>6304</v>
      </c>
      <c r="C12720" s="26">
        <v>2774697</v>
      </c>
      <c r="D12720" s="26" t="s">
        <v>780</v>
      </c>
      <c r="E12720" s="26" t="s">
        <v>49385</v>
      </c>
      <c r="F12720" s="26" t="s">
        <v>6304</v>
      </c>
      <c r="G12720" s="26" t="s">
        <v>9601</v>
      </c>
      <c r="H12720" s="26" t="s">
        <v>885</v>
      </c>
      <c r="J12720" s="26" t="s">
        <v>910</v>
      </c>
      <c r="K12720" s="26" t="s">
        <v>9597</v>
      </c>
      <c r="L12720" s="26" t="s">
        <v>31166</v>
      </c>
      <c r="M12720" s="26">
        <v>380487624391</v>
      </c>
      <c r="N12720" s="26">
        <v>5110100000</v>
      </c>
    </row>
    <row r="12721" spans="1:14">
      <c r="A12721" s="26" t="s">
        <v>8607</v>
      </c>
      <c r="B12721" s="26" t="s">
        <v>8608</v>
      </c>
      <c r="C12721" s="26">
        <v>38297440</v>
      </c>
      <c r="D12721" s="26" t="s">
        <v>24</v>
      </c>
      <c r="E12721" s="26" t="s">
        <v>49386</v>
      </c>
      <c r="F12721" s="26" t="s">
        <v>49387</v>
      </c>
      <c r="G12721" s="26" t="s">
        <v>9586</v>
      </c>
      <c r="H12721" s="26" t="s">
        <v>1308</v>
      </c>
      <c r="I12721" s="26" t="s">
        <v>12798</v>
      </c>
      <c r="J12721" s="26" t="s">
        <v>49388</v>
      </c>
      <c r="K12721" s="26" t="s">
        <v>9582</v>
      </c>
      <c r="L12721" s="26" t="s">
        <v>49389</v>
      </c>
      <c r="M12721" s="26">
        <v>380976580653</v>
      </c>
      <c r="N12721" s="26">
        <v>6820387001</v>
      </c>
    </row>
    <row r="12722" spans="1:14">
      <c r="A12722" s="26" t="s">
        <v>5536</v>
      </c>
      <c r="B12722" s="26" t="s">
        <v>5537</v>
      </c>
      <c r="C12722" s="26">
        <v>38960413</v>
      </c>
      <c r="D12722" s="26" t="s">
        <v>24</v>
      </c>
      <c r="E12722" s="26" t="s">
        <v>49390</v>
      </c>
      <c r="F12722" s="26" t="s">
        <v>49391</v>
      </c>
      <c r="G12722" s="26" t="s">
        <v>9586</v>
      </c>
      <c r="H12722" s="26" t="s">
        <v>799</v>
      </c>
      <c r="J12722" s="26" t="s">
        <v>800</v>
      </c>
      <c r="K12722" s="26" t="s">
        <v>9597</v>
      </c>
      <c r="L12722" s="26" t="s">
        <v>49392</v>
      </c>
      <c r="M12722" s="26">
        <v>380445182222</v>
      </c>
      <c r="N12722" s="26">
        <v>4822784009</v>
      </c>
    </row>
    <row r="12723" spans="1:14">
      <c r="A12723" s="26" t="s">
        <v>9352</v>
      </c>
      <c r="B12723" s="26" t="s">
        <v>9353</v>
      </c>
      <c r="C12723" s="26">
        <v>2774125</v>
      </c>
      <c r="D12723" s="26" t="s">
        <v>780</v>
      </c>
      <c r="E12723" s="26" t="s">
        <v>49393</v>
      </c>
      <c r="F12723" s="26" t="s">
        <v>13572</v>
      </c>
      <c r="G12723" s="26" t="s">
        <v>9601</v>
      </c>
      <c r="H12723" s="26" t="s">
        <v>1573</v>
      </c>
      <c r="J12723" s="26" t="s">
        <v>1582</v>
      </c>
      <c r="K12723" s="26" t="s">
        <v>9597</v>
      </c>
      <c r="L12723" s="26" t="s">
        <v>30767</v>
      </c>
      <c r="M12723" s="26">
        <v>380463141285</v>
      </c>
      <c r="N12723" s="26">
        <v>7410400000</v>
      </c>
    </row>
    <row r="12724" spans="1:14">
      <c r="A12724" s="26" t="s">
        <v>8972</v>
      </c>
      <c r="B12724" s="26" t="s">
        <v>8973</v>
      </c>
      <c r="C12724" s="26">
        <v>38981957</v>
      </c>
      <c r="D12724" s="26" t="s">
        <v>24</v>
      </c>
      <c r="E12724" s="26" t="s">
        <v>49394</v>
      </c>
      <c r="F12724" s="26" t="s">
        <v>49395</v>
      </c>
      <c r="G12724" s="26" t="s">
        <v>9586</v>
      </c>
      <c r="H12724" s="26" t="s">
        <v>1401</v>
      </c>
      <c r="J12724" s="26" t="s">
        <v>8847</v>
      </c>
      <c r="K12724" s="26" t="s">
        <v>9582</v>
      </c>
      <c r="L12724" s="26" t="s">
        <v>49396</v>
      </c>
      <c r="M12724" s="26">
        <v>760944611438</v>
      </c>
      <c r="N12724" s="26">
        <v>7124985202</v>
      </c>
    </row>
    <row r="12725" spans="1:14">
      <c r="A12725" s="26" t="s">
        <v>2264</v>
      </c>
      <c r="B12725" s="26" t="s">
        <v>2231</v>
      </c>
      <c r="C12725" s="26">
        <v>1985185</v>
      </c>
      <c r="D12725" s="26" t="s">
        <v>780</v>
      </c>
      <c r="E12725" s="26" t="s">
        <v>49397</v>
      </c>
      <c r="F12725" s="26" t="s">
        <v>14221</v>
      </c>
      <c r="G12725" s="26" t="s">
        <v>9601</v>
      </c>
      <c r="H12725" s="26" t="s">
        <v>133</v>
      </c>
      <c r="J12725" s="26" t="s">
        <v>146</v>
      </c>
      <c r="K12725" s="26" t="s">
        <v>9597</v>
      </c>
      <c r="L12725" s="26" t="s">
        <v>49398</v>
      </c>
      <c r="M12725" s="26">
        <v>380949109859</v>
      </c>
      <c r="N12725" s="26">
        <v>1210100000</v>
      </c>
    </row>
    <row r="12726" spans="1:14">
      <c r="A12726" s="26" t="s">
        <v>5387</v>
      </c>
      <c r="B12726" s="26" t="s">
        <v>5388</v>
      </c>
      <c r="C12726" s="26">
        <v>1997248</v>
      </c>
      <c r="D12726" s="26" t="s">
        <v>24</v>
      </c>
      <c r="E12726" s="26" t="s">
        <v>49399</v>
      </c>
      <c r="F12726" s="26" t="s">
        <v>49400</v>
      </c>
      <c r="G12726" s="26" t="s">
        <v>9586</v>
      </c>
      <c r="H12726" s="26" t="s">
        <v>735</v>
      </c>
      <c r="J12726" s="26" t="s">
        <v>49401</v>
      </c>
      <c r="K12726" s="26" t="s">
        <v>9582</v>
      </c>
      <c r="L12726" s="26" t="s">
        <v>49402</v>
      </c>
      <c r="M12726" s="26">
        <v>380679082429</v>
      </c>
      <c r="N12726" s="26">
        <v>4624887401</v>
      </c>
    </row>
    <row r="12727" spans="1:14">
      <c r="A12727" s="26" t="s">
        <v>3361</v>
      </c>
      <c r="B12727" s="26" t="s">
        <v>3362</v>
      </c>
      <c r="C12727" s="26">
        <v>38236420</v>
      </c>
      <c r="D12727" s="26" t="s">
        <v>24</v>
      </c>
      <c r="E12727" s="26" t="s">
        <v>49403</v>
      </c>
      <c r="F12727" s="26" t="s">
        <v>49404</v>
      </c>
      <c r="G12727" s="26" t="s">
        <v>9586</v>
      </c>
      <c r="H12727" s="26" t="s">
        <v>392</v>
      </c>
      <c r="I12727" s="26" t="s">
        <v>12978</v>
      </c>
      <c r="J12727" s="26" t="s">
        <v>49405</v>
      </c>
      <c r="K12727" s="26" t="s">
        <v>9582</v>
      </c>
      <c r="L12727" s="26" t="s">
        <v>49406</v>
      </c>
      <c r="M12727" s="26">
        <v>380313162103</v>
      </c>
      <c r="N12727" s="26">
        <v>2122781002</v>
      </c>
    </row>
    <row r="12728" spans="1:14">
      <c r="A12728" s="26" t="s">
        <v>6363</v>
      </c>
      <c r="B12728" s="26" t="s">
        <v>6364</v>
      </c>
      <c r="C12728" s="26">
        <v>2774473</v>
      </c>
      <c r="D12728" s="26" t="s">
        <v>780</v>
      </c>
      <c r="E12728" s="26" t="s">
        <v>49407</v>
      </c>
      <c r="F12728" s="26" t="s">
        <v>14606</v>
      </c>
      <c r="G12728" s="26" t="s">
        <v>9601</v>
      </c>
      <c r="H12728" s="26" t="s">
        <v>885</v>
      </c>
      <c r="J12728" s="26" t="s">
        <v>910</v>
      </c>
      <c r="K12728" s="26" t="s">
        <v>9597</v>
      </c>
      <c r="L12728" s="26" t="s">
        <v>12717</v>
      </c>
      <c r="M12728" s="26">
        <v>380482632320</v>
      </c>
      <c r="N12728" s="26">
        <v>5110100000</v>
      </c>
    </row>
    <row r="12729" spans="1:14">
      <c r="A12729" s="26" t="s">
        <v>8924</v>
      </c>
      <c r="B12729" s="26" t="s">
        <v>8925</v>
      </c>
      <c r="C12729" s="26">
        <v>39011491</v>
      </c>
      <c r="D12729" s="26" t="s">
        <v>24</v>
      </c>
      <c r="E12729" s="26" t="s">
        <v>49408</v>
      </c>
      <c r="F12729" s="26" t="s">
        <v>49409</v>
      </c>
      <c r="G12729" s="26" t="s">
        <v>9579</v>
      </c>
      <c r="H12729" s="26" t="s">
        <v>1401</v>
      </c>
      <c r="I12729" s="26" t="s">
        <v>9726</v>
      </c>
      <c r="J12729" s="26" t="s">
        <v>49410</v>
      </c>
      <c r="K12729" s="26" t="s">
        <v>9582</v>
      </c>
      <c r="L12729" s="26" t="s">
        <v>49411</v>
      </c>
      <c r="M12729" s="26">
        <v>380473390236</v>
      </c>
      <c r="N12729" s="26">
        <v>7123789202</v>
      </c>
    </row>
    <row r="12730" spans="1:14">
      <c r="A12730" s="26" t="s">
        <v>7336</v>
      </c>
      <c r="B12730" s="26" t="s">
        <v>7337</v>
      </c>
      <c r="C12730" s="26">
        <v>2007532</v>
      </c>
      <c r="D12730" s="26" t="s">
        <v>780</v>
      </c>
      <c r="E12730" s="26" t="s">
        <v>49412</v>
      </c>
      <c r="F12730" s="26" t="s">
        <v>49413</v>
      </c>
      <c r="G12730" s="26" t="s">
        <v>9601</v>
      </c>
      <c r="H12730" s="26" t="s">
        <v>1025</v>
      </c>
      <c r="J12730" s="26" t="s">
        <v>1034</v>
      </c>
      <c r="K12730" s="26" t="s">
        <v>9597</v>
      </c>
      <c r="L12730" s="26" t="s">
        <v>11603</v>
      </c>
      <c r="M12730" s="26">
        <v>380544766433</v>
      </c>
      <c r="N12730" s="26">
        <v>5910400000</v>
      </c>
    </row>
    <row r="12731" spans="1:14">
      <c r="A12731" s="26" t="s">
        <v>5724</v>
      </c>
      <c r="B12731" s="26" t="s">
        <v>5725</v>
      </c>
      <c r="C12731" s="26">
        <v>26188567</v>
      </c>
      <c r="D12731" s="26" t="s">
        <v>780</v>
      </c>
      <c r="E12731" s="26" t="s">
        <v>49414</v>
      </c>
      <c r="F12731" s="26" t="s">
        <v>49415</v>
      </c>
      <c r="G12731" s="26" t="s">
        <v>9601</v>
      </c>
      <c r="H12731" s="26" t="s">
        <v>799</v>
      </c>
      <c r="J12731" s="26" t="s">
        <v>800</v>
      </c>
      <c r="K12731" s="26" t="s">
        <v>9597</v>
      </c>
      <c r="L12731" s="26" t="s">
        <v>49416</v>
      </c>
      <c r="M12731" s="26">
        <v>380442850200</v>
      </c>
      <c r="N12731" s="26">
        <v>4822784009</v>
      </c>
    </row>
    <row r="12732" spans="1:14">
      <c r="A12732" s="26" t="s">
        <v>3162</v>
      </c>
      <c r="B12732" s="26" t="s">
        <v>3163</v>
      </c>
      <c r="C12732" s="26">
        <v>1992050</v>
      </c>
      <c r="D12732" s="26" t="s">
        <v>780</v>
      </c>
      <c r="E12732" s="26" t="s">
        <v>49417</v>
      </c>
      <c r="F12732" s="26" t="s">
        <v>49418</v>
      </c>
      <c r="G12732" s="26" t="s">
        <v>9601</v>
      </c>
      <c r="H12732" s="26" t="s">
        <v>375</v>
      </c>
      <c r="J12732" s="26" t="s">
        <v>384</v>
      </c>
      <c r="K12732" s="26" t="s">
        <v>9597</v>
      </c>
      <c r="L12732" s="26" t="s">
        <v>32726</v>
      </c>
      <c r="M12732" s="26">
        <v>761400261084</v>
      </c>
      <c r="N12732" s="26">
        <v>1810700000</v>
      </c>
    </row>
    <row r="12733" spans="1:14">
      <c r="A12733" s="26" t="s">
        <v>2997</v>
      </c>
      <c r="B12733" s="26" t="s">
        <v>2998</v>
      </c>
      <c r="C12733" s="26">
        <v>1991168</v>
      </c>
      <c r="D12733" s="26" t="s">
        <v>780</v>
      </c>
      <c r="E12733" s="26" t="s">
        <v>49419</v>
      </c>
      <c r="F12733" s="26" t="s">
        <v>21270</v>
      </c>
      <c r="G12733" s="26" t="s">
        <v>9601</v>
      </c>
      <c r="H12733" s="26" t="s">
        <v>258</v>
      </c>
      <c r="J12733" s="26" t="s">
        <v>367</v>
      </c>
      <c r="K12733" s="26" t="s">
        <v>9597</v>
      </c>
      <c r="L12733" s="26" t="s">
        <v>49420</v>
      </c>
      <c r="M12733" s="26">
        <v>761620384136</v>
      </c>
      <c r="N12733" s="26">
        <v>1414100000</v>
      </c>
    </row>
    <row r="12734" spans="1:14">
      <c r="A12734" s="26" t="s">
        <v>5231</v>
      </c>
      <c r="B12734" s="26" t="s">
        <v>5208</v>
      </c>
      <c r="C12734" s="26">
        <v>1996674</v>
      </c>
      <c r="D12734" s="26" t="s">
        <v>24</v>
      </c>
      <c r="E12734" s="26" t="s">
        <v>49421</v>
      </c>
      <c r="F12734" s="26" t="s">
        <v>49422</v>
      </c>
      <c r="G12734" s="26" t="s">
        <v>9586</v>
      </c>
      <c r="H12734" s="26" t="s">
        <v>735</v>
      </c>
      <c r="J12734" s="26" t="s">
        <v>30803</v>
      </c>
      <c r="K12734" s="26" t="s">
        <v>9582</v>
      </c>
      <c r="L12734" s="26" t="s">
        <v>49423</v>
      </c>
      <c r="M12734" s="26">
        <v>760644504466</v>
      </c>
      <c r="N12734" s="26">
        <v>4623683801</v>
      </c>
    </row>
    <row r="12735" spans="1:14">
      <c r="A12735" s="26" t="s">
        <v>8147</v>
      </c>
      <c r="B12735" s="26" t="s">
        <v>8148</v>
      </c>
      <c r="C12735" s="26">
        <v>3293758</v>
      </c>
      <c r="D12735" s="26" t="s">
        <v>780</v>
      </c>
      <c r="E12735" s="26" t="s">
        <v>49424</v>
      </c>
      <c r="F12735" s="26" t="s">
        <v>11567</v>
      </c>
      <c r="G12735" s="26" t="s">
        <v>9601</v>
      </c>
      <c r="H12735" s="26" t="s">
        <v>1122</v>
      </c>
      <c r="J12735" s="26" t="s">
        <v>8039</v>
      </c>
      <c r="K12735" s="26" t="s">
        <v>9597</v>
      </c>
      <c r="L12735" s="26" t="s">
        <v>38803</v>
      </c>
      <c r="M12735" s="26">
        <v>380577250851</v>
      </c>
      <c r="N12735" s="26">
        <v>6310100000</v>
      </c>
    </row>
    <row r="12736" spans="1:14">
      <c r="A12736" s="26" t="s">
        <v>1655</v>
      </c>
      <c r="B12736" s="26" t="s">
        <v>1656</v>
      </c>
      <c r="C12736" s="26">
        <v>37489689</v>
      </c>
      <c r="D12736" s="26" t="s">
        <v>24</v>
      </c>
      <c r="E12736" s="26" t="s">
        <v>49425</v>
      </c>
      <c r="F12736" s="26" t="s">
        <v>49426</v>
      </c>
      <c r="G12736" s="26" t="s">
        <v>9586</v>
      </c>
      <c r="H12736" s="26" t="s">
        <v>27</v>
      </c>
      <c r="J12736" s="26" t="s">
        <v>36</v>
      </c>
      <c r="K12736" s="26" t="s">
        <v>9597</v>
      </c>
      <c r="L12736" s="26" t="s">
        <v>29418</v>
      </c>
      <c r="M12736" s="26">
        <v>761421578214</v>
      </c>
      <c r="N12736" s="26">
        <v>510100000</v>
      </c>
    </row>
    <row r="12737" spans="1:14">
      <c r="A12737" s="26" t="s">
        <v>7333</v>
      </c>
      <c r="B12737" s="26" t="s">
        <v>7334</v>
      </c>
      <c r="C12737" s="26">
        <v>41855129</v>
      </c>
      <c r="D12737" s="26" t="s">
        <v>24</v>
      </c>
      <c r="E12737" s="26" t="s">
        <v>49427</v>
      </c>
      <c r="F12737" s="26" t="s">
        <v>49428</v>
      </c>
      <c r="G12737" s="26" t="s">
        <v>9591</v>
      </c>
      <c r="H12737" s="26" t="s">
        <v>1025</v>
      </c>
      <c r="I12737" s="26" t="s">
        <v>9657</v>
      </c>
      <c r="J12737" s="26" t="s">
        <v>49429</v>
      </c>
      <c r="K12737" s="26" t="s">
        <v>9582</v>
      </c>
      <c r="L12737" s="26" t="s">
        <v>49430</v>
      </c>
      <c r="M12737" s="26">
        <v>380663769777</v>
      </c>
      <c r="N12737" s="26">
        <v>5920383612</v>
      </c>
    </row>
    <row r="12738" spans="1:14">
      <c r="A12738" s="26" t="s">
        <v>8662</v>
      </c>
      <c r="B12738" s="26" t="s">
        <v>8663</v>
      </c>
      <c r="C12738" s="26">
        <v>26381844</v>
      </c>
      <c r="D12738" s="26" t="s">
        <v>780</v>
      </c>
      <c r="E12738" s="26" t="s">
        <v>49431</v>
      </c>
      <c r="F12738" s="26" t="s">
        <v>12404</v>
      </c>
      <c r="G12738" s="26" t="s">
        <v>9601</v>
      </c>
      <c r="H12738" s="26" t="s">
        <v>1308</v>
      </c>
      <c r="J12738" s="26" t="s">
        <v>1337</v>
      </c>
      <c r="K12738" s="26" t="s">
        <v>9597</v>
      </c>
      <c r="L12738" s="26" t="s">
        <v>49432</v>
      </c>
      <c r="M12738" s="26">
        <v>380384990333</v>
      </c>
      <c r="N12738" s="26">
        <v>6810400000</v>
      </c>
    </row>
    <row r="12739" spans="1:14">
      <c r="A12739" s="26" t="s">
        <v>5896</v>
      </c>
      <c r="B12739" s="26" t="s">
        <v>5897</v>
      </c>
      <c r="C12739" s="26">
        <v>38313781</v>
      </c>
      <c r="D12739" s="26" t="s">
        <v>24</v>
      </c>
      <c r="E12739" s="26" t="s">
        <v>49433</v>
      </c>
      <c r="F12739" s="26" t="s">
        <v>49434</v>
      </c>
      <c r="G12739" s="26" t="s">
        <v>9586</v>
      </c>
      <c r="H12739" s="26" t="s">
        <v>835</v>
      </c>
      <c r="I12739" s="26" t="s">
        <v>17300</v>
      </c>
      <c r="J12739" s="26" t="s">
        <v>49435</v>
      </c>
      <c r="K12739" s="26" t="s">
        <v>9582</v>
      </c>
      <c r="L12739" s="26" t="s">
        <v>49436</v>
      </c>
      <c r="M12739" s="26">
        <v>380515893225</v>
      </c>
      <c r="N12739" s="26">
        <v>4820681801</v>
      </c>
    </row>
    <row r="12740" spans="1:14">
      <c r="A12740" s="26" t="s">
        <v>3109</v>
      </c>
      <c r="B12740" s="26" t="s">
        <v>3110</v>
      </c>
      <c r="C12740" s="26">
        <v>26479164</v>
      </c>
      <c r="D12740" s="26" t="s">
        <v>780</v>
      </c>
      <c r="E12740" s="26" t="s">
        <v>49437</v>
      </c>
      <c r="F12740" s="26" t="s">
        <v>9787</v>
      </c>
      <c r="G12740" s="26" t="s">
        <v>9601</v>
      </c>
      <c r="H12740" s="26" t="s">
        <v>375</v>
      </c>
      <c r="J12740" s="26" t="s">
        <v>380</v>
      </c>
      <c r="K12740" s="26" t="s">
        <v>9597</v>
      </c>
      <c r="L12740" s="26" t="s">
        <v>49438</v>
      </c>
      <c r="M12740" s="26">
        <v>380412483208</v>
      </c>
      <c r="N12740" s="26">
        <v>1810100000</v>
      </c>
    </row>
    <row r="12741" spans="1:14">
      <c r="A12741" s="26" t="s">
        <v>2766</v>
      </c>
      <c r="B12741" s="26" t="s">
        <v>2767</v>
      </c>
      <c r="C12741" s="26">
        <v>36729598</v>
      </c>
      <c r="D12741" s="26" t="s">
        <v>24</v>
      </c>
      <c r="E12741" s="26" t="s">
        <v>49439</v>
      </c>
      <c r="F12741" s="26" t="s">
        <v>49440</v>
      </c>
      <c r="G12741" s="26" t="s">
        <v>9586</v>
      </c>
      <c r="H12741" s="26" t="s">
        <v>133</v>
      </c>
      <c r="I12741" s="26" t="s">
        <v>9717</v>
      </c>
      <c r="J12741" s="26" t="s">
        <v>49441</v>
      </c>
      <c r="K12741" s="26" t="s">
        <v>9582</v>
      </c>
      <c r="L12741" s="26" t="s">
        <v>49442</v>
      </c>
      <c r="M12741" s="26">
        <v>380976279151</v>
      </c>
      <c r="N12741" s="26">
        <v>1225885505</v>
      </c>
    </row>
    <row r="12742" spans="1:14">
      <c r="A12742" s="26" t="s">
        <v>4829</v>
      </c>
      <c r="B12742" s="26" t="s">
        <v>4830</v>
      </c>
      <c r="C12742" s="26">
        <v>38135969</v>
      </c>
      <c r="D12742" s="26" t="s">
        <v>24</v>
      </c>
      <c r="E12742" s="26" t="s">
        <v>49443</v>
      </c>
      <c r="F12742" s="26" t="s">
        <v>49444</v>
      </c>
      <c r="G12742" s="26" t="s">
        <v>9586</v>
      </c>
      <c r="H12742" s="26" t="s">
        <v>711</v>
      </c>
      <c r="I12742" s="26" t="s">
        <v>9649</v>
      </c>
      <c r="J12742" s="26" t="s">
        <v>49445</v>
      </c>
      <c r="K12742" s="26" t="s">
        <v>9582</v>
      </c>
      <c r="L12742" s="26" t="s">
        <v>49446</v>
      </c>
      <c r="M12742" s="26">
        <v>761376232164</v>
      </c>
      <c r="N12742" s="26">
        <v>4423186701</v>
      </c>
    </row>
    <row r="12743" spans="1:14">
      <c r="A12743" s="26" t="s">
        <v>8681</v>
      </c>
      <c r="B12743" s="26" t="s">
        <v>8682</v>
      </c>
      <c r="C12743" s="26">
        <v>38402043</v>
      </c>
      <c r="D12743" s="26" t="s">
        <v>24</v>
      </c>
      <c r="E12743" s="26" t="s">
        <v>49447</v>
      </c>
      <c r="F12743" s="26" t="s">
        <v>49448</v>
      </c>
      <c r="G12743" s="26" t="s">
        <v>9586</v>
      </c>
      <c r="H12743" s="26" t="s">
        <v>1308</v>
      </c>
      <c r="I12743" s="26" t="s">
        <v>13940</v>
      </c>
      <c r="J12743" s="26" t="s">
        <v>38298</v>
      </c>
      <c r="K12743" s="26" t="s">
        <v>9582</v>
      </c>
      <c r="L12743" s="26" t="s">
        <v>49449</v>
      </c>
      <c r="M12743" s="26">
        <v>380989040082</v>
      </c>
      <c r="N12743" s="26">
        <v>6825583801</v>
      </c>
    </row>
    <row r="12744" spans="1:14">
      <c r="A12744" s="26" t="s">
        <v>4599</v>
      </c>
      <c r="B12744" s="26" t="s">
        <v>4600</v>
      </c>
      <c r="C12744" s="26">
        <v>38797880</v>
      </c>
      <c r="D12744" s="26" t="s">
        <v>24</v>
      </c>
      <c r="E12744" s="26" t="s">
        <v>49450</v>
      </c>
      <c r="F12744" s="26" t="s">
        <v>49451</v>
      </c>
      <c r="G12744" s="26" t="s">
        <v>9579</v>
      </c>
      <c r="H12744" s="26" t="s">
        <v>670</v>
      </c>
      <c r="I12744" s="26" t="s">
        <v>10789</v>
      </c>
      <c r="J12744" s="26" t="s">
        <v>49452</v>
      </c>
      <c r="K12744" s="26" t="s">
        <v>9582</v>
      </c>
      <c r="L12744" s="26" t="s">
        <v>49453</v>
      </c>
      <c r="M12744" s="26">
        <v>380994262742</v>
      </c>
      <c r="N12744" s="26">
        <v>3521987801</v>
      </c>
    </row>
    <row r="12745" spans="1:14">
      <c r="A12745" s="26" t="s">
        <v>5502</v>
      </c>
      <c r="B12745" s="26" t="s">
        <v>5503</v>
      </c>
      <c r="C12745" s="26">
        <v>2125763</v>
      </c>
      <c r="D12745" s="26" t="s">
        <v>780</v>
      </c>
      <c r="E12745" s="26" t="s">
        <v>49454</v>
      </c>
      <c r="F12745" s="26" t="s">
        <v>49455</v>
      </c>
      <c r="G12745" s="26" t="s">
        <v>9601</v>
      </c>
      <c r="H12745" s="26" t="s">
        <v>799</v>
      </c>
      <c r="J12745" s="26" t="s">
        <v>800</v>
      </c>
      <c r="K12745" s="26" t="s">
        <v>9597</v>
      </c>
      <c r="L12745" s="26" t="s">
        <v>48939</v>
      </c>
      <c r="M12745" s="26">
        <v>380445409383</v>
      </c>
      <c r="N12745" s="26">
        <v>4822784009</v>
      </c>
    </row>
    <row r="12746" spans="1:14">
      <c r="A12746" s="26" t="s">
        <v>9125</v>
      </c>
      <c r="B12746" s="26" t="s">
        <v>9126</v>
      </c>
      <c r="C12746" s="26">
        <v>38407889</v>
      </c>
      <c r="D12746" s="26" t="s">
        <v>24</v>
      </c>
      <c r="E12746" s="26" t="s">
        <v>49456</v>
      </c>
      <c r="F12746" s="26" t="s">
        <v>49457</v>
      </c>
      <c r="G12746" s="26" t="s">
        <v>9586</v>
      </c>
      <c r="H12746" s="26" t="s">
        <v>1490</v>
      </c>
      <c r="I12746" s="26" t="s">
        <v>9846</v>
      </c>
      <c r="J12746" s="26" t="s">
        <v>49458</v>
      </c>
      <c r="K12746" s="26" t="s">
        <v>9582</v>
      </c>
      <c r="L12746" s="26" t="s">
        <v>49459</v>
      </c>
      <c r="M12746" s="26">
        <v>380373325913</v>
      </c>
      <c r="N12746" s="26">
        <v>7323010101</v>
      </c>
    </row>
    <row r="12747" spans="1:14">
      <c r="A12747" s="26" t="s">
        <v>9287</v>
      </c>
      <c r="B12747" s="26" t="s">
        <v>9288</v>
      </c>
      <c r="C12747" s="26">
        <v>38453281</v>
      </c>
      <c r="D12747" s="26" t="s">
        <v>24</v>
      </c>
      <c r="E12747" s="26" t="s">
        <v>49460</v>
      </c>
      <c r="F12747" s="26" t="s">
        <v>49461</v>
      </c>
      <c r="G12747" s="26" t="s">
        <v>9586</v>
      </c>
      <c r="H12747" s="26" t="s">
        <v>1573</v>
      </c>
      <c r="I12747" s="26" t="s">
        <v>25808</v>
      </c>
      <c r="J12747" s="26" t="s">
        <v>49462</v>
      </c>
      <c r="K12747" s="26" t="s">
        <v>9582</v>
      </c>
      <c r="L12747" s="26" t="s">
        <v>49463</v>
      </c>
      <c r="M12747" s="26">
        <v>380962612202</v>
      </c>
      <c r="N12747" s="26">
        <v>7420889601</v>
      </c>
    </row>
    <row r="12748" spans="1:14">
      <c r="A12748" s="26" t="s">
        <v>3372</v>
      </c>
      <c r="B12748" s="26" t="s">
        <v>3373</v>
      </c>
      <c r="C12748" s="26">
        <v>41769166</v>
      </c>
      <c r="D12748" s="26" t="s">
        <v>24</v>
      </c>
      <c r="E12748" s="26" t="s">
        <v>49464</v>
      </c>
      <c r="F12748" s="26" t="s">
        <v>49465</v>
      </c>
      <c r="G12748" s="26" t="s">
        <v>9586</v>
      </c>
      <c r="H12748" s="26" t="s">
        <v>392</v>
      </c>
      <c r="I12748" s="26" t="s">
        <v>11040</v>
      </c>
      <c r="J12748" s="26" t="s">
        <v>3580</v>
      </c>
      <c r="K12748" s="26" t="s">
        <v>9582</v>
      </c>
      <c r="L12748" s="26" t="s">
        <v>18293</v>
      </c>
      <c r="M12748" s="26">
        <v>380314344455</v>
      </c>
      <c r="N12748" s="26">
        <v>2121286801</v>
      </c>
    </row>
    <row r="12749" spans="1:14">
      <c r="A12749" s="26" t="s">
        <v>2343</v>
      </c>
      <c r="B12749" s="26" t="s">
        <v>2344</v>
      </c>
      <c r="C12749" s="26">
        <v>39336307</v>
      </c>
      <c r="D12749" s="26" t="s">
        <v>24</v>
      </c>
      <c r="E12749" s="26" t="s">
        <v>49466</v>
      </c>
      <c r="F12749" s="26" t="s">
        <v>49467</v>
      </c>
      <c r="G12749" s="26" t="s">
        <v>9591</v>
      </c>
      <c r="H12749" s="26" t="s">
        <v>133</v>
      </c>
      <c r="J12749" s="26" t="s">
        <v>146</v>
      </c>
      <c r="K12749" s="26" t="s">
        <v>9597</v>
      </c>
      <c r="L12749" s="26" t="s">
        <v>22219</v>
      </c>
      <c r="M12749" s="26">
        <v>380950000150</v>
      </c>
      <c r="N12749" s="26">
        <v>1210100000</v>
      </c>
    </row>
    <row r="12750" spans="1:14">
      <c r="A12750" s="26" t="s">
        <v>3560</v>
      </c>
      <c r="B12750" s="26" t="s">
        <v>3561</v>
      </c>
      <c r="C12750" s="26">
        <v>39048956</v>
      </c>
      <c r="D12750" s="26" t="s">
        <v>24</v>
      </c>
      <c r="E12750" s="26" t="s">
        <v>49468</v>
      </c>
      <c r="F12750" s="26" t="s">
        <v>49469</v>
      </c>
      <c r="G12750" s="26" t="s">
        <v>9586</v>
      </c>
      <c r="H12750" s="26" t="s">
        <v>392</v>
      </c>
      <c r="I12750" s="26" t="s">
        <v>10620</v>
      </c>
      <c r="J12750" s="26" t="s">
        <v>49470</v>
      </c>
      <c r="K12750" s="26" t="s">
        <v>9582</v>
      </c>
      <c r="L12750" s="26" t="s">
        <v>49471</v>
      </c>
      <c r="M12750" s="26">
        <v>380979332516</v>
      </c>
      <c r="N12750" s="26">
        <v>2125387101</v>
      </c>
    </row>
    <row r="12751" spans="1:14">
      <c r="A12751" s="26" t="s">
        <v>6353</v>
      </c>
      <c r="B12751" s="26" t="s">
        <v>6354</v>
      </c>
      <c r="C12751" s="26">
        <v>43214298</v>
      </c>
      <c r="D12751" s="26" t="s">
        <v>24</v>
      </c>
      <c r="E12751" s="26" t="s">
        <v>49472</v>
      </c>
      <c r="F12751" s="26" t="s">
        <v>49473</v>
      </c>
      <c r="G12751" s="26" t="s">
        <v>9591</v>
      </c>
      <c r="H12751" s="26" t="s">
        <v>885</v>
      </c>
      <c r="J12751" s="26" t="s">
        <v>910</v>
      </c>
      <c r="K12751" s="26" t="s">
        <v>9597</v>
      </c>
      <c r="L12751" s="26" t="s">
        <v>49474</v>
      </c>
      <c r="M12751" s="26">
        <v>380949222803</v>
      </c>
      <c r="N12751" s="26">
        <v>5110100000</v>
      </c>
    </row>
    <row r="12752" spans="1:14">
      <c r="A12752" s="26" t="s">
        <v>4253</v>
      </c>
      <c r="B12752" s="26" t="s">
        <v>4254</v>
      </c>
      <c r="C12752" s="26">
        <v>41394939</v>
      </c>
      <c r="D12752" s="26" t="s">
        <v>24</v>
      </c>
      <c r="E12752" s="26" t="s">
        <v>49475</v>
      </c>
      <c r="F12752" s="26" t="s">
        <v>49476</v>
      </c>
      <c r="G12752" s="26" t="s">
        <v>9586</v>
      </c>
      <c r="H12752" s="26" t="s">
        <v>506</v>
      </c>
      <c r="I12752" s="26" t="s">
        <v>9951</v>
      </c>
      <c r="J12752" s="26" t="s">
        <v>568</v>
      </c>
      <c r="K12752" s="26" t="s">
        <v>9597</v>
      </c>
      <c r="L12752" s="26" t="s">
        <v>47144</v>
      </c>
      <c r="M12752" s="26">
        <v>380995322023</v>
      </c>
      <c r="N12752" s="26">
        <v>2625610100</v>
      </c>
    </row>
    <row r="12753" spans="1:14">
      <c r="A12753" s="26" t="s">
        <v>5915</v>
      </c>
      <c r="B12753" s="26" t="s">
        <v>5916</v>
      </c>
      <c r="C12753" s="26">
        <v>38363607</v>
      </c>
      <c r="D12753" s="26" t="s">
        <v>24</v>
      </c>
      <c r="E12753" s="26" t="s">
        <v>49477</v>
      </c>
      <c r="F12753" s="26" t="s">
        <v>49478</v>
      </c>
      <c r="G12753" s="26" t="s">
        <v>9586</v>
      </c>
      <c r="H12753" s="26" t="s">
        <v>835</v>
      </c>
      <c r="I12753" s="26" t="s">
        <v>9913</v>
      </c>
      <c r="J12753" s="26" t="s">
        <v>18946</v>
      </c>
      <c r="K12753" s="26" t="s">
        <v>9582</v>
      </c>
      <c r="L12753" s="26" t="s">
        <v>49479</v>
      </c>
      <c r="M12753" s="26">
        <v>380513193749</v>
      </c>
      <c r="N12753" s="26">
        <v>522286402</v>
      </c>
    </row>
    <row r="12754" spans="1:14">
      <c r="A12754" s="26" t="s">
        <v>6569</v>
      </c>
      <c r="B12754" s="26" t="s">
        <v>6570</v>
      </c>
      <c r="C12754" s="26">
        <v>38396564</v>
      </c>
      <c r="D12754" s="26" t="s">
        <v>24</v>
      </c>
      <c r="E12754" s="26" t="s">
        <v>49480</v>
      </c>
      <c r="F12754" s="26" t="s">
        <v>49481</v>
      </c>
      <c r="G12754" s="26" t="s">
        <v>9579</v>
      </c>
      <c r="H12754" s="26" t="s">
        <v>949</v>
      </c>
      <c r="I12754" s="26" t="s">
        <v>10130</v>
      </c>
      <c r="J12754" s="26" t="s">
        <v>11149</v>
      </c>
      <c r="K12754" s="26" t="s">
        <v>9582</v>
      </c>
      <c r="L12754" s="26" t="s">
        <v>49482</v>
      </c>
      <c r="M12754" s="26">
        <v>380665472688</v>
      </c>
      <c r="N12754" s="26">
        <v>723155106</v>
      </c>
    </row>
    <row r="12755" spans="1:14">
      <c r="A12755" s="26" t="s">
        <v>2811</v>
      </c>
      <c r="B12755" s="26" t="s">
        <v>2812</v>
      </c>
      <c r="C12755" s="26">
        <v>37802778</v>
      </c>
      <c r="D12755" s="26" t="s">
        <v>24</v>
      </c>
      <c r="E12755" s="26" t="s">
        <v>49483</v>
      </c>
      <c r="F12755" s="26" t="s">
        <v>49484</v>
      </c>
      <c r="G12755" s="26" t="s">
        <v>9579</v>
      </c>
      <c r="H12755" s="26" t="s">
        <v>258</v>
      </c>
      <c r="I12755" s="26" t="s">
        <v>10945</v>
      </c>
      <c r="J12755" s="26" t="s">
        <v>49485</v>
      </c>
      <c r="K12755" s="26" t="s">
        <v>9582</v>
      </c>
      <c r="L12755" s="26" t="s">
        <v>49486</v>
      </c>
      <c r="M12755" s="26">
        <v>380994456715</v>
      </c>
      <c r="N12755" s="26">
        <v>1422084404</v>
      </c>
    </row>
    <row r="12756" spans="1:14">
      <c r="A12756" s="26" t="s">
        <v>9098</v>
      </c>
      <c r="B12756" s="26" t="s">
        <v>9099</v>
      </c>
      <c r="C12756" s="26">
        <v>38561624</v>
      </c>
      <c r="D12756" s="26" t="s">
        <v>24</v>
      </c>
      <c r="E12756" s="26" t="s">
        <v>49487</v>
      </c>
      <c r="F12756" s="26" t="s">
        <v>49488</v>
      </c>
      <c r="G12756" s="26" t="s">
        <v>9586</v>
      </c>
      <c r="H12756" s="26" t="s">
        <v>1490</v>
      </c>
      <c r="I12756" s="26" t="s">
        <v>9841</v>
      </c>
      <c r="J12756" s="26" t="s">
        <v>9053</v>
      </c>
      <c r="K12756" s="26" t="s">
        <v>9582</v>
      </c>
      <c r="L12756" s="26" t="s">
        <v>49489</v>
      </c>
      <c r="M12756" s="26">
        <v>380373664103</v>
      </c>
      <c r="N12756" s="26">
        <v>7320555300</v>
      </c>
    </row>
    <row r="12757" spans="1:14">
      <c r="A12757" s="26" t="s">
        <v>3888</v>
      </c>
      <c r="B12757" s="26" t="s">
        <v>3889</v>
      </c>
      <c r="C12757" s="26">
        <v>40241769</v>
      </c>
      <c r="D12757" s="26" t="s">
        <v>24</v>
      </c>
      <c r="E12757" s="26" t="s">
        <v>49490</v>
      </c>
      <c r="F12757" s="26" t="s">
        <v>49491</v>
      </c>
      <c r="G12757" s="26" t="s">
        <v>9586</v>
      </c>
      <c r="H12757" s="26" t="s">
        <v>468</v>
      </c>
      <c r="I12757" s="26" t="s">
        <v>9977</v>
      </c>
      <c r="J12757" s="26" t="s">
        <v>49492</v>
      </c>
      <c r="K12757" s="26" t="s">
        <v>9582</v>
      </c>
      <c r="L12757" s="26" t="s">
        <v>49493</v>
      </c>
      <c r="M12757" s="26">
        <v>380614146282</v>
      </c>
      <c r="N12757" s="26">
        <v>2323982501</v>
      </c>
    </row>
    <row r="12758" spans="1:14">
      <c r="A12758" s="26" t="s">
        <v>2155</v>
      </c>
      <c r="B12758" s="26" t="s">
        <v>2156</v>
      </c>
      <c r="C12758" s="26">
        <v>1982844</v>
      </c>
      <c r="D12758" s="26" t="s">
        <v>780</v>
      </c>
      <c r="E12758" s="26" t="s">
        <v>49494</v>
      </c>
      <c r="F12758" s="26" t="s">
        <v>49495</v>
      </c>
      <c r="G12758" s="26" t="s">
        <v>9601</v>
      </c>
      <c r="H12758" s="26" t="s">
        <v>103</v>
      </c>
      <c r="I12758" s="26" t="s">
        <v>12557</v>
      </c>
      <c r="J12758" s="26" t="s">
        <v>2154</v>
      </c>
      <c r="K12758" s="26" t="s">
        <v>9606</v>
      </c>
      <c r="L12758" s="26" t="s">
        <v>49496</v>
      </c>
      <c r="M12758" s="26">
        <v>761963805526</v>
      </c>
      <c r="N12758" s="26">
        <v>721855700</v>
      </c>
    </row>
    <row r="12759" spans="1:14">
      <c r="A12759" s="26" t="s">
        <v>7580</v>
      </c>
      <c r="B12759" s="26" t="s">
        <v>7581</v>
      </c>
      <c r="C12759" s="26">
        <v>38509208</v>
      </c>
      <c r="D12759" s="26" t="s">
        <v>24</v>
      </c>
      <c r="E12759" s="26" t="s">
        <v>49497</v>
      </c>
      <c r="F12759" s="26" t="s">
        <v>49498</v>
      </c>
      <c r="G12759" s="26" t="s">
        <v>9579</v>
      </c>
      <c r="H12759" s="26" t="s">
        <v>1088</v>
      </c>
      <c r="I12759" s="26" t="s">
        <v>9818</v>
      </c>
      <c r="J12759" s="26" t="s">
        <v>49499</v>
      </c>
      <c r="K12759" s="26" t="s">
        <v>9582</v>
      </c>
      <c r="L12759" s="26" t="s">
        <v>49500</v>
      </c>
      <c r="M12759" s="26">
        <v>380354444839</v>
      </c>
      <c r="N12759" s="26">
        <v>6121282002</v>
      </c>
    </row>
    <row r="12760" spans="1:14">
      <c r="A12760" s="26" t="s">
        <v>4285</v>
      </c>
      <c r="B12760" s="26" t="s">
        <v>4286</v>
      </c>
      <c r="C12760" s="26">
        <v>42241755</v>
      </c>
      <c r="D12760" s="26" t="s">
        <v>24</v>
      </c>
      <c r="E12760" s="26" t="s">
        <v>49501</v>
      </c>
      <c r="F12760" s="26" t="s">
        <v>49502</v>
      </c>
      <c r="G12760" s="26" t="s">
        <v>9586</v>
      </c>
      <c r="H12760" s="26" t="s">
        <v>576</v>
      </c>
      <c r="J12760" s="26" t="s">
        <v>49503</v>
      </c>
      <c r="K12760" s="26" t="s">
        <v>9582</v>
      </c>
      <c r="L12760" s="26" t="s">
        <v>49504</v>
      </c>
      <c r="M12760" s="26">
        <v>760915324128</v>
      </c>
      <c r="N12760" s="26">
        <v>3220283001</v>
      </c>
    </row>
    <row r="12761" spans="1:14">
      <c r="A12761" s="26" t="s">
        <v>7725</v>
      </c>
      <c r="B12761" s="26" t="s">
        <v>7726</v>
      </c>
      <c r="C12761" s="26">
        <v>40305172</v>
      </c>
      <c r="D12761" s="26" t="s">
        <v>24</v>
      </c>
      <c r="E12761" s="26" t="s">
        <v>49505</v>
      </c>
      <c r="F12761" s="26" t="s">
        <v>49506</v>
      </c>
      <c r="G12761" s="26" t="s">
        <v>9586</v>
      </c>
      <c r="H12761" s="26" t="s">
        <v>1088</v>
      </c>
      <c r="I12761" s="26" t="s">
        <v>9743</v>
      </c>
      <c r="J12761" s="26" t="s">
        <v>49507</v>
      </c>
      <c r="K12761" s="26" t="s">
        <v>9582</v>
      </c>
      <c r="L12761" s="26" t="s">
        <v>49508</v>
      </c>
      <c r="M12761" s="26">
        <v>380986086458</v>
      </c>
      <c r="N12761" s="26">
        <v>6120885505</v>
      </c>
    </row>
    <row r="12762" spans="1:14">
      <c r="A12762" s="26" t="s">
        <v>1757</v>
      </c>
      <c r="B12762" s="26" t="s">
        <v>1758</v>
      </c>
      <c r="C12762" s="26">
        <v>41007217</v>
      </c>
      <c r="D12762" s="26" t="s">
        <v>24</v>
      </c>
      <c r="E12762" s="26" t="s">
        <v>49509</v>
      </c>
      <c r="F12762" s="26" t="s">
        <v>49510</v>
      </c>
      <c r="G12762" s="26" t="s">
        <v>9579</v>
      </c>
      <c r="H12762" s="26" t="s">
        <v>27</v>
      </c>
      <c r="I12762" s="26" t="s">
        <v>11743</v>
      </c>
      <c r="J12762" s="26" t="s">
        <v>49511</v>
      </c>
      <c r="K12762" s="26" t="s">
        <v>9582</v>
      </c>
      <c r="L12762" s="26" t="s">
        <v>49512</v>
      </c>
      <c r="M12762" s="26">
        <v>380434522222</v>
      </c>
      <c r="N12762" s="26">
        <v>521280406</v>
      </c>
    </row>
    <row r="12763" spans="1:14">
      <c r="A12763" s="26" t="s">
        <v>2157</v>
      </c>
      <c r="B12763" s="26" t="s">
        <v>2158</v>
      </c>
      <c r="C12763" s="26">
        <v>1982778</v>
      </c>
      <c r="D12763" s="26" t="s">
        <v>24</v>
      </c>
      <c r="E12763" s="26" t="s">
        <v>49513</v>
      </c>
      <c r="F12763" s="26" t="s">
        <v>49514</v>
      </c>
      <c r="G12763" s="26" t="s">
        <v>9579</v>
      </c>
      <c r="H12763" s="26" t="s">
        <v>103</v>
      </c>
      <c r="I12763" s="26" t="s">
        <v>10569</v>
      </c>
      <c r="J12763" s="26" t="s">
        <v>49515</v>
      </c>
      <c r="K12763" s="26" t="s">
        <v>9582</v>
      </c>
      <c r="L12763" s="26" t="s">
        <v>49516</v>
      </c>
      <c r="M12763" s="26">
        <v>380980843837</v>
      </c>
      <c r="N12763" s="26">
        <v>725780903</v>
      </c>
    </row>
    <row r="12764" spans="1:14">
      <c r="A12764" s="26" t="s">
        <v>7082</v>
      </c>
      <c r="B12764" s="26" t="s">
        <v>7083</v>
      </c>
      <c r="C12764" s="26">
        <v>38407717</v>
      </c>
      <c r="D12764" s="26" t="s">
        <v>24</v>
      </c>
      <c r="E12764" s="26" t="s">
        <v>49517</v>
      </c>
      <c r="F12764" s="26" t="s">
        <v>49518</v>
      </c>
      <c r="G12764" s="26" t="s">
        <v>9579</v>
      </c>
      <c r="H12764" s="26" t="s">
        <v>987</v>
      </c>
      <c r="I12764" s="26" t="s">
        <v>10311</v>
      </c>
      <c r="J12764" s="26" t="s">
        <v>49519</v>
      </c>
      <c r="K12764" s="26" t="s">
        <v>9582</v>
      </c>
      <c r="L12764" s="26" t="s">
        <v>49520</v>
      </c>
      <c r="M12764" s="26">
        <v>380971552213</v>
      </c>
      <c r="N12764" s="26">
        <v>4624886802</v>
      </c>
    </row>
    <row r="12765" spans="1:14">
      <c r="A12765" s="26" t="s">
        <v>2634</v>
      </c>
      <c r="B12765" s="26" t="s">
        <v>2635</v>
      </c>
      <c r="C12765" s="26">
        <v>37735655</v>
      </c>
      <c r="D12765" s="26" t="s">
        <v>780</v>
      </c>
      <c r="E12765" s="26" t="s">
        <v>49521</v>
      </c>
      <c r="F12765" s="26" t="s">
        <v>49522</v>
      </c>
      <c r="G12765" s="26" t="s">
        <v>9601</v>
      </c>
      <c r="H12765" s="26" t="s">
        <v>133</v>
      </c>
      <c r="J12765" s="26" t="s">
        <v>231</v>
      </c>
      <c r="K12765" s="26" t="s">
        <v>9597</v>
      </c>
      <c r="L12765" s="26" t="s">
        <v>45747</v>
      </c>
      <c r="M12765" s="26">
        <v>380502159080</v>
      </c>
      <c r="N12765" s="26">
        <v>1212400000</v>
      </c>
    </row>
    <row r="12766" spans="1:14">
      <c r="A12766" s="26" t="s">
        <v>7745</v>
      </c>
      <c r="B12766" s="26" t="s">
        <v>7746</v>
      </c>
      <c r="C12766" s="26">
        <v>5497376</v>
      </c>
      <c r="D12766" s="26" t="s">
        <v>780</v>
      </c>
      <c r="E12766" s="26" t="s">
        <v>49523</v>
      </c>
      <c r="F12766" s="26" t="s">
        <v>49524</v>
      </c>
      <c r="G12766" s="26" t="s">
        <v>9601</v>
      </c>
      <c r="H12766" s="26" t="s">
        <v>1088</v>
      </c>
      <c r="I12766" s="26" t="s">
        <v>10069</v>
      </c>
      <c r="J12766" s="26" t="s">
        <v>7747</v>
      </c>
      <c r="K12766" s="26" t="s">
        <v>9582</v>
      </c>
      <c r="L12766" s="26" t="s">
        <v>49525</v>
      </c>
      <c r="M12766" s="26">
        <v>761031508785</v>
      </c>
      <c r="N12766" s="26">
        <v>6123086501</v>
      </c>
    </row>
    <row r="12767" spans="1:14">
      <c r="A12767" s="26" t="s">
        <v>5598</v>
      </c>
      <c r="B12767" s="26" t="s">
        <v>5555</v>
      </c>
      <c r="C12767" s="26">
        <v>26189147</v>
      </c>
      <c r="D12767" s="26" t="s">
        <v>24</v>
      </c>
      <c r="E12767" s="26" t="s">
        <v>49526</v>
      </c>
      <c r="F12767" s="26" t="s">
        <v>49527</v>
      </c>
      <c r="G12767" s="26" t="s">
        <v>9586</v>
      </c>
      <c r="H12767" s="26" t="s">
        <v>799</v>
      </c>
      <c r="J12767" s="26" t="s">
        <v>800</v>
      </c>
      <c r="K12767" s="26" t="s">
        <v>9597</v>
      </c>
      <c r="L12767" s="26" t="s">
        <v>42259</v>
      </c>
      <c r="M12767" s="26">
        <v>380445539718</v>
      </c>
      <c r="N12767" s="26">
        <v>4822784009</v>
      </c>
    </row>
    <row r="12768" spans="1:14">
      <c r="A12768" s="26" t="s">
        <v>7643</v>
      </c>
      <c r="B12768" s="26" t="s">
        <v>7644</v>
      </c>
      <c r="C12768" s="26">
        <v>2000748</v>
      </c>
      <c r="D12768" s="26" t="s">
        <v>780</v>
      </c>
      <c r="E12768" s="26" t="s">
        <v>49528</v>
      </c>
      <c r="F12768" s="26" t="s">
        <v>9958</v>
      </c>
      <c r="G12768" s="26" t="s">
        <v>9601</v>
      </c>
      <c r="H12768" s="26" t="s">
        <v>1088</v>
      </c>
      <c r="I12768" s="26" t="s">
        <v>11850</v>
      </c>
      <c r="J12768" s="26" t="s">
        <v>7641</v>
      </c>
      <c r="K12768" s="26" t="s">
        <v>9597</v>
      </c>
      <c r="L12768" s="26" t="s">
        <v>49529</v>
      </c>
      <c r="M12768" s="26">
        <v>380354021386</v>
      </c>
      <c r="N12768" s="26">
        <v>5623885807</v>
      </c>
    </row>
    <row r="12769" spans="1:14">
      <c r="A12769" s="26" t="s">
        <v>6722</v>
      </c>
      <c r="B12769" s="26" t="s">
        <v>6723</v>
      </c>
      <c r="C12769" s="26" t="s">
        <v>1604</v>
      </c>
      <c r="D12769" s="26" t="s">
        <v>24</v>
      </c>
      <c r="E12769" s="26" t="s">
        <v>49530</v>
      </c>
      <c r="F12769" s="26" t="s">
        <v>49531</v>
      </c>
      <c r="G12769" s="26" t="s">
        <v>9586</v>
      </c>
      <c r="H12769" s="26" t="s">
        <v>949</v>
      </c>
      <c r="I12769" s="26" t="s">
        <v>10708</v>
      </c>
      <c r="J12769" s="26" t="s">
        <v>6714</v>
      </c>
      <c r="K12769" s="26" t="s">
        <v>9597</v>
      </c>
      <c r="L12769" s="26" t="s">
        <v>16535</v>
      </c>
      <c r="M12769" s="26">
        <v>380992860263</v>
      </c>
      <c r="N12769" s="26">
        <v>5322610100</v>
      </c>
    </row>
    <row r="12770" spans="1:14">
      <c r="A12770" s="26" t="s">
        <v>7126</v>
      </c>
      <c r="B12770" s="26" t="s">
        <v>7127</v>
      </c>
      <c r="C12770" s="26">
        <v>38492302</v>
      </c>
      <c r="D12770" s="26" t="s">
        <v>24</v>
      </c>
      <c r="E12770" s="26" t="s">
        <v>49532</v>
      </c>
      <c r="F12770" s="26" t="s">
        <v>49533</v>
      </c>
      <c r="G12770" s="26" t="s">
        <v>9579</v>
      </c>
      <c r="H12770" s="26" t="s">
        <v>987</v>
      </c>
      <c r="I12770" s="26" t="s">
        <v>9634</v>
      </c>
      <c r="J12770" s="26" t="s">
        <v>49534</v>
      </c>
      <c r="K12770" s="26" t="s">
        <v>9582</v>
      </c>
      <c r="L12770" s="26" t="s">
        <v>49535</v>
      </c>
      <c r="M12770" s="26">
        <v>380362276038</v>
      </c>
      <c r="N12770" s="26">
        <v>5624685905</v>
      </c>
    </row>
    <row r="12771" spans="1:14">
      <c r="A12771" s="26" t="s">
        <v>5454</v>
      </c>
      <c r="B12771" s="26" t="s">
        <v>5455</v>
      </c>
      <c r="C12771" s="26">
        <v>42448068</v>
      </c>
      <c r="D12771" s="26" t="s">
        <v>24</v>
      </c>
      <c r="E12771" s="26" t="s">
        <v>49536</v>
      </c>
      <c r="F12771" s="26" t="s">
        <v>49537</v>
      </c>
      <c r="G12771" s="26" t="s">
        <v>9586</v>
      </c>
      <c r="H12771" s="26" t="s">
        <v>735</v>
      </c>
      <c r="I12771" s="26" t="s">
        <v>10914</v>
      </c>
      <c r="J12771" s="26" t="s">
        <v>49538</v>
      </c>
      <c r="K12771" s="26" t="s">
        <v>9582</v>
      </c>
      <c r="L12771" s="26" t="s">
        <v>49539</v>
      </c>
      <c r="M12771" s="26">
        <v>761911714248</v>
      </c>
      <c r="N12771" s="26">
        <v>4625584601</v>
      </c>
    </row>
    <row r="12772" spans="1:14">
      <c r="A12772" s="26" t="s">
        <v>1659</v>
      </c>
      <c r="B12772" s="26" t="s">
        <v>1660</v>
      </c>
      <c r="C12772" s="26">
        <v>3082760</v>
      </c>
      <c r="D12772" s="26" t="s">
        <v>780</v>
      </c>
      <c r="E12772" s="26" t="s">
        <v>49540</v>
      </c>
      <c r="F12772" s="26" t="s">
        <v>13210</v>
      </c>
      <c r="G12772" s="26" t="s">
        <v>9601</v>
      </c>
      <c r="H12772" s="26" t="s">
        <v>27</v>
      </c>
      <c r="J12772" s="26" t="s">
        <v>36</v>
      </c>
      <c r="K12772" s="26" t="s">
        <v>9597</v>
      </c>
      <c r="L12772" s="26" t="s">
        <v>49541</v>
      </c>
      <c r="M12772" s="26">
        <v>380432502008</v>
      </c>
      <c r="N12772" s="26">
        <v>510100000</v>
      </c>
    </row>
    <row r="12773" spans="1:14">
      <c r="A12773" s="26" t="s">
        <v>3141</v>
      </c>
      <c r="B12773" s="26" t="s">
        <v>3142</v>
      </c>
      <c r="C12773" s="26">
        <v>41931754</v>
      </c>
      <c r="D12773" s="26" t="s">
        <v>780</v>
      </c>
      <c r="E12773" s="26" t="s">
        <v>49542</v>
      </c>
      <c r="F12773" s="26" t="s">
        <v>11173</v>
      </c>
      <c r="G12773" s="26" t="s">
        <v>9601</v>
      </c>
      <c r="H12773" s="26" t="s">
        <v>375</v>
      </c>
      <c r="J12773" s="26" t="s">
        <v>380</v>
      </c>
      <c r="K12773" s="26" t="s">
        <v>9597</v>
      </c>
      <c r="L12773" s="26" t="s">
        <v>12067</v>
      </c>
      <c r="M12773" s="26">
        <v>380632597479</v>
      </c>
      <c r="N12773" s="26">
        <v>1810100000</v>
      </c>
    </row>
    <row r="12774" spans="1:14">
      <c r="A12774" s="26" t="s">
        <v>4821</v>
      </c>
      <c r="B12774" s="26" t="s">
        <v>4822</v>
      </c>
      <c r="C12774" s="26">
        <v>38665243</v>
      </c>
      <c r="D12774" s="26" t="s">
        <v>24</v>
      </c>
      <c r="E12774" s="26" t="s">
        <v>49543</v>
      </c>
      <c r="F12774" s="26" t="s">
        <v>49544</v>
      </c>
      <c r="G12774" s="26" t="s">
        <v>9591</v>
      </c>
      <c r="H12774" s="26" t="s">
        <v>711</v>
      </c>
      <c r="J12774" s="26" t="s">
        <v>33149</v>
      </c>
      <c r="K12774" s="26" t="s">
        <v>9582</v>
      </c>
      <c r="L12774" s="26" t="s">
        <v>49545</v>
      </c>
      <c r="M12774" s="26">
        <v>761293191082</v>
      </c>
      <c r="N12774" s="26">
        <v>1225086003</v>
      </c>
    </row>
    <row r="12775" spans="1:14">
      <c r="A12775" s="26" t="s">
        <v>1927</v>
      </c>
      <c r="B12775" s="26" t="s">
        <v>1928</v>
      </c>
      <c r="C12775" s="26">
        <v>37248104</v>
      </c>
      <c r="D12775" s="26" t="s">
        <v>24</v>
      </c>
      <c r="E12775" s="26" t="s">
        <v>49546</v>
      </c>
      <c r="F12775" s="26" t="s">
        <v>49547</v>
      </c>
      <c r="G12775" s="26" t="s">
        <v>9579</v>
      </c>
      <c r="H12775" s="26" t="s">
        <v>27</v>
      </c>
      <c r="I12775" s="26" t="s">
        <v>11866</v>
      </c>
      <c r="J12775" s="26" t="s">
        <v>49548</v>
      </c>
      <c r="K12775" s="26" t="s">
        <v>9582</v>
      </c>
      <c r="L12775" s="26" t="s">
        <v>49549</v>
      </c>
      <c r="M12775" s="26">
        <v>761403305424</v>
      </c>
      <c r="N12775" s="26">
        <v>524985501</v>
      </c>
    </row>
    <row r="12776" spans="1:14">
      <c r="A12776" s="26" t="s">
        <v>4456</v>
      </c>
      <c r="B12776" s="26" t="s">
        <v>4457</v>
      </c>
      <c r="C12776" s="26">
        <v>41012405</v>
      </c>
      <c r="D12776" s="26" t="s">
        <v>24</v>
      </c>
      <c r="E12776" s="26" t="s">
        <v>49550</v>
      </c>
      <c r="F12776" s="26" t="s">
        <v>49551</v>
      </c>
      <c r="G12776" s="26" t="s">
        <v>9586</v>
      </c>
      <c r="H12776" s="26" t="s">
        <v>576</v>
      </c>
      <c r="J12776" s="26" t="s">
        <v>20940</v>
      </c>
      <c r="K12776" s="26" t="s">
        <v>9597</v>
      </c>
      <c r="L12776" s="26" t="s">
        <v>49552</v>
      </c>
      <c r="M12776" s="26">
        <v>380457269391</v>
      </c>
      <c r="N12776" s="26">
        <v>522884801</v>
      </c>
    </row>
    <row r="12777" spans="1:14">
      <c r="A12777" s="26" t="s">
        <v>6500</v>
      </c>
      <c r="B12777" s="26" t="s">
        <v>6501</v>
      </c>
      <c r="C12777" s="26" t="s">
        <v>1604</v>
      </c>
      <c r="D12777" s="26" t="s">
        <v>24</v>
      </c>
      <c r="E12777" s="26" t="s">
        <v>49553</v>
      </c>
      <c r="F12777" s="26" t="s">
        <v>11415</v>
      </c>
      <c r="G12777" s="26" t="s">
        <v>9586</v>
      </c>
      <c r="H12777" s="26" t="s">
        <v>885</v>
      </c>
      <c r="J12777" s="26" t="s">
        <v>910</v>
      </c>
      <c r="K12777" s="26" t="s">
        <v>9597</v>
      </c>
      <c r="L12777" s="26" t="s">
        <v>11416</v>
      </c>
      <c r="M12777" s="26">
        <v>380487504466</v>
      </c>
      <c r="N12777" s="26">
        <v>5110100000</v>
      </c>
    </row>
    <row r="12778" spans="1:14">
      <c r="A12778" s="26" t="s">
        <v>6365</v>
      </c>
      <c r="B12778" s="26" t="s">
        <v>6366</v>
      </c>
      <c r="C12778" s="26">
        <v>1999069</v>
      </c>
      <c r="D12778" s="26" t="s">
        <v>24</v>
      </c>
      <c r="E12778" s="26" t="s">
        <v>49554</v>
      </c>
      <c r="F12778" s="26" t="s">
        <v>10379</v>
      </c>
      <c r="G12778" s="26" t="s">
        <v>9586</v>
      </c>
      <c r="H12778" s="26" t="s">
        <v>885</v>
      </c>
      <c r="J12778" s="26" t="s">
        <v>910</v>
      </c>
      <c r="K12778" s="26" t="s">
        <v>9597</v>
      </c>
      <c r="L12778" s="26" t="s">
        <v>49555</v>
      </c>
      <c r="M12778" s="26">
        <v>380487935301</v>
      </c>
      <c r="N12778" s="26">
        <v>5110100000</v>
      </c>
    </row>
    <row r="12779" spans="1:14">
      <c r="A12779" s="26" t="s">
        <v>9198</v>
      </c>
      <c r="B12779" s="26" t="s">
        <v>9199</v>
      </c>
      <c r="C12779" s="26">
        <v>43288092</v>
      </c>
      <c r="D12779" s="26" t="s">
        <v>780</v>
      </c>
      <c r="E12779" s="26" t="s">
        <v>49556</v>
      </c>
      <c r="F12779" s="26" t="s">
        <v>10114</v>
      </c>
      <c r="G12779" s="26" t="s">
        <v>9601</v>
      </c>
      <c r="H12779" s="26" t="s">
        <v>1490</v>
      </c>
      <c r="J12779" s="26" t="s">
        <v>1553</v>
      </c>
      <c r="K12779" s="26" t="s">
        <v>9597</v>
      </c>
      <c r="L12779" s="26" t="s">
        <v>49557</v>
      </c>
      <c r="M12779" s="26">
        <v>380372525251</v>
      </c>
      <c r="N12779" s="26">
        <v>524955100</v>
      </c>
    </row>
    <row r="12780" spans="1:14">
      <c r="A12780" s="26" t="s">
        <v>7580</v>
      </c>
      <c r="B12780" s="26" t="s">
        <v>7581</v>
      </c>
      <c r="C12780" s="26">
        <v>38509208</v>
      </c>
      <c r="D12780" s="26" t="s">
        <v>24</v>
      </c>
      <c r="E12780" s="26" t="s">
        <v>49558</v>
      </c>
      <c r="F12780" s="26" t="s">
        <v>49559</v>
      </c>
      <c r="G12780" s="26" t="s">
        <v>9579</v>
      </c>
      <c r="H12780" s="26" t="s">
        <v>1088</v>
      </c>
      <c r="I12780" s="26" t="s">
        <v>9818</v>
      </c>
      <c r="J12780" s="26" t="s">
        <v>49560</v>
      </c>
      <c r="K12780" s="26" t="s">
        <v>9582</v>
      </c>
      <c r="L12780" s="26" t="s">
        <v>49561</v>
      </c>
      <c r="M12780" s="26">
        <v>380354446333</v>
      </c>
      <c r="N12780" s="26">
        <v>6121281101</v>
      </c>
    </row>
    <row r="12781" spans="1:14">
      <c r="A12781" s="26" t="s">
        <v>4260</v>
      </c>
      <c r="B12781" s="26" t="s">
        <v>4261</v>
      </c>
      <c r="C12781" s="26">
        <v>42417490</v>
      </c>
      <c r="D12781" s="26" t="s">
        <v>24</v>
      </c>
      <c r="E12781" s="26" t="s">
        <v>49562</v>
      </c>
      <c r="F12781" s="26" t="s">
        <v>49563</v>
      </c>
      <c r="G12781" s="26" t="s">
        <v>9586</v>
      </c>
      <c r="H12781" s="26" t="s">
        <v>506</v>
      </c>
      <c r="J12781" s="26" t="s">
        <v>49564</v>
      </c>
      <c r="K12781" s="26" t="s">
        <v>9582</v>
      </c>
      <c r="L12781" s="26" t="s">
        <v>49565</v>
      </c>
      <c r="M12781" s="26">
        <v>380984018440</v>
      </c>
      <c r="N12781" s="26">
        <v>2620883003</v>
      </c>
    </row>
    <row r="12782" spans="1:14">
      <c r="A12782" s="26" t="s">
        <v>7226</v>
      </c>
      <c r="B12782" s="26" t="s">
        <v>7227</v>
      </c>
      <c r="C12782" s="26">
        <v>33982708</v>
      </c>
      <c r="D12782" s="26" t="s">
        <v>24</v>
      </c>
      <c r="E12782" s="26" t="s">
        <v>49566</v>
      </c>
      <c r="F12782" s="26" t="s">
        <v>49567</v>
      </c>
      <c r="G12782" s="26" t="s">
        <v>9586</v>
      </c>
      <c r="H12782" s="26" t="s">
        <v>987</v>
      </c>
      <c r="J12782" s="26" t="s">
        <v>1008</v>
      </c>
      <c r="K12782" s="26" t="s">
        <v>9597</v>
      </c>
      <c r="L12782" s="26" t="s">
        <v>31946</v>
      </c>
      <c r="M12782" s="26">
        <v>380974621148</v>
      </c>
      <c r="N12782" s="26">
        <v>122086501</v>
      </c>
    </row>
    <row r="12783" spans="1:14">
      <c r="A12783" s="26" t="s">
        <v>7951</v>
      </c>
      <c r="B12783" s="26" t="s">
        <v>7952</v>
      </c>
      <c r="C12783" s="26">
        <v>2002718</v>
      </c>
      <c r="D12783" s="26" t="s">
        <v>780</v>
      </c>
      <c r="E12783" s="26" t="s">
        <v>49568</v>
      </c>
      <c r="F12783" s="26" t="s">
        <v>49569</v>
      </c>
      <c r="G12783" s="26" t="s">
        <v>9601</v>
      </c>
      <c r="H12783" s="26" t="s">
        <v>1122</v>
      </c>
      <c r="I12783" s="26" t="s">
        <v>11418</v>
      </c>
      <c r="J12783" s="26" t="s">
        <v>1198</v>
      </c>
      <c r="K12783" s="26" t="s">
        <v>9606</v>
      </c>
      <c r="L12783" s="26" t="s">
        <v>49570</v>
      </c>
      <c r="M12783" s="26">
        <v>380575631313</v>
      </c>
      <c r="N12783" s="26">
        <v>6323555100</v>
      </c>
    </row>
    <row r="12784" spans="1:14">
      <c r="A12784" s="26" t="s">
        <v>7404</v>
      </c>
      <c r="B12784" s="26" t="s">
        <v>7405</v>
      </c>
      <c r="C12784" s="26">
        <v>37344850</v>
      </c>
      <c r="D12784" s="26" t="s">
        <v>24</v>
      </c>
      <c r="E12784" s="26" t="s">
        <v>49571</v>
      </c>
      <c r="F12784" s="26" t="s">
        <v>49572</v>
      </c>
      <c r="G12784" s="26" t="s">
        <v>9586</v>
      </c>
      <c r="H12784" s="26" t="s">
        <v>1025</v>
      </c>
      <c r="I12784" s="26" t="s">
        <v>12258</v>
      </c>
      <c r="J12784" s="26" t="s">
        <v>49573</v>
      </c>
      <c r="K12784" s="26" t="s">
        <v>9582</v>
      </c>
      <c r="L12784" s="26" t="s">
        <v>49574</v>
      </c>
      <c r="M12784" s="26">
        <v>380544758526</v>
      </c>
      <c r="N12784" s="26">
        <v>5922080801</v>
      </c>
    </row>
    <row r="12785" spans="1:14">
      <c r="A12785" s="26" t="s">
        <v>6442</v>
      </c>
      <c r="B12785" s="26" t="s">
        <v>6443</v>
      </c>
      <c r="C12785" s="26" t="s">
        <v>1604</v>
      </c>
      <c r="D12785" s="26" t="s">
        <v>24</v>
      </c>
      <c r="E12785" s="26" t="s">
        <v>49575</v>
      </c>
      <c r="F12785" s="26" t="s">
        <v>49576</v>
      </c>
      <c r="G12785" s="26" t="s">
        <v>9591</v>
      </c>
      <c r="H12785" s="26" t="s">
        <v>885</v>
      </c>
      <c r="J12785" s="26" t="s">
        <v>910</v>
      </c>
      <c r="K12785" s="26" t="s">
        <v>9597</v>
      </c>
      <c r="L12785" s="26" t="s">
        <v>49577</v>
      </c>
      <c r="M12785" s="26">
        <v>380686803930</v>
      </c>
      <c r="N12785" s="26">
        <v>5110100000</v>
      </c>
    </row>
    <row r="12786" spans="1:14">
      <c r="A12786" s="26" t="s">
        <v>1765</v>
      </c>
      <c r="B12786" s="26" t="s">
        <v>1766</v>
      </c>
      <c r="C12786" s="26">
        <v>37423921</v>
      </c>
      <c r="D12786" s="26" t="s">
        <v>24</v>
      </c>
      <c r="E12786" s="26" t="s">
        <v>49578</v>
      </c>
      <c r="F12786" s="26" t="s">
        <v>49579</v>
      </c>
      <c r="G12786" s="26" t="s">
        <v>9591</v>
      </c>
      <c r="H12786" s="26" t="s">
        <v>27</v>
      </c>
      <c r="I12786" s="26" t="s">
        <v>11743</v>
      </c>
      <c r="J12786" s="26" t="s">
        <v>10557</v>
      </c>
      <c r="K12786" s="26" t="s">
        <v>9582</v>
      </c>
      <c r="L12786" s="26" t="s">
        <v>49580</v>
      </c>
      <c r="M12786" s="26">
        <v>380963478354</v>
      </c>
      <c r="N12786" s="26">
        <v>521281609</v>
      </c>
    </row>
    <row r="12787" spans="1:14">
      <c r="A12787" s="26" t="s">
        <v>5601</v>
      </c>
      <c r="B12787" s="26" t="s">
        <v>5602</v>
      </c>
      <c r="C12787" s="26">
        <v>38948312</v>
      </c>
      <c r="D12787" s="26" t="s">
        <v>24</v>
      </c>
      <c r="E12787" s="26" t="s">
        <v>49581</v>
      </c>
      <c r="F12787" s="26" t="s">
        <v>49582</v>
      </c>
      <c r="G12787" s="26" t="s">
        <v>9586</v>
      </c>
      <c r="H12787" s="26" t="s">
        <v>799</v>
      </c>
      <c r="J12787" s="26" t="s">
        <v>800</v>
      </c>
      <c r="K12787" s="26" t="s">
        <v>9597</v>
      </c>
      <c r="L12787" s="26" t="s">
        <v>49583</v>
      </c>
      <c r="M12787" s="26">
        <v>380444820141</v>
      </c>
      <c r="N12787" s="26">
        <v>4822784009</v>
      </c>
    </row>
    <row r="12788" spans="1:14">
      <c r="A12788" s="26" t="s">
        <v>2802</v>
      </c>
      <c r="B12788" s="26" t="s">
        <v>2803</v>
      </c>
      <c r="C12788" s="26">
        <v>37339271</v>
      </c>
      <c r="D12788" s="26" t="s">
        <v>24</v>
      </c>
      <c r="E12788" s="26" t="s">
        <v>49584</v>
      </c>
      <c r="F12788" s="26" t="s">
        <v>49585</v>
      </c>
      <c r="G12788" s="26" t="s">
        <v>9586</v>
      </c>
      <c r="H12788" s="26" t="s">
        <v>258</v>
      </c>
      <c r="I12788" s="26" t="s">
        <v>9747</v>
      </c>
      <c r="J12788" s="26" t="s">
        <v>49586</v>
      </c>
      <c r="K12788" s="26" t="s">
        <v>9606</v>
      </c>
      <c r="L12788" s="26" t="s">
        <v>49587</v>
      </c>
      <c r="M12788" s="26">
        <v>380668869396</v>
      </c>
      <c r="N12788" s="26">
        <v>1422755600</v>
      </c>
    </row>
    <row r="12789" spans="1:14">
      <c r="A12789" s="26" t="s">
        <v>9158</v>
      </c>
      <c r="B12789" s="26" t="s">
        <v>9159</v>
      </c>
      <c r="C12789" s="26">
        <v>38541220</v>
      </c>
      <c r="D12789" s="26" t="s">
        <v>24</v>
      </c>
      <c r="E12789" s="26" t="s">
        <v>49588</v>
      </c>
      <c r="F12789" s="26" t="s">
        <v>49589</v>
      </c>
      <c r="G12789" s="26" t="s">
        <v>9579</v>
      </c>
      <c r="H12789" s="26" t="s">
        <v>1490</v>
      </c>
      <c r="J12789" s="26" t="s">
        <v>49590</v>
      </c>
      <c r="K12789" s="26" t="s">
        <v>9582</v>
      </c>
      <c r="L12789" s="26" t="s">
        <v>49591</v>
      </c>
      <c r="M12789" s="26">
        <v>380989718787</v>
      </c>
      <c r="N12789" s="26">
        <v>7324510113</v>
      </c>
    </row>
    <row r="12790" spans="1:14">
      <c r="A12790" s="26" t="s">
        <v>3731</v>
      </c>
      <c r="B12790" s="26" t="s">
        <v>3732</v>
      </c>
      <c r="C12790" s="26">
        <v>38969531</v>
      </c>
      <c r="D12790" s="26" t="s">
        <v>24</v>
      </c>
      <c r="E12790" s="26" t="s">
        <v>49592</v>
      </c>
      <c r="F12790" s="26" t="s">
        <v>19170</v>
      </c>
      <c r="G12790" s="26" t="s">
        <v>9586</v>
      </c>
      <c r="H12790" s="26" t="s">
        <v>468</v>
      </c>
      <c r="J12790" s="26" t="s">
        <v>481</v>
      </c>
      <c r="K12790" s="26" t="s">
        <v>9597</v>
      </c>
      <c r="L12790" s="26" t="s">
        <v>33761</v>
      </c>
      <c r="M12790" s="26">
        <v>761224674360</v>
      </c>
      <c r="N12790" s="26">
        <v>1222380503</v>
      </c>
    </row>
    <row r="12791" spans="1:14">
      <c r="A12791" s="26" t="s">
        <v>9388</v>
      </c>
      <c r="B12791" s="26" t="s">
        <v>9387</v>
      </c>
      <c r="C12791" s="26">
        <v>5483581</v>
      </c>
      <c r="D12791" s="26" t="s">
        <v>780</v>
      </c>
      <c r="E12791" s="26" t="s">
        <v>49593</v>
      </c>
      <c r="F12791" s="26" t="s">
        <v>49594</v>
      </c>
      <c r="G12791" s="26" t="s">
        <v>9601</v>
      </c>
      <c r="H12791" s="26" t="s">
        <v>1573</v>
      </c>
      <c r="J12791" s="26" t="s">
        <v>1589</v>
      </c>
      <c r="K12791" s="26" t="s">
        <v>9597</v>
      </c>
      <c r="L12791" s="26" t="s">
        <v>10436</v>
      </c>
      <c r="M12791" s="26">
        <v>380509880164</v>
      </c>
      <c r="N12791" s="26">
        <v>1824286707</v>
      </c>
    </row>
    <row r="12792" spans="1:14">
      <c r="A12792" s="26" t="s">
        <v>3774</v>
      </c>
      <c r="B12792" s="26" t="s">
        <v>3775</v>
      </c>
      <c r="C12792" s="26" t="s">
        <v>1604</v>
      </c>
      <c r="D12792" s="26" t="s">
        <v>24</v>
      </c>
      <c r="E12792" s="26" t="s">
        <v>49595</v>
      </c>
      <c r="F12792" s="26" t="s">
        <v>49596</v>
      </c>
      <c r="G12792" s="26" t="s">
        <v>9591</v>
      </c>
      <c r="H12792" s="26" t="s">
        <v>133</v>
      </c>
      <c r="J12792" s="26" t="s">
        <v>146</v>
      </c>
      <c r="K12792" s="26" t="s">
        <v>9597</v>
      </c>
      <c r="L12792" s="26" t="s">
        <v>49597</v>
      </c>
      <c r="M12792" s="26">
        <v>380671002010</v>
      </c>
      <c r="N12792" s="26">
        <v>1210100000</v>
      </c>
    </row>
    <row r="12793" spans="1:14">
      <c r="A12793" s="26" t="s">
        <v>5902</v>
      </c>
      <c r="B12793" s="26" t="s">
        <v>5903</v>
      </c>
      <c r="C12793" s="26">
        <v>38407172</v>
      </c>
      <c r="D12793" s="26" t="s">
        <v>24</v>
      </c>
      <c r="E12793" s="26" t="s">
        <v>49598</v>
      </c>
      <c r="F12793" s="26" t="s">
        <v>49599</v>
      </c>
      <c r="G12793" s="26" t="s">
        <v>9586</v>
      </c>
      <c r="H12793" s="26" t="s">
        <v>835</v>
      </c>
      <c r="I12793" s="26" t="s">
        <v>13032</v>
      </c>
      <c r="J12793" s="26" t="s">
        <v>54</v>
      </c>
      <c r="K12793" s="26" t="s">
        <v>9582</v>
      </c>
      <c r="L12793" s="26" t="s">
        <v>49600</v>
      </c>
      <c r="M12793" s="26">
        <v>380515394565</v>
      </c>
      <c r="N12793" s="26">
        <v>121181503</v>
      </c>
    </row>
    <row r="12794" spans="1:14">
      <c r="A12794" s="26" t="s">
        <v>6599</v>
      </c>
      <c r="B12794" s="26" t="s">
        <v>6600</v>
      </c>
      <c r="C12794" s="26">
        <v>38540913</v>
      </c>
      <c r="D12794" s="26" t="s">
        <v>24</v>
      </c>
      <c r="E12794" s="26" t="s">
        <v>49601</v>
      </c>
      <c r="F12794" s="26" t="s">
        <v>49602</v>
      </c>
      <c r="G12794" s="26" t="s">
        <v>9586</v>
      </c>
      <c r="H12794" s="26" t="s">
        <v>949</v>
      </c>
      <c r="I12794" s="26" t="s">
        <v>9580</v>
      </c>
      <c r="J12794" s="26" t="s">
        <v>49603</v>
      </c>
      <c r="K12794" s="26" t="s">
        <v>9582</v>
      </c>
      <c r="L12794" s="26" t="s">
        <v>49604</v>
      </c>
      <c r="M12794" s="26">
        <v>380671263905</v>
      </c>
      <c r="N12794" s="26">
        <v>5320884201</v>
      </c>
    </row>
    <row r="12795" spans="1:14">
      <c r="A12795" s="26" t="s">
        <v>7443</v>
      </c>
      <c r="B12795" s="26" t="s">
        <v>7444</v>
      </c>
      <c r="C12795" s="26">
        <v>31499403</v>
      </c>
      <c r="D12795" s="26" t="s">
        <v>780</v>
      </c>
      <c r="E12795" s="26" t="s">
        <v>49605</v>
      </c>
      <c r="F12795" s="26" t="s">
        <v>29730</v>
      </c>
      <c r="G12795" s="26" t="s">
        <v>9601</v>
      </c>
      <c r="H12795" s="26" t="s">
        <v>1025</v>
      </c>
      <c r="J12795" s="26" t="s">
        <v>1065</v>
      </c>
      <c r="K12795" s="26" t="s">
        <v>9597</v>
      </c>
      <c r="L12795" s="26" t="s">
        <v>49606</v>
      </c>
      <c r="M12795" s="26">
        <v>380505882828</v>
      </c>
      <c r="N12795" s="26">
        <v>5910100000</v>
      </c>
    </row>
    <row r="12796" spans="1:14">
      <c r="A12796" s="26" t="s">
        <v>4562</v>
      </c>
      <c r="B12796" s="26" t="s">
        <v>4563</v>
      </c>
      <c r="C12796" s="26">
        <v>38302240</v>
      </c>
      <c r="D12796" s="26" t="s">
        <v>24</v>
      </c>
      <c r="E12796" s="26" t="s">
        <v>49607</v>
      </c>
      <c r="F12796" s="26" t="s">
        <v>49608</v>
      </c>
      <c r="G12796" s="26" t="s">
        <v>9586</v>
      </c>
      <c r="H12796" s="26" t="s">
        <v>670</v>
      </c>
      <c r="I12796" s="26" t="s">
        <v>11700</v>
      </c>
      <c r="J12796" s="26" t="s">
        <v>54</v>
      </c>
      <c r="K12796" s="26" t="s">
        <v>9582</v>
      </c>
      <c r="L12796" s="26" t="s">
        <v>49609</v>
      </c>
      <c r="M12796" s="26">
        <v>380990699349</v>
      </c>
      <c r="N12796" s="26">
        <v>121181503</v>
      </c>
    </row>
    <row r="12797" spans="1:14">
      <c r="A12797" s="26" t="s">
        <v>1655</v>
      </c>
      <c r="B12797" s="26" t="s">
        <v>1656</v>
      </c>
      <c r="C12797" s="26">
        <v>37489689</v>
      </c>
      <c r="D12797" s="26" t="s">
        <v>24</v>
      </c>
      <c r="E12797" s="26" t="s">
        <v>49610</v>
      </c>
      <c r="F12797" s="26" t="s">
        <v>49611</v>
      </c>
      <c r="G12797" s="26" t="s">
        <v>9579</v>
      </c>
      <c r="H12797" s="26" t="s">
        <v>27</v>
      </c>
      <c r="I12797" s="26" t="s">
        <v>10992</v>
      </c>
      <c r="J12797" s="26" t="s">
        <v>49612</v>
      </c>
      <c r="K12797" s="26" t="s">
        <v>9582</v>
      </c>
      <c r="L12797" s="26" t="s">
        <v>49613</v>
      </c>
      <c r="M12797" s="26">
        <v>380432581383</v>
      </c>
      <c r="N12797" s="26">
        <v>520683803</v>
      </c>
    </row>
    <row r="12798" spans="1:14">
      <c r="A12798" s="26" t="s">
        <v>2838</v>
      </c>
      <c r="B12798" s="26" t="s">
        <v>2839</v>
      </c>
      <c r="C12798" s="26">
        <v>2003818</v>
      </c>
      <c r="D12798" s="26" t="s">
        <v>780</v>
      </c>
      <c r="E12798" s="26" t="s">
        <v>49614</v>
      </c>
      <c r="F12798" s="26" t="s">
        <v>49615</v>
      </c>
      <c r="G12798" s="26" t="s">
        <v>9601</v>
      </c>
      <c r="H12798" s="26" t="s">
        <v>258</v>
      </c>
      <c r="J12798" s="26" t="s">
        <v>263</v>
      </c>
      <c r="K12798" s="26" t="s">
        <v>9597</v>
      </c>
      <c r="L12798" s="26" t="s">
        <v>32481</v>
      </c>
      <c r="M12798" s="26">
        <v>380627448131</v>
      </c>
      <c r="N12798" s="26">
        <v>1410300000</v>
      </c>
    </row>
    <row r="12799" spans="1:14">
      <c r="A12799" s="26" t="s">
        <v>5063</v>
      </c>
      <c r="B12799" s="26" t="s">
        <v>5064</v>
      </c>
      <c r="C12799" s="26">
        <v>34167494</v>
      </c>
      <c r="D12799" s="26" t="s">
        <v>1701</v>
      </c>
      <c r="E12799" s="26" t="s">
        <v>49616</v>
      </c>
      <c r="F12799" s="26" t="s">
        <v>49617</v>
      </c>
      <c r="G12799" s="26" t="s">
        <v>9601</v>
      </c>
      <c r="H12799" s="26" t="s">
        <v>735</v>
      </c>
      <c r="J12799" s="26" t="s">
        <v>22235</v>
      </c>
      <c r="K12799" s="26" t="s">
        <v>9597</v>
      </c>
      <c r="L12799" s="26" t="s">
        <v>22236</v>
      </c>
      <c r="M12799" s="26">
        <v>380962785663</v>
      </c>
      <c r="N12799" s="26">
        <v>2625885901</v>
      </c>
    </row>
    <row r="12800" spans="1:14">
      <c r="A12800" s="26" t="s">
        <v>9164</v>
      </c>
      <c r="B12800" s="26" t="s">
        <v>9165</v>
      </c>
      <c r="C12800" s="26">
        <v>38231128</v>
      </c>
      <c r="D12800" s="26" t="s">
        <v>24</v>
      </c>
      <c r="E12800" s="26" t="s">
        <v>49618</v>
      </c>
      <c r="F12800" s="26" t="s">
        <v>49619</v>
      </c>
      <c r="G12800" s="26" t="s">
        <v>9586</v>
      </c>
      <c r="H12800" s="26" t="s">
        <v>1490</v>
      </c>
      <c r="I12800" s="26" t="s">
        <v>12848</v>
      </c>
      <c r="J12800" s="26" t="s">
        <v>49620</v>
      </c>
      <c r="K12800" s="26" t="s">
        <v>9582</v>
      </c>
      <c r="L12800" s="26" t="s">
        <v>49621</v>
      </c>
      <c r="M12800" s="26">
        <v>380507073073</v>
      </c>
      <c r="N12800" s="26">
        <v>7325082601</v>
      </c>
    </row>
    <row r="12801" spans="1:14">
      <c r="A12801" s="26" t="s">
        <v>7381</v>
      </c>
      <c r="B12801" s="26" t="s">
        <v>7382</v>
      </c>
      <c r="C12801" s="26">
        <v>41089462</v>
      </c>
      <c r="D12801" s="26" t="s">
        <v>24</v>
      </c>
      <c r="E12801" s="26" t="s">
        <v>49622</v>
      </c>
      <c r="F12801" s="26" t="s">
        <v>10430</v>
      </c>
      <c r="G12801" s="26" t="s">
        <v>9579</v>
      </c>
      <c r="H12801" s="26" t="s">
        <v>1025</v>
      </c>
      <c r="I12801" s="26" t="s">
        <v>9760</v>
      </c>
      <c r="J12801" s="26" t="s">
        <v>49623</v>
      </c>
      <c r="K12801" s="26" t="s">
        <v>9582</v>
      </c>
      <c r="L12801" s="26" t="s">
        <v>49624</v>
      </c>
      <c r="M12801" s="26">
        <v>380952538790</v>
      </c>
      <c r="N12801" s="26">
        <v>5922383305</v>
      </c>
    </row>
    <row r="12802" spans="1:14">
      <c r="A12802" s="26" t="s">
        <v>3717</v>
      </c>
      <c r="B12802" s="26" t="s">
        <v>3718</v>
      </c>
      <c r="C12802" s="26">
        <v>38969547</v>
      </c>
      <c r="D12802" s="26" t="s">
        <v>24</v>
      </c>
      <c r="E12802" s="26" t="s">
        <v>49625</v>
      </c>
      <c r="F12802" s="26" t="s">
        <v>49626</v>
      </c>
      <c r="G12802" s="26" t="s">
        <v>9586</v>
      </c>
      <c r="H12802" s="26" t="s">
        <v>468</v>
      </c>
      <c r="J12802" s="26" t="s">
        <v>481</v>
      </c>
      <c r="K12802" s="26" t="s">
        <v>9597</v>
      </c>
      <c r="L12802" s="26" t="s">
        <v>12891</v>
      </c>
      <c r="M12802" s="26">
        <v>761229361526</v>
      </c>
      <c r="N12802" s="26">
        <v>1222380503</v>
      </c>
    </row>
    <row r="12803" spans="1:14">
      <c r="A12803" s="26" t="s">
        <v>3032</v>
      </c>
      <c r="B12803" s="26" t="s">
        <v>3033</v>
      </c>
      <c r="C12803" s="26">
        <v>1990418</v>
      </c>
      <c r="D12803" s="26" t="s">
        <v>780</v>
      </c>
      <c r="E12803" s="26" t="s">
        <v>49627</v>
      </c>
      <c r="F12803" s="26" t="s">
        <v>49628</v>
      </c>
      <c r="G12803" s="26" t="s">
        <v>9601</v>
      </c>
      <c r="H12803" s="26" t="s">
        <v>258</v>
      </c>
      <c r="J12803" s="26" t="s">
        <v>26490</v>
      </c>
      <c r="K12803" s="26" t="s">
        <v>9606</v>
      </c>
      <c r="L12803" s="26" t="s">
        <v>49629</v>
      </c>
      <c r="M12803" s="26">
        <v>380504224078</v>
      </c>
      <c r="N12803" s="26">
        <v>1411246500</v>
      </c>
    </row>
    <row r="12804" spans="1:14">
      <c r="A12804" s="26" t="s">
        <v>2755</v>
      </c>
      <c r="B12804" s="26" t="s">
        <v>2756</v>
      </c>
      <c r="C12804" s="26">
        <v>37730625</v>
      </c>
      <c r="D12804" s="26" t="s">
        <v>24</v>
      </c>
      <c r="E12804" s="26" t="s">
        <v>49630</v>
      </c>
      <c r="F12804" s="26" t="s">
        <v>49631</v>
      </c>
      <c r="G12804" s="26" t="s">
        <v>9579</v>
      </c>
      <c r="H12804" s="26" t="s">
        <v>133</v>
      </c>
      <c r="I12804" s="26" t="s">
        <v>15156</v>
      </c>
      <c r="J12804" s="26" t="s">
        <v>2775</v>
      </c>
      <c r="K12804" s="26" t="s">
        <v>9582</v>
      </c>
      <c r="L12804" s="26" t="s">
        <v>49632</v>
      </c>
      <c r="M12804" s="26">
        <v>380985729703</v>
      </c>
      <c r="N12804" s="26">
        <v>1222655129</v>
      </c>
    </row>
    <row r="12805" spans="1:14">
      <c r="A12805" s="26" t="s">
        <v>5162</v>
      </c>
      <c r="B12805" s="26" t="s">
        <v>5163</v>
      </c>
      <c r="C12805" s="26" t="s">
        <v>1604</v>
      </c>
      <c r="D12805" s="26" t="s">
        <v>24</v>
      </c>
      <c r="E12805" s="26" t="s">
        <v>49633</v>
      </c>
      <c r="F12805" s="26" t="s">
        <v>49634</v>
      </c>
      <c r="G12805" s="26" t="s">
        <v>9586</v>
      </c>
      <c r="H12805" s="26" t="s">
        <v>735</v>
      </c>
      <c r="J12805" s="26" t="s">
        <v>740</v>
      </c>
      <c r="K12805" s="26" t="s">
        <v>9597</v>
      </c>
      <c r="L12805" s="26" t="s">
        <v>25134</v>
      </c>
      <c r="M12805" s="26">
        <v>380502899634</v>
      </c>
      <c r="N12805" s="26">
        <v>1221881203</v>
      </c>
    </row>
    <row r="12806" spans="1:14">
      <c r="A12806" s="26" t="s">
        <v>7945</v>
      </c>
      <c r="B12806" s="26" t="s">
        <v>7946</v>
      </c>
      <c r="C12806" s="26">
        <v>2002701</v>
      </c>
      <c r="D12806" s="26" t="s">
        <v>780</v>
      </c>
      <c r="E12806" s="26" t="s">
        <v>49635</v>
      </c>
      <c r="F12806" s="26" t="s">
        <v>49636</v>
      </c>
      <c r="G12806" s="26" t="s">
        <v>9601</v>
      </c>
      <c r="H12806" s="26" t="s">
        <v>1122</v>
      </c>
      <c r="I12806" s="26" t="s">
        <v>10135</v>
      </c>
      <c r="J12806" s="26" t="s">
        <v>1852</v>
      </c>
      <c r="K12806" s="26" t="s">
        <v>9582</v>
      </c>
      <c r="L12806" s="26" t="s">
        <v>38520</v>
      </c>
      <c r="M12806" s="26">
        <v>380574451225</v>
      </c>
      <c r="N12806" s="26">
        <v>523255100</v>
      </c>
    </row>
    <row r="12807" spans="1:14">
      <c r="A12807" s="26" t="s">
        <v>8615</v>
      </c>
      <c r="B12807" s="26" t="s">
        <v>8616</v>
      </c>
      <c r="C12807" s="26">
        <v>38550036</v>
      </c>
      <c r="D12807" s="26" t="s">
        <v>24</v>
      </c>
      <c r="E12807" s="26" t="s">
        <v>49637</v>
      </c>
      <c r="F12807" s="26" t="s">
        <v>49638</v>
      </c>
      <c r="G12807" s="26" t="s">
        <v>9579</v>
      </c>
      <c r="H12807" s="26" t="s">
        <v>1308</v>
      </c>
      <c r="J12807" s="26" t="s">
        <v>38484</v>
      </c>
      <c r="K12807" s="26" t="s">
        <v>9582</v>
      </c>
      <c r="L12807" s="26" t="s">
        <v>49639</v>
      </c>
      <c r="M12807" s="26">
        <v>761964182406</v>
      </c>
      <c r="N12807" s="26">
        <v>6820687501</v>
      </c>
    </row>
    <row r="12808" spans="1:14">
      <c r="A12808" s="26" t="s">
        <v>2311</v>
      </c>
      <c r="B12808" s="26" t="s">
        <v>2312</v>
      </c>
      <c r="C12808" s="26">
        <v>1984613</v>
      </c>
      <c r="D12808" s="26" t="s">
        <v>780</v>
      </c>
      <c r="E12808" s="26" t="s">
        <v>49640</v>
      </c>
      <c r="F12808" s="26" t="s">
        <v>49641</v>
      </c>
      <c r="G12808" s="26" t="s">
        <v>9601</v>
      </c>
      <c r="H12808" s="26" t="s">
        <v>133</v>
      </c>
      <c r="J12808" s="26" t="s">
        <v>146</v>
      </c>
      <c r="K12808" s="26" t="s">
        <v>9597</v>
      </c>
      <c r="L12808" s="26" t="s">
        <v>49642</v>
      </c>
      <c r="M12808" s="26">
        <v>380567900554</v>
      </c>
      <c r="N12808" s="26">
        <v>1210100000</v>
      </c>
    </row>
    <row r="12809" spans="1:14">
      <c r="A12809" s="26" t="s">
        <v>1917</v>
      </c>
      <c r="B12809" s="26" t="s">
        <v>1918</v>
      </c>
      <c r="C12809" s="26">
        <v>36905591</v>
      </c>
      <c r="D12809" s="26" t="s">
        <v>24</v>
      </c>
      <c r="E12809" s="26" t="s">
        <v>49643</v>
      </c>
      <c r="F12809" s="26" t="s">
        <v>49644</v>
      </c>
      <c r="G12809" s="26" t="s">
        <v>9586</v>
      </c>
      <c r="H12809" s="26" t="s">
        <v>27</v>
      </c>
      <c r="I12809" s="26" t="s">
        <v>12833</v>
      </c>
      <c r="J12809" s="26" t="s">
        <v>15272</v>
      </c>
      <c r="K12809" s="26" t="s">
        <v>9582</v>
      </c>
      <c r="L12809" s="26" t="s">
        <v>15273</v>
      </c>
      <c r="M12809" s="26">
        <v>380433831490</v>
      </c>
      <c r="N12809" s="26">
        <v>524887401</v>
      </c>
    </row>
    <row r="12810" spans="1:14">
      <c r="A12810" s="26" t="s">
        <v>9214</v>
      </c>
      <c r="B12810" s="26" t="s">
        <v>9215</v>
      </c>
      <c r="C12810" s="26">
        <v>43343797</v>
      </c>
      <c r="D12810" s="26" t="s">
        <v>1701</v>
      </c>
      <c r="E12810" s="26" t="s">
        <v>49645</v>
      </c>
      <c r="F12810" s="26" t="s">
        <v>49646</v>
      </c>
      <c r="G12810" s="26" t="s">
        <v>9601</v>
      </c>
      <c r="H12810" s="26" t="s">
        <v>1490</v>
      </c>
      <c r="I12810" s="26" t="s">
        <v>12333</v>
      </c>
      <c r="J12810" s="26" t="s">
        <v>1503</v>
      </c>
      <c r="K12810" s="26" t="s">
        <v>9582</v>
      </c>
      <c r="L12810" s="26" t="s">
        <v>49647</v>
      </c>
      <c r="M12810" s="26">
        <v>761046274222</v>
      </c>
      <c r="N12810" s="26">
        <v>2621682601</v>
      </c>
    </row>
    <row r="12811" spans="1:14">
      <c r="A12811" s="26" t="s">
        <v>1613</v>
      </c>
      <c r="B12811" s="26" t="s">
        <v>1614</v>
      </c>
      <c r="C12811" s="26">
        <v>35599262</v>
      </c>
      <c r="D12811" s="26" t="s">
        <v>24</v>
      </c>
      <c r="E12811" s="26" t="s">
        <v>49648</v>
      </c>
      <c r="F12811" s="26" t="s">
        <v>49649</v>
      </c>
      <c r="G12811" s="26" t="s">
        <v>9586</v>
      </c>
      <c r="H12811" s="26" t="s">
        <v>27</v>
      </c>
      <c r="I12811" s="26" t="s">
        <v>11977</v>
      </c>
      <c r="J12811" s="26" t="s">
        <v>6888</v>
      </c>
      <c r="K12811" s="26" t="s">
        <v>9582</v>
      </c>
      <c r="L12811" s="26" t="s">
        <v>49650</v>
      </c>
      <c r="M12811" s="26">
        <v>761111109301</v>
      </c>
      <c r="N12811" s="26">
        <v>520285003</v>
      </c>
    </row>
    <row r="12812" spans="1:14">
      <c r="A12812" s="26" t="s">
        <v>5703</v>
      </c>
      <c r="B12812" s="26" t="s">
        <v>5704</v>
      </c>
      <c r="C12812" s="26">
        <v>26188946</v>
      </c>
      <c r="D12812" s="26" t="s">
        <v>24</v>
      </c>
      <c r="E12812" s="26" t="s">
        <v>49651</v>
      </c>
      <c r="F12812" s="26" t="s">
        <v>49652</v>
      </c>
      <c r="G12812" s="26" t="s">
        <v>9586</v>
      </c>
      <c r="H12812" s="26" t="s">
        <v>799</v>
      </c>
      <c r="J12812" s="26" t="s">
        <v>800</v>
      </c>
      <c r="K12812" s="26" t="s">
        <v>9597</v>
      </c>
      <c r="L12812" s="26" t="s">
        <v>41530</v>
      </c>
      <c r="M12812" s="26">
        <v>761116031117</v>
      </c>
      <c r="N12812" s="26">
        <v>4822784009</v>
      </c>
    </row>
    <row r="12813" spans="1:14">
      <c r="A12813" s="26" t="s">
        <v>5728</v>
      </c>
      <c r="B12813" s="26" t="s">
        <v>5729</v>
      </c>
      <c r="C12813" s="26">
        <v>38961129</v>
      </c>
      <c r="D12813" s="26" t="s">
        <v>24</v>
      </c>
      <c r="E12813" s="26" t="s">
        <v>49653</v>
      </c>
      <c r="F12813" s="26" t="s">
        <v>49654</v>
      </c>
      <c r="G12813" s="26" t="s">
        <v>9586</v>
      </c>
      <c r="H12813" s="26" t="s">
        <v>799</v>
      </c>
      <c r="J12813" s="26" t="s">
        <v>800</v>
      </c>
      <c r="K12813" s="26" t="s">
        <v>9597</v>
      </c>
      <c r="L12813" s="26" t="s">
        <v>49655</v>
      </c>
      <c r="M12813" s="26">
        <v>380978009985</v>
      </c>
      <c r="N12813" s="26">
        <v>4822784009</v>
      </c>
    </row>
    <row r="12814" spans="1:14">
      <c r="A12814" s="26" t="s">
        <v>8795</v>
      </c>
      <c r="B12814" s="26" t="s">
        <v>8796</v>
      </c>
      <c r="C12814" s="26" t="s">
        <v>1604</v>
      </c>
      <c r="D12814" s="26" t="s">
        <v>24</v>
      </c>
      <c r="E12814" s="26" t="s">
        <v>49656</v>
      </c>
      <c r="F12814" s="26" t="s">
        <v>16869</v>
      </c>
      <c r="G12814" s="26" t="s">
        <v>9586</v>
      </c>
      <c r="H12814" s="26" t="s">
        <v>1308</v>
      </c>
      <c r="J12814" s="26" t="s">
        <v>1387</v>
      </c>
      <c r="K12814" s="26" t="s">
        <v>9597</v>
      </c>
      <c r="L12814" s="26" t="s">
        <v>10195</v>
      </c>
      <c r="M12814" s="26">
        <v>380987479604</v>
      </c>
      <c r="N12814" s="26">
        <v>4412745702</v>
      </c>
    </row>
    <row r="12815" spans="1:14">
      <c r="A12815" s="26" t="s">
        <v>3473</v>
      </c>
      <c r="B12815" s="26" t="s">
        <v>3474</v>
      </c>
      <c r="C12815" s="26">
        <v>38466531</v>
      </c>
      <c r="D12815" s="26" t="s">
        <v>24</v>
      </c>
      <c r="E12815" s="26" t="s">
        <v>49657</v>
      </c>
      <c r="F12815" s="26" t="s">
        <v>49658</v>
      </c>
      <c r="G12815" s="26" t="s">
        <v>9579</v>
      </c>
      <c r="H12815" s="26" t="s">
        <v>392</v>
      </c>
      <c r="I12815" s="26" t="s">
        <v>11629</v>
      </c>
      <c r="J12815" s="26" t="s">
        <v>49659</v>
      </c>
      <c r="K12815" s="26" t="s">
        <v>9582</v>
      </c>
      <c r="L12815" s="26" t="s">
        <v>49660</v>
      </c>
      <c r="M12815" s="26">
        <v>760625444390</v>
      </c>
      <c r="N12815" s="26">
        <v>1422784502</v>
      </c>
    </row>
    <row r="12816" spans="1:14">
      <c r="A12816" s="26" t="s">
        <v>6653</v>
      </c>
      <c r="B12816" s="26" t="s">
        <v>6654</v>
      </c>
      <c r="C12816" s="26">
        <v>38498521</v>
      </c>
      <c r="D12816" s="26" t="s">
        <v>24</v>
      </c>
      <c r="E12816" s="26" t="s">
        <v>49661</v>
      </c>
      <c r="F12816" s="26" t="s">
        <v>49662</v>
      </c>
      <c r="G12816" s="26" t="s">
        <v>9586</v>
      </c>
      <c r="H12816" s="26" t="s">
        <v>949</v>
      </c>
      <c r="I12816" s="26" t="s">
        <v>20090</v>
      </c>
      <c r="J12816" s="26" t="s">
        <v>49663</v>
      </c>
      <c r="K12816" s="26" t="s">
        <v>9582</v>
      </c>
      <c r="L12816" s="26" t="s">
        <v>49664</v>
      </c>
      <c r="M12816" s="26">
        <v>380534295417</v>
      </c>
      <c r="N12816" s="26">
        <v>5322082501</v>
      </c>
    </row>
    <row r="12817" spans="1:14">
      <c r="A12817" s="26" t="s">
        <v>8658</v>
      </c>
      <c r="B12817" s="26" t="s">
        <v>8659</v>
      </c>
      <c r="C12817" s="26">
        <v>38072569</v>
      </c>
      <c r="D12817" s="26" t="s">
        <v>24</v>
      </c>
      <c r="E12817" s="26" t="s">
        <v>49665</v>
      </c>
      <c r="F12817" s="26" t="s">
        <v>49666</v>
      </c>
      <c r="G12817" s="26" t="s">
        <v>9586</v>
      </c>
      <c r="H12817" s="26" t="s">
        <v>1308</v>
      </c>
      <c r="I12817" s="26" t="s">
        <v>11591</v>
      </c>
      <c r="J12817" s="26" t="s">
        <v>1333</v>
      </c>
      <c r="K12817" s="26" t="s">
        <v>9597</v>
      </c>
      <c r="L12817" s="26" t="s">
        <v>49667</v>
      </c>
      <c r="M12817" s="26">
        <v>380385242600</v>
      </c>
      <c r="N12817" s="26">
        <v>6822110100</v>
      </c>
    </row>
    <row r="12818" spans="1:14">
      <c r="A12818" s="26" t="s">
        <v>5350</v>
      </c>
      <c r="B12818" s="26" t="s">
        <v>5345</v>
      </c>
      <c r="C12818" s="26">
        <v>1998101</v>
      </c>
      <c r="D12818" s="26" t="s">
        <v>24</v>
      </c>
      <c r="E12818" s="26" t="s">
        <v>49668</v>
      </c>
      <c r="F12818" s="26" t="s">
        <v>49669</v>
      </c>
      <c r="G12818" s="26" t="s">
        <v>9586</v>
      </c>
      <c r="H12818" s="26" t="s">
        <v>735</v>
      </c>
      <c r="I12818" s="26" t="s">
        <v>10166</v>
      </c>
      <c r="J12818" s="26" t="s">
        <v>848</v>
      </c>
      <c r="K12818" s="26" t="s">
        <v>9582</v>
      </c>
      <c r="L12818" s="26" t="s">
        <v>49670</v>
      </c>
      <c r="M12818" s="26">
        <v>761004141891</v>
      </c>
      <c r="N12818" s="26">
        <v>4623010100</v>
      </c>
    </row>
    <row r="12819" spans="1:14">
      <c r="A12819" s="26" t="s">
        <v>9484</v>
      </c>
      <c r="B12819" s="26" t="s">
        <v>9485</v>
      </c>
      <c r="C12819" s="26">
        <v>2006113</v>
      </c>
      <c r="D12819" s="26" t="s">
        <v>780</v>
      </c>
      <c r="E12819" s="26" t="s">
        <v>49671</v>
      </c>
      <c r="F12819" s="26" t="s">
        <v>49672</v>
      </c>
      <c r="G12819" s="26" t="s">
        <v>9601</v>
      </c>
      <c r="H12819" s="26" t="s">
        <v>1573</v>
      </c>
      <c r="J12819" s="26" t="s">
        <v>1597</v>
      </c>
      <c r="K12819" s="26" t="s">
        <v>9597</v>
      </c>
      <c r="L12819" s="26" t="s">
        <v>47812</v>
      </c>
      <c r="M12819" s="26">
        <v>380462253053</v>
      </c>
      <c r="N12819" s="26">
        <v>7410100000</v>
      </c>
    </row>
    <row r="12820" spans="1:14">
      <c r="A12820" s="26" t="s">
        <v>6539</v>
      </c>
      <c r="B12820" s="26" t="s">
        <v>6540</v>
      </c>
      <c r="C12820" s="26">
        <v>2775142</v>
      </c>
      <c r="D12820" s="26" t="s">
        <v>780</v>
      </c>
      <c r="E12820" s="26" t="s">
        <v>49673</v>
      </c>
      <c r="F12820" s="26" t="s">
        <v>49674</v>
      </c>
      <c r="G12820" s="26" t="s">
        <v>9601</v>
      </c>
      <c r="H12820" s="26" t="s">
        <v>885</v>
      </c>
      <c r="J12820" s="26" t="s">
        <v>941</v>
      </c>
      <c r="K12820" s="26" t="s">
        <v>9597</v>
      </c>
      <c r="L12820" s="26" t="s">
        <v>49675</v>
      </c>
      <c r="M12820" s="26">
        <v>380684835328</v>
      </c>
      <c r="N12820" s="26">
        <v>5110800000</v>
      </c>
    </row>
    <row r="12821" spans="1:14">
      <c r="A12821" s="26" t="s">
        <v>2251</v>
      </c>
      <c r="B12821" s="26" t="s">
        <v>2252</v>
      </c>
      <c r="C12821" s="26">
        <v>37899694</v>
      </c>
      <c r="D12821" s="26" t="s">
        <v>24</v>
      </c>
      <c r="E12821" s="26" t="s">
        <v>49676</v>
      </c>
      <c r="F12821" s="26" t="s">
        <v>49677</v>
      </c>
      <c r="G12821" s="26" t="s">
        <v>9591</v>
      </c>
      <c r="H12821" s="26" t="s">
        <v>133</v>
      </c>
      <c r="J12821" s="26" t="s">
        <v>146</v>
      </c>
      <c r="K12821" s="26" t="s">
        <v>9597</v>
      </c>
      <c r="L12821" s="26" t="s">
        <v>49678</v>
      </c>
      <c r="M12821" s="26">
        <v>380567671913</v>
      </c>
      <c r="N12821" s="26">
        <v>1210100000</v>
      </c>
    </row>
    <row r="12822" spans="1:14">
      <c r="A12822" s="26" t="s">
        <v>2129</v>
      </c>
      <c r="B12822" s="26" t="s">
        <v>2130</v>
      </c>
      <c r="C12822" s="26">
        <v>38541660</v>
      </c>
      <c r="D12822" s="26" t="s">
        <v>24</v>
      </c>
      <c r="E12822" s="26" t="s">
        <v>49679</v>
      </c>
      <c r="F12822" s="26" t="s">
        <v>49680</v>
      </c>
      <c r="G12822" s="26" t="s">
        <v>9579</v>
      </c>
      <c r="H12822" s="26" t="s">
        <v>103</v>
      </c>
      <c r="I12822" s="26" t="s">
        <v>20153</v>
      </c>
      <c r="J12822" s="26" t="s">
        <v>49681</v>
      </c>
      <c r="K12822" s="26" t="s">
        <v>9582</v>
      </c>
      <c r="L12822" s="26" t="s">
        <v>49682</v>
      </c>
      <c r="M12822" s="26">
        <v>380953123936</v>
      </c>
      <c r="N12822" s="26">
        <v>724584401</v>
      </c>
    </row>
    <row r="12823" spans="1:14">
      <c r="A12823" s="26" t="s">
        <v>8648</v>
      </c>
      <c r="B12823" s="26" t="s">
        <v>8649</v>
      </c>
      <c r="C12823" s="26">
        <v>38481743</v>
      </c>
      <c r="D12823" s="26" t="s">
        <v>24</v>
      </c>
      <c r="E12823" s="26" t="s">
        <v>49683</v>
      </c>
      <c r="F12823" s="26" t="s">
        <v>49684</v>
      </c>
      <c r="G12823" s="26" t="s">
        <v>9586</v>
      </c>
      <c r="H12823" s="26" t="s">
        <v>1308</v>
      </c>
      <c r="I12823" s="26" t="s">
        <v>10996</v>
      </c>
      <c r="J12823" s="26" t="s">
        <v>49685</v>
      </c>
      <c r="K12823" s="26" t="s">
        <v>9582</v>
      </c>
      <c r="L12823" s="26" t="s">
        <v>49686</v>
      </c>
      <c r="M12823" s="26">
        <v>380984439469</v>
      </c>
      <c r="N12823" s="26">
        <v>6821855307</v>
      </c>
    </row>
    <row r="12824" spans="1:14">
      <c r="A12824" s="26" t="s">
        <v>2193</v>
      </c>
      <c r="B12824" s="26" t="s">
        <v>2194</v>
      </c>
      <c r="C12824" s="26">
        <v>42527165</v>
      </c>
      <c r="D12824" s="26" t="s">
        <v>24</v>
      </c>
      <c r="E12824" s="26" t="s">
        <v>49687</v>
      </c>
      <c r="F12824" s="26" t="s">
        <v>49688</v>
      </c>
      <c r="G12824" s="26" t="s">
        <v>9586</v>
      </c>
      <c r="H12824" s="26" t="s">
        <v>133</v>
      </c>
      <c r="I12824" s="26" t="s">
        <v>18670</v>
      </c>
      <c r="J12824" s="26" t="s">
        <v>2195</v>
      </c>
      <c r="K12824" s="26" t="s">
        <v>9582</v>
      </c>
      <c r="L12824" s="26" t="s">
        <v>49689</v>
      </c>
      <c r="M12824" s="26">
        <v>380500108392</v>
      </c>
      <c r="N12824" s="26">
        <v>1225980502</v>
      </c>
    </row>
    <row r="12825" spans="1:14">
      <c r="A12825" s="26" t="s">
        <v>2632</v>
      </c>
      <c r="B12825" s="26" t="s">
        <v>2633</v>
      </c>
      <c r="C12825" s="26">
        <v>37735597</v>
      </c>
      <c r="D12825" s="26" t="s">
        <v>24</v>
      </c>
      <c r="E12825" s="26" t="s">
        <v>49690</v>
      </c>
      <c r="F12825" s="26" t="s">
        <v>35030</v>
      </c>
      <c r="G12825" s="26" t="s">
        <v>9586</v>
      </c>
      <c r="H12825" s="26" t="s">
        <v>133</v>
      </c>
      <c r="J12825" s="26" t="s">
        <v>231</v>
      </c>
      <c r="K12825" s="26" t="s">
        <v>9597</v>
      </c>
      <c r="L12825" s="26" t="s">
        <v>47717</v>
      </c>
      <c r="M12825" s="26">
        <v>380505712318</v>
      </c>
      <c r="N12825" s="26">
        <v>1212400000</v>
      </c>
    </row>
    <row r="12826" spans="1:14">
      <c r="A12826" s="26" t="s">
        <v>4663</v>
      </c>
      <c r="B12826" s="26" t="s">
        <v>4664</v>
      </c>
      <c r="C12826" s="26">
        <v>36421504</v>
      </c>
      <c r="D12826" s="26" t="s">
        <v>780</v>
      </c>
      <c r="E12826" s="26" t="s">
        <v>49691</v>
      </c>
      <c r="F12826" s="26" t="s">
        <v>49692</v>
      </c>
      <c r="G12826" s="26" t="s">
        <v>9601</v>
      </c>
      <c r="H12826" s="26" t="s">
        <v>670</v>
      </c>
      <c r="J12826" s="26" t="s">
        <v>687</v>
      </c>
      <c r="K12826" s="26" t="s">
        <v>9597</v>
      </c>
      <c r="L12826" s="26" t="s">
        <v>49693</v>
      </c>
      <c r="M12826" s="26">
        <v>380522555819</v>
      </c>
      <c r="N12826" s="26">
        <v>3510100000</v>
      </c>
    </row>
    <row r="12827" spans="1:14">
      <c r="A12827" s="26" t="s">
        <v>3166</v>
      </c>
      <c r="B12827" s="26" t="s">
        <v>3167</v>
      </c>
      <c r="C12827" s="26">
        <v>41844941</v>
      </c>
      <c r="D12827" s="26" t="s">
        <v>24</v>
      </c>
      <c r="E12827" s="26" t="s">
        <v>49694</v>
      </c>
      <c r="F12827" s="26" t="s">
        <v>14045</v>
      </c>
      <c r="G12827" s="26" t="s">
        <v>9586</v>
      </c>
      <c r="H12827" s="26" t="s">
        <v>375</v>
      </c>
      <c r="J12827" s="26" t="s">
        <v>384</v>
      </c>
      <c r="K12827" s="26" t="s">
        <v>9597</v>
      </c>
      <c r="L12827" s="26" t="s">
        <v>49695</v>
      </c>
      <c r="M12827" s="26">
        <v>380414258304</v>
      </c>
      <c r="N12827" s="26">
        <v>1810700000</v>
      </c>
    </row>
    <row r="12828" spans="1:14">
      <c r="A12828" s="26" t="s">
        <v>1941</v>
      </c>
      <c r="B12828" s="26" t="s">
        <v>1942</v>
      </c>
      <c r="C12828" s="26">
        <v>42177140</v>
      </c>
      <c r="D12828" s="26" t="s">
        <v>24</v>
      </c>
      <c r="E12828" s="26" t="s">
        <v>49696</v>
      </c>
      <c r="F12828" s="26" t="s">
        <v>49697</v>
      </c>
      <c r="G12828" s="26" t="s">
        <v>9586</v>
      </c>
      <c r="H12828" s="26" t="s">
        <v>27</v>
      </c>
      <c r="I12828" s="26" t="s">
        <v>11730</v>
      </c>
      <c r="J12828" s="26" t="s">
        <v>1943</v>
      </c>
      <c r="K12828" s="26" t="s">
        <v>9606</v>
      </c>
      <c r="L12828" s="26" t="s">
        <v>49698</v>
      </c>
      <c r="M12828" s="26">
        <v>380433551650</v>
      </c>
      <c r="N12828" s="26">
        <v>524355600</v>
      </c>
    </row>
    <row r="12829" spans="1:14">
      <c r="A12829" s="26" t="s">
        <v>6890</v>
      </c>
      <c r="B12829" s="26" t="s">
        <v>6891</v>
      </c>
      <c r="C12829" s="26">
        <v>38459325</v>
      </c>
      <c r="D12829" s="26" t="s">
        <v>24</v>
      </c>
      <c r="E12829" s="26" t="s">
        <v>49699</v>
      </c>
      <c r="F12829" s="26" t="s">
        <v>49700</v>
      </c>
      <c r="G12829" s="26" t="s">
        <v>9579</v>
      </c>
      <c r="H12829" s="26" t="s">
        <v>949</v>
      </c>
      <c r="I12829" s="26" t="s">
        <v>9669</v>
      </c>
      <c r="J12829" s="26" t="s">
        <v>49701</v>
      </c>
      <c r="K12829" s="26" t="s">
        <v>9582</v>
      </c>
      <c r="L12829" s="26" t="s">
        <v>49702</v>
      </c>
      <c r="M12829" s="26">
        <v>380990237402</v>
      </c>
      <c r="N12829" s="26">
        <v>5324884209</v>
      </c>
    </row>
    <row r="12830" spans="1:14">
      <c r="A12830" s="26" t="s">
        <v>4320</v>
      </c>
      <c r="B12830" s="26" t="s">
        <v>4321</v>
      </c>
      <c r="C12830" s="26">
        <v>38435021</v>
      </c>
      <c r="D12830" s="26" t="s">
        <v>24</v>
      </c>
      <c r="E12830" s="26" t="s">
        <v>49703</v>
      </c>
      <c r="F12830" s="26" t="s">
        <v>42395</v>
      </c>
      <c r="G12830" s="26" t="s">
        <v>9579</v>
      </c>
      <c r="H12830" s="26" t="s">
        <v>576</v>
      </c>
      <c r="I12830" s="26" t="s">
        <v>9901</v>
      </c>
      <c r="J12830" s="26" t="s">
        <v>498</v>
      </c>
      <c r="K12830" s="26" t="s">
        <v>9582</v>
      </c>
      <c r="L12830" s="26" t="s">
        <v>49704</v>
      </c>
      <c r="M12830" s="26">
        <v>380976151347</v>
      </c>
      <c r="N12830" s="26">
        <v>123183401</v>
      </c>
    </row>
    <row r="12831" spans="1:14">
      <c r="A12831" s="26" t="s">
        <v>6846</v>
      </c>
      <c r="B12831" s="26" t="s">
        <v>6847</v>
      </c>
      <c r="C12831" s="26">
        <v>1984151</v>
      </c>
      <c r="D12831" s="26" t="s">
        <v>780</v>
      </c>
      <c r="E12831" s="26" t="s">
        <v>49705</v>
      </c>
      <c r="F12831" s="26" t="s">
        <v>9787</v>
      </c>
      <c r="G12831" s="26" t="s">
        <v>9601</v>
      </c>
      <c r="H12831" s="26" t="s">
        <v>949</v>
      </c>
      <c r="J12831" s="26" t="s">
        <v>977</v>
      </c>
      <c r="K12831" s="26" t="s">
        <v>9597</v>
      </c>
      <c r="L12831" s="26" t="s">
        <v>49706</v>
      </c>
      <c r="M12831" s="26">
        <v>380532520920</v>
      </c>
      <c r="N12831" s="26">
        <v>4424080504</v>
      </c>
    </row>
    <row r="12832" spans="1:14">
      <c r="A12832" s="26" t="s">
        <v>2391</v>
      </c>
      <c r="B12832" s="26" t="s">
        <v>2392</v>
      </c>
      <c r="C12832" s="26">
        <v>42979996</v>
      </c>
      <c r="D12832" s="26" t="s">
        <v>24</v>
      </c>
      <c r="E12832" s="26" t="s">
        <v>49707</v>
      </c>
      <c r="F12832" s="26" t="s">
        <v>49708</v>
      </c>
      <c r="G12832" s="26" t="s">
        <v>9586</v>
      </c>
      <c r="H12832" s="26" t="s">
        <v>133</v>
      </c>
      <c r="I12832" s="26" t="s">
        <v>16462</v>
      </c>
      <c r="J12832" s="26" t="s">
        <v>49709</v>
      </c>
      <c r="K12832" s="26" t="s">
        <v>9582</v>
      </c>
      <c r="L12832" s="26" t="s">
        <v>49710</v>
      </c>
      <c r="M12832" s="26">
        <v>380966105729</v>
      </c>
      <c r="N12832" s="26">
        <v>1223285001</v>
      </c>
    </row>
    <row r="12833" spans="1:14">
      <c r="A12833" s="26" t="s">
        <v>7648</v>
      </c>
      <c r="B12833" s="26" t="s">
        <v>7649</v>
      </c>
      <c r="C12833" s="26">
        <v>2001067</v>
      </c>
      <c r="D12833" s="26" t="s">
        <v>780</v>
      </c>
      <c r="E12833" s="26" t="s">
        <v>49711</v>
      </c>
      <c r="F12833" s="26" t="s">
        <v>9787</v>
      </c>
      <c r="G12833" s="26" t="s">
        <v>9601</v>
      </c>
      <c r="H12833" s="26" t="s">
        <v>1088</v>
      </c>
      <c r="I12833" s="26" t="s">
        <v>10659</v>
      </c>
      <c r="J12833" s="26" t="s">
        <v>7650</v>
      </c>
      <c r="K12833" s="26" t="s">
        <v>9582</v>
      </c>
      <c r="L12833" s="26" t="s">
        <v>46173</v>
      </c>
      <c r="M12833" s="26">
        <v>380976247619</v>
      </c>
      <c r="N12833" s="26">
        <v>6125083601</v>
      </c>
    </row>
    <row r="12834" spans="1:14">
      <c r="A12834" s="26" t="s">
        <v>6607</v>
      </c>
      <c r="B12834" s="26" t="s">
        <v>6608</v>
      </c>
      <c r="C12834" s="26">
        <v>1999265</v>
      </c>
      <c r="D12834" s="26" t="s">
        <v>780</v>
      </c>
      <c r="E12834" s="26" t="s">
        <v>49712</v>
      </c>
      <c r="F12834" s="26" t="s">
        <v>49713</v>
      </c>
      <c r="G12834" s="26" t="s">
        <v>9601</v>
      </c>
      <c r="H12834" s="26" t="s">
        <v>949</v>
      </c>
      <c r="I12834" s="26" t="s">
        <v>10118</v>
      </c>
      <c r="J12834" s="26" t="s">
        <v>20668</v>
      </c>
      <c r="K12834" s="26" t="s">
        <v>9582</v>
      </c>
      <c r="L12834" s="26" t="s">
        <v>49714</v>
      </c>
      <c r="M12834" s="26">
        <v>761041409120</v>
      </c>
      <c r="N12834" s="26">
        <v>5320481401</v>
      </c>
    </row>
    <row r="12835" spans="1:14">
      <c r="A12835" s="26" t="s">
        <v>2289</v>
      </c>
      <c r="B12835" s="26" t="s">
        <v>2290</v>
      </c>
      <c r="C12835" s="26">
        <v>23935503</v>
      </c>
      <c r="D12835" s="26" t="s">
        <v>24</v>
      </c>
      <c r="E12835" s="26" t="s">
        <v>49715</v>
      </c>
      <c r="F12835" s="26" t="s">
        <v>49716</v>
      </c>
      <c r="G12835" s="26" t="s">
        <v>9591</v>
      </c>
      <c r="H12835" s="26" t="s">
        <v>133</v>
      </c>
      <c r="J12835" s="26" t="s">
        <v>146</v>
      </c>
      <c r="K12835" s="26" t="s">
        <v>9597</v>
      </c>
      <c r="L12835" s="26" t="s">
        <v>49717</v>
      </c>
      <c r="M12835" s="26">
        <v>380677718989</v>
      </c>
      <c r="N12835" s="26">
        <v>1210100000</v>
      </c>
    </row>
    <row r="12836" spans="1:14">
      <c r="A12836" s="26" t="s">
        <v>7564</v>
      </c>
      <c r="B12836" s="26" t="s">
        <v>7565</v>
      </c>
      <c r="C12836" s="26">
        <v>42099047</v>
      </c>
      <c r="D12836" s="26" t="s">
        <v>24</v>
      </c>
      <c r="E12836" s="26" t="s">
        <v>49718</v>
      </c>
      <c r="F12836" s="26" t="s">
        <v>49719</v>
      </c>
      <c r="G12836" s="26" t="s">
        <v>9591</v>
      </c>
      <c r="H12836" s="26" t="s">
        <v>1088</v>
      </c>
      <c r="I12836" s="26" t="s">
        <v>9682</v>
      </c>
      <c r="J12836" s="26" t="s">
        <v>49720</v>
      </c>
      <c r="K12836" s="26" t="s">
        <v>9582</v>
      </c>
      <c r="L12836" s="26" t="s">
        <v>49721</v>
      </c>
      <c r="M12836" s="26">
        <v>380980936037</v>
      </c>
      <c r="N12836" s="26">
        <v>6123884901</v>
      </c>
    </row>
    <row r="12837" spans="1:14">
      <c r="A12837" s="26" t="s">
        <v>3411</v>
      </c>
      <c r="B12837" s="26" t="s">
        <v>3412</v>
      </c>
      <c r="C12837" s="26">
        <v>38456539</v>
      </c>
      <c r="D12837" s="26" t="s">
        <v>24</v>
      </c>
      <c r="E12837" s="26" t="s">
        <v>49722</v>
      </c>
      <c r="F12837" s="26" t="s">
        <v>49723</v>
      </c>
      <c r="G12837" s="26" t="s">
        <v>9579</v>
      </c>
      <c r="H12837" s="26" t="s">
        <v>392</v>
      </c>
      <c r="I12837" s="26" t="s">
        <v>9857</v>
      </c>
      <c r="J12837" s="26" t="s">
        <v>49724</v>
      </c>
      <c r="K12837" s="26" t="s">
        <v>9582</v>
      </c>
      <c r="L12837" s="26" t="s">
        <v>49725</v>
      </c>
      <c r="M12837" s="26">
        <v>380962037687</v>
      </c>
      <c r="N12837" s="26">
        <v>2121983603</v>
      </c>
    </row>
    <row r="12838" spans="1:14">
      <c r="A12838" s="26" t="s">
        <v>6861</v>
      </c>
      <c r="B12838" s="26" t="s">
        <v>6862</v>
      </c>
      <c r="C12838" s="26">
        <v>38534915</v>
      </c>
      <c r="D12838" s="26" t="s">
        <v>24</v>
      </c>
      <c r="E12838" s="26" t="s">
        <v>49726</v>
      </c>
      <c r="F12838" s="26" t="s">
        <v>49727</v>
      </c>
      <c r="G12838" s="26" t="s">
        <v>9579</v>
      </c>
      <c r="H12838" s="26" t="s">
        <v>949</v>
      </c>
      <c r="I12838" s="26" t="s">
        <v>13665</v>
      </c>
      <c r="J12838" s="26" t="s">
        <v>49728</v>
      </c>
      <c r="K12838" s="26" t="s">
        <v>9582</v>
      </c>
      <c r="L12838" s="26" t="s">
        <v>49729</v>
      </c>
      <c r="M12838" s="26">
        <v>380536321668</v>
      </c>
      <c r="N12838" s="26">
        <v>5324282601</v>
      </c>
    </row>
    <row r="12839" spans="1:14">
      <c r="A12839" s="26" t="s">
        <v>5794</v>
      </c>
      <c r="B12839" s="26" t="s">
        <v>5795</v>
      </c>
      <c r="C12839" s="26">
        <v>26188308</v>
      </c>
      <c r="D12839" s="26" t="s">
        <v>780</v>
      </c>
      <c r="E12839" s="26" t="s">
        <v>49730</v>
      </c>
      <c r="F12839" s="26" t="s">
        <v>49731</v>
      </c>
      <c r="G12839" s="26" t="s">
        <v>9601</v>
      </c>
      <c r="H12839" s="26" t="s">
        <v>799</v>
      </c>
      <c r="J12839" s="26" t="s">
        <v>800</v>
      </c>
      <c r="K12839" s="26" t="s">
        <v>9597</v>
      </c>
      <c r="L12839" s="26" t="s">
        <v>21184</v>
      </c>
      <c r="M12839" s="26">
        <v>380445331655</v>
      </c>
      <c r="N12839" s="26">
        <v>4822784009</v>
      </c>
    </row>
    <row r="12840" spans="1:14">
      <c r="A12840" s="26" t="s">
        <v>6695</v>
      </c>
      <c r="B12840" s="26" t="s">
        <v>6680</v>
      </c>
      <c r="C12840" s="26">
        <v>1999342</v>
      </c>
      <c r="D12840" s="26" t="s">
        <v>780</v>
      </c>
      <c r="E12840" s="26" t="s">
        <v>49732</v>
      </c>
      <c r="F12840" s="26" t="s">
        <v>15789</v>
      </c>
      <c r="G12840" s="26" t="s">
        <v>9601</v>
      </c>
      <c r="H12840" s="26" t="s">
        <v>949</v>
      </c>
      <c r="I12840" s="26" t="s">
        <v>15790</v>
      </c>
      <c r="J12840" s="26" t="s">
        <v>19203</v>
      </c>
      <c r="K12840" s="26" t="s">
        <v>9582</v>
      </c>
      <c r="L12840" s="26" t="s">
        <v>19204</v>
      </c>
      <c r="M12840" s="26">
        <v>380675314514</v>
      </c>
      <c r="N12840" s="26">
        <v>5322480401</v>
      </c>
    </row>
    <row r="12841" spans="1:14">
      <c r="A12841" s="26" t="s">
        <v>3349</v>
      </c>
      <c r="B12841" s="26" t="s">
        <v>3350</v>
      </c>
      <c r="C12841" s="26">
        <v>38068793</v>
      </c>
      <c r="D12841" s="26" t="s">
        <v>24</v>
      </c>
      <c r="E12841" s="26" t="s">
        <v>49733</v>
      </c>
      <c r="F12841" s="26" t="s">
        <v>49734</v>
      </c>
      <c r="G12841" s="26" t="s">
        <v>9586</v>
      </c>
      <c r="H12841" s="26" t="s">
        <v>392</v>
      </c>
      <c r="I12841" s="26" t="s">
        <v>10303</v>
      </c>
      <c r="J12841" s="26" t="s">
        <v>49735</v>
      </c>
      <c r="K12841" s="26" t="s">
        <v>9582</v>
      </c>
      <c r="L12841" s="26" t="s">
        <v>49736</v>
      </c>
      <c r="M12841" s="26">
        <v>380673465132</v>
      </c>
      <c r="N12841" s="26">
        <v>2120482001</v>
      </c>
    </row>
    <row r="12842" spans="1:14">
      <c r="A12842" s="26" t="s">
        <v>6344</v>
      </c>
      <c r="B12842" s="26" t="s">
        <v>6345</v>
      </c>
      <c r="C12842" s="26">
        <v>2774645</v>
      </c>
      <c r="D12842" s="26" t="s">
        <v>780</v>
      </c>
      <c r="E12842" s="26" t="s">
        <v>49737</v>
      </c>
      <c r="F12842" s="26" t="s">
        <v>49738</v>
      </c>
      <c r="G12842" s="26" t="s">
        <v>9601</v>
      </c>
      <c r="H12842" s="26" t="s">
        <v>885</v>
      </c>
      <c r="I12842" s="26" t="s">
        <v>885</v>
      </c>
      <c r="J12842" s="26" t="s">
        <v>910</v>
      </c>
      <c r="K12842" s="26" t="s">
        <v>9597</v>
      </c>
      <c r="L12842" s="26" t="s">
        <v>49739</v>
      </c>
      <c r="M12842" s="26">
        <v>380482529018</v>
      </c>
      <c r="N12842" s="26">
        <v>5110100000</v>
      </c>
    </row>
    <row r="12843" spans="1:14">
      <c r="A12843" s="26" t="s">
        <v>9214</v>
      </c>
      <c r="B12843" s="26" t="s">
        <v>9215</v>
      </c>
      <c r="C12843" s="26">
        <v>43343797</v>
      </c>
      <c r="D12843" s="26" t="s">
        <v>1701</v>
      </c>
      <c r="E12843" s="26" t="s">
        <v>49740</v>
      </c>
      <c r="F12843" s="26" t="s">
        <v>49741</v>
      </c>
      <c r="G12843" s="26" t="s">
        <v>9601</v>
      </c>
      <c r="H12843" s="26" t="s">
        <v>1490</v>
      </c>
      <c r="I12843" s="26" t="s">
        <v>12333</v>
      </c>
      <c r="J12843" s="26" t="s">
        <v>9087</v>
      </c>
      <c r="K12843" s="26" t="s">
        <v>9597</v>
      </c>
      <c r="L12843" s="26" t="s">
        <v>41664</v>
      </c>
      <c r="M12843" s="26">
        <v>761046267357</v>
      </c>
      <c r="N12843" s="26">
        <v>7321510100</v>
      </c>
    </row>
    <row r="12844" spans="1:14">
      <c r="A12844" s="26" t="s">
        <v>3198</v>
      </c>
      <c r="B12844" s="26" t="s">
        <v>3199</v>
      </c>
      <c r="C12844" s="26">
        <v>38006590</v>
      </c>
      <c r="D12844" s="26" t="s">
        <v>24</v>
      </c>
      <c r="E12844" s="26" t="s">
        <v>49742</v>
      </c>
      <c r="F12844" s="26" t="s">
        <v>49743</v>
      </c>
      <c r="G12844" s="26" t="s">
        <v>9579</v>
      </c>
      <c r="H12844" s="26" t="s">
        <v>375</v>
      </c>
      <c r="I12844" s="26" t="s">
        <v>12317</v>
      </c>
      <c r="J12844" s="26" t="s">
        <v>49744</v>
      </c>
      <c r="K12844" s="26" t="s">
        <v>9582</v>
      </c>
      <c r="L12844" s="26" t="s">
        <v>49745</v>
      </c>
      <c r="M12844" s="26">
        <v>380972796154</v>
      </c>
      <c r="N12844" s="26">
        <v>720582019</v>
      </c>
    </row>
    <row r="12845" spans="1:14">
      <c r="A12845" s="26" t="s">
        <v>8648</v>
      </c>
      <c r="B12845" s="26" t="s">
        <v>8649</v>
      </c>
      <c r="C12845" s="26">
        <v>38481743</v>
      </c>
      <c r="D12845" s="26" t="s">
        <v>24</v>
      </c>
      <c r="E12845" s="26" t="s">
        <v>49746</v>
      </c>
      <c r="F12845" s="26" t="s">
        <v>49747</v>
      </c>
      <c r="G12845" s="26" t="s">
        <v>9586</v>
      </c>
      <c r="H12845" s="26" t="s">
        <v>1308</v>
      </c>
      <c r="I12845" s="26" t="s">
        <v>10996</v>
      </c>
      <c r="J12845" s="26" t="s">
        <v>1329</v>
      </c>
      <c r="K12845" s="26" t="s">
        <v>9606</v>
      </c>
      <c r="L12845" s="26" t="s">
        <v>49748</v>
      </c>
      <c r="M12845" s="26">
        <v>380682076247</v>
      </c>
      <c r="N12845" s="26">
        <v>6821810100</v>
      </c>
    </row>
    <row r="12846" spans="1:14">
      <c r="A12846" s="26" t="s">
        <v>6193</v>
      </c>
      <c r="B12846" s="26" t="s">
        <v>6194</v>
      </c>
      <c r="C12846" s="26">
        <v>42489785</v>
      </c>
      <c r="D12846" s="26" t="s">
        <v>780</v>
      </c>
      <c r="E12846" s="26" t="s">
        <v>49749</v>
      </c>
      <c r="F12846" s="26" t="s">
        <v>36228</v>
      </c>
      <c r="G12846" s="26" t="s">
        <v>9601</v>
      </c>
      <c r="H12846" s="26" t="s">
        <v>885</v>
      </c>
      <c r="J12846" s="26" t="s">
        <v>902</v>
      </c>
      <c r="K12846" s="26" t="s">
        <v>9597</v>
      </c>
      <c r="L12846" s="26" t="s">
        <v>49750</v>
      </c>
      <c r="M12846" s="26">
        <v>380484175089</v>
      </c>
      <c r="N12846" s="26">
        <v>5110600000</v>
      </c>
    </row>
    <row r="12847" spans="1:14">
      <c r="A12847" s="26" t="s">
        <v>2072</v>
      </c>
      <c r="B12847" s="26" t="s">
        <v>2073</v>
      </c>
      <c r="C12847" s="26">
        <v>38373547</v>
      </c>
      <c r="D12847" s="26" t="s">
        <v>24</v>
      </c>
      <c r="E12847" s="26" t="s">
        <v>49751</v>
      </c>
      <c r="F12847" s="26" t="s">
        <v>49752</v>
      </c>
      <c r="G12847" s="26" t="s">
        <v>9586</v>
      </c>
      <c r="H12847" s="26" t="s">
        <v>103</v>
      </c>
      <c r="I12847" s="26" t="s">
        <v>11403</v>
      </c>
      <c r="J12847" s="26" t="s">
        <v>11149</v>
      </c>
      <c r="K12847" s="26" t="s">
        <v>9582</v>
      </c>
      <c r="L12847" s="26" t="s">
        <v>49753</v>
      </c>
      <c r="M12847" s="26">
        <v>760846059789</v>
      </c>
      <c r="N12847" s="26">
        <v>723155106</v>
      </c>
    </row>
    <row r="12848" spans="1:14">
      <c r="A12848" s="26" t="s">
        <v>4128</v>
      </c>
      <c r="B12848" s="26" t="s">
        <v>4129</v>
      </c>
      <c r="C12848" s="26">
        <v>33578224</v>
      </c>
      <c r="D12848" s="26" t="s">
        <v>780</v>
      </c>
      <c r="E12848" s="26" t="s">
        <v>49754</v>
      </c>
      <c r="F12848" s="26" t="s">
        <v>10111</v>
      </c>
      <c r="G12848" s="26" t="s">
        <v>9601</v>
      </c>
      <c r="H12848" s="26" t="s">
        <v>506</v>
      </c>
      <c r="J12848" s="26" t="s">
        <v>533</v>
      </c>
      <c r="K12848" s="26" t="s">
        <v>9597</v>
      </c>
      <c r="L12848" s="26" t="s">
        <v>9808</v>
      </c>
      <c r="M12848" s="26">
        <v>380347266223</v>
      </c>
      <c r="N12848" s="26">
        <v>2610400000</v>
      </c>
    </row>
    <row r="12849" spans="1:14">
      <c r="A12849" s="26" t="s">
        <v>7681</v>
      </c>
      <c r="B12849" s="26" t="s">
        <v>7682</v>
      </c>
      <c r="C12849" s="26" t="s">
        <v>1604</v>
      </c>
      <c r="D12849" s="26" t="s">
        <v>24</v>
      </c>
      <c r="E12849" s="26" t="s">
        <v>49755</v>
      </c>
      <c r="F12849" s="26" t="s">
        <v>39620</v>
      </c>
      <c r="G12849" s="26" t="s">
        <v>9586</v>
      </c>
      <c r="H12849" s="26" t="s">
        <v>1088</v>
      </c>
      <c r="I12849" s="26" t="s">
        <v>29254</v>
      </c>
      <c r="J12849" s="26" t="s">
        <v>49756</v>
      </c>
      <c r="K12849" s="26" t="s">
        <v>9582</v>
      </c>
      <c r="L12849" s="26" t="s">
        <v>49757</v>
      </c>
      <c r="M12849" s="26">
        <v>761369397351</v>
      </c>
      <c r="N12849" s="26">
        <v>6120485103</v>
      </c>
    </row>
    <row r="12850" spans="1:14">
      <c r="A12850" s="26" t="s">
        <v>2851</v>
      </c>
      <c r="B12850" s="26" t="s">
        <v>2852</v>
      </c>
      <c r="C12850" s="26">
        <v>13491258</v>
      </c>
      <c r="D12850" s="26" t="s">
        <v>1701</v>
      </c>
      <c r="E12850" s="26" t="s">
        <v>49758</v>
      </c>
      <c r="F12850" s="26" t="s">
        <v>49759</v>
      </c>
      <c r="G12850" s="26" t="s">
        <v>9601</v>
      </c>
      <c r="H12850" s="26" t="s">
        <v>258</v>
      </c>
      <c r="J12850" s="26" t="s">
        <v>341</v>
      </c>
      <c r="K12850" s="26" t="s">
        <v>9597</v>
      </c>
      <c r="L12850" s="26" t="s">
        <v>49760</v>
      </c>
      <c r="M12850" s="26">
        <v>380634570036</v>
      </c>
      <c r="N12850" s="26">
        <v>1413600000</v>
      </c>
    </row>
    <row r="12851" spans="1:14">
      <c r="A12851" s="26" t="s">
        <v>4550</v>
      </c>
      <c r="B12851" s="26" t="s">
        <v>4551</v>
      </c>
      <c r="C12851" s="26">
        <v>42408329</v>
      </c>
      <c r="D12851" s="26" t="s">
        <v>24</v>
      </c>
      <c r="E12851" s="26" t="s">
        <v>49761</v>
      </c>
      <c r="F12851" s="26" t="s">
        <v>49762</v>
      </c>
      <c r="G12851" s="26" t="s">
        <v>9591</v>
      </c>
      <c r="H12851" s="26" t="s">
        <v>576</v>
      </c>
      <c r="J12851" s="26" t="s">
        <v>49763</v>
      </c>
      <c r="K12851" s="26" t="s">
        <v>9582</v>
      </c>
      <c r="L12851" s="26" t="s">
        <v>49764</v>
      </c>
      <c r="M12851" s="26">
        <v>761269819054</v>
      </c>
      <c r="N12851" s="26">
        <v>3220487401</v>
      </c>
    </row>
    <row r="12852" spans="1:14">
      <c r="A12852" s="26" t="s">
        <v>8735</v>
      </c>
      <c r="B12852" s="26" t="s">
        <v>8736</v>
      </c>
      <c r="C12852" s="26">
        <v>38358026</v>
      </c>
      <c r="D12852" s="26" t="s">
        <v>24</v>
      </c>
      <c r="E12852" s="26" t="s">
        <v>49765</v>
      </c>
      <c r="F12852" s="26" t="s">
        <v>49766</v>
      </c>
      <c r="G12852" s="26" t="s">
        <v>9579</v>
      </c>
      <c r="H12852" s="26" t="s">
        <v>1308</v>
      </c>
      <c r="I12852" s="26" t="s">
        <v>11309</v>
      </c>
      <c r="J12852" s="26" t="s">
        <v>49767</v>
      </c>
      <c r="K12852" s="26" t="s">
        <v>9582</v>
      </c>
      <c r="L12852" s="26" t="s">
        <v>49768</v>
      </c>
      <c r="M12852" s="26">
        <v>380970377999</v>
      </c>
      <c r="N12852" s="26">
        <v>6823984005</v>
      </c>
    </row>
    <row r="12853" spans="1:14">
      <c r="A12853" s="26" t="s">
        <v>5006</v>
      </c>
      <c r="B12853" s="26" t="s">
        <v>5003</v>
      </c>
      <c r="C12853" s="26">
        <v>13821460</v>
      </c>
      <c r="D12853" s="26" t="s">
        <v>24</v>
      </c>
      <c r="E12853" s="26" t="s">
        <v>49769</v>
      </c>
      <c r="F12853" s="26" t="s">
        <v>49770</v>
      </c>
      <c r="G12853" s="26" t="s">
        <v>9591</v>
      </c>
      <c r="H12853" s="26" t="s">
        <v>735</v>
      </c>
      <c r="J12853" s="26" t="s">
        <v>22235</v>
      </c>
      <c r="K12853" s="26" t="s">
        <v>9597</v>
      </c>
      <c r="L12853" s="26" t="s">
        <v>27749</v>
      </c>
      <c r="M12853" s="26">
        <v>380324440181</v>
      </c>
      <c r="N12853" s="26">
        <v>2625885901</v>
      </c>
    </row>
    <row r="12854" spans="1:14">
      <c r="A12854" s="26" t="s">
        <v>4042</v>
      </c>
      <c r="B12854" s="26" t="s">
        <v>4043</v>
      </c>
      <c r="C12854" s="26">
        <v>42729035</v>
      </c>
      <c r="D12854" s="26" t="s">
        <v>24</v>
      </c>
      <c r="E12854" s="26" t="s">
        <v>49771</v>
      </c>
      <c r="F12854" s="26" t="s">
        <v>49772</v>
      </c>
      <c r="G12854" s="26" t="s">
        <v>9586</v>
      </c>
      <c r="H12854" s="26" t="s">
        <v>506</v>
      </c>
      <c r="J12854" s="26" t="s">
        <v>4044</v>
      </c>
      <c r="K12854" s="26" t="s">
        <v>9582</v>
      </c>
      <c r="L12854" s="26" t="s">
        <v>49773</v>
      </c>
      <c r="M12854" s="26">
        <v>380956997180</v>
      </c>
      <c r="N12854" s="26">
        <v>2625881101</v>
      </c>
    </row>
    <row r="12855" spans="1:14">
      <c r="A12855" s="26" t="s">
        <v>8026</v>
      </c>
      <c r="B12855" s="26" t="s">
        <v>8027</v>
      </c>
      <c r="C12855" s="26" t="s">
        <v>1604</v>
      </c>
      <c r="D12855" s="26" t="s">
        <v>24</v>
      </c>
      <c r="E12855" s="26" t="s">
        <v>49774</v>
      </c>
      <c r="F12855" s="26" t="s">
        <v>49775</v>
      </c>
      <c r="G12855" s="26" t="s">
        <v>9591</v>
      </c>
      <c r="H12855" s="26" t="s">
        <v>1122</v>
      </c>
      <c r="I12855" s="26" t="s">
        <v>9887</v>
      </c>
      <c r="J12855" s="26" t="s">
        <v>2717</v>
      </c>
      <c r="K12855" s="26" t="s">
        <v>9606</v>
      </c>
      <c r="L12855" s="26" t="s">
        <v>49776</v>
      </c>
      <c r="M12855" s="26">
        <v>380958084036</v>
      </c>
      <c r="N12855" s="26">
        <v>1221455800</v>
      </c>
    </row>
    <row r="12856" spans="1:14">
      <c r="A12856" s="26" t="s">
        <v>6716</v>
      </c>
      <c r="B12856" s="26" t="s">
        <v>6717</v>
      </c>
      <c r="C12856" s="26">
        <v>37953735</v>
      </c>
      <c r="D12856" s="26" t="s">
        <v>24</v>
      </c>
      <c r="E12856" s="26" t="s">
        <v>49777</v>
      </c>
      <c r="F12856" s="26" t="s">
        <v>49778</v>
      </c>
      <c r="G12856" s="26" t="s">
        <v>9579</v>
      </c>
      <c r="H12856" s="26" t="s">
        <v>949</v>
      </c>
      <c r="I12856" s="26" t="s">
        <v>10708</v>
      </c>
      <c r="J12856" s="26" t="s">
        <v>49779</v>
      </c>
      <c r="K12856" s="26" t="s">
        <v>9582</v>
      </c>
      <c r="L12856" s="26" t="s">
        <v>49780</v>
      </c>
      <c r="M12856" s="26">
        <v>380535696494</v>
      </c>
      <c r="N12856" s="26">
        <v>5322681105</v>
      </c>
    </row>
    <row r="12857" spans="1:14">
      <c r="A12857" s="26" t="s">
        <v>7888</v>
      </c>
      <c r="B12857" s="26" t="s">
        <v>7889</v>
      </c>
      <c r="C12857" s="26">
        <v>2002990</v>
      </c>
      <c r="D12857" s="26" t="s">
        <v>780</v>
      </c>
      <c r="E12857" s="26" t="s">
        <v>49781</v>
      </c>
      <c r="F12857" s="26" t="s">
        <v>49782</v>
      </c>
      <c r="G12857" s="26" t="s">
        <v>9601</v>
      </c>
      <c r="H12857" s="26" t="s">
        <v>1122</v>
      </c>
      <c r="I12857" s="26" t="s">
        <v>10431</v>
      </c>
      <c r="J12857" s="26" t="s">
        <v>1159</v>
      </c>
      <c r="K12857" s="26" t="s">
        <v>9597</v>
      </c>
      <c r="L12857" s="26" t="s">
        <v>49783</v>
      </c>
      <c r="M12857" s="26">
        <v>380989133936</v>
      </c>
      <c r="N12857" s="26">
        <v>6321610100</v>
      </c>
    </row>
    <row r="12858" spans="1:14">
      <c r="A12858" s="26" t="s">
        <v>2802</v>
      </c>
      <c r="B12858" s="26" t="s">
        <v>2803</v>
      </c>
      <c r="C12858" s="26">
        <v>37339271</v>
      </c>
      <c r="D12858" s="26" t="s">
        <v>24</v>
      </c>
      <c r="E12858" s="26" t="s">
        <v>49784</v>
      </c>
      <c r="F12858" s="26" t="s">
        <v>49785</v>
      </c>
      <c r="G12858" s="26" t="s">
        <v>9579</v>
      </c>
      <c r="H12858" s="26" t="s">
        <v>258</v>
      </c>
      <c r="I12858" s="26" t="s">
        <v>9747</v>
      </c>
      <c r="J12858" s="26" t="s">
        <v>1008</v>
      </c>
      <c r="K12858" s="26" t="s">
        <v>9582</v>
      </c>
      <c r="L12858" s="26" t="s">
        <v>49786</v>
      </c>
      <c r="M12858" s="26">
        <v>380661423292</v>
      </c>
      <c r="N12858" s="26">
        <v>122086501</v>
      </c>
    </row>
    <row r="12859" spans="1:14">
      <c r="A12859" s="26" t="s">
        <v>1806</v>
      </c>
      <c r="B12859" s="26" t="s">
        <v>1807</v>
      </c>
      <c r="C12859" s="26">
        <v>37472460</v>
      </c>
      <c r="D12859" s="26" t="s">
        <v>24</v>
      </c>
      <c r="E12859" s="26" t="s">
        <v>49787</v>
      </c>
      <c r="F12859" s="26" t="s">
        <v>49788</v>
      </c>
      <c r="G12859" s="26" t="s">
        <v>9579</v>
      </c>
      <c r="H12859" s="26" t="s">
        <v>27</v>
      </c>
      <c r="I12859" s="26" t="s">
        <v>10731</v>
      </c>
      <c r="J12859" s="26" t="s">
        <v>49789</v>
      </c>
      <c r="K12859" s="26" t="s">
        <v>9582</v>
      </c>
      <c r="L12859" s="26" t="s">
        <v>49790</v>
      </c>
      <c r="M12859" s="26">
        <v>761106686449</v>
      </c>
      <c r="N12859" s="26">
        <v>522485801</v>
      </c>
    </row>
    <row r="12860" spans="1:14">
      <c r="A12860" s="26" t="s">
        <v>9220</v>
      </c>
      <c r="B12860" s="26" t="s">
        <v>9221</v>
      </c>
      <c r="C12860" s="26">
        <v>2005763</v>
      </c>
      <c r="D12860" s="26" t="s">
        <v>780</v>
      </c>
      <c r="E12860" s="26" t="s">
        <v>49791</v>
      </c>
      <c r="F12860" s="26" t="s">
        <v>49792</v>
      </c>
      <c r="G12860" s="26" t="s">
        <v>9601</v>
      </c>
      <c r="H12860" s="26" t="s">
        <v>1490</v>
      </c>
      <c r="J12860" s="26" t="s">
        <v>1553</v>
      </c>
      <c r="K12860" s="26" t="s">
        <v>9597</v>
      </c>
      <c r="L12860" s="26" t="s">
        <v>49793</v>
      </c>
      <c r="M12860" s="26">
        <v>760877696246</v>
      </c>
      <c r="N12860" s="26">
        <v>524955100</v>
      </c>
    </row>
    <row r="12861" spans="1:14">
      <c r="A12861" s="26" t="s">
        <v>8247</v>
      </c>
      <c r="B12861" s="26" t="s">
        <v>8222</v>
      </c>
      <c r="C12861" s="26">
        <v>26150984</v>
      </c>
      <c r="D12861" s="26" t="s">
        <v>780</v>
      </c>
      <c r="E12861" s="26" t="s">
        <v>49794</v>
      </c>
      <c r="F12861" s="26" t="s">
        <v>49795</v>
      </c>
      <c r="G12861" s="26" t="s">
        <v>9601</v>
      </c>
      <c r="H12861" s="26" t="s">
        <v>1122</v>
      </c>
      <c r="J12861" s="26" t="s">
        <v>8039</v>
      </c>
      <c r="K12861" s="26" t="s">
        <v>9597</v>
      </c>
      <c r="L12861" s="26" t="s">
        <v>9870</v>
      </c>
      <c r="M12861" s="26">
        <v>380577250349</v>
      </c>
      <c r="N12861" s="26">
        <v>6310100000</v>
      </c>
    </row>
    <row r="12862" spans="1:14">
      <c r="A12862" s="26" t="s">
        <v>9399</v>
      </c>
      <c r="B12862" s="26" t="s">
        <v>9400</v>
      </c>
      <c r="C12862" s="26">
        <v>38955665</v>
      </c>
      <c r="D12862" s="26" t="s">
        <v>24</v>
      </c>
      <c r="E12862" s="26" t="s">
        <v>49796</v>
      </c>
      <c r="F12862" s="26" t="s">
        <v>49797</v>
      </c>
      <c r="G12862" s="26" t="s">
        <v>9579</v>
      </c>
      <c r="H12862" s="26" t="s">
        <v>1573</v>
      </c>
      <c r="I12862" s="26" t="s">
        <v>10158</v>
      </c>
      <c r="J12862" s="26" t="s">
        <v>49798</v>
      </c>
      <c r="K12862" s="26" t="s">
        <v>9582</v>
      </c>
      <c r="L12862" s="26" t="s">
        <v>49799</v>
      </c>
      <c r="M12862" s="26">
        <v>380462687539</v>
      </c>
      <c r="N12862" s="26">
        <v>7425589301</v>
      </c>
    </row>
    <row r="12863" spans="1:14">
      <c r="A12863" s="26" t="s">
        <v>6237</v>
      </c>
      <c r="B12863" s="26" t="s">
        <v>6238</v>
      </c>
      <c r="C12863" s="26">
        <v>1998839</v>
      </c>
      <c r="D12863" s="26" t="s">
        <v>24</v>
      </c>
      <c r="E12863" s="26" t="s">
        <v>49800</v>
      </c>
      <c r="F12863" s="26" t="s">
        <v>12404</v>
      </c>
      <c r="G12863" s="26" t="s">
        <v>9591</v>
      </c>
      <c r="H12863" s="26" t="s">
        <v>885</v>
      </c>
      <c r="I12863" s="26" t="s">
        <v>9752</v>
      </c>
      <c r="J12863" s="26" t="s">
        <v>2586</v>
      </c>
      <c r="K12863" s="26" t="s">
        <v>9606</v>
      </c>
      <c r="L12863" s="26" t="s">
        <v>49801</v>
      </c>
      <c r="M12863" s="26">
        <v>380485726231</v>
      </c>
      <c r="N12863" s="26">
        <v>124755800</v>
      </c>
    </row>
    <row r="12864" spans="1:14">
      <c r="A12864" s="26" t="s">
        <v>4868</v>
      </c>
      <c r="B12864" s="26" t="s">
        <v>4869</v>
      </c>
      <c r="C12864" s="26">
        <v>38350179</v>
      </c>
      <c r="D12864" s="26" t="s">
        <v>24</v>
      </c>
      <c r="E12864" s="26" t="s">
        <v>49802</v>
      </c>
      <c r="F12864" s="26" t="s">
        <v>49803</v>
      </c>
      <c r="G12864" s="26" t="s">
        <v>9586</v>
      </c>
      <c r="H12864" s="26" t="s">
        <v>711</v>
      </c>
      <c r="J12864" s="26" t="s">
        <v>727</v>
      </c>
      <c r="K12864" s="26" t="s">
        <v>9597</v>
      </c>
      <c r="L12864" s="26" t="s">
        <v>35975</v>
      </c>
      <c r="M12864" s="26">
        <v>380955875133</v>
      </c>
      <c r="N12864" s="26">
        <v>4412900000</v>
      </c>
    </row>
    <row r="12865" spans="1:14">
      <c r="A12865" s="26" t="s">
        <v>4829</v>
      </c>
      <c r="B12865" s="26" t="s">
        <v>4830</v>
      </c>
      <c r="C12865" s="26">
        <v>38135969</v>
      </c>
      <c r="D12865" s="26" t="s">
        <v>24</v>
      </c>
      <c r="E12865" s="26" t="s">
        <v>49804</v>
      </c>
      <c r="F12865" s="26" t="s">
        <v>49805</v>
      </c>
      <c r="G12865" s="26" t="s">
        <v>9586</v>
      </c>
      <c r="H12865" s="26" t="s">
        <v>711</v>
      </c>
      <c r="I12865" s="26" t="s">
        <v>9649</v>
      </c>
      <c r="J12865" s="26" t="s">
        <v>4828</v>
      </c>
      <c r="K12865" s="26" t="s">
        <v>9606</v>
      </c>
      <c r="L12865" s="26" t="s">
        <v>49806</v>
      </c>
      <c r="M12865" s="26">
        <v>380688116082</v>
      </c>
      <c r="N12865" s="26">
        <v>4423155100</v>
      </c>
    </row>
    <row r="12866" spans="1:14">
      <c r="A12866" s="26" t="s">
        <v>8720</v>
      </c>
      <c r="B12866" s="26" t="s">
        <v>8721</v>
      </c>
      <c r="C12866" s="26">
        <v>21312761</v>
      </c>
      <c r="D12866" s="26" t="s">
        <v>780</v>
      </c>
      <c r="E12866" s="26" t="s">
        <v>49807</v>
      </c>
      <c r="F12866" s="26" t="s">
        <v>49808</v>
      </c>
      <c r="G12866" s="26" t="s">
        <v>9601</v>
      </c>
      <c r="H12866" s="26" t="s">
        <v>1308</v>
      </c>
      <c r="I12866" s="26" t="s">
        <v>1387</v>
      </c>
      <c r="J12866" s="26" t="s">
        <v>8722</v>
      </c>
      <c r="K12866" s="26" t="s">
        <v>9582</v>
      </c>
      <c r="L12866" s="26" t="s">
        <v>38118</v>
      </c>
      <c r="M12866" s="26">
        <v>380382672445</v>
      </c>
      <c r="N12866" s="26">
        <v>6825087206</v>
      </c>
    </row>
    <row r="12867" spans="1:14">
      <c r="A12867" s="26" t="s">
        <v>4518</v>
      </c>
      <c r="B12867" s="26" t="s">
        <v>4519</v>
      </c>
      <c r="C12867" s="26">
        <v>42349426</v>
      </c>
      <c r="D12867" s="26" t="s">
        <v>24</v>
      </c>
      <c r="E12867" s="26" t="s">
        <v>49809</v>
      </c>
      <c r="F12867" s="26" t="s">
        <v>49810</v>
      </c>
      <c r="G12867" s="26" t="s">
        <v>9591</v>
      </c>
      <c r="H12867" s="26" t="s">
        <v>576</v>
      </c>
      <c r="I12867" s="26" t="s">
        <v>12983</v>
      </c>
      <c r="J12867" s="26" t="s">
        <v>48314</v>
      </c>
      <c r="K12867" s="26" t="s">
        <v>9582</v>
      </c>
      <c r="L12867" s="26" t="s">
        <v>49811</v>
      </c>
      <c r="M12867" s="26">
        <v>380456727265</v>
      </c>
      <c r="N12867" s="26">
        <v>3223383704</v>
      </c>
    </row>
    <row r="12868" spans="1:14">
      <c r="A12868" s="26" t="s">
        <v>5994</v>
      </c>
      <c r="B12868" s="26" t="s">
        <v>5995</v>
      </c>
      <c r="C12868" s="26">
        <v>31822150</v>
      </c>
      <c r="D12868" s="26" t="s">
        <v>1701</v>
      </c>
      <c r="E12868" s="26" t="s">
        <v>49812</v>
      </c>
      <c r="F12868" s="26" t="s">
        <v>49813</v>
      </c>
      <c r="G12868" s="26" t="s">
        <v>9601</v>
      </c>
      <c r="H12868" s="26" t="s">
        <v>835</v>
      </c>
      <c r="J12868" s="26" t="s">
        <v>5923</v>
      </c>
      <c r="K12868" s="26" t="s">
        <v>9606</v>
      </c>
      <c r="L12868" s="26" t="s">
        <v>49814</v>
      </c>
      <c r="M12868" s="26">
        <v>380961700608</v>
      </c>
      <c r="N12868" s="26">
        <v>4821755100</v>
      </c>
    </row>
    <row r="12869" spans="1:14">
      <c r="A12869" s="26" t="s">
        <v>6581</v>
      </c>
      <c r="B12869" s="26" t="s">
        <v>6582</v>
      </c>
      <c r="C12869" s="26">
        <v>38381474</v>
      </c>
      <c r="D12869" s="26" t="s">
        <v>24</v>
      </c>
      <c r="E12869" s="26" t="s">
        <v>49815</v>
      </c>
      <c r="F12869" s="26" t="s">
        <v>49816</v>
      </c>
      <c r="G12869" s="26" t="s">
        <v>9579</v>
      </c>
      <c r="H12869" s="26" t="s">
        <v>949</v>
      </c>
      <c r="I12869" s="26" t="s">
        <v>10846</v>
      </c>
      <c r="J12869" s="26" t="s">
        <v>16164</v>
      </c>
      <c r="K12869" s="26" t="s">
        <v>9582</v>
      </c>
      <c r="L12869" s="26" t="s">
        <v>49817</v>
      </c>
      <c r="M12869" s="26">
        <v>380535535138</v>
      </c>
      <c r="N12869" s="26">
        <v>723386502</v>
      </c>
    </row>
    <row r="12870" spans="1:14">
      <c r="A12870" s="26" t="s">
        <v>3294</v>
      </c>
      <c r="B12870" s="26" t="s">
        <v>3295</v>
      </c>
      <c r="C12870" s="26">
        <v>40393782</v>
      </c>
      <c r="D12870" s="26" t="s">
        <v>24</v>
      </c>
      <c r="E12870" s="26" t="s">
        <v>49818</v>
      </c>
      <c r="F12870" s="26" t="s">
        <v>49819</v>
      </c>
      <c r="G12870" s="26" t="s">
        <v>9586</v>
      </c>
      <c r="H12870" s="26" t="s">
        <v>375</v>
      </c>
      <c r="I12870" s="26" t="s">
        <v>12674</v>
      </c>
      <c r="J12870" s="26" t="s">
        <v>3296</v>
      </c>
      <c r="K12870" s="26" t="s">
        <v>9582</v>
      </c>
      <c r="L12870" s="26" t="s">
        <v>49820</v>
      </c>
      <c r="M12870" s="26">
        <v>380981209266</v>
      </c>
      <c r="N12870" s="26">
        <v>1822087201</v>
      </c>
    </row>
    <row r="12871" spans="1:14">
      <c r="A12871" s="26" t="s">
        <v>6984</v>
      </c>
      <c r="B12871" s="26" t="s">
        <v>6985</v>
      </c>
      <c r="C12871" s="26">
        <v>38505423</v>
      </c>
      <c r="D12871" s="26" t="s">
        <v>24</v>
      </c>
      <c r="E12871" s="26" t="s">
        <v>49821</v>
      </c>
      <c r="F12871" s="26" t="s">
        <v>49822</v>
      </c>
      <c r="G12871" s="26" t="s">
        <v>9586</v>
      </c>
      <c r="H12871" s="26" t="s">
        <v>987</v>
      </c>
      <c r="I12871" s="26" t="s">
        <v>19276</v>
      </c>
      <c r="J12871" s="26" t="s">
        <v>6981</v>
      </c>
      <c r="K12871" s="26" t="s">
        <v>9606</v>
      </c>
      <c r="L12871" s="26" t="s">
        <v>49823</v>
      </c>
      <c r="M12871" s="26">
        <v>380363762303</v>
      </c>
      <c r="N12871" s="26">
        <v>521080603</v>
      </c>
    </row>
    <row r="12872" spans="1:14">
      <c r="A12872" s="26" t="s">
        <v>5665</v>
      </c>
      <c r="B12872" s="26" t="s">
        <v>5666</v>
      </c>
      <c r="C12872" s="26">
        <v>30300749</v>
      </c>
      <c r="D12872" s="26" t="s">
        <v>24</v>
      </c>
      <c r="E12872" s="26" t="s">
        <v>49824</v>
      </c>
      <c r="F12872" s="26" t="s">
        <v>49825</v>
      </c>
      <c r="G12872" s="26" t="s">
        <v>9586</v>
      </c>
      <c r="H12872" s="26" t="s">
        <v>799</v>
      </c>
      <c r="J12872" s="26" t="s">
        <v>800</v>
      </c>
      <c r="K12872" s="26" t="s">
        <v>9597</v>
      </c>
      <c r="L12872" s="26" t="s">
        <v>13826</v>
      </c>
      <c r="M12872" s="26">
        <v>380445645079</v>
      </c>
      <c r="N12872" s="26">
        <v>4822784009</v>
      </c>
    </row>
    <row r="12873" spans="1:14">
      <c r="A12873" s="26" t="s">
        <v>5976</v>
      </c>
      <c r="B12873" s="26" t="s">
        <v>5977</v>
      </c>
      <c r="C12873" s="26">
        <v>43443757</v>
      </c>
      <c r="D12873" s="26" t="s">
        <v>780</v>
      </c>
      <c r="E12873" s="26" t="s">
        <v>49826</v>
      </c>
      <c r="F12873" s="26" t="s">
        <v>49827</v>
      </c>
      <c r="G12873" s="26" t="s">
        <v>9601</v>
      </c>
      <c r="H12873" s="26" t="s">
        <v>835</v>
      </c>
      <c r="J12873" s="26" t="s">
        <v>848</v>
      </c>
      <c r="K12873" s="26" t="s">
        <v>9597</v>
      </c>
      <c r="L12873" s="26" t="s">
        <v>39575</v>
      </c>
      <c r="M12873" s="26">
        <v>761475565644</v>
      </c>
      <c r="N12873" s="26">
        <v>4623010100</v>
      </c>
    </row>
    <row r="12874" spans="1:14">
      <c r="A12874" s="26" t="s">
        <v>4583</v>
      </c>
      <c r="B12874" s="26" t="s">
        <v>4584</v>
      </c>
      <c r="C12874" s="26">
        <v>38869194</v>
      </c>
      <c r="D12874" s="26" t="s">
        <v>24</v>
      </c>
      <c r="E12874" s="26" t="s">
        <v>49828</v>
      </c>
      <c r="F12874" s="26" t="s">
        <v>45269</v>
      </c>
      <c r="G12874" s="26" t="s">
        <v>9586</v>
      </c>
      <c r="H12874" s="26" t="s">
        <v>670</v>
      </c>
      <c r="I12874" s="26" t="s">
        <v>20361</v>
      </c>
      <c r="J12874" s="26" t="s">
        <v>33149</v>
      </c>
      <c r="K12874" s="26" t="s">
        <v>9582</v>
      </c>
      <c r="L12874" s="26" t="s">
        <v>49829</v>
      </c>
      <c r="M12874" s="26">
        <v>380957006987</v>
      </c>
      <c r="N12874" s="26">
        <v>1225086003</v>
      </c>
    </row>
    <row r="12875" spans="1:14">
      <c r="A12875" s="26" t="s">
        <v>7867</v>
      </c>
      <c r="B12875" s="26" t="s">
        <v>7868</v>
      </c>
      <c r="C12875" s="26">
        <v>38621625</v>
      </c>
      <c r="D12875" s="26" t="s">
        <v>24</v>
      </c>
      <c r="E12875" s="26" t="s">
        <v>49830</v>
      </c>
      <c r="F12875" s="26" t="s">
        <v>49831</v>
      </c>
      <c r="G12875" s="26" t="s">
        <v>9579</v>
      </c>
      <c r="H12875" s="26" t="s">
        <v>1122</v>
      </c>
      <c r="I12875" s="26" t="s">
        <v>10674</v>
      </c>
      <c r="J12875" s="26" t="s">
        <v>14174</v>
      </c>
      <c r="K12875" s="26" t="s">
        <v>9582</v>
      </c>
      <c r="L12875" s="26" t="s">
        <v>49832</v>
      </c>
      <c r="M12875" s="26">
        <v>380930796040</v>
      </c>
      <c r="N12875" s="26">
        <v>1420682004</v>
      </c>
    </row>
    <row r="12876" spans="1:14">
      <c r="A12876" s="26" t="s">
        <v>1647</v>
      </c>
      <c r="B12876" s="26" t="s">
        <v>1648</v>
      </c>
      <c r="C12876" s="26">
        <v>37898491</v>
      </c>
      <c r="D12876" s="26" t="s">
        <v>780</v>
      </c>
      <c r="E12876" s="26" t="s">
        <v>49833</v>
      </c>
      <c r="F12876" s="26" t="s">
        <v>49834</v>
      </c>
      <c r="G12876" s="26" t="s">
        <v>9601</v>
      </c>
      <c r="H12876" s="26" t="s">
        <v>27</v>
      </c>
      <c r="J12876" s="26" t="s">
        <v>36</v>
      </c>
      <c r="K12876" s="26" t="s">
        <v>9597</v>
      </c>
      <c r="L12876" s="26" t="s">
        <v>49835</v>
      </c>
      <c r="M12876" s="26">
        <v>761416814635</v>
      </c>
      <c r="N12876" s="26">
        <v>510100000</v>
      </c>
    </row>
    <row r="12877" spans="1:14">
      <c r="A12877" s="26" t="s">
        <v>8557</v>
      </c>
      <c r="B12877" s="26" t="s">
        <v>8558</v>
      </c>
      <c r="C12877" s="26">
        <v>2009867</v>
      </c>
      <c r="D12877" s="26" t="s">
        <v>780</v>
      </c>
      <c r="E12877" s="26" t="s">
        <v>49836</v>
      </c>
      <c r="F12877" s="26" t="s">
        <v>49837</v>
      </c>
      <c r="G12877" s="26" t="s">
        <v>9601</v>
      </c>
      <c r="H12877" s="26" t="s">
        <v>1269</v>
      </c>
      <c r="J12877" s="26" t="s">
        <v>35369</v>
      </c>
      <c r="K12877" s="26" t="s">
        <v>9597</v>
      </c>
      <c r="L12877" s="26" t="s">
        <v>49838</v>
      </c>
      <c r="M12877" s="26">
        <v>380553926235</v>
      </c>
      <c r="N12877" s="26">
        <v>6510300000</v>
      </c>
    </row>
    <row r="12878" spans="1:14">
      <c r="A12878" s="26" t="s">
        <v>6758</v>
      </c>
      <c r="B12878" s="26" t="s">
        <v>6759</v>
      </c>
      <c r="C12878" s="26">
        <v>38345331</v>
      </c>
      <c r="D12878" s="26" t="s">
        <v>24</v>
      </c>
      <c r="E12878" s="26" t="s">
        <v>49839</v>
      </c>
      <c r="F12878" s="26" t="s">
        <v>49840</v>
      </c>
      <c r="G12878" s="26" t="s">
        <v>9586</v>
      </c>
      <c r="H12878" s="26" t="s">
        <v>949</v>
      </c>
      <c r="I12878" s="26" t="s">
        <v>13966</v>
      </c>
      <c r="J12878" s="26" t="s">
        <v>49841</v>
      </c>
      <c r="K12878" s="26" t="s">
        <v>9606</v>
      </c>
      <c r="L12878" s="26" t="s">
        <v>49842</v>
      </c>
      <c r="M12878" s="26">
        <v>380975567753</v>
      </c>
      <c r="N12878" s="26">
        <v>5323655600</v>
      </c>
    </row>
    <row r="12879" spans="1:14">
      <c r="A12879" s="26" t="s">
        <v>4971</v>
      </c>
      <c r="B12879" s="26" t="s">
        <v>4972</v>
      </c>
      <c r="C12879" s="26">
        <v>20763929</v>
      </c>
      <c r="D12879" s="26" t="s">
        <v>24</v>
      </c>
      <c r="E12879" s="26" t="s">
        <v>49843</v>
      </c>
      <c r="F12879" s="26" t="s">
        <v>49844</v>
      </c>
      <c r="G12879" s="26" t="s">
        <v>9579</v>
      </c>
      <c r="H12879" s="26" t="s">
        <v>735</v>
      </c>
      <c r="I12879" s="26" t="s">
        <v>9605</v>
      </c>
      <c r="J12879" s="26" t="s">
        <v>49845</v>
      </c>
      <c r="K12879" s="26" t="s">
        <v>9582</v>
      </c>
      <c r="L12879" s="26" t="s">
        <v>49846</v>
      </c>
      <c r="M12879" s="26">
        <v>380965827223</v>
      </c>
      <c r="N12879" s="26">
        <v>4621555302</v>
      </c>
    </row>
    <row r="12880" spans="1:14">
      <c r="A12880" s="26" t="s">
        <v>6855</v>
      </c>
      <c r="B12880" s="26" t="s">
        <v>6856</v>
      </c>
      <c r="C12880" s="26">
        <v>40586166</v>
      </c>
      <c r="D12880" s="26" t="s">
        <v>24</v>
      </c>
      <c r="E12880" s="26" t="s">
        <v>49847</v>
      </c>
      <c r="F12880" s="26" t="s">
        <v>49848</v>
      </c>
      <c r="G12880" s="26" t="s">
        <v>9586</v>
      </c>
      <c r="H12880" s="26" t="s">
        <v>949</v>
      </c>
      <c r="I12880" s="26" t="s">
        <v>15790</v>
      </c>
      <c r="J12880" s="26" t="s">
        <v>7698</v>
      </c>
      <c r="K12880" s="26" t="s">
        <v>9582</v>
      </c>
      <c r="L12880" s="26" t="s">
        <v>49849</v>
      </c>
      <c r="M12880" s="26">
        <v>380986503728</v>
      </c>
      <c r="N12880" s="26">
        <v>123985905</v>
      </c>
    </row>
    <row r="12881" spans="1:14">
      <c r="A12881" s="26" t="s">
        <v>8008</v>
      </c>
      <c r="B12881" s="26" t="s">
        <v>8009</v>
      </c>
      <c r="C12881" s="26">
        <v>38892286</v>
      </c>
      <c r="D12881" s="26" t="s">
        <v>24</v>
      </c>
      <c r="E12881" s="26" t="s">
        <v>49850</v>
      </c>
      <c r="F12881" s="26" t="s">
        <v>49851</v>
      </c>
      <c r="G12881" s="26" t="s">
        <v>9579</v>
      </c>
      <c r="H12881" s="26" t="s">
        <v>1122</v>
      </c>
      <c r="I12881" s="26" t="s">
        <v>1230</v>
      </c>
      <c r="J12881" s="26" t="s">
        <v>49852</v>
      </c>
      <c r="K12881" s="26" t="s">
        <v>9582</v>
      </c>
      <c r="L12881" s="26" t="s">
        <v>49853</v>
      </c>
      <c r="M12881" s="26">
        <v>380954531849</v>
      </c>
      <c r="N12881" s="26">
        <v>6324580507</v>
      </c>
    </row>
    <row r="12882" spans="1:14">
      <c r="A12882" s="26" t="s">
        <v>4158</v>
      </c>
      <c r="B12882" s="26" t="s">
        <v>4155</v>
      </c>
      <c r="C12882" s="26">
        <v>1993546</v>
      </c>
      <c r="D12882" s="26" t="s">
        <v>24</v>
      </c>
      <c r="E12882" s="26" t="s">
        <v>49854</v>
      </c>
      <c r="F12882" s="26" t="s">
        <v>49855</v>
      </c>
      <c r="G12882" s="26" t="s">
        <v>9579</v>
      </c>
      <c r="H12882" s="26" t="s">
        <v>506</v>
      </c>
      <c r="I12882" s="26" t="s">
        <v>12382</v>
      </c>
      <c r="J12882" s="26" t="s">
        <v>49856</v>
      </c>
      <c r="K12882" s="26" t="s">
        <v>9582</v>
      </c>
      <c r="L12882" s="26" t="s">
        <v>49857</v>
      </c>
      <c r="M12882" s="26">
        <v>380986289737</v>
      </c>
      <c r="N12882" s="26">
        <v>2623686001</v>
      </c>
    </row>
    <row r="12883" spans="1:14">
      <c r="A12883" s="26" t="s">
        <v>2982</v>
      </c>
      <c r="B12883" s="26" t="s">
        <v>2983</v>
      </c>
      <c r="C12883" s="26">
        <v>37643758</v>
      </c>
      <c r="D12883" s="26" t="s">
        <v>24</v>
      </c>
      <c r="E12883" s="26" t="s">
        <v>49858</v>
      </c>
      <c r="F12883" s="26" t="s">
        <v>49859</v>
      </c>
      <c r="G12883" s="26" t="s">
        <v>9579</v>
      </c>
      <c r="H12883" s="26" t="s">
        <v>258</v>
      </c>
      <c r="I12883" s="26" t="s">
        <v>14964</v>
      </c>
      <c r="J12883" s="26" t="s">
        <v>49860</v>
      </c>
      <c r="K12883" s="26" t="s">
        <v>9582</v>
      </c>
      <c r="L12883" s="26" t="s">
        <v>49861</v>
      </c>
      <c r="M12883" s="26">
        <v>380626631218</v>
      </c>
      <c r="N12883" s="26">
        <v>1424284604</v>
      </c>
    </row>
    <row r="12884" spans="1:14">
      <c r="A12884" s="26" t="s">
        <v>1655</v>
      </c>
      <c r="B12884" s="26" t="s">
        <v>1656</v>
      </c>
      <c r="C12884" s="26">
        <v>37489689</v>
      </c>
      <c r="D12884" s="26" t="s">
        <v>24</v>
      </c>
      <c r="E12884" s="26" t="s">
        <v>49862</v>
      </c>
      <c r="F12884" s="26" t="s">
        <v>49863</v>
      </c>
      <c r="G12884" s="26" t="s">
        <v>9586</v>
      </c>
      <c r="H12884" s="26" t="s">
        <v>27</v>
      </c>
      <c r="I12884" s="26" t="s">
        <v>10992</v>
      </c>
      <c r="J12884" s="26" t="s">
        <v>49864</v>
      </c>
      <c r="K12884" s="26" t="s">
        <v>9606</v>
      </c>
      <c r="L12884" s="26" t="s">
        <v>49865</v>
      </c>
      <c r="M12884" s="26">
        <v>761415379937</v>
      </c>
      <c r="N12884" s="26">
        <v>520655900</v>
      </c>
    </row>
    <row r="12885" spans="1:14">
      <c r="A12885" s="26" t="s">
        <v>4336</v>
      </c>
      <c r="B12885" s="26" t="s">
        <v>4337</v>
      </c>
      <c r="C12885" s="26">
        <v>38304599</v>
      </c>
      <c r="D12885" s="26" t="s">
        <v>24</v>
      </c>
      <c r="E12885" s="26" t="s">
        <v>49866</v>
      </c>
      <c r="F12885" s="26" t="s">
        <v>49867</v>
      </c>
      <c r="G12885" s="26" t="s">
        <v>9586</v>
      </c>
      <c r="H12885" s="26" t="s">
        <v>576</v>
      </c>
      <c r="I12885" s="26" t="s">
        <v>13251</v>
      </c>
      <c r="J12885" s="26" t="s">
        <v>49868</v>
      </c>
      <c r="K12885" s="26" t="s">
        <v>9582</v>
      </c>
      <c r="L12885" s="26" t="s">
        <v>49869</v>
      </c>
      <c r="M12885" s="26">
        <v>380635742188</v>
      </c>
      <c r="N12885" s="26">
        <v>720582013</v>
      </c>
    </row>
    <row r="12886" spans="1:14">
      <c r="A12886" s="26" t="s">
        <v>7878</v>
      </c>
      <c r="B12886" s="26" t="s">
        <v>7879</v>
      </c>
      <c r="C12886" s="26">
        <v>37948306</v>
      </c>
      <c r="D12886" s="26" t="s">
        <v>24</v>
      </c>
      <c r="E12886" s="26" t="s">
        <v>49870</v>
      </c>
      <c r="F12886" s="26" t="s">
        <v>49871</v>
      </c>
      <c r="G12886" s="26" t="s">
        <v>9579</v>
      </c>
      <c r="H12886" s="26" t="s">
        <v>1122</v>
      </c>
      <c r="I12886" s="26" t="s">
        <v>14471</v>
      </c>
      <c r="J12886" s="26" t="s">
        <v>49872</v>
      </c>
      <c r="K12886" s="26" t="s">
        <v>9582</v>
      </c>
      <c r="L12886" s="26" t="s">
        <v>49873</v>
      </c>
      <c r="M12886" s="26">
        <v>380575362292</v>
      </c>
      <c r="N12886" s="26">
        <v>6321280503</v>
      </c>
    </row>
    <row r="12887" spans="1:14">
      <c r="A12887" s="26" t="s">
        <v>2118</v>
      </c>
      <c r="B12887" s="26" t="s">
        <v>2119</v>
      </c>
      <c r="C12887" s="26">
        <v>38485788</v>
      </c>
      <c r="D12887" s="26" t="s">
        <v>24</v>
      </c>
      <c r="E12887" s="26" t="s">
        <v>49874</v>
      </c>
      <c r="F12887" s="26" t="s">
        <v>49875</v>
      </c>
      <c r="G12887" s="26" t="s">
        <v>9586</v>
      </c>
      <c r="H12887" s="26" t="s">
        <v>103</v>
      </c>
      <c r="I12887" s="26" t="s">
        <v>9897</v>
      </c>
      <c r="J12887" s="26" t="s">
        <v>49876</v>
      </c>
      <c r="K12887" s="26" t="s">
        <v>9582</v>
      </c>
      <c r="L12887" s="26" t="s">
        <v>49877</v>
      </c>
      <c r="M12887" s="26">
        <v>380976134674</v>
      </c>
      <c r="N12887" s="26">
        <v>724283417</v>
      </c>
    </row>
    <row r="12888" spans="1:14">
      <c r="A12888" s="26" t="s">
        <v>6449</v>
      </c>
      <c r="B12888" s="26" t="s">
        <v>6450</v>
      </c>
      <c r="C12888" s="26">
        <v>25025314</v>
      </c>
      <c r="D12888" s="26" t="s">
        <v>24</v>
      </c>
      <c r="E12888" s="26" t="s">
        <v>49878</v>
      </c>
      <c r="F12888" s="26" t="s">
        <v>49879</v>
      </c>
      <c r="G12888" s="26" t="s">
        <v>9586</v>
      </c>
      <c r="H12888" s="26" t="s">
        <v>885</v>
      </c>
      <c r="I12888" s="26" t="s">
        <v>10020</v>
      </c>
      <c r="J12888" s="26" t="s">
        <v>48310</v>
      </c>
      <c r="K12888" s="26" t="s">
        <v>9582</v>
      </c>
      <c r="L12888" s="26" t="s">
        <v>49880</v>
      </c>
      <c r="M12888" s="26">
        <v>380487117799</v>
      </c>
      <c r="N12888" s="26">
        <v>5122783901</v>
      </c>
    </row>
    <row r="12889" spans="1:14">
      <c r="A12889" s="26" t="s">
        <v>3230</v>
      </c>
      <c r="B12889" s="26" t="s">
        <v>3231</v>
      </c>
      <c r="C12889" s="26">
        <v>38562298</v>
      </c>
      <c r="D12889" s="26" t="s">
        <v>24</v>
      </c>
      <c r="E12889" s="26" t="s">
        <v>49881</v>
      </c>
      <c r="F12889" s="26" t="s">
        <v>49882</v>
      </c>
      <c r="G12889" s="26" t="s">
        <v>9591</v>
      </c>
      <c r="H12889" s="26" t="s">
        <v>375</v>
      </c>
      <c r="J12889" s="26" t="s">
        <v>49883</v>
      </c>
      <c r="K12889" s="26" t="s">
        <v>9582</v>
      </c>
      <c r="L12889" s="26" t="s">
        <v>49884</v>
      </c>
      <c r="M12889" s="26">
        <v>761958796286</v>
      </c>
      <c r="N12889" s="26">
        <v>1824410120</v>
      </c>
    </row>
    <row r="12890" spans="1:14">
      <c r="A12890" s="26" t="s">
        <v>6402</v>
      </c>
      <c r="B12890" s="26" t="s">
        <v>6352</v>
      </c>
      <c r="C12890" s="26">
        <v>2774674</v>
      </c>
      <c r="D12890" s="26" t="s">
        <v>24</v>
      </c>
      <c r="E12890" s="26" t="s">
        <v>49885</v>
      </c>
      <c r="F12890" s="26" t="s">
        <v>49886</v>
      </c>
      <c r="G12890" s="26" t="s">
        <v>9591</v>
      </c>
      <c r="H12890" s="26" t="s">
        <v>885</v>
      </c>
      <c r="J12890" s="26" t="s">
        <v>910</v>
      </c>
      <c r="K12890" s="26" t="s">
        <v>9597</v>
      </c>
      <c r="L12890" s="26" t="s">
        <v>29867</v>
      </c>
      <c r="M12890" s="26">
        <v>380487221198</v>
      </c>
      <c r="N12890" s="26">
        <v>5110100000</v>
      </c>
    </row>
    <row r="12891" spans="1:14">
      <c r="A12891" s="26" t="s">
        <v>1917</v>
      </c>
      <c r="B12891" s="26" t="s">
        <v>1918</v>
      </c>
      <c r="C12891" s="26">
        <v>36905591</v>
      </c>
      <c r="D12891" s="26" t="s">
        <v>24</v>
      </c>
      <c r="E12891" s="26" t="s">
        <v>49887</v>
      </c>
      <c r="F12891" s="26" t="s">
        <v>49888</v>
      </c>
      <c r="G12891" s="26" t="s">
        <v>9586</v>
      </c>
      <c r="H12891" s="26" t="s">
        <v>27</v>
      </c>
      <c r="I12891" s="26" t="s">
        <v>12833</v>
      </c>
      <c r="J12891" s="26" t="s">
        <v>49889</v>
      </c>
      <c r="K12891" s="26" t="s">
        <v>9582</v>
      </c>
      <c r="L12891" s="26" t="s">
        <v>49890</v>
      </c>
      <c r="M12891" s="26">
        <v>380433834465</v>
      </c>
      <c r="N12891" s="26">
        <v>524885801</v>
      </c>
    </row>
    <row r="12892" spans="1:14">
      <c r="A12892" s="26" t="s">
        <v>4562</v>
      </c>
      <c r="B12892" s="26" t="s">
        <v>4563</v>
      </c>
      <c r="C12892" s="26">
        <v>38302240</v>
      </c>
      <c r="D12892" s="26" t="s">
        <v>24</v>
      </c>
      <c r="E12892" s="26" t="s">
        <v>49891</v>
      </c>
      <c r="F12892" s="26" t="s">
        <v>49892</v>
      </c>
      <c r="G12892" s="26" t="s">
        <v>9586</v>
      </c>
      <c r="H12892" s="26" t="s">
        <v>670</v>
      </c>
      <c r="I12892" s="26" t="s">
        <v>11700</v>
      </c>
      <c r="J12892" s="26" t="s">
        <v>2586</v>
      </c>
      <c r="K12892" s="26" t="s">
        <v>9582</v>
      </c>
      <c r="L12892" s="26" t="s">
        <v>49893</v>
      </c>
      <c r="M12892" s="26">
        <v>380995006911</v>
      </c>
      <c r="N12892" s="26">
        <v>124755800</v>
      </c>
    </row>
    <row r="12893" spans="1:14">
      <c r="A12893" s="26" t="s">
        <v>6305</v>
      </c>
      <c r="B12893" s="26" t="s">
        <v>6306</v>
      </c>
      <c r="C12893" s="26">
        <v>21008313</v>
      </c>
      <c r="D12893" s="26" t="s">
        <v>24</v>
      </c>
      <c r="E12893" s="26" t="s">
        <v>49894</v>
      </c>
      <c r="F12893" s="26" t="s">
        <v>9713</v>
      </c>
      <c r="G12893" s="26" t="s">
        <v>9586</v>
      </c>
      <c r="H12893" s="26" t="s">
        <v>885</v>
      </c>
      <c r="J12893" s="26" t="s">
        <v>910</v>
      </c>
      <c r="K12893" s="26" t="s">
        <v>9597</v>
      </c>
      <c r="L12893" s="26" t="s">
        <v>18308</v>
      </c>
      <c r="M12893" s="26">
        <v>380487056310</v>
      </c>
      <c r="N12893" s="26">
        <v>5110100000</v>
      </c>
    </row>
    <row r="12894" spans="1:14">
      <c r="A12894" s="26" t="s">
        <v>4953</v>
      </c>
      <c r="B12894" s="26" t="s">
        <v>4954</v>
      </c>
      <c r="C12894" s="26">
        <v>1996711</v>
      </c>
      <c r="D12894" s="26" t="s">
        <v>780</v>
      </c>
      <c r="E12894" s="26" t="s">
        <v>49895</v>
      </c>
      <c r="F12894" s="26" t="s">
        <v>13076</v>
      </c>
      <c r="G12894" s="26" t="s">
        <v>9601</v>
      </c>
      <c r="H12894" s="26" t="s">
        <v>735</v>
      </c>
      <c r="J12894" s="26" t="s">
        <v>740</v>
      </c>
      <c r="K12894" s="26" t="s">
        <v>9597</v>
      </c>
      <c r="L12894" s="26" t="s">
        <v>49896</v>
      </c>
      <c r="M12894" s="26">
        <v>760996491327</v>
      </c>
      <c r="N12894" s="26">
        <v>1221881203</v>
      </c>
    </row>
    <row r="12895" spans="1:14">
      <c r="A12895" s="26" t="s">
        <v>7694</v>
      </c>
      <c r="B12895" s="26" t="s">
        <v>7695</v>
      </c>
      <c r="C12895" s="26">
        <v>38422871</v>
      </c>
      <c r="D12895" s="26" t="s">
        <v>24</v>
      </c>
      <c r="E12895" s="26" t="s">
        <v>49897</v>
      </c>
      <c r="F12895" s="26" t="s">
        <v>49898</v>
      </c>
      <c r="G12895" s="26" t="s">
        <v>9579</v>
      </c>
      <c r="H12895" s="26" t="s">
        <v>1088</v>
      </c>
      <c r="I12895" s="26" t="s">
        <v>9682</v>
      </c>
      <c r="J12895" s="26" t="s">
        <v>49899</v>
      </c>
      <c r="K12895" s="26" t="s">
        <v>9582</v>
      </c>
      <c r="L12895" s="26" t="s">
        <v>49900</v>
      </c>
      <c r="M12895" s="26">
        <v>380354921710</v>
      </c>
      <c r="N12895" s="26">
        <v>6123885701</v>
      </c>
    </row>
    <row r="12896" spans="1:14">
      <c r="A12896" s="26" t="s">
        <v>8607</v>
      </c>
      <c r="B12896" s="26" t="s">
        <v>8608</v>
      </c>
      <c r="C12896" s="26">
        <v>38297440</v>
      </c>
      <c r="D12896" s="26" t="s">
        <v>24</v>
      </c>
      <c r="E12896" s="26" t="s">
        <v>49901</v>
      </c>
      <c r="F12896" s="26" t="s">
        <v>49902</v>
      </c>
      <c r="G12896" s="26" t="s">
        <v>9586</v>
      </c>
      <c r="H12896" s="26" t="s">
        <v>1308</v>
      </c>
      <c r="I12896" s="26" t="s">
        <v>12798</v>
      </c>
      <c r="J12896" s="26" t="s">
        <v>15194</v>
      </c>
      <c r="K12896" s="26" t="s">
        <v>9582</v>
      </c>
      <c r="L12896" s="26" t="s">
        <v>49903</v>
      </c>
      <c r="M12896" s="26">
        <v>380971119649</v>
      </c>
      <c r="N12896" s="26">
        <v>724587202</v>
      </c>
    </row>
    <row r="12897" spans="1:14">
      <c r="A12897" s="26" t="s">
        <v>9292</v>
      </c>
      <c r="B12897" s="26" t="s">
        <v>9293</v>
      </c>
      <c r="C12897" s="26">
        <v>40704747</v>
      </c>
      <c r="D12897" s="26" t="s">
        <v>24</v>
      </c>
      <c r="E12897" s="26" t="s">
        <v>49904</v>
      </c>
      <c r="F12897" s="26" t="s">
        <v>49905</v>
      </c>
      <c r="G12897" s="26" t="s">
        <v>9586</v>
      </c>
      <c r="H12897" s="26" t="s">
        <v>1573</v>
      </c>
      <c r="I12897" s="26" t="s">
        <v>13698</v>
      </c>
      <c r="J12897" s="26" t="s">
        <v>9291</v>
      </c>
      <c r="K12897" s="26" t="s">
        <v>9606</v>
      </c>
      <c r="L12897" s="26" t="s">
        <v>49906</v>
      </c>
      <c r="M12897" s="26">
        <v>380996421363</v>
      </c>
      <c r="N12897" s="26">
        <v>7421155100</v>
      </c>
    </row>
    <row r="12898" spans="1:14">
      <c r="A12898" s="26" t="s">
        <v>4923</v>
      </c>
      <c r="B12898" s="26" t="s">
        <v>4924</v>
      </c>
      <c r="C12898" s="26">
        <v>20763591</v>
      </c>
      <c r="D12898" s="26" t="s">
        <v>24</v>
      </c>
      <c r="E12898" s="26" t="s">
        <v>49907</v>
      </c>
      <c r="F12898" s="26" t="s">
        <v>49908</v>
      </c>
      <c r="G12898" s="26" t="s">
        <v>9586</v>
      </c>
      <c r="H12898" s="26" t="s">
        <v>735</v>
      </c>
      <c r="J12898" s="26" t="s">
        <v>14937</v>
      </c>
      <c r="K12898" s="26" t="s">
        <v>9606</v>
      </c>
      <c r="L12898" s="26" t="s">
        <v>49909</v>
      </c>
      <c r="M12898" s="26">
        <v>380324848048</v>
      </c>
      <c r="N12898" s="26">
        <v>4610345400</v>
      </c>
    </row>
    <row r="12899" spans="1:14">
      <c r="A12899" s="26" t="s">
        <v>6758</v>
      </c>
      <c r="B12899" s="26" t="s">
        <v>6759</v>
      </c>
      <c r="C12899" s="26">
        <v>38345331</v>
      </c>
      <c r="D12899" s="26" t="s">
        <v>24</v>
      </c>
      <c r="E12899" s="26" t="s">
        <v>49910</v>
      </c>
      <c r="F12899" s="26" t="s">
        <v>49911</v>
      </c>
      <c r="G12899" s="26" t="s">
        <v>9579</v>
      </c>
      <c r="H12899" s="26" t="s">
        <v>949</v>
      </c>
      <c r="I12899" s="26" t="s">
        <v>13966</v>
      </c>
      <c r="J12899" s="26" t="s">
        <v>4523</v>
      </c>
      <c r="K12899" s="26" t="s">
        <v>9582</v>
      </c>
      <c r="L12899" s="26" t="s">
        <v>49912</v>
      </c>
      <c r="M12899" s="26">
        <v>380535798417</v>
      </c>
      <c r="N12899" s="26">
        <v>121184103</v>
      </c>
    </row>
    <row r="12900" spans="1:14">
      <c r="A12900" s="26" t="s">
        <v>3419</v>
      </c>
      <c r="B12900" s="26" t="s">
        <v>3420</v>
      </c>
      <c r="C12900" s="26">
        <v>38466285</v>
      </c>
      <c r="D12900" s="26" t="s">
        <v>24</v>
      </c>
      <c r="E12900" s="26" t="s">
        <v>49913</v>
      </c>
      <c r="F12900" s="26" t="s">
        <v>49914</v>
      </c>
      <c r="G12900" s="26" t="s">
        <v>9591</v>
      </c>
      <c r="H12900" s="26" t="s">
        <v>392</v>
      </c>
      <c r="I12900" s="26" t="s">
        <v>10064</v>
      </c>
      <c r="J12900" s="26" t="s">
        <v>19752</v>
      </c>
      <c r="K12900" s="26" t="s">
        <v>9582</v>
      </c>
      <c r="L12900" s="26" t="s">
        <v>49915</v>
      </c>
      <c r="M12900" s="26">
        <v>380976475947</v>
      </c>
      <c r="N12900" s="26">
        <v>520688905</v>
      </c>
    </row>
    <row r="12901" spans="1:14">
      <c r="A12901" s="26" t="s">
        <v>8735</v>
      </c>
      <c r="B12901" s="26" t="s">
        <v>8736</v>
      </c>
      <c r="C12901" s="26">
        <v>38358026</v>
      </c>
      <c r="D12901" s="26" t="s">
        <v>24</v>
      </c>
      <c r="E12901" s="26" t="s">
        <v>49916</v>
      </c>
      <c r="F12901" s="26" t="s">
        <v>49917</v>
      </c>
      <c r="G12901" s="26" t="s">
        <v>9579</v>
      </c>
      <c r="H12901" s="26" t="s">
        <v>1308</v>
      </c>
      <c r="I12901" s="26" t="s">
        <v>11309</v>
      </c>
      <c r="J12901" s="26" t="s">
        <v>49918</v>
      </c>
      <c r="K12901" s="26" t="s">
        <v>9582</v>
      </c>
      <c r="L12901" s="26" t="s">
        <v>49919</v>
      </c>
      <c r="M12901" s="26">
        <v>380678748811</v>
      </c>
      <c r="N12901" s="26">
        <v>6823987720</v>
      </c>
    </row>
    <row r="12902" spans="1:14">
      <c r="A12902" s="26" t="s">
        <v>8928</v>
      </c>
      <c r="B12902" s="26" t="s">
        <v>8929</v>
      </c>
      <c r="C12902" s="26">
        <v>39028772</v>
      </c>
      <c r="D12902" s="26" t="s">
        <v>24</v>
      </c>
      <c r="E12902" s="26" t="s">
        <v>49920</v>
      </c>
      <c r="F12902" s="26" t="s">
        <v>49921</v>
      </c>
      <c r="G12902" s="26" t="s">
        <v>9579</v>
      </c>
      <c r="H12902" s="26" t="s">
        <v>1401</v>
      </c>
      <c r="I12902" s="26" t="s">
        <v>9777</v>
      </c>
      <c r="J12902" s="26" t="s">
        <v>11858</v>
      </c>
      <c r="K12902" s="26" t="s">
        <v>9582</v>
      </c>
      <c r="L12902" s="26" t="s">
        <v>49922</v>
      </c>
      <c r="M12902" s="26">
        <v>380978606092</v>
      </c>
      <c r="N12902" s="26">
        <v>121184202</v>
      </c>
    </row>
    <row r="12903" spans="1:14">
      <c r="A12903" s="26" t="s">
        <v>9399</v>
      </c>
      <c r="B12903" s="26" t="s">
        <v>9400</v>
      </c>
      <c r="C12903" s="26">
        <v>38955665</v>
      </c>
      <c r="D12903" s="26" t="s">
        <v>24</v>
      </c>
      <c r="E12903" s="26" t="s">
        <v>49923</v>
      </c>
      <c r="F12903" s="26" t="s">
        <v>49924</v>
      </c>
      <c r="G12903" s="26" t="s">
        <v>9579</v>
      </c>
      <c r="H12903" s="26" t="s">
        <v>1573</v>
      </c>
      <c r="I12903" s="26" t="s">
        <v>10813</v>
      </c>
      <c r="J12903" s="26" t="s">
        <v>49925</v>
      </c>
      <c r="K12903" s="26" t="s">
        <v>9582</v>
      </c>
      <c r="L12903" s="26" t="s">
        <v>49926</v>
      </c>
      <c r="M12903" s="26">
        <v>380462228137</v>
      </c>
      <c r="N12903" s="26">
        <v>5122584801</v>
      </c>
    </row>
    <row r="12904" spans="1:14">
      <c r="A12904" s="26" t="s">
        <v>3379</v>
      </c>
      <c r="B12904" s="26" t="s">
        <v>3380</v>
      </c>
      <c r="C12904" s="26" t="s">
        <v>1604</v>
      </c>
      <c r="D12904" s="26" t="s">
        <v>24</v>
      </c>
      <c r="E12904" s="26" t="s">
        <v>49927</v>
      </c>
      <c r="F12904" s="26" t="s">
        <v>49928</v>
      </c>
      <c r="G12904" s="26" t="s">
        <v>9586</v>
      </c>
      <c r="H12904" s="26" t="s">
        <v>392</v>
      </c>
      <c r="I12904" s="26" t="s">
        <v>10627</v>
      </c>
      <c r="J12904" s="26" t="s">
        <v>3381</v>
      </c>
      <c r="K12904" s="26" t="s">
        <v>9582</v>
      </c>
      <c r="L12904" s="26" t="s">
        <v>49929</v>
      </c>
      <c r="M12904" s="26">
        <v>380961357186</v>
      </c>
      <c r="N12904" s="26">
        <v>2124485804</v>
      </c>
    </row>
    <row r="12905" spans="1:14">
      <c r="A12905" s="26" t="s">
        <v>5963</v>
      </c>
      <c r="B12905" s="26" t="s">
        <v>5964</v>
      </c>
      <c r="C12905" s="26">
        <v>41372737</v>
      </c>
      <c r="D12905" s="26" t="s">
        <v>24</v>
      </c>
      <c r="E12905" s="26" t="s">
        <v>49930</v>
      </c>
      <c r="F12905" s="26" t="s">
        <v>49931</v>
      </c>
      <c r="G12905" s="26" t="s">
        <v>9586</v>
      </c>
      <c r="H12905" s="26" t="s">
        <v>835</v>
      </c>
      <c r="I12905" s="26" t="s">
        <v>13032</v>
      </c>
      <c r="J12905" s="26" t="s">
        <v>5965</v>
      </c>
      <c r="K12905" s="26" t="s">
        <v>9582</v>
      </c>
      <c r="L12905" s="26" t="s">
        <v>49932</v>
      </c>
      <c r="M12905" s="26">
        <v>380515396175</v>
      </c>
      <c r="N12905" s="26">
        <v>4820982201</v>
      </c>
    </row>
    <row r="12906" spans="1:14">
      <c r="A12906" s="26" t="s">
        <v>7580</v>
      </c>
      <c r="B12906" s="26" t="s">
        <v>7581</v>
      </c>
      <c r="C12906" s="26">
        <v>38509208</v>
      </c>
      <c r="D12906" s="26" t="s">
        <v>24</v>
      </c>
      <c r="E12906" s="26" t="s">
        <v>49933</v>
      </c>
      <c r="F12906" s="26" t="s">
        <v>49934</v>
      </c>
      <c r="G12906" s="26" t="s">
        <v>9591</v>
      </c>
      <c r="H12906" s="26" t="s">
        <v>1088</v>
      </c>
      <c r="I12906" s="26" t="s">
        <v>9818</v>
      </c>
      <c r="J12906" s="26" t="s">
        <v>1096</v>
      </c>
      <c r="K12906" s="26" t="s">
        <v>9597</v>
      </c>
      <c r="L12906" s="26" t="s">
        <v>49935</v>
      </c>
      <c r="M12906" s="26">
        <v>380354422166</v>
      </c>
      <c r="N12906" s="26">
        <v>6121210100</v>
      </c>
    </row>
    <row r="12907" spans="1:14">
      <c r="A12907" s="26" t="s">
        <v>3349</v>
      </c>
      <c r="B12907" s="26" t="s">
        <v>3350</v>
      </c>
      <c r="C12907" s="26">
        <v>38068793</v>
      </c>
      <c r="D12907" s="26" t="s">
        <v>24</v>
      </c>
      <c r="E12907" s="26" t="s">
        <v>49936</v>
      </c>
      <c r="F12907" s="26" t="s">
        <v>49937</v>
      </c>
      <c r="G12907" s="26" t="s">
        <v>9579</v>
      </c>
      <c r="H12907" s="26" t="s">
        <v>392</v>
      </c>
      <c r="I12907" s="26" t="s">
        <v>10303</v>
      </c>
      <c r="J12907" s="26" t="s">
        <v>49938</v>
      </c>
      <c r="K12907" s="26" t="s">
        <v>9582</v>
      </c>
      <c r="L12907" s="26" t="s">
        <v>49939</v>
      </c>
      <c r="M12907" s="26">
        <v>380673512903</v>
      </c>
      <c r="N12907" s="26">
        <v>2120483401</v>
      </c>
    </row>
    <row r="12908" spans="1:14">
      <c r="A12908" s="26" t="s">
        <v>7865</v>
      </c>
      <c r="B12908" s="26" t="s">
        <v>7866</v>
      </c>
      <c r="C12908" s="26">
        <v>38916537</v>
      </c>
      <c r="D12908" s="26" t="s">
        <v>24</v>
      </c>
      <c r="E12908" s="26" t="s">
        <v>49940</v>
      </c>
      <c r="F12908" s="26" t="s">
        <v>49941</v>
      </c>
      <c r="G12908" s="26" t="s">
        <v>9586</v>
      </c>
      <c r="H12908" s="26" t="s">
        <v>1122</v>
      </c>
      <c r="I12908" s="26" t="s">
        <v>10639</v>
      </c>
      <c r="J12908" s="26" t="s">
        <v>49942</v>
      </c>
      <c r="K12908" s="26" t="s">
        <v>9582</v>
      </c>
      <c r="L12908" s="26" t="s">
        <v>49943</v>
      </c>
      <c r="M12908" s="26">
        <v>380575868245</v>
      </c>
      <c r="N12908" s="26">
        <v>6320883501</v>
      </c>
    </row>
    <row r="12909" spans="1:14">
      <c r="A12909" s="26" t="s">
        <v>3473</v>
      </c>
      <c r="B12909" s="26" t="s">
        <v>3474</v>
      </c>
      <c r="C12909" s="26">
        <v>38466531</v>
      </c>
      <c r="D12909" s="26" t="s">
        <v>24</v>
      </c>
      <c r="E12909" s="26" t="s">
        <v>49944</v>
      </c>
      <c r="F12909" s="26" t="s">
        <v>49945</v>
      </c>
      <c r="G12909" s="26" t="s">
        <v>9586</v>
      </c>
      <c r="H12909" s="26" t="s">
        <v>392</v>
      </c>
      <c r="I12909" s="26" t="s">
        <v>11629</v>
      </c>
      <c r="J12909" s="26" t="s">
        <v>3450</v>
      </c>
      <c r="K12909" s="26" t="s">
        <v>9582</v>
      </c>
      <c r="L12909" s="26" t="s">
        <v>49946</v>
      </c>
      <c r="M12909" s="26">
        <v>761981498192</v>
      </c>
      <c r="N12909" s="26">
        <v>2124884801</v>
      </c>
    </row>
    <row r="12910" spans="1:14">
      <c r="A12910" s="26" t="s">
        <v>6599</v>
      </c>
      <c r="B12910" s="26" t="s">
        <v>6600</v>
      </c>
      <c r="C12910" s="26">
        <v>38540913</v>
      </c>
      <c r="D12910" s="26" t="s">
        <v>24</v>
      </c>
      <c r="E12910" s="26" t="s">
        <v>49947</v>
      </c>
      <c r="F12910" s="26" t="s">
        <v>49948</v>
      </c>
      <c r="G12910" s="26" t="s">
        <v>9579</v>
      </c>
      <c r="H12910" s="26" t="s">
        <v>949</v>
      </c>
      <c r="I12910" s="26" t="s">
        <v>9580</v>
      </c>
      <c r="J12910" s="26" t="s">
        <v>18812</v>
      </c>
      <c r="K12910" s="26" t="s">
        <v>9582</v>
      </c>
      <c r="L12910" s="26" t="s">
        <v>49949</v>
      </c>
      <c r="M12910" s="26">
        <v>380992314436</v>
      </c>
      <c r="N12910" s="26">
        <v>1222688805</v>
      </c>
    </row>
    <row r="12911" spans="1:14">
      <c r="A12911" s="26" t="s">
        <v>1829</v>
      </c>
      <c r="B12911" s="26" t="s">
        <v>1830</v>
      </c>
      <c r="C12911" s="26">
        <v>37048032</v>
      </c>
      <c r="D12911" s="26" t="s">
        <v>24</v>
      </c>
      <c r="E12911" s="26" t="s">
        <v>49950</v>
      </c>
      <c r="F12911" s="26" t="s">
        <v>49951</v>
      </c>
      <c r="G12911" s="26" t="s">
        <v>9579</v>
      </c>
      <c r="H12911" s="26" t="s">
        <v>27</v>
      </c>
      <c r="I12911" s="26" t="s">
        <v>12860</v>
      </c>
      <c r="J12911" s="26" t="s">
        <v>36812</v>
      </c>
      <c r="K12911" s="26" t="s">
        <v>9582</v>
      </c>
      <c r="L12911" s="26" t="s">
        <v>49952</v>
      </c>
      <c r="M12911" s="26">
        <v>761403161055</v>
      </c>
      <c r="N12911" s="26">
        <v>522885003</v>
      </c>
    </row>
    <row r="12912" spans="1:14">
      <c r="A12912" s="26" t="s">
        <v>3994</v>
      </c>
      <c r="B12912" s="26" t="s">
        <v>3995</v>
      </c>
      <c r="C12912" s="26">
        <v>42043117</v>
      </c>
      <c r="D12912" s="26" t="s">
        <v>24</v>
      </c>
      <c r="E12912" s="26" t="s">
        <v>49953</v>
      </c>
      <c r="F12912" s="26" t="s">
        <v>49954</v>
      </c>
      <c r="G12912" s="26" t="s">
        <v>9579</v>
      </c>
      <c r="H12912" s="26" t="s">
        <v>506</v>
      </c>
      <c r="I12912" s="26" t="s">
        <v>10777</v>
      </c>
      <c r="J12912" s="26" t="s">
        <v>49955</v>
      </c>
      <c r="K12912" s="26" t="s">
        <v>9582</v>
      </c>
      <c r="L12912" s="26" t="s">
        <v>49956</v>
      </c>
      <c r="M12912" s="26">
        <v>380343056264</v>
      </c>
      <c r="N12912" s="26" t="e">
        <v>#N/A</v>
      </c>
    </row>
    <row r="12913" spans="1:14">
      <c r="A12913" s="26" t="s">
        <v>4688</v>
      </c>
      <c r="B12913" s="26" t="s">
        <v>4689</v>
      </c>
      <c r="C12913" s="26">
        <v>38236676</v>
      </c>
      <c r="D12913" s="26" t="s">
        <v>24</v>
      </c>
      <c r="E12913" s="26" t="s">
        <v>49957</v>
      </c>
      <c r="F12913" s="26" t="s">
        <v>49958</v>
      </c>
      <c r="G12913" s="26" t="s">
        <v>9586</v>
      </c>
      <c r="H12913" s="26" t="s">
        <v>670</v>
      </c>
      <c r="I12913" s="26" t="s">
        <v>11532</v>
      </c>
      <c r="J12913" s="26" t="s">
        <v>49959</v>
      </c>
      <c r="K12913" s="26" t="s">
        <v>9582</v>
      </c>
      <c r="L12913" s="26" t="s">
        <v>49960</v>
      </c>
      <c r="M12913" s="26">
        <v>380525694749</v>
      </c>
      <c r="N12913" s="26">
        <v>1222086503</v>
      </c>
    </row>
    <row r="12914" spans="1:14">
      <c r="A12914" s="26" t="s">
        <v>1927</v>
      </c>
      <c r="B12914" s="26" t="s">
        <v>1928</v>
      </c>
      <c r="C12914" s="26">
        <v>37248104</v>
      </c>
      <c r="D12914" s="26" t="s">
        <v>24</v>
      </c>
      <c r="E12914" s="26" t="s">
        <v>49961</v>
      </c>
      <c r="F12914" s="26" t="s">
        <v>29880</v>
      </c>
      <c r="G12914" s="26" t="s">
        <v>9586</v>
      </c>
      <c r="H12914" s="26" t="s">
        <v>27</v>
      </c>
      <c r="I12914" s="26" t="s">
        <v>11866</v>
      </c>
      <c r="J12914" s="26" t="s">
        <v>890</v>
      </c>
      <c r="K12914" s="26" t="s">
        <v>9582</v>
      </c>
      <c r="L12914" s="26" t="s">
        <v>49962</v>
      </c>
      <c r="M12914" s="26">
        <v>380435733432</v>
      </c>
      <c r="N12914" s="26">
        <v>123981101</v>
      </c>
    </row>
    <row r="12915" spans="1:14">
      <c r="A12915" s="26" t="s">
        <v>6588</v>
      </c>
      <c r="B12915" s="26" t="s">
        <v>6589</v>
      </c>
      <c r="C12915" s="26">
        <v>26553305</v>
      </c>
      <c r="D12915" s="26" t="s">
        <v>780</v>
      </c>
      <c r="E12915" s="26" t="s">
        <v>49963</v>
      </c>
      <c r="F12915" s="26" t="s">
        <v>49964</v>
      </c>
      <c r="G12915" s="26" t="s">
        <v>9601</v>
      </c>
      <c r="H12915" s="26" t="s">
        <v>949</v>
      </c>
      <c r="J12915" s="26" t="s">
        <v>954</v>
      </c>
      <c r="K12915" s="26" t="s">
        <v>9597</v>
      </c>
      <c r="L12915" s="26" t="s">
        <v>49965</v>
      </c>
      <c r="M12915" s="26">
        <v>380534844800</v>
      </c>
      <c r="N12915" s="26">
        <v>5310200000</v>
      </c>
    </row>
    <row r="12916" spans="1:14">
      <c r="A12916" s="26" t="s">
        <v>8915</v>
      </c>
      <c r="B12916" s="26" t="s">
        <v>8916</v>
      </c>
      <c r="C12916" s="26">
        <v>41368558</v>
      </c>
      <c r="D12916" s="26" t="s">
        <v>24</v>
      </c>
      <c r="E12916" s="26" t="s">
        <v>49966</v>
      </c>
      <c r="F12916" s="26" t="s">
        <v>49967</v>
      </c>
      <c r="G12916" s="26" t="s">
        <v>9586</v>
      </c>
      <c r="H12916" s="26" t="s">
        <v>1401</v>
      </c>
      <c r="I12916" s="26" t="s">
        <v>11520</v>
      </c>
      <c r="J12916" s="26" t="s">
        <v>49968</v>
      </c>
      <c r="K12916" s="26" t="s">
        <v>9606</v>
      </c>
      <c r="L12916" s="26" t="s">
        <v>49969</v>
      </c>
      <c r="M12916" s="26">
        <v>761979404868</v>
      </c>
      <c r="N12916" s="26">
        <v>7123455500</v>
      </c>
    </row>
    <row r="12917" spans="1:14">
      <c r="A12917" s="26" t="s">
        <v>4893</v>
      </c>
      <c r="B12917" s="26" t="s">
        <v>4894</v>
      </c>
      <c r="C12917" s="26">
        <v>37981165</v>
      </c>
      <c r="D12917" s="26" t="s">
        <v>24</v>
      </c>
      <c r="E12917" s="26" t="s">
        <v>49970</v>
      </c>
      <c r="F12917" s="26" t="s">
        <v>49971</v>
      </c>
      <c r="G12917" s="26" t="s">
        <v>9586</v>
      </c>
      <c r="H12917" s="26" t="s">
        <v>711</v>
      </c>
      <c r="I12917" s="26" t="s">
        <v>10523</v>
      </c>
      <c r="J12917" s="26" t="s">
        <v>49972</v>
      </c>
      <c r="K12917" s="26" t="s">
        <v>9582</v>
      </c>
      <c r="L12917" s="26" t="s">
        <v>49973</v>
      </c>
      <c r="M12917" s="26">
        <v>380645621833</v>
      </c>
      <c r="N12917" s="26">
        <v>4425487001</v>
      </c>
    </row>
    <row r="12918" spans="1:14">
      <c r="A12918" s="26" t="s">
        <v>8587</v>
      </c>
      <c r="B12918" s="26" t="s">
        <v>8588</v>
      </c>
      <c r="C12918" s="26">
        <v>24959693</v>
      </c>
      <c r="D12918" s="26" t="s">
        <v>780</v>
      </c>
      <c r="E12918" s="26" t="s">
        <v>49974</v>
      </c>
      <c r="F12918" s="26" t="s">
        <v>49975</v>
      </c>
      <c r="G12918" s="26" t="s">
        <v>9601</v>
      </c>
      <c r="H12918" s="26" t="s">
        <v>1269</v>
      </c>
      <c r="J12918" s="26" t="s">
        <v>1298</v>
      </c>
      <c r="K12918" s="26" t="s">
        <v>9597</v>
      </c>
      <c r="L12918" s="26" t="s">
        <v>49976</v>
      </c>
      <c r="M12918" s="26">
        <v>380552420967</v>
      </c>
      <c r="N12918" s="26">
        <v>6510100000</v>
      </c>
    </row>
    <row r="12919" spans="1:14">
      <c r="A12919" s="26" t="s">
        <v>2878</v>
      </c>
      <c r="B12919" s="26" t="s">
        <v>2879</v>
      </c>
      <c r="C12919" s="26">
        <v>1989839</v>
      </c>
      <c r="D12919" s="26" t="s">
        <v>780</v>
      </c>
      <c r="E12919" s="26" t="s">
        <v>49977</v>
      </c>
      <c r="F12919" s="26" t="s">
        <v>49978</v>
      </c>
      <c r="G12919" s="26" t="s">
        <v>9601</v>
      </c>
      <c r="H12919" s="26" t="s">
        <v>258</v>
      </c>
      <c r="J12919" s="26" t="s">
        <v>305</v>
      </c>
      <c r="K12919" s="26" t="s">
        <v>9597</v>
      </c>
      <c r="L12919" s="26" t="s">
        <v>49979</v>
      </c>
      <c r="M12919" s="26">
        <v>761583752804</v>
      </c>
      <c r="N12919" s="26">
        <v>1413300000</v>
      </c>
    </row>
    <row r="12920" spans="1:14">
      <c r="A12920" s="26" t="s">
        <v>2080</v>
      </c>
      <c r="B12920" s="26" t="s">
        <v>2081</v>
      </c>
      <c r="C12920" s="26">
        <v>38485727</v>
      </c>
      <c r="D12920" s="26" t="s">
        <v>24</v>
      </c>
      <c r="E12920" s="26" t="s">
        <v>49980</v>
      </c>
      <c r="F12920" s="26" t="s">
        <v>49981</v>
      </c>
      <c r="G12920" s="26" t="s">
        <v>9579</v>
      </c>
      <c r="H12920" s="26" t="s">
        <v>103</v>
      </c>
      <c r="I12920" s="26" t="s">
        <v>9833</v>
      </c>
      <c r="J12920" s="26" t="s">
        <v>49982</v>
      </c>
      <c r="K12920" s="26" t="s">
        <v>9582</v>
      </c>
      <c r="L12920" s="26" t="s">
        <v>49983</v>
      </c>
      <c r="M12920" s="26">
        <v>380337723957</v>
      </c>
      <c r="N12920" s="26">
        <v>723384903</v>
      </c>
    </row>
    <row r="12921" spans="1:14">
      <c r="A12921" s="26" t="s">
        <v>9214</v>
      </c>
      <c r="B12921" s="26" t="s">
        <v>9215</v>
      </c>
      <c r="C12921" s="26">
        <v>43343797</v>
      </c>
      <c r="D12921" s="26" t="s">
        <v>1701</v>
      </c>
      <c r="E12921" s="26" t="s">
        <v>49984</v>
      </c>
      <c r="F12921" s="26" t="s">
        <v>49985</v>
      </c>
      <c r="G12921" s="26" t="s">
        <v>9601</v>
      </c>
      <c r="H12921" s="26" t="s">
        <v>1490</v>
      </c>
      <c r="J12921" s="26" t="s">
        <v>1553</v>
      </c>
      <c r="K12921" s="26" t="s">
        <v>9597</v>
      </c>
      <c r="L12921" s="26" t="s">
        <v>49986</v>
      </c>
      <c r="M12921" s="26">
        <v>761046274953</v>
      </c>
      <c r="N12921" s="26">
        <v>524955100</v>
      </c>
    </row>
    <row r="12922" spans="1:14">
      <c r="A12922" s="26" t="s">
        <v>5242</v>
      </c>
      <c r="B12922" s="26" t="s">
        <v>5243</v>
      </c>
      <c r="C12922" s="26">
        <v>20764294</v>
      </c>
      <c r="D12922" s="26" t="s">
        <v>24</v>
      </c>
      <c r="E12922" s="26" t="s">
        <v>49987</v>
      </c>
      <c r="F12922" s="26" t="s">
        <v>49988</v>
      </c>
      <c r="G12922" s="26" t="s">
        <v>9586</v>
      </c>
      <c r="H12922" s="26" t="s">
        <v>735</v>
      </c>
      <c r="I12922" s="26" t="s">
        <v>9752</v>
      </c>
      <c r="J12922" s="26" t="s">
        <v>15862</v>
      </c>
      <c r="K12922" s="26" t="s">
        <v>9606</v>
      </c>
      <c r="L12922" s="26" t="s">
        <v>15863</v>
      </c>
      <c r="M12922" s="26">
        <v>760960644280</v>
      </c>
      <c r="N12922" s="26">
        <v>4623055400</v>
      </c>
    </row>
    <row r="12923" spans="1:14">
      <c r="A12923" s="26" t="s">
        <v>3676</v>
      </c>
      <c r="B12923" s="26" t="s">
        <v>3677</v>
      </c>
      <c r="C12923" s="26">
        <v>35183119</v>
      </c>
      <c r="D12923" s="26" t="s">
        <v>24</v>
      </c>
      <c r="E12923" s="26" t="s">
        <v>49989</v>
      </c>
      <c r="F12923" s="26" t="s">
        <v>49990</v>
      </c>
      <c r="G12923" s="26" t="s">
        <v>9591</v>
      </c>
      <c r="H12923" s="26" t="s">
        <v>468</v>
      </c>
      <c r="J12923" s="26" t="s">
        <v>481</v>
      </c>
      <c r="K12923" s="26" t="s">
        <v>9597</v>
      </c>
      <c r="L12923" s="26" t="s">
        <v>49991</v>
      </c>
      <c r="M12923" s="26">
        <v>380612890707</v>
      </c>
      <c r="N12923" s="26">
        <v>1222380503</v>
      </c>
    </row>
    <row r="12924" spans="1:14">
      <c r="A12924" s="26" t="s">
        <v>8901</v>
      </c>
      <c r="B12924" s="26" t="s">
        <v>8902</v>
      </c>
      <c r="C12924" s="26">
        <v>41777601</v>
      </c>
      <c r="D12924" s="26" t="s">
        <v>24</v>
      </c>
      <c r="E12924" s="26" t="s">
        <v>49992</v>
      </c>
      <c r="F12924" s="26" t="s">
        <v>49993</v>
      </c>
      <c r="G12924" s="26" t="s">
        <v>9579</v>
      </c>
      <c r="H12924" s="26" t="s">
        <v>1401</v>
      </c>
      <c r="J12924" s="26" t="s">
        <v>49994</v>
      </c>
      <c r="K12924" s="26" t="s">
        <v>9582</v>
      </c>
      <c r="L12924" s="26" t="s">
        <v>49995</v>
      </c>
      <c r="M12924" s="26">
        <v>760949758434</v>
      </c>
      <c r="N12924" s="26">
        <v>7123188501</v>
      </c>
    </row>
    <row r="12925" spans="1:14">
      <c r="A12925" s="26" t="s">
        <v>3811</v>
      </c>
      <c r="B12925" s="26" t="s">
        <v>3812</v>
      </c>
      <c r="C12925" s="26">
        <v>41775887</v>
      </c>
      <c r="D12925" s="26" t="s">
        <v>24</v>
      </c>
      <c r="E12925" s="26" t="s">
        <v>49996</v>
      </c>
      <c r="F12925" s="26" t="s">
        <v>49997</v>
      </c>
      <c r="G12925" s="26" t="s">
        <v>9579</v>
      </c>
      <c r="H12925" s="26" t="s">
        <v>468</v>
      </c>
      <c r="I12925" s="26" t="s">
        <v>10687</v>
      </c>
      <c r="J12925" s="26" t="s">
        <v>49998</v>
      </c>
      <c r="K12925" s="26" t="s">
        <v>9582</v>
      </c>
      <c r="L12925" s="26" t="s">
        <v>49999</v>
      </c>
      <c r="M12925" s="26">
        <v>380994003460</v>
      </c>
      <c r="N12925" s="26">
        <v>1410390007</v>
      </c>
    </row>
    <row r="12926" spans="1:14">
      <c r="A12926" s="26" t="s">
        <v>6581</v>
      </c>
      <c r="B12926" s="26" t="s">
        <v>6582</v>
      </c>
      <c r="C12926" s="26">
        <v>38381474</v>
      </c>
      <c r="D12926" s="26" t="s">
        <v>24</v>
      </c>
      <c r="E12926" s="26" t="s">
        <v>50000</v>
      </c>
      <c r="F12926" s="26" t="s">
        <v>50001</v>
      </c>
      <c r="G12926" s="26" t="s">
        <v>9586</v>
      </c>
      <c r="H12926" s="26" t="s">
        <v>949</v>
      </c>
      <c r="I12926" s="26" t="s">
        <v>10846</v>
      </c>
      <c r="J12926" s="26" t="s">
        <v>48672</v>
      </c>
      <c r="K12926" s="26" t="s">
        <v>9606</v>
      </c>
      <c r="L12926" s="26" t="s">
        <v>50002</v>
      </c>
      <c r="M12926" s="26">
        <v>380535534449</v>
      </c>
      <c r="N12926" s="26">
        <v>5322885204</v>
      </c>
    </row>
    <row r="12927" spans="1:14">
      <c r="A12927" s="26" t="s">
        <v>2768</v>
      </c>
      <c r="B12927" s="26" t="s">
        <v>2769</v>
      </c>
      <c r="C12927" s="26">
        <v>36877528</v>
      </c>
      <c r="D12927" s="26" t="s">
        <v>24</v>
      </c>
      <c r="E12927" s="26" t="s">
        <v>50003</v>
      </c>
      <c r="F12927" s="26" t="s">
        <v>50004</v>
      </c>
      <c r="G12927" s="26" t="s">
        <v>9586</v>
      </c>
      <c r="H12927" s="26" t="s">
        <v>133</v>
      </c>
      <c r="I12927" s="26" t="s">
        <v>18670</v>
      </c>
      <c r="J12927" s="26" t="s">
        <v>50005</v>
      </c>
      <c r="K12927" s="26" t="s">
        <v>9582</v>
      </c>
      <c r="L12927" s="26" t="s">
        <v>50006</v>
      </c>
      <c r="M12927" s="26">
        <v>380977922900</v>
      </c>
      <c r="N12927" s="26">
        <v>1225955124</v>
      </c>
    </row>
    <row r="12928" spans="1:14">
      <c r="A12928" s="26" t="s">
        <v>6903</v>
      </c>
      <c r="B12928" s="26" t="s">
        <v>6904</v>
      </c>
      <c r="C12928" s="26">
        <v>38492195</v>
      </c>
      <c r="D12928" s="26" t="s">
        <v>24</v>
      </c>
      <c r="E12928" s="26" t="s">
        <v>50007</v>
      </c>
      <c r="F12928" s="26" t="s">
        <v>9591</v>
      </c>
      <c r="G12928" s="26" t="s">
        <v>9591</v>
      </c>
      <c r="H12928" s="26" t="s">
        <v>949</v>
      </c>
      <c r="I12928" s="26" t="s">
        <v>13534</v>
      </c>
      <c r="J12928" s="26" t="s">
        <v>50008</v>
      </c>
      <c r="K12928" s="26" t="s">
        <v>9582</v>
      </c>
      <c r="L12928" s="26" t="s">
        <v>50009</v>
      </c>
      <c r="M12928" s="26">
        <v>380534791295</v>
      </c>
      <c r="N12928" s="26">
        <v>5325484201</v>
      </c>
    </row>
    <row r="12929" spans="1:14">
      <c r="A12929" s="26" t="s">
        <v>9230</v>
      </c>
      <c r="B12929" s="26" t="s">
        <v>9231</v>
      </c>
      <c r="C12929" s="26">
        <v>43357490</v>
      </c>
      <c r="D12929" s="26" t="s">
        <v>780</v>
      </c>
      <c r="E12929" s="26" t="s">
        <v>50010</v>
      </c>
      <c r="F12929" s="26" t="s">
        <v>10111</v>
      </c>
      <c r="G12929" s="26" t="s">
        <v>9601</v>
      </c>
      <c r="H12929" s="26" t="s">
        <v>1490</v>
      </c>
      <c r="J12929" s="26" t="s">
        <v>1553</v>
      </c>
      <c r="K12929" s="26" t="s">
        <v>9597</v>
      </c>
      <c r="L12929" s="26" t="s">
        <v>50011</v>
      </c>
      <c r="M12929" s="26">
        <v>380372532151</v>
      </c>
      <c r="N12929" s="26">
        <v>524955100</v>
      </c>
    </row>
    <row r="12930" spans="1:14">
      <c r="A12930" s="26" t="s">
        <v>6716</v>
      </c>
      <c r="B12930" s="26" t="s">
        <v>6717</v>
      </c>
      <c r="C12930" s="26">
        <v>37953735</v>
      </c>
      <c r="D12930" s="26" t="s">
        <v>24</v>
      </c>
      <c r="E12930" s="26" t="s">
        <v>50012</v>
      </c>
      <c r="F12930" s="26" t="s">
        <v>50013</v>
      </c>
      <c r="G12930" s="26" t="s">
        <v>9586</v>
      </c>
      <c r="H12930" s="26" t="s">
        <v>949</v>
      </c>
      <c r="I12930" s="26" t="s">
        <v>10708</v>
      </c>
      <c r="J12930" s="26" t="s">
        <v>21953</v>
      </c>
      <c r="K12930" s="26" t="s">
        <v>9582</v>
      </c>
      <c r="L12930" s="26" t="s">
        <v>50014</v>
      </c>
      <c r="M12930" s="26">
        <v>380952520836</v>
      </c>
      <c r="N12930" s="26">
        <v>5320482602</v>
      </c>
    </row>
    <row r="12931" spans="1:14">
      <c r="A12931" s="26" t="s">
        <v>2782</v>
      </c>
      <c r="B12931" s="26" t="s">
        <v>2783</v>
      </c>
      <c r="C12931" s="26">
        <v>37868949</v>
      </c>
      <c r="D12931" s="26" t="s">
        <v>24</v>
      </c>
      <c r="E12931" s="26" t="s">
        <v>50015</v>
      </c>
      <c r="F12931" s="26" t="s">
        <v>33801</v>
      </c>
      <c r="G12931" s="26" t="s">
        <v>9586</v>
      </c>
      <c r="H12931" s="26" t="s">
        <v>258</v>
      </c>
      <c r="J12931" s="26" t="s">
        <v>263</v>
      </c>
      <c r="K12931" s="26" t="s">
        <v>9597</v>
      </c>
      <c r="L12931" s="26" t="s">
        <v>41832</v>
      </c>
      <c r="M12931" s="26">
        <v>761580412405</v>
      </c>
      <c r="N12931" s="26">
        <v>1410300000</v>
      </c>
    </row>
    <row r="12932" spans="1:14">
      <c r="A12932" s="26" t="s">
        <v>9098</v>
      </c>
      <c r="B12932" s="26" t="s">
        <v>9099</v>
      </c>
      <c r="C12932" s="26">
        <v>38561624</v>
      </c>
      <c r="D12932" s="26" t="s">
        <v>24</v>
      </c>
      <c r="E12932" s="26" t="s">
        <v>50016</v>
      </c>
      <c r="F12932" s="26" t="s">
        <v>50017</v>
      </c>
      <c r="G12932" s="26" t="s">
        <v>9586</v>
      </c>
      <c r="H12932" s="26" t="s">
        <v>1490</v>
      </c>
      <c r="I12932" s="26" t="s">
        <v>9841</v>
      </c>
      <c r="J12932" s="26" t="s">
        <v>32309</v>
      </c>
      <c r="K12932" s="26" t="s">
        <v>9606</v>
      </c>
      <c r="L12932" s="26" t="s">
        <v>50018</v>
      </c>
      <c r="M12932" s="26">
        <v>761370285002</v>
      </c>
      <c r="N12932" s="26">
        <v>7322555700</v>
      </c>
    </row>
    <row r="12933" spans="1:14">
      <c r="A12933" s="26" t="s">
        <v>5025</v>
      </c>
      <c r="B12933" s="26" t="s">
        <v>5026</v>
      </c>
      <c r="C12933" s="26">
        <v>32613493</v>
      </c>
      <c r="D12933" s="26" t="s">
        <v>24</v>
      </c>
      <c r="E12933" s="26" t="s">
        <v>50019</v>
      </c>
      <c r="F12933" s="26" t="s">
        <v>9787</v>
      </c>
      <c r="G12933" s="26" t="s">
        <v>9591</v>
      </c>
      <c r="H12933" s="26" t="s">
        <v>735</v>
      </c>
      <c r="J12933" s="26" t="s">
        <v>5001</v>
      </c>
      <c r="K12933" s="26" t="s">
        <v>9597</v>
      </c>
      <c r="L12933" s="26" t="s">
        <v>50020</v>
      </c>
      <c r="M12933" s="26">
        <v>761938908170</v>
      </c>
      <c r="N12933" s="26">
        <v>4610600000</v>
      </c>
    </row>
    <row r="12934" spans="1:14">
      <c r="A12934" s="26" t="s">
        <v>6599</v>
      </c>
      <c r="B12934" s="26" t="s">
        <v>6600</v>
      </c>
      <c r="C12934" s="26">
        <v>38540913</v>
      </c>
      <c r="D12934" s="26" t="s">
        <v>24</v>
      </c>
      <c r="E12934" s="26" t="s">
        <v>50021</v>
      </c>
      <c r="F12934" s="26" t="s">
        <v>50022</v>
      </c>
      <c r="G12934" s="26" t="s">
        <v>9586</v>
      </c>
      <c r="H12934" s="26" t="s">
        <v>949</v>
      </c>
      <c r="I12934" s="26" t="s">
        <v>9580</v>
      </c>
      <c r="J12934" s="26" t="s">
        <v>6603</v>
      </c>
      <c r="K12934" s="26" t="s">
        <v>9597</v>
      </c>
      <c r="L12934" s="26" t="s">
        <v>50023</v>
      </c>
      <c r="M12934" s="26">
        <v>380502833244</v>
      </c>
      <c r="N12934" s="26">
        <v>5320810100</v>
      </c>
    </row>
    <row r="12935" spans="1:14">
      <c r="A12935" s="26" t="s">
        <v>4216</v>
      </c>
      <c r="B12935" s="26" t="s">
        <v>4217</v>
      </c>
      <c r="C12935" s="26">
        <v>41838805</v>
      </c>
      <c r="D12935" s="26" t="s">
        <v>24</v>
      </c>
      <c r="E12935" s="26" t="s">
        <v>50024</v>
      </c>
      <c r="F12935" s="26" t="s">
        <v>50025</v>
      </c>
      <c r="G12935" s="26" t="s">
        <v>9579</v>
      </c>
      <c r="H12935" s="26" t="s">
        <v>506</v>
      </c>
      <c r="I12935" s="26" t="s">
        <v>9709</v>
      </c>
      <c r="J12935" s="26" t="s">
        <v>9510</v>
      </c>
      <c r="K12935" s="26" t="s">
        <v>9582</v>
      </c>
      <c r="L12935" s="26" t="s">
        <v>50026</v>
      </c>
      <c r="M12935" s="26">
        <v>380343577211</v>
      </c>
      <c r="N12935" s="26">
        <v>2624485101</v>
      </c>
    </row>
    <row r="12936" spans="1:14">
      <c r="A12936" s="26" t="s">
        <v>6124</v>
      </c>
      <c r="B12936" s="26" t="s">
        <v>6125</v>
      </c>
      <c r="C12936" s="26">
        <v>41886843</v>
      </c>
      <c r="D12936" s="26" t="s">
        <v>24</v>
      </c>
      <c r="E12936" s="26" t="s">
        <v>50027</v>
      </c>
      <c r="F12936" s="26" t="s">
        <v>50028</v>
      </c>
      <c r="G12936" s="26" t="s">
        <v>9586</v>
      </c>
      <c r="H12936" s="26" t="s">
        <v>885</v>
      </c>
      <c r="I12936" s="26" t="s">
        <v>894</v>
      </c>
      <c r="J12936" s="26" t="s">
        <v>50029</v>
      </c>
      <c r="K12936" s="26" t="s">
        <v>9582</v>
      </c>
      <c r="L12936" s="26" t="s">
        <v>50030</v>
      </c>
      <c r="M12936" s="26">
        <v>380977226371</v>
      </c>
      <c r="N12936" s="26">
        <v>5120883601</v>
      </c>
    </row>
    <row r="12937" spans="1:14">
      <c r="A12937" s="26" t="s">
        <v>4631</v>
      </c>
      <c r="B12937" s="26" t="s">
        <v>4632</v>
      </c>
      <c r="C12937" s="26">
        <v>38540447</v>
      </c>
      <c r="D12937" s="26" t="s">
        <v>1701</v>
      </c>
      <c r="E12937" s="26" t="s">
        <v>50031</v>
      </c>
      <c r="F12937" s="26" t="s">
        <v>50032</v>
      </c>
      <c r="G12937" s="26" t="s">
        <v>9601</v>
      </c>
      <c r="H12937" s="26" t="s">
        <v>670</v>
      </c>
      <c r="J12937" s="26" t="s">
        <v>683</v>
      </c>
      <c r="K12937" s="26" t="s">
        <v>9597</v>
      </c>
      <c r="L12937" s="26" t="s">
        <v>50033</v>
      </c>
      <c r="M12937" s="26">
        <v>761482413267</v>
      </c>
      <c r="N12937" s="26">
        <v>122080805</v>
      </c>
    </row>
    <row r="12938" spans="1:14">
      <c r="A12938" s="26" t="s">
        <v>3230</v>
      </c>
      <c r="B12938" s="26" t="s">
        <v>3231</v>
      </c>
      <c r="C12938" s="26">
        <v>38562298</v>
      </c>
      <c r="D12938" s="26" t="s">
        <v>24</v>
      </c>
      <c r="E12938" s="26" t="s">
        <v>50034</v>
      </c>
      <c r="F12938" s="26" t="s">
        <v>50035</v>
      </c>
      <c r="G12938" s="26" t="s">
        <v>9591</v>
      </c>
      <c r="H12938" s="26" t="s">
        <v>375</v>
      </c>
      <c r="I12938" s="26" t="s">
        <v>9592</v>
      </c>
      <c r="J12938" s="26" t="s">
        <v>40594</v>
      </c>
      <c r="K12938" s="26" t="s">
        <v>9582</v>
      </c>
      <c r="L12938" s="26" t="s">
        <v>50036</v>
      </c>
      <c r="M12938" s="26">
        <v>380987695426</v>
      </c>
      <c r="N12938" s="26">
        <v>1824410131</v>
      </c>
    </row>
    <row r="12939" spans="1:14">
      <c r="A12939" s="26" t="s">
        <v>4376</v>
      </c>
      <c r="B12939" s="26" t="s">
        <v>4377</v>
      </c>
      <c r="C12939" s="26">
        <v>38423901</v>
      </c>
      <c r="D12939" s="26" t="s">
        <v>24</v>
      </c>
      <c r="E12939" s="26" t="s">
        <v>50037</v>
      </c>
      <c r="F12939" s="26" t="s">
        <v>50038</v>
      </c>
      <c r="G12939" s="26" t="s">
        <v>9586</v>
      </c>
      <c r="H12939" s="26" t="s">
        <v>576</v>
      </c>
      <c r="I12939" s="26" t="s">
        <v>14945</v>
      </c>
      <c r="J12939" s="26" t="s">
        <v>50039</v>
      </c>
      <c r="K12939" s="26" t="s">
        <v>9582</v>
      </c>
      <c r="L12939" s="26" t="s">
        <v>50040</v>
      </c>
      <c r="M12939" s="26">
        <v>380459648110</v>
      </c>
      <c r="N12939" s="26">
        <v>3221886801</v>
      </c>
    </row>
    <row r="12940" spans="1:14">
      <c r="A12940" s="26" t="s">
        <v>3326</v>
      </c>
      <c r="B12940" s="26" t="s">
        <v>3327</v>
      </c>
      <c r="C12940" s="26">
        <v>1991955</v>
      </c>
      <c r="D12940" s="26" t="s">
        <v>780</v>
      </c>
      <c r="E12940" s="26" t="s">
        <v>50041</v>
      </c>
      <c r="F12940" s="26" t="s">
        <v>50042</v>
      </c>
      <c r="G12940" s="26" t="s">
        <v>9601</v>
      </c>
      <c r="H12940" s="26" t="s">
        <v>375</v>
      </c>
      <c r="J12940" s="26" t="s">
        <v>3322</v>
      </c>
      <c r="K12940" s="26" t="s">
        <v>9606</v>
      </c>
      <c r="L12940" s="26" t="s">
        <v>50043</v>
      </c>
      <c r="M12940" s="26">
        <v>380672435723</v>
      </c>
      <c r="N12940" s="26">
        <v>1825655100</v>
      </c>
    </row>
    <row r="12941" spans="1:14">
      <c r="A12941" s="26" t="s">
        <v>8401</v>
      </c>
      <c r="B12941" s="26" t="s">
        <v>8402</v>
      </c>
      <c r="C12941" s="26">
        <v>42903199</v>
      </c>
      <c r="D12941" s="26" t="s">
        <v>24</v>
      </c>
      <c r="E12941" s="26" t="s">
        <v>50044</v>
      </c>
      <c r="F12941" s="26" t="s">
        <v>50045</v>
      </c>
      <c r="G12941" s="26" t="s">
        <v>9579</v>
      </c>
      <c r="H12941" s="26" t="s">
        <v>1269</v>
      </c>
      <c r="I12941" s="26" t="s">
        <v>12727</v>
      </c>
      <c r="J12941" s="26" t="s">
        <v>50046</v>
      </c>
      <c r="K12941" s="26" t="s">
        <v>9582</v>
      </c>
      <c r="L12941" s="26" t="s">
        <v>50047</v>
      </c>
      <c r="M12941" s="26">
        <v>380666416051</v>
      </c>
      <c r="N12941" s="26">
        <v>6522380502</v>
      </c>
    </row>
    <row r="12942" spans="1:14">
      <c r="A12942" s="26" t="s">
        <v>1874</v>
      </c>
      <c r="B12942" s="26" t="s">
        <v>1875</v>
      </c>
      <c r="C12942" s="26">
        <v>35814781</v>
      </c>
      <c r="D12942" s="26" t="s">
        <v>24</v>
      </c>
      <c r="E12942" s="26" t="s">
        <v>50048</v>
      </c>
      <c r="F12942" s="26" t="s">
        <v>50049</v>
      </c>
      <c r="G12942" s="26" t="s">
        <v>9586</v>
      </c>
      <c r="H12942" s="26" t="s">
        <v>27</v>
      </c>
      <c r="I12942" s="26" t="s">
        <v>9814</v>
      </c>
      <c r="J12942" s="26" t="s">
        <v>1873</v>
      </c>
      <c r="K12942" s="26" t="s">
        <v>9582</v>
      </c>
      <c r="L12942" s="26" t="s">
        <v>50050</v>
      </c>
      <c r="M12942" s="26">
        <v>380434235393</v>
      </c>
      <c r="N12942" s="26">
        <v>521486803</v>
      </c>
    </row>
    <row r="12943" spans="1:14">
      <c r="A12943" s="26" t="s">
        <v>7955</v>
      </c>
      <c r="B12943" s="26" t="s">
        <v>7956</v>
      </c>
      <c r="C12943" s="26">
        <v>40414351</v>
      </c>
      <c r="D12943" s="26" t="s">
        <v>24</v>
      </c>
      <c r="E12943" s="26" t="s">
        <v>50051</v>
      </c>
      <c r="F12943" s="26" t="s">
        <v>50052</v>
      </c>
      <c r="G12943" s="26" t="s">
        <v>9586</v>
      </c>
      <c r="H12943" s="26" t="s">
        <v>1122</v>
      </c>
      <c r="I12943" s="26" t="s">
        <v>10347</v>
      </c>
      <c r="J12943" s="26" t="s">
        <v>14721</v>
      </c>
      <c r="K12943" s="26" t="s">
        <v>9582</v>
      </c>
      <c r="L12943" s="26" t="s">
        <v>50053</v>
      </c>
      <c r="M12943" s="26">
        <v>380574231135</v>
      </c>
      <c r="N12943" s="26">
        <v>111790401</v>
      </c>
    </row>
    <row r="12944" spans="1:14">
      <c r="A12944" s="26" t="s">
        <v>2080</v>
      </c>
      <c r="B12944" s="26" t="s">
        <v>2081</v>
      </c>
      <c r="C12944" s="26">
        <v>38485727</v>
      </c>
      <c r="D12944" s="26" t="s">
        <v>24</v>
      </c>
      <c r="E12944" s="26" t="s">
        <v>50054</v>
      </c>
      <c r="F12944" s="26" t="s">
        <v>50055</v>
      </c>
      <c r="G12944" s="26" t="s">
        <v>9591</v>
      </c>
      <c r="H12944" s="26" t="s">
        <v>103</v>
      </c>
      <c r="I12944" s="26" t="s">
        <v>9833</v>
      </c>
      <c r="J12944" s="26" t="s">
        <v>39700</v>
      </c>
      <c r="K12944" s="26" t="s">
        <v>9582</v>
      </c>
      <c r="L12944" s="26" t="s">
        <v>50056</v>
      </c>
      <c r="M12944" s="26">
        <v>380337723957</v>
      </c>
      <c r="N12944" s="26">
        <v>521483212</v>
      </c>
    </row>
    <row r="12945" spans="1:14">
      <c r="A12945" s="26" t="s">
        <v>2137</v>
      </c>
      <c r="B12945" s="26" t="s">
        <v>2138</v>
      </c>
      <c r="C12945" s="26">
        <v>38485879</v>
      </c>
      <c r="D12945" s="26" t="s">
        <v>24</v>
      </c>
      <c r="E12945" s="26" t="s">
        <v>50057</v>
      </c>
      <c r="F12945" s="26" t="s">
        <v>50058</v>
      </c>
      <c r="G12945" s="26" t="s">
        <v>9579</v>
      </c>
      <c r="H12945" s="26" t="s">
        <v>103</v>
      </c>
      <c r="I12945" s="26" t="s">
        <v>10489</v>
      </c>
      <c r="J12945" s="26" t="s">
        <v>50059</v>
      </c>
      <c r="K12945" s="26" t="s">
        <v>9582</v>
      </c>
      <c r="L12945" s="26" t="s">
        <v>50060</v>
      </c>
      <c r="M12945" s="26">
        <v>761922319418</v>
      </c>
      <c r="N12945" s="26">
        <v>725085401</v>
      </c>
    </row>
    <row r="12946" spans="1:14">
      <c r="A12946" s="26" t="s">
        <v>5063</v>
      </c>
      <c r="B12946" s="26" t="s">
        <v>5064</v>
      </c>
      <c r="C12946" s="26">
        <v>34167494</v>
      </c>
      <c r="D12946" s="26" t="s">
        <v>1701</v>
      </c>
      <c r="E12946" s="26" t="s">
        <v>50061</v>
      </c>
      <c r="F12946" s="26" t="s">
        <v>50062</v>
      </c>
      <c r="G12946" s="26" t="s">
        <v>9601</v>
      </c>
      <c r="H12946" s="26" t="s">
        <v>735</v>
      </c>
      <c r="J12946" s="26" t="s">
        <v>4945</v>
      </c>
      <c r="K12946" s="26" t="s">
        <v>9597</v>
      </c>
      <c r="L12946" s="26" t="s">
        <v>45054</v>
      </c>
      <c r="M12946" s="26">
        <v>380974417703</v>
      </c>
      <c r="N12946" s="26">
        <v>4620610100</v>
      </c>
    </row>
    <row r="12947" spans="1:14">
      <c r="A12947" s="26" t="s">
        <v>3185</v>
      </c>
      <c r="B12947" s="26" t="s">
        <v>3186</v>
      </c>
      <c r="C12947" s="26">
        <v>38862686</v>
      </c>
      <c r="D12947" s="26" t="s">
        <v>24</v>
      </c>
      <c r="E12947" s="26" t="s">
        <v>50063</v>
      </c>
      <c r="F12947" s="26" t="s">
        <v>50064</v>
      </c>
      <c r="G12947" s="26" t="s">
        <v>9586</v>
      </c>
      <c r="H12947" s="26" t="s">
        <v>375</v>
      </c>
      <c r="J12947" s="26" t="s">
        <v>16299</v>
      </c>
      <c r="K12947" s="26" t="s">
        <v>9597</v>
      </c>
      <c r="L12947" s="26" t="s">
        <v>50065</v>
      </c>
      <c r="M12947" s="26">
        <v>761347071365</v>
      </c>
      <c r="N12947" s="26">
        <v>1810900000</v>
      </c>
    </row>
    <row r="12948" spans="1:14">
      <c r="A12948" s="26" t="s">
        <v>3560</v>
      </c>
      <c r="B12948" s="26" t="s">
        <v>3561</v>
      </c>
      <c r="C12948" s="26">
        <v>39048956</v>
      </c>
      <c r="D12948" s="26" t="s">
        <v>24</v>
      </c>
      <c r="E12948" s="26" t="s">
        <v>50066</v>
      </c>
      <c r="F12948" s="26" t="s">
        <v>50067</v>
      </c>
      <c r="G12948" s="26" t="s">
        <v>9586</v>
      </c>
      <c r="H12948" s="26" t="s">
        <v>392</v>
      </c>
      <c r="I12948" s="26" t="s">
        <v>10620</v>
      </c>
      <c r="J12948" s="26" t="s">
        <v>50068</v>
      </c>
      <c r="K12948" s="26" t="s">
        <v>9582</v>
      </c>
      <c r="L12948" s="26" t="s">
        <v>50069</v>
      </c>
      <c r="M12948" s="26">
        <v>380960719515</v>
      </c>
      <c r="N12948" s="26">
        <v>2125386601</v>
      </c>
    </row>
    <row r="12949" spans="1:14">
      <c r="A12949" s="26" t="s">
        <v>2593</v>
      </c>
      <c r="B12949" s="26" t="s">
        <v>2594</v>
      </c>
      <c r="C12949" s="26">
        <v>37837203</v>
      </c>
      <c r="D12949" s="26" t="s">
        <v>24</v>
      </c>
      <c r="E12949" s="26" t="s">
        <v>50070</v>
      </c>
      <c r="F12949" s="26" t="s">
        <v>12826</v>
      </c>
      <c r="G12949" s="26" t="s">
        <v>9586</v>
      </c>
      <c r="H12949" s="26" t="s">
        <v>133</v>
      </c>
      <c r="J12949" s="26" t="s">
        <v>215</v>
      </c>
      <c r="K12949" s="26" t="s">
        <v>9597</v>
      </c>
      <c r="L12949" s="26" t="s">
        <v>50071</v>
      </c>
      <c r="M12949" s="26">
        <v>380957885398</v>
      </c>
      <c r="N12949" s="26">
        <v>1211600000</v>
      </c>
    </row>
    <row r="12950" spans="1:14">
      <c r="A12950" s="26" t="s">
        <v>5344</v>
      </c>
      <c r="B12950" s="26" t="s">
        <v>5345</v>
      </c>
      <c r="C12950" s="26">
        <v>1998101</v>
      </c>
      <c r="D12950" s="26" t="s">
        <v>780</v>
      </c>
      <c r="E12950" s="26" t="s">
        <v>50072</v>
      </c>
      <c r="F12950" s="26" t="s">
        <v>9787</v>
      </c>
      <c r="G12950" s="26" t="s">
        <v>9601</v>
      </c>
      <c r="H12950" s="26" t="s">
        <v>735</v>
      </c>
      <c r="J12950" s="26" t="s">
        <v>5348</v>
      </c>
      <c r="K12950" s="26" t="s">
        <v>9597</v>
      </c>
      <c r="L12950" s="26" t="s">
        <v>37140</v>
      </c>
      <c r="M12950" s="26">
        <v>380979987205</v>
      </c>
      <c r="N12950" s="26">
        <v>723380415</v>
      </c>
    </row>
    <row r="12951" spans="1:14">
      <c r="A12951" s="26" t="s">
        <v>2062</v>
      </c>
      <c r="B12951" s="26" t="s">
        <v>2063</v>
      </c>
      <c r="C12951" s="26">
        <v>25787633</v>
      </c>
      <c r="D12951" s="26" t="s">
        <v>24</v>
      </c>
      <c r="E12951" s="26" t="s">
        <v>50073</v>
      </c>
      <c r="F12951" s="26" t="s">
        <v>14606</v>
      </c>
      <c r="G12951" s="26" t="s">
        <v>9591</v>
      </c>
      <c r="H12951" s="26" t="s">
        <v>103</v>
      </c>
      <c r="J12951" s="26" t="s">
        <v>116</v>
      </c>
      <c r="K12951" s="26" t="s">
        <v>9597</v>
      </c>
      <c r="L12951" s="26" t="s">
        <v>10316</v>
      </c>
      <c r="M12951" s="26">
        <v>380509182892</v>
      </c>
      <c r="N12951" s="26">
        <v>710100000</v>
      </c>
    </row>
    <row r="12952" spans="1:14">
      <c r="A12952" s="26" t="s">
        <v>5191</v>
      </c>
      <c r="B12952" s="26" t="s">
        <v>5138</v>
      </c>
      <c r="C12952" s="26">
        <v>1996622</v>
      </c>
      <c r="D12952" s="26" t="s">
        <v>24</v>
      </c>
      <c r="E12952" s="26" t="s">
        <v>50074</v>
      </c>
      <c r="F12952" s="26" t="s">
        <v>50075</v>
      </c>
      <c r="G12952" s="26" t="s">
        <v>9586</v>
      </c>
      <c r="H12952" s="26" t="s">
        <v>735</v>
      </c>
      <c r="J12952" s="26" t="s">
        <v>31562</v>
      </c>
      <c r="K12952" s="26" t="s">
        <v>9606</v>
      </c>
      <c r="L12952" s="26" t="s">
        <v>50076</v>
      </c>
      <c r="M12952" s="26">
        <v>380987508621</v>
      </c>
      <c r="N12952" s="26">
        <v>4610166300</v>
      </c>
    </row>
    <row r="12953" spans="1:14">
      <c r="A12953" s="26" t="s">
        <v>5063</v>
      </c>
      <c r="B12953" s="26" t="s">
        <v>5064</v>
      </c>
      <c r="C12953" s="26">
        <v>34167494</v>
      </c>
      <c r="D12953" s="26" t="s">
        <v>1701</v>
      </c>
      <c r="E12953" s="26" t="s">
        <v>50077</v>
      </c>
      <c r="F12953" s="26" t="s">
        <v>50078</v>
      </c>
      <c r="G12953" s="26" t="s">
        <v>9601</v>
      </c>
      <c r="H12953" s="26" t="s">
        <v>735</v>
      </c>
      <c r="J12953" s="26" t="s">
        <v>15801</v>
      </c>
      <c r="K12953" s="26" t="s">
        <v>9597</v>
      </c>
      <c r="L12953" s="26" t="s">
        <v>50079</v>
      </c>
      <c r="M12953" s="26">
        <v>380675884313</v>
      </c>
      <c r="N12953" s="26">
        <v>4620910400</v>
      </c>
    </row>
    <row r="12954" spans="1:14">
      <c r="A12954" s="26" t="s">
        <v>3266</v>
      </c>
      <c r="B12954" s="26" t="s">
        <v>3267</v>
      </c>
      <c r="C12954" s="26">
        <v>38455645</v>
      </c>
      <c r="D12954" s="26" t="s">
        <v>24</v>
      </c>
      <c r="E12954" s="26" t="s">
        <v>50080</v>
      </c>
      <c r="F12954" s="26" t="s">
        <v>50081</v>
      </c>
      <c r="G12954" s="26" t="s">
        <v>9591</v>
      </c>
      <c r="H12954" s="26" t="s">
        <v>375</v>
      </c>
      <c r="I12954" s="26" t="s">
        <v>10187</v>
      </c>
      <c r="J12954" s="26" t="s">
        <v>50082</v>
      </c>
      <c r="K12954" s="26" t="s">
        <v>9582</v>
      </c>
      <c r="L12954" s="26" t="s">
        <v>50083</v>
      </c>
      <c r="M12954" s="26">
        <v>380989590663</v>
      </c>
      <c r="N12954" s="26">
        <v>1821481001</v>
      </c>
    </row>
    <row r="12955" spans="1:14">
      <c r="A12955" s="26" t="s">
        <v>7867</v>
      </c>
      <c r="B12955" s="26" t="s">
        <v>7868</v>
      </c>
      <c r="C12955" s="26">
        <v>38621625</v>
      </c>
      <c r="D12955" s="26" t="s">
        <v>24</v>
      </c>
      <c r="E12955" s="26" t="s">
        <v>50084</v>
      </c>
      <c r="F12955" s="26" t="s">
        <v>50085</v>
      </c>
      <c r="G12955" s="26" t="s">
        <v>9586</v>
      </c>
      <c r="H12955" s="26" t="s">
        <v>1122</v>
      </c>
      <c r="I12955" s="26" t="s">
        <v>10674</v>
      </c>
      <c r="J12955" s="26" t="s">
        <v>50086</v>
      </c>
      <c r="K12955" s="26" t="s">
        <v>9582</v>
      </c>
      <c r="L12955" s="26" t="s">
        <v>50087</v>
      </c>
      <c r="M12955" s="26">
        <v>380996100223</v>
      </c>
      <c r="N12955" s="26">
        <v>6321083001</v>
      </c>
    </row>
    <row r="12956" spans="1:14">
      <c r="A12956" s="26" t="s">
        <v>7564</v>
      </c>
      <c r="B12956" s="26" t="s">
        <v>7565</v>
      </c>
      <c r="C12956" s="26">
        <v>42099047</v>
      </c>
      <c r="D12956" s="26" t="s">
        <v>24</v>
      </c>
      <c r="E12956" s="26" t="s">
        <v>50088</v>
      </c>
      <c r="F12956" s="26" t="s">
        <v>50089</v>
      </c>
      <c r="G12956" s="26" t="s">
        <v>9586</v>
      </c>
      <c r="H12956" s="26" t="s">
        <v>1088</v>
      </c>
      <c r="I12956" s="26" t="s">
        <v>9682</v>
      </c>
      <c r="J12956" s="26" t="s">
        <v>7566</v>
      </c>
      <c r="K12956" s="26" t="s">
        <v>9582</v>
      </c>
      <c r="L12956" s="26" t="s">
        <v>50090</v>
      </c>
      <c r="M12956" s="26">
        <v>380354944144</v>
      </c>
      <c r="N12956" s="26">
        <v>520883809</v>
      </c>
    </row>
    <row r="12957" spans="1:14">
      <c r="A12957" s="26" t="s">
        <v>8355</v>
      </c>
      <c r="B12957" s="26" t="s">
        <v>8356</v>
      </c>
      <c r="C12957" s="26">
        <v>42243160</v>
      </c>
      <c r="D12957" s="26" t="s">
        <v>24</v>
      </c>
      <c r="E12957" s="26" t="s">
        <v>50091</v>
      </c>
      <c r="F12957" s="26" t="s">
        <v>48080</v>
      </c>
      <c r="G12957" s="26" t="s">
        <v>9586</v>
      </c>
      <c r="H12957" s="26" t="s">
        <v>1122</v>
      </c>
      <c r="J12957" s="26" t="s">
        <v>8039</v>
      </c>
      <c r="K12957" s="26" t="s">
        <v>9597</v>
      </c>
      <c r="L12957" s="26" t="s">
        <v>50092</v>
      </c>
      <c r="M12957" s="26">
        <v>380504188881</v>
      </c>
      <c r="N12957" s="26">
        <v>6310100000</v>
      </c>
    </row>
    <row r="12958" spans="1:14">
      <c r="A12958" s="26" t="s">
        <v>5097</v>
      </c>
      <c r="B12958" s="26" t="s">
        <v>5098</v>
      </c>
      <c r="C12958" s="26">
        <v>40221119</v>
      </c>
      <c r="D12958" s="26" t="s">
        <v>24</v>
      </c>
      <c r="E12958" s="26" t="s">
        <v>50093</v>
      </c>
      <c r="F12958" s="26" t="s">
        <v>19738</v>
      </c>
      <c r="G12958" s="26" t="s">
        <v>9579</v>
      </c>
      <c r="H12958" s="26" t="s">
        <v>735</v>
      </c>
      <c r="I12958" s="26" t="s">
        <v>9752</v>
      </c>
      <c r="J12958" s="26" t="s">
        <v>50094</v>
      </c>
      <c r="K12958" s="26" t="s">
        <v>9582</v>
      </c>
      <c r="L12958" s="26" t="s">
        <v>50095</v>
      </c>
      <c r="M12958" s="26">
        <v>380966770620</v>
      </c>
      <c r="N12958" s="26">
        <v>521982004</v>
      </c>
    </row>
    <row r="12959" spans="1:14">
      <c r="A12959" s="26" t="s">
        <v>1773</v>
      </c>
      <c r="B12959" s="26" t="s">
        <v>1774</v>
      </c>
      <c r="C12959" s="26">
        <v>37258835</v>
      </c>
      <c r="D12959" s="26" t="s">
        <v>24</v>
      </c>
      <c r="E12959" s="26" t="s">
        <v>50096</v>
      </c>
      <c r="F12959" s="26" t="s">
        <v>50097</v>
      </c>
      <c r="G12959" s="26" t="s">
        <v>9586</v>
      </c>
      <c r="H12959" s="26" t="s">
        <v>27</v>
      </c>
      <c r="I12959" s="26" t="s">
        <v>10108</v>
      </c>
      <c r="J12959" s="26" t="s">
        <v>50098</v>
      </c>
      <c r="K12959" s="26" t="s">
        <v>9582</v>
      </c>
      <c r="L12959" s="26" t="s">
        <v>50099</v>
      </c>
      <c r="M12959" s="26">
        <v>380674312104</v>
      </c>
      <c r="N12959" s="26">
        <v>521682203</v>
      </c>
    </row>
    <row r="12960" spans="1:14">
      <c r="A12960" s="26" t="s">
        <v>4534</v>
      </c>
      <c r="B12960" s="26" t="s">
        <v>4535</v>
      </c>
      <c r="C12960" s="26" t="s">
        <v>1604</v>
      </c>
      <c r="D12960" s="26" t="s">
        <v>24</v>
      </c>
      <c r="E12960" s="26" t="s">
        <v>50100</v>
      </c>
      <c r="F12960" s="26" t="s">
        <v>50101</v>
      </c>
      <c r="G12960" s="26" t="s">
        <v>9586</v>
      </c>
      <c r="H12960" s="26" t="s">
        <v>576</v>
      </c>
      <c r="I12960" s="26" t="s">
        <v>29889</v>
      </c>
      <c r="J12960" s="26" t="s">
        <v>4536</v>
      </c>
      <c r="K12960" s="26" t="s">
        <v>9597</v>
      </c>
      <c r="L12960" s="26" t="s">
        <v>50102</v>
      </c>
      <c r="M12960" s="26">
        <v>380989824410</v>
      </c>
      <c r="N12960" s="26">
        <v>2625887001</v>
      </c>
    </row>
    <row r="12961" spans="1:14">
      <c r="A12961" s="26" t="s">
        <v>3636</v>
      </c>
      <c r="B12961" s="26" t="s">
        <v>3637</v>
      </c>
      <c r="C12961" s="26">
        <v>38809093</v>
      </c>
      <c r="D12961" s="26" t="s">
        <v>24</v>
      </c>
      <c r="E12961" s="26" t="s">
        <v>50103</v>
      </c>
      <c r="F12961" s="26" t="s">
        <v>50104</v>
      </c>
      <c r="G12961" s="26" t="s">
        <v>9586</v>
      </c>
      <c r="H12961" s="26" t="s">
        <v>468</v>
      </c>
      <c r="I12961" s="26" t="s">
        <v>15268</v>
      </c>
      <c r="J12961" s="26" t="s">
        <v>7698</v>
      </c>
      <c r="K12961" s="26" t="s">
        <v>9582</v>
      </c>
      <c r="L12961" s="26" t="s">
        <v>50105</v>
      </c>
      <c r="M12961" s="26">
        <v>380614398120</v>
      </c>
      <c r="N12961" s="26">
        <v>123985905</v>
      </c>
    </row>
    <row r="12962" spans="1:14">
      <c r="A12962" s="26" t="s">
        <v>4370</v>
      </c>
      <c r="B12962" s="26" t="s">
        <v>4371</v>
      </c>
      <c r="C12962" s="26">
        <v>38312395</v>
      </c>
      <c r="D12962" s="26" t="s">
        <v>24</v>
      </c>
      <c r="E12962" s="26" t="s">
        <v>50106</v>
      </c>
      <c r="F12962" s="26" t="s">
        <v>50107</v>
      </c>
      <c r="G12962" s="26" t="s">
        <v>9586</v>
      </c>
      <c r="H12962" s="26" t="s">
        <v>576</v>
      </c>
      <c r="J12962" s="26" t="s">
        <v>607</v>
      </c>
      <c r="K12962" s="26" t="s">
        <v>9597</v>
      </c>
      <c r="L12962" s="26" t="s">
        <v>22239</v>
      </c>
      <c r="M12962" s="26">
        <v>380457125111</v>
      </c>
      <c r="N12962" s="26">
        <v>3210700000</v>
      </c>
    </row>
    <row r="12963" spans="1:14">
      <c r="A12963" s="26" t="s">
        <v>3805</v>
      </c>
      <c r="B12963" s="26" t="s">
        <v>3806</v>
      </c>
      <c r="C12963" s="26">
        <v>41083586</v>
      </c>
      <c r="D12963" s="26" t="s">
        <v>24</v>
      </c>
      <c r="E12963" s="26" t="s">
        <v>50108</v>
      </c>
      <c r="F12963" s="26" t="s">
        <v>31963</v>
      </c>
      <c r="G12963" s="26" t="s">
        <v>9591</v>
      </c>
      <c r="H12963" s="26" t="s">
        <v>468</v>
      </c>
      <c r="I12963" s="26" t="s">
        <v>9977</v>
      </c>
      <c r="J12963" s="26" t="s">
        <v>54</v>
      </c>
      <c r="K12963" s="26" t="s">
        <v>9906</v>
      </c>
      <c r="L12963" s="26" t="s">
        <v>50109</v>
      </c>
      <c r="M12963" s="26">
        <v>380992080596</v>
      </c>
      <c r="N12963" s="26">
        <v>121181503</v>
      </c>
    </row>
    <row r="12964" spans="1:14">
      <c r="A12964" s="26" t="s">
        <v>4676</v>
      </c>
      <c r="B12964" s="26" t="s">
        <v>4677</v>
      </c>
      <c r="C12964" s="26" t="s">
        <v>1604</v>
      </c>
      <c r="D12964" s="26" t="s">
        <v>24</v>
      </c>
      <c r="E12964" s="26" t="s">
        <v>50110</v>
      </c>
      <c r="F12964" s="26" t="s">
        <v>50111</v>
      </c>
      <c r="G12964" s="26" t="s">
        <v>9591</v>
      </c>
      <c r="H12964" s="26" t="s">
        <v>670</v>
      </c>
      <c r="J12964" s="26" t="s">
        <v>687</v>
      </c>
      <c r="K12964" s="26" t="s">
        <v>9597</v>
      </c>
      <c r="L12964" s="26" t="s">
        <v>18139</v>
      </c>
      <c r="M12964" s="26">
        <v>380967199339</v>
      </c>
      <c r="N12964" s="26">
        <v>3510100000</v>
      </c>
    </row>
    <row r="12965" spans="1:14">
      <c r="A12965" s="26" t="s">
        <v>7075</v>
      </c>
      <c r="B12965" s="26" t="s">
        <v>7076</v>
      </c>
      <c r="C12965" s="26">
        <v>38645269</v>
      </c>
      <c r="D12965" s="26" t="s">
        <v>24</v>
      </c>
      <c r="E12965" s="26" t="s">
        <v>50112</v>
      </c>
      <c r="F12965" s="26" t="s">
        <v>50113</v>
      </c>
      <c r="G12965" s="26" t="s">
        <v>9586</v>
      </c>
      <c r="H12965" s="26" t="s">
        <v>987</v>
      </c>
      <c r="J12965" s="26" t="s">
        <v>7062</v>
      </c>
      <c r="K12965" s="26" t="s">
        <v>9597</v>
      </c>
      <c r="L12965" s="26" t="s">
        <v>29300</v>
      </c>
      <c r="M12965" s="26">
        <v>760730242072</v>
      </c>
      <c r="N12965" s="26">
        <v>5623010100</v>
      </c>
    </row>
    <row r="12966" spans="1:14">
      <c r="A12966" s="26" t="s">
        <v>8871</v>
      </c>
      <c r="B12966" s="26" t="s">
        <v>8872</v>
      </c>
      <c r="C12966" s="26">
        <v>2005303</v>
      </c>
      <c r="D12966" s="26" t="s">
        <v>780</v>
      </c>
      <c r="E12966" s="26" t="s">
        <v>50114</v>
      </c>
      <c r="F12966" s="26" t="s">
        <v>50115</v>
      </c>
      <c r="G12966" s="26" t="s">
        <v>9601</v>
      </c>
      <c r="H12966" s="26" t="s">
        <v>1401</v>
      </c>
      <c r="I12966" s="26" t="s">
        <v>11333</v>
      </c>
      <c r="J12966" s="26" t="s">
        <v>15831</v>
      </c>
      <c r="K12966" s="26" t="s">
        <v>9906</v>
      </c>
      <c r="L12966" s="26" t="s">
        <v>50116</v>
      </c>
      <c r="M12966" s="26">
        <v>380975624903</v>
      </c>
      <c r="N12966" s="26">
        <v>7121582004</v>
      </c>
    </row>
    <row r="12967" spans="1:14">
      <c r="A12967" s="26" t="s">
        <v>2080</v>
      </c>
      <c r="B12967" s="26" t="s">
        <v>2081</v>
      </c>
      <c r="C12967" s="26">
        <v>38485727</v>
      </c>
      <c r="D12967" s="26" t="s">
        <v>24</v>
      </c>
      <c r="E12967" s="26" t="s">
        <v>50117</v>
      </c>
      <c r="F12967" s="26" t="s">
        <v>50118</v>
      </c>
      <c r="G12967" s="26" t="s">
        <v>9579</v>
      </c>
      <c r="H12967" s="26" t="s">
        <v>103</v>
      </c>
      <c r="I12967" s="26" t="s">
        <v>9833</v>
      </c>
      <c r="J12967" s="26" t="s">
        <v>8641</v>
      </c>
      <c r="K12967" s="26" t="s">
        <v>9582</v>
      </c>
      <c r="L12967" s="26" t="s">
        <v>50119</v>
      </c>
      <c r="M12967" s="26">
        <v>380337723957</v>
      </c>
      <c r="N12967" s="26">
        <v>723355302</v>
      </c>
    </row>
    <row r="12968" spans="1:14">
      <c r="A12968" s="26" t="s">
        <v>7923</v>
      </c>
      <c r="B12968" s="26" t="s">
        <v>7924</v>
      </c>
      <c r="C12968" s="26">
        <v>37714802</v>
      </c>
      <c r="D12968" s="26" t="s">
        <v>24</v>
      </c>
      <c r="E12968" s="26" t="s">
        <v>50120</v>
      </c>
      <c r="F12968" s="26" t="s">
        <v>50121</v>
      </c>
      <c r="G12968" s="26" t="s">
        <v>9586</v>
      </c>
      <c r="H12968" s="26" t="s">
        <v>1122</v>
      </c>
      <c r="J12968" s="26" t="s">
        <v>1182</v>
      </c>
      <c r="K12968" s="26" t="s">
        <v>9597</v>
      </c>
      <c r="L12968" s="26" t="s">
        <v>11144</v>
      </c>
      <c r="M12968" s="26">
        <v>380574322399</v>
      </c>
      <c r="N12968" s="26">
        <v>6310400000</v>
      </c>
    </row>
    <row r="12969" spans="1:14">
      <c r="A12969" s="26" t="s">
        <v>7356</v>
      </c>
      <c r="B12969" s="26" t="s">
        <v>7357</v>
      </c>
      <c r="C12969" s="26">
        <v>40992732</v>
      </c>
      <c r="D12969" s="26" t="s">
        <v>24</v>
      </c>
      <c r="E12969" s="26" t="s">
        <v>50122</v>
      </c>
      <c r="F12969" s="26" t="s">
        <v>50123</v>
      </c>
      <c r="G12969" s="26" t="s">
        <v>9579</v>
      </c>
      <c r="H12969" s="26" t="s">
        <v>1025</v>
      </c>
      <c r="I12969" s="26" t="s">
        <v>10527</v>
      </c>
      <c r="J12969" s="26" t="s">
        <v>50124</v>
      </c>
      <c r="K12969" s="26" t="s">
        <v>9582</v>
      </c>
      <c r="L12969" s="26" t="s">
        <v>50125</v>
      </c>
      <c r="M12969" s="26">
        <v>380960328592</v>
      </c>
      <c r="N12969" s="26">
        <v>5922681201</v>
      </c>
    </row>
    <row r="12970" spans="1:14">
      <c r="A12970" s="26" t="s">
        <v>2137</v>
      </c>
      <c r="B12970" s="26" t="s">
        <v>2138</v>
      </c>
      <c r="C12970" s="26">
        <v>38485879</v>
      </c>
      <c r="D12970" s="26" t="s">
        <v>24</v>
      </c>
      <c r="E12970" s="26" t="s">
        <v>50126</v>
      </c>
      <c r="F12970" s="26" t="s">
        <v>50127</v>
      </c>
      <c r="G12970" s="26" t="s">
        <v>9579</v>
      </c>
      <c r="H12970" s="26" t="s">
        <v>103</v>
      </c>
      <c r="I12970" s="26" t="s">
        <v>10489</v>
      </c>
      <c r="J12970" s="26" t="s">
        <v>50128</v>
      </c>
      <c r="K12970" s="26" t="s">
        <v>9582</v>
      </c>
      <c r="L12970" s="26" t="s">
        <v>50129</v>
      </c>
      <c r="M12970" s="26">
        <v>761974062114</v>
      </c>
      <c r="N12970" s="26">
        <v>725055111</v>
      </c>
    </row>
    <row r="12971" spans="1:14">
      <c r="A12971" s="26" t="s">
        <v>8350</v>
      </c>
      <c r="B12971" s="26" t="s">
        <v>8351</v>
      </c>
      <c r="C12971" s="26">
        <v>3293557</v>
      </c>
      <c r="D12971" s="26" t="s">
        <v>780</v>
      </c>
      <c r="E12971" s="26" t="s">
        <v>50130</v>
      </c>
      <c r="F12971" s="26" t="s">
        <v>50131</v>
      </c>
      <c r="G12971" s="26" t="s">
        <v>9601</v>
      </c>
      <c r="H12971" s="26" t="s">
        <v>1122</v>
      </c>
      <c r="J12971" s="26" t="s">
        <v>8039</v>
      </c>
      <c r="K12971" s="26" t="s">
        <v>9597</v>
      </c>
      <c r="L12971" s="26" t="s">
        <v>50132</v>
      </c>
      <c r="M12971" s="26">
        <v>380577230050</v>
      </c>
      <c r="N12971" s="26">
        <v>6310100000</v>
      </c>
    </row>
    <row r="12972" spans="1:14">
      <c r="A12972" s="26" t="s">
        <v>2072</v>
      </c>
      <c r="B12972" s="26" t="s">
        <v>2073</v>
      </c>
      <c r="C12972" s="26">
        <v>38373547</v>
      </c>
      <c r="D12972" s="26" t="s">
        <v>24</v>
      </c>
      <c r="E12972" s="26" t="s">
        <v>50133</v>
      </c>
      <c r="F12972" s="26" t="s">
        <v>50134</v>
      </c>
      <c r="G12972" s="26" t="s">
        <v>9586</v>
      </c>
      <c r="H12972" s="26" t="s">
        <v>103</v>
      </c>
      <c r="I12972" s="26" t="s">
        <v>11403</v>
      </c>
      <c r="J12972" s="26" t="s">
        <v>50135</v>
      </c>
      <c r="K12972" s="26" t="s">
        <v>9582</v>
      </c>
      <c r="L12972" s="26" t="s">
        <v>50136</v>
      </c>
      <c r="M12972" s="26">
        <v>761333576927</v>
      </c>
      <c r="N12972" s="26">
        <v>723155109</v>
      </c>
    </row>
    <row r="12973" spans="1:14">
      <c r="A12973" s="26" t="s">
        <v>9098</v>
      </c>
      <c r="B12973" s="26" t="s">
        <v>9099</v>
      </c>
      <c r="C12973" s="26">
        <v>38561624</v>
      </c>
      <c r="D12973" s="26" t="s">
        <v>24</v>
      </c>
      <c r="E12973" s="26" t="s">
        <v>50137</v>
      </c>
      <c r="F12973" s="26" t="s">
        <v>50138</v>
      </c>
      <c r="G12973" s="26" t="s">
        <v>9586</v>
      </c>
      <c r="H12973" s="26" t="s">
        <v>1490</v>
      </c>
      <c r="I12973" s="26" t="s">
        <v>9841</v>
      </c>
      <c r="J12973" s="26" t="s">
        <v>31202</v>
      </c>
      <c r="K12973" s="26" t="s">
        <v>9582</v>
      </c>
      <c r="L12973" s="26" t="s">
        <v>50139</v>
      </c>
      <c r="M12973" s="26">
        <v>380959337369</v>
      </c>
      <c r="N12973" s="26">
        <v>7322510105</v>
      </c>
    </row>
    <row r="12974" spans="1:14">
      <c r="A12974" s="26" t="s">
        <v>6712</v>
      </c>
      <c r="B12974" s="26" t="s">
        <v>6713</v>
      </c>
      <c r="C12974" s="26">
        <v>1999359</v>
      </c>
      <c r="D12974" s="26" t="s">
        <v>780</v>
      </c>
      <c r="E12974" s="26" t="s">
        <v>50140</v>
      </c>
      <c r="F12974" s="26" t="s">
        <v>50141</v>
      </c>
      <c r="G12974" s="26" t="s">
        <v>9601</v>
      </c>
      <c r="H12974" s="26" t="s">
        <v>949</v>
      </c>
      <c r="I12974" s="26" t="s">
        <v>10708</v>
      </c>
      <c r="J12974" s="26" t="s">
        <v>24842</v>
      </c>
      <c r="K12974" s="26" t="s">
        <v>9582</v>
      </c>
      <c r="L12974" s="26" t="s">
        <v>24843</v>
      </c>
      <c r="M12974" s="26">
        <v>380535631260</v>
      </c>
      <c r="N12974" s="26">
        <v>5322686601</v>
      </c>
    </row>
    <row r="12975" spans="1:14">
      <c r="A12975" s="26" t="s">
        <v>3927</v>
      </c>
      <c r="B12975" s="26" t="s">
        <v>3928</v>
      </c>
      <c r="C12975" s="26">
        <v>38542239</v>
      </c>
      <c r="D12975" s="26" t="s">
        <v>24</v>
      </c>
      <c r="E12975" s="26" t="s">
        <v>50142</v>
      </c>
      <c r="F12975" s="26" t="s">
        <v>50143</v>
      </c>
      <c r="G12975" s="26" t="s">
        <v>9591</v>
      </c>
      <c r="H12975" s="26" t="s">
        <v>468</v>
      </c>
      <c r="I12975" s="26" t="s">
        <v>10158</v>
      </c>
      <c r="J12975" s="26" t="s">
        <v>50144</v>
      </c>
      <c r="K12975" s="26" t="s">
        <v>9582</v>
      </c>
      <c r="L12975" s="26" t="s">
        <v>50145</v>
      </c>
      <c r="M12975" s="26">
        <v>380966031576</v>
      </c>
      <c r="N12975" s="26">
        <v>2325555129</v>
      </c>
    </row>
    <row r="12976" spans="1:14">
      <c r="A12976" s="26" t="s">
        <v>7230</v>
      </c>
      <c r="B12976" s="26" t="s">
        <v>7231</v>
      </c>
      <c r="C12976" s="26">
        <v>39442239</v>
      </c>
      <c r="D12976" s="26" t="s">
        <v>24</v>
      </c>
      <c r="E12976" s="26" t="s">
        <v>50146</v>
      </c>
      <c r="F12976" s="26" t="s">
        <v>50147</v>
      </c>
      <c r="G12976" s="26" t="s">
        <v>9591</v>
      </c>
      <c r="H12976" s="26" t="s">
        <v>987</v>
      </c>
      <c r="J12976" s="26" t="s">
        <v>1008</v>
      </c>
      <c r="K12976" s="26" t="s">
        <v>9597</v>
      </c>
      <c r="L12976" s="26" t="s">
        <v>50148</v>
      </c>
      <c r="M12976" s="26">
        <v>761040808100</v>
      </c>
      <c r="N12976" s="26">
        <v>122086501</v>
      </c>
    </row>
    <row r="12977" spans="1:14">
      <c r="A12977" s="26" t="s">
        <v>5191</v>
      </c>
      <c r="B12977" s="26" t="s">
        <v>5138</v>
      </c>
      <c r="C12977" s="26">
        <v>1996622</v>
      </c>
      <c r="D12977" s="26" t="s">
        <v>24</v>
      </c>
      <c r="E12977" s="26" t="s">
        <v>50149</v>
      </c>
      <c r="F12977" s="26" t="s">
        <v>27238</v>
      </c>
      <c r="G12977" s="26" t="s">
        <v>9591</v>
      </c>
      <c r="H12977" s="26" t="s">
        <v>735</v>
      </c>
      <c r="J12977" s="26" t="s">
        <v>740</v>
      </c>
      <c r="K12977" s="26" t="s">
        <v>9597</v>
      </c>
      <c r="L12977" s="26" t="s">
        <v>50150</v>
      </c>
      <c r="M12977" s="26">
        <v>380987508621</v>
      </c>
      <c r="N12977" s="26">
        <v>1221881203</v>
      </c>
    </row>
    <row r="12978" spans="1:14">
      <c r="A12978" s="26" t="s">
        <v>9370</v>
      </c>
      <c r="B12978" s="26" t="s">
        <v>9371</v>
      </c>
      <c r="C12978" s="26">
        <v>38073028</v>
      </c>
      <c r="D12978" s="26" t="s">
        <v>24</v>
      </c>
      <c r="E12978" s="26" t="s">
        <v>50151</v>
      </c>
      <c r="F12978" s="26" t="s">
        <v>50152</v>
      </c>
      <c r="G12978" s="26" t="s">
        <v>9586</v>
      </c>
      <c r="H12978" s="26" t="s">
        <v>1573</v>
      </c>
      <c r="I12978" s="26" t="s">
        <v>13509</v>
      </c>
      <c r="J12978" s="26" t="s">
        <v>34042</v>
      </c>
      <c r="K12978" s="26" t="s">
        <v>9582</v>
      </c>
      <c r="L12978" s="26" t="s">
        <v>34043</v>
      </c>
      <c r="M12978" s="26">
        <v>380677131161</v>
      </c>
      <c r="N12978" s="26">
        <v>7423883501</v>
      </c>
    </row>
    <row r="12979" spans="1:14">
      <c r="A12979" s="26" t="s">
        <v>7422</v>
      </c>
      <c r="B12979" s="26" t="s">
        <v>7423</v>
      </c>
      <c r="C12979" s="26">
        <v>38575731</v>
      </c>
      <c r="D12979" s="26" t="s">
        <v>24</v>
      </c>
      <c r="E12979" s="26" t="s">
        <v>50153</v>
      </c>
      <c r="F12979" s="26" t="s">
        <v>50154</v>
      </c>
      <c r="G12979" s="26" t="s">
        <v>9586</v>
      </c>
      <c r="H12979" s="26" t="s">
        <v>1025</v>
      </c>
      <c r="I12979" s="26" t="s">
        <v>11351</v>
      </c>
      <c r="J12979" s="26" t="s">
        <v>7292</v>
      </c>
      <c r="K12979" s="26" t="s">
        <v>9582</v>
      </c>
      <c r="L12979" s="26" t="s">
        <v>50155</v>
      </c>
      <c r="M12979" s="26">
        <v>380542694747</v>
      </c>
      <c r="N12979" s="26">
        <v>5924782201</v>
      </c>
    </row>
    <row r="12980" spans="1:14">
      <c r="A12980" s="26" t="s">
        <v>2824</v>
      </c>
      <c r="B12980" s="26" t="s">
        <v>2825</v>
      </c>
      <c r="C12980" s="26">
        <v>37695958</v>
      </c>
      <c r="D12980" s="26" t="s">
        <v>24</v>
      </c>
      <c r="E12980" s="26" t="s">
        <v>50156</v>
      </c>
      <c r="F12980" s="26" t="s">
        <v>50157</v>
      </c>
      <c r="G12980" s="26" t="s">
        <v>9586</v>
      </c>
      <c r="H12980" s="26" t="s">
        <v>258</v>
      </c>
      <c r="I12980" s="26" t="s">
        <v>10412</v>
      </c>
      <c r="J12980" s="26" t="s">
        <v>290</v>
      </c>
      <c r="K12980" s="26" t="s">
        <v>9582</v>
      </c>
      <c r="L12980" s="26" t="s">
        <v>50158</v>
      </c>
      <c r="M12980" s="26">
        <v>380627227918</v>
      </c>
      <c r="N12980" s="26">
        <v>1422482701</v>
      </c>
    </row>
    <row r="12981" spans="1:14">
      <c r="A12981" s="26" t="s">
        <v>2937</v>
      </c>
      <c r="B12981" s="26" t="s">
        <v>2921</v>
      </c>
      <c r="C12981" s="26">
        <v>42278319</v>
      </c>
      <c r="D12981" s="26" t="s">
        <v>24</v>
      </c>
      <c r="E12981" s="26" t="s">
        <v>50159</v>
      </c>
      <c r="F12981" s="26" t="s">
        <v>50160</v>
      </c>
      <c r="G12981" s="26" t="s">
        <v>9586</v>
      </c>
      <c r="H12981" s="26" t="s">
        <v>258</v>
      </c>
      <c r="J12981" s="26" t="s">
        <v>317</v>
      </c>
      <c r="K12981" s="26" t="s">
        <v>9597</v>
      </c>
      <c r="L12981" s="26" t="s">
        <v>29009</v>
      </c>
      <c r="M12981" s="26">
        <v>761602855583</v>
      </c>
      <c r="N12981" s="26">
        <v>1412300000</v>
      </c>
    </row>
    <row r="12982" spans="1:14">
      <c r="A12982" s="26" t="s">
        <v>3817</v>
      </c>
      <c r="B12982" s="26" t="s">
        <v>3818</v>
      </c>
      <c r="C12982" s="26">
        <v>5498720</v>
      </c>
      <c r="D12982" s="26" t="s">
        <v>780</v>
      </c>
      <c r="E12982" s="26" t="s">
        <v>50161</v>
      </c>
      <c r="F12982" s="26" t="s">
        <v>50162</v>
      </c>
      <c r="G12982" s="26" t="s">
        <v>9601</v>
      </c>
      <c r="H12982" s="26" t="s">
        <v>468</v>
      </c>
      <c r="I12982" s="26" t="s">
        <v>468</v>
      </c>
      <c r="J12982" s="26" t="s">
        <v>494</v>
      </c>
      <c r="K12982" s="26" t="s">
        <v>9597</v>
      </c>
      <c r="L12982" s="26" t="s">
        <v>50163</v>
      </c>
      <c r="M12982" s="26">
        <v>380619440189</v>
      </c>
      <c r="N12982" s="26">
        <v>2310700000</v>
      </c>
    </row>
    <row r="12983" spans="1:14">
      <c r="A12983" s="26" t="s">
        <v>3015</v>
      </c>
      <c r="B12983" s="26" t="s">
        <v>3010</v>
      </c>
      <c r="C12983" s="26">
        <v>37803279</v>
      </c>
      <c r="D12983" s="26" t="s">
        <v>24</v>
      </c>
      <c r="E12983" s="26" t="s">
        <v>50164</v>
      </c>
      <c r="F12983" s="26" t="s">
        <v>50165</v>
      </c>
      <c r="G12983" s="26" t="s">
        <v>9586</v>
      </c>
      <c r="H12983" s="26" t="s">
        <v>258</v>
      </c>
      <c r="J12983" s="26" t="s">
        <v>367</v>
      </c>
      <c r="K12983" s="26" t="s">
        <v>9597</v>
      </c>
      <c r="L12983" s="26" t="s">
        <v>35065</v>
      </c>
      <c r="M12983" s="26">
        <v>380661038565</v>
      </c>
      <c r="N12983" s="26">
        <v>1414100000</v>
      </c>
    </row>
    <row r="12984" spans="1:14">
      <c r="A12984" s="26" t="s">
        <v>7767</v>
      </c>
      <c r="B12984" s="26" t="s">
        <v>7768</v>
      </c>
      <c r="C12984" s="26">
        <v>38543647</v>
      </c>
      <c r="D12984" s="26" t="s">
        <v>24</v>
      </c>
      <c r="E12984" s="26" t="s">
        <v>50166</v>
      </c>
      <c r="F12984" s="26" t="s">
        <v>10107</v>
      </c>
      <c r="G12984" s="26" t="s">
        <v>9586</v>
      </c>
      <c r="H12984" s="26" t="s">
        <v>1088</v>
      </c>
      <c r="J12984" s="26" t="s">
        <v>6189</v>
      </c>
      <c r="K12984" s="26" t="s">
        <v>9582</v>
      </c>
      <c r="L12984" s="26" t="s">
        <v>50167</v>
      </c>
      <c r="M12984" s="26">
        <v>760710294634</v>
      </c>
      <c r="N12984" s="26">
        <v>122755301</v>
      </c>
    </row>
    <row r="12985" spans="1:14">
      <c r="A12985" s="26" t="s">
        <v>7827</v>
      </c>
      <c r="B12985" s="26" t="s">
        <v>7832</v>
      </c>
      <c r="C12985" s="26">
        <v>40247577</v>
      </c>
      <c r="D12985" s="26" t="s">
        <v>24</v>
      </c>
      <c r="E12985" s="26" t="s">
        <v>50168</v>
      </c>
      <c r="F12985" s="26" t="s">
        <v>50169</v>
      </c>
      <c r="G12985" s="26" t="s">
        <v>9586</v>
      </c>
      <c r="H12985" s="26" t="s">
        <v>1088</v>
      </c>
      <c r="I12985" s="26" t="s">
        <v>10069</v>
      </c>
      <c r="J12985" s="26" t="s">
        <v>7830</v>
      </c>
      <c r="K12985" s="26" t="s">
        <v>9582</v>
      </c>
      <c r="L12985" s="26" t="s">
        <v>50170</v>
      </c>
      <c r="M12985" s="26">
        <v>380987419483</v>
      </c>
      <c r="N12985" s="26">
        <v>6125280610</v>
      </c>
    </row>
    <row r="12986" spans="1:14">
      <c r="A12986" s="26" t="s">
        <v>8028</v>
      </c>
      <c r="B12986" s="26" t="s">
        <v>8029</v>
      </c>
      <c r="C12986" s="26">
        <v>43443558</v>
      </c>
      <c r="D12986" s="26" t="s">
        <v>24</v>
      </c>
      <c r="E12986" s="26" t="s">
        <v>50171</v>
      </c>
      <c r="F12986" s="26" t="s">
        <v>10430</v>
      </c>
      <c r="G12986" s="26" t="s">
        <v>9579</v>
      </c>
      <c r="H12986" s="26" t="s">
        <v>1122</v>
      </c>
      <c r="I12986" s="26" t="s">
        <v>10431</v>
      </c>
      <c r="J12986" s="26" t="s">
        <v>3802</v>
      </c>
      <c r="K12986" s="26" t="s">
        <v>9582</v>
      </c>
      <c r="L12986" s="26" t="s">
        <v>50172</v>
      </c>
      <c r="M12986" s="26">
        <v>380680874340</v>
      </c>
      <c r="N12986" s="26">
        <v>1421584802</v>
      </c>
    </row>
    <row r="12987" spans="1:14">
      <c r="A12987" s="26" t="s">
        <v>6890</v>
      </c>
      <c r="B12987" s="26" t="s">
        <v>6891</v>
      </c>
      <c r="C12987" s="26">
        <v>38459325</v>
      </c>
      <c r="D12987" s="26" t="s">
        <v>24</v>
      </c>
      <c r="E12987" s="26" t="s">
        <v>50173</v>
      </c>
      <c r="F12987" s="26" t="s">
        <v>50174</v>
      </c>
      <c r="G12987" s="26" t="s">
        <v>9579</v>
      </c>
      <c r="H12987" s="26" t="s">
        <v>949</v>
      </c>
      <c r="I12987" s="26" t="s">
        <v>9669</v>
      </c>
      <c r="J12987" s="26" t="s">
        <v>50175</v>
      </c>
      <c r="K12987" s="26" t="s">
        <v>9582</v>
      </c>
      <c r="L12987" s="26" t="s">
        <v>50176</v>
      </c>
      <c r="M12987" s="26">
        <v>380991750127</v>
      </c>
      <c r="N12987" s="26">
        <v>5324888215</v>
      </c>
    </row>
    <row r="12988" spans="1:14">
      <c r="A12988" s="26" t="s">
        <v>6871</v>
      </c>
      <c r="B12988" s="26" t="s">
        <v>6872</v>
      </c>
      <c r="C12988" s="26">
        <v>38522213</v>
      </c>
      <c r="D12988" s="26" t="s">
        <v>24</v>
      </c>
      <c r="E12988" s="26" t="s">
        <v>50177</v>
      </c>
      <c r="F12988" s="26" t="s">
        <v>50178</v>
      </c>
      <c r="G12988" s="26" t="s">
        <v>9579</v>
      </c>
      <c r="H12988" s="26" t="s">
        <v>949</v>
      </c>
      <c r="I12988" s="26" t="s">
        <v>12172</v>
      </c>
      <c r="J12988" s="26" t="s">
        <v>50179</v>
      </c>
      <c r="K12988" s="26" t="s">
        <v>9582</v>
      </c>
      <c r="L12988" s="26" t="s">
        <v>50180</v>
      </c>
      <c r="M12988" s="26">
        <v>380534195117</v>
      </c>
      <c r="N12988" s="26">
        <v>124785603</v>
      </c>
    </row>
    <row r="12989" spans="1:14">
      <c r="A12989" s="26" t="s">
        <v>3884</v>
      </c>
      <c r="B12989" s="26" t="s">
        <v>3885</v>
      </c>
      <c r="C12989" s="26">
        <v>38742343</v>
      </c>
      <c r="D12989" s="26" t="s">
        <v>24</v>
      </c>
      <c r="E12989" s="26" t="s">
        <v>50181</v>
      </c>
      <c r="F12989" s="26" t="s">
        <v>50182</v>
      </c>
      <c r="G12989" s="26" t="s">
        <v>9586</v>
      </c>
      <c r="H12989" s="26" t="s">
        <v>468</v>
      </c>
      <c r="I12989" s="26" t="s">
        <v>15551</v>
      </c>
      <c r="J12989" s="26" t="s">
        <v>9969</v>
      </c>
      <c r="K12989" s="26" t="s">
        <v>9582</v>
      </c>
      <c r="L12989" s="26" t="s">
        <v>50183</v>
      </c>
      <c r="M12989" s="26">
        <v>380504829983</v>
      </c>
      <c r="N12989" s="26">
        <v>1223587502</v>
      </c>
    </row>
    <row r="12990" spans="1:14">
      <c r="A12990" s="26" t="s">
        <v>6861</v>
      </c>
      <c r="B12990" s="26" t="s">
        <v>6862</v>
      </c>
      <c r="C12990" s="26">
        <v>38534915</v>
      </c>
      <c r="D12990" s="26" t="s">
        <v>24</v>
      </c>
      <c r="E12990" s="26" t="s">
        <v>50184</v>
      </c>
      <c r="F12990" s="26" t="s">
        <v>50185</v>
      </c>
      <c r="G12990" s="26" t="s">
        <v>9586</v>
      </c>
      <c r="H12990" s="26" t="s">
        <v>949</v>
      </c>
      <c r="I12990" s="26" t="s">
        <v>13665</v>
      </c>
      <c r="J12990" s="26" t="s">
        <v>50186</v>
      </c>
      <c r="K12990" s="26" t="s">
        <v>9582</v>
      </c>
      <c r="L12990" s="26" t="s">
        <v>50187</v>
      </c>
      <c r="M12990" s="26">
        <v>380536393325</v>
      </c>
      <c r="N12990" s="26">
        <v>5324285001</v>
      </c>
    </row>
    <row r="12991" spans="1:14">
      <c r="A12991" s="26" t="s">
        <v>6117</v>
      </c>
      <c r="B12991" s="26" t="s">
        <v>6118</v>
      </c>
      <c r="C12991" s="26">
        <v>40196816</v>
      </c>
      <c r="D12991" s="26" t="s">
        <v>24</v>
      </c>
      <c r="E12991" s="26" t="s">
        <v>50188</v>
      </c>
      <c r="F12991" s="26" t="s">
        <v>50189</v>
      </c>
      <c r="G12991" s="26" t="s">
        <v>9579</v>
      </c>
      <c r="H12991" s="26" t="s">
        <v>885</v>
      </c>
      <c r="I12991" s="26" t="s">
        <v>10171</v>
      </c>
      <c r="J12991" s="26" t="s">
        <v>11013</v>
      </c>
      <c r="K12991" s="26" t="s">
        <v>9582</v>
      </c>
      <c r="L12991" s="26" t="s">
        <v>50190</v>
      </c>
      <c r="M12991" s="26">
        <v>380486624222</v>
      </c>
      <c r="N12991" s="26">
        <v>522885201</v>
      </c>
    </row>
    <row r="12992" spans="1:14">
      <c r="A12992" s="26" t="s">
        <v>6754</v>
      </c>
      <c r="B12992" s="26" t="s">
        <v>6755</v>
      </c>
      <c r="C12992" s="26">
        <v>37464470</v>
      </c>
      <c r="D12992" s="26" t="s">
        <v>24</v>
      </c>
      <c r="E12992" s="26" t="s">
        <v>50191</v>
      </c>
      <c r="F12992" s="26" t="s">
        <v>50192</v>
      </c>
      <c r="G12992" s="26" t="s">
        <v>9586</v>
      </c>
      <c r="H12992" s="26" t="s">
        <v>949</v>
      </c>
      <c r="I12992" s="26" t="s">
        <v>11064</v>
      </c>
      <c r="J12992" s="26" t="s">
        <v>50193</v>
      </c>
      <c r="K12992" s="26" t="s">
        <v>9582</v>
      </c>
      <c r="L12992" s="26" t="s">
        <v>50194</v>
      </c>
      <c r="M12992" s="26">
        <v>380534495238</v>
      </c>
      <c r="N12992" s="26">
        <v>5323483401</v>
      </c>
    </row>
    <row r="12993" spans="1:14">
      <c r="A12993" s="26" t="s">
        <v>5554</v>
      </c>
      <c r="B12993" s="26" t="s">
        <v>5555</v>
      </c>
      <c r="C12993" s="26">
        <v>26189147</v>
      </c>
      <c r="D12993" s="26" t="s">
        <v>780</v>
      </c>
      <c r="E12993" s="26" t="s">
        <v>50195</v>
      </c>
      <c r="F12993" s="26" t="s">
        <v>50196</v>
      </c>
      <c r="G12993" s="26" t="s">
        <v>9601</v>
      </c>
      <c r="H12993" s="26" t="s">
        <v>799</v>
      </c>
      <c r="J12993" s="26" t="s">
        <v>800</v>
      </c>
      <c r="K12993" s="26" t="s">
        <v>9597</v>
      </c>
      <c r="L12993" s="26" t="s">
        <v>42259</v>
      </c>
      <c r="M12993" s="26">
        <v>380445505080</v>
      </c>
      <c r="N12993" s="26">
        <v>4822784009</v>
      </c>
    </row>
    <row r="12994" spans="1:14">
      <c r="A12994" s="26" t="s">
        <v>6736</v>
      </c>
      <c r="B12994" s="26" t="s">
        <v>6737</v>
      </c>
      <c r="C12994" s="26">
        <v>1999388</v>
      </c>
      <c r="D12994" s="26" t="s">
        <v>780</v>
      </c>
      <c r="E12994" s="26" t="s">
        <v>50197</v>
      </c>
      <c r="F12994" s="26" t="s">
        <v>50198</v>
      </c>
      <c r="G12994" s="26" t="s">
        <v>9601</v>
      </c>
      <c r="H12994" s="26" t="s">
        <v>949</v>
      </c>
      <c r="J12994" s="26" t="s">
        <v>969</v>
      </c>
      <c r="K12994" s="26" t="s">
        <v>9597</v>
      </c>
      <c r="L12994" s="26" t="s">
        <v>50199</v>
      </c>
      <c r="M12994" s="26">
        <v>380536162229</v>
      </c>
      <c r="N12994" s="26">
        <v>5310700000</v>
      </c>
    </row>
    <row r="12995" spans="1:14">
      <c r="A12995" s="26" t="s">
        <v>6738</v>
      </c>
      <c r="B12995" s="26" t="s">
        <v>6739</v>
      </c>
      <c r="C12995" s="26">
        <v>1999394</v>
      </c>
      <c r="D12995" s="26" t="s">
        <v>780</v>
      </c>
      <c r="E12995" s="26" t="s">
        <v>50200</v>
      </c>
      <c r="F12995" s="26" t="s">
        <v>50201</v>
      </c>
      <c r="G12995" s="26" t="s">
        <v>9601</v>
      </c>
      <c r="H12995" s="26" t="s">
        <v>949</v>
      </c>
      <c r="I12995" s="26" t="s">
        <v>13044</v>
      </c>
      <c r="J12995" s="26" t="s">
        <v>34274</v>
      </c>
      <c r="K12995" s="26" t="s">
        <v>9582</v>
      </c>
      <c r="L12995" s="26" t="s">
        <v>50202</v>
      </c>
      <c r="M12995" s="26">
        <v>380536494116</v>
      </c>
      <c r="N12995" s="26">
        <v>5323083802</v>
      </c>
    </row>
    <row r="12996" spans="1:14">
      <c r="A12996" s="26" t="s">
        <v>8381</v>
      </c>
      <c r="B12996" s="26" t="s">
        <v>8382</v>
      </c>
      <c r="C12996" s="26">
        <v>41680146</v>
      </c>
      <c r="D12996" s="26" t="s">
        <v>24</v>
      </c>
      <c r="E12996" s="26" t="s">
        <v>50203</v>
      </c>
      <c r="F12996" s="26" t="s">
        <v>14324</v>
      </c>
      <c r="G12996" s="26" t="s">
        <v>9586</v>
      </c>
      <c r="H12996" s="26" t="s">
        <v>1122</v>
      </c>
      <c r="J12996" s="26" t="s">
        <v>1258</v>
      </c>
      <c r="K12996" s="26" t="s">
        <v>9597</v>
      </c>
      <c r="L12996" s="26" t="s">
        <v>50204</v>
      </c>
      <c r="M12996" s="26">
        <v>380574641055</v>
      </c>
      <c r="N12996" s="26">
        <v>6312000000</v>
      </c>
    </row>
    <row r="12997" spans="1:14">
      <c r="A12997" s="26" t="s">
        <v>5596</v>
      </c>
      <c r="B12997" s="26" t="s">
        <v>5597</v>
      </c>
      <c r="C12997" s="26">
        <v>13697965</v>
      </c>
      <c r="D12997" s="26" t="s">
        <v>780</v>
      </c>
      <c r="E12997" s="26" t="s">
        <v>50205</v>
      </c>
      <c r="F12997" s="26" t="s">
        <v>50206</v>
      </c>
      <c r="G12997" s="26" t="s">
        <v>9601</v>
      </c>
      <c r="H12997" s="26" t="s">
        <v>799</v>
      </c>
      <c r="J12997" s="26" t="s">
        <v>800</v>
      </c>
      <c r="K12997" s="26" t="s">
        <v>9597</v>
      </c>
      <c r="L12997" s="26" t="s">
        <v>50207</v>
      </c>
      <c r="M12997" s="26">
        <v>380444246818</v>
      </c>
      <c r="N12997" s="26">
        <v>4822784009</v>
      </c>
    </row>
    <row r="12998" spans="1:14">
      <c r="A12998" s="26" t="s">
        <v>3639</v>
      </c>
      <c r="B12998" s="26" t="s">
        <v>3640</v>
      </c>
      <c r="C12998" s="26">
        <v>41870660</v>
      </c>
      <c r="D12998" s="26" t="s">
        <v>24</v>
      </c>
      <c r="E12998" s="26" t="s">
        <v>50208</v>
      </c>
      <c r="F12998" s="26" t="s">
        <v>50209</v>
      </c>
      <c r="G12998" s="26" t="s">
        <v>9586</v>
      </c>
      <c r="H12998" s="26" t="s">
        <v>468</v>
      </c>
      <c r="I12998" s="26" t="s">
        <v>32568</v>
      </c>
      <c r="J12998" s="26" t="s">
        <v>50210</v>
      </c>
      <c r="K12998" s="26" t="s">
        <v>9582</v>
      </c>
      <c r="L12998" s="26" t="s">
        <v>50211</v>
      </c>
      <c r="M12998" s="26">
        <v>380613895812</v>
      </c>
      <c r="N12998" s="26">
        <v>121183602</v>
      </c>
    </row>
    <row r="12999" spans="1:14">
      <c r="A12999" s="26" t="s">
        <v>1787</v>
      </c>
      <c r="B12999" s="26" t="s">
        <v>1788</v>
      </c>
      <c r="C12999" s="26">
        <v>37084458</v>
      </c>
      <c r="D12999" s="26" t="s">
        <v>24</v>
      </c>
      <c r="E12999" s="26" t="s">
        <v>50212</v>
      </c>
      <c r="F12999" s="26" t="s">
        <v>50213</v>
      </c>
      <c r="G12999" s="26" t="s">
        <v>9586</v>
      </c>
      <c r="H12999" s="26" t="s">
        <v>27</v>
      </c>
      <c r="I12999" s="26" t="s">
        <v>12789</v>
      </c>
      <c r="J12999" s="26" t="s">
        <v>34005</v>
      </c>
      <c r="K12999" s="26" t="s">
        <v>9582</v>
      </c>
      <c r="L12999" s="26" t="s">
        <v>50214</v>
      </c>
      <c r="M12999" s="26">
        <v>380434024527</v>
      </c>
      <c r="N12999" s="26">
        <v>521981201</v>
      </c>
    </row>
    <row r="13000" spans="1:14">
      <c r="A13000" s="26" t="s">
        <v>1667</v>
      </c>
      <c r="B13000" s="26" t="s">
        <v>1668</v>
      </c>
      <c r="C13000" s="26">
        <v>25502352</v>
      </c>
      <c r="D13000" s="26" t="s">
        <v>24</v>
      </c>
      <c r="E13000" s="26" t="s">
        <v>50215</v>
      </c>
      <c r="F13000" s="26" t="s">
        <v>17879</v>
      </c>
      <c r="G13000" s="26" t="s">
        <v>9586</v>
      </c>
      <c r="H13000" s="26" t="s">
        <v>27</v>
      </c>
      <c r="J13000" s="26" t="s">
        <v>36</v>
      </c>
      <c r="K13000" s="26" t="s">
        <v>9597</v>
      </c>
      <c r="L13000" s="26" t="s">
        <v>19089</v>
      </c>
      <c r="M13000" s="26">
        <v>380432468080</v>
      </c>
      <c r="N13000" s="26">
        <v>510100000</v>
      </c>
    </row>
    <row r="13001" spans="1:14">
      <c r="A13001" s="26" t="s">
        <v>2275</v>
      </c>
      <c r="B13001" s="26" t="s">
        <v>2276</v>
      </c>
      <c r="C13001" s="26">
        <v>37899741</v>
      </c>
      <c r="D13001" s="26" t="s">
        <v>24</v>
      </c>
      <c r="E13001" s="26" t="s">
        <v>50216</v>
      </c>
      <c r="F13001" s="26" t="s">
        <v>16959</v>
      </c>
      <c r="G13001" s="26" t="s">
        <v>9586</v>
      </c>
      <c r="H13001" s="26" t="s">
        <v>133</v>
      </c>
      <c r="J13001" s="26" t="s">
        <v>146</v>
      </c>
      <c r="K13001" s="26" t="s">
        <v>9597</v>
      </c>
      <c r="L13001" s="26" t="s">
        <v>34715</v>
      </c>
      <c r="M13001" s="26">
        <v>380567671580</v>
      </c>
      <c r="N13001" s="26">
        <v>1210100000</v>
      </c>
    </row>
    <row r="13002" spans="1:14">
      <c r="A13002" s="26" t="s">
        <v>2019</v>
      </c>
      <c r="B13002" s="26" t="s">
        <v>2020</v>
      </c>
      <c r="C13002" s="26">
        <v>1982933</v>
      </c>
      <c r="D13002" s="26" t="s">
        <v>780</v>
      </c>
      <c r="E13002" s="26" t="s">
        <v>50217</v>
      </c>
      <c r="F13002" s="26" t="s">
        <v>50218</v>
      </c>
      <c r="G13002" s="26" t="s">
        <v>9601</v>
      </c>
      <c r="H13002" s="26" t="s">
        <v>103</v>
      </c>
      <c r="I13002" s="26" t="s">
        <v>19894</v>
      </c>
      <c r="J13002" s="26" t="s">
        <v>2021</v>
      </c>
      <c r="K13002" s="26" t="s">
        <v>9606</v>
      </c>
      <c r="L13002" s="26" t="s">
        <v>50219</v>
      </c>
      <c r="M13002" s="26">
        <v>380337421421</v>
      </c>
      <c r="N13002" s="26">
        <v>722455100</v>
      </c>
    </row>
    <row r="13003" spans="1:14">
      <c r="A13003" s="26" t="s">
        <v>3151</v>
      </c>
      <c r="B13003" s="26" t="s">
        <v>3152</v>
      </c>
      <c r="C13003" s="26">
        <v>41382677</v>
      </c>
      <c r="D13003" s="26" t="s">
        <v>24</v>
      </c>
      <c r="E13003" s="26" t="s">
        <v>50220</v>
      </c>
      <c r="F13003" s="26" t="s">
        <v>50221</v>
      </c>
      <c r="G13003" s="26" t="s">
        <v>9586</v>
      </c>
      <c r="H13003" s="26" t="s">
        <v>375</v>
      </c>
      <c r="I13003" s="26" t="s">
        <v>12674</v>
      </c>
      <c r="J13003" s="26" t="s">
        <v>28505</v>
      </c>
      <c r="K13003" s="26" t="s">
        <v>9582</v>
      </c>
      <c r="L13003" s="26" t="s">
        <v>50222</v>
      </c>
      <c r="M13003" s="26">
        <v>380412489533</v>
      </c>
      <c r="N13003" s="26">
        <v>720885801</v>
      </c>
    </row>
    <row r="13004" spans="1:14">
      <c r="A13004" s="26" t="s">
        <v>3811</v>
      </c>
      <c r="B13004" s="26" t="s">
        <v>3812</v>
      </c>
      <c r="C13004" s="26">
        <v>41775887</v>
      </c>
      <c r="D13004" s="26" t="s">
        <v>24</v>
      </c>
      <c r="E13004" s="26" t="s">
        <v>50223</v>
      </c>
      <c r="F13004" s="26" t="s">
        <v>50224</v>
      </c>
      <c r="G13004" s="26" t="s">
        <v>9586</v>
      </c>
      <c r="H13004" s="26" t="s">
        <v>468</v>
      </c>
      <c r="I13004" s="26" t="s">
        <v>10687</v>
      </c>
      <c r="J13004" s="26" t="s">
        <v>3839</v>
      </c>
      <c r="K13004" s="26" t="s">
        <v>9582</v>
      </c>
      <c r="L13004" s="26" t="s">
        <v>50225</v>
      </c>
      <c r="M13004" s="26">
        <v>380973875090</v>
      </c>
      <c r="N13004" s="26">
        <v>2322187201</v>
      </c>
    </row>
    <row r="13005" spans="1:14">
      <c r="A13005" s="26" t="s">
        <v>6588</v>
      </c>
      <c r="B13005" s="26" t="s">
        <v>6589</v>
      </c>
      <c r="C13005" s="26">
        <v>26553305</v>
      </c>
      <c r="D13005" s="26" t="s">
        <v>780</v>
      </c>
      <c r="E13005" s="26" t="s">
        <v>50226</v>
      </c>
      <c r="F13005" s="26" t="s">
        <v>50227</v>
      </c>
      <c r="G13005" s="26" t="s">
        <v>9601</v>
      </c>
      <c r="H13005" s="26" t="s">
        <v>949</v>
      </c>
      <c r="J13005" s="26" t="s">
        <v>954</v>
      </c>
      <c r="K13005" s="26" t="s">
        <v>9597</v>
      </c>
      <c r="L13005" s="26" t="s">
        <v>50228</v>
      </c>
      <c r="M13005" s="26">
        <v>380534844800</v>
      </c>
      <c r="N13005" s="26">
        <v>5310200000</v>
      </c>
    </row>
    <row r="13006" spans="1:14">
      <c r="A13006" s="26" t="s">
        <v>7994</v>
      </c>
      <c r="B13006" s="26" t="s">
        <v>7995</v>
      </c>
      <c r="C13006" s="26">
        <v>2002227</v>
      </c>
      <c r="D13006" s="26" t="s">
        <v>780</v>
      </c>
      <c r="E13006" s="26" t="s">
        <v>50229</v>
      </c>
      <c r="F13006" s="26" t="s">
        <v>50230</v>
      </c>
      <c r="G13006" s="26" t="s">
        <v>9601</v>
      </c>
      <c r="H13006" s="26" t="s">
        <v>1122</v>
      </c>
      <c r="I13006" s="26" t="s">
        <v>11422</v>
      </c>
      <c r="J13006" s="26" t="s">
        <v>50231</v>
      </c>
      <c r="K13006" s="26" t="s">
        <v>9606</v>
      </c>
      <c r="L13006" s="26" t="s">
        <v>50232</v>
      </c>
      <c r="M13006" s="26">
        <v>380679049805</v>
      </c>
      <c r="N13006" s="26">
        <v>6325158200</v>
      </c>
    </row>
    <row r="13007" spans="1:14">
      <c r="A13007" s="26" t="s">
        <v>3181</v>
      </c>
      <c r="B13007" s="26" t="s">
        <v>3182</v>
      </c>
      <c r="C13007" s="26">
        <v>42161921</v>
      </c>
      <c r="D13007" s="26" t="s">
        <v>24</v>
      </c>
      <c r="E13007" s="26" t="s">
        <v>50233</v>
      </c>
      <c r="F13007" s="26" t="s">
        <v>50234</v>
      </c>
      <c r="G13007" s="26" t="s">
        <v>9591</v>
      </c>
      <c r="H13007" s="26" t="s">
        <v>375</v>
      </c>
      <c r="I13007" s="26" t="s">
        <v>12569</v>
      </c>
      <c r="J13007" s="26" t="s">
        <v>3293</v>
      </c>
      <c r="K13007" s="26" t="s">
        <v>9582</v>
      </c>
      <c r="L13007" s="26" t="s">
        <v>28636</v>
      </c>
      <c r="M13007" s="26">
        <v>380680201479</v>
      </c>
      <c r="N13007" s="26">
        <v>1823186604</v>
      </c>
    </row>
    <row r="13008" spans="1:14">
      <c r="A13008" s="26" t="s">
        <v>3786</v>
      </c>
      <c r="B13008" s="26" t="s">
        <v>3787</v>
      </c>
      <c r="C13008" s="26">
        <v>19282308</v>
      </c>
      <c r="D13008" s="26" t="s">
        <v>780</v>
      </c>
      <c r="E13008" s="26" t="s">
        <v>50235</v>
      </c>
      <c r="F13008" s="26" t="s">
        <v>50236</v>
      </c>
      <c r="G13008" s="26" t="s">
        <v>9601</v>
      </c>
      <c r="H13008" s="26" t="s">
        <v>468</v>
      </c>
      <c r="J13008" s="26" t="s">
        <v>481</v>
      </c>
      <c r="K13008" s="26" t="s">
        <v>9597</v>
      </c>
      <c r="L13008" s="26" t="s">
        <v>50237</v>
      </c>
      <c r="M13008" s="26">
        <v>761121947594</v>
      </c>
      <c r="N13008" s="26">
        <v>1222380503</v>
      </c>
    </row>
    <row r="13009" spans="1:14">
      <c r="A13009" s="26" t="s">
        <v>9125</v>
      </c>
      <c r="B13009" s="26" t="s">
        <v>9126</v>
      </c>
      <c r="C13009" s="26">
        <v>38407889</v>
      </c>
      <c r="D13009" s="26" t="s">
        <v>24</v>
      </c>
      <c r="E13009" s="26" t="s">
        <v>50238</v>
      </c>
      <c r="F13009" s="26" t="s">
        <v>50239</v>
      </c>
      <c r="G13009" s="26" t="s">
        <v>9586</v>
      </c>
      <c r="H13009" s="26" t="s">
        <v>1490</v>
      </c>
      <c r="I13009" s="26" t="s">
        <v>9846</v>
      </c>
      <c r="J13009" s="26" t="s">
        <v>1218</v>
      </c>
      <c r="K13009" s="26" t="s">
        <v>9582</v>
      </c>
      <c r="L13009" s="26" t="s">
        <v>50240</v>
      </c>
      <c r="M13009" s="26">
        <v>380373335237</v>
      </c>
      <c r="N13009" s="26">
        <v>120455604</v>
      </c>
    </row>
    <row r="13010" spans="1:14">
      <c r="A13010" s="26" t="s">
        <v>7767</v>
      </c>
      <c r="B13010" s="26" t="s">
        <v>7768</v>
      </c>
      <c r="C13010" s="26">
        <v>38543647</v>
      </c>
      <c r="D13010" s="26" t="s">
        <v>24</v>
      </c>
      <c r="E13010" s="26" t="s">
        <v>50241</v>
      </c>
      <c r="F13010" s="26" t="s">
        <v>50242</v>
      </c>
      <c r="G13010" s="26" t="s">
        <v>9586</v>
      </c>
      <c r="H13010" s="26" t="s">
        <v>1088</v>
      </c>
      <c r="J13010" s="26" t="s">
        <v>9517</v>
      </c>
      <c r="K13010" s="26" t="s">
        <v>9582</v>
      </c>
      <c r="L13010" s="26" t="s">
        <v>50243</v>
      </c>
      <c r="M13010" s="26">
        <v>760710290902</v>
      </c>
      <c r="N13010" s="26">
        <v>6125080501</v>
      </c>
    </row>
    <row r="13011" spans="1:14">
      <c r="A13011" s="26" t="s">
        <v>6154</v>
      </c>
      <c r="B13011" s="26" t="s">
        <v>6155</v>
      </c>
      <c r="C13011" s="26">
        <v>37838741</v>
      </c>
      <c r="D13011" s="26" t="s">
        <v>24</v>
      </c>
      <c r="E13011" s="26" t="s">
        <v>50244</v>
      </c>
      <c r="F13011" s="26" t="s">
        <v>50245</v>
      </c>
      <c r="G13011" s="26" t="s">
        <v>9579</v>
      </c>
      <c r="H13011" s="26" t="s">
        <v>885</v>
      </c>
      <c r="I13011" s="26" t="s">
        <v>9829</v>
      </c>
      <c r="J13011" s="26" t="s">
        <v>50246</v>
      </c>
      <c r="K13011" s="26" t="s">
        <v>9582</v>
      </c>
      <c r="L13011" s="26" t="s">
        <v>50247</v>
      </c>
      <c r="M13011" s="26">
        <v>380485924185</v>
      </c>
      <c r="N13011" s="26">
        <v>5121683901</v>
      </c>
    </row>
    <row r="13012" spans="1:14">
      <c r="A13012" s="26" t="s">
        <v>2759</v>
      </c>
      <c r="B13012" s="26" t="s">
        <v>2760</v>
      </c>
      <c r="C13012" s="26">
        <v>37677525</v>
      </c>
      <c r="D13012" s="26" t="s">
        <v>24</v>
      </c>
      <c r="E13012" s="26" t="s">
        <v>50248</v>
      </c>
      <c r="F13012" s="26" t="s">
        <v>50249</v>
      </c>
      <c r="G13012" s="26" t="s">
        <v>9586</v>
      </c>
      <c r="H13012" s="26" t="s">
        <v>133</v>
      </c>
      <c r="I13012" s="26" t="s">
        <v>11507</v>
      </c>
      <c r="J13012" s="26" t="s">
        <v>3934</v>
      </c>
      <c r="K13012" s="26" t="s">
        <v>9582</v>
      </c>
      <c r="L13012" s="26" t="s">
        <v>50250</v>
      </c>
      <c r="M13012" s="26">
        <v>380994628140</v>
      </c>
      <c r="N13012" s="26">
        <v>123187401</v>
      </c>
    </row>
    <row r="13013" spans="1:14">
      <c r="A13013" s="26" t="s">
        <v>4376</v>
      </c>
      <c r="B13013" s="26" t="s">
        <v>4377</v>
      </c>
      <c r="C13013" s="26">
        <v>38423901</v>
      </c>
      <c r="D13013" s="26" t="s">
        <v>24</v>
      </c>
      <c r="E13013" s="26" t="s">
        <v>50251</v>
      </c>
      <c r="F13013" s="26" t="s">
        <v>50252</v>
      </c>
      <c r="G13013" s="26" t="s">
        <v>9586</v>
      </c>
      <c r="H13013" s="26" t="s">
        <v>576</v>
      </c>
      <c r="I13013" s="26" t="s">
        <v>14945</v>
      </c>
      <c r="J13013" s="26" t="s">
        <v>50253</v>
      </c>
      <c r="K13013" s="26" t="s">
        <v>9582</v>
      </c>
      <c r="L13013" s="26" t="s">
        <v>50254</v>
      </c>
      <c r="M13013" s="26">
        <v>380459632246</v>
      </c>
      <c r="N13013" s="26">
        <v>3221883201</v>
      </c>
    </row>
    <row r="13014" spans="1:14">
      <c r="A13014" s="26" t="s">
        <v>5063</v>
      </c>
      <c r="B13014" s="26" t="s">
        <v>5064</v>
      </c>
      <c r="C13014" s="26">
        <v>34167494</v>
      </c>
      <c r="D13014" s="26" t="s">
        <v>1701</v>
      </c>
      <c r="E13014" s="26" t="s">
        <v>50255</v>
      </c>
      <c r="F13014" s="26" t="s">
        <v>50256</v>
      </c>
      <c r="G13014" s="26" t="s">
        <v>9601</v>
      </c>
      <c r="H13014" s="26" t="s">
        <v>735</v>
      </c>
      <c r="J13014" s="26" t="s">
        <v>791</v>
      </c>
      <c r="K13014" s="26" t="s">
        <v>9597</v>
      </c>
      <c r="L13014" s="26" t="s">
        <v>50257</v>
      </c>
      <c r="M13014" s="26">
        <v>380990974307</v>
      </c>
      <c r="N13014" s="26">
        <v>4611800000</v>
      </c>
    </row>
    <row r="13015" spans="1:14">
      <c r="A13015" s="26" t="s">
        <v>3349</v>
      </c>
      <c r="B13015" s="26" t="s">
        <v>3350</v>
      </c>
      <c r="C13015" s="26">
        <v>38068793</v>
      </c>
      <c r="D13015" s="26" t="s">
        <v>24</v>
      </c>
      <c r="E13015" s="26" t="s">
        <v>50258</v>
      </c>
      <c r="F13015" s="26" t="s">
        <v>50259</v>
      </c>
      <c r="G13015" s="26" t="s">
        <v>9586</v>
      </c>
      <c r="H13015" s="26" t="s">
        <v>392</v>
      </c>
      <c r="I13015" s="26" t="s">
        <v>10303</v>
      </c>
      <c r="J13015" s="26" t="s">
        <v>50260</v>
      </c>
      <c r="K13015" s="26" t="s">
        <v>9582</v>
      </c>
      <c r="L13015" s="26" t="s">
        <v>50261</v>
      </c>
      <c r="M13015" s="26">
        <v>380673465110</v>
      </c>
      <c r="N13015" s="26">
        <v>2120481201</v>
      </c>
    </row>
    <row r="13016" spans="1:14">
      <c r="A13016" s="26" t="s">
        <v>4253</v>
      </c>
      <c r="B13016" s="26" t="s">
        <v>4254</v>
      </c>
      <c r="C13016" s="26">
        <v>41394939</v>
      </c>
      <c r="D13016" s="26" t="s">
        <v>24</v>
      </c>
      <c r="E13016" s="26" t="s">
        <v>50262</v>
      </c>
      <c r="F13016" s="26" t="s">
        <v>50263</v>
      </c>
      <c r="G13016" s="26" t="s">
        <v>9586</v>
      </c>
      <c r="H13016" s="26" t="s">
        <v>506</v>
      </c>
      <c r="I13016" s="26" t="s">
        <v>9951</v>
      </c>
      <c r="J13016" s="26" t="s">
        <v>35306</v>
      </c>
      <c r="K13016" s="26" t="s">
        <v>9582</v>
      </c>
      <c r="L13016" s="26" t="s">
        <v>50264</v>
      </c>
      <c r="M13016" s="26">
        <v>380669499912</v>
      </c>
      <c r="N13016" s="26">
        <v>524380601</v>
      </c>
    </row>
    <row r="13017" spans="1:14">
      <c r="A13017" s="26" t="s">
        <v>2233</v>
      </c>
      <c r="B13017" s="26" t="s">
        <v>2234</v>
      </c>
      <c r="C13017" s="26">
        <v>38115324</v>
      </c>
      <c r="D13017" s="26" t="s">
        <v>24</v>
      </c>
      <c r="E13017" s="26" t="s">
        <v>50265</v>
      </c>
      <c r="F13017" s="26" t="s">
        <v>50266</v>
      </c>
      <c r="G13017" s="26" t="s">
        <v>9586</v>
      </c>
      <c r="H13017" s="26" t="s">
        <v>133</v>
      </c>
      <c r="J13017" s="26" t="s">
        <v>146</v>
      </c>
      <c r="K13017" s="26" t="s">
        <v>9597</v>
      </c>
      <c r="L13017" s="26" t="s">
        <v>50267</v>
      </c>
      <c r="M13017" s="26">
        <v>761533610610</v>
      </c>
      <c r="N13017" s="26">
        <v>1210100000</v>
      </c>
    </row>
    <row r="13018" spans="1:14">
      <c r="A13018" s="26" t="s">
        <v>6030</v>
      </c>
      <c r="B13018" s="26" t="s">
        <v>6031</v>
      </c>
      <c r="C13018" s="26">
        <v>5483182</v>
      </c>
      <c r="D13018" s="26" t="s">
        <v>24</v>
      </c>
      <c r="E13018" s="26" t="s">
        <v>50268</v>
      </c>
      <c r="F13018" s="26" t="s">
        <v>50269</v>
      </c>
      <c r="G13018" s="26" t="s">
        <v>9586</v>
      </c>
      <c r="H13018" s="26" t="s">
        <v>835</v>
      </c>
      <c r="J13018" s="26" t="s">
        <v>848</v>
      </c>
      <c r="K13018" s="26" t="s">
        <v>9597</v>
      </c>
      <c r="L13018" s="26" t="s">
        <v>50270</v>
      </c>
      <c r="M13018" s="26">
        <v>380512569597</v>
      </c>
      <c r="N13018" s="26">
        <v>4623010100</v>
      </c>
    </row>
    <row r="13019" spans="1:14">
      <c r="A13019" s="26" t="s">
        <v>2796</v>
      </c>
      <c r="B13019" s="26" t="s">
        <v>2797</v>
      </c>
      <c r="C13019" s="26">
        <v>37980245</v>
      </c>
      <c r="D13019" s="26" t="s">
        <v>24</v>
      </c>
      <c r="E13019" s="26" t="s">
        <v>50271</v>
      </c>
      <c r="F13019" s="26" t="s">
        <v>50272</v>
      </c>
      <c r="G13019" s="26" t="s">
        <v>9586</v>
      </c>
      <c r="H13019" s="26" t="s">
        <v>258</v>
      </c>
      <c r="I13019" s="26" t="s">
        <v>12995</v>
      </c>
      <c r="J13019" s="26" t="s">
        <v>49337</v>
      </c>
      <c r="K13019" s="26" t="s">
        <v>9582</v>
      </c>
      <c r="L13019" s="26" t="s">
        <v>50273</v>
      </c>
      <c r="M13019" s="26">
        <v>380666030037</v>
      </c>
      <c r="N13019" s="26">
        <v>1225086006</v>
      </c>
    </row>
    <row r="13020" spans="1:14">
      <c r="A13020" s="26" t="s">
        <v>7136</v>
      </c>
      <c r="B13020" s="26" t="s">
        <v>7137</v>
      </c>
      <c r="C13020" s="26" t="s">
        <v>1604</v>
      </c>
      <c r="D13020" s="26" t="s">
        <v>24</v>
      </c>
      <c r="E13020" s="26" t="s">
        <v>50274</v>
      </c>
      <c r="F13020" s="26" t="s">
        <v>50275</v>
      </c>
      <c r="G13020" s="26" t="s">
        <v>9586</v>
      </c>
      <c r="H13020" s="26" t="s">
        <v>987</v>
      </c>
      <c r="I13020" s="26" t="s">
        <v>9921</v>
      </c>
      <c r="J13020" s="26" t="s">
        <v>6930</v>
      </c>
      <c r="K13020" s="26" t="s">
        <v>9597</v>
      </c>
      <c r="L13020" s="26" t="s">
        <v>12544</v>
      </c>
      <c r="M13020" s="26">
        <v>380966840072</v>
      </c>
      <c r="N13020" s="26">
        <v>5620410100</v>
      </c>
    </row>
    <row r="13021" spans="1:14">
      <c r="A13021" s="26" t="s">
        <v>2962</v>
      </c>
      <c r="B13021" s="26" t="s">
        <v>2963</v>
      </c>
      <c r="C13021" s="26">
        <v>22039058</v>
      </c>
      <c r="D13021" s="26" t="s">
        <v>780</v>
      </c>
      <c r="E13021" s="26" t="s">
        <v>50276</v>
      </c>
      <c r="F13021" s="26" t="s">
        <v>10614</v>
      </c>
      <c r="G13021" s="26" t="s">
        <v>9601</v>
      </c>
      <c r="H13021" s="26" t="s">
        <v>258</v>
      </c>
      <c r="J13021" s="26" t="s">
        <v>341</v>
      </c>
      <c r="K13021" s="26" t="s">
        <v>9597</v>
      </c>
      <c r="L13021" s="26" t="s">
        <v>38783</v>
      </c>
      <c r="M13021" s="26">
        <v>380623733965</v>
      </c>
      <c r="N13021" s="26">
        <v>1413600000</v>
      </c>
    </row>
    <row r="13022" spans="1:14">
      <c r="A13022" s="26" t="s">
        <v>7849</v>
      </c>
      <c r="B13022" s="26" t="s">
        <v>7850</v>
      </c>
      <c r="C13022" s="26">
        <v>2003793</v>
      </c>
      <c r="D13022" s="26" t="s">
        <v>780</v>
      </c>
      <c r="E13022" s="26" t="s">
        <v>50277</v>
      </c>
      <c r="F13022" s="26" t="s">
        <v>50278</v>
      </c>
      <c r="G13022" s="26" t="s">
        <v>9601</v>
      </c>
      <c r="H13022" s="26" t="s">
        <v>1122</v>
      </c>
      <c r="I13022" s="26" t="s">
        <v>13380</v>
      </c>
      <c r="J13022" s="26" t="s">
        <v>29529</v>
      </c>
      <c r="K13022" s="26" t="s">
        <v>9606</v>
      </c>
      <c r="L13022" s="26" t="s">
        <v>50279</v>
      </c>
      <c r="M13022" s="26">
        <v>380574991067</v>
      </c>
      <c r="N13022" s="26">
        <v>6320256000</v>
      </c>
    </row>
    <row r="13023" spans="1:14">
      <c r="A13023" s="26" t="s">
        <v>3054</v>
      </c>
      <c r="B13023" s="26" t="s">
        <v>3055</v>
      </c>
      <c r="C13023" s="26">
        <v>1992015</v>
      </c>
      <c r="D13023" s="26" t="s">
        <v>780</v>
      </c>
      <c r="E13023" s="26" t="s">
        <v>50280</v>
      </c>
      <c r="F13023" s="26" t="s">
        <v>13076</v>
      </c>
      <c r="G13023" s="26" t="s">
        <v>9601</v>
      </c>
      <c r="H13023" s="26" t="s">
        <v>375</v>
      </c>
      <c r="J13023" s="26" t="s">
        <v>11704</v>
      </c>
      <c r="K13023" s="26" t="s">
        <v>9597</v>
      </c>
      <c r="L13023" s="26" t="s">
        <v>50281</v>
      </c>
      <c r="M13023" s="26">
        <v>760828640108</v>
      </c>
      <c r="N13023" s="26">
        <v>1810400000</v>
      </c>
    </row>
    <row r="13024" spans="1:14">
      <c r="A13024" s="26" t="s">
        <v>4601</v>
      </c>
      <c r="B13024" s="26" t="s">
        <v>4602</v>
      </c>
      <c r="C13024" s="26">
        <v>1111227</v>
      </c>
      <c r="D13024" s="26" t="s">
        <v>780</v>
      </c>
      <c r="E13024" s="26" t="s">
        <v>50282</v>
      </c>
      <c r="F13024" s="26" t="s">
        <v>50283</v>
      </c>
      <c r="G13024" s="26" t="s">
        <v>9601</v>
      </c>
      <c r="H13024" s="26" t="s">
        <v>670</v>
      </c>
      <c r="J13024" s="26" t="s">
        <v>683</v>
      </c>
      <c r="K13024" s="26" t="s">
        <v>9597</v>
      </c>
      <c r="L13024" s="26" t="s">
        <v>50284</v>
      </c>
      <c r="M13024" s="26">
        <v>380523363423</v>
      </c>
      <c r="N13024" s="26">
        <v>122080805</v>
      </c>
    </row>
    <row r="13025" spans="1:14">
      <c r="A13025" s="26" t="s">
        <v>3823</v>
      </c>
      <c r="B13025" s="26" t="s">
        <v>3824</v>
      </c>
      <c r="C13025" s="26">
        <v>5499116</v>
      </c>
      <c r="D13025" s="26" t="s">
        <v>780</v>
      </c>
      <c r="E13025" s="26" t="s">
        <v>50285</v>
      </c>
      <c r="F13025" s="26" t="s">
        <v>50286</v>
      </c>
      <c r="G13025" s="26" t="s">
        <v>9601</v>
      </c>
      <c r="H13025" s="26" t="s">
        <v>468</v>
      </c>
      <c r="I13025" s="26" t="s">
        <v>468</v>
      </c>
      <c r="J13025" s="26" t="s">
        <v>494</v>
      </c>
      <c r="K13025" s="26" t="s">
        <v>9597</v>
      </c>
      <c r="L13025" s="26" t="s">
        <v>50287</v>
      </c>
      <c r="M13025" s="26">
        <v>761599457361</v>
      </c>
      <c r="N13025" s="26">
        <v>2310700000</v>
      </c>
    </row>
    <row r="13026" spans="1:14">
      <c r="A13026" s="26" t="s">
        <v>7580</v>
      </c>
      <c r="B13026" s="26" t="s">
        <v>7581</v>
      </c>
      <c r="C13026" s="26">
        <v>38509208</v>
      </c>
      <c r="D13026" s="26" t="s">
        <v>24</v>
      </c>
      <c r="E13026" s="26" t="s">
        <v>50288</v>
      </c>
      <c r="F13026" s="26" t="s">
        <v>50289</v>
      </c>
      <c r="G13026" s="26" t="s">
        <v>9579</v>
      </c>
      <c r="H13026" s="26" t="s">
        <v>1088</v>
      </c>
      <c r="I13026" s="26" t="s">
        <v>9818</v>
      </c>
      <c r="J13026" s="26" t="s">
        <v>50290</v>
      </c>
      <c r="K13026" s="26" t="s">
        <v>9582</v>
      </c>
      <c r="L13026" s="26" t="s">
        <v>50291</v>
      </c>
      <c r="M13026" s="26">
        <v>380354431680</v>
      </c>
      <c r="N13026" s="26">
        <v>6121255503</v>
      </c>
    </row>
    <row r="13027" spans="1:14">
      <c r="A13027" s="26" t="s">
        <v>1802</v>
      </c>
      <c r="B13027" s="26" t="s">
        <v>1803</v>
      </c>
      <c r="C13027" s="26">
        <v>37336813</v>
      </c>
      <c r="D13027" s="26" t="s">
        <v>24</v>
      </c>
      <c r="E13027" s="26" t="s">
        <v>50292</v>
      </c>
      <c r="F13027" s="26" t="s">
        <v>50293</v>
      </c>
      <c r="G13027" s="26" t="s">
        <v>9586</v>
      </c>
      <c r="H13027" s="26" t="s">
        <v>27</v>
      </c>
      <c r="I13027" s="26" t="s">
        <v>16303</v>
      </c>
      <c r="J13027" s="26" t="s">
        <v>24941</v>
      </c>
      <c r="K13027" s="26" t="s">
        <v>9582</v>
      </c>
      <c r="L13027" s="26" t="s">
        <v>50294</v>
      </c>
      <c r="M13027" s="26">
        <v>761401516926</v>
      </c>
      <c r="N13027" s="26">
        <v>522282601</v>
      </c>
    </row>
    <row r="13028" spans="1:14">
      <c r="A13028" s="26" t="s">
        <v>2212</v>
      </c>
      <c r="B13028" s="26" t="s">
        <v>2213</v>
      </c>
      <c r="C13028" s="26">
        <v>37834197</v>
      </c>
      <c r="D13028" s="26" t="s">
        <v>24</v>
      </c>
      <c r="E13028" s="26" t="s">
        <v>50295</v>
      </c>
      <c r="F13028" s="26" t="s">
        <v>50296</v>
      </c>
      <c r="G13028" s="26" t="s">
        <v>9586</v>
      </c>
      <c r="H13028" s="26" t="s">
        <v>133</v>
      </c>
      <c r="I13028" s="26" t="s">
        <v>16462</v>
      </c>
      <c r="J13028" s="26" t="s">
        <v>50297</v>
      </c>
      <c r="K13028" s="26" t="s">
        <v>9582</v>
      </c>
      <c r="L13028" s="26" t="s">
        <v>50298</v>
      </c>
      <c r="M13028" s="26">
        <v>380569353430</v>
      </c>
      <c r="N13028" s="26">
        <v>520282406</v>
      </c>
    </row>
    <row r="13029" spans="1:14">
      <c r="A13029" s="26" t="s">
        <v>6742</v>
      </c>
      <c r="B13029" s="26" t="s">
        <v>6743</v>
      </c>
      <c r="C13029" s="26">
        <v>38487180</v>
      </c>
      <c r="D13029" s="26" t="s">
        <v>24</v>
      </c>
      <c r="E13029" s="26" t="s">
        <v>50299</v>
      </c>
      <c r="F13029" s="26" t="s">
        <v>50300</v>
      </c>
      <c r="G13029" s="26" t="s">
        <v>9579</v>
      </c>
      <c r="H13029" s="26" t="s">
        <v>949</v>
      </c>
      <c r="I13029" s="26" t="s">
        <v>13044</v>
      </c>
      <c r="J13029" s="26" t="s">
        <v>635</v>
      </c>
      <c r="K13029" s="26" t="s">
        <v>9582</v>
      </c>
      <c r="L13029" s="26" t="s">
        <v>50301</v>
      </c>
      <c r="M13029" s="26">
        <v>380536495410</v>
      </c>
      <c r="N13029" s="26">
        <v>120781903</v>
      </c>
    </row>
    <row r="13030" spans="1:14">
      <c r="A13030" s="26" t="s">
        <v>3095</v>
      </c>
      <c r="B13030" s="26" t="s">
        <v>3096</v>
      </c>
      <c r="C13030" s="26">
        <v>38613347</v>
      </c>
      <c r="D13030" s="26" t="s">
        <v>24</v>
      </c>
      <c r="E13030" s="26" t="s">
        <v>50302</v>
      </c>
      <c r="F13030" s="26" t="s">
        <v>50303</v>
      </c>
      <c r="G13030" s="26" t="s">
        <v>9586</v>
      </c>
      <c r="H13030" s="26" t="s">
        <v>375</v>
      </c>
      <c r="I13030" s="26" t="s">
        <v>15161</v>
      </c>
      <c r="J13030" s="26" t="s">
        <v>50304</v>
      </c>
      <c r="K13030" s="26" t="s">
        <v>9582</v>
      </c>
      <c r="L13030" s="26" t="s">
        <v>50305</v>
      </c>
      <c r="M13030" s="26">
        <v>380961652207</v>
      </c>
      <c r="N13030" s="26">
        <v>1821755143</v>
      </c>
    </row>
    <row r="13031" spans="1:14">
      <c r="A13031" s="26" t="s">
        <v>9042</v>
      </c>
      <c r="B13031" s="26" t="s">
        <v>9043</v>
      </c>
      <c r="C13031" s="26">
        <v>38868830</v>
      </c>
      <c r="D13031" s="26" t="s">
        <v>24</v>
      </c>
      <c r="E13031" s="26" t="s">
        <v>50306</v>
      </c>
      <c r="F13031" s="26" t="s">
        <v>50307</v>
      </c>
      <c r="G13031" s="26" t="s">
        <v>9586</v>
      </c>
      <c r="H13031" s="26" t="s">
        <v>1401</v>
      </c>
      <c r="I13031" s="26" t="s">
        <v>21820</v>
      </c>
      <c r="J13031" s="26" t="s">
        <v>19008</v>
      </c>
      <c r="K13031" s="26" t="s">
        <v>9582</v>
      </c>
      <c r="L13031" s="26" t="s">
        <v>50308</v>
      </c>
      <c r="M13031" s="26">
        <v>380473935538</v>
      </c>
      <c r="N13031" s="26">
        <v>1223886003</v>
      </c>
    </row>
    <row r="13032" spans="1:14">
      <c r="A13032" s="26" t="s">
        <v>7933</v>
      </c>
      <c r="B13032" s="26" t="s">
        <v>7934</v>
      </c>
      <c r="C13032" s="26">
        <v>38008760</v>
      </c>
      <c r="D13032" s="26" t="s">
        <v>24</v>
      </c>
      <c r="E13032" s="26" t="s">
        <v>50309</v>
      </c>
      <c r="F13032" s="26" t="s">
        <v>50310</v>
      </c>
      <c r="G13032" s="26" t="s">
        <v>9586</v>
      </c>
      <c r="H13032" s="26" t="s">
        <v>1122</v>
      </c>
      <c r="I13032" s="26" t="s">
        <v>10216</v>
      </c>
      <c r="J13032" s="26" t="s">
        <v>23156</v>
      </c>
      <c r="K13032" s="26" t="s">
        <v>9906</v>
      </c>
      <c r="L13032" s="26" t="s">
        <v>50311</v>
      </c>
      <c r="M13032" s="26">
        <v>380575525158</v>
      </c>
      <c r="N13032" s="26">
        <v>124785002</v>
      </c>
    </row>
    <row r="13033" spans="1:14">
      <c r="A13033" s="26" t="s">
        <v>7327</v>
      </c>
      <c r="B13033" s="26" t="s">
        <v>7328</v>
      </c>
      <c r="C13033" s="26">
        <v>41158200</v>
      </c>
      <c r="D13033" s="26" t="s">
        <v>24</v>
      </c>
      <c r="E13033" s="26" t="s">
        <v>50312</v>
      </c>
      <c r="F13033" s="26" t="s">
        <v>50313</v>
      </c>
      <c r="G13033" s="26" t="s">
        <v>9586</v>
      </c>
      <c r="H13033" s="26" t="s">
        <v>1025</v>
      </c>
      <c r="I13033" s="26" t="s">
        <v>15985</v>
      </c>
      <c r="J13033" s="26" t="s">
        <v>50314</v>
      </c>
      <c r="K13033" s="26" t="s">
        <v>9582</v>
      </c>
      <c r="L13033" s="26" t="s">
        <v>50315</v>
      </c>
      <c r="M13033" s="26">
        <v>380545756797</v>
      </c>
      <c r="N13033" s="26">
        <v>120783409</v>
      </c>
    </row>
    <row r="13034" spans="1:14">
      <c r="A13034" s="26" t="s">
        <v>4562</v>
      </c>
      <c r="B13034" s="26" t="s">
        <v>4563</v>
      </c>
      <c r="C13034" s="26">
        <v>38302240</v>
      </c>
      <c r="D13034" s="26" t="s">
        <v>24</v>
      </c>
      <c r="E13034" s="26" t="s">
        <v>50316</v>
      </c>
      <c r="F13034" s="26" t="s">
        <v>50317</v>
      </c>
      <c r="G13034" s="26" t="s">
        <v>9586</v>
      </c>
      <c r="H13034" s="26" t="s">
        <v>670</v>
      </c>
      <c r="I13034" s="26" t="s">
        <v>11700</v>
      </c>
      <c r="J13034" s="26" t="s">
        <v>6635</v>
      </c>
      <c r="K13034" s="26" t="s">
        <v>9582</v>
      </c>
      <c r="L13034" s="26" t="s">
        <v>50318</v>
      </c>
      <c r="M13034" s="26">
        <v>380661248137</v>
      </c>
      <c r="N13034" s="26">
        <v>1423381103</v>
      </c>
    </row>
    <row r="13035" spans="1:14">
      <c r="A13035" s="26" t="s">
        <v>2982</v>
      </c>
      <c r="B13035" s="26" t="s">
        <v>2983</v>
      </c>
      <c r="C13035" s="26">
        <v>37643758</v>
      </c>
      <c r="D13035" s="26" t="s">
        <v>24</v>
      </c>
      <c r="E13035" s="26" t="s">
        <v>50319</v>
      </c>
      <c r="F13035" s="26" t="s">
        <v>50320</v>
      </c>
      <c r="G13035" s="26" t="s">
        <v>9579</v>
      </c>
      <c r="H13035" s="26" t="s">
        <v>258</v>
      </c>
      <c r="I13035" s="26" t="s">
        <v>14964</v>
      </c>
      <c r="J13035" s="26" t="s">
        <v>1222</v>
      </c>
      <c r="K13035" s="26" t="s">
        <v>9582</v>
      </c>
      <c r="L13035" s="26" t="s">
        <v>50321</v>
      </c>
      <c r="M13035" s="26">
        <v>380626637217</v>
      </c>
      <c r="N13035" s="26">
        <v>122785103</v>
      </c>
    </row>
    <row r="13036" spans="1:14">
      <c r="A13036" s="26" t="s">
        <v>5814</v>
      </c>
      <c r="B13036" s="26" t="s">
        <v>5815</v>
      </c>
      <c r="C13036" s="26" t="s">
        <v>1604</v>
      </c>
      <c r="D13036" s="26" t="s">
        <v>24</v>
      </c>
      <c r="E13036" s="26" t="s">
        <v>50322</v>
      </c>
      <c r="F13036" s="26" t="s">
        <v>5815</v>
      </c>
      <c r="G13036" s="26" t="s">
        <v>9586</v>
      </c>
      <c r="H13036" s="26" t="s">
        <v>885</v>
      </c>
      <c r="J13036" s="26" t="s">
        <v>910</v>
      </c>
      <c r="K13036" s="26" t="s">
        <v>9597</v>
      </c>
      <c r="L13036" s="26" t="s">
        <v>50323</v>
      </c>
      <c r="M13036" s="26">
        <v>380677016992</v>
      </c>
      <c r="N13036" s="26">
        <v>5110100000</v>
      </c>
    </row>
    <row r="13037" spans="1:14">
      <c r="A13037" s="26" t="s">
        <v>1802</v>
      </c>
      <c r="B13037" s="26" t="s">
        <v>1803</v>
      </c>
      <c r="C13037" s="26">
        <v>37336813</v>
      </c>
      <c r="D13037" s="26" t="s">
        <v>24</v>
      </c>
      <c r="E13037" s="26" t="s">
        <v>50324</v>
      </c>
      <c r="F13037" s="26" t="s">
        <v>50325</v>
      </c>
      <c r="G13037" s="26" t="s">
        <v>9586</v>
      </c>
      <c r="H13037" s="26" t="s">
        <v>27</v>
      </c>
      <c r="I13037" s="26" t="s">
        <v>16303</v>
      </c>
      <c r="J13037" s="26" t="s">
        <v>50326</v>
      </c>
      <c r="K13037" s="26" t="s">
        <v>9582</v>
      </c>
      <c r="L13037" s="26" t="s">
        <v>50327</v>
      </c>
      <c r="M13037" s="26">
        <v>761403601474</v>
      </c>
      <c r="N13037" s="26">
        <v>522286601</v>
      </c>
    </row>
    <row r="13038" spans="1:14">
      <c r="A13038" s="26" t="s">
        <v>7578</v>
      </c>
      <c r="B13038" s="26" t="s">
        <v>7579</v>
      </c>
      <c r="C13038" s="26" t="s">
        <v>1604</v>
      </c>
      <c r="D13038" s="26" t="s">
        <v>24</v>
      </c>
      <c r="E13038" s="26" t="s">
        <v>50328</v>
      </c>
      <c r="F13038" s="26" t="s">
        <v>50329</v>
      </c>
      <c r="G13038" s="26" t="s">
        <v>9586</v>
      </c>
      <c r="H13038" s="26" t="s">
        <v>1088</v>
      </c>
      <c r="J13038" s="26" t="s">
        <v>1115</v>
      </c>
      <c r="K13038" s="26" t="s">
        <v>9597</v>
      </c>
      <c r="L13038" s="26" t="s">
        <v>50330</v>
      </c>
      <c r="M13038" s="26">
        <v>380988463026</v>
      </c>
      <c r="N13038" s="26">
        <v>6110100000</v>
      </c>
    </row>
    <row r="13039" spans="1:14">
      <c r="A13039" s="26" t="s">
        <v>4690</v>
      </c>
      <c r="B13039" s="26" t="s">
        <v>4691</v>
      </c>
      <c r="C13039" s="26">
        <v>37324478</v>
      </c>
      <c r="D13039" s="26" t="s">
        <v>780</v>
      </c>
      <c r="E13039" s="26" t="s">
        <v>50331</v>
      </c>
      <c r="F13039" s="26" t="s">
        <v>9787</v>
      </c>
      <c r="G13039" s="26" t="s">
        <v>9601</v>
      </c>
      <c r="H13039" s="26" t="s">
        <v>670</v>
      </c>
      <c r="I13039" s="26" t="s">
        <v>11532</v>
      </c>
      <c r="J13039" s="26" t="s">
        <v>691</v>
      </c>
      <c r="K13039" s="26" t="s">
        <v>9597</v>
      </c>
      <c r="L13039" s="26" t="s">
        <v>50332</v>
      </c>
      <c r="M13039" s="26">
        <v>380525621164</v>
      </c>
      <c r="N13039" s="26">
        <v>3523810100</v>
      </c>
    </row>
    <row r="13040" spans="1:14">
      <c r="A13040" s="26" t="s">
        <v>2753</v>
      </c>
      <c r="B13040" s="26" t="s">
        <v>2754</v>
      </c>
      <c r="C13040" s="26">
        <v>36730425</v>
      </c>
      <c r="D13040" s="26" t="s">
        <v>24</v>
      </c>
      <c r="E13040" s="26" t="s">
        <v>50333</v>
      </c>
      <c r="F13040" s="26" t="s">
        <v>50334</v>
      </c>
      <c r="G13040" s="26" t="s">
        <v>9586</v>
      </c>
      <c r="H13040" s="26" t="s">
        <v>133</v>
      </c>
      <c r="I13040" s="26" t="s">
        <v>19513</v>
      </c>
      <c r="J13040" s="26" t="s">
        <v>246</v>
      </c>
      <c r="K13040" s="26" t="s">
        <v>9606</v>
      </c>
      <c r="L13040" s="26" t="s">
        <v>44968</v>
      </c>
      <c r="M13040" s="26">
        <v>380974190344</v>
      </c>
      <c r="N13040" s="26">
        <v>1221083309</v>
      </c>
    </row>
    <row r="13041" spans="1:14">
      <c r="A13041" s="26" t="s">
        <v>3970</v>
      </c>
      <c r="B13041" s="26" t="s">
        <v>3971</v>
      </c>
      <c r="C13041" s="26">
        <v>42244782</v>
      </c>
      <c r="D13041" s="26" t="s">
        <v>24</v>
      </c>
      <c r="E13041" s="26" t="s">
        <v>50335</v>
      </c>
      <c r="F13041" s="26" t="s">
        <v>50336</v>
      </c>
      <c r="G13041" s="26" t="s">
        <v>9586</v>
      </c>
      <c r="H13041" s="26" t="s">
        <v>506</v>
      </c>
      <c r="J13041" s="26" t="s">
        <v>11372</v>
      </c>
      <c r="K13041" s="26" t="s">
        <v>9597</v>
      </c>
      <c r="L13041" s="26" t="s">
        <v>50337</v>
      </c>
      <c r="M13041" s="26">
        <v>380983163848</v>
      </c>
      <c r="N13041" s="26">
        <v>2610300000</v>
      </c>
    </row>
    <row r="13042" spans="1:14">
      <c r="A13042" s="26" t="s">
        <v>4216</v>
      </c>
      <c r="B13042" s="26" t="s">
        <v>4217</v>
      </c>
      <c r="C13042" s="26">
        <v>41838805</v>
      </c>
      <c r="D13042" s="26" t="s">
        <v>24</v>
      </c>
      <c r="E13042" s="26" t="s">
        <v>50338</v>
      </c>
      <c r="F13042" s="26" t="s">
        <v>50339</v>
      </c>
      <c r="G13042" s="26" t="s">
        <v>9579</v>
      </c>
      <c r="H13042" s="26" t="s">
        <v>506</v>
      </c>
      <c r="I13042" s="26" t="s">
        <v>9709</v>
      </c>
      <c r="J13042" s="26" t="s">
        <v>50340</v>
      </c>
      <c r="K13042" s="26" t="s">
        <v>9582</v>
      </c>
      <c r="L13042" s="26" t="s">
        <v>50341</v>
      </c>
      <c r="M13042" s="26">
        <v>380343556514</v>
      </c>
      <c r="N13042" s="26">
        <v>2624485801</v>
      </c>
    </row>
    <row r="13043" spans="1:14">
      <c r="A13043" s="26" t="s">
        <v>5934</v>
      </c>
      <c r="B13043" s="26" t="s">
        <v>5935</v>
      </c>
      <c r="C13043" s="26">
        <v>1998443</v>
      </c>
      <c r="D13043" s="26" t="s">
        <v>780</v>
      </c>
      <c r="E13043" s="26" t="s">
        <v>50342</v>
      </c>
      <c r="F13043" s="26" t="s">
        <v>5935</v>
      </c>
      <c r="G13043" s="26" t="s">
        <v>9601</v>
      </c>
      <c r="H13043" s="26" t="s">
        <v>835</v>
      </c>
      <c r="J13043" s="26" t="s">
        <v>844</v>
      </c>
      <c r="K13043" s="26" t="s">
        <v>9597</v>
      </c>
      <c r="L13043" s="26" t="s">
        <v>28251</v>
      </c>
      <c r="M13043" s="26">
        <v>380513432647</v>
      </c>
      <c r="N13043" s="26">
        <v>4810200000</v>
      </c>
    </row>
    <row r="13044" spans="1:14">
      <c r="A13044" s="26" t="s">
        <v>2802</v>
      </c>
      <c r="B13044" s="26" t="s">
        <v>2803</v>
      </c>
      <c r="C13044" s="26">
        <v>37339271</v>
      </c>
      <c r="D13044" s="26" t="s">
        <v>24</v>
      </c>
      <c r="E13044" s="26" t="s">
        <v>50343</v>
      </c>
      <c r="F13044" s="26" t="s">
        <v>50344</v>
      </c>
      <c r="G13044" s="26" t="s">
        <v>9579</v>
      </c>
      <c r="H13044" s="26" t="s">
        <v>258</v>
      </c>
      <c r="I13044" s="26" t="s">
        <v>9747</v>
      </c>
      <c r="J13044" s="26" t="s">
        <v>44397</v>
      </c>
      <c r="K13044" s="26" t="s">
        <v>9906</v>
      </c>
      <c r="L13044" s="26" t="s">
        <v>50345</v>
      </c>
      <c r="M13044" s="26">
        <v>380669369121</v>
      </c>
      <c r="N13044" s="26">
        <v>1220310113</v>
      </c>
    </row>
    <row r="13045" spans="1:14">
      <c r="A13045" s="26" t="s">
        <v>3405</v>
      </c>
      <c r="B13045" s="26" t="s">
        <v>3406</v>
      </c>
      <c r="C13045" s="26">
        <v>1992587</v>
      </c>
      <c r="D13045" s="26" t="s">
        <v>780</v>
      </c>
      <c r="E13045" s="26" t="s">
        <v>50346</v>
      </c>
      <c r="F13045" s="26" t="s">
        <v>50347</v>
      </c>
      <c r="G13045" s="26" t="s">
        <v>9601</v>
      </c>
      <c r="H13045" s="26" t="s">
        <v>392</v>
      </c>
      <c r="I13045" s="26" t="s">
        <v>9857</v>
      </c>
      <c r="J13045" s="26" t="s">
        <v>420</v>
      </c>
      <c r="K13045" s="26" t="s">
        <v>9597</v>
      </c>
      <c r="L13045" s="26" t="s">
        <v>34464</v>
      </c>
      <c r="M13045" s="26">
        <v>380314421841</v>
      </c>
      <c r="N13045" s="26">
        <v>2121910100</v>
      </c>
    </row>
    <row r="13046" spans="1:14">
      <c r="A13046" s="26" t="s">
        <v>8976</v>
      </c>
      <c r="B13046" s="26" t="s">
        <v>8977</v>
      </c>
      <c r="C13046" s="26">
        <v>25584290</v>
      </c>
      <c r="D13046" s="26" t="s">
        <v>780</v>
      </c>
      <c r="E13046" s="26" t="s">
        <v>50348</v>
      </c>
      <c r="F13046" s="26" t="s">
        <v>29865</v>
      </c>
      <c r="G13046" s="26" t="s">
        <v>9601</v>
      </c>
      <c r="H13046" s="26" t="s">
        <v>1401</v>
      </c>
      <c r="J13046" s="26" t="s">
        <v>1474</v>
      </c>
      <c r="K13046" s="26" t="s">
        <v>9597</v>
      </c>
      <c r="L13046" s="26" t="s">
        <v>44074</v>
      </c>
      <c r="M13046" s="26">
        <v>380472319353</v>
      </c>
      <c r="N13046" s="26">
        <v>722155708</v>
      </c>
    </row>
    <row r="13047" spans="1:14">
      <c r="A13047" s="26" t="s">
        <v>2580</v>
      </c>
      <c r="B13047" s="26" t="s">
        <v>2581</v>
      </c>
      <c r="C13047" s="26">
        <v>37908965</v>
      </c>
      <c r="D13047" s="26" t="s">
        <v>24</v>
      </c>
      <c r="E13047" s="26" t="s">
        <v>50349</v>
      </c>
      <c r="F13047" s="26" t="s">
        <v>50350</v>
      </c>
      <c r="G13047" s="26" t="s">
        <v>9586</v>
      </c>
      <c r="H13047" s="26" t="s">
        <v>133</v>
      </c>
      <c r="I13047" s="26" t="s">
        <v>12629</v>
      </c>
      <c r="J13047" s="26" t="s">
        <v>27953</v>
      </c>
      <c r="K13047" s="26" t="s">
        <v>9582</v>
      </c>
      <c r="L13047" s="26" t="s">
        <v>50351</v>
      </c>
      <c r="M13047" s="26">
        <v>380563094371</v>
      </c>
      <c r="N13047" s="26">
        <v>121188408</v>
      </c>
    </row>
    <row r="13048" spans="1:14">
      <c r="A13048" s="26" t="s">
        <v>5728</v>
      </c>
      <c r="B13048" s="26" t="s">
        <v>5729</v>
      </c>
      <c r="C13048" s="26">
        <v>38961129</v>
      </c>
      <c r="D13048" s="26" t="s">
        <v>24</v>
      </c>
      <c r="E13048" s="26" t="s">
        <v>50352</v>
      </c>
      <c r="F13048" s="26" t="s">
        <v>50353</v>
      </c>
      <c r="G13048" s="26" t="s">
        <v>9591</v>
      </c>
      <c r="H13048" s="26" t="s">
        <v>799</v>
      </c>
      <c r="J13048" s="26" t="s">
        <v>800</v>
      </c>
      <c r="K13048" s="26" t="s">
        <v>9597</v>
      </c>
      <c r="L13048" s="26" t="s">
        <v>17893</v>
      </c>
      <c r="M13048" s="26">
        <v>380444242077</v>
      </c>
      <c r="N13048" s="26">
        <v>4822784009</v>
      </c>
    </row>
    <row r="13049" spans="1:14">
      <c r="A13049" s="26" t="s">
        <v>4194</v>
      </c>
      <c r="B13049" s="26" t="s">
        <v>4195</v>
      </c>
      <c r="C13049" s="26">
        <v>41999084</v>
      </c>
      <c r="D13049" s="26" t="s">
        <v>24</v>
      </c>
      <c r="E13049" s="26" t="s">
        <v>50354</v>
      </c>
      <c r="F13049" s="26" t="s">
        <v>50355</v>
      </c>
      <c r="G13049" s="26" t="s">
        <v>9579</v>
      </c>
      <c r="H13049" s="26" t="s">
        <v>506</v>
      </c>
      <c r="J13049" s="26" t="s">
        <v>50356</v>
      </c>
      <c r="K13049" s="26" t="s">
        <v>9582</v>
      </c>
      <c r="L13049" s="26" t="s">
        <v>50357</v>
      </c>
      <c r="M13049" s="26">
        <v>380997542452</v>
      </c>
      <c r="N13049" s="26">
        <v>2625686208</v>
      </c>
    </row>
    <row r="13050" spans="1:14">
      <c r="A13050" s="26" t="s">
        <v>2437</v>
      </c>
      <c r="B13050" s="26" t="s">
        <v>2438</v>
      </c>
      <c r="C13050" s="26" t="s">
        <v>1604</v>
      </c>
      <c r="D13050" s="26" t="s">
        <v>24</v>
      </c>
      <c r="E13050" s="26" t="s">
        <v>50358</v>
      </c>
      <c r="F13050" s="26" t="s">
        <v>50359</v>
      </c>
      <c r="G13050" s="26" t="s">
        <v>9591</v>
      </c>
      <c r="H13050" s="26" t="s">
        <v>133</v>
      </c>
      <c r="J13050" s="26" t="s">
        <v>183</v>
      </c>
      <c r="K13050" s="26" t="s">
        <v>9597</v>
      </c>
      <c r="L13050" s="26" t="s">
        <v>50360</v>
      </c>
      <c r="M13050" s="26">
        <v>380977932101</v>
      </c>
      <c r="N13050" s="26">
        <v>1211000000</v>
      </c>
    </row>
    <row r="13051" spans="1:14">
      <c r="A13051" s="26" t="s">
        <v>3118</v>
      </c>
      <c r="B13051" s="26" t="s">
        <v>3113</v>
      </c>
      <c r="C13051" s="26">
        <v>1991406</v>
      </c>
      <c r="D13051" s="26" t="s">
        <v>780</v>
      </c>
      <c r="E13051" s="26" t="s">
        <v>50361</v>
      </c>
      <c r="F13051" s="26" t="s">
        <v>50362</v>
      </c>
      <c r="G13051" s="26" t="s">
        <v>9601</v>
      </c>
      <c r="H13051" s="26" t="s">
        <v>375</v>
      </c>
      <c r="J13051" s="26" t="s">
        <v>380</v>
      </c>
      <c r="K13051" s="26" t="s">
        <v>9597</v>
      </c>
      <c r="L13051" s="26" t="s">
        <v>50363</v>
      </c>
      <c r="M13051" s="26">
        <v>380412438740</v>
      </c>
      <c r="N13051" s="26">
        <v>1810100000</v>
      </c>
    </row>
    <row r="13052" spans="1:14">
      <c r="A13052" s="26" t="s">
        <v>2029</v>
      </c>
      <c r="B13052" s="26" t="s">
        <v>2030</v>
      </c>
      <c r="C13052" s="26">
        <v>1982985</v>
      </c>
      <c r="D13052" s="26" t="s">
        <v>780</v>
      </c>
      <c r="E13052" s="26" t="s">
        <v>50364</v>
      </c>
      <c r="F13052" s="26" t="s">
        <v>50365</v>
      </c>
      <c r="G13052" s="26" t="s">
        <v>9601</v>
      </c>
      <c r="H13052" s="26" t="s">
        <v>103</v>
      </c>
      <c r="I13052" s="26" t="s">
        <v>1986</v>
      </c>
      <c r="J13052" s="26" t="s">
        <v>1986</v>
      </c>
      <c r="K13052" s="26" t="s">
        <v>9597</v>
      </c>
      <c r="L13052" s="26" t="s">
        <v>10445</v>
      </c>
      <c r="M13052" s="26">
        <v>380509381404</v>
      </c>
      <c r="N13052" s="26">
        <v>721410100</v>
      </c>
    </row>
    <row r="13053" spans="1:14">
      <c r="A13053" s="26" t="s">
        <v>4769</v>
      </c>
      <c r="B13053" s="26" t="s">
        <v>4770</v>
      </c>
      <c r="C13053" s="26">
        <v>42126735</v>
      </c>
      <c r="D13053" s="26" t="s">
        <v>24</v>
      </c>
      <c r="E13053" s="26" t="s">
        <v>50366</v>
      </c>
      <c r="F13053" s="26" t="s">
        <v>50367</v>
      </c>
      <c r="G13053" s="26" t="s">
        <v>9579</v>
      </c>
      <c r="H13053" s="26" t="s">
        <v>670</v>
      </c>
      <c r="I13053" s="26" t="s">
        <v>11751</v>
      </c>
      <c r="J13053" s="26" t="s">
        <v>13330</v>
      </c>
      <c r="K13053" s="26" t="s">
        <v>9582</v>
      </c>
      <c r="L13053" s="26" t="s">
        <v>50368</v>
      </c>
      <c r="M13053" s="26">
        <v>380523941217</v>
      </c>
      <c r="N13053" s="26">
        <v>522682603</v>
      </c>
    </row>
    <row r="13054" spans="1:14">
      <c r="A13054" s="26" t="s">
        <v>1826</v>
      </c>
      <c r="B13054" s="26" t="s">
        <v>1827</v>
      </c>
      <c r="C13054" s="26">
        <v>1982608</v>
      </c>
      <c r="D13054" s="26" t="s">
        <v>780</v>
      </c>
      <c r="E13054" s="26" t="s">
        <v>50369</v>
      </c>
      <c r="F13054" s="26" t="s">
        <v>50370</v>
      </c>
      <c r="G13054" s="26" t="s">
        <v>9601</v>
      </c>
      <c r="H13054" s="26" t="s">
        <v>27</v>
      </c>
      <c r="I13054" s="26" t="s">
        <v>12860</v>
      </c>
      <c r="J13054" s="26" t="s">
        <v>1828</v>
      </c>
      <c r="K13054" s="26" t="s">
        <v>9606</v>
      </c>
      <c r="L13054" s="26" t="s">
        <v>36716</v>
      </c>
      <c r="M13054" s="26">
        <v>380435621002</v>
      </c>
      <c r="N13054" s="26">
        <v>522855100</v>
      </c>
    </row>
    <row r="13055" spans="1:14">
      <c r="A13055" s="26" t="s">
        <v>2080</v>
      </c>
      <c r="B13055" s="26" t="s">
        <v>2081</v>
      </c>
      <c r="C13055" s="26">
        <v>38485727</v>
      </c>
      <c r="D13055" s="26" t="s">
        <v>24</v>
      </c>
      <c r="E13055" s="26" t="s">
        <v>50371</v>
      </c>
      <c r="F13055" s="26" t="s">
        <v>50372</v>
      </c>
      <c r="G13055" s="26" t="s">
        <v>9579</v>
      </c>
      <c r="H13055" s="26" t="s">
        <v>103</v>
      </c>
      <c r="I13055" s="26" t="s">
        <v>9833</v>
      </c>
      <c r="J13055" s="26" t="s">
        <v>50373</v>
      </c>
      <c r="K13055" s="26" t="s">
        <v>9582</v>
      </c>
      <c r="L13055" s="26" t="s">
        <v>50374</v>
      </c>
      <c r="M13055" s="26">
        <v>380337723957</v>
      </c>
      <c r="N13055" s="26">
        <v>723355301</v>
      </c>
    </row>
    <row r="13056" spans="1:14">
      <c r="A13056" s="26" t="s">
        <v>8364</v>
      </c>
      <c r="B13056" s="26" t="s">
        <v>8217</v>
      </c>
      <c r="C13056" s="26">
        <v>3003683</v>
      </c>
      <c r="D13056" s="26" t="s">
        <v>780</v>
      </c>
      <c r="E13056" s="26" t="s">
        <v>50375</v>
      </c>
      <c r="F13056" s="26" t="s">
        <v>50376</v>
      </c>
      <c r="G13056" s="26" t="s">
        <v>9601</v>
      </c>
      <c r="H13056" s="26" t="s">
        <v>1122</v>
      </c>
      <c r="J13056" s="26" t="s">
        <v>8039</v>
      </c>
      <c r="K13056" s="26" t="s">
        <v>9597</v>
      </c>
      <c r="L13056" s="26" t="s">
        <v>50377</v>
      </c>
      <c r="M13056" s="26">
        <v>380577250825</v>
      </c>
      <c r="N13056" s="26">
        <v>6310100000</v>
      </c>
    </row>
    <row r="13057" spans="1:14">
      <c r="A13057" s="26" t="s">
        <v>5387</v>
      </c>
      <c r="B13057" s="26" t="s">
        <v>5388</v>
      </c>
      <c r="C13057" s="26">
        <v>1997248</v>
      </c>
      <c r="D13057" s="26" t="s">
        <v>24</v>
      </c>
      <c r="E13057" s="26" t="s">
        <v>50378</v>
      </c>
      <c r="F13057" s="26" t="s">
        <v>50379</v>
      </c>
      <c r="G13057" s="26" t="s">
        <v>9586</v>
      </c>
      <c r="H13057" s="26" t="s">
        <v>735</v>
      </c>
      <c r="J13057" s="26" t="s">
        <v>35699</v>
      </c>
      <c r="K13057" s="26" t="s">
        <v>9597</v>
      </c>
      <c r="L13057" s="26" t="s">
        <v>50380</v>
      </c>
      <c r="M13057" s="26">
        <v>760834207065</v>
      </c>
      <c r="N13057" s="26">
        <v>4624810300</v>
      </c>
    </row>
    <row r="13058" spans="1:14">
      <c r="A13058" s="26" t="s">
        <v>9211</v>
      </c>
      <c r="B13058" s="26" t="s">
        <v>9212</v>
      </c>
      <c r="C13058" s="26">
        <v>40361415</v>
      </c>
      <c r="D13058" s="26" t="s">
        <v>24</v>
      </c>
      <c r="E13058" s="26" t="s">
        <v>50381</v>
      </c>
      <c r="F13058" s="26" t="s">
        <v>13572</v>
      </c>
      <c r="G13058" s="26" t="s">
        <v>9591</v>
      </c>
      <c r="H13058" s="26" t="s">
        <v>1490</v>
      </c>
      <c r="J13058" s="26" t="s">
        <v>1553</v>
      </c>
      <c r="K13058" s="26" t="s">
        <v>9597</v>
      </c>
      <c r="L13058" s="26" t="s">
        <v>50382</v>
      </c>
      <c r="M13058" s="26">
        <v>761002106040</v>
      </c>
      <c r="N13058" s="26">
        <v>524955100</v>
      </c>
    </row>
    <row r="13059" spans="1:14">
      <c r="A13059" s="26" t="s">
        <v>6117</v>
      </c>
      <c r="B13059" s="26" t="s">
        <v>6118</v>
      </c>
      <c r="C13059" s="26">
        <v>40196816</v>
      </c>
      <c r="D13059" s="26" t="s">
        <v>24</v>
      </c>
      <c r="E13059" s="26" t="s">
        <v>50383</v>
      </c>
      <c r="F13059" s="26" t="s">
        <v>50384</v>
      </c>
      <c r="G13059" s="26" t="s">
        <v>9579</v>
      </c>
      <c r="H13059" s="26" t="s">
        <v>885</v>
      </c>
      <c r="I13059" s="26" t="s">
        <v>10171</v>
      </c>
      <c r="J13059" s="26" t="s">
        <v>50385</v>
      </c>
      <c r="K13059" s="26" t="s">
        <v>9582</v>
      </c>
      <c r="L13059" s="26" t="s">
        <v>50386</v>
      </c>
      <c r="M13059" s="26">
        <v>380486624222</v>
      </c>
      <c r="N13059" s="26">
        <v>5110290021</v>
      </c>
    </row>
    <row r="13060" spans="1:14">
      <c r="A13060" s="26" t="s">
        <v>6037</v>
      </c>
      <c r="B13060" s="26" t="s">
        <v>5975</v>
      </c>
      <c r="C13060" s="26">
        <v>32884395</v>
      </c>
      <c r="D13060" s="26" t="s">
        <v>24</v>
      </c>
      <c r="E13060" s="26" t="s">
        <v>50387</v>
      </c>
      <c r="F13060" s="26" t="s">
        <v>9596</v>
      </c>
      <c r="G13060" s="26" t="s">
        <v>9586</v>
      </c>
      <c r="H13060" s="26" t="s">
        <v>835</v>
      </c>
      <c r="J13060" s="26" t="s">
        <v>848</v>
      </c>
      <c r="K13060" s="26" t="s">
        <v>9597</v>
      </c>
      <c r="L13060" s="26" t="s">
        <v>33222</v>
      </c>
      <c r="M13060" s="26">
        <v>380512373779</v>
      </c>
      <c r="N13060" s="26">
        <v>4623010100</v>
      </c>
    </row>
    <row r="13061" spans="1:14">
      <c r="A13061" s="26" t="s">
        <v>5924</v>
      </c>
      <c r="B13061" s="26" t="s">
        <v>5925</v>
      </c>
      <c r="C13061" s="26">
        <v>38094247</v>
      </c>
      <c r="D13061" s="26" t="s">
        <v>24</v>
      </c>
      <c r="E13061" s="26" t="s">
        <v>50388</v>
      </c>
      <c r="F13061" s="26" t="s">
        <v>50389</v>
      </c>
      <c r="G13061" s="26" t="s">
        <v>9586</v>
      </c>
      <c r="H13061" s="26" t="s">
        <v>835</v>
      </c>
      <c r="I13061" s="26" t="s">
        <v>11355</v>
      </c>
      <c r="J13061" s="26" t="s">
        <v>50390</v>
      </c>
      <c r="K13061" s="26" t="s">
        <v>9582</v>
      </c>
      <c r="L13061" s="26" t="s">
        <v>50391</v>
      </c>
      <c r="M13061" s="26">
        <v>380516321254</v>
      </c>
      <c r="N13061" s="26">
        <v>4421456200</v>
      </c>
    </row>
    <row r="13062" spans="1:14">
      <c r="A13062" s="26" t="s">
        <v>2080</v>
      </c>
      <c r="B13062" s="26" t="s">
        <v>2081</v>
      </c>
      <c r="C13062" s="26">
        <v>38485727</v>
      </c>
      <c r="D13062" s="26" t="s">
        <v>24</v>
      </c>
      <c r="E13062" s="26" t="s">
        <v>50392</v>
      </c>
      <c r="F13062" s="26" t="s">
        <v>50393</v>
      </c>
      <c r="G13062" s="26" t="s">
        <v>9579</v>
      </c>
      <c r="H13062" s="26" t="s">
        <v>103</v>
      </c>
      <c r="I13062" s="26" t="s">
        <v>9833</v>
      </c>
      <c r="J13062" s="26" t="s">
        <v>50394</v>
      </c>
      <c r="K13062" s="26" t="s">
        <v>9582</v>
      </c>
      <c r="L13062" s="26" t="s">
        <v>50395</v>
      </c>
      <c r="M13062" s="26">
        <v>380337723957</v>
      </c>
      <c r="N13062" s="26">
        <v>721855707</v>
      </c>
    </row>
    <row r="13063" spans="1:14">
      <c r="A13063" s="26" t="s">
        <v>6373</v>
      </c>
      <c r="B13063" s="26" t="s">
        <v>6374</v>
      </c>
      <c r="C13063" s="26">
        <v>25430078</v>
      </c>
      <c r="D13063" s="26" t="s">
        <v>780</v>
      </c>
      <c r="E13063" s="26" t="s">
        <v>50396</v>
      </c>
      <c r="F13063" s="26" t="s">
        <v>50397</v>
      </c>
      <c r="G13063" s="26" t="s">
        <v>9601</v>
      </c>
      <c r="H13063" s="26" t="s">
        <v>885</v>
      </c>
      <c r="J13063" s="26" t="s">
        <v>910</v>
      </c>
      <c r="K13063" s="26" t="s">
        <v>9597</v>
      </c>
      <c r="L13063" s="26" t="s">
        <v>50398</v>
      </c>
      <c r="M13063" s="26">
        <v>380487284639</v>
      </c>
      <c r="N13063" s="26">
        <v>5110100000</v>
      </c>
    </row>
    <row r="13064" spans="1:14">
      <c r="A13064" s="26" t="s">
        <v>2077</v>
      </c>
      <c r="B13064" s="26" t="s">
        <v>2078</v>
      </c>
      <c r="C13064" s="26" t="s">
        <v>1604</v>
      </c>
      <c r="D13064" s="26" t="s">
        <v>24</v>
      </c>
      <c r="E13064" s="26" t="s">
        <v>50399</v>
      </c>
      <c r="F13064" s="26" t="s">
        <v>10194</v>
      </c>
      <c r="G13064" s="26" t="s">
        <v>9586</v>
      </c>
      <c r="H13064" s="26" t="s">
        <v>103</v>
      </c>
      <c r="J13064" s="26" t="s">
        <v>112</v>
      </c>
      <c r="K13064" s="26" t="s">
        <v>9597</v>
      </c>
      <c r="L13064" s="26" t="s">
        <v>29033</v>
      </c>
      <c r="M13064" s="26">
        <v>380988978303</v>
      </c>
      <c r="N13064" s="26">
        <v>710400000</v>
      </c>
    </row>
    <row r="13065" spans="1:14">
      <c r="A13065" s="26" t="s">
        <v>9158</v>
      </c>
      <c r="B13065" s="26" t="s">
        <v>9159</v>
      </c>
      <c r="C13065" s="26">
        <v>38541220</v>
      </c>
      <c r="D13065" s="26" t="s">
        <v>24</v>
      </c>
      <c r="E13065" s="26" t="s">
        <v>50400</v>
      </c>
      <c r="F13065" s="26" t="s">
        <v>50401</v>
      </c>
      <c r="G13065" s="26" t="s">
        <v>9579</v>
      </c>
      <c r="H13065" s="26" t="s">
        <v>1490</v>
      </c>
      <c r="J13065" s="26" t="s">
        <v>21879</v>
      </c>
      <c r="K13065" s="26" t="s">
        <v>9582</v>
      </c>
      <c r="L13065" s="26" t="s">
        <v>50402</v>
      </c>
      <c r="M13065" s="26">
        <v>380978655972</v>
      </c>
      <c r="N13065" s="26">
        <v>7324589001</v>
      </c>
    </row>
    <row r="13066" spans="1:14">
      <c r="A13066" s="26" t="s">
        <v>9189</v>
      </c>
      <c r="B13066" s="26" t="s">
        <v>9171</v>
      </c>
      <c r="C13066" s="26">
        <v>23248085</v>
      </c>
      <c r="D13066" s="26" t="s">
        <v>780</v>
      </c>
      <c r="E13066" s="26" t="s">
        <v>50403</v>
      </c>
      <c r="F13066" s="26" t="s">
        <v>9787</v>
      </c>
      <c r="G13066" s="26" t="s">
        <v>9601</v>
      </c>
      <c r="H13066" s="26" t="s">
        <v>1490</v>
      </c>
      <c r="J13066" s="26" t="s">
        <v>1553</v>
      </c>
      <c r="K13066" s="26" t="s">
        <v>9597</v>
      </c>
      <c r="L13066" s="26" t="s">
        <v>10497</v>
      </c>
      <c r="M13066" s="26">
        <v>380372511319</v>
      </c>
      <c r="N13066" s="26">
        <v>524955100</v>
      </c>
    </row>
    <row r="13067" spans="1:14">
      <c r="A13067" s="26" t="s">
        <v>9214</v>
      </c>
      <c r="B13067" s="26" t="s">
        <v>9215</v>
      </c>
      <c r="C13067" s="26">
        <v>43343797</v>
      </c>
      <c r="D13067" s="26" t="s">
        <v>1701</v>
      </c>
      <c r="E13067" s="26" t="s">
        <v>50404</v>
      </c>
      <c r="F13067" s="26" t="s">
        <v>50405</v>
      </c>
      <c r="G13067" s="26" t="s">
        <v>9601</v>
      </c>
      <c r="H13067" s="26" t="s">
        <v>1490</v>
      </c>
      <c r="I13067" s="26" t="s">
        <v>11202</v>
      </c>
      <c r="J13067" s="26" t="s">
        <v>1495</v>
      </c>
      <c r="K13067" s="26" t="s">
        <v>9582</v>
      </c>
      <c r="L13067" s="26" t="s">
        <v>17979</v>
      </c>
      <c r="M13067" s="26">
        <v>761046274922</v>
      </c>
      <c r="N13067" s="26">
        <v>7324582001</v>
      </c>
    </row>
    <row r="13068" spans="1:14">
      <c r="A13068" s="26" t="s">
        <v>4747</v>
      </c>
      <c r="B13068" s="26" t="s">
        <v>4748</v>
      </c>
      <c r="C13068" s="26">
        <v>38475656</v>
      </c>
      <c r="D13068" s="26" t="s">
        <v>24</v>
      </c>
      <c r="E13068" s="26" t="s">
        <v>50406</v>
      </c>
      <c r="F13068" s="26" t="s">
        <v>14045</v>
      </c>
      <c r="G13068" s="26" t="s">
        <v>9586</v>
      </c>
      <c r="H13068" s="26" t="s">
        <v>670</v>
      </c>
      <c r="J13068" s="26" t="s">
        <v>4749</v>
      </c>
      <c r="K13068" s="26" t="s">
        <v>9597</v>
      </c>
      <c r="L13068" s="26" t="s">
        <v>19559</v>
      </c>
      <c r="M13068" s="26">
        <v>380675220735</v>
      </c>
      <c r="N13068" s="26">
        <v>3510900000</v>
      </c>
    </row>
    <row r="13069" spans="1:14">
      <c r="A13069" s="26" t="s">
        <v>5401</v>
      </c>
      <c r="B13069" s="26" t="s">
        <v>5398</v>
      </c>
      <c r="C13069" s="26">
        <v>43260585</v>
      </c>
      <c r="D13069" s="26" t="s">
        <v>24</v>
      </c>
      <c r="E13069" s="26" t="s">
        <v>50407</v>
      </c>
      <c r="F13069" s="26" t="s">
        <v>18864</v>
      </c>
      <c r="G13069" s="26" t="s">
        <v>9586</v>
      </c>
      <c r="H13069" s="26" t="s">
        <v>735</v>
      </c>
      <c r="J13069" s="26" t="s">
        <v>11183</v>
      </c>
      <c r="K13069" s="26" t="s">
        <v>9597</v>
      </c>
      <c r="L13069" s="26" t="s">
        <v>14869</v>
      </c>
      <c r="M13069" s="26">
        <v>761004922347</v>
      </c>
      <c r="N13069" s="26">
        <v>523488203</v>
      </c>
    </row>
    <row r="13070" spans="1:14">
      <c r="A13070" s="26" t="s">
        <v>7994</v>
      </c>
      <c r="B13070" s="26" t="s">
        <v>7995</v>
      </c>
      <c r="C13070" s="26">
        <v>2002227</v>
      </c>
      <c r="D13070" s="26" t="s">
        <v>780</v>
      </c>
      <c r="E13070" s="26" t="s">
        <v>50408</v>
      </c>
      <c r="F13070" s="26" t="s">
        <v>50409</v>
      </c>
      <c r="G13070" s="26" t="s">
        <v>9601</v>
      </c>
      <c r="H13070" s="26" t="s">
        <v>1122</v>
      </c>
      <c r="I13070" s="26" t="s">
        <v>11422</v>
      </c>
      <c r="J13070" s="26" t="s">
        <v>1206</v>
      </c>
      <c r="K13070" s="26" t="s">
        <v>9582</v>
      </c>
      <c r="L13070" s="26" t="s">
        <v>23680</v>
      </c>
      <c r="M13070" s="26">
        <v>380577471203</v>
      </c>
      <c r="N13070" s="26">
        <v>6325182001</v>
      </c>
    </row>
    <row r="13071" spans="1:14">
      <c r="A13071" s="26" t="s">
        <v>6047</v>
      </c>
      <c r="B13071" s="26" t="s">
        <v>6048</v>
      </c>
      <c r="C13071" s="26">
        <v>38436470</v>
      </c>
      <c r="D13071" s="26" t="s">
        <v>24</v>
      </c>
      <c r="E13071" s="26" t="s">
        <v>50410</v>
      </c>
      <c r="F13071" s="26" t="s">
        <v>50411</v>
      </c>
      <c r="G13071" s="26" t="s">
        <v>9586</v>
      </c>
      <c r="H13071" s="26" t="s">
        <v>835</v>
      </c>
      <c r="I13071" s="26" t="s">
        <v>9752</v>
      </c>
      <c r="J13071" s="26" t="s">
        <v>50412</v>
      </c>
      <c r="K13071" s="26" t="s">
        <v>9906</v>
      </c>
      <c r="L13071" s="26" t="s">
        <v>50413</v>
      </c>
      <c r="M13071" s="26">
        <v>380512518305</v>
      </c>
      <c r="N13071" s="26">
        <v>4824283801</v>
      </c>
    </row>
    <row r="13072" spans="1:14">
      <c r="A13072" s="26" t="s">
        <v>4171</v>
      </c>
      <c r="B13072" s="26" t="s">
        <v>4169</v>
      </c>
      <c r="C13072" s="26">
        <v>41951739</v>
      </c>
      <c r="D13072" s="26" t="s">
        <v>24</v>
      </c>
      <c r="E13072" s="26" t="s">
        <v>50414</v>
      </c>
      <c r="F13072" s="26" t="s">
        <v>32797</v>
      </c>
      <c r="G13072" s="26" t="s">
        <v>9591</v>
      </c>
      <c r="H13072" s="26" t="s">
        <v>506</v>
      </c>
      <c r="I13072" s="26" t="s">
        <v>18195</v>
      </c>
      <c r="J13072" s="26" t="s">
        <v>4170</v>
      </c>
      <c r="K13072" s="26" t="s">
        <v>9606</v>
      </c>
      <c r="L13072" s="26" t="s">
        <v>50415</v>
      </c>
      <c r="M13072" s="26">
        <v>761965547764</v>
      </c>
      <c r="N13072" s="26">
        <v>2624056200</v>
      </c>
    </row>
    <row r="13073" spans="1:14">
      <c r="A13073" s="26" t="s">
        <v>7863</v>
      </c>
      <c r="B13073" s="26" t="s">
        <v>7864</v>
      </c>
      <c r="C13073" s="26">
        <v>2003899</v>
      </c>
      <c r="D13073" s="26" t="s">
        <v>780</v>
      </c>
      <c r="E13073" s="26" t="s">
        <v>50416</v>
      </c>
      <c r="F13073" s="26" t="s">
        <v>50417</v>
      </c>
      <c r="G13073" s="26" t="s">
        <v>9601</v>
      </c>
      <c r="H13073" s="26" t="s">
        <v>1122</v>
      </c>
      <c r="I13073" s="26" t="s">
        <v>10639</v>
      </c>
      <c r="J13073" s="26" t="s">
        <v>1135</v>
      </c>
      <c r="K13073" s="26" t="s">
        <v>9597</v>
      </c>
      <c r="L13073" s="26" t="s">
        <v>50418</v>
      </c>
      <c r="M13073" s="26">
        <v>380575832370</v>
      </c>
      <c r="N13073" s="26">
        <v>6320810100</v>
      </c>
    </row>
    <row r="13074" spans="1:14">
      <c r="A13074" s="26" t="s">
        <v>4657</v>
      </c>
      <c r="B13074" s="26" t="s">
        <v>4658</v>
      </c>
      <c r="C13074" s="26">
        <v>38802559</v>
      </c>
      <c r="D13074" s="26" t="s">
        <v>24</v>
      </c>
      <c r="E13074" s="26" t="s">
        <v>50419</v>
      </c>
      <c r="F13074" s="26" t="s">
        <v>50420</v>
      </c>
      <c r="G13074" s="26" t="s">
        <v>9586</v>
      </c>
      <c r="H13074" s="26" t="s">
        <v>670</v>
      </c>
      <c r="J13074" s="26" t="s">
        <v>687</v>
      </c>
      <c r="K13074" s="26" t="s">
        <v>9597</v>
      </c>
      <c r="L13074" s="26" t="s">
        <v>33295</v>
      </c>
      <c r="M13074" s="26">
        <v>380522244271</v>
      </c>
      <c r="N13074" s="26">
        <v>3510100000</v>
      </c>
    </row>
    <row r="13075" spans="1:14">
      <c r="A13075" s="26" t="s">
        <v>7792</v>
      </c>
      <c r="B13075" s="26" t="s">
        <v>7793</v>
      </c>
      <c r="C13075" s="26">
        <v>2001297</v>
      </c>
      <c r="D13075" s="26" t="s">
        <v>780</v>
      </c>
      <c r="E13075" s="26" t="s">
        <v>50421</v>
      </c>
      <c r="F13075" s="26" t="s">
        <v>9793</v>
      </c>
      <c r="G13075" s="26" t="s">
        <v>9601</v>
      </c>
      <c r="H13075" s="26" t="s">
        <v>1088</v>
      </c>
      <c r="J13075" s="26" t="s">
        <v>1115</v>
      </c>
      <c r="K13075" s="26" t="s">
        <v>9597</v>
      </c>
      <c r="L13075" s="26" t="s">
        <v>38199</v>
      </c>
      <c r="M13075" s="26">
        <v>380352525683</v>
      </c>
      <c r="N13075" s="26">
        <v>6110100000</v>
      </c>
    </row>
    <row r="13076" spans="1:14">
      <c r="A13076" s="26" t="s">
        <v>7082</v>
      </c>
      <c r="B13076" s="26" t="s">
        <v>7083</v>
      </c>
      <c r="C13076" s="26">
        <v>38407717</v>
      </c>
      <c r="D13076" s="26" t="s">
        <v>24</v>
      </c>
      <c r="E13076" s="26" t="s">
        <v>50422</v>
      </c>
      <c r="F13076" s="26" t="s">
        <v>50423</v>
      </c>
      <c r="G13076" s="26" t="s">
        <v>9586</v>
      </c>
      <c r="H13076" s="26" t="s">
        <v>987</v>
      </c>
      <c r="I13076" s="26" t="s">
        <v>10311</v>
      </c>
      <c r="J13076" s="26" t="s">
        <v>50424</v>
      </c>
      <c r="K13076" s="26" t="s">
        <v>9582</v>
      </c>
      <c r="L13076" s="26" t="s">
        <v>50425</v>
      </c>
      <c r="M13076" s="26">
        <v>380971552213</v>
      </c>
      <c r="N13076" s="26">
        <v>5623486902</v>
      </c>
    </row>
    <row r="13077" spans="1:14">
      <c r="A13077" s="26" t="s">
        <v>6087</v>
      </c>
      <c r="B13077" s="26" t="s">
        <v>6088</v>
      </c>
      <c r="C13077" s="26">
        <v>38037938</v>
      </c>
      <c r="D13077" s="26" t="s">
        <v>24</v>
      </c>
      <c r="E13077" s="26" t="s">
        <v>50426</v>
      </c>
      <c r="F13077" s="26" t="s">
        <v>50427</v>
      </c>
      <c r="G13077" s="26" t="s">
        <v>9586</v>
      </c>
      <c r="H13077" s="26" t="s">
        <v>835</v>
      </c>
      <c r="I13077" s="26" t="s">
        <v>1230</v>
      </c>
      <c r="J13077" s="26" t="s">
        <v>30324</v>
      </c>
      <c r="K13077" s="26" t="s">
        <v>9582</v>
      </c>
      <c r="L13077" s="26" t="s">
        <v>50428</v>
      </c>
      <c r="M13077" s="26">
        <v>761979397560</v>
      </c>
      <c r="N13077" s="26">
        <v>521210110</v>
      </c>
    </row>
    <row r="13078" spans="1:14">
      <c r="A13078" s="26" t="s">
        <v>2920</v>
      </c>
      <c r="B13078" s="26" t="s">
        <v>2921</v>
      </c>
      <c r="C13078" s="26">
        <v>42278319</v>
      </c>
      <c r="D13078" s="26" t="s">
        <v>780</v>
      </c>
      <c r="E13078" s="26" t="s">
        <v>50429</v>
      </c>
      <c r="F13078" s="26" t="s">
        <v>9787</v>
      </c>
      <c r="G13078" s="26" t="s">
        <v>9601</v>
      </c>
      <c r="H13078" s="26" t="s">
        <v>258</v>
      </c>
      <c r="J13078" s="26" t="s">
        <v>317</v>
      </c>
      <c r="K13078" s="26" t="s">
        <v>9597</v>
      </c>
      <c r="L13078" s="26" t="s">
        <v>50430</v>
      </c>
      <c r="M13078" s="26">
        <v>761614209488</v>
      </c>
      <c r="N13078" s="26">
        <v>1412300000</v>
      </c>
    </row>
    <row r="13079" spans="1:14">
      <c r="A13079" s="26" t="s">
        <v>6758</v>
      </c>
      <c r="B13079" s="26" t="s">
        <v>6759</v>
      </c>
      <c r="C13079" s="26">
        <v>38345331</v>
      </c>
      <c r="D13079" s="26" t="s">
        <v>24</v>
      </c>
      <c r="E13079" s="26" t="s">
        <v>50431</v>
      </c>
      <c r="F13079" s="26" t="s">
        <v>50432</v>
      </c>
      <c r="G13079" s="26" t="s">
        <v>9579</v>
      </c>
      <c r="H13079" s="26" t="s">
        <v>949</v>
      </c>
      <c r="I13079" s="26" t="s">
        <v>13966</v>
      </c>
      <c r="J13079" s="26" t="s">
        <v>50433</v>
      </c>
      <c r="K13079" s="26" t="s">
        <v>9582</v>
      </c>
      <c r="L13079" s="26" t="s">
        <v>50434</v>
      </c>
      <c r="M13079" s="26">
        <v>380535798623</v>
      </c>
      <c r="N13079" s="26">
        <v>5323681601</v>
      </c>
    </row>
    <row r="13080" spans="1:14">
      <c r="A13080" s="26" t="s">
        <v>9088</v>
      </c>
      <c r="B13080" s="26" t="s">
        <v>9089</v>
      </c>
      <c r="C13080" s="26">
        <v>2005674</v>
      </c>
      <c r="D13080" s="26" t="s">
        <v>780</v>
      </c>
      <c r="E13080" s="26" t="s">
        <v>50435</v>
      </c>
      <c r="F13080" s="26" t="s">
        <v>50436</v>
      </c>
      <c r="G13080" s="26" t="s">
        <v>9601</v>
      </c>
      <c r="H13080" s="26" t="s">
        <v>1490</v>
      </c>
      <c r="I13080" s="26" t="s">
        <v>12360</v>
      </c>
      <c r="J13080" s="26" t="s">
        <v>1517</v>
      </c>
      <c r="K13080" s="26" t="s">
        <v>9606</v>
      </c>
      <c r="L13080" s="26" t="s">
        <v>50437</v>
      </c>
      <c r="M13080" s="26">
        <v>380373221471</v>
      </c>
      <c r="N13080" s="26">
        <v>7322055100</v>
      </c>
    </row>
    <row r="13081" spans="1:14">
      <c r="A13081" s="26" t="s">
        <v>8498</v>
      </c>
      <c r="B13081" s="26" t="s">
        <v>8499</v>
      </c>
      <c r="C13081" s="26">
        <v>40655297</v>
      </c>
      <c r="D13081" s="26" t="s">
        <v>24</v>
      </c>
      <c r="E13081" s="26" t="s">
        <v>50438</v>
      </c>
      <c r="F13081" s="26" t="s">
        <v>50439</v>
      </c>
      <c r="G13081" s="26" t="s">
        <v>9586</v>
      </c>
      <c r="H13081" s="26" t="s">
        <v>1269</v>
      </c>
      <c r="I13081" s="26" t="s">
        <v>12727</v>
      </c>
      <c r="J13081" s="26" t="s">
        <v>11232</v>
      </c>
      <c r="K13081" s="26" t="s">
        <v>9906</v>
      </c>
      <c r="L13081" s="26" t="s">
        <v>50440</v>
      </c>
      <c r="M13081" s="26">
        <v>761222047404</v>
      </c>
      <c r="N13081" s="26">
        <v>121683007</v>
      </c>
    </row>
    <row r="13082" spans="1:14">
      <c r="A13082" s="26" t="s">
        <v>3411</v>
      </c>
      <c r="B13082" s="26" t="s">
        <v>3412</v>
      </c>
      <c r="C13082" s="26">
        <v>38456539</v>
      </c>
      <c r="D13082" s="26" t="s">
        <v>24</v>
      </c>
      <c r="E13082" s="26" t="s">
        <v>50441</v>
      </c>
      <c r="F13082" s="26" t="s">
        <v>50442</v>
      </c>
      <c r="G13082" s="26" t="s">
        <v>9586</v>
      </c>
      <c r="H13082" s="26" t="s">
        <v>392</v>
      </c>
      <c r="I13082" s="26" t="s">
        <v>9857</v>
      </c>
      <c r="J13082" s="26" t="s">
        <v>3094</v>
      </c>
      <c r="K13082" s="26" t="s">
        <v>9582</v>
      </c>
      <c r="L13082" s="26" t="s">
        <v>50443</v>
      </c>
      <c r="M13082" s="26">
        <v>380673565886</v>
      </c>
      <c r="N13082" s="26">
        <v>1820681801</v>
      </c>
    </row>
    <row r="13083" spans="1:14">
      <c r="A13083" s="26" t="s">
        <v>7994</v>
      </c>
      <c r="B13083" s="26" t="s">
        <v>7995</v>
      </c>
      <c r="C13083" s="26">
        <v>2002227</v>
      </c>
      <c r="D13083" s="26" t="s">
        <v>780</v>
      </c>
      <c r="E13083" s="26" t="s">
        <v>50444</v>
      </c>
      <c r="F13083" s="26" t="s">
        <v>50445</v>
      </c>
      <c r="G13083" s="26" t="s">
        <v>9601</v>
      </c>
      <c r="H13083" s="26" t="s">
        <v>1122</v>
      </c>
      <c r="I13083" s="26" t="s">
        <v>11422</v>
      </c>
      <c r="J13083" s="26" t="s">
        <v>1143</v>
      </c>
      <c r="K13083" s="26" t="s">
        <v>9606</v>
      </c>
      <c r="L13083" s="26" t="s">
        <v>41919</v>
      </c>
      <c r="M13083" s="26">
        <v>380577460302</v>
      </c>
      <c r="N13083" s="26">
        <v>524180601</v>
      </c>
    </row>
    <row r="13084" spans="1:14">
      <c r="A13084" s="26" t="s">
        <v>2476</v>
      </c>
      <c r="B13084" s="26" t="s">
        <v>2477</v>
      </c>
      <c r="C13084" s="26">
        <v>1986339</v>
      </c>
      <c r="D13084" s="26" t="s">
        <v>780</v>
      </c>
      <c r="E13084" s="26" t="s">
        <v>50446</v>
      </c>
      <c r="F13084" s="26" t="s">
        <v>50447</v>
      </c>
      <c r="G13084" s="26" t="s">
        <v>9601</v>
      </c>
      <c r="H13084" s="26" t="s">
        <v>133</v>
      </c>
      <c r="J13084" s="26" t="s">
        <v>183</v>
      </c>
      <c r="K13084" s="26" t="s">
        <v>9597</v>
      </c>
      <c r="L13084" s="26" t="s">
        <v>15907</v>
      </c>
      <c r="M13084" s="26">
        <v>380971299265</v>
      </c>
      <c r="N13084" s="26">
        <v>1211000000</v>
      </c>
    </row>
    <row r="13085" spans="1:14">
      <c r="A13085" s="26" t="s">
        <v>5290</v>
      </c>
      <c r="B13085" s="26" t="s">
        <v>5289</v>
      </c>
      <c r="C13085" s="26">
        <v>22421239</v>
      </c>
      <c r="D13085" s="26" t="s">
        <v>780</v>
      </c>
      <c r="E13085" s="26" t="s">
        <v>50448</v>
      </c>
      <c r="F13085" s="26" t="s">
        <v>50449</v>
      </c>
      <c r="G13085" s="26" t="s">
        <v>9601</v>
      </c>
      <c r="H13085" s="26" t="s">
        <v>735</v>
      </c>
      <c r="J13085" s="26" t="s">
        <v>35631</v>
      </c>
      <c r="K13085" s="26" t="s">
        <v>9606</v>
      </c>
      <c r="L13085" s="26" t="s">
        <v>50450</v>
      </c>
      <c r="M13085" s="26">
        <v>380977657246</v>
      </c>
      <c r="N13085" s="26">
        <v>4621255700</v>
      </c>
    </row>
    <row r="13086" spans="1:14">
      <c r="A13086" s="26" t="s">
        <v>1899</v>
      </c>
      <c r="B13086" s="26" t="s">
        <v>1900</v>
      </c>
      <c r="C13086" s="26">
        <v>36892237</v>
      </c>
      <c r="D13086" s="26" t="s">
        <v>24</v>
      </c>
      <c r="E13086" s="26" t="s">
        <v>50451</v>
      </c>
      <c r="F13086" s="26" t="s">
        <v>50452</v>
      </c>
      <c r="G13086" s="26" t="s">
        <v>9586</v>
      </c>
      <c r="H13086" s="26" t="s">
        <v>27</v>
      </c>
      <c r="I13086" s="26" t="s">
        <v>11712</v>
      </c>
      <c r="J13086" s="26" t="s">
        <v>50453</v>
      </c>
      <c r="K13086" s="26" t="s">
        <v>9582</v>
      </c>
      <c r="L13086" s="26" t="s">
        <v>50454</v>
      </c>
      <c r="M13086" s="26">
        <v>761400669874</v>
      </c>
      <c r="N13086" s="26">
        <v>524187601</v>
      </c>
    </row>
    <row r="13087" spans="1:14">
      <c r="A13087" s="26" t="s">
        <v>3338</v>
      </c>
      <c r="B13087" s="26" t="s">
        <v>3339</v>
      </c>
      <c r="C13087" s="26">
        <v>38500540</v>
      </c>
      <c r="D13087" s="26" t="s">
        <v>24</v>
      </c>
      <c r="E13087" s="26" t="s">
        <v>50455</v>
      </c>
      <c r="F13087" s="26" t="s">
        <v>50456</v>
      </c>
      <c r="G13087" s="26" t="s">
        <v>9586</v>
      </c>
      <c r="H13087" s="26" t="s">
        <v>375</v>
      </c>
      <c r="I13087" s="26" t="s">
        <v>18803</v>
      </c>
      <c r="J13087" s="26" t="s">
        <v>50457</v>
      </c>
      <c r="K13087" s="26" t="s">
        <v>9606</v>
      </c>
      <c r="L13087" s="26" t="s">
        <v>50458</v>
      </c>
      <c r="M13087" s="26">
        <v>380413944242</v>
      </c>
      <c r="N13087" s="26">
        <v>522487002</v>
      </c>
    </row>
    <row r="13088" spans="1:14">
      <c r="A13088" s="26" t="s">
        <v>3309</v>
      </c>
      <c r="B13088" s="26" t="s">
        <v>3310</v>
      </c>
      <c r="C13088" s="26">
        <v>38215258</v>
      </c>
      <c r="D13088" s="26" t="s">
        <v>24</v>
      </c>
      <c r="E13088" s="26" t="s">
        <v>50459</v>
      </c>
      <c r="F13088" s="26" t="s">
        <v>50460</v>
      </c>
      <c r="G13088" s="26" t="s">
        <v>9586</v>
      </c>
      <c r="H13088" s="26" t="s">
        <v>375</v>
      </c>
      <c r="I13088" s="26" t="s">
        <v>17854</v>
      </c>
      <c r="J13088" s="26" t="s">
        <v>50461</v>
      </c>
      <c r="K13088" s="26" t="s">
        <v>9582</v>
      </c>
      <c r="L13088" s="26" t="s">
        <v>50462</v>
      </c>
      <c r="M13088" s="26">
        <v>380414572217</v>
      </c>
      <c r="N13088" s="26">
        <v>1821185401</v>
      </c>
    </row>
    <row r="13089" spans="1:14">
      <c r="A13089" s="26" t="s">
        <v>6497</v>
      </c>
      <c r="B13089" s="26" t="s">
        <v>6498</v>
      </c>
      <c r="C13089" s="26">
        <v>38842324</v>
      </c>
      <c r="D13089" s="26" t="s">
        <v>24</v>
      </c>
      <c r="E13089" s="26" t="s">
        <v>50463</v>
      </c>
      <c r="F13089" s="26" t="s">
        <v>50464</v>
      </c>
      <c r="G13089" s="26" t="s">
        <v>9586</v>
      </c>
      <c r="H13089" s="26" t="s">
        <v>885</v>
      </c>
      <c r="I13089" s="26" t="s">
        <v>11059</v>
      </c>
      <c r="J13089" s="26" t="s">
        <v>6496</v>
      </c>
      <c r="K13089" s="26" t="s">
        <v>9606</v>
      </c>
      <c r="L13089" s="26" t="s">
        <v>50465</v>
      </c>
      <c r="M13089" s="26">
        <v>380484823094</v>
      </c>
      <c r="N13089" s="26">
        <v>5124555100</v>
      </c>
    </row>
    <row r="13090" spans="1:14">
      <c r="A13090" s="26" t="s">
        <v>1874</v>
      </c>
      <c r="B13090" s="26" t="s">
        <v>1875</v>
      </c>
      <c r="C13090" s="26">
        <v>35814781</v>
      </c>
      <c r="D13090" s="26" t="s">
        <v>24</v>
      </c>
      <c r="E13090" s="26" t="s">
        <v>50466</v>
      </c>
      <c r="F13090" s="26" t="s">
        <v>50467</v>
      </c>
      <c r="G13090" s="26" t="s">
        <v>9586</v>
      </c>
      <c r="H13090" s="26" t="s">
        <v>27</v>
      </c>
      <c r="I13090" s="26" t="s">
        <v>9814</v>
      </c>
      <c r="J13090" s="26" t="s">
        <v>50468</v>
      </c>
      <c r="K13090" s="26" t="s">
        <v>9582</v>
      </c>
      <c r="L13090" s="26" t="s">
        <v>50469</v>
      </c>
      <c r="M13090" s="26">
        <v>380434232250</v>
      </c>
      <c r="N13090" s="26">
        <v>520685503</v>
      </c>
    </row>
    <row r="13091" spans="1:14">
      <c r="A13091" s="26" t="s">
        <v>8135</v>
      </c>
      <c r="B13091" s="26" t="s">
        <v>8136</v>
      </c>
      <c r="C13091" s="26">
        <v>23333767</v>
      </c>
      <c r="D13091" s="26" t="s">
        <v>24</v>
      </c>
      <c r="E13091" s="26" t="s">
        <v>50470</v>
      </c>
      <c r="F13091" s="26" t="s">
        <v>50471</v>
      </c>
      <c r="G13091" s="26" t="s">
        <v>9586</v>
      </c>
      <c r="H13091" s="26" t="s">
        <v>1122</v>
      </c>
      <c r="J13091" s="26" t="s">
        <v>8039</v>
      </c>
      <c r="K13091" s="26" t="s">
        <v>9597</v>
      </c>
      <c r="L13091" s="26" t="s">
        <v>37010</v>
      </c>
      <c r="M13091" s="26">
        <v>380577255892</v>
      </c>
      <c r="N13091" s="26">
        <v>6310100000</v>
      </c>
    </row>
    <row r="13092" spans="1:14">
      <c r="A13092" s="26" t="s">
        <v>9194</v>
      </c>
      <c r="B13092" s="26" t="s">
        <v>9195</v>
      </c>
      <c r="C13092" s="26">
        <v>14257872</v>
      </c>
      <c r="D13092" s="26" t="s">
        <v>780</v>
      </c>
      <c r="E13092" s="26" t="s">
        <v>50472</v>
      </c>
      <c r="F13092" s="26" t="s">
        <v>50473</v>
      </c>
      <c r="G13092" s="26" t="s">
        <v>9601</v>
      </c>
      <c r="H13092" s="26" t="s">
        <v>1490</v>
      </c>
      <c r="J13092" s="26" t="s">
        <v>1553</v>
      </c>
      <c r="K13092" s="26" t="s">
        <v>9597</v>
      </c>
      <c r="L13092" s="26" t="s">
        <v>12937</v>
      </c>
      <c r="M13092" s="26">
        <v>380372535612</v>
      </c>
      <c r="N13092" s="26">
        <v>524955100</v>
      </c>
    </row>
    <row r="13093" spans="1:14">
      <c r="A13093" s="26" t="s">
        <v>8748</v>
      </c>
      <c r="B13093" s="26" t="s">
        <v>8749</v>
      </c>
      <c r="C13093" s="26">
        <v>38487677</v>
      </c>
      <c r="D13093" s="26" t="s">
        <v>24</v>
      </c>
      <c r="E13093" s="26" t="s">
        <v>50474</v>
      </c>
      <c r="F13093" s="26" t="s">
        <v>37634</v>
      </c>
      <c r="G13093" s="26" t="s">
        <v>9586</v>
      </c>
      <c r="H13093" s="26" t="s">
        <v>1308</v>
      </c>
      <c r="J13093" s="26" t="s">
        <v>14594</v>
      </c>
      <c r="K13093" s="26" t="s">
        <v>9597</v>
      </c>
      <c r="L13093" s="26" t="s">
        <v>50475</v>
      </c>
      <c r="M13093" s="26">
        <v>383854472014</v>
      </c>
      <c r="N13093" s="26">
        <v>6810800000</v>
      </c>
    </row>
    <row r="13094" spans="1:14">
      <c r="A13094" s="26" t="s">
        <v>2943</v>
      </c>
      <c r="B13094" s="26" t="s">
        <v>2915</v>
      </c>
      <c r="C13094" s="26">
        <v>37885220</v>
      </c>
      <c r="D13094" s="26" t="s">
        <v>780</v>
      </c>
      <c r="E13094" s="26" t="s">
        <v>50476</v>
      </c>
      <c r="F13094" s="26" t="s">
        <v>50477</v>
      </c>
      <c r="G13094" s="26" t="s">
        <v>9601</v>
      </c>
      <c r="H13094" s="26" t="s">
        <v>258</v>
      </c>
      <c r="J13094" s="26" t="s">
        <v>317</v>
      </c>
      <c r="K13094" s="26" t="s">
        <v>9597</v>
      </c>
      <c r="L13094" s="26" t="s">
        <v>13617</v>
      </c>
      <c r="M13094" s="26">
        <v>761615214005</v>
      </c>
      <c r="N13094" s="26">
        <v>1412300000</v>
      </c>
    </row>
    <row r="13095" spans="1:14">
      <c r="A13095" s="26" t="s">
        <v>7951</v>
      </c>
      <c r="B13095" s="26" t="s">
        <v>7952</v>
      </c>
      <c r="C13095" s="26">
        <v>2002718</v>
      </c>
      <c r="D13095" s="26" t="s">
        <v>780</v>
      </c>
      <c r="E13095" s="26" t="s">
        <v>50478</v>
      </c>
      <c r="F13095" s="26" t="s">
        <v>50479</v>
      </c>
      <c r="G13095" s="26" t="s">
        <v>9601</v>
      </c>
      <c r="H13095" s="26" t="s">
        <v>1122</v>
      </c>
      <c r="I13095" s="26" t="s">
        <v>11418</v>
      </c>
      <c r="J13095" s="26" t="s">
        <v>25190</v>
      </c>
      <c r="K13095" s="26" t="s">
        <v>9582</v>
      </c>
      <c r="L13095" s="26" t="s">
        <v>25191</v>
      </c>
      <c r="M13095" s="26">
        <v>380575631313</v>
      </c>
      <c r="N13095" s="26">
        <v>6323581701</v>
      </c>
    </row>
    <row r="13096" spans="1:14">
      <c r="A13096" s="26" t="s">
        <v>5294</v>
      </c>
      <c r="B13096" s="26" t="s">
        <v>5295</v>
      </c>
      <c r="C13096" s="26">
        <v>40236036</v>
      </c>
      <c r="D13096" s="26" t="s">
        <v>780</v>
      </c>
      <c r="E13096" s="26" t="s">
        <v>50480</v>
      </c>
      <c r="F13096" s="26" t="s">
        <v>50481</v>
      </c>
      <c r="G13096" s="26" t="s">
        <v>9601</v>
      </c>
      <c r="H13096" s="26" t="s">
        <v>735</v>
      </c>
      <c r="J13096" s="26" t="s">
        <v>15328</v>
      </c>
      <c r="K13096" s="26" t="s">
        <v>9582</v>
      </c>
      <c r="L13096" s="26" t="s">
        <v>50482</v>
      </c>
      <c r="M13096" s="26">
        <v>380977078457</v>
      </c>
      <c r="N13096" s="26">
        <v>4624210305</v>
      </c>
    </row>
    <row r="13097" spans="1:14">
      <c r="A13097" s="26" t="s">
        <v>8999</v>
      </c>
      <c r="B13097" s="26" t="s">
        <v>9000</v>
      </c>
      <c r="C13097" s="26">
        <v>2005585</v>
      </c>
      <c r="D13097" s="26" t="s">
        <v>780</v>
      </c>
      <c r="E13097" s="26" t="s">
        <v>50483</v>
      </c>
      <c r="F13097" s="26" t="s">
        <v>50484</v>
      </c>
      <c r="G13097" s="26" t="s">
        <v>9601</v>
      </c>
      <c r="H13097" s="26" t="s">
        <v>1401</v>
      </c>
      <c r="J13097" s="26" t="s">
        <v>1474</v>
      </c>
      <c r="K13097" s="26" t="s">
        <v>9597</v>
      </c>
      <c r="L13097" s="26" t="s">
        <v>50485</v>
      </c>
      <c r="M13097" s="26">
        <v>380472370191</v>
      </c>
      <c r="N13097" s="26">
        <v>722155708</v>
      </c>
    </row>
    <row r="13098" spans="1:14">
      <c r="A13098" s="26" t="s">
        <v>8968</v>
      </c>
      <c r="B13098" s="26" t="s">
        <v>8969</v>
      </c>
      <c r="C13098" s="26">
        <v>39028882</v>
      </c>
      <c r="D13098" s="26" t="s">
        <v>24</v>
      </c>
      <c r="E13098" s="26" t="s">
        <v>50486</v>
      </c>
      <c r="F13098" s="26" t="s">
        <v>50487</v>
      </c>
      <c r="G13098" s="26" t="s">
        <v>9586</v>
      </c>
      <c r="H13098" s="26" t="s">
        <v>1401</v>
      </c>
      <c r="J13098" s="26" t="s">
        <v>1466</v>
      </c>
      <c r="K13098" s="26" t="s">
        <v>9597</v>
      </c>
      <c r="L13098" s="26" t="s">
        <v>50488</v>
      </c>
      <c r="M13098" s="26">
        <v>760949121288</v>
      </c>
      <c r="N13098" s="26">
        <v>1823755162</v>
      </c>
    </row>
    <row r="13099" spans="1:14">
      <c r="A13099" s="26" t="s">
        <v>2325</v>
      </c>
      <c r="B13099" s="26" t="s">
        <v>2326</v>
      </c>
      <c r="C13099" s="26">
        <v>37899736</v>
      </c>
      <c r="D13099" s="26" t="s">
        <v>24</v>
      </c>
      <c r="E13099" s="26" t="s">
        <v>50489</v>
      </c>
      <c r="F13099" s="26" t="s">
        <v>11407</v>
      </c>
      <c r="G13099" s="26" t="s">
        <v>9586</v>
      </c>
      <c r="H13099" s="26" t="s">
        <v>133</v>
      </c>
      <c r="J13099" s="26" t="s">
        <v>146</v>
      </c>
      <c r="K13099" s="26" t="s">
        <v>9597</v>
      </c>
      <c r="L13099" s="26" t="s">
        <v>31401</v>
      </c>
      <c r="M13099" s="26">
        <v>380567222184</v>
      </c>
      <c r="N13099" s="26">
        <v>1210100000</v>
      </c>
    </row>
    <row r="13100" spans="1:14">
      <c r="A13100" s="26" t="s">
        <v>7551</v>
      </c>
      <c r="B13100" s="26" t="s">
        <v>7552</v>
      </c>
      <c r="C13100" s="26">
        <v>42072308</v>
      </c>
      <c r="D13100" s="26" t="s">
        <v>24</v>
      </c>
      <c r="E13100" s="26" t="s">
        <v>50490</v>
      </c>
      <c r="F13100" s="26" t="s">
        <v>50491</v>
      </c>
      <c r="G13100" s="26" t="s">
        <v>9579</v>
      </c>
      <c r="H13100" s="26" t="s">
        <v>1088</v>
      </c>
      <c r="I13100" s="26" t="s">
        <v>10069</v>
      </c>
      <c r="J13100" s="26" t="s">
        <v>50492</v>
      </c>
      <c r="K13100" s="26" t="s">
        <v>9582</v>
      </c>
      <c r="L13100" s="26" t="s">
        <v>50493</v>
      </c>
      <c r="M13100" s="26">
        <v>380352294145</v>
      </c>
      <c r="N13100" s="26">
        <v>6123084620</v>
      </c>
    </row>
    <row r="13101" spans="1:14">
      <c r="A13101" s="26" t="s">
        <v>1787</v>
      </c>
      <c r="B13101" s="26" t="s">
        <v>1788</v>
      </c>
      <c r="C13101" s="26">
        <v>37084458</v>
      </c>
      <c r="D13101" s="26" t="s">
        <v>24</v>
      </c>
      <c r="E13101" s="26" t="s">
        <v>50494</v>
      </c>
      <c r="F13101" s="26" t="s">
        <v>50495</v>
      </c>
      <c r="G13101" s="26" t="s">
        <v>9579</v>
      </c>
      <c r="H13101" s="26" t="s">
        <v>27</v>
      </c>
      <c r="I13101" s="26" t="s">
        <v>12789</v>
      </c>
      <c r="J13101" s="26" t="s">
        <v>50496</v>
      </c>
      <c r="K13101" s="26" t="s">
        <v>9582</v>
      </c>
      <c r="L13101" s="26" t="s">
        <v>50497</v>
      </c>
      <c r="M13101" s="26">
        <v>380434025638</v>
      </c>
      <c r="N13101" s="26">
        <v>521986001</v>
      </c>
    </row>
    <row r="13102" spans="1:14">
      <c r="A13102" s="26" t="s">
        <v>2811</v>
      </c>
      <c r="B13102" s="26" t="s">
        <v>2812</v>
      </c>
      <c r="C13102" s="26">
        <v>37802778</v>
      </c>
      <c r="D13102" s="26" t="s">
        <v>24</v>
      </c>
      <c r="E13102" s="26" t="s">
        <v>50498</v>
      </c>
      <c r="F13102" s="26" t="s">
        <v>50499</v>
      </c>
      <c r="G13102" s="26" t="s">
        <v>9586</v>
      </c>
      <c r="H13102" s="26" t="s">
        <v>258</v>
      </c>
      <c r="I13102" s="26" t="s">
        <v>10945</v>
      </c>
      <c r="J13102" s="26" t="s">
        <v>279</v>
      </c>
      <c r="K13102" s="26" t="s">
        <v>9582</v>
      </c>
      <c r="L13102" s="26" t="s">
        <v>50500</v>
      </c>
      <c r="M13102" s="26">
        <v>380952170954</v>
      </c>
      <c r="N13102" s="26">
        <v>1411500000</v>
      </c>
    </row>
    <row r="13103" spans="1:14">
      <c r="A13103" s="26" t="s">
        <v>7851</v>
      </c>
      <c r="B13103" s="26" t="s">
        <v>7852</v>
      </c>
      <c r="C13103" s="26">
        <v>38248739</v>
      </c>
      <c r="D13103" s="26" t="s">
        <v>24</v>
      </c>
      <c r="E13103" s="26" t="s">
        <v>50501</v>
      </c>
      <c r="F13103" s="26" t="s">
        <v>50502</v>
      </c>
      <c r="G13103" s="26" t="s">
        <v>9586</v>
      </c>
      <c r="H13103" s="26" t="s">
        <v>1122</v>
      </c>
      <c r="I13103" s="26" t="s">
        <v>10331</v>
      </c>
      <c r="J13103" s="26" t="s">
        <v>50503</v>
      </c>
      <c r="K13103" s="26" t="s">
        <v>9582</v>
      </c>
      <c r="L13103" s="26" t="s">
        <v>50504</v>
      </c>
      <c r="M13103" s="26">
        <v>380665899288</v>
      </c>
      <c r="N13103" s="26">
        <v>6320482001</v>
      </c>
    </row>
    <row r="13104" spans="1:14">
      <c r="A13104" s="26" t="s">
        <v>5700</v>
      </c>
      <c r="B13104" s="26" t="s">
        <v>5606</v>
      </c>
      <c r="C13104" s="26">
        <v>38945945</v>
      </c>
      <c r="D13104" s="26" t="s">
        <v>24</v>
      </c>
      <c r="E13104" s="26" t="s">
        <v>50505</v>
      </c>
      <c r="F13104" s="26" t="s">
        <v>50506</v>
      </c>
      <c r="G13104" s="26" t="s">
        <v>9586</v>
      </c>
      <c r="H13104" s="26" t="s">
        <v>799</v>
      </c>
      <c r="J13104" s="26" t="s">
        <v>800</v>
      </c>
      <c r="K13104" s="26" t="s">
        <v>9597</v>
      </c>
      <c r="L13104" s="26" t="s">
        <v>11626</v>
      </c>
      <c r="M13104" s="26">
        <v>760889364574</v>
      </c>
      <c r="N13104" s="26">
        <v>4822784009</v>
      </c>
    </row>
    <row r="13105" spans="1:14">
      <c r="A13105" s="26" t="s">
        <v>7839</v>
      </c>
      <c r="B13105" s="26" t="s">
        <v>7840</v>
      </c>
      <c r="C13105" s="26">
        <v>38725548</v>
      </c>
      <c r="D13105" s="26" t="s">
        <v>24</v>
      </c>
      <c r="E13105" s="26" t="s">
        <v>50507</v>
      </c>
      <c r="F13105" s="26" t="s">
        <v>50508</v>
      </c>
      <c r="G13105" s="26" t="s">
        <v>9586</v>
      </c>
      <c r="H13105" s="26" t="s">
        <v>1088</v>
      </c>
      <c r="I13105" s="26" t="s">
        <v>12823</v>
      </c>
      <c r="J13105" s="26" t="s">
        <v>7593</v>
      </c>
      <c r="K13105" s="26" t="s">
        <v>9582</v>
      </c>
      <c r="L13105" s="26" t="s">
        <v>50509</v>
      </c>
      <c r="M13105" s="26">
        <v>380972963284</v>
      </c>
      <c r="N13105" s="26">
        <v>6125881801</v>
      </c>
    </row>
    <row r="13106" spans="1:14">
      <c r="A13106" s="26" t="s">
        <v>4928</v>
      </c>
      <c r="B13106" s="26" t="s">
        <v>4924</v>
      </c>
      <c r="C13106" s="26">
        <v>20763591</v>
      </c>
      <c r="D13106" s="26" t="s">
        <v>780</v>
      </c>
      <c r="E13106" s="26" t="s">
        <v>50510</v>
      </c>
      <c r="F13106" s="26" t="s">
        <v>50511</v>
      </c>
      <c r="G13106" s="26" t="s">
        <v>9601</v>
      </c>
      <c r="H13106" s="26" t="s">
        <v>735</v>
      </c>
      <c r="J13106" s="26" t="s">
        <v>4920</v>
      </c>
      <c r="K13106" s="26" t="s">
        <v>9597</v>
      </c>
      <c r="L13106" s="26" t="s">
        <v>50512</v>
      </c>
      <c r="M13106" s="26">
        <v>760649700170</v>
      </c>
      <c r="N13106" s="26">
        <v>4610300000</v>
      </c>
    </row>
    <row r="13107" spans="1:14">
      <c r="A13107" s="26" t="s">
        <v>4715</v>
      </c>
      <c r="B13107" s="26" t="s">
        <v>4716</v>
      </c>
      <c r="C13107" s="26">
        <v>38972429</v>
      </c>
      <c r="D13107" s="26" t="s">
        <v>24</v>
      </c>
      <c r="E13107" s="26" t="s">
        <v>50513</v>
      </c>
      <c r="F13107" s="26" t="s">
        <v>50514</v>
      </c>
      <c r="G13107" s="26" t="s">
        <v>9586</v>
      </c>
      <c r="H13107" s="26" t="s">
        <v>670</v>
      </c>
      <c r="J13107" s="26" t="s">
        <v>4702</v>
      </c>
      <c r="K13107" s="26" t="s">
        <v>9597</v>
      </c>
      <c r="L13107" s="26" t="s">
        <v>37948</v>
      </c>
      <c r="M13107" s="26">
        <v>380523579627</v>
      </c>
      <c r="N13107" s="26">
        <v>721484605</v>
      </c>
    </row>
    <row r="13108" spans="1:14">
      <c r="A13108" s="26" t="s">
        <v>4558</v>
      </c>
      <c r="B13108" s="26" t="s">
        <v>4559</v>
      </c>
      <c r="C13108" s="26">
        <v>38073489</v>
      </c>
      <c r="D13108" s="26" t="s">
        <v>24</v>
      </c>
      <c r="E13108" s="26" t="s">
        <v>50515</v>
      </c>
      <c r="F13108" s="26" t="s">
        <v>50516</v>
      </c>
      <c r="G13108" s="26" t="s">
        <v>9591</v>
      </c>
      <c r="H13108" s="26" t="s">
        <v>576</v>
      </c>
      <c r="I13108" s="26" t="s">
        <v>10808</v>
      </c>
      <c r="J13108" s="26" t="s">
        <v>50517</v>
      </c>
      <c r="K13108" s="26" t="s">
        <v>9582</v>
      </c>
      <c r="L13108" s="26" t="s">
        <v>50518</v>
      </c>
      <c r="M13108" s="26">
        <v>380980289466</v>
      </c>
      <c r="N13108" s="26">
        <v>3225581201</v>
      </c>
    </row>
    <row r="13109" spans="1:14">
      <c r="A13109" s="26" t="s">
        <v>9298</v>
      </c>
      <c r="B13109" s="26" t="s">
        <v>9299</v>
      </c>
      <c r="C13109" s="26">
        <v>38232556</v>
      </c>
      <c r="D13109" s="26" t="s">
        <v>24</v>
      </c>
      <c r="E13109" s="26" t="s">
        <v>50519</v>
      </c>
      <c r="F13109" s="26" t="s">
        <v>50520</v>
      </c>
      <c r="G13109" s="26" t="s">
        <v>9591</v>
      </c>
      <c r="H13109" s="26" t="s">
        <v>1573</v>
      </c>
      <c r="I13109" s="26" t="s">
        <v>12131</v>
      </c>
      <c r="J13109" s="26" t="s">
        <v>1034</v>
      </c>
      <c r="K13109" s="26" t="s">
        <v>9582</v>
      </c>
      <c r="L13109" s="26" t="s">
        <v>50521</v>
      </c>
      <c r="M13109" s="26">
        <v>380464537621</v>
      </c>
      <c r="N13109" s="26">
        <v>5910400000</v>
      </c>
    </row>
    <row r="13110" spans="1:14">
      <c r="A13110" s="26" t="s">
        <v>2397</v>
      </c>
      <c r="B13110" s="26" t="s">
        <v>2398</v>
      </c>
      <c r="C13110" s="26">
        <v>42318513</v>
      </c>
      <c r="D13110" s="26" t="s">
        <v>24</v>
      </c>
      <c r="E13110" s="26" t="s">
        <v>50522</v>
      </c>
      <c r="F13110" s="26" t="s">
        <v>50523</v>
      </c>
      <c r="G13110" s="26" t="s">
        <v>9586</v>
      </c>
      <c r="H13110" s="26" t="s">
        <v>133</v>
      </c>
      <c r="I13110" s="26" t="s">
        <v>16294</v>
      </c>
      <c r="J13110" s="26" t="s">
        <v>2396</v>
      </c>
      <c r="K13110" s="26" t="s">
        <v>9606</v>
      </c>
      <c r="L13110" s="26" t="s">
        <v>50524</v>
      </c>
      <c r="M13110" s="26">
        <v>761019320892</v>
      </c>
      <c r="N13110" s="26">
        <v>1224855300</v>
      </c>
    </row>
    <row r="13111" spans="1:14">
      <c r="A13111" s="26" t="s">
        <v>7623</v>
      </c>
      <c r="B13111" s="26" t="s">
        <v>7624</v>
      </c>
      <c r="C13111" s="26">
        <v>2000671</v>
      </c>
      <c r="D13111" s="26" t="s">
        <v>780</v>
      </c>
      <c r="E13111" s="26" t="s">
        <v>50525</v>
      </c>
      <c r="F13111" s="26" t="s">
        <v>50526</v>
      </c>
      <c r="G13111" s="26" t="s">
        <v>9601</v>
      </c>
      <c r="H13111" s="26" t="s">
        <v>1088</v>
      </c>
      <c r="J13111" s="26" t="s">
        <v>1100</v>
      </c>
      <c r="K13111" s="26" t="s">
        <v>9597</v>
      </c>
      <c r="L13111" s="26" t="s">
        <v>50527</v>
      </c>
      <c r="M13111" s="26">
        <v>380674163467</v>
      </c>
      <c r="N13111" s="26">
        <v>6121285603</v>
      </c>
    </row>
    <row r="13112" spans="1:14">
      <c r="A13112" s="26" t="s">
        <v>4631</v>
      </c>
      <c r="B13112" s="26" t="s">
        <v>4632</v>
      </c>
      <c r="C13112" s="26">
        <v>38540447</v>
      </c>
      <c r="D13112" s="26" t="s">
        <v>1701</v>
      </c>
      <c r="E13112" s="26" t="s">
        <v>50528</v>
      </c>
      <c r="F13112" s="26" t="s">
        <v>50529</v>
      </c>
      <c r="G13112" s="26" t="s">
        <v>9601</v>
      </c>
      <c r="H13112" s="26" t="s">
        <v>670</v>
      </c>
      <c r="J13112" s="26" t="s">
        <v>4702</v>
      </c>
      <c r="K13112" s="26" t="s">
        <v>9597</v>
      </c>
      <c r="L13112" s="26" t="s">
        <v>50530</v>
      </c>
      <c r="M13112" s="26">
        <v>761480888705</v>
      </c>
      <c r="N13112" s="26">
        <v>721484605</v>
      </c>
    </row>
    <row r="13113" spans="1:14">
      <c r="A13113" s="26" t="s">
        <v>1833</v>
      </c>
      <c r="B13113" s="26" t="s">
        <v>1834</v>
      </c>
      <c r="C13113" s="26">
        <v>37336724</v>
      </c>
      <c r="D13113" s="26" t="s">
        <v>24</v>
      </c>
      <c r="E13113" s="26" t="s">
        <v>50531</v>
      </c>
      <c r="F13113" s="26" t="s">
        <v>50532</v>
      </c>
      <c r="G13113" s="26" t="s">
        <v>9586</v>
      </c>
      <c r="H13113" s="26" t="s">
        <v>27</v>
      </c>
      <c r="I13113" s="26" t="s">
        <v>9610</v>
      </c>
      <c r="J13113" s="26" t="s">
        <v>50533</v>
      </c>
      <c r="K13113" s="26" t="s">
        <v>9582</v>
      </c>
      <c r="L13113" s="26" t="s">
        <v>50534</v>
      </c>
      <c r="M13113" s="26">
        <v>380433137331</v>
      </c>
      <c r="N13113" s="26">
        <v>523085601</v>
      </c>
    </row>
    <row r="13114" spans="1:14">
      <c r="A13114" s="26" t="s">
        <v>2634</v>
      </c>
      <c r="B13114" s="26" t="s">
        <v>2635</v>
      </c>
      <c r="C13114" s="26">
        <v>37735655</v>
      </c>
      <c r="D13114" s="26" t="s">
        <v>780</v>
      </c>
      <c r="E13114" s="26" t="s">
        <v>50535</v>
      </c>
      <c r="F13114" s="26" t="s">
        <v>50536</v>
      </c>
      <c r="G13114" s="26" t="s">
        <v>9601</v>
      </c>
      <c r="H13114" s="26" t="s">
        <v>133</v>
      </c>
      <c r="I13114" s="26" t="s">
        <v>9968</v>
      </c>
      <c r="J13114" s="26" t="s">
        <v>46878</v>
      </c>
      <c r="K13114" s="26" t="s">
        <v>9582</v>
      </c>
      <c r="L13114" s="26" t="s">
        <v>50537</v>
      </c>
      <c r="M13114" s="26">
        <v>380508474658</v>
      </c>
      <c r="N13114" s="26">
        <v>1223584507</v>
      </c>
    </row>
    <row r="13115" spans="1:14">
      <c r="A13115" s="26" t="s">
        <v>5509</v>
      </c>
      <c r="B13115" s="26" t="s">
        <v>5510</v>
      </c>
      <c r="C13115" s="26">
        <v>3568132</v>
      </c>
      <c r="D13115" s="26" t="s">
        <v>24</v>
      </c>
      <c r="E13115" s="26" t="s">
        <v>50538</v>
      </c>
      <c r="F13115" s="26" t="s">
        <v>50539</v>
      </c>
      <c r="G13115" s="26" t="s">
        <v>9586</v>
      </c>
      <c r="H13115" s="26" t="s">
        <v>799</v>
      </c>
      <c r="J13115" s="26" t="s">
        <v>800</v>
      </c>
      <c r="K13115" s="26" t="s">
        <v>9597</v>
      </c>
      <c r="L13115" s="26" t="s">
        <v>24591</v>
      </c>
      <c r="M13115" s="26">
        <v>380445678796</v>
      </c>
      <c r="N13115" s="26">
        <v>4822784009</v>
      </c>
    </row>
    <row r="13116" spans="1:14">
      <c r="A13116" s="26" t="s">
        <v>5195</v>
      </c>
      <c r="B13116" s="26" t="s">
        <v>5175</v>
      </c>
      <c r="C13116" s="26">
        <v>1996668</v>
      </c>
      <c r="D13116" s="26" t="s">
        <v>24</v>
      </c>
      <c r="E13116" s="26" t="s">
        <v>50540</v>
      </c>
      <c r="F13116" s="26" t="s">
        <v>24687</v>
      </c>
      <c r="G13116" s="26" t="s">
        <v>9591</v>
      </c>
      <c r="H13116" s="26" t="s">
        <v>735</v>
      </c>
      <c r="J13116" s="26" t="s">
        <v>740</v>
      </c>
      <c r="K13116" s="26" t="s">
        <v>9597</v>
      </c>
      <c r="L13116" s="26" t="s">
        <v>12501</v>
      </c>
      <c r="M13116" s="26">
        <v>380322370723</v>
      </c>
      <c r="N13116" s="26">
        <v>1221881203</v>
      </c>
    </row>
    <row r="13117" spans="1:14">
      <c r="A13117" s="26" t="s">
        <v>5963</v>
      </c>
      <c r="B13117" s="26" t="s">
        <v>5964</v>
      </c>
      <c r="C13117" s="26">
        <v>41372737</v>
      </c>
      <c r="D13117" s="26" t="s">
        <v>24</v>
      </c>
      <c r="E13117" s="26" t="s">
        <v>50541</v>
      </c>
      <c r="F13117" s="26" t="s">
        <v>50542</v>
      </c>
      <c r="G13117" s="26" t="s">
        <v>9586</v>
      </c>
      <c r="H13117" s="26" t="s">
        <v>835</v>
      </c>
      <c r="I13117" s="26" t="s">
        <v>13032</v>
      </c>
      <c r="J13117" s="26" t="s">
        <v>50543</v>
      </c>
      <c r="K13117" s="26" t="s">
        <v>9582</v>
      </c>
      <c r="L13117" s="26" t="s">
        <v>50544</v>
      </c>
      <c r="M13117" s="26">
        <v>380507876337</v>
      </c>
      <c r="N13117" s="26">
        <v>4820982208</v>
      </c>
    </row>
    <row r="13118" spans="1:14">
      <c r="A13118" s="26" t="s">
        <v>5798</v>
      </c>
      <c r="B13118" s="26" t="s">
        <v>5799</v>
      </c>
      <c r="C13118" s="26">
        <v>26199401</v>
      </c>
      <c r="D13118" s="26" t="s">
        <v>780</v>
      </c>
      <c r="E13118" s="26" t="s">
        <v>50545</v>
      </c>
      <c r="F13118" s="26" t="s">
        <v>50546</v>
      </c>
      <c r="G13118" s="26" t="s">
        <v>9601</v>
      </c>
      <c r="H13118" s="26" t="s">
        <v>799</v>
      </c>
      <c r="J13118" s="26" t="s">
        <v>800</v>
      </c>
      <c r="K13118" s="26" t="s">
        <v>9597</v>
      </c>
      <c r="L13118" s="26" t="s">
        <v>14519</v>
      </c>
      <c r="M13118" s="26">
        <v>380444035588</v>
      </c>
      <c r="N13118" s="26">
        <v>4822784009</v>
      </c>
    </row>
    <row r="13119" spans="1:14">
      <c r="A13119" s="26" t="s">
        <v>8190</v>
      </c>
      <c r="B13119" s="26" t="s">
        <v>8179</v>
      </c>
      <c r="C13119" s="26">
        <v>2003735</v>
      </c>
      <c r="D13119" s="26" t="s">
        <v>24</v>
      </c>
      <c r="E13119" s="26" t="s">
        <v>50547</v>
      </c>
      <c r="F13119" s="26" t="s">
        <v>50548</v>
      </c>
      <c r="G13119" s="26" t="s">
        <v>9586</v>
      </c>
      <c r="H13119" s="26" t="s">
        <v>1122</v>
      </c>
      <c r="J13119" s="26" t="s">
        <v>8039</v>
      </c>
      <c r="K13119" s="26" t="s">
        <v>9597</v>
      </c>
      <c r="L13119" s="26" t="s">
        <v>50549</v>
      </c>
      <c r="M13119" s="26">
        <v>380577255478</v>
      </c>
      <c r="N13119" s="26">
        <v>6310100000</v>
      </c>
    </row>
    <row r="13120" spans="1:14">
      <c r="A13120" s="26" t="s">
        <v>3690</v>
      </c>
      <c r="B13120" s="26" t="s">
        <v>3691</v>
      </c>
      <c r="C13120" s="26">
        <v>38969615</v>
      </c>
      <c r="D13120" s="26" t="s">
        <v>24</v>
      </c>
      <c r="E13120" s="26" t="s">
        <v>50550</v>
      </c>
      <c r="F13120" s="26" t="s">
        <v>12560</v>
      </c>
      <c r="G13120" s="26" t="s">
        <v>9586</v>
      </c>
      <c r="H13120" s="26" t="s">
        <v>468</v>
      </c>
      <c r="J13120" s="26" t="s">
        <v>481</v>
      </c>
      <c r="K13120" s="26" t="s">
        <v>9597</v>
      </c>
      <c r="L13120" s="26" t="s">
        <v>10263</v>
      </c>
      <c r="M13120" s="26">
        <v>380617023133</v>
      </c>
      <c r="N13120" s="26">
        <v>1222380503</v>
      </c>
    </row>
    <row r="13121" spans="1:14">
      <c r="A13121" s="26" t="s">
        <v>2788</v>
      </c>
      <c r="B13121" s="26" t="s">
        <v>2789</v>
      </c>
      <c r="C13121" s="26">
        <v>37691686</v>
      </c>
      <c r="D13121" s="26" t="s">
        <v>24</v>
      </c>
      <c r="E13121" s="26" t="s">
        <v>50551</v>
      </c>
      <c r="F13121" s="26" t="s">
        <v>50552</v>
      </c>
      <c r="G13121" s="26" t="s">
        <v>9579</v>
      </c>
      <c r="H13121" s="26" t="s">
        <v>258</v>
      </c>
      <c r="I13121" s="26" t="s">
        <v>10477</v>
      </c>
      <c r="J13121" s="26" t="s">
        <v>50553</v>
      </c>
      <c r="K13121" s="26" t="s">
        <v>9582</v>
      </c>
      <c r="L13121" s="26" t="s">
        <v>50554</v>
      </c>
      <c r="M13121" s="26">
        <v>380979961533</v>
      </c>
      <c r="N13121" s="26">
        <v>1221885903</v>
      </c>
    </row>
    <row r="13122" spans="1:14">
      <c r="A13122" s="26" t="s">
        <v>6085</v>
      </c>
      <c r="B13122" s="26" t="s">
        <v>6086</v>
      </c>
      <c r="C13122" s="26">
        <v>38458892</v>
      </c>
      <c r="D13122" s="26" t="s">
        <v>24</v>
      </c>
      <c r="E13122" s="26" t="s">
        <v>50555</v>
      </c>
      <c r="F13122" s="26" t="s">
        <v>50556</v>
      </c>
      <c r="G13122" s="26" t="s">
        <v>9586</v>
      </c>
      <c r="H13122" s="26" t="s">
        <v>835</v>
      </c>
      <c r="I13122" s="26" t="s">
        <v>9944</v>
      </c>
      <c r="J13122" s="26" t="s">
        <v>50557</v>
      </c>
      <c r="K13122" s="26" t="s">
        <v>9582</v>
      </c>
      <c r="L13122" s="26" t="s">
        <v>50558</v>
      </c>
      <c r="M13122" s="26">
        <v>380516232476</v>
      </c>
      <c r="N13122" s="26">
        <v>4824585007</v>
      </c>
    </row>
    <row r="13123" spans="1:14">
      <c r="A13123" s="26" t="s">
        <v>7161</v>
      </c>
      <c r="B13123" s="26" t="s">
        <v>7162</v>
      </c>
      <c r="C13123" s="26">
        <v>2000263</v>
      </c>
      <c r="D13123" s="26" t="s">
        <v>24</v>
      </c>
      <c r="E13123" s="26" t="s">
        <v>50559</v>
      </c>
      <c r="F13123" s="26" t="s">
        <v>50560</v>
      </c>
      <c r="G13123" s="26" t="s">
        <v>9591</v>
      </c>
      <c r="H13123" s="26" t="s">
        <v>987</v>
      </c>
      <c r="I13123" s="26" t="s">
        <v>10385</v>
      </c>
      <c r="J13123" s="26" t="s">
        <v>7163</v>
      </c>
      <c r="K13123" s="26" t="s">
        <v>9597</v>
      </c>
      <c r="L13123" s="26" t="s">
        <v>13538</v>
      </c>
      <c r="M13123" s="26">
        <v>760726686602</v>
      </c>
      <c r="N13123" s="26">
        <v>5625810100</v>
      </c>
    </row>
    <row r="13124" spans="1:14">
      <c r="A13124" s="26" t="s">
        <v>7851</v>
      </c>
      <c r="B13124" s="26" t="s">
        <v>7852</v>
      </c>
      <c r="C13124" s="26">
        <v>38248739</v>
      </c>
      <c r="D13124" s="26" t="s">
        <v>24</v>
      </c>
      <c r="E13124" s="26" t="s">
        <v>50561</v>
      </c>
      <c r="F13124" s="26" t="s">
        <v>50562</v>
      </c>
      <c r="G13124" s="26" t="s">
        <v>9591</v>
      </c>
      <c r="H13124" s="26" t="s">
        <v>1122</v>
      </c>
      <c r="I13124" s="26" t="s">
        <v>10331</v>
      </c>
      <c r="J13124" s="26" t="s">
        <v>38625</v>
      </c>
      <c r="K13124" s="26" t="s">
        <v>9582</v>
      </c>
      <c r="L13124" s="26" t="s">
        <v>50563</v>
      </c>
      <c r="M13124" s="26">
        <v>380660947740</v>
      </c>
      <c r="N13124" s="26">
        <v>1224286703</v>
      </c>
    </row>
    <row r="13125" spans="1:14">
      <c r="A13125" s="26" t="s">
        <v>8666</v>
      </c>
      <c r="B13125" s="26" t="s">
        <v>8667</v>
      </c>
      <c r="C13125" s="26" t="s">
        <v>1604</v>
      </c>
      <c r="D13125" s="26" t="s">
        <v>24</v>
      </c>
      <c r="E13125" s="26" t="s">
        <v>50564</v>
      </c>
      <c r="F13125" s="26" t="s">
        <v>50565</v>
      </c>
      <c r="G13125" s="26" t="s">
        <v>9586</v>
      </c>
      <c r="H13125" s="26" t="s">
        <v>1308</v>
      </c>
      <c r="J13125" s="26" t="s">
        <v>1337</v>
      </c>
      <c r="K13125" s="26" t="s">
        <v>9597</v>
      </c>
      <c r="L13125" s="26" t="s">
        <v>50566</v>
      </c>
      <c r="M13125" s="26">
        <v>380679794747</v>
      </c>
      <c r="N13125" s="26">
        <v>6810400000</v>
      </c>
    </row>
    <row r="13126" spans="1:14">
      <c r="A13126" s="26" t="s">
        <v>6240</v>
      </c>
      <c r="B13126" s="26" t="s">
        <v>6241</v>
      </c>
      <c r="C13126" s="26">
        <v>1998845</v>
      </c>
      <c r="D13126" s="26" t="s">
        <v>780</v>
      </c>
      <c r="E13126" s="26" t="s">
        <v>50567</v>
      </c>
      <c r="F13126" s="26" t="s">
        <v>50568</v>
      </c>
      <c r="G13126" s="26" t="s">
        <v>9601</v>
      </c>
      <c r="H13126" s="26" t="s">
        <v>885</v>
      </c>
      <c r="I13126" s="26" t="s">
        <v>11367</v>
      </c>
      <c r="J13126" s="26" t="s">
        <v>13840</v>
      </c>
      <c r="K13126" s="26" t="s">
        <v>9582</v>
      </c>
      <c r="L13126" s="26" t="s">
        <v>50569</v>
      </c>
      <c r="M13126" s="26">
        <v>380955543521</v>
      </c>
      <c r="N13126" s="26">
        <v>521482603</v>
      </c>
    </row>
    <row r="13127" spans="1:14">
      <c r="A13127" s="26" t="s">
        <v>9072</v>
      </c>
      <c r="B13127" s="26" t="s">
        <v>9073</v>
      </c>
      <c r="C13127" s="26">
        <v>38701773</v>
      </c>
      <c r="D13127" s="26" t="s">
        <v>24</v>
      </c>
      <c r="E13127" s="26" t="s">
        <v>50570</v>
      </c>
      <c r="F13127" s="26" t="s">
        <v>50571</v>
      </c>
      <c r="G13127" s="26" t="s">
        <v>9586</v>
      </c>
      <c r="H13127" s="26" t="s">
        <v>1490</v>
      </c>
      <c r="I13127" s="26" t="s">
        <v>12535</v>
      </c>
      <c r="J13127" s="26" t="s">
        <v>50572</v>
      </c>
      <c r="K13127" s="26" t="s">
        <v>9582</v>
      </c>
      <c r="L13127" s="26" t="s">
        <v>50573</v>
      </c>
      <c r="M13127" s="26">
        <v>380966544074</v>
      </c>
      <c r="N13127" s="26">
        <v>7320710104</v>
      </c>
    </row>
    <row r="13128" spans="1:14">
      <c r="A13128" s="26" t="s">
        <v>6512</v>
      </c>
      <c r="B13128" s="26" t="s">
        <v>6513</v>
      </c>
      <c r="C13128" s="26">
        <v>38645054</v>
      </c>
      <c r="D13128" s="26" t="s">
        <v>24</v>
      </c>
      <c r="E13128" s="26" t="s">
        <v>50574</v>
      </c>
      <c r="F13128" s="26" t="s">
        <v>50575</v>
      </c>
      <c r="G13128" s="26" t="s">
        <v>9586</v>
      </c>
      <c r="H13128" s="26" t="s">
        <v>885</v>
      </c>
      <c r="I13128" s="26" t="s">
        <v>13669</v>
      </c>
      <c r="J13128" s="26" t="s">
        <v>6511</v>
      </c>
      <c r="K13128" s="26" t="s">
        <v>9606</v>
      </c>
      <c r="L13128" s="26" t="s">
        <v>50576</v>
      </c>
      <c r="M13128" s="26">
        <v>380484731289</v>
      </c>
      <c r="N13128" s="26">
        <v>5124755100</v>
      </c>
    </row>
    <row r="13129" spans="1:14">
      <c r="A13129" s="26" t="s">
        <v>5421</v>
      </c>
      <c r="B13129" s="26" t="s">
        <v>5418</v>
      </c>
      <c r="C13129" s="26">
        <v>13802089</v>
      </c>
      <c r="D13129" s="26" t="s">
        <v>24</v>
      </c>
      <c r="E13129" s="26" t="s">
        <v>50577</v>
      </c>
      <c r="F13129" s="26" t="s">
        <v>50578</v>
      </c>
      <c r="G13129" s="26" t="s">
        <v>9586</v>
      </c>
      <c r="H13129" s="26" t="s">
        <v>735</v>
      </c>
      <c r="I13129" s="26" t="s">
        <v>13299</v>
      </c>
      <c r="J13129" s="26" t="s">
        <v>50579</v>
      </c>
      <c r="K13129" s="26" t="s">
        <v>9582</v>
      </c>
      <c r="L13129" s="26" t="s">
        <v>50580</v>
      </c>
      <c r="M13129" s="26">
        <v>380324538456</v>
      </c>
      <c r="N13129" s="26">
        <v>4625382801</v>
      </c>
    </row>
    <row r="13130" spans="1:14">
      <c r="A13130" s="26" t="s">
        <v>1787</v>
      </c>
      <c r="B13130" s="26" t="s">
        <v>1788</v>
      </c>
      <c r="C13130" s="26">
        <v>37084458</v>
      </c>
      <c r="D13130" s="26" t="s">
        <v>24</v>
      </c>
      <c r="E13130" s="26" t="s">
        <v>50581</v>
      </c>
      <c r="F13130" s="26" t="s">
        <v>50582</v>
      </c>
      <c r="G13130" s="26" t="s">
        <v>9586</v>
      </c>
      <c r="H13130" s="26" t="s">
        <v>27</v>
      </c>
      <c r="I13130" s="26" t="s">
        <v>12789</v>
      </c>
      <c r="J13130" s="26" t="s">
        <v>50583</v>
      </c>
      <c r="K13130" s="26" t="s">
        <v>9582</v>
      </c>
      <c r="L13130" s="26" t="s">
        <v>50584</v>
      </c>
      <c r="M13130" s="26">
        <v>380434029417</v>
      </c>
      <c r="N13130" s="26">
        <v>521980801</v>
      </c>
    </row>
    <row r="13131" spans="1:14">
      <c r="A13131" s="26" t="s">
        <v>8461</v>
      </c>
      <c r="B13131" s="26" t="s">
        <v>8462</v>
      </c>
      <c r="C13131" s="26">
        <v>43351499</v>
      </c>
      <c r="D13131" s="26" t="s">
        <v>24</v>
      </c>
      <c r="E13131" s="26" t="s">
        <v>50585</v>
      </c>
      <c r="F13131" s="26" t="s">
        <v>50586</v>
      </c>
      <c r="G13131" s="26" t="s">
        <v>9586</v>
      </c>
      <c r="H13131" s="26" t="s">
        <v>1269</v>
      </c>
      <c r="I13131" s="26" t="s">
        <v>16345</v>
      </c>
      <c r="J13131" s="26" t="s">
        <v>8463</v>
      </c>
      <c r="K13131" s="26" t="s">
        <v>9906</v>
      </c>
      <c r="L13131" s="26" t="s">
        <v>50587</v>
      </c>
      <c r="M13131" s="26">
        <v>380954791065</v>
      </c>
      <c r="N13131" s="26">
        <v>6523585501</v>
      </c>
    </row>
    <row r="13132" spans="1:14">
      <c r="A13132" s="26" t="s">
        <v>7447</v>
      </c>
      <c r="B13132" s="26" t="s">
        <v>7448</v>
      </c>
      <c r="C13132" s="26">
        <v>42204729</v>
      </c>
      <c r="D13132" s="26" t="s">
        <v>24</v>
      </c>
      <c r="E13132" s="26" t="s">
        <v>50588</v>
      </c>
      <c r="F13132" s="26" t="s">
        <v>14045</v>
      </c>
      <c r="G13132" s="26" t="s">
        <v>9586</v>
      </c>
      <c r="H13132" s="26" t="s">
        <v>1025</v>
      </c>
      <c r="J13132" s="26" t="s">
        <v>1065</v>
      </c>
      <c r="K13132" s="26" t="s">
        <v>9597</v>
      </c>
      <c r="L13132" s="26" t="s">
        <v>50589</v>
      </c>
      <c r="M13132" s="26">
        <v>380542700384</v>
      </c>
      <c r="N13132" s="26">
        <v>5910100000</v>
      </c>
    </row>
    <row r="13133" spans="1:14">
      <c r="A13133" s="26" t="s">
        <v>2461</v>
      </c>
      <c r="B13133" s="26" t="s">
        <v>2462</v>
      </c>
      <c r="C13133" s="26">
        <v>37862114</v>
      </c>
      <c r="D13133" s="26" t="s">
        <v>24</v>
      </c>
      <c r="E13133" s="26" t="s">
        <v>50590</v>
      </c>
      <c r="F13133" s="26" t="s">
        <v>50591</v>
      </c>
      <c r="G13133" s="26" t="s">
        <v>9586</v>
      </c>
      <c r="H13133" s="26" t="s">
        <v>133</v>
      </c>
      <c r="J13133" s="26" t="s">
        <v>183</v>
      </c>
      <c r="K13133" s="26" t="s">
        <v>9597</v>
      </c>
      <c r="L13133" s="26" t="s">
        <v>27088</v>
      </c>
      <c r="M13133" s="26">
        <v>380985900661</v>
      </c>
      <c r="N13133" s="26">
        <v>1211000000</v>
      </c>
    </row>
    <row r="13134" spans="1:14">
      <c r="A13134" s="26" t="s">
        <v>4558</v>
      </c>
      <c r="B13134" s="26" t="s">
        <v>4559</v>
      </c>
      <c r="C13134" s="26">
        <v>38073489</v>
      </c>
      <c r="D13134" s="26" t="s">
        <v>24</v>
      </c>
      <c r="E13134" s="26" t="s">
        <v>50592</v>
      </c>
      <c r="F13134" s="26" t="s">
        <v>50593</v>
      </c>
      <c r="G13134" s="26" t="s">
        <v>9591</v>
      </c>
      <c r="H13134" s="26" t="s">
        <v>576</v>
      </c>
      <c r="I13134" s="26" t="s">
        <v>10808</v>
      </c>
      <c r="J13134" s="26" t="s">
        <v>50594</v>
      </c>
      <c r="K13134" s="26" t="s">
        <v>9582</v>
      </c>
      <c r="L13134" s="26" t="s">
        <v>50595</v>
      </c>
      <c r="M13134" s="26">
        <v>380683079458</v>
      </c>
      <c r="N13134" s="26">
        <v>3225584202</v>
      </c>
    </row>
    <row r="13135" spans="1:14">
      <c r="A13135" s="26" t="s">
        <v>7542</v>
      </c>
      <c r="B13135" s="26" t="s">
        <v>7543</v>
      </c>
      <c r="C13135" s="26">
        <v>42264820</v>
      </c>
      <c r="D13135" s="26" t="s">
        <v>24</v>
      </c>
      <c r="E13135" s="26" t="s">
        <v>50596</v>
      </c>
      <c r="F13135" s="26" t="s">
        <v>12761</v>
      </c>
      <c r="G13135" s="26" t="s">
        <v>9586</v>
      </c>
      <c r="H13135" s="26" t="s">
        <v>1025</v>
      </c>
      <c r="J13135" s="26" t="s">
        <v>1081</v>
      </c>
      <c r="K13135" s="26" t="s">
        <v>9597</v>
      </c>
      <c r="L13135" s="26" t="s">
        <v>42183</v>
      </c>
      <c r="M13135" s="26">
        <v>380661004280</v>
      </c>
      <c r="N13135" s="26">
        <v>5911000000</v>
      </c>
    </row>
    <row r="13136" spans="1:14">
      <c r="A13136" s="26" t="s">
        <v>8891</v>
      </c>
      <c r="B13136" s="26" t="s">
        <v>8892</v>
      </c>
      <c r="C13136" s="26">
        <v>38950515</v>
      </c>
      <c r="D13136" s="26" t="s">
        <v>24</v>
      </c>
      <c r="E13136" s="26" t="s">
        <v>50597</v>
      </c>
      <c r="F13136" s="26" t="s">
        <v>50598</v>
      </c>
      <c r="G13136" s="26" t="s">
        <v>9579</v>
      </c>
      <c r="H13136" s="26" t="s">
        <v>1401</v>
      </c>
      <c r="I13136" s="26" t="s">
        <v>1438</v>
      </c>
      <c r="J13136" s="26" t="s">
        <v>50599</v>
      </c>
      <c r="K13136" s="26" t="s">
        <v>9582</v>
      </c>
      <c r="L13136" s="26" t="s">
        <v>50600</v>
      </c>
      <c r="M13136" s="26">
        <v>380677156782</v>
      </c>
      <c r="N13136" s="26">
        <v>7122585511</v>
      </c>
    </row>
    <row r="13137" spans="1:14">
      <c r="A13137" s="26" t="s">
        <v>4605</v>
      </c>
      <c r="B13137" s="26" t="s">
        <v>4606</v>
      </c>
      <c r="C13137" s="26">
        <v>38614230</v>
      </c>
      <c r="D13137" s="26" t="s">
        <v>24</v>
      </c>
      <c r="E13137" s="26" t="s">
        <v>50601</v>
      </c>
      <c r="F13137" s="26" t="s">
        <v>50602</v>
      </c>
      <c r="G13137" s="26" t="s">
        <v>9586</v>
      </c>
      <c r="H13137" s="26" t="s">
        <v>670</v>
      </c>
      <c r="I13137" s="26" t="s">
        <v>21215</v>
      </c>
      <c r="J13137" s="26" t="s">
        <v>50603</v>
      </c>
      <c r="K13137" s="26" t="s">
        <v>9582</v>
      </c>
      <c r="L13137" s="26" t="s">
        <v>50604</v>
      </c>
      <c r="M13137" s="26">
        <v>380963568159</v>
      </c>
      <c r="N13137" s="26">
        <v>3520886801</v>
      </c>
    </row>
    <row r="13138" spans="1:14">
      <c r="A13138" s="26" t="s">
        <v>2701</v>
      </c>
      <c r="B13138" s="26" t="s">
        <v>2702</v>
      </c>
      <c r="C13138" s="26">
        <v>37741878</v>
      </c>
      <c r="D13138" s="26" t="s">
        <v>24</v>
      </c>
      <c r="E13138" s="26" t="s">
        <v>50605</v>
      </c>
      <c r="F13138" s="26" t="s">
        <v>50606</v>
      </c>
      <c r="G13138" s="26" t="s">
        <v>9586</v>
      </c>
      <c r="H13138" s="26" t="s">
        <v>133</v>
      </c>
      <c r="I13138" s="26" t="s">
        <v>16294</v>
      </c>
      <c r="J13138" s="26" t="s">
        <v>50607</v>
      </c>
      <c r="K13138" s="26" t="s">
        <v>9582</v>
      </c>
      <c r="L13138" s="26" t="s">
        <v>50608</v>
      </c>
      <c r="M13138" s="26">
        <v>380680029702</v>
      </c>
      <c r="N13138" s="26">
        <v>120482507</v>
      </c>
    </row>
    <row r="13139" spans="1:14">
      <c r="A13139" s="26" t="s">
        <v>6569</v>
      </c>
      <c r="B13139" s="26" t="s">
        <v>6570</v>
      </c>
      <c r="C13139" s="26">
        <v>38396564</v>
      </c>
      <c r="D13139" s="26" t="s">
        <v>24</v>
      </c>
      <c r="E13139" s="26" t="s">
        <v>50609</v>
      </c>
      <c r="F13139" s="26" t="s">
        <v>50610</v>
      </c>
      <c r="G13139" s="26" t="s">
        <v>9591</v>
      </c>
      <c r="H13139" s="26" t="s">
        <v>949</v>
      </c>
      <c r="I13139" s="26" t="s">
        <v>10130</v>
      </c>
      <c r="J13139" s="26" t="s">
        <v>17710</v>
      </c>
      <c r="K13139" s="26" t="s">
        <v>9582</v>
      </c>
      <c r="L13139" s="26" t="s">
        <v>50611</v>
      </c>
      <c r="M13139" s="26">
        <v>380662703484</v>
      </c>
      <c r="N13139" s="26">
        <v>5320281216</v>
      </c>
    </row>
    <row r="13140" spans="1:14">
      <c r="A13140" s="26" t="s">
        <v>4252</v>
      </c>
      <c r="B13140" s="26" t="s">
        <v>4245</v>
      </c>
      <c r="C13140" s="26">
        <v>1993486</v>
      </c>
      <c r="D13140" s="26" t="s">
        <v>24</v>
      </c>
      <c r="E13140" s="26" t="s">
        <v>50612</v>
      </c>
      <c r="F13140" s="26" t="s">
        <v>50613</v>
      </c>
      <c r="G13140" s="26" t="s">
        <v>9591</v>
      </c>
      <c r="H13140" s="26" t="s">
        <v>506</v>
      </c>
      <c r="I13140" s="26" t="s">
        <v>15242</v>
      </c>
      <c r="J13140" s="26" t="s">
        <v>4248</v>
      </c>
      <c r="K13140" s="26" t="s">
        <v>9597</v>
      </c>
      <c r="L13140" s="26" t="s">
        <v>40806</v>
      </c>
      <c r="M13140" s="26">
        <v>380343621956</v>
      </c>
      <c r="N13140" s="26">
        <v>2625810100</v>
      </c>
    </row>
    <row r="13141" spans="1:14">
      <c r="A13141" s="26" t="s">
        <v>2307</v>
      </c>
      <c r="B13141" s="26" t="s">
        <v>2308</v>
      </c>
      <c r="C13141" s="26">
        <v>5393116</v>
      </c>
      <c r="D13141" s="26" t="s">
        <v>24</v>
      </c>
      <c r="E13141" s="26" t="s">
        <v>50614</v>
      </c>
      <c r="F13141" s="26" t="s">
        <v>45859</v>
      </c>
      <c r="G13141" s="26" t="s">
        <v>9591</v>
      </c>
      <c r="H13141" s="26" t="s">
        <v>133</v>
      </c>
      <c r="J13141" s="26" t="s">
        <v>146</v>
      </c>
      <c r="K13141" s="26" t="s">
        <v>9597</v>
      </c>
      <c r="L13141" s="26" t="s">
        <v>45860</v>
      </c>
      <c r="M13141" s="26">
        <v>380676542525</v>
      </c>
      <c r="N13141" s="26">
        <v>1210100000</v>
      </c>
    </row>
    <row r="13142" spans="1:14">
      <c r="A13142" s="26" t="s">
        <v>5650</v>
      </c>
      <c r="B13142" s="26" t="s">
        <v>5651</v>
      </c>
      <c r="C13142" s="26">
        <v>38960408</v>
      </c>
      <c r="D13142" s="26" t="s">
        <v>24</v>
      </c>
      <c r="E13142" s="26" t="s">
        <v>50615</v>
      </c>
      <c r="F13142" s="26" t="s">
        <v>50616</v>
      </c>
      <c r="G13142" s="26" t="s">
        <v>9586</v>
      </c>
      <c r="H13142" s="26" t="s">
        <v>799</v>
      </c>
      <c r="J13142" s="26" t="s">
        <v>800</v>
      </c>
      <c r="K13142" s="26" t="s">
        <v>9597</v>
      </c>
      <c r="L13142" s="26" t="s">
        <v>23607</v>
      </c>
      <c r="M13142" s="26">
        <v>760889944202</v>
      </c>
      <c r="N13142" s="26">
        <v>4822784009</v>
      </c>
    </row>
    <row r="13143" spans="1:14">
      <c r="A13143" s="26" t="s">
        <v>3356</v>
      </c>
      <c r="B13143" s="26" t="s">
        <v>3357</v>
      </c>
      <c r="C13143" s="26">
        <v>38284599</v>
      </c>
      <c r="D13143" s="26" t="s">
        <v>24</v>
      </c>
      <c r="E13143" s="26" t="s">
        <v>50617</v>
      </c>
      <c r="F13143" s="26" t="s">
        <v>50618</v>
      </c>
      <c r="G13143" s="26" t="s">
        <v>9586</v>
      </c>
      <c r="H13143" s="26" t="s">
        <v>392</v>
      </c>
      <c r="I13143" s="26" t="s">
        <v>11117</v>
      </c>
      <c r="J13143" s="26" t="s">
        <v>50619</v>
      </c>
      <c r="K13143" s="26" t="s">
        <v>9582</v>
      </c>
      <c r="L13143" s="26" t="s">
        <v>50620</v>
      </c>
      <c r="M13143" s="26">
        <v>380313533217</v>
      </c>
      <c r="N13143" s="26">
        <v>2120887201</v>
      </c>
    </row>
    <row r="13144" spans="1:14">
      <c r="A13144" s="26" t="s">
        <v>2901</v>
      </c>
      <c r="B13144" s="26" t="s">
        <v>2902</v>
      </c>
      <c r="C13144" s="26">
        <v>3097856</v>
      </c>
      <c r="D13144" s="26" t="s">
        <v>780</v>
      </c>
      <c r="E13144" s="26" t="s">
        <v>50621</v>
      </c>
      <c r="F13144" s="26" t="s">
        <v>50622</v>
      </c>
      <c r="G13144" s="26" t="s">
        <v>9601</v>
      </c>
      <c r="H13144" s="26" t="s">
        <v>258</v>
      </c>
      <c r="I13144" s="26" t="s">
        <v>12995</v>
      </c>
      <c r="J13144" s="26" t="s">
        <v>271</v>
      </c>
      <c r="K13144" s="26" t="s">
        <v>9597</v>
      </c>
      <c r="L13144" s="26" t="s">
        <v>39764</v>
      </c>
      <c r="M13144" s="26">
        <v>761285512328</v>
      </c>
      <c r="N13144" s="26">
        <v>1421510100</v>
      </c>
    </row>
    <row r="13145" spans="1:14">
      <c r="A13145" s="26" t="s">
        <v>8639</v>
      </c>
      <c r="B13145" s="26" t="s">
        <v>8640</v>
      </c>
      <c r="C13145" s="26">
        <v>42579187</v>
      </c>
      <c r="D13145" s="26" t="s">
        <v>24</v>
      </c>
      <c r="E13145" s="26" t="s">
        <v>50623</v>
      </c>
      <c r="F13145" s="26" t="s">
        <v>50624</v>
      </c>
      <c r="G13145" s="26" t="s">
        <v>9586</v>
      </c>
      <c r="H13145" s="26" t="s">
        <v>1308</v>
      </c>
      <c r="J13145" s="26" t="s">
        <v>8641</v>
      </c>
      <c r="K13145" s="26" t="s">
        <v>9582</v>
      </c>
      <c r="L13145" s="26" t="s">
        <v>50625</v>
      </c>
      <c r="M13145" s="26">
        <v>380673173468</v>
      </c>
      <c r="N13145" s="26">
        <v>723355302</v>
      </c>
    </row>
    <row r="13146" spans="1:14">
      <c r="A13146" s="26" t="s">
        <v>8763</v>
      </c>
      <c r="B13146" s="26" t="s">
        <v>8764</v>
      </c>
      <c r="C13146" s="26">
        <v>40888750</v>
      </c>
      <c r="D13146" s="26" t="s">
        <v>24</v>
      </c>
      <c r="E13146" s="26" t="s">
        <v>50626</v>
      </c>
      <c r="F13146" s="26" t="s">
        <v>20600</v>
      </c>
      <c r="G13146" s="26" t="s">
        <v>9586</v>
      </c>
      <c r="H13146" s="26" t="s">
        <v>1308</v>
      </c>
      <c r="J13146" s="26" t="s">
        <v>1387</v>
      </c>
      <c r="K13146" s="26" t="s">
        <v>9597</v>
      </c>
      <c r="L13146" s="26" t="s">
        <v>50627</v>
      </c>
      <c r="M13146" s="26">
        <v>761331461816</v>
      </c>
      <c r="N13146" s="26">
        <v>4412745702</v>
      </c>
    </row>
    <row r="13147" spans="1:14">
      <c r="A13147" s="26" t="s">
        <v>7947</v>
      </c>
      <c r="B13147" s="26" t="s">
        <v>7948</v>
      </c>
      <c r="C13147" s="26">
        <v>38440356</v>
      </c>
      <c r="D13147" s="26" t="s">
        <v>24</v>
      </c>
      <c r="E13147" s="26" t="s">
        <v>50628</v>
      </c>
      <c r="F13147" s="26" t="s">
        <v>50629</v>
      </c>
      <c r="G13147" s="26" t="s">
        <v>9586</v>
      </c>
      <c r="H13147" s="26" t="s">
        <v>1122</v>
      </c>
      <c r="I13147" s="26" t="s">
        <v>10135</v>
      </c>
      <c r="J13147" s="26" t="s">
        <v>23953</v>
      </c>
      <c r="K13147" s="26" t="s">
        <v>9582</v>
      </c>
      <c r="L13147" s="26" t="s">
        <v>23954</v>
      </c>
      <c r="M13147" s="26">
        <v>380574491491</v>
      </c>
      <c r="N13147" s="26">
        <v>1424282401</v>
      </c>
    </row>
    <row r="13148" spans="1:14">
      <c r="A13148" s="26" t="s">
        <v>2222</v>
      </c>
      <c r="B13148" s="26" t="s">
        <v>2223</v>
      </c>
      <c r="C13148" s="26">
        <v>26508184</v>
      </c>
      <c r="D13148" s="26" t="s">
        <v>780</v>
      </c>
      <c r="E13148" s="26" t="s">
        <v>50630</v>
      </c>
      <c r="F13148" s="26" t="s">
        <v>50631</v>
      </c>
      <c r="G13148" s="26" t="s">
        <v>9601</v>
      </c>
      <c r="H13148" s="26" t="s">
        <v>133</v>
      </c>
      <c r="J13148" s="26" t="s">
        <v>183</v>
      </c>
      <c r="K13148" s="26" t="s">
        <v>9597</v>
      </c>
      <c r="L13148" s="26" t="s">
        <v>15907</v>
      </c>
      <c r="M13148" s="26">
        <v>380562397624</v>
      </c>
      <c r="N13148" s="26">
        <v>1211000000</v>
      </c>
    </row>
    <row r="13149" spans="1:14">
      <c r="A13149" s="26" t="s">
        <v>3211</v>
      </c>
      <c r="B13149" s="26" t="s">
        <v>3212</v>
      </c>
      <c r="C13149" s="26">
        <v>13549905</v>
      </c>
      <c r="D13149" s="26" t="s">
        <v>780</v>
      </c>
      <c r="E13149" s="26" t="s">
        <v>50632</v>
      </c>
      <c r="F13149" s="26" t="s">
        <v>50633</v>
      </c>
      <c r="G13149" s="26" t="s">
        <v>9601</v>
      </c>
      <c r="H13149" s="26" t="s">
        <v>375</v>
      </c>
      <c r="I13149" s="26" t="s">
        <v>388</v>
      </c>
      <c r="J13149" s="26" t="s">
        <v>3330</v>
      </c>
      <c r="K13149" s="26" t="s">
        <v>9582</v>
      </c>
      <c r="L13149" s="26" t="s">
        <v>50634</v>
      </c>
      <c r="M13149" s="26">
        <v>380966731974</v>
      </c>
      <c r="N13149" s="26">
        <v>1824086801</v>
      </c>
    </row>
    <row r="13150" spans="1:14">
      <c r="A13150" s="26" t="s">
        <v>7244</v>
      </c>
      <c r="B13150" s="26" t="s">
        <v>7245</v>
      </c>
      <c r="C13150" s="26">
        <v>38440010</v>
      </c>
      <c r="D13150" s="26" t="s">
        <v>24</v>
      </c>
      <c r="E13150" s="26" t="s">
        <v>50635</v>
      </c>
      <c r="F13150" s="26" t="s">
        <v>50636</v>
      </c>
      <c r="G13150" s="26" t="s">
        <v>9586</v>
      </c>
      <c r="H13150" s="26" t="s">
        <v>987</v>
      </c>
      <c r="I13150" s="26" t="s">
        <v>11035</v>
      </c>
      <c r="J13150" s="26" t="s">
        <v>43799</v>
      </c>
      <c r="K13150" s="26" t="s">
        <v>9582</v>
      </c>
      <c r="L13150" s="26" t="s">
        <v>50637</v>
      </c>
      <c r="M13150" s="26">
        <v>380683286390</v>
      </c>
      <c r="N13150" s="26">
        <v>5625480901</v>
      </c>
    </row>
    <row r="13151" spans="1:14">
      <c r="A13151" s="26" t="s">
        <v>8954</v>
      </c>
      <c r="B13151" s="26" t="s">
        <v>8955</v>
      </c>
      <c r="C13151" s="26">
        <v>2005042</v>
      </c>
      <c r="D13151" s="26" t="s">
        <v>780</v>
      </c>
      <c r="E13151" s="26" t="s">
        <v>50638</v>
      </c>
      <c r="F13151" s="26" t="s">
        <v>50639</v>
      </c>
      <c r="G13151" s="26" t="s">
        <v>9601</v>
      </c>
      <c r="H13151" s="26" t="s">
        <v>1401</v>
      </c>
      <c r="J13151" s="26" t="s">
        <v>1462</v>
      </c>
      <c r="K13151" s="26" t="s">
        <v>9597</v>
      </c>
      <c r="L13151" s="26" t="s">
        <v>50640</v>
      </c>
      <c r="M13151" s="26">
        <v>380674760680</v>
      </c>
      <c r="N13151" s="26">
        <v>7110800000</v>
      </c>
    </row>
    <row r="13152" spans="1:14">
      <c r="A13152" s="26" t="s">
        <v>8893</v>
      </c>
      <c r="B13152" s="26" t="s">
        <v>8894</v>
      </c>
      <c r="C13152" s="26">
        <v>41937159</v>
      </c>
      <c r="D13152" s="26" t="s">
        <v>24</v>
      </c>
      <c r="E13152" s="26" t="s">
        <v>50641</v>
      </c>
      <c r="F13152" s="26" t="s">
        <v>50642</v>
      </c>
      <c r="G13152" s="26" t="s">
        <v>9579</v>
      </c>
      <c r="H13152" s="26" t="s">
        <v>1401</v>
      </c>
      <c r="I13152" s="26" t="s">
        <v>9696</v>
      </c>
      <c r="J13152" s="26" t="s">
        <v>18773</v>
      </c>
      <c r="K13152" s="26" t="s">
        <v>9582</v>
      </c>
      <c r="L13152" s="26" t="s">
        <v>50643</v>
      </c>
      <c r="M13152" s="26">
        <v>380977576805</v>
      </c>
      <c r="N13152" s="26">
        <v>522484202</v>
      </c>
    </row>
    <row r="13153" spans="1:14">
      <c r="A13153" s="26" t="s">
        <v>7599</v>
      </c>
      <c r="B13153" s="26" t="s">
        <v>7600</v>
      </c>
      <c r="C13153" s="26">
        <v>38194961</v>
      </c>
      <c r="D13153" s="26" t="s">
        <v>24</v>
      </c>
      <c r="E13153" s="26" t="s">
        <v>50644</v>
      </c>
      <c r="F13153" s="26" t="s">
        <v>50645</v>
      </c>
      <c r="G13153" s="26" t="s">
        <v>9586</v>
      </c>
      <c r="H13153" s="26" t="s">
        <v>1088</v>
      </c>
      <c r="I13153" s="26" t="s">
        <v>9882</v>
      </c>
      <c r="J13153" s="26" t="s">
        <v>7603</v>
      </c>
      <c r="K13153" s="26" t="s">
        <v>9606</v>
      </c>
      <c r="L13153" s="26" t="s">
        <v>50646</v>
      </c>
      <c r="M13153" s="26">
        <v>380355722887</v>
      </c>
      <c r="N13153" s="26">
        <v>6121655100</v>
      </c>
    </row>
    <row r="13154" spans="1:14">
      <c r="A13154" s="26" t="s">
        <v>6855</v>
      </c>
      <c r="B13154" s="26" t="s">
        <v>6856</v>
      </c>
      <c r="C13154" s="26">
        <v>40586166</v>
      </c>
      <c r="D13154" s="26" t="s">
        <v>24</v>
      </c>
      <c r="E13154" s="26" t="s">
        <v>50647</v>
      </c>
      <c r="F13154" s="26" t="s">
        <v>50648</v>
      </c>
      <c r="G13154" s="26" t="s">
        <v>9586</v>
      </c>
      <c r="H13154" s="26" t="s">
        <v>949</v>
      </c>
      <c r="I13154" s="26" t="s">
        <v>15790</v>
      </c>
      <c r="J13154" s="26" t="s">
        <v>21737</v>
      </c>
      <c r="K13154" s="26" t="s">
        <v>9582</v>
      </c>
      <c r="L13154" s="26" t="s">
        <v>21738</v>
      </c>
      <c r="M13154" s="26">
        <v>380986503728</v>
      </c>
      <c r="N13154" s="26">
        <v>3520385201</v>
      </c>
    </row>
    <row r="13155" spans="1:14">
      <c r="A13155" s="26" t="s">
        <v>3377</v>
      </c>
      <c r="B13155" s="26" t="s">
        <v>3378</v>
      </c>
      <c r="C13155" s="26">
        <v>42107471</v>
      </c>
      <c r="D13155" s="26" t="s">
        <v>24</v>
      </c>
      <c r="E13155" s="26" t="s">
        <v>50649</v>
      </c>
      <c r="F13155" s="26" t="s">
        <v>50650</v>
      </c>
      <c r="G13155" s="26" t="s">
        <v>9586</v>
      </c>
      <c r="H13155" s="26" t="s">
        <v>392</v>
      </c>
      <c r="I13155" s="26" t="s">
        <v>10627</v>
      </c>
      <c r="J13155" s="26" t="s">
        <v>50651</v>
      </c>
      <c r="K13155" s="26" t="s">
        <v>9582</v>
      </c>
      <c r="L13155" s="26" t="s">
        <v>50652</v>
      </c>
      <c r="M13155" s="26">
        <v>380964309573</v>
      </c>
      <c r="N13155" s="26">
        <v>2124485805</v>
      </c>
    </row>
    <row r="13156" spans="1:14">
      <c r="A13156" s="26" t="s">
        <v>6111</v>
      </c>
      <c r="B13156" s="26" t="s">
        <v>6112</v>
      </c>
      <c r="C13156" s="26">
        <v>38661186</v>
      </c>
      <c r="D13156" s="26" t="s">
        <v>24</v>
      </c>
      <c r="E13156" s="26" t="s">
        <v>50653</v>
      </c>
      <c r="F13156" s="26" t="s">
        <v>50654</v>
      </c>
      <c r="G13156" s="26" t="s">
        <v>9579</v>
      </c>
      <c r="H13156" s="26" t="s">
        <v>885</v>
      </c>
      <c r="I13156" s="26" t="s">
        <v>10457</v>
      </c>
      <c r="J13156" s="26" t="s">
        <v>49441</v>
      </c>
      <c r="K13156" s="26" t="s">
        <v>9582</v>
      </c>
      <c r="L13156" s="26" t="s">
        <v>50655</v>
      </c>
      <c r="M13156" s="26">
        <v>380992002413</v>
      </c>
      <c r="N13156" s="26">
        <v>1225885505</v>
      </c>
    </row>
    <row r="13157" spans="1:14">
      <c r="A13157" s="26" t="s">
        <v>9088</v>
      </c>
      <c r="B13157" s="26" t="s">
        <v>9089</v>
      </c>
      <c r="C13157" s="26">
        <v>2005674</v>
      </c>
      <c r="D13157" s="26" t="s">
        <v>780</v>
      </c>
      <c r="E13157" s="26" t="s">
        <v>50656</v>
      </c>
      <c r="F13157" s="26" t="s">
        <v>50657</v>
      </c>
      <c r="G13157" s="26" t="s">
        <v>9601</v>
      </c>
      <c r="H13157" s="26" t="s">
        <v>1490</v>
      </c>
      <c r="I13157" s="26" t="s">
        <v>12360</v>
      </c>
      <c r="J13157" s="26" t="s">
        <v>1517</v>
      </c>
      <c r="K13157" s="26" t="s">
        <v>9606</v>
      </c>
      <c r="L13157" s="26" t="s">
        <v>50658</v>
      </c>
      <c r="M13157" s="26">
        <v>380373221471</v>
      </c>
      <c r="N13157" s="26">
        <v>7322055100</v>
      </c>
    </row>
    <row r="13158" spans="1:14">
      <c r="A13158" s="26" t="s">
        <v>6876</v>
      </c>
      <c r="B13158" s="26" t="s">
        <v>6877</v>
      </c>
      <c r="C13158" s="26">
        <v>1999709</v>
      </c>
      <c r="D13158" s="26" t="s">
        <v>780</v>
      </c>
      <c r="E13158" s="26" t="s">
        <v>50659</v>
      </c>
      <c r="F13158" s="26" t="s">
        <v>20265</v>
      </c>
      <c r="G13158" s="26" t="s">
        <v>9601</v>
      </c>
      <c r="H13158" s="26" t="s">
        <v>949</v>
      </c>
      <c r="I13158" s="26" t="s">
        <v>15790</v>
      </c>
      <c r="J13158" s="26" t="s">
        <v>11183</v>
      </c>
      <c r="K13158" s="26" t="s">
        <v>9582</v>
      </c>
      <c r="L13158" s="26" t="s">
        <v>50660</v>
      </c>
      <c r="M13158" s="26">
        <v>380536728402</v>
      </c>
      <c r="N13158" s="26">
        <v>523488203</v>
      </c>
    </row>
    <row r="13159" spans="1:14">
      <c r="A13159" s="26" t="s">
        <v>9125</v>
      </c>
      <c r="B13159" s="26" t="s">
        <v>9126</v>
      </c>
      <c r="C13159" s="26">
        <v>38407889</v>
      </c>
      <c r="D13159" s="26" t="s">
        <v>24</v>
      </c>
      <c r="E13159" s="26" t="s">
        <v>50661</v>
      </c>
      <c r="F13159" s="26" t="s">
        <v>50662</v>
      </c>
      <c r="G13159" s="26" t="s">
        <v>9586</v>
      </c>
      <c r="H13159" s="26" t="s">
        <v>1490</v>
      </c>
      <c r="I13159" s="26" t="s">
        <v>9846</v>
      </c>
      <c r="J13159" s="26" t="s">
        <v>27825</v>
      </c>
      <c r="K13159" s="26" t="s">
        <v>9582</v>
      </c>
      <c r="L13159" s="26" t="s">
        <v>50663</v>
      </c>
      <c r="M13159" s="26">
        <v>380373327269</v>
      </c>
      <c r="N13159" s="26">
        <v>2621685701</v>
      </c>
    </row>
    <row r="13160" spans="1:14">
      <c r="A13160" s="26" t="s">
        <v>3432</v>
      </c>
      <c r="B13160" s="26" t="s">
        <v>3433</v>
      </c>
      <c r="C13160" s="26">
        <v>1992831</v>
      </c>
      <c r="D13160" s="26" t="s">
        <v>780</v>
      </c>
      <c r="E13160" s="26" t="s">
        <v>50664</v>
      </c>
      <c r="F13160" s="26" t="s">
        <v>9958</v>
      </c>
      <c r="G13160" s="26" t="s">
        <v>9601</v>
      </c>
      <c r="H13160" s="26" t="s">
        <v>392</v>
      </c>
      <c r="J13160" s="26" t="s">
        <v>11322</v>
      </c>
      <c r="K13160" s="26" t="s">
        <v>9597</v>
      </c>
      <c r="L13160" s="26" t="s">
        <v>50665</v>
      </c>
      <c r="M13160" s="26">
        <v>380313155028</v>
      </c>
      <c r="N13160" s="26" t="e">
        <v>#N/A</v>
      </c>
    </row>
    <row r="13161" spans="1:14">
      <c r="A13161" s="26" t="s">
        <v>3040</v>
      </c>
      <c r="B13161" s="26" t="s">
        <v>3041</v>
      </c>
      <c r="C13161" s="26">
        <v>1991547</v>
      </c>
      <c r="D13161" s="26" t="s">
        <v>780</v>
      </c>
      <c r="E13161" s="26" t="s">
        <v>50666</v>
      </c>
      <c r="F13161" s="26" t="s">
        <v>50667</v>
      </c>
      <c r="G13161" s="26" t="s">
        <v>9601</v>
      </c>
      <c r="H13161" s="26" t="s">
        <v>375</v>
      </c>
      <c r="I13161" s="26" t="s">
        <v>15816</v>
      </c>
      <c r="J13161" s="26" t="s">
        <v>3042</v>
      </c>
      <c r="K13161" s="26" t="s">
        <v>9597</v>
      </c>
      <c r="L13161" s="26" t="s">
        <v>50668</v>
      </c>
      <c r="M13161" s="26">
        <v>380413621461</v>
      </c>
      <c r="N13161" s="26">
        <v>523480601</v>
      </c>
    </row>
    <row r="13162" spans="1:14">
      <c r="A13162" s="26" t="s">
        <v>6149</v>
      </c>
      <c r="B13162" s="26" t="s">
        <v>6150</v>
      </c>
      <c r="C13162" s="26">
        <v>38184885</v>
      </c>
      <c r="D13162" s="26" t="s">
        <v>24</v>
      </c>
      <c r="E13162" s="26" t="s">
        <v>50669</v>
      </c>
      <c r="F13162" s="26" t="s">
        <v>50670</v>
      </c>
      <c r="G13162" s="26" t="s">
        <v>9586</v>
      </c>
      <c r="H13162" s="26" t="s">
        <v>885</v>
      </c>
      <c r="I13162" s="26" t="s">
        <v>9664</v>
      </c>
      <c r="J13162" s="26" t="s">
        <v>50671</v>
      </c>
      <c r="K13162" s="26" t="s">
        <v>9582</v>
      </c>
      <c r="L13162" s="26" t="s">
        <v>50672</v>
      </c>
      <c r="M13162" s="26">
        <v>380484639217</v>
      </c>
      <c r="N13162" s="26">
        <v>5121482401</v>
      </c>
    </row>
    <row r="13163" spans="1:14">
      <c r="A13163" s="26" t="s">
        <v>9027</v>
      </c>
      <c r="B13163" s="26" t="s">
        <v>9028</v>
      </c>
      <c r="C13163" s="26">
        <v>3078116</v>
      </c>
      <c r="D13163" s="26" t="s">
        <v>24</v>
      </c>
      <c r="E13163" s="26" t="s">
        <v>50673</v>
      </c>
      <c r="F13163" s="26" t="s">
        <v>50674</v>
      </c>
      <c r="G13163" s="26" t="s">
        <v>9591</v>
      </c>
      <c r="H13163" s="26" t="s">
        <v>1401</v>
      </c>
      <c r="J13163" s="26" t="s">
        <v>1474</v>
      </c>
      <c r="K13163" s="26" t="s">
        <v>9597</v>
      </c>
      <c r="L13163" s="26" t="s">
        <v>32954</v>
      </c>
      <c r="M13163" s="26">
        <v>380472371117</v>
      </c>
      <c r="N13163" s="26">
        <v>722155708</v>
      </c>
    </row>
    <row r="13164" spans="1:14">
      <c r="A13164" s="26" t="s">
        <v>7104</v>
      </c>
      <c r="B13164" s="26" t="s">
        <v>7105</v>
      </c>
      <c r="C13164" s="26">
        <v>41894299</v>
      </c>
      <c r="D13164" s="26" t="s">
        <v>24</v>
      </c>
      <c r="E13164" s="26" t="s">
        <v>50675</v>
      </c>
      <c r="F13164" s="26" t="s">
        <v>10050</v>
      </c>
      <c r="G13164" s="26" t="s">
        <v>9586</v>
      </c>
      <c r="H13164" s="26" t="s">
        <v>987</v>
      </c>
      <c r="I13164" s="26" t="s">
        <v>10311</v>
      </c>
      <c r="J13164" s="26" t="s">
        <v>7106</v>
      </c>
      <c r="K13164" s="26" t="s">
        <v>9582</v>
      </c>
      <c r="L13164" s="26" t="s">
        <v>50676</v>
      </c>
      <c r="M13164" s="26">
        <v>380979904398</v>
      </c>
      <c r="N13164" s="26">
        <v>124783801</v>
      </c>
    </row>
    <row r="13165" spans="1:14">
      <c r="A13165" s="26" t="s">
        <v>8063</v>
      </c>
      <c r="B13165" s="26" t="s">
        <v>8064</v>
      </c>
      <c r="C13165" s="26">
        <v>30655442</v>
      </c>
      <c r="D13165" s="26" t="s">
        <v>780</v>
      </c>
      <c r="E13165" s="26" t="s">
        <v>50677</v>
      </c>
      <c r="F13165" s="26" t="s">
        <v>30854</v>
      </c>
      <c r="G13165" s="26" t="s">
        <v>9601</v>
      </c>
      <c r="H13165" s="26" t="s">
        <v>1122</v>
      </c>
      <c r="J13165" s="26" t="s">
        <v>8039</v>
      </c>
      <c r="K13165" s="26" t="s">
        <v>9597</v>
      </c>
      <c r="L13165" s="26" t="s">
        <v>37295</v>
      </c>
      <c r="M13165" s="26">
        <v>761154938035</v>
      </c>
      <c r="N13165" s="26">
        <v>6310100000</v>
      </c>
    </row>
    <row r="13166" spans="1:14">
      <c r="A13166" s="26" t="s">
        <v>1806</v>
      </c>
      <c r="B13166" s="26" t="s">
        <v>1807</v>
      </c>
      <c r="C13166" s="26">
        <v>37472460</v>
      </c>
      <c r="D13166" s="26" t="s">
        <v>24</v>
      </c>
      <c r="E13166" s="26" t="s">
        <v>50678</v>
      </c>
      <c r="F13166" s="26" t="s">
        <v>50679</v>
      </c>
      <c r="G13166" s="26" t="s">
        <v>9579</v>
      </c>
      <c r="H13166" s="26" t="s">
        <v>27</v>
      </c>
      <c r="I13166" s="26" t="s">
        <v>10731</v>
      </c>
      <c r="J13166" s="26" t="s">
        <v>1410</v>
      </c>
      <c r="K13166" s="26" t="s">
        <v>9582</v>
      </c>
      <c r="L13166" s="26" t="s">
        <v>50680</v>
      </c>
      <c r="M13166" s="26">
        <v>761417530038</v>
      </c>
      <c r="N13166" s="26">
        <v>522486403</v>
      </c>
    </row>
    <row r="13167" spans="1:14">
      <c r="A13167" s="26" t="s">
        <v>3434</v>
      </c>
      <c r="B13167" s="26" t="s">
        <v>3435</v>
      </c>
      <c r="C13167" s="26">
        <v>40390032</v>
      </c>
      <c r="D13167" s="26" t="s">
        <v>24</v>
      </c>
      <c r="E13167" s="26" t="s">
        <v>50681</v>
      </c>
      <c r="F13167" s="26" t="s">
        <v>50682</v>
      </c>
      <c r="G13167" s="26" t="s">
        <v>9586</v>
      </c>
      <c r="H13167" s="26" t="s">
        <v>392</v>
      </c>
      <c r="I13167" s="26" t="s">
        <v>12978</v>
      </c>
      <c r="J13167" s="26" t="s">
        <v>3394</v>
      </c>
      <c r="K13167" s="26" t="s">
        <v>9582</v>
      </c>
      <c r="L13167" s="26" t="s">
        <v>50683</v>
      </c>
      <c r="M13167" s="26">
        <v>380800503118</v>
      </c>
      <c r="N13167" s="26">
        <v>523782001</v>
      </c>
    </row>
    <row r="13168" spans="1:14">
      <c r="A13168" s="26" t="s">
        <v>4320</v>
      </c>
      <c r="B13168" s="26" t="s">
        <v>4321</v>
      </c>
      <c r="C13168" s="26">
        <v>38435021</v>
      </c>
      <c r="D13168" s="26" t="s">
        <v>24</v>
      </c>
      <c r="E13168" s="26" t="s">
        <v>50684</v>
      </c>
      <c r="F13168" s="26" t="s">
        <v>50685</v>
      </c>
      <c r="G13168" s="26" t="s">
        <v>9579</v>
      </c>
      <c r="H13168" s="26" t="s">
        <v>576</v>
      </c>
      <c r="I13168" s="26" t="s">
        <v>9901</v>
      </c>
      <c r="J13168" s="26" t="s">
        <v>50686</v>
      </c>
      <c r="K13168" s="26" t="s">
        <v>9582</v>
      </c>
      <c r="L13168" s="26" t="s">
        <v>50687</v>
      </c>
      <c r="M13168" s="26">
        <v>380678594622</v>
      </c>
      <c r="N13168" s="26">
        <v>3220685304</v>
      </c>
    </row>
    <row r="13169" spans="1:14">
      <c r="A13169" s="26" t="s">
        <v>9352</v>
      </c>
      <c r="B13169" s="26" t="s">
        <v>9353</v>
      </c>
      <c r="C13169" s="26">
        <v>2774125</v>
      </c>
      <c r="D13169" s="26" t="s">
        <v>780</v>
      </c>
      <c r="E13169" s="26" t="s">
        <v>50688</v>
      </c>
      <c r="F13169" s="26" t="s">
        <v>21230</v>
      </c>
      <c r="G13169" s="26" t="s">
        <v>9601</v>
      </c>
      <c r="H13169" s="26" t="s">
        <v>1573</v>
      </c>
      <c r="J13169" s="26" t="s">
        <v>1582</v>
      </c>
      <c r="K13169" s="26" t="s">
        <v>9597</v>
      </c>
      <c r="L13169" s="26" t="s">
        <v>50689</v>
      </c>
      <c r="M13169" s="26">
        <v>380463141285</v>
      </c>
      <c r="N13169" s="26">
        <v>7410400000</v>
      </c>
    </row>
    <row r="13170" spans="1:14">
      <c r="A13170" s="26" t="s">
        <v>8681</v>
      </c>
      <c r="B13170" s="26" t="s">
        <v>8682</v>
      </c>
      <c r="C13170" s="26">
        <v>38402043</v>
      </c>
      <c r="D13170" s="26" t="s">
        <v>24</v>
      </c>
      <c r="E13170" s="26" t="s">
        <v>50690</v>
      </c>
      <c r="F13170" s="26" t="s">
        <v>16236</v>
      </c>
      <c r="G13170" s="26" t="s">
        <v>9586</v>
      </c>
      <c r="H13170" s="26" t="s">
        <v>1308</v>
      </c>
      <c r="J13170" s="26" t="s">
        <v>8818</v>
      </c>
      <c r="K13170" s="26" t="s">
        <v>9597</v>
      </c>
      <c r="L13170" s="26" t="s">
        <v>50691</v>
      </c>
      <c r="M13170" s="26">
        <v>380976996103</v>
      </c>
      <c r="N13170" s="26">
        <v>6810700000</v>
      </c>
    </row>
    <row r="13171" spans="1:14">
      <c r="A13171" s="26" t="s">
        <v>6240</v>
      </c>
      <c r="B13171" s="26" t="s">
        <v>6241</v>
      </c>
      <c r="C13171" s="26">
        <v>1998845</v>
      </c>
      <c r="D13171" s="26" t="s">
        <v>780</v>
      </c>
      <c r="E13171" s="26" t="s">
        <v>50692</v>
      </c>
      <c r="F13171" s="26" t="s">
        <v>50693</v>
      </c>
      <c r="G13171" s="26" t="s">
        <v>9601</v>
      </c>
      <c r="H13171" s="26" t="s">
        <v>885</v>
      </c>
      <c r="I13171" s="26" t="s">
        <v>11367</v>
      </c>
      <c r="J13171" s="26" t="s">
        <v>6242</v>
      </c>
      <c r="K13171" s="26" t="s">
        <v>9606</v>
      </c>
      <c r="L13171" s="26" t="s">
        <v>34225</v>
      </c>
      <c r="M13171" s="26">
        <v>380983882000</v>
      </c>
      <c r="N13171" s="26">
        <v>5123755100</v>
      </c>
    </row>
    <row r="13172" spans="1:14">
      <c r="A13172" s="26" t="s">
        <v>7711</v>
      </c>
      <c r="B13172" s="26" t="s">
        <v>7712</v>
      </c>
      <c r="C13172" s="26">
        <v>36338715</v>
      </c>
      <c r="D13172" s="26" t="s">
        <v>780</v>
      </c>
      <c r="E13172" s="26" t="s">
        <v>50694</v>
      </c>
      <c r="F13172" s="26" t="s">
        <v>10114</v>
      </c>
      <c r="G13172" s="26" t="s">
        <v>9601</v>
      </c>
      <c r="H13172" s="26" t="s">
        <v>1088</v>
      </c>
      <c r="I13172" s="26" t="s">
        <v>11562</v>
      </c>
      <c r="J13172" s="26" t="s">
        <v>7715</v>
      </c>
      <c r="K13172" s="26" t="s">
        <v>9597</v>
      </c>
      <c r="L13172" s="26" t="s">
        <v>50695</v>
      </c>
      <c r="M13172" s="26">
        <v>380673516554</v>
      </c>
      <c r="N13172" s="26">
        <v>6124210100</v>
      </c>
    </row>
    <row r="13173" spans="1:14">
      <c r="A13173" s="26" t="s">
        <v>5489</v>
      </c>
      <c r="B13173" s="26" t="s">
        <v>5488</v>
      </c>
      <c r="C13173" s="26">
        <v>22398210</v>
      </c>
      <c r="D13173" s="26" t="s">
        <v>780</v>
      </c>
      <c r="E13173" s="26" t="s">
        <v>50696</v>
      </c>
      <c r="F13173" s="26" t="s">
        <v>10111</v>
      </c>
      <c r="G13173" s="26" t="s">
        <v>9601</v>
      </c>
      <c r="H13173" s="26" t="s">
        <v>735</v>
      </c>
      <c r="I13173" s="26" t="s">
        <v>9623</v>
      </c>
      <c r="J13173" s="26" t="s">
        <v>71</v>
      </c>
      <c r="K13173" s="26" t="s">
        <v>9606</v>
      </c>
      <c r="L13173" s="26" t="s">
        <v>50697</v>
      </c>
      <c r="M13173" s="26">
        <v>380325923058</v>
      </c>
      <c r="N13173" s="26">
        <v>523010100</v>
      </c>
    </row>
    <row r="13174" spans="1:14">
      <c r="A13174" s="26" t="s">
        <v>5759</v>
      </c>
      <c r="B13174" s="26" t="s">
        <v>5760</v>
      </c>
      <c r="C13174" s="26">
        <v>38960518</v>
      </c>
      <c r="D13174" s="26" t="s">
        <v>24</v>
      </c>
      <c r="E13174" s="26" t="s">
        <v>50698</v>
      </c>
      <c r="F13174" s="26" t="s">
        <v>50699</v>
      </c>
      <c r="G13174" s="26" t="s">
        <v>9586</v>
      </c>
      <c r="H13174" s="26" t="s">
        <v>799</v>
      </c>
      <c r="J13174" s="26" t="s">
        <v>800</v>
      </c>
      <c r="K13174" s="26" t="s">
        <v>9597</v>
      </c>
      <c r="L13174" s="26" t="s">
        <v>22717</v>
      </c>
      <c r="M13174" s="26">
        <v>380444183180</v>
      </c>
      <c r="N13174" s="26">
        <v>4822784009</v>
      </c>
    </row>
    <row r="13175" spans="1:14">
      <c r="A13175" s="26" t="s">
        <v>3978</v>
      </c>
      <c r="B13175" s="26" t="s">
        <v>3979</v>
      </c>
      <c r="C13175" s="26">
        <v>38609428</v>
      </c>
      <c r="D13175" s="26" t="s">
        <v>24</v>
      </c>
      <c r="E13175" s="26" t="s">
        <v>50700</v>
      </c>
      <c r="F13175" s="26" t="s">
        <v>50701</v>
      </c>
      <c r="G13175" s="26" t="s">
        <v>9586</v>
      </c>
      <c r="H13175" s="26" t="s">
        <v>506</v>
      </c>
      <c r="J13175" s="26" t="s">
        <v>50702</v>
      </c>
      <c r="K13175" s="26" t="s">
        <v>9582</v>
      </c>
      <c r="L13175" s="26" t="s">
        <v>50703</v>
      </c>
      <c r="M13175" s="26">
        <v>380962967771</v>
      </c>
      <c r="N13175" s="26">
        <v>2620884501</v>
      </c>
    </row>
    <row r="13176" spans="1:14">
      <c r="A13176" s="26" t="s">
        <v>5294</v>
      </c>
      <c r="B13176" s="26" t="s">
        <v>5295</v>
      </c>
      <c r="C13176" s="26">
        <v>40236036</v>
      </c>
      <c r="D13176" s="26" t="s">
        <v>780</v>
      </c>
      <c r="E13176" s="26" t="s">
        <v>50704</v>
      </c>
      <c r="F13176" s="26" t="s">
        <v>50705</v>
      </c>
      <c r="G13176" s="26" t="s">
        <v>9601</v>
      </c>
      <c r="H13176" s="26" t="s">
        <v>735</v>
      </c>
      <c r="J13176" s="26" t="s">
        <v>26315</v>
      </c>
      <c r="K13176" s="26" t="s">
        <v>9582</v>
      </c>
      <c r="L13176" s="26" t="s">
        <v>50706</v>
      </c>
      <c r="M13176" s="26">
        <v>380975006884</v>
      </c>
      <c r="N13176" s="26">
        <v>4624210306</v>
      </c>
    </row>
    <row r="13177" spans="1:14">
      <c r="A13177" s="26" t="s">
        <v>4886</v>
      </c>
      <c r="B13177" s="26" t="s">
        <v>4887</v>
      </c>
      <c r="C13177" s="26">
        <v>38325425</v>
      </c>
      <c r="D13177" s="26" t="s">
        <v>24</v>
      </c>
      <c r="E13177" s="26" t="s">
        <v>50707</v>
      </c>
      <c r="F13177" s="26" t="s">
        <v>50708</v>
      </c>
      <c r="G13177" s="26" t="s">
        <v>9579</v>
      </c>
      <c r="H13177" s="26" t="s">
        <v>711</v>
      </c>
      <c r="I13177" s="26" t="s">
        <v>14610</v>
      </c>
      <c r="J13177" s="26" t="s">
        <v>50709</v>
      </c>
      <c r="K13177" s="26" t="s">
        <v>9582</v>
      </c>
      <c r="L13177" s="26" t="s">
        <v>50710</v>
      </c>
      <c r="M13177" s="26">
        <v>380646196414</v>
      </c>
      <c r="N13177" s="26">
        <v>4425187508</v>
      </c>
    </row>
    <row r="13178" spans="1:14">
      <c r="A13178" s="26" t="s">
        <v>3028</v>
      </c>
      <c r="B13178" s="26" t="s">
        <v>3029</v>
      </c>
      <c r="C13178" s="26">
        <v>37522155</v>
      </c>
      <c r="D13178" s="26" t="s">
        <v>24</v>
      </c>
      <c r="E13178" s="26" t="s">
        <v>50711</v>
      </c>
      <c r="F13178" s="26" t="s">
        <v>25950</v>
      </c>
      <c r="G13178" s="26" t="s">
        <v>9586</v>
      </c>
      <c r="H13178" s="26" t="s">
        <v>258</v>
      </c>
      <c r="J13178" s="26" t="s">
        <v>371</v>
      </c>
      <c r="K13178" s="26" t="s">
        <v>9597</v>
      </c>
      <c r="L13178" s="26" t="s">
        <v>50712</v>
      </c>
      <c r="M13178" s="26">
        <v>380955140488</v>
      </c>
      <c r="N13178" s="26">
        <v>1411200000</v>
      </c>
    </row>
    <row r="13179" spans="1:14">
      <c r="A13179" s="26" t="s">
        <v>4801</v>
      </c>
      <c r="B13179" s="26" t="s">
        <v>4802</v>
      </c>
      <c r="C13179" s="26">
        <v>5401658</v>
      </c>
      <c r="D13179" s="26" t="s">
        <v>780</v>
      </c>
      <c r="E13179" s="26" t="s">
        <v>50713</v>
      </c>
      <c r="F13179" s="26" t="s">
        <v>50714</v>
      </c>
      <c r="G13179" s="26" t="s">
        <v>9601</v>
      </c>
      <c r="H13179" s="26" t="s">
        <v>711</v>
      </c>
      <c r="I13179" s="26" t="s">
        <v>711</v>
      </c>
      <c r="J13179" s="26" t="s">
        <v>716</v>
      </c>
      <c r="K13179" s="26" t="s">
        <v>9597</v>
      </c>
      <c r="L13179" s="26" t="s">
        <v>50715</v>
      </c>
      <c r="M13179" s="26">
        <v>380645172363</v>
      </c>
      <c r="N13179" s="26">
        <v>4411800000</v>
      </c>
    </row>
    <row r="13180" spans="1:14">
      <c r="A13180" s="26" t="s">
        <v>7126</v>
      </c>
      <c r="B13180" s="26" t="s">
        <v>7127</v>
      </c>
      <c r="C13180" s="26">
        <v>38492302</v>
      </c>
      <c r="D13180" s="26" t="s">
        <v>24</v>
      </c>
      <c r="E13180" s="26" t="s">
        <v>50716</v>
      </c>
      <c r="F13180" s="26" t="s">
        <v>50717</v>
      </c>
      <c r="G13180" s="26" t="s">
        <v>9579</v>
      </c>
      <c r="H13180" s="26" t="s">
        <v>987</v>
      </c>
      <c r="I13180" s="26" t="s">
        <v>9634</v>
      </c>
      <c r="J13180" s="26" t="s">
        <v>50718</v>
      </c>
      <c r="K13180" s="26" t="s">
        <v>9582</v>
      </c>
      <c r="L13180" s="26" t="s">
        <v>50719</v>
      </c>
      <c r="M13180" s="26">
        <v>380362273214</v>
      </c>
      <c r="N13180" s="26">
        <v>722183603</v>
      </c>
    </row>
    <row r="13181" spans="1:14">
      <c r="A13181" s="26" t="s">
        <v>7554</v>
      </c>
      <c r="B13181" s="26" t="s">
        <v>7555</v>
      </c>
      <c r="C13181" s="26">
        <v>38447215</v>
      </c>
      <c r="D13181" s="26" t="s">
        <v>24</v>
      </c>
      <c r="E13181" s="26" t="s">
        <v>50720</v>
      </c>
      <c r="F13181" s="26" t="s">
        <v>50721</v>
      </c>
      <c r="G13181" s="26" t="s">
        <v>9586</v>
      </c>
      <c r="H13181" s="26" t="s">
        <v>1088</v>
      </c>
      <c r="I13181" s="26" t="s">
        <v>29254</v>
      </c>
      <c r="J13181" s="26" t="s">
        <v>50722</v>
      </c>
      <c r="K13181" s="26" t="s">
        <v>9582</v>
      </c>
      <c r="L13181" s="26" t="s">
        <v>50723</v>
      </c>
      <c r="M13181" s="26">
        <v>380963463841</v>
      </c>
      <c r="N13181" s="26">
        <v>5621684212</v>
      </c>
    </row>
    <row r="13182" spans="1:14">
      <c r="A13182" s="26" t="s">
        <v>5728</v>
      </c>
      <c r="B13182" s="26" t="s">
        <v>5729</v>
      </c>
      <c r="C13182" s="26">
        <v>38961129</v>
      </c>
      <c r="D13182" s="26" t="s">
        <v>24</v>
      </c>
      <c r="E13182" s="26" t="s">
        <v>50724</v>
      </c>
      <c r="F13182" s="26" t="s">
        <v>50725</v>
      </c>
      <c r="G13182" s="26" t="s">
        <v>9586</v>
      </c>
      <c r="H13182" s="26" t="s">
        <v>799</v>
      </c>
      <c r="J13182" s="26" t="s">
        <v>800</v>
      </c>
      <c r="K13182" s="26" t="s">
        <v>9597</v>
      </c>
      <c r="L13182" s="26" t="s">
        <v>17893</v>
      </c>
      <c r="M13182" s="26">
        <v>380442946603</v>
      </c>
      <c r="N13182" s="26">
        <v>4822784009</v>
      </c>
    </row>
    <row r="13183" spans="1:14">
      <c r="A13183" s="26" t="s">
        <v>2721</v>
      </c>
      <c r="B13183" s="26" t="s">
        <v>2722</v>
      </c>
      <c r="C13183" s="26">
        <v>37916075</v>
      </c>
      <c r="D13183" s="26" t="s">
        <v>24</v>
      </c>
      <c r="E13183" s="26" t="s">
        <v>50726</v>
      </c>
      <c r="F13183" s="26" t="s">
        <v>50727</v>
      </c>
      <c r="G13183" s="26" t="s">
        <v>9586</v>
      </c>
      <c r="H13183" s="26" t="s">
        <v>133</v>
      </c>
      <c r="I13183" s="26" t="s">
        <v>27444</v>
      </c>
      <c r="J13183" s="26" t="s">
        <v>19958</v>
      </c>
      <c r="K13183" s="26" t="s">
        <v>9606</v>
      </c>
      <c r="L13183" s="26" t="s">
        <v>50728</v>
      </c>
      <c r="M13183" s="26">
        <v>380566994118</v>
      </c>
      <c r="N13183" s="26">
        <v>121681804</v>
      </c>
    </row>
    <row r="13184" spans="1:14">
      <c r="A13184" s="26" t="s">
        <v>6240</v>
      </c>
      <c r="B13184" s="26" t="s">
        <v>6241</v>
      </c>
      <c r="C13184" s="26">
        <v>1998845</v>
      </c>
      <c r="D13184" s="26" t="s">
        <v>780</v>
      </c>
      <c r="E13184" s="26" t="s">
        <v>50729</v>
      </c>
      <c r="F13184" s="26" t="s">
        <v>50730</v>
      </c>
      <c r="G13184" s="26" t="s">
        <v>9601</v>
      </c>
      <c r="H13184" s="26" t="s">
        <v>885</v>
      </c>
      <c r="I13184" s="26" t="s">
        <v>11367</v>
      </c>
      <c r="J13184" s="26" t="s">
        <v>6508</v>
      </c>
      <c r="K13184" s="26" t="s">
        <v>9606</v>
      </c>
      <c r="L13184" s="26" t="s">
        <v>26640</v>
      </c>
      <c r="M13184" s="26">
        <v>380677714133</v>
      </c>
      <c r="N13184" s="26">
        <v>5123755800</v>
      </c>
    </row>
    <row r="13185" spans="1:14">
      <c r="A13185" s="26" t="s">
        <v>2064</v>
      </c>
      <c r="B13185" s="26" t="s">
        <v>2065</v>
      </c>
      <c r="C13185" s="26">
        <v>38527798</v>
      </c>
      <c r="D13185" s="26" t="s">
        <v>1701</v>
      </c>
      <c r="E13185" s="26" t="s">
        <v>50731</v>
      </c>
      <c r="F13185" s="26" t="s">
        <v>50732</v>
      </c>
      <c r="G13185" s="26" t="s">
        <v>9601</v>
      </c>
      <c r="H13185" s="26" t="s">
        <v>103</v>
      </c>
      <c r="I13185" s="26" t="s">
        <v>13274</v>
      </c>
      <c r="J13185" s="26" t="s">
        <v>18279</v>
      </c>
      <c r="K13185" s="26" t="s">
        <v>9582</v>
      </c>
      <c r="L13185" s="26" t="s">
        <v>50733</v>
      </c>
      <c r="M13185" s="26">
        <v>380986481033</v>
      </c>
      <c r="N13185" s="26">
        <v>723687601</v>
      </c>
    </row>
    <row r="13186" spans="1:14">
      <c r="A13186" s="26" t="s">
        <v>8855</v>
      </c>
      <c r="B13186" s="26" t="s">
        <v>8856</v>
      </c>
      <c r="C13186" s="26">
        <v>39030603</v>
      </c>
      <c r="D13186" s="26" t="s">
        <v>24</v>
      </c>
      <c r="E13186" s="26" t="s">
        <v>50734</v>
      </c>
      <c r="F13186" s="26" t="s">
        <v>50735</v>
      </c>
      <c r="G13186" s="26" t="s">
        <v>9586</v>
      </c>
      <c r="H13186" s="26" t="s">
        <v>1401</v>
      </c>
      <c r="I13186" s="26" t="s">
        <v>9936</v>
      </c>
      <c r="J13186" s="26" t="s">
        <v>50736</v>
      </c>
      <c r="K13186" s="26" t="s">
        <v>9582</v>
      </c>
      <c r="L13186" s="26" t="s">
        <v>50737</v>
      </c>
      <c r="M13186" s="26">
        <v>380473895531</v>
      </c>
      <c r="N13186" s="26">
        <v>7120683601</v>
      </c>
    </row>
    <row r="13187" spans="1:14">
      <c r="A13187" s="26" t="s">
        <v>2844</v>
      </c>
      <c r="B13187" s="26" t="s">
        <v>2845</v>
      </c>
      <c r="C13187" s="26">
        <v>1990810</v>
      </c>
      <c r="D13187" s="26" t="s">
        <v>780</v>
      </c>
      <c r="E13187" s="26" t="s">
        <v>50738</v>
      </c>
      <c r="F13187" s="26" t="s">
        <v>50739</v>
      </c>
      <c r="G13187" s="26" t="s">
        <v>9601</v>
      </c>
      <c r="H13187" s="26" t="s">
        <v>258</v>
      </c>
      <c r="J13187" s="26" t="s">
        <v>298</v>
      </c>
      <c r="K13187" s="26" t="s">
        <v>9597</v>
      </c>
      <c r="L13187" s="26" t="s">
        <v>20169</v>
      </c>
      <c r="M13187" s="26">
        <v>380661425356</v>
      </c>
      <c r="N13187" s="26">
        <v>1412900000</v>
      </c>
    </row>
    <row r="13188" spans="1:14">
      <c r="A13188" s="26" t="s">
        <v>2064</v>
      </c>
      <c r="B13188" s="26" t="s">
        <v>2065</v>
      </c>
      <c r="C13188" s="26">
        <v>38527798</v>
      </c>
      <c r="D13188" s="26" t="s">
        <v>1701</v>
      </c>
      <c r="E13188" s="26" t="s">
        <v>50740</v>
      </c>
      <c r="F13188" s="26" t="s">
        <v>50741</v>
      </c>
      <c r="G13188" s="26" t="s">
        <v>9601</v>
      </c>
      <c r="H13188" s="26" t="s">
        <v>103</v>
      </c>
      <c r="I13188" s="26" t="s">
        <v>9897</v>
      </c>
      <c r="J13188" s="26" t="s">
        <v>31797</v>
      </c>
      <c r="K13188" s="26" t="s">
        <v>9582</v>
      </c>
      <c r="L13188" s="26" t="s">
        <v>31798</v>
      </c>
      <c r="M13188" s="26">
        <v>380989193693</v>
      </c>
      <c r="N13188" s="26">
        <v>724286915</v>
      </c>
    </row>
    <row r="13189" spans="1:14">
      <c r="A13189" s="26" t="s">
        <v>6137</v>
      </c>
      <c r="B13189" s="26" t="s">
        <v>6138</v>
      </c>
      <c r="C13189" s="26">
        <v>42368260</v>
      </c>
      <c r="D13189" s="26" t="s">
        <v>24</v>
      </c>
      <c r="E13189" s="26" t="s">
        <v>50742</v>
      </c>
      <c r="F13189" s="26" t="s">
        <v>18640</v>
      </c>
      <c r="G13189" s="26" t="s">
        <v>9586</v>
      </c>
      <c r="H13189" s="26" t="s">
        <v>885</v>
      </c>
      <c r="J13189" s="26" t="s">
        <v>894</v>
      </c>
      <c r="K13189" s="26" t="s">
        <v>9597</v>
      </c>
      <c r="L13189" s="26" t="s">
        <v>33216</v>
      </c>
      <c r="M13189" s="26">
        <v>380484922273</v>
      </c>
      <c r="N13189" s="26">
        <v>5110300000</v>
      </c>
    </row>
    <row r="13190" spans="1:14">
      <c r="A13190" s="26" t="s">
        <v>7951</v>
      </c>
      <c r="B13190" s="26" t="s">
        <v>7952</v>
      </c>
      <c r="C13190" s="26">
        <v>2002718</v>
      </c>
      <c r="D13190" s="26" t="s">
        <v>780</v>
      </c>
      <c r="E13190" s="26" t="s">
        <v>50743</v>
      </c>
      <c r="F13190" s="26" t="s">
        <v>50744</v>
      </c>
      <c r="G13190" s="26" t="s">
        <v>9601</v>
      </c>
      <c r="H13190" s="26" t="s">
        <v>1122</v>
      </c>
      <c r="I13190" s="26" t="s">
        <v>11418</v>
      </c>
      <c r="J13190" s="26" t="s">
        <v>7939</v>
      </c>
      <c r="K13190" s="26" t="s">
        <v>9582</v>
      </c>
      <c r="L13190" s="26" t="s">
        <v>50745</v>
      </c>
      <c r="M13190" s="26">
        <v>380575631313</v>
      </c>
      <c r="N13190" s="26">
        <v>1822583301</v>
      </c>
    </row>
    <row r="13191" spans="1:14">
      <c r="A13191" s="26" t="s">
        <v>5971</v>
      </c>
      <c r="B13191" s="26" t="s">
        <v>5972</v>
      </c>
      <c r="C13191" s="26">
        <v>40947501</v>
      </c>
      <c r="D13191" s="26" t="s">
        <v>24</v>
      </c>
      <c r="E13191" s="26" t="s">
        <v>50746</v>
      </c>
      <c r="F13191" s="26" t="s">
        <v>50747</v>
      </c>
      <c r="G13191" s="26" t="s">
        <v>9579</v>
      </c>
      <c r="H13191" s="26" t="s">
        <v>835</v>
      </c>
      <c r="I13191" s="26" t="s">
        <v>23027</v>
      </c>
      <c r="J13191" s="26" t="s">
        <v>50748</v>
      </c>
      <c r="K13191" s="26" t="s">
        <v>9582</v>
      </c>
      <c r="L13191" s="26" t="s">
        <v>50749</v>
      </c>
      <c r="M13191" s="26">
        <v>380689935059</v>
      </c>
      <c r="N13191" s="26">
        <v>3524087203</v>
      </c>
    </row>
    <row r="13192" spans="1:14">
      <c r="A13192" s="26" t="s">
        <v>4059</v>
      </c>
      <c r="B13192" s="26" t="s">
        <v>4060</v>
      </c>
      <c r="C13192" s="26">
        <v>42882731</v>
      </c>
      <c r="D13192" s="26" t="s">
        <v>24</v>
      </c>
      <c r="E13192" s="26" t="s">
        <v>50750</v>
      </c>
      <c r="F13192" s="26" t="s">
        <v>50751</v>
      </c>
      <c r="G13192" s="26" t="s">
        <v>9591</v>
      </c>
      <c r="H13192" s="26" t="s">
        <v>506</v>
      </c>
      <c r="J13192" s="26" t="s">
        <v>526</v>
      </c>
      <c r="K13192" s="26" t="s">
        <v>9597</v>
      </c>
      <c r="L13192" s="26" t="s">
        <v>50752</v>
      </c>
      <c r="M13192" s="26">
        <v>380950036695</v>
      </c>
      <c r="N13192" s="26">
        <v>2610100000</v>
      </c>
    </row>
    <row r="13193" spans="1:14">
      <c r="A13193" s="26" t="s">
        <v>4562</v>
      </c>
      <c r="B13193" s="26" t="s">
        <v>4563</v>
      </c>
      <c r="C13193" s="26">
        <v>38302240</v>
      </c>
      <c r="D13193" s="26" t="s">
        <v>24</v>
      </c>
      <c r="E13193" s="26" t="s">
        <v>50753</v>
      </c>
      <c r="F13193" s="26" t="s">
        <v>50754</v>
      </c>
      <c r="G13193" s="26" t="s">
        <v>9586</v>
      </c>
      <c r="H13193" s="26" t="s">
        <v>670</v>
      </c>
      <c r="I13193" s="26" t="s">
        <v>11700</v>
      </c>
      <c r="J13193" s="26" t="s">
        <v>35791</v>
      </c>
      <c r="K13193" s="26" t="s">
        <v>9582</v>
      </c>
      <c r="L13193" s="26" t="s">
        <v>50755</v>
      </c>
      <c r="M13193" s="26">
        <v>380996437201</v>
      </c>
      <c r="N13193" s="26">
        <v>1222055116</v>
      </c>
    </row>
    <row r="13194" spans="1:14">
      <c r="A13194" s="26" t="s">
        <v>6154</v>
      </c>
      <c r="B13194" s="26" t="s">
        <v>6155</v>
      </c>
      <c r="C13194" s="26">
        <v>37838741</v>
      </c>
      <c r="D13194" s="26" t="s">
        <v>24</v>
      </c>
      <c r="E13194" s="26" t="s">
        <v>50756</v>
      </c>
      <c r="F13194" s="26" t="s">
        <v>50757</v>
      </c>
      <c r="G13194" s="26" t="s">
        <v>9579</v>
      </c>
      <c r="H13194" s="26" t="s">
        <v>885</v>
      </c>
      <c r="I13194" s="26" t="s">
        <v>9829</v>
      </c>
      <c r="J13194" s="26" t="s">
        <v>50758</v>
      </c>
      <c r="K13194" s="26" t="s">
        <v>9582</v>
      </c>
      <c r="L13194" s="26" t="s">
        <v>50759</v>
      </c>
      <c r="M13194" s="26">
        <v>380485923135</v>
      </c>
      <c r="N13194" s="26">
        <v>523081401</v>
      </c>
    </row>
    <row r="13195" spans="1:14">
      <c r="A13195" s="26" t="s">
        <v>2851</v>
      </c>
      <c r="B13195" s="26" t="s">
        <v>2852</v>
      </c>
      <c r="C13195" s="26">
        <v>13491258</v>
      </c>
      <c r="D13195" s="26" t="s">
        <v>1701</v>
      </c>
      <c r="E13195" s="26" t="s">
        <v>50760</v>
      </c>
      <c r="F13195" s="26" t="s">
        <v>50761</v>
      </c>
      <c r="G13195" s="26" t="s">
        <v>9601</v>
      </c>
      <c r="H13195" s="26" t="s">
        <v>258</v>
      </c>
      <c r="I13195" s="26" t="s">
        <v>13337</v>
      </c>
      <c r="J13195" s="26" t="s">
        <v>2870</v>
      </c>
      <c r="K13195" s="26" t="s">
        <v>9597</v>
      </c>
      <c r="L13195" s="26" t="s">
        <v>19854</v>
      </c>
      <c r="M13195" s="26">
        <v>380935225718</v>
      </c>
      <c r="N13195" s="26">
        <v>1222655118</v>
      </c>
    </row>
    <row r="13196" spans="1:14">
      <c r="A13196" s="26" t="s">
        <v>4747</v>
      </c>
      <c r="B13196" s="26" t="s">
        <v>4748</v>
      </c>
      <c r="C13196" s="26">
        <v>38475656</v>
      </c>
      <c r="D13196" s="26" t="s">
        <v>24</v>
      </c>
      <c r="E13196" s="26" t="s">
        <v>50762</v>
      </c>
      <c r="F13196" s="26" t="s">
        <v>50763</v>
      </c>
      <c r="G13196" s="26" t="s">
        <v>9586</v>
      </c>
      <c r="H13196" s="26" t="s">
        <v>670</v>
      </c>
      <c r="J13196" s="26" t="s">
        <v>50764</v>
      </c>
      <c r="K13196" s="26" t="s">
        <v>9606</v>
      </c>
      <c r="L13196" s="26" t="s">
        <v>50765</v>
      </c>
      <c r="M13196" s="26">
        <v>761350441448</v>
      </c>
      <c r="N13196" s="26">
        <v>3220286702</v>
      </c>
    </row>
    <row r="13197" spans="1:14">
      <c r="A13197" s="26" t="s">
        <v>3116</v>
      </c>
      <c r="B13197" s="26" t="s">
        <v>3117</v>
      </c>
      <c r="C13197" s="26" t="s">
        <v>1604</v>
      </c>
      <c r="D13197" s="26" t="s">
        <v>24</v>
      </c>
      <c r="E13197" s="26" t="s">
        <v>50766</v>
      </c>
      <c r="F13197" s="26" t="s">
        <v>50767</v>
      </c>
      <c r="G13197" s="26" t="s">
        <v>9586</v>
      </c>
      <c r="H13197" s="26" t="s">
        <v>375</v>
      </c>
      <c r="J13197" s="26" t="s">
        <v>380</v>
      </c>
      <c r="K13197" s="26" t="s">
        <v>9597</v>
      </c>
      <c r="L13197" s="26" t="s">
        <v>50768</v>
      </c>
      <c r="M13197" s="26">
        <v>380988708756</v>
      </c>
      <c r="N13197" s="26">
        <v>1810100000</v>
      </c>
    </row>
    <row r="13198" spans="1:14">
      <c r="A13198" s="26" t="s">
        <v>5584</v>
      </c>
      <c r="B13198" s="26" t="s">
        <v>5585</v>
      </c>
      <c r="C13198" s="26">
        <v>25201395</v>
      </c>
      <c r="D13198" s="26" t="s">
        <v>24</v>
      </c>
      <c r="E13198" s="26" t="s">
        <v>50769</v>
      </c>
      <c r="F13198" s="26" t="s">
        <v>50770</v>
      </c>
      <c r="G13198" s="26" t="s">
        <v>9591</v>
      </c>
      <c r="H13198" s="26" t="s">
        <v>799</v>
      </c>
      <c r="I13198" s="26" t="s">
        <v>14439</v>
      </c>
      <c r="J13198" s="26" t="s">
        <v>800</v>
      </c>
      <c r="K13198" s="26" t="s">
        <v>9597</v>
      </c>
      <c r="L13198" s="26" t="s">
        <v>50771</v>
      </c>
      <c r="M13198" s="26">
        <v>380445314283</v>
      </c>
      <c r="N13198" s="26">
        <v>4822784009</v>
      </c>
    </row>
    <row r="13199" spans="1:14">
      <c r="A13199" s="26" t="s">
        <v>4872</v>
      </c>
      <c r="B13199" s="26" t="s">
        <v>4873</v>
      </c>
      <c r="C13199" s="26">
        <v>24846575</v>
      </c>
      <c r="D13199" s="26" t="s">
        <v>780</v>
      </c>
      <c r="E13199" s="26" t="s">
        <v>50772</v>
      </c>
      <c r="F13199" s="26" t="s">
        <v>10111</v>
      </c>
      <c r="G13199" s="26" t="s">
        <v>9601</v>
      </c>
      <c r="H13199" s="26" t="s">
        <v>711</v>
      </c>
      <c r="J13199" s="26" t="s">
        <v>4844</v>
      </c>
      <c r="K13199" s="26" t="s">
        <v>9597</v>
      </c>
      <c r="L13199" s="26" t="s">
        <v>24688</v>
      </c>
      <c r="M13199" s="26">
        <v>761908311772</v>
      </c>
      <c r="N13199" s="26">
        <v>523089202</v>
      </c>
    </row>
    <row r="13200" spans="1:14">
      <c r="A13200" s="26" t="s">
        <v>8014</v>
      </c>
      <c r="B13200" s="26" t="s">
        <v>8015</v>
      </c>
      <c r="C13200" s="26">
        <v>38743588</v>
      </c>
      <c r="D13200" s="26" t="s">
        <v>24</v>
      </c>
      <c r="E13200" s="26" t="s">
        <v>50773</v>
      </c>
      <c r="F13200" s="26" t="s">
        <v>50774</v>
      </c>
      <c r="G13200" s="26" t="s">
        <v>9586</v>
      </c>
      <c r="H13200" s="26" t="s">
        <v>1122</v>
      </c>
      <c r="I13200" s="26" t="s">
        <v>11422</v>
      </c>
      <c r="J13200" s="26" t="s">
        <v>19040</v>
      </c>
      <c r="K13200" s="26" t="s">
        <v>9606</v>
      </c>
      <c r="L13200" s="26" t="s">
        <v>50775</v>
      </c>
      <c r="M13200" s="26">
        <v>380577419601</v>
      </c>
      <c r="N13200" s="26">
        <v>6325157600</v>
      </c>
    </row>
    <row r="13201" spans="1:14">
      <c r="A13201" s="26" t="s">
        <v>5105</v>
      </c>
      <c r="B13201" s="26" t="s">
        <v>5106</v>
      </c>
      <c r="C13201" s="26">
        <v>40393866</v>
      </c>
      <c r="D13201" s="26" t="s">
        <v>24</v>
      </c>
      <c r="E13201" s="26" t="s">
        <v>50776</v>
      </c>
      <c r="F13201" s="26" t="s">
        <v>50777</v>
      </c>
      <c r="G13201" s="26" t="s">
        <v>9586</v>
      </c>
      <c r="H13201" s="26" t="s">
        <v>735</v>
      </c>
      <c r="I13201" s="26" t="s">
        <v>12490</v>
      </c>
      <c r="J13201" s="26" t="s">
        <v>5107</v>
      </c>
      <c r="K13201" s="26" t="s">
        <v>9582</v>
      </c>
      <c r="L13201" s="26" t="s">
        <v>50778</v>
      </c>
      <c r="M13201" s="26">
        <v>380678929182</v>
      </c>
      <c r="N13201" s="26">
        <v>1823481401</v>
      </c>
    </row>
    <row r="13202" spans="1:14">
      <c r="A13202" s="26" t="s">
        <v>7147</v>
      </c>
      <c r="B13202" s="26" t="s">
        <v>7148</v>
      </c>
      <c r="C13202" s="26">
        <v>38543370</v>
      </c>
      <c r="D13202" s="26" t="s">
        <v>24</v>
      </c>
      <c r="E13202" s="26" t="s">
        <v>50779</v>
      </c>
      <c r="F13202" s="26" t="s">
        <v>50780</v>
      </c>
      <c r="G13202" s="26" t="s">
        <v>9579</v>
      </c>
      <c r="H13202" s="26" t="s">
        <v>987</v>
      </c>
      <c r="J13202" s="26" t="s">
        <v>17758</v>
      </c>
      <c r="K13202" s="26" t="s">
        <v>9582</v>
      </c>
      <c r="L13202" s="26" t="s">
        <v>50781</v>
      </c>
      <c r="M13202" s="26">
        <v>761965846664</v>
      </c>
      <c r="N13202" s="26">
        <v>5620485703</v>
      </c>
    </row>
    <row r="13203" spans="1:14">
      <c r="A13203" s="26" t="s">
        <v>6293</v>
      </c>
      <c r="B13203" s="26" t="s">
        <v>6294</v>
      </c>
      <c r="C13203" s="26" t="s">
        <v>1604</v>
      </c>
      <c r="D13203" s="26" t="s">
        <v>24</v>
      </c>
      <c r="E13203" s="26" t="s">
        <v>50782</v>
      </c>
      <c r="F13203" s="26" t="s">
        <v>11415</v>
      </c>
      <c r="G13203" s="26" t="s">
        <v>9586</v>
      </c>
      <c r="H13203" s="26" t="s">
        <v>885</v>
      </c>
      <c r="J13203" s="26" t="s">
        <v>910</v>
      </c>
      <c r="K13203" s="26" t="s">
        <v>9597</v>
      </c>
      <c r="L13203" s="26" t="s">
        <v>11416</v>
      </c>
      <c r="M13203" s="26">
        <v>380487504466</v>
      </c>
      <c r="N13203" s="26">
        <v>5110100000</v>
      </c>
    </row>
    <row r="13204" spans="1:14">
      <c r="A13204" s="26" t="s">
        <v>6792</v>
      </c>
      <c r="B13204" s="26" t="s">
        <v>6793</v>
      </c>
      <c r="C13204" s="26">
        <v>38503185</v>
      </c>
      <c r="D13204" s="26" t="s">
        <v>24</v>
      </c>
      <c r="E13204" s="26" t="s">
        <v>50783</v>
      </c>
      <c r="F13204" s="26" t="s">
        <v>50784</v>
      </c>
      <c r="G13204" s="26" t="s">
        <v>9586</v>
      </c>
      <c r="H13204" s="26" t="s">
        <v>949</v>
      </c>
      <c r="J13204" s="26" t="s">
        <v>977</v>
      </c>
      <c r="K13204" s="26" t="s">
        <v>9597</v>
      </c>
      <c r="L13204" s="26" t="s">
        <v>50785</v>
      </c>
      <c r="M13204" s="26">
        <v>380532673099</v>
      </c>
      <c r="N13204" s="26">
        <v>4424080504</v>
      </c>
    </row>
    <row r="13205" spans="1:14">
      <c r="A13205" s="26" t="s">
        <v>8928</v>
      </c>
      <c r="B13205" s="26" t="s">
        <v>8929</v>
      </c>
      <c r="C13205" s="26">
        <v>39028772</v>
      </c>
      <c r="D13205" s="26" t="s">
        <v>24</v>
      </c>
      <c r="E13205" s="26" t="s">
        <v>50786</v>
      </c>
      <c r="F13205" s="26" t="s">
        <v>50787</v>
      </c>
      <c r="G13205" s="26" t="s">
        <v>9579</v>
      </c>
      <c r="H13205" s="26" t="s">
        <v>1401</v>
      </c>
      <c r="I13205" s="26" t="s">
        <v>9777</v>
      </c>
      <c r="J13205" s="26" t="s">
        <v>15324</v>
      </c>
      <c r="K13205" s="26" t="s">
        <v>9582</v>
      </c>
      <c r="L13205" s="26" t="s">
        <v>50788</v>
      </c>
      <c r="M13205" s="26">
        <v>380987503208</v>
      </c>
      <c r="N13205" s="26">
        <v>121187203</v>
      </c>
    </row>
    <row r="13206" spans="1:14">
      <c r="A13206" s="26" t="s">
        <v>8576</v>
      </c>
      <c r="B13206" s="26" t="s">
        <v>8560</v>
      </c>
      <c r="C13206" s="26">
        <v>2004120</v>
      </c>
      <c r="D13206" s="26" t="s">
        <v>24</v>
      </c>
      <c r="E13206" s="26" t="s">
        <v>50789</v>
      </c>
      <c r="F13206" s="26" t="s">
        <v>50790</v>
      </c>
      <c r="G13206" s="26" t="s">
        <v>9586</v>
      </c>
      <c r="H13206" s="26" t="s">
        <v>1269</v>
      </c>
      <c r="J13206" s="26" t="s">
        <v>1298</v>
      </c>
      <c r="K13206" s="26" t="s">
        <v>9597</v>
      </c>
      <c r="L13206" s="26" t="s">
        <v>15617</v>
      </c>
      <c r="M13206" s="26">
        <v>761505111741</v>
      </c>
      <c r="N13206" s="26">
        <v>6510100000</v>
      </c>
    </row>
    <row r="13207" spans="1:14">
      <c r="A13207" s="26" t="s">
        <v>9399</v>
      </c>
      <c r="B13207" s="26" t="s">
        <v>9400</v>
      </c>
      <c r="C13207" s="26">
        <v>38955665</v>
      </c>
      <c r="D13207" s="26" t="s">
        <v>24</v>
      </c>
      <c r="E13207" s="26" t="s">
        <v>50791</v>
      </c>
      <c r="F13207" s="26" t="s">
        <v>50792</v>
      </c>
      <c r="G13207" s="26" t="s">
        <v>9586</v>
      </c>
      <c r="H13207" s="26" t="s">
        <v>1573</v>
      </c>
      <c r="I13207" s="26" t="s">
        <v>10158</v>
      </c>
      <c r="J13207" s="26" t="s">
        <v>50793</v>
      </c>
      <c r="K13207" s="26" t="s">
        <v>9606</v>
      </c>
      <c r="L13207" s="26" t="s">
        <v>50794</v>
      </c>
      <c r="M13207" s="26">
        <v>380462680914</v>
      </c>
      <c r="N13207" s="26">
        <v>7425555700</v>
      </c>
    </row>
    <row r="13208" spans="1:14">
      <c r="A13208" s="26" t="s">
        <v>3629</v>
      </c>
      <c r="B13208" s="26" t="s">
        <v>3630</v>
      </c>
      <c r="C13208" s="26">
        <v>40214913</v>
      </c>
      <c r="D13208" s="26" t="s">
        <v>24</v>
      </c>
      <c r="E13208" s="26" t="s">
        <v>50795</v>
      </c>
      <c r="F13208" s="26" t="s">
        <v>50796</v>
      </c>
      <c r="G13208" s="26" t="s">
        <v>9579</v>
      </c>
      <c r="H13208" s="26" t="s">
        <v>468</v>
      </c>
      <c r="I13208" s="26" t="s">
        <v>9850</v>
      </c>
      <c r="J13208" s="26" t="s">
        <v>23549</v>
      </c>
      <c r="K13208" s="26" t="s">
        <v>9582</v>
      </c>
      <c r="L13208" s="26" t="s">
        <v>50797</v>
      </c>
      <c r="M13208" s="26">
        <v>380613621644</v>
      </c>
      <c r="N13208" s="26">
        <v>121185604</v>
      </c>
    </row>
    <row r="13209" spans="1:14">
      <c r="A13209" s="26" t="s">
        <v>5393</v>
      </c>
      <c r="B13209" s="26" t="s">
        <v>5388</v>
      </c>
      <c r="C13209" s="26">
        <v>1997248</v>
      </c>
      <c r="D13209" s="26" t="s">
        <v>780</v>
      </c>
      <c r="E13209" s="26" t="s">
        <v>50798</v>
      </c>
      <c r="F13209" s="26" t="s">
        <v>9958</v>
      </c>
      <c r="G13209" s="26" t="s">
        <v>9601</v>
      </c>
      <c r="H13209" s="26" t="s">
        <v>735</v>
      </c>
      <c r="J13209" s="26" t="s">
        <v>5391</v>
      </c>
      <c r="K13209" s="26" t="s">
        <v>9597</v>
      </c>
      <c r="L13209" s="26" t="s">
        <v>50799</v>
      </c>
      <c r="M13209" s="26">
        <v>380325726101</v>
      </c>
      <c r="N13209" s="26">
        <v>4624810100</v>
      </c>
    </row>
    <row r="13210" spans="1:14">
      <c r="A13210" s="26" t="s">
        <v>8498</v>
      </c>
      <c r="B13210" s="26" t="s">
        <v>8499</v>
      </c>
      <c r="C13210" s="26">
        <v>40655297</v>
      </c>
      <c r="D13210" s="26" t="s">
        <v>24</v>
      </c>
      <c r="E13210" s="26" t="s">
        <v>50800</v>
      </c>
      <c r="F13210" s="26" t="s">
        <v>50801</v>
      </c>
      <c r="G13210" s="26" t="s">
        <v>9586</v>
      </c>
      <c r="H13210" s="26" t="s">
        <v>1269</v>
      </c>
      <c r="I13210" s="26" t="s">
        <v>12727</v>
      </c>
      <c r="J13210" s="26" t="s">
        <v>50802</v>
      </c>
      <c r="K13210" s="26" t="s">
        <v>9582</v>
      </c>
      <c r="L13210" s="26" t="s">
        <v>50803</v>
      </c>
      <c r="M13210" s="26">
        <v>761519143231</v>
      </c>
      <c r="N13210" s="26">
        <v>6522383801</v>
      </c>
    </row>
    <row r="13211" spans="1:14">
      <c r="A13211" s="26" t="s">
        <v>6211</v>
      </c>
      <c r="B13211" s="26" t="s">
        <v>6212</v>
      </c>
      <c r="C13211" s="26">
        <v>38522082</v>
      </c>
      <c r="D13211" s="26" t="s">
        <v>24</v>
      </c>
      <c r="E13211" s="26" t="s">
        <v>50804</v>
      </c>
      <c r="F13211" s="26" t="s">
        <v>50805</v>
      </c>
      <c r="G13211" s="26" t="s">
        <v>9579</v>
      </c>
      <c r="H13211" s="26" t="s">
        <v>885</v>
      </c>
      <c r="I13211" s="26" t="s">
        <v>12123</v>
      </c>
      <c r="J13211" s="26" t="s">
        <v>50806</v>
      </c>
      <c r="K13211" s="26" t="s">
        <v>9582</v>
      </c>
      <c r="L13211" s="26" t="s">
        <v>50807</v>
      </c>
      <c r="M13211" s="26">
        <v>380685394316</v>
      </c>
      <c r="N13211" s="26">
        <v>5122581201</v>
      </c>
    </row>
    <row r="13212" spans="1:14">
      <c r="A13212" s="26" t="s">
        <v>6422</v>
      </c>
      <c r="B13212" s="26" t="s">
        <v>6423</v>
      </c>
      <c r="C13212" s="26">
        <v>1998978</v>
      </c>
      <c r="D13212" s="26" t="s">
        <v>780</v>
      </c>
      <c r="E13212" s="26" t="s">
        <v>50808</v>
      </c>
      <c r="F13212" s="26" t="s">
        <v>50809</v>
      </c>
      <c r="G13212" s="26" t="s">
        <v>9601</v>
      </c>
      <c r="H13212" s="26" t="s">
        <v>885</v>
      </c>
      <c r="J13212" s="26" t="s">
        <v>910</v>
      </c>
      <c r="K13212" s="26" t="s">
        <v>9597</v>
      </c>
      <c r="L13212" s="26" t="s">
        <v>50810</v>
      </c>
      <c r="M13212" s="26">
        <v>380487761452</v>
      </c>
      <c r="N13212" s="26">
        <v>5110100000</v>
      </c>
    </row>
    <row r="13213" spans="1:14">
      <c r="A13213" s="26" t="s">
        <v>1973</v>
      </c>
      <c r="B13213" s="26" t="s">
        <v>1974</v>
      </c>
      <c r="C13213" s="26">
        <v>1983074</v>
      </c>
      <c r="D13213" s="26" t="s">
        <v>780</v>
      </c>
      <c r="E13213" s="26" t="s">
        <v>50811</v>
      </c>
      <c r="F13213" s="26" t="s">
        <v>50812</v>
      </c>
      <c r="G13213" s="26" t="s">
        <v>9601</v>
      </c>
      <c r="H13213" s="26" t="s">
        <v>103</v>
      </c>
      <c r="I13213" s="26" t="s">
        <v>9897</v>
      </c>
      <c r="J13213" s="26" t="s">
        <v>1972</v>
      </c>
      <c r="K13213" s="26" t="s">
        <v>9606</v>
      </c>
      <c r="L13213" s="26" t="s">
        <v>31026</v>
      </c>
      <c r="M13213" s="26">
        <v>380982436800</v>
      </c>
      <c r="N13213" s="26">
        <v>720510407</v>
      </c>
    </row>
    <row r="13214" spans="1:14">
      <c r="A13214" s="26" t="s">
        <v>3496</v>
      </c>
      <c r="B13214" s="26" t="s">
        <v>3497</v>
      </c>
      <c r="C13214" s="26">
        <v>42176435</v>
      </c>
      <c r="D13214" s="26" t="s">
        <v>24</v>
      </c>
      <c r="E13214" s="26" t="s">
        <v>50813</v>
      </c>
      <c r="F13214" s="26" t="s">
        <v>50814</v>
      </c>
      <c r="G13214" s="26" t="s">
        <v>9586</v>
      </c>
      <c r="H13214" s="26" t="s">
        <v>392</v>
      </c>
      <c r="J13214" s="26" t="s">
        <v>454</v>
      </c>
      <c r="K13214" s="26" t="s">
        <v>9597</v>
      </c>
      <c r="L13214" s="26" t="s">
        <v>50815</v>
      </c>
      <c r="M13214" s="26">
        <v>761946549996</v>
      </c>
      <c r="N13214" s="26">
        <v>2124410100</v>
      </c>
    </row>
    <row r="13215" spans="1:14">
      <c r="A13215" s="26" t="s">
        <v>8781</v>
      </c>
      <c r="B13215" s="26" t="s">
        <v>8782</v>
      </c>
      <c r="C13215" s="26">
        <v>42980032</v>
      </c>
      <c r="D13215" s="26" t="s">
        <v>780</v>
      </c>
      <c r="E13215" s="26" t="s">
        <v>50816</v>
      </c>
      <c r="F13215" s="26" t="s">
        <v>17592</v>
      </c>
      <c r="G13215" s="26" t="s">
        <v>9601</v>
      </c>
      <c r="H13215" s="26" t="s">
        <v>1308</v>
      </c>
      <c r="J13215" s="26" t="s">
        <v>1387</v>
      </c>
      <c r="K13215" s="26" t="s">
        <v>9597</v>
      </c>
      <c r="L13215" s="26" t="s">
        <v>50817</v>
      </c>
      <c r="M13215" s="26">
        <v>380677919912</v>
      </c>
      <c r="N13215" s="26">
        <v>4412745702</v>
      </c>
    </row>
    <row r="13216" spans="1:14">
      <c r="A13216" s="26" t="s">
        <v>6653</v>
      </c>
      <c r="B13216" s="26" t="s">
        <v>6654</v>
      </c>
      <c r="C13216" s="26">
        <v>38498521</v>
      </c>
      <c r="D13216" s="26" t="s">
        <v>24</v>
      </c>
      <c r="E13216" s="26" t="s">
        <v>50818</v>
      </c>
      <c r="F13216" s="26" t="s">
        <v>50819</v>
      </c>
      <c r="G13216" s="26" t="s">
        <v>9586</v>
      </c>
      <c r="H13216" s="26" t="s">
        <v>949</v>
      </c>
      <c r="I13216" s="26" t="s">
        <v>20090</v>
      </c>
      <c r="J13216" s="26" t="s">
        <v>50820</v>
      </c>
      <c r="K13216" s="26" t="s">
        <v>9582</v>
      </c>
      <c r="L13216" s="26" t="s">
        <v>50821</v>
      </c>
      <c r="M13216" s="26">
        <v>380534293168</v>
      </c>
      <c r="N13216" s="26">
        <v>5322083001</v>
      </c>
    </row>
    <row r="13217" spans="1:14">
      <c r="A13217" s="26" t="s">
        <v>8799</v>
      </c>
      <c r="B13217" s="26" t="s">
        <v>8800</v>
      </c>
      <c r="C13217" s="26">
        <v>40887956</v>
      </c>
      <c r="D13217" s="26" t="s">
        <v>24</v>
      </c>
      <c r="E13217" s="26" t="s">
        <v>50822</v>
      </c>
      <c r="F13217" s="26" t="s">
        <v>49024</v>
      </c>
      <c r="G13217" s="26" t="s">
        <v>9586</v>
      </c>
      <c r="H13217" s="26" t="s">
        <v>1308</v>
      </c>
      <c r="J13217" s="26" t="s">
        <v>1387</v>
      </c>
      <c r="K13217" s="26" t="s">
        <v>9597</v>
      </c>
      <c r="L13217" s="26" t="s">
        <v>33627</v>
      </c>
      <c r="M13217" s="26">
        <v>761065843695</v>
      </c>
      <c r="N13217" s="26">
        <v>4412745702</v>
      </c>
    </row>
    <row r="13218" spans="1:14">
      <c r="A13218" s="26" t="s">
        <v>4599</v>
      </c>
      <c r="B13218" s="26" t="s">
        <v>4600</v>
      </c>
      <c r="C13218" s="26">
        <v>38797880</v>
      </c>
      <c r="D13218" s="26" t="s">
        <v>24</v>
      </c>
      <c r="E13218" s="26" t="s">
        <v>50823</v>
      </c>
      <c r="F13218" s="26" t="s">
        <v>50824</v>
      </c>
      <c r="G13218" s="26" t="s">
        <v>9579</v>
      </c>
      <c r="H13218" s="26" t="s">
        <v>670</v>
      </c>
      <c r="I13218" s="26" t="s">
        <v>10789</v>
      </c>
      <c r="J13218" s="26" t="s">
        <v>3613</v>
      </c>
      <c r="K13218" s="26" t="s">
        <v>9582</v>
      </c>
      <c r="L13218" s="26" t="s">
        <v>50825</v>
      </c>
      <c r="M13218" s="26">
        <v>380950166257</v>
      </c>
      <c r="N13218" s="26">
        <v>120781301</v>
      </c>
    </row>
    <row r="13219" spans="1:14">
      <c r="A13219" s="26" t="s">
        <v>4499</v>
      </c>
      <c r="B13219" s="26" t="s">
        <v>4500</v>
      </c>
      <c r="C13219" s="26">
        <v>41736008</v>
      </c>
      <c r="D13219" s="26" t="s">
        <v>24</v>
      </c>
      <c r="E13219" s="26" t="s">
        <v>50826</v>
      </c>
      <c r="F13219" s="26" t="s">
        <v>12404</v>
      </c>
      <c r="G13219" s="26" t="s">
        <v>9591</v>
      </c>
      <c r="H13219" s="26" t="s">
        <v>576</v>
      </c>
      <c r="J13219" s="26" t="s">
        <v>654</v>
      </c>
      <c r="K13219" s="26" t="s">
        <v>9597</v>
      </c>
      <c r="L13219" s="26" t="s">
        <v>50827</v>
      </c>
      <c r="M13219" s="26">
        <v>380457922188</v>
      </c>
      <c r="N13219" s="26">
        <v>3211500000</v>
      </c>
    </row>
    <row r="13220" spans="1:14">
      <c r="A13220" s="26" t="s">
        <v>5410</v>
      </c>
      <c r="B13220" s="26" t="s">
        <v>5411</v>
      </c>
      <c r="C13220" s="26">
        <v>42428764</v>
      </c>
      <c r="D13220" s="26" t="s">
        <v>24</v>
      </c>
      <c r="E13220" s="26" t="s">
        <v>50828</v>
      </c>
      <c r="F13220" s="26" t="s">
        <v>50829</v>
      </c>
      <c r="G13220" s="26" t="s">
        <v>9586</v>
      </c>
      <c r="H13220" s="26" t="s">
        <v>735</v>
      </c>
      <c r="I13220" s="26" t="s">
        <v>10941</v>
      </c>
      <c r="J13220" s="26" t="s">
        <v>50830</v>
      </c>
      <c r="K13220" s="26" t="s">
        <v>9582</v>
      </c>
      <c r="L13220" s="26" t="s">
        <v>50831</v>
      </c>
      <c r="M13220" s="26">
        <v>380966232274</v>
      </c>
      <c r="N13220" s="26">
        <v>4625181301</v>
      </c>
    </row>
    <row r="13221" spans="1:14">
      <c r="A13221" s="26" t="s">
        <v>6939</v>
      </c>
      <c r="B13221" s="26" t="s">
        <v>6940</v>
      </c>
      <c r="C13221" s="26">
        <v>37867877</v>
      </c>
      <c r="D13221" s="26" t="s">
        <v>24</v>
      </c>
      <c r="E13221" s="26" t="s">
        <v>50832</v>
      </c>
      <c r="F13221" s="26" t="s">
        <v>50833</v>
      </c>
      <c r="G13221" s="26" t="s">
        <v>9586</v>
      </c>
      <c r="H13221" s="26" t="s">
        <v>987</v>
      </c>
      <c r="I13221" s="26" t="s">
        <v>9921</v>
      </c>
      <c r="J13221" s="26" t="s">
        <v>50834</v>
      </c>
      <c r="K13221" s="26" t="s">
        <v>9582</v>
      </c>
      <c r="L13221" s="26" t="s">
        <v>50835</v>
      </c>
      <c r="M13221" s="26">
        <v>380365334625</v>
      </c>
      <c r="N13221" s="26">
        <v>5620484801</v>
      </c>
    </row>
    <row r="13222" spans="1:14">
      <c r="A13222" s="26" t="s">
        <v>1966</v>
      </c>
      <c r="B13222" s="26" t="s">
        <v>1967</v>
      </c>
      <c r="C13222" s="26">
        <v>36708947</v>
      </c>
      <c r="D13222" s="26" t="s">
        <v>780</v>
      </c>
      <c r="E13222" s="26" t="s">
        <v>50836</v>
      </c>
      <c r="F13222" s="26" t="s">
        <v>50837</v>
      </c>
      <c r="G13222" s="26" t="s">
        <v>9601</v>
      </c>
      <c r="H13222" s="26" t="s">
        <v>103</v>
      </c>
      <c r="J13222" s="26" t="s">
        <v>1964</v>
      </c>
      <c r="K13222" s="26" t="s">
        <v>9597</v>
      </c>
      <c r="L13222" s="26" t="s">
        <v>50838</v>
      </c>
      <c r="M13222" s="26">
        <v>380337921595</v>
      </c>
      <c r="N13222" s="26">
        <v>720810100</v>
      </c>
    </row>
    <row r="13223" spans="1:14">
      <c r="A13223" s="26" t="s">
        <v>4142</v>
      </c>
      <c r="B13223" s="26" t="s">
        <v>4143</v>
      </c>
      <c r="C13223" s="26">
        <v>39020574</v>
      </c>
      <c r="D13223" s="26" t="s">
        <v>24</v>
      </c>
      <c r="E13223" s="26" t="s">
        <v>50839</v>
      </c>
      <c r="F13223" s="26" t="s">
        <v>50840</v>
      </c>
      <c r="G13223" s="26" t="s">
        <v>9579</v>
      </c>
      <c r="H13223" s="26" t="s">
        <v>506</v>
      </c>
      <c r="I13223" s="26" t="s">
        <v>12368</v>
      </c>
      <c r="J13223" s="26" t="s">
        <v>50841</v>
      </c>
      <c r="K13223" s="26" t="s">
        <v>9582</v>
      </c>
      <c r="L13223" s="26" t="s">
        <v>50842</v>
      </c>
      <c r="M13223" s="26">
        <v>380343350427</v>
      </c>
      <c r="N13223" s="26">
        <v>2623286201</v>
      </c>
    </row>
    <row r="13224" spans="1:14">
      <c r="A13224" s="26" t="s">
        <v>8658</v>
      </c>
      <c r="B13224" s="26" t="s">
        <v>8659</v>
      </c>
      <c r="C13224" s="26">
        <v>38072569</v>
      </c>
      <c r="D13224" s="26" t="s">
        <v>24</v>
      </c>
      <c r="E13224" s="26" t="s">
        <v>50843</v>
      </c>
      <c r="F13224" s="26" t="s">
        <v>50844</v>
      </c>
      <c r="G13224" s="26" t="s">
        <v>9586</v>
      </c>
      <c r="H13224" s="26" t="s">
        <v>1308</v>
      </c>
      <c r="I13224" s="26" t="s">
        <v>11591</v>
      </c>
      <c r="J13224" s="26" t="s">
        <v>50845</v>
      </c>
      <c r="K13224" s="26" t="s">
        <v>9582</v>
      </c>
      <c r="L13224" s="26" t="s">
        <v>50846</v>
      </c>
      <c r="M13224" s="26">
        <v>380979705853</v>
      </c>
      <c r="N13224" s="26">
        <v>6822183301</v>
      </c>
    </row>
    <row r="13225" spans="1:14">
      <c r="A13225" s="26" t="s">
        <v>3052</v>
      </c>
      <c r="B13225" s="26" t="s">
        <v>3053</v>
      </c>
      <c r="C13225" s="26">
        <v>35461148</v>
      </c>
      <c r="D13225" s="26" t="s">
        <v>780</v>
      </c>
      <c r="E13225" s="26" t="s">
        <v>50847</v>
      </c>
      <c r="F13225" s="26" t="s">
        <v>50848</v>
      </c>
      <c r="G13225" s="26" t="s">
        <v>9601</v>
      </c>
      <c r="H13225" s="26" t="s">
        <v>375</v>
      </c>
      <c r="J13225" s="26" t="s">
        <v>376</v>
      </c>
      <c r="K13225" s="26" t="s">
        <v>9597</v>
      </c>
      <c r="L13225" s="26" t="s">
        <v>16311</v>
      </c>
      <c r="M13225" s="26">
        <v>380674406060</v>
      </c>
      <c r="N13225" s="26">
        <v>1810400000</v>
      </c>
    </row>
    <row r="13226" spans="1:14">
      <c r="A13226" s="26" t="s">
        <v>8938</v>
      </c>
      <c r="B13226" s="26" t="s">
        <v>8939</v>
      </c>
      <c r="C13226" s="26">
        <v>1111115</v>
      </c>
      <c r="D13226" s="26" t="s">
        <v>780</v>
      </c>
      <c r="E13226" s="26" t="s">
        <v>50849</v>
      </c>
      <c r="F13226" s="26" t="s">
        <v>50850</v>
      </c>
      <c r="G13226" s="26" t="s">
        <v>9601</v>
      </c>
      <c r="H13226" s="26" t="s">
        <v>1401</v>
      </c>
      <c r="J13226" s="26" t="s">
        <v>1454</v>
      </c>
      <c r="K13226" s="26" t="s">
        <v>9597</v>
      </c>
      <c r="L13226" s="26" t="s">
        <v>17226</v>
      </c>
      <c r="M13226" s="26">
        <v>380473352812</v>
      </c>
      <c r="N13226" s="26">
        <v>524885203</v>
      </c>
    </row>
    <row r="13227" spans="1:14">
      <c r="A13227" s="26" t="s">
        <v>4376</v>
      </c>
      <c r="B13227" s="26" t="s">
        <v>4377</v>
      </c>
      <c r="C13227" s="26">
        <v>38423901</v>
      </c>
      <c r="D13227" s="26" t="s">
        <v>24</v>
      </c>
      <c r="E13227" s="26" t="s">
        <v>50851</v>
      </c>
      <c r="F13227" s="26" t="s">
        <v>50852</v>
      </c>
      <c r="G13227" s="26" t="s">
        <v>9586</v>
      </c>
      <c r="H13227" s="26" t="s">
        <v>576</v>
      </c>
      <c r="I13227" s="26" t="s">
        <v>14945</v>
      </c>
      <c r="J13227" s="26" t="s">
        <v>50853</v>
      </c>
      <c r="K13227" s="26" t="s">
        <v>9582</v>
      </c>
      <c r="L13227" s="26" t="s">
        <v>50854</v>
      </c>
      <c r="M13227" s="26">
        <v>380459621123</v>
      </c>
      <c r="N13227" s="26">
        <v>3221888801</v>
      </c>
    </row>
    <row r="13228" spans="1:14">
      <c r="A13228" s="26" t="s">
        <v>4045</v>
      </c>
      <c r="B13228" s="26" t="s">
        <v>4046</v>
      </c>
      <c r="C13228" s="26">
        <v>42352786</v>
      </c>
      <c r="D13228" s="26" t="s">
        <v>24</v>
      </c>
      <c r="E13228" s="26" t="s">
        <v>50855</v>
      </c>
      <c r="F13228" s="26" t="s">
        <v>50856</v>
      </c>
      <c r="G13228" s="26" t="s">
        <v>9591</v>
      </c>
      <c r="H13228" s="26" t="s">
        <v>506</v>
      </c>
      <c r="J13228" s="26" t="s">
        <v>526</v>
      </c>
      <c r="K13228" s="26" t="s">
        <v>9597</v>
      </c>
      <c r="L13228" s="26" t="s">
        <v>20466</v>
      </c>
      <c r="M13228" s="26">
        <v>380342593320</v>
      </c>
      <c r="N13228" s="26">
        <v>2610100000</v>
      </c>
    </row>
    <row r="13229" spans="1:14">
      <c r="A13229" s="26" t="s">
        <v>2086</v>
      </c>
      <c r="B13229" s="26" t="s">
        <v>2087</v>
      </c>
      <c r="C13229" s="26">
        <v>37271416</v>
      </c>
      <c r="D13229" s="26" t="s">
        <v>780</v>
      </c>
      <c r="E13229" s="26" t="s">
        <v>50857</v>
      </c>
      <c r="F13229" s="26" t="s">
        <v>50858</v>
      </c>
      <c r="G13229" s="26" t="s">
        <v>9601</v>
      </c>
      <c r="H13229" s="26" t="s">
        <v>103</v>
      </c>
      <c r="I13229" s="26" t="s">
        <v>9833</v>
      </c>
      <c r="J13229" s="26" t="s">
        <v>50859</v>
      </c>
      <c r="K13229" s="26" t="s">
        <v>9582</v>
      </c>
      <c r="L13229" s="26" t="s">
        <v>50860</v>
      </c>
      <c r="M13229" s="26">
        <v>380675838264</v>
      </c>
      <c r="N13229" s="26">
        <v>723382201</v>
      </c>
    </row>
    <row r="13230" spans="1:14">
      <c r="A13230" s="26" t="s">
        <v>8681</v>
      </c>
      <c r="B13230" s="26" t="s">
        <v>8682</v>
      </c>
      <c r="C13230" s="26">
        <v>38402043</v>
      </c>
      <c r="D13230" s="26" t="s">
        <v>24</v>
      </c>
      <c r="E13230" s="26" t="s">
        <v>50861</v>
      </c>
      <c r="F13230" s="26" t="s">
        <v>50862</v>
      </c>
      <c r="G13230" s="26" t="s">
        <v>9586</v>
      </c>
      <c r="H13230" s="26" t="s">
        <v>1308</v>
      </c>
      <c r="I13230" s="26" t="s">
        <v>13940</v>
      </c>
      <c r="J13230" s="26" t="s">
        <v>50863</v>
      </c>
      <c r="K13230" s="26" t="s">
        <v>9582</v>
      </c>
      <c r="L13230" s="26" t="s">
        <v>50864</v>
      </c>
      <c r="M13230" s="26">
        <v>380680047893</v>
      </c>
      <c r="N13230" s="26">
        <v>6825584601</v>
      </c>
    </row>
    <row r="13231" spans="1:14">
      <c r="A13231" s="26" t="s">
        <v>7244</v>
      </c>
      <c r="B13231" s="26" t="s">
        <v>7245</v>
      </c>
      <c r="C13231" s="26">
        <v>38440010</v>
      </c>
      <c r="D13231" s="26" t="s">
        <v>24</v>
      </c>
      <c r="E13231" s="26" t="s">
        <v>50865</v>
      </c>
      <c r="F13231" s="26" t="s">
        <v>50866</v>
      </c>
      <c r="G13231" s="26" t="s">
        <v>9579</v>
      </c>
      <c r="H13231" s="26" t="s">
        <v>987</v>
      </c>
      <c r="I13231" s="26" t="s">
        <v>11035</v>
      </c>
      <c r="J13231" s="26" t="s">
        <v>50867</v>
      </c>
      <c r="K13231" s="26" t="s">
        <v>9582</v>
      </c>
      <c r="L13231" s="26" t="s">
        <v>50868</v>
      </c>
      <c r="M13231" s="26">
        <v>380974709433</v>
      </c>
      <c r="N13231" s="26">
        <v>5625485804</v>
      </c>
    </row>
    <row r="13232" spans="1:14">
      <c r="A13232" s="26" t="s">
        <v>8718</v>
      </c>
      <c r="B13232" s="26" t="s">
        <v>8719</v>
      </c>
      <c r="C13232" s="26">
        <v>41877252</v>
      </c>
      <c r="D13232" s="26" t="s">
        <v>24</v>
      </c>
      <c r="E13232" s="26" t="s">
        <v>50869</v>
      </c>
      <c r="F13232" s="26" t="s">
        <v>50870</v>
      </c>
      <c r="G13232" s="26" t="s">
        <v>9586</v>
      </c>
      <c r="H13232" s="26" t="s">
        <v>1308</v>
      </c>
      <c r="I13232" s="26" t="s">
        <v>15727</v>
      </c>
      <c r="J13232" s="26" t="s">
        <v>50871</v>
      </c>
      <c r="K13232" s="26" t="s">
        <v>9582</v>
      </c>
      <c r="L13232" s="26" t="s">
        <v>50872</v>
      </c>
      <c r="M13232" s="26">
        <v>380975271260</v>
      </c>
      <c r="N13232" s="26">
        <v>524883501</v>
      </c>
    </row>
    <row r="13233" spans="1:14">
      <c r="A13233" s="26" t="s">
        <v>1609</v>
      </c>
      <c r="B13233" s="26" t="s">
        <v>1610</v>
      </c>
      <c r="C13233" s="26">
        <v>25918957</v>
      </c>
      <c r="D13233" s="26" t="s">
        <v>780</v>
      </c>
      <c r="E13233" s="26" t="s">
        <v>50873</v>
      </c>
      <c r="F13233" s="26" t="s">
        <v>11186</v>
      </c>
      <c r="G13233" s="26" t="s">
        <v>9601</v>
      </c>
      <c r="H13233" s="26" t="s">
        <v>27</v>
      </c>
      <c r="I13233" s="26" t="s">
        <v>11977</v>
      </c>
      <c r="J13233" s="26" t="s">
        <v>28</v>
      </c>
      <c r="K13233" s="26" t="s">
        <v>9597</v>
      </c>
      <c r="L13233" s="26" t="s">
        <v>50874</v>
      </c>
      <c r="M13233" s="26">
        <v>761110042254</v>
      </c>
      <c r="N13233" s="26">
        <v>520210100</v>
      </c>
    </row>
    <row r="13234" spans="1:14">
      <c r="A13234" s="26" t="s">
        <v>7244</v>
      </c>
      <c r="B13234" s="26" t="s">
        <v>7245</v>
      </c>
      <c r="C13234" s="26">
        <v>38440010</v>
      </c>
      <c r="D13234" s="26" t="s">
        <v>24</v>
      </c>
      <c r="E13234" s="26" t="s">
        <v>50875</v>
      </c>
      <c r="F13234" s="26" t="s">
        <v>50876</v>
      </c>
      <c r="G13234" s="26" t="s">
        <v>9586</v>
      </c>
      <c r="H13234" s="26" t="s">
        <v>987</v>
      </c>
      <c r="I13234" s="26" t="s">
        <v>11035</v>
      </c>
      <c r="J13234" s="26" t="s">
        <v>50877</v>
      </c>
      <c r="K13234" s="26" t="s">
        <v>9582</v>
      </c>
      <c r="L13234" s="26" t="s">
        <v>50878</v>
      </c>
      <c r="M13234" s="26">
        <v>380682937225</v>
      </c>
      <c r="N13234" s="26">
        <v>5625487601</v>
      </c>
    </row>
    <row r="13235" spans="1:14">
      <c r="A13235" s="26" t="s">
        <v>6111</v>
      </c>
      <c r="B13235" s="26" t="s">
        <v>6112</v>
      </c>
      <c r="C13235" s="26">
        <v>38661186</v>
      </c>
      <c r="D13235" s="26" t="s">
        <v>24</v>
      </c>
      <c r="E13235" s="26" t="s">
        <v>50879</v>
      </c>
      <c r="F13235" s="26" t="s">
        <v>50880</v>
      </c>
      <c r="G13235" s="26" t="s">
        <v>9579</v>
      </c>
      <c r="H13235" s="26" t="s">
        <v>885</v>
      </c>
      <c r="I13235" s="26" t="s">
        <v>10457</v>
      </c>
      <c r="J13235" s="26" t="s">
        <v>50881</v>
      </c>
      <c r="K13235" s="26" t="s">
        <v>9582</v>
      </c>
      <c r="L13235" s="26" t="s">
        <v>50882</v>
      </c>
      <c r="M13235" s="26">
        <v>380974004299</v>
      </c>
      <c r="N13235" s="26">
        <v>5120480703</v>
      </c>
    </row>
    <row r="13236" spans="1:14">
      <c r="A13236" s="26" t="s">
        <v>6435</v>
      </c>
      <c r="B13236" s="26" t="s">
        <v>6433</v>
      </c>
      <c r="C13236" s="26">
        <v>39051031</v>
      </c>
      <c r="D13236" s="26" t="s">
        <v>780</v>
      </c>
      <c r="E13236" s="26" t="s">
        <v>50883</v>
      </c>
      <c r="F13236" s="26" t="s">
        <v>6433</v>
      </c>
      <c r="G13236" s="26" t="s">
        <v>9601</v>
      </c>
      <c r="H13236" s="26" t="s">
        <v>885</v>
      </c>
      <c r="J13236" s="26" t="s">
        <v>910</v>
      </c>
      <c r="K13236" s="26" t="s">
        <v>9597</v>
      </c>
      <c r="L13236" s="26" t="s">
        <v>19145</v>
      </c>
      <c r="M13236" s="26">
        <v>380487058711</v>
      </c>
      <c r="N13236" s="26">
        <v>5110100000</v>
      </c>
    </row>
    <row r="13237" spans="1:14">
      <c r="A13237" s="26" t="s">
        <v>4842</v>
      </c>
      <c r="B13237" s="26" t="s">
        <v>4843</v>
      </c>
      <c r="C13237" s="26">
        <v>38534056</v>
      </c>
      <c r="D13237" s="26" t="s">
        <v>24</v>
      </c>
      <c r="E13237" s="26" t="s">
        <v>50884</v>
      </c>
      <c r="F13237" s="26" t="s">
        <v>50885</v>
      </c>
      <c r="G13237" s="26" t="s">
        <v>9586</v>
      </c>
      <c r="H13237" s="26" t="s">
        <v>711</v>
      </c>
      <c r="J13237" s="26" t="s">
        <v>4844</v>
      </c>
      <c r="K13237" s="26" t="s">
        <v>9597</v>
      </c>
      <c r="L13237" s="26" t="s">
        <v>24688</v>
      </c>
      <c r="M13237" s="26">
        <v>380502496169</v>
      </c>
      <c r="N13237" s="26">
        <v>523089202</v>
      </c>
    </row>
    <row r="13238" spans="1:14">
      <c r="A13238" s="26" t="s">
        <v>6758</v>
      </c>
      <c r="B13238" s="26" t="s">
        <v>6759</v>
      </c>
      <c r="C13238" s="26">
        <v>38345331</v>
      </c>
      <c r="D13238" s="26" t="s">
        <v>24</v>
      </c>
      <c r="E13238" s="26" t="s">
        <v>50886</v>
      </c>
      <c r="F13238" s="26" t="s">
        <v>50887</v>
      </c>
      <c r="G13238" s="26" t="s">
        <v>9579</v>
      </c>
      <c r="H13238" s="26" t="s">
        <v>949</v>
      </c>
      <c r="I13238" s="26" t="s">
        <v>13966</v>
      </c>
      <c r="J13238" s="26" t="s">
        <v>50888</v>
      </c>
      <c r="K13238" s="26" t="s">
        <v>9582</v>
      </c>
      <c r="L13238" s="26" t="s">
        <v>50889</v>
      </c>
      <c r="M13238" s="26">
        <v>380535798757</v>
      </c>
      <c r="N13238" s="26">
        <v>5323682603</v>
      </c>
    </row>
    <row r="13239" spans="1:14">
      <c r="A13239" s="26" t="s">
        <v>8972</v>
      </c>
      <c r="B13239" s="26" t="s">
        <v>8973</v>
      </c>
      <c r="C13239" s="26">
        <v>38981957</v>
      </c>
      <c r="D13239" s="26" t="s">
        <v>24</v>
      </c>
      <c r="E13239" s="26" t="s">
        <v>50890</v>
      </c>
      <c r="F13239" s="26" t="s">
        <v>50891</v>
      </c>
      <c r="G13239" s="26" t="s">
        <v>9586</v>
      </c>
      <c r="H13239" s="26" t="s">
        <v>1401</v>
      </c>
      <c r="J13239" s="26" t="s">
        <v>50892</v>
      </c>
      <c r="K13239" s="26" t="s">
        <v>9582</v>
      </c>
      <c r="L13239" s="26" t="s">
        <v>50893</v>
      </c>
      <c r="M13239" s="26">
        <v>760944696476</v>
      </c>
      <c r="N13239" s="26">
        <v>7124983501</v>
      </c>
    </row>
    <row r="13240" spans="1:14">
      <c r="A13240" s="26" t="s">
        <v>4713</v>
      </c>
      <c r="B13240" s="26" t="s">
        <v>4714</v>
      </c>
      <c r="C13240" s="26">
        <v>38201051</v>
      </c>
      <c r="D13240" s="26" t="s">
        <v>24</v>
      </c>
      <c r="E13240" s="26" t="s">
        <v>50894</v>
      </c>
      <c r="F13240" s="26" t="s">
        <v>50895</v>
      </c>
      <c r="G13240" s="26" t="s">
        <v>9586</v>
      </c>
      <c r="H13240" s="26" t="s">
        <v>670</v>
      </c>
      <c r="I13240" s="26" t="s">
        <v>11301</v>
      </c>
      <c r="J13240" s="26" t="s">
        <v>50896</v>
      </c>
      <c r="K13240" s="26" t="s">
        <v>9582</v>
      </c>
      <c r="L13240" s="26" t="s">
        <v>50897</v>
      </c>
      <c r="M13240" s="26">
        <v>380965035598</v>
      </c>
      <c r="N13240" s="26">
        <v>3520386901</v>
      </c>
    </row>
    <row r="13241" spans="1:14">
      <c r="A13241" s="26" t="s">
        <v>9158</v>
      </c>
      <c r="B13241" s="26" t="s">
        <v>9159</v>
      </c>
      <c r="C13241" s="26">
        <v>38541220</v>
      </c>
      <c r="D13241" s="26" t="s">
        <v>24</v>
      </c>
      <c r="E13241" s="26" t="s">
        <v>50898</v>
      </c>
      <c r="F13241" s="26" t="s">
        <v>50899</v>
      </c>
      <c r="G13241" s="26" t="s">
        <v>9586</v>
      </c>
      <c r="H13241" s="26" t="s">
        <v>1490</v>
      </c>
      <c r="I13241" s="26" t="s">
        <v>11202</v>
      </c>
      <c r="J13241" s="26" t="s">
        <v>24151</v>
      </c>
      <c r="K13241" s="26" t="s">
        <v>9582</v>
      </c>
      <c r="L13241" s="26" t="s">
        <v>50900</v>
      </c>
      <c r="M13241" s="26">
        <v>380373535264</v>
      </c>
      <c r="N13241" s="26">
        <v>7324586501</v>
      </c>
    </row>
    <row r="13242" spans="1:14">
      <c r="A13242" s="26" t="s">
        <v>8901</v>
      </c>
      <c r="B13242" s="26" t="s">
        <v>8902</v>
      </c>
      <c r="C13242" s="26">
        <v>41777601</v>
      </c>
      <c r="D13242" s="26" t="s">
        <v>24</v>
      </c>
      <c r="E13242" s="26" t="s">
        <v>50901</v>
      </c>
      <c r="F13242" s="26" t="s">
        <v>50902</v>
      </c>
      <c r="G13242" s="26" t="s">
        <v>9579</v>
      </c>
      <c r="H13242" s="26" t="s">
        <v>1401</v>
      </c>
      <c r="I13242" s="26" t="s">
        <v>12999</v>
      </c>
      <c r="J13242" s="26" t="s">
        <v>50903</v>
      </c>
      <c r="K13242" s="26" t="s">
        <v>9582</v>
      </c>
      <c r="L13242" s="26" t="s">
        <v>50904</v>
      </c>
      <c r="M13242" s="26">
        <v>380474875217</v>
      </c>
      <c r="N13242" s="26">
        <v>7123181001</v>
      </c>
    </row>
    <row r="13243" spans="1:14">
      <c r="A13243" s="26" t="s">
        <v>9038</v>
      </c>
      <c r="B13243" s="26" t="s">
        <v>9039</v>
      </c>
      <c r="C13243" s="26">
        <v>38977296</v>
      </c>
      <c r="D13243" s="26" t="s">
        <v>24</v>
      </c>
      <c r="E13243" s="26" t="s">
        <v>50905</v>
      </c>
      <c r="F13243" s="26" t="s">
        <v>50906</v>
      </c>
      <c r="G13243" s="26" t="s">
        <v>9586</v>
      </c>
      <c r="H13243" s="26" t="s">
        <v>1401</v>
      </c>
      <c r="I13243" s="26" t="s">
        <v>13992</v>
      </c>
      <c r="J13243" s="26" t="s">
        <v>50907</v>
      </c>
      <c r="K13243" s="26" t="s">
        <v>9582</v>
      </c>
      <c r="L13243" s="26" t="s">
        <v>50908</v>
      </c>
      <c r="M13243" s="26">
        <v>761976549514</v>
      </c>
      <c r="N13243" s="26">
        <v>1822381002</v>
      </c>
    </row>
    <row r="13244" spans="1:14">
      <c r="A13244" s="26" t="s">
        <v>3198</v>
      </c>
      <c r="B13244" s="26" t="s">
        <v>3199</v>
      </c>
      <c r="C13244" s="26">
        <v>38006590</v>
      </c>
      <c r="D13244" s="26" t="s">
        <v>24</v>
      </c>
      <c r="E13244" s="26" t="s">
        <v>50909</v>
      </c>
      <c r="F13244" s="26" t="s">
        <v>50910</v>
      </c>
      <c r="G13244" s="26" t="s">
        <v>9579</v>
      </c>
      <c r="H13244" s="26" t="s">
        <v>375</v>
      </c>
      <c r="I13244" s="26" t="s">
        <v>12317</v>
      </c>
      <c r="J13244" s="26" t="s">
        <v>50911</v>
      </c>
      <c r="K13244" s="26" t="s">
        <v>9582</v>
      </c>
      <c r="L13244" s="26" t="s">
        <v>50912</v>
      </c>
      <c r="M13244" s="26">
        <v>380975432828</v>
      </c>
      <c r="N13244" s="26">
        <v>1823755132</v>
      </c>
    </row>
    <row r="13245" spans="1:14">
      <c r="A13245" s="26" t="s">
        <v>7352</v>
      </c>
      <c r="B13245" s="26" t="s">
        <v>7353</v>
      </c>
      <c r="C13245" s="26">
        <v>38602639</v>
      </c>
      <c r="D13245" s="26" t="s">
        <v>24</v>
      </c>
      <c r="E13245" s="26" t="s">
        <v>50913</v>
      </c>
      <c r="F13245" s="26" t="s">
        <v>50914</v>
      </c>
      <c r="G13245" s="26" t="s">
        <v>9579</v>
      </c>
      <c r="H13245" s="26" t="s">
        <v>1025</v>
      </c>
      <c r="I13245" s="26" t="s">
        <v>9760</v>
      </c>
      <c r="J13245" s="26" t="s">
        <v>41584</v>
      </c>
      <c r="K13245" s="26" t="s">
        <v>9582</v>
      </c>
      <c r="L13245" s="26" t="s">
        <v>50915</v>
      </c>
      <c r="M13245" s="26">
        <v>380545976718</v>
      </c>
      <c r="N13245" s="26">
        <v>1222055718</v>
      </c>
    </row>
    <row r="13246" spans="1:14">
      <c r="A13246" s="26" t="s">
        <v>5840</v>
      </c>
      <c r="B13246" s="26" t="s">
        <v>5841</v>
      </c>
      <c r="C13246" s="26">
        <v>38196712</v>
      </c>
      <c r="D13246" s="26" t="s">
        <v>24</v>
      </c>
      <c r="E13246" s="26" t="s">
        <v>50916</v>
      </c>
      <c r="F13246" s="26" t="s">
        <v>50917</v>
      </c>
      <c r="G13246" s="26" t="s">
        <v>9586</v>
      </c>
      <c r="H13246" s="26" t="s">
        <v>799</v>
      </c>
      <c r="J13246" s="26" t="s">
        <v>800</v>
      </c>
      <c r="K13246" s="26" t="s">
        <v>9597</v>
      </c>
      <c r="L13246" s="26" t="s">
        <v>50918</v>
      </c>
      <c r="M13246" s="26">
        <v>380443373471</v>
      </c>
      <c r="N13246" s="26">
        <v>4822784009</v>
      </c>
    </row>
    <row r="13247" spans="1:14">
      <c r="A13247" s="26" t="s">
        <v>5339</v>
      </c>
      <c r="B13247" s="26" t="s">
        <v>5340</v>
      </c>
      <c r="C13247" s="26">
        <v>20763941</v>
      </c>
      <c r="D13247" s="26" t="s">
        <v>24</v>
      </c>
      <c r="E13247" s="26" t="s">
        <v>50919</v>
      </c>
      <c r="F13247" s="26" t="s">
        <v>50920</v>
      </c>
      <c r="G13247" s="26" t="s">
        <v>9579</v>
      </c>
      <c r="H13247" s="26" t="s">
        <v>735</v>
      </c>
      <c r="I13247" s="26" t="s">
        <v>9721</v>
      </c>
      <c r="J13247" s="26" t="s">
        <v>50921</v>
      </c>
      <c r="K13247" s="26" t="s">
        <v>9582</v>
      </c>
      <c r="L13247" s="26" t="s">
        <v>50922</v>
      </c>
      <c r="M13247" s="26">
        <v>380679237315</v>
      </c>
      <c r="N13247" s="26">
        <v>4622783001</v>
      </c>
    </row>
    <row r="13248" spans="1:14">
      <c r="A13248" s="26" t="s">
        <v>1992</v>
      </c>
      <c r="B13248" s="26" t="s">
        <v>1993</v>
      </c>
      <c r="C13248" s="26">
        <v>38850219</v>
      </c>
      <c r="D13248" s="26" t="s">
        <v>24</v>
      </c>
      <c r="E13248" s="26" t="s">
        <v>50923</v>
      </c>
      <c r="F13248" s="26" t="s">
        <v>50924</v>
      </c>
      <c r="G13248" s="26" t="s">
        <v>9586</v>
      </c>
      <c r="H13248" s="26" t="s">
        <v>103</v>
      </c>
      <c r="I13248" s="26" t="s">
        <v>12557</v>
      </c>
      <c r="J13248" s="26" t="s">
        <v>14893</v>
      </c>
      <c r="K13248" s="26" t="s">
        <v>9582</v>
      </c>
      <c r="L13248" s="26" t="s">
        <v>50925</v>
      </c>
      <c r="M13248" s="26">
        <v>380336596817</v>
      </c>
      <c r="N13248" s="26">
        <v>721881301</v>
      </c>
    </row>
    <row r="13249" spans="1:14">
      <c r="A13249" s="26" t="s">
        <v>3058</v>
      </c>
      <c r="B13249" s="26" t="s">
        <v>3059</v>
      </c>
      <c r="C13249" s="26">
        <v>38455891</v>
      </c>
      <c r="D13249" s="26" t="s">
        <v>24</v>
      </c>
      <c r="E13249" s="26" t="s">
        <v>50926</v>
      </c>
      <c r="F13249" s="26" t="s">
        <v>50927</v>
      </c>
      <c r="G13249" s="26" t="s">
        <v>9591</v>
      </c>
      <c r="H13249" s="26" t="s">
        <v>375</v>
      </c>
      <c r="I13249" s="26" t="s">
        <v>375</v>
      </c>
      <c r="J13249" s="26" t="s">
        <v>376</v>
      </c>
      <c r="K13249" s="26" t="s">
        <v>9597</v>
      </c>
      <c r="L13249" s="26" t="s">
        <v>39897</v>
      </c>
      <c r="M13249" s="26">
        <v>380414325121</v>
      </c>
      <c r="N13249" s="26">
        <v>1810400000</v>
      </c>
    </row>
    <row r="13250" spans="1:14">
      <c r="A13250" s="26" t="s">
        <v>2766</v>
      </c>
      <c r="B13250" s="26" t="s">
        <v>2767</v>
      </c>
      <c r="C13250" s="26">
        <v>36729598</v>
      </c>
      <c r="D13250" s="26" t="s">
        <v>24</v>
      </c>
      <c r="E13250" s="26" t="s">
        <v>50928</v>
      </c>
      <c r="F13250" s="26" t="s">
        <v>50929</v>
      </c>
      <c r="G13250" s="26" t="s">
        <v>9579</v>
      </c>
      <c r="H13250" s="26" t="s">
        <v>133</v>
      </c>
      <c r="I13250" s="26" t="s">
        <v>9717</v>
      </c>
      <c r="J13250" s="26" t="s">
        <v>50930</v>
      </c>
      <c r="K13250" s="26" t="s">
        <v>9582</v>
      </c>
      <c r="L13250" s="26" t="s">
        <v>50931</v>
      </c>
      <c r="M13250" s="26">
        <v>380977932101</v>
      </c>
      <c r="N13250" s="26">
        <v>1225884810</v>
      </c>
    </row>
    <row r="13251" spans="1:14">
      <c r="A13251" s="26" t="s">
        <v>2025</v>
      </c>
      <c r="B13251" s="26" t="s">
        <v>2026</v>
      </c>
      <c r="C13251" s="26">
        <v>36541255</v>
      </c>
      <c r="D13251" s="26" t="s">
        <v>24</v>
      </c>
      <c r="E13251" s="26" t="s">
        <v>50932</v>
      </c>
      <c r="F13251" s="26" t="s">
        <v>50933</v>
      </c>
      <c r="G13251" s="26" t="s">
        <v>9586</v>
      </c>
      <c r="H13251" s="26" t="s">
        <v>103</v>
      </c>
      <c r="J13251" s="26" t="s">
        <v>116</v>
      </c>
      <c r="K13251" s="26" t="s">
        <v>9597</v>
      </c>
      <c r="L13251" s="26" t="s">
        <v>50934</v>
      </c>
      <c r="M13251" s="26">
        <v>380332770088</v>
      </c>
      <c r="N13251" s="26">
        <v>710100000</v>
      </c>
    </row>
    <row r="13252" spans="1:14">
      <c r="A13252" s="26" t="s">
        <v>8615</v>
      </c>
      <c r="B13252" s="26" t="s">
        <v>8616</v>
      </c>
      <c r="C13252" s="26">
        <v>38550036</v>
      </c>
      <c r="D13252" s="26" t="s">
        <v>24</v>
      </c>
      <c r="E13252" s="26" t="s">
        <v>50935</v>
      </c>
      <c r="F13252" s="26" t="s">
        <v>50936</v>
      </c>
      <c r="G13252" s="26" t="s">
        <v>9579</v>
      </c>
      <c r="H13252" s="26" t="s">
        <v>1308</v>
      </c>
      <c r="J13252" s="26" t="s">
        <v>50937</v>
      </c>
      <c r="K13252" s="26" t="s">
        <v>9582</v>
      </c>
      <c r="L13252" s="26" t="s">
        <v>50938</v>
      </c>
      <c r="M13252" s="26">
        <v>761976375724</v>
      </c>
      <c r="N13252" s="26">
        <v>6820687001</v>
      </c>
    </row>
    <row r="13253" spans="1:14">
      <c r="A13253" s="26" t="s">
        <v>7165</v>
      </c>
      <c r="B13253" s="26" t="s">
        <v>7166</v>
      </c>
      <c r="C13253" s="26">
        <v>38374357</v>
      </c>
      <c r="D13253" s="26" t="s">
        <v>24</v>
      </c>
      <c r="E13253" s="26" t="s">
        <v>50939</v>
      </c>
      <c r="F13253" s="26" t="s">
        <v>10050</v>
      </c>
      <c r="G13253" s="26" t="s">
        <v>9586</v>
      </c>
      <c r="H13253" s="26" t="s">
        <v>987</v>
      </c>
      <c r="I13253" s="26" t="s">
        <v>10385</v>
      </c>
      <c r="J13253" s="26" t="s">
        <v>7026</v>
      </c>
      <c r="K13253" s="26" t="s">
        <v>9582</v>
      </c>
      <c r="L13253" s="26" t="s">
        <v>47332</v>
      </c>
      <c r="M13253" s="26">
        <v>380936478956</v>
      </c>
      <c r="N13253" s="26">
        <v>121181301</v>
      </c>
    </row>
    <row r="13254" spans="1:14">
      <c r="A13254" s="26" t="s">
        <v>7414</v>
      </c>
      <c r="B13254" s="26" t="s">
        <v>7415</v>
      </c>
      <c r="C13254" s="26">
        <v>39045101</v>
      </c>
      <c r="D13254" s="26" t="s">
        <v>24</v>
      </c>
      <c r="E13254" s="26" t="s">
        <v>50940</v>
      </c>
      <c r="F13254" s="26" t="s">
        <v>50941</v>
      </c>
      <c r="G13254" s="26" t="s">
        <v>9586</v>
      </c>
      <c r="H13254" s="26" t="s">
        <v>1025</v>
      </c>
      <c r="I13254" s="26" t="s">
        <v>11246</v>
      </c>
      <c r="J13254" s="26" t="s">
        <v>50942</v>
      </c>
      <c r="K13254" s="26" t="s">
        <v>9582</v>
      </c>
      <c r="L13254" s="26" t="s">
        <v>50943</v>
      </c>
      <c r="M13254" s="26">
        <v>380982672334</v>
      </c>
      <c r="N13254" s="26">
        <v>5924186102</v>
      </c>
    </row>
    <row r="13255" spans="1:14">
      <c r="A13255" s="26" t="s">
        <v>5174</v>
      </c>
      <c r="B13255" s="26" t="s">
        <v>5175</v>
      </c>
      <c r="C13255" s="26">
        <v>1996668</v>
      </c>
      <c r="D13255" s="26" t="s">
        <v>780</v>
      </c>
      <c r="E13255" s="26" t="s">
        <v>50944</v>
      </c>
      <c r="F13255" s="26" t="s">
        <v>41293</v>
      </c>
      <c r="G13255" s="26" t="s">
        <v>9601</v>
      </c>
      <c r="H13255" s="26" t="s">
        <v>735</v>
      </c>
      <c r="J13255" s="26" t="s">
        <v>740</v>
      </c>
      <c r="K13255" s="26" t="s">
        <v>9597</v>
      </c>
      <c r="L13255" s="26" t="s">
        <v>50945</v>
      </c>
      <c r="M13255" s="26">
        <v>380322373450</v>
      </c>
      <c r="N13255" s="26">
        <v>1221881203</v>
      </c>
    </row>
    <row r="13256" spans="1:14">
      <c r="A13256" s="26" t="s">
        <v>5424</v>
      </c>
      <c r="B13256" s="26" t="s">
        <v>5425</v>
      </c>
      <c r="C13256" s="26">
        <v>42224043</v>
      </c>
      <c r="D13256" s="26" t="s">
        <v>24</v>
      </c>
      <c r="E13256" s="26" t="s">
        <v>50946</v>
      </c>
      <c r="F13256" s="26" t="s">
        <v>50947</v>
      </c>
      <c r="G13256" s="26" t="s">
        <v>9591</v>
      </c>
      <c r="H13256" s="26" t="s">
        <v>735</v>
      </c>
      <c r="J13256" s="26" t="s">
        <v>787</v>
      </c>
      <c r="K13256" s="26" t="s">
        <v>9597</v>
      </c>
      <c r="L13256" s="26" t="s">
        <v>29627</v>
      </c>
      <c r="M13256" s="26">
        <v>380324570121</v>
      </c>
      <c r="N13256" s="26">
        <v>4611200000</v>
      </c>
    </row>
    <row r="13257" spans="1:14">
      <c r="A13257" s="26" t="s">
        <v>2029</v>
      </c>
      <c r="B13257" s="26" t="s">
        <v>2030</v>
      </c>
      <c r="C13257" s="26">
        <v>1982985</v>
      </c>
      <c r="D13257" s="26" t="s">
        <v>780</v>
      </c>
      <c r="E13257" s="26" t="s">
        <v>50948</v>
      </c>
      <c r="F13257" s="26" t="s">
        <v>50949</v>
      </c>
      <c r="G13257" s="26" t="s">
        <v>9601</v>
      </c>
      <c r="H13257" s="26" t="s">
        <v>103</v>
      </c>
      <c r="I13257" s="26" t="s">
        <v>13274</v>
      </c>
      <c r="J13257" s="26" t="s">
        <v>2091</v>
      </c>
      <c r="K13257" s="26" t="s">
        <v>9606</v>
      </c>
      <c r="L13257" s="26" t="s">
        <v>18701</v>
      </c>
      <c r="M13257" s="26">
        <v>380674193195</v>
      </c>
      <c r="N13257" s="26">
        <v>723655100</v>
      </c>
    </row>
    <row r="13258" spans="1:14">
      <c r="A13258" s="26" t="s">
        <v>4774</v>
      </c>
      <c r="B13258" s="26" t="s">
        <v>4775</v>
      </c>
      <c r="C13258" s="26">
        <v>37336085</v>
      </c>
      <c r="D13258" s="26" t="s">
        <v>24</v>
      </c>
      <c r="E13258" s="26" t="s">
        <v>50950</v>
      </c>
      <c r="F13258" s="26" t="s">
        <v>50951</v>
      </c>
      <c r="G13258" s="26" t="s">
        <v>9586</v>
      </c>
      <c r="H13258" s="26" t="s">
        <v>711</v>
      </c>
      <c r="I13258" s="26" t="s">
        <v>15378</v>
      </c>
      <c r="J13258" s="26" t="s">
        <v>50952</v>
      </c>
      <c r="K13258" s="26" t="s">
        <v>9582</v>
      </c>
      <c r="L13258" s="26" t="s">
        <v>50953</v>
      </c>
      <c r="M13258" s="26">
        <v>380646696463</v>
      </c>
      <c r="N13258" s="26">
        <v>4420655118</v>
      </c>
    </row>
    <row r="13259" spans="1:14">
      <c r="A13259" s="26" t="s">
        <v>6914</v>
      </c>
      <c r="B13259" s="26" t="s">
        <v>6915</v>
      </c>
      <c r="C13259" s="26">
        <v>38257649</v>
      </c>
      <c r="D13259" s="26" t="s">
        <v>24</v>
      </c>
      <c r="E13259" s="26" t="s">
        <v>50954</v>
      </c>
      <c r="F13259" s="26" t="s">
        <v>50955</v>
      </c>
      <c r="G13259" s="26" t="s">
        <v>9579</v>
      </c>
      <c r="H13259" s="26" t="s">
        <v>949</v>
      </c>
      <c r="I13259" s="26" t="s">
        <v>10561</v>
      </c>
      <c r="J13259" s="26" t="s">
        <v>50956</v>
      </c>
      <c r="K13259" s="26" t="s">
        <v>9582</v>
      </c>
      <c r="L13259" s="26" t="s">
        <v>50957</v>
      </c>
      <c r="M13259" s="26">
        <v>380535296417</v>
      </c>
      <c r="N13259" s="26">
        <v>5325755110</v>
      </c>
    </row>
    <row r="13260" spans="1:14">
      <c r="A13260" s="26" t="s">
        <v>9389</v>
      </c>
      <c r="B13260" s="26" t="s">
        <v>9390</v>
      </c>
      <c r="C13260" s="26">
        <v>2006455</v>
      </c>
      <c r="D13260" s="26" t="s">
        <v>780</v>
      </c>
      <c r="E13260" s="26" t="s">
        <v>50958</v>
      </c>
      <c r="F13260" s="26" t="s">
        <v>50959</v>
      </c>
      <c r="G13260" s="26" t="s">
        <v>9601</v>
      </c>
      <c r="H13260" s="26" t="s">
        <v>1573</v>
      </c>
      <c r="J13260" s="26" t="s">
        <v>1589</v>
      </c>
      <c r="K13260" s="26" t="s">
        <v>9597</v>
      </c>
      <c r="L13260" s="26" t="s">
        <v>29832</v>
      </c>
      <c r="M13260" s="26">
        <v>380043771232</v>
      </c>
      <c r="N13260" s="26">
        <v>1824286707</v>
      </c>
    </row>
    <row r="13261" spans="1:14">
      <c r="A13261" s="26" t="s">
        <v>4125</v>
      </c>
      <c r="B13261" s="26" t="s">
        <v>4124</v>
      </c>
      <c r="C13261" s="26">
        <v>33271905</v>
      </c>
      <c r="D13261" s="26" t="s">
        <v>24</v>
      </c>
      <c r="E13261" s="26" t="s">
        <v>50960</v>
      </c>
      <c r="F13261" s="26" t="s">
        <v>50961</v>
      </c>
      <c r="G13261" s="26" t="s">
        <v>9586</v>
      </c>
      <c r="H13261" s="26" t="s">
        <v>506</v>
      </c>
      <c r="I13261" s="26" t="s">
        <v>10881</v>
      </c>
      <c r="J13261" s="26" t="s">
        <v>42855</v>
      </c>
      <c r="K13261" s="26" t="s">
        <v>9582</v>
      </c>
      <c r="L13261" s="26" t="s">
        <v>42856</v>
      </c>
      <c r="M13261" s="26">
        <v>380347292647</v>
      </c>
      <c r="N13261" s="26">
        <v>2622886002</v>
      </c>
    </row>
    <row r="13262" spans="1:14">
      <c r="A13262" s="26" t="s">
        <v>1787</v>
      </c>
      <c r="B13262" s="26" t="s">
        <v>1788</v>
      </c>
      <c r="C13262" s="26">
        <v>37084458</v>
      </c>
      <c r="D13262" s="26" t="s">
        <v>24</v>
      </c>
      <c r="E13262" s="26" t="s">
        <v>50962</v>
      </c>
      <c r="F13262" s="26" t="s">
        <v>50963</v>
      </c>
      <c r="G13262" s="26" t="s">
        <v>9579</v>
      </c>
      <c r="H13262" s="26" t="s">
        <v>27</v>
      </c>
      <c r="I13262" s="26" t="s">
        <v>12789</v>
      </c>
      <c r="J13262" s="26" t="s">
        <v>50964</v>
      </c>
      <c r="K13262" s="26" t="s">
        <v>9582</v>
      </c>
      <c r="L13262" s="26" t="s">
        <v>50965</v>
      </c>
      <c r="M13262" s="26">
        <v>380434025117</v>
      </c>
      <c r="N13262" s="26">
        <v>521982002</v>
      </c>
    </row>
    <row r="13263" spans="1:14">
      <c r="A13263" s="26" t="s">
        <v>5329</v>
      </c>
      <c r="B13263" s="26" t="s">
        <v>5324</v>
      </c>
      <c r="C13263" s="26">
        <v>1996504</v>
      </c>
      <c r="D13263" s="26" t="s">
        <v>24</v>
      </c>
      <c r="E13263" s="26" t="s">
        <v>50966</v>
      </c>
      <c r="F13263" s="26" t="s">
        <v>11003</v>
      </c>
      <c r="G13263" s="26" t="s">
        <v>9586</v>
      </c>
      <c r="H13263" s="26" t="s">
        <v>735</v>
      </c>
      <c r="I13263" s="26" t="s">
        <v>10976</v>
      </c>
      <c r="J13263" s="26" t="s">
        <v>5327</v>
      </c>
      <c r="K13263" s="26" t="s">
        <v>9597</v>
      </c>
      <c r="L13263" s="26" t="s">
        <v>50967</v>
      </c>
      <c r="M13263" s="26">
        <v>380675817692</v>
      </c>
      <c r="N13263" s="26">
        <v>4623310100</v>
      </c>
    </row>
    <row r="13264" spans="1:14">
      <c r="A13264" s="26" t="s">
        <v>5216</v>
      </c>
      <c r="B13264" s="26" t="s">
        <v>5217</v>
      </c>
      <c r="C13264" s="26">
        <v>1984530</v>
      </c>
      <c r="D13264" s="26" t="s">
        <v>780</v>
      </c>
      <c r="E13264" s="26" t="s">
        <v>50968</v>
      </c>
      <c r="F13264" s="26" t="s">
        <v>20051</v>
      </c>
      <c r="G13264" s="26" t="s">
        <v>9601</v>
      </c>
      <c r="H13264" s="26" t="s">
        <v>735</v>
      </c>
      <c r="J13264" s="26" t="s">
        <v>740</v>
      </c>
      <c r="K13264" s="26" t="s">
        <v>9597</v>
      </c>
      <c r="L13264" s="26" t="s">
        <v>50969</v>
      </c>
      <c r="M13264" s="26">
        <v>380632798351</v>
      </c>
      <c r="N13264" s="26">
        <v>1221881203</v>
      </c>
    </row>
    <row r="13265" spans="1:14">
      <c r="A13265" s="26" t="s">
        <v>7554</v>
      </c>
      <c r="B13265" s="26" t="s">
        <v>7555</v>
      </c>
      <c r="C13265" s="26">
        <v>38447215</v>
      </c>
      <c r="D13265" s="26" t="s">
        <v>24</v>
      </c>
      <c r="E13265" s="26" t="s">
        <v>50970</v>
      </c>
      <c r="F13265" s="26" t="s">
        <v>50971</v>
      </c>
      <c r="G13265" s="26" t="s">
        <v>9586</v>
      </c>
      <c r="H13265" s="26" t="s">
        <v>1088</v>
      </c>
      <c r="I13265" s="26" t="s">
        <v>29254</v>
      </c>
      <c r="J13265" s="26" t="s">
        <v>50972</v>
      </c>
      <c r="K13265" s="26" t="s">
        <v>9582</v>
      </c>
      <c r="L13265" s="26" t="s">
        <v>50973</v>
      </c>
      <c r="M13265" s="26">
        <v>380974426797</v>
      </c>
      <c r="N13265" s="26">
        <v>2625886001</v>
      </c>
    </row>
    <row r="13266" spans="1:14">
      <c r="A13266" s="26" t="s">
        <v>2784</v>
      </c>
      <c r="B13266" s="26" t="s">
        <v>2785</v>
      </c>
      <c r="C13266" s="26">
        <v>1990217</v>
      </c>
      <c r="D13266" s="26" t="s">
        <v>780</v>
      </c>
      <c r="E13266" s="26" t="s">
        <v>50974</v>
      </c>
      <c r="F13266" s="26" t="s">
        <v>50975</v>
      </c>
      <c r="G13266" s="26" t="s">
        <v>9601</v>
      </c>
      <c r="H13266" s="26" t="s">
        <v>258</v>
      </c>
      <c r="J13266" s="26" t="s">
        <v>263</v>
      </c>
      <c r="K13266" s="26" t="s">
        <v>9597</v>
      </c>
      <c r="L13266" s="26" t="s">
        <v>50976</v>
      </c>
      <c r="M13266" s="26">
        <v>380627449595</v>
      </c>
      <c r="N13266" s="26">
        <v>1410300000</v>
      </c>
    </row>
    <row r="13267" spans="1:14">
      <c r="A13267" s="26" t="s">
        <v>2938</v>
      </c>
      <c r="B13267" s="26" t="s">
        <v>2906</v>
      </c>
      <c r="C13267" s="26">
        <v>37793580</v>
      </c>
      <c r="D13267" s="26" t="s">
        <v>780</v>
      </c>
      <c r="E13267" s="26" t="s">
        <v>50977</v>
      </c>
      <c r="F13267" s="26" t="s">
        <v>13989</v>
      </c>
      <c r="G13267" s="26" t="s">
        <v>9601</v>
      </c>
      <c r="H13267" s="26" t="s">
        <v>258</v>
      </c>
      <c r="J13267" s="26" t="s">
        <v>317</v>
      </c>
      <c r="K13267" s="26" t="s">
        <v>9597</v>
      </c>
      <c r="L13267" s="26" t="s">
        <v>38994</v>
      </c>
      <c r="M13267" s="26">
        <v>380980737921</v>
      </c>
      <c r="N13267" s="26">
        <v>1412300000</v>
      </c>
    </row>
    <row r="13268" spans="1:14">
      <c r="A13268" s="26" t="s">
        <v>9430</v>
      </c>
      <c r="B13268" s="26" t="s">
        <v>9431</v>
      </c>
      <c r="C13268" s="26">
        <v>38744335</v>
      </c>
      <c r="D13268" s="26" t="s">
        <v>24</v>
      </c>
      <c r="E13268" s="26" t="s">
        <v>50978</v>
      </c>
      <c r="F13268" s="26" t="s">
        <v>37568</v>
      </c>
      <c r="G13268" s="26" t="s">
        <v>9586</v>
      </c>
      <c r="H13268" s="26" t="s">
        <v>1573</v>
      </c>
      <c r="I13268" s="26" t="s">
        <v>28111</v>
      </c>
      <c r="J13268" s="26" t="s">
        <v>9432</v>
      </c>
      <c r="K13268" s="26" t="s">
        <v>9606</v>
      </c>
      <c r="L13268" s="26" t="s">
        <v>50979</v>
      </c>
      <c r="M13268" s="26">
        <v>380463422058</v>
      </c>
      <c r="N13268" s="26">
        <v>7124686601</v>
      </c>
    </row>
    <row r="13269" spans="1:14">
      <c r="A13269" s="26" t="s">
        <v>5464</v>
      </c>
      <c r="B13269" s="26" t="s">
        <v>5461</v>
      </c>
      <c r="C13269" s="26">
        <v>42310851</v>
      </c>
      <c r="D13269" s="26" t="s">
        <v>24</v>
      </c>
      <c r="E13269" s="26" t="s">
        <v>50980</v>
      </c>
      <c r="F13269" s="26" t="s">
        <v>50981</v>
      </c>
      <c r="G13269" s="26" t="s">
        <v>9579</v>
      </c>
      <c r="H13269" s="26" t="s">
        <v>735</v>
      </c>
      <c r="I13269" s="26" t="s">
        <v>9605</v>
      </c>
      <c r="J13269" s="26" t="s">
        <v>50982</v>
      </c>
      <c r="K13269" s="26" t="s">
        <v>9582</v>
      </c>
      <c r="L13269" s="26" t="s">
        <v>50983</v>
      </c>
      <c r="M13269" s="26">
        <v>380963826305</v>
      </c>
      <c r="N13269" s="26">
        <v>4621510508</v>
      </c>
    </row>
    <row r="13270" spans="1:14">
      <c r="A13270" s="26" t="s">
        <v>3372</v>
      </c>
      <c r="B13270" s="26" t="s">
        <v>3373</v>
      </c>
      <c r="C13270" s="26">
        <v>41769166</v>
      </c>
      <c r="D13270" s="26" t="s">
        <v>24</v>
      </c>
      <c r="E13270" s="26" t="s">
        <v>50984</v>
      </c>
      <c r="F13270" s="26" t="s">
        <v>50985</v>
      </c>
      <c r="G13270" s="26" t="s">
        <v>9586</v>
      </c>
      <c r="H13270" s="26" t="s">
        <v>392</v>
      </c>
      <c r="I13270" s="26" t="s">
        <v>11040</v>
      </c>
      <c r="J13270" s="26" t="s">
        <v>1533</v>
      </c>
      <c r="K13270" s="26" t="s">
        <v>9582</v>
      </c>
      <c r="L13270" s="26" t="s">
        <v>50986</v>
      </c>
      <c r="M13270" s="26">
        <v>380314331900</v>
      </c>
      <c r="N13270" s="26">
        <v>521083409</v>
      </c>
    </row>
    <row r="13271" spans="1:14">
      <c r="A13271" s="26" t="s">
        <v>3636</v>
      </c>
      <c r="B13271" s="26" t="s">
        <v>3637</v>
      </c>
      <c r="C13271" s="26">
        <v>38809093</v>
      </c>
      <c r="D13271" s="26" t="s">
        <v>24</v>
      </c>
      <c r="E13271" s="26" t="s">
        <v>50987</v>
      </c>
      <c r="F13271" s="26" t="s">
        <v>50988</v>
      </c>
      <c r="G13271" s="26" t="s">
        <v>9586</v>
      </c>
      <c r="H13271" s="26" t="s">
        <v>468</v>
      </c>
      <c r="I13271" s="26" t="s">
        <v>15268</v>
      </c>
      <c r="J13271" s="26" t="s">
        <v>50989</v>
      </c>
      <c r="K13271" s="26" t="s">
        <v>9582</v>
      </c>
      <c r="L13271" s="26" t="s">
        <v>50990</v>
      </c>
      <c r="M13271" s="26">
        <v>380614396737</v>
      </c>
      <c r="N13271" s="26">
        <v>2321584012</v>
      </c>
    </row>
    <row r="13272" spans="1:14">
      <c r="A13272" s="26" t="s">
        <v>8821</v>
      </c>
      <c r="B13272" s="26" t="s">
        <v>8822</v>
      </c>
      <c r="C13272" s="26">
        <v>35479197</v>
      </c>
      <c r="D13272" s="26" t="s">
        <v>24</v>
      </c>
      <c r="E13272" s="26" t="s">
        <v>50991</v>
      </c>
      <c r="F13272" s="26" t="s">
        <v>50992</v>
      </c>
      <c r="G13272" s="26" t="s">
        <v>9586</v>
      </c>
      <c r="H13272" s="26" t="s">
        <v>1308</v>
      </c>
      <c r="J13272" s="26" t="s">
        <v>1387</v>
      </c>
      <c r="K13272" s="26" t="s">
        <v>9597</v>
      </c>
      <c r="L13272" s="26" t="s">
        <v>50993</v>
      </c>
      <c r="M13272" s="26">
        <v>380983821166</v>
      </c>
      <c r="N13272" s="26">
        <v>4412745702</v>
      </c>
    </row>
    <row r="13273" spans="1:14">
      <c r="A13273" s="26" t="s">
        <v>5518</v>
      </c>
      <c r="B13273" s="26" t="s">
        <v>5519</v>
      </c>
      <c r="C13273" s="26">
        <v>40075815</v>
      </c>
      <c r="D13273" s="26" t="s">
        <v>24</v>
      </c>
      <c r="E13273" s="26" t="s">
        <v>50994</v>
      </c>
      <c r="F13273" s="26" t="s">
        <v>34534</v>
      </c>
      <c r="G13273" s="26" t="s">
        <v>9591</v>
      </c>
      <c r="H13273" s="26" t="s">
        <v>885</v>
      </c>
      <c r="J13273" s="26" t="s">
        <v>910</v>
      </c>
      <c r="K13273" s="26" t="s">
        <v>9597</v>
      </c>
      <c r="L13273" s="26" t="s">
        <v>34535</v>
      </c>
      <c r="M13273" s="26">
        <v>380487278505</v>
      </c>
      <c r="N13273" s="26">
        <v>5110100000</v>
      </c>
    </row>
    <row r="13274" spans="1:14">
      <c r="A13274" s="26" t="s">
        <v>6748</v>
      </c>
      <c r="B13274" s="26" t="s">
        <v>6749</v>
      </c>
      <c r="C13274" s="26">
        <v>1999402</v>
      </c>
      <c r="D13274" s="26" t="s">
        <v>780</v>
      </c>
      <c r="E13274" s="26" t="s">
        <v>50995</v>
      </c>
      <c r="F13274" s="26" t="s">
        <v>50996</v>
      </c>
      <c r="G13274" s="26" t="s">
        <v>9601</v>
      </c>
      <c r="H13274" s="26" t="s">
        <v>949</v>
      </c>
      <c r="I13274" s="26" t="s">
        <v>10846</v>
      </c>
      <c r="J13274" s="26" t="s">
        <v>16591</v>
      </c>
      <c r="K13274" s="26" t="s">
        <v>9582</v>
      </c>
      <c r="L13274" s="26" t="s">
        <v>48294</v>
      </c>
      <c r="M13274" s="26">
        <v>380660566848</v>
      </c>
      <c r="N13274" s="26">
        <v>524184801</v>
      </c>
    </row>
    <row r="13275" spans="1:14">
      <c r="A13275" s="26" t="s">
        <v>8193</v>
      </c>
      <c r="B13275" s="26" t="s">
        <v>8194</v>
      </c>
      <c r="C13275" s="26">
        <v>25180090</v>
      </c>
      <c r="D13275" s="26" t="s">
        <v>780</v>
      </c>
      <c r="E13275" s="26" t="s">
        <v>50997</v>
      </c>
      <c r="F13275" s="26" t="s">
        <v>50998</v>
      </c>
      <c r="G13275" s="26" t="s">
        <v>9601</v>
      </c>
      <c r="H13275" s="26" t="s">
        <v>1122</v>
      </c>
      <c r="J13275" s="26" t="s">
        <v>8039</v>
      </c>
      <c r="K13275" s="26" t="s">
        <v>9597</v>
      </c>
      <c r="L13275" s="26" t="s">
        <v>50999</v>
      </c>
      <c r="M13275" s="26">
        <v>380577250139</v>
      </c>
      <c r="N13275" s="26">
        <v>6310100000</v>
      </c>
    </row>
    <row r="13276" spans="1:14">
      <c r="A13276" s="26" t="s">
        <v>2129</v>
      </c>
      <c r="B13276" s="26" t="s">
        <v>2130</v>
      </c>
      <c r="C13276" s="26">
        <v>38541660</v>
      </c>
      <c r="D13276" s="26" t="s">
        <v>24</v>
      </c>
      <c r="E13276" s="26" t="s">
        <v>51000</v>
      </c>
      <c r="F13276" s="26" t="s">
        <v>51001</v>
      </c>
      <c r="G13276" s="26" t="s">
        <v>9586</v>
      </c>
      <c r="H13276" s="26" t="s">
        <v>103</v>
      </c>
      <c r="I13276" s="26" t="s">
        <v>20153</v>
      </c>
      <c r="J13276" s="26" t="s">
        <v>11867</v>
      </c>
      <c r="K13276" s="26" t="s">
        <v>9582</v>
      </c>
      <c r="L13276" s="26" t="s">
        <v>51002</v>
      </c>
      <c r="M13276" s="26">
        <v>380977306330</v>
      </c>
      <c r="N13276" s="26">
        <v>524986001</v>
      </c>
    </row>
    <row r="13277" spans="1:14">
      <c r="A13277" s="26" t="s">
        <v>7717</v>
      </c>
      <c r="B13277" s="26" t="s">
        <v>7718</v>
      </c>
      <c r="C13277" s="26">
        <v>38288860</v>
      </c>
      <c r="D13277" s="26" t="s">
        <v>24</v>
      </c>
      <c r="E13277" s="26" t="s">
        <v>51003</v>
      </c>
      <c r="F13277" s="26" t="s">
        <v>51004</v>
      </c>
      <c r="G13277" s="26" t="s">
        <v>9586</v>
      </c>
      <c r="H13277" s="26" t="s">
        <v>1088</v>
      </c>
      <c r="I13277" s="26" t="s">
        <v>11562</v>
      </c>
      <c r="J13277" s="26" t="s">
        <v>7715</v>
      </c>
      <c r="K13277" s="26" t="s">
        <v>9597</v>
      </c>
      <c r="L13277" s="26" t="s">
        <v>41570</v>
      </c>
      <c r="M13277" s="26">
        <v>380355521647</v>
      </c>
      <c r="N13277" s="26">
        <v>6124210100</v>
      </c>
    </row>
    <row r="13278" spans="1:14">
      <c r="A13278" s="26" t="s">
        <v>9457</v>
      </c>
      <c r="B13278" s="26" t="s">
        <v>9458</v>
      </c>
      <c r="C13278" s="26" t="s">
        <v>1604</v>
      </c>
      <c r="D13278" s="26" t="s">
        <v>24</v>
      </c>
      <c r="E13278" s="26" t="s">
        <v>51005</v>
      </c>
      <c r="F13278" s="26" t="s">
        <v>14089</v>
      </c>
      <c r="G13278" s="26" t="s">
        <v>9586</v>
      </c>
      <c r="H13278" s="26" t="s">
        <v>1573</v>
      </c>
      <c r="J13278" s="26" t="s">
        <v>1597</v>
      </c>
      <c r="K13278" s="26" t="s">
        <v>9597</v>
      </c>
      <c r="L13278" s="26" t="s">
        <v>51006</v>
      </c>
      <c r="M13278" s="26">
        <v>380462930070</v>
      </c>
      <c r="N13278" s="26">
        <v>7410100000</v>
      </c>
    </row>
    <row r="13279" spans="1:14">
      <c r="A13279" s="26" t="s">
        <v>8685</v>
      </c>
      <c r="B13279" s="26" t="s">
        <v>8686</v>
      </c>
      <c r="C13279" s="26">
        <v>2004350</v>
      </c>
      <c r="D13279" s="26" t="s">
        <v>780</v>
      </c>
      <c r="E13279" s="26" t="s">
        <v>51007</v>
      </c>
      <c r="F13279" s="26" t="s">
        <v>51008</v>
      </c>
      <c r="G13279" s="26" t="s">
        <v>9601</v>
      </c>
      <c r="H13279" s="26" t="s">
        <v>1308</v>
      </c>
      <c r="J13279" s="26" t="s">
        <v>1345</v>
      </c>
      <c r="K13279" s="26" t="s">
        <v>9597</v>
      </c>
      <c r="L13279" s="26" t="s">
        <v>26720</v>
      </c>
      <c r="M13279" s="26">
        <v>380385543580</v>
      </c>
      <c r="N13279" s="26">
        <v>6822710100</v>
      </c>
    </row>
    <row r="13280" spans="1:14">
      <c r="A13280" s="26" t="s">
        <v>3240</v>
      </c>
      <c r="B13280" s="26" t="s">
        <v>3241</v>
      </c>
      <c r="C13280" s="26">
        <v>1991889</v>
      </c>
      <c r="D13280" s="26" t="s">
        <v>780</v>
      </c>
      <c r="E13280" s="26" t="s">
        <v>51009</v>
      </c>
      <c r="F13280" s="26" t="s">
        <v>51010</v>
      </c>
      <c r="G13280" s="26" t="s">
        <v>9601</v>
      </c>
      <c r="H13280" s="26" t="s">
        <v>375</v>
      </c>
      <c r="I13280" s="26" t="s">
        <v>11343</v>
      </c>
      <c r="J13280" s="26" t="s">
        <v>3238</v>
      </c>
      <c r="K13280" s="26" t="s">
        <v>9606</v>
      </c>
      <c r="L13280" s="26" t="s">
        <v>15678</v>
      </c>
      <c r="M13280" s="26">
        <v>380374125733</v>
      </c>
      <c r="N13280" s="26">
        <v>1824755100</v>
      </c>
    </row>
    <row r="13281" spans="1:14">
      <c r="A13281" s="26" t="s">
        <v>6599</v>
      </c>
      <c r="B13281" s="26" t="s">
        <v>6600</v>
      </c>
      <c r="C13281" s="26">
        <v>38540913</v>
      </c>
      <c r="D13281" s="26" t="s">
        <v>24</v>
      </c>
      <c r="E13281" s="26" t="s">
        <v>51011</v>
      </c>
      <c r="F13281" s="26" t="s">
        <v>51012</v>
      </c>
      <c r="G13281" s="26" t="s">
        <v>9586</v>
      </c>
      <c r="H13281" s="26" t="s">
        <v>949</v>
      </c>
      <c r="I13281" s="26" t="s">
        <v>9580</v>
      </c>
      <c r="J13281" s="26" t="s">
        <v>51013</v>
      </c>
      <c r="K13281" s="26" t="s">
        <v>9582</v>
      </c>
      <c r="L13281" s="26" t="s">
        <v>51014</v>
      </c>
      <c r="M13281" s="26">
        <v>380661142799</v>
      </c>
      <c r="N13281" s="26">
        <v>5320884901</v>
      </c>
    </row>
    <row r="13282" spans="1:14">
      <c r="A13282" s="26" t="s">
        <v>6006</v>
      </c>
      <c r="B13282" s="26" t="s">
        <v>6007</v>
      </c>
      <c r="C13282" s="26">
        <v>5483150</v>
      </c>
      <c r="D13282" s="26" t="s">
        <v>24</v>
      </c>
      <c r="E13282" s="26" t="s">
        <v>51015</v>
      </c>
      <c r="F13282" s="26" t="s">
        <v>34207</v>
      </c>
      <c r="G13282" s="26" t="s">
        <v>9586</v>
      </c>
      <c r="H13282" s="26" t="s">
        <v>835</v>
      </c>
      <c r="J13282" s="26" t="s">
        <v>848</v>
      </c>
      <c r="K13282" s="26" t="s">
        <v>9597</v>
      </c>
      <c r="L13282" s="26" t="s">
        <v>51016</v>
      </c>
      <c r="M13282" s="26">
        <v>380512558188</v>
      </c>
      <c r="N13282" s="26">
        <v>4623010100</v>
      </c>
    </row>
    <row r="13283" spans="1:14">
      <c r="A13283" s="26" t="s">
        <v>8518</v>
      </c>
      <c r="B13283" s="26" t="s">
        <v>8519</v>
      </c>
      <c r="C13283" s="26">
        <v>38248917</v>
      </c>
      <c r="D13283" s="26" t="s">
        <v>24</v>
      </c>
      <c r="E13283" s="26" t="s">
        <v>51017</v>
      </c>
      <c r="F13283" s="26" t="s">
        <v>51018</v>
      </c>
      <c r="G13283" s="26" t="s">
        <v>9586</v>
      </c>
      <c r="H13283" s="26" t="s">
        <v>1269</v>
      </c>
      <c r="I13283" s="26" t="s">
        <v>11076</v>
      </c>
      <c r="J13283" s="26" t="s">
        <v>51019</v>
      </c>
      <c r="K13283" s="26" t="s">
        <v>9582</v>
      </c>
      <c r="L13283" s="26" t="s">
        <v>51020</v>
      </c>
      <c r="M13283" s="26">
        <v>380554837255</v>
      </c>
      <c r="N13283" s="26">
        <v>111791602</v>
      </c>
    </row>
    <row r="13284" spans="1:14">
      <c r="A13284" s="26" t="s">
        <v>4142</v>
      </c>
      <c r="B13284" s="26" t="s">
        <v>4143</v>
      </c>
      <c r="C13284" s="26">
        <v>39020574</v>
      </c>
      <c r="D13284" s="26" t="s">
        <v>24</v>
      </c>
      <c r="E13284" s="26" t="s">
        <v>51021</v>
      </c>
      <c r="F13284" s="26" t="s">
        <v>51022</v>
      </c>
      <c r="G13284" s="26" t="s">
        <v>9579</v>
      </c>
      <c r="H13284" s="26" t="s">
        <v>506</v>
      </c>
      <c r="I13284" s="26" t="s">
        <v>12368</v>
      </c>
      <c r="J13284" s="26" t="s">
        <v>10273</v>
      </c>
      <c r="K13284" s="26" t="s">
        <v>9582</v>
      </c>
      <c r="L13284" s="26" t="s">
        <v>51023</v>
      </c>
      <c r="M13284" s="26">
        <v>380343362552</v>
      </c>
      <c r="N13284" s="26">
        <v>2610196601</v>
      </c>
    </row>
    <row r="13285" spans="1:14">
      <c r="A13285" s="26" t="s">
        <v>6884</v>
      </c>
      <c r="B13285" s="26" t="s">
        <v>6885</v>
      </c>
      <c r="C13285" s="26">
        <v>38525759</v>
      </c>
      <c r="D13285" s="26" t="s">
        <v>24</v>
      </c>
      <c r="E13285" s="26" t="s">
        <v>51024</v>
      </c>
      <c r="F13285" s="26" t="s">
        <v>51025</v>
      </c>
      <c r="G13285" s="26" t="s">
        <v>9586</v>
      </c>
      <c r="H13285" s="26" t="s">
        <v>949</v>
      </c>
      <c r="I13285" s="26" t="s">
        <v>14376</v>
      </c>
      <c r="J13285" s="26" t="s">
        <v>51026</v>
      </c>
      <c r="K13285" s="26" t="s">
        <v>9582</v>
      </c>
      <c r="L13285" s="26" t="s">
        <v>51027</v>
      </c>
      <c r="M13285" s="26">
        <v>380532555751</v>
      </c>
      <c r="N13285" s="26">
        <v>5324082401</v>
      </c>
    </row>
    <row r="13286" spans="1:14">
      <c r="A13286" s="26" t="s">
        <v>7951</v>
      </c>
      <c r="B13286" s="26" t="s">
        <v>7952</v>
      </c>
      <c r="C13286" s="26">
        <v>2002718</v>
      </c>
      <c r="D13286" s="26" t="s">
        <v>780</v>
      </c>
      <c r="E13286" s="26" t="s">
        <v>51028</v>
      </c>
      <c r="F13286" s="26" t="s">
        <v>51029</v>
      </c>
      <c r="G13286" s="26" t="s">
        <v>9601</v>
      </c>
      <c r="H13286" s="26" t="s">
        <v>1122</v>
      </c>
      <c r="I13286" s="26" t="s">
        <v>11418</v>
      </c>
      <c r="J13286" s="26" t="s">
        <v>1198</v>
      </c>
      <c r="K13286" s="26" t="s">
        <v>9606</v>
      </c>
      <c r="L13286" s="26" t="s">
        <v>11419</v>
      </c>
      <c r="M13286" s="26">
        <v>380575631313</v>
      </c>
      <c r="N13286" s="26">
        <v>6323555100</v>
      </c>
    </row>
    <row r="13287" spans="1:14">
      <c r="A13287" s="26" t="s">
        <v>2552</v>
      </c>
      <c r="B13287" s="26" t="s">
        <v>2553</v>
      </c>
      <c r="C13287" s="26">
        <v>37862109</v>
      </c>
      <c r="D13287" s="26" t="s">
        <v>24</v>
      </c>
      <c r="E13287" s="26" t="s">
        <v>51030</v>
      </c>
      <c r="F13287" s="26" t="s">
        <v>51031</v>
      </c>
      <c r="G13287" s="26" t="s">
        <v>9586</v>
      </c>
      <c r="H13287" s="26" t="s">
        <v>133</v>
      </c>
      <c r="J13287" s="26" t="s">
        <v>183</v>
      </c>
      <c r="K13287" s="26" t="s">
        <v>9597</v>
      </c>
      <c r="L13287" s="26" t="s">
        <v>51032</v>
      </c>
      <c r="M13287" s="26">
        <v>761352616454</v>
      </c>
      <c r="N13287" s="26">
        <v>1211000000</v>
      </c>
    </row>
    <row r="13288" spans="1:14">
      <c r="A13288" s="26" t="s">
        <v>7851</v>
      </c>
      <c r="B13288" s="26" t="s">
        <v>7852</v>
      </c>
      <c r="C13288" s="26">
        <v>38248739</v>
      </c>
      <c r="D13288" s="26" t="s">
        <v>24</v>
      </c>
      <c r="E13288" s="26" t="s">
        <v>51033</v>
      </c>
      <c r="F13288" s="26" t="s">
        <v>51034</v>
      </c>
      <c r="G13288" s="26" t="s">
        <v>9591</v>
      </c>
      <c r="H13288" s="26" t="s">
        <v>1122</v>
      </c>
      <c r="I13288" s="26" t="s">
        <v>10331</v>
      </c>
      <c r="J13288" s="26" t="s">
        <v>345</v>
      </c>
      <c r="K13288" s="26" t="s">
        <v>9582</v>
      </c>
      <c r="L13288" s="26" t="s">
        <v>51035</v>
      </c>
      <c r="M13288" s="26">
        <v>380955524772</v>
      </c>
      <c r="N13288" s="26">
        <v>120782508</v>
      </c>
    </row>
    <row r="13289" spans="1:14">
      <c r="A13289" s="26" t="s">
        <v>5496</v>
      </c>
      <c r="B13289" s="26" t="s">
        <v>5497</v>
      </c>
      <c r="C13289" s="26">
        <v>1993919</v>
      </c>
      <c r="D13289" s="26" t="s">
        <v>780</v>
      </c>
      <c r="E13289" s="26" t="s">
        <v>51036</v>
      </c>
      <c r="F13289" s="26" t="s">
        <v>51037</v>
      </c>
      <c r="G13289" s="26" t="s">
        <v>9601</v>
      </c>
      <c r="H13289" s="26" t="s">
        <v>799</v>
      </c>
      <c r="J13289" s="26" t="s">
        <v>800</v>
      </c>
      <c r="K13289" s="26" t="s">
        <v>9597</v>
      </c>
      <c r="L13289" s="26" t="s">
        <v>51038</v>
      </c>
      <c r="M13289" s="26">
        <v>380444838089</v>
      </c>
      <c r="N13289" s="26">
        <v>4822784009</v>
      </c>
    </row>
    <row r="13290" spans="1:14">
      <c r="A13290" s="26" t="s">
        <v>8620</v>
      </c>
      <c r="B13290" s="26" t="s">
        <v>8621</v>
      </c>
      <c r="C13290" s="26">
        <v>40333372</v>
      </c>
      <c r="D13290" s="26" t="s">
        <v>24</v>
      </c>
      <c r="E13290" s="26" t="s">
        <v>51039</v>
      </c>
      <c r="F13290" s="26" t="s">
        <v>51040</v>
      </c>
      <c r="G13290" s="26" t="s">
        <v>9586</v>
      </c>
      <c r="H13290" s="26" t="s">
        <v>1308</v>
      </c>
      <c r="J13290" s="26" t="s">
        <v>8619</v>
      </c>
      <c r="K13290" s="26" t="s">
        <v>9582</v>
      </c>
      <c r="L13290" s="26" t="s">
        <v>51041</v>
      </c>
      <c r="M13290" s="26">
        <v>761056425514</v>
      </c>
      <c r="N13290" s="26">
        <v>4625887802</v>
      </c>
    </row>
    <row r="13291" spans="1:14">
      <c r="A13291" s="26" t="s">
        <v>7147</v>
      </c>
      <c r="B13291" s="26" t="s">
        <v>7148</v>
      </c>
      <c r="C13291" s="26">
        <v>38543370</v>
      </c>
      <c r="D13291" s="26" t="s">
        <v>24</v>
      </c>
      <c r="E13291" s="26" t="s">
        <v>51042</v>
      </c>
      <c r="F13291" s="26" t="s">
        <v>51043</v>
      </c>
      <c r="G13291" s="26" t="s">
        <v>9579</v>
      </c>
      <c r="H13291" s="26" t="s">
        <v>987</v>
      </c>
      <c r="J13291" s="26" t="s">
        <v>51044</v>
      </c>
      <c r="K13291" s="26" t="s">
        <v>9582</v>
      </c>
      <c r="L13291" s="26" t="s">
        <v>51045</v>
      </c>
      <c r="M13291" s="26">
        <v>761932421106</v>
      </c>
      <c r="N13291" s="26">
        <v>5624281201</v>
      </c>
    </row>
    <row r="13292" spans="1:14">
      <c r="A13292" s="26" t="s">
        <v>2572</v>
      </c>
      <c r="B13292" s="26" t="s">
        <v>2573</v>
      </c>
      <c r="C13292" s="26">
        <v>37643585</v>
      </c>
      <c r="D13292" s="26" t="s">
        <v>24</v>
      </c>
      <c r="E13292" s="26" t="s">
        <v>51046</v>
      </c>
      <c r="F13292" s="26" t="s">
        <v>51047</v>
      </c>
      <c r="G13292" s="26" t="s">
        <v>9586</v>
      </c>
      <c r="H13292" s="26" t="s">
        <v>133</v>
      </c>
      <c r="J13292" s="26" t="s">
        <v>211</v>
      </c>
      <c r="K13292" s="26" t="s">
        <v>9597</v>
      </c>
      <c r="L13292" s="26" t="s">
        <v>51048</v>
      </c>
      <c r="M13292" s="26">
        <v>380958064133</v>
      </c>
      <c r="N13292" s="26">
        <v>1211300000</v>
      </c>
    </row>
    <row r="13293" spans="1:14">
      <c r="A13293" s="26" t="s">
        <v>2092</v>
      </c>
      <c r="B13293" s="26" t="s">
        <v>2093</v>
      </c>
      <c r="C13293" s="26">
        <v>38580610</v>
      </c>
      <c r="D13293" s="26" t="s">
        <v>24</v>
      </c>
      <c r="E13293" s="26" t="s">
        <v>51049</v>
      </c>
      <c r="F13293" s="26" t="s">
        <v>51050</v>
      </c>
      <c r="G13293" s="26" t="s">
        <v>9586</v>
      </c>
      <c r="H13293" s="26" t="s">
        <v>103</v>
      </c>
      <c r="I13293" s="26" t="s">
        <v>13274</v>
      </c>
      <c r="J13293" s="26" t="s">
        <v>51051</v>
      </c>
      <c r="K13293" s="26" t="s">
        <v>9582</v>
      </c>
      <c r="L13293" s="26" t="s">
        <v>51052</v>
      </c>
      <c r="M13293" s="26">
        <v>380989542340</v>
      </c>
      <c r="N13293" s="26">
        <v>723687301</v>
      </c>
    </row>
    <row r="13294" spans="1:14">
      <c r="A13294" s="26" t="s">
        <v>4378</v>
      </c>
      <c r="B13294" s="26" t="s">
        <v>4379</v>
      </c>
      <c r="C13294" s="26">
        <v>1994391</v>
      </c>
      <c r="D13294" s="26" t="s">
        <v>780</v>
      </c>
      <c r="E13294" s="26" t="s">
        <v>51053</v>
      </c>
      <c r="F13294" s="26" t="s">
        <v>51054</v>
      </c>
      <c r="G13294" s="26" t="s">
        <v>9601</v>
      </c>
      <c r="H13294" s="26" t="s">
        <v>576</v>
      </c>
      <c r="I13294" s="26" t="s">
        <v>14945</v>
      </c>
      <c r="J13294" s="26" t="s">
        <v>46578</v>
      </c>
      <c r="K13294" s="26" t="s">
        <v>9606</v>
      </c>
      <c r="L13294" s="26" t="s">
        <v>51055</v>
      </c>
      <c r="M13294" s="26">
        <v>380459631338</v>
      </c>
      <c r="N13294" s="26">
        <v>3221855300</v>
      </c>
    </row>
    <row r="13295" spans="1:14">
      <c r="A13295" s="26" t="s">
        <v>6599</v>
      </c>
      <c r="B13295" s="26" t="s">
        <v>6600</v>
      </c>
      <c r="C13295" s="26">
        <v>38540913</v>
      </c>
      <c r="D13295" s="26" t="s">
        <v>24</v>
      </c>
      <c r="E13295" s="26" t="s">
        <v>51056</v>
      </c>
      <c r="F13295" s="26" t="s">
        <v>51057</v>
      </c>
      <c r="G13295" s="26" t="s">
        <v>9579</v>
      </c>
      <c r="H13295" s="26" t="s">
        <v>949</v>
      </c>
      <c r="I13295" s="26" t="s">
        <v>9580</v>
      </c>
      <c r="J13295" s="26" t="s">
        <v>51058</v>
      </c>
      <c r="K13295" s="26" t="s">
        <v>9582</v>
      </c>
      <c r="L13295" s="26" t="s">
        <v>51059</v>
      </c>
      <c r="M13295" s="26">
        <v>380502567791</v>
      </c>
      <c r="N13295" s="26">
        <v>1223755105</v>
      </c>
    </row>
    <row r="13296" spans="1:14">
      <c r="A13296" s="26" t="s">
        <v>5073</v>
      </c>
      <c r="B13296" s="26" t="s">
        <v>5072</v>
      </c>
      <c r="C13296" s="26">
        <v>1996272</v>
      </c>
      <c r="D13296" s="26" t="s">
        <v>780</v>
      </c>
      <c r="E13296" s="26" t="s">
        <v>51060</v>
      </c>
      <c r="F13296" s="26" t="s">
        <v>9958</v>
      </c>
      <c r="G13296" s="26" t="s">
        <v>9601</v>
      </c>
      <c r="H13296" s="26" t="s">
        <v>735</v>
      </c>
      <c r="I13296" s="26" t="s">
        <v>11379</v>
      </c>
      <c r="J13296" s="26" t="s">
        <v>736</v>
      </c>
      <c r="K13296" s="26" t="s">
        <v>9597</v>
      </c>
      <c r="L13296" s="26" t="s">
        <v>51061</v>
      </c>
      <c r="M13296" s="26">
        <v>380326542032</v>
      </c>
      <c r="N13296" s="26">
        <v>4621810100</v>
      </c>
    </row>
    <row r="13297" spans="1:14">
      <c r="A13297" s="26" t="s">
        <v>8924</v>
      </c>
      <c r="B13297" s="26" t="s">
        <v>8925</v>
      </c>
      <c r="C13297" s="26">
        <v>39011491</v>
      </c>
      <c r="D13297" s="26" t="s">
        <v>24</v>
      </c>
      <c r="E13297" s="26" t="s">
        <v>51062</v>
      </c>
      <c r="F13297" s="26" t="s">
        <v>51063</v>
      </c>
      <c r="G13297" s="26" t="s">
        <v>9579</v>
      </c>
      <c r="H13297" s="26" t="s">
        <v>1401</v>
      </c>
      <c r="I13297" s="26" t="s">
        <v>9726</v>
      </c>
      <c r="J13297" s="26" t="s">
        <v>51064</v>
      </c>
      <c r="K13297" s="26" t="s">
        <v>9582</v>
      </c>
      <c r="L13297" s="26" t="s">
        <v>51065</v>
      </c>
      <c r="M13297" s="26">
        <v>380473392454</v>
      </c>
      <c r="N13297" s="26">
        <v>7123787211</v>
      </c>
    </row>
    <row r="13298" spans="1:14">
      <c r="A13298" s="26" t="s">
        <v>4216</v>
      </c>
      <c r="B13298" s="26" t="s">
        <v>4217</v>
      </c>
      <c r="C13298" s="26">
        <v>41838805</v>
      </c>
      <c r="D13298" s="26" t="s">
        <v>24</v>
      </c>
      <c r="E13298" s="26" t="s">
        <v>51066</v>
      </c>
      <c r="F13298" s="26" t="s">
        <v>51067</v>
      </c>
      <c r="G13298" s="26" t="s">
        <v>9579</v>
      </c>
      <c r="H13298" s="26" t="s">
        <v>506</v>
      </c>
      <c r="I13298" s="26" t="s">
        <v>9709</v>
      </c>
      <c r="J13298" s="26" t="s">
        <v>51068</v>
      </c>
      <c r="K13298" s="26" t="s">
        <v>9582</v>
      </c>
      <c r="L13298" s="26" t="s">
        <v>51069</v>
      </c>
      <c r="M13298" s="26">
        <v>380343572485</v>
      </c>
      <c r="N13298" s="26">
        <v>2624485201</v>
      </c>
    </row>
    <row r="13299" spans="1:14">
      <c r="A13299" s="26" t="s">
        <v>4866</v>
      </c>
      <c r="B13299" s="26" t="s">
        <v>4867</v>
      </c>
      <c r="C13299" s="26">
        <v>37747995</v>
      </c>
      <c r="D13299" s="26" t="s">
        <v>780</v>
      </c>
      <c r="E13299" s="26" t="s">
        <v>51070</v>
      </c>
      <c r="F13299" s="26" t="s">
        <v>10111</v>
      </c>
      <c r="G13299" s="26" t="s">
        <v>9601</v>
      </c>
      <c r="H13299" s="26" t="s">
        <v>711</v>
      </c>
      <c r="J13299" s="26" t="s">
        <v>727</v>
      </c>
      <c r="K13299" s="26" t="s">
        <v>9597</v>
      </c>
      <c r="L13299" s="26" t="s">
        <v>51071</v>
      </c>
      <c r="M13299" s="26">
        <v>380645231300</v>
      </c>
      <c r="N13299" s="26">
        <v>4412900000</v>
      </c>
    </row>
    <row r="13300" spans="1:14">
      <c r="A13300" s="26" t="s">
        <v>2759</v>
      </c>
      <c r="B13300" s="26" t="s">
        <v>2760</v>
      </c>
      <c r="C13300" s="26">
        <v>37677525</v>
      </c>
      <c r="D13300" s="26" t="s">
        <v>24</v>
      </c>
      <c r="E13300" s="26" t="s">
        <v>51072</v>
      </c>
      <c r="F13300" s="26" t="s">
        <v>51073</v>
      </c>
      <c r="G13300" s="26" t="s">
        <v>9586</v>
      </c>
      <c r="H13300" s="26" t="s">
        <v>133</v>
      </c>
      <c r="I13300" s="26" t="s">
        <v>11507</v>
      </c>
      <c r="J13300" s="26" t="s">
        <v>51074</v>
      </c>
      <c r="K13300" s="26" t="s">
        <v>9582</v>
      </c>
      <c r="L13300" s="26" t="s">
        <v>51075</v>
      </c>
      <c r="M13300" s="26">
        <v>380959437458</v>
      </c>
      <c r="N13300" s="26">
        <v>1222983415</v>
      </c>
    </row>
    <row r="13301" spans="1:14">
      <c r="A13301" s="26" t="s">
        <v>3211</v>
      </c>
      <c r="B13301" s="26" t="s">
        <v>3212</v>
      </c>
      <c r="C13301" s="26">
        <v>13549905</v>
      </c>
      <c r="D13301" s="26" t="s">
        <v>780</v>
      </c>
      <c r="E13301" s="26" t="s">
        <v>51076</v>
      </c>
      <c r="F13301" s="26" t="s">
        <v>9793</v>
      </c>
      <c r="G13301" s="26" t="s">
        <v>9601</v>
      </c>
      <c r="H13301" s="26" t="s">
        <v>375</v>
      </c>
      <c r="J13301" s="26" t="s">
        <v>388</v>
      </c>
      <c r="K13301" s="26" t="s">
        <v>9597</v>
      </c>
      <c r="L13301" s="26" t="s">
        <v>51077</v>
      </c>
      <c r="M13301" s="26">
        <v>760828249102</v>
      </c>
      <c r="N13301" s="26">
        <v>1811000000</v>
      </c>
    </row>
    <row r="13302" spans="1:14">
      <c r="A13302" s="26" t="s">
        <v>4829</v>
      </c>
      <c r="B13302" s="26" t="s">
        <v>4830</v>
      </c>
      <c r="C13302" s="26">
        <v>38135969</v>
      </c>
      <c r="D13302" s="26" t="s">
        <v>24</v>
      </c>
      <c r="E13302" s="26" t="s">
        <v>51078</v>
      </c>
      <c r="F13302" s="26" t="s">
        <v>51079</v>
      </c>
      <c r="G13302" s="26" t="s">
        <v>9586</v>
      </c>
      <c r="H13302" s="26" t="s">
        <v>711</v>
      </c>
      <c r="I13302" s="26" t="s">
        <v>9649</v>
      </c>
      <c r="J13302" s="26" t="s">
        <v>51080</v>
      </c>
      <c r="K13302" s="26" t="s">
        <v>9582</v>
      </c>
      <c r="L13302" s="26" t="s">
        <v>51081</v>
      </c>
      <c r="M13302" s="26">
        <v>380688116082</v>
      </c>
      <c r="N13302" s="26">
        <v>4423180701</v>
      </c>
    </row>
    <row r="13303" spans="1:14">
      <c r="A13303" s="26" t="s">
        <v>4698</v>
      </c>
      <c r="B13303" s="26" t="s">
        <v>4699</v>
      </c>
      <c r="C13303" s="26">
        <v>38286858</v>
      </c>
      <c r="D13303" s="26" t="s">
        <v>24</v>
      </c>
      <c r="E13303" s="26" t="s">
        <v>51082</v>
      </c>
      <c r="F13303" s="26" t="s">
        <v>51083</v>
      </c>
      <c r="G13303" s="26" t="s">
        <v>9586</v>
      </c>
      <c r="H13303" s="26" t="s">
        <v>670</v>
      </c>
      <c r="I13303" s="26" t="s">
        <v>11688</v>
      </c>
      <c r="J13303" s="26" t="s">
        <v>51084</v>
      </c>
      <c r="K13303" s="26" t="s">
        <v>9582</v>
      </c>
      <c r="L13303" s="26" t="s">
        <v>51085</v>
      </c>
      <c r="M13303" s="26">
        <v>380524298319</v>
      </c>
      <c r="N13303" s="26">
        <v>3520587001</v>
      </c>
    </row>
    <row r="13304" spans="1:14">
      <c r="A13304" s="26" t="s">
        <v>3095</v>
      </c>
      <c r="B13304" s="26" t="s">
        <v>3096</v>
      </c>
      <c r="C13304" s="26">
        <v>38613347</v>
      </c>
      <c r="D13304" s="26" t="s">
        <v>24</v>
      </c>
      <c r="E13304" s="26" t="s">
        <v>51086</v>
      </c>
      <c r="F13304" s="26" t="s">
        <v>51087</v>
      </c>
      <c r="G13304" s="26" t="s">
        <v>9586</v>
      </c>
      <c r="H13304" s="26" t="s">
        <v>375</v>
      </c>
      <c r="I13304" s="26" t="s">
        <v>15161</v>
      </c>
      <c r="J13304" s="26" t="s">
        <v>51088</v>
      </c>
      <c r="K13304" s="26" t="s">
        <v>9582</v>
      </c>
      <c r="L13304" s="26" t="s">
        <v>51089</v>
      </c>
      <c r="M13304" s="26">
        <v>380988056425</v>
      </c>
      <c r="N13304" s="26">
        <v>1821782001</v>
      </c>
    </row>
    <row r="13305" spans="1:14">
      <c r="A13305" s="26" t="s">
        <v>4965</v>
      </c>
      <c r="B13305" s="26" t="s">
        <v>4966</v>
      </c>
      <c r="C13305" s="26">
        <v>40636033</v>
      </c>
      <c r="D13305" s="26" t="s">
        <v>24</v>
      </c>
      <c r="E13305" s="26" t="s">
        <v>51090</v>
      </c>
      <c r="F13305" s="26" t="s">
        <v>51091</v>
      </c>
      <c r="G13305" s="26" t="s">
        <v>9586</v>
      </c>
      <c r="H13305" s="26" t="s">
        <v>735</v>
      </c>
      <c r="I13305" s="26" t="s">
        <v>12490</v>
      </c>
      <c r="J13305" s="26" t="s">
        <v>4967</v>
      </c>
      <c r="K13305" s="26" t="s">
        <v>9582</v>
      </c>
      <c r="L13305" s="26" t="s">
        <v>51092</v>
      </c>
      <c r="M13305" s="26">
        <v>380972664221</v>
      </c>
      <c r="N13305" s="26">
        <v>4624281601</v>
      </c>
    </row>
    <row r="13306" spans="1:14">
      <c r="A13306" s="26" t="s">
        <v>7973</v>
      </c>
      <c r="B13306" s="26" t="s">
        <v>7974</v>
      </c>
      <c r="C13306" s="26">
        <v>42633385</v>
      </c>
      <c r="D13306" s="26" t="s">
        <v>24</v>
      </c>
      <c r="E13306" s="26" t="s">
        <v>51093</v>
      </c>
      <c r="F13306" s="26" t="s">
        <v>51094</v>
      </c>
      <c r="G13306" s="26" t="s">
        <v>9586</v>
      </c>
      <c r="H13306" s="26" t="s">
        <v>1122</v>
      </c>
      <c r="J13306" s="26" t="s">
        <v>51095</v>
      </c>
      <c r="K13306" s="26" t="s">
        <v>9606</v>
      </c>
      <c r="L13306" s="26" t="s">
        <v>51096</v>
      </c>
      <c r="M13306" s="26">
        <v>380574590030</v>
      </c>
      <c r="N13306" s="26">
        <v>6311045400</v>
      </c>
    </row>
    <row r="13307" spans="1:14">
      <c r="A13307" s="26" t="s">
        <v>8696</v>
      </c>
      <c r="B13307" s="26" t="s">
        <v>8697</v>
      </c>
      <c r="C13307" s="26">
        <v>38447428</v>
      </c>
      <c r="D13307" s="26" t="s">
        <v>24</v>
      </c>
      <c r="E13307" s="26" t="s">
        <v>51097</v>
      </c>
      <c r="F13307" s="26" t="s">
        <v>51098</v>
      </c>
      <c r="G13307" s="26" t="s">
        <v>9586</v>
      </c>
      <c r="H13307" s="26" t="s">
        <v>1308</v>
      </c>
      <c r="J13307" s="26" t="s">
        <v>51099</v>
      </c>
      <c r="K13307" s="26" t="s">
        <v>9582</v>
      </c>
      <c r="L13307" s="26" t="s">
        <v>51100</v>
      </c>
      <c r="M13307" s="26">
        <v>380384998773</v>
      </c>
      <c r="N13307" s="26">
        <v>6822487406</v>
      </c>
    </row>
    <row r="13308" spans="1:14">
      <c r="A13308" s="26" t="s">
        <v>8552</v>
      </c>
      <c r="B13308" s="26" t="s">
        <v>8543</v>
      </c>
      <c r="C13308" s="26">
        <v>40351564</v>
      </c>
      <c r="D13308" s="26" t="s">
        <v>24</v>
      </c>
      <c r="E13308" s="26" t="s">
        <v>51101</v>
      </c>
      <c r="F13308" s="26" t="s">
        <v>51102</v>
      </c>
      <c r="G13308" s="26" t="s">
        <v>9591</v>
      </c>
      <c r="H13308" s="26" t="s">
        <v>1269</v>
      </c>
      <c r="J13308" s="26" t="s">
        <v>1298</v>
      </c>
      <c r="K13308" s="26" t="s">
        <v>9597</v>
      </c>
      <c r="L13308" s="26" t="s">
        <v>51103</v>
      </c>
      <c r="M13308" s="26">
        <v>380500651180</v>
      </c>
      <c r="N13308" s="26">
        <v>6510100000</v>
      </c>
    </row>
    <row r="13309" spans="1:14">
      <c r="A13309" s="26" t="s">
        <v>3236</v>
      </c>
      <c r="B13309" s="26" t="s">
        <v>3237</v>
      </c>
      <c r="C13309" s="26">
        <v>41823453</v>
      </c>
      <c r="D13309" s="26" t="s">
        <v>24</v>
      </c>
      <c r="E13309" s="26" t="s">
        <v>51104</v>
      </c>
      <c r="F13309" s="26" t="s">
        <v>51105</v>
      </c>
      <c r="G13309" s="26" t="s">
        <v>9586</v>
      </c>
      <c r="H13309" s="26" t="s">
        <v>375</v>
      </c>
      <c r="I13309" s="26" t="s">
        <v>11343</v>
      </c>
      <c r="J13309" s="26" t="s">
        <v>15194</v>
      </c>
      <c r="K13309" s="26" t="s">
        <v>9582</v>
      </c>
      <c r="L13309" s="26" t="s">
        <v>51106</v>
      </c>
      <c r="M13309" s="26">
        <v>380677443371</v>
      </c>
      <c r="N13309" s="26">
        <v>724587202</v>
      </c>
    </row>
    <row r="13310" spans="1:14">
      <c r="A13310" s="26" t="s">
        <v>3490</v>
      </c>
      <c r="B13310" s="26" t="s">
        <v>3491</v>
      </c>
      <c r="C13310" s="26">
        <v>37916782</v>
      </c>
      <c r="D13310" s="26" t="s">
        <v>24</v>
      </c>
      <c r="E13310" s="26" t="s">
        <v>51107</v>
      </c>
      <c r="F13310" s="26" t="s">
        <v>51108</v>
      </c>
      <c r="G13310" s="26" t="s">
        <v>9586</v>
      </c>
      <c r="H13310" s="26" t="s">
        <v>392</v>
      </c>
      <c r="I13310" s="26" t="s">
        <v>17899</v>
      </c>
      <c r="J13310" s="26" t="s">
        <v>3494</v>
      </c>
      <c r="K13310" s="26" t="s">
        <v>9582</v>
      </c>
      <c r="L13310" s="26" t="s">
        <v>51109</v>
      </c>
      <c r="M13310" s="26">
        <v>380505418307</v>
      </c>
      <c r="N13310" s="26">
        <v>2123286301</v>
      </c>
    </row>
    <row r="13311" spans="1:14">
      <c r="A13311" s="26" t="s">
        <v>4439</v>
      </c>
      <c r="B13311" s="26" t="s">
        <v>4440</v>
      </c>
      <c r="C13311" s="26">
        <v>43143387</v>
      </c>
      <c r="D13311" s="26" t="s">
        <v>24</v>
      </c>
      <c r="E13311" s="26" t="s">
        <v>51110</v>
      </c>
      <c r="F13311" s="26" t="s">
        <v>51111</v>
      </c>
      <c r="G13311" s="26" t="s">
        <v>9586</v>
      </c>
      <c r="H13311" s="26" t="s">
        <v>576</v>
      </c>
      <c r="I13311" s="26" t="s">
        <v>12872</v>
      </c>
      <c r="J13311" s="26" t="s">
        <v>502</v>
      </c>
      <c r="K13311" s="26" t="s">
        <v>9582</v>
      </c>
      <c r="L13311" s="26" t="s">
        <v>51112</v>
      </c>
      <c r="M13311" s="26">
        <v>380662193350</v>
      </c>
      <c r="N13311" s="26">
        <v>122082205</v>
      </c>
    </row>
    <row r="13312" spans="1:14">
      <c r="A13312" s="26" t="s">
        <v>2228</v>
      </c>
      <c r="B13312" s="26" t="s">
        <v>2229</v>
      </c>
      <c r="C13312" s="26">
        <v>37899757</v>
      </c>
      <c r="D13312" s="26" t="s">
        <v>24</v>
      </c>
      <c r="E13312" s="26" t="s">
        <v>51113</v>
      </c>
      <c r="F13312" s="26" t="s">
        <v>51114</v>
      </c>
      <c r="G13312" s="26" t="s">
        <v>9586</v>
      </c>
      <c r="H13312" s="26" t="s">
        <v>133</v>
      </c>
      <c r="J13312" s="26" t="s">
        <v>146</v>
      </c>
      <c r="K13312" s="26" t="s">
        <v>9597</v>
      </c>
      <c r="L13312" s="26" t="s">
        <v>49642</v>
      </c>
      <c r="M13312" s="26">
        <v>380567222164</v>
      </c>
      <c r="N13312" s="26">
        <v>1210100000</v>
      </c>
    </row>
    <row r="13313" spans="1:14">
      <c r="A13313" s="26" t="s">
        <v>8928</v>
      </c>
      <c r="B13313" s="26" t="s">
        <v>8929</v>
      </c>
      <c r="C13313" s="26">
        <v>39028772</v>
      </c>
      <c r="D13313" s="26" t="s">
        <v>24</v>
      </c>
      <c r="E13313" s="26" t="s">
        <v>51115</v>
      </c>
      <c r="F13313" s="26" t="s">
        <v>51116</v>
      </c>
      <c r="G13313" s="26" t="s">
        <v>9586</v>
      </c>
      <c r="H13313" s="26" t="s">
        <v>1401</v>
      </c>
      <c r="I13313" s="26" t="s">
        <v>9777</v>
      </c>
      <c r="J13313" s="26" t="s">
        <v>1450</v>
      </c>
      <c r="K13313" s="26" t="s">
        <v>9582</v>
      </c>
      <c r="L13313" s="26" t="s">
        <v>51117</v>
      </c>
      <c r="M13313" s="26">
        <v>761453097309</v>
      </c>
      <c r="N13313" s="26">
        <v>2124084407</v>
      </c>
    </row>
    <row r="13314" spans="1:14">
      <c r="A13314" s="26" t="s">
        <v>1651</v>
      </c>
      <c r="B13314" s="26" t="s">
        <v>1652</v>
      </c>
      <c r="C13314" s="26">
        <v>5484362</v>
      </c>
      <c r="D13314" s="26" t="s">
        <v>24</v>
      </c>
      <c r="E13314" s="26" t="s">
        <v>51118</v>
      </c>
      <c r="F13314" s="26" t="s">
        <v>51119</v>
      </c>
      <c r="G13314" s="26" t="s">
        <v>9586</v>
      </c>
      <c r="H13314" s="26" t="s">
        <v>27</v>
      </c>
      <c r="I13314" s="26" t="s">
        <v>10992</v>
      </c>
      <c r="J13314" s="26" t="s">
        <v>9304</v>
      </c>
      <c r="K13314" s="26" t="s">
        <v>9606</v>
      </c>
      <c r="L13314" s="26" t="s">
        <v>51120</v>
      </c>
      <c r="M13314" s="26">
        <v>380432581552</v>
      </c>
      <c r="N13314" s="26">
        <v>510141000</v>
      </c>
    </row>
    <row r="13315" spans="1:14">
      <c r="A13315" s="26" t="s">
        <v>4475</v>
      </c>
      <c r="B13315" s="26" t="s">
        <v>4476</v>
      </c>
      <c r="C13315" s="26">
        <v>1994646</v>
      </c>
      <c r="D13315" s="26" t="s">
        <v>780</v>
      </c>
      <c r="E13315" s="26" t="s">
        <v>51121</v>
      </c>
      <c r="F13315" s="26" t="s">
        <v>51122</v>
      </c>
      <c r="G13315" s="26" t="s">
        <v>9601</v>
      </c>
      <c r="H13315" s="26" t="s">
        <v>576</v>
      </c>
      <c r="J13315" s="26" t="s">
        <v>4474</v>
      </c>
      <c r="K13315" s="26" t="s">
        <v>9597</v>
      </c>
      <c r="L13315" s="26" t="s">
        <v>18220</v>
      </c>
      <c r="M13315" s="26">
        <v>380663322310</v>
      </c>
      <c r="N13315" s="26">
        <v>720855406</v>
      </c>
    </row>
    <row r="13316" spans="1:14">
      <c r="A13316" s="26" t="s">
        <v>6030</v>
      </c>
      <c r="B13316" s="26" t="s">
        <v>6031</v>
      </c>
      <c r="C13316" s="26">
        <v>5483182</v>
      </c>
      <c r="D13316" s="26" t="s">
        <v>24</v>
      </c>
      <c r="E13316" s="26" t="s">
        <v>51123</v>
      </c>
      <c r="F13316" s="26" t="s">
        <v>51124</v>
      </c>
      <c r="G13316" s="26" t="s">
        <v>9586</v>
      </c>
      <c r="H13316" s="26" t="s">
        <v>835</v>
      </c>
      <c r="J13316" s="26" t="s">
        <v>848</v>
      </c>
      <c r="K13316" s="26" t="s">
        <v>9597</v>
      </c>
      <c r="L13316" s="26" t="s">
        <v>51125</v>
      </c>
      <c r="M13316" s="26">
        <v>380512444400</v>
      </c>
      <c r="N13316" s="26">
        <v>4623010100</v>
      </c>
    </row>
    <row r="13317" spans="1:14">
      <c r="A13317" s="26" t="s">
        <v>7344</v>
      </c>
      <c r="B13317" s="26" t="s">
        <v>7337</v>
      </c>
      <c r="C13317" s="26">
        <v>2007532</v>
      </c>
      <c r="D13317" s="26" t="s">
        <v>24</v>
      </c>
      <c r="E13317" s="26" t="s">
        <v>51126</v>
      </c>
      <c r="F13317" s="26" t="s">
        <v>51127</v>
      </c>
      <c r="G13317" s="26" t="s">
        <v>9586</v>
      </c>
      <c r="H13317" s="26" t="s">
        <v>1025</v>
      </c>
      <c r="J13317" s="26" t="s">
        <v>1034</v>
      </c>
      <c r="K13317" s="26" t="s">
        <v>9597</v>
      </c>
      <c r="L13317" s="26" t="s">
        <v>51128</v>
      </c>
      <c r="M13317" s="26">
        <v>380544732818</v>
      </c>
      <c r="N13317" s="26">
        <v>5910400000</v>
      </c>
    </row>
    <row r="13318" spans="1:14">
      <c r="A13318" s="26" t="s">
        <v>7711</v>
      </c>
      <c r="B13318" s="26" t="s">
        <v>7712</v>
      </c>
      <c r="C13318" s="26">
        <v>36338715</v>
      </c>
      <c r="D13318" s="26" t="s">
        <v>780</v>
      </c>
      <c r="E13318" s="26" t="s">
        <v>51129</v>
      </c>
      <c r="F13318" s="26" t="s">
        <v>14221</v>
      </c>
      <c r="G13318" s="26" t="s">
        <v>9601</v>
      </c>
      <c r="H13318" s="26" t="s">
        <v>1088</v>
      </c>
      <c r="I13318" s="26" t="s">
        <v>11562</v>
      </c>
      <c r="J13318" s="26" t="s">
        <v>7715</v>
      </c>
      <c r="K13318" s="26" t="s">
        <v>9597</v>
      </c>
      <c r="L13318" s="26" t="s">
        <v>51130</v>
      </c>
      <c r="M13318" s="26">
        <v>380983176833</v>
      </c>
      <c r="N13318" s="26">
        <v>6124210100</v>
      </c>
    </row>
    <row r="13319" spans="1:14">
      <c r="A13319" s="26" t="s">
        <v>9316</v>
      </c>
      <c r="B13319" s="26" t="s">
        <v>9317</v>
      </c>
      <c r="C13319" s="26">
        <v>38799117</v>
      </c>
      <c r="D13319" s="26" t="s">
        <v>24</v>
      </c>
      <c r="E13319" s="26" t="s">
        <v>51131</v>
      </c>
      <c r="F13319" s="26" t="s">
        <v>51132</v>
      </c>
      <c r="G13319" s="26" t="s">
        <v>9586</v>
      </c>
      <c r="H13319" s="26" t="s">
        <v>1573</v>
      </c>
      <c r="I13319" s="26" t="s">
        <v>13784</v>
      </c>
      <c r="J13319" s="26" t="s">
        <v>9377</v>
      </c>
      <c r="K13319" s="26" t="s">
        <v>9597</v>
      </c>
      <c r="L13319" s="26" t="s">
        <v>24128</v>
      </c>
      <c r="M13319" s="26">
        <v>380464631241</v>
      </c>
      <c r="N13319" s="26">
        <v>7420888803</v>
      </c>
    </row>
    <row r="13320" spans="1:14">
      <c r="A13320" s="26" t="s">
        <v>3562</v>
      </c>
      <c r="B13320" s="26" t="s">
        <v>3563</v>
      </c>
      <c r="C13320" s="26">
        <v>35299843</v>
      </c>
      <c r="D13320" s="26" t="s">
        <v>24</v>
      </c>
      <c r="E13320" s="26" t="s">
        <v>51133</v>
      </c>
      <c r="F13320" s="26" t="s">
        <v>51134</v>
      </c>
      <c r="G13320" s="26" t="s">
        <v>9586</v>
      </c>
      <c r="H13320" s="26" t="s">
        <v>392</v>
      </c>
      <c r="J13320" s="26" t="s">
        <v>11762</v>
      </c>
      <c r="K13320" s="26" t="s">
        <v>9597</v>
      </c>
      <c r="L13320" s="26" t="s">
        <v>51135</v>
      </c>
      <c r="M13320" s="26">
        <v>761301670564</v>
      </c>
      <c r="N13320" s="26">
        <v>2110800000</v>
      </c>
    </row>
    <row r="13321" spans="1:14">
      <c r="A13321" s="26" t="s">
        <v>8863</v>
      </c>
      <c r="B13321" s="26" t="s">
        <v>8864</v>
      </c>
      <c r="C13321" s="26">
        <v>38646750</v>
      </c>
      <c r="D13321" s="26" t="s">
        <v>24</v>
      </c>
      <c r="E13321" s="26" t="s">
        <v>51136</v>
      </c>
      <c r="F13321" s="26" t="s">
        <v>51137</v>
      </c>
      <c r="G13321" s="26" t="s">
        <v>9579</v>
      </c>
      <c r="H13321" s="26" t="s">
        <v>1401</v>
      </c>
      <c r="I13321" s="26" t="s">
        <v>12022</v>
      </c>
      <c r="J13321" s="26" t="s">
        <v>10097</v>
      </c>
      <c r="K13321" s="26" t="s">
        <v>9582</v>
      </c>
      <c r="L13321" s="26" t="s">
        <v>51138</v>
      </c>
      <c r="M13321" s="26">
        <v>380474798442</v>
      </c>
      <c r="N13321" s="26">
        <v>120781305</v>
      </c>
    </row>
    <row r="13322" spans="1:14">
      <c r="A13322" s="26" t="s">
        <v>7943</v>
      </c>
      <c r="B13322" s="26" t="s">
        <v>7944</v>
      </c>
      <c r="C13322" s="26">
        <v>38916118</v>
      </c>
      <c r="D13322" s="26" t="s">
        <v>24</v>
      </c>
      <c r="E13322" s="26" t="s">
        <v>51139</v>
      </c>
      <c r="F13322" s="26" t="s">
        <v>51140</v>
      </c>
      <c r="G13322" s="26" t="s">
        <v>9586</v>
      </c>
      <c r="H13322" s="26" t="s">
        <v>1122</v>
      </c>
      <c r="I13322" s="26" t="s">
        <v>14308</v>
      </c>
      <c r="J13322" s="26" t="s">
        <v>51141</v>
      </c>
      <c r="K13322" s="26" t="s">
        <v>9582</v>
      </c>
      <c r="L13322" s="26" t="s">
        <v>51142</v>
      </c>
      <c r="M13322" s="26">
        <v>380666417049</v>
      </c>
      <c r="N13322" s="26">
        <v>6323255127</v>
      </c>
    </row>
    <row r="13323" spans="1:14">
      <c r="A13323" s="26" t="s">
        <v>1754</v>
      </c>
      <c r="B13323" s="26" t="s">
        <v>1755</v>
      </c>
      <c r="C13323" s="26">
        <v>43067367</v>
      </c>
      <c r="D13323" s="26" t="s">
        <v>24</v>
      </c>
      <c r="E13323" s="26" t="s">
        <v>51143</v>
      </c>
      <c r="F13323" s="26" t="s">
        <v>51144</v>
      </c>
      <c r="G13323" s="26" t="s">
        <v>9586</v>
      </c>
      <c r="H13323" s="26" t="s">
        <v>27</v>
      </c>
      <c r="I13323" s="26" t="s">
        <v>10108</v>
      </c>
      <c r="J13323" s="26" t="s">
        <v>30097</v>
      </c>
      <c r="K13323" s="26" t="s">
        <v>9582</v>
      </c>
      <c r="L13323" s="26" t="s">
        <v>51145</v>
      </c>
      <c r="M13323" s="26">
        <v>380977080740</v>
      </c>
      <c r="N13323" s="26">
        <v>521682801</v>
      </c>
    </row>
    <row r="13324" spans="1:14">
      <c r="A13324" s="26" t="s">
        <v>5810</v>
      </c>
      <c r="B13324" s="26" t="s">
        <v>5811</v>
      </c>
      <c r="C13324" s="26">
        <v>42751893</v>
      </c>
      <c r="D13324" s="26" t="s">
        <v>780</v>
      </c>
      <c r="E13324" s="26" t="s">
        <v>51146</v>
      </c>
      <c r="F13324" s="26" t="s">
        <v>51147</v>
      </c>
      <c r="G13324" s="26" t="s">
        <v>9601</v>
      </c>
      <c r="H13324" s="26" t="s">
        <v>799</v>
      </c>
      <c r="J13324" s="26" t="s">
        <v>800</v>
      </c>
      <c r="K13324" s="26" t="s">
        <v>9597</v>
      </c>
      <c r="L13324" s="26" t="s">
        <v>22978</v>
      </c>
      <c r="M13324" s="26">
        <v>380932619381</v>
      </c>
      <c r="N13324" s="26">
        <v>4822784009</v>
      </c>
    </row>
    <row r="13325" spans="1:14">
      <c r="A13325" s="26" t="s">
        <v>8473</v>
      </c>
      <c r="B13325" s="26" t="s">
        <v>8474</v>
      </c>
      <c r="C13325" s="26">
        <v>38740016</v>
      </c>
      <c r="D13325" s="26" t="s">
        <v>24</v>
      </c>
      <c r="E13325" s="26" t="s">
        <v>51148</v>
      </c>
      <c r="F13325" s="26" t="s">
        <v>51149</v>
      </c>
      <c r="G13325" s="26" t="s">
        <v>9586</v>
      </c>
      <c r="H13325" s="26" t="s">
        <v>1269</v>
      </c>
      <c r="I13325" s="26" t="s">
        <v>16345</v>
      </c>
      <c r="J13325" s="26" t="s">
        <v>14215</v>
      </c>
      <c r="K13325" s="26" t="s">
        <v>9582</v>
      </c>
      <c r="L13325" s="26" t="s">
        <v>51150</v>
      </c>
      <c r="M13325" s="26">
        <v>380952528239</v>
      </c>
      <c r="N13325" s="26">
        <v>123955100</v>
      </c>
    </row>
    <row r="13326" spans="1:14">
      <c r="A13326" s="26" t="s">
        <v>3894</v>
      </c>
      <c r="B13326" s="26" t="s">
        <v>3895</v>
      </c>
      <c r="C13326" s="26">
        <v>38732974</v>
      </c>
      <c r="D13326" s="26" t="s">
        <v>24</v>
      </c>
      <c r="E13326" s="26" t="s">
        <v>51151</v>
      </c>
      <c r="F13326" s="26" t="s">
        <v>51152</v>
      </c>
      <c r="G13326" s="26" t="s">
        <v>9586</v>
      </c>
      <c r="H13326" s="26" t="s">
        <v>468</v>
      </c>
      <c r="I13326" s="26" t="s">
        <v>19759</v>
      </c>
      <c r="J13326" s="26" t="s">
        <v>14246</v>
      </c>
      <c r="K13326" s="26" t="s">
        <v>9582</v>
      </c>
      <c r="L13326" s="26" t="s">
        <v>51153</v>
      </c>
      <c r="M13326" s="26">
        <v>380613398112</v>
      </c>
      <c r="N13326" s="26">
        <v>522280303</v>
      </c>
    </row>
    <row r="13327" spans="1:14">
      <c r="A13327" s="26" t="s">
        <v>5023</v>
      </c>
      <c r="B13327" s="26" t="s">
        <v>5018</v>
      </c>
      <c r="C13327" s="26">
        <v>19163609</v>
      </c>
      <c r="D13327" s="26" t="s">
        <v>24</v>
      </c>
      <c r="E13327" s="26" t="s">
        <v>51154</v>
      </c>
      <c r="F13327" s="26" t="s">
        <v>51155</v>
      </c>
      <c r="G13327" s="26" t="s">
        <v>9591</v>
      </c>
      <c r="H13327" s="26" t="s">
        <v>735</v>
      </c>
      <c r="J13327" s="26" t="s">
        <v>5001</v>
      </c>
      <c r="K13327" s="26" t="s">
        <v>9597</v>
      </c>
      <c r="L13327" s="26" t="s">
        <v>38821</v>
      </c>
      <c r="M13327" s="26">
        <v>761292471972</v>
      </c>
      <c r="N13327" s="26">
        <v>4610600000</v>
      </c>
    </row>
    <row r="13328" spans="1:14">
      <c r="A13328" s="26" t="s">
        <v>4976</v>
      </c>
      <c r="B13328" s="26" t="s">
        <v>4977</v>
      </c>
      <c r="C13328" s="26">
        <v>1997863</v>
      </c>
      <c r="D13328" s="26" t="s">
        <v>780</v>
      </c>
      <c r="E13328" s="26" t="s">
        <v>51156</v>
      </c>
      <c r="F13328" s="26" t="s">
        <v>10114</v>
      </c>
      <c r="G13328" s="26" t="s">
        <v>9601</v>
      </c>
      <c r="H13328" s="26" t="s">
        <v>735</v>
      </c>
      <c r="I13328" s="26" t="s">
        <v>13448</v>
      </c>
      <c r="J13328" s="26" t="s">
        <v>1321</v>
      </c>
      <c r="K13328" s="26" t="s">
        <v>9597</v>
      </c>
      <c r="L13328" s="26" t="s">
        <v>51157</v>
      </c>
      <c r="M13328" s="26">
        <v>761302474351</v>
      </c>
      <c r="N13328" s="26">
        <v>521281603</v>
      </c>
    </row>
    <row r="13329" spans="1:14">
      <c r="A13329" s="26" t="s">
        <v>3419</v>
      </c>
      <c r="B13329" s="26" t="s">
        <v>3420</v>
      </c>
      <c r="C13329" s="26">
        <v>38466285</v>
      </c>
      <c r="D13329" s="26" t="s">
        <v>24</v>
      </c>
      <c r="E13329" s="26" t="s">
        <v>51158</v>
      </c>
      <c r="F13329" s="26" t="s">
        <v>51159</v>
      </c>
      <c r="G13329" s="26" t="s">
        <v>9579</v>
      </c>
      <c r="H13329" s="26" t="s">
        <v>392</v>
      </c>
      <c r="I13329" s="26" t="s">
        <v>10064</v>
      </c>
      <c r="J13329" s="26" t="s">
        <v>51160</v>
      </c>
      <c r="K13329" s="26" t="s">
        <v>9582</v>
      </c>
      <c r="L13329" s="26" t="s">
        <v>51161</v>
      </c>
      <c r="M13329" s="26">
        <v>380977903792</v>
      </c>
      <c r="N13329" s="26">
        <v>2122482101</v>
      </c>
    </row>
    <row r="13330" spans="1:14">
      <c r="A13330" s="26" t="s">
        <v>4423</v>
      </c>
      <c r="B13330" s="26" t="s">
        <v>4424</v>
      </c>
      <c r="C13330" s="26">
        <v>38571999</v>
      </c>
      <c r="D13330" s="26" t="s">
        <v>24</v>
      </c>
      <c r="E13330" s="26" t="s">
        <v>51162</v>
      </c>
      <c r="F13330" s="26" t="s">
        <v>51163</v>
      </c>
      <c r="G13330" s="26" t="s">
        <v>9586</v>
      </c>
      <c r="H13330" s="26" t="s">
        <v>576</v>
      </c>
      <c r="J13330" s="26" t="s">
        <v>22516</v>
      </c>
      <c r="K13330" s="26" t="s">
        <v>9582</v>
      </c>
      <c r="L13330" s="26" t="s">
        <v>51164</v>
      </c>
      <c r="M13330" s="26">
        <v>380459795200</v>
      </c>
      <c r="N13330" s="26">
        <v>3222485201</v>
      </c>
    </row>
    <row r="13331" spans="1:14">
      <c r="A13331" s="26" t="s">
        <v>4818</v>
      </c>
      <c r="B13331" s="26" t="s">
        <v>4819</v>
      </c>
      <c r="C13331" s="26">
        <v>1983571</v>
      </c>
      <c r="D13331" s="26" t="s">
        <v>780</v>
      </c>
      <c r="E13331" s="26" t="s">
        <v>51165</v>
      </c>
      <c r="F13331" s="26" t="s">
        <v>51166</v>
      </c>
      <c r="G13331" s="26" t="s">
        <v>9601</v>
      </c>
      <c r="H13331" s="26" t="s">
        <v>711</v>
      </c>
      <c r="I13331" s="26" t="s">
        <v>22974</v>
      </c>
      <c r="J13331" s="26" t="s">
        <v>4820</v>
      </c>
      <c r="K13331" s="26" t="s">
        <v>9606</v>
      </c>
      <c r="L13331" s="26" t="s">
        <v>51167</v>
      </c>
      <c r="M13331" s="26">
        <v>380646521731</v>
      </c>
      <c r="N13331" s="26">
        <v>4422855100</v>
      </c>
    </row>
    <row r="13332" spans="1:14">
      <c r="A13332" s="26" t="s">
        <v>8681</v>
      </c>
      <c r="B13332" s="26" t="s">
        <v>8682</v>
      </c>
      <c r="C13332" s="26">
        <v>38402043</v>
      </c>
      <c r="D13332" s="26" t="s">
        <v>24</v>
      </c>
      <c r="E13332" s="26" t="s">
        <v>51168</v>
      </c>
      <c r="F13332" s="26" t="s">
        <v>51169</v>
      </c>
      <c r="G13332" s="26" t="s">
        <v>9579</v>
      </c>
      <c r="H13332" s="26" t="s">
        <v>1308</v>
      </c>
      <c r="J13332" s="26" t="s">
        <v>51170</v>
      </c>
      <c r="K13332" s="26" t="s">
        <v>9582</v>
      </c>
      <c r="L13332" s="26" t="s">
        <v>51171</v>
      </c>
      <c r="M13332" s="26">
        <v>761957862432</v>
      </c>
      <c r="N13332" s="26">
        <v>6122681607</v>
      </c>
    </row>
    <row r="13333" spans="1:14">
      <c r="A13333" s="26" t="s">
        <v>9360</v>
      </c>
      <c r="B13333" s="26" t="s">
        <v>9361</v>
      </c>
      <c r="C13333" s="26">
        <v>38584715</v>
      </c>
      <c r="D13333" s="26" t="s">
        <v>24</v>
      </c>
      <c r="E13333" s="26" t="s">
        <v>51172</v>
      </c>
      <c r="F13333" s="26" t="s">
        <v>51173</v>
      </c>
      <c r="G13333" s="26" t="s">
        <v>9586</v>
      </c>
      <c r="H13333" s="26" t="s">
        <v>1573</v>
      </c>
      <c r="J13333" s="26" t="s">
        <v>16566</v>
      </c>
      <c r="K13333" s="26" t="s">
        <v>9597</v>
      </c>
      <c r="L13333" s="26" t="s">
        <v>18235</v>
      </c>
      <c r="M13333" s="26">
        <v>380465821541</v>
      </c>
      <c r="N13333" s="26">
        <v>7410500000</v>
      </c>
    </row>
    <row r="13334" spans="1:14">
      <c r="A13334" s="26" t="s">
        <v>9298</v>
      </c>
      <c r="B13334" s="26" t="s">
        <v>9299</v>
      </c>
      <c r="C13334" s="26">
        <v>38232556</v>
      </c>
      <c r="D13334" s="26" t="s">
        <v>24</v>
      </c>
      <c r="E13334" s="26" t="s">
        <v>51174</v>
      </c>
      <c r="F13334" s="26" t="s">
        <v>51175</v>
      </c>
      <c r="G13334" s="26" t="s">
        <v>9591</v>
      </c>
      <c r="H13334" s="26" t="s">
        <v>1573</v>
      </c>
      <c r="I13334" s="26" t="s">
        <v>12131</v>
      </c>
      <c r="J13334" s="26" t="s">
        <v>51176</v>
      </c>
      <c r="K13334" s="26" t="s">
        <v>9582</v>
      </c>
      <c r="L13334" s="26" t="s">
        <v>51177</v>
      </c>
      <c r="M13334" s="26">
        <v>380464537186</v>
      </c>
      <c r="N13334" s="26">
        <v>5122781302</v>
      </c>
    </row>
    <row r="13335" spans="1:14">
      <c r="A13335" s="26" t="s">
        <v>6593</v>
      </c>
      <c r="B13335" s="26" t="s">
        <v>6594</v>
      </c>
      <c r="C13335" s="26">
        <v>38412444</v>
      </c>
      <c r="D13335" s="26" t="s">
        <v>24</v>
      </c>
      <c r="E13335" s="26" t="s">
        <v>51178</v>
      </c>
      <c r="F13335" s="26" t="s">
        <v>51179</v>
      </c>
      <c r="G13335" s="26" t="s">
        <v>9586</v>
      </c>
      <c r="H13335" s="26" t="s">
        <v>949</v>
      </c>
      <c r="I13335" s="26" t="s">
        <v>10987</v>
      </c>
      <c r="J13335" s="26" t="s">
        <v>23064</v>
      </c>
      <c r="K13335" s="26" t="s">
        <v>9582</v>
      </c>
      <c r="L13335" s="26" t="s">
        <v>51180</v>
      </c>
      <c r="M13335" s="26">
        <v>380503235140</v>
      </c>
      <c r="N13335" s="26">
        <v>5320483003</v>
      </c>
    </row>
    <row r="13336" spans="1:14">
      <c r="A13336" s="26" t="s">
        <v>3046</v>
      </c>
      <c r="B13336" s="26" t="s">
        <v>3047</v>
      </c>
      <c r="C13336" s="26">
        <v>38107156</v>
      </c>
      <c r="D13336" s="26" t="s">
        <v>24</v>
      </c>
      <c r="E13336" s="26" t="s">
        <v>51181</v>
      </c>
      <c r="F13336" s="26" t="s">
        <v>51182</v>
      </c>
      <c r="G13336" s="26" t="s">
        <v>9591</v>
      </c>
      <c r="H13336" s="26" t="s">
        <v>375</v>
      </c>
      <c r="I13336" s="26" t="s">
        <v>10696</v>
      </c>
      <c r="J13336" s="26" t="s">
        <v>51183</v>
      </c>
      <c r="K13336" s="26" t="s">
        <v>9582</v>
      </c>
      <c r="L13336" s="26" t="s">
        <v>51184</v>
      </c>
      <c r="M13336" s="26">
        <v>380678982892</v>
      </c>
      <c r="N13336" s="26">
        <v>1820610127</v>
      </c>
    </row>
    <row r="13337" spans="1:14">
      <c r="A13337" s="26" t="s">
        <v>8611</v>
      </c>
      <c r="B13337" s="26" t="s">
        <v>8612</v>
      </c>
      <c r="C13337" s="26">
        <v>38314078</v>
      </c>
      <c r="D13337" s="26" t="s">
        <v>24</v>
      </c>
      <c r="E13337" s="26" t="s">
        <v>51185</v>
      </c>
      <c r="F13337" s="26" t="s">
        <v>51186</v>
      </c>
      <c r="G13337" s="26" t="s">
        <v>9586</v>
      </c>
      <c r="H13337" s="26" t="s">
        <v>1308</v>
      </c>
      <c r="J13337" s="26" t="s">
        <v>51187</v>
      </c>
      <c r="K13337" s="26" t="s">
        <v>9582</v>
      </c>
      <c r="L13337" s="26" t="s">
        <v>51188</v>
      </c>
      <c r="M13337" s="26">
        <v>380985784242</v>
      </c>
      <c r="N13337" s="26">
        <v>6820984001</v>
      </c>
    </row>
    <row r="13338" spans="1:14">
      <c r="A13338" s="26" t="s">
        <v>4421</v>
      </c>
      <c r="B13338" s="26" t="s">
        <v>4422</v>
      </c>
      <c r="C13338" s="26">
        <v>1991702</v>
      </c>
      <c r="D13338" s="26" t="s">
        <v>780</v>
      </c>
      <c r="E13338" s="26" t="s">
        <v>51189</v>
      </c>
      <c r="F13338" s="26" t="s">
        <v>51190</v>
      </c>
      <c r="G13338" s="26" t="s">
        <v>9601</v>
      </c>
      <c r="H13338" s="26" t="s">
        <v>576</v>
      </c>
      <c r="J13338" s="26" t="s">
        <v>16123</v>
      </c>
      <c r="K13338" s="26" t="s">
        <v>9606</v>
      </c>
      <c r="L13338" s="26" t="s">
        <v>51191</v>
      </c>
      <c r="M13338" s="26">
        <v>380459746411</v>
      </c>
      <c r="N13338" s="26">
        <v>3210945600</v>
      </c>
    </row>
    <row r="13339" spans="1:14">
      <c r="A13339" s="26" t="s">
        <v>5932</v>
      </c>
      <c r="B13339" s="26" t="s">
        <v>5933</v>
      </c>
      <c r="C13339" s="26">
        <v>38446709</v>
      </c>
      <c r="D13339" s="26" t="s">
        <v>24</v>
      </c>
      <c r="E13339" s="26" t="s">
        <v>51192</v>
      </c>
      <c r="F13339" s="26" t="s">
        <v>51193</v>
      </c>
      <c r="G13339" s="26" t="s">
        <v>9591</v>
      </c>
      <c r="H13339" s="26" t="s">
        <v>835</v>
      </c>
      <c r="I13339" s="26" t="s">
        <v>16014</v>
      </c>
      <c r="J13339" s="26" t="s">
        <v>17655</v>
      </c>
      <c r="K13339" s="26" t="s">
        <v>9582</v>
      </c>
      <c r="L13339" s="26" t="s">
        <v>51194</v>
      </c>
      <c r="M13339" s="26">
        <v>380513495142</v>
      </c>
      <c r="N13339" s="26">
        <v>120782505</v>
      </c>
    </row>
    <row r="13340" spans="1:14">
      <c r="A13340" s="26" t="s">
        <v>6255</v>
      </c>
      <c r="B13340" s="26" t="s">
        <v>6256</v>
      </c>
      <c r="C13340" s="26" t="s">
        <v>1604</v>
      </c>
      <c r="D13340" s="26" t="s">
        <v>24</v>
      </c>
      <c r="E13340" s="26" t="s">
        <v>51195</v>
      </c>
      <c r="F13340" s="26" t="s">
        <v>13640</v>
      </c>
      <c r="G13340" s="26" t="s">
        <v>9591</v>
      </c>
      <c r="H13340" s="26" t="s">
        <v>885</v>
      </c>
      <c r="J13340" s="26" t="s">
        <v>910</v>
      </c>
      <c r="K13340" s="26" t="s">
        <v>9597</v>
      </c>
      <c r="L13340" s="26" t="s">
        <v>13641</v>
      </c>
      <c r="M13340" s="26">
        <v>380982476937</v>
      </c>
      <c r="N13340" s="26">
        <v>5110100000</v>
      </c>
    </row>
    <row r="13341" spans="1:14">
      <c r="A13341" s="26" t="s">
        <v>5904</v>
      </c>
      <c r="B13341" s="26" t="s">
        <v>5905</v>
      </c>
      <c r="C13341" s="26">
        <v>38412046</v>
      </c>
      <c r="D13341" s="26" t="s">
        <v>24</v>
      </c>
      <c r="E13341" s="26" t="s">
        <v>51196</v>
      </c>
      <c r="F13341" s="26" t="s">
        <v>51197</v>
      </c>
      <c r="G13341" s="26" t="s">
        <v>9586</v>
      </c>
      <c r="H13341" s="26" t="s">
        <v>835</v>
      </c>
      <c r="I13341" s="26" t="s">
        <v>11338</v>
      </c>
      <c r="J13341" s="26" t="s">
        <v>51198</v>
      </c>
      <c r="K13341" s="26" t="s">
        <v>9582</v>
      </c>
      <c r="L13341" s="26" t="s">
        <v>51199</v>
      </c>
      <c r="M13341" s="26">
        <v>380516893627</v>
      </c>
      <c r="N13341" s="26">
        <v>4821181701</v>
      </c>
    </row>
    <row r="13342" spans="1:14">
      <c r="A13342" s="26" t="s">
        <v>6581</v>
      </c>
      <c r="B13342" s="26" t="s">
        <v>6582</v>
      </c>
      <c r="C13342" s="26">
        <v>38381474</v>
      </c>
      <c r="D13342" s="26" t="s">
        <v>24</v>
      </c>
      <c r="E13342" s="26" t="s">
        <v>51200</v>
      </c>
      <c r="F13342" s="26" t="s">
        <v>51201</v>
      </c>
      <c r="G13342" s="26" t="s">
        <v>9586</v>
      </c>
      <c r="H13342" s="26" t="s">
        <v>949</v>
      </c>
      <c r="I13342" s="26" t="s">
        <v>10846</v>
      </c>
      <c r="J13342" s="26" t="s">
        <v>14468</v>
      </c>
      <c r="K13342" s="26" t="s">
        <v>9606</v>
      </c>
      <c r="L13342" s="26" t="s">
        <v>51202</v>
      </c>
      <c r="M13342" s="26">
        <v>380535536205</v>
      </c>
      <c r="N13342" s="26">
        <v>5323255400</v>
      </c>
    </row>
    <row r="13343" spans="1:14">
      <c r="A13343" s="26" t="s">
        <v>1960</v>
      </c>
      <c r="B13343" s="26" t="s">
        <v>1961</v>
      </c>
      <c r="C13343" s="26">
        <v>38558716</v>
      </c>
      <c r="D13343" s="26" t="s">
        <v>24</v>
      </c>
      <c r="E13343" s="26" t="s">
        <v>51203</v>
      </c>
      <c r="F13343" s="26" t="s">
        <v>51204</v>
      </c>
      <c r="G13343" s="26" t="s">
        <v>9586</v>
      </c>
      <c r="H13343" s="26" t="s">
        <v>103</v>
      </c>
      <c r="I13343" s="26" t="s">
        <v>10149</v>
      </c>
      <c r="J13343" s="26" t="s">
        <v>51205</v>
      </c>
      <c r="K13343" s="26" t="s">
        <v>9582</v>
      </c>
      <c r="L13343" s="26" t="s">
        <v>51206</v>
      </c>
      <c r="M13343" s="26">
        <v>380677660566</v>
      </c>
      <c r="N13343" s="26">
        <v>720881601</v>
      </c>
    </row>
    <row r="13344" spans="1:14">
      <c r="A13344" s="26" t="s">
        <v>2134</v>
      </c>
      <c r="B13344" s="26" t="s">
        <v>2135</v>
      </c>
      <c r="C13344" s="26">
        <v>1983068</v>
      </c>
      <c r="D13344" s="26" t="s">
        <v>780</v>
      </c>
      <c r="E13344" s="26" t="s">
        <v>51207</v>
      </c>
      <c r="F13344" s="26" t="s">
        <v>51208</v>
      </c>
      <c r="G13344" s="26" t="s">
        <v>9601</v>
      </c>
      <c r="H13344" s="26" t="s">
        <v>103</v>
      </c>
      <c r="I13344" s="26" t="s">
        <v>10489</v>
      </c>
      <c r="J13344" s="26" t="s">
        <v>2136</v>
      </c>
      <c r="K13344" s="26" t="s">
        <v>9606</v>
      </c>
      <c r="L13344" s="26" t="s">
        <v>40465</v>
      </c>
      <c r="M13344" s="26">
        <v>380334630355</v>
      </c>
      <c r="N13344" s="26">
        <v>725055100</v>
      </c>
    </row>
    <row r="13345" spans="1:14">
      <c r="A13345" s="26" t="s">
        <v>2072</v>
      </c>
      <c r="B13345" s="26" t="s">
        <v>2073</v>
      </c>
      <c r="C13345" s="26">
        <v>38373547</v>
      </c>
      <c r="D13345" s="26" t="s">
        <v>24</v>
      </c>
      <c r="E13345" s="26" t="s">
        <v>51209</v>
      </c>
      <c r="F13345" s="26" t="s">
        <v>51210</v>
      </c>
      <c r="G13345" s="26" t="s">
        <v>9586</v>
      </c>
      <c r="H13345" s="26" t="s">
        <v>103</v>
      </c>
      <c r="I13345" s="26" t="s">
        <v>11403</v>
      </c>
      <c r="J13345" s="26" t="s">
        <v>51211</v>
      </c>
      <c r="K13345" s="26" t="s">
        <v>9582</v>
      </c>
      <c r="L13345" s="26" t="s">
        <v>51212</v>
      </c>
      <c r="M13345" s="26">
        <v>761023190427</v>
      </c>
      <c r="N13345" s="26">
        <v>723155116</v>
      </c>
    </row>
    <row r="13346" spans="1:14">
      <c r="A13346" s="26" t="s">
        <v>8968</v>
      </c>
      <c r="B13346" s="26" t="s">
        <v>8969</v>
      </c>
      <c r="C13346" s="26">
        <v>39028882</v>
      </c>
      <c r="D13346" s="26" t="s">
        <v>24</v>
      </c>
      <c r="E13346" s="26" t="s">
        <v>51213</v>
      </c>
      <c r="F13346" s="26" t="s">
        <v>51214</v>
      </c>
      <c r="G13346" s="26" t="s">
        <v>9579</v>
      </c>
      <c r="H13346" s="26" t="s">
        <v>1401</v>
      </c>
      <c r="I13346" s="26" t="s">
        <v>12387</v>
      </c>
      <c r="J13346" s="26" t="s">
        <v>51215</v>
      </c>
      <c r="K13346" s="26" t="s">
        <v>9582</v>
      </c>
      <c r="L13346" s="26" t="s">
        <v>51216</v>
      </c>
      <c r="M13346" s="26">
        <v>380474561548</v>
      </c>
      <c r="N13346" s="26">
        <v>124380601</v>
      </c>
    </row>
    <row r="13347" spans="1:14">
      <c r="A13347" s="26" t="s">
        <v>6309</v>
      </c>
      <c r="B13347" s="26" t="s">
        <v>6310</v>
      </c>
      <c r="C13347" s="26" t="s">
        <v>1604</v>
      </c>
      <c r="D13347" s="26" t="s">
        <v>24</v>
      </c>
      <c r="E13347" s="26" t="s">
        <v>51217</v>
      </c>
      <c r="F13347" s="26" t="s">
        <v>51218</v>
      </c>
      <c r="G13347" s="26" t="s">
        <v>9586</v>
      </c>
      <c r="H13347" s="26" t="s">
        <v>885</v>
      </c>
      <c r="J13347" s="26" t="s">
        <v>910</v>
      </c>
      <c r="K13347" s="26" t="s">
        <v>9597</v>
      </c>
      <c r="L13347" s="26" t="s">
        <v>17737</v>
      </c>
      <c r="M13347" s="26">
        <v>380501477957</v>
      </c>
      <c r="N13347" s="26">
        <v>5110100000</v>
      </c>
    </row>
    <row r="13348" spans="1:14">
      <c r="A13348" s="26" t="s">
        <v>6780</v>
      </c>
      <c r="B13348" s="26" t="s">
        <v>6781</v>
      </c>
      <c r="C13348" s="26" t="s">
        <v>1604</v>
      </c>
      <c r="D13348" s="26" t="s">
        <v>24</v>
      </c>
      <c r="E13348" s="26" t="s">
        <v>51219</v>
      </c>
      <c r="F13348" s="26" t="s">
        <v>51220</v>
      </c>
      <c r="G13348" s="26" t="s">
        <v>9586</v>
      </c>
      <c r="H13348" s="26" t="s">
        <v>949</v>
      </c>
      <c r="I13348" s="26" t="s">
        <v>10890</v>
      </c>
      <c r="J13348" s="26" t="s">
        <v>6768</v>
      </c>
      <c r="K13348" s="26" t="s">
        <v>9597</v>
      </c>
      <c r="L13348" s="26" t="s">
        <v>17308</v>
      </c>
      <c r="M13348" s="26">
        <v>380501720659</v>
      </c>
      <c r="N13348" s="26">
        <v>4622780807</v>
      </c>
    </row>
    <row r="13349" spans="1:14">
      <c r="A13349" s="26" t="s">
        <v>2309</v>
      </c>
      <c r="B13349" s="26" t="s">
        <v>2310</v>
      </c>
      <c r="C13349" s="26">
        <v>37899888</v>
      </c>
      <c r="D13349" s="26" t="s">
        <v>24</v>
      </c>
      <c r="E13349" s="26" t="s">
        <v>51221</v>
      </c>
      <c r="F13349" s="26" t="s">
        <v>51222</v>
      </c>
      <c r="G13349" s="26" t="s">
        <v>9586</v>
      </c>
      <c r="H13349" s="26" t="s">
        <v>133</v>
      </c>
      <c r="I13349" s="26" t="s">
        <v>146</v>
      </c>
      <c r="J13349" s="26" t="s">
        <v>146</v>
      </c>
      <c r="K13349" s="26" t="s">
        <v>9597</v>
      </c>
      <c r="L13349" s="26" t="s">
        <v>51223</v>
      </c>
      <c r="M13349" s="26">
        <v>380671730910</v>
      </c>
      <c r="N13349" s="26">
        <v>1210100000</v>
      </c>
    </row>
    <row r="13350" spans="1:14">
      <c r="A13350" s="26" t="s">
        <v>3483</v>
      </c>
      <c r="B13350" s="26" t="s">
        <v>3484</v>
      </c>
      <c r="C13350" s="26">
        <v>42043319</v>
      </c>
      <c r="D13350" s="26" t="s">
        <v>24</v>
      </c>
      <c r="E13350" s="26" t="s">
        <v>51224</v>
      </c>
      <c r="F13350" s="26" t="s">
        <v>51225</v>
      </c>
      <c r="G13350" s="26" t="s">
        <v>9586</v>
      </c>
      <c r="H13350" s="26" t="s">
        <v>392</v>
      </c>
      <c r="I13350" s="26" t="s">
        <v>10627</v>
      </c>
      <c r="J13350" s="26" t="s">
        <v>4523</v>
      </c>
      <c r="K13350" s="26" t="s">
        <v>9582</v>
      </c>
      <c r="L13350" s="26" t="s">
        <v>51226</v>
      </c>
      <c r="M13350" s="26">
        <v>380960602444</v>
      </c>
      <c r="N13350" s="26">
        <v>121184103</v>
      </c>
    </row>
    <row r="13351" spans="1:14">
      <c r="A13351" s="26" t="s">
        <v>7082</v>
      </c>
      <c r="B13351" s="26" t="s">
        <v>7083</v>
      </c>
      <c r="C13351" s="26">
        <v>38407717</v>
      </c>
      <c r="D13351" s="26" t="s">
        <v>24</v>
      </c>
      <c r="E13351" s="26" t="s">
        <v>51227</v>
      </c>
      <c r="F13351" s="26" t="s">
        <v>10145</v>
      </c>
      <c r="G13351" s="26" t="s">
        <v>9586</v>
      </c>
      <c r="H13351" s="26" t="s">
        <v>987</v>
      </c>
      <c r="I13351" s="26" t="s">
        <v>10311</v>
      </c>
      <c r="J13351" s="26" t="s">
        <v>7081</v>
      </c>
      <c r="K13351" s="26" t="s">
        <v>9597</v>
      </c>
      <c r="L13351" s="26" t="s">
        <v>20485</v>
      </c>
      <c r="M13351" s="26">
        <v>380971552213</v>
      </c>
      <c r="N13351" s="26">
        <v>5623410100</v>
      </c>
    </row>
    <row r="13352" spans="1:14">
      <c r="A13352" s="26" t="s">
        <v>8030</v>
      </c>
      <c r="B13352" s="26" t="s">
        <v>8031</v>
      </c>
      <c r="C13352" s="26">
        <v>38602768</v>
      </c>
      <c r="D13352" s="26" t="s">
        <v>24</v>
      </c>
      <c r="E13352" s="26" t="s">
        <v>51228</v>
      </c>
      <c r="F13352" s="26" t="s">
        <v>51229</v>
      </c>
      <c r="G13352" s="26" t="s">
        <v>9579</v>
      </c>
      <c r="H13352" s="26" t="s">
        <v>1122</v>
      </c>
      <c r="I13352" s="26" t="s">
        <v>11395</v>
      </c>
      <c r="J13352" s="26" t="s">
        <v>51230</v>
      </c>
      <c r="K13352" s="26" t="s">
        <v>9582</v>
      </c>
      <c r="L13352" s="26" t="s">
        <v>51231</v>
      </c>
      <c r="M13352" s="26">
        <v>380956149320</v>
      </c>
      <c r="N13352" s="26">
        <v>6324285007</v>
      </c>
    </row>
    <row r="13353" spans="1:14">
      <c r="A13353" s="26" t="s">
        <v>1699</v>
      </c>
      <c r="B13353" s="26" t="s">
        <v>1700</v>
      </c>
      <c r="C13353" s="26">
        <v>36364624</v>
      </c>
      <c r="D13353" s="26" t="s">
        <v>1701</v>
      </c>
      <c r="E13353" s="26" t="s">
        <v>51232</v>
      </c>
      <c r="F13353" s="26" t="s">
        <v>51233</v>
      </c>
      <c r="G13353" s="26" t="s">
        <v>9601</v>
      </c>
      <c r="H13353" s="26" t="s">
        <v>27</v>
      </c>
      <c r="J13353" s="26" t="s">
        <v>67</v>
      </c>
      <c r="K13353" s="26" t="s">
        <v>9597</v>
      </c>
      <c r="L13353" s="26" t="s">
        <v>14556</v>
      </c>
      <c r="M13353" s="26">
        <v>380432329301</v>
      </c>
      <c r="N13353" s="26">
        <v>510400000</v>
      </c>
    </row>
    <row r="13354" spans="1:14">
      <c r="A13354" s="26" t="s">
        <v>9147</v>
      </c>
      <c r="B13354" s="26" t="s">
        <v>9148</v>
      </c>
      <c r="C13354" s="26">
        <v>38462935</v>
      </c>
      <c r="D13354" s="26" t="s">
        <v>24</v>
      </c>
      <c r="E13354" s="26" t="s">
        <v>51234</v>
      </c>
      <c r="F13354" s="26" t="s">
        <v>51235</v>
      </c>
      <c r="G13354" s="26" t="s">
        <v>9579</v>
      </c>
      <c r="H13354" s="26" t="s">
        <v>1490</v>
      </c>
      <c r="I13354" s="26" t="s">
        <v>10369</v>
      </c>
      <c r="J13354" s="26" t="s">
        <v>47662</v>
      </c>
      <c r="K13354" s="26" t="s">
        <v>9582</v>
      </c>
      <c r="L13354" s="26" t="s">
        <v>47663</v>
      </c>
      <c r="M13354" s="26">
        <v>380989353590</v>
      </c>
      <c r="N13354" s="26">
        <v>7324086501</v>
      </c>
    </row>
    <row r="13355" spans="1:14">
      <c r="A13355" s="26" t="s">
        <v>7554</v>
      </c>
      <c r="B13355" s="26" t="s">
        <v>7555</v>
      </c>
      <c r="C13355" s="26">
        <v>38447215</v>
      </c>
      <c r="D13355" s="26" t="s">
        <v>24</v>
      </c>
      <c r="E13355" s="26" t="s">
        <v>51236</v>
      </c>
      <c r="F13355" s="26" t="s">
        <v>51237</v>
      </c>
      <c r="G13355" s="26" t="s">
        <v>9586</v>
      </c>
      <c r="H13355" s="26" t="s">
        <v>1088</v>
      </c>
      <c r="I13355" s="26" t="s">
        <v>29254</v>
      </c>
      <c r="J13355" s="26" t="s">
        <v>51238</v>
      </c>
      <c r="K13355" s="26" t="s">
        <v>9582</v>
      </c>
      <c r="L13355" s="26" t="s">
        <v>51239</v>
      </c>
      <c r="M13355" s="26">
        <v>761952900358</v>
      </c>
      <c r="N13355" s="26">
        <v>4623381802</v>
      </c>
    </row>
    <row r="13356" spans="1:14">
      <c r="A13356" s="26" t="s">
        <v>5063</v>
      </c>
      <c r="B13356" s="26" t="s">
        <v>5064</v>
      </c>
      <c r="C13356" s="26">
        <v>34167494</v>
      </c>
      <c r="D13356" s="26" t="s">
        <v>1701</v>
      </c>
      <c r="E13356" s="26" t="s">
        <v>51240</v>
      </c>
      <c r="F13356" s="26" t="s">
        <v>51241</v>
      </c>
      <c r="G13356" s="26" t="s">
        <v>9601</v>
      </c>
      <c r="H13356" s="26" t="s">
        <v>735</v>
      </c>
      <c r="J13356" s="26" t="s">
        <v>5327</v>
      </c>
      <c r="K13356" s="26" t="s">
        <v>9597</v>
      </c>
      <c r="L13356" s="26" t="s">
        <v>30079</v>
      </c>
      <c r="M13356" s="26">
        <v>380972757388</v>
      </c>
      <c r="N13356" s="26">
        <v>4623310100</v>
      </c>
    </row>
    <row r="13357" spans="1:14">
      <c r="A13357" s="26" t="s">
        <v>6639</v>
      </c>
      <c r="B13357" s="26" t="s">
        <v>6640</v>
      </c>
      <c r="C13357" s="26">
        <v>38540960</v>
      </c>
      <c r="D13357" s="26" t="s">
        <v>24</v>
      </c>
      <c r="E13357" s="26" t="s">
        <v>51242</v>
      </c>
      <c r="F13357" s="26" t="s">
        <v>51243</v>
      </c>
      <c r="G13357" s="26" t="s">
        <v>9586</v>
      </c>
      <c r="H13357" s="26" t="s">
        <v>949</v>
      </c>
      <c r="I13357" s="26" t="s">
        <v>11921</v>
      </c>
      <c r="J13357" s="26" t="s">
        <v>6643</v>
      </c>
      <c r="K13357" s="26" t="s">
        <v>9597</v>
      </c>
      <c r="L13357" s="26" t="s">
        <v>13498</v>
      </c>
      <c r="M13357" s="26">
        <v>380663744584</v>
      </c>
      <c r="N13357" s="26">
        <v>5321810100</v>
      </c>
    </row>
    <row r="13358" spans="1:14">
      <c r="A13358" s="26" t="s">
        <v>6206</v>
      </c>
      <c r="B13358" s="26" t="s">
        <v>6207</v>
      </c>
      <c r="C13358" s="26">
        <v>38087224</v>
      </c>
      <c r="D13358" s="26" t="s">
        <v>24</v>
      </c>
      <c r="E13358" s="26" t="s">
        <v>51244</v>
      </c>
      <c r="F13358" s="26" t="s">
        <v>51245</v>
      </c>
      <c r="G13358" s="26" t="s">
        <v>9591</v>
      </c>
      <c r="H13358" s="26" t="s">
        <v>885</v>
      </c>
      <c r="I13358" s="26" t="s">
        <v>11190</v>
      </c>
      <c r="J13358" s="26" t="s">
        <v>1265</v>
      </c>
      <c r="K13358" s="26" t="s">
        <v>9582</v>
      </c>
      <c r="L13358" s="26" t="s">
        <v>51246</v>
      </c>
      <c r="M13358" s="26">
        <v>380973193057</v>
      </c>
      <c r="N13358" s="26">
        <v>120483604</v>
      </c>
    </row>
    <row r="13359" spans="1:14">
      <c r="A13359" s="26" t="s">
        <v>8924</v>
      </c>
      <c r="B13359" s="26" t="s">
        <v>8925</v>
      </c>
      <c r="C13359" s="26">
        <v>39011491</v>
      </c>
      <c r="D13359" s="26" t="s">
        <v>24</v>
      </c>
      <c r="E13359" s="26" t="s">
        <v>51247</v>
      </c>
      <c r="F13359" s="26" t="s">
        <v>51248</v>
      </c>
      <c r="G13359" s="26" t="s">
        <v>9579</v>
      </c>
      <c r="H13359" s="26" t="s">
        <v>1401</v>
      </c>
      <c r="I13359" s="26" t="s">
        <v>9726</v>
      </c>
      <c r="J13359" s="26" t="s">
        <v>2742</v>
      </c>
      <c r="K13359" s="26" t="s">
        <v>9582</v>
      </c>
      <c r="L13359" s="26" t="s">
        <v>51249</v>
      </c>
      <c r="M13359" s="26">
        <v>380473390211</v>
      </c>
      <c r="N13359" s="26">
        <v>520485203</v>
      </c>
    </row>
    <row r="13360" spans="1:14">
      <c r="A13360" s="26" t="s">
        <v>3179</v>
      </c>
      <c r="B13360" s="26" t="s">
        <v>3180</v>
      </c>
      <c r="C13360" s="26">
        <v>1991748</v>
      </c>
      <c r="D13360" s="26" t="s">
        <v>780</v>
      </c>
      <c r="E13360" s="26" t="s">
        <v>51250</v>
      </c>
      <c r="F13360" s="26" t="s">
        <v>51251</v>
      </c>
      <c r="G13360" s="26" t="s">
        <v>9601</v>
      </c>
      <c r="H13360" s="26" t="s">
        <v>375</v>
      </c>
      <c r="I13360" s="26" t="s">
        <v>20099</v>
      </c>
      <c r="J13360" s="26" t="s">
        <v>3178</v>
      </c>
      <c r="K13360" s="26" t="s">
        <v>9606</v>
      </c>
      <c r="L13360" s="26" t="s">
        <v>20100</v>
      </c>
      <c r="M13360" s="26">
        <v>380416191355</v>
      </c>
      <c r="N13360" s="26">
        <v>1822855100</v>
      </c>
    </row>
    <row r="13361" spans="1:14">
      <c r="A13361" s="26" t="s">
        <v>3560</v>
      </c>
      <c r="B13361" s="26" t="s">
        <v>3561</v>
      </c>
      <c r="C13361" s="26">
        <v>39048956</v>
      </c>
      <c r="D13361" s="26" t="s">
        <v>24</v>
      </c>
      <c r="E13361" s="26" t="s">
        <v>51252</v>
      </c>
      <c r="F13361" s="26" t="s">
        <v>51253</v>
      </c>
      <c r="G13361" s="26" t="s">
        <v>9586</v>
      </c>
      <c r="H13361" s="26" t="s">
        <v>392</v>
      </c>
      <c r="I13361" s="26" t="s">
        <v>10620</v>
      </c>
      <c r="J13361" s="26" t="s">
        <v>51254</v>
      </c>
      <c r="K13361" s="26" t="s">
        <v>9582</v>
      </c>
      <c r="L13361" s="26" t="s">
        <v>51255</v>
      </c>
      <c r="M13361" s="26">
        <v>380978006651</v>
      </c>
      <c r="N13361" s="26">
        <v>2125384201</v>
      </c>
    </row>
    <row r="13362" spans="1:14">
      <c r="A13362" s="26" t="s">
        <v>6185</v>
      </c>
      <c r="B13362" s="26" t="s">
        <v>6186</v>
      </c>
      <c r="C13362" s="26">
        <v>37564865</v>
      </c>
      <c r="D13362" s="26" t="s">
        <v>24</v>
      </c>
      <c r="E13362" s="26" t="s">
        <v>51256</v>
      </c>
      <c r="F13362" s="26" t="s">
        <v>51257</v>
      </c>
      <c r="G13362" s="26" t="s">
        <v>9586</v>
      </c>
      <c r="H13362" s="26" t="s">
        <v>885</v>
      </c>
      <c r="I13362" s="26" t="s">
        <v>29821</v>
      </c>
      <c r="J13362" s="26" t="s">
        <v>6184</v>
      </c>
      <c r="K13362" s="26" t="s">
        <v>9606</v>
      </c>
      <c r="L13362" s="26" t="s">
        <v>47227</v>
      </c>
      <c r="M13362" s="26">
        <v>380486091946</v>
      </c>
      <c r="N13362" s="26">
        <v>1423986602</v>
      </c>
    </row>
    <row r="13363" spans="1:14">
      <c r="A13363" s="26" t="s">
        <v>2375</v>
      </c>
      <c r="B13363" s="26" t="s">
        <v>2376</v>
      </c>
      <c r="C13363" s="26">
        <v>30011521</v>
      </c>
      <c r="D13363" s="26" t="s">
        <v>24</v>
      </c>
      <c r="E13363" s="26" t="s">
        <v>51258</v>
      </c>
      <c r="F13363" s="26" t="s">
        <v>46894</v>
      </c>
      <c r="G13363" s="26" t="s">
        <v>9591</v>
      </c>
      <c r="H13363" s="26" t="s">
        <v>133</v>
      </c>
      <c r="J13363" s="26" t="s">
        <v>146</v>
      </c>
      <c r="K13363" s="26" t="s">
        <v>9597</v>
      </c>
      <c r="L13363" s="26" t="s">
        <v>51259</v>
      </c>
      <c r="M13363" s="26">
        <v>761527692109</v>
      </c>
      <c r="N13363" s="26">
        <v>1210100000</v>
      </c>
    </row>
    <row r="13364" spans="1:14">
      <c r="A13364" s="26" t="s">
        <v>1988</v>
      </c>
      <c r="B13364" s="26" t="s">
        <v>1989</v>
      </c>
      <c r="C13364" s="26">
        <v>38672910</v>
      </c>
      <c r="D13364" s="26" t="s">
        <v>24</v>
      </c>
      <c r="E13364" s="26" t="s">
        <v>51260</v>
      </c>
      <c r="F13364" s="26" t="s">
        <v>51261</v>
      </c>
      <c r="G13364" s="26" t="s">
        <v>9579</v>
      </c>
      <c r="H13364" s="26" t="s">
        <v>103</v>
      </c>
      <c r="I13364" s="26" t="s">
        <v>1986</v>
      </c>
      <c r="J13364" s="26" t="s">
        <v>27674</v>
      </c>
      <c r="K13364" s="26" t="s">
        <v>9582</v>
      </c>
      <c r="L13364" s="26" t="s">
        <v>51262</v>
      </c>
      <c r="M13364" s="26">
        <v>380335723429</v>
      </c>
      <c r="N13364" s="26">
        <v>120484401</v>
      </c>
    </row>
    <row r="13365" spans="1:14">
      <c r="A13365" s="26" t="s">
        <v>7546</v>
      </c>
      <c r="B13365" s="26" t="s">
        <v>7547</v>
      </c>
      <c r="C13365" s="26">
        <v>1981514</v>
      </c>
      <c r="D13365" s="26" t="s">
        <v>780</v>
      </c>
      <c r="E13365" s="26" t="s">
        <v>51263</v>
      </c>
      <c r="F13365" s="26" t="s">
        <v>14847</v>
      </c>
      <c r="G13365" s="26" t="s">
        <v>9601</v>
      </c>
      <c r="H13365" s="26" t="s">
        <v>1025</v>
      </c>
      <c r="J13365" s="26" t="s">
        <v>1081</v>
      </c>
      <c r="K13365" s="26" t="s">
        <v>9597</v>
      </c>
      <c r="L13365" s="26" t="s">
        <v>51264</v>
      </c>
      <c r="M13365" s="26">
        <v>380544972267</v>
      </c>
      <c r="N13365" s="26">
        <v>5911000000</v>
      </c>
    </row>
    <row r="13366" spans="1:14">
      <c r="A13366" s="26" t="s">
        <v>3058</v>
      </c>
      <c r="B13366" s="26" t="s">
        <v>3059</v>
      </c>
      <c r="C13366" s="26">
        <v>38455891</v>
      </c>
      <c r="D13366" s="26" t="s">
        <v>24</v>
      </c>
      <c r="E13366" s="26" t="s">
        <v>51265</v>
      </c>
      <c r="F13366" s="26" t="s">
        <v>51266</v>
      </c>
      <c r="G13366" s="26" t="s">
        <v>9591</v>
      </c>
      <c r="H13366" s="26" t="s">
        <v>375</v>
      </c>
      <c r="I13366" s="26" t="s">
        <v>375</v>
      </c>
      <c r="J13366" s="26" t="s">
        <v>376</v>
      </c>
      <c r="K13366" s="26" t="s">
        <v>9597</v>
      </c>
      <c r="L13366" s="26" t="s">
        <v>39897</v>
      </c>
      <c r="M13366" s="26">
        <v>380414326419</v>
      </c>
      <c r="N13366" s="26">
        <v>1810400000</v>
      </c>
    </row>
    <row r="13367" spans="1:14">
      <c r="A13367" s="26" t="s">
        <v>5794</v>
      </c>
      <c r="B13367" s="26" t="s">
        <v>5795</v>
      </c>
      <c r="C13367" s="26">
        <v>26188308</v>
      </c>
      <c r="D13367" s="26" t="s">
        <v>780</v>
      </c>
      <c r="E13367" s="26" t="s">
        <v>51267</v>
      </c>
      <c r="F13367" s="26" t="s">
        <v>51268</v>
      </c>
      <c r="G13367" s="26" t="s">
        <v>9601</v>
      </c>
      <c r="H13367" s="26" t="s">
        <v>799</v>
      </c>
      <c r="J13367" s="26" t="s">
        <v>800</v>
      </c>
      <c r="K13367" s="26" t="s">
        <v>9597</v>
      </c>
      <c r="L13367" s="26" t="s">
        <v>51269</v>
      </c>
      <c r="M13367" s="26">
        <v>380445479017</v>
      </c>
      <c r="N13367" s="26">
        <v>4822784009</v>
      </c>
    </row>
    <row r="13368" spans="1:14">
      <c r="A13368" s="26" t="s">
        <v>7933</v>
      </c>
      <c r="B13368" s="26" t="s">
        <v>7934</v>
      </c>
      <c r="C13368" s="26">
        <v>38008760</v>
      </c>
      <c r="D13368" s="26" t="s">
        <v>24</v>
      </c>
      <c r="E13368" s="26" t="s">
        <v>51270</v>
      </c>
      <c r="F13368" s="26" t="s">
        <v>51271</v>
      </c>
      <c r="G13368" s="26" t="s">
        <v>9586</v>
      </c>
      <c r="H13368" s="26" t="s">
        <v>1122</v>
      </c>
      <c r="I13368" s="26" t="s">
        <v>10216</v>
      </c>
      <c r="J13368" s="26" t="s">
        <v>51272</v>
      </c>
      <c r="K13368" s="26" t="s">
        <v>9582</v>
      </c>
      <c r="L13368" s="26" t="s">
        <v>51273</v>
      </c>
      <c r="M13368" s="26">
        <v>380575525312</v>
      </c>
      <c r="N13368" s="26">
        <v>2323355101</v>
      </c>
    </row>
    <row r="13369" spans="1:14">
      <c r="A13369" s="26" t="s">
        <v>4126</v>
      </c>
      <c r="B13369" s="26" t="s">
        <v>4127</v>
      </c>
      <c r="C13369" s="26">
        <v>26482717</v>
      </c>
      <c r="D13369" s="26" t="s">
        <v>780</v>
      </c>
      <c r="E13369" s="26" t="s">
        <v>51274</v>
      </c>
      <c r="F13369" s="26" t="s">
        <v>9787</v>
      </c>
      <c r="G13369" s="26" t="s">
        <v>9601</v>
      </c>
      <c r="H13369" s="26" t="s">
        <v>506</v>
      </c>
      <c r="J13369" s="26" t="s">
        <v>533</v>
      </c>
      <c r="K13369" s="26" t="s">
        <v>9597</v>
      </c>
      <c r="L13369" s="26" t="s">
        <v>29918</v>
      </c>
      <c r="M13369" s="26">
        <v>380347262474</v>
      </c>
      <c r="N13369" s="26">
        <v>2610400000</v>
      </c>
    </row>
    <row r="13370" spans="1:14">
      <c r="A13370" s="26" t="s">
        <v>8658</v>
      </c>
      <c r="B13370" s="26" t="s">
        <v>8659</v>
      </c>
      <c r="C13370" s="26">
        <v>38072569</v>
      </c>
      <c r="D13370" s="26" t="s">
        <v>24</v>
      </c>
      <c r="E13370" s="26" t="s">
        <v>51275</v>
      </c>
      <c r="F13370" s="26" t="s">
        <v>51276</v>
      </c>
      <c r="G13370" s="26" t="s">
        <v>9591</v>
      </c>
      <c r="H13370" s="26" t="s">
        <v>1308</v>
      </c>
      <c r="I13370" s="26" t="s">
        <v>11591</v>
      </c>
      <c r="J13370" s="26" t="s">
        <v>51277</v>
      </c>
      <c r="K13370" s="26" t="s">
        <v>9582</v>
      </c>
      <c r="L13370" s="26" t="s">
        <v>51278</v>
      </c>
      <c r="M13370" s="26">
        <v>380982924248</v>
      </c>
      <c r="N13370" s="26">
        <v>5623889805</v>
      </c>
    </row>
    <row r="13371" spans="1:14">
      <c r="A13371" s="26" t="s">
        <v>4216</v>
      </c>
      <c r="B13371" s="26" t="s">
        <v>4217</v>
      </c>
      <c r="C13371" s="26">
        <v>41838805</v>
      </c>
      <c r="D13371" s="26" t="s">
        <v>24</v>
      </c>
      <c r="E13371" s="26" t="s">
        <v>51279</v>
      </c>
      <c r="F13371" s="26" t="s">
        <v>51280</v>
      </c>
      <c r="G13371" s="26" t="s">
        <v>9579</v>
      </c>
      <c r="H13371" s="26" t="s">
        <v>506</v>
      </c>
      <c r="I13371" s="26" t="s">
        <v>9709</v>
      </c>
      <c r="J13371" s="26" t="s">
        <v>51281</v>
      </c>
      <c r="K13371" s="26" t="s">
        <v>9582</v>
      </c>
      <c r="L13371" s="26" t="s">
        <v>51282</v>
      </c>
      <c r="M13371" s="26">
        <v>380343521643</v>
      </c>
      <c r="N13371" s="26">
        <v>2624484401</v>
      </c>
    </row>
    <row r="13372" spans="1:14">
      <c r="A13372" s="26" t="s">
        <v>4670</v>
      </c>
      <c r="B13372" s="26" t="s">
        <v>4671</v>
      </c>
      <c r="C13372" s="26">
        <v>41479315</v>
      </c>
      <c r="D13372" s="26" t="s">
        <v>780</v>
      </c>
      <c r="E13372" s="26" t="s">
        <v>51283</v>
      </c>
      <c r="F13372" s="26" t="s">
        <v>51284</v>
      </c>
      <c r="G13372" s="26" t="s">
        <v>9601</v>
      </c>
      <c r="H13372" s="26" t="s">
        <v>670</v>
      </c>
      <c r="J13372" s="26" t="s">
        <v>687</v>
      </c>
      <c r="K13372" s="26" t="s">
        <v>9597</v>
      </c>
      <c r="L13372" s="26" t="s">
        <v>51285</v>
      </c>
      <c r="M13372" s="26">
        <v>380522367033</v>
      </c>
      <c r="N13372" s="26">
        <v>3510100000</v>
      </c>
    </row>
    <row r="13373" spans="1:14">
      <c r="A13373" s="26" t="s">
        <v>5137</v>
      </c>
      <c r="B13373" s="26" t="s">
        <v>5138</v>
      </c>
      <c r="C13373" s="26">
        <v>1996622</v>
      </c>
      <c r="D13373" s="26" t="s">
        <v>780</v>
      </c>
      <c r="E13373" s="26" t="s">
        <v>51286</v>
      </c>
      <c r="F13373" s="26" t="s">
        <v>10111</v>
      </c>
      <c r="G13373" s="26" t="s">
        <v>9601</v>
      </c>
      <c r="H13373" s="26" t="s">
        <v>735</v>
      </c>
      <c r="J13373" s="26" t="s">
        <v>740</v>
      </c>
      <c r="K13373" s="26" t="s">
        <v>9597</v>
      </c>
      <c r="L13373" s="26" t="s">
        <v>25134</v>
      </c>
      <c r="M13373" s="26">
        <v>380987508621</v>
      </c>
      <c r="N13373" s="26">
        <v>1221881203</v>
      </c>
    </row>
    <row r="13374" spans="1:14">
      <c r="A13374" s="26" t="s">
        <v>4730</v>
      </c>
      <c r="B13374" s="26" t="s">
        <v>4731</v>
      </c>
      <c r="C13374" s="26">
        <v>38636516</v>
      </c>
      <c r="D13374" s="26" t="s">
        <v>24</v>
      </c>
      <c r="E13374" s="26" t="s">
        <v>51287</v>
      </c>
      <c r="F13374" s="26" t="s">
        <v>51288</v>
      </c>
      <c r="G13374" s="26" t="s">
        <v>9586</v>
      </c>
      <c r="H13374" s="26" t="s">
        <v>670</v>
      </c>
      <c r="I13374" s="26" t="s">
        <v>11008</v>
      </c>
      <c r="J13374" s="26" t="s">
        <v>699</v>
      </c>
      <c r="K13374" s="26" t="s">
        <v>9606</v>
      </c>
      <c r="L13374" s="26" t="s">
        <v>51289</v>
      </c>
      <c r="M13374" s="26">
        <v>380987849996</v>
      </c>
      <c r="N13374" s="26">
        <v>3524655100</v>
      </c>
    </row>
    <row r="13375" spans="1:14">
      <c r="A13375" s="26" t="s">
        <v>2214</v>
      </c>
      <c r="B13375" s="26" t="s">
        <v>2215</v>
      </c>
      <c r="C13375" s="26">
        <v>1984624</v>
      </c>
      <c r="D13375" s="26" t="s">
        <v>780</v>
      </c>
      <c r="E13375" s="26" t="s">
        <v>51290</v>
      </c>
      <c r="F13375" s="26" t="s">
        <v>46885</v>
      </c>
      <c r="G13375" s="26" t="s">
        <v>9601</v>
      </c>
      <c r="H13375" s="26" t="s">
        <v>133</v>
      </c>
      <c r="J13375" s="26" t="s">
        <v>146</v>
      </c>
      <c r="K13375" s="26" t="s">
        <v>9597</v>
      </c>
      <c r="L13375" s="26" t="s">
        <v>51291</v>
      </c>
      <c r="M13375" s="26">
        <v>380982423788</v>
      </c>
      <c r="N13375" s="26">
        <v>1210100000</v>
      </c>
    </row>
    <row r="13376" spans="1:14">
      <c r="A13376" s="26" t="s">
        <v>8848</v>
      </c>
      <c r="B13376" s="26" t="s">
        <v>8849</v>
      </c>
      <c r="C13376" s="26">
        <v>42081160</v>
      </c>
      <c r="D13376" s="26" t="s">
        <v>24</v>
      </c>
      <c r="E13376" s="26" t="s">
        <v>51292</v>
      </c>
      <c r="F13376" s="26" t="s">
        <v>51293</v>
      </c>
      <c r="G13376" s="26" t="s">
        <v>9586</v>
      </c>
      <c r="H13376" s="26" t="s">
        <v>1401</v>
      </c>
      <c r="I13376" s="26" t="s">
        <v>11494</v>
      </c>
      <c r="J13376" s="26" t="s">
        <v>51294</v>
      </c>
      <c r="K13376" s="26" t="s">
        <v>9582</v>
      </c>
      <c r="L13376" s="26" t="s">
        <v>51295</v>
      </c>
      <c r="M13376" s="26">
        <v>380689052693</v>
      </c>
      <c r="N13376" s="26">
        <v>7120388001</v>
      </c>
    </row>
    <row r="13377" spans="1:14">
      <c r="A13377" s="26" t="s">
        <v>9214</v>
      </c>
      <c r="B13377" s="26" t="s">
        <v>9215</v>
      </c>
      <c r="C13377" s="26">
        <v>43343797</v>
      </c>
      <c r="D13377" s="26" t="s">
        <v>1701</v>
      </c>
      <c r="E13377" s="26" t="s">
        <v>51296</v>
      </c>
      <c r="F13377" s="26" t="s">
        <v>51297</v>
      </c>
      <c r="G13377" s="26" t="s">
        <v>9601</v>
      </c>
      <c r="H13377" s="26" t="s">
        <v>1490</v>
      </c>
      <c r="I13377" s="26" t="s">
        <v>12360</v>
      </c>
      <c r="J13377" s="26" t="s">
        <v>1517</v>
      </c>
      <c r="K13377" s="26" t="s">
        <v>9606</v>
      </c>
      <c r="L13377" s="26" t="s">
        <v>51298</v>
      </c>
      <c r="M13377" s="26">
        <v>761046267357</v>
      </c>
      <c r="N13377" s="26">
        <v>7322055100</v>
      </c>
    </row>
    <row r="13378" spans="1:14">
      <c r="A13378" s="26" t="s">
        <v>6742</v>
      </c>
      <c r="B13378" s="26" t="s">
        <v>6743</v>
      </c>
      <c r="C13378" s="26">
        <v>38487180</v>
      </c>
      <c r="D13378" s="26" t="s">
        <v>24</v>
      </c>
      <c r="E13378" s="26" t="s">
        <v>51299</v>
      </c>
      <c r="F13378" s="26" t="s">
        <v>51300</v>
      </c>
      <c r="G13378" s="26" t="s">
        <v>9579</v>
      </c>
      <c r="H13378" s="26" t="s">
        <v>949</v>
      </c>
      <c r="I13378" s="26" t="s">
        <v>13044</v>
      </c>
      <c r="J13378" s="26" t="s">
        <v>22536</v>
      </c>
      <c r="K13378" s="26" t="s">
        <v>9582</v>
      </c>
      <c r="L13378" s="26" t="s">
        <v>51301</v>
      </c>
      <c r="M13378" s="26">
        <v>380536495268</v>
      </c>
      <c r="N13378" s="26">
        <v>111692911</v>
      </c>
    </row>
    <row r="13379" spans="1:14">
      <c r="A13379" s="26" t="s">
        <v>8658</v>
      </c>
      <c r="B13379" s="26" t="s">
        <v>8659</v>
      </c>
      <c r="C13379" s="26">
        <v>38072569</v>
      </c>
      <c r="D13379" s="26" t="s">
        <v>24</v>
      </c>
      <c r="E13379" s="26" t="s">
        <v>51302</v>
      </c>
      <c r="F13379" s="26" t="s">
        <v>51303</v>
      </c>
      <c r="G13379" s="26" t="s">
        <v>9591</v>
      </c>
      <c r="H13379" s="26" t="s">
        <v>1308</v>
      </c>
      <c r="I13379" s="26" t="s">
        <v>11591</v>
      </c>
      <c r="J13379" s="26" t="s">
        <v>51304</v>
      </c>
      <c r="K13379" s="26" t="s">
        <v>9582</v>
      </c>
      <c r="L13379" s="26" t="s">
        <v>51305</v>
      </c>
      <c r="M13379" s="26">
        <v>380385232517</v>
      </c>
      <c r="N13379" s="26">
        <v>6822184201</v>
      </c>
    </row>
    <row r="13380" spans="1:14">
      <c r="A13380" s="26" t="s">
        <v>2243</v>
      </c>
      <c r="B13380" s="26" t="s">
        <v>2244</v>
      </c>
      <c r="C13380" s="26">
        <v>3568161</v>
      </c>
      <c r="D13380" s="26" t="s">
        <v>780</v>
      </c>
      <c r="E13380" s="26" t="s">
        <v>51306</v>
      </c>
      <c r="F13380" s="26" t="s">
        <v>51307</v>
      </c>
      <c r="G13380" s="26" t="s">
        <v>9601</v>
      </c>
      <c r="H13380" s="26" t="s">
        <v>133</v>
      </c>
      <c r="J13380" s="26" t="s">
        <v>146</v>
      </c>
      <c r="K13380" s="26" t="s">
        <v>9597</v>
      </c>
      <c r="L13380" s="26" t="s">
        <v>34999</v>
      </c>
      <c r="M13380" s="26">
        <v>380567209623</v>
      </c>
      <c r="N13380" s="26">
        <v>1210100000</v>
      </c>
    </row>
    <row r="13381" spans="1:14">
      <c r="A13381" s="26" t="s">
        <v>3690</v>
      </c>
      <c r="B13381" s="26" t="s">
        <v>3691</v>
      </c>
      <c r="C13381" s="26">
        <v>38969615</v>
      </c>
      <c r="D13381" s="26" t="s">
        <v>24</v>
      </c>
      <c r="E13381" s="26" t="s">
        <v>51308</v>
      </c>
      <c r="F13381" s="26" t="s">
        <v>25950</v>
      </c>
      <c r="G13381" s="26" t="s">
        <v>9586</v>
      </c>
      <c r="H13381" s="26" t="s">
        <v>468</v>
      </c>
      <c r="J13381" s="26" t="s">
        <v>481</v>
      </c>
      <c r="K13381" s="26" t="s">
        <v>9597</v>
      </c>
      <c r="L13381" s="26" t="s">
        <v>51309</v>
      </c>
      <c r="M13381" s="26">
        <v>761288341822</v>
      </c>
      <c r="N13381" s="26">
        <v>1222380503</v>
      </c>
    </row>
    <row r="13382" spans="1:14">
      <c r="A13382" s="26" t="s">
        <v>1839</v>
      </c>
      <c r="B13382" s="26" t="s">
        <v>1840</v>
      </c>
      <c r="C13382" s="26">
        <v>37133248</v>
      </c>
      <c r="D13382" s="26" t="s">
        <v>24</v>
      </c>
      <c r="E13382" s="26" t="s">
        <v>51310</v>
      </c>
      <c r="F13382" s="26" t="s">
        <v>51311</v>
      </c>
      <c r="G13382" s="26" t="s">
        <v>9586</v>
      </c>
      <c r="H13382" s="26" t="s">
        <v>27</v>
      </c>
      <c r="I13382" s="26" t="s">
        <v>11177</v>
      </c>
      <c r="J13382" s="26" t="s">
        <v>1843</v>
      </c>
      <c r="K13382" s="26" t="s">
        <v>9606</v>
      </c>
      <c r="L13382" s="26" t="s">
        <v>47714</v>
      </c>
      <c r="M13382" s="26">
        <v>380677807722</v>
      </c>
      <c r="N13382" s="26">
        <v>523155100</v>
      </c>
    </row>
    <row r="13383" spans="1:14">
      <c r="A13383" s="26" t="s">
        <v>3521</v>
      </c>
      <c r="B13383" s="26" t="s">
        <v>3522</v>
      </c>
      <c r="C13383" s="26" t="s">
        <v>1604</v>
      </c>
      <c r="D13383" s="26" t="s">
        <v>24</v>
      </c>
      <c r="E13383" s="26" t="s">
        <v>51312</v>
      </c>
      <c r="F13383" s="26" t="s">
        <v>51313</v>
      </c>
      <c r="G13383" s="26" t="s">
        <v>9591</v>
      </c>
      <c r="H13383" s="26" t="s">
        <v>392</v>
      </c>
      <c r="J13383" s="26" t="s">
        <v>458</v>
      </c>
      <c r="K13383" s="26" t="s">
        <v>9597</v>
      </c>
      <c r="L13383" s="26" t="s">
        <v>51314</v>
      </c>
      <c r="M13383" s="26">
        <v>761472050130</v>
      </c>
      <c r="N13383" s="26">
        <v>2110100000</v>
      </c>
    </row>
    <row r="13384" spans="1:14">
      <c r="A13384" s="26" t="s">
        <v>1655</v>
      </c>
      <c r="B13384" s="26" t="s">
        <v>1656</v>
      </c>
      <c r="C13384" s="26">
        <v>37489689</v>
      </c>
      <c r="D13384" s="26" t="s">
        <v>24</v>
      </c>
      <c r="E13384" s="26" t="s">
        <v>51315</v>
      </c>
      <c r="F13384" s="26" t="s">
        <v>51316</v>
      </c>
      <c r="G13384" s="26" t="s">
        <v>9579</v>
      </c>
      <c r="H13384" s="26" t="s">
        <v>27</v>
      </c>
      <c r="I13384" s="26" t="s">
        <v>10992</v>
      </c>
      <c r="J13384" s="26" t="s">
        <v>1605</v>
      </c>
      <c r="K13384" s="26" t="s">
        <v>9582</v>
      </c>
      <c r="L13384" s="26" t="s">
        <v>51317</v>
      </c>
      <c r="M13384" s="26">
        <v>380432584202</v>
      </c>
      <c r="N13384" s="26">
        <v>520680203</v>
      </c>
    </row>
    <row r="13385" spans="1:14">
      <c r="A13385" s="26" t="s">
        <v>1651</v>
      </c>
      <c r="B13385" s="26" t="s">
        <v>1652</v>
      </c>
      <c r="C13385" s="26">
        <v>5484362</v>
      </c>
      <c r="D13385" s="26" t="s">
        <v>24</v>
      </c>
      <c r="E13385" s="26" t="s">
        <v>51318</v>
      </c>
      <c r="F13385" s="26" t="s">
        <v>51319</v>
      </c>
      <c r="G13385" s="26" t="s">
        <v>9586</v>
      </c>
      <c r="H13385" s="26" t="s">
        <v>27</v>
      </c>
      <c r="J13385" s="26" t="s">
        <v>36</v>
      </c>
      <c r="K13385" s="26" t="s">
        <v>9597</v>
      </c>
      <c r="L13385" s="26" t="s">
        <v>51320</v>
      </c>
      <c r="M13385" s="26">
        <v>380432686091</v>
      </c>
      <c r="N13385" s="26">
        <v>510100000</v>
      </c>
    </row>
    <row r="13386" spans="1:14">
      <c r="A13386" s="26" t="s">
        <v>1647</v>
      </c>
      <c r="B13386" s="26" t="s">
        <v>1648</v>
      </c>
      <c r="C13386" s="26">
        <v>37898491</v>
      </c>
      <c r="D13386" s="26" t="s">
        <v>780</v>
      </c>
      <c r="E13386" s="26" t="s">
        <v>51321</v>
      </c>
      <c r="F13386" s="26" t="s">
        <v>51322</v>
      </c>
      <c r="G13386" s="26" t="s">
        <v>9601</v>
      </c>
      <c r="H13386" s="26" t="s">
        <v>27</v>
      </c>
      <c r="J13386" s="26" t="s">
        <v>36</v>
      </c>
      <c r="K13386" s="26" t="s">
        <v>9597</v>
      </c>
      <c r="L13386" s="26" t="s">
        <v>10535</v>
      </c>
      <c r="M13386" s="26">
        <v>380432605020</v>
      </c>
      <c r="N13386" s="26">
        <v>510100000</v>
      </c>
    </row>
    <row r="13387" spans="1:14">
      <c r="A13387" s="26" t="s">
        <v>4205</v>
      </c>
      <c r="B13387" s="26" t="s">
        <v>4206</v>
      </c>
      <c r="C13387" s="26">
        <v>42566178</v>
      </c>
      <c r="D13387" s="26" t="s">
        <v>24</v>
      </c>
      <c r="E13387" s="26" t="s">
        <v>51323</v>
      </c>
      <c r="F13387" s="26" t="s">
        <v>19738</v>
      </c>
      <c r="G13387" s="26" t="s">
        <v>9579</v>
      </c>
      <c r="H13387" s="26" t="s">
        <v>506</v>
      </c>
      <c r="I13387" s="26" t="s">
        <v>18195</v>
      </c>
      <c r="J13387" s="26" t="s">
        <v>38625</v>
      </c>
      <c r="K13387" s="26" t="s">
        <v>9582</v>
      </c>
      <c r="L13387" s="26" t="s">
        <v>51324</v>
      </c>
      <c r="M13387" s="26">
        <v>380675836001</v>
      </c>
      <c r="N13387" s="26">
        <v>1224286703</v>
      </c>
    </row>
    <row r="13388" spans="1:14">
      <c r="A13388" s="26" t="s">
        <v>4698</v>
      </c>
      <c r="B13388" s="26" t="s">
        <v>4699</v>
      </c>
      <c r="C13388" s="26">
        <v>38286858</v>
      </c>
      <c r="D13388" s="26" t="s">
        <v>24</v>
      </c>
      <c r="E13388" s="26" t="s">
        <v>51325</v>
      </c>
      <c r="F13388" s="26" t="s">
        <v>51326</v>
      </c>
      <c r="G13388" s="26" t="s">
        <v>9586</v>
      </c>
      <c r="H13388" s="26" t="s">
        <v>670</v>
      </c>
      <c r="I13388" s="26" t="s">
        <v>11688</v>
      </c>
      <c r="J13388" s="26" t="s">
        <v>1450</v>
      </c>
      <c r="K13388" s="26" t="s">
        <v>9582</v>
      </c>
      <c r="L13388" s="26" t="s">
        <v>51327</v>
      </c>
      <c r="M13388" s="26">
        <v>380524276338</v>
      </c>
      <c r="N13388" s="26">
        <v>2124084407</v>
      </c>
    </row>
    <row r="13389" spans="1:14">
      <c r="A13389" s="26" t="s">
        <v>7847</v>
      </c>
      <c r="B13389" s="26" t="s">
        <v>7848</v>
      </c>
      <c r="C13389" s="26">
        <v>38610896</v>
      </c>
      <c r="D13389" s="26" t="s">
        <v>24</v>
      </c>
      <c r="E13389" s="26" t="s">
        <v>51328</v>
      </c>
      <c r="F13389" s="26" t="s">
        <v>51329</v>
      </c>
      <c r="G13389" s="26" t="s">
        <v>9586</v>
      </c>
      <c r="H13389" s="26" t="s">
        <v>1122</v>
      </c>
      <c r="J13389" s="26" t="s">
        <v>51330</v>
      </c>
      <c r="K13389" s="26" t="s">
        <v>9582</v>
      </c>
      <c r="L13389" s="26" t="s">
        <v>51331</v>
      </c>
      <c r="M13389" s="26">
        <v>380574970330</v>
      </c>
      <c r="N13389" s="26">
        <v>6325482501</v>
      </c>
    </row>
    <row r="13390" spans="1:14">
      <c r="A13390" s="26" t="s">
        <v>7677</v>
      </c>
      <c r="B13390" s="26" t="s">
        <v>7678</v>
      </c>
      <c r="C13390" s="26">
        <v>38440115</v>
      </c>
      <c r="D13390" s="26" t="s">
        <v>24</v>
      </c>
      <c r="E13390" s="26" t="s">
        <v>51332</v>
      </c>
      <c r="F13390" s="26" t="s">
        <v>51333</v>
      </c>
      <c r="G13390" s="26" t="s">
        <v>9586</v>
      </c>
      <c r="H13390" s="26" t="s">
        <v>1088</v>
      </c>
      <c r="I13390" s="26" t="s">
        <v>16873</v>
      </c>
      <c r="J13390" s="26" t="s">
        <v>51334</v>
      </c>
      <c r="K13390" s="26" t="s">
        <v>9582</v>
      </c>
      <c r="L13390" s="26" t="s">
        <v>51335</v>
      </c>
      <c r="M13390" s="26">
        <v>380354664591</v>
      </c>
      <c r="N13390" s="26">
        <v>6123487601</v>
      </c>
    </row>
    <row r="13391" spans="1:14">
      <c r="A13391" s="26" t="s">
        <v>2914</v>
      </c>
      <c r="B13391" s="26" t="s">
        <v>2915</v>
      </c>
      <c r="C13391" s="26">
        <v>37885220</v>
      </c>
      <c r="D13391" s="26" t="s">
        <v>24</v>
      </c>
      <c r="E13391" s="26" t="s">
        <v>51336</v>
      </c>
      <c r="F13391" s="26" t="s">
        <v>51337</v>
      </c>
      <c r="G13391" s="26" t="s">
        <v>9586</v>
      </c>
      <c r="H13391" s="26" t="s">
        <v>258</v>
      </c>
      <c r="J13391" s="26" t="s">
        <v>317</v>
      </c>
      <c r="K13391" s="26" t="s">
        <v>9597</v>
      </c>
      <c r="L13391" s="26" t="s">
        <v>13617</v>
      </c>
      <c r="M13391" s="26">
        <v>761301178195</v>
      </c>
      <c r="N13391" s="26">
        <v>1412300000</v>
      </c>
    </row>
    <row r="13392" spans="1:14">
      <c r="A13392" s="26" t="s">
        <v>5700</v>
      </c>
      <c r="B13392" s="26" t="s">
        <v>5606</v>
      </c>
      <c r="C13392" s="26">
        <v>38945945</v>
      </c>
      <c r="D13392" s="26" t="s">
        <v>24</v>
      </c>
      <c r="E13392" s="26" t="s">
        <v>51338</v>
      </c>
      <c r="F13392" s="26" t="s">
        <v>51339</v>
      </c>
      <c r="G13392" s="26" t="s">
        <v>9586</v>
      </c>
      <c r="H13392" s="26" t="s">
        <v>799</v>
      </c>
      <c r="J13392" s="26" t="s">
        <v>800</v>
      </c>
      <c r="K13392" s="26" t="s">
        <v>9597</v>
      </c>
      <c r="L13392" s="26" t="s">
        <v>51340</v>
      </c>
      <c r="M13392" s="26">
        <v>760884546982</v>
      </c>
      <c r="N13392" s="26">
        <v>4822784009</v>
      </c>
    </row>
    <row r="13393" spans="1:14">
      <c r="A13393" s="26" t="s">
        <v>2954</v>
      </c>
      <c r="B13393" s="26" t="s">
        <v>2955</v>
      </c>
      <c r="C13393" s="26">
        <v>31338129</v>
      </c>
      <c r="D13393" s="26" t="s">
        <v>780</v>
      </c>
      <c r="E13393" s="26" t="s">
        <v>51341</v>
      </c>
      <c r="F13393" s="26" t="s">
        <v>51342</v>
      </c>
      <c r="G13393" s="26" t="s">
        <v>9601</v>
      </c>
      <c r="H13393" s="26" t="s">
        <v>258</v>
      </c>
      <c r="J13393" s="26" t="s">
        <v>333</v>
      </c>
      <c r="K13393" s="26" t="s">
        <v>9597</v>
      </c>
      <c r="L13393" s="26" t="s">
        <v>51343</v>
      </c>
      <c r="M13393" s="26">
        <v>380506145466</v>
      </c>
      <c r="N13393" s="26">
        <v>1411300000</v>
      </c>
    </row>
    <row r="13394" spans="1:14">
      <c r="A13394" s="26" t="s">
        <v>2331</v>
      </c>
      <c r="B13394" s="26" t="s">
        <v>2332</v>
      </c>
      <c r="C13394" s="26">
        <v>1985400</v>
      </c>
      <c r="D13394" s="26" t="s">
        <v>780</v>
      </c>
      <c r="E13394" s="26" t="s">
        <v>51344</v>
      </c>
      <c r="F13394" s="26" t="s">
        <v>9787</v>
      </c>
      <c r="G13394" s="26" t="s">
        <v>9601</v>
      </c>
      <c r="H13394" s="26" t="s">
        <v>133</v>
      </c>
      <c r="J13394" s="26" t="s">
        <v>146</v>
      </c>
      <c r="K13394" s="26" t="s">
        <v>9597</v>
      </c>
      <c r="L13394" s="26" t="s">
        <v>18202</v>
      </c>
      <c r="M13394" s="26">
        <v>380567534496</v>
      </c>
      <c r="N13394" s="26">
        <v>1210100000</v>
      </c>
    </row>
    <row r="13395" spans="1:14">
      <c r="A13395" s="26" t="s">
        <v>9098</v>
      </c>
      <c r="B13395" s="26" t="s">
        <v>9099</v>
      </c>
      <c r="C13395" s="26">
        <v>38561624</v>
      </c>
      <c r="D13395" s="26" t="s">
        <v>24</v>
      </c>
      <c r="E13395" s="26" t="s">
        <v>51345</v>
      </c>
      <c r="F13395" s="26" t="s">
        <v>51346</v>
      </c>
      <c r="G13395" s="26" t="s">
        <v>9591</v>
      </c>
      <c r="H13395" s="26" t="s">
        <v>1490</v>
      </c>
      <c r="I13395" s="26" t="s">
        <v>9841</v>
      </c>
      <c r="J13395" s="26" t="s">
        <v>11959</v>
      </c>
      <c r="K13395" s="26" t="s">
        <v>9582</v>
      </c>
      <c r="L13395" s="26" t="s">
        <v>51347</v>
      </c>
      <c r="M13395" s="26">
        <v>380373651121</v>
      </c>
      <c r="N13395" s="26">
        <v>4620380803</v>
      </c>
    </row>
    <row r="13396" spans="1:14">
      <c r="A13396" s="26" t="s">
        <v>7894</v>
      </c>
      <c r="B13396" s="26" t="s">
        <v>7895</v>
      </c>
      <c r="C13396" s="26">
        <v>38412685</v>
      </c>
      <c r="D13396" s="26" t="s">
        <v>24</v>
      </c>
      <c r="E13396" s="26" t="s">
        <v>51348</v>
      </c>
      <c r="F13396" s="26" t="s">
        <v>51349</v>
      </c>
      <c r="G13396" s="26" t="s">
        <v>9579</v>
      </c>
      <c r="H13396" s="26" t="s">
        <v>1122</v>
      </c>
      <c r="I13396" s="26" t="s">
        <v>10047</v>
      </c>
      <c r="J13396" s="26" t="s">
        <v>37081</v>
      </c>
      <c r="K13396" s="26" t="s">
        <v>9582</v>
      </c>
      <c r="L13396" s="26" t="s">
        <v>51350</v>
      </c>
      <c r="M13396" s="26">
        <v>761545920908</v>
      </c>
      <c r="N13396" s="26">
        <v>521085211</v>
      </c>
    </row>
    <row r="13397" spans="1:14">
      <c r="A13397" s="26" t="s">
        <v>2753</v>
      </c>
      <c r="B13397" s="26" t="s">
        <v>2754</v>
      </c>
      <c r="C13397" s="26">
        <v>36730425</v>
      </c>
      <c r="D13397" s="26" t="s">
        <v>24</v>
      </c>
      <c r="E13397" s="26" t="s">
        <v>51351</v>
      </c>
      <c r="F13397" s="26" t="s">
        <v>51352</v>
      </c>
      <c r="G13397" s="26" t="s">
        <v>9586</v>
      </c>
      <c r="H13397" s="26" t="s">
        <v>133</v>
      </c>
      <c r="I13397" s="26" t="s">
        <v>19513</v>
      </c>
      <c r="J13397" s="26" t="s">
        <v>51353</v>
      </c>
      <c r="K13397" s="26" t="s">
        <v>9582</v>
      </c>
      <c r="L13397" s="26" t="s">
        <v>51354</v>
      </c>
      <c r="M13397" s="26">
        <v>380971921997</v>
      </c>
      <c r="N13397" s="26">
        <v>1225455114</v>
      </c>
    </row>
    <row r="13398" spans="1:14">
      <c r="A13398" s="26" t="s">
        <v>6085</v>
      </c>
      <c r="B13398" s="26" t="s">
        <v>6086</v>
      </c>
      <c r="C13398" s="26">
        <v>38458892</v>
      </c>
      <c r="D13398" s="26" t="s">
        <v>24</v>
      </c>
      <c r="E13398" s="26" t="s">
        <v>51355</v>
      </c>
      <c r="F13398" s="26" t="s">
        <v>51356</v>
      </c>
      <c r="G13398" s="26" t="s">
        <v>9579</v>
      </c>
      <c r="H13398" s="26" t="s">
        <v>835</v>
      </c>
      <c r="I13398" s="26" t="s">
        <v>9944</v>
      </c>
      <c r="J13398" s="26" t="s">
        <v>23962</v>
      </c>
      <c r="K13398" s="26" t="s">
        <v>9582</v>
      </c>
      <c r="L13398" s="26" t="s">
        <v>51357</v>
      </c>
      <c r="M13398" s="26">
        <v>380516232476</v>
      </c>
      <c r="N13398" s="26">
        <v>722880711</v>
      </c>
    </row>
    <row r="13399" spans="1:14">
      <c r="A13399" s="26" t="s">
        <v>5783</v>
      </c>
      <c r="B13399" s="26" t="s">
        <v>5710</v>
      </c>
      <c r="C13399" s="26">
        <v>38946192</v>
      </c>
      <c r="D13399" s="26" t="s">
        <v>24</v>
      </c>
      <c r="E13399" s="26" t="s">
        <v>51358</v>
      </c>
      <c r="F13399" s="26" t="s">
        <v>37634</v>
      </c>
      <c r="G13399" s="26" t="s">
        <v>9586</v>
      </c>
      <c r="H13399" s="26" t="s">
        <v>799</v>
      </c>
      <c r="J13399" s="26" t="s">
        <v>800</v>
      </c>
      <c r="K13399" s="26" t="s">
        <v>9597</v>
      </c>
      <c r="L13399" s="26" t="s">
        <v>11929</v>
      </c>
      <c r="M13399" s="26">
        <v>380444602683</v>
      </c>
      <c r="N13399" s="26">
        <v>4822784009</v>
      </c>
    </row>
    <row r="13400" spans="1:14">
      <c r="A13400" s="26" t="s">
        <v>6439</v>
      </c>
      <c r="B13400" s="26" t="s">
        <v>6440</v>
      </c>
      <c r="C13400" s="26">
        <v>23987641</v>
      </c>
      <c r="D13400" s="26" t="s">
        <v>24</v>
      </c>
      <c r="E13400" s="26" t="s">
        <v>51359</v>
      </c>
      <c r="F13400" s="26" t="s">
        <v>12761</v>
      </c>
      <c r="G13400" s="26" t="s">
        <v>9586</v>
      </c>
      <c r="H13400" s="26" t="s">
        <v>885</v>
      </c>
      <c r="J13400" s="26" t="s">
        <v>910</v>
      </c>
      <c r="K13400" s="26" t="s">
        <v>9597</v>
      </c>
      <c r="L13400" s="26" t="s">
        <v>20368</v>
      </c>
      <c r="M13400" s="26">
        <v>760974814720</v>
      </c>
      <c r="N13400" s="26">
        <v>5110100000</v>
      </c>
    </row>
    <row r="13401" spans="1:14">
      <c r="A13401" s="26" t="s">
        <v>4183</v>
      </c>
      <c r="B13401" s="26" t="s">
        <v>4184</v>
      </c>
      <c r="C13401" s="26">
        <v>42376774</v>
      </c>
      <c r="D13401" s="26" t="s">
        <v>24</v>
      </c>
      <c r="E13401" s="26" t="s">
        <v>51360</v>
      </c>
      <c r="F13401" s="26" t="s">
        <v>51361</v>
      </c>
      <c r="G13401" s="26" t="s">
        <v>9586</v>
      </c>
      <c r="H13401" s="26" t="s">
        <v>506</v>
      </c>
      <c r="J13401" s="26" t="s">
        <v>552</v>
      </c>
      <c r="K13401" s="26" t="s">
        <v>9597</v>
      </c>
      <c r="L13401" s="26" t="s">
        <v>19765</v>
      </c>
      <c r="M13401" s="26">
        <v>761347764682</v>
      </c>
      <c r="N13401" s="26">
        <v>2624010100</v>
      </c>
    </row>
    <row r="13402" spans="1:14">
      <c r="A13402" s="26" t="s">
        <v>2064</v>
      </c>
      <c r="B13402" s="26" t="s">
        <v>2065</v>
      </c>
      <c r="C13402" s="26">
        <v>38527798</v>
      </c>
      <c r="D13402" s="26" t="s">
        <v>1701</v>
      </c>
      <c r="E13402" s="26" t="s">
        <v>51362</v>
      </c>
      <c r="F13402" s="26" t="s">
        <v>51363</v>
      </c>
      <c r="G13402" s="26" t="s">
        <v>9601</v>
      </c>
      <c r="H13402" s="26" t="s">
        <v>103</v>
      </c>
      <c r="I13402" s="26" t="s">
        <v>10489</v>
      </c>
      <c r="J13402" s="26" t="s">
        <v>46335</v>
      </c>
      <c r="K13402" s="26" t="s">
        <v>9582</v>
      </c>
      <c r="L13402" s="26" t="s">
        <v>46336</v>
      </c>
      <c r="M13402" s="26">
        <v>380674711546</v>
      </c>
      <c r="N13402" s="26">
        <v>725084801</v>
      </c>
    </row>
    <row r="13403" spans="1:14">
      <c r="A13403" s="26" t="s">
        <v>7865</v>
      </c>
      <c r="B13403" s="26" t="s">
        <v>7866</v>
      </c>
      <c r="C13403" s="26">
        <v>38916537</v>
      </c>
      <c r="D13403" s="26" t="s">
        <v>24</v>
      </c>
      <c r="E13403" s="26" t="s">
        <v>51364</v>
      </c>
      <c r="F13403" s="26" t="s">
        <v>51365</v>
      </c>
      <c r="G13403" s="26" t="s">
        <v>9586</v>
      </c>
      <c r="H13403" s="26" t="s">
        <v>1122</v>
      </c>
      <c r="I13403" s="26" t="s">
        <v>10639</v>
      </c>
      <c r="J13403" s="26" t="s">
        <v>1135</v>
      </c>
      <c r="K13403" s="26" t="s">
        <v>9597</v>
      </c>
      <c r="L13403" s="26" t="s">
        <v>51366</v>
      </c>
      <c r="M13403" s="26">
        <v>380575833151</v>
      </c>
      <c r="N13403" s="26">
        <v>6320810100</v>
      </c>
    </row>
    <row r="13404" spans="1:14">
      <c r="A13404" s="26" t="s">
        <v>6469</v>
      </c>
      <c r="B13404" s="26" t="s">
        <v>6470</v>
      </c>
      <c r="C13404" s="26">
        <v>38701511</v>
      </c>
      <c r="D13404" s="26" t="s">
        <v>24</v>
      </c>
      <c r="E13404" s="26" t="s">
        <v>51367</v>
      </c>
      <c r="F13404" s="26" t="s">
        <v>51368</v>
      </c>
      <c r="G13404" s="26" t="s">
        <v>9586</v>
      </c>
      <c r="H13404" s="26" t="s">
        <v>885</v>
      </c>
      <c r="I13404" s="26" t="s">
        <v>31079</v>
      </c>
      <c r="J13404" s="26" t="s">
        <v>51369</v>
      </c>
      <c r="K13404" s="26" t="s">
        <v>9582</v>
      </c>
      <c r="L13404" s="26" t="s">
        <v>51370</v>
      </c>
      <c r="M13404" s="26">
        <v>380486230221</v>
      </c>
      <c r="N13404" s="26">
        <v>5122983831</v>
      </c>
    </row>
    <row r="13405" spans="1:14">
      <c r="A13405" s="26" t="s">
        <v>9057</v>
      </c>
      <c r="B13405" s="26" t="s">
        <v>9058</v>
      </c>
      <c r="C13405" s="26">
        <v>2005728</v>
      </c>
      <c r="D13405" s="26" t="s">
        <v>24</v>
      </c>
      <c r="E13405" s="26" t="s">
        <v>51371</v>
      </c>
      <c r="F13405" s="26" t="s">
        <v>51372</v>
      </c>
      <c r="G13405" s="26" t="s">
        <v>9586</v>
      </c>
      <c r="H13405" s="26" t="s">
        <v>1490</v>
      </c>
      <c r="I13405" s="26" t="s">
        <v>13151</v>
      </c>
      <c r="J13405" s="26" t="s">
        <v>51373</v>
      </c>
      <c r="K13405" s="26" t="s">
        <v>9582</v>
      </c>
      <c r="L13405" s="26" t="s">
        <v>51374</v>
      </c>
      <c r="M13405" s="26">
        <v>380373065602</v>
      </c>
      <c r="N13405" s="26">
        <v>723685504</v>
      </c>
    </row>
    <row r="13406" spans="1:14">
      <c r="A13406" s="26" t="s">
        <v>5994</v>
      </c>
      <c r="B13406" s="26" t="s">
        <v>5995</v>
      </c>
      <c r="C13406" s="26">
        <v>31822150</v>
      </c>
      <c r="D13406" s="26" t="s">
        <v>1701</v>
      </c>
      <c r="E13406" s="26" t="s">
        <v>51375</v>
      </c>
      <c r="F13406" s="26" t="s">
        <v>51376</v>
      </c>
      <c r="G13406" s="26" t="s">
        <v>9601</v>
      </c>
      <c r="H13406" s="26" t="s">
        <v>835</v>
      </c>
      <c r="J13406" s="26" t="s">
        <v>6094</v>
      </c>
      <c r="K13406" s="26" t="s">
        <v>9597</v>
      </c>
      <c r="L13406" s="26" t="s">
        <v>51377</v>
      </c>
      <c r="M13406" s="26">
        <v>380684900688</v>
      </c>
      <c r="N13406" s="26">
        <v>4810800000</v>
      </c>
    </row>
    <row r="13407" spans="1:14">
      <c r="A13407" s="26" t="s">
        <v>3692</v>
      </c>
      <c r="B13407" s="26" t="s">
        <v>3693</v>
      </c>
      <c r="C13407" s="26">
        <v>5498694</v>
      </c>
      <c r="D13407" s="26" t="s">
        <v>780</v>
      </c>
      <c r="E13407" s="26" t="s">
        <v>51378</v>
      </c>
      <c r="F13407" s="26" t="s">
        <v>51379</v>
      </c>
      <c r="G13407" s="26" t="s">
        <v>9601</v>
      </c>
      <c r="H13407" s="26" t="s">
        <v>468</v>
      </c>
      <c r="J13407" s="26" t="s">
        <v>481</v>
      </c>
      <c r="K13407" s="26" t="s">
        <v>9597</v>
      </c>
      <c r="L13407" s="26" t="s">
        <v>51380</v>
      </c>
      <c r="M13407" s="26">
        <v>380612243700</v>
      </c>
      <c r="N13407" s="26">
        <v>1222380503</v>
      </c>
    </row>
    <row r="13408" spans="1:14">
      <c r="A13408" s="26" t="s">
        <v>8946</v>
      </c>
      <c r="B13408" s="26" t="s">
        <v>8947</v>
      </c>
      <c r="C13408" s="26">
        <v>41773113</v>
      </c>
      <c r="D13408" s="26" t="s">
        <v>24</v>
      </c>
      <c r="E13408" s="26" t="s">
        <v>51381</v>
      </c>
      <c r="F13408" s="26" t="s">
        <v>51382</v>
      </c>
      <c r="G13408" s="26" t="s">
        <v>9579</v>
      </c>
      <c r="H13408" s="26" t="s">
        <v>1401</v>
      </c>
      <c r="I13408" s="26" t="s">
        <v>14400</v>
      </c>
      <c r="J13408" s="26" t="s">
        <v>51383</v>
      </c>
      <c r="K13408" s="26" t="s">
        <v>9582</v>
      </c>
      <c r="L13408" s="26" t="s">
        <v>51384</v>
      </c>
      <c r="M13408" s="26">
        <v>380967354603</v>
      </c>
      <c r="N13408" s="26">
        <v>7124085401</v>
      </c>
    </row>
    <row r="13409" spans="1:14">
      <c r="A13409" s="26" t="s">
        <v>1613</v>
      </c>
      <c r="B13409" s="26" t="s">
        <v>1614</v>
      </c>
      <c r="C13409" s="26">
        <v>35599262</v>
      </c>
      <c r="D13409" s="26" t="s">
        <v>24</v>
      </c>
      <c r="E13409" s="26" t="s">
        <v>51385</v>
      </c>
      <c r="F13409" s="26" t="s">
        <v>51386</v>
      </c>
      <c r="G13409" s="26" t="s">
        <v>9586</v>
      </c>
      <c r="H13409" s="26" t="s">
        <v>27</v>
      </c>
      <c r="I13409" s="26" t="s">
        <v>11977</v>
      </c>
      <c r="J13409" s="26" t="s">
        <v>28</v>
      </c>
      <c r="K13409" s="26" t="s">
        <v>9597</v>
      </c>
      <c r="L13409" s="26" t="s">
        <v>51387</v>
      </c>
      <c r="M13409" s="26">
        <v>761398208770</v>
      </c>
      <c r="N13409" s="26">
        <v>520210100</v>
      </c>
    </row>
    <row r="13410" spans="1:14">
      <c r="A13410" s="26" t="s">
        <v>6368</v>
      </c>
      <c r="B13410" s="26" t="s">
        <v>6369</v>
      </c>
      <c r="C13410" s="26">
        <v>30514886</v>
      </c>
      <c r="D13410" s="26" t="s">
        <v>24</v>
      </c>
      <c r="E13410" s="26" t="s">
        <v>51388</v>
      </c>
      <c r="F13410" s="26" t="s">
        <v>51389</v>
      </c>
      <c r="G13410" s="26" t="s">
        <v>9586</v>
      </c>
      <c r="H13410" s="26" t="s">
        <v>885</v>
      </c>
      <c r="J13410" s="26" t="s">
        <v>910</v>
      </c>
      <c r="K13410" s="26" t="s">
        <v>9597</v>
      </c>
      <c r="L13410" s="26" t="s">
        <v>51390</v>
      </c>
      <c r="M13410" s="26">
        <v>380487378047</v>
      </c>
      <c r="N13410" s="26">
        <v>5110100000</v>
      </c>
    </row>
    <row r="13411" spans="1:14">
      <c r="A13411" s="26" t="s">
        <v>2978</v>
      </c>
      <c r="B13411" s="26" t="s">
        <v>2979</v>
      </c>
      <c r="C13411" s="26">
        <v>37803043</v>
      </c>
      <c r="D13411" s="26" t="s">
        <v>24</v>
      </c>
      <c r="E13411" s="26" t="s">
        <v>51391</v>
      </c>
      <c r="F13411" s="26" t="s">
        <v>36115</v>
      </c>
      <c r="G13411" s="26" t="s">
        <v>9586</v>
      </c>
      <c r="H13411" s="26" t="s">
        <v>258</v>
      </c>
      <c r="I13411" s="26" t="s">
        <v>9747</v>
      </c>
      <c r="J13411" s="26" t="s">
        <v>13452</v>
      </c>
      <c r="K13411" s="26" t="s">
        <v>9606</v>
      </c>
      <c r="L13411" s="26" t="s">
        <v>51392</v>
      </c>
      <c r="M13411" s="26">
        <v>380504828991</v>
      </c>
      <c r="N13411" s="26">
        <v>1220310118</v>
      </c>
    </row>
    <row r="13412" spans="1:14">
      <c r="A13412" s="26" t="s">
        <v>9051</v>
      </c>
      <c r="B13412" s="26" t="s">
        <v>9052</v>
      </c>
      <c r="C13412" s="26">
        <v>36753285</v>
      </c>
      <c r="D13412" s="26" t="s">
        <v>24</v>
      </c>
      <c r="E13412" s="26" t="s">
        <v>51393</v>
      </c>
      <c r="F13412" s="26" t="s">
        <v>51394</v>
      </c>
      <c r="G13412" s="26" t="s">
        <v>9591</v>
      </c>
      <c r="H13412" s="26" t="s">
        <v>1490</v>
      </c>
      <c r="I13412" s="26" t="s">
        <v>13151</v>
      </c>
      <c r="J13412" s="26" t="s">
        <v>9053</v>
      </c>
      <c r="K13412" s="26" t="s">
        <v>9606</v>
      </c>
      <c r="L13412" s="26" t="s">
        <v>14512</v>
      </c>
      <c r="M13412" s="26">
        <v>380979948793</v>
      </c>
      <c r="N13412" s="26">
        <v>7320555300</v>
      </c>
    </row>
    <row r="13413" spans="1:14">
      <c r="A13413" s="26" t="s">
        <v>3831</v>
      </c>
      <c r="B13413" s="26" t="s">
        <v>3832</v>
      </c>
      <c r="C13413" s="26" t="s">
        <v>1604</v>
      </c>
      <c r="D13413" s="26" t="s">
        <v>24</v>
      </c>
      <c r="E13413" s="26" t="s">
        <v>51395</v>
      </c>
      <c r="F13413" s="26" t="s">
        <v>26200</v>
      </c>
      <c r="G13413" s="26" t="s">
        <v>9591</v>
      </c>
      <c r="H13413" s="26" t="s">
        <v>468</v>
      </c>
      <c r="J13413" s="26" t="s">
        <v>494</v>
      </c>
      <c r="K13413" s="26" t="s">
        <v>9597</v>
      </c>
      <c r="L13413" s="26" t="s">
        <v>51396</v>
      </c>
      <c r="M13413" s="26">
        <v>380976392425</v>
      </c>
      <c r="N13413" s="26">
        <v>2310700000</v>
      </c>
    </row>
    <row r="13414" spans="1:14">
      <c r="A13414" s="26" t="s">
        <v>5650</v>
      </c>
      <c r="B13414" s="26" t="s">
        <v>5651</v>
      </c>
      <c r="C13414" s="26">
        <v>38960408</v>
      </c>
      <c r="D13414" s="26" t="s">
        <v>24</v>
      </c>
      <c r="E13414" s="26" t="s">
        <v>51397</v>
      </c>
      <c r="F13414" s="26" t="s">
        <v>51398</v>
      </c>
      <c r="G13414" s="26" t="s">
        <v>9586</v>
      </c>
      <c r="H13414" s="26" t="s">
        <v>799</v>
      </c>
      <c r="J13414" s="26" t="s">
        <v>800</v>
      </c>
      <c r="K13414" s="26" t="s">
        <v>9597</v>
      </c>
      <c r="L13414" s="26" t="s">
        <v>51399</v>
      </c>
      <c r="M13414" s="26">
        <v>760889128420</v>
      </c>
      <c r="N13414" s="26">
        <v>4822784009</v>
      </c>
    </row>
    <row r="13415" spans="1:14">
      <c r="A13415" s="26" t="s">
        <v>6728</v>
      </c>
      <c r="B13415" s="26" t="s">
        <v>6729</v>
      </c>
      <c r="C13415" s="26">
        <v>13962367</v>
      </c>
      <c r="D13415" s="26" t="s">
        <v>780</v>
      </c>
      <c r="E13415" s="26" t="s">
        <v>51400</v>
      </c>
      <c r="F13415" s="26" t="s">
        <v>51401</v>
      </c>
      <c r="G13415" s="26" t="s">
        <v>9601</v>
      </c>
      <c r="H13415" s="26" t="s">
        <v>949</v>
      </c>
      <c r="J13415" s="26" t="s">
        <v>969</v>
      </c>
      <c r="K13415" s="26" t="s">
        <v>9597</v>
      </c>
      <c r="L13415" s="26" t="s">
        <v>51402</v>
      </c>
      <c r="M13415" s="26">
        <v>380536172092</v>
      </c>
      <c r="N13415" s="26">
        <v>5310700000</v>
      </c>
    </row>
    <row r="13416" spans="1:14">
      <c r="A13416" s="26" t="s">
        <v>6677</v>
      </c>
      <c r="B13416" s="26" t="s">
        <v>6678</v>
      </c>
      <c r="C13416" s="26" t="s">
        <v>1604</v>
      </c>
      <c r="D13416" s="26" t="s">
        <v>24</v>
      </c>
      <c r="E13416" s="26" t="s">
        <v>51403</v>
      </c>
      <c r="F13416" s="26" t="s">
        <v>51404</v>
      </c>
      <c r="G13416" s="26" t="s">
        <v>9591</v>
      </c>
      <c r="H13416" s="26" t="s">
        <v>949</v>
      </c>
      <c r="J13416" s="26" t="s">
        <v>962</v>
      </c>
      <c r="K13416" s="26" t="s">
        <v>9597</v>
      </c>
      <c r="L13416" s="26" t="s">
        <v>51405</v>
      </c>
      <c r="M13416" s="26">
        <v>761936899712</v>
      </c>
      <c r="N13416" s="26">
        <v>5310400000</v>
      </c>
    </row>
    <row r="13417" spans="1:14">
      <c r="A13417" s="26" t="s">
        <v>2788</v>
      </c>
      <c r="B13417" s="26" t="s">
        <v>2789</v>
      </c>
      <c r="C13417" s="26">
        <v>37691686</v>
      </c>
      <c r="D13417" s="26" t="s">
        <v>24</v>
      </c>
      <c r="E13417" s="26" t="s">
        <v>51406</v>
      </c>
      <c r="F13417" s="26" t="s">
        <v>51407</v>
      </c>
      <c r="G13417" s="26" t="s">
        <v>9579</v>
      </c>
      <c r="H13417" s="26" t="s">
        <v>258</v>
      </c>
      <c r="I13417" s="26" t="s">
        <v>10477</v>
      </c>
      <c r="J13417" s="26" t="s">
        <v>51408</v>
      </c>
      <c r="K13417" s="26" t="s">
        <v>9582</v>
      </c>
      <c r="L13417" s="26" t="s">
        <v>51409</v>
      </c>
      <c r="M13417" s="26">
        <v>380674792396</v>
      </c>
      <c r="N13417" s="26">
        <v>1421286603</v>
      </c>
    </row>
    <row r="13418" spans="1:14">
      <c r="A13418" s="26" t="s">
        <v>6522</v>
      </c>
      <c r="B13418" s="26" t="s">
        <v>6523</v>
      </c>
      <c r="C13418" s="26" t="s">
        <v>1604</v>
      </c>
      <c r="D13418" s="26" t="s">
        <v>24</v>
      </c>
      <c r="E13418" s="26" t="s">
        <v>51410</v>
      </c>
      <c r="F13418" s="26" t="s">
        <v>51411</v>
      </c>
      <c r="G13418" s="26" t="s">
        <v>9591</v>
      </c>
      <c r="H13418" s="26" t="s">
        <v>885</v>
      </c>
      <c r="I13418" s="26" t="s">
        <v>11483</v>
      </c>
      <c r="J13418" s="26" t="s">
        <v>6517</v>
      </c>
      <c r="K13418" s="26" t="s">
        <v>9597</v>
      </c>
      <c r="L13418" s="26" t="s">
        <v>11484</v>
      </c>
      <c r="M13418" s="26">
        <v>380671844670</v>
      </c>
      <c r="N13418" s="26">
        <v>5125010100</v>
      </c>
    </row>
    <row r="13419" spans="1:14">
      <c r="A13419" s="26" t="s">
        <v>5431</v>
      </c>
      <c r="B13419" s="26" t="s">
        <v>5416</v>
      </c>
      <c r="C13419" s="26">
        <v>1107970</v>
      </c>
      <c r="D13419" s="26" t="s">
        <v>780</v>
      </c>
      <c r="E13419" s="26" t="s">
        <v>51412</v>
      </c>
      <c r="F13419" s="26" t="s">
        <v>51413</v>
      </c>
      <c r="G13419" s="26" t="s">
        <v>9601</v>
      </c>
      <c r="H13419" s="26" t="s">
        <v>735</v>
      </c>
      <c r="J13419" s="26" t="s">
        <v>787</v>
      </c>
      <c r="K13419" s="26" t="s">
        <v>9597</v>
      </c>
      <c r="L13419" s="26" t="s">
        <v>51414</v>
      </c>
      <c r="M13419" s="26">
        <v>380974924092</v>
      </c>
      <c r="N13419" s="26">
        <v>4611200000</v>
      </c>
    </row>
    <row r="13420" spans="1:14">
      <c r="A13420" s="26" t="s">
        <v>4599</v>
      </c>
      <c r="B13420" s="26" t="s">
        <v>4600</v>
      </c>
      <c r="C13420" s="26">
        <v>38797880</v>
      </c>
      <c r="D13420" s="26" t="s">
        <v>24</v>
      </c>
      <c r="E13420" s="26" t="s">
        <v>51415</v>
      </c>
      <c r="F13420" s="26" t="s">
        <v>51416</v>
      </c>
      <c r="G13420" s="26" t="s">
        <v>9579</v>
      </c>
      <c r="H13420" s="26" t="s">
        <v>670</v>
      </c>
      <c r="I13420" s="26" t="s">
        <v>10789</v>
      </c>
      <c r="J13420" s="26" t="s">
        <v>14246</v>
      </c>
      <c r="K13420" s="26" t="s">
        <v>9582</v>
      </c>
      <c r="L13420" s="26" t="s">
        <v>51417</v>
      </c>
      <c r="M13420" s="26">
        <v>380980690654</v>
      </c>
      <c r="N13420" s="26">
        <v>522280303</v>
      </c>
    </row>
    <row r="13421" spans="1:14">
      <c r="A13421" s="26" t="s">
        <v>4399</v>
      </c>
      <c r="B13421" s="26" t="s">
        <v>4400</v>
      </c>
      <c r="C13421" s="26">
        <v>38462558</v>
      </c>
      <c r="D13421" s="26" t="s">
        <v>24</v>
      </c>
      <c r="E13421" s="26" t="s">
        <v>51418</v>
      </c>
      <c r="F13421" s="26" t="s">
        <v>20038</v>
      </c>
      <c r="G13421" s="26" t="s">
        <v>9586</v>
      </c>
      <c r="H13421" s="26" t="s">
        <v>576</v>
      </c>
      <c r="I13421" s="26" t="s">
        <v>11832</v>
      </c>
      <c r="J13421" s="26" t="s">
        <v>51419</v>
      </c>
      <c r="K13421" s="26" t="s">
        <v>9582</v>
      </c>
      <c r="L13421" s="26" t="s">
        <v>51420</v>
      </c>
      <c r="M13421" s="26">
        <v>380973262997</v>
      </c>
      <c r="N13421" s="26">
        <v>3220881701</v>
      </c>
    </row>
    <row r="13422" spans="1:14">
      <c r="A13422" s="26" t="s">
        <v>7244</v>
      </c>
      <c r="B13422" s="26" t="s">
        <v>7245</v>
      </c>
      <c r="C13422" s="26">
        <v>38440010</v>
      </c>
      <c r="D13422" s="26" t="s">
        <v>24</v>
      </c>
      <c r="E13422" s="26" t="s">
        <v>51421</v>
      </c>
      <c r="F13422" s="26" t="s">
        <v>51422</v>
      </c>
      <c r="G13422" s="26" t="s">
        <v>9586</v>
      </c>
      <c r="H13422" s="26" t="s">
        <v>987</v>
      </c>
      <c r="I13422" s="26" t="s">
        <v>11035</v>
      </c>
      <c r="J13422" s="26" t="s">
        <v>51423</v>
      </c>
      <c r="K13422" s="26" t="s">
        <v>9582</v>
      </c>
      <c r="L13422" s="26" t="s">
        <v>51424</v>
      </c>
      <c r="M13422" s="26">
        <v>380683901351</v>
      </c>
      <c r="N13422" s="26">
        <v>5625483401</v>
      </c>
    </row>
    <row r="13423" spans="1:14">
      <c r="A13423" s="26" t="s">
        <v>2275</v>
      </c>
      <c r="B13423" s="26" t="s">
        <v>2276</v>
      </c>
      <c r="C13423" s="26">
        <v>37899741</v>
      </c>
      <c r="D13423" s="26" t="s">
        <v>24</v>
      </c>
      <c r="E13423" s="26" t="s">
        <v>51425</v>
      </c>
      <c r="F13423" s="26" t="s">
        <v>18640</v>
      </c>
      <c r="G13423" s="26" t="s">
        <v>9586</v>
      </c>
      <c r="H13423" s="26" t="s">
        <v>133</v>
      </c>
      <c r="J13423" s="26" t="s">
        <v>146</v>
      </c>
      <c r="K13423" s="26" t="s">
        <v>9597</v>
      </c>
      <c r="L13423" s="26" t="s">
        <v>28115</v>
      </c>
      <c r="M13423" s="26">
        <v>380567671451</v>
      </c>
      <c r="N13423" s="26">
        <v>1210100000</v>
      </c>
    </row>
    <row r="13424" spans="1:14">
      <c r="A13424" s="26" t="s">
        <v>2080</v>
      </c>
      <c r="B13424" s="26" t="s">
        <v>2081</v>
      </c>
      <c r="C13424" s="26">
        <v>38485727</v>
      </c>
      <c r="D13424" s="26" t="s">
        <v>24</v>
      </c>
      <c r="E13424" s="26" t="s">
        <v>51426</v>
      </c>
      <c r="F13424" s="26" t="s">
        <v>51427</v>
      </c>
      <c r="G13424" s="26" t="s">
        <v>9586</v>
      </c>
      <c r="H13424" s="26" t="s">
        <v>103</v>
      </c>
      <c r="I13424" s="26" t="s">
        <v>9833</v>
      </c>
      <c r="J13424" s="26" t="s">
        <v>50859</v>
      </c>
      <c r="K13424" s="26" t="s">
        <v>9582</v>
      </c>
      <c r="L13424" s="26" t="s">
        <v>50860</v>
      </c>
      <c r="M13424" s="26">
        <v>380337735169</v>
      </c>
      <c r="N13424" s="26">
        <v>723382201</v>
      </c>
    </row>
    <row r="13425" spans="1:14">
      <c r="A13425" s="26" t="s">
        <v>9121</v>
      </c>
      <c r="B13425" s="26" t="s">
        <v>9122</v>
      </c>
      <c r="C13425" s="26">
        <v>5481292</v>
      </c>
      <c r="D13425" s="26" t="s">
        <v>780</v>
      </c>
      <c r="E13425" s="26" t="s">
        <v>51428</v>
      </c>
      <c r="F13425" s="26" t="s">
        <v>51429</v>
      </c>
      <c r="G13425" s="26" t="s">
        <v>9601</v>
      </c>
      <c r="H13425" s="26" t="s">
        <v>1490</v>
      </c>
      <c r="J13425" s="26" t="s">
        <v>30091</v>
      </c>
      <c r="K13425" s="26" t="s">
        <v>9597</v>
      </c>
      <c r="L13425" s="26" t="s">
        <v>51430</v>
      </c>
      <c r="M13425" s="26">
        <v>380374131446</v>
      </c>
      <c r="N13425" s="26">
        <v>7310600000</v>
      </c>
    </row>
    <row r="13426" spans="1:14">
      <c r="A13426" s="26" t="s">
        <v>4715</v>
      </c>
      <c r="B13426" s="26" t="s">
        <v>4716</v>
      </c>
      <c r="C13426" s="26">
        <v>38972429</v>
      </c>
      <c r="D13426" s="26" t="s">
        <v>24</v>
      </c>
      <c r="E13426" s="26" t="s">
        <v>51431</v>
      </c>
      <c r="F13426" s="26" t="s">
        <v>51432</v>
      </c>
      <c r="G13426" s="26" t="s">
        <v>9586</v>
      </c>
      <c r="H13426" s="26" t="s">
        <v>670</v>
      </c>
      <c r="J13426" s="26" t="s">
        <v>4702</v>
      </c>
      <c r="K13426" s="26" t="s">
        <v>9597</v>
      </c>
      <c r="L13426" s="26" t="s">
        <v>24028</v>
      </c>
      <c r="M13426" s="26">
        <v>380523575240</v>
      </c>
      <c r="N13426" s="26">
        <v>721484605</v>
      </c>
    </row>
    <row r="13427" spans="1:14">
      <c r="A13427" s="26" t="s">
        <v>4336</v>
      </c>
      <c r="B13427" s="26" t="s">
        <v>4337</v>
      </c>
      <c r="C13427" s="26">
        <v>38304599</v>
      </c>
      <c r="D13427" s="26" t="s">
        <v>24</v>
      </c>
      <c r="E13427" s="26" t="s">
        <v>51433</v>
      </c>
      <c r="F13427" s="26" t="s">
        <v>51434</v>
      </c>
      <c r="G13427" s="26" t="s">
        <v>9586</v>
      </c>
      <c r="H13427" s="26" t="s">
        <v>576</v>
      </c>
      <c r="I13427" s="26" t="s">
        <v>13251</v>
      </c>
      <c r="J13427" s="26" t="s">
        <v>39904</v>
      </c>
      <c r="K13427" s="26" t="s">
        <v>9606</v>
      </c>
      <c r="L13427" s="26" t="s">
        <v>39905</v>
      </c>
      <c r="M13427" s="26">
        <v>380457742196</v>
      </c>
      <c r="N13427" s="26">
        <v>3221055900</v>
      </c>
    </row>
    <row r="13428" spans="1:14">
      <c r="A13428" s="26" t="s">
        <v>2313</v>
      </c>
      <c r="B13428" s="26" t="s">
        <v>2314</v>
      </c>
      <c r="C13428" s="26">
        <v>37899872</v>
      </c>
      <c r="D13428" s="26" t="s">
        <v>24</v>
      </c>
      <c r="E13428" s="26" t="s">
        <v>51435</v>
      </c>
      <c r="F13428" s="26" t="s">
        <v>43784</v>
      </c>
      <c r="G13428" s="26" t="s">
        <v>9591</v>
      </c>
      <c r="H13428" s="26" t="s">
        <v>133</v>
      </c>
      <c r="I13428" s="26" t="s">
        <v>146</v>
      </c>
      <c r="J13428" s="26" t="s">
        <v>146</v>
      </c>
      <c r="K13428" s="26" t="s">
        <v>9597</v>
      </c>
      <c r="L13428" s="26" t="s">
        <v>18706</v>
      </c>
      <c r="M13428" s="26">
        <v>380567454546</v>
      </c>
      <c r="N13428" s="26">
        <v>1210100000</v>
      </c>
    </row>
    <row r="13429" spans="1:14">
      <c r="A13429" s="26" t="s">
        <v>3218</v>
      </c>
      <c r="B13429" s="26" t="s">
        <v>3219</v>
      </c>
      <c r="C13429" s="26">
        <v>38796636</v>
      </c>
      <c r="D13429" s="26" t="s">
        <v>24</v>
      </c>
      <c r="E13429" s="26" t="s">
        <v>51436</v>
      </c>
      <c r="F13429" s="26" t="s">
        <v>51437</v>
      </c>
      <c r="G13429" s="26" t="s">
        <v>9586</v>
      </c>
      <c r="H13429" s="26" t="s">
        <v>375</v>
      </c>
      <c r="I13429" s="26" t="s">
        <v>11784</v>
      </c>
      <c r="J13429" s="26" t="s">
        <v>51438</v>
      </c>
      <c r="K13429" s="26" t="s">
        <v>9582</v>
      </c>
      <c r="L13429" s="26" t="s">
        <v>51439</v>
      </c>
      <c r="M13429" s="26">
        <v>380967471064</v>
      </c>
      <c r="N13429" s="26">
        <v>1824210158</v>
      </c>
    </row>
    <row r="13430" spans="1:14">
      <c r="A13430" s="26" t="s">
        <v>3602</v>
      </c>
      <c r="B13430" s="26" t="s">
        <v>3603</v>
      </c>
      <c r="C13430" s="26">
        <v>41428779</v>
      </c>
      <c r="D13430" s="26" t="s">
        <v>24</v>
      </c>
      <c r="E13430" s="26" t="s">
        <v>51440</v>
      </c>
      <c r="F13430" s="26" t="s">
        <v>51441</v>
      </c>
      <c r="G13430" s="26" t="s">
        <v>9586</v>
      </c>
      <c r="H13430" s="26" t="s">
        <v>468</v>
      </c>
      <c r="I13430" s="26" t="s">
        <v>10687</v>
      </c>
      <c r="J13430" s="26" t="s">
        <v>3604</v>
      </c>
      <c r="K13430" s="26" t="s">
        <v>9582</v>
      </c>
      <c r="L13430" s="26" t="s">
        <v>51442</v>
      </c>
      <c r="M13430" s="26">
        <v>761005746758</v>
      </c>
      <c r="N13430" s="26">
        <v>1412945600</v>
      </c>
    </row>
    <row r="13431" spans="1:14">
      <c r="A13431" s="26" t="s">
        <v>1765</v>
      </c>
      <c r="B13431" s="26" t="s">
        <v>1766</v>
      </c>
      <c r="C13431" s="26">
        <v>37423921</v>
      </c>
      <c r="D13431" s="26" t="s">
        <v>24</v>
      </c>
      <c r="E13431" s="26" t="s">
        <v>51443</v>
      </c>
      <c r="F13431" s="26" t="s">
        <v>51444</v>
      </c>
      <c r="G13431" s="26" t="s">
        <v>9591</v>
      </c>
      <c r="H13431" s="26" t="s">
        <v>27</v>
      </c>
      <c r="I13431" s="26" t="s">
        <v>11743</v>
      </c>
      <c r="J13431" s="26" t="s">
        <v>16941</v>
      </c>
      <c r="K13431" s="26" t="s">
        <v>9582</v>
      </c>
      <c r="L13431" s="26" t="s">
        <v>51445</v>
      </c>
      <c r="M13431" s="26">
        <v>380961070756</v>
      </c>
      <c r="N13431" s="26">
        <v>521283203</v>
      </c>
    </row>
    <row r="13432" spans="1:14">
      <c r="A13432" s="26" t="s">
        <v>9057</v>
      </c>
      <c r="B13432" s="26" t="s">
        <v>9058</v>
      </c>
      <c r="C13432" s="26">
        <v>2005728</v>
      </c>
      <c r="D13432" s="26" t="s">
        <v>24</v>
      </c>
      <c r="E13432" s="26" t="s">
        <v>51446</v>
      </c>
      <c r="F13432" s="26" t="s">
        <v>51447</v>
      </c>
      <c r="G13432" s="26" t="s">
        <v>9586</v>
      </c>
      <c r="H13432" s="26" t="s">
        <v>1490</v>
      </c>
      <c r="I13432" s="26" t="s">
        <v>13151</v>
      </c>
      <c r="J13432" s="26" t="s">
        <v>48668</v>
      </c>
      <c r="K13432" s="26" t="s">
        <v>9582</v>
      </c>
      <c r="L13432" s="26" t="s">
        <v>51448</v>
      </c>
      <c r="M13432" s="26">
        <v>380373064219</v>
      </c>
      <c r="N13432" s="26">
        <v>5110290013</v>
      </c>
    </row>
    <row r="13433" spans="1:14">
      <c r="A13433" s="26" t="s">
        <v>1773</v>
      </c>
      <c r="B13433" s="26" t="s">
        <v>1774</v>
      </c>
      <c r="C13433" s="26">
        <v>37258835</v>
      </c>
      <c r="D13433" s="26" t="s">
        <v>24</v>
      </c>
      <c r="E13433" s="26" t="s">
        <v>51449</v>
      </c>
      <c r="F13433" s="26" t="s">
        <v>51450</v>
      </c>
      <c r="G13433" s="26" t="s">
        <v>9586</v>
      </c>
      <c r="H13433" s="26" t="s">
        <v>27</v>
      </c>
      <c r="I13433" s="26" t="s">
        <v>10108</v>
      </c>
      <c r="J13433" s="26" t="s">
        <v>35250</v>
      </c>
      <c r="K13433" s="26" t="s">
        <v>9582</v>
      </c>
      <c r="L13433" s="26" t="s">
        <v>51451</v>
      </c>
      <c r="M13433" s="26">
        <v>380987004918</v>
      </c>
      <c r="N13433" s="26">
        <v>521685603</v>
      </c>
    </row>
    <row r="13434" spans="1:14">
      <c r="A13434" s="26" t="s">
        <v>3746</v>
      </c>
      <c r="B13434" s="26" t="s">
        <v>3747</v>
      </c>
      <c r="C13434" s="26">
        <v>5498849</v>
      </c>
      <c r="D13434" s="26" t="s">
        <v>780</v>
      </c>
      <c r="E13434" s="26" t="s">
        <v>51452</v>
      </c>
      <c r="F13434" s="26" t="s">
        <v>9713</v>
      </c>
      <c r="G13434" s="26" t="s">
        <v>9601</v>
      </c>
      <c r="H13434" s="26" t="s">
        <v>468</v>
      </c>
      <c r="J13434" s="26" t="s">
        <v>481</v>
      </c>
      <c r="K13434" s="26" t="s">
        <v>9597</v>
      </c>
      <c r="L13434" s="26" t="s">
        <v>51453</v>
      </c>
      <c r="M13434" s="26">
        <v>380999694063</v>
      </c>
      <c r="N13434" s="26">
        <v>1222380503</v>
      </c>
    </row>
    <row r="13435" spans="1:14">
      <c r="A13435" s="26" t="s">
        <v>3211</v>
      </c>
      <c r="B13435" s="26" t="s">
        <v>3212</v>
      </c>
      <c r="C13435" s="26">
        <v>13549905</v>
      </c>
      <c r="D13435" s="26" t="s">
        <v>780</v>
      </c>
      <c r="E13435" s="26" t="s">
        <v>51454</v>
      </c>
      <c r="F13435" s="26" t="s">
        <v>19642</v>
      </c>
      <c r="G13435" s="26" t="s">
        <v>9601</v>
      </c>
      <c r="H13435" s="26" t="s">
        <v>375</v>
      </c>
      <c r="I13435" s="26" t="s">
        <v>388</v>
      </c>
      <c r="J13435" s="26" t="s">
        <v>12460</v>
      </c>
      <c r="K13435" s="26" t="s">
        <v>9582</v>
      </c>
      <c r="L13435" s="26" t="s">
        <v>51455</v>
      </c>
      <c r="M13435" s="26">
        <v>380680008551</v>
      </c>
      <c r="N13435" s="26">
        <v>1824084601</v>
      </c>
    </row>
    <row r="13436" spans="1:14">
      <c r="A13436" s="26" t="s">
        <v>5534</v>
      </c>
      <c r="B13436" s="26" t="s">
        <v>5535</v>
      </c>
      <c r="C13436" s="26">
        <v>2125728</v>
      </c>
      <c r="D13436" s="26" t="s">
        <v>780</v>
      </c>
      <c r="E13436" s="26" t="s">
        <v>51456</v>
      </c>
      <c r="F13436" s="26" t="s">
        <v>33330</v>
      </c>
      <c r="G13436" s="26" t="s">
        <v>9601</v>
      </c>
      <c r="H13436" s="26" t="s">
        <v>799</v>
      </c>
      <c r="I13436" s="26" t="s">
        <v>16554</v>
      </c>
      <c r="J13436" s="26" t="s">
        <v>800</v>
      </c>
      <c r="K13436" s="26" t="s">
        <v>9597</v>
      </c>
      <c r="L13436" s="26" t="s">
        <v>51457</v>
      </c>
      <c r="M13436" s="26">
        <v>760948956987</v>
      </c>
      <c r="N13436" s="26">
        <v>4822784009</v>
      </c>
    </row>
    <row r="13437" spans="1:14">
      <c r="A13437" s="26" t="s">
        <v>1757</v>
      </c>
      <c r="B13437" s="26" t="s">
        <v>1758</v>
      </c>
      <c r="C13437" s="26">
        <v>41007217</v>
      </c>
      <c r="D13437" s="26" t="s">
        <v>24</v>
      </c>
      <c r="E13437" s="26" t="s">
        <v>51458</v>
      </c>
      <c r="F13437" s="26" t="s">
        <v>51459</v>
      </c>
      <c r="G13437" s="26" t="s">
        <v>9586</v>
      </c>
      <c r="H13437" s="26" t="s">
        <v>27</v>
      </c>
      <c r="I13437" s="26" t="s">
        <v>11743</v>
      </c>
      <c r="J13437" s="26" t="s">
        <v>51460</v>
      </c>
      <c r="K13437" s="26" t="s">
        <v>9582</v>
      </c>
      <c r="L13437" s="26" t="s">
        <v>51461</v>
      </c>
      <c r="M13437" s="26">
        <v>380689631175</v>
      </c>
      <c r="N13437" s="26">
        <v>521210116</v>
      </c>
    </row>
    <row r="13438" spans="1:14">
      <c r="A13438" s="26" t="s">
        <v>6623</v>
      </c>
      <c r="B13438" s="26" t="s">
        <v>6624</v>
      </c>
      <c r="C13438" s="26">
        <v>1999276</v>
      </c>
      <c r="D13438" s="26" t="s">
        <v>780</v>
      </c>
      <c r="E13438" s="26" t="s">
        <v>51462</v>
      </c>
      <c r="F13438" s="26" t="s">
        <v>51463</v>
      </c>
      <c r="G13438" s="26" t="s">
        <v>9601</v>
      </c>
      <c r="H13438" s="26" t="s">
        <v>949</v>
      </c>
      <c r="I13438" s="26" t="s">
        <v>14709</v>
      </c>
      <c r="J13438" s="26" t="s">
        <v>6621</v>
      </c>
      <c r="K13438" s="26" t="s">
        <v>9597</v>
      </c>
      <c r="L13438" s="26" t="s">
        <v>45415</v>
      </c>
      <c r="M13438" s="26">
        <v>380535331356</v>
      </c>
      <c r="N13438" s="26">
        <v>5321310100</v>
      </c>
    </row>
    <row r="13439" spans="1:14">
      <c r="A13439" s="26" t="s">
        <v>3156</v>
      </c>
      <c r="B13439" s="26" t="s">
        <v>3157</v>
      </c>
      <c r="C13439" s="26">
        <v>40396631</v>
      </c>
      <c r="D13439" s="26" t="s">
        <v>24</v>
      </c>
      <c r="E13439" s="26" t="s">
        <v>51464</v>
      </c>
      <c r="F13439" s="26" t="s">
        <v>51465</v>
      </c>
      <c r="G13439" s="26" t="s">
        <v>9579</v>
      </c>
      <c r="H13439" s="26" t="s">
        <v>375</v>
      </c>
      <c r="I13439" s="26" t="s">
        <v>17854</v>
      </c>
      <c r="J13439" s="26" t="s">
        <v>51466</v>
      </c>
      <c r="K13439" s="26" t="s">
        <v>9582</v>
      </c>
      <c r="L13439" s="26" t="s">
        <v>51467</v>
      </c>
      <c r="M13439" s="26">
        <v>380967886810</v>
      </c>
      <c r="N13439" s="26">
        <v>1821155403</v>
      </c>
    </row>
    <row r="13440" spans="1:14">
      <c r="A13440" s="26" t="s">
        <v>3015</v>
      </c>
      <c r="B13440" s="26" t="s">
        <v>3010</v>
      </c>
      <c r="C13440" s="26">
        <v>37803279</v>
      </c>
      <c r="D13440" s="26" t="s">
        <v>24</v>
      </c>
      <c r="E13440" s="26" t="s">
        <v>51468</v>
      </c>
      <c r="F13440" s="26" t="s">
        <v>51469</v>
      </c>
      <c r="G13440" s="26" t="s">
        <v>9586</v>
      </c>
      <c r="H13440" s="26" t="s">
        <v>258</v>
      </c>
      <c r="J13440" s="26" t="s">
        <v>367</v>
      </c>
      <c r="K13440" s="26" t="s">
        <v>9597</v>
      </c>
      <c r="L13440" s="26" t="s">
        <v>11596</v>
      </c>
      <c r="M13440" s="26">
        <v>380661030741</v>
      </c>
      <c r="N13440" s="26">
        <v>1414100000</v>
      </c>
    </row>
    <row r="13441" spans="1:14">
      <c r="A13441" s="26" t="s">
        <v>6497</v>
      </c>
      <c r="B13441" s="26" t="s">
        <v>6498</v>
      </c>
      <c r="C13441" s="26">
        <v>38842324</v>
      </c>
      <c r="D13441" s="26" t="s">
        <v>24</v>
      </c>
      <c r="E13441" s="26" t="s">
        <v>51470</v>
      </c>
      <c r="F13441" s="26" t="s">
        <v>51471</v>
      </c>
      <c r="G13441" s="26" t="s">
        <v>9586</v>
      </c>
      <c r="H13441" s="26" t="s">
        <v>885</v>
      </c>
      <c r="I13441" s="26" t="s">
        <v>11059</v>
      </c>
      <c r="J13441" s="26" t="s">
        <v>51472</v>
      </c>
      <c r="K13441" s="26" t="s">
        <v>9582</v>
      </c>
      <c r="L13441" s="26" t="s">
        <v>51473</v>
      </c>
      <c r="M13441" s="26">
        <v>380484841238</v>
      </c>
      <c r="N13441" s="26">
        <v>125282205</v>
      </c>
    </row>
    <row r="13442" spans="1:14">
      <c r="A13442" s="26" t="s">
        <v>7754</v>
      </c>
      <c r="B13442" s="26" t="s">
        <v>7755</v>
      </c>
      <c r="C13442" s="26">
        <v>42269550</v>
      </c>
      <c r="D13442" s="26" t="s">
        <v>24</v>
      </c>
      <c r="E13442" s="26" t="s">
        <v>51474</v>
      </c>
      <c r="F13442" s="26" t="s">
        <v>51475</v>
      </c>
      <c r="G13442" s="26" t="s">
        <v>9586</v>
      </c>
      <c r="H13442" s="26" t="s">
        <v>1088</v>
      </c>
      <c r="I13442" s="26" t="s">
        <v>9743</v>
      </c>
      <c r="J13442" s="26" t="s">
        <v>51476</v>
      </c>
      <c r="K13442" s="26" t="s">
        <v>9582</v>
      </c>
      <c r="L13442" s="26" t="s">
        <v>51477</v>
      </c>
      <c r="M13442" s="26">
        <v>380689352480</v>
      </c>
      <c r="N13442" s="26">
        <v>6120855708</v>
      </c>
    </row>
    <row r="13443" spans="1:14">
      <c r="A13443" s="26" t="s">
        <v>2632</v>
      </c>
      <c r="B13443" s="26" t="s">
        <v>2633</v>
      </c>
      <c r="C13443" s="26">
        <v>37735597</v>
      </c>
      <c r="D13443" s="26" t="s">
        <v>24</v>
      </c>
      <c r="E13443" s="26" t="s">
        <v>51478</v>
      </c>
      <c r="F13443" s="26" t="s">
        <v>27628</v>
      </c>
      <c r="G13443" s="26" t="s">
        <v>9586</v>
      </c>
      <c r="H13443" s="26" t="s">
        <v>133</v>
      </c>
      <c r="J13443" s="26" t="s">
        <v>231</v>
      </c>
      <c r="K13443" s="26" t="s">
        <v>9597</v>
      </c>
      <c r="L13443" s="26" t="s">
        <v>51479</v>
      </c>
      <c r="M13443" s="26">
        <v>380957943353</v>
      </c>
      <c r="N13443" s="26">
        <v>1212400000</v>
      </c>
    </row>
    <row r="13444" spans="1:14">
      <c r="A13444" s="26" t="s">
        <v>5047</v>
      </c>
      <c r="B13444" s="26" t="s">
        <v>5043</v>
      </c>
      <c r="C13444" s="26">
        <v>1996409</v>
      </c>
      <c r="D13444" s="26" t="s">
        <v>24</v>
      </c>
      <c r="E13444" s="26" t="s">
        <v>51480</v>
      </c>
      <c r="F13444" s="26" t="s">
        <v>51481</v>
      </c>
      <c r="G13444" s="26" t="s">
        <v>9586</v>
      </c>
      <c r="H13444" s="26" t="s">
        <v>735</v>
      </c>
      <c r="I13444" s="26" t="s">
        <v>9721</v>
      </c>
      <c r="J13444" s="26" t="s">
        <v>51482</v>
      </c>
      <c r="K13444" s="26" t="s">
        <v>9582</v>
      </c>
      <c r="L13444" s="26" t="s">
        <v>51483</v>
      </c>
      <c r="M13444" s="26">
        <v>761365718874</v>
      </c>
      <c r="N13444" s="26">
        <v>4622780401</v>
      </c>
    </row>
    <row r="13445" spans="1:14">
      <c r="A13445" s="26" t="s">
        <v>7126</v>
      </c>
      <c r="B13445" s="26" t="s">
        <v>7127</v>
      </c>
      <c r="C13445" s="26">
        <v>38492302</v>
      </c>
      <c r="D13445" s="26" t="s">
        <v>24</v>
      </c>
      <c r="E13445" s="26" t="s">
        <v>51484</v>
      </c>
      <c r="F13445" s="26" t="s">
        <v>51485</v>
      </c>
      <c r="G13445" s="26" t="s">
        <v>9579</v>
      </c>
      <c r="H13445" s="26" t="s">
        <v>987</v>
      </c>
      <c r="I13445" s="26" t="s">
        <v>9634</v>
      </c>
      <c r="J13445" s="26" t="s">
        <v>51486</v>
      </c>
      <c r="K13445" s="26" t="s">
        <v>9582</v>
      </c>
      <c r="L13445" s="26" t="s">
        <v>51487</v>
      </c>
      <c r="M13445" s="26">
        <v>380362200112</v>
      </c>
      <c r="N13445" s="26">
        <v>5624684909</v>
      </c>
    </row>
    <row r="13446" spans="1:14">
      <c r="A13446" s="26" t="s">
        <v>5077</v>
      </c>
      <c r="B13446" s="26" t="s">
        <v>5078</v>
      </c>
      <c r="C13446" s="26">
        <v>42744268</v>
      </c>
      <c r="D13446" s="26" t="s">
        <v>24</v>
      </c>
      <c r="E13446" s="26" t="s">
        <v>51488</v>
      </c>
      <c r="F13446" s="26" t="s">
        <v>51489</v>
      </c>
      <c r="G13446" s="26" t="s">
        <v>9586</v>
      </c>
      <c r="H13446" s="26" t="s">
        <v>735</v>
      </c>
      <c r="J13446" s="26" t="s">
        <v>740</v>
      </c>
      <c r="K13446" s="26" t="s">
        <v>9597</v>
      </c>
      <c r="L13446" s="26" t="s">
        <v>29168</v>
      </c>
      <c r="M13446" s="26">
        <v>380680160016</v>
      </c>
      <c r="N13446" s="26">
        <v>1221881203</v>
      </c>
    </row>
    <row r="13447" spans="1:14">
      <c r="A13447" s="26" t="s">
        <v>3593</v>
      </c>
      <c r="B13447" s="26" t="s">
        <v>3594</v>
      </c>
      <c r="C13447" s="26">
        <v>39029713</v>
      </c>
      <c r="D13447" s="26" t="s">
        <v>780</v>
      </c>
      <c r="E13447" s="26" t="s">
        <v>51490</v>
      </c>
      <c r="F13447" s="26" t="s">
        <v>51491</v>
      </c>
      <c r="G13447" s="26" t="s">
        <v>9601</v>
      </c>
      <c r="H13447" s="26" t="s">
        <v>468</v>
      </c>
      <c r="J13447" s="26" t="s">
        <v>469</v>
      </c>
      <c r="K13447" s="26" t="s">
        <v>9597</v>
      </c>
      <c r="L13447" s="26" t="s">
        <v>51492</v>
      </c>
      <c r="M13447" s="26">
        <v>380615333769</v>
      </c>
      <c r="N13447" s="26">
        <v>2310400000</v>
      </c>
    </row>
    <row r="13448" spans="1:14">
      <c r="A13448" s="26" t="s">
        <v>5410</v>
      </c>
      <c r="B13448" s="26" t="s">
        <v>5411</v>
      </c>
      <c r="C13448" s="26">
        <v>42428764</v>
      </c>
      <c r="D13448" s="26" t="s">
        <v>24</v>
      </c>
      <c r="E13448" s="26" t="s">
        <v>51493</v>
      </c>
      <c r="F13448" s="26" t="s">
        <v>51494</v>
      </c>
      <c r="G13448" s="26" t="s">
        <v>9586</v>
      </c>
      <c r="H13448" s="26" t="s">
        <v>735</v>
      </c>
      <c r="I13448" s="26" t="s">
        <v>10941</v>
      </c>
      <c r="J13448" s="26" t="s">
        <v>39700</v>
      </c>
      <c r="K13448" s="26" t="s">
        <v>9582</v>
      </c>
      <c r="L13448" s="26" t="s">
        <v>51495</v>
      </c>
      <c r="M13448" s="26">
        <v>380975744454</v>
      </c>
      <c r="N13448" s="26">
        <v>521483212</v>
      </c>
    </row>
    <row r="13449" spans="1:14">
      <c r="A13449" s="26" t="s">
        <v>4769</v>
      </c>
      <c r="B13449" s="26" t="s">
        <v>4770</v>
      </c>
      <c r="C13449" s="26">
        <v>42126735</v>
      </c>
      <c r="D13449" s="26" t="s">
        <v>24</v>
      </c>
      <c r="E13449" s="26" t="s">
        <v>51496</v>
      </c>
      <c r="F13449" s="26" t="s">
        <v>51497</v>
      </c>
      <c r="G13449" s="26" t="s">
        <v>9579</v>
      </c>
      <c r="H13449" s="26" t="s">
        <v>670</v>
      </c>
      <c r="I13449" s="26" t="s">
        <v>11751</v>
      </c>
      <c r="J13449" s="26" t="s">
        <v>51498</v>
      </c>
      <c r="K13449" s="26" t="s">
        <v>9582</v>
      </c>
      <c r="L13449" s="26" t="s">
        <v>51499</v>
      </c>
      <c r="M13449" s="26">
        <v>380523941217</v>
      </c>
      <c r="N13449" s="26">
        <v>1223881006</v>
      </c>
    </row>
    <row r="13450" spans="1:14">
      <c r="A13450" s="26" t="s">
        <v>4349</v>
      </c>
      <c r="B13450" s="26" t="s">
        <v>4350</v>
      </c>
      <c r="C13450" s="26">
        <v>39002969</v>
      </c>
      <c r="D13450" s="26" t="s">
        <v>24</v>
      </c>
      <c r="E13450" s="26" t="s">
        <v>51500</v>
      </c>
      <c r="F13450" s="26" t="s">
        <v>51501</v>
      </c>
      <c r="G13450" s="26" t="s">
        <v>9586</v>
      </c>
      <c r="H13450" s="26" t="s">
        <v>576</v>
      </c>
      <c r="I13450" s="26" t="s">
        <v>12758</v>
      </c>
      <c r="J13450" s="26" t="s">
        <v>51502</v>
      </c>
      <c r="K13450" s="26" t="s">
        <v>9582</v>
      </c>
      <c r="L13450" s="26" t="s">
        <v>51503</v>
      </c>
      <c r="M13450" s="26">
        <v>380973156176</v>
      </c>
      <c r="N13450" s="26">
        <v>3221288001</v>
      </c>
    </row>
    <row r="13451" spans="1:14">
      <c r="A13451" s="26" t="s">
        <v>2713</v>
      </c>
      <c r="B13451" s="26" t="s">
        <v>2714</v>
      </c>
      <c r="C13451" s="26">
        <v>1989160</v>
      </c>
      <c r="D13451" s="26" t="s">
        <v>780</v>
      </c>
      <c r="E13451" s="26" t="s">
        <v>51504</v>
      </c>
      <c r="F13451" s="26" t="s">
        <v>51505</v>
      </c>
      <c r="G13451" s="26" t="s">
        <v>9601</v>
      </c>
      <c r="H13451" s="26" t="s">
        <v>133</v>
      </c>
      <c r="I13451" s="26" t="s">
        <v>133</v>
      </c>
      <c r="J13451" s="26" t="s">
        <v>239</v>
      </c>
      <c r="K13451" s="26" t="s">
        <v>9597</v>
      </c>
      <c r="L13451" s="26" t="s">
        <v>51506</v>
      </c>
      <c r="M13451" s="26">
        <v>380566340953</v>
      </c>
      <c r="N13451" s="26">
        <v>1213000000</v>
      </c>
    </row>
    <row r="13452" spans="1:14">
      <c r="A13452" s="26" t="s">
        <v>2080</v>
      </c>
      <c r="B13452" s="26" t="s">
        <v>2081</v>
      </c>
      <c r="C13452" s="26">
        <v>38485727</v>
      </c>
      <c r="D13452" s="26" t="s">
        <v>24</v>
      </c>
      <c r="E13452" s="26" t="s">
        <v>51507</v>
      </c>
      <c r="F13452" s="26" t="s">
        <v>51508</v>
      </c>
      <c r="G13452" s="26" t="s">
        <v>9591</v>
      </c>
      <c r="H13452" s="26" t="s">
        <v>103</v>
      </c>
      <c r="I13452" s="26" t="s">
        <v>9833</v>
      </c>
      <c r="J13452" s="26" t="s">
        <v>51509</v>
      </c>
      <c r="K13452" s="26" t="s">
        <v>9582</v>
      </c>
      <c r="L13452" s="26" t="s">
        <v>51510</v>
      </c>
      <c r="M13452" s="26">
        <v>380337723957</v>
      </c>
      <c r="N13452" s="26">
        <v>723310110</v>
      </c>
    </row>
    <row r="13453" spans="1:14">
      <c r="A13453" s="26" t="s">
        <v>6439</v>
      </c>
      <c r="B13453" s="26" t="s">
        <v>6440</v>
      </c>
      <c r="C13453" s="26">
        <v>23987641</v>
      </c>
      <c r="D13453" s="26" t="s">
        <v>24</v>
      </c>
      <c r="E13453" s="26" t="s">
        <v>51511</v>
      </c>
      <c r="F13453" s="26" t="s">
        <v>14409</v>
      </c>
      <c r="G13453" s="26" t="s">
        <v>9586</v>
      </c>
      <c r="H13453" s="26" t="s">
        <v>885</v>
      </c>
      <c r="J13453" s="26" t="s">
        <v>910</v>
      </c>
      <c r="K13453" s="26" t="s">
        <v>9597</v>
      </c>
      <c r="L13453" s="26" t="s">
        <v>20368</v>
      </c>
      <c r="M13453" s="26">
        <v>380487407355</v>
      </c>
      <c r="N13453" s="26">
        <v>5110100000</v>
      </c>
    </row>
    <row r="13454" spans="1:14">
      <c r="A13454" s="26" t="s">
        <v>6244</v>
      </c>
      <c r="B13454" s="26" t="s">
        <v>6245</v>
      </c>
      <c r="C13454" s="26">
        <v>38696671</v>
      </c>
      <c r="D13454" s="26" t="s">
        <v>24</v>
      </c>
      <c r="E13454" s="26" t="s">
        <v>51512</v>
      </c>
      <c r="F13454" s="26" t="s">
        <v>51513</v>
      </c>
      <c r="G13454" s="26" t="s">
        <v>9586</v>
      </c>
      <c r="H13454" s="26" t="s">
        <v>885</v>
      </c>
      <c r="I13454" s="26" t="s">
        <v>11367</v>
      </c>
      <c r="J13454" s="26" t="s">
        <v>15782</v>
      </c>
      <c r="K13454" s="26" t="s">
        <v>9582</v>
      </c>
      <c r="L13454" s="26" t="s">
        <v>15783</v>
      </c>
      <c r="M13454" s="26">
        <v>380977750485</v>
      </c>
      <c r="N13454" s="26">
        <v>5123781501</v>
      </c>
    </row>
    <row r="13455" spans="1:14">
      <c r="A13455" s="26" t="s">
        <v>7244</v>
      </c>
      <c r="B13455" s="26" t="s">
        <v>7245</v>
      </c>
      <c r="C13455" s="26">
        <v>38440010</v>
      </c>
      <c r="D13455" s="26" t="s">
        <v>24</v>
      </c>
      <c r="E13455" s="26" t="s">
        <v>51514</v>
      </c>
      <c r="F13455" s="26" t="s">
        <v>51515</v>
      </c>
      <c r="G13455" s="26" t="s">
        <v>9586</v>
      </c>
      <c r="H13455" s="26" t="s">
        <v>987</v>
      </c>
      <c r="I13455" s="26" t="s">
        <v>11035</v>
      </c>
      <c r="J13455" s="26" t="s">
        <v>294</v>
      </c>
      <c r="K13455" s="26" t="s">
        <v>9582</v>
      </c>
      <c r="L13455" s="26" t="s">
        <v>51516</v>
      </c>
      <c r="M13455" s="26">
        <v>380683253276</v>
      </c>
      <c r="N13455" s="26">
        <v>121183603</v>
      </c>
    </row>
    <row r="13456" spans="1:14">
      <c r="A13456" s="26" t="s">
        <v>7582</v>
      </c>
      <c r="B13456" s="26" t="s">
        <v>7583</v>
      </c>
      <c r="C13456" s="26">
        <v>42588170</v>
      </c>
      <c r="D13456" s="26" t="s">
        <v>780</v>
      </c>
      <c r="E13456" s="26" t="s">
        <v>51517</v>
      </c>
      <c r="F13456" s="26" t="s">
        <v>9787</v>
      </c>
      <c r="G13456" s="26" t="s">
        <v>9601</v>
      </c>
      <c r="H13456" s="26" t="s">
        <v>1088</v>
      </c>
      <c r="J13456" s="26" t="s">
        <v>1115</v>
      </c>
      <c r="K13456" s="26" t="s">
        <v>9597</v>
      </c>
      <c r="L13456" s="26" t="s">
        <v>36933</v>
      </c>
      <c r="M13456" s="26">
        <v>380352527785</v>
      </c>
      <c r="N13456" s="26">
        <v>6110100000</v>
      </c>
    </row>
    <row r="13457" spans="1:14">
      <c r="A13457" s="26" t="s">
        <v>7580</v>
      </c>
      <c r="B13457" s="26" t="s">
        <v>7581</v>
      </c>
      <c r="C13457" s="26">
        <v>38509208</v>
      </c>
      <c r="D13457" s="26" t="s">
        <v>24</v>
      </c>
      <c r="E13457" s="26" t="s">
        <v>51518</v>
      </c>
      <c r="F13457" s="26" t="s">
        <v>51519</v>
      </c>
      <c r="G13457" s="26" t="s">
        <v>9591</v>
      </c>
      <c r="H13457" s="26" t="s">
        <v>1088</v>
      </c>
      <c r="I13457" s="26" t="s">
        <v>9818</v>
      </c>
      <c r="J13457" s="26" t="s">
        <v>1096</v>
      </c>
      <c r="K13457" s="26" t="s">
        <v>9597</v>
      </c>
      <c r="L13457" s="26" t="s">
        <v>51520</v>
      </c>
      <c r="M13457" s="26">
        <v>760708844332</v>
      </c>
      <c r="N13457" s="26">
        <v>6121210100</v>
      </c>
    </row>
    <row r="13458" spans="1:14">
      <c r="A13458" s="26" t="s">
        <v>3994</v>
      </c>
      <c r="B13458" s="26" t="s">
        <v>3995</v>
      </c>
      <c r="C13458" s="26">
        <v>42043117</v>
      </c>
      <c r="D13458" s="26" t="s">
        <v>24</v>
      </c>
      <c r="E13458" s="26" t="s">
        <v>51521</v>
      </c>
      <c r="F13458" s="26" t="s">
        <v>51522</v>
      </c>
      <c r="G13458" s="26" t="s">
        <v>9586</v>
      </c>
      <c r="H13458" s="26" t="s">
        <v>506</v>
      </c>
      <c r="I13458" s="26" t="s">
        <v>10777</v>
      </c>
      <c r="J13458" s="26" t="s">
        <v>51523</v>
      </c>
      <c r="K13458" s="26" t="s">
        <v>9582</v>
      </c>
      <c r="L13458" s="26" t="s">
        <v>51524</v>
      </c>
      <c r="M13458" s="26">
        <v>380343044233</v>
      </c>
      <c r="N13458" s="26">
        <v>2621684601</v>
      </c>
    </row>
    <row r="13459" spans="1:14">
      <c r="A13459" s="26" t="s">
        <v>2339</v>
      </c>
      <c r="B13459" s="26" t="s">
        <v>2340</v>
      </c>
      <c r="C13459" s="26">
        <v>37899673</v>
      </c>
      <c r="D13459" s="26" t="s">
        <v>24</v>
      </c>
      <c r="E13459" s="26" t="s">
        <v>51525</v>
      </c>
      <c r="F13459" s="26" t="s">
        <v>51526</v>
      </c>
      <c r="G13459" s="26" t="s">
        <v>9586</v>
      </c>
      <c r="H13459" s="26" t="s">
        <v>133</v>
      </c>
      <c r="J13459" s="26" t="s">
        <v>146</v>
      </c>
      <c r="K13459" s="26" t="s">
        <v>9597</v>
      </c>
      <c r="L13459" s="26" t="s">
        <v>51527</v>
      </c>
      <c r="M13459" s="26">
        <v>380682999371</v>
      </c>
      <c r="N13459" s="26">
        <v>1210100000</v>
      </c>
    </row>
    <row r="13460" spans="1:14">
      <c r="A13460" s="26" t="s">
        <v>8461</v>
      </c>
      <c r="B13460" s="26" t="s">
        <v>8462</v>
      </c>
      <c r="C13460" s="26">
        <v>43351499</v>
      </c>
      <c r="D13460" s="26" t="s">
        <v>24</v>
      </c>
      <c r="E13460" s="26" t="s">
        <v>51528</v>
      </c>
      <c r="F13460" s="26" t="s">
        <v>51529</v>
      </c>
      <c r="G13460" s="26" t="s">
        <v>9579</v>
      </c>
      <c r="H13460" s="26" t="s">
        <v>1269</v>
      </c>
      <c r="I13460" s="26" t="s">
        <v>16345</v>
      </c>
      <c r="J13460" s="26" t="s">
        <v>2662</v>
      </c>
      <c r="K13460" s="26" t="s">
        <v>9582</v>
      </c>
      <c r="L13460" s="26" t="s">
        <v>51530</v>
      </c>
      <c r="M13460" s="26">
        <v>380954791065</v>
      </c>
      <c r="N13460" s="26">
        <v>124781308</v>
      </c>
    </row>
    <row r="13461" spans="1:14">
      <c r="A13461" s="26" t="s">
        <v>3469</v>
      </c>
      <c r="B13461" s="26" t="s">
        <v>3470</v>
      </c>
      <c r="C13461" s="26">
        <v>1992653</v>
      </c>
      <c r="D13461" s="26" t="s">
        <v>780</v>
      </c>
      <c r="E13461" s="26" t="s">
        <v>51531</v>
      </c>
      <c r="F13461" s="26" t="s">
        <v>13076</v>
      </c>
      <c r="G13461" s="26" t="s">
        <v>9601</v>
      </c>
      <c r="H13461" s="26" t="s">
        <v>392</v>
      </c>
      <c r="I13461" s="26" t="s">
        <v>9768</v>
      </c>
      <c r="J13461" s="26" t="s">
        <v>439</v>
      </c>
      <c r="K13461" s="26" t="s">
        <v>9597</v>
      </c>
      <c r="L13461" s="26" t="s">
        <v>26258</v>
      </c>
      <c r="M13461" s="26">
        <v>380506753632</v>
      </c>
      <c r="N13461" s="26">
        <v>2124010100</v>
      </c>
    </row>
    <row r="13462" spans="1:14">
      <c r="A13462" s="26" t="s">
        <v>1865</v>
      </c>
      <c r="B13462" s="26" t="s">
        <v>1866</v>
      </c>
      <c r="C13462" s="26" t="s">
        <v>1604</v>
      </c>
      <c r="D13462" s="26" t="s">
        <v>24</v>
      </c>
      <c r="E13462" s="26" t="s">
        <v>51532</v>
      </c>
      <c r="F13462" s="26" t="s">
        <v>51533</v>
      </c>
      <c r="G13462" s="26" t="s">
        <v>9586</v>
      </c>
      <c r="H13462" s="26" t="s">
        <v>27</v>
      </c>
      <c r="I13462" s="26" t="s">
        <v>14303</v>
      </c>
      <c r="J13462" s="26" t="s">
        <v>1867</v>
      </c>
      <c r="K13462" s="26" t="s">
        <v>9582</v>
      </c>
      <c r="L13462" s="26" t="s">
        <v>51534</v>
      </c>
      <c r="M13462" s="26">
        <v>380967247514</v>
      </c>
      <c r="N13462" s="26" t="e">
        <v>#N/A</v>
      </c>
    </row>
    <row r="13463" spans="1:14">
      <c r="A13463" s="26" t="s">
        <v>2826</v>
      </c>
      <c r="B13463" s="26" t="s">
        <v>2827</v>
      </c>
      <c r="C13463" s="26">
        <v>43082872</v>
      </c>
      <c r="D13463" s="26" t="s">
        <v>780</v>
      </c>
      <c r="E13463" s="26" t="s">
        <v>51535</v>
      </c>
      <c r="F13463" s="26" t="s">
        <v>51536</v>
      </c>
      <c r="G13463" s="26" t="s">
        <v>9601</v>
      </c>
      <c r="H13463" s="26" t="s">
        <v>258</v>
      </c>
      <c r="J13463" s="26" t="s">
        <v>294</v>
      </c>
      <c r="K13463" s="26" t="s">
        <v>9597</v>
      </c>
      <c r="L13463" s="26" t="s">
        <v>51537</v>
      </c>
      <c r="M13463" s="26">
        <v>380627227104</v>
      </c>
      <c r="N13463" s="26">
        <v>121183603</v>
      </c>
    </row>
    <row r="13464" spans="1:14">
      <c r="A13464" s="26" t="s">
        <v>9164</v>
      </c>
      <c r="B13464" s="26" t="s">
        <v>9165</v>
      </c>
      <c r="C13464" s="26">
        <v>38231128</v>
      </c>
      <c r="D13464" s="26" t="s">
        <v>24</v>
      </c>
      <c r="E13464" s="26" t="s">
        <v>51538</v>
      </c>
      <c r="F13464" s="26" t="s">
        <v>51539</v>
      </c>
      <c r="G13464" s="26" t="s">
        <v>9586</v>
      </c>
      <c r="H13464" s="26" t="s">
        <v>1490</v>
      </c>
      <c r="J13464" s="26" t="s">
        <v>51540</v>
      </c>
      <c r="K13464" s="26" t="s">
        <v>9582</v>
      </c>
      <c r="L13464" s="26" t="s">
        <v>51541</v>
      </c>
      <c r="M13464" s="26">
        <v>380500832922</v>
      </c>
      <c r="N13464" s="26">
        <v>720885011</v>
      </c>
    </row>
    <row r="13465" spans="1:14">
      <c r="A13465" s="26" t="s">
        <v>7945</v>
      </c>
      <c r="B13465" s="26" t="s">
        <v>7946</v>
      </c>
      <c r="C13465" s="26">
        <v>2002701</v>
      </c>
      <c r="D13465" s="26" t="s">
        <v>780</v>
      </c>
      <c r="E13465" s="26" t="s">
        <v>51542</v>
      </c>
      <c r="F13465" s="26" t="s">
        <v>51543</v>
      </c>
      <c r="G13465" s="26" t="s">
        <v>9601</v>
      </c>
      <c r="H13465" s="26" t="s">
        <v>1122</v>
      </c>
      <c r="I13465" s="26" t="s">
        <v>10135</v>
      </c>
      <c r="J13465" s="26" t="s">
        <v>47274</v>
      </c>
      <c r="K13465" s="26" t="s">
        <v>9582</v>
      </c>
      <c r="L13465" s="26" t="s">
        <v>51544</v>
      </c>
      <c r="M13465" s="26">
        <v>380574452857</v>
      </c>
      <c r="N13465" s="26">
        <v>6323384502</v>
      </c>
    </row>
    <row r="13466" spans="1:14">
      <c r="A13466" s="26" t="s">
        <v>8863</v>
      </c>
      <c r="B13466" s="26" t="s">
        <v>8864</v>
      </c>
      <c r="C13466" s="26">
        <v>38646750</v>
      </c>
      <c r="D13466" s="26" t="s">
        <v>24</v>
      </c>
      <c r="E13466" s="26" t="s">
        <v>51545</v>
      </c>
      <c r="F13466" s="26" t="s">
        <v>51546</v>
      </c>
      <c r="G13466" s="26" t="s">
        <v>9579</v>
      </c>
      <c r="H13466" s="26" t="s">
        <v>1401</v>
      </c>
      <c r="I13466" s="26" t="s">
        <v>12022</v>
      </c>
      <c r="J13466" s="26" t="s">
        <v>51547</v>
      </c>
      <c r="K13466" s="26" t="s">
        <v>9582</v>
      </c>
      <c r="L13466" s="26" t="s">
        <v>51548</v>
      </c>
      <c r="M13466" s="26">
        <v>380474791417</v>
      </c>
      <c r="N13466" s="26">
        <v>7120984601</v>
      </c>
    </row>
    <row r="13467" spans="1:14">
      <c r="A13467" s="26" t="s">
        <v>8585</v>
      </c>
      <c r="B13467" s="26" t="s">
        <v>8586</v>
      </c>
      <c r="C13467" s="26">
        <v>26083704</v>
      </c>
      <c r="D13467" s="26" t="s">
        <v>780</v>
      </c>
      <c r="E13467" s="26" t="s">
        <v>51549</v>
      </c>
      <c r="F13467" s="26" t="s">
        <v>51550</v>
      </c>
      <c r="G13467" s="26" t="s">
        <v>9601</v>
      </c>
      <c r="H13467" s="26" t="s">
        <v>1269</v>
      </c>
      <c r="J13467" s="26" t="s">
        <v>1298</v>
      </c>
      <c r="K13467" s="26" t="s">
        <v>9597</v>
      </c>
      <c r="L13467" s="26" t="s">
        <v>51551</v>
      </c>
      <c r="M13467" s="26">
        <v>380552372582</v>
      </c>
      <c r="N13467" s="26">
        <v>6510100000</v>
      </c>
    </row>
    <row r="13468" spans="1:14">
      <c r="A13468" s="26" t="s">
        <v>8863</v>
      </c>
      <c r="B13468" s="26" t="s">
        <v>8864</v>
      </c>
      <c r="C13468" s="26">
        <v>38646750</v>
      </c>
      <c r="D13468" s="26" t="s">
        <v>24</v>
      </c>
      <c r="E13468" s="26" t="s">
        <v>51552</v>
      </c>
      <c r="F13468" s="26" t="s">
        <v>51553</v>
      </c>
      <c r="G13468" s="26" t="s">
        <v>9586</v>
      </c>
      <c r="H13468" s="26" t="s">
        <v>1401</v>
      </c>
      <c r="I13468" s="26" t="s">
        <v>12022</v>
      </c>
      <c r="J13468" s="26" t="s">
        <v>51554</v>
      </c>
      <c r="K13468" s="26" t="s">
        <v>9582</v>
      </c>
      <c r="L13468" s="26" t="s">
        <v>51555</v>
      </c>
      <c r="M13468" s="26">
        <v>380474799588</v>
      </c>
      <c r="N13468" s="26">
        <v>523787603</v>
      </c>
    </row>
    <row r="13469" spans="1:14">
      <c r="A13469" s="26" t="s">
        <v>5063</v>
      </c>
      <c r="B13469" s="26" t="s">
        <v>5064</v>
      </c>
      <c r="C13469" s="26">
        <v>34167494</v>
      </c>
      <c r="D13469" s="26" t="s">
        <v>1701</v>
      </c>
      <c r="E13469" s="26" t="s">
        <v>51556</v>
      </c>
      <c r="F13469" s="26" t="s">
        <v>51557</v>
      </c>
      <c r="G13469" s="26" t="s">
        <v>9601</v>
      </c>
      <c r="H13469" s="26" t="s">
        <v>735</v>
      </c>
      <c r="J13469" s="26" t="s">
        <v>778</v>
      </c>
      <c r="K13469" s="26" t="s">
        <v>9597</v>
      </c>
      <c r="L13469" s="26" t="s">
        <v>51558</v>
      </c>
      <c r="M13469" s="26">
        <v>380677241133</v>
      </c>
      <c r="N13469" s="26">
        <v>720886401</v>
      </c>
    </row>
    <row r="13470" spans="1:14">
      <c r="A13470" s="26" t="s">
        <v>7530</v>
      </c>
      <c r="B13470" s="26" t="s">
        <v>7531</v>
      </c>
      <c r="C13470" s="26">
        <v>38637368</v>
      </c>
      <c r="D13470" s="26" t="s">
        <v>24</v>
      </c>
      <c r="E13470" s="26" t="s">
        <v>51559</v>
      </c>
      <c r="F13470" s="26" t="s">
        <v>51560</v>
      </c>
      <c r="G13470" s="26" t="s">
        <v>9579</v>
      </c>
      <c r="H13470" s="26" t="s">
        <v>1025</v>
      </c>
      <c r="I13470" s="26" t="s">
        <v>9657</v>
      </c>
      <c r="J13470" s="26" t="s">
        <v>502</v>
      </c>
      <c r="K13470" s="26" t="s">
        <v>9582</v>
      </c>
      <c r="L13470" s="26" t="s">
        <v>51561</v>
      </c>
      <c r="M13470" s="26">
        <v>380992817678</v>
      </c>
      <c r="N13470" s="26">
        <v>122082205</v>
      </c>
    </row>
    <row r="13471" spans="1:14">
      <c r="A13471" s="26" t="s">
        <v>5971</v>
      </c>
      <c r="B13471" s="26" t="s">
        <v>5972</v>
      </c>
      <c r="C13471" s="26">
        <v>40947501</v>
      </c>
      <c r="D13471" s="26" t="s">
        <v>24</v>
      </c>
      <c r="E13471" s="26" t="s">
        <v>51562</v>
      </c>
      <c r="F13471" s="26" t="s">
        <v>51563</v>
      </c>
      <c r="G13471" s="26" t="s">
        <v>9586</v>
      </c>
      <c r="H13471" s="26" t="s">
        <v>835</v>
      </c>
      <c r="I13471" s="26" t="s">
        <v>23027</v>
      </c>
      <c r="J13471" s="26" t="s">
        <v>5973</v>
      </c>
      <c r="K13471" s="26" t="s">
        <v>9582</v>
      </c>
      <c r="L13471" s="26" t="s">
        <v>51564</v>
      </c>
      <c r="M13471" s="26">
        <v>380688382700</v>
      </c>
      <c r="N13471" s="26">
        <v>4825182201</v>
      </c>
    </row>
    <row r="13472" spans="1:14">
      <c r="A13472" s="26" t="s">
        <v>7951</v>
      </c>
      <c r="B13472" s="26" t="s">
        <v>7952</v>
      </c>
      <c r="C13472" s="26">
        <v>2002718</v>
      </c>
      <c r="D13472" s="26" t="s">
        <v>780</v>
      </c>
      <c r="E13472" s="26" t="s">
        <v>51565</v>
      </c>
      <c r="F13472" s="26" t="s">
        <v>51566</v>
      </c>
      <c r="G13472" s="26" t="s">
        <v>9601</v>
      </c>
      <c r="H13472" s="26" t="s">
        <v>1122</v>
      </c>
      <c r="I13472" s="26" t="s">
        <v>11418</v>
      </c>
      <c r="J13472" s="26" t="s">
        <v>1198</v>
      </c>
      <c r="K13472" s="26" t="s">
        <v>9606</v>
      </c>
      <c r="L13472" s="26" t="s">
        <v>51567</v>
      </c>
      <c r="M13472" s="26">
        <v>380575631172</v>
      </c>
      <c r="N13472" s="26">
        <v>6323555100</v>
      </c>
    </row>
    <row r="13473" spans="1:14">
      <c r="A13473" s="26" t="s">
        <v>5424</v>
      </c>
      <c r="B13473" s="26" t="s">
        <v>5425</v>
      </c>
      <c r="C13473" s="26">
        <v>42224043</v>
      </c>
      <c r="D13473" s="26" t="s">
        <v>24</v>
      </c>
      <c r="E13473" s="26" t="s">
        <v>51568</v>
      </c>
      <c r="F13473" s="26" t="s">
        <v>51569</v>
      </c>
      <c r="G13473" s="26" t="s">
        <v>9591</v>
      </c>
      <c r="H13473" s="26" t="s">
        <v>735</v>
      </c>
      <c r="J13473" s="26" t="s">
        <v>787</v>
      </c>
      <c r="K13473" s="26" t="s">
        <v>9597</v>
      </c>
      <c r="L13473" s="26" t="s">
        <v>51570</v>
      </c>
      <c r="M13473" s="26">
        <v>380324570107</v>
      </c>
      <c r="N13473" s="26">
        <v>4611200000</v>
      </c>
    </row>
    <row r="13474" spans="1:14">
      <c r="A13474" s="26" t="s">
        <v>2568</v>
      </c>
      <c r="B13474" s="26" t="s">
        <v>2569</v>
      </c>
      <c r="C13474" s="26">
        <v>37555384</v>
      </c>
      <c r="D13474" s="26" t="s">
        <v>24</v>
      </c>
      <c r="E13474" s="26" t="s">
        <v>51571</v>
      </c>
      <c r="F13474" s="26" t="s">
        <v>51572</v>
      </c>
      <c r="G13474" s="26" t="s">
        <v>9586</v>
      </c>
      <c r="H13474" s="26" t="s">
        <v>133</v>
      </c>
      <c r="I13474" s="26" t="s">
        <v>16558</v>
      </c>
      <c r="J13474" s="26" t="s">
        <v>51573</v>
      </c>
      <c r="K13474" s="26" t="s">
        <v>9906</v>
      </c>
      <c r="L13474" s="26" t="s">
        <v>51574</v>
      </c>
      <c r="M13474" s="26">
        <v>761242780815</v>
      </c>
      <c r="N13474" s="26">
        <v>1222384008</v>
      </c>
    </row>
    <row r="13475" spans="1:14">
      <c r="A13475" s="26" t="s">
        <v>6969</v>
      </c>
      <c r="B13475" s="26" t="s">
        <v>6970</v>
      </c>
      <c r="C13475" s="26">
        <v>38853852</v>
      </c>
      <c r="D13475" s="26" t="s">
        <v>24</v>
      </c>
      <c r="E13475" s="26" t="s">
        <v>51575</v>
      </c>
      <c r="F13475" s="26" t="s">
        <v>51576</v>
      </c>
      <c r="G13475" s="26" t="s">
        <v>9586</v>
      </c>
      <c r="H13475" s="26" t="s">
        <v>987</v>
      </c>
      <c r="I13475" s="26" t="s">
        <v>20511</v>
      </c>
      <c r="J13475" s="26" t="s">
        <v>51577</v>
      </c>
      <c r="K13475" s="26" t="s">
        <v>9582</v>
      </c>
      <c r="L13475" s="26" t="s">
        <v>51578</v>
      </c>
      <c r="M13475" s="26">
        <v>380689878457</v>
      </c>
      <c r="N13475" s="26">
        <v>5620881201</v>
      </c>
    </row>
    <row r="13476" spans="1:14">
      <c r="A13476" s="26" t="s">
        <v>6939</v>
      </c>
      <c r="B13476" s="26" t="s">
        <v>6940</v>
      </c>
      <c r="C13476" s="26">
        <v>37867877</v>
      </c>
      <c r="D13476" s="26" t="s">
        <v>24</v>
      </c>
      <c r="E13476" s="26" t="s">
        <v>51579</v>
      </c>
      <c r="F13476" s="26" t="s">
        <v>51580</v>
      </c>
      <c r="G13476" s="26" t="s">
        <v>9586</v>
      </c>
      <c r="H13476" s="26" t="s">
        <v>987</v>
      </c>
      <c r="I13476" s="26" t="s">
        <v>9921</v>
      </c>
      <c r="J13476" s="26" t="s">
        <v>23229</v>
      </c>
      <c r="K13476" s="26" t="s">
        <v>9606</v>
      </c>
      <c r="L13476" s="26" t="s">
        <v>23230</v>
      </c>
      <c r="M13476" s="26">
        <v>380985966359</v>
      </c>
      <c r="N13476" s="26">
        <v>1413345902</v>
      </c>
    </row>
    <row r="13477" spans="1:14">
      <c r="A13477" s="26" t="s">
        <v>7892</v>
      </c>
      <c r="B13477" s="26" t="s">
        <v>7893</v>
      </c>
      <c r="C13477" s="26">
        <v>38565550</v>
      </c>
      <c r="D13477" s="26" t="s">
        <v>24</v>
      </c>
      <c r="E13477" s="26" t="s">
        <v>51581</v>
      </c>
      <c r="F13477" s="26" t="s">
        <v>51582</v>
      </c>
      <c r="G13477" s="26" t="s">
        <v>9586</v>
      </c>
      <c r="H13477" s="26" t="s">
        <v>1122</v>
      </c>
      <c r="I13477" s="26" t="s">
        <v>10431</v>
      </c>
      <c r="J13477" s="26" t="s">
        <v>1159</v>
      </c>
      <c r="K13477" s="26" t="s">
        <v>9597</v>
      </c>
      <c r="L13477" s="26" t="s">
        <v>49783</v>
      </c>
      <c r="M13477" s="26">
        <v>380574142285</v>
      </c>
      <c r="N13477" s="26">
        <v>6321610100</v>
      </c>
    </row>
    <row r="13478" spans="1:14">
      <c r="A13478" s="26" t="s">
        <v>5492</v>
      </c>
      <c r="B13478" s="26" t="s">
        <v>5493</v>
      </c>
      <c r="C13478" s="26">
        <v>26189130</v>
      </c>
      <c r="D13478" s="26" t="s">
        <v>24</v>
      </c>
      <c r="E13478" s="26" t="s">
        <v>51583</v>
      </c>
      <c r="F13478" s="26" t="s">
        <v>51584</v>
      </c>
      <c r="G13478" s="26" t="s">
        <v>9586</v>
      </c>
      <c r="H13478" s="26" t="s">
        <v>799</v>
      </c>
      <c r="J13478" s="26" t="s">
        <v>800</v>
      </c>
      <c r="K13478" s="26" t="s">
        <v>9597</v>
      </c>
      <c r="L13478" s="26" t="s">
        <v>30964</v>
      </c>
      <c r="M13478" s="26">
        <v>380443343707</v>
      </c>
      <c r="N13478" s="26">
        <v>4822784009</v>
      </c>
    </row>
    <row r="13479" spans="1:14">
      <c r="A13479" s="26" t="s">
        <v>3274</v>
      </c>
      <c r="B13479" s="26" t="s">
        <v>3275</v>
      </c>
      <c r="C13479" s="26">
        <v>41589220</v>
      </c>
      <c r="D13479" s="26" t="s">
        <v>24</v>
      </c>
      <c r="E13479" s="26" t="s">
        <v>51585</v>
      </c>
      <c r="F13479" s="26" t="s">
        <v>51586</v>
      </c>
      <c r="G13479" s="26" t="s">
        <v>9586</v>
      </c>
      <c r="H13479" s="26" t="s">
        <v>375</v>
      </c>
      <c r="I13479" s="26" t="s">
        <v>13232</v>
      </c>
      <c r="J13479" s="26" t="s">
        <v>3276</v>
      </c>
      <c r="K13479" s="26" t="s">
        <v>9582</v>
      </c>
      <c r="L13479" s="26" t="s">
        <v>51587</v>
      </c>
      <c r="M13479" s="26">
        <v>380989287767</v>
      </c>
      <c r="N13479" s="26">
        <v>122785804</v>
      </c>
    </row>
    <row r="13480" spans="1:14">
      <c r="A13480" s="26" t="s">
        <v>8532</v>
      </c>
      <c r="B13480" s="26" t="s">
        <v>8533</v>
      </c>
      <c r="C13480" s="26">
        <v>38743829</v>
      </c>
      <c r="D13480" s="26" t="s">
        <v>24</v>
      </c>
      <c r="E13480" s="26" t="s">
        <v>51588</v>
      </c>
      <c r="F13480" s="26" t="s">
        <v>51589</v>
      </c>
      <c r="G13480" s="26" t="s">
        <v>9586</v>
      </c>
      <c r="H13480" s="26" t="s">
        <v>1269</v>
      </c>
      <c r="I13480" s="26" t="s">
        <v>10265</v>
      </c>
      <c r="J13480" s="26" t="s">
        <v>28300</v>
      </c>
      <c r="K13480" s="26" t="s">
        <v>9906</v>
      </c>
      <c r="L13480" s="26" t="s">
        <v>43764</v>
      </c>
      <c r="M13480" s="26">
        <v>380553738816</v>
      </c>
      <c r="N13480" s="26">
        <v>121185805</v>
      </c>
    </row>
    <row r="13481" spans="1:14">
      <c r="A13481" s="26" t="s">
        <v>1655</v>
      </c>
      <c r="B13481" s="26" t="s">
        <v>1656</v>
      </c>
      <c r="C13481" s="26">
        <v>37489689</v>
      </c>
      <c r="D13481" s="26" t="s">
        <v>24</v>
      </c>
      <c r="E13481" s="26" t="s">
        <v>51590</v>
      </c>
      <c r="F13481" s="26" t="s">
        <v>51591</v>
      </c>
      <c r="G13481" s="26" t="s">
        <v>9579</v>
      </c>
      <c r="H13481" s="26" t="s">
        <v>27</v>
      </c>
      <c r="I13481" s="26" t="s">
        <v>10992</v>
      </c>
      <c r="J13481" s="26" t="s">
        <v>19752</v>
      </c>
      <c r="K13481" s="26" t="s">
        <v>9582</v>
      </c>
      <c r="L13481" s="26" t="s">
        <v>51592</v>
      </c>
      <c r="M13481" s="26">
        <v>380432580535</v>
      </c>
      <c r="N13481" s="26">
        <v>520688905</v>
      </c>
    </row>
    <row r="13482" spans="1:14">
      <c r="A13482" s="26" t="s">
        <v>9137</v>
      </c>
      <c r="B13482" s="26" t="s">
        <v>9138</v>
      </c>
      <c r="C13482" s="26">
        <v>36754912</v>
      </c>
      <c r="D13482" s="26" t="s">
        <v>24</v>
      </c>
      <c r="E13482" s="26" t="s">
        <v>51593</v>
      </c>
      <c r="F13482" s="26" t="s">
        <v>51594</v>
      </c>
      <c r="G13482" s="26" t="s">
        <v>9579</v>
      </c>
      <c r="H13482" s="26" t="s">
        <v>1490</v>
      </c>
      <c r="I13482" s="26" t="s">
        <v>13192</v>
      </c>
      <c r="J13482" s="26" t="s">
        <v>51595</v>
      </c>
      <c r="K13482" s="26" t="s">
        <v>9582</v>
      </c>
      <c r="L13482" s="26" t="s">
        <v>51596</v>
      </c>
      <c r="M13482" s="26">
        <v>380684233036</v>
      </c>
      <c r="N13482" s="26">
        <v>7323584003</v>
      </c>
    </row>
    <row r="13483" spans="1:14">
      <c r="A13483" s="26" t="s">
        <v>9399</v>
      </c>
      <c r="B13483" s="26" t="s">
        <v>9400</v>
      </c>
      <c r="C13483" s="26">
        <v>38955665</v>
      </c>
      <c r="D13483" s="26" t="s">
        <v>24</v>
      </c>
      <c r="E13483" s="26" t="s">
        <v>51597</v>
      </c>
      <c r="F13483" s="26" t="s">
        <v>51598</v>
      </c>
      <c r="G13483" s="26" t="s">
        <v>9579</v>
      </c>
      <c r="H13483" s="26" t="s">
        <v>1573</v>
      </c>
      <c r="I13483" s="26" t="s">
        <v>10158</v>
      </c>
      <c r="J13483" s="26" t="s">
        <v>51599</v>
      </c>
      <c r="K13483" s="26" t="s">
        <v>9582</v>
      </c>
      <c r="L13483" s="26" t="s">
        <v>51600</v>
      </c>
      <c r="M13483" s="26">
        <v>380462686517</v>
      </c>
      <c r="N13483" s="26">
        <v>7425586901</v>
      </c>
    </row>
    <row r="13484" spans="1:14">
      <c r="A13484" s="26" t="s">
        <v>7580</v>
      </c>
      <c r="B13484" s="26" t="s">
        <v>7581</v>
      </c>
      <c r="C13484" s="26">
        <v>38509208</v>
      </c>
      <c r="D13484" s="26" t="s">
        <v>24</v>
      </c>
      <c r="E13484" s="26" t="s">
        <v>51601</v>
      </c>
      <c r="F13484" s="26" t="s">
        <v>51602</v>
      </c>
      <c r="G13484" s="26" t="s">
        <v>9579</v>
      </c>
      <c r="H13484" s="26" t="s">
        <v>1088</v>
      </c>
      <c r="I13484" s="26" t="s">
        <v>9818</v>
      </c>
      <c r="J13484" s="26" t="s">
        <v>1100</v>
      </c>
      <c r="K13484" s="26" t="s">
        <v>9582</v>
      </c>
      <c r="L13484" s="26" t="s">
        <v>51603</v>
      </c>
      <c r="M13484" s="26">
        <v>380971238975</v>
      </c>
      <c r="N13484" s="26">
        <v>6121285603</v>
      </c>
    </row>
    <row r="13485" spans="1:14">
      <c r="A13485" s="26" t="s">
        <v>3717</v>
      </c>
      <c r="B13485" s="26" t="s">
        <v>3718</v>
      </c>
      <c r="C13485" s="26">
        <v>38969547</v>
      </c>
      <c r="D13485" s="26" t="s">
        <v>24</v>
      </c>
      <c r="E13485" s="26" t="s">
        <v>51604</v>
      </c>
      <c r="F13485" s="26" t="s">
        <v>51605</v>
      </c>
      <c r="G13485" s="26" t="s">
        <v>9586</v>
      </c>
      <c r="H13485" s="26" t="s">
        <v>468</v>
      </c>
      <c r="J13485" s="26" t="s">
        <v>481</v>
      </c>
      <c r="K13485" s="26" t="s">
        <v>9597</v>
      </c>
      <c r="L13485" s="26" t="s">
        <v>12891</v>
      </c>
      <c r="M13485" s="26">
        <v>380612288937</v>
      </c>
      <c r="N13485" s="26">
        <v>1222380503</v>
      </c>
    </row>
    <row r="13486" spans="1:14">
      <c r="A13486" s="26" t="s">
        <v>2239</v>
      </c>
      <c r="B13486" s="26" t="s">
        <v>2240</v>
      </c>
      <c r="C13486" s="26">
        <v>37899778</v>
      </c>
      <c r="D13486" s="26" t="s">
        <v>24</v>
      </c>
      <c r="E13486" s="26" t="s">
        <v>51606</v>
      </c>
      <c r="F13486" s="26" t="s">
        <v>9689</v>
      </c>
      <c r="G13486" s="26" t="s">
        <v>9586</v>
      </c>
      <c r="H13486" s="26" t="s">
        <v>133</v>
      </c>
      <c r="J13486" s="26" t="s">
        <v>146</v>
      </c>
      <c r="K13486" s="26" t="s">
        <v>9597</v>
      </c>
      <c r="L13486" s="26" t="s">
        <v>33160</v>
      </c>
      <c r="M13486" s="26">
        <v>380676118034</v>
      </c>
      <c r="N13486" s="26">
        <v>1210100000</v>
      </c>
    </row>
    <row r="13487" spans="1:14">
      <c r="A13487" s="26" t="s">
        <v>5874</v>
      </c>
      <c r="B13487" s="26" t="s">
        <v>5875</v>
      </c>
      <c r="C13487" s="26" t="s">
        <v>1604</v>
      </c>
      <c r="D13487" s="26" t="s">
        <v>24</v>
      </c>
      <c r="E13487" s="26" t="s">
        <v>51607</v>
      </c>
      <c r="F13487" s="26" t="s">
        <v>10050</v>
      </c>
      <c r="G13487" s="26" t="s">
        <v>9586</v>
      </c>
      <c r="H13487" s="26" t="s">
        <v>799</v>
      </c>
      <c r="J13487" s="26" t="s">
        <v>800</v>
      </c>
      <c r="K13487" s="26" t="s">
        <v>9597</v>
      </c>
      <c r="L13487" s="26" t="s">
        <v>24738</v>
      </c>
      <c r="M13487" s="26">
        <v>380508670024</v>
      </c>
      <c r="N13487" s="26">
        <v>4822784009</v>
      </c>
    </row>
    <row r="13488" spans="1:14">
      <c r="A13488" s="26" t="s">
        <v>1757</v>
      </c>
      <c r="B13488" s="26" t="s">
        <v>1758</v>
      </c>
      <c r="C13488" s="26">
        <v>41007217</v>
      </c>
      <c r="D13488" s="26" t="s">
        <v>24</v>
      </c>
      <c r="E13488" s="26" t="s">
        <v>51608</v>
      </c>
      <c r="F13488" s="26" t="s">
        <v>51609</v>
      </c>
      <c r="G13488" s="26" t="s">
        <v>9579</v>
      </c>
      <c r="H13488" s="26" t="s">
        <v>27</v>
      </c>
      <c r="I13488" s="26" t="s">
        <v>11743</v>
      </c>
      <c r="J13488" s="26" t="s">
        <v>3613</v>
      </c>
      <c r="K13488" s="26" t="s">
        <v>9582</v>
      </c>
      <c r="L13488" s="26" t="s">
        <v>51610</v>
      </c>
      <c r="M13488" s="26">
        <v>380434521947</v>
      </c>
      <c r="N13488" s="26">
        <v>120781301</v>
      </c>
    </row>
    <row r="13489" spans="1:14">
      <c r="A13489" s="26" t="s">
        <v>8759</v>
      </c>
      <c r="B13489" s="26" t="s">
        <v>8760</v>
      </c>
      <c r="C13489" s="26">
        <v>26514713</v>
      </c>
      <c r="D13489" s="26" t="s">
        <v>1701</v>
      </c>
      <c r="E13489" s="26" t="s">
        <v>51611</v>
      </c>
      <c r="F13489" s="26" t="s">
        <v>51612</v>
      </c>
      <c r="G13489" s="26" t="s">
        <v>9601</v>
      </c>
      <c r="H13489" s="26" t="s">
        <v>1308</v>
      </c>
      <c r="J13489" s="26" t="s">
        <v>1387</v>
      </c>
      <c r="K13489" s="26" t="s">
        <v>9597</v>
      </c>
      <c r="L13489" s="26" t="s">
        <v>51613</v>
      </c>
      <c r="M13489" s="26">
        <v>380382664887</v>
      </c>
      <c r="N13489" s="26">
        <v>4412745702</v>
      </c>
    </row>
    <row r="13490" spans="1:14">
      <c r="A13490" s="26" t="s">
        <v>9040</v>
      </c>
      <c r="B13490" s="26" t="s">
        <v>9041</v>
      </c>
      <c r="C13490" s="26">
        <v>2005266</v>
      </c>
      <c r="D13490" s="26" t="s">
        <v>780</v>
      </c>
      <c r="E13490" s="26" t="s">
        <v>51614</v>
      </c>
      <c r="F13490" s="26" t="s">
        <v>51615</v>
      </c>
      <c r="G13490" s="26" t="s">
        <v>9601</v>
      </c>
      <c r="H13490" s="26" t="s">
        <v>1401</v>
      </c>
      <c r="I13490" s="26" t="s">
        <v>21820</v>
      </c>
      <c r="J13490" s="26" t="s">
        <v>1482</v>
      </c>
      <c r="K13490" s="26" t="s">
        <v>9606</v>
      </c>
      <c r="L13490" s="26" t="s">
        <v>25584</v>
      </c>
      <c r="M13490" s="26">
        <v>380985207941</v>
      </c>
      <c r="N13490" s="26">
        <v>7125155100</v>
      </c>
    </row>
    <row r="13491" spans="1:14">
      <c r="A13491" s="26" t="s">
        <v>1639</v>
      </c>
      <c r="B13491" s="26" t="s">
        <v>1640</v>
      </c>
      <c r="C13491" s="26">
        <v>1982264</v>
      </c>
      <c r="D13491" s="26" t="s">
        <v>780</v>
      </c>
      <c r="E13491" s="26" t="s">
        <v>51616</v>
      </c>
      <c r="F13491" s="26" t="s">
        <v>9787</v>
      </c>
      <c r="G13491" s="26" t="s">
        <v>9601</v>
      </c>
      <c r="H13491" s="26" t="s">
        <v>27</v>
      </c>
      <c r="J13491" s="26" t="s">
        <v>36</v>
      </c>
      <c r="K13491" s="26" t="s">
        <v>9597</v>
      </c>
      <c r="L13491" s="26" t="s">
        <v>51617</v>
      </c>
      <c r="M13491" s="26">
        <v>761109709504</v>
      </c>
      <c r="N13491" s="26">
        <v>510100000</v>
      </c>
    </row>
    <row r="13492" spans="1:14">
      <c r="A13492" s="26" t="s">
        <v>2909</v>
      </c>
      <c r="B13492" s="26" t="s">
        <v>2910</v>
      </c>
      <c r="C13492" s="26">
        <v>37885262</v>
      </c>
      <c r="D13492" s="26" t="s">
        <v>24</v>
      </c>
      <c r="E13492" s="26" t="s">
        <v>51618</v>
      </c>
      <c r="F13492" s="26" t="s">
        <v>51619</v>
      </c>
      <c r="G13492" s="26" t="s">
        <v>9586</v>
      </c>
      <c r="H13492" s="26" t="s">
        <v>258</v>
      </c>
      <c r="J13492" s="26" t="s">
        <v>317</v>
      </c>
      <c r="K13492" s="26" t="s">
        <v>9597</v>
      </c>
      <c r="L13492" s="26" t="s">
        <v>20764</v>
      </c>
      <c r="M13492" s="26">
        <v>761318895929</v>
      </c>
      <c r="N13492" s="26">
        <v>1412300000</v>
      </c>
    </row>
    <row r="13493" spans="1:14">
      <c r="A13493" s="26" t="s">
        <v>3338</v>
      </c>
      <c r="B13493" s="26" t="s">
        <v>3339</v>
      </c>
      <c r="C13493" s="26">
        <v>38500540</v>
      </c>
      <c r="D13493" s="26" t="s">
        <v>24</v>
      </c>
      <c r="E13493" s="26" t="s">
        <v>51620</v>
      </c>
      <c r="F13493" s="26" t="s">
        <v>51621</v>
      </c>
      <c r="G13493" s="26" t="s">
        <v>9586</v>
      </c>
      <c r="H13493" s="26" t="s">
        <v>375</v>
      </c>
      <c r="I13493" s="26" t="s">
        <v>18803</v>
      </c>
      <c r="J13493" s="26" t="s">
        <v>3337</v>
      </c>
      <c r="K13493" s="26" t="s">
        <v>9597</v>
      </c>
      <c r="L13493" s="26" t="s">
        <v>18804</v>
      </c>
      <c r="M13493" s="26">
        <v>380413921305</v>
      </c>
      <c r="N13493" s="26">
        <v>1825810100</v>
      </c>
    </row>
    <row r="13494" spans="1:14">
      <c r="A13494" s="26" t="s">
        <v>8748</v>
      </c>
      <c r="B13494" s="26" t="s">
        <v>8749</v>
      </c>
      <c r="C13494" s="26">
        <v>38487677</v>
      </c>
      <c r="D13494" s="26" t="s">
        <v>24</v>
      </c>
      <c r="E13494" s="26" t="s">
        <v>51622</v>
      </c>
      <c r="F13494" s="26" t="s">
        <v>51623</v>
      </c>
      <c r="G13494" s="26" t="s">
        <v>9586</v>
      </c>
      <c r="H13494" s="26" t="s">
        <v>1308</v>
      </c>
      <c r="I13494" s="26" t="s">
        <v>18727</v>
      </c>
      <c r="J13494" s="26" t="s">
        <v>19909</v>
      </c>
      <c r="K13494" s="26" t="s">
        <v>9582</v>
      </c>
      <c r="L13494" s="26" t="s">
        <v>51624</v>
      </c>
      <c r="M13494" s="26">
        <v>380385440147</v>
      </c>
      <c r="N13494" s="26">
        <v>520482403</v>
      </c>
    </row>
    <row r="13495" spans="1:14">
      <c r="A13495" s="26" t="s">
        <v>9158</v>
      </c>
      <c r="B13495" s="26" t="s">
        <v>9159</v>
      </c>
      <c r="C13495" s="26">
        <v>38541220</v>
      </c>
      <c r="D13495" s="26" t="s">
        <v>24</v>
      </c>
      <c r="E13495" s="26" t="s">
        <v>51625</v>
      </c>
      <c r="F13495" s="26" t="s">
        <v>51626</v>
      </c>
      <c r="G13495" s="26" t="s">
        <v>9579</v>
      </c>
      <c r="H13495" s="26" t="s">
        <v>1490</v>
      </c>
      <c r="J13495" s="26" t="s">
        <v>10721</v>
      </c>
      <c r="K13495" s="26" t="s">
        <v>9582</v>
      </c>
      <c r="L13495" s="26" t="s">
        <v>51627</v>
      </c>
      <c r="M13495" s="26">
        <v>380681936493</v>
      </c>
      <c r="N13495" s="26">
        <v>1821181201</v>
      </c>
    </row>
    <row r="13496" spans="1:14">
      <c r="A13496" s="26" t="s">
        <v>3328</v>
      </c>
      <c r="B13496" s="26" t="s">
        <v>3329</v>
      </c>
      <c r="C13496" s="26">
        <v>38006758</v>
      </c>
      <c r="D13496" s="26" t="s">
        <v>24</v>
      </c>
      <c r="E13496" s="26" t="s">
        <v>51628</v>
      </c>
      <c r="F13496" s="26" t="s">
        <v>51629</v>
      </c>
      <c r="G13496" s="26" t="s">
        <v>9586</v>
      </c>
      <c r="H13496" s="26" t="s">
        <v>375</v>
      </c>
      <c r="I13496" s="26" t="s">
        <v>388</v>
      </c>
      <c r="J13496" s="26" t="s">
        <v>37741</v>
      </c>
      <c r="K13496" s="26" t="s">
        <v>9582</v>
      </c>
      <c r="L13496" s="26" t="s">
        <v>51630</v>
      </c>
      <c r="M13496" s="26">
        <v>380678806847</v>
      </c>
      <c r="N13496" s="26">
        <v>1824081801</v>
      </c>
    </row>
    <row r="13497" spans="1:14">
      <c r="A13497" s="26" t="s">
        <v>9240</v>
      </c>
      <c r="B13497" s="26" t="s">
        <v>9241</v>
      </c>
      <c r="C13497" s="26" t="s">
        <v>1604</v>
      </c>
      <c r="D13497" s="26" t="s">
        <v>780</v>
      </c>
      <c r="E13497" s="26" t="s">
        <v>51631</v>
      </c>
      <c r="F13497" s="26" t="s">
        <v>51632</v>
      </c>
      <c r="G13497" s="26" t="s">
        <v>9601</v>
      </c>
      <c r="H13497" s="26" t="s">
        <v>1490</v>
      </c>
      <c r="J13497" s="26" t="s">
        <v>1553</v>
      </c>
      <c r="K13497" s="26" t="s">
        <v>9597</v>
      </c>
      <c r="L13497" s="26" t="s">
        <v>23840</v>
      </c>
      <c r="M13497" s="26">
        <v>380507359048</v>
      </c>
      <c r="N13497" s="26">
        <v>524955100</v>
      </c>
    </row>
    <row r="13498" spans="1:14">
      <c r="A13498" s="26" t="s">
        <v>2251</v>
      </c>
      <c r="B13498" s="26" t="s">
        <v>2252</v>
      </c>
      <c r="C13498" s="26">
        <v>37899694</v>
      </c>
      <c r="D13498" s="26" t="s">
        <v>24</v>
      </c>
      <c r="E13498" s="26" t="s">
        <v>51633</v>
      </c>
      <c r="F13498" s="26" t="s">
        <v>27961</v>
      </c>
      <c r="G13498" s="26" t="s">
        <v>9586</v>
      </c>
      <c r="H13498" s="26" t="s">
        <v>133</v>
      </c>
      <c r="J13498" s="26" t="s">
        <v>146</v>
      </c>
      <c r="K13498" s="26" t="s">
        <v>9597</v>
      </c>
      <c r="L13498" s="26" t="s">
        <v>51634</v>
      </c>
      <c r="M13498" s="26">
        <v>380567670974</v>
      </c>
      <c r="N13498" s="26">
        <v>1210100000</v>
      </c>
    </row>
    <row r="13499" spans="1:14">
      <c r="A13499" s="26" t="s">
        <v>5994</v>
      </c>
      <c r="B13499" s="26" t="s">
        <v>5995</v>
      </c>
      <c r="C13499" s="26">
        <v>31822150</v>
      </c>
      <c r="D13499" s="26" t="s">
        <v>1701</v>
      </c>
      <c r="E13499" s="26" t="s">
        <v>51635</v>
      </c>
      <c r="F13499" s="26" t="s">
        <v>51636</v>
      </c>
      <c r="G13499" s="26" t="s">
        <v>9601</v>
      </c>
      <c r="H13499" s="26" t="s">
        <v>835</v>
      </c>
      <c r="J13499" s="26" t="s">
        <v>848</v>
      </c>
      <c r="K13499" s="26" t="s">
        <v>9597</v>
      </c>
      <c r="L13499" s="26" t="s">
        <v>51637</v>
      </c>
      <c r="M13499" s="26">
        <v>380512423370</v>
      </c>
      <c r="N13499" s="26">
        <v>4623010100</v>
      </c>
    </row>
    <row r="13500" spans="1:14">
      <c r="A13500" s="26" t="s">
        <v>2673</v>
      </c>
      <c r="B13500" s="26" t="s">
        <v>2674</v>
      </c>
      <c r="C13500" s="26">
        <v>37865549</v>
      </c>
      <c r="D13500" s="26" t="s">
        <v>24</v>
      </c>
      <c r="E13500" s="26" t="s">
        <v>51638</v>
      </c>
      <c r="F13500" s="26" t="s">
        <v>51639</v>
      </c>
      <c r="G13500" s="26" t="s">
        <v>9586</v>
      </c>
      <c r="H13500" s="26" t="s">
        <v>133</v>
      </c>
      <c r="I13500" s="26" t="s">
        <v>9498</v>
      </c>
      <c r="J13500" s="26" t="s">
        <v>2670</v>
      </c>
      <c r="K13500" s="26" t="s">
        <v>9597</v>
      </c>
      <c r="L13500" s="26" t="s">
        <v>45359</v>
      </c>
      <c r="M13500" s="26">
        <v>380676115681</v>
      </c>
      <c r="N13500" s="26">
        <v>723310111</v>
      </c>
    </row>
    <row r="13501" spans="1:14">
      <c r="A13501" s="26" t="s">
        <v>3297</v>
      </c>
      <c r="B13501" s="26" t="s">
        <v>3298</v>
      </c>
      <c r="C13501" s="26">
        <v>1991671</v>
      </c>
      <c r="D13501" s="26" t="s">
        <v>780</v>
      </c>
      <c r="E13501" s="26" t="s">
        <v>51640</v>
      </c>
      <c r="F13501" s="26" t="s">
        <v>51641</v>
      </c>
      <c r="G13501" s="26" t="s">
        <v>9601</v>
      </c>
      <c r="H13501" s="26" t="s">
        <v>375</v>
      </c>
      <c r="I13501" s="26" t="s">
        <v>12674</v>
      </c>
      <c r="J13501" s="26" t="s">
        <v>3299</v>
      </c>
      <c r="K13501" s="26" t="s">
        <v>9582</v>
      </c>
      <c r="L13501" s="26" t="s">
        <v>51642</v>
      </c>
      <c r="M13501" s="26">
        <v>380412438353</v>
      </c>
      <c r="N13501" s="26">
        <v>1822087601</v>
      </c>
    </row>
    <row r="13502" spans="1:14">
      <c r="A13502" s="26" t="s">
        <v>2435</v>
      </c>
      <c r="B13502" s="26" t="s">
        <v>2436</v>
      </c>
      <c r="C13502" s="26">
        <v>1985860</v>
      </c>
      <c r="D13502" s="26" t="s">
        <v>780</v>
      </c>
      <c r="E13502" s="26" t="s">
        <v>51643</v>
      </c>
      <c r="F13502" s="26" t="s">
        <v>51644</v>
      </c>
      <c r="G13502" s="26" t="s">
        <v>9601</v>
      </c>
      <c r="H13502" s="26" t="s">
        <v>133</v>
      </c>
      <c r="J13502" s="26" t="s">
        <v>2401</v>
      </c>
      <c r="K13502" s="26" t="s">
        <v>9597</v>
      </c>
      <c r="L13502" s="26" t="s">
        <v>10500</v>
      </c>
      <c r="M13502" s="26">
        <v>380987034942</v>
      </c>
      <c r="N13502" s="26">
        <v>122787502</v>
      </c>
    </row>
    <row r="13503" spans="1:14">
      <c r="A13503" s="26" t="s">
        <v>7738</v>
      </c>
      <c r="B13503" s="26" t="s">
        <v>7739</v>
      </c>
      <c r="C13503" s="26">
        <v>38503630</v>
      </c>
      <c r="D13503" s="26" t="s">
        <v>24</v>
      </c>
      <c r="E13503" s="26" t="s">
        <v>51645</v>
      </c>
      <c r="F13503" s="26" t="s">
        <v>51646</v>
      </c>
      <c r="G13503" s="26" t="s">
        <v>9586</v>
      </c>
      <c r="H13503" s="26" t="s">
        <v>1088</v>
      </c>
      <c r="I13503" s="26" t="s">
        <v>14222</v>
      </c>
      <c r="J13503" s="26" t="s">
        <v>51647</v>
      </c>
      <c r="K13503" s="26" t="s">
        <v>9582</v>
      </c>
      <c r="L13503" s="26" t="s">
        <v>51648</v>
      </c>
      <c r="M13503" s="26">
        <v>380677538104</v>
      </c>
      <c r="N13503" s="26">
        <v>6124885001</v>
      </c>
    </row>
    <row r="13504" spans="1:14">
      <c r="A13504" s="26" t="s">
        <v>7126</v>
      </c>
      <c r="B13504" s="26" t="s">
        <v>7127</v>
      </c>
      <c r="C13504" s="26">
        <v>38492302</v>
      </c>
      <c r="D13504" s="26" t="s">
        <v>24</v>
      </c>
      <c r="E13504" s="26" t="s">
        <v>51649</v>
      </c>
      <c r="F13504" s="26" t="s">
        <v>51650</v>
      </c>
      <c r="G13504" s="26" t="s">
        <v>9586</v>
      </c>
      <c r="H13504" s="26" t="s">
        <v>987</v>
      </c>
      <c r="I13504" s="26" t="s">
        <v>9634</v>
      </c>
      <c r="J13504" s="26" t="s">
        <v>41549</v>
      </c>
      <c r="K13504" s="26" t="s">
        <v>9582</v>
      </c>
      <c r="L13504" s="26" t="s">
        <v>51651</v>
      </c>
      <c r="M13504" s="26">
        <v>761043628103</v>
      </c>
      <c r="N13504" s="26">
        <v>1825055300</v>
      </c>
    </row>
    <row r="13505" spans="1:14">
      <c r="A13505" s="26" t="s">
        <v>9298</v>
      </c>
      <c r="B13505" s="26" t="s">
        <v>9299</v>
      </c>
      <c r="C13505" s="26">
        <v>38232556</v>
      </c>
      <c r="D13505" s="26" t="s">
        <v>24</v>
      </c>
      <c r="E13505" s="26" t="s">
        <v>51652</v>
      </c>
      <c r="F13505" s="26" t="s">
        <v>51653</v>
      </c>
      <c r="G13505" s="26" t="s">
        <v>9591</v>
      </c>
      <c r="H13505" s="26" t="s">
        <v>1573</v>
      </c>
      <c r="I13505" s="26" t="s">
        <v>12131</v>
      </c>
      <c r="J13505" s="26" t="s">
        <v>51654</v>
      </c>
      <c r="K13505" s="26" t="s">
        <v>9582</v>
      </c>
      <c r="L13505" s="26" t="s">
        <v>51655</v>
      </c>
      <c r="M13505" s="26">
        <v>380464534473</v>
      </c>
      <c r="N13505" s="26">
        <v>7421481601</v>
      </c>
    </row>
    <row r="13506" spans="1:14">
      <c r="A13506" s="26" t="s">
        <v>8487</v>
      </c>
      <c r="B13506" s="26" t="s">
        <v>8488</v>
      </c>
      <c r="C13506" s="26">
        <v>41769365</v>
      </c>
      <c r="D13506" s="26" t="s">
        <v>24</v>
      </c>
      <c r="E13506" s="26" t="s">
        <v>51656</v>
      </c>
      <c r="F13506" s="26" t="s">
        <v>51657</v>
      </c>
      <c r="G13506" s="26" t="s">
        <v>9586</v>
      </c>
      <c r="H13506" s="26" t="s">
        <v>1269</v>
      </c>
      <c r="I13506" s="26" t="s">
        <v>15183</v>
      </c>
      <c r="J13506" s="26" t="s">
        <v>8489</v>
      </c>
      <c r="K13506" s="26" t="s">
        <v>9582</v>
      </c>
      <c r="L13506" s="26" t="s">
        <v>51658</v>
      </c>
      <c r="M13506" s="26">
        <v>380554756344</v>
      </c>
      <c r="N13506" s="26">
        <v>6520383501</v>
      </c>
    </row>
    <row r="13507" spans="1:14">
      <c r="A13507" s="26" t="s">
        <v>3125</v>
      </c>
      <c r="B13507" s="26" t="s">
        <v>3126</v>
      </c>
      <c r="C13507" s="26">
        <v>42789136</v>
      </c>
      <c r="D13507" s="26" t="s">
        <v>780</v>
      </c>
      <c r="E13507" s="26" t="s">
        <v>51659</v>
      </c>
      <c r="F13507" s="26" t="s">
        <v>51660</v>
      </c>
      <c r="G13507" s="26" t="s">
        <v>9601</v>
      </c>
      <c r="H13507" s="26" t="s">
        <v>375</v>
      </c>
      <c r="J13507" s="26" t="s">
        <v>380</v>
      </c>
      <c r="K13507" s="26" t="s">
        <v>9597</v>
      </c>
      <c r="L13507" s="26" t="s">
        <v>11174</v>
      </c>
      <c r="M13507" s="26">
        <v>761085485946</v>
      </c>
      <c r="N13507" s="26">
        <v>1810100000</v>
      </c>
    </row>
    <row r="13508" spans="1:14">
      <c r="A13508" s="26" t="s">
        <v>3994</v>
      </c>
      <c r="B13508" s="26" t="s">
        <v>3995</v>
      </c>
      <c r="C13508" s="26">
        <v>42043117</v>
      </c>
      <c r="D13508" s="26" t="s">
        <v>24</v>
      </c>
      <c r="E13508" s="26" t="s">
        <v>51661</v>
      </c>
      <c r="F13508" s="26" t="s">
        <v>51662</v>
      </c>
      <c r="G13508" s="26" t="s">
        <v>9579</v>
      </c>
      <c r="H13508" s="26" t="s">
        <v>506</v>
      </c>
      <c r="I13508" s="26" t="s">
        <v>10777</v>
      </c>
      <c r="J13508" s="26" t="s">
        <v>3276</v>
      </c>
      <c r="K13508" s="26" t="s">
        <v>9582</v>
      </c>
      <c r="L13508" s="26" t="s">
        <v>51663</v>
      </c>
      <c r="M13508" s="26">
        <v>380343062231</v>
      </c>
      <c r="N13508" s="26">
        <v>122785804</v>
      </c>
    </row>
    <row r="13509" spans="1:14">
      <c r="A13509" s="26" t="s">
        <v>2060</v>
      </c>
      <c r="B13509" s="26" t="s">
        <v>2061</v>
      </c>
      <c r="C13509" s="26">
        <v>20122722</v>
      </c>
      <c r="D13509" s="26" t="s">
        <v>24</v>
      </c>
      <c r="E13509" s="26" t="s">
        <v>51664</v>
      </c>
      <c r="F13509" s="26" t="s">
        <v>33239</v>
      </c>
      <c r="G13509" s="26" t="s">
        <v>9586</v>
      </c>
      <c r="H13509" s="26" t="s">
        <v>103</v>
      </c>
      <c r="J13509" s="26" t="s">
        <v>116</v>
      </c>
      <c r="K13509" s="26" t="s">
        <v>9597</v>
      </c>
      <c r="L13509" s="26" t="s">
        <v>51665</v>
      </c>
      <c r="M13509" s="26">
        <v>380594389739</v>
      </c>
      <c r="N13509" s="26">
        <v>710100000</v>
      </c>
    </row>
    <row r="13510" spans="1:14">
      <c r="A13510" s="26" t="s">
        <v>2552</v>
      </c>
      <c r="B13510" s="26" t="s">
        <v>2553</v>
      </c>
      <c r="C13510" s="26">
        <v>37862109</v>
      </c>
      <c r="D13510" s="26" t="s">
        <v>24</v>
      </c>
      <c r="E13510" s="26" t="s">
        <v>51666</v>
      </c>
      <c r="F13510" s="26" t="s">
        <v>15736</v>
      </c>
      <c r="G13510" s="26" t="s">
        <v>9586</v>
      </c>
      <c r="H13510" s="26" t="s">
        <v>133</v>
      </c>
      <c r="J13510" s="26" t="s">
        <v>183</v>
      </c>
      <c r="K13510" s="26" t="s">
        <v>9597</v>
      </c>
      <c r="L13510" s="26" t="s">
        <v>51667</v>
      </c>
      <c r="M13510" s="26">
        <v>380676300923</v>
      </c>
      <c r="N13510" s="26">
        <v>1211000000</v>
      </c>
    </row>
    <row r="13511" spans="1:14">
      <c r="A13511" s="26" t="s">
        <v>8352</v>
      </c>
      <c r="B13511" s="26" t="s">
        <v>8206</v>
      </c>
      <c r="C13511" s="26">
        <v>31733636</v>
      </c>
      <c r="D13511" s="26" t="s">
        <v>24</v>
      </c>
      <c r="E13511" s="26" t="s">
        <v>51668</v>
      </c>
      <c r="F13511" s="26" t="s">
        <v>51669</v>
      </c>
      <c r="G13511" s="26" t="s">
        <v>9586</v>
      </c>
      <c r="H13511" s="26" t="s">
        <v>1122</v>
      </c>
      <c r="J13511" s="26" t="s">
        <v>8039</v>
      </c>
      <c r="K13511" s="26" t="s">
        <v>9597</v>
      </c>
      <c r="L13511" s="26" t="s">
        <v>45430</v>
      </c>
      <c r="M13511" s="26">
        <v>380577292442</v>
      </c>
      <c r="N13511" s="26">
        <v>6310100000</v>
      </c>
    </row>
    <row r="13512" spans="1:14">
      <c r="A13512" s="26" t="s">
        <v>4253</v>
      </c>
      <c r="B13512" s="26" t="s">
        <v>4254</v>
      </c>
      <c r="C13512" s="26">
        <v>41394939</v>
      </c>
      <c r="D13512" s="26" t="s">
        <v>24</v>
      </c>
      <c r="E13512" s="26" t="s">
        <v>51670</v>
      </c>
      <c r="F13512" s="26" t="s">
        <v>51671</v>
      </c>
      <c r="G13512" s="26" t="s">
        <v>9579</v>
      </c>
      <c r="H13512" s="26" t="s">
        <v>506</v>
      </c>
      <c r="I13512" s="26" t="s">
        <v>9951</v>
      </c>
      <c r="J13512" s="26" t="s">
        <v>21594</v>
      </c>
      <c r="K13512" s="26" t="s">
        <v>9582</v>
      </c>
      <c r="L13512" s="26" t="s">
        <v>51672</v>
      </c>
      <c r="M13512" s="26">
        <v>380660102033</v>
      </c>
      <c r="N13512" s="26">
        <v>120782902</v>
      </c>
    </row>
    <row r="13513" spans="1:14">
      <c r="A13513" s="26" t="s">
        <v>6080</v>
      </c>
      <c r="B13513" s="26" t="s">
        <v>6081</v>
      </c>
      <c r="C13513" s="26">
        <v>34712085</v>
      </c>
      <c r="D13513" s="26" t="s">
        <v>780</v>
      </c>
      <c r="E13513" s="26" t="s">
        <v>51673</v>
      </c>
      <c r="F13513" s="26" t="s">
        <v>51674</v>
      </c>
      <c r="G13513" s="26" t="s">
        <v>9601</v>
      </c>
      <c r="H13513" s="26" t="s">
        <v>835</v>
      </c>
      <c r="J13513" s="26" t="s">
        <v>6071</v>
      </c>
      <c r="K13513" s="26" t="s">
        <v>9597</v>
      </c>
      <c r="L13513" s="26" t="s">
        <v>51675</v>
      </c>
      <c r="M13513" s="26">
        <v>380516142617</v>
      </c>
      <c r="N13513" s="26">
        <v>3523185202</v>
      </c>
    </row>
    <row r="13514" spans="1:14">
      <c r="A13514" s="26" t="s">
        <v>4142</v>
      </c>
      <c r="B13514" s="26" t="s">
        <v>4143</v>
      </c>
      <c r="C13514" s="26">
        <v>39020574</v>
      </c>
      <c r="D13514" s="26" t="s">
        <v>24</v>
      </c>
      <c r="E13514" s="26" t="s">
        <v>51676</v>
      </c>
      <c r="F13514" s="26" t="s">
        <v>51677</v>
      </c>
      <c r="G13514" s="26" t="s">
        <v>9579</v>
      </c>
      <c r="H13514" s="26" t="s">
        <v>506</v>
      </c>
      <c r="I13514" s="26" t="s">
        <v>12368</v>
      </c>
      <c r="J13514" s="26" t="s">
        <v>51678</v>
      </c>
      <c r="K13514" s="26" t="s">
        <v>9582</v>
      </c>
      <c r="L13514" s="26" t="s">
        <v>51679</v>
      </c>
      <c r="M13514" s="26">
        <v>380343369003</v>
      </c>
      <c r="N13514" s="26">
        <v>2623255705</v>
      </c>
    </row>
    <row r="13515" spans="1:14">
      <c r="A13515" s="26" t="s">
        <v>9080</v>
      </c>
      <c r="B13515" s="26" t="s">
        <v>9081</v>
      </c>
      <c r="C13515" s="26">
        <v>40246437</v>
      </c>
      <c r="D13515" s="26" t="s">
        <v>24</v>
      </c>
      <c r="E13515" s="26" t="s">
        <v>51680</v>
      </c>
      <c r="F13515" s="26" t="s">
        <v>51681</v>
      </c>
      <c r="G13515" s="26" t="s">
        <v>9579</v>
      </c>
      <c r="H13515" s="26" t="s">
        <v>1490</v>
      </c>
      <c r="J13515" s="26" t="s">
        <v>51682</v>
      </c>
      <c r="K13515" s="26" t="s">
        <v>9582</v>
      </c>
      <c r="L13515" s="26" t="s">
        <v>51683</v>
      </c>
      <c r="M13515" s="26">
        <v>761369092366</v>
      </c>
      <c r="N13515" s="26">
        <v>7321055102</v>
      </c>
    </row>
    <row r="13516" spans="1:14">
      <c r="A13516" s="26" t="s">
        <v>4114</v>
      </c>
      <c r="B13516" s="26" t="s">
        <v>4115</v>
      </c>
      <c r="C13516" s="26">
        <v>2009643</v>
      </c>
      <c r="D13516" s="26" t="s">
        <v>780</v>
      </c>
      <c r="E13516" s="26" t="s">
        <v>51684</v>
      </c>
      <c r="F13516" s="26" t="s">
        <v>14588</v>
      </c>
      <c r="G13516" s="26" t="s">
        <v>9601</v>
      </c>
      <c r="H13516" s="26" t="s">
        <v>506</v>
      </c>
      <c r="I13516" s="26" t="s">
        <v>506</v>
      </c>
      <c r="J13516" s="26" t="s">
        <v>526</v>
      </c>
      <c r="K13516" s="26" t="s">
        <v>9597</v>
      </c>
      <c r="L13516" s="26" t="s">
        <v>51685</v>
      </c>
      <c r="M13516" s="26">
        <v>380507050443</v>
      </c>
      <c r="N13516" s="26">
        <v>2610100000</v>
      </c>
    </row>
    <row r="13517" spans="1:14">
      <c r="A13517" s="26" t="s">
        <v>8901</v>
      </c>
      <c r="B13517" s="26" t="s">
        <v>8902</v>
      </c>
      <c r="C13517" s="26">
        <v>41777601</v>
      </c>
      <c r="D13517" s="26" t="s">
        <v>24</v>
      </c>
      <c r="E13517" s="26" t="s">
        <v>51686</v>
      </c>
      <c r="F13517" s="26" t="s">
        <v>51687</v>
      </c>
      <c r="G13517" s="26" t="s">
        <v>9579</v>
      </c>
      <c r="H13517" s="26" t="s">
        <v>1401</v>
      </c>
      <c r="I13517" s="26" t="s">
        <v>12999</v>
      </c>
      <c r="J13517" s="26" t="s">
        <v>51688</v>
      </c>
      <c r="K13517" s="26" t="s">
        <v>9582</v>
      </c>
      <c r="L13517" s="26" t="s">
        <v>51689</v>
      </c>
      <c r="M13517" s="26">
        <v>380474833217</v>
      </c>
      <c r="N13517" s="26">
        <v>7123187501</v>
      </c>
    </row>
    <row r="13518" spans="1:14">
      <c r="A13518" s="26" t="s">
        <v>8924</v>
      </c>
      <c r="B13518" s="26" t="s">
        <v>8925</v>
      </c>
      <c r="C13518" s="26">
        <v>39011491</v>
      </c>
      <c r="D13518" s="26" t="s">
        <v>24</v>
      </c>
      <c r="E13518" s="26" t="s">
        <v>51690</v>
      </c>
      <c r="F13518" s="26" t="s">
        <v>29607</v>
      </c>
      <c r="G13518" s="26" t="s">
        <v>9579</v>
      </c>
      <c r="H13518" s="26" t="s">
        <v>1401</v>
      </c>
      <c r="I13518" s="26" t="s">
        <v>9726</v>
      </c>
      <c r="J13518" s="26" t="s">
        <v>21684</v>
      </c>
      <c r="K13518" s="26" t="s">
        <v>9582</v>
      </c>
      <c r="L13518" s="26" t="s">
        <v>51691</v>
      </c>
      <c r="M13518" s="26">
        <v>380473397569</v>
      </c>
      <c r="N13518" s="26">
        <v>5324285002</v>
      </c>
    </row>
    <row r="13519" spans="1:14">
      <c r="A13519" s="26" t="s">
        <v>4140</v>
      </c>
      <c r="B13519" s="26" t="s">
        <v>4141</v>
      </c>
      <c r="C13519" s="26">
        <v>31509861</v>
      </c>
      <c r="D13519" s="26" t="s">
        <v>780</v>
      </c>
      <c r="E13519" s="26" t="s">
        <v>51692</v>
      </c>
      <c r="F13519" s="26" t="s">
        <v>49978</v>
      </c>
      <c r="G13519" s="26" t="s">
        <v>9601</v>
      </c>
      <c r="H13519" s="26" t="s">
        <v>506</v>
      </c>
      <c r="J13519" s="26" t="s">
        <v>537</v>
      </c>
      <c r="K13519" s="26" t="s">
        <v>9597</v>
      </c>
      <c r="L13519" s="26" t="s">
        <v>51693</v>
      </c>
      <c r="M13519" s="26">
        <v>761327770725</v>
      </c>
      <c r="N13519" s="26">
        <v>2610600000</v>
      </c>
    </row>
    <row r="13520" spans="1:14">
      <c r="A13520" s="26" t="s">
        <v>5160</v>
      </c>
      <c r="B13520" s="26" t="s">
        <v>5140</v>
      </c>
      <c r="C13520" s="26">
        <v>3078209</v>
      </c>
      <c r="D13520" s="26" t="s">
        <v>24</v>
      </c>
      <c r="E13520" s="26" t="s">
        <v>51694</v>
      </c>
      <c r="F13520" s="26" t="s">
        <v>10382</v>
      </c>
      <c r="G13520" s="26" t="s">
        <v>9591</v>
      </c>
      <c r="H13520" s="26" t="s">
        <v>735</v>
      </c>
      <c r="J13520" s="26" t="s">
        <v>740</v>
      </c>
      <c r="K13520" s="26" t="s">
        <v>9597</v>
      </c>
      <c r="L13520" s="26" t="s">
        <v>48453</v>
      </c>
      <c r="M13520" s="26">
        <v>761959540734</v>
      </c>
      <c r="N13520" s="26">
        <v>1221881203</v>
      </c>
    </row>
    <row r="13521" spans="1:14">
      <c r="A13521" s="26" t="s">
        <v>4837</v>
      </c>
      <c r="B13521" s="26" t="s">
        <v>4838</v>
      </c>
      <c r="C13521" s="26">
        <v>37928735</v>
      </c>
      <c r="D13521" s="26" t="s">
        <v>24</v>
      </c>
      <c r="E13521" s="26" t="s">
        <v>51695</v>
      </c>
      <c r="F13521" s="26" t="s">
        <v>51696</v>
      </c>
      <c r="G13521" s="26" t="s">
        <v>9586</v>
      </c>
      <c r="H13521" s="26" t="s">
        <v>711</v>
      </c>
      <c r="I13521" s="26" t="s">
        <v>9997</v>
      </c>
      <c r="J13521" s="26" t="s">
        <v>4839</v>
      </c>
      <c r="K13521" s="26" t="s">
        <v>9597</v>
      </c>
      <c r="L13521" s="26" t="s">
        <v>51697</v>
      </c>
      <c r="M13521" s="26">
        <v>380647431098</v>
      </c>
      <c r="N13521" s="26">
        <v>4423810100</v>
      </c>
    </row>
    <row r="13522" spans="1:14">
      <c r="A13522" s="26" t="s">
        <v>8426</v>
      </c>
      <c r="B13522" s="26" t="s">
        <v>8427</v>
      </c>
      <c r="C13522" s="26">
        <v>41435901</v>
      </c>
      <c r="D13522" s="26" t="s">
        <v>24</v>
      </c>
      <c r="E13522" s="26" t="s">
        <v>51698</v>
      </c>
      <c r="F13522" s="26" t="s">
        <v>51699</v>
      </c>
      <c r="G13522" s="26" t="s">
        <v>9586</v>
      </c>
      <c r="H13522" s="26" t="s">
        <v>1269</v>
      </c>
      <c r="I13522" s="26" t="s">
        <v>14793</v>
      </c>
      <c r="J13522" s="26" t="s">
        <v>8428</v>
      </c>
      <c r="K13522" s="26" t="s">
        <v>9582</v>
      </c>
      <c r="L13522" s="26" t="s">
        <v>51700</v>
      </c>
      <c r="M13522" s="26">
        <v>380554248859</v>
      </c>
      <c r="N13522" s="26">
        <v>6525080501</v>
      </c>
    </row>
    <row r="13523" spans="1:14">
      <c r="A13523" s="26" t="s">
        <v>7781</v>
      </c>
      <c r="B13523" s="26" t="s">
        <v>7782</v>
      </c>
      <c r="C13523" s="26">
        <v>38645610</v>
      </c>
      <c r="D13523" s="26" t="s">
        <v>24</v>
      </c>
      <c r="E13523" s="26" t="s">
        <v>51701</v>
      </c>
      <c r="F13523" s="26" t="s">
        <v>12486</v>
      </c>
      <c r="G13523" s="26" t="s">
        <v>9586</v>
      </c>
      <c r="H13523" s="26" t="s">
        <v>1088</v>
      </c>
      <c r="J13523" s="26" t="s">
        <v>1115</v>
      </c>
      <c r="K13523" s="26" t="s">
        <v>9597</v>
      </c>
      <c r="L13523" s="26" t="s">
        <v>16021</v>
      </c>
      <c r="M13523" s="26">
        <v>380352268116</v>
      </c>
      <c r="N13523" s="26">
        <v>6110100000</v>
      </c>
    </row>
    <row r="13524" spans="1:14">
      <c r="A13524" s="26" t="s">
        <v>9399</v>
      </c>
      <c r="B13524" s="26" t="s">
        <v>9400</v>
      </c>
      <c r="C13524" s="26">
        <v>38955665</v>
      </c>
      <c r="D13524" s="26" t="s">
        <v>24</v>
      </c>
      <c r="E13524" s="26" t="s">
        <v>51702</v>
      </c>
      <c r="F13524" s="26" t="s">
        <v>51703</v>
      </c>
      <c r="G13524" s="26" t="s">
        <v>9579</v>
      </c>
      <c r="H13524" s="26" t="s">
        <v>1573</v>
      </c>
      <c r="I13524" s="26" t="s">
        <v>10158</v>
      </c>
      <c r="J13524" s="26" t="s">
        <v>51704</v>
      </c>
      <c r="K13524" s="26" t="s">
        <v>9582</v>
      </c>
      <c r="L13524" s="26" t="s">
        <v>51705</v>
      </c>
      <c r="M13524" s="26">
        <v>380462684338</v>
      </c>
      <c r="N13524" s="26">
        <v>7425555412</v>
      </c>
    </row>
    <row r="13525" spans="1:14">
      <c r="A13525" s="26" t="s">
        <v>2938</v>
      </c>
      <c r="B13525" s="26" t="s">
        <v>2906</v>
      </c>
      <c r="C13525" s="26">
        <v>37793580</v>
      </c>
      <c r="D13525" s="26" t="s">
        <v>780</v>
      </c>
      <c r="E13525" s="26" t="s">
        <v>51706</v>
      </c>
      <c r="F13525" s="26" t="s">
        <v>51707</v>
      </c>
      <c r="G13525" s="26" t="s">
        <v>9601</v>
      </c>
      <c r="H13525" s="26" t="s">
        <v>258</v>
      </c>
      <c r="J13525" s="26" t="s">
        <v>317</v>
      </c>
      <c r="K13525" s="26" t="s">
        <v>9597</v>
      </c>
      <c r="L13525" s="26" t="s">
        <v>51708</v>
      </c>
      <c r="M13525" s="26">
        <v>380675678397</v>
      </c>
      <c r="N13525" s="26">
        <v>1412300000</v>
      </c>
    </row>
    <row r="13526" spans="1:14">
      <c r="A13526" s="26" t="s">
        <v>6187</v>
      </c>
      <c r="B13526" s="26" t="s">
        <v>6188</v>
      </c>
      <c r="C13526" s="26">
        <v>38096553</v>
      </c>
      <c r="D13526" s="26" t="s">
        <v>24</v>
      </c>
      <c r="E13526" s="26" t="s">
        <v>51709</v>
      </c>
      <c r="F13526" s="26" t="s">
        <v>51710</v>
      </c>
      <c r="G13526" s="26" t="s">
        <v>9591</v>
      </c>
      <c r="H13526" s="26" t="s">
        <v>885</v>
      </c>
      <c r="J13526" s="26" t="s">
        <v>51711</v>
      </c>
      <c r="K13526" s="26" t="s">
        <v>9582</v>
      </c>
      <c r="L13526" s="26" t="s">
        <v>51712</v>
      </c>
      <c r="M13526" s="26">
        <v>761458752444</v>
      </c>
      <c r="N13526" s="26">
        <v>5121881205</v>
      </c>
    </row>
    <row r="13527" spans="1:14">
      <c r="A13527" s="26" t="s">
        <v>7527</v>
      </c>
      <c r="B13527" s="26" t="s">
        <v>7528</v>
      </c>
      <c r="C13527" s="26">
        <v>41073845</v>
      </c>
      <c r="D13527" s="26" t="s">
        <v>24</v>
      </c>
      <c r="E13527" s="26" t="s">
        <v>51713</v>
      </c>
      <c r="F13527" s="26" t="s">
        <v>51714</v>
      </c>
      <c r="G13527" s="26" t="s">
        <v>9579</v>
      </c>
      <c r="H13527" s="26" t="s">
        <v>1025</v>
      </c>
      <c r="J13527" s="26" t="s">
        <v>20618</v>
      </c>
      <c r="K13527" s="26" t="s">
        <v>9582</v>
      </c>
      <c r="L13527" s="26" t="s">
        <v>51715</v>
      </c>
      <c r="M13527" s="26">
        <v>761085394244</v>
      </c>
      <c r="N13527" s="26">
        <v>520685203</v>
      </c>
    </row>
    <row r="13528" spans="1:14">
      <c r="A13528" s="26" t="s">
        <v>2435</v>
      </c>
      <c r="B13528" s="26" t="s">
        <v>2436</v>
      </c>
      <c r="C13528" s="26">
        <v>1985860</v>
      </c>
      <c r="D13528" s="26" t="s">
        <v>780</v>
      </c>
      <c r="E13528" s="26" t="s">
        <v>51716</v>
      </c>
      <c r="F13528" s="26" t="s">
        <v>18097</v>
      </c>
      <c r="G13528" s="26" t="s">
        <v>9601</v>
      </c>
      <c r="H13528" s="26" t="s">
        <v>133</v>
      </c>
      <c r="J13528" s="26" t="s">
        <v>2401</v>
      </c>
      <c r="K13528" s="26" t="s">
        <v>9597</v>
      </c>
      <c r="L13528" s="26" t="s">
        <v>10500</v>
      </c>
      <c r="M13528" s="26">
        <v>380987034942</v>
      </c>
      <c r="N13528" s="26">
        <v>122787502</v>
      </c>
    </row>
    <row r="13529" spans="1:14">
      <c r="A13529" s="26" t="s">
        <v>7799</v>
      </c>
      <c r="B13529" s="26" t="s">
        <v>7800</v>
      </c>
      <c r="C13529" s="26">
        <v>14054198</v>
      </c>
      <c r="D13529" s="26" t="s">
        <v>1701</v>
      </c>
      <c r="E13529" s="26" t="s">
        <v>51717</v>
      </c>
      <c r="F13529" s="26" t="s">
        <v>51718</v>
      </c>
      <c r="G13529" s="26" t="s">
        <v>9601</v>
      </c>
      <c r="H13529" s="26" t="s">
        <v>1088</v>
      </c>
      <c r="J13529" s="26" t="s">
        <v>25868</v>
      </c>
      <c r="K13529" s="26" t="s">
        <v>9597</v>
      </c>
      <c r="L13529" s="26" t="s">
        <v>51719</v>
      </c>
      <c r="M13529" s="26">
        <v>380352246163</v>
      </c>
      <c r="N13529" s="26">
        <v>6121611000</v>
      </c>
    </row>
    <row r="13530" spans="1:14">
      <c r="A13530" s="26" t="s">
        <v>3975</v>
      </c>
      <c r="B13530" s="26" t="s">
        <v>3976</v>
      </c>
      <c r="C13530" s="26">
        <v>1993374</v>
      </c>
      <c r="D13530" s="26" t="s">
        <v>780</v>
      </c>
      <c r="E13530" s="26" t="s">
        <v>51720</v>
      </c>
      <c r="F13530" s="26" t="s">
        <v>12613</v>
      </c>
      <c r="G13530" s="26" t="s">
        <v>9601</v>
      </c>
      <c r="H13530" s="26" t="s">
        <v>506</v>
      </c>
      <c r="J13530" s="26" t="s">
        <v>3977</v>
      </c>
      <c r="K13530" s="26" t="s">
        <v>9606</v>
      </c>
      <c r="L13530" s="26" t="s">
        <v>51721</v>
      </c>
      <c r="M13530" s="26">
        <v>380983308659</v>
      </c>
      <c r="N13530" s="26">
        <v>2323083503</v>
      </c>
    </row>
    <row r="13531" spans="1:14">
      <c r="A13531" s="26" t="s">
        <v>7781</v>
      </c>
      <c r="B13531" s="26" t="s">
        <v>7782</v>
      </c>
      <c r="C13531" s="26">
        <v>38645610</v>
      </c>
      <c r="D13531" s="26" t="s">
        <v>24</v>
      </c>
      <c r="E13531" s="26" t="s">
        <v>51722</v>
      </c>
      <c r="F13531" s="26" t="s">
        <v>51723</v>
      </c>
      <c r="G13531" s="26" t="s">
        <v>9586</v>
      </c>
      <c r="H13531" s="26" t="s">
        <v>1088</v>
      </c>
      <c r="J13531" s="26" t="s">
        <v>1115</v>
      </c>
      <c r="K13531" s="26" t="s">
        <v>9597</v>
      </c>
      <c r="L13531" s="26" t="s">
        <v>51724</v>
      </c>
      <c r="M13531" s="26">
        <v>380352436701</v>
      </c>
      <c r="N13531" s="26">
        <v>6110100000</v>
      </c>
    </row>
    <row r="13532" spans="1:14">
      <c r="A13532" s="26" t="s">
        <v>5047</v>
      </c>
      <c r="B13532" s="26" t="s">
        <v>5043</v>
      </c>
      <c r="C13532" s="26">
        <v>1996409</v>
      </c>
      <c r="D13532" s="26" t="s">
        <v>24</v>
      </c>
      <c r="E13532" s="26" t="s">
        <v>51725</v>
      </c>
      <c r="F13532" s="26" t="s">
        <v>51726</v>
      </c>
      <c r="G13532" s="26" t="s">
        <v>9579</v>
      </c>
      <c r="H13532" s="26" t="s">
        <v>735</v>
      </c>
      <c r="I13532" s="26" t="s">
        <v>9721</v>
      </c>
      <c r="J13532" s="26" t="s">
        <v>51727</v>
      </c>
      <c r="K13532" s="26" t="s">
        <v>9582</v>
      </c>
      <c r="L13532" s="26" t="s">
        <v>51728</v>
      </c>
      <c r="M13532" s="26">
        <v>380325265231</v>
      </c>
      <c r="N13532" s="26">
        <v>4622785901</v>
      </c>
    </row>
    <row r="13533" spans="1:14">
      <c r="A13533" s="26" t="s">
        <v>2796</v>
      </c>
      <c r="B13533" s="26" t="s">
        <v>2797</v>
      </c>
      <c r="C13533" s="26">
        <v>37980245</v>
      </c>
      <c r="D13533" s="26" t="s">
        <v>24</v>
      </c>
      <c r="E13533" s="26" t="s">
        <v>51729</v>
      </c>
      <c r="F13533" s="26" t="s">
        <v>51730</v>
      </c>
      <c r="G13533" s="26" t="s">
        <v>9586</v>
      </c>
      <c r="H13533" s="26" t="s">
        <v>258</v>
      </c>
      <c r="I13533" s="26" t="s">
        <v>12995</v>
      </c>
      <c r="J13533" s="26" t="s">
        <v>51731</v>
      </c>
      <c r="K13533" s="26" t="s">
        <v>9582</v>
      </c>
      <c r="L13533" s="26" t="s">
        <v>51732</v>
      </c>
      <c r="M13533" s="26">
        <v>380666030037</v>
      </c>
      <c r="N13533" s="26">
        <v>1421587701</v>
      </c>
    </row>
    <row r="13534" spans="1:14">
      <c r="A13534" s="26" t="s">
        <v>2925</v>
      </c>
      <c r="B13534" s="26" t="s">
        <v>2926</v>
      </c>
      <c r="C13534" s="26">
        <v>1990654</v>
      </c>
      <c r="D13534" s="26" t="s">
        <v>780</v>
      </c>
      <c r="E13534" s="26" t="s">
        <v>51733</v>
      </c>
      <c r="F13534" s="26" t="s">
        <v>40150</v>
      </c>
      <c r="G13534" s="26" t="s">
        <v>9601</v>
      </c>
      <c r="H13534" s="26" t="s">
        <v>258</v>
      </c>
      <c r="J13534" s="26" t="s">
        <v>317</v>
      </c>
      <c r="K13534" s="26" t="s">
        <v>9597</v>
      </c>
      <c r="L13534" s="26" t="s">
        <v>14003</v>
      </c>
      <c r="M13534" s="26">
        <v>380629588146</v>
      </c>
      <c r="N13534" s="26">
        <v>1412300000</v>
      </c>
    </row>
    <row r="13535" spans="1:14">
      <c r="A13535" s="26" t="s">
        <v>2080</v>
      </c>
      <c r="B13535" s="26" t="s">
        <v>2081</v>
      </c>
      <c r="C13535" s="26">
        <v>38485727</v>
      </c>
      <c r="D13535" s="26" t="s">
        <v>24</v>
      </c>
      <c r="E13535" s="26" t="s">
        <v>51734</v>
      </c>
      <c r="F13535" s="26" t="s">
        <v>51735</v>
      </c>
      <c r="G13535" s="26" t="s">
        <v>9579</v>
      </c>
      <c r="H13535" s="26" t="s">
        <v>103</v>
      </c>
      <c r="I13535" s="26" t="s">
        <v>9833</v>
      </c>
      <c r="J13535" s="26" t="s">
        <v>24601</v>
      </c>
      <c r="K13535" s="26" t="s">
        <v>9582</v>
      </c>
      <c r="L13535" s="26" t="s">
        <v>51736</v>
      </c>
      <c r="M13535" s="26">
        <v>380337723957</v>
      </c>
      <c r="N13535" s="26">
        <v>110945300</v>
      </c>
    </row>
    <row r="13536" spans="1:14">
      <c r="A13536" s="26" t="s">
        <v>2918</v>
      </c>
      <c r="B13536" s="26" t="s">
        <v>2919</v>
      </c>
      <c r="C13536" s="26">
        <v>5493183</v>
      </c>
      <c r="D13536" s="26" t="s">
        <v>780</v>
      </c>
      <c r="E13536" s="26" t="s">
        <v>51737</v>
      </c>
      <c r="F13536" s="26" t="s">
        <v>51738</v>
      </c>
      <c r="G13536" s="26" t="s">
        <v>9601</v>
      </c>
      <c r="H13536" s="26" t="s">
        <v>258</v>
      </c>
      <c r="J13536" s="26" t="s">
        <v>317</v>
      </c>
      <c r="K13536" s="26" t="s">
        <v>9597</v>
      </c>
      <c r="L13536" s="26" t="s">
        <v>51739</v>
      </c>
      <c r="M13536" s="26">
        <v>380629222551</v>
      </c>
      <c r="N13536" s="26">
        <v>1412300000</v>
      </c>
    </row>
    <row r="13537" spans="1:14">
      <c r="A13537" s="26" t="s">
        <v>1684</v>
      </c>
      <c r="B13537" s="26" t="s">
        <v>1685</v>
      </c>
      <c r="C13537" s="26">
        <v>2011031</v>
      </c>
      <c r="D13537" s="26" t="s">
        <v>780</v>
      </c>
      <c r="E13537" s="26" t="s">
        <v>51740</v>
      </c>
      <c r="F13537" s="26" t="s">
        <v>51741</v>
      </c>
      <c r="G13537" s="26" t="s">
        <v>9601</v>
      </c>
      <c r="H13537" s="26" t="s">
        <v>27</v>
      </c>
      <c r="I13537" s="26" t="s">
        <v>9610</v>
      </c>
      <c r="J13537" s="26" t="s">
        <v>71</v>
      </c>
      <c r="K13537" s="26" t="s">
        <v>9597</v>
      </c>
      <c r="L13537" s="26" t="s">
        <v>51742</v>
      </c>
      <c r="M13537" s="26">
        <v>380977665342</v>
      </c>
      <c r="N13537" s="26">
        <v>523010100</v>
      </c>
    </row>
    <row r="13538" spans="1:14">
      <c r="A13538" s="26" t="s">
        <v>8696</v>
      </c>
      <c r="B13538" s="26" t="s">
        <v>8697</v>
      </c>
      <c r="C13538" s="26">
        <v>38447428</v>
      </c>
      <c r="D13538" s="26" t="s">
        <v>24</v>
      </c>
      <c r="E13538" s="26" t="s">
        <v>51743</v>
      </c>
      <c r="F13538" s="26" t="s">
        <v>51744</v>
      </c>
      <c r="G13538" s="26" t="s">
        <v>9586</v>
      </c>
      <c r="H13538" s="26" t="s">
        <v>1308</v>
      </c>
      <c r="J13538" s="26" t="s">
        <v>51745</v>
      </c>
      <c r="K13538" s="26" t="s">
        <v>9582</v>
      </c>
      <c r="L13538" s="26" t="s">
        <v>51746</v>
      </c>
      <c r="M13538" s="26">
        <v>380384999045</v>
      </c>
      <c r="N13538" s="26">
        <v>4625182901</v>
      </c>
    </row>
    <row r="13539" spans="1:14">
      <c r="A13539" s="26" t="s">
        <v>8915</v>
      </c>
      <c r="B13539" s="26" t="s">
        <v>8916</v>
      </c>
      <c r="C13539" s="26">
        <v>41368558</v>
      </c>
      <c r="D13539" s="26" t="s">
        <v>24</v>
      </c>
      <c r="E13539" s="26" t="s">
        <v>51747</v>
      </c>
      <c r="F13539" s="26" t="s">
        <v>51748</v>
      </c>
      <c r="G13539" s="26" t="s">
        <v>9579</v>
      </c>
      <c r="H13539" s="26" t="s">
        <v>1401</v>
      </c>
      <c r="I13539" s="26" t="s">
        <v>11520</v>
      </c>
      <c r="J13539" s="26" t="s">
        <v>51749</v>
      </c>
      <c r="K13539" s="26" t="s">
        <v>9582</v>
      </c>
      <c r="L13539" s="26" t="s">
        <v>51750</v>
      </c>
      <c r="M13539" s="26">
        <v>380963315991</v>
      </c>
      <c r="N13539" s="26">
        <v>7123455501</v>
      </c>
    </row>
    <row r="13540" spans="1:14">
      <c r="A13540" s="26" t="s">
        <v>2933</v>
      </c>
      <c r="B13540" s="26" t="s">
        <v>2934</v>
      </c>
      <c r="C13540" s="26">
        <v>1990708</v>
      </c>
      <c r="D13540" s="26" t="s">
        <v>780</v>
      </c>
      <c r="E13540" s="26" t="s">
        <v>51751</v>
      </c>
      <c r="F13540" s="26" t="s">
        <v>51752</v>
      </c>
      <c r="G13540" s="26" t="s">
        <v>9601</v>
      </c>
      <c r="H13540" s="26" t="s">
        <v>258</v>
      </c>
      <c r="J13540" s="26" t="s">
        <v>317</v>
      </c>
      <c r="K13540" s="26" t="s">
        <v>9597</v>
      </c>
      <c r="L13540" s="26" t="s">
        <v>10058</v>
      </c>
      <c r="M13540" s="26">
        <v>380629588288</v>
      </c>
      <c r="N13540" s="26">
        <v>1412300000</v>
      </c>
    </row>
    <row r="13541" spans="1:14">
      <c r="A13541" s="26" t="s">
        <v>5168</v>
      </c>
      <c r="B13541" s="26" t="s">
        <v>5169</v>
      </c>
      <c r="C13541" s="26">
        <v>42830922</v>
      </c>
      <c r="D13541" s="26" t="s">
        <v>24</v>
      </c>
      <c r="E13541" s="26" t="s">
        <v>51753</v>
      </c>
      <c r="F13541" s="26" t="s">
        <v>51754</v>
      </c>
      <c r="G13541" s="26" t="s">
        <v>9591</v>
      </c>
      <c r="H13541" s="26" t="s">
        <v>735</v>
      </c>
      <c r="J13541" s="26" t="s">
        <v>740</v>
      </c>
      <c r="K13541" s="26" t="s">
        <v>9597</v>
      </c>
      <c r="L13541" s="26" t="s">
        <v>51755</v>
      </c>
      <c r="M13541" s="26">
        <v>760994655718</v>
      </c>
      <c r="N13541" s="26">
        <v>1221881203</v>
      </c>
    </row>
    <row r="13542" spans="1:14">
      <c r="A13542" s="26" t="s">
        <v>5227</v>
      </c>
      <c r="B13542" s="26" t="s">
        <v>5228</v>
      </c>
      <c r="C13542" s="26">
        <v>1997768</v>
      </c>
      <c r="D13542" s="26" t="s">
        <v>780</v>
      </c>
      <c r="E13542" s="26" t="s">
        <v>51756</v>
      </c>
      <c r="F13542" s="26" t="s">
        <v>10614</v>
      </c>
      <c r="G13542" s="26" t="s">
        <v>9601</v>
      </c>
      <c r="H13542" s="26" t="s">
        <v>735</v>
      </c>
      <c r="J13542" s="26" t="s">
        <v>740</v>
      </c>
      <c r="K13542" s="26" t="s">
        <v>9597</v>
      </c>
      <c r="L13542" s="26" t="s">
        <v>36480</v>
      </c>
      <c r="M13542" s="26">
        <v>380322633261</v>
      </c>
      <c r="N13542" s="26">
        <v>1221881203</v>
      </c>
    </row>
    <row r="13543" spans="1:14">
      <c r="A13543" s="26" t="s">
        <v>2540</v>
      </c>
      <c r="B13543" s="26" t="s">
        <v>2541</v>
      </c>
      <c r="C13543" s="26">
        <v>37862093</v>
      </c>
      <c r="D13543" s="26" t="s">
        <v>24</v>
      </c>
      <c r="E13543" s="26" t="s">
        <v>51757</v>
      </c>
      <c r="F13543" s="26" t="s">
        <v>51758</v>
      </c>
      <c r="G13543" s="26" t="s">
        <v>9586</v>
      </c>
      <c r="H13543" s="26" t="s">
        <v>133</v>
      </c>
      <c r="J13543" s="26" t="s">
        <v>183</v>
      </c>
      <c r="K13543" s="26" t="s">
        <v>9597</v>
      </c>
      <c r="L13543" s="26" t="s">
        <v>51759</v>
      </c>
      <c r="M13543" s="26">
        <v>761352570948</v>
      </c>
      <c r="N13543" s="26">
        <v>1211000000</v>
      </c>
    </row>
    <row r="13544" spans="1:14">
      <c r="A13544" s="26" t="s">
        <v>4216</v>
      </c>
      <c r="B13544" s="26" t="s">
        <v>4217</v>
      </c>
      <c r="C13544" s="26">
        <v>41838805</v>
      </c>
      <c r="D13544" s="26" t="s">
        <v>24</v>
      </c>
      <c r="E13544" s="26" t="s">
        <v>51760</v>
      </c>
      <c r="F13544" s="26" t="s">
        <v>51761</v>
      </c>
      <c r="G13544" s="26" t="s">
        <v>9579</v>
      </c>
      <c r="H13544" s="26" t="s">
        <v>506</v>
      </c>
      <c r="I13544" s="26" t="s">
        <v>9709</v>
      </c>
      <c r="J13544" s="26" t="s">
        <v>51762</v>
      </c>
      <c r="K13544" s="26" t="s">
        <v>9582</v>
      </c>
      <c r="L13544" s="26" t="s">
        <v>51763</v>
      </c>
      <c r="M13544" s="26">
        <v>380343565233</v>
      </c>
      <c r="N13544" s="26">
        <v>2624485001</v>
      </c>
    </row>
    <row r="13545" spans="1:14">
      <c r="A13545" s="26" t="s">
        <v>4553</v>
      </c>
      <c r="B13545" s="26" t="s">
        <v>4554</v>
      </c>
      <c r="C13545" s="26">
        <v>36713127</v>
      </c>
      <c r="D13545" s="26" t="s">
        <v>24</v>
      </c>
      <c r="E13545" s="26" t="s">
        <v>51764</v>
      </c>
      <c r="F13545" s="26" t="s">
        <v>51765</v>
      </c>
      <c r="G13545" s="26" t="s">
        <v>9586</v>
      </c>
      <c r="H13545" s="26" t="s">
        <v>576</v>
      </c>
      <c r="I13545" s="26" t="s">
        <v>10292</v>
      </c>
      <c r="J13545" s="26" t="s">
        <v>4555</v>
      </c>
      <c r="K13545" s="26" t="s">
        <v>9582</v>
      </c>
      <c r="L13545" s="26" t="s">
        <v>51766</v>
      </c>
      <c r="M13545" s="26">
        <v>380971665903</v>
      </c>
      <c r="N13545" s="26">
        <v>1225455127</v>
      </c>
    </row>
    <row r="13546" spans="1:14">
      <c r="A13546" s="26" t="s">
        <v>3469</v>
      </c>
      <c r="B13546" s="26" t="s">
        <v>3470</v>
      </c>
      <c r="C13546" s="26">
        <v>1992653</v>
      </c>
      <c r="D13546" s="26" t="s">
        <v>780</v>
      </c>
      <c r="E13546" s="26" t="s">
        <v>51767</v>
      </c>
      <c r="F13546" s="26" t="s">
        <v>9787</v>
      </c>
      <c r="G13546" s="26" t="s">
        <v>9601</v>
      </c>
      <c r="H13546" s="26" t="s">
        <v>392</v>
      </c>
      <c r="I13546" s="26" t="s">
        <v>9768</v>
      </c>
      <c r="J13546" s="26" t="s">
        <v>439</v>
      </c>
      <c r="K13546" s="26" t="s">
        <v>9597</v>
      </c>
      <c r="L13546" s="26" t="s">
        <v>42829</v>
      </c>
      <c r="M13546" s="26">
        <v>380667609695</v>
      </c>
      <c r="N13546" s="26">
        <v>2124010100</v>
      </c>
    </row>
    <row r="13547" spans="1:14">
      <c r="A13547" s="26" t="s">
        <v>3473</v>
      </c>
      <c r="B13547" s="26" t="s">
        <v>3474</v>
      </c>
      <c r="C13547" s="26">
        <v>38466531</v>
      </c>
      <c r="D13547" s="26" t="s">
        <v>24</v>
      </c>
      <c r="E13547" s="26" t="s">
        <v>51768</v>
      </c>
      <c r="F13547" s="26" t="s">
        <v>51769</v>
      </c>
      <c r="G13547" s="26" t="s">
        <v>9586</v>
      </c>
      <c r="H13547" s="26" t="s">
        <v>392</v>
      </c>
      <c r="I13547" s="26" t="s">
        <v>11629</v>
      </c>
      <c r="J13547" s="26" t="s">
        <v>51770</v>
      </c>
      <c r="K13547" s="26" t="s">
        <v>9582</v>
      </c>
      <c r="L13547" s="26" t="s">
        <v>51771</v>
      </c>
      <c r="M13547" s="26">
        <v>761981498172</v>
      </c>
      <c r="N13547" s="26">
        <v>2124883601</v>
      </c>
    </row>
    <row r="13548" spans="1:14">
      <c r="A13548" s="26" t="s">
        <v>4837</v>
      </c>
      <c r="B13548" s="26" t="s">
        <v>4838</v>
      </c>
      <c r="C13548" s="26">
        <v>37928735</v>
      </c>
      <c r="D13548" s="26" t="s">
        <v>24</v>
      </c>
      <c r="E13548" s="26" t="s">
        <v>51772</v>
      </c>
      <c r="F13548" s="26" t="s">
        <v>51773</v>
      </c>
      <c r="G13548" s="26" t="s">
        <v>9586</v>
      </c>
      <c r="H13548" s="26" t="s">
        <v>711</v>
      </c>
      <c r="I13548" s="26" t="s">
        <v>9997</v>
      </c>
      <c r="J13548" s="26" t="s">
        <v>33835</v>
      </c>
      <c r="K13548" s="26" t="s">
        <v>9906</v>
      </c>
      <c r="L13548" s="26" t="s">
        <v>51774</v>
      </c>
      <c r="M13548" s="26">
        <v>380647493387</v>
      </c>
      <c r="N13548" s="26">
        <v>522287005</v>
      </c>
    </row>
    <row r="13549" spans="1:14">
      <c r="A13549" s="26" t="s">
        <v>8805</v>
      </c>
      <c r="B13549" s="26" t="s">
        <v>8794</v>
      </c>
      <c r="C13549" s="26">
        <v>41140764</v>
      </c>
      <c r="D13549" s="26" t="s">
        <v>780</v>
      </c>
      <c r="E13549" s="26" t="s">
        <v>51775</v>
      </c>
      <c r="F13549" s="26" t="s">
        <v>39372</v>
      </c>
      <c r="G13549" s="26" t="s">
        <v>9601</v>
      </c>
      <c r="H13549" s="26" t="s">
        <v>1308</v>
      </c>
      <c r="J13549" s="26" t="s">
        <v>1387</v>
      </c>
      <c r="K13549" s="26" t="s">
        <v>9597</v>
      </c>
      <c r="L13549" s="26" t="s">
        <v>27927</v>
      </c>
      <c r="M13549" s="26">
        <v>380382700999</v>
      </c>
      <c r="N13549" s="26">
        <v>4412745702</v>
      </c>
    </row>
    <row r="13550" spans="1:14">
      <c r="A13550" s="26" t="s">
        <v>9399</v>
      </c>
      <c r="B13550" s="26" t="s">
        <v>9400</v>
      </c>
      <c r="C13550" s="26">
        <v>38955665</v>
      </c>
      <c r="D13550" s="26" t="s">
        <v>24</v>
      </c>
      <c r="E13550" s="26" t="s">
        <v>51776</v>
      </c>
      <c r="F13550" s="26" t="s">
        <v>51777</v>
      </c>
      <c r="G13550" s="26" t="s">
        <v>9586</v>
      </c>
      <c r="H13550" s="26" t="s">
        <v>1573</v>
      </c>
      <c r="I13550" s="26" t="s">
        <v>10158</v>
      </c>
      <c r="J13550" s="26" t="s">
        <v>51778</v>
      </c>
      <c r="K13550" s="26" t="s">
        <v>9582</v>
      </c>
      <c r="L13550" s="26" t="s">
        <v>51779</v>
      </c>
      <c r="M13550" s="26">
        <v>380462680360</v>
      </c>
      <c r="N13550" s="26">
        <v>7425583401</v>
      </c>
    </row>
    <row r="13551" spans="1:14">
      <c r="A13551" s="26" t="s">
        <v>7759</v>
      </c>
      <c r="B13551" s="26" t="s">
        <v>7760</v>
      </c>
      <c r="C13551" s="26" t="s">
        <v>1604</v>
      </c>
      <c r="D13551" s="26" t="s">
        <v>24</v>
      </c>
      <c r="E13551" s="26" t="s">
        <v>51780</v>
      </c>
      <c r="F13551" s="26" t="s">
        <v>51781</v>
      </c>
      <c r="G13551" s="26" t="s">
        <v>9591</v>
      </c>
      <c r="H13551" s="26" t="s">
        <v>1088</v>
      </c>
      <c r="J13551" s="26" t="s">
        <v>1115</v>
      </c>
      <c r="K13551" s="26" t="s">
        <v>9597</v>
      </c>
      <c r="L13551" s="26" t="s">
        <v>43081</v>
      </c>
      <c r="M13551" s="26">
        <v>380967102133</v>
      </c>
      <c r="N13551" s="26">
        <v>6110100000</v>
      </c>
    </row>
    <row r="13552" spans="1:14">
      <c r="A13552" s="26" t="s">
        <v>8441</v>
      </c>
      <c r="B13552" s="26" t="s">
        <v>8442</v>
      </c>
      <c r="C13552" s="26">
        <v>38212647</v>
      </c>
      <c r="D13552" s="26" t="s">
        <v>24</v>
      </c>
      <c r="E13552" s="26" t="s">
        <v>51782</v>
      </c>
      <c r="F13552" s="26" t="s">
        <v>51783</v>
      </c>
      <c r="G13552" s="26" t="s">
        <v>9586</v>
      </c>
      <c r="H13552" s="26" t="s">
        <v>1269</v>
      </c>
      <c r="I13552" s="26" t="s">
        <v>14968</v>
      </c>
      <c r="J13552" s="26" t="s">
        <v>1008</v>
      </c>
      <c r="K13552" s="26" t="s">
        <v>9582</v>
      </c>
      <c r="L13552" s="26" t="s">
        <v>51784</v>
      </c>
      <c r="M13552" s="26">
        <v>380553462416</v>
      </c>
      <c r="N13552" s="26">
        <v>122086501</v>
      </c>
    </row>
    <row r="13553" spans="1:14">
      <c r="A13553" s="26" t="s">
        <v>3015</v>
      </c>
      <c r="B13553" s="26" t="s">
        <v>3010</v>
      </c>
      <c r="C13553" s="26">
        <v>37803279</v>
      </c>
      <c r="D13553" s="26" t="s">
        <v>24</v>
      </c>
      <c r="E13553" s="26" t="s">
        <v>51785</v>
      </c>
      <c r="F13553" s="26" t="s">
        <v>51786</v>
      </c>
      <c r="G13553" s="26" t="s">
        <v>9586</v>
      </c>
      <c r="H13553" s="26" t="s">
        <v>258</v>
      </c>
      <c r="J13553" s="26" t="s">
        <v>367</v>
      </c>
      <c r="K13553" s="26" t="s">
        <v>9597</v>
      </c>
      <c r="L13553" s="26" t="s">
        <v>25235</v>
      </c>
      <c r="M13553" s="26">
        <v>380661031255</v>
      </c>
      <c r="N13553" s="26">
        <v>1414100000</v>
      </c>
    </row>
    <row r="13554" spans="1:14">
      <c r="A13554" s="26" t="s">
        <v>7767</v>
      </c>
      <c r="B13554" s="26" t="s">
        <v>7768</v>
      </c>
      <c r="C13554" s="26">
        <v>38543647</v>
      </c>
      <c r="D13554" s="26" t="s">
        <v>24</v>
      </c>
      <c r="E13554" s="26" t="s">
        <v>51787</v>
      </c>
      <c r="F13554" s="26" t="s">
        <v>51788</v>
      </c>
      <c r="G13554" s="26" t="s">
        <v>9579</v>
      </c>
      <c r="H13554" s="26" t="s">
        <v>1088</v>
      </c>
      <c r="J13554" s="26" t="s">
        <v>51789</v>
      </c>
      <c r="K13554" s="26" t="s">
        <v>9582</v>
      </c>
      <c r="L13554" s="26" t="s">
        <v>51790</v>
      </c>
      <c r="M13554" s="26">
        <v>380978609903</v>
      </c>
      <c r="N13554" s="26">
        <v>123180402</v>
      </c>
    </row>
    <row r="13555" spans="1:14">
      <c r="A13555" s="26" t="s">
        <v>3332</v>
      </c>
      <c r="B13555" s="26" t="s">
        <v>3333</v>
      </c>
      <c r="C13555" s="26">
        <v>42487175</v>
      </c>
      <c r="D13555" s="26" t="s">
        <v>24</v>
      </c>
      <c r="E13555" s="26" t="s">
        <v>51791</v>
      </c>
      <c r="F13555" s="26" t="s">
        <v>51792</v>
      </c>
      <c r="G13555" s="26" t="s">
        <v>9586</v>
      </c>
      <c r="H13555" s="26" t="s">
        <v>375</v>
      </c>
      <c r="I13555" s="26" t="s">
        <v>10224</v>
      </c>
      <c r="J13555" s="26" t="s">
        <v>3334</v>
      </c>
      <c r="K13555" s="26" t="s">
        <v>9606</v>
      </c>
      <c r="L13555" s="26" t="s">
        <v>10225</v>
      </c>
      <c r="M13555" s="26">
        <v>380931059080</v>
      </c>
      <c r="N13555" s="26">
        <v>1823455400</v>
      </c>
    </row>
    <row r="13556" spans="1:14">
      <c r="A13556" s="26" t="s">
        <v>8247</v>
      </c>
      <c r="B13556" s="26" t="s">
        <v>8222</v>
      </c>
      <c r="C13556" s="26">
        <v>26150984</v>
      </c>
      <c r="D13556" s="26" t="s">
        <v>780</v>
      </c>
      <c r="E13556" s="26" t="s">
        <v>51793</v>
      </c>
      <c r="F13556" s="26" t="s">
        <v>51794</v>
      </c>
      <c r="G13556" s="26" t="s">
        <v>9601</v>
      </c>
      <c r="H13556" s="26" t="s">
        <v>1122</v>
      </c>
      <c r="J13556" s="26" t="s">
        <v>8039</v>
      </c>
      <c r="K13556" s="26" t="s">
        <v>9597</v>
      </c>
      <c r="L13556" s="26" t="s">
        <v>9962</v>
      </c>
      <c r="M13556" s="26">
        <v>380577250350</v>
      </c>
      <c r="N13556" s="26">
        <v>6310100000</v>
      </c>
    </row>
    <row r="13557" spans="1:14">
      <c r="A13557" s="26" t="s">
        <v>2830</v>
      </c>
      <c r="B13557" s="26" t="s">
        <v>2831</v>
      </c>
      <c r="C13557" s="26">
        <v>37890822</v>
      </c>
      <c r="D13557" s="26" t="s">
        <v>24</v>
      </c>
      <c r="E13557" s="26" t="s">
        <v>51795</v>
      </c>
      <c r="F13557" s="26" t="s">
        <v>27961</v>
      </c>
      <c r="G13557" s="26" t="s">
        <v>9586</v>
      </c>
      <c r="H13557" s="26" t="s">
        <v>258</v>
      </c>
      <c r="I13557" s="26" t="s">
        <v>10412</v>
      </c>
      <c r="J13557" s="26" t="s">
        <v>51796</v>
      </c>
      <c r="K13557" s="26" t="s">
        <v>9582</v>
      </c>
      <c r="L13557" s="26" t="s">
        <v>51797</v>
      </c>
      <c r="M13557" s="26">
        <v>380627297364</v>
      </c>
      <c r="N13557" s="26">
        <v>1422482001</v>
      </c>
    </row>
    <row r="13558" spans="1:14">
      <c r="A13558" s="26" t="s">
        <v>8664</v>
      </c>
      <c r="B13558" s="26" t="s">
        <v>8665</v>
      </c>
      <c r="C13558" s="26">
        <v>40844011</v>
      </c>
      <c r="D13558" s="26" t="s">
        <v>780</v>
      </c>
      <c r="E13558" s="26" t="s">
        <v>51798</v>
      </c>
      <c r="F13558" s="26" t="s">
        <v>51799</v>
      </c>
      <c r="G13558" s="26" t="s">
        <v>9601</v>
      </c>
      <c r="H13558" s="26" t="s">
        <v>1308</v>
      </c>
      <c r="J13558" s="26" t="s">
        <v>1337</v>
      </c>
      <c r="K13558" s="26" t="s">
        <v>9597</v>
      </c>
      <c r="L13558" s="26" t="s">
        <v>12712</v>
      </c>
      <c r="M13558" s="26">
        <v>380384938404</v>
      </c>
      <c r="N13558" s="26">
        <v>6810400000</v>
      </c>
    </row>
    <row r="13559" spans="1:14">
      <c r="A13559" s="26" t="s">
        <v>8968</v>
      </c>
      <c r="B13559" s="26" t="s">
        <v>8969</v>
      </c>
      <c r="C13559" s="26">
        <v>39028882</v>
      </c>
      <c r="D13559" s="26" t="s">
        <v>24</v>
      </c>
      <c r="E13559" s="26" t="s">
        <v>51800</v>
      </c>
      <c r="F13559" s="26" t="s">
        <v>51801</v>
      </c>
      <c r="G13559" s="26" t="s">
        <v>9579</v>
      </c>
      <c r="H13559" s="26" t="s">
        <v>1401</v>
      </c>
      <c r="I13559" s="26" t="s">
        <v>12387</v>
      </c>
      <c r="J13559" s="26" t="s">
        <v>48126</v>
      </c>
      <c r="K13559" s="26" t="s">
        <v>9582</v>
      </c>
      <c r="L13559" s="26" t="s">
        <v>51802</v>
      </c>
      <c r="M13559" s="26">
        <v>380474561548</v>
      </c>
      <c r="N13559" s="26">
        <v>125681104</v>
      </c>
    </row>
    <row r="13560" spans="1:14">
      <c r="A13560" s="26" t="s">
        <v>3139</v>
      </c>
      <c r="B13560" s="26" t="s">
        <v>3140</v>
      </c>
      <c r="C13560" s="26">
        <v>5485887</v>
      </c>
      <c r="D13560" s="26" t="s">
        <v>780</v>
      </c>
      <c r="E13560" s="26" t="s">
        <v>51803</v>
      </c>
      <c r="F13560" s="26" t="s">
        <v>51804</v>
      </c>
      <c r="G13560" s="26" t="s">
        <v>9601</v>
      </c>
      <c r="H13560" s="26" t="s">
        <v>375</v>
      </c>
      <c r="I13560" s="26" t="s">
        <v>375</v>
      </c>
      <c r="J13560" s="26" t="s">
        <v>380</v>
      </c>
      <c r="K13560" s="26" t="s">
        <v>9597</v>
      </c>
      <c r="L13560" s="26" t="s">
        <v>51805</v>
      </c>
      <c r="M13560" s="26">
        <v>380412445133</v>
      </c>
      <c r="N13560" s="26">
        <v>1810100000</v>
      </c>
    </row>
    <row r="13561" spans="1:14">
      <c r="A13561" s="26" t="s">
        <v>2788</v>
      </c>
      <c r="B13561" s="26" t="s">
        <v>2789</v>
      </c>
      <c r="C13561" s="26">
        <v>37691686</v>
      </c>
      <c r="D13561" s="26" t="s">
        <v>24</v>
      </c>
      <c r="E13561" s="26" t="s">
        <v>51806</v>
      </c>
      <c r="F13561" s="26" t="s">
        <v>51807</v>
      </c>
      <c r="G13561" s="26" t="s">
        <v>9579</v>
      </c>
      <c r="H13561" s="26" t="s">
        <v>258</v>
      </c>
      <c r="I13561" s="26" t="s">
        <v>10477</v>
      </c>
      <c r="J13561" s="26" t="s">
        <v>7106</v>
      </c>
      <c r="K13561" s="26" t="s">
        <v>9582</v>
      </c>
      <c r="L13561" s="26" t="s">
        <v>51808</v>
      </c>
      <c r="M13561" s="26">
        <v>380664624890</v>
      </c>
      <c r="N13561" s="26">
        <v>124783801</v>
      </c>
    </row>
    <row r="13562" spans="1:14">
      <c r="A13562" s="26" t="s">
        <v>2828</v>
      </c>
      <c r="B13562" s="26" t="s">
        <v>2829</v>
      </c>
      <c r="C13562" s="26">
        <v>1990756</v>
      </c>
      <c r="D13562" s="26" t="s">
        <v>780</v>
      </c>
      <c r="E13562" s="26" t="s">
        <v>51809</v>
      </c>
      <c r="F13562" s="26" t="s">
        <v>51810</v>
      </c>
      <c r="G13562" s="26" t="s">
        <v>9601</v>
      </c>
      <c r="H13562" s="26" t="s">
        <v>258</v>
      </c>
      <c r="I13562" s="26" t="s">
        <v>294</v>
      </c>
      <c r="J13562" s="26" t="s">
        <v>294</v>
      </c>
      <c r="K13562" s="26" t="s">
        <v>9597</v>
      </c>
      <c r="L13562" s="26" t="s">
        <v>51811</v>
      </c>
      <c r="M13562" s="26">
        <v>380627227405</v>
      </c>
      <c r="N13562" s="26">
        <v>121183603</v>
      </c>
    </row>
    <row r="13563" spans="1:14">
      <c r="A13563" s="26" t="s">
        <v>5994</v>
      </c>
      <c r="B13563" s="26" t="s">
        <v>5995</v>
      </c>
      <c r="C13563" s="26">
        <v>31822150</v>
      </c>
      <c r="D13563" s="26" t="s">
        <v>1701</v>
      </c>
      <c r="E13563" s="26" t="s">
        <v>51812</v>
      </c>
      <c r="F13563" s="26" t="s">
        <v>51813</v>
      </c>
      <c r="G13563" s="26" t="s">
        <v>9601</v>
      </c>
      <c r="H13563" s="26" t="s">
        <v>835</v>
      </c>
      <c r="J13563" s="26" t="s">
        <v>848</v>
      </c>
      <c r="K13563" s="26" t="s">
        <v>9597</v>
      </c>
      <c r="L13563" s="26" t="s">
        <v>51814</v>
      </c>
      <c r="M13563" s="26">
        <v>380512300620</v>
      </c>
      <c r="N13563" s="26">
        <v>4623010100</v>
      </c>
    </row>
    <row r="13564" spans="1:14">
      <c r="A13564" s="26" t="s">
        <v>8383</v>
      </c>
      <c r="B13564" s="26" t="s">
        <v>8384</v>
      </c>
      <c r="C13564" s="26">
        <v>39074153</v>
      </c>
      <c r="D13564" s="26" t="s">
        <v>24</v>
      </c>
      <c r="E13564" s="26" t="s">
        <v>51815</v>
      </c>
      <c r="F13564" s="26" t="s">
        <v>43641</v>
      </c>
      <c r="G13564" s="26" t="s">
        <v>9586</v>
      </c>
      <c r="H13564" s="26" t="s">
        <v>1122</v>
      </c>
      <c r="J13564" s="26" t="s">
        <v>1258</v>
      </c>
      <c r="K13564" s="26" t="s">
        <v>9597</v>
      </c>
      <c r="L13564" s="26" t="s">
        <v>30236</v>
      </c>
      <c r="M13564" s="26">
        <v>380574662507</v>
      </c>
      <c r="N13564" s="26">
        <v>6312000000</v>
      </c>
    </row>
    <row r="13565" spans="1:14">
      <c r="A13565" s="26" t="s">
        <v>3465</v>
      </c>
      <c r="B13565" s="26" t="s">
        <v>3466</v>
      </c>
      <c r="C13565" s="26">
        <v>38182296</v>
      </c>
      <c r="D13565" s="26" t="s">
        <v>24</v>
      </c>
      <c r="E13565" s="26" t="s">
        <v>51816</v>
      </c>
      <c r="F13565" s="26" t="s">
        <v>51817</v>
      </c>
      <c r="G13565" s="26" t="s">
        <v>9586</v>
      </c>
      <c r="H13565" s="26" t="s">
        <v>392</v>
      </c>
      <c r="I13565" s="26" t="s">
        <v>10280</v>
      </c>
      <c r="J13565" s="26" t="s">
        <v>51818</v>
      </c>
      <c r="K13565" s="26" t="s">
        <v>9582</v>
      </c>
      <c r="L13565" s="26" t="s">
        <v>51819</v>
      </c>
      <c r="M13565" s="26">
        <v>380677446821</v>
      </c>
      <c r="N13565" s="26">
        <v>2123682001</v>
      </c>
    </row>
    <row r="13566" spans="1:14">
      <c r="A13566" s="26" t="s">
        <v>1812</v>
      </c>
      <c r="B13566" s="26" t="s">
        <v>1813</v>
      </c>
      <c r="C13566" s="26">
        <v>1982583</v>
      </c>
      <c r="D13566" s="26" t="s">
        <v>780</v>
      </c>
      <c r="E13566" s="26" t="s">
        <v>51820</v>
      </c>
      <c r="F13566" s="26" t="s">
        <v>51821</v>
      </c>
      <c r="G13566" s="26" t="s">
        <v>9601</v>
      </c>
      <c r="H13566" s="26" t="s">
        <v>27</v>
      </c>
      <c r="I13566" s="26" t="s">
        <v>10731</v>
      </c>
      <c r="J13566" s="26" t="s">
        <v>1810</v>
      </c>
      <c r="K13566" s="26" t="s">
        <v>9606</v>
      </c>
      <c r="L13566" s="26" t="s">
        <v>39145</v>
      </c>
      <c r="M13566" s="26">
        <v>761116821356</v>
      </c>
      <c r="N13566" s="26">
        <v>522455100</v>
      </c>
    </row>
    <row r="13567" spans="1:14">
      <c r="A13567" s="26" t="s">
        <v>8030</v>
      </c>
      <c r="B13567" s="26" t="s">
        <v>8031</v>
      </c>
      <c r="C13567" s="26">
        <v>38602768</v>
      </c>
      <c r="D13567" s="26" t="s">
        <v>24</v>
      </c>
      <c r="E13567" s="26" t="s">
        <v>51822</v>
      </c>
      <c r="F13567" s="26" t="s">
        <v>51823</v>
      </c>
      <c r="G13567" s="26" t="s">
        <v>9579</v>
      </c>
      <c r="H13567" s="26" t="s">
        <v>1122</v>
      </c>
      <c r="I13567" s="26" t="s">
        <v>11395</v>
      </c>
      <c r="J13567" s="26" t="s">
        <v>1254</v>
      </c>
      <c r="K13567" s="26" t="s">
        <v>9582</v>
      </c>
      <c r="L13567" s="26" t="s">
        <v>51824</v>
      </c>
      <c r="M13567" s="26">
        <v>380995609988</v>
      </c>
      <c r="N13567" s="26">
        <v>6324285501</v>
      </c>
    </row>
    <row r="13568" spans="1:14">
      <c r="A13568" s="26" t="s">
        <v>5650</v>
      </c>
      <c r="B13568" s="26" t="s">
        <v>5651</v>
      </c>
      <c r="C13568" s="26">
        <v>38960408</v>
      </c>
      <c r="D13568" s="26" t="s">
        <v>24</v>
      </c>
      <c r="E13568" s="26" t="s">
        <v>51825</v>
      </c>
      <c r="F13568" s="26" t="s">
        <v>51826</v>
      </c>
      <c r="G13568" s="26" t="s">
        <v>9586</v>
      </c>
      <c r="H13568" s="26" t="s">
        <v>799</v>
      </c>
      <c r="J13568" s="26" t="s">
        <v>800</v>
      </c>
      <c r="K13568" s="26" t="s">
        <v>9597</v>
      </c>
      <c r="L13568" s="26" t="s">
        <v>33361</v>
      </c>
      <c r="M13568" s="26">
        <v>761350478910</v>
      </c>
      <c r="N13568" s="26">
        <v>4822784009</v>
      </c>
    </row>
    <row r="13569" spans="1:14">
      <c r="A13569" s="26" t="s">
        <v>8646</v>
      </c>
      <c r="B13569" s="26" t="s">
        <v>8647</v>
      </c>
      <c r="C13569" s="26">
        <v>38195242</v>
      </c>
      <c r="D13569" s="26" t="s">
        <v>24</v>
      </c>
      <c r="E13569" s="26" t="s">
        <v>51827</v>
      </c>
      <c r="F13569" s="26" t="s">
        <v>51828</v>
      </c>
      <c r="G13569" s="26" t="s">
        <v>9586</v>
      </c>
      <c r="H13569" s="26" t="s">
        <v>1308</v>
      </c>
      <c r="I13569" s="26" t="s">
        <v>26127</v>
      </c>
      <c r="J13569" s="26" t="s">
        <v>41199</v>
      </c>
      <c r="K13569" s="26" t="s">
        <v>9606</v>
      </c>
      <c r="L13569" s="26" t="s">
        <v>51829</v>
      </c>
      <c r="M13569" s="26">
        <v>380971142026</v>
      </c>
      <c r="N13569" s="26">
        <v>124781305</v>
      </c>
    </row>
    <row r="13570" spans="1:14">
      <c r="A13570" s="26" t="s">
        <v>5740</v>
      </c>
      <c r="B13570" s="26" t="s">
        <v>5741</v>
      </c>
      <c r="C13570" s="26">
        <v>5492278</v>
      </c>
      <c r="D13570" s="26" t="s">
        <v>780</v>
      </c>
      <c r="E13570" s="26" t="s">
        <v>51830</v>
      </c>
      <c r="F13570" s="26" t="s">
        <v>51831</v>
      </c>
      <c r="G13570" s="26" t="s">
        <v>9601</v>
      </c>
      <c r="H13570" s="26" t="s">
        <v>799</v>
      </c>
      <c r="I13570" s="26" t="s">
        <v>16554</v>
      </c>
      <c r="J13570" s="26" t="s">
        <v>800</v>
      </c>
      <c r="K13570" s="26" t="s">
        <v>9597</v>
      </c>
      <c r="L13570" s="26" t="s">
        <v>20992</v>
      </c>
      <c r="M13570" s="26">
        <v>380442724678</v>
      </c>
      <c r="N13570" s="26">
        <v>4822784009</v>
      </c>
    </row>
    <row r="13571" spans="1:14">
      <c r="A13571" s="26" t="s">
        <v>2800</v>
      </c>
      <c r="B13571" s="26" t="s">
        <v>2801</v>
      </c>
      <c r="C13571" s="26">
        <v>37934309</v>
      </c>
      <c r="D13571" s="26" t="s">
        <v>24</v>
      </c>
      <c r="E13571" s="26" t="s">
        <v>51832</v>
      </c>
      <c r="F13571" s="26" t="s">
        <v>51833</v>
      </c>
      <c r="G13571" s="26" t="s">
        <v>9579</v>
      </c>
      <c r="H13571" s="26" t="s">
        <v>258</v>
      </c>
      <c r="J13571" s="26" t="s">
        <v>7698</v>
      </c>
      <c r="K13571" s="26" t="s">
        <v>9582</v>
      </c>
      <c r="L13571" s="26" t="s">
        <v>51834</v>
      </c>
      <c r="M13571" s="26">
        <v>380669029558</v>
      </c>
      <c r="N13571" s="26">
        <v>123985905</v>
      </c>
    </row>
    <row r="13572" spans="1:14">
      <c r="A13572" s="26" t="s">
        <v>9098</v>
      </c>
      <c r="B13572" s="26" t="s">
        <v>9099</v>
      </c>
      <c r="C13572" s="26">
        <v>38561624</v>
      </c>
      <c r="D13572" s="26" t="s">
        <v>24</v>
      </c>
      <c r="E13572" s="26" t="s">
        <v>51835</v>
      </c>
      <c r="F13572" s="26" t="s">
        <v>51836</v>
      </c>
      <c r="G13572" s="26" t="s">
        <v>9586</v>
      </c>
      <c r="H13572" s="26" t="s">
        <v>1490</v>
      </c>
      <c r="I13572" s="26" t="s">
        <v>9841</v>
      </c>
      <c r="J13572" s="26" t="s">
        <v>9108</v>
      </c>
      <c r="K13572" s="26" t="s">
        <v>9582</v>
      </c>
      <c r="L13572" s="26" t="s">
        <v>51837</v>
      </c>
      <c r="M13572" s="26">
        <v>380505380041</v>
      </c>
      <c r="N13572" s="26">
        <v>7322586501</v>
      </c>
    </row>
    <row r="13573" spans="1:14">
      <c r="A13573" s="26" t="s">
        <v>6518</v>
      </c>
      <c r="B13573" s="26" t="s">
        <v>6519</v>
      </c>
      <c r="C13573" s="26">
        <v>38534606</v>
      </c>
      <c r="D13573" s="26" t="s">
        <v>24</v>
      </c>
      <c r="E13573" s="26" t="s">
        <v>51838</v>
      </c>
      <c r="F13573" s="26" t="s">
        <v>51839</v>
      </c>
      <c r="G13573" s="26" t="s">
        <v>9579</v>
      </c>
      <c r="H13573" s="26" t="s">
        <v>885</v>
      </c>
      <c r="J13573" s="26" t="s">
        <v>21619</v>
      </c>
      <c r="K13573" s="26" t="s">
        <v>9582</v>
      </c>
      <c r="L13573" s="26" t="s">
        <v>51840</v>
      </c>
      <c r="M13573" s="26">
        <v>761353249378</v>
      </c>
      <c r="N13573" s="26">
        <v>1223286501</v>
      </c>
    </row>
    <row r="13574" spans="1:14">
      <c r="A13574" s="26" t="s">
        <v>7082</v>
      </c>
      <c r="B13574" s="26" t="s">
        <v>7083</v>
      </c>
      <c r="C13574" s="26">
        <v>38407717</v>
      </c>
      <c r="D13574" s="26" t="s">
        <v>24</v>
      </c>
      <c r="E13574" s="26" t="s">
        <v>51841</v>
      </c>
      <c r="F13574" s="26" t="s">
        <v>51842</v>
      </c>
      <c r="G13574" s="26" t="s">
        <v>9579</v>
      </c>
      <c r="H13574" s="26" t="s">
        <v>987</v>
      </c>
      <c r="I13574" s="26" t="s">
        <v>10311</v>
      </c>
      <c r="J13574" s="26" t="s">
        <v>51843</v>
      </c>
      <c r="K13574" s="26" t="s">
        <v>9582</v>
      </c>
      <c r="L13574" s="26" t="s">
        <v>51844</v>
      </c>
      <c r="M13574" s="26">
        <v>380971552213</v>
      </c>
      <c r="N13574" s="26">
        <v>5623483003</v>
      </c>
    </row>
    <row r="13575" spans="1:14">
      <c r="A13575" s="26" t="s">
        <v>5174</v>
      </c>
      <c r="B13575" s="26" t="s">
        <v>5175</v>
      </c>
      <c r="C13575" s="26">
        <v>1996668</v>
      </c>
      <c r="D13575" s="26" t="s">
        <v>780</v>
      </c>
      <c r="E13575" s="26" t="s">
        <v>51845</v>
      </c>
      <c r="F13575" s="26" t="s">
        <v>20051</v>
      </c>
      <c r="G13575" s="26" t="s">
        <v>9601</v>
      </c>
      <c r="H13575" s="26" t="s">
        <v>735</v>
      </c>
      <c r="J13575" s="26" t="s">
        <v>740</v>
      </c>
      <c r="K13575" s="26" t="s">
        <v>9597</v>
      </c>
      <c r="L13575" s="26" t="s">
        <v>51846</v>
      </c>
      <c r="M13575" s="26">
        <v>380322385882</v>
      </c>
      <c r="N13575" s="26">
        <v>1221881203</v>
      </c>
    </row>
    <row r="13576" spans="1:14">
      <c r="A13576" s="26" t="s">
        <v>4216</v>
      </c>
      <c r="B13576" s="26" t="s">
        <v>4217</v>
      </c>
      <c r="C13576" s="26">
        <v>41838805</v>
      </c>
      <c r="D13576" s="26" t="s">
        <v>24</v>
      </c>
      <c r="E13576" s="26" t="s">
        <v>51847</v>
      </c>
      <c r="F13576" s="26" t="s">
        <v>51848</v>
      </c>
      <c r="G13576" s="26" t="s">
        <v>9579</v>
      </c>
      <c r="H13576" s="26" t="s">
        <v>506</v>
      </c>
      <c r="I13576" s="26" t="s">
        <v>9709</v>
      </c>
      <c r="J13576" s="26" t="s">
        <v>51849</v>
      </c>
      <c r="K13576" s="26" t="s">
        <v>9582</v>
      </c>
      <c r="L13576" s="26" t="s">
        <v>51850</v>
      </c>
      <c r="M13576" s="26">
        <v>380343579370</v>
      </c>
      <c r="N13576" s="26">
        <v>2624481201</v>
      </c>
    </row>
    <row r="13577" spans="1:14">
      <c r="A13577" s="26" t="s">
        <v>6695</v>
      </c>
      <c r="B13577" s="26" t="s">
        <v>6680</v>
      </c>
      <c r="C13577" s="26">
        <v>1999342</v>
      </c>
      <c r="D13577" s="26" t="s">
        <v>780</v>
      </c>
      <c r="E13577" s="26" t="s">
        <v>51851</v>
      </c>
      <c r="F13577" s="26" t="s">
        <v>15789</v>
      </c>
      <c r="G13577" s="26" t="s">
        <v>9601</v>
      </c>
      <c r="H13577" s="26" t="s">
        <v>949</v>
      </c>
      <c r="I13577" s="26" t="s">
        <v>15790</v>
      </c>
      <c r="J13577" s="26" t="s">
        <v>34500</v>
      </c>
      <c r="K13577" s="26" t="s">
        <v>9582</v>
      </c>
      <c r="L13577" s="26" t="s">
        <v>51852</v>
      </c>
      <c r="M13577" s="26">
        <v>380675314514</v>
      </c>
      <c r="N13577" s="26">
        <v>5322486301</v>
      </c>
    </row>
    <row r="13578" spans="1:14">
      <c r="A13578" s="26" t="s">
        <v>7894</v>
      </c>
      <c r="B13578" s="26" t="s">
        <v>7895</v>
      </c>
      <c r="C13578" s="26">
        <v>38412685</v>
      </c>
      <c r="D13578" s="26" t="s">
        <v>24</v>
      </c>
      <c r="E13578" s="26" t="s">
        <v>51853</v>
      </c>
      <c r="F13578" s="26" t="s">
        <v>51854</v>
      </c>
      <c r="G13578" s="26" t="s">
        <v>9579</v>
      </c>
      <c r="H13578" s="26" t="s">
        <v>1122</v>
      </c>
      <c r="I13578" s="26" t="s">
        <v>10047</v>
      </c>
      <c r="J13578" s="26" t="s">
        <v>26137</v>
      </c>
      <c r="K13578" s="26" t="s">
        <v>9582</v>
      </c>
      <c r="L13578" s="26" t="s">
        <v>51855</v>
      </c>
      <c r="M13578" s="26">
        <v>761239425598</v>
      </c>
      <c r="N13578" s="26">
        <v>5324281601</v>
      </c>
    </row>
    <row r="13579" spans="1:14">
      <c r="A13579" s="26" t="s">
        <v>8915</v>
      </c>
      <c r="B13579" s="26" t="s">
        <v>8916</v>
      </c>
      <c r="C13579" s="26">
        <v>41368558</v>
      </c>
      <c r="D13579" s="26" t="s">
        <v>24</v>
      </c>
      <c r="E13579" s="26" t="s">
        <v>51856</v>
      </c>
      <c r="F13579" s="26" t="s">
        <v>51857</v>
      </c>
      <c r="G13579" s="26" t="s">
        <v>9579</v>
      </c>
      <c r="H13579" s="26" t="s">
        <v>1401</v>
      </c>
      <c r="I13579" s="26" t="s">
        <v>11520</v>
      </c>
      <c r="J13579" s="26" t="s">
        <v>51858</v>
      </c>
      <c r="K13579" s="26" t="s">
        <v>9582</v>
      </c>
      <c r="L13579" s="26" t="s">
        <v>51859</v>
      </c>
      <c r="M13579" s="26">
        <v>380963315991</v>
      </c>
      <c r="N13579" s="26">
        <v>7123483501</v>
      </c>
    </row>
    <row r="13580" spans="1:14">
      <c r="A13580" s="26" t="s">
        <v>7374</v>
      </c>
      <c r="B13580" s="26" t="s">
        <v>7375</v>
      </c>
      <c r="C13580" s="26">
        <v>2007561</v>
      </c>
      <c r="D13580" s="26" t="s">
        <v>780</v>
      </c>
      <c r="E13580" s="26" t="s">
        <v>51860</v>
      </c>
      <c r="F13580" s="26" t="s">
        <v>51861</v>
      </c>
      <c r="G13580" s="26" t="s">
        <v>9601</v>
      </c>
      <c r="H13580" s="26" t="s">
        <v>1025</v>
      </c>
      <c r="I13580" s="26" t="s">
        <v>16524</v>
      </c>
      <c r="J13580" s="26" t="s">
        <v>7376</v>
      </c>
      <c r="K13580" s="26" t="s">
        <v>9606</v>
      </c>
      <c r="L13580" s="26" t="s">
        <v>19945</v>
      </c>
      <c r="M13580" s="26">
        <v>380505877435</v>
      </c>
      <c r="N13580" s="26">
        <v>5923255100</v>
      </c>
    </row>
    <row r="13581" spans="1:14">
      <c r="A13581" s="26" t="s">
        <v>1982</v>
      </c>
      <c r="B13581" s="26" t="s">
        <v>1983</v>
      </c>
      <c r="C13581" s="26">
        <v>38692240</v>
      </c>
      <c r="D13581" s="26" t="s">
        <v>24</v>
      </c>
      <c r="E13581" s="26" t="s">
        <v>51862</v>
      </c>
      <c r="F13581" s="26" t="s">
        <v>51863</v>
      </c>
      <c r="G13581" s="26" t="s">
        <v>9586</v>
      </c>
      <c r="H13581" s="26" t="s">
        <v>103</v>
      </c>
      <c r="I13581" s="26" t="s">
        <v>26037</v>
      </c>
      <c r="J13581" s="26" t="s">
        <v>1980</v>
      </c>
      <c r="K13581" s="26" t="s">
        <v>9606</v>
      </c>
      <c r="L13581" s="26" t="s">
        <v>27250</v>
      </c>
      <c r="M13581" s="26">
        <v>380337221238</v>
      </c>
      <c r="N13581" s="26">
        <v>721155100</v>
      </c>
    </row>
    <row r="13582" spans="1:14">
      <c r="A13582" s="26" t="s">
        <v>8379</v>
      </c>
      <c r="B13582" s="26" t="s">
        <v>8380</v>
      </c>
      <c r="C13582" s="26">
        <v>2002380</v>
      </c>
      <c r="D13582" s="26" t="s">
        <v>780</v>
      </c>
      <c r="E13582" s="26" t="s">
        <v>51864</v>
      </c>
      <c r="F13582" s="26" t="s">
        <v>51865</v>
      </c>
      <c r="G13582" s="26" t="s">
        <v>9601</v>
      </c>
      <c r="H13582" s="26" t="s">
        <v>1122</v>
      </c>
      <c r="I13582" s="26" t="s">
        <v>17316</v>
      </c>
      <c r="J13582" s="26" t="s">
        <v>1234</v>
      </c>
      <c r="K13582" s="26" t="s">
        <v>9606</v>
      </c>
      <c r="L13582" s="26" t="s">
        <v>51866</v>
      </c>
      <c r="M13582" s="26">
        <v>761150233773</v>
      </c>
      <c r="N13582" s="26">
        <v>6324655100</v>
      </c>
    </row>
    <row r="13583" spans="1:14">
      <c r="A13583" s="26" t="s">
        <v>8658</v>
      </c>
      <c r="B13583" s="26" t="s">
        <v>8659</v>
      </c>
      <c r="C13583" s="26">
        <v>38072569</v>
      </c>
      <c r="D13583" s="26" t="s">
        <v>24</v>
      </c>
      <c r="E13583" s="26" t="s">
        <v>51867</v>
      </c>
      <c r="F13583" s="26" t="s">
        <v>51868</v>
      </c>
      <c r="G13583" s="26" t="s">
        <v>9591</v>
      </c>
      <c r="H13583" s="26" t="s">
        <v>1308</v>
      </c>
      <c r="I13583" s="26" t="s">
        <v>11591</v>
      </c>
      <c r="J13583" s="26" t="s">
        <v>51869</v>
      </c>
      <c r="K13583" s="26" t="s">
        <v>9582</v>
      </c>
      <c r="L13583" s="26" t="s">
        <v>51870</v>
      </c>
      <c r="M13583" s="26">
        <v>380385236122</v>
      </c>
      <c r="N13583" s="26">
        <v>1822086504</v>
      </c>
    </row>
    <row r="13584" spans="1:14">
      <c r="A13584" s="26" t="s">
        <v>8891</v>
      </c>
      <c r="B13584" s="26" t="s">
        <v>8892</v>
      </c>
      <c r="C13584" s="26">
        <v>38950515</v>
      </c>
      <c r="D13584" s="26" t="s">
        <v>24</v>
      </c>
      <c r="E13584" s="26" t="s">
        <v>51871</v>
      </c>
      <c r="F13584" s="26" t="s">
        <v>51872</v>
      </c>
      <c r="G13584" s="26" t="s">
        <v>9586</v>
      </c>
      <c r="H13584" s="26" t="s">
        <v>1401</v>
      </c>
      <c r="J13584" s="26" t="s">
        <v>51873</v>
      </c>
      <c r="K13584" s="26" t="s">
        <v>9582</v>
      </c>
      <c r="L13584" s="26" t="s">
        <v>51874</v>
      </c>
      <c r="M13584" s="26">
        <v>761942395940</v>
      </c>
      <c r="N13584" s="26">
        <v>7122585504</v>
      </c>
    </row>
    <row r="13585" spans="1:14">
      <c r="A13585" s="26" t="s">
        <v>6871</v>
      </c>
      <c r="B13585" s="26" t="s">
        <v>6872</v>
      </c>
      <c r="C13585" s="26">
        <v>38522213</v>
      </c>
      <c r="D13585" s="26" t="s">
        <v>24</v>
      </c>
      <c r="E13585" s="26" t="s">
        <v>51875</v>
      </c>
      <c r="F13585" s="26" t="s">
        <v>51876</v>
      </c>
      <c r="G13585" s="26" t="s">
        <v>9586</v>
      </c>
      <c r="H13585" s="26" t="s">
        <v>949</v>
      </c>
      <c r="I13585" s="26" t="s">
        <v>12172</v>
      </c>
      <c r="J13585" s="26" t="s">
        <v>7436</v>
      </c>
      <c r="K13585" s="26" t="s">
        <v>9582</v>
      </c>
      <c r="L13585" s="26" t="s">
        <v>51877</v>
      </c>
      <c r="M13585" s="26">
        <v>380534198710</v>
      </c>
      <c r="N13585" s="26">
        <v>123187406</v>
      </c>
    </row>
    <row r="13586" spans="1:14">
      <c r="A13586" s="26" t="s">
        <v>4789</v>
      </c>
      <c r="B13586" s="26" t="s">
        <v>4790</v>
      </c>
      <c r="C13586" s="26">
        <v>38086042</v>
      </c>
      <c r="D13586" s="26" t="s">
        <v>24</v>
      </c>
      <c r="E13586" s="26" t="s">
        <v>51878</v>
      </c>
      <c r="F13586" s="26" t="s">
        <v>51879</v>
      </c>
      <c r="G13586" s="26" t="s">
        <v>9586</v>
      </c>
      <c r="H13586" s="26" t="s">
        <v>711</v>
      </c>
      <c r="I13586" s="26" t="s">
        <v>15260</v>
      </c>
      <c r="J13586" s="26" t="s">
        <v>4791</v>
      </c>
      <c r="K13586" s="26" t="s">
        <v>9597</v>
      </c>
      <c r="L13586" s="26" t="s">
        <v>51880</v>
      </c>
      <c r="M13586" s="26">
        <v>380645431241</v>
      </c>
      <c r="N13586" s="26">
        <v>4421610100</v>
      </c>
    </row>
    <row r="13587" spans="1:14">
      <c r="A13587" s="26" t="s">
        <v>4818</v>
      </c>
      <c r="B13587" s="26" t="s">
        <v>4819</v>
      </c>
      <c r="C13587" s="26">
        <v>1983571</v>
      </c>
      <c r="D13587" s="26" t="s">
        <v>780</v>
      </c>
      <c r="E13587" s="26" t="s">
        <v>51881</v>
      </c>
      <c r="F13587" s="26" t="s">
        <v>51882</v>
      </c>
      <c r="G13587" s="26" t="s">
        <v>9601</v>
      </c>
      <c r="H13587" s="26" t="s">
        <v>711</v>
      </c>
      <c r="I13587" s="26" t="s">
        <v>22974</v>
      </c>
      <c r="J13587" s="26" t="s">
        <v>4820</v>
      </c>
      <c r="K13587" s="26" t="s">
        <v>9606</v>
      </c>
      <c r="L13587" s="26" t="s">
        <v>51883</v>
      </c>
      <c r="M13587" s="26">
        <v>761293042284</v>
      </c>
      <c r="N13587" s="26">
        <v>4422855100</v>
      </c>
    </row>
    <row r="13588" spans="1:14">
      <c r="A13588" s="26" t="s">
        <v>5536</v>
      </c>
      <c r="B13588" s="26" t="s">
        <v>5537</v>
      </c>
      <c r="C13588" s="26">
        <v>38960413</v>
      </c>
      <c r="D13588" s="26" t="s">
        <v>24</v>
      </c>
      <c r="E13588" s="26" t="s">
        <v>51884</v>
      </c>
      <c r="F13588" s="26" t="s">
        <v>51885</v>
      </c>
      <c r="G13588" s="26" t="s">
        <v>9586</v>
      </c>
      <c r="H13588" s="26" t="s">
        <v>799</v>
      </c>
      <c r="J13588" s="26" t="s">
        <v>800</v>
      </c>
      <c r="K13588" s="26" t="s">
        <v>9597</v>
      </c>
      <c r="L13588" s="26" t="s">
        <v>51886</v>
      </c>
      <c r="M13588" s="26">
        <v>380445136237</v>
      </c>
      <c r="N13588" s="26">
        <v>4822784009</v>
      </c>
    </row>
    <row r="13589" spans="1:14">
      <c r="A13589" s="26" t="s">
        <v>6784</v>
      </c>
      <c r="B13589" s="26" t="s">
        <v>6785</v>
      </c>
      <c r="C13589" s="26" t="s">
        <v>1604</v>
      </c>
      <c r="D13589" s="26" t="s">
        <v>24</v>
      </c>
      <c r="E13589" s="26" t="s">
        <v>51887</v>
      </c>
      <c r="F13589" s="26" t="s">
        <v>51888</v>
      </c>
      <c r="G13589" s="26" t="s">
        <v>9586</v>
      </c>
      <c r="H13589" s="26" t="s">
        <v>949</v>
      </c>
      <c r="I13589" s="26" t="s">
        <v>10890</v>
      </c>
      <c r="J13589" s="26" t="s">
        <v>6768</v>
      </c>
      <c r="K13589" s="26" t="s">
        <v>9597</v>
      </c>
      <c r="L13589" s="26" t="s">
        <v>17308</v>
      </c>
      <c r="M13589" s="26">
        <v>380503044525</v>
      </c>
      <c r="N13589" s="26">
        <v>4622780807</v>
      </c>
    </row>
    <row r="13590" spans="1:14">
      <c r="A13590" s="26" t="s">
        <v>8901</v>
      </c>
      <c r="B13590" s="26" t="s">
        <v>8902</v>
      </c>
      <c r="C13590" s="26">
        <v>41777601</v>
      </c>
      <c r="D13590" s="26" t="s">
        <v>24</v>
      </c>
      <c r="E13590" s="26" t="s">
        <v>51889</v>
      </c>
      <c r="F13590" s="26" t="s">
        <v>51890</v>
      </c>
      <c r="G13590" s="26" t="s">
        <v>9579</v>
      </c>
      <c r="H13590" s="26" t="s">
        <v>1401</v>
      </c>
      <c r="I13590" s="26" t="s">
        <v>12999</v>
      </c>
      <c r="J13590" s="26" t="s">
        <v>47497</v>
      </c>
      <c r="K13590" s="26" t="s">
        <v>9582</v>
      </c>
      <c r="L13590" s="26" t="s">
        <v>51891</v>
      </c>
      <c r="M13590" s="26">
        <v>380474874587</v>
      </c>
      <c r="N13590" s="26">
        <v>2323355107</v>
      </c>
    </row>
    <row r="13591" spans="1:14">
      <c r="A13591" s="26" t="s">
        <v>5924</v>
      </c>
      <c r="B13591" s="26" t="s">
        <v>5925</v>
      </c>
      <c r="C13591" s="26">
        <v>38094247</v>
      </c>
      <c r="D13591" s="26" t="s">
        <v>24</v>
      </c>
      <c r="E13591" s="26" t="s">
        <v>51892</v>
      </c>
      <c r="F13591" s="26" t="s">
        <v>51893</v>
      </c>
      <c r="G13591" s="26" t="s">
        <v>9579</v>
      </c>
      <c r="H13591" s="26" t="s">
        <v>835</v>
      </c>
      <c r="I13591" s="26" t="s">
        <v>11355</v>
      </c>
      <c r="J13591" s="26" t="s">
        <v>51894</v>
      </c>
      <c r="K13591" s="26" t="s">
        <v>9582</v>
      </c>
      <c r="L13591" s="26" t="s">
        <v>51895</v>
      </c>
      <c r="M13591" s="26">
        <v>380516321254</v>
      </c>
      <c r="N13591" s="26">
        <v>4821781201</v>
      </c>
    </row>
    <row r="13592" spans="1:14">
      <c r="A13592" s="26" t="s">
        <v>6377</v>
      </c>
      <c r="B13592" s="26" t="s">
        <v>6378</v>
      </c>
      <c r="C13592" s="26">
        <v>2774705</v>
      </c>
      <c r="D13592" s="26" t="s">
        <v>24</v>
      </c>
      <c r="E13592" s="26" t="s">
        <v>51896</v>
      </c>
      <c r="F13592" s="26" t="s">
        <v>16649</v>
      </c>
      <c r="G13592" s="26" t="s">
        <v>9586</v>
      </c>
      <c r="H13592" s="26" t="s">
        <v>885</v>
      </c>
      <c r="J13592" s="26" t="s">
        <v>910</v>
      </c>
      <c r="K13592" s="26" t="s">
        <v>9597</v>
      </c>
      <c r="L13592" s="26" t="s">
        <v>16650</v>
      </c>
      <c r="M13592" s="26">
        <v>380487972728</v>
      </c>
      <c r="N13592" s="26">
        <v>5110100000</v>
      </c>
    </row>
    <row r="13593" spans="1:14">
      <c r="A13593" s="26" t="s">
        <v>8946</v>
      </c>
      <c r="B13593" s="26" t="s">
        <v>8947</v>
      </c>
      <c r="C13593" s="26">
        <v>41773113</v>
      </c>
      <c r="D13593" s="26" t="s">
        <v>24</v>
      </c>
      <c r="E13593" s="26" t="s">
        <v>51897</v>
      </c>
      <c r="F13593" s="26" t="s">
        <v>51898</v>
      </c>
      <c r="G13593" s="26" t="s">
        <v>9579</v>
      </c>
      <c r="H13593" s="26" t="s">
        <v>1401</v>
      </c>
      <c r="I13593" s="26" t="s">
        <v>14400</v>
      </c>
      <c r="J13593" s="26" t="s">
        <v>51899</v>
      </c>
      <c r="K13593" s="26" t="s">
        <v>9582</v>
      </c>
      <c r="L13593" s="26" t="s">
        <v>51900</v>
      </c>
      <c r="M13593" s="26">
        <v>380967354603</v>
      </c>
      <c r="N13593" s="26">
        <v>520282603</v>
      </c>
    </row>
    <row r="13594" spans="1:14">
      <c r="A13594" s="26" t="s">
        <v>6131</v>
      </c>
      <c r="B13594" s="26" t="s">
        <v>6132</v>
      </c>
      <c r="C13594" s="26">
        <v>1998684</v>
      </c>
      <c r="D13594" s="26" t="s">
        <v>780</v>
      </c>
      <c r="E13594" s="26" t="s">
        <v>51901</v>
      </c>
      <c r="F13594" s="26" t="s">
        <v>51902</v>
      </c>
      <c r="G13594" s="26" t="s">
        <v>9601</v>
      </c>
      <c r="H13594" s="26" t="s">
        <v>885</v>
      </c>
      <c r="J13594" s="26" t="s">
        <v>894</v>
      </c>
      <c r="K13594" s="26" t="s">
        <v>9597</v>
      </c>
      <c r="L13594" s="26" t="s">
        <v>51903</v>
      </c>
      <c r="M13594" s="26">
        <v>761156649444</v>
      </c>
      <c r="N13594" s="26">
        <v>5110300000</v>
      </c>
    </row>
    <row r="13595" spans="1:14">
      <c r="A13595" s="26" t="s">
        <v>6581</v>
      </c>
      <c r="B13595" s="26" t="s">
        <v>6582</v>
      </c>
      <c r="C13595" s="26">
        <v>38381474</v>
      </c>
      <c r="D13595" s="26" t="s">
        <v>24</v>
      </c>
      <c r="E13595" s="26" t="s">
        <v>51904</v>
      </c>
      <c r="F13595" s="26" t="s">
        <v>51905</v>
      </c>
      <c r="G13595" s="26" t="s">
        <v>9579</v>
      </c>
      <c r="H13595" s="26" t="s">
        <v>949</v>
      </c>
      <c r="I13595" s="26" t="s">
        <v>10846</v>
      </c>
      <c r="J13595" s="26" t="s">
        <v>51906</v>
      </c>
      <c r="K13595" s="26" t="s">
        <v>9582</v>
      </c>
      <c r="L13595" s="26" t="s">
        <v>51907</v>
      </c>
      <c r="M13595" s="26">
        <v>380535531238</v>
      </c>
      <c r="N13595" s="26">
        <v>5323287205</v>
      </c>
    </row>
    <row r="13596" spans="1:14">
      <c r="A13596" s="26" t="s">
        <v>2064</v>
      </c>
      <c r="B13596" s="26" t="s">
        <v>2065</v>
      </c>
      <c r="C13596" s="26">
        <v>38527798</v>
      </c>
      <c r="D13596" s="26" t="s">
        <v>1701</v>
      </c>
      <c r="E13596" s="26" t="s">
        <v>51908</v>
      </c>
      <c r="F13596" s="26" t="s">
        <v>51909</v>
      </c>
      <c r="G13596" s="26" t="s">
        <v>9601</v>
      </c>
      <c r="H13596" s="26" t="s">
        <v>103</v>
      </c>
      <c r="I13596" s="26" t="s">
        <v>9897</v>
      </c>
      <c r="J13596" s="26" t="s">
        <v>2117</v>
      </c>
      <c r="K13596" s="26" t="s">
        <v>9606</v>
      </c>
      <c r="L13596" s="26" t="s">
        <v>13462</v>
      </c>
      <c r="M13596" s="26">
        <v>380985129230</v>
      </c>
      <c r="N13596" s="26">
        <v>724255100</v>
      </c>
    </row>
    <row r="13597" spans="1:14">
      <c r="A13597" s="26" t="s">
        <v>2421</v>
      </c>
      <c r="B13597" s="26" t="s">
        <v>2422</v>
      </c>
      <c r="C13597" s="26">
        <v>1985794</v>
      </c>
      <c r="D13597" s="26" t="s">
        <v>780</v>
      </c>
      <c r="E13597" s="26" t="s">
        <v>51910</v>
      </c>
      <c r="F13597" s="26" t="s">
        <v>11391</v>
      </c>
      <c r="G13597" s="26" t="s">
        <v>9601</v>
      </c>
      <c r="H13597" s="26" t="s">
        <v>133</v>
      </c>
      <c r="J13597" s="26" t="s">
        <v>2401</v>
      </c>
      <c r="K13597" s="26" t="s">
        <v>9597</v>
      </c>
      <c r="L13597" s="26" t="s">
        <v>51911</v>
      </c>
      <c r="M13597" s="26">
        <v>380684783296</v>
      </c>
      <c r="N13597" s="26">
        <v>122787502</v>
      </c>
    </row>
    <row r="13598" spans="1:14">
      <c r="A13598" s="26" t="s">
        <v>9158</v>
      </c>
      <c r="B13598" s="26" t="s">
        <v>9159</v>
      </c>
      <c r="C13598" s="26">
        <v>38541220</v>
      </c>
      <c r="D13598" s="26" t="s">
        <v>24</v>
      </c>
      <c r="E13598" s="26" t="s">
        <v>51912</v>
      </c>
      <c r="F13598" s="26" t="s">
        <v>51913</v>
      </c>
      <c r="G13598" s="26" t="s">
        <v>9579</v>
      </c>
      <c r="H13598" s="26" t="s">
        <v>1490</v>
      </c>
      <c r="J13598" s="26" t="s">
        <v>17809</v>
      </c>
      <c r="K13598" s="26" t="s">
        <v>9582</v>
      </c>
      <c r="L13598" s="26" t="s">
        <v>51914</v>
      </c>
      <c r="M13598" s="26">
        <v>380066096004</v>
      </c>
      <c r="N13598" s="26">
        <v>7324510101</v>
      </c>
    </row>
    <row r="13599" spans="1:14">
      <c r="A13599" s="26" t="s">
        <v>6599</v>
      </c>
      <c r="B13599" s="26" t="s">
        <v>6600</v>
      </c>
      <c r="C13599" s="26">
        <v>38540913</v>
      </c>
      <c r="D13599" s="26" t="s">
        <v>24</v>
      </c>
      <c r="E13599" s="26" t="s">
        <v>51915</v>
      </c>
      <c r="F13599" s="26" t="s">
        <v>51916</v>
      </c>
      <c r="G13599" s="26" t="s">
        <v>9579</v>
      </c>
      <c r="H13599" s="26" t="s">
        <v>949</v>
      </c>
      <c r="I13599" s="26" t="s">
        <v>9580</v>
      </c>
      <c r="J13599" s="26" t="s">
        <v>51917</v>
      </c>
      <c r="K13599" s="26" t="s">
        <v>9582</v>
      </c>
      <c r="L13599" s="26" t="s">
        <v>51918</v>
      </c>
      <c r="M13599" s="26">
        <v>380506092298</v>
      </c>
      <c r="N13599" s="26">
        <v>5320883704</v>
      </c>
    </row>
    <row r="13600" spans="1:14">
      <c r="A13600" s="26" t="s">
        <v>6085</v>
      </c>
      <c r="B13600" s="26" t="s">
        <v>6086</v>
      </c>
      <c r="C13600" s="26">
        <v>38458892</v>
      </c>
      <c r="D13600" s="26" t="s">
        <v>24</v>
      </c>
      <c r="E13600" s="26" t="s">
        <v>51919</v>
      </c>
      <c r="F13600" s="26" t="s">
        <v>51920</v>
      </c>
      <c r="G13600" s="26" t="s">
        <v>9586</v>
      </c>
      <c r="H13600" s="26" t="s">
        <v>835</v>
      </c>
      <c r="I13600" s="26" t="s">
        <v>9944</v>
      </c>
      <c r="J13600" s="26" t="s">
        <v>27711</v>
      </c>
      <c r="K13600" s="26" t="s">
        <v>9582</v>
      </c>
      <c r="L13600" s="26" t="s">
        <v>51921</v>
      </c>
      <c r="M13600" s="26">
        <v>380516232476</v>
      </c>
      <c r="N13600" s="26">
        <v>1222385001</v>
      </c>
    </row>
    <row r="13601" spans="1:14">
      <c r="A13601" s="26" t="s">
        <v>4446</v>
      </c>
      <c r="B13601" s="26" t="s">
        <v>4447</v>
      </c>
      <c r="C13601" s="26">
        <v>38462249</v>
      </c>
      <c r="D13601" s="26" t="s">
        <v>24</v>
      </c>
      <c r="E13601" s="26" t="s">
        <v>51922</v>
      </c>
      <c r="F13601" s="26" t="s">
        <v>51923</v>
      </c>
      <c r="G13601" s="26" t="s">
        <v>9586</v>
      </c>
      <c r="H13601" s="26" t="s">
        <v>576</v>
      </c>
      <c r="I13601" s="26" t="s">
        <v>10867</v>
      </c>
      <c r="J13601" s="26" t="s">
        <v>3586</v>
      </c>
      <c r="K13601" s="26" t="s">
        <v>9582</v>
      </c>
      <c r="L13601" s="26" t="s">
        <v>51924</v>
      </c>
      <c r="M13601" s="26">
        <v>380457836214</v>
      </c>
      <c r="N13601" s="26">
        <v>525385502</v>
      </c>
    </row>
    <row r="13602" spans="1:14">
      <c r="A13602" s="26" t="s">
        <v>7851</v>
      </c>
      <c r="B13602" s="26" t="s">
        <v>7852</v>
      </c>
      <c r="C13602" s="26">
        <v>38248739</v>
      </c>
      <c r="D13602" s="26" t="s">
        <v>24</v>
      </c>
      <c r="E13602" s="26" t="s">
        <v>51925</v>
      </c>
      <c r="F13602" s="26" t="s">
        <v>51926</v>
      </c>
      <c r="G13602" s="26" t="s">
        <v>9586</v>
      </c>
      <c r="H13602" s="26" t="s">
        <v>1122</v>
      </c>
      <c r="I13602" s="26" t="s">
        <v>10331</v>
      </c>
      <c r="J13602" s="26" t="s">
        <v>51927</v>
      </c>
      <c r="K13602" s="26" t="s">
        <v>9582</v>
      </c>
      <c r="L13602" s="26" t="s">
        <v>51928</v>
      </c>
      <c r="M13602" s="26">
        <v>380997097880</v>
      </c>
      <c r="N13602" s="26">
        <v>6320484001</v>
      </c>
    </row>
    <row r="13603" spans="1:14">
      <c r="A13603" s="26" t="s">
        <v>8893</v>
      </c>
      <c r="B13603" s="26" t="s">
        <v>8894</v>
      </c>
      <c r="C13603" s="26">
        <v>41937159</v>
      </c>
      <c r="D13603" s="26" t="s">
        <v>24</v>
      </c>
      <c r="E13603" s="26" t="s">
        <v>51929</v>
      </c>
      <c r="F13603" s="26" t="s">
        <v>51930</v>
      </c>
      <c r="G13603" s="26" t="s">
        <v>9579</v>
      </c>
      <c r="H13603" s="26" t="s">
        <v>1401</v>
      </c>
      <c r="I13603" s="26" t="s">
        <v>9696</v>
      </c>
      <c r="J13603" s="26" t="s">
        <v>51931</v>
      </c>
      <c r="K13603" s="26" t="s">
        <v>9582</v>
      </c>
      <c r="L13603" s="26" t="s">
        <v>51932</v>
      </c>
      <c r="M13603" s="26">
        <v>380964376319</v>
      </c>
      <c r="N13603" s="26">
        <v>7122882401</v>
      </c>
    </row>
    <row r="13604" spans="1:14">
      <c r="A13604" s="26" t="s">
        <v>4773</v>
      </c>
      <c r="B13604" s="26" t="s">
        <v>4772</v>
      </c>
      <c r="C13604" s="26">
        <v>37336064</v>
      </c>
      <c r="D13604" s="26" t="s">
        <v>24</v>
      </c>
      <c r="E13604" s="26" t="s">
        <v>51933</v>
      </c>
      <c r="F13604" s="26" t="s">
        <v>11821</v>
      </c>
      <c r="G13604" s="26" t="s">
        <v>9586</v>
      </c>
      <c r="H13604" s="26" t="s">
        <v>711</v>
      </c>
      <c r="I13604" s="26" t="s">
        <v>15378</v>
      </c>
      <c r="J13604" s="26" t="s">
        <v>712</v>
      </c>
      <c r="K13604" s="26" t="s">
        <v>9606</v>
      </c>
      <c r="L13604" s="26" t="s">
        <v>23042</v>
      </c>
      <c r="M13604" s="26">
        <v>380660706413</v>
      </c>
      <c r="N13604" s="26">
        <v>4420655100</v>
      </c>
    </row>
    <row r="13605" spans="1:14">
      <c r="A13605" s="26" t="s">
        <v>7677</v>
      </c>
      <c r="B13605" s="26" t="s">
        <v>7678</v>
      </c>
      <c r="C13605" s="26">
        <v>38440115</v>
      </c>
      <c r="D13605" s="26" t="s">
        <v>24</v>
      </c>
      <c r="E13605" s="26" t="s">
        <v>51934</v>
      </c>
      <c r="F13605" s="26" t="s">
        <v>51935</v>
      </c>
      <c r="G13605" s="26" t="s">
        <v>9586</v>
      </c>
      <c r="H13605" s="26" t="s">
        <v>1088</v>
      </c>
      <c r="I13605" s="26" t="s">
        <v>16873</v>
      </c>
      <c r="J13605" s="26" t="s">
        <v>28734</v>
      </c>
      <c r="K13605" s="26" t="s">
        <v>9582</v>
      </c>
      <c r="L13605" s="26" t="s">
        <v>51936</v>
      </c>
      <c r="M13605" s="26">
        <v>380354657160</v>
      </c>
      <c r="N13605" s="26">
        <v>520284403</v>
      </c>
    </row>
    <row r="13606" spans="1:14">
      <c r="A13606" s="26" t="s">
        <v>1773</v>
      </c>
      <c r="B13606" s="26" t="s">
        <v>1774</v>
      </c>
      <c r="C13606" s="26">
        <v>37258835</v>
      </c>
      <c r="D13606" s="26" t="s">
        <v>24</v>
      </c>
      <c r="E13606" s="26" t="s">
        <v>51937</v>
      </c>
      <c r="F13606" s="26" t="s">
        <v>51938</v>
      </c>
      <c r="G13606" s="26" t="s">
        <v>9586</v>
      </c>
      <c r="H13606" s="26" t="s">
        <v>27</v>
      </c>
      <c r="I13606" s="26" t="s">
        <v>10108</v>
      </c>
      <c r="J13606" s="26" t="s">
        <v>51939</v>
      </c>
      <c r="K13606" s="26" t="s">
        <v>9582</v>
      </c>
      <c r="L13606" s="26" t="s">
        <v>51940</v>
      </c>
      <c r="M13606" s="26">
        <v>380676489434</v>
      </c>
      <c r="N13606" s="26">
        <v>521684203</v>
      </c>
    </row>
    <row r="13607" spans="1:14">
      <c r="A13607" s="26" t="s">
        <v>9298</v>
      </c>
      <c r="B13607" s="26" t="s">
        <v>9299</v>
      </c>
      <c r="C13607" s="26">
        <v>38232556</v>
      </c>
      <c r="D13607" s="26" t="s">
        <v>24</v>
      </c>
      <c r="E13607" s="26" t="s">
        <v>51941</v>
      </c>
      <c r="F13607" s="26" t="s">
        <v>51942</v>
      </c>
      <c r="G13607" s="26" t="s">
        <v>9586</v>
      </c>
      <c r="H13607" s="26" t="s">
        <v>1573</v>
      </c>
      <c r="I13607" s="26" t="s">
        <v>12131</v>
      </c>
      <c r="J13607" s="26" t="s">
        <v>9296</v>
      </c>
      <c r="K13607" s="26" t="s">
        <v>9597</v>
      </c>
      <c r="L13607" s="26" t="s">
        <v>51943</v>
      </c>
      <c r="M13607" s="26">
        <v>380464523572</v>
      </c>
      <c r="N13607" s="26">
        <v>7421410100</v>
      </c>
    </row>
    <row r="13608" spans="1:14">
      <c r="A13608" s="26" t="s">
        <v>6734</v>
      </c>
      <c r="B13608" s="26" t="s">
        <v>6735</v>
      </c>
      <c r="C13608" s="26">
        <v>38459524</v>
      </c>
      <c r="D13608" s="26" t="s">
        <v>24</v>
      </c>
      <c r="E13608" s="26" t="s">
        <v>51944</v>
      </c>
      <c r="F13608" s="26" t="s">
        <v>9613</v>
      </c>
      <c r="G13608" s="26" t="s">
        <v>9586</v>
      </c>
      <c r="H13608" s="26" t="s">
        <v>949</v>
      </c>
      <c r="J13608" s="26" t="s">
        <v>969</v>
      </c>
      <c r="K13608" s="26" t="s">
        <v>9597</v>
      </c>
      <c r="L13608" s="26" t="s">
        <v>51945</v>
      </c>
      <c r="M13608" s="26">
        <v>380536161314</v>
      </c>
      <c r="N13608" s="26">
        <v>5310700000</v>
      </c>
    </row>
    <row r="13609" spans="1:14">
      <c r="A13609" s="26" t="s">
        <v>6085</v>
      </c>
      <c r="B13609" s="26" t="s">
        <v>6086</v>
      </c>
      <c r="C13609" s="26">
        <v>38458892</v>
      </c>
      <c r="D13609" s="26" t="s">
        <v>24</v>
      </c>
      <c r="E13609" s="26" t="s">
        <v>51946</v>
      </c>
      <c r="F13609" s="26" t="s">
        <v>51947</v>
      </c>
      <c r="G13609" s="26" t="s">
        <v>9579</v>
      </c>
      <c r="H13609" s="26" t="s">
        <v>835</v>
      </c>
      <c r="I13609" s="26" t="s">
        <v>9944</v>
      </c>
      <c r="J13609" s="26" t="s">
        <v>51948</v>
      </c>
      <c r="K13609" s="26" t="s">
        <v>9582</v>
      </c>
      <c r="L13609" s="26" t="s">
        <v>51949</v>
      </c>
      <c r="M13609" s="26">
        <v>380516232476</v>
      </c>
      <c r="N13609" s="26">
        <v>4825710117</v>
      </c>
    </row>
    <row r="13610" spans="1:14">
      <c r="A13610" s="26" t="s">
        <v>8374</v>
      </c>
      <c r="B13610" s="26" t="s">
        <v>8375</v>
      </c>
      <c r="C13610" s="26">
        <v>41428082</v>
      </c>
      <c r="D13610" s="26" t="s">
        <v>24</v>
      </c>
      <c r="E13610" s="26" t="s">
        <v>51950</v>
      </c>
      <c r="F13610" s="26" t="s">
        <v>51951</v>
      </c>
      <c r="G13610" s="26" t="s">
        <v>9586</v>
      </c>
      <c r="H13610" s="26" t="s">
        <v>1122</v>
      </c>
      <c r="I13610" s="26" t="s">
        <v>10713</v>
      </c>
      <c r="J13610" s="26" t="s">
        <v>51952</v>
      </c>
      <c r="K13610" s="26" t="s">
        <v>9582</v>
      </c>
      <c r="L13610" s="26" t="s">
        <v>51953</v>
      </c>
      <c r="M13610" s="26">
        <v>380574673216</v>
      </c>
      <c r="N13610" s="26">
        <v>6321883304</v>
      </c>
    </row>
    <row r="13611" spans="1:14">
      <c r="A13611" s="26" t="s">
        <v>9044</v>
      </c>
      <c r="B13611" s="26" t="s">
        <v>9045</v>
      </c>
      <c r="C13611" s="26">
        <v>38990598</v>
      </c>
      <c r="D13611" s="26" t="s">
        <v>24</v>
      </c>
      <c r="E13611" s="26" t="s">
        <v>51954</v>
      </c>
      <c r="F13611" s="26" t="s">
        <v>51955</v>
      </c>
      <c r="G13611" s="26" t="s">
        <v>9586</v>
      </c>
      <c r="H13611" s="26" t="s">
        <v>1401</v>
      </c>
      <c r="I13611" s="26" t="s">
        <v>10821</v>
      </c>
      <c r="J13611" s="26" t="s">
        <v>1486</v>
      </c>
      <c r="K13611" s="26" t="s">
        <v>9597</v>
      </c>
      <c r="L13611" s="26" t="s">
        <v>51956</v>
      </c>
      <c r="M13611" s="26">
        <v>380673471488</v>
      </c>
      <c r="N13611" s="26">
        <v>7125710100</v>
      </c>
    </row>
    <row r="13612" spans="1:14">
      <c r="A13612" s="26" t="s">
        <v>1757</v>
      </c>
      <c r="B13612" s="26" t="s">
        <v>1758</v>
      </c>
      <c r="C13612" s="26">
        <v>41007217</v>
      </c>
      <c r="D13612" s="26" t="s">
        <v>24</v>
      </c>
      <c r="E13612" s="26" t="s">
        <v>51957</v>
      </c>
      <c r="F13612" s="26" t="s">
        <v>51958</v>
      </c>
      <c r="G13612" s="26" t="s">
        <v>9579</v>
      </c>
      <c r="H13612" s="26" t="s">
        <v>27</v>
      </c>
      <c r="I13612" s="26" t="s">
        <v>11743</v>
      </c>
      <c r="J13612" s="26" t="s">
        <v>51959</v>
      </c>
      <c r="K13612" s="26" t="s">
        <v>9582</v>
      </c>
      <c r="L13612" s="26" t="s">
        <v>51960</v>
      </c>
      <c r="M13612" s="26">
        <v>380434527649</v>
      </c>
      <c r="N13612" s="26">
        <v>521210121</v>
      </c>
    </row>
    <row r="13613" spans="1:14">
      <c r="A13613" s="26" t="s">
        <v>8573</v>
      </c>
      <c r="B13613" s="26" t="s">
        <v>8566</v>
      </c>
      <c r="C13613" s="26">
        <v>5396876</v>
      </c>
      <c r="D13613" s="26" t="s">
        <v>780</v>
      </c>
      <c r="E13613" s="26" t="s">
        <v>51961</v>
      </c>
      <c r="F13613" s="26" t="s">
        <v>51962</v>
      </c>
      <c r="G13613" s="26" t="s">
        <v>9601</v>
      </c>
      <c r="H13613" s="26" t="s">
        <v>1269</v>
      </c>
      <c r="J13613" s="26" t="s">
        <v>1298</v>
      </c>
      <c r="K13613" s="26" t="s">
        <v>9597</v>
      </c>
      <c r="L13613" s="26" t="s">
        <v>51963</v>
      </c>
      <c r="M13613" s="26">
        <v>761506455621</v>
      </c>
      <c r="N13613" s="26">
        <v>6510100000</v>
      </c>
    </row>
    <row r="13614" spans="1:14">
      <c r="A13614" s="26" t="s">
        <v>7799</v>
      </c>
      <c r="B13614" s="26" t="s">
        <v>7800</v>
      </c>
      <c r="C13614" s="26">
        <v>14054198</v>
      </c>
      <c r="D13614" s="26" t="s">
        <v>1701</v>
      </c>
      <c r="E13614" s="26" t="s">
        <v>51964</v>
      </c>
      <c r="F13614" s="26" t="s">
        <v>51965</v>
      </c>
      <c r="G13614" s="26" t="s">
        <v>9601</v>
      </c>
      <c r="H13614" s="26" t="s">
        <v>1088</v>
      </c>
      <c r="J13614" s="26" t="s">
        <v>639</v>
      </c>
      <c r="K13614" s="26" t="s">
        <v>9582</v>
      </c>
      <c r="L13614" s="26" t="s">
        <v>51966</v>
      </c>
      <c r="M13614" s="26">
        <v>380352246163</v>
      </c>
      <c r="N13614" s="26">
        <v>523486203</v>
      </c>
    </row>
    <row r="13615" spans="1:14">
      <c r="A13615" s="26" t="s">
        <v>8673</v>
      </c>
      <c r="B13615" s="26" t="s">
        <v>8674</v>
      </c>
      <c r="C13615" s="26" t="s">
        <v>1604</v>
      </c>
      <c r="D13615" s="26" t="s">
        <v>24</v>
      </c>
      <c r="E13615" s="26" t="s">
        <v>51967</v>
      </c>
      <c r="F13615" s="26" t="s">
        <v>44850</v>
      </c>
      <c r="G13615" s="26" t="s">
        <v>9586</v>
      </c>
      <c r="H13615" s="26" t="s">
        <v>1308</v>
      </c>
      <c r="J13615" s="26" t="s">
        <v>1337</v>
      </c>
      <c r="K13615" s="26" t="s">
        <v>9597</v>
      </c>
      <c r="L13615" s="26" t="s">
        <v>44851</v>
      </c>
      <c r="M13615" s="26">
        <v>380982919741</v>
      </c>
      <c r="N13615" s="26">
        <v>6810400000</v>
      </c>
    </row>
    <row r="13616" spans="1:14">
      <c r="A13616" s="26" t="s">
        <v>1893</v>
      </c>
      <c r="B13616" s="26" t="s">
        <v>1894</v>
      </c>
      <c r="C13616" s="26">
        <v>41454112</v>
      </c>
      <c r="D13616" s="26" t="s">
        <v>24</v>
      </c>
      <c r="E13616" s="26" t="s">
        <v>51968</v>
      </c>
      <c r="F13616" s="26" t="s">
        <v>51969</v>
      </c>
      <c r="G13616" s="26" t="s">
        <v>9579</v>
      </c>
      <c r="H13616" s="26" t="s">
        <v>27</v>
      </c>
      <c r="I13616" s="26" t="s">
        <v>9981</v>
      </c>
      <c r="J13616" s="26" t="s">
        <v>51970</v>
      </c>
      <c r="K13616" s="26" t="s">
        <v>9582</v>
      </c>
      <c r="L13616" s="26" t="s">
        <v>51971</v>
      </c>
      <c r="M13616" s="26">
        <v>761398201370</v>
      </c>
      <c r="N13616" s="26">
        <v>523955109</v>
      </c>
    </row>
    <row r="13617" spans="1:14">
      <c r="A13617" s="26" t="s">
        <v>6696</v>
      </c>
      <c r="B13617" s="26" t="s">
        <v>6697</v>
      </c>
      <c r="C13617" s="26">
        <v>42631629</v>
      </c>
      <c r="D13617" s="26" t="s">
        <v>780</v>
      </c>
      <c r="E13617" s="26" t="s">
        <v>51972</v>
      </c>
      <c r="F13617" s="26" t="s">
        <v>51973</v>
      </c>
      <c r="G13617" s="26" t="s">
        <v>9601</v>
      </c>
      <c r="H13617" s="26" t="s">
        <v>949</v>
      </c>
      <c r="J13617" s="26" t="s">
        <v>962</v>
      </c>
      <c r="K13617" s="26" t="s">
        <v>9597</v>
      </c>
      <c r="L13617" s="26" t="s">
        <v>14805</v>
      </c>
      <c r="M13617" s="26">
        <v>380536758326</v>
      </c>
      <c r="N13617" s="26">
        <v>5310400000</v>
      </c>
    </row>
    <row r="13618" spans="1:14">
      <c r="A13618" s="26" t="s">
        <v>4320</v>
      </c>
      <c r="B13618" s="26" t="s">
        <v>4321</v>
      </c>
      <c r="C13618" s="26">
        <v>38435021</v>
      </c>
      <c r="D13618" s="26" t="s">
        <v>24</v>
      </c>
      <c r="E13618" s="26" t="s">
        <v>51974</v>
      </c>
      <c r="F13618" s="26" t="s">
        <v>51975</v>
      </c>
      <c r="G13618" s="26" t="s">
        <v>9579</v>
      </c>
      <c r="H13618" s="26" t="s">
        <v>576</v>
      </c>
      <c r="I13618" s="26" t="s">
        <v>9901</v>
      </c>
      <c r="J13618" s="26" t="s">
        <v>51976</v>
      </c>
      <c r="K13618" s="26" t="s">
        <v>9582</v>
      </c>
      <c r="L13618" s="26" t="s">
        <v>51977</v>
      </c>
      <c r="M13618" s="26">
        <v>380962691330</v>
      </c>
      <c r="N13618" s="26">
        <v>1820855310</v>
      </c>
    </row>
    <row r="13619" spans="1:14">
      <c r="A13619" s="26" t="s">
        <v>1620</v>
      </c>
      <c r="B13619" s="26" t="s">
        <v>1621</v>
      </c>
      <c r="C13619" s="26">
        <v>1982494</v>
      </c>
      <c r="D13619" s="26" t="s">
        <v>780</v>
      </c>
      <c r="E13619" s="26" t="s">
        <v>51978</v>
      </c>
      <c r="F13619" s="26" t="s">
        <v>51979</v>
      </c>
      <c r="G13619" s="26" t="s">
        <v>9601</v>
      </c>
      <c r="H13619" s="26" t="s">
        <v>27</v>
      </c>
      <c r="I13619" s="26" t="s">
        <v>14386</v>
      </c>
      <c r="J13619" s="26" t="s">
        <v>32</v>
      </c>
      <c r="K13619" s="26" t="s">
        <v>9597</v>
      </c>
      <c r="L13619" s="26" t="s">
        <v>15968</v>
      </c>
      <c r="M13619" s="26">
        <v>380679295310</v>
      </c>
      <c r="N13619" s="26">
        <v>520410100</v>
      </c>
    </row>
    <row r="13620" spans="1:14">
      <c r="A13620" s="26" t="s">
        <v>6028</v>
      </c>
      <c r="B13620" s="26" t="s">
        <v>6029</v>
      </c>
      <c r="C13620" s="26">
        <v>5483121</v>
      </c>
      <c r="D13620" s="26" t="s">
        <v>780</v>
      </c>
      <c r="E13620" s="26" t="s">
        <v>51980</v>
      </c>
      <c r="F13620" s="26" t="s">
        <v>51981</v>
      </c>
      <c r="G13620" s="26" t="s">
        <v>9601</v>
      </c>
      <c r="H13620" s="26" t="s">
        <v>835</v>
      </c>
      <c r="J13620" s="26" t="s">
        <v>848</v>
      </c>
      <c r="K13620" s="26" t="s">
        <v>9597</v>
      </c>
      <c r="L13620" s="26" t="s">
        <v>51982</v>
      </c>
      <c r="M13620" s="26">
        <v>761488091806</v>
      </c>
      <c r="N13620" s="26">
        <v>4623010100</v>
      </c>
    </row>
    <row r="13621" spans="1:14">
      <c r="A13621" s="26" t="s">
        <v>6262</v>
      </c>
      <c r="B13621" s="26" t="s">
        <v>6263</v>
      </c>
      <c r="C13621" s="26">
        <v>5446433</v>
      </c>
      <c r="D13621" s="26" t="s">
        <v>780</v>
      </c>
      <c r="E13621" s="26" t="s">
        <v>51983</v>
      </c>
      <c r="F13621" s="26" t="s">
        <v>17592</v>
      </c>
      <c r="G13621" s="26" t="s">
        <v>9601</v>
      </c>
      <c r="H13621" s="26" t="s">
        <v>885</v>
      </c>
      <c r="J13621" s="26" t="s">
        <v>910</v>
      </c>
      <c r="K13621" s="26" t="s">
        <v>9597</v>
      </c>
      <c r="L13621" s="26" t="s">
        <v>51984</v>
      </c>
      <c r="M13621" s="26">
        <v>380487780623</v>
      </c>
      <c r="N13621" s="26">
        <v>5110100000</v>
      </c>
    </row>
    <row r="13622" spans="1:14">
      <c r="A13622" s="26" t="s">
        <v>9397</v>
      </c>
      <c r="B13622" s="26" t="s">
        <v>9398</v>
      </c>
      <c r="C13622" s="26">
        <v>34549336</v>
      </c>
      <c r="D13622" s="26" t="s">
        <v>780</v>
      </c>
      <c r="E13622" s="26" t="s">
        <v>51985</v>
      </c>
      <c r="F13622" s="26" t="s">
        <v>51986</v>
      </c>
      <c r="G13622" s="26" t="s">
        <v>9601</v>
      </c>
      <c r="H13622" s="26" t="s">
        <v>1573</v>
      </c>
      <c r="J13622" s="26" t="s">
        <v>1589</v>
      </c>
      <c r="K13622" s="26" t="s">
        <v>9597</v>
      </c>
      <c r="L13622" s="26" t="s">
        <v>29219</v>
      </c>
      <c r="M13622" s="26">
        <v>380463730437</v>
      </c>
      <c r="N13622" s="26">
        <v>1824286707</v>
      </c>
    </row>
    <row r="13623" spans="1:14">
      <c r="A13623" s="26" t="s">
        <v>5343</v>
      </c>
      <c r="B13623" s="26" t="s">
        <v>5340</v>
      </c>
      <c r="C13623" s="26">
        <v>20763941</v>
      </c>
      <c r="D13623" s="26" t="s">
        <v>780</v>
      </c>
      <c r="E13623" s="26" t="s">
        <v>51987</v>
      </c>
      <c r="F13623" s="26" t="s">
        <v>9787</v>
      </c>
      <c r="G13623" s="26" t="s">
        <v>9601</v>
      </c>
      <c r="H13623" s="26" t="s">
        <v>735</v>
      </c>
      <c r="I13623" s="26" t="s">
        <v>9721</v>
      </c>
      <c r="J13623" s="26" t="s">
        <v>5341</v>
      </c>
      <c r="K13623" s="26" t="s">
        <v>9597</v>
      </c>
      <c r="L13623" s="26" t="s">
        <v>30066</v>
      </c>
      <c r="M13623" s="26">
        <v>761288256034</v>
      </c>
      <c r="N13623" s="26">
        <v>4622710400</v>
      </c>
    </row>
    <row r="13624" spans="1:14">
      <c r="A13624" s="26" t="s">
        <v>8756</v>
      </c>
      <c r="B13624" s="26" t="s">
        <v>8757</v>
      </c>
      <c r="C13624" s="26">
        <v>40595597</v>
      </c>
      <c r="D13624" s="26" t="s">
        <v>24</v>
      </c>
      <c r="E13624" s="26" t="s">
        <v>51988</v>
      </c>
      <c r="F13624" s="26" t="s">
        <v>51989</v>
      </c>
      <c r="G13624" s="26" t="s">
        <v>9586</v>
      </c>
      <c r="H13624" s="26" t="s">
        <v>1308</v>
      </c>
      <c r="J13624" s="26" t="s">
        <v>19227</v>
      </c>
      <c r="K13624" s="26" t="s">
        <v>9582</v>
      </c>
      <c r="L13624" s="26" t="s">
        <v>51990</v>
      </c>
      <c r="M13624" s="26">
        <v>380963061329</v>
      </c>
      <c r="N13624" s="26">
        <v>2623281401</v>
      </c>
    </row>
    <row r="13625" spans="1:14">
      <c r="A13625" s="26" t="s">
        <v>9067</v>
      </c>
      <c r="B13625" s="26" t="s">
        <v>9068</v>
      </c>
      <c r="C13625" s="26">
        <v>36752522</v>
      </c>
      <c r="D13625" s="26" t="s">
        <v>24</v>
      </c>
      <c r="E13625" s="26" t="s">
        <v>51991</v>
      </c>
      <c r="F13625" s="26" t="s">
        <v>51992</v>
      </c>
      <c r="G13625" s="26" t="s">
        <v>9586</v>
      </c>
      <c r="H13625" s="26" t="s">
        <v>1490</v>
      </c>
      <c r="I13625" s="26" t="s">
        <v>12333</v>
      </c>
      <c r="J13625" s="26" t="s">
        <v>51993</v>
      </c>
      <c r="K13625" s="26" t="s">
        <v>9582</v>
      </c>
      <c r="L13625" s="26" t="s">
        <v>51994</v>
      </c>
      <c r="M13625" s="26">
        <v>380967831378</v>
      </c>
      <c r="N13625" s="26">
        <v>7321589703</v>
      </c>
    </row>
    <row r="13626" spans="1:14">
      <c r="A13626" s="26" t="s">
        <v>3218</v>
      </c>
      <c r="B13626" s="26" t="s">
        <v>3219</v>
      </c>
      <c r="C13626" s="26">
        <v>38796636</v>
      </c>
      <c r="D13626" s="26" t="s">
        <v>24</v>
      </c>
      <c r="E13626" s="26" t="s">
        <v>51995</v>
      </c>
      <c r="F13626" s="26" t="s">
        <v>51996</v>
      </c>
      <c r="G13626" s="26" t="s">
        <v>9586</v>
      </c>
      <c r="H13626" s="26" t="s">
        <v>375</v>
      </c>
      <c r="I13626" s="26" t="s">
        <v>11784</v>
      </c>
      <c r="J13626" s="26" t="s">
        <v>16094</v>
      </c>
      <c r="K13626" s="26" t="s">
        <v>9582</v>
      </c>
      <c r="L13626" s="26" t="s">
        <v>51997</v>
      </c>
      <c r="M13626" s="26">
        <v>380968819361</v>
      </c>
      <c r="N13626" s="26">
        <v>1824210108</v>
      </c>
    </row>
    <row r="13627" spans="1:14">
      <c r="A13627" s="26" t="s">
        <v>6373</v>
      </c>
      <c r="B13627" s="26" t="s">
        <v>6374</v>
      </c>
      <c r="C13627" s="26">
        <v>25430078</v>
      </c>
      <c r="D13627" s="26" t="s">
        <v>780</v>
      </c>
      <c r="E13627" s="26" t="s">
        <v>51998</v>
      </c>
      <c r="F13627" s="26" t="s">
        <v>51999</v>
      </c>
      <c r="G13627" s="26" t="s">
        <v>9601</v>
      </c>
      <c r="H13627" s="26" t="s">
        <v>885</v>
      </c>
      <c r="J13627" s="26" t="s">
        <v>910</v>
      </c>
      <c r="K13627" s="26" t="s">
        <v>9597</v>
      </c>
      <c r="L13627" s="26" t="s">
        <v>52000</v>
      </c>
      <c r="M13627" s="26">
        <v>380487717548</v>
      </c>
      <c r="N13627" s="26">
        <v>5110100000</v>
      </c>
    </row>
    <row r="13628" spans="1:14">
      <c r="A13628" s="26" t="s">
        <v>7953</v>
      </c>
      <c r="B13628" s="26" t="s">
        <v>7954</v>
      </c>
      <c r="C13628" s="26">
        <v>26148361</v>
      </c>
      <c r="D13628" s="26" t="s">
        <v>780</v>
      </c>
      <c r="E13628" s="26" t="s">
        <v>52001</v>
      </c>
      <c r="F13628" s="26" t="s">
        <v>9787</v>
      </c>
      <c r="G13628" s="26" t="s">
        <v>9601</v>
      </c>
      <c r="H13628" s="26" t="s">
        <v>1122</v>
      </c>
      <c r="J13628" s="26" t="s">
        <v>1202</v>
      </c>
      <c r="K13628" s="26" t="s">
        <v>9597</v>
      </c>
      <c r="L13628" s="26" t="s">
        <v>52002</v>
      </c>
      <c r="M13628" s="26">
        <v>380665717760</v>
      </c>
      <c r="N13628" s="26">
        <v>6310700000</v>
      </c>
    </row>
    <row r="13629" spans="1:14">
      <c r="A13629" s="26" t="s">
        <v>5474</v>
      </c>
      <c r="B13629" s="26" t="s">
        <v>5475</v>
      </c>
      <c r="C13629" s="26">
        <v>41850775</v>
      </c>
      <c r="D13629" s="26" t="s">
        <v>24</v>
      </c>
      <c r="E13629" s="26" t="s">
        <v>52003</v>
      </c>
      <c r="F13629" s="26" t="s">
        <v>52004</v>
      </c>
      <c r="G13629" s="26" t="s">
        <v>9586</v>
      </c>
      <c r="H13629" s="26" t="s">
        <v>735</v>
      </c>
      <c r="I13629" s="26" t="s">
        <v>12249</v>
      </c>
      <c r="J13629" s="26" t="s">
        <v>5476</v>
      </c>
      <c r="K13629" s="26" t="s">
        <v>9582</v>
      </c>
      <c r="L13629" s="26" t="s">
        <v>52005</v>
      </c>
      <c r="M13629" s="26">
        <v>380676633098</v>
      </c>
      <c r="N13629" s="26">
        <v>4623687901</v>
      </c>
    </row>
    <row r="13630" spans="1:14">
      <c r="A13630" s="26" t="s">
        <v>3454</v>
      </c>
      <c r="B13630" s="26" t="s">
        <v>3455</v>
      </c>
      <c r="C13630" s="26">
        <v>42080984</v>
      </c>
      <c r="D13630" s="26" t="s">
        <v>24</v>
      </c>
      <c r="E13630" s="26" t="s">
        <v>52006</v>
      </c>
      <c r="F13630" s="26" t="s">
        <v>52007</v>
      </c>
      <c r="G13630" s="26" t="s">
        <v>9586</v>
      </c>
      <c r="H13630" s="26" t="s">
        <v>392</v>
      </c>
      <c r="I13630" s="26" t="s">
        <v>17899</v>
      </c>
      <c r="J13630" s="26" t="s">
        <v>52008</v>
      </c>
      <c r="K13630" s="26" t="s">
        <v>9582</v>
      </c>
      <c r="L13630" s="26" t="s">
        <v>52009</v>
      </c>
      <c r="M13630" s="26">
        <v>380314543221</v>
      </c>
      <c r="N13630" s="26">
        <v>2123210103</v>
      </c>
    </row>
    <row r="13631" spans="1:14">
      <c r="A13631" s="26" t="s">
        <v>4273</v>
      </c>
      <c r="B13631" s="26" t="s">
        <v>4274</v>
      </c>
      <c r="C13631" s="26">
        <v>42080790</v>
      </c>
      <c r="D13631" s="26" t="s">
        <v>24</v>
      </c>
      <c r="E13631" s="26" t="s">
        <v>52010</v>
      </c>
      <c r="F13631" s="26" t="s">
        <v>52011</v>
      </c>
      <c r="G13631" s="26" t="s">
        <v>9579</v>
      </c>
      <c r="H13631" s="26" t="s">
        <v>506</v>
      </c>
      <c r="J13631" s="26" t="s">
        <v>1569</v>
      </c>
      <c r="K13631" s="26" t="s">
        <v>9582</v>
      </c>
      <c r="L13631" s="26" t="s">
        <v>52012</v>
      </c>
      <c r="M13631" s="26">
        <v>761978137564</v>
      </c>
      <c r="N13631" s="26">
        <v>2611093001</v>
      </c>
    </row>
    <row r="13632" spans="1:14">
      <c r="A13632" s="26" t="s">
        <v>4789</v>
      </c>
      <c r="B13632" s="26" t="s">
        <v>4790</v>
      </c>
      <c r="C13632" s="26">
        <v>38086042</v>
      </c>
      <c r="D13632" s="26" t="s">
        <v>24</v>
      </c>
      <c r="E13632" s="26" t="s">
        <v>52013</v>
      </c>
      <c r="F13632" s="26" t="s">
        <v>52014</v>
      </c>
      <c r="G13632" s="26" t="s">
        <v>9586</v>
      </c>
      <c r="H13632" s="26" t="s">
        <v>711</v>
      </c>
      <c r="I13632" s="26" t="s">
        <v>15260</v>
      </c>
      <c r="J13632" s="26" t="s">
        <v>4791</v>
      </c>
      <c r="K13632" s="26" t="s">
        <v>9597</v>
      </c>
      <c r="L13632" s="26" t="s">
        <v>52015</v>
      </c>
      <c r="M13632" s="26">
        <v>380668705692</v>
      </c>
      <c r="N13632" s="26">
        <v>4421610100</v>
      </c>
    </row>
    <row r="13633" spans="1:14">
      <c r="A13633" s="26" t="s">
        <v>3508</v>
      </c>
      <c r="B13633" s="26" t="s">
        <v>3509</v>
      </c>
      <c r="C13633" s="26">
        <v>38839154</v>
      </c>
      <c r="D13633" s="26" t="s">
        <v>24</v>
      </c>
      <c r="E13633" s="26" t="s">
        <v>52016</v>
      </c>
      <c r="F13633" s="26" t="s">
        <v>52017</v>
      </c>
      <c r="G13633" s="26" t="s">
        <v>9586</v>
      </c>
      <c r="H13633" s="26" t="s">
        <v>392</v>
      </c>
      <c r="J13633" s="26" t="s">
        <v>458</v>
      </c>
      <c r="K13633" s="26" t="s">
        <v>9597</v>
      </c>
      <c r="L13633" s="26" t="s">
        <v>52018</v>
      </c>
      <c r="M13633" s="26">
        <v>380312650833</v>
      </c>
      <c r="N13633" s="26">
        <v>2110100000</v>
      </c>
    </row>
    <row r="13634" spans="1:14">
      <c r="A13634" s="26" t="s">
        <v>5063</v>
      </c>
      <c r="B13634" s="26" t="s">
        <v>5064</v>
      </c>
      <c r="C13634" s="26">
        <v>34167494</v>
      </c>
      <c r="D13634" s="26" t="s">
        <v>1701</v>
      </c>
      <c r="E13634" s="26" t="s">
        <v>52019</v>
      </c>
      <c r="F13634" s="26" t="s">
        <v>52020</v>
      </c>
      <c r="G13634" s="26" t="s">
        <v>9601</v>
      </c>
      <c r="H13634" s="26" t="s">
        <v>735</v>
      </c>
      <c r="J13634" s="26" t="s">
        <v>795</v>
      </c>
      <c r="K13634" s="26" t="s">
        <v>9597</v>
      </c>
      <c r="L13634" s="26" t="s">
        <v>52021</v>
      </c>
      <c r="M13634" s="26">
        <v>380967879528</v>
      </c>
      <c r="N13634" s="26">
        <v>2622088001</v>
      </c>
    </row>
    <row r="13635" spans="1:14">
      <c r="A13635" s="26" t="s">
        <v>3964</v>
      </c>
      <c r="B13635" s="26" t="s">
        <v>3962</v>
      </c>
      <c r="C13635" s="26">
        <v>41839285</v>
      </c>
      <c r="D13635" s="26" t="s">
        <v>24</v>
      </c>
      <c r="E13635" s="26" t="s">
        <v>52022</v>
      </c>
      <c r="F13635" s="26" t="s">
        <v>52023</v>
      </c>
      <c r="G13635" s="26" t="s">
        <v>9586</v>
      </c>
      <c r="H13635" s="26" t="s">
        <v>506</v>
      </c>
      <c r="J13635" s="26" t="s">
        <v>3963</v>
      </c>
      <c r="K13635" s="26" t="s">
        <v>9606</v>
      </c>
      <c r="L13635" s="26" t="s">
        <v>52024</v>
      </c>
      <c r="M13635" s="26">
        <v>380347446505</v>
      </c>
      <c r="N13635" s="26">
        <v>2624855400</v>
      </c>
    </row>
    <row r="13636" spans="1:14">
      <c r="A13636" s="26" t="s">
        <v>5063</v>
      </c>
      <c r="B13636" s="26" t="s">
        <v>5064</v>
      </c>
      <c r="C13636" s="26">
        <v>34167494</v>
      </c>
      <c r="D13636" s="26" t="s">
        <v>1701</v>
      </c>
      <c r="E13636" s="26" t="s">
        <v>52025</v>
      </c>
      <c r="F13636" s="26" t="s">
        <v>52026</v>
      </c>
      <c r="G13636" s="26" t="s">
        <v>9601</v>
      </c>
      <c r="H13636" s="26" t="s">
        <v>735</v>
      </c>
      <c r="J13636" s="26" t="s">
        <v>5356</v>
      </c>
      <c r="K13636" s="26" t="s">
        <v>9597</v>
      </c>
      <c r="L13636" s="26" t="s">
        <v>52027</v>
      </c>
      <c r="M13636" s="26">
        <v>380677298695</v>
      </c>
      <c r="N13636" s="26">
        <v>4624210400</v>
      </c>
    </row>
    <row r="13637" spans="1:14">
      <c r="A13637" s="26" t="s">
        <v>8457</v>
      </c>
      <c r="B13637" s="26" t="s">
        <v>8458</v>
      </c>
      <c r="C13637" s="26">
        <v>38474233</v>
      </c>
      <c r="D13637" s="26" t="s">
        <v>24</v>
      </c>
      <c r="E13637" s="26" t="s">
        <v>52028</v>
      </c>
      <c r="F13637" s="26" t="s">
        <v>52029</v>
      </c>
      <c r="G13637" s="26" t="s">
        <v>9586</v>
      </c>
      <c r="H13637" s="26" t="s">
        <v>1269</v>
      </c>
      <c r="I13637" s="26" t="s">
        <v>19244</v>
      </c>
      <c r="J13637" s="26" t="s">
        <v>30062</v>
      </c>
      <c r="K13637" s="26" t="s">
        <v>9582</v>
      </c>
      <c r="L13637" s="26" t="s">
        <v>52030</v>
      </c>
      <c r="M13637" s="26">
        <v>761552329116</v>
      </c>
      <c r="N13637" s="26">
        <v>523283006</v>
      </c>
    </row>
    <row r="13638" spans="1:14">
      <c r="A13638" s="26" t="s">
        <v>5063</v>
      </c>
      <c r="B13638" s="26" t="s">
        <v>5064</v>
      </c>
      <c r="C13638" s="26">
        <v>34167494</v>
      </c>
      <c r="D13638" s="26" t="s">
        <v>1701</v>
      </c>
      <c r="E13638" s="26" t="s">
        <v>52031</v>
      </c>
      <c r="F13638" s="26" t="s">
        <v>52032</v>
      </c>
      <c r="G13638" s="26" t="s">
        <v>9601</v>
      </c>
      <c r="H13638" s="26" t="s">
        <v>735</v>
      </c>
      <c r="J13638" s="26" t="s">
        <v>10915</v>
      </c>
      <c r="K13638" s="26" t="s">
        <v>9582</v>
      </c>
      <c r="L13638" s="26" t="s">
        <v>52033</v>
      </c>
      <c r="M13638" s="26">
        <v>380664763332</v>
      </c>
      <c r="N13638" s="26">
        <v>4625581301</v>
      </c>
    </row>
    <row r="13639" spans="1:14">
      <c r="A13639" s="26" t="s">
        <v>6199</v>
      </c>
      <c r="B13639" s="26" t="s">
        <v>6200</v>
      </c>
      <c r="C13639" s="26">
        <v>26418688</v>
      </c>
      <c r="D13639" s="26" t="s">
        <v>24</v>
      </c>
      <c r="E13639" s="26" t="s">
        <v>52034</v>
      </c>
      <c r="F13639" s="26" t="s">
        <v>52035</v>
      </c>
      <c r="G13639" s="26" t="s">
        <v>9586</v>
      </c>
      <c r="H13639" s="26" t="s">
        <v>885</v>
      </c>
      <c r="I13639" s="26" t="s">
        <v>12312</v>
      </c>
      <c r="J13639" s="26" t="s">
        <v>52036</v>
      </c>
      <c r="K13639" s="26" t="s">
        <v>9582</v>
      </c>
      <c r="L13639" s="26" t="s">
        <v>52037</v>
      </c>
      <c r="M13639" s="26">
        <v>380484147117</v>
      </c>
      <c r="N13639" s="26">
        <v>5122083201</v>
      </c>
    </row>
    <row r="13640" spans="1:14">
      <c r="A13640" s="26" t="s">
        <v>3479</v>
      </c>
      <c r="B13640" s="26" t="s">
        <v>3480</v>
      </c>
      <c r="C13640" s="26">
        <v>22111970</v>
      </c>
      <c r="D13640" s="26" t="s">
        <v>780</v>
      </c>
      <c r="E13640" s="26" t="s">
        <v>52038</v>
      </c>
      <c r="F13640" s="26" t="s">
        <v>52039</v>
      </c>
      <c r="G13640" s="26" t="s">
        <v>9601</v>
      </c>
      <c r="H13640" s="26" t="s">
        <v>392</v>
      </c>
      <c r="I13640" s="26" t="s">
        <v>10627</v>
      </c>
      <c r="J13640" s="26" t="s">
        <v>3478</v>
      </c>
      <c r="K13640" s="26" t="s">
        <v>9606</v>
      </c>
      <c r="L13640" s="26" t="s">
        <v>52040</v>
      </c>
      <c r="M13640" s="26">
        <v>760993235577</v>
      </c>
      <c r="N13640" s="26">
        <v>2124455900</v>
      </c>
    </row>
    <row r="13641" spans="1:14">
      <c r="A13641" s="26" t="s">
        <v>8799</v>
      </c>
      <c r="B13641" s="26" t="s">
        <v>8800</v>
      </c>
      <c r="C13641" s="26">
        <v>40887956</v>
      </c>
      <c r="D13641" s="26" t="s">
        <v>24</v>
      </c>
      <c r="E13641" s="26" t="s">
        <v>52041</v>
      </c>
      <c r="F13641" s="26" t="s">
        <v>31697</v>
      </c>
      <c r="G13641" s="26" t="s">
        <v>9586</v>
      </c>
      <c r="H13641" s="26" t="s">
        <v>1308</v>
      </c>
      <c r="J13641" s="26" t="s">
        <v>1387</v>
      </c>
      <c r="K13641" s="26" t="s">
        <v>9597</v>
      </c>
      <c r="L13641" s="26" t="s">
        <v>52042</v>
      </c>
      <c r="M13641" s="26">
        <v>761065280397</v>
      </c>
      <c r="N13641" s="26">
        <v>4412745702</v>
      </c>
    </row>
    <row r="13642" spans="1:14">
      <c r="A13642" s="26" t="s">
        <v>9128</v>
      </c>
      <c r="B13642" s="26" t="s">
        <v>9129</v>
      </c>
      <c r="C13642" s="26">
        <v>36749200</v>
      </c>
      <c r="D13642" s="26" t="s">
        <v>24</v>
      </c>
      <c r="E13642" s="26" t="s">
        <v>52043</v>
      </c>
      <c r="F13642" s="26" t="s">
        <v>52044</v>
      </c>
      <c r="G13642" s="26" t="s">
        <v>9591</v>
      </c>
      <c r="H13642" s="26" t="s">
        <v>1490</v>
      </c>
      <c r="I13642" s="26" t="s">
        <v>12535</v>
      </c>
      <c r="J13642" s="26" t="s">
        <v>52045</v>
      </c>
      <c r="K13642" s="26" t="s">
        <v>9582</v>
      </c>
      <c r="L13642" s="26" t="s">
        <v>52046</v>
      </c>
      <c r="M13642" s="26">
        <v>761328485338</v>
      </c>
      <c r="N13642" s="26">
        <v>7320784008</v>
      </c>
    </row>
    <row r="13643" spans="1:14">
      <c r="A13643" s="26" t="s">
        <v>7014</v>
      </c>
      <c r="B13643" s="26" t="s">
        <v>7015</v>
      </c>
      <c r="C13643" s="26">
        <v>38426347</v>
      </c>
      <c r="D13643" s="26" t="s">
        <v>24</v>
      </c>
      <c r="E13643" s="26" t="s">
        <v>52047</v>
      </c>
      <c r="F13643" s="26" t="s">
        <v>52048</v>
      </c>
      <c r="G13643" s="26" t="s">
        <v>9586</v>
      </c>
      <c r="H13643" s="26" t="s">
        <v>987</v>
      </c>
      <c r="I13643" s="26" t="s">
        <v>15292</v>
      </c>
      <c r="J13643" s="26" t="s">
        <v>7011</v>
      </c>
      <c r="K13643" s="26" t="s">
        <v>9597</v>
      </c>
      <c r="L13643" s="26" t="s">
        <v>19452</v>
      </c>
      <c r="M13643" s="26">
        <v>380365820239</v>
      </c>
      <c r="N13643" s="26">
        <v>721482202</v>
      </c>
    </row>
    <row r="13644" spans="1:14">
      <c r="A13644" s="26" t="s">
        <v>6846</v>
      </c>
      <c r="B13644" s="26" t="s">
        <v>6847</v>
      </c>
      <c r="C13644" s="26">
        <v>1984151</v>
      </c>
      <c r="D13644" s="26" t="s">
        <v>780</v>
      </c>
      <c r="E13644" s="26" t="s">
        <v>52049</v>
      </c>
      <c r="F13644" s="26" t="s">
        <v>11561</v>
      </c>
      <c r="G13644" s="26" t="s">
        <v>9601</v>
      </c>
      <c r="H13644" s="26" t="s">
        <v>949</v>
      </c>
      <c r="J13644" s="26" t="s">
        <v>969</v>
      </c>
      <c r="K13644" s="26" t="s">
        <v>9597</v>
      </c>
      <c r="L13644" s="26" t="s">
        <v>52050</v>
      </c>
      <c r="M13644" s="26">
        <v>380536161121</v>
      </c>
      <c r="N13644" s="26">
        <v>5310700000</v>
      </c>
    </row>
    <row r="13645" spans="1:14">
      <c r="A13645" s="26" t="s">
        <v>3465</v>
      </c>
      <c r="B13645" s="26" t="s">
        <v>3466</v>
      </c>
      <c r="C13645" s="26">
        <v>38182296</v>
      </c>
      <c r="D13645" s="26" t="s">
        <v>24</v>
      </c>
      <c r="E13645" s="26" t="s">
        <v>52051</v>
      </c>
      <c r="F13645" s="26" t="s">
        <v>52052</v>
      </c>
      <c r="G13645" s="26" t="s">
        <v>9586</v>
      </c>
      <c r="H13645" s="26" t="s">
        <v>392</v>
      </c>
      <c r="I13645" s="26" t="s">
        <v>10280</v>
      </c>
      <c r="J13645" s="26" t="s">
        <v>435</v>
      </c>
      <c r="K13645" s="26" t="s">
        <v>9597</v>
      </c>
      <c r="L13645" s="26" t="s">
        <v>52053</v>
      </c>
      <c r="M13645" s="26">
        <v>380682525737</v>
      </c>
      <c r="N13645" s="26">
        <v>2123610100</v>
      </c>
    </row>
    <row r="13646" spans="1:14">
      <c r="A13646" s="26" t="s">
        <v>5747</v>
      </c>
      <c r="B13646" s="26" t="s">
        <v>5748</v>
      </c>
      <c r="C13646" s="26">
        <v>38960481</v>
      </c>
      <c r="D13646" s="26" t="s">
        <v>24</v>
      </c>
      <c r="E13646" s="26" t="s">
        <v>52054</v>
      </c>
      <c r="F13646" s="26" t="s">
        <v>12560</v>
      </c>
      <c r="G13646" s="26" t="s">
        <v>9586</v>
      </c>
      <c r="H13646" s="26" t="s">
        <v>799</v>
      </c>
      <c r="J13646" s="26" t="s">
        <v>800</v>
      </c>
      <c r="K13646" s="26" t="s">
        <v>9597</v>
      </c>
      <c r="L13646" s="26" t="s">
        <v>16960</v>
      </c>
      <c r="M13646" s="26">
        <v>380442499092</v>
      </c>
      <c r="N13646" s="26">
        <v>4822784009</v>
      </c>
    </row>
    <row r="13647" spans="1:14">
      <c r="A13647" s="26" t="s">
        <v>3516</v>
      </c>
      <c r="B13647" s="26" t="s">
        <v>3509</v>
      </c>
      <c r="C13647" s="26">
        <v>38839154</v>
      </c>
      <c r="D13647" s="26" t="s">
        <v>780</v>
      </c>
      <c r="E13647" s="26" t="s">
        <v>52055</v>
      </c>
      <c r="F13647" s="26" t="s">
        <v>52056</v>
      </c>
      <c r="G13647" s="26" t="s">
        <v>9601</v>
      </c>
      <c r="H13647" s="26" t="s">
        <v>392</v>
      </c>
      <c r="J13647" s="26" t="s">
        <v>458</v>
      </c>
      <c r="K13647" s="26" t="s">
        <v>9597</v>
      </c>
      <c r="L13647" s="26" t="s">
        <v>52057</v>
      </c>
      <c r="M13647" s="26">
        <v>760816874380</v>
      </c>
      <c r="N13647" s="26">
        <v>2110100000</v>
      </c>
    </row>
    <row r="13648" spans="1:14">
      <c r="A13648" s="26" t="s">
        <v>7126</v>
      </c>
      <c r="B13648" s="26" t="s">
        <v>7127</v>
      </c>
      <c r="C13648" s="26">
        <v>38492302</v>
      </c>
      <c r="D13648" s="26" t="s">
        <v>24</v>
      </c>
      <c r="E13648" s="26" t="s">
        <v>52058</v>
      </c>
      <c r="F13648" s="26" t="s">
        <v>52059</v>
      </c>
      <c r="G13648" s="26" t="s">
        <v>9579</v>
      </c>
      <c r="H13648" s="26" t="s">
        <v>987</v>
      </c>
      <c r="I13648" s="26" t="s">
        <v>9634</v>
      </c>
      <c r="J13648" s="26" t="s">
        <v>52060</v>
      </c>
      <c r="K13648" s="26" t="s">
        <v>9582</v>
      </c>
      <c r="L13648" s="26" t="s">
        <v>52061</v>
      </c>
      <c r="M13648" s="26">
        <v>380362206770</v>
      </c>
      <c r="N13648" s="26">
        <v>721882002</v>
      </c>
    </row>
    <row r="13649" spans="1:14">
      <c r="A13649" s="26" t="s">
        <v>3483</v>
      </c>
      <c r="B13649" s="26" t="s">
        <v>3484</v>
      </c>
      <c r="C13649" s="26">
        <v>42043319</v>
      </c>
      <c r="D13649" s="26" t="s">
        <v>24</v>
      </c>
      <c r="E13649" s="26" t="s">
        <v>52062</v>
      </c>
      <c r="F13649" s="26" t="s">
        <v>52063</v>
      </c>
      <c r="G13649" s="26" t="s">
        <v>9586</v>
      </c>
      <c r="H13649" s="26" t="s">
        <v>392</v>
      </c>
      <c r="I13649" s="26" t="s">
        <v>10627</v>
      </c>
      <c r="J13649" s="26" t="s">
        <v>52064</v>
      </c>
      <c r="K13649" s="26" t="s">
        <v>9582</v>
      </c>
      <c r="L13649" s="26" t="s">
        <v>52065</v>
      </c>
      <c r="M13649" s="26">
        <v>380975432870</v>
      </c>
      <c r="N13649" s="26">
        <v>2124482801</v>
      </c>
    </row>
    <row r="13650" spans="1:14">
      <c r="A13650" s="26" t="s">
        <v>8991</v>
      </c>
      <c r="B13650" s="26" t="s">
        <v>8992</v>
      </c>
      <c r="C13650" s="26">
        <v>2005007</v>
      </c>
      <c r="D13650" s="26" t="s">
        <v>780</v>
      </c>
      <c r="E13650" s="26" t="s">
        <v>52066</v>
      </c>
      <c r="F13650" s="26" t="s">
        <v>52067</v>
      </c>
      <c r="G13650" s="26" t="s">
        <v>9601</v>
      </c>
      <c r="H13650" s="26" t="s">
        <v>1401</v>
      </c>
      <c r="J13650" s="26" t="s">
        <v>1474</v>
      </c>
      <c r="K13650" s="26" t="s">
        <v>9597</v>
      </c>
      <c r="L13650" s="26" t="s">
        <v>52068</v>
      </c>
      <c r="M13650" s="26">
        <v>380472660577</v>
      </c>
      <c r="N13650" s="26">
        <v>722155708</v>
      </c>
    </row>
    <row r="13651" spans="1:14">
      <c r="A13651" s="26" t="s">
        <v>7767</v>
      </c>
      <c r="B13651" s="26" t="s">
        <v>7768</v>
      </c>
      <c r="C13651" s="26">
        <v>38543647</v>
      </c>
      <c r="D13651" s="26" t="s">
        <v>24</v>
      </c>
      <c r="E13651" s="26" t="s">
        <v>52069</v>
      </c>
      <c r="F13651" s="26" t="s">
        <v>52070</v>
      </c>
      <c r="G13651" s="26" t="s">
        <v>9579</v>
      </c>
      <c r="H13651" s="26" t="s">
        <v>1088</v>
      </c>
      <c r="J13651" s="26" t="s">
        <v>52071</v>
      </c>
      <c r="K13651" s="26" t="s">
        <v>9582</v>
      </c>
      <c r="L13651" s="26" t="s">
        <v>52072</v>
      </c>
      <c r="M13651" s="26">
        <v>380968184838</v>
      </c>
      <c r="N13651" s="26">
        <v>2621286603</v>
      </c>
    </row>
    <row r="13652" spans="1:14">
      <c r="A13652" s="26" t="s">
        <v>3560</v>
      </c>
      <c r="B13652" s="26" t="s">
        <v>3561</v>
      </c>
      <c r="C13652" s="26">
        <v>39048956</v>
      </c>
      <c r="D13652" s="26" t="s">
        <v>24</v>
      </c>
      <c r="E13652" s="26" t="s">
        <v>52073</v>
      </c>
      <c r="F13652" s="26" t="s">
        <v>52074</v>
      </c>
      <c r="G13652" s="26" t="s">
        <v>9579</v>
      </c>
      <c r="H13652" s="26" t="s">
        <v>392</v>
      </c>
      <c r="I13652" s="26" t="s">
        <v>10620</v>
      </c>
      <c r="J13652" s="26" t="s">
        <v>18398</v>
      </c>
      <c r="K13652" s="26" t="s">
        <v>9582</v>
      </c>
      <c r="L13652" s="26" t="s">
        <v>52075</v>
      </c>
      <c r="M13652" s="26">
        <v>380968915117</v>
      </c>
      <c r="N13652" s="26">
        <v>2124483401</v>
      </c>
    </row>
    <row r="13653" spans="1:14">
      <c r="A13653" s="26" t="s">
        <v>7082</v>
      </c>
      <c r="B13653" s="26" t="s">
        <v>7083</v>
      </c>
      <c r="C13653" s="26">
        <v>38407717</v>
      </c>
      <c r="D13653" s="26" t="s">
        <v>24</v>
      </c>
      <c r="E13653" s="26" t="s">
        <v>52076</v>
      </c>
      <c r="F13653" s="26" t="s">
        <v>52077</v>
      </c>
      <c r="G13653" s="26" t="s">
        <v>9579</v>
      </c>
      <c r="H13653" s="26" t="s">
        <v>987</v>
      </c>
      <c r="I13653" s="26" t="s">
        <v>10311</v>
      </c>
      <c r="J13653" s="26" t="s">
        <v>52078</v>
      </c>
      <c r="K13653" s="26" t="s">
        <v>9582</v>
      </c>
      <c r="L13653" s="26" t="s">
        <v>52079</v>
      </c>
      <c r="M13653" s="26">
        <v>380971552213</v>
      </c>
      <c r="N13653" s="26">
        <v>5623483401</v>
      </c>
    </row>
    <row r="13654" spans="1:14">
      <c r="A13654" s="26" t="s">
        <v>4413</v>
      </c>
      <c r="B13654" s="26" t="s">
        <v>4414</v>
      </c>
      <c r="C13654" s="26">
        <v>38286423</v>
      </c>
      <c r="D13654" s="26" t="s">
        <v>24</v>
      </c>
      <c r="E13654" s="26" t="s">
        <v>52080</v>
      </c>
      <c r="F13654" s="26" t="s">
        <v>52081</v>
      </c>
      <c r="G13654" s="26" t="s">
        <v>9586</v>
      </c>
      <c r="H13654" s="26" t="s">
        <v>576</v>
      </c>
      <c r="I13654" s="26" t="s">
        <v>11281</v>
      </c>
      <c r="J13654" s="26" t="s">
        <v>32047</v>
      </c>
      <c r="K13654" s="26" t="s">
        <v>9582</v>
      </c>
      <c r="L13654" s="26" t="s">
        <v>52082</v>
      </c>
      <c r="M13654" s="26">
        <v>380979313751</v>
      </c>
      <c r="N13654" s="26">
        <v>123555101</v>
      </c>
    </row>
    <row r="13655" spans="1:14">
      <c r="A13655" s="26" t="s">
        <v>4223</v>
      </c>
      <c r="B13655" s="26" t="s">
        <v>4224</v>
      </c>
      <c r="C13655" s="26">
        <v>42061427</v>
      </c>
      <c r="D13655" s="26" t="s">
        <v>24</v>
      </c>
      <c r="E13655" s="26" t="s">
        <v>52083</v>
      </c>
      <c r="F13655" s="26" t="s">
        <v>52084</v>
      </c>
      <c r="G13655" s="26" t="s">
        <v>9586</v>
      </c>
      <c r="H13655" s="26" t="s">
        <v>506</v>
      </c>
      <c r="J13655" s="26" t="s">
        <v>52085</v>
      </c>
      <c r="K13655" s="26" t="s">
        <v>9582</v>
      </c>
      <c r="L13655" s="26" t="s">
        <v>52086</v>
      </c>
      <c r="M13655" s="26">
        <v>380347436213</v>
      </c>
      <c r="N13655" s="26">
        <v>2624886701</v>
      </c>
    </row>
    <row r="13656" spans="1:14">
      <c r="A13656" s="26" t="s">
        <v>6227</v>
      </c>
      <c r="B13656" s="26" t="s">
        <v>6224</v>
      </c>
      <c r="C13656" s="26">
        <v>43060644</v>
      </c>
      <c r="D13656" s="26" t="s">
        <v>24</v>
      </c>
      <c r="E13656" s="26" t="s">
        <v>52087</v>
      </c>
      <c r="F13656" s="26" t="s">
        <v>52088</v>
      </c>
      <c r="G13656" s="26" t="s">
        <v>9586</v>
      </c>
      <c r="H13656" s="26" t="s">
        <v>885</v>
      </c>
      <c r="I13656" s="26" t="s">
        <v>11367</v>
      </c>
      <c r="J13656" s="26" t="s">
        <v>6225</v>
      </c>
      <c r="K13656" s="26" t="s">
        <v>9582</v>
      </c>
      <c r="L13656" s="26" t="s">
        <v>52089</v>
      </c>
      <c r="M13656" s="26">
        <v>380487701730</v>
      </c>
      <c r="N13656" s="26">
        <v>5123755802</v>
      </c>
    </row>
    <row r="13657" spans="1:14">
      <c r="A13657" s="26" t="s">
        <v>9088</v>
      </c>
      <c r="B13657" s="26" t="s">
        <v>9089</v>
      </c>
      <c r="C13657" s="26">
        <v>2005674</v>
      </c>
      <c r="D13657" s="26" t="s">
        <v>780</v>
      </c>
      <c r="E13657" s="26" t="s">
        <v>52090</v>
      </c>
      <c r="F13657" s="26" t="s">
        <v>52091</v>
      </c>
      <c r="G13657" s="26" t="s">
        <v>9601</v>
      </c>
      <c r="H13657" s="26" t="s">
        <v>1490</v>
      </c>
      <c r="I13657" s="26" t="s">
        <v>12360</v>
      </c>
      <c r="J13657" s="26" t="s">
        <v>1517</v>
      </c>
      <c r="K13657" s="26" t="s">
        <v>9606</v>
      </c>
      <c r="L13657" s="26" t="s">
        <v>52092</v>
      </c>
      <c r="M13657" s="26">
        <v>380373225271</v>
      </c>
      <c r="N13657" s="26">
        <v>7322055100</v>
      </c>
    </row>
    <row r="13658" spans="1:14">
      <c r="A13658" s="26" t="s">
        <v>6484</v>
      </c>
      <c r="B13658" s="26" t="s">
        <v>6485</v>
      </c>
      <c r="C13658" s="26">
        <v>38407455</v>
      </c>
      <c r="D13658" s="26" t="s">
        <v>24</v>
      </c>
      <c r="E13658" s="26" t="s">
        <v>52093</v>
      </c>
      <c r="F13658" s="26" t="s">
        <v>52094</v>
      </c>
      <c r="G13658" s="26" t="s">
        <v>9586</v>
      </c>
      <c r="H13658" s="26" t="s">
        <v>885</v>
      </c>
      <c r="I13658" s="26" t="s">
        <v>12407</v>
      </c>
      <c r="J13658" s="26" t="s">
        <v>695</v>
      </c>
      <c r="K13658" s="26" t="s">
        <v>9582</v>
      </c>
      <c r="L13658" s="26" t="s">
        <v>52095</v>
      </c>
      <c r="M13658" s="26">
        <v>380958135288</v>
      </c>
      <c r="N13658" s="26">
        <v>525087502</v>
      </c>
    </row>
    <row r="13659" spans="1:14">
      <c r="A13659" s="26" t="s">
        <v>5129</v>
      </c>
      <c r="B13659" s="26" t="s">
        <v>5130</v>
      </c>
      <c r="C13659" s="26">
        <v>1996651</v>
      </c>
      <c r="D13659" s="26" t="s">
        <v>780</v>
      </c>
      <c r="E13659" s="26" t="s">
        <v>52096</v>
      </c>
      <c r="F13659" s="26" t="s">
        <v>52097</v>
      </c>
      <c r="G13659" s="26" t="s">
        <v>9601</v>
      </c>
      <c r="H13659" s="26" t="s">
        <v>735</v>
      </c>
      <c r="J13659" s="26" t="s">
        <v>740</v>
      </c>
      <c r="K13659" s="26" t="s">
        <v>9597</v>
      </c>
      <c r="L13659" s="26" t="s">
        <v>13467</v>
      </c>
      <c r="M13659" s="26">
        <v>380972119446</v>
      </c>
      <c r="N13659" s="26">
        <v>1221881203</v>
      </c>
    </row>
    <row r="13660" spans="1:14">
      <c r="A13660" s="26" t="s">
        <v>7781</v>
      </c>
      <c r="B13660" s="26" t="s">
        <v>7782</v>
      </c>
      <c r="C13660" s="26">
        <v>38645610</v>
      </c>
      <c r="D13660" s="26" t="s">
        <v>24</v>
      </c>
      <c r="E13660" s="26" t="s">
        <v>52098</v>
      </c>
      <c r="F13660" s="26" t="s">
        <v>24776</v>
      </c>
      <c r="G13660" s="26" t="s">
        <v>9586</v>
      </c>
      <c r="H13660" s="26" t="s">
        <v>1088</v>
      </c>
      <c r="J13660" s="26" t="s">
        <v>1115</v>
      </c>
      <c r="K13660" s="26" t="s">
        <v>9597</v>
      </c>
      <c r="L13660" s="26" t="s">
        <v>16021</v>
      </c>
      <c r="M13660" s="26">
        <v>380352261561</v>
      </c>
      <c r="N13660" s="26">
        <v>6110100000</v>
      </c>
    </row>
    <row r="13661" spans="1:14">
      <c r="A13661" s="26" t="s">
        <v>5288</v>
      </c>
      <c r="B13661" s="26" t="s">
        <v>5289</v>
      </c>
      <c r="C13661" s="26">
        <v>22421239</v>
      </c>
      <c r="D13661" s="26" t="s">
        <v>24</v>
      </c>
      <c r="E13661" s="26" t="s">
        <v>52099</v>
      </c>
      <c r="F13661" s="26" t="s">
        <v>52100</v>
      </c>
      <c r="G13661" s="26" t="s">
        <v>9591</v>
      </c>
      <c r="H13661" s="26" t="s">
        <v>735</v>
      </c>
      <c r="I13661" s="26" t="s">
        <v>11461</v>
      </c>
      <c r="J13661" s="26" t="s">
        <v>52101</v>
      </c>
      <c r="K13661" s="26" t="s">
        <v>9582</v>
      </c>
      <c r="L13661" s="26" t="s">
        <v>52102</v>
      </c>
      <c r="M13661" s="26">
        <v>380676610430</v>
      </c>
      <c r="N13661" s="26">
        <v>4621283301</v>
      </c>
    </row>
    <row r="13662" spans="1:14">
      <c r="A13662" s="26" t="s">
        <v>4318</v>
      </c>
      <c r="B13662" s="26" t="s">
        <v>4319</v>
      </c>
      <c r="C13662" s="26">
        <v>1994126</v>
      </c>
      <c r="D13662" s="26" t="s">
        <v>780</v>
      </c>
      <c r="E13662" s="26" t="s">
        <v>52103</v>
      </c>
      <c r="F13662" s="26" t="s">
        <v>52104</v>
      </c>
      <c r="G13662" s="26" t="s">
        <v>9601</v>
      </c>
      <c r="H13662" s="26" t="s">
        <v>576</v>
      </c>
      <c r="I13662" s="26" t="s">
        <v>9901</v>
      </c>
      <c r="J13662" s="26" t="s">
        <v>592</v>
      </c>
      <c r="K13662" s="26" t="s">
        <v>9597</v>
      </c>
      <c r="L13662" s="26" t="s">
        <v>13973</v>
      </c>
      <c r="M13662" s="26">
        <v>761131206881</v>
      </c>
      <c r="N13662" s="26">
        <v>1223581801</v>
      </c>
    </row>
    <row r="13663" spans="1:14">
      <c r="A13663" s="26" t="s">
        <v>1899</v>
      </c>
      <c r="B13663" s="26" t="s">
        <v>1900</v>
      </c>
      <c r="C13663" s="26">
        <v>36892237</v>
      </c>
      <c r="D13663" s="26" t="s">
        <v>24</v>
      </c>
      <c r="E13663" s="26" t="s">
        <v>52105</v>
      </c>
      <c r="F13663" s="26" t="s">
        <v>52106</v>
      </c>
      <c r="G13663" s="26" t="s">
        <v>9586</v>
      </c>
      <c r="H13663" s="26" t="s">
        <v>27</v>
      </c>
      <c r="I13663" s="26" t="s">
        <v>11712</v>
      </c>
      <c r="J13663" s="26" t="s">
        <v>52107</v>
      </c>
      <c r="K13663" s="26" t="s">
        <v>9582</v>
      </c>
      <c r="L13663" s="26" t="s">
        <v>52108</v>
      </c>
      <c r="M13663" s="26">
        <v>761406105263</v>
      </c>
      <c r="N13663" s="26">
        <v>524182701</v>
      </c>
    </row>
    <row r="13664" spans="1:14">
      <c r="A13664" s="26" t="s">
        <v>4067</v>
      </c>
      <c r="B13664" s="26" t="s">
        <v>4068</v>
      </c>
      <c r="C13664" s="26">
        <v>20535186</v>
      </c>
      <c r="D13664" s="26" t="s">
        <v>780</v>
      </c>
      <c r="E13664" s="26" t="s">
        <v>52109</v>
      </c>
      <c r="F13664" s="26" t="s">
        <v>9787</v>
      </c>
      <c r="G13664" s="26" t="s">
        <v>9601</v>
      </c>
      <c r="H13664" s="26" t="s">
        <v>506</v>
      </c>
      <c r="J13664" s="26" t="s">
        <v>526</v>
      </c>
      <c r="K13664" s="26" t="s">
        <v>9597</v>
      </c>
      <c r="L13664" s="26" t="s">
        <v>14597</v>
      </c>
      <c r="M13664" s="26">
        <v>380979502350</v>
      </c>
      <c r="N13664" s="26">
        <v>2610100000</v>
      </c>
    </row>
    <row r="13665" spans="1:14">
      <c r="A13665" s="26" t="s">
        <v>6533</v>
      </c>
      <c r="B13665" s="26" t="s">
        <v>6140</v>
      </c>
      <c r="C13665" s="26">
        <v>38617509</v>
      </c>
      <c r="D13665" s="26" t="s">
        <v>24</v>
      </c>
      <c r="E13665" s="26" t="s">
        <v>52110</v>
      </c>
      <c r="F13665" s="26" t="s">
        <v>52111</v>
      </c>
      <c r="G13665" s="26" t="s">
        <v>9591</v>
      </c>
      <c r="H13665" s="26" t="s">
        <v>885</v>
      </c>
      <c r="I13665" s="26" t="s">
        <v>11807</v>
      </c>
      <c r="J13665" s="26" t="s">
        <v>52112</v>
      </c>
      <c r="K13665" s="26" t="s">
        <v>9582</v>
      </c>
      <c r="L13665" s="26" t="s">
        <v>52113</v>
      </c>
      <c r="M13665" s="26">
        <v>380662097967</v>
      </c>
      <c r="N13665" s="26">
        <v>4420383304</v>
      </c>
    </row>
    <row r="13666" spans="1:14">
      <c r="A13666" s="26" t="s">
        <v>8277</v>
      </c>
      <c r="B13666" s="26" t="s">
        <v>8042</v>
      </c>
      <c r="C13666" s="26">
        <v>2003445</v>
      </c>
      <c r="D13666" s="26" t="s">
        <v>780</v>
      </c>
      <c r="E13666" s="26" t="s">
        <v>52114</v>
      </c>
      <c r="F13666" s="26" t="s">
        <v>52115</v>
      </c>
      <c r="G13666" s="26" t="s">
        <v>9601</v>
      </c>
      <c r="H13666" s="26" t="s">
        <v>1122</v>
      </c>
      <c r="J13666" s="26" t="s">
        <v>8039</v>
      </c>
      <c r="K13666" s="26" t="s">
        <v>9597</v>
      </c>
      <c r="L13666" s="26" t="s">
        <v>36015</v>
      </c>
      <c r="M13666" s="26">
        <v>380577251201</v>
      </c>
      <c r="N13666" s="26">
        <v>6310100000</v>
      </c>
    </row>
    <row r="13667" spans="1:14">
      <c r="A13667" s="26" t="s">
        <v>1917</v>
      </c>
      <c r="B13667" s="26" t="s">
        <v>1918</v>
      </c>
      <c r="C13667" s="26">
        <v>36905591</v>
      </c>
      <c r="D13667" s="26" t="s">
        <v>24</v>
      </c>
      <c r="E13667" s="26" t="s">
        <v>52116</v>
      </c>
      <c r="F13667" s="26" t="s">
        <v>52117</v>
      </c>
      <c r="G13667" s="26" t="s">
        <v>9586</v>
      </c>
      <c r="H13667" s="26" t="s">
        <v>27</v>
      </c>
      <c r="J13667" s="26" t="s">
        <v>91</v>
      </c>
      <c r="K13667" s="26" t="s">
        <v>9597</v>
      </c>
      <c r="L13667" s="26" t="s">
        <v>16339</v>
      </c>
      <c r="M13667" s="26">
        <v>380433823128</v>
      </c>
      <c r="N13667" s="26">
        <v>510900000</v>
      </c>
    </row>
    <row r="13668" spans="1:14">
      <c r="A13668" s="26" t="s">
        <v>4575</v>
      </c>
      <c r="B13668" s="26" t="s">
        <v>4576</v>
      </c>
      <c r="C13668" s="26">
        <v>38641714</v>
      </c>
      <c r="D13668" s="26" t="s">
        <v>24</v>
      </c>
      <c r="E13668" s="26" t="s">
        <v>52118</v>
      </c>
      <c r="F13668" s="26" t="s">
        <v>39273</v>
      </c>
      <c r="G13668" s="26" t="s">
        <v>9586</v>
      </c>
      <c r="H13668" s="26" t="s">
        <v>670</v>
      </c>
      <c r="I13668" s="26" t="s">
        <v>28044</v>
      </c>
      <c r="J13668" s="26" t="s">
        <v>4574</v>
      </c>
      <c r="K13668" s="26" t="s">
        <v>9606</v>
      </c>
      <c r="L13668" s="26" t="s">
        <v>39274</v>
      </c>
      <c r="M13668" s="26">
        <v>380993557763</v>
      </c>
      <c r="N13668" s="26">
        <v>521985503</v>
      </c>
    </row>
    <row r="13669" spans="1:14">
      <c r="A13669" s="26" t="s">
        <v>4260</v>
      </c>
      <c r="B13669" s="26" t="s">
        <v>4261</v>
      </c>
      <c r="C13669" s="26">
        <v>42417490</v>
      </c>
      <c r="D13669" s="26" t="s">
        <v>24</v>
      </c>
      <c r="E13669" s="26" t="s">
        <v>52119</v>
      </c>
      <c r="F13669" s="26" t="s">
        <v>44709</v>
      </c>
      <c r="G13669" s="26" t="s">
        <v>9586</v>
      </c>
      <c r="H13669" s="26" t="s">
        <v>506</v>
      </c>
      <c r="J13669" s="26" t="s">
        <v>44710</v>
      </c>
      <c r="K13669" s="26" t="s">
        <v>9582</v>
      </c>
      <c r="L13669" s="26" t="s">
        <v>52120</v>
      </c>
      <c r="M13669" s="26">
        <v>380978629819</v>
      </c>
      <c r="N13669" s="26">
        <v>2620887001</v>
      </c>
    </row>
    <row r="13670" spans="1:14">
      <c r="A13670" s="26" t="s">
        <v>7796</v>
      </c>
      <c r="B13670" s="26" t="s">
        <v>7797</v>
      </c>
      <c r="C13670" s="26">
        <v>14030985</v>
      </c>
      <c r="D13670" s="26" t="s">
        <v>780</v>
      </c>
      <c r="E13670" s="26" t="s">
        <v>52121</v>
      </c>
      <c r="F13670" s="26" t="s">
        <v>9787</v>
      </c>
      <c r="G13670" s="26" t="s">
        <v>9601</v>
      </c>
      <c r="H13670" s="26" t="s">
        <v>1088</v>
      </c>
      <c r="J13670" s="26" t="s">
        <v>1115</v>
      </c>
      <c r="K13670" s="26" t="s">
        <v>9597</v>
      </c>
      <c r="L13670" s="26" t="s">
        <v>17436</v>
      </c>
      <c r="M13670" s="26">
        <v>380352535630</v>
      </c>
      <c r="N13670" s="26">
        <v>6110100000</v>
      </c>
    </row>
    <row r="13671" spans="1:14">
      <c r="A13671" s="26" t="s">
        <v>9238</v>
      </c>
      <c r="B13671" s="26" t="s">
        <v>9239</v>
      </c>
      <c r="C13671" s="26">
        <v>5481412</v>
      </c>
      <c r="D13671" s="26" t="s">
        <v>780</v>
      </c>
      <c r="E13671" s="26" t="s">
        <v>52122</v>
      </c>
      <c r="F13671" s="26" t="s">
        <v>52123</v>
      </c>
      <c r="G13671" s="26" t="s">
        <v>9601</v>
      </c>
      <c r="H13671" s="26" t="s">
        <v>1490</v>
      </c>
      <c r="J13671" s="26" t="s">
        <v>1553</v>
      </c>
      <c r="K13671" s="26" t="s">
        <v>9597</v>
      </c>
      <c r="L13671" s="26" t="s">
        <v>52124</v>
      </c>
      <c r="M13671" s="26">
        <v>760745048966</v>
      </c>
      <c r="N13671" s="26">
        <v>524955100</v>
      </c>
    </row>
    <row r="13672" spans="1:14">
      <c r="A13672" s="26" t="s">
        <v>4376</v>
      </c>
      <c r="B13672" s="26" t="s">
        <v>4377</v>
      </c>
      <c r="C13672" s="26">
        <v>38423901</v>
      </c>
      <c r="D13672" s="26" t="s">
        <v>24</v>
      </c>
      <c r="E13672" s="26" t="s">
        <v>52125</v>
      </c>
      <c r="F13672" s="26" t="s">
        <v>52126</v>
      </c>
      <c r="G13672" s="26" t="s">
        <v>9586</v>
      </c>
      <c r="H13672" s="26" t="s">
        <v>576</v>
      </c>
      <c r="I13672" s="26" t="s">
        <v>14945</v>
      </c>
      <c r="J13672" s="26" t="s">
        <v>52127</v>
      </c>
      <c r="K13672" s="26" t="s">
        <v>9582</v>
      </c>
      <c r="L13672" s="26" t="s">
        <v>52128</v>
      </c>
      <c r="M13672" s="26">
        <v>380459640232</v>
      </c>
      <c r="N13672" s="26">
        <v>3221885201</v>
      </c>
    </row>
    <row r="13673" spans="1:14">
      <c r="A13673" s="26" t="s">
        <v>5225</v>
      </c>
      <c r="B13673" s="26" t="s">
        <v>5226</v>
      </c>
      <c r="C13673" s="26">
        <v>31589486</v>
      </c>
      <c r="D13673" s="26" t="s">
        <v>24</v>
      </c>
      <c r="E13673" s="26" t="s">
        <v>52129</v>
      </c>
      <c r="F13673" s="26" t="s">
        <v>52130</v>
      </c>
      <c r="G13673" s="26" t="s">
        <v>9586</v>
      </c>
      <c r="H13673" s="26" t="s">
        <v>735</v>
      </c>
      <c r="J13673" s="26" t="s">
        <v>740</v>
      </c>
      <c r="K13673" s="26" t="s">
        <v>9597</v>
      </c>
      <c r="L13673" s="26" t="s">
        <v>52131</v>
      </c>
      <c r="M13673" s="26">
        <v>380800305911</v>
      </c>
      <c r="N13673" s="26">
        <v>1221881203</v>
      </c>
    </row>
    <row r="13674" spans="1:14">
      <c r="A13674" s="26" t="s">
        <v>2200</v>
      </c>
      <c r="B13674" s="26" t="s">
        <v>2201</v>
      </c>
      <c r="C13674" s="26">
        <v>37677106</v>
      </c>
      <c r="D13674" s="26" t="s">
        <v>24</v>
      </c>
      <c r="E13674" s="26" t="s">
        <v>52132</v>
      </c>
      <c r="F13674" s="26" t="s">
        <v>52133</v>
      </c>
      <c r="G13674" s="26" t="s">
        <v>9579</v>
      </c>
      <c r="H13674" s="26" t="s">
        <v>133</v>
      </c>
      <c r="I13674" s="26" t="s">
        <v>9917</v>
      </c>
      <c r="J13674" s="26" t="s">
        <v>45193</v>
      </c>
      <c r="K13674" s="26" t="s">
        <v>9582</v>
      </c>
      <c r="L13674" s="26" t="s">
        <v>52134</v>
      </c>
      <c r="M13674" s="26">
        <v>761932463786</v>
      </c>
      <c r="N13674" s="26">
        <v>1221081803</v>
      </c>
    </row>
    <row r="13675" spans="1:14">
      <c r="A13675" s="26" t="s">
        <v>4880</v>
      </c>
      <c r="B13675" s="26" t="s">
        <v>4881</v>
      </c>
      <c r="C13675" s="26">
        <v>38380533</v>
      </c>
      <c r="D13675" s="26" t="s">
        <v>24</v>
      </c>
      <c r="E13675" s="26" t="s">
        <v>52135</v>
      </c>
      <c r="F13675" s="26" t="s">
        <v>52136</v>
      </c>
      <c r="G13675" s="26" t="s">
        <v>9579</v>
      </c>
      <c r="H13675" s="26" t="s">
        <v>711</v>
      </c>
      <c r="J13675" s="26" t="s">
        <v>52137</v>
      </c>
      <c r="K13675" s="26" t="s">
        <v>9582</v>
      </c>
      <c r="L13675" s="26" t="s">
        <v>52138</v>
      </c>
      <c r="M13675" s="26">
        <v>380502377031</v>
      </c>
      <c r="N13675" s="26">
        <v>4424885001</v>
      </c>
    </row>
    <row r="13676" spans="1:14">
      <c r="A13676" s="26" t="s">
        <v>3591</v>
      </c>
      <c r="B13676" s="26" t="s">
        <v>3592</v>
      </c>
      <c r="C13676" s="26">
        <v>38699838</v>
      </c>
      <c r="D13676" s="26" t="s">
        <v>24</v>
      </c>
      <c r="E13676" s="26" t="s">
        <v>52139</v>
      </c>
      <c r="F13676" s="26" t="s">
        <v>32501</v>
      </c>
      <c r="G13676" s="26" t="s">
        <v>9586</v>
      </c>
      <c r="H13676" s="26" t="s">
        <v>468</v>
      </c>
      <c r="J13676" s="26" t="s">
        <v>469</v>
      </c>
      <c r="K13676" s="26" t="s">
        <v>9597</v>
      </c>
      <c r="L13676" s="26" t="s">
        <v>24272</v>
      </c>
      <c r="M13676" s="26">
        <v>380615342850</v>
      </c>
      <c r="N13676" s="26">
        <v>2310400000</v>
      </c>
    </row>
    <row r="13677" spans="1:14">
      <c r="A13677" s="26" t="s">
        <v>6939</v>
      </c>
      <c r="B13677" s="26" t="s">
        <v>6940</v>
      </c>
      <c r="C13677" s="26">
        <v>37867877</v>
      </c>
      <c r="D13677" s="26" t="s">
        <v>24</v>
      </c>
      <c r="E13677" s="26" t="s">
        <v>52140</v>
      </c>
      <c r="F13677" s="26" t="s">
        <v>31473</v>
      </c>
      <c r="G13677" s="26" t="s">
        <v>9586</v>
      </c>
      <c r="H13677" s="26" t="s">
        <v>987</v>
      </c>
      <c r="I13677" s="26" t="s">
        <v>9921</v>
      </c>
      <c r="J13677" s="26" t="s">
        <v>1426</v>
      </c>
      <c r="K13677" s="26" t="s">
        <v>9582</v>
      </c>
      <c r="L13677" s="26" t="s">
        <v>52141</v>
      </c>
      <c r="M13677" s="26">
        <v>380365333416</v>
      </c>
      <c r="N13677" s="26">
        <v>123584702</v>
      </c>
    </row>
    <row r="13678" spans="1:14">
      <c r="A13678" s="26" t="s">
        <v>5350</v>
      </c>
      <c r="B13678" s="26" t="s">
        <v>5345</v>
      </c>
      <c r="C13678" s="26">
        <v>1998101</v>
      </c>
      <c r="D13678" s="26" t="s">
        <v>24</v>
      </c>
      <c r="E13678" s="26" t="s">
        <v>52142</v>
      </c>
      <c r="F13678" s="26" t="s">
        <v>52143</v>
      </c>
      <c r="G13678" s="26" t="s">
        <v>9586</v>
      </c>
      <c r="H13678" s="26" t="s">
        <v>735</v>
      </c>
      <c r="J13678" s="26" t="s">
        <v>52144</v>
      </c>
      <c r="K13678" s="26" t="s">
        <v>9582</v>
      </c>
      <c r="L13678" s="26" t="s">
        <v>52145</v>
      </c>
      <c r="M13678" s="26">
        <v>761301292309</v>
      </c>
      <c r="N13678" s="26">
        <v>121680802</v>
      </c>
    </row>
    <row r="13679" spans="1:14">
      <c r="A13679" s="26" t="s">
        <v>4577</v>
      </c>
      <c r="B13679" s="26" t="s">
        <v>4578</v>
      </c>
      <c r="C13679" s="26">
        <v>38817188</v>
      </c>
      <c r="D13679" s="26" t="s">
        <v>24</v>
      </c>
      <c r="E13679" s="26" t="s">
        <v>52146</v>
      </c>
      <c r="F13679" s="26" t="s">
        <v>52147</v>
      </c>
      <c r="G13679" s="26" t="s">
        <v>9586</v>
      </c>
      <c r="H13679" s="26" t="s">
        <v>670</v>
      </c>
      <c r="I13679" s="26" t="s">
        <v>22878</v>
      </c>
      <c r="J13679" s="26" t="s">
        <v>52148</v>
      </c>
      <c r="K13679" s="26" t="s">
        <v>9606</v>
      </c>
      <c r="L13679" s="26" t="s">
        <v>52149</v>
      </c>
      <c r="M13679" s="26">
        <v>380525475447</v>
      </c>
      <c r="N13679" s="26">
        <v>2625282101</v>
      </c>
    </row>
    <row r="13680" spans="1:14">
      <c r="A13680" s="26" t="s">
        <v>3654</v>
      </c>
      <c r="B13680" s="26" t="s">
        <v>3655</v>
      </c>
      <c r="C13680" s="26">
        <v>38416260</v>
      </c>
      <c r="D13680" s="26" t="s">
        <v>24</v>
      </c>
      <c r="E13680" s="26" t="s">
        <v>52150</v>
      </c>
      <c r="F13680" s="26" t="s">
        <v>52151</v>
      </c>
      <c r="G13680" s="26" t="s">
        <v>9586</v>
      </c>
      <c r="H13680" s="26" t="s">
        <v>468</v>
      </c>
      <c r="I13680" s="26" t="s">
        <v>11017</v>
      </c>
      <c r="J13680" s="26" t="s">
        <v>20482</v>
      </c>
      <c r="K13680" s="26" t="s">
        <v>9582</v>
      </c>
      <c r="L13680" s="26" t="s">
        <v>52152</v>
      </c>
      <c r="M13680" s="26">
        <v>380614599609</v>
      </c>
      <c r="N13680" s="26">
        <v>1223880509</v>
      </c>
    </row>
    <row r="13681" spans="1:14">
      <c r="A13681" s="26" t="s">
        <v>5969</v>
      </c>
      <c r="B13681" s="26" t="s">
        <v>5970</v>
      </c>
      <c r="C13681" s="26">
        <v>37305345</v>
      </c>
      <c r="D13681" s="26" t="s">
        <v>24</v>
      </c>
      <c r="E13681" s="26" t="s">
        <v>52153</v>
      </c>
      <c r="F13681" s="26" t="s">
        <v>52154</v>
      </c>
      <c r="G13681" s="26" t="s">
        <v>9586</v>
      </c>
      <c r="H13681" s="26" t="s">
        <v>835</v>
      </c>
      <c r="I13681" s="26" t="s">
        <v>17504</v>
      </c>
      <c r="J13681" s="26" t="s">
        <v>5968</v>
      </c>
      <c r="K13681" s="26" t="s">
        <v>9606</v>
      </c>
      <c r="L13681" s="26" t="s">
        <v>17505</v>
      </c>
      <c r="M13681" s="26">
        <v>380513322827</v>
      </c>
      <c r="N13681" s="26">
        <v>4823955100</v>
      </c>
    </row>
    <row r="13682" spans="1:14">
      <c r="A13682" s="26" t="s">
        <v>2914</v>
      </c>
      <c r="B13682" s="26" t="s">
        <v>2915</v>
      </c>
      <c r="C13682" s="26">
        <v>37885220</v>
      </c>
      <c r="D13682" s="26" t="s">
        <v>24</v>
      </c>
      <c r="E13682" s="26" t="s">
        <v>52155</v>
      </c>
      <c r="F13682" s="26" t="s">
        <v>14712</v>
      </c>
      <c r="G13682" s="26" t="s">
        <v>9586</v>
      </c>
      <c r="H13682" s="26" t="s">
        <v>258</v>
      </c>
      <c r="J13682" s="26" t="s">
        <v>317</v>
      </c>
      <c r="K13682" s="26" t="s">
        <v>9597</v>
      </c>
      <c r="L13682" s="26" t="s">
        <v>14706</v>
      </c>
      <c r="M13682" s="26">
        <v>761259026452</v>
      </c>
      <c r="N13682" s="26">
        <v>1412300000</v>
      </c>
    </row>
    <row r="13683" spans="1:14">
      <c r="A13683" s="26" t="s">
        <v>6617</v>
      </c>
      <c r="B13683" s="26" t="s">
        <v>6618</v>
      </c>
      <c r="C13683" s="26">
        <v>38223007</v>
      </c>
      <c r="D13683" s="26" t="s">
        <v>24</v>
      </c>
      <c r="E13683" s="26" t="s">
        <v>52156</v>
      </c>
      <c r="F13683" s="26" t="s">
        <v>52157</v>
      </c>
      <c r="G13683" s="26" t="s">
        <v>9586</v>
      </c>
      <c r="H13683" s="26" t="s">
        <v>949</v>
      </c>
      <c r="I13683" s="26" t="s">
        <v>14709</v>
      </c>
      <c r="J13683" s="26" t="s">
        <v>52158</v>
      </c>
      <c r="K13683" s="26" t="s">
        <v>9582</v>
      </c>
      <c r="L13683" s="26" t="s">
        <v>52159</v>
      </c>
      <c r="M13683" s="26">
        <v>380535398518</v>
      </c>
      <c r="N13683" s="26">
        <v>5121283613</v>
      </c>
    </row>
    <row r="13684" spans="1:14">
      <c r="A13684" s="26" t="s">
        <v>2080</v>
      </c>
      <c r="B13684" s="26" t="s">
        <v>2081</v>
      </c>
      <c r="C13684" s="26">
        <v>38485727</v>
      </c>
      <c r="D13684" s="26" t="s">
        <v>24</v>
      </c>
      <c r="E13684" s="26" t="s">
        <v>52160</v>
      </c>
      <c r="F13684" s="26" t="s">
        <v>52161</v>
      </c>
      <c r="G13684" s="26" t="s">
        <v>9579</v>
      </c>
      <c r="H13684" s="26" t="s">
        <v>103</v>
      </c>
      <c r="I13684" s="26" t="s">
        <v>9833</v>
      </c>
      <c r="J13684" s="26" t="s">
        <v>2670</v>
      </c>
      <c r="K13684" s="26" t="s">
        <v>9582</v>
      </c>
      <c r="L13684" s="26" t="s">
        <v>52162</v>
      </c>
      <c r="M13684" s="26">
        <v>380337723957</v>
      </c>
      <c r="N13684" s="26">
        <v>723310111</v>
      </c>
    </row>
    <row r="13685" spans="1:14">
      <c r="A13685" s="26" t="s">
        <v>6042</v>
      </c>
      <c r="B13685" s="26" t="s">
        <v>6043</v>
      </c>
      <c r="C13685" s="26">
        <v>38476906</v>
      </c>
      <c r="D13685" s="26" t="s">
        <v>24</v>
      </c>
      <c r="E13685" s="26" t="s">
        <v>52163</v>
      </c>
      <c r="F13685" s="26" t="s">
        <v>31523</v>
      </c>
      <c r="G13685" s="26" t="s">
        <v>9586</v>
      </c>
      <c r="H13685" s="26" t="s">
        <v>835</v>
      </c>
      <c r="J13685" s="26" t="s">
        <v>31524</v>
      </c>
      <c r="K13685" s="26" t="s">
        <v>9582</v>
      </c>
      <c r="L13685" s="26" t="s">
        <v>52164</v>
      </c>
      <c r="M13685" s="26">
        <v>761994001214</v>
      </c>
      <c r="N13685" s="26">
        <v>4823383001</v>
      </c>
    </row>
    <row r="13686" spans="1:14">
      <c r="A13686" s="26" t="s">
        <v>4539</v>
      </c>
      <c r="B13686" s="26" t="s">
        <v>4540</v>
      </c>
      <c r="C13686" s="26">
        <v>37910005</v>
      </c>
      <c r="D13686" s="26" t="s">
        <v>24</v>
      </c>
      <c r="E13686" s="26" t="s">
        <v>52165</v>
      </c>
      <c r="F13686" s="26" t="s">
        <v>52166</v>
      </c>
      <c r="G13686" s="26" t="s">
        <v>9586</v>
      </c>
      <c r="H13686" s="26" t="s">
        <v>576</v>
      </c>
      <c r="I13686" s="26" t="s">
        <v>10212</v>
      </c>
      <c r="J13686" s="26" t="s">
        <v>52167</v>
      </c>
      <c r="K13686" s="26" t="s">
        <v>9582</v>
      </c>
      <c r="L13686" s="26" t="s">
        <v>52168</v>
      </c>
      <c r="M13686" s="26">
        <v>380457236634</v>
      </c>
      <c r="N13686" s="26">
        <v>3223185101</v>
      </c>
    </row>
    <row r="13687" spans="1:14">
      <c r="A13687" s="26" t="s">
        <v>8928</v>
      </c>
      <c r="B13687" s="26" t="s">
        <v>8929</v>
      </c>
      <c r="C13687" s="26">
        <v>39028772</v>
      </c>
      <c r="D13687" s="26" t="s">
        <v>24</v>
      </c>
      <c r="E13687" s="26" t="s">
        <v>52169</v>
      </c>
      <c r="F13687" s="26" t="s">
        <v>52170</v>
      </c>
      <c r="G13687" s="26" t="s">
        <v>9579</v>
      </c>
      <c r="H13687" s="26" t="s">
        <v>1401</v>
      </c>
      <c r="I13687" s="26" t="s">
        <v>9777</v>
      </c>
      <c r="J13687" s="26" t="s">
        <v>52171</v>
      </c>
      <c r="K13687" s="26" t="s">
        <v>9582</v>
      </c>
      <c r="L13687" s="26" t="s">
        <v>52172</v>
      </c>
      <c r="M13687" s="26">
        <v>380989196802</v>
      </c>
      <c r="N13687" s="26">
        <v>2623655804</v>
      </c>
    </row>
    <row r="13688" spans="1:14">
      <c r="A13688" s="26" t="s">
        <v>5242</v>
      </c>
      <c r="B13688" s="26" t="s">
        <v>5243</v>
      </c>
      <c r="C13688" s="26">
        <v>20764294</v>
      </c>
      <c r="D13688" s="26" t="s">
        <v>24</v>
      </c>
      <c r="E13688" s="26" t="s">
        <v>52173</v>
      </c>
      <c r="F13688" s="26" t="s">
        <v>52174</v>
      </c>
      <c r="G13688" s="26" t="s">
        <v>9579</v>
      </c>
      <c r="H13688" s="26" t="s">
        <v>735</v>
      </c>
      <c r="I13688" s="26" t="s">
        <v>9752</v>
      </c>
      <c r="J13688" s="26" t="s">
        <v>41398</v>
      </c>
      <c r="K13688" s="26" t="s">
        <v>9582</v>
      </c>
      <c r="L13688" s="26" t="s">
        <v>52175</v>
      </c>
      <c r="M13688" s="26">
        <v>380978048651</v>
      </c>
      <c r="N13688" s="26">
        <v>2622080508</v>
      </c>
    </row>
    <row r="13689" spans="1:14">
      <c r="A13689" s="26" t="s">
        <v>7574</v>
      </c>
      <c r="B13689" s="26" t="s">
        <v>7575</v>
      </c>
      <c r="C13689" s="26">
        <v>38232032</v>
      </c>
      <c r="D13689" s="26" t="s">
        <v>24</v>
      </c>
      <c r="E13689" s="26" t="s">
        <v>52176</v>
      </c>
      <c r="F13689" s="26" t="s">
        <v>52177</v>
      </c>
      <c r="G13689" s="26" t="s">
        <v>9586</v>
      </c>
      <c r="H13689" s="26" t="s">
        <v>1088</v>
      </c>
      <c r="I13689" s="26" t="s">
        <v>9743</v>
      </c>
      <c r="J13689" s="26" t="s">
        <v>1092</v>
      </c>
      <c r="K13689" s="26" t="s">
        <v>9597</v>
      </c>
      <c r="L13689" s="26" t="s">
        <v>12222</v>
      </c>
      <c r="M13689" s="26">
        <v>761341605203</v>
      </c>
      <c r="N13689" s="26">
        <v>1825080601</v>
      </c>
    </row>
    <row r="13690" spans="1:14">
      <c r="A13690" s="26" t="s">
        <v>9098</v>
      </c>
      <c r="B13690" s="26" t="s">
        <v>9099</v>
      </c>
      <c r="C13690" s="26">
        <v>38561624</v>
      </c>
      <c r="D13690" s="26" t="s">
        <v>24</v>
      </c>
      <c r="E13690" s="26" t="s">
        <v>52178</v>
      </c>
      <c r="F13690" s="26" t="s">
        <v>52179</v>
      </c>
      <c r="G13690" s="26" t="s">
        <v>9586</v>
      </c>
      <c r="H13690" s="26" t="s">
        <v>1490</v>
      </c>
      <c r="I13690" s="26" t="s">
        <v>9841</v>
      </c>
      <c r="J13690" s="26" t="s">
        <v>52180</v>
      </c>
      <c r="K13690" s="26" t="s">
        <v>9582</v>
      </c>
      <c r="L13690" s="26" t="s">
        <v>52181</v>
      </c>
      <c r="M13690" s="26">
        <v>380508679168</v>
      </c>
      <c r="N13690" s="26">
        <v>7322588501</v>
      </c>
    </row>
    <row r="13691" spans="1:14">
      <c r="A13691" s="26" t="s">
        <v>7845</v>
      </c>
      <c r="B13691" s="26" t="s">
        <v>7846</v>
      </c>
      <c r="C13691" s="26" t="s">
        <v>1604</v>
      </c>
      <c r="D13691" s="26" t="s">
        <v>24</v>
      </c>
      <c r="E13691" s="26" t="s">
        <v>52182</v>
      </c>
      <c r="F13691" s="26" t="s">
        <v>52183</v>
      </c>
      <c r="G13691" s="26" t="s">
        <v>9586</v>
      </c>
      <c r="H13691" s="26" t="s">
        <v>1122</v>
      </c>
      <c r="I13691" s="26" t="s">
        <v>13380</v>
      </c>
      <c r="J13691" s="26" t="s">
        <v>29529</v>
      </c>
      <c r="K13691" s="26" t="s">
        <v>9606</v>
      </c>
      <c r="L13691" s="26" t="s">
        <v>50279</v>
      </c>
      <c r="M13691" s="26">
        <v>380955535364</v>
      </c>
      <c r="N13691" s="26">
        <v>6320256000</v>
      </c>
    </row>
    <row r="13692" spans="1:14">
      <c r="A13692" s="26" t="s">
        <v>6871</v>
      </c>
      <c r="B13692" s="26" t="s">
        <v>6872</v>
      </c>
      <c r="C13692" s="26">
        <v>38522213</v>
      </c>
      <c r="D13692" s="26" t="s">
        <v>24</v>
      </c>
      <c r="E13692" s="26" t="s">
        <v>52184</v>
      </c>
      <c r="F13692" s="26" t="s">
        <v>52185</v>
      </c>
      <c r="G13692" s="26" t="s">
        <v>9579</v>
      </c>
      <c r="H13692" s="26" t="s">
        <v>949</v>
      </c>
      <c r="I13692" s="26" t="s">
        <v>12172</v>
      </c>
      <c r="J13692" s="26" t="s">
        <v>52186</v>
      </c>
      <c r="K13692" s="26" t="s">
        <v>9582</v>
      </c>
      <c r="L13692" s="26" t="s">
        <v>52187</v>
      </c>
      <c r="M13692" s="26">
        <v>380534196417</v>
      </c>
      <c r="N13692" s="26">
        <v>5324582001</v>
      </c>
    </row>
    <row r="13693" spans="1:14">
      <c r="A13693" s="26" t="s">
        <v>7894</v>
      </c>
      <c r="B13693" s="26" t="s">
        <v>7895</v>
      </c>
      <c r="C13693" s="26">
        <v>38412685</v>
      </c>
      <c r="D13693" s="26" t="s">
        <v>24</v>
      </c>
      <c r="E13693" s="26" t="s">
        <v>52188</v>
      </c>
      <c r="F13693" s="26" t="s">
        <v>52189</v>
      </c>
      <c r="G13693" s="26" t="s">
        <v>9586</v>
      </c>
      <c r="H13693" s="26" t="s">
        <v>1122</v>
      </c>
      <c r="I13693" s="26" t="s">
        <v>10047</v>
      </c>
      <c r="J13693" s="26" t="s">
        <v>52190</v>
      </c>
      <c r="K13693" s="26" t="s">
        <v>9582</v>
      </c>
      <c r="L13693" s="26" t="s">
        <v>52191</v>
      </c>
      <c r="M13693" s="26">
        <v>380661262841</v>
      </c>
      <c r="N13693" s="26">
        <v>4822781502</v>
      </c>
    </row>
    <row r="13694" spans="1:14">
      <c r="A13694" s="26" t="s">
        <v>2461</v>
      </c>
      <c r="B13694" s="26" t="s">
        <v>2462</v>
      </c>
      <c r="C13694" s="26">
        <v>37862114</v>
      </c>
      <c r="D13694" s="26" t="s">
        <v>24</v>
      </c>
      <c r="E13694" s="26" t="s">
        <v>52192</v>
      </c>
      <c r="F13694" s="26" t="s">
        <v>52193</v>
      </c>
      <c r="G13694" s="26" t="s">
        <v>9586</v>
      </c>
      <c r="H13694" s="26" t="s">
        <v>133</v>
      </c>
      <c r="J13694" s="26" t="s">
        <v>183</v>
      </c>
      <c r="K13694" s="26" t="s">
        <v>9597</v>
      </c>
      <c r="L13694" s="26" t="s">
        <v>52194</v>
      </c>
      <c r="M13694" s="26">
        <v>380676285567</v>
      </c>
      <c r="N13694" s="26">
        <v>1211000000</v>
      </c>
    </row>
    <row r="13695" spans="1:14">
      <c r="A13695" s="26" t="s">
        <v>8777</v>
      </c>
      <c r="B13695" s="26" t="s">
        <v>8778</v>
      </c>
      <c r="C13695" s="26">
        <v>2004717</v>
      </c>
      <c r="D13695" s="26" t="s">
        <v>780</v>
      </c>
      <c r="E13695" s="26" t="s">
        <v>52195</v>
      </c>
      <c r="F13695" s="26" t="s">
        <v>52196</v>
      </c>
      <c r="G13695" s="26" t="s">
        <v>9601</v>
      </c>
      <c r="H13695" s="26" t="s">
        <v>1308</v>
      </c>
      <c r="J13695" s="26" t="s">
        <v>14594</v>
      </c>
      <c r="K13695" s="26" t="s">
        <v>9597</v>
      </c>
      <c r="L13695" s="26" t="s">
        <v>52197</v>
      </c>
      <c r="M13695" s="26">
        <v>380673543390</v>
      </c>
      <c r="N13695" s="26">
        <v>6810800000</v>
      </c>
    </row>
    <row r="13696" spans="1:14">
      <c r="A13696" s="26" t="s">
        <v>6232</v>
      </c>
      <c r="B13696" s="26" t="s">
        <v>6233</v>
      </c>
      <c r="C13696" s="26">
        <v>38552185</v>
      </c>
      <c r="D13696" s="26" t="s">
        <v>24</v>
      </c>
      <c r="E13696" s="26" t="s">
        <v>52198</v>
      </c>
      <c r="F13696" s="26" t="s">
        <v>52199</v>
      </c>
      <c r="G13696" s="26" t="s">
        <v>9586</v>
      </c>
      <c r="H13696" s="26" t="s">
        <v>885</v>
      </c>
      <c r="I13696" s="26" t="s">
        <v>11207</v>
      </c>
      <c r="J13696" s="26" t="s">
        <v>52200</v>
      </c>
      <c r="K13696" s="26" t="s">
        <v>9606</v>
      </c>
      <c r="L13696" s="26" t="s">
        <v>52201</v>
      </c>
      <c r="M13696" s="26">
        <v>380969371517</v>
      </c>
      <c r="N13696" s="26">
        <v>120782501</v>
      </c>
    </row>
    <row r="13697" spans="1:14">
      <c r="A13697" s="26" t="s">
        <v>8883</v>
      </c>
      <c r="B13697" s="26" t="s">
        <v>8884</v>
      </c>
      <c r="C13697" s="26">
        <v>38682646</v>
      </c>
      <c r="D13697" s="26" t="s">
        <v>24</v>
      </c>
      <c r="E13697" s="26" t="s">
        <v>52202</v>
      </c>
      <c r="F13697" s="26" t="s">
        <v>52203</v>
      </c>
      <c r="G13697" s="26" t="s">
        <v>9579</v>
      </c>
      <c r="H13697" s="26" t="s">
        <v>1401</v>
      </c>
      <c r="I13697" s="26" t="s">
        <v>10182</v>
      </c>
      <c r="J13697" s="26" t="s">
        <v>10097</v>
      </c>
      <c r="K13697" s="26" t="s">
        <v>9582</v>
      </c>
      <c r="L13697" s="26" t="s">
        <v>52204</v>
      </c>
      <c r="M13697" s="26">
        <v>380978008253</v>
      </c>
      <c r="N13697" s="26">
        <v>120781305</v>
      </c>
    </row>
    <row r="13698" spans="1:14">
      <c r="A13698" s="26" t="s">
        <v>6085</v>
      </c>
      <c r="B13698" s="26" t="s">
        <v>6086</v>
      </c>
      <c r="C13698" s="26">
        <v>38458892</v>
      </c>
      <c r="D13698" s="26" t="s">
        <v>24</v>
      </c>
      <c r="E13698" s="26" t="s">
        <v>52205</v>
      </c>
      <c r="F13698" s="26" t="s">
        <v>52206</v>
      </c>
      <c r="G13698" s="26" t="s">
        <v>9579</v>
      </c>
      <c r="H13698" s="26" t="s">
        <v>835</v>
      </c>
      <c r="I13698" s="26" t="s">
        <v>9944</v>
      </c>
      <c r="J13698" s="26" t="s">
        <v>15184</v>
      </c>
      <c r="K13698" s="26" t="s">
        <v>9582</v>
      </c>
      <c r="L13698" s="26" t="s">
        <v>52207</v>
      </c>
      <c r="M13698" s="26">
        <v>380516232476</v>
      </c>
      <c r="N13698" s="26">
        <v>1420686002</v>
      </c>
    </row>
    <row r="13699" spans="1:14">
      <c r="A13699" s="26" t="s">
        <v>5465</v>
      </c>
      <c r="B13699" s="26" t="s">
        <v>5466</v>
      </c>
      <c r="C13699" s="26">
        <v>41900490</v>
      </c>
      <c r="D13699" s="26" t="s">
        <v>24</v>
      </c>
      <c r="E13699" s="26" t="s">
        <v>52208</v>
      </c>
      <c r="F13699" s="26" t="s">
        <v>52209</v>
      </c>
      <c r="G13699" s="26" t="s">
        <v>9586</v>
      </c>
      <c r="H13699" s="26" t="s">
        <v>735</v>
      </c>
      <c r="J13699" s="26" t="s">
        <v>23725</v>
      </c>
      <c r="K13699" s="26" t="s">
        <v>9606</v>
      </c>
      <c r="L13699" s="26" t="s">
        <v>52210</v>
      </c>
      <c r="M13699" s="26">
        <v>380634005448</v>
      </c>
      <c r="N13699" s="26">
        <v>1413870300</v>
      </c>
    </row>
    <row r="13700" spans="1:14">
      <c r="A13700" s="26" t="s">
        <v>6913</v>
      </c>
      <c r="B13700" s="26" t="s">
        <v>6910</v>
      </c>
      <c r="C13700" s="26">
        <v>1999537</v>
      </c>
      <c r="D13700" s="26" t="s">
        <v>780</v>
      </c>
      <c r="E13700" s="26" t="s">
        <v>52211</v>
      </c>
      <c r="F13700" s="26" t="s">
        <v>52212</v>
      </c>
      <c r="G13700" s="26" t="s">
        <v>9601</v>
      </c>
      <c r="H13700" s="26" t="s">
        <v>949</v>
      </c>
      <c r="I13700" s="26" t="s">
        <v>13534</v>
      </c>
      <c r="J13700" s="26" t="s">
        <v>46610</v>
      </c>
      <c r="K13700" s="26" t="s">
        <v>9582</v>
      </c>
      <c r="L13700" s="26" t="s">
        <v>46611</v>
      </c>
      <c r="M13700" s="26">
        <v>380534792000</v>
      </c>
      <c r="N13700" s="26">
        <v>5325481201</v>
      </c>
    </row>
    <row r="13701" spans="1:14">
      <c r="A13701" s="26" t="s">
        <v>8863</v>
      </c>
      <c r="B13701" s="26" t="s">
        <v>8864</v>
      </c>
      <c r="C13701" s="26">
        <v>38646750</v>
      </c>
      <c r="D13701" s="26" t="s">
        <v>24</v>
      </c>
      <c r="E13701" s="26" t="s">
        <v>52213</v>
      </c>
      <c r="F13701" s="26" t="s">
        <v>52214</v>
      </c>
      <c r="G13701" s="26" t="s">
        <v>9579</v>
      </c>
      <c r="H13701" s="26" t="s">
        <v>1401</v>
      </c>
      <c r="I13701" s="26" t="s">
        <v>12022</v>
      </c>
      <c r="J13701" s="26" t="s">
        <v>52215</v>
      </c>
      <c r="K13701" s="26" t="s">
        <v>9582</v>
      </c>
      <c r="L13701" s="26" t="s">
        <v>52216</v>
      </c>
      <c r="M13701" s="26">
        <v>380474796743</v>
      </c>
      <c r="N13701" s="26">
        <v>7120983401</v>
      </c>
    </row>
    <row r="13702" spans="1:14">
      <c r="A13702" s="26" t="s">
        <v>5464</v>
      </c>
      <c r="B13702" s="26" t="s">
        <v>5461</v>
      </c>
      <c r="C13702" s="26">
        <v>42310851</v>
      </c>
      <c r="D13702" s="26" t="s">
        <v>24</v>
      </c>
      <c r="E13702" s="26" t="s">
        <v>52217</v>
      </c>
      <c r="F13702" s="26" t="s">
        <v>52218</v>
      </c>
      <c r="G13702" s="26" t="s">
        <v>9579</v>
      </c>
      <c r="H13702" s="26" t="s">
        <v>735</v>
      </c>
      <c r="I13702" s="26" t="s">
        <v>9605</v>
      </c>
      <c r="J13702" s="26" t="s">
        <v>1410</v>
      </c>
      <c r="K13702" s="26" t="s">
        <v>9582</v>
      </c>
      <c r="L13702" s="26" t="s">
        <v>52219</v>
      </c>
      <c r="M13702" s="26">
        <v>380975530583</v>
      </c>
      <c r="N13702" s="26">
        <v>522486403</v>
      </c>
    </row>
    <row r="13703" spans="1:14">
      <c r="A13703" s="26" t="s">
        <v>6966</v>
      </c>
      <c r="B13703" s="26" t="s">
        <v>6967</v>
      </c>
      <c r="C13703" s="26">
        <v>1999804</v>
      </c>
      <c r="D13703" s="26" t="s">
        <v>780</v>
      </c>
      <c r="E13703" s="26" t="s">
        <v>52220</v>
      </c>
      <c r="F13703" s="26" t="s">
        <v>52221</v>
      </c>
      <c r="G13703" s="26" t="s">
        <v>9601</v>
      </c>
      <c r="H13703" s="26" t="s">
        <v>987</v>
      </c>
      <c r="I13703" s="26" t="s">
        <v>20511</v>
      </c>
      <c r="J13703" s="26" t="s">
        <v>6965</v>
      </c>
      <c r="K13703" s="26" t="s">
        <v>9606</v>
      </c>
      <c r="L13703" s="26" t="s">
        <v>31708</v>
      </c>
      <c r="M13703" s="26">
        <v>380671924114</v>
      </c>
      <c r="N13703" s="26">
        <v>5620855100</v>
      </c>
    </row>
    <row r="13704" spans="1:14">
      <c r="A13704" s="26" t="s">
        <v>2788</v>
      </c>
      <c r="B13704" s="26" t="s">
        <v>2789</v>
      </c>
      <c r="C13704" s="26">
        <v>37691686</v>
      </c>
      <c r="D13704" s="26" t="s">
        <v>24</v>
      </c>
      <c r="E13704" s="26" t="s">
        <v>52222</v>
      </c>
      <c r="F13704" s="26" t="s">
        <v>52223</v>
      </c>
      <c r="G13704" s="26" t="s">
        <v>9586</v>
      </c>
      <c r="H13704" s="26" t="s">
        <v>258</v>
      </c>
      <c r="I13704" s="26" t="s">
        <v>10477</v>
      </c>
      <c r="J13704" s="26" t="s">
        <v>267</v>
      </c>
      <c r="K13704" s="26" t="s">
        <v>9606</v>
      </c>
      <c r="L13704" s="26" t="s">
        <v>52224</v>
      </c>
      <c r="M13704" s="26">
        <v>380624321100</v>
      </c>
      <c r="N13704" s="26">
        <v>1421255100</v>
      </c>
    </row>
    <row r="13705" spans="1:14">
      <c r="A13705" s="26" t="s">
        <v>5339</v>
      </c>
      <c r="B13705" s="26" t="s">
        <v>5340</v>
      </c>
      <c r="C13705" s="26">
        <v>20763941</v>
      </c>
      <c r="D13705" s="26" t="s">
        <v>24</v>
      </c>
      <c r="E13705" s="26" t="s">
        <v>52225</v>
      </c>
      <c r="F13705" s="26" t="s">
        <v>52226</v>
      </c>
      <c r="G13705" s="26" t="s">
        <v>9586</v>
      </c>
      <c r="H13705" s="26" t="s">
        <v>735</v>
      </c>
      <c r="I13705" s="26" t="s">
        <v>9721</v>
      </c>
      <c r="J13705" s="26" t="s">
        <v>52227</v>
      </c>
      <c r="K13705" s="26" t="s">
        <v>9582</v>
      </c>
      <c r="L13705" s="26" t="s">
        <v>52228</v>
      </c>
      <c r="M13705" s="26">
        <v>380325241781</v>
      </c>
      <c r="N13705" s="26">
        <v>4622782001</v>
      </c>
    </row>
    <row r="13706" spans="1:14">
      <c r="A13706" s="26" t="s">
        <v>4880</v>
      </c>
      <c r="B13706" s="26" t="s">
        <v>4881</v>
      </c>
      <c r="C13706" s="26">
        <v>38380533</v>
      </c>
      <c r="D13706" s="26" t="s">
        <v>24</v>
      </c>
      <c r="E13706" s="26" t="s">
        <v>52229</v>
      </c>
      <c r="F13706" s="26" t="s">
        <v>52230</v>
      </c>
      <c r="G13706" s="26" t="s">
        <v>9586</v>
      </c>
      <c r="H13706" s="26" t="s">
        <v>711</v>
      </c>
      <c r="J13706" s="26" t="s">
        <v>44269</v>
      </c>
      <c r="K13706" s="26" t="s">
        <v>9582</v>
      </c>
      <c r="L13706" s="26" t="s">
        <v>52231</v>
      </c>
      <c r="M13706" s="26">
        <v>380997805979</v>
      </c>
      <c r="N13706" s="26">
        <v>124785416</v>
      </c>
    </row>
    <row r="13707" spans="1:14">
      <c r="A13707" s="26" t="s">
        <v>4164</v>
      </c>
      <c r="B13707" s="26" t="s">
        <v>4165</v>
      </c>
      <c r="C13707" s="26">
        <v>25064231</v>
      </c>
      <c r="D13707" s="26" t="s">
        <v>780</v>
      </c>
      <c r="E13707" s="26" t="s">
        <v>52232</v>
      </c>
      <c r="F13707" s="26" t="s">
        <v>10111</v>
      </c>
      <c r="G13707" s="26" t="s">
        <v>9601</v>
      </c>
      <c r="H13707" s="26" t="s">
        <v>506</v>
      </c>
      <c r="J13707" s="26" t="s">
        <v>4166</v>
      </c>
      <c r="K13707" s="26" t="s">
        <v>9606</v>
      </c>
      <c r="L13707" s="26" t="s">
        <v>52233</v>
      </c>
      <c r="M13707" s="26">
        <v>380673424444</v>
      </c>
      <c r="N13707" s="26">
        <v>722484606</v>
      </c>
    </row>
    <row r="13708" spans="1:14">
      <c r="A13708" s="26" t="s">
        <v>9378</v>
      </c>
      <c r="B13708" s="26" t="s">
        <v>9379</v>
      </c>
      <c r="C13708" s="26">
        <v>40515844</v>
      </c>
      <c r="D13708" s="26" t="s">
        <v>24</v>
      </c>
      <c r="E13708" s="26" t="s">
        <v>52234</v>
      </c>
      <c r="F13708" s="26" t="s">
        <v>52235</v>
      </c>
      <c r="G13708" s="26" t="s">
        <v>9586</v>
      </c>
      <c r="H13708" s="26" t="s">
        <v>1573</v>
      </c>
      <c r="I13708" s="26" t="s">
        <v>12338</v>
      </c>
      <c r="J13708" s="26" t="s">
        <v>52236</v>
      </c>
      <c r="K13708" s="26" t="s">
        <v>9582</v>
      </c>
      <c r="L13708" s="26" t="s">
        <v>52237</v>
      </c>
      <c r="M13708" s="26">
        <v>380463323447</v>
      </c>
      <c r="N13708" s="26">
        <v>5923555110</v>
      </c>
    </row>
    <row r="13709" spans="1:14">
      <c r="A13709" s="26" t="s">
        <v>4608</v>
      </c>
      <c r="B13709" s="26" t="s">
        <v>4609</v>
      </c>
      <c r="C13709" s="26">
        <v>32504424</v>
      </c>
      <c r="D13709" s="26" t="s">
        <v>780</v>
      </c>
      <c r="E13709" s="26" t="s">
        <v>52238</v>
      </c>
      <c r="F13709" s="26" t="s">
        <v>52239</v>
      </c>
      <c r="G13709" s="26" t="s">
        <v>9601</v>
      </c>
      <c r="H13709" s="26" t="s">
        <v>670</v>
      </c>
      <c r="J13709" s="26" t="s">
        <v>687</v>
      </c>
      <c r="K13709" s="26" t="s">
        <v>9597</v>
      </c>
      <c r="L13709" s="26" t="s">
        <v>45942</v>
      </c>
      <c r="M13709" s="26">
        <v>380507435907</v>
      </c>
      <c r="N13709" s="26">
        <v>3510100000</v>
      </c>
    </row>
    <row r="13710" spans="1:14">
      <c r="A13710" s="26" t="s">
        <v>5218</v>
      </c>
      <c r="B13710" s="26" t="s">
        <v>5219</v>
      </c>
      <c r="C13710" s="26">
        <v>20761112</v>
      </c>
      <c r="D13710" s="26" t="s">
        <v>780</v>
      </c>
      <c r="E13710" s="26" t="s">
        <v>52240</v>
      </c>
      <c r="F13710" s="26" t="s">
        <v>52241</v>
      </c>
      <c r="G13710" s="26" t="s">
        <v>9601</v>
      </c>
      <c r="H13710" s="26" t="s">
        <v>735</v>
      </c>
      <c r="I13710" s="26" t="s">
        <v>740</v>
      </c>
      <c r="J13710" s="26" t="s">
        <v>740</v>
      </c>
      <c r="K13710" s="26" t="s">
        <v>9597</v>
      </c>
      <c r="L13710" s="26" t="s">
        <v>52242</v>
      </c>
      <c r="M13710" s="26">
        <v>380322383087</v>
      </c>
      <c r="N13710" s="26">
        <v>1221881203</v>
      </c>
    </row>
    <row r="13711" spans="1:14">
      <c r="A13711" s="26" t="s">
        <v>2062</v>
      </c>
      <c r="B13711" s="26" t="s">
        <v>2063</v>
      </c>
      <c r="C13711" s="26">
        <v>25787633</v>
      </c>
      <c r="D13711" s="26" t="s">
        <v>24</v>
      </c>
      <c r="E13711" s="26" t="s">
        <v>52243</v>
      </c>
      <c r="F13711" s="26" t="s">
        <v>9596</v>
      </c>
      <c r="G13711" s="26" t="s">
        <v>9586</v>
      </c>
      <c r="H13711" s="26" t="s">
        <v>103</v>
      </c>
      <c r="J13711" s="26" t="s">
        <v>116</v>
      </c>
      <c r="K13711" s="26" t="s">
        <v>9597</v>
      </c>
      <c r="L13711" s="26" t="s">
        <v>10316</v>
      </c>
      <c r="M13711" s="26">
        <v>380332723683</v>
      </c>
      <c r="N13711" s="26">
        <v>710100000</v>
      </c>
    </row>
    <row r="13712" spans="1:14">
      <c r="A13712" s="26" t="s">
        <v>3245</v>
      </c>
      <c r="B13712" s="26" t="s">
        <v>3246</v>
      </c>
      <c r="C13712" s="26">
        <v>1991464</v>
      </c>
      <c r="D13712" s="26" t="s">
        <v>780</v>
      </c>
      <c r="E13712" s="26" t="s">
        <v>52244</v>
      </c>
      <c r="F13712" s="26" t="s">
        <v>52245</v>
      </c>
      <c r="G13712" s="26" t="s">
        <v>9601</v>
      </c>
      <c r="H13712" s="26" t="s">
        <v>375</v>
      </c>
      <c r="I13712" s="26" t="s">
        <v>11784</v>
      </c>
      <c r="J13712" s="26" t="s">
        <v>1589</v>
      </c>
      <c r="K13712" s="26" t="s">
        <v>9582</v>
      </c>
      <c r="L13712" s="26" t="s">
        <v>52246</v>
      </c>
      <c r="M13712" s="26">
        <v>380414863733</v>
      </c>
      <c r="N13712" s="26">
        <v>1824286707</v>
      </c>
    </row>
    <row r="13713" spans="1:14">
      <c r="A13713" s="26" t="s">
        <v>2721</v>
      </c>
      <c r="B13713" s="26" t="s">
        <v>2722</v>
      </c>
      <c r="C13713" s="26">
        <v>37916075</v>
      </c>
      <c r="D13713" s="26" t="s">
        <v>24</v>
      </c>
      <c r="E13713" s="26" t="s">
        <v>52247</v>
      </c>
      <c r="F13713" s="26" t="s">
        <v>52248</v>
      </c>
      <c r="G13713" s="26" t="s">
        <v>9586</v>
      </c>
      <c r="H13713" s="26" t="s">
        <v>133</v>
      </c>
      <c r="I13713" s="26" t="s">
        <v>27444</v>
      </c>
      <c r="J13713" s="26" t="s">
        <v>2728</v>
      </c>
      <c r="K13713" s="26" t="s">
        <v>9606</v>
      </c>
      <c r="L13713" s="26" t="s">
        <v>52249</v>
      </c>
      <c r="M13713" s="26">
        <v>761564767134</v>
      </c>
      <c r="N13713" s="26">
        <v>1222685508</v>
      </c>
    </row>
    <row r="13714" spans="1:14">
      <c r="A13714" s="26" t="s">
        <v>2630</v>
      </c>
      <c r="B13714" s="26" t="s">
        <v>2631</v>
      </c>
      <c r="C13714" s="26">
        <v>1989088</v>
      </c>
      <c r="D13714" s="26" t="s">
        <v>780</v>
      </c>
      <c r="E13714" s="26" t="s">
        <v>52250</v>
      </c>
      <c r="F13714" s="26" t="s">
        <v>9853</v>
      </c>
      <c r="G13714" s="26" t="s">
        <v>9601</v>
      </c>
      <c r="H13714" s="26" t="s">
        <v>133</v>
      </c>
      <c r="I13714" s="26" t="s">
        <v>11674</v>
      </c>
      <c r="J13714" s="26" t="s">
        <v>227</v>
      </c>
      <c r="K13714" s="26" t="s">
        <v>9597</v>
      </c>
      <c r="L13714" s="26" t="s">
        <v>52251</v>
      </c>
      <c r="M13714" s="26">
        <v>380565132030</v>
      </c>
      <c r="N13714" s="26">
        <v>1224510100</v>
      </c>
    </row>
    <row r="13715" spans="1:14">
      <c r="A13715" s="26" t="s">
        <v>5700</v>
      </c>
      <c r="B13715" s="26" t="s">
        <v>5606</v>
      </c>
      <c r="C13715" s="26">
        <v>38945945</v>
      </c>
      <c r="D13715" s="26" t="s">
        <v>24</v>
      </c>
      <c r="E13715" s="26" t="s">
        <v>52252</v>
      </c>
      <c r="F13715" s="26" t="s">
        <v>52253</v>
      </c>
      <c r="G13715" s="26" t="s">
        <v>9586</v>
      </c>
      <c r="H13715" s="26" t="s">
        <v>799</v>
      </c>
      <c r="J13715" s="26" t="s">
        <v>800</v>
      </c>
      <c r="K13715" s="26" t="s">
        <v>9597</v>
      </c>
      <c r="L13715" s="26" t="s">
        <v>13130</v>
      </c>
      <c r="M13715" s="26">
        <v>380444006337</v>
      </c>
      <c r="N13715" s="26">
        <v>4822784009</v>
      </c>
    </row>
    <row r="13716" spans="1:14">
      <c r="A13716" s="26" t="s">
        <v>4218</v>
      </c>
      <c r="B13716" s="26" t="s">
        <v>4219</v>
      </c>
      <c r="C13716" s="26">
        <v>42077903</v>
      </c>
      <c r="D13716" s="26" t="s">
        <v>24</v>
      </c>
      <c r="E13716" s="26" t="s">
        <v>52254</v>
      </c>
      <c r="F13716" s="26" t="s">
        <v>52255</v>
      </c>
      <c r="G13716" s="26" t="s">
        <v>9586</v>
      </c>
      <c r="H13716" s="26" t="s">
        <v>506</v>
      </c>
      <c r="I13716" s="26" t="s">
        <v>12382</v>
      </c>
      <c r="J13716" s="26" t="s">
        <v>52256</v>
      </c>
      <c r="K13716" s="26" t="s">
        <v>9582</v>
      </c>
      <c r="L13716" s="26" t="s">
        <v>52257</v>
      </c>
      <c r="M13716" s="26">
        <v>380671006297</v>
      </c>
      <c r="N13716" s="26">
        <v>2321810120</v>
      </c>
    </row>
    <row r="13717" spans="1:14">
      <c r="A13717" s="26" t="s">
        <v>7865</v>
      </c>
      <c r="B13717" s="26" t="s">
        <v>7866</v>
      </c>
      <c r="C13717" s="26">
        <v>38916537</v>
      </c>
      <c r="D13717" s="26" t="s">
        <v>24</v>
      </c>
      <c r="E13717" s="26" t="s">
        <v>52258</v>
      </c>
      <c r="F13717" s="26" t="s">
        <v>52259</v>
      </c>
      <c r="G13717" s="26" t="s">
        <v>9586</v>
      </c>
      <c r="H13717" s="26" t="s">
        <v>1122</v>
      </c>
      <c r="I13717" s="26" t="s">
        <v>10639</v>
      </c>
      <c r="J13717" s="26" t="s">
        <v>52260</v>
      </c>
      <c r="K13717" s="26" t="s">
        <v>9606</v>
      </c>
      <c r="L13717" s="26" t="s">
        <v>52261</v>
      </c>
      <c r="M13717" s="26">
        <v>380575861276</v>
      </c>
      <c r="N13717" s="26">
        <v>524383202</v>
      </c>
    </row>
    <row r="13718" spans="1:14">
      <c r="A13718" s="26" t="s">
        <v>8924</v>
      </c>
      <c r="B13718" s="26" t="s">
        <v>8925</v>
      </c>
      <c r="C13718" s="26">
        <v>39011491</v>
      </c>
      <c r="D13718" s="26" t="s">
        <v>24</v>
      </c>
      <c r="E13718" s="26" t="s">
        <v>52262</v>
      </c>
      <c r="F13718" s="26" t="s">
        <v>52263</v>
      </c>
      <c r="G13718" s="26" t="s">
        <v>9579</v>
      </c>
      <c r="H13718" s="26" t="s">
        <v>1401</v>
      </c>
      <c r="I13718" s="26" t="s">
        <v>9726</v>
      </c>
      <c r="J13718" s="26" t="s">
        <v>43281</v>
      </c>
      <c r="K13718" s="26" t="s">
        <v>9582</v>
      </c>
      <c r="L13718" s="26" t="s">
        <v>52264</v>
      </c>
      <c r="M13718" s="26">
        <v>380473393903</v>
      </c>
      <c r="N13718" s="26">
        <v>721482203</v>
      </c>
    </row>
    <row r="13719" spans="1:14">
      <c r="A13719" s="26" t="s">
        <v>3354</v>
      </c>
      <c r="B13719" s="26" t="s">
        <v>3355</v>
      </c>
      <c r="C13719" s="26">
        <v>1992481</v>
      </c>
      <c r="D13719" s="26" t="s">
        <v>780</v>
      </c>
      <c r="E13719" s="26" t="s">
        <v>52265</v>
      </c>
      <c r="F13719" s="26" t="s">
        <v>9787</v>
      </c>
      <c r="G13719" s="26" t="s">
        <v>9601</v>
      </c>
      <c r="H13719" s="26" t="s">
        <v>392</v>
      </c>
      <c r="J13719" s="26" t="s">
        <v>400</v>
      </c>
      <c r="K13719" s="26" t="s">
        <v>9606</v>
      </c>
      <c r="L13719" s="26" t="s">
        <v>52266</v>
      </c>
      <c r="M13719" s="26">
        <v>380509711311</v>
      </c>
      <c r="N13719" s="26">
        <v>2120855100</v>
      </c>
    </row>
    <row r="13720" spans="1:14">
      <c r="A13720" s="26" t="s">
        <v>1806</v>
      </c>
      <c r="B13720" s="26" t="s">
        <v>1807</v>
      </c>
      <c r="C13720" s="26">
        <v>37472460</v>
      </c>
      <c r="D13720" s="26" t="s">
        <v>24</v>
      </c>
      <c r="E13720" s="26" t="s">
        <v>52267</v>
      </c>
      <c r="F13720" s="26" t="s">
        <v>52268</v>
      </c>
      <c r="G13720" s="26" t="s">
        <v>9579</v>
      </c>
      <c r="H13720" s="26" t="s">
        <v>27</v>
      </c>
      <c r="I13720" s="26" t="s">
        <v>10731</v>
      </c>
      <c r="J13720" s="26" t="s">
        <v>345</v>
      </c>
      <c r="K13720" s="26" t="s">
        <v>9582</v>
      </c>
      <c r="L13720" s="26" t="s">
        <v>52269</v>
      </c>
      <c r="M13720" s="26">
        <v>761956911122</v>
      </c>
      <c r="N13720" s="26">
        <v>120782508</v>
      </c>
    </row>
    <row r="13721" spans="1:14">
      <c r="A13721" s="26" t="s">
        <v>5100</v>
      </c>
      <c r="B13721" s="26" t="s">
        <v>5101</v>
      </c>
      <c r="C13721" s="26">
        <v>20764478</v>
      </c>
      <c r="D13721" s="26" t="s">
        <v>24</v>
      </c>
      <c r="E13721" s="26" t="s">
        <v>52270</v>
      </c>
      <c r="F13721" s="26" t="s">
        <v>10591</v>
      </c>
      <c r="G13721" s="26" t="s">
        <v>9591</v>
      </c>
      <c r="H13721" s="26" t="s">
        <v>735</v>
      </c>
      <c r="I13721" s="26" t="s">
        <v>10166</v>
      </c>
      <c r="J13721" s="26" t="s">
        <v>5102</v>
      </c>
      <c r="K13721" s="26" t="s">
        <v>9606</v>
      </c>
      <c r="L13721" s="26" t="s">
        <v>10609</v>
      </c>
      <c r="M13721" s="26">
        <v>380985594628</v>
      </c>
      <c r="N13721" s="26">
        <v>521485409</v>
      </c>
    </row>
    <row r="13722" spans="1:14">
      <c r="A13722" s="26" t="s">
        <v>2046</v>
      </c>
      <c r="B13722" s="26" t="s">
        <v>2047</v>
      </c>
      <c r="C13722" s="26">
        <v>25787627</v>
      </c>
      <c r="D13722" s="26" t="s">
        <v>24</v>
      </c>
      <c r="E13722" s="26" t="s">
        <v>52271</v>
      </c>
      <c r="F13722" s="26" t="s">
        <v>52272</v>
      </c>
      <c r="G13722" s="26" t="s">
        <v>9586</v>
      </c>
      <c r="H13722" s="26" t="s">
        <v>103</v>
      </c>
      <c r="J13722" s="26" t="s">
        <v>116</v>
      </c>
      <c r="K13722" s="26" t="s">
        <v>9597</v>
      </c>
      <c r="L13722" s="26" t="s">
        <v>36107</v>
      </c>
      <c r="M13722" s="26">
        <v>380332251301</v>
      </c>
      <c r="N13722" s="26">
        <v>710100000</v>
      </c>
    </row>
    <row r="13723" spans="1:14">
      <c r="A13723" s="26" t="s">
        <v>3803</v>
      </c>
      <c r="B13723" s="26" t="s">
        <v>3804</v>
      </c>
      <c r="C13723" s="26">
        <v>40276503</v>
      </c>
      <c r="D13723" s="26" t="s">
        <v>24</v>
      </c>
      <c r="E13723" s="26" t="s">
        <v>52273</v>
      </c>
      <c r="F13723" s="26" t="s">
        <v>52274</v>
      </c>
      <c r="G13723" s="26" t="s">
        <v>9579</v>
      </c>
      <c r="H13723" s="26" t="s">
        <v>468</v>
      </c>
      <c r="I13723" s="26" t="s">
        <v>10601</v>
      </c>
      <c r="J13723" s="26" t="s">
        <v>52275</v>
      </c>
      <c r="K13723" s="26" t="s">
        <v>9582</v>
      </c>
      <c r="L13723" s="26" t="s">
        <v>52276</v>
      </c>
      <c r="M13723" s="26">
        <v>380957971400</v>
      </c>
      <c r="N13723" s="26">
        <v>2322755405</v>
      </c>
    </row>
    <row r="13724" spans="1:14">
      <c r="A13724" s="26" t="s">
        <v>9471</v>
      </c>
      <c r="B13724" s="26" t="s">
        <v>9472</v>
      </c>
      <c r="C13724" s="26">
        <v>4591208</v>
      </c>
      <c r="D13724" s="26" t="s">
        <v>24</v>
      </c>
      <c r="E13724" s="26" t="s">
        <v>52277</v>
      </c>
      <c r="F13724" s="26" t="s">
        <v>42921</v>
      </c>
      <c r="G13724" s="26" t="s">
        <v>9591</v>
      </c>
      <c r="H13724" s="26" t="s">
        <v>1573</v>
      </c>
      <c r="J13724" s="26" t="s">
        <v>1597</v>
      </c>
      <c r="K13724" s="26" t="s">
        <v>9597</v>
      </c>
      <c r="L13724" s="26" t="s">
        <v>26796</v>
      </c>
      <c r="M13724" s="26">
        <v>380462256207</v>
      </c>
      <c r="N13724" s="26">
        <v>7410100000</v>
      </c>
    </row>
    <row r="13725" spans="1:14">
      <c r="A13725" s="26" t="s">
        <v>7028</v>
      </c>
      <c r="B13725" s="26" t="s">
        <v>7029</v>
      </c>
      <c r="C13725" s="26">
        <v>38593656</v>
      </c>
      <c r="D13725" s="26" t="s">
        <v>24</v>
      </c>
      <c r="E13725" s="26" t="s">
        <v>52278</v>
      </c>
      <c r="F13725" s="26" t="s">
        <v>52279</v>
      </c>
      <c r="G13725" s="26" t="s">
        <v>9591</v>
      </c>
      <c r="H13725" s="26" t="s">
        <v>987</v>
      </c>
      <c r="I13725" s="26" t="s">
        <v>28377</v>
      </c>
      <c r="J13725" s="26" t="s">
        <v>52280</v>
      </c>
      <c r="K13725" s="26" t="s">
        <v>9582</v>
      </c>
      <c r="L13725" s="26" t="s">
        <v>52281</v>
      </c>
      <c r="M13725" s="26">
        <v>380502236042</v>
      </c>
      <c r="N13725" s="26">
        <v>4623384505</v>
      </c>
    </row>
    <row r="13726" spans="1:14">
      <c r="A13726" s="26" t="s">
        <v>3328</v>
      </c>
      <c r="B13726" s="26" t="s">
        <v>3329</v>
      </c>
      <c r="C13726" s="26">
        <v>38006758</v>
      </c>
      <c r="D13726" s="26" t="s">
        <v>24</v>
      </c>
      <c r="E13726" s="26" t="s">
        <v>52282</v>
      </c>
      <c r="F13726" s="26" t="s">
        <v>52283</v>
      </c>
      <c r="G13726" s="26" t="s">
        <v>9586</v>
      </c>
      <c r="H13726" s="26" t="s">
        <v>375</v>
      </c>
      <c r="I13726" s="26" t="s">
        <v>388</v>
      </c>
      <c r="J13726" s="26" t="s">
        <v>37631</v>
      </c>
      <c r="K13726" s="26" t="s">
        <v>9582</v>
      </c>
      <c r="L13726" s="26" t="s">
        <v>52284</v>
      </c>
      <c r="M13726" s="26">
        <v>380414163273</v>
      </c>
      <c r="N13726" s="26">
        <v>1824087401</v>
      </c>
    </row>
    <row r="13727" spans="1:14">
      <c r="A13727" s="26" t="s">
        <v>2938</v>
      </c>
      <c r="B13727" s="26" t="s">
        <v>2906</v>
      </c>
      <c r="C13727" s="26">
        <v>37793580</v>
      </c>
      <c r="D13727" s="26" t="s">
        <v>780</v>
      </c>
      <c r="E13727" s="26" t="s">
        <v>52285</v>
      </c>
      <c r="F13727" s="26" t="s">
        <v>52286</v>
      </c>
      <c r="G13727" s="26" t="s">
        <v>9601</v>
      </c>
      <c r="H13727" s="26" t="s">
        <v>258</v>
      </c>
      <c r="J13727" s="26" t="s">
        <v>317</v>
      </c>
      <c r="K13727" s="26" t="s">
        <v>9597</v>
      </c>
      <c r="L13727" s="26" t="s">
        <v>30435</v>
      </c>
      <c r="M13727" s="26">
        <v>380984716814</v>
      </c>
      <c r="N13727" s="26">
        <v>1412300000</v>
      </c>
    </row>
    <row r="13728" spans="1:14">
      <c r="A13728" s="26" t="s">
        <v>7226</v>
      </c>
      <c r="B13728" s="26" t="s">
        <v>7227</v>
      </c>
      <c r="C13728" s="26">
        <v>33982708</v>
      </c>
      <c r="D13728" s="26" t="s">
        <v>24</v>
      </c>
      <c r="E13728" s="26" t="s">
        <v>52287</v>
      </c>
      <c r="F13728" s="26" t="s">
        <v>52288</v>
      </c>
      <c r="G13728" s="26" t="s">
        <v>9586</v>
      </c>
      <c r="H13728" s="26" t="s">
        <v>987</v>
      </c>
      <c r="J13728" s="26" t="s">
        <v>1008</v>
      </c>
      <c r="K13728" s="26" t="s">
        <v>9597</v>
      </c>
      <c r="L13728" s="26" t="s">
        <v>20198</v>
      </c>
      <c r="M13728" s="26">
        <v>380966214721</v>
      </c>
      <c r="N13728" s="26">
        <v>122086501</v>
      </c>
    </row>
    <row r="13729" spans="1:14">
      <c r="A13729" s="26" t="s">
        <v>3972</v>
      </c>
      <c r="B13729" s="26" t="s">
        <v>3973</v>
      </c>
      <c r="C13729" s="26">
        <v>42195683</v>
      </c>
      <c r="D13729" s="26" t="s">
        <v>24</v>
      </c>
      <c r="E13729" s="26" t="s">
        <v>52289</v>
      </c>
      <c r="F13729" s="26" t="s">
        <v>52290</v>
      </c>
      <c r="G13729" s="26" t="s">
        <v>9579</v>
      </c>
      <c r="H13729" s="26" t="s">
        <v>506</v>
      </c>
      <c r="J13729" s="26" t="s">
        <v>52291</v>
      </c>
      <c r="K13729" s="26" t="s">
        <v>9582</v>
      </c>
      <c r="L13729" s="26" t="s">
        <v>52292</v>
      </c>
      <c r="M13729" s="26">
        <v>380954879247</v>
      </c>
      <c r="N13729" s="26">
        <v>2622880808</v>
      </c>
    </row>
    <row r="13730" spans="1:14">
      <c r="A13730" s="26" t="s">
        <v>4185</v>
      </c>
      <c r="B13730" s="26" t="s">
        <v>4186</v>
      </c>
      <c r="C13730" s="26">
        <v>41991609</v>
      </c>
      <c r="D13730" s="26" t="s">
        <v>24</v>
      </c>
      <c r="E13730" s="26" t="s">
        <v>52293</v>
      </c>
      <c r="F13730" s="26" t="s">
        <v>52294</v>
      </c>
      <c r="G13730" s="26" t="s">
        <v>9586</v>
      </c>
      <c r="H13730" s="26" t="s">
        <v>506</v>
      </c>
      <c r="J13730" s="26" t="s">
        <v>4187</v>
      </c>
      <c r="K13730" s="26" t="s">
        <v>9582</v>
      </c>
      <c r="L13730" s="26" t="s">
        <v>52295</v>
      </c>
      <c r="M13730" s="26">
        <v>760845794366</v>
      </c>
      <c r="N13730" s="26">
        <v>2623284801</v>
      </c>
    </row>
    <row r="13731" spans="1:14">
      <c r="A13731" s="26" t="s">
        <v>9046</v>
      </c>
      <c r="B13731" s="26" t="s">
        <v>9047</v>
      </c>
      <c r="C13731" s="26">
        <v>2005496</v>
      </c>
      <c r="D13731" s="26" t="s">
        <v>780</v>
      </c>
      <c r="E13731" s="26" t="s">
        <v>52296</v>
      </c>
      <c r="F13731" s="26" t="s">
        <v>52297</v>
      </c>
      <c r="G13731" s="26" t="s">
        <v>9601</v>
      </c>
      <c r="H13731" s="26" t="s">
        <v>1401</v>
      </c>
      <c r="J13731" s="26" t="s">
        <v>1486</v>
      </c>
      <c r="K13731" s="26" t="s">
        <v>9597</v>
      </c>
      <c r="L13731" s="26" t="s">
        <v>52298</v>
      </c>
      <c r="M13731" s="26">
        <v>380671559912</v>
      </c>
      <c r="N13731" s="26">
        <v>7125710100</v>
      </c>
    </row>
    <row r="13732" spans="1:14">
      <c r="A13732" s="26" t="s">
        <v>6607</v>
      </c>
      <c r="B13732" s="26" t="s">
        <v>6608</v>
      </c>
      <c r="C13732" s="26">
        <v>1999265</v>
      </c>
      <c r="D13732" s="26" t="s">
        <v>780</v>
      </c>
      <c r="E13732" s="26" t="s">
        <v>52299</v>
      </c>
      <c r="F13732" s="26" t="s">
        <v>52300</v>
      </c>
      <c r="G13732" s="26" t="s">
        <v>9601</v>
      </c>
      <c r="H13732" s="26" t="s">
        <v>949</v>
      </c>
      <c r="I13732" s="26" t="s">
        <v>10118</v>
      </c>
      <c r="J13732" s="26" t="s">
        <v>6609</v>
      </c>
      <c r="K13732" s="26" t="s">
        <v>9606</v>
      </c>
      <c r="L13732" s="26" t="s">
        <v>52301</v>
      </c>
      <c r="M13732" s="26">
        <v>761040972935</v>
      </c>
      <c r="N13732" s="26">
        <v>5321055100</v>
      </c>
    </row>
    <row r="13733" spans="1:14">
      <c r="A13733" s="26" t="s">
        <v>3356</v>
      </c>
      <c r="B13733" s="26" t="s">
        <v>3357</v>
      </c>
      <c r="C13733" s="26">
        <v>38284599</v>
      </c>
      <c r="D13733" s="26" t="s">
        <v>24</v>
      </c>
      <c r="E13733" s="26" t="s">
        <v>52302</v>
      </c>
      <c r="F13733" s="26" t="s">
        <v>52303</v>
      </c>
      <c r="G13733" s="26" t="s">
        <v>9579</v>
      </c>
      <c r="H13733" s="26" t="s">
        <v>392</v>
      </c>
      <c r="I13733" s="26" t="s">
        <v>11117</v>
      </c>
      <c r="J13733" s="26" t="s">
        <v>52304</v>
      </c>
      <c r="K13733" s="26" t="s">
        <v>9582</v>
      </c>
      <c r="L13733" s="26" t="s">
        <v>52305</v>
      </c>
      <c r="M13733" s="26">
        <v>380313538292</v>
      </c>
      <c r="N13733" s="26">
        <v>2120880801</v>
      </c>
    </row>
    <row r="13734" spans="1:14">
      <c r="A13734" s="26" t="s">
        <v>8893</v>
      </c>
      <c r="B13734" s="26" t="s">
        <v>8894</v>
      </c>
      <c r="C13734" s="26">
        <v>41937159</v>
      </c>
      <c r="D13734" s="26" t="s">
        <v>24</v>
      </c>
      <c r="E13734" s="26" t="s">
        <v>52306</v>
      </c>
      <c r="F13734" s="26" t="s">
        <v>52307</v>
      </c>
      <c r="G13734" s="26" t="s">
        <v>9579</v>
      </c>
      <c r="H13734" s="26" t="s">
        <v>1401</v>
      </c>
      <c r="I13734" s="26" t="s">
        <v>9696</v>
      </c>
      <c r="J13734" s="26" t="s">
        <v>52308</v>
      </c>
      <c r="K13734" s="26" t="s">
        <v>9582</v>
      </c>
      <c r="L13734" s="26" t="s">
        <v>52309</v>
      </c>
      <c r="M13734" s="26">
        <v>761349417832</v>
      </c>
      <c r="N13734" s="26">
        <v>7122888002</v>
      </c>
    </row>
    <row r="13735" spans="1:14">
      <c r="A13735" s="26" t="s">
        <v>7717</v>
      </c>
      <c r="B13735" s="26" t="s">
        <v>7718</v>
      </c>
      <c r="C13735" s="26">
        <v>38288860</v>
      </c>
      <c r="D13735" s="26" t="s">
        <v>24</v>
      </c>
      <c r="E13735" s="26" t="s">
        <v>52310</v>
      </c>
      <c r="F13735" s="26" t="s">
        <v>52311</v>
      </c>
      <c r="G13735" s="26" t="s">
        <v>9586</v>
      </c>
      <c r="H13735" s="26" t="s">
        <v>1088</v>
      </c>
      <c r="I13735" s="26" t="s">
        <v>11562</v>
      </c>
      <c r="J13735" s="26" t="s">
        <v>52312</v>
      </c>
      <c r="K13735" s="26" t="s">
        <v>9582</v>
      </c>
      <c r="L13735" s="26" t="s">
        <v>52313</v>
      </c>
      <c r="M13735" s="26">
        <v>380987728540</v>
      </c>
      <c r="N13735" s="26">
        <v>6124285001</v>
      </c>
    </row>
    <row r="13736" spans="1:14">
      <c r="A13736" s="26" t="s">
        <v>7947</v>
      </c>
      <c r="B13736" s="26" t="s">
        <v>7948</v>
      </c>
      <c r="C13736" s="26">
        <v>38440356</v>
      </c>
      <c r="D13736" s="26" t="s">
        <v>24</v>
      </c>
      <c r="E13736" s="26" t="s">
        <v>52314</v>
      </c>
      <c r="F13736" s="26" t="s">
        <v>52315</v>
      </c>
      <c r="G13736" s="26" t="s">
        <v>9586</v>
      </c>
      <c r="H13736" s="26" t="s">
        <v>1122</v>
      </c>
      <c r="I13736" s="26" t="s">
        <v>10135</v>
      </c>
      <c r="J13736" s="26" t="s">
        <v>1446</v>
      </c>
      <c r="K13736" s="26" t="s">
        <v>9582</v>
      </c>
      <c r="L13736" s="26" t="s">
        <v>52316</v>
      </c>
      <c r="M13736" s="26">
        <v>380574492213</v>
      </c>
      <c r="N13736" s="26">
        <v>124388803</v>
      </c>
    </row>
    <row r="13737" spans="1:14">
      <c r="A13737" s="26" t="s">
        <v>6085</v>
      </c>
      <c r="B13737" s="26" t="s">
        <v>6086</v>
      </c>
      <c r="C13737" s="26">
        <v>38458892</v>
      </c>
      <c r="D13737" s="26" t="s">
        <v>24</v>
      </c>
      <c r="E13737" s="26" t="s">
        <v>52317</v>
      </c>
      <c r="F13737" s="26" t="s">
        <v>52318</v>
      </c>
      <c r="G13737" s="26" t="s">
        <v>9579</v>
      </c>
      <c r="H13737" s="26" t="s">
        <v>835</v>
      </c>
      <c r="I13737" s="26" t="s">
        <v>9944</v>
      </c>
      <c r="J13737" s="26" t="s">
        <v>52319</v>
      </c>
      <c r="K13737" s="26" t="s">
        <v>9582</v>
      </c>
      <c r="L13737" s="26" t="s">
        <v>52320</v>
      </c>
      <c r="M13737" s="26">
        <v>380516232476</v>
      </c>
      <c r="N13737" s="26">
        <v>4825710114</v>
      </c>
    </row>
    <row r="13738" spans="1:14">
      <c r="A13738" s="26" t="s">
        <v>4537</v>
      </c>
      <c r="B13738" s="26" t="s">
        <v>4538</v>
      </c>
      <c r="C13738" s="26">
        <v>1529205</v>
      </c>
      <c r="D13738" s="26" t="s">
        <v>780</v>
      </c>
      <c r="E13738" s="26" t="s">
        <v>52321</v>
      </c>
      <c r="F13738" s="26" t="s">
        <v>52322</v>
      </c>
      <c r="G13738" s="26" t="s">
        <v>9601</v>
      </c>
      <c r="H13738" s="26" t="s">
        <v>576</v>
      </c>
      <c r="J13738" s="26" t="s">
        <v>4536</v>
      </c>
      <c r="K13738" s="26" t="s">
        <v>9597</v>
      </c>
      <c r="L13738" s="26" t="s">
        <v>52323</v>
      </c>
      <c r="M13738" s="26">
        <v>380974358626</v>
      </c>
      <c r="N13738" s="26">
        <v>2625887001</v>
      </c>
    </row>
    <row r="13739" spans="1:14">
      <c r="A13739" s="26" t="s">
        <v>2905</v>
      </c>
      <c r="B13739" s="26" t="s">
        <v>2906</v>
      </c>
      <c r="C13739" s="26">
        <v>37793580</v>
      </c>
      <c r="D13739" s="26" t="s">
        <v>24</v>
      </c>
      <c r="E13739" s="26" t="s">
        <v>52324</v>
      </c>
      <c r="F13739" s="26" t="s">
        <v>52325</v>
      </c>
      <c r="G13739" s="26" t="s">
        <v>9591</v>
      </c>
      <c r="H13739" s="26" t="s">
        <v>258</v>
      </c>
      <c r="J13739" s="26" t="s">
        <v>317</v>
      </c>
      <c r="K13739" s="26" t="s">
        <v>9597</v>
      </c>
      <c r="L13739" s="26" t="s">
        <v>52326</v>
      </c>
      <c r="M13739" s="26">
        <v>380667164973</v>
      </c>
      <c r="N13739" s="26">
        <v>1412300000</v>
      </c>
    </row>
    <row r="13740" spans="1:14">
      <c r="A13740" s="26" t="s">
        <v>7042</v>
      </c>
      <c r="B13740" s="26" t="s">
        <v>7043</v>
      </c>
      <c r="C13740" s="26" t="s">
        <v>1604</v>
      </c>
      <c r="D13740" s="26" t="s">
        <v>24</v>
      </c>
      <c r="E13740" s="26" t="s">
        <v>52327</v>
      </c>
      <c r="F13740" s="26" t="s">
        <v>39343</v>
      </c>
      <c r="G13740" s="26" t="s">
        <v>9591</v>
      </c>
      <c r="H13740" s="26" t="s">
        <v>987</v>
      </c>
      <c r="I13740" s="26" t="s">
        <v>9634</v>
      </c>
      <c r="J13740" s="26" t="s">
        <v>7044</v>
      </c>
      <c r="K13740" s="26" t="s">
        <v>9582</v>
      </c>
      <c r="L13740" s="26" t="s">
        <v>52328</v>
      </c>
      <c r="M13740" s="26">
        <v>380961524649</v>
      </c>
      <c r="N13740" s="26">
        <v>122080804</v>
      </c>
    </row>
    <row r="13741" spans="1:14">
      <c r="A13741" s="26" t="s">
        <v>2807</v>
      </c>
      <c r="B13741" s="26" t="s">
        <v>2808</v>
      </c>
      <c r="C13741" s="26">
        <v>37755220</v>
      </c>
      <c r="D13741" s="26" t="s">
        <v>24</v>
      </c>
      <c r="E13741" s="26" t="s">
        <v>52329</v>
      </c>
      <c r="F13741" s="26" t="s">
        <v>52330</v>
      </c>
      <c r="G13741" s="26" t="s">
        <v>9586</v>
      </c>
      <c r="H13741" s="26" t="s">
        <v>258</v>
      </c>
      <c r="J13741" s="26" t="s">
        <v>41775</v>
      </c>
      <c r="K13741" s="26" t="s">
        <v>9597</v>
      </c>
      <c r="L13741" s="26" t="s">
        <v>41776</v>
      </c>
      <c r="M13741" s="26">
        <v>380627762320</v>
      </c>
      <c r="N13741" s="26">
        <v>1411570300</v>
      </c>
    </row>
    <row r="13742" spans="1:14">
      <c r="A13742" s="26" t="s">
        <v>2616</v>
      </c>
      <c r="B13742" s="26" t="s">
        <v>2611</v>
      </c>
      <c r="C13742" s="26">
        <v>37734221</v>
      </c>
      <c r="D13742" s="26" t="s">
        <v>24</v>
      </c>
      <c r="E13742" s="26" t="s">
        <v>52331</v>
      </c>
      <c r="F13742" s="26" t="s">
        <v>52332</v>
      </c>
      <c r="G13742" s="26" t="s">
        <v>9586</v>
      </c>
      <c r="H13742" s="26" t="s">
        <v>133</v>
      </c>
      <c r="J13742" s="26" t="s">
        <v>223</v>
      </c>
      <c r="K13742" s="26" t="s">
        <v>9597</v>
      </c>
      <c r="L13742" s="26" t="s">
        <v>52333</v>
      </c>
      <c r="M13742" s="26">
        <v>380676117415</v>
      </c>
      <c r="N13742" s="26">
        <v>1211900000</v>
      </c>
    </row>
    <row r="13743" spans="1:14">
      <c r="A13743" s="26" t="s">
        <v>5198</v>
      </c>
      <c r="B13743" s="26" t="s">
        <v>5188</v>
      </c>
      <c r="C13743" s="26">
        <v>1996645</v>
      </c>
      <c r="D13743" s="26" t="s">
        <v>24</v>
      </c>
      <c r="E13743" s="26" t="s">
        <v>52334</v>
      </c>
      <c r="F13743" s="26" t="s">
        <v>18367</v>
      </c>
      <c r="G13743" s="26" t="s">
        <v>9586</v>
      </c>
      <c r="H13743" s="26" t="s">
        <v>735</v>
      </c>
      <c r="J13743" s="26" t="s">
        <v>740</v>
      </c>
      <c r="K13743" s="26" t="s">
        <v>9597</v>
      </c>
      <c r="L13743" s="26" t="s">
        <v>52335</v>
      </c>
      <c r="M13743" s="26">
        <v>380322331212</v>
      </c>
      <c r="N13743" s="26">
        <v>1221881203</v>
      </c>
    </row>
    <row r="13744" spans="1:14">
      <c r="A13744" s="26" t="s">
        <v>3994</v>
      </c>
      <c r="B13744" s="26" t="s">
        <v>3995</v>
      </c>
      <c r="C13744" s="26">
        <v>42043117</v>
      </c>
      <c r="D13744" s="26" t="s">
        <v>24</v>
      </c>
      <c r="E13744" s="26" t="s">
        <v>52336</v>
      </c>
      <c r="F13744" s="26" t="s">
        <v>52337</v>
      </c>
      <c r="G13744" s="26" t="s">
        <v>9586</v>
      </c>
      <c r="H13744" s="26" t="s">
        <v>506</v>
      </c>
      <c r="I13744" s="26" t="s">
        <v>10777</v>
      </c>
      <c r="J13744" s="26" t="s">
        <v>1931</v>
      </c>
      <c r="K13744" s="26" t="s">
        <v>9582</v>
      </c>
      <c r="L13744" s="26" t="s">
        <v>52338</v>
      </c>
      <c r="M13744" s="26">
        <v>380343027241</v>
      </c>
      <c r="N13744" s="26">
        <v>521085213</v>
      </c>
    </row>
    <row r="13745" spans="1:14">
      <c r="A13745" s="26" t="s">
        <v>3419</v>
      </c>
      <c r="B13745" s="26" t="s">
        <v>3420</v>
      </c>
      <c r="C13745" s="26">
        <v>38466285</v>
      </c>
      <c r="D13745" s="26" t="s">
        <v>24</v>
      </c>
      <c r="E13745" s="26" t="s">
        <v>52339</v>
      </c>
      <c r="F13745" s="26" t="s">
        <v>52340</v>
      </c>
      <c r="G13745" s="26" t="s">
        <v>9579</v>
      </c>
      <c r="H13745" s="26" t="s">
        <v>392</v>
      </c>
      <c r="I13745" s="26" t="s">
        <v>10064</v>
      </c>
      <c r="J13745" s="26" t="s">
        <v>52341</v>
      </c>
      <c r="K13745" s="26" t="s">
        <v>9582</v>
      </c>
      <c r="L13745" s="26" t="s">
        <v>52342</v>
      </c>
      <c r="M13745" s="26">
        <v>380663158827</v>
      </c>
      <c r="N13745" s="26">
        <v>2122482001</v>
      </c>
    </row>
    <row r="13746" spans="1:14">
      <c r="A13746" s="26" t="s">
        <v>8883</v>
      </c>
      <c r="B13746" s="26" t="s">
        <v>8884</v>
      </c>
      <c r="C13746" s="26">
        <v>38682646</v>
      </c>
      <c r="D13746" s="26" t="s">
        <v>24</v>
      </c>
      <c r="E13746" s="26" t="s">
        <v>52343</v>
      </c>
      <c r="F13746" s="26" t="s">
        <v>52344</v>
      </c>
      <c r="G13746" s="26" t="s">
        <v>9579</v>
      </c>
      <c r="H13746" s="26" t="s">
        <v>1401</v>
      </c>
      <c r="I13746" s="26" t="s">
        <v>10182</v>
      </c>
      <c r="J13746" s="26" t="s">
        <v>52345</v>
      </c>
      <c r="K13746" s="26" t="s">
        <v>9582</v>
      </c>
      <c r="L13746" s="26" t="s">
        <v>52346</v>
      </c>
      <c r="M13746" s="26">
        <v>380976075550</v>
      </c>
      <c r="N13746" s="26">
        <v>5322482001</v>
      </c>
    </row>
    <row r="13747" spans="1:14">
      <c r="A13747" s="26" t="s">
        <v>7874</v>
      </c>
      <c r="B13747" s="26" t="s">
        <v>7875</v>
      </c>
      <c r="C13747" s="26">
        <v>38743499</v>
      </c>
      <c r="D13747" s="26" t="s">
        <v>24</v>
      </c>
      <c r="E13747" s="26" t="s">
        <v>52347</v>
      </c>
      <c r="F13747" s="26" t="s">
        <v>52348</v>
      </c>
      <c r="G13747" s="26" t="s">
        <v>9586</v>
      </c>
      <c r="H13747" s="26" t="s">
        <v>1122</v>
      </c>
      <c r="I13747" s="26" t="s">
        <v>11422</v>
      </c>
      <c r="J13747" s="26" t="s">
        <v>28436</v>
      </c>
      <c r="K13747" s="26" t="s">
        <v>9606</v>
      </c>
      <c r="L13747" s="26" t="s">
        <v>52349</v>
      </c>
      <c r="M13747" s="26">
        <v>380577458126</v>
      </c>
      <c r="N13747" s="26">
        <v>6325155300</v>
      </c>
    </row>
    <row r="13748" spans="1:14">
      <c r="A13748" s="26" t="s">
        <v>3481</v>
      </c>
      <c r="B13748" s="26" t="s">
        <v>3482</v>
      </c>
      <c r="C13748" s="26">
        <v>33123566</v>
      </c>
      <c r="D13748" s="26" t="s">
        <v>780</v>
      </c>
      <c r="E13748" s="26" t="s">
        <v>52350</v>
      </c>
      <c r="F13748" s="26" t="s">
        <v>52351</v>
      </c>
      <c r="G13748" s="26" t="s">
        <v>9601</v>
      </c>
      <c r="H13748" s="26" t="s">
        <v>392</v>
      </c>
      <c r="I13748" s="26" t="s">
        <v>10627</v>
      </c>
      <c r="J13748" s="26" t="s">
        <v>450</v>
      </c>
      <c r="K13748" s="26" t="s">
        <v>9582</v>
      </c>
      <c r="L13748" s="26" t="s">
        <v>21086</v>
      </c>
      <c r="M13748" s="26">
        <v>380313465103</v>
      </c>
      <c r="N13748" s="26">
        <v>2124487001</v>
      </c>
    </row>
    <row r="13749" spans="1:14">
      <c r="A13749" s="26" t="s">
        <v>8968</v>
      </c>
      <c r="B13749" s="26" t="s">
        <v>8969</v>
      </c>
      <c r="C13749" s="26">
        <v>39028882</v>
      </c>
      <c r="D13749" s="26" t="s">
        <v>24</v>
      </c>
      <c r="E13749" s="26" t="s">
        <v>52352</v>
      </c>
      <c r="F13749" s="26" t="s">
        <v>52353</v>
      </c>
      <c r="G13749" s="26" t="s">
        <v>9579</v>
      </c>
      <c r="H13749" s="26" t="s">
        <v>1401</v>
      </c>
      <c r="I13749" s="26" t="s">
        <v>12387</v>
      </c>
      <c r="J13749" s="26" t="s">
        <v>6189</v>
      </c>
      <c r="K13749" s="26" t="s">
        <v>9906</v>
      </c>
      <c r="L13749" s="26" t="s">
        <v>52354</v>
      </c>
      <c r="M13749" s="26">
        <v>380474561548</v>
      </c>
      <c r="N13749" s="26">
        <v>122755301</v>
      </c>
    </row>
    <row r="13750" spans="1:14">
      <c r="A13750" s="26" t="s">
        <v>5084</v>
      </c>
      <c r="B13750" s="26" t="s">
        <v>5081</v>
      </c>
      <c r="C13750" s="26">
        <v>20763272</v>
      </c>
      <c r="D13750" s="26" t="s">
        <v>24</v>
      </c>
      <c r="E13750" s="26" t="s">
        <v>52355</v>
      </c>
      <c r="F13750" s="26" t="s">
        <v>12404</v>
      </c>
      <c r="G13750" s="26" t="s">
        <v>9591</v>
      </c>
      <c r="H13750" s="26" t="s">
        <v>735</v>
      </c>
      <c r="I13750" s="26" t="s">
        <v>9623</v>
      </c>
      <c r="J13750" s="26" t="s">
        <v>5082</v>
      </c>
      <c r="K13750" s="26" t="s">
        <v>9606</v>
      </c>
      <c r="L13750" s="26" t="s">
        <v>52356</v>
      </c>
      <c r="M13750" s="26">
        <v>380506707093</v>
      </c>
      <c r="N13750" s="26">
        <v>4625855300</v>
      </c>
    </row>
    <row r="13751" spans="1:14">
      <c r="A13751" s="26" t="s">
        <v>6211</v>
      </c>
      <c r="B13751" s="26" t="s">
        <v>6212</v>
      </c>
      <c r="C13751" s="26">
        <v>38522082</v>
      </c>
      <c r="D13751" s="26" t="s">
        <v>24</v>
      </c>
      <c r="E13751" s="26" t="s">
        <v>52357</v>
      </c>
      <c r="F13751" s="26" t="s">
        <v>52358</v>
      </c>
      <c r="G13751" s="26" t="s">
        <v>9579</v>
      </c>
      <c r="H13751" s="26" t="s">
        <v>885</v>
      </c>
      <c r="I13751" s="26" t="s">
        <v>12123</v>
      </c>
      <c r="J13751" s="26" t="s">
        <v>14908</v>
      </c>
      <c r="K13751" s="26" t="s">
        <v>9582</v>
      </c>
      <c r="L13751" s="26" t="s">
        <v>52359</v>
      </c>
      <c r="M13751" s="26">
        <v>380486722344</v>
      </c>
      <c r="N13751" s="26">
        <v>725084802</v>
      </c>
    </row>
    <row r="13752" spans="1:14">
      <c r="A13752" s="26" t="s">
        <v>6533</v>
      </c>
      <c r="B13752" s="26" t="s">
        <v>6140</v>
      </c>
      <c r="C13752" s="26">
        <v>38617509</v>
      </c>
      <c r="D13752" s="26" t="s">
        <v>24</v>
      </c>
      <c r="E13752" s="26" t="s">
        <v>52360</v>
      </c>
      <c r="F13752" s="26" t="s">
        <v>52361</v>
      </c>
      <c r="G13752" s="26" t="s">
        <v>9579</v>
      </c>
      <c r="H13752" s="26" t="s">
        <v>885</v>
      </c>
      <c r="I13752" s="26" t="s">
        <v>11807</v>
      </c>
      <c r="J13752" s="26" t="s">
        <v>52362</v>
      </c>
      <c r="K13752" s="26" t="s">
        <v>9582</v>
      </c>
      <c r="L13752" s="26" t="s">
        <v>52363</v>
      </c>
      <c r="M13752" s="26">
        <v>380976823938</v>
      </c>
      <c r="N13752" s="26">
        <v>5121084501</v>
      </c>
    </row>
    <row r="13753" spans="1:14">
      <c r="A13753" s="26" t="s">
        <v>5546</v>
      </c>
      <c r="B13753" s="26" t="s">
        <v>5547</v>
      </c>
      <c r="C13753" s="26">
        <v>5496862</v>
      </c>
      <c r="D13753" s="26" t="s">
        <v>780</v>
      </c>
      <c r="E13753" s="26" t="s">
        <v>52364</v>
      </c>
      <c r="F13753" s="26" t="s">
        <v>52365</v>
      </c>
      <c r="G13753" s="26" t="s">
        <v>9601</v>
      </c>
      <c r="H13753" s="26" t="s">
        <v>799</v>
      </c>
      <c r="J13753" s="26" t="s">
        <v>800</v>
      </c>
      <c r="K13753" s="26" t="s">
        <v>9597</v>
      </c>
      <c r="L13753" s="26" t="s">
        <v>52366</v>
      </c>
      <c r="M13753" s="26">
        <v>380443617098</v>
      </c>
      <c r="N13753" s="26">
        <v>4822784009</v>
      </c>
    </row>
    <row r="13754" spans="1:14">
      <c r="A13754" s="26" t="s">
        <v>6851</v>
      </c>
      <c r="B13754" s="26" t="s">
        <v>6852</v>
      </c>
      <c r="C13754" s="26">
        <v>1999690</v>
      </c>
      <c r="D13754" s="26" t="s">
        <v>780</v>
      </c>
      <c r="E13754" s="26" t="s">
        <v>52367</v>
      </c>
      <c r="F13754" s="26" t="s">
        <v>52368</v>
      </c>
      <c r="G13754" s="26" t="s">
        <v>9601</v>
      </c>
      <c r="H13754" s="26" t="s">
        <v>949</v>
      </c>
      <c r="J13754" s="26" t="s">
        <v>977</v>
      </c>
      <c r="K13754" s="26" t="s">
        <v>9597</v>
      </c>
      <c r="L13754" s="26" t="s">
        <v>52369</v>
      </c>
      <c r="M13754" s="26">
        <v>380532676304</v>
      </c>
      <c r="N13754" s="26">
        <v>4424080504</v>
      </c>
    </row>
    <row r="13755" spans="1:14">
      <c r="A13755" s="26" t="s">
        <v>6742</v>
      </c>
      <c r="B13755" s="26" t="s">
        <v>6743</v>
      </c>
      <c r="C13755" s="26">
        <v>38487180</v>
      </c>
      <c r="D13755" s="26" t="s">
        <v>24</v>
      </c>
      <c r="E13755" s="26" t="s">
        <v>52370</v>
      </c>
      <c r="F13755" s="26" t="s">
        <v>52371</v>
      </c>
      <c r="G13755" s="26" t="s">
        <v>9586</v>
      </c>
      <c r="H13755" s="26" t="s">
        <v>949</v>
      </c>
      <c r="I13755" s="26" t="s">
        <v>13044</v>
      </c>
      <c r="J13755" s="26" t="s">
        <v>13045</v>
      </c>
      <c r="K13755" s="26" t="s">
        <v>9582</v>
      </c>
      <c r="L13755" s="26" t="s">
        <v>52372</v>
      </c>
      <c r="M13755" s="26">
        <v>380536496396</v>
      </c>
      <c r="N13755" s="26">
        <v>5323086601</v>
      </c>
    </row>
    <row r="13756" spans="1:14">
      <c r="A13756" s="26" t="s">
        <v>6645</v>
      </c>
      <c r="B13756" s="26" t="s">
        <v>6646</v>
      </c>
      <c r="C13756" s="26">
        <v>1999307</v>
      </c>
      <c r="D13756" s="26" t="s">
        <v>780</v>
      </c>
      <c r="E13756" s="26" t="s">
        <v>52373</v>
      </c>
      <c r="F13756" s="26" t="s">
        <v>52374</v>
      </c>
      <c r="G13756" s="26" t="s">
        <v>9601</v>
      </c>
      <c r="H13756" s="26" t="s">
        <v>949</v>
      </c>
      <c r="I13756" s="26" t="s">
        <v>11921</v>
      </c>
      <c r="J13756" s="26" t="s">
        <v>9532</v>
      </c>
      <c r="K13756" s="26" t="s">
        <v>9606</v>
      </c>
      <c r="L13756" s="26" t="s">
        <v>25446</v>
      </c>
      <c r="M13756" s="26">
        <v>380534331168</v>
      </c>
      <c r="N13756" s="26">
        <v>5321855300</v>
      </c>
    </row>
    <row r="13757" spans="1:14">
      <c r="A13757" s="26" t="s">
        <v>2960</v>
      </c>
      <c r="B13757" s="26" t="s">
        <v>2961</v>
      </c>
      <c r="C13757" s="26">
        <v>37691796</v>
      </c>
      <c r="D13757" s="26" t="s">
        <v>24</v>
      </c>
      <c r="E13757" s="26" t="s">
        <v>52375</v>
      </c>
      <c r="F13757" s="26" t="s">
        <v>10430</v>
      </c>
      <c r="G13757" s="26" t="s">
        <v>9579</v>
      </c>
      <c r="H13757" s="26" t="s">
        <v>258</v>
      </c>
      <c r="I13757" s="26" t="s">
        <v>16316</v>
      </c>
      <c r="J13757" s="26" t="s">
        <v>3802</v>
      </c>
      <c r="K13757" s="26" t="s">
        <v>9582</v>
      </c>
      <c r="L13757" s="26" t="s">
        <v>52376</v>
      </c>
      <c r="M13757" s="26">
        <v>380624620572</v>
      </c>
      <c r="N13757" s="26">
        <v>1421584802</v>
      </c>
    </row>
    <row r="13758" spans="1:14">
      <c r="A13758" s="26" t="s">
        <v>4167</v>
      </c>
      <c r="B13758" s="26" t="s">
        <v>4165</v>
      </c>
      <c r="C13758" s="26">
        <v>25064231</v>
      </c>
      <c r="D13758" s="26" t="s">
        <v>24</v>
      </c>
      <c r="E13758" s="26" t="s">
        <v>52377</v>
      </c>
      <c r="F13758" s="26" t="s">
        <v>52378</v>
      </c>
      <c r="G13758" s="26" t="s">
        <v>9579</v>
      </c>
      <c r="H13758" s="26" t="s">
        <v>506</v>
      </c>
      <c r="I13758" s="26" t="s">
        <v>12382</v>
      </c>
      <c r="J13758" s="26" t="s">
        <v>5384</v>
      </c>
      <c r="K13758" s="26" t="s">
        <v>9582</v>
      </c>
      <c r="L13758" s="26" t="s">
        <v>52379</v>
      </c>
      <c r="M13758" s="26">
        <v>761931929448</v>
      </c>
      <c r="N13758" s="26">
        <v>521210114</v>
      </c>
    </row>
    <row r="13759" spans="1:14">
      <c r="A13759" s="26" t="s">
        <v>1946</v>
      </c>
      <c r="B13759" s="26" t="s">
        <v>1947</v>
      </c>
      <c r="C13759" s="26">
        <v>37636913</v>
      </c>
      <c r="D13759" s="26" t="s">
        <v>24</v>
      </c>
      <c r="E13759" s="26" t="s">
        <v>52380</v>
      </c>
      <c r="F13759" s="26" t="s">
        <v>52381</v>
      </c>
      <c r="G13759" s="26" t="s">
        <v>9586</v>
      </c>
      <c r="H13759" s="26" t="s">
        <v>27</v>
      </c>
      <c r="I13759" s="26" t="s">
        <v>10258</v>
      </c>
      <c r="J13759" s="26" t="s">
        <v>52382</v>
      </c>
      <c r="K13759" s="26" t="s">
        <v>9582</v>
      </c>
      <c r="L13759" s="26" t="s">
        <v>52383</v>
      </c>
      <c r="M13759" s="26">
        <v>380974671945</v>
      </c>
      <c r="N13759" s="26">
        <v>525683201</v>
      </c>
    </row>
    <row r="13760" spans="1:14">
      <c r="A13760" s="26" t="s">
        <v>8877</v>
      </c>
      <c r="B13760" s="26" t="s">
        <v>8878</v>
      </c>
      <c r="C13760" s="26">
        <v>42017886</v>
      </c>
      <c r="D13760" s="26" t="s">
        <v>24</v>
      </c>
      <c r="E13760" s="26" t="s">
        <v>52384</v>
      </c>
      <c r="F13760" s="26" t="s">
        <v>52385</v>
      </c>
      <c r="G13760" s="26" t="s">
        <v>9579</v>
      </c>
      <c r="H13760" s="26" t="s">
        <v>1401</v>
      </c>
      <c r="I13760" s="26" t="s">
        <v>14413</v>
      </c>
      <c r="J13760" s="26" t="s">
        <v>52386</v>
      </c>
      <c r="K13760" s="26" t="s">
        <v>9582</v>
      </c>
      <c r="L13760" s="26" t="s">
        <v>52387</v>
      </c>
      <c r="M13760" s="26">
        <v>380473296659</v>
      </c>
      <c r="N13760" s="26">
        <v>7121882805</v>
      </c>
    </row>
    <row r="13761" spans="1:14">
      <c r="A13761" s="26" t="s">
        <v>5494</v>
      </c>
      <c r="B13761" s="26" t="s">
        <v>5495</v>
      </c>
      <c r="C13761" s="26">
        <v>26199418</v>
      </c>
      <c r="D13761" s="26" t="s">
        <v>24</v>
      </c>
      <c r="E13761" s="26" t="s">
        <v>52388</v>
      </c>
      <c r="F13761" s="26" t="s">
        <v>52389</v>
      </c>
      <c r="G13761" s="26" t="s">
        <v>9586</v>
      </c>
      <c r="H13761" s="26" t="s">
        <v>799</v>
      </c>
      <c r="J13761" s="26" t="s">
        <v>800</v>
      </c>
      <c r="K13761" s="26" t="s">
        <v>9597</v>
      </c>
      <c r="L13761" s="26" t="s">
        <v>44134</v>
      </c>
      <c r="M13761" s="26">
        <v>760887027154</v>
      </c>
      <c r="N13761" s="26">
        <v>4822784009</v>
      </c>
    </row>
    <row r="13762" spans="1:14">
      <c r="A13762" s="26" t="s">
        <v>7923</v>
      </c>
      <c r="B13762" s="26" t="s">
        <v>7924</v>
      </c>
      <c r="C13762" s="26">
        <v>37714802</v>
      </c>
      <c r="D13762" s="26" t="s">
        <v>24</v>
      </c>
      <c r="E13762" s="26" t="s">
        <v>52390</v>
      </c>
      <c r="F13762" s="26" t="s">
        <v>52391</v>
      </c>
      <c r="G13762" s="26" t="s">
        <v>9586</v>
      </c>
      <c r="H13762" s="26" t="s">
        <v>1122</v>
      </c>
      <c r="I13762" s="26" t="s">
        <v>21763</v>
      </c>
      <c r="J13762" s="26" t="s">
        <v>1426</v>
      </c>
      <c r="K13762" s="26" t="s">
        <v>9582</v>
      </c>
      <c r="L13762" s="26" t="s">
        <v>52392</v>
      </c>
      <c r="M13762" s="26">
        <v>380574354124</v>
      </c>
      <c r="N13762" s="26">
        <v>123584702</v>
      </c>
    </row>
    <row r="13763" spans="1:14">
      <c r="A13763" s="26" t="s">
        <v>3181</v>
      </c>
      <c r="B13763" s="26" t="s">
        <v>3182</v>
      </c>
      <c r="C13763" s="26">
        <v>42161921</v>
      </c>
      <c r="D13763" s="26" t="s">
        <v>24</v>
      </c>
      <c r="E13763" s="26" t="s">
        <v>52393</v>
      </c>
      <c r="F13763" s="26" t="s">
        <v>52394</v>
      </c>
      <c r="G13763" s="26" t="s">
        <v>9591</v>
      </c>
      <c r="H13763" s="26" t="s">
        <v>375</v>
      </c>
      <c r="I13763" s="26" t="s">
        <v>12569</v>
      </c>
      <c r="J13763" s="26" t="s">
        <v>52395</v>
      </c>
      <c r="K13763" s="26" t="s">
        <v>9582</v>
      </c>
      <c r="L13763" s="26" t="s">
        <v>52396</v>
      </c>
      <c r="M13763" s="26">
        <v>380972325883</v>
      </c>
      <c r="N13763" s="26">
        <v>1823155130</v>
      </c>
    </row>
    <row r="13764" spans="1:14">
      <c r="A13764" s="26" t="s">
        <v>6187</v>
      </c>
      <c r="B13764" s="26" t="s">
        <v>6188</v>
      </c>
      <c r="C13764" s="26">
        <v>38096553</v>
      </c>
      <c r="D13764" s="26" t="s">
        <v>24</v>
      </c>
      <c r="E13764" s="26" t="s">
        <v>52397</v>
      </c>
      <c r="F13764" s="26" t="s">
        <v>52398</v>
      </c>
      <c r="G13764" s="26" t="s">
        <v>9591</v>
      </c>
      <c r="H13764" s="26" t="s">
        <v>885</v>
      </c>
      <c r="J13764" s="26" t="s">
        <v>15558</v>
      </c>
      <c r="K13764" s="26" t="s">
        <v>9582</v>
      </c>
      <c r="L13764" s="26" t="s">
        <v>52399</v>
      </c>
      <c r="M13764" s="26">
        <v>761460201893</v>
      </c>
      <c r="N13764" s="26">
        <v>520280203</v>
      </c>
    </row>
    <row r="13765" spans="1:14">
      <c r="A13765" s="26" t="s">
        <v>3950</v>
      </c>
      <c r="B13765" s="26" t="s">
        <v>3951</v>
      </c>
      <c r="C13765" s="26">
        <v>42097233</v>
      </c>
      <c r="D13765" s="26" t="s">
        <v>24</v>
      </c>
      <c r="E13765" s="26" t="s">
        <v>52400</v>
      </c>
      <c r="F13765" s="26" t="s">
        <v>52401</v>
      </c>
      <c r="G13765" s="26" t="s">
        <v>9579</v>
      </c>
      <c r="H13765" s="26" t="s">
        <v>506</v>
      </c>
      <c r="I13765" s="26" t="s">
        <v>10352</v>
      </c>
      <c r="J13765" s="26" t="s">
        <v>52402</v>
      </c>
      <c r="K13765" s="26" t="s">
        <v>9582</v>
      </c>
      <c r="L13765" s="26" t="s">
        <v>52403</v>
      </c>
      <c r="M13765" s="26">
        <v>380685822246</v>
      </c>
      <c r="N13765" s="26" t="e">
        <v>#N/A</v>
      </c>
    </row>
    <row r="13766" spans="1:14">
      <c r="A13766" s="26" t="s">
        <v>8658</v>
      </c>
      <c r="B13766" s="26" t="s">
        <v>8659</v>
      </c>
      <c r="C13766" s="26">
        <v>38072569</v>
      </c>
      <c r="D13766" s="26" t="s">
        <v>24</v>
      </c>
      <c r="E13766" s="26" t="s">
        <v>52404</v>
      </c>
      <c r="F13766" s="26" t="s">
        <v>52405</v>
      </c>
      <c r="G13766" s="26" t="s">
        <v>9591</v>
      </c>
      <c r="H13766" s="26" t="s">
        <v>1308</v>
      </c>
      <c r="I13766" s="26" t="s">
        <v>11591</v>
      </c>
      <c r="J13766" s="26" t="s">
        <v>52406</v>
      </c>
      <c r="K13766" s="26" t="s">
        <v>9582</v>
      </c>
      <c r="L13766" s="26" t="s">
        <v>52407</v>
      </c>
      <c r="M13766" s="26">
        <v>380385232575</v>
      </c>
      <c r="N13766" s="26">
        <v>6822184202</v>
      </c>
    </row>
    <row r="13767" spans="1:14">
      <c r="A13767" s="26" t="s">
        <v>5042</v>
      </c>
      <c r="B13767" s="26" t="s">
        <v>5043</v>
      </c>
      <c r="C13767" s="26">
        <v>1996409</v>
      </c>
      <c r="D13767" s="26" t="s">
        <v>780</v>
      </c>
      <c r="E13767" s="26" t="s">
        <v>52408</v>
      </c>
      <c r="F13767" s="26" t="s">
        <v>19950</v>
      </c>
      <c r="G13767" s="26" t="s">
        <v>9601</v>
      </c>
      <c r="H13767" s="26" t="s">
        <v>735</v>
      </c>
      <c r="I13767" s="26" t="s">
        <v>9721</v>
      </c>
      <c r="J13767" s="26" t="s">
        <v>5029</v>
      </c>
      <c r="K13767" s="26" t="s">
        <v>9597</v>
      </c>
      <c r="L13767" s="26" t="s">
        <v>12026</v>
      </c>
      <c r="M13767" s="26">
        <v>761984797952</v>
      </c>
      <c r="N13767" s="26">
        <v>4622710200</v>
      </c>
    </row>
    <row r="13768" spans="1:14">
      <c r="A13768" s="26" t="s">
        <v>6042</v>
      </c>
      <c r="B13768" s="26" t="s">
        <v>6043</v>
      </c>
      <c r="C13768" s="26">
        <v>38476906</v>
      </c>
      <c r="D13768" s="26" t="s">
        <v>24</v>
      </c>
      <c r="E13768" s="26" t="s">
        <v>52409</v>
      </c>
      <c r="F13768" s="26" t="s">
        <v>52410</v>
      </c>
      <c r="G13768" s="26" t="s">
        <v>9586</v>
      </c>
      <c r="H13768" s="26" t="s">
        <v>835</v>
      </c>
      <c r="I13768" s="26" t="s">
        <v>13321</v>
      </c>
      <c r="J13768" s="26" t="s">
        <v>52411</v>
      </c>
      <c r="K13768" s="26" t="s">
        <v>9582</v>
      </c>
      <c r="L13768" s="26" t="s">
        <v>52412</v>
      </c>
      <c r="M13768" s="26">
        <v>380931543951</v>
      </c>
      <c r="N13768" s="26">
        <v>4823384707</v>
      </c>
    </row>
    <row r="13769" spans="1:14">
      <c r="A13769" s="26" t="s">
        <v>8248</v>
      </c>
      <c r="B13769" s="26" t="s">
        <v>8249</v>
      </c>
      <c r="C13769" s="26">
        <v>23002303</v>
      </c>
      <c r="D13769" s="26" t="s">
        <v>24</v>
      </c>
      <c r="E13769" s="26" t="s">
        <v>52413</v>
      </c>
      <c r="F13769" s="26" t="s">
        <v>10382</v>
      </c>
      <c r="G13769" s="26" t="s">
        <v>9586</v>
      </c>
      <c r="H13769" s="26" t="s">
        <v>1122</v>
      </c>
      <c r="J13769" s="26" t="s">
        <v>8039</v>
      </c>
      <c r="K13769" s="26" t="s">
        <v>9597</v>
      </c>
      <c r="L13769" s="26" t="s">
        <v>16112</v>
      </c>
      <c r="M13769" s="26">
        <v>380577255566</v>
      </c>
      <c r="N13769" s="26">
        <v>6310100000</v>
      </c>
    </row>
    <row r="13770" spans="1:14">
      <c r="A13770" s="26" t="s">
        <v>8743</v>
      </c>
      <c r="B13770" s="26" t="s">
        <v>8744</v>
      </c>
      <c r="C13770" s="26">
        <v>37329345</v>
      </c>
      <c r="D13770" s="26" t="s">
        <v>24</v>
      </c>
      <c r="E13770" s="26" t="s">
        <v>52414</v>
      </c>
      <c r="F13770" s="26" t="s">
        <v>52415</v>
      </c>
      <c r="G13770" s="26" t="s">
        <v>9586</v>
      </c>
      <c r="H13770" s="26" t="s">
        <v>1308</v>
      </c>
      <c r="J13770" s="26" t="s">
        <v>9558</v>
      </c>
      <c r="K13770" s="26" t="s">
        <v>9582</v>
      </c>
      <c r="L13770" s="26" t="s">
        <v>52416</v>
      </c>
      <c r="M13770" s="26">
        <v>380972213306</v>
      </c>
      <c r="N13770" s="26">
        <v>2624085001</v>
      </c>
    </row>
    <row r="13771" spans="1:14">
      <c r="A13771" s="26" t="s">
        <v>7530</v>
      </c>
      <c r="B13771" s="26" t="s">
        <v>7531</v>
      </c>
      <c r="C13771" s="26">
        <v>38637368</v>
      </c>
      <c r="D13771" s="26" t="s">
        <v>24</v>
      </c>
      <c r="E13771" s="26" t="s">
        <v>52417</v>
      </c>
      <c r="F13771" s="26" t="s">
        <v>52418</v>
      </c>
      <c r="G13771" s="26" t="s">
        <v>9579</v>
      </c>
      <c r="H13771" s="26" t="s">
        <v>1025</v>
      </c>
      <c r="I13771" s="26" t="s">
        <v>9657</v>
      </c>
      <c r="J13771" s="26" t="s">
        <v>52419</v>
      </c>
      <c r="K13771" s="26" t="s">
        <v>9582</v>
      </c>
      <c r="L13771" s="26" t="s">
        <v>52420</v>
      </c>
      <c r="M13771" s="26">
        <v>380660405624</v>
      </c>
      <c r="N13771" s="26">
        <v>5920389221</v>
      </c>
    </row>
    <row r="13772" spans="1:14">
      <c r="A13772" s="26" t="s">
        <v>4456</v>
      </c>
      <c r="B13772" s="26" t="s">
        <v>4457</v>
      </c>
      <c r="C13772" s="26">
        <v>41012405</v>
      </c>
      <c r="D13772" s="26" t="s">
        <v>24</v>
      </c>
      <c r="E13772" s="26" t="s">
        <v>52421</v>
      </c>
      <c r="F13772" s="26" t="s">
        <v>52422</v>
      </c>
      <c r="G13772" s="26" t="s">
        <v>9586</v>
      </c>
      <c r="H13772" s="26" t="s">
        <v>576</v>
      </c>
      <c r="J13772" s="26" t="s">
        <v>20940</v>
      </c>
      <c r="K13772" s="26" t="s">
        <v>9597</v>
      </c>
      <c r="L13772" s="26" t="s">
        <v>36832</v>
      </c>
      <c r="M13772" s="26">
        <v>380457251037</v>
      </c>
      <c r="N13772" s="26">
        <v>522884801</v>
      </c>
    </row>
    <row r="13773" spans="1:14">
      <c r="A13773" s="26" t="s">
        <v>8799</v>
      </c>
      <c r="B13773" s="26" t="s">
        <v>8800</v>
      </c>
      <c r="C13773" s="26">
        <v>40887956</v>
      </c>
      <c r="D13773" s="26" t="s">
        <v>24</v>
      </c>
      <c r="E13773" s="26" t="s">
        <v>52423</v>
      </c>
      <c r="F13773" s="26" t="s">
        <v>10965</v>
      </c>
      <c r="G13773" s="26" t="s">
        <v>9586</v>
      </c>
      <c r="H13773" s="26" t="s">
        <v>1308</v>
      </c>
      <c r="J13773" s="26" t="s">
        <v>1387</v>
      </c>
      <c r="K13773" s="26" t="s">
        <v>9597</v>
      </c>
      <c r="L13773" s="26" t="s">
        <v>35147</v>
      </c>
      <c r="M13773" s="26">
        <v>761065823383</v>
      </c>
      <c r="N13773" s="26">
        <v>4412745702</v>
      </c>
    </row>
    <row r="13774" spans="1:14">
      <c r="A13774" s="26" t="s">
        <v>4854</v>
      </c>
      <c r="B13774" s="26" t="s">
        <v>4855</v>
      </c>
      <c r="C13774" s="26">
        <v>1983832</v>
      </c>
      <c r="D13774" s="26" t="s">
        <v>780</v>
      </c>
      <c r="E13774" s="26" t="s">
        <v>52424</v>
      </c>
      <c r="F13774" s="26" t="s">
        <v>52425</v>
      </c>
      <c r="G13774" s="26" t="s">
        <v>9601</v>
      </c>
      <c r="H13774" s="26" t="s">
        <v>711</v>
      </c>
      <c r="J13774" s="26" t="s">
        <v>716</v>
      </c>
      <c r="K13774" s="26" t="s">
        <v>9597</v>
      </c>
      <c r="L13774" s="26" t="s">
        <v>52426</v>
      </c>
      <c r="M13774" s="26">
        <v>380502394013</v>
      </c>
      <c r="N13774" s="26">
        <v>4411800000</v>
      </c>
    </row>
    <row r="13775" spans="1:14">
      <c r="A13775" s="26" t="s">
        <v>2002</v>
      </c>
      <c r="B13775" s="26" t="s">
        <v>2001</v>
      </c>
      <c r="C13775" s="26">
        <v>13366010</v>
      </c>
      <c r="D13775" s="26" t="s">
        <v>780</v>
      </c>
      <c r="E13775" s="26" t="s">
        <v>52427</v>
      </c>
      <c r="F13775" s="26" t="s">
        <v>2001</v>
      </c>
      <c r="G13775" s="26" t="s">
        <v>9601</v>
      </c>
      <c r="H13775" s="26" t="s">
        <v>103</v>
      </c>
      <c r="J13775" s="26" t="s">
        <v>112</v>
      </c>
      <c r="K13775" s="26" t="s">
        <v>9597</v>
      </c>
      <c r="L13775" s="26" t="s">
        <v>29033</v>
      </c>
      <c r="M13775" s="26">
        <v>761314176342</v>
      </c>
      <c r="N13775" s="26">
        <v>710400000</v>
      </c>
    </row>
    <row r="13776" spans="1:14">
      <c r="A13776" s="26" t="s">
        <v>4223</v>
      </c>
      <c r="B13776" s="26" t="s">
        <v>4224</v>
      </c>
      <c r="C13776" s="26">
        <v>42061427</v>
      </c>
      <c r="D13776" s="26" t="s">
        <v>24</v>
      </c>
      <c r="E13776" s="26" t="s">
        <v>52428</v>
      </c>
      <c r="F13776" s="26" t="s">
        <v>52429</v>
      </c>
      <c r="G13776" s="26" t="s">
        <v>9586</v>
      </c>
      <c r="H13776" s="26" t="s">
        <v>506</v>
      </c>
      <c r="J13776" s="26" t="s">
        <v>52430</v>
      </c>
      <c r="K13776" s="26" t="s">
        <v>9582</v>
      </c>
      <c r="L13776" s="26" t="s">
        <v>52431</v>
      </c>
      <c r="M13776" s="26">
        <v>380347431226</v>
      </c>
      <c r="N13776" s="26">
        <v>2624883901</v>
      </c>
    </row>
    <row r="13777" spans="1:14">
      <c r="A13777" s="26" t="s">
        <v>7886</v>
      </c>
      <c r="B13777" s="26" t="s">
        <v>7887</v>
      </c>
      <c r="C13777" s="26" t="s">
        <v>1604</v>
      </c>
      <c r="D13777" s="26" t="s">
        <v>24</v>
      </c>
      <c r="E13777" s="26" t="s">
        <v>52432</v>
      </c>
      <c r="F13777" s="26" t="s">
        <v>52433</v>
      </c>
      <c r="G13777" s="26" t="s">
        <v>9586</v>
      </c>
      <c r="H13777" s="26" t="s">
        <v>1122</v>
      </c>
      <c r="I13777" s="26" t="s">
        <v>10431</v>
      </c>
      <c r="J13777" s="26" t="s">
        <v>1159</v>
      </c>
      <c r="K13777" s="26" t="s">
        <v>9597</v>
      </c>
      <c r="L13777" s="26" t="s">
        <v>52434</v>
      </c>
      <c r="M13777" s="26">
        <v>380685215117</v>
      </c>
      <c r="N13777" s="26">
        <v>6321610100</v>
      </c>
    </row>
    <row r="13778" spans="1:14">
      <c r="A13778" s="26" t="s">
        <v>8669</v>
      </c>
      <c r="B13778" s="26" t="s">
        <v>8670</v>
      </c>
      <c r="C13778" s="26">
        <v>38566219</v>
      </c>
      <c r="D13778" s="26" t="s">
        <v>24</v>
      </c>
      <c r="E13778" s="26" t="s">
        <v>52435</v>
      </c>
      <c r="F13778" s="26" t="s">
        <v>52436</v>
      </c>
      <c r="G13778" s="26" t="s">
        <v>9586</v>
      </c>
      <c r="H13778" s="26" t="s">
        <v>1308</v>
      </c>
      <c r="J13778" s="26" t="s">
        <v>1337</v>
      </c>
      <c r="K13778" s="26" t="s">
        <v>9597</v>
      </c>
      <c r="L13778" s="26" t="s">
        <v>52437</v>
      </c>
      <c r="M13778" s="26">
        <v>761066793814</v>
      </c>
      <c r="N13778" s="26">
        <v>6810400000</v>
      </c>
    </row>
    <row r="13779" spans="1:14">
      <c r="A13779" s="26" t="s">
        <v>8877</v>
      </c>
      <c r="B13779" s="26" t="s">
        <v>8878</v>
      </c>
      <c r="C13779" s="26">
        <v>42017886</v>
      </c>
      <c r="D13779" s="26" t="s">
        <v>24</v>
      </c>
      <c r="E13779" s="26" t="s">
        <v>52438</v>
      </c>
      <c r="F13779" s="26" t="s">
        <v>52439</v>
      </c>
      <c r="G13779" s="26" t="s">
        <v>9579</v>
      </c>
      <c r="H13779" s="26" t="s">
        <v>1401</v>
      </c>
      <c r="I13779" s="26" t="s">
        <v>14413</v>
      </c>
      <c r="J13779" s="26" t="s">
        <v>14992</v>
      </c>
      <c r="K13779" s="26" t="s">
        <v>9582</v>
      </c>
      <c r="L13779" s="26" t="s">
        <v>52440</v>
      </c>
      <c r="M13779" s="26">
        <v>380473295715</v>
      </c>
      <c r="N13779" s="26">
        <v>1220310107</v>
      </c>
    </row>
    <row r="13780" spans="1:14">
      <c r="A13780" s="26" t="s">
        <v>3356</v>
      </c>
      <c r="B13780" s="26" t="s">
        <v>3357</v>
      </c>
      <c r="C13780" s="26">
        <v>38284599</v>
      </c>
      <c r="D13780" s="26" t="s">
        <v>24</v>
      </c>
      <c r="E13780" s="26" t="s">
        <v>52441</v>
      </c>
      <c r="F13780" s="26" t="s">
        <v>52442</v>
      </c>
      <c r="G13780" s="26" t="s">
        <v>9579</v>
      </c>
      <c r="H13780" s="26" t="s">
        <v>392</v>
      </c>
      <c r="I13780" s="26" t="s">
        <v>11117</v>
      </c>
      <c r="J13780" s="26" t="s">
        <v>52443</v>
      </c>
      <c r="K13780" s="26" t="s">
        <v>9582</v>
      </c>
      <c r="L13780" s="26" t="s">
        <v>52444</v>
      </c>
      <c r="M13780" s="26">
        <v>380956063957</v>
      </c>
      <c r="N13780" s="26">
        <v>2120881303</v>
      </c>
    </row>
    <row r="13781" spans="1:14">
      <c r="A13781" s="26" t="s">
        <v>4688</v>
      </c>
      <c r="B13781" s="26" t="s">
        <v>4689</v>
      </c>
      <c r="C13781" s="26">
        <v>38236676</v>
      </c>
      <c r="D13781" s="26" t="s">
        <v>24</v>
      </c>
      <c r="E13781" s="26" t="s">
        <v>52445</v>
      </c>
      <c r="F13781" s="26" t="s">
        <v>52446</v>
      </c>
      <c r="G13781" s="26" t="s">
        <v>9586</v>
      </c>
      <c r="H13781" s="26" t="s">
        <v>670</v>
      </c>
      <c r="I13781" s="26" t="s">
        <v>11532</v>
      </c>
      <c r="J13781" s="26" t="s">
        <v>4435</v>
      </c>
      <c r="K13781" s="26" t="s">
        <v>9606</v>
      </c>
      <c r="L13781" s="26" t="s">
        <v>52447</v>
      </c>
      <c r="M13781" s="26">
        <v>380525642617</v>
      </c>
      <c r="N13781" s="26">
        <v>3222484403</v>
      </c>
    </row>
    <row r="13782" spans="1:14">
      <c r="A13782" s="26" t="s">
        <v>1833</v>
      </c>
      <c r="B13782" s="26" t="s">
        <v>1834</v>
      </c>
      <c r="C13782" s="26">
        <v>37336724</v>
      </c>
      <c r="D13782" s="26" t="s">
        <v>24</v>
      </c>
      <c r="E13782" s="26" t="s">
        <v>52448</v>
      </c>
      <c r="F13782" s="26" t="s">
        <v>52449</v>
      </c>
      <c r="G13782" s="26" t="s">
        <v>9586</v>
      </c>
      <c r="H13782" s="26" t="s">
        <v>27</v>
      </c>
      <c r="I13782" s="26" t="s">
        <v>9610</v>
      </c>
      <c r="J13782" s="26" t="s">
        <v>52450</v>
      </c>
      <c r="K13782" s="26" t="s">
        <v>9582</v>
      </c>
      <c r="L13782" s="26" t="s">
        <v>52451</v>
      </c>
      <c r="M13782" s="26">
        <v>380433135366</v>
      </c>
      <c r="N13782" s="26">
        <v>523085801</v>
      </c>
    </row>
    <row r="13783" spans="1:14">
      <c r="A13783" s="26" t="s">
        <v>7117</v>
      </c>
      <c r="B13783" s="26" t="s">
        <v>7118</v>
      </c>
      <c r="C13783" s="26" t="s">
        <v>1604</v>
      </c>
      <c r="D13783" s="26" t="s">
        <v>24</v>
      </c>
      <c r="E13783" s="26" t="s">
        <v>52452</v>
      </c>
      <c r="F13783" s="26" t="s">
        <v>52453</v>
      </c>
      <c r="G13783" s="26" t="s">
        <v>9591</v>
      </c>
      <c r="H13783" s="26" t="s">
        <v>987</v>
      </c>
      <c r="I13783" s="26" t="s">
        <v>14235</v>
      </c>
      <c r="J13783" s="26" t="s">
        <v>7119</v>
      </c>
      <c r="K13783" s="26" t="s">
        <v>9606</v>
      </c>
      <c r="L13783" s="26" t="s">
        <v>52454</v>
      </c>
      <c r="M13783" s="26">
        <v>380961577205</v>
      </c>
      <c r="N13783" s="26">
        <v>5623855100</v>
      </c>
    </row>
    <row r="13784" spans="1:14">
      <c r="A13784" s="26" t="s">
        <v>6317</v>
      </c>
      <c r="B13784" s="26" t="s">
        <v>6318</v>
      </c>
      <c r="C13784" s="26" t="s">
        <v>1604</v>
      </c>
      <c r="D13784" s="26" t="s">
        <v>24</v>
      </c>
      <c r="E13784" s="26" t="s">
        <v>52455</v>
      </c>
      <c r="F13784" s="26" t="s">
        <v>6318</v>
      </c>
      <c r="G13784" s="26" t="s">
        <v>9586</v>
      </c>
      <c r="H13784" s="26" t="s">
        <v>885</v>
      </c>
      <c r="J13784" s="26" t="s">
        <v>910</v>
      </c>
      <c r="K13784" s="26" t="s">
        <v>9597</v>
      </c>
      <c r="L13784" s="26" t="s">
        <v>52456</v>
      </c>
      <c r="M13784" s="26">
        <v>380978141540</v>
      </c>
      <c r="N13784" s="26">
        <v>5110100000</v>
      </c>
    </row>
    <row r="13785" spans="1:14">
      <c r="A13785" s="26" t="s">
        <v>2064</v>
      </c>
      <c r="B13785" s="26" t="s">
        <v>2065</v>
      </c>
      <c r="C13785" s="26">
        <v>38527798</v>
      </c>
      <c r="D13785" s="26" t="s">
        <v>1701</v>
      </c>
      <c r="E13785" s="26" t="s">
        <v>52457</v>
      </c>
      <c r="F13785" s="26" t="s">
        <v>52458</v>
      </c>
      <c r="G13785" s="26" t="s">
        <v>9601</v>
      </c>
      <c r="H13785" s="26" t="s">
        <v>103</v>
      </c>
      <c r="J13785" s="26" t="s">
        <v>104</v>
      </c>
      <c r="K13785" s="26" t="s">
        <v>9597</v>
      </c>
      <c r="L13785" s="26" t="s">
        <v>24893</v>
      </c>
      <c r="M13785" s="26">
        <v>380964612084</v>
      </c>
      <c r="N13785" s="26">
        <v>710200000</v>
      </c>
    </row>
    <row r="13786" spans="1:14">
      <c r="A13786" s="26" t="s">
        <v>8826</v>
      </c>
      <c r="B13786" s="26" t="s">
        <v>8827</v>
      </c>
      <c r="C13786" s="26">
        <v>38283239</v>
      </c>
      <c r="D13786" s="26" t="s">
        <v>24</v>
      </c>
      <c r="E13786" s="26" t="s">
        <v>52459</v>
      </c>
      <c r="F13786" s="26" t="s">
        <v>52460</v>
      </c>
      <c r="G13786" s="26" t="s">
        <v>9586</v>
      </c>
      <c r="H13786" s="26" t="s">
        <v>1308</v>
      </c>
      <c r="I13786" s="26" t="s">
        <v>9705</v>
      </c>
      <c r="J13786" s="26" t="s">
        <v>52461</v>
      </c>
      <c r="K13786" s="26" t="s">
        <v>9582</v>
      </c>
      <c r="L13786" s="26" t="s">
        <v>52462</v>
      </c>
      <c r="M13786" s="26">
        <v>380972472088</v>
      </c>
      <c r="N13786" s="26">
        <v>5924182004</v>
      </c>
    </row>
    <row r="13787" spans="1:14">
      <c r="A13787" s="26" t="s">
        <v>7919</v>
      </c>
      <c r="B13787" s="26" t="s">
        <v>7920</v>
      </c>
      <c r="C13787" s="26" t="s">
        <v>1604</v>
      </c>
      <c r="D13787" s="26" t="s">
        <v>24</v>
      </c>
      <c r="E13787" s="26" t="s">
        <v>52463</v>
      </c>
      <c r="F13787" s="26" t="s">
        <v>52464</v>
      </c>
      <c r="G13787" s="26" t="s">
        <v>9586</v>
      </c>
      <c r="H13787" s="26" t="s">
        <v>1122</v>
      </c>
      <c r="I13787" s="26" t="s">
        <v>16554</v>
      </c>
      <c r="J13787" s="26" t="s">
        <v>1265</v>
      </c>
      <c r="K13787" s="26" t="s">
        <v>9606</v>
      </c>
      <c r="L13787" s="26" t="s">
        <v>52465</v>
      </c>
      <c r="M13787" s="26">
        <v>380977785184</v>
      </c>
      <c r="N13787" s="26">
        <v>120483604</v>
      </c>
    </row>
    <row r="13788" spans="1:14">
      <c r="A13788" s="26" t="s">
        <v>3729</v>
      </c>
      <c r="B13788" s="26" t="s">
        <v>3730</v>
      </c>
      <c r="C13788" s="26">
        <v>5498909</v>
      </c>
      <c r="D13788" s="26" t="s">
        <v>780</v>
      </c>
      <c r="E13788" s="26" t="s">
        <v>52466</v>
      </c>
      <c r="F13788" s="26" t="s">
        <v>52467</v>
      </c>
      <c r="G13788" s="26" t="s">
        <v>9601</v>
      </c>
      <c r="H13788" s="26" t="s">
        <v>468</v>
      </c>
      <c r="J13788" s="26" t="s">
        <v>3847</v>
      </c>
      <c r="K13788" s="26" t="s">
        <v>9597</v>
      </c>
      <c r="L13788" s="26" t="s">
        <v>52468</v>
      </c>
      <c r="M13788" s="26">
        <v>380612967808</v>
      </c>
      <c r="N13788" s="26">
        <v>2325210100</v>
      </c>
    </row>
    <row r="13789" spans="1:14">
      <c r="A13789" s="26" t="s">
        <v>9386</v>
      </c>
      <c r="B13789" s="26" t="s">
        <v>9387</v>
      </c>
      <c r="C13789" s="26">
        <v>5483581</v>
      </c>
      <c r="D13789" s="26" t="s">
        <v>24</v>
      </c>
      <c r="E13789" s="26" t="s">
        <v>52469</v>
      </c>
      <c r="F13789" s="26" t="s">
        <v>9713</v>
      </c>
      <c r="G13789" s="26" t="s">
        <v>9591</v>
      </c>
      <c r="H13789" s="26" t="s">
        <v>1573</v>
      </c>
      <c r="J13789" s="26" t="s">
        <v>1589</v>
      </c>
      <c r="K13789" s="26" t="s">
        <v>9597</v>
      </c>
      <c r="L13789" s="26" t="s">
        <v>10436</v>
      </c>
      <c r="M13789" s="26">
        <v>380463752458</v>
      </c>
      <c r="N13789" s="26">
        <v>1824286707</v>
      </c>
    </row>
    <row r="13790" spans="1:14">
      <c r="A13790" s="26" t="s">
        <v>2064</v>
      </c>
      <c r="B13790" s="26" t="s">
        <v>2065</v>
      </c>
      <c r="C13790" s="26">
        <v>38527798</v>
      </c>
      <c r="D13790" s="26" t="s">
        <v>1701</v>
      </c>
      <c r="E13790" s="26" t="s">
        <v>52470</v>
      </c>
      <c r="F13790" s="26" t="s">
        <v>52471</v>
      </c>
      <c r="G13790" s="26" t="s">
        <v>9601</v>
      </c>
      <c r="H13790" s="26" t="s">
        <v>103</v>
      </c>
      <c r="I13790" s="26" t="s">
        <v>10149</v>
      </c>
      <c r="J13790" s="26" t="s">
        <v>1964</v>
      </c>
      <c r="K13790" s="26" t="s">
        <v>9597</v>
      </c>
      <c r="L13790" s="26" t="s">
        <v>37852</v>
      </c>
      <c r="M13790" s="26">
        <v>761311404778</v>
      </c>
      <c r="N13790" s="26">
        <v>720810100</v>
      </c>
    </row>
    <row r="13791" spans="1:14">
      <c r="A13791" s="26" t="s">
        <v>9298</v>
      </c>
      <c r="B13791" s="26" t="s">
        <v>9299</v>
      </c>
      <c r="C13791" s="26">
        <v>38232556</v>
      </c>
      <c r="D13791" s="26" t="s">
        <v>24</v>
      </c>
      <c r="E13791" s="26" t="s">
        <v>52472</v>
      </c>
      <c r="F13791" s="26" t="s">
        <v>52473</v>
      </c>
      <c r="G13791" s="26" t="s">
        <v>9586</v>
      </c>
      <c r="H13791" s="26" t="s">
        <v>1573</v>
      </c>
      <c r="I13791" s="26" t="s">
        <v>12131</v>
      </c>
      <c r="J13791" s="26" t="s">
        <v>52474</v>
      </c>
      <c r="K13791" s="26" t="s">
        <v>9582</v>
      </c>
      <c r="L13791" s="26" t="s">
        <v>52475</v>
      </c>
      <c r="M13791" s="26">
        <v>380464534417</v>
      </c>
      <c r="N13791" s="26">
        <v>7421488801</v>
      </c>
    </row>
    <row r="13792" spans="1:14">
      <c r="A13792" s="26" t="s">
        <v>6792</v>
      </c>
      <c r="B13792" s="26" t="s">
        <v>6793</v>
      </c>
      <c r="C13792" s="26">
        <v>38503185</v>
      </c>
      <c r="D13792" s="26" t="s">
        <v>24</v>
      </c>
      <c r="E13792" s="26" t="s">
        <v>52476</v>
      </c>
      <c r="F13792" s="26" t="s">
        <v>52477</v>
      </c>
      <c r="G13792" s="26" t="s">
        <v>9586</v>
      </c>
      <c r="H13792" s="26" t="s">
        <v>949</v>
      </c>
      <c r="J13792" s="26" t="s">
        <v>977</v>
      </c>
      <c r="K13792" s="26" t="s">
        <v>9597</v>
      </c>
      <c r="L13792" s="26" t="s">
        <v>22840</v>
      </c>
      <c r="M13792" s="26">
        <v>380532668044</v>
      </c>
      <c r="N13792" s="26">
        <v>4424080504</v>
      </c>
    </row>
    <row r="13793" spans="1:14">
      <c r="A13793" s="26" t="s">
        <v>9067</v>
      </c>
      <c r="B13793" s="26" t="s">
        <v>9068</v>
      </c>
      <c r="C13793" s="26">
        <v>36752522</v>
      </c>
      <c r="D13793" s="26" t="s">
        <v>24</v>
      </c>
      <c r="E13793" s="26" t="s">
        <v>52478</v>
      </c>
      <c r="F13793" s="26" t="s">
        <v>52479</v>
      </c>
      <c r="G13793" s="26" t="s">
        <v>9586</v>
      </c>
      <c r="H13793" s="26" t="s">
        <v>1490</v>
      </c>
      <c r="I13793" s="26" t="s">
        <v>12333</v>
      </c>
      <c r="J13793" s="26" t="s">
        <v>32874</v>
      </c>
      <c r="K13793" s="26" t="s">
        <v>9606</v>
      </c>
      <c r="L13793" s="26" t="s">
        <v>52480</v>
      </c>
      <c r="M13793" s="26">
        <v>380507473489</v>
      </c>
      <c r="N13793" s="26">
        <v>7321555400</v>
      </c>
    </row>
    <row r="13794" spans="1:14">
      <c r="A13794" s="26" t="s">
        <v>4932</v>
      </c>
      <c r="B13794" s="26" t="s">
        <v>4933</v>
      </c>
      <c r="C13794" s="26">
        <v>1998226</v>
      </c>
      <c r="D13794" s="26" t="s">
        <v>24</v>
      </c>
      <c r="E13794" s="26" t="s">
        <v>52481</v>
      </c>
      <c r="F13794" s="26" t="s">
        <v>52482</v>
      </c>
      <c r="G13794" s="26" t="s">
        <v>9586</v>
      </c>
      <c r="H13794" s="26" t="s">
        <v>735</v>
      </c>
      <c r="I13794" s="26" t="s">
        <v>15124</v>
      </c>
      <c r="J13794" s="26" t="s">
        <v>4936</v>
      </c>
      <c r="K13794" s="26" t="s">
        <v>9597</v>
      </c>
      <c r="L13794" s="26" t="s">
        <v>20291</v>
      </c>
      <c r="M13794" s="26">
        <v>760653251829</v>
      </c>
      <c r="N13794" s="26">
        <v>724281802</v>
      </c>
    </row>
    <row r="13795" spans="1:14">
      <c r="A13795" s="26" t="s">
        <v>7263</v>
      </c>
      <c r="B13795" s="26" t="s">
        <v>7264</v>
      </c>
      <c r="C13795" s="26">
        <v>40269249</v>
      </c>
      <c r="D13795" s="26" t="s">
        <v>24</v>
      </c>
      <c r="E13795" s="26" t="s">
        <v>52483</v>
      </c>
      <c r="F13795" s="26" t="s">
        <v>52484</v>
      </c>
      <c r="G13795" s="26" t="s">
        <v>9591</v>
      </c>
      <c r="H13795" s="26" t="s">
        <v>1025</v>
      </c>
      <c r="I13795" s="26" t="s">
        <v>12916</v>
      </c>
      <c r="J13795" s="26" t="s">
        <v>52485</v>
      </c>
      <c r="K13795" s="26" t="s">
        <v>9582</v>
      </c>
      <c r="L13795" s="26" t="s">
        <v>52486</v>
      </c>
      <c r="M13795" s="26">
        <v>761914602486</v>
      </c>
      <c r="N13795" s="26">
        <v>3222289202</v>
      </c>
    </row>
    <row r="13796" spans="1:14">
      <c r="A13796" s="26" t="s">
        <v>6615</v>
      </c>
      <c r="B13796" s="26" t="s">
        <v>6616</v>
      </c>
      <c r="C13796" s="26">
        <v>41348856</v>
      </c>
      <c r="D13796" s="26" t="s">
        <v>24</v>
      </c>
      <c r="E13796" s="26" t="s">
        <v>52487</v>
      </c>
      <c r="F13796" s="26" t="s">
        <v>52488</v>
      </c>
      <c r="G13796" s="26" t="s">
        <v>9591</v>
      </c>
      <c r="H13796" s="26" t="s">
        <v>949</v>
      </c>
      <c r="J13796" s="26" t="s">
        <v>52489</v>
      </c>
      <c r="K13796" s="26" t="s">
        <v>9582</v>
      </c>
      <c r="L13796" s="26" t="s">
        <v>52490</v>
      </c>
      <c r="M13796" s="26">
        <v>380957757503</v>
      </c>
      <c r="N13796" s="26">
        <v>5322887901</v>
      </c>
    </row>
    <row r="13797" spans="1:14">
      <c r="A13797" s="26" t="s">
        <v>7144</v>
      </c>
      <c r="B13797" s="26" t="s">
        <v>7145</v>
      </c>
      <c r="C13797" s="26">
        <v>42835590</v>
      </c>
      <c r="D13797" s="26" t="s">
        <v>24</v>
      </c>
      <c r="E13797" s="26" t="s">
        <v>52491</v>
      </c>
      <c r="F13797" s="26" t="s">
        <v>52492</v>
      </c>
      <c r="G13797" s="26" t="s">
        <v>9591</v>
      </c>
      <c r="H13797" s="26" t="s">
        <v>987</v>
      </c>
      <c r="J13797" s="26" t="s">
        <v>7140</v>
      </c>
      <c r="K13797" s="26" t="s">
        <v>9597</v>
      </c>
      <c r="L13797" s="26" t="s">
        <v>52493</v>
      </c>
      <c r="M13797" s="26">
        <v>380965836647</v>
      </c>
      <c r="N13797" s="26">
        <v>5610900000</v>
      </c>
    </row>
    <row r="13798" spans="1:14">
      <c r="A13798" s="26" t="s">
        <v>9352</v>
      </c>
      <c r="B13798" s="26" t="s">
        <v>9353</v>
      </c>
      <c r="C13798" s="26">
        <v>2774125</v>
      </c>
      <c r="D13798" s="26" t="s">
        <v>780</v>
      </c>
      <c r="E13798" s="26" t="s">
        <v>52494</v>
      </c>
      <c r="F13798" s="26" t="s">
        <v>10619</v>
      </c>
      <c r="G13798" s="26" t="s">
        <v>9601</v>
      </c>
      <c r="H13798" s="26" t="s">
        <v>1573</v>
      </c>
      <c r="J13798" s="26" t="s">
        <v>1582</v>
      </c>
      <c r="K13798" s="26" t="s">
        <v>9597</v>
      </c>
      <c r="L13798" s="26" t="s">
        <v>52495</v>
      </c>
      <c r="M13798" s="26">
        <v>380463141285</v>
      </c>
      <c r="N13798" s="26">
        <v>7410400000</v>
      </c>
    </row>
    <row r="13799" spans="1:14">
      <c r="A13799" s="26" t="s">
        <v>3994</v>
      </c>
      <c r="B13799" s="26" t="s">
        <v>3995</v>
      </c>
      <c r="C13799" s="26">
        <v>42043117</v>
      </c>
      <c r="D13799" s="26" t="s">
        <v>24</v>
      </c>
      <c r="E13799" s="26" t="s">
        <v>52496</v>
      </c>
      <c r="F13799" s="26" t="s">
        <v>52497</v>
      </c>
      <c r="G13799" s="26" t="s">
        <v>9586</v>
      </c>
      <c r="H13799" s="26" t="s">
        <v>506</v>
      </c>
      <c r="I13799" s="26" t="s">
        <v>10777</v>
      </c>
      <c r="J13799" s="26" t="s">
        <v>4761</v>
      </c>
      <c r="K13799" s="26" t="s">
        <v>9582</v>
      </c>
      <c r="L13799" s="26" t="s">
        <v>52498</v>
      </c>
      <c r="M13799" s="26">
        <v>380343059338</v>
      </c>
      <c r="N13799" s="26">
        <v>2621685801</v>
      </c>
    </row>
    <row r="13800" spans="1:14">
      <c r="A13800" s="26" t="s">
        <v>3046</v>
      </c>
      <c r="B13800" s="26" t="s">
        <v>3047</v>
      </c>
      <c r="C13800" s="26">
        <v>38107156</v>
      </c>
      <c r="D13800" s="26" t="s">
        <v>24</v>
      </c>
      <c r="E13800" s="26" t="s">
        <v>52499</v>
      </c>
      <c r="F13800" s="26" t="s">
        <v>52500</v>
      </c>
      <c r="G13800" s="26" t="s">
        <v>9591</v>
      </c>
      <c r="H13800" s="26" t="s">
        <v>375</v>
      </c>
      <c r="I13800" s="26" t="s">
        <v>10696</v>
      </c>
      <c r="J13800" s="26" t="s">
        <v>16444</v>
      </c>
      <c r="K13800" s="26" t="s">
        <v>9582</v>
      </c>
      <c r="L13800" s="26" t="s">
        <v>52501</v>
      </c>
      <c r="M13800" s="26">
        <v>380672007096</v>
      </c>
      <c r="N13800" s="26">
        <v>524881502</v>
      </c>
    </row>
    <row r="13801" spans="1:14">
      <c r="A13801" s="26" t="s">
        <v>5404</v>
      </c>
      <c r="B13801" s="26" t="s">
        <v>5405</v>
      </c>
      <c r="C13801" s="26">
        <v>1997297</v>
      </c>
      <c r="D13801" s="26" t="s">
        <v>780</v>
      </c>
      <c r="E13801" s="26" t="s">
        <v>52502</v>
      </c>
      <c r="F13801" s="26" t="s">
        <v>10114</v>
      </c>
      <c r="G13801" s="26" t="s">
        <v>9601</v>
      </c>
      <c r="H13801" s="26" t="s">
        <v>735</v>
      </c>
      <c r="J13801" s="26" t="s">
        <v>5406</v>
      </c>
      <c r="K13801" s="26" t="s">
        <v>9597</v>
      </c>
      <c r="L13801" s="26" t="s">
        <v>52503</v>
      </c>
      <c r="M13801" s="26">
        <v>380032382168</v>
      </c>
      <c r="N13801" s="26">
        <v>4625110100</v>
      </c>
    </row>
    <row r="13802" spans="1:14">
      <c r="A13802" s="26" t="s">
        <v>8022</v>
      </c>
      <c r="B13802" s="26" t="s">
        <v>8023</v>
      </c>
      <c r="C13802" s="26">
        <v>38831532</v>
      </c>
      <c r="D13802" s="26" t="s">
        <v>24</v>
      </c>
      <c r="E13802" s="26" t="s">
        <v>52504</v>
      </c>
      <c r="F13802" s="26" t="s">
        <v>52505</v>
      </c>
      <c r="G13802" s="26" t="s">
        <v>9586</v>
      </c>
      <c r="H13802" s="26" t="s">
        <v>1122</v>
      </c>
      <c r="I13802" s="26" t="s">
        <v>13004</v>
      </c>
      <c r="J13802" s="26" t="s">
        <v>16135</v>
      </c>
      <c r="K13802" s="26" t="s">
        <v>9582</v>
      </c>
      <c r="L13802" s="26" t="s">
        <v>52506</v>
      </c>
      <c r="M13802" s="26">
        <v>380576226552</v>
      </c>
      <c r="N13802" s="26">
        <v>520882609</v>
      </c>
    </row>
    <row r="13803" spans="1:14">
      <c r="A13803" s="26" t="s">
        <v>5700</v>
      </c>
      <c r="B13803" s="26" t="s">
        <v>5606</v>
      </c>
      <c r="C13803" s="26">
        <v>38945945</v>
      </c>
      <c r="D13803" s="26" t="s">
        <v>24</v>
      </c>
      <c r="E13803" s="26" t="s">
        <v>52507</v>
      </c>
      <c r="F13803" s="26" t="s">
        <v>52508</v>
      </c>
      <c r="G13803" s="26" t="s">
        <v>9586</v>
      </c>
      <c r="H13803" s="26" t="s">
        <v>799</v>
      </c>
      <c r="J13803" s="26" t="s">
        <v>800</v>
      </c>
      <c r="K13803" s="26" t="s">
        <v>9597</v>
      </c>
      <c r="L13803" s="26" t="s">
        <v>18228</v>
      </c>
      <c r="M13803" s="26">
        <v>760888010624</v>
      </c>
      <c r="N13803" s="26">
        <v>4822784009</v>
      </c>
    </row>
    <row r="13804" spans="1:14">
      <c r="A13804" s="26" t="s">
        <v>6406</v>
      </c>
      <c r="B13804" s="26" t="s">
        <v>6407</v>
      </c>
      <c r="C13804" s="26">
        <v>2774639</v>
      </c>
      <c r="D13804" s="26" t="s">
        <v>24</v>
      </c>
      <c r="E13804" s="26" t="s">
        <v>52509</v>
      </c>
      <c r="F13804" s="26" t="s">
        <v>52510</v>
      </c>
      <c r="G13804" s="26" t="s">
        <v>9586</v>
      </c>
      <c r="H13804" s="26" t="s">
        <v>885</v>
      </c>
      <c r="J13804" s="26" t="s">
        <v>910</v>
      </c>
      <c r="K13804" s="26" t="s">
        <v>9597</v>
      </c>
      <c r="L13804" s="26" t="s">
        <v>52511</v>
      </c>
      <c r="M13804" s="26">
        <v>380487520102</v>
      </c>
      <c r="N13804" s="26">
        <v>5110100000</v>
      </c>
    </row>
    <row r="13805" spans="1:14">
      <c r="A13805" s="26" t="s">
        <v>4164</v>
      </c>
      <c r="B13805" s="26" t="s">
        <v>4165</v>
      </c>
      <c r="C13805" s="26">
        <v>25064231</v>
      </c>
      <c r="D13805" s="26" t="s">
        <v>780</v>
      </c>
      <c r="E13805" s="26" t="s">
        <v>52512</v>
      </c>
      <c r="F13805" s="26" t="s">
        <v>13076</v>
      </c>
      <c r="G13805" s="26" t="s">
        <v>9601</v>
      </c>
      <c r="H13805" s="26" t="s">
        <v>506</v>
      </c>
      <c r="J13805" s="26" t="s">
        <v>4166</v>
      </c>
      <c r="K13805" s="26" t="s">
        <v>9606</v>
      </c>
      <c r="L13805" s="26" t="s">
        <v>52513</v>
      </c>
      <c r="M13805" s="26">
        <v>380673445850</v>
      </c>
      <c r="N13805" s="26">
        <v>722484606</v>
      </c>
    </row>
    <row r="13806" spans="1:14">
      <c r="A13806" s="26" t="s">
        <v>7799</v>
      </c>
      <c r="B13806" s="26" t="s">
        <v>7800</v>
      </c>
      <c r="C13806" s="26">
        <v>14054198</v>
      </c>
      <c r="D13806" s="26" t="s">
        <v>1701</v>
      </c>
      <c r="E13806" s="26" t="s">
        <v>52514</v>
      </c>
      <c r="F13806" s="26" t="s">
        <v>52515</v>
      </c>
      <c r="G13806" s="26" t="s">
        <v>9601</v>
      </c>
      <c r="H13806" s="26" t="s">
        <v>1088</v>
      </c>
      <c r="J13806" s="26" t="s">
        <v>34851</v>
      </c>
      <c r="K13806" s="26" t="s">
        <v>9582</v>
      </c>
      <c r="L13806" s="26" t="s">
        <v>52516</v>
      </c>
      <c r="M13806" s="26">
        <v>380352246163</v>
      </c>
      <c r="N13806" s="26">
        <v>523181701</v>
      </c>
    </row>
    <row r="13807" spans="1:14">
      <c r="A13807" s="26" t="s">
        <v>7973</v>
      </c>
      <c r="B13807" s="26" t="s">
        <v>7974</v>
      </c>
      <c r="C13807" s="26">
        <v>42633385</v>
      </c>
      <c r="D13807" s="26" t="s">
        <v>24</v>
      </c>
      <c r="E13807" s="26" t="s">
        <v>52517</v>
      </c>
      <c r="F13807" s="26" t="s">
        <v>52518</v>
      </c>
      <c r="G13807" s="26" t="s">
        <v>9586</v>
      </c>
      <c r="H13807" s="26" t="s">
        <v>1122</v>
      </c>
      <c r="I13807" s="26" t="s">
        <v>13543</v>
      </c>
      <c r="J13807" s="26" t="s">
        <v>52519</v>
      </c>
      <c r="K13807" s="26" t="s">
        <v>9606</v>
      </c>
      <c r="L13807" s="26" t="s">
        <v>52520</v>
      </c>
      <c r="M13807" s="26">
        <v>380574590030</v>
      </c>
      <c r="N13807" s="26">
        <v>6323955400</v>
      </c>
    </row>
    <row r="13808" spans="1:14">
      <c r="A13808" s="26" t="s">
        <v>3338</v>
      </c>
      <c r="B13808" s="26" t="s">
        <v>3339</v>
      </c>
      <c r="C13808" s="26">
        <v>38500540</v>
      </c>
      <c r="D13808" s="26" t="s">
        <v>24</v>
      </c>
      <c r="E13808" s="26" t="s">
        <v>52521</v>
      </c>
      <c r="F13808" s="26" t="s">
        <v>52522</v>
      </c>
      <c r="G13808" s="26" t="s">
        <v>9586</v>
      </c>
      <c r="H13808" s="26" t="s">
        <v>375</v>
      </c>
      <c r="I13808" s="26" t="s">
        <v>18803</v>
      </c>
      <c r="J13808" s="26" t="s">
        <v>52523</v>
      </c>
      <c r="K13808" s="26" t="s">
        <v>9582</v>
      </c>
      <c r="L13808" s="26" t="s">
        <v>52524</v>
      </c>
      <c r="M13808" s="26">
        <v>380413993117</v>
      </c>
      <c r="N13808" s="26">
        <v>520684009</v>
      </c>
    </row>
    <row r="13809" spans="1:14">
      <c r="A13809" s="26" t="s">
        <v>6911</v>
      </c>
      <c r="B13809" s="26" t="s">
        <v>6912</v>
      </c>
      <c r="C13809" s="26" t="s">
        <v>1604</v>
      </c>
      <c r="D13809" s="26" t="s">
        <v>24</v>
      </c>
      <c r="E13809" s="26" t="s">
        <v>52525</v>
      </c>
      <c r="F13809" s="26" t="s">
        <v>10050</v>
      </c>
      <c r="G13809" s="26" t="s">
        <v>9586</v>
      </c>
      <c r="H13809" s="26" t="s">
        <v>949</v>
      </c>
      <c r="I13809" s="26" t="s">
        <v>13534</v>
      </c>
      <c r="J13809" s="26" t="s">
        <v>6907</v>
      </c>
      <c r="K13809" s="26" t="s">
        <v>9606</v>
      </c>
      <c r="L13809" s="26" t="s">
        <v>36823</v>
      </c>
      <c r="M13809" s="26">
        <v>380958406642</v>
      </c>
      <c r="N13809" s="26">
        <v>5325455100</v>
      </c>
    </row>
    <row r="13810" spans="1:14">
      <c r="A13810" s="26" t="s">
        <v>5798</v>
      </c>
      <c r="B13810" s="26" t="s">
        <v>5799</v>
      </c>
      <c r="C13810" s="26">
        <v>26199401</v>
      </c>
      <c r="D13810" s="26" t="s">
        <v>780</v>
      </c>
      <c r="E13810" s="26" t="s">
        <v>52526</v>
      </c>
      <c r="F13810" s="26" t="s">
        <v>52527</v>
      </c>
      <c r="G13810" s="26" t="s">
        <v>9601</v>
      </c>
      <c r="H13810" s="26" t="s">
        <v>799</v>
      </c>
      <c r="J13810" s="26" t="s">
        <v>800</v>
      </c>
      <c r="K13810" s="26" t="s">
        <v>9597</v>
      </c>
      <c r="L13810" s="26" t="s">
        <v>32939</v>
      </c>
      <c r="M13810" s="26">
        <v>380444232589</v>
      </c>
      <c r="N13810" s="26">
        <v>4822784009</v>
      </c>
    </row>
    <row r="13811" spans="1:14">
      <c r="A13811" s="26" t="s">
        <v>1655</v>
      </c>
      <c r="B13811" s="26" t="s">
        <v>1656</v>
      </c>
      <c r="C13811" s="26">
        <v>37489689</v>
      </c>
      <c r="D13811" s="26" t="s">
        <v>24</v>
      </c>
      <c r="E13811" s="26" t="s">
        <v>52528</v>
      </c>
      <c r="F13811" s="26" t="s">
        <v>52529</v>
      </c>
      <c r="G13811" s="26" t="s">
        <v>9579</v>
      </c>
      <c r="H13811" s="26" t="s">
        <v>27</v>
      </c>
      <c r="I13811" s="26" t="s">
        <v>10992</v>
      </c>
      <c r="J13811" s="26" t="s">
        <v>52530</v>
      </c>
      <c r="K13811" s="26" t="s">
        <v>9582</v>
      </c>
      <c r="L13811" s="26" t="s">
        <v>52531</v>
      </c>
      <c r="M13811" s="26">
        <v>380432567711</v>
      </c>
      <c r="N13811" s="26">
        <v>520688903</v>
      </c>
    </row>
    <row r="13812" spans="1:14">
      <c r="A13812" s="26" t="s">
        <v>1757</v>
      </c>
      <c r="B13812" s="26" t="s">
        <v>1758</v>
      </c>
      <c r="C13812" s="26">
        <v>41007217</v>
      </c>
      <c r="D13812" s="26" t="s">
        <v>24</v>
      </c>
      <c r="E13812" s="26" t="s">
        <v>52532</v>
      </c>
      <c r="F13812" s="26" t="s">
        <v>27221</v>
      </c>
      <c r="G13812" s="26" t="s">
        <v>9579</v>
      </c>
      <c r="H13812" s="26" t="s">
        <v>27</v>
      </c>
      <c r="I13812" s="26" t="s">
        <v>11743</v>
      </c>
      <c r="J13812" s="26" t="s">
        <v>13126</v>
      </c>
      <c r="K13812" s="26" t="s">
        <v>9582</v>
      </c>
      <c r="L13812" s="26" t="s">
        <v>52533</v>
      </c>
      <c r="M13812" s="26">
        <v>380434521947</v>
      </c>
      <c r="N13812" s="26">
        <v>120755305</v>
      </c>
    </row>
    <row r="13813" spans="1:14">
      <c r="A13813" s="26" t="s">
        <v>4014</v>
      </c>
      <c r="B13813" s="26" t="s">
        <v>4015</v>
      </c>
      <c r="C13813" s="26">
        <v>1993457</v>
      </c>
      <c r="D13813" s="26" t="s">
        <v>24</v>
      </c>
      <c r="E13813" s="26" t="s">
        <v>52534</v>
      </c>
      <c r="F13813" s="26" t="s">
        <v>52535</v>
      </c>
      <c r="G13813" s="26" t="s">
        <v>9591</v>
      </c>
      <c r="H13813" s="26" t="s">
        <v>506</v>
      </c>
      <c r="I13813" s="26" t="s">
        <v>10789</v>
      </c>
      <c r="J13813" s="26" t="s">
        <v>522</v>
      </c>
      <c r="K13813" s="26" t="s">
        <v>9597</v>
      </c>
      <c r="L13813" s="26" t="s">
        <v>39604</v>
      </c>
      <c r="M13813" s="26">
        <v>380502373781</v>
      </c>
      <c r="N13813" s="26">
        <v>724285503</v>
      </c>
    </row>
    <row r="13814" spans="1:14">
      <c r="A13814" s="26" t="s">
        <v>7869</v>
      </c>
      <c r="B13814" s="26" t="s">
        <v>7870</v>
      </c>
      <c r="C13814" s="26">
        <v>2002807</v>
      </c>
      <c r="D13814" s="26" t="s">
        <v>780</v>
      </c>
      <c r="E13814" s="26" t="s">
        <v>52536</v>
      </c>
      <c r="F13814" s="26" t="s">
        <v>52537</v>
      </c>
      <c r="G13814" s="26" t="s">
        <v>9601</v>
      </c>
      <c r="H13814" s="26" t="s">
        <v>1122</v>
      </c>
      <c r="I13814" s="26" t="s">
        <v>10674</v>
      </c>
      <c r="J13814" s="26" t="s">
        <v>1139</v>
      </c>
      <c r="K13814" s="26" t="s">
        <v>9606</v>
      </c>
      <c r="L13814" s="26" t="s">
        <v>22171</v>
      </c>
      <c r="M13814" s="26">
        <v>380575961150</v>
      </c>
      <c r="N13814" s="26">
        <v>3224955300</v>
      </c>
    </row>
    <row r="13815" spans="1:14">
      <c r="A13815" s="26" t="s">
        <v>7183</v>
      </c>
      <c r="B13815" s="26" t="s">
        <v>7184</v>
      </c>
      <c r="C13815" s="26">
        <v>1999939</v>
      </c>
      <c r="D13815" s="26" t="s">
        <v>780</v>
      </c>
      <c r="E13815" s="26" t="s">
        <v>52538</v>
      </c>
      <c r="F13815" s="26" t="s">
        <v>10614</v>
      </c>
      <c r="G13815" s="26" t="s">
        <v>9601</v>
      </c>
      <c r="H13815" s="26" t="s">
        <v>987</v>
      </c>
      <c r="J13815" s="26" t="s">
        <v>1008</v>
      </c>
      <c r="K13815" s="26" t="s">
        <v>9597</v>
      </c>
      <c r="L13815" s="26" t="s">
        <v>52539</v>
      </c>
      <c r="M13815" s="26">
        <v>380673613694</v>
      </c>
      <c r="N13815" s="26">
        <v>122086501</v>
      </c>
    </row>
    <row r="13816" spans="1:14">
      <c r="A13816" s="26" t="s">
        <v>9158</v>
      </c>
      <c r="B13816" s="26" t="s">
        <v>9159</v>
      </c>
      <c r="C13816" s="26">
        <v>38541220</v>
      </c>
      <c r="D13816" s="26" t="s">
        <v>24</v>
      </c>
      <c r="E13816" s="26" t="s">
        <v>52540</v>
      </c>
      <c r="F13816" s="26" t="s">
        <v>31957</v>
      </c>
      <c r="G13816" s="26" t="s">
        <v>9586</v>
      </c>
      <c r="H13816" s="26" t="s">
        <v>1490</v>
      </c>
      <c r="I13816" s="26" t="s">
        <v>11202</v>
      </c>
      <c r="J13816" s="26" t="s">
        <v>52541</v>
      </c>
      <c r="K13816" s="26" t="s">
        <v>9582</v>
      </c>
      <c r="L13816" s="26" t="s">
        <v>52542</v>
      </c>
      <c r="M13816" s="26">
        <v>380989718787</v>
      </c>
      <c r="N13816" s="26">
        <v>520282203</v>
      </c>
    </row>
    <row r="13817" spans="1:14">
      <c r="A13817" s="26" t="s">
        <v>6199</v>
      </c>
      <c r="B13817" s="26" t="s">
        <v>6200</v>
      </c>
      <c r="C13817" s="26">
        <v>26418688</v>
      </c>
      <c r="D13817" s="26" t="s">
        <v>24</v>
      </c>
      <c r="E13817" s="26" t="s">
        <v>52543</v>
      </c>
      <c r="F13817" s="26" t="s">
        <v>52544</v>
      </c>
      <c r="G13817" s="26" t="s">
        <v>9586</v>
      </c>
      <c r="H13817" s="26" t="s">
        <v>885</v>
      </c>
      <c r="I13817" s="26" t="s">
        <v>12312</v>
      </c>
      <c r="J13817" s="26" t="s">
        <v>52545</v>
      </c>
      <c r="K13817" s="26" t="s">
        <v>9582</v>
      </c>
      <c r="L13817" s="26" t="s">
        <v>52546</v>
      </c>
      <c r="M13817" s="26">
        <v>380484142617</v>
      </c>
      <c r="N13817" s="26">
        <v>1413845600</v>
      </c>
    </row>
    <row r="13818" spans="1:14">
      <c r="A13818" s="26" t="s">
        <v>8094</v>
      </c>
      <c r="B13818" s="26" t="s">
        <v>8095</v>
      </c>
      <c r="C13818" s="26">
        <v>2003586</v>
      </c>
      <c r="D13818" s="26" t="s">
        <v>780</v>
      </c>
      <c r="E13818" s="26" t="s">
        <v>52547</v>
      </c>
      <c r="F13818" s="26" t="s">
        <v>52548</v>
      </c>
      <c r="G13818" s="26" t="s">
        <v>9601</v>
      </c>
      <c r="H13818" s="26" t="s">
        <v>1122</v>
      </c>
      <c r="J13818" s="26" t="s">
        <v>8039</v>
      </c>
      <c r="K13818" s="26" t="s">
        <v>9597</v>
      </c>
      <c r="L13818" s="26" t="s">
        <v>52549</v>
      </c>
      <c r="M13818" s="26">
        <v>380577051757</v>
      </c>
      <c r="N13818" s="26">
        <v>6310100000</v>
      </c>
    </row>
    <row r="13819" spans="1:14">
      <c r="A13819" s="26" t="s">
        <v>4316</v>
      </c>
      <c r="B13819" s="26" t="s">
        <v>4317</v>
      </c>
      <c r="C13819" s="26">
        <v>38943382</v>
      </c>
      <c r="D13819" s="26" t="s">
        <v>24</v>
      </c>
      <c r="E13819" s="26" t="s">
        <v>52550</v>
      </c>
      <c r="F13819" s="26" t="s">
        <v>52551</v>
      </c>
      <c r="G13819" s="26" t="s">
        <v>9586</v>
      </c>
      <c r="H13819" s="26" t="s">
        <v>576</v>
      </c>
      <c r="I13819" s="26" t="s">
        <v>10292</v>
      </c>
      <c r="J13819" s="26" t="s">
        <v>52552</v>
      </c>
      <c r="K13819" s="26" t="s">
        <v>9582</v>
      </c>
      <c r="L13819" s="26" t="s">
        <v>52553</v>
      </c>
      <c r="M13819" s="26">
        <v>380459859232</v>
      </c>
      <c r="N13819" s="26">
        <v>3222481601</v>
      </c>
    </row>
    <row r="13820" spans="1:14">
      <c r="A13820" s="26" t="s">
        <v>6154</v>
      </c>
      <c r="B13820" s="26" t="s">
        <v>6155</v>
      </c>
      <c r="C13820" s="26">
        <v>37838741</v>
      </c>
      <c r="D13820" s="26" t="s">
        <v>24</v>
      </c>
      <c r="E13820" s="26" t="s">
        <v>52554</v>
      </c>
      <c r="F13820" s="26" t="s">
        <v>52555</v>
      </c>
      <c r="G13820" s="26" t="s">
        <v>9579</v>
      </c>
      <c r="H13820" s="26" t="s">
        <v>885</v>
      </c>
      <c r="I13820" s="26" t="s">
        <v>9829</v>
      </c>
      <c r="J13820" s="26" t="s">
        <v>52556</v>
      </c>
      <c r="K13820" s="26" t="s">
        <v>9582</v>
      </c>
      <c r="L13820" s="26" t="s">
        <v>52557</v>
      </c>
      <c r="M13820" s="26">
        <v>380485940591</v>
      </c>
      <c r="N13820" s="26" t="e">
        <v>#N/A</v>
      </c>
    </row>
    <row r="13821" spans="1:14">
      <c r="A13821" s="26" t="s">
        <v>7360</v>
      </c>
      <c r="B13821" s="26" t="s">
        <v>7361</v>
      </c>
      <c r="C13821" s="26" t="s">
        <v>1604</v>
      </c>
      <c r="D13821" s="26" t="s">
        <v>24</v>
      </c>
      <c r="E13821" s="26" t="s">
        <v>52558</v>
      </c>
      <c r="F13821" s="26" t="s">
        <v>52559</v>
      </c>
      <c r="G13821" s="26" t="s">
        <v>9591</v>
      </c>
      <c r="H13821" s="26" t="s">
        <v>1025</v>
      </c>
      <c r="J13821" s="26" t="s">
        <v>7362</v>
      </c>
      <c r="K13821" s="26" t="s">
        <v>9597</v>
      </c>
      <c r="L13821" s="26" t="s">
        <v>52560</v>
      </c>
      <c r="M13821" s="26">
        <v>380500578584</v>
      </c>
      <c r="N13821" s="26">
        <v>3220884403</v>
      </c>
    </row>
    <row r="13822" spans="1:14">
      <c r="A13822" s="26" t="s">
        <v>5856</v>
      </c>
      <c r="B13822" s="26" t="s">
        <v>5857</v>
      </c>
      <c r="C13822" s="26">
        <v>38945657</v>
      </c>
      <c r="D13822" s="26" t="s">
        <v>24</v>
      </c>
      <c r="E13822" s="26" t="s">
        <v>52561</v>
      </c>
      <c r="F13822" s="26" t="s">
        <v>52562</v>
      </c>
      <c r="G13822" s="26" t="s">
        <v>9586</v>
      </c>
      <c r="H13822" s="26" t="s">
        <v>799</v>
      </c>
      <c r="J13822" s="26" t="s">
        <v>800</v>
      </c>
      <c r="K13822" s="26" t="s">
        <v>9597</v>
      </c>
      <c r="L13822" s="26" t="s">
        <v>14383</v>
      </c>
      <c r="M13822" s="26">
        <v>380442343250</v>
      </c>
      <c r="N13822" s="26">
        <v>4822784009</v>
      </c>
    </row>
    <row r="13823" spans="1:14">
      <c r="A13823" s="26" t="s">
        <v>9164</v>
      </c>
      <c r="B13823" s="26" t="s">
        <v>9165</v>
      </c>
      <c r="C13823" s="26">
        <v>38231128</v>
      </c>
      <c r="D13823" s="26" t="s">
        <v>24</v>
      </c>
      <c r="E13823" s="26" t="s">
        <v>52563</v>
      </c>
      <c r="F13823" s="26" t="s">
        <v>52564</v>
      </c>
      <c r="G13823" s="26" t="s">
        <v>9586</v>
      </c>
      <c r="H13823" s="26" t="s">
        <v>1490</v>
      </c>
      <c r="I13823" s="26" t="s">
        <v>12848</v>
      </c>
      <c r="J13823" s="26" t="s">
        <v>52565</v>
      </c>
      <c r="K13823" s="26" t="s">
        <v>9582</v>
      </c>
      <c r="L13823" s="26" t="s">
        <v>52566</v>
      </c>
      <c r="M13823" s="26">
        <v>380950838850</v>
      </c>
      <c r="N13823" s="26">
        <v>7325082801</v>
      </c>
    </row>
    <row r="13824" spans="1:14">
      <c r="A13824" s="26" t="s">
        <v>3247</v>
      </c>
      <c r="B13824" s="26" t="s">
        <v>3248</v>
      </c>
      <c r="C13824" s="26">
        <v>38863187</v>
      </c>
      <c r="D13824" s="26" t="s">
        <v>24</v>
      </c>
      <c r="E13824" s="26" t="s">
        <v>52567</v>
      </c>
      <c r="F13824" s="26" t="s">
        <v>52568</v>
      </c>
      <c r="G13824" s="26" t="s">
        <v>9586</v>
      </c>
      <c r="H13824" s="26" t="s">
        <v>375</v>
      </c>
      <c r="I13824" s="26" t="s">
        <v>25740</v>
      </c>
      <c r="J13824" s="26" t="s">
        <v>52569</v>
      </c>
      <c r="K13824" s="26" t="s">
        <v>9582</v>
      </c>
      <c r="L13824" s="26" t="s">
        <v>52570</v>
      </c>
      <c r="M13824" s="26">
        <v>380413164438</v>
      </c>
      <c r="N13824" s="26">
        <v>1825482601</v>
      </c>
    </row>
    <row r="13825" spans="1:14">
      <c r="A13825" s="26" t="s">
        <v>6154</v>
      </c>
      <c r="B13825" s="26" t="s">
        <v>6155</v>
      </c>
      <c r="C13825" s="26">
        <v>37838741</v>
      </c>
      <c r="D13825" s="26" t="s">
        <v>24</v>
      </c>
      <c r="E13825" s="26" t="s">
        <v>52571</v>
      </c>
      <c r="F13825" s="26" t="s">
        <v>52572</v>
      </c>
      <c r="G13825" s="26" t="s">
        <v>9579</v>
      </c>
      <c r="H13825" s="26" t="s">
        <v>885</v>
      </c>
      <c r="I13825" s="26" t="s">
        <v>9829</v>
      </c>
      <c r="J13825" s="26" t="s">
        <v>52573</v>
      </c>
      <c r="K13825" s="26" t="s">
        <v>9582</v>
      </c>
      <c r="L13825" s="26" t="s">
        <v>52574</v>
      </c>
      <c r="M13825" s="26">
        <v>380485924185</v>
      </c>
      <c r="N13825" s="26">
        <v>5121682601</v>
      </c>
    </row>
    <row r="13826" spans="1:14">
      <c r="A13826" s="26" t="s">
        <v>7694</v>
      </c>
      <c r="B13826" s="26" t="s">
        <v>7695</v>
      </c>
      <c r="C13826" s="26">
        <v>38422871</v>
      </c>
      <c r="D13826" s="26" t="s">
        <v>24</v>
      </c>
      <c r="E13826" s="26" t="s">
        <v>52575</v>
      </c>
      <c r="F13826" s="26" t="s">
        <v>52576</v>
      </c>
      <c r="G13826" s="26" t="s">
        <v>9586</v>
      </c>
      <c r="H13826" s="26" t="s">
        <v>1088</v>
      </c>
      <c r="I13826" s="26" t="s">
        <v>9682</v>
      </c>
      <c r="J13826" s="26" t="s">
        <v>52461</v>
      </c>
      <c r="K13826" s="26" t="s">
        <v>9582</v>
      </c>
      <c r="L13826" s="26" t="s">
        <v>52577</v>
      </c>
      <c r="M13826" s="26">
        <v>383054921710</v>
      </c>
      <c r="N13826" s="26">
        <v>5924182004</v>
      </c>
    </row>
    <row r="13827" spans="1:14">
      <c r="A13827" s="26" t="s">
        <v>2003</v>
      </c>
      <c r="B13827" s="26" t="s">
        <v>1999</v>
      </c>
      <c r="C13827" s="26">
        <v>1982940</v>
      </c>
      <c r="D13827" s="26" t="s">
        <v>780</v>
      </c>
      <c r="E13827" s="26" t="s">
        <v>52578</v>
      </c>
      <c r="F13827" s="26" t="s">
        <v>11561</v>
      </c>
      <c r="G13827" s="26" t="s">
        <v>9601</v>
      </c>
      <c r="H13827" s="26" t="s">
        <v>103</v>
      </c>
      <c r="J13827" s="26" t="s">
        <v>112</v>
      </c>
      <c r="K13827" s="26" t="s">
        <v>9597</v>
      </c>
      <c r="L13827" s="26" t="s">
        <v>20459</v>
      </c>
      <c r="M13827" s="26">
        <v>761325876454</v>
      </c>
      <c r="N13827" s="26">
        <v>710400000</v>
      </c>
    </row>
    <row r="13828" spans="1:14">
      <c r="A13828" s="26" t="s">
        <v>6631</v>
      </c>
      <c r="B13828" s="26" t="s">
        <v>6632</v>
      </c>
      <c r="C13828" s="26">
        <v>38396501</v>
      </c>
      <c r="D13828" s="26" t="s">
        <v>24</v>
      </c>
      <c r="E13828" s="26" t="s">
        <v>52579</v>
      </c>
      <c r="F13828" s="26" t="s">
        <v>52580</v>
      </c>
      <c r="G13828" s="26" t="s">
        <v>9579</v>
      </c>
      <c r="H13828" s="26" t="s">
        <v>949</v>
      </c>
      <c r="I13828" s="26" t="s">
        <v>13266</v>
      </c>
      <c r="J13828" s="26" t="s">
        <v>52581</v>
      </c>
      <c r="K13828" s="26" t="s">
        <v>9906</v>
      </c>
      <c r="L13828" s="26" t="s">
        <v>52582</v>
      </c>
      <c r="M13828" s="26">
        <v>380534623386</v>
      </c>
      <c r="N13828" s="26">
        <v>5321681201</v>
      </c>
    </row>
    <row r="13829" spans="1:14">
      <c r="A13829" s="26" t="s">
        <v>4045</v>
      </c>
      <c r="B13829" s="26" t="s">
        <v>4046</v>
      </c>
      <c r="C13829" s="26">
        <v>42352786</v>
      </c>
      <c r="D13829" s="26" t="s">
        <v>24</v>
      </c>
      <c r="E13829" s="26" t="s">
        <v>52583</v>
      </c>
      <c r="F13829" s="26" t="s">
        <v>52584</v>
      </c>
      <c r="G13829" s="26" t="s">
        <v>9591</v>
      </c>
      <c r="H13829" s="26" t="s">
        <v>506</v>
      </c>
      <c r="J13829" s="26" t="s">
        <v>526</v>
      </c>
      <c r="K13829" s="26" t="s">
        <v>9597</v>
      </c>
      <c r="L13829" s="26" t="s">
        <v>52585</v>
      </c>
      <c r="M13829" s="26">
        <v>380342521134</v>
      </c>
      <c r="N13829" s="26">
        <v>2610100000</v>
      </c>
    </row>
    <row r="13830" spans="1:14">
      <c r="A13830" s="26" t="s">
        <v>5518</v>
      </c>
      <c r="B13830" s="26" t="s">
        <v>5519</v>
      </c>
      <c r="C13830" s="26">
        <v>40075815</v>
      </c>
      <c r="D13830" s="26" t="s">
        <v>24</v>
      </c>
      <c r="E13830" s="26" t="s">
        <v>52586</v>
      </c>
      <c r="F13830" s="26" t="s">
        <v>24173</v>
      </c>
      <c r="G13830" s="26" t="s">
        <v>9591</v>
      </c>
      <c r="H13830" s="26" t="s">
        <v>133</v>
      </c>
      <c r="J13830" s="26" t="s">
        <v>146</v>
      </c>
      <c r="K13830" s="26" t="s">
        <v>9597</v>
      </c>
      <c r="L13830" s="26" t="s">
        <v>24174</v>
      </c>
      <c r="M13830" s="26">
        <v>380567931701</v>
      </c>
      <c r="N13830" s="26">
        <v>1210100000</v>
      </c>
    </row>
    <row r="13831" spans="1:14">
      <c r="A13831" s="26" t="s">
        <v>6122</v>
      </c>
      <c r="B13831" s="26" t="s">
        <v>6123</v>
      </c>
      <c r="C13831" s="26">
        <v>38822156</v>
      </c>
      <c r="D13831" s="26" t="s">
        <v>24</v>
      </c>
      <c r="E13831" s="26" t="s">
        <v>52587</v>
      </c>
      <c r="F13831" s="26" t="s">
        <v>52588</v>
      </c>
      <c r="G13831" s="26" t="s">
        <v>9591</v>
      </c>
      <c r="H13831" s="26" t="s">
        <v>885</v>
      </c>
      <c r="I13831" s="26" t="s">
        <v>10801</v>
      </c>
      <c r="J13831" s="26" t="s">
        <v>52589</v>
      </c>
      <c r="K13831" s="26" t="s">
        <v>9582</v>
      </c>
      <c r="L13831" s="26" t="s">
        <v>52590</v>
      </c>
      <c r="M13831" s="26">
        <v>380485697217</v>
      </c>
      <c r="N13831" s="26">
        <v>3521783503</v>
      </c>
    </row>
    <row r="13832" spans="1:14">
      <c r="A13832" s="26" t="s">
        <v>7147</v>
      </c>
      <c r="B13832" s="26" t="s">
        <v>7148</v>
      </c>
      <c r="C13832" s="26">
        <v>38543370</v>
      </c>
      <c r="D13832" s="26" t="s">
        <v>24</v>
      </c>
      <c r="E13832" s="26" t="s">
        <v>52591</v>
      </c>
      <c r="F13832" s="26" t="s">
        <v>52592</v>
      </c>
      <c r="G13832" s="26" t="s">
        <v>9586</v>
      </c>
      <c r="H13832" s="26" t="s">
        <v>987</v>
      </c>
      <c r="J13832" s="26" t="s">
        <v>52593</v>
      </c>
      <c r="K13832" s="26" t="s">
        <v>9582</v>
      </c>
      <c r="L13832" s="26" t="s">
        <v>52594</v>
      </c>
      <c r="M13832" s="26">
        <v>380365428066</v>
      </c>
      <c r="N13832" s="26">
        <v>5624286401</v>
      </c>
    </row>
    <row r="13833" spans="1:14">
      <c r="A13833" s="26" t="s">
        <v>7867</v>
      </c>
      <c r="B13833" s="26" t="s">
        <v>7868</v>
      </c>
      <c r="C13833" s="26">
        <v>38621625</v>
      </c>
      <c r="D13833" s="26" t="s">
        <v>24</v>
      </c>
      <c r="E13833" s="26" t="s">
        <v>52595</v>
      </c>
      <c r="F13833" s="26" t="s">
        <v>52596</v>
      </c>
      <c r="G13833" s="26" t="s">
        <v>9579</v>
      </c>
      <c r="H13833" s="26" t="s">
        <v>1122</v>
      </c>
      <c r="I13833" s="26" t="s">
        <v>10674</v>
      </c>
      <c r="J13833" s="26" t="s">
        <v>11339</v>
      </c>
      <c r="K13833" s="26" t="s">
        <v>9582</v>
      </c>
      <c r="L13833" s="26" t="s">
        <v>52597</v>
      </c>
      <c r="M13833" s="26">
        <v>380990479665</v>
      </c>
      <c r="N13833" s="26">
        <v>1224283404</v>
      </c>
    </row>
    <row r="13834" spans="1:14">
      <c r="A13834" s="26" t="s">
        <v>5896</v>
      </c>
      <c r="B13834" s="26" t="s">
        <v>5897</v>
      </c>
      <c r="C13834" s="26">
        <v>38313781</v>
      </c>
      <c r="D13834" s="26" t="s">
        <v>24</v>
      </c>
      <c r="E13834" s="26" t="s">
        <v>52598</v>
      </c>
      <c r="F13834" s="26" t="s">
        <v>52599</v>
      </c>
      <c r="G13834" s="26" t="s">
        <v>9586</v>
      </c>
      <c r="H13834" s="26" t="s">
        <v>835</v>
      </c>
      <c r="I13834" s="26" t="s">
        <v>17300</v>
      </c>
      <c r="J13834" s="26" t="s">
        <v>836</v>
      </c>
      <c r="K13834" s="26" t="s">
        <v>9597</v>
      </c>
      <c r="L13834" s="26" t="s">
        <v>42916</v>
      </c>
      <c r="M13834" s="26">
        <v>380515827637</v>
      </c>
      <c r="N13834" s="26">
        <v>4820610100</v>
      </c>
    </row>
    <row r="13835" spans="1:14">
      <c r="A13835" s="26" t="s">
        <v>1643</v>
      </c>
      <c r="B13835" s="26" t="s">
        <v>1644</v>
      </c>
      <c r="C13835" s="26">
        <v>1982502</v>
      </c>
      <c r="D13835" s="26" t="s">
        <v>780</v>
      </c>
      <c r="E13835" s="26" t="s">
        <v>52600</v>
      </c>
      <c r="F13835" s="26" t="s">
        <v>52601</v>
      </c>
      <c r="G13835" s="26" t="s">
        <v>9601</v>
      </c>
      <c r="H13835" s="26" t="s">
        <v>27</v>
      </c>
      <c r="I13835" s="26" t="s">
        <v>10992</v>
      </c>
      <c r="J13835" s="26" t="s">
        <v>9556</v>
      </c>
      <c r="K13835" s="26" t="s">
        <v>9606</v>
      </c>
      <c r="L13835" s="26" t="s">
        <v>48541</v>
      </c>
      <c r="M13835" s="26">
        <v>380432587245</v>
      </c>
      <c r="N13835" s="26">
        <v>520655300</v>
      </c>
    </row>
    <row r="13836" spans="1:14">
      <c r="A13836" s="26" t="s">
        <v>7767</v>
      </c>
      <c r="B13836" s="26" t="s">
        <v>7768</v>
      </c>
      <c r="C13836" s="26">
        <v>38543647</v>
      </c>
      <c r="D13836" s="26" t="s">
        <v>24</v>
      </c>
      <c r="E13836" s="26" t="s">
        <v>52602</v>
      </c>
      <c r="F13836" s="26" t="s">
        <v>52603</v>
      </c>
      <c r="G13836" s="26" t="s">
        <v>9586</v>
      </c>
      <c r="H13836" s="26" t="s">
        <v>1088</v>
      </c>
      <c r="J13836" s="26" t="s">
        <v>35783</v>
      </c>
      <c r="K13836" s="26" t="s">
        <v>9582</v>
      </c>
      <c r="L13836" s="26" t="s">
        <v>52604</v>
      </c>
      <c r="M13836" s="26">
        <v>760710269588</v>
      </c>
      <c r="N13836" s="26">
        <v>4623382201</v>
      </c>
    </row>
    <row r="13837" spans="1:14">
      <c r="A13837" s="26" t="s">
        <v>2264</v>
      </c>
      <c r="B13837" s="26" t="s">
        <v>2231</v>
      </c>
      <c r="C13837" s="26">
        <v>1985185</v>
      </c>
      <c r="D13837" s="26" t="s">
        <v>780</v>
      </c>
      <c r="E13837" s="26" t="s">
        <v>52605</v>
      </c>
      <c r="F13837" s="26" t="s">
        <v>52606</v>
      </c>
      <c r="G13837" s="26" t="s">
        <v>9601</v>
      </c>
      <c r="H13837" s="26" t="s">
        <v>133</v>
      </c>
      <c r="J13837" s="26" t="s">
        <v>146</v>
      </c>
      <c r="K13837" s="26" t="s">
        <v>9597</v>
      </c>
      <c r="L13837" s="26" t="s">
        <v>27229</v>
      </c>
      <c r="M13837" s="26">
        <v>380979319895</v>
      </c>
      <c r="N13837" s="26">
        <v>1210100000</v>
      </c>
    </row>
    <row r="13838" spans="1:14">
      <c r="A13838" s="26" t="s">
        <v>6476</v>
      </c>
      <c r="B13838" s="26" t="s">
        <v>6477</v>
      </c>
      <c r="C13838" s="26">
        <v>37565151</v>
      </c>
      <c r="D13838" s="26" t="s">
        <v>24</v>
      </c>
      <c r="E13838" s="26" t="s">
        <v>52607</v>
      </c>
      <c r="F13838" s="26" t="s">
        <v>52608</v>
      </c>
      <c r="G13838" s="26" t="s">
        <v>9586</v>
      </c>
      <c r="H13838" s="26" t="s">
        <v>885</v>
      </c>
      <c r="I13838" s="26" t="s">
        <v>17959</v>
      </c>
      <c r="J13838" s="26" t="s">
        <v>52609</v>
      </c>
      <c r="K13838" s="26" t="s">
        <v>9582</v>
      </c>
      <c r="L13838" s="26" t="s">
        <v>52610</v>
      </c>
      <c r="M13838" s="26">
        <v>380484031238</v>
      </c>
      <c r="N13838" s="26">
        <v>120482904</v>
      </c>
    </row>
    <row r="13839" spans="1:14">
      <c r="A13839" s="26" t="s">
        <v>3007</v>
      </c>
      <c r="B13839" s="26" t="s">
        <v>3008</v>
      </c>
      <c r="C13839" s="26">
        <v>1991197</v>
      </c>
      <c r="D13839" s="26" t="s">
        <v>780</v>
      </c>
      <c r="E13839" s="26" t="s">
        <v>52611</v>
      </c>
      <c r="F13839" s="26" t="s">
        <v>52612</v>
      </c>
      <c r="G13839" s="26" t="s">
        <v>9601</v>
      </c>
      <c r="H13839" s="26" t="s">
        <v>258</v>
      </c>
      <c r="J13839" s="26" t="s">
        <v>367</v>
      </c>
      <c r="K13839" s="26" t="s">
        <v>9597</v>
      </c>
      <c r="L13839" s="26" t="s">
        <v>52613</v>
      </c>
      <c r="M13839" s="26">
        <v>380626226210</v>
      </c>
      <c r="N13839" s="26">
        <v>1414100000</v>
      </c>
    </row>
    <row r="13840" spans="1:14">
      <c r="A13840" s="26" t="s">
        <v>8950</v>
      </c>
      <c r="B13840" s="26" t="s">
        <v>8951</v>
      </c>
      <c r="C13840" s="26">
        <v>40317886</v>
      </c>
      <c r="D13840" s="26" t="s">
        <v>24</v>
      </c>
      <c r="E13840" s="26" t="s">
        <v>52614</v>
      </c>
      <c r="F13840" s="26" t="s">
        <v>14045</v>
      </c>
      <c r="G13840" s="26" t="s">
        <v>9591</v>
      </c>
      <c r="H13840" s="26" t="s">
        <v>1401</v>
      </c>
      <c r="J13840" s="26" t="s">
        <v>1462</v>
      </c>
      <c r="K13840" s="26" t="s">
        <v>9597</v>
      </c>
      <c r="L13840" s="26" t="s">
        <v>52615</v>
      </c>
      <c r="M13840" s="26">
        <v>380474442765</v>
      </c>
      <c r="N13840" s="26">
        <v>7110800000</v>
      </c>
    </row>
    <row r="13841" spans="1:14">
      <c r="A13841" s="26" t="s">
        <v>6769</v>
      </c>
      <c r="B13841" s="26" t="s">
        <v>6770</v>
      </c>
      <c r="C13841" s="26">
        <v>38276153</v>
      </c>
      <c r="D13841" s="26" t="s">
        <v>24</v>
      </c>
      <c r="E13841" s="26" t="s">
        <v>52616</v>
      </c>
      <c r="F13841" s="26" t="s">
        <v>52617</v>
      </c>
      <c r="G13841" s="26" t="s">
        <v>9586</v>
      </c>
      <c r="H13841" s="26" t="s">
        <v>949</v>
      </c>
      <c r="I13841" s="26" t="s">
        <v>10890</v>
      </c>
      <c r="J13841" s="26" t="s">
        <v>6768</v>
      </c>
      <c r="K13841" s="26" t="s">
        <v>9597</v>
      </c>
      <c r="L13841" s="26" t="s">
        <v>25960</v>
      </c>
      <c r="M13841" s="26">
        <v>380535820782</v>
      </c>
      <c r="N13841" s="26">
        <v>4622780807</v>
      </c>
    </row>
    <row r="13842" spans="1:14">
      <c r="A13842" s="26" t="s">
        <v>6028</v>
      </c>
      <c r="B13842" s="26" t="s">
        <v>6029</v>
      </c>
      <c r="C13842" s="26">
        <v>5483121</v>
      </c>
      <c r="D13842" s="26" t="s">
        <v>780</v>
      </c>
      <c r="E13842" s="26" t="s">
        <v>52618</v>
      </c>
      <c r="F13842" s="26" t="s">
        <v>52619</v>
      </c>
      <c r="G13842" s="26" t="s">
        <v>9601</v>
      </c>
      <c r="H13842" s="26" t="s">
        <v>835</v>
      </c>
      <c r="J13842" s="26" t="s">
        <v>848</v>
      </c>
      <c r="K13842" s="26" t="s">
        <v>9597</v>
      </c>
      <c r="L13842" s="26" t="s">
        <v>50270</v>
      </c>
      <c r="M13842" s="26">
        <v>761475693768</v>
      </c>
      <c r="N13842" s="26">
        <v>4623010100</v>
      </c>
    </row>
    <row r="13843" spans="1:14">
      <c r="A13843" s="26" t="s">
        <v>5498</v>
      </c>
      <c r="B13843" s="26" t="s">
        <v>5499</v>
      </c>
      <c r="C13843" s="26">
        <v>38945065</v>
      </c>
      <c r="D13843" s="26" t="s">
        <v>24</v>
      </c>
      <c r="E13843" s="26" t="s">
        <v>52620</v>
      </c>
      <c r="F13843" s="26" t="s">
        <v>52621</v>
      </c>
      <c r="G13843" s="26" t="s">
        <v>9586</v>
      </c>
      <c r="H13843" s="26" t="s">
        <v>799</v>
      </c>
      <c r="J13843" s="26" t="s">
        <v>800</v>
      </c>
      <c r="K13843" s="26" t="s">
        <v>9597</v>
      </c>
      <c r="L13843" s="26" t="s">
        <v>52622</v>
      </c>
      <c r="M13843" s="26">
        <v>380445247460</v>
      </c>
      <c r="N13843" s="26">
        <v>4822784009</v>
      </c>
    </row>
    <row r="13844" spans="1:14">
      <c r="A13844" s="26" t="s">
        <v>7126</v>
      </c>
      <c r="B13844" s="26" t="s">
        <v>7127</v>
      </c>
      <c r="C13844" s="26">
        <v>38492302</v>
      </c>
      <c r="D13844" s="26" t="s">
        <v>24</v>
      </c>
      <c r="E13844" s="26" t="s">
        <v>52623</v>
      </c>
      <c r="F13844" s="26" t="s">
        <v>52624</v>
      </c>
      <c r="G13844" s="26" t="s">
        <v>9579</v>
      </c>
      <c r="H13844" s="26" t="s">
        <v>987</v>
      </c>
      <c r="I13844" s="26" t="s">
        <v>9634</v>
      </c>
      <c r="J13844" s="26" t="s">
        <v>52625</v>
      </c>
      <c r="K13844" s="26" t="s">
        <v>9582</v>
      </c>
      <c r="L13844" s="26" t="s">
        <v>52626</v>
      </c>
      <c r="M13844" s="26">
        <v>380362275261</v>
      </c>
      <c r="N13844" s="26">
        <v>5624684102</v>
      </c>
    </row>
    <row r="13845" spans="1:14">
      <c r="A13845" s="26" t="s">
        <v>7288</v>
      </c>
      <c r="B13845" s="26" t="s">
        <v>7284</v>
      </c>
      <c r="C13845" s="26">
        <v>2007503</v>
      </c>
      <c r="D13845" s="26" t="s">
        <v>24</v>
      </c>
      <c r="E13845" s="26" t="s">
        <v>52627</v>
      </c>
      <c r="F13845" s="26" t="s">
        <v>52628</v>
      </c>
      <c r="G13845" s="26" t="s">
        <v>9586</v>
      </c>
      <c r="H13845" s="26" t="s">
        <v>1025</v>
      </c>
      <c r="I13845" s="26" t="s">
        <v>15985</v>
      </c>
      <c r="J13845" s="26" t="s">
        <v>50651</v>
      </c>
      <c r="K13845" s="26" t="s">
        <v>9582</v>
      </c>
      <c r="L13845" s="26" t="s">
        <v>52629</v>
      </c>
      <c r="M13845" s="26">
        <v>380955761245</v>
      </c>
      <c r="N13845" s="26">
        <v>2124485805</v>
      </c>
    </row>
    <row r="13846" spans="1:14">
      <c r="A13846" s="26" t="s">
        <v>2474</v>
      </c>
      <c r="B13846" s="26" t="s">
        <v>2475</v>
      </c>
      <c r="C13846" s="26">
        <v>37861791</v>
      </c>
      <c r="D13846" s="26" t="s">
        <v>24</v>
      </c>
      <c r="E13846" s="26" t="s">
        <v>52630</v>
      </c>
      <c r="F13846" s="26" t="s">
        <v>52631</v>
      </c>
      <c r="G13846" s="26" t="s">
        <v>9586</v>
      </c>
      <c r="H13846" s="26" t="s">
        <v>133</v>
      </c>
      <c r="J13846" s="26" t="s">
        <v>183</v>
      </c>
      <c r="K13846" s="26" t="s">
        <v>9597</v>
      </c>
      <c r="L13846" s="26" t="s">
        <v>52632</v>
      </c>
      <c r="M13846" s="26">
        <v>761241233594</v>
      </c>
      <c r="N13846" s="26">
        <v>1211000000</v>
      </c>
    </row>
    <row r="13847" spans="1:14">
      <c r="A13847" s="26" t="s">
        <v>2884</v>
      </c>
      <c r="B13847" s="26" t="s">
        <v>2885</v>
      </c>
      <c r="C13847" s="26">
        <v>1989881</v>
      </c>
      <c r="D13847" s="26" t="s">
        <v>780</v>
      </c>
      <c r="E13847" s="26" t="s">
        <v>52633</v>
      </c>
      <c r="F13847" s="26" t="s">
        <v>24575</v>
      </c>
      <c r="G13847" s="26" t="s">
        <v>9601</v>
      </c>
      <c r="H13847" s="26" t="s">
        <v>258</v>
      </c>
      <c r="J13847" s="26" t="s">
        <v>309</v>
      </c>
      <c r="K13847" s="26" t="s">
        <v>9606</v>
      </c>
      <c r="L13847" s="26" t="s">
        <v>52634</v>
      </c>
      <c r="M13847" s="26">
        <v>380629723585</v>
      </c>
      <c r="N13847" s="26">
        <v>1423955100</v>
      </c>
    </row>
    <row r="13848" spans="1:14">
      <c r="A13848" s="26" t="s">
        <v>5113</v>
      </c>
      <c r="B13848" s="26" t="s">
        <v>5114</v>
      </c>
      <c r="C13848" s="26">
        <v>23970286</v>
      </c>
      <c r="D13848" s="26" t="s">
        <v>24</v>
      </c>
      <c r="E13848" s="26" t="s">
        <v>52635</v>
      </c>
      <c r="F13848" s="26" t="s">
        <v>52636</v>
      </c>
      <c r="G13848" s="26" t="s">
        <v>9591</v>
      </c>
      <c r="H13848" s="26" t="s">
        <v>735</v>
      </c>
      <c r="J13848" s="26" t="s">
        <v>740</v>
      </c>
      <c r="K13848" s="26" t="s">
        <v>9597</v>
      </c>
      <c r="L13848" s="26" t="s">
        <v>10205</v>
      </c>
      <c r="M13848" s="26">
        <v>380322430350</v>
      </c>
      <c r="N13848" s="26">
        <v>1221881203</v>
      </c>
    </row>
    <row r="13849" spans="1:14">
      <c r="A13849" s="26" t="s">
        <v>9137</v>
      </c>
      <c r="B13849" s="26" t="s">
        <v>9138</v>
      </c>
      <c r="C13849" s="26">
        <v>36754912</v>
      </c>
      <c r="D13849" s="26" t="s">
        <v>24</v>
      </c>
      <c r="E13849" s="26" t="s">
        <v>52637</v>
      </c>
      <c r="F13849" s="26" t="s">
        <v>52638</v>
      </c>
      <c r="G13849" s="26" t="s">
        <v>9579</v>
      </c>
      <c r="H13849" s="26" t="s">
        <v>1490</v>
      </c>
      <c r="I13849" s="26" t="s">
        <v>13192</v>
      </c>
      <c r="J13849" s="26" t="s">
        <v>52639</v>
      </c>
      <c r="K13849" s="26" t="s">
        <v>9582</v>
      </c>
      <c r="L13849" s="26" t="s">
        <v>52640</v>
      </c>
      <c r="M13849" s="26">
        <v>380976417223</v>
      </c>
      <c r="N13849" s="26">
        <v>7323581502</v>
      </c>
    </row>
    <row r="13850" spans="1:14">
      <c r="A13850" s="26" t="s">
        <v>8658</v>
      </c>
      <c r="B13850" s="26" t="s">
        <v>8659</v>
      </c>
      <c r="C13850" s="26">
        <v>38072569</v>
      </c>
      <c r="D13850" s="26" t="s">
        <v>24</v>
      </c>
      <c r="E13850" s="26" t="s">
        <v>52641</v>
      </c>
      <c r="F13850" s="26" t="s">
        <v>52642</v>
      </c>
      <c r="G13850" s="26" t="s">
        <v>9586</v>
      </c>
      <c r="H13850" s="26" t="s">
        <v>1308</v>
      </c>
      <c r="I13850" s="26" t="s">
        <v>11591</v>
      </c>
      <c r="J13850" s="26" t="s">
        <v>9403</v>
      </c>
      <c r="K13850" s="26" t="s">
        <v>9582</v>
      </c>
      <c r="L13850" s="26" t="s">
        <v>52643</v>
      </c>
      <c r="M13850" s="26">
        <v>380985589327</v>
      </c>
      <c r="N13850" s="26">
        <v>5924188201</v>
      </c>
    </row>
    <row r="13851" spans="1:14">
      <c r="A13851" s="26" t="s">
        <v>2167</v>
      </c>
      <c r="B13851" s="26" t="s">
        <v>2168</v>
      </c>
      <c r="C13851" s="26">
        <v>37836978</v>
      </c>
      <c r="D13851" s="26" t="s">
        <v>24</v>
      </c>
      <c r="E13851" s="26" t="s">
        <v>52644</v>
      </c>
      <c r="F13851" s="26" t="s">
        <v>52645</v>
      </c>
      <c r="G13851" s="26" t="s">
        <v>9579</v>
      </c>
      <c r="H13851" s="26" t="s">
        <v>133</v>
      </c>
      <c r="I13851" s="26" t="s">
        <v>13125</v>
      </c>
      <c r="J13851" s="26" t="s">
        <v>13452</v>
      </c>
      <c r="K13851" s="26" t="s">
        <v>9582</v>
      </c>
      <c r="L13851" s="26" t="s">
        <v>52646</v>
      </c>
      <c r="M13851" s="26">
        <v>761528689486</v>
      </c>
      <c r="N13851" s="26">
        <v>1220310118</v>
      </c>
    </row>
    <row r="13852" spans="1:14">
      <c r="A13852" s="26" t="s">
        <v>5974</v>
      </c>
      <c r="B13852" s="26" t="s">
        <v>5975</v>
      </c>
      <c r="C13852" s="26">
        <v>32884395</v>
      </c>
      <c r="D13852" s="26" t="s">
        <v>780</v>
      </c>
      <c r="E13852" s="26" t="s">
        <v>52647</v>
      </c>
      <c r="F13852" s="26" t="s">
        <v>52648</v>
      </c>
      <c r="G13852" s="26" t="s">
        <v>9601</v>
      </c>
      <c r="H13852" s="26" t="s">
        <v>835</v>
      </c>
      <c r="J13852" s="26" t="s">
        <v>848</v>
      </c>
      <c r="K13852" s="26" t="s">
        <v>9597</v>
      </c>
      <c r="L13852" s="26" t="s">
        <v>33222</v>
      </c>
      <c r="M13852" s="26">
        <v>380507230499</v>
      </c>
      <c r="N13852" s="26">
        <v>4623010100</v>
      </c>
    </row>
    <row r="13853" spans="1:14">
      <c r="A13853" s="26" t="s">
        <v>4452</v>
      </c>
      <c r="B13853" s="26" t="s">
        <v>4453</v>
      </c>
      <c r="C13853" s="26">
        <v>38164193</v>
      </c>
      <c r="D13853" s="26" t="s">
        <v>24</v>
      </c>
      <c r="E13853" s="26" t="s">
        <v>52649</v>
      </c>
      <c r="F13853" s="26" t="s">
        <v>52650</v>
      </c>
      <c r="G13853" s="26" t="s">
        <v>9586</v>
      </c>
      <c r="H13853" s="26" t="s">
        <v>576</v>
      </c>
      <c r="I13853" s="26" t="s">
        <v>10758</v>
      </c>
      <c r="J13853" s="26" t="s">
        <v>52651</v>
      </c>
      <c r="K13853" s="26" t="s">
        <v>9582</v>
      </c>
      <c r="L13853" s="26" t="s">
        <v>52652</v>
      </c>
      <c r="M13853" s="26">
        <v>380457443274</v>
      </c>
      <c r="N13853" s="26">
        <v>3222986701</v>
      </c>
    </row>
    <row r="13854" spans="1:14">
      <c r="A13854" s="26" t="s">
        <v>4506</v>
      </c>
      <c r="B13854" s="26" t="s">
        <v>4500</v>
      </c>
      <c r="C13854" s="26">
        <v>41736008</v>
      </c>
      <c r="D13854" s="26" t="s">
        <v>780</v>
      </c>
      <c r="E13854" s="26" t="s">
        <v>52653</v>
      </c>
      <c r="F13854" s="26" t="s">
        <v>52654</v>
      </c>
      <c r="G13854" s="26" t="s">
        <v>9601</v>
      </c>
      <c r="H13854" s="26" t="s">
        <v>576</v>
      </c>
      <c r="J13854" s="26" t="s">
        <v>654</v>
      </c>
      <c r="K13854" s="26" t="s">
        <v>9597</v>
      </c>
      <c r="L13854" s="26" t="s">
        <v>50827</v>
      </c>
      <c r="M13854" s="26">
        <v>380457930227</v>
      </c>
      <c r="N13854" s="26">
        <v>3211500000</v>
      </c>
    </row>
    <row r="13855" spans="1:14">
      <c r="A13855" s="26" t="s">
        <v>4071</v>
      </c>
      <c r="B13855" s="26" t="s">
        <v>4072</v>
      </c>
      <c r="C13855" s="26">
        <v>38554360</v>
      </c>
      <c r="D13855" s="26" t="s">
        <v>1701</v>
      </c>
      <c r="E13855" s="26" t="s">
        <v>52655</v>
      </c>
      <c r="F13855" s="26" t="s">
        <v>52656</v>
      </c>
      <c r="G13855" s="26" t="s">
        <v>9601</v>
      </c>
      <c r="H13855" s="26" t="s">
        <v>506</v>
      </c>
      <c r="J13855" s="26" t="s">
        <v>537</v>
      </c>
      <c r="K13855" s="26" t="s">
        <v>9597</v>
      </c>
      <c r="L13855" s="26" t="s">
        <v>52657</v>
      </c>
      <c r="M13855" s="26">
        <v>380673443835</v>
      </c>
      <c r="N13855" s="26">
        <v>2610600000</v>
      </c>
    </row>
    <row r="13856" spans="1:14">
      <c r="A13856" s="26" t="s">
        <v>2377</v>
      </c>
      <c r="B13856" s="26" t="s">
        <v>2378</v>
      </c>
      <c r="C13856" s="26">
        <v>14280960</v>
      </c>
      <c r="D13856" s="26" t="s">
        <v>780</v>
      </c>
      <c r="E13856" s="26" t="s">
        <v>52658</v>
      </c>
      <c r="F13856" s="26" t="s">
        <v>52659</v>
      </c>
      <c r="G13856" s="26" t="s">
        <v>9601</v>
      </c>
      <c r="H13856" s="26" t="s">
        <v>133</v>
      </c>
      <c r="J13856" s="26" t="s">
        <v>2379</v>
      </c>
      <c r="K13856" s="26" t="s">
        <v>9597</v>
      </c>
      <c r="L13856" s="26" t="s">
        <v>52660</v>
      </c>
      <c r="M13856" s="26">
        <v>380955988801</v>
      </c>
      <c r="N13856" s="26">
        <v>1210700000</v>
      </c>
    </row>
    <row r="13857" spans="1:14">
      <c r="A13857" s="26" t="s">
        <v>5063</v>
      </c>
      <c r="B13857" s="26" t="s">
        <v>5064</v>
      </c>
      <c r="C13857" s="26">
        <v>34167494</v>
      </c>
      <c r="D13857" s="26" t="s">
        <v>1701</v>
      </c>
      <c r="E13857" s="26" t="s">
        <v>52661</v>
      </c>
      <c r="F13857" s="26" t="s">
        <v>52662</v>
      </c>
      <c r="G13857" s="26" t="s">
        <v>9601</v>
      </c>
      <c r="H13857" s="26" t="s">
        <v>735</v>
      </c>
      <c r="J13857" s="26" t="s">
        <v>5102</v>
      </c>
      <c r="K13857" s="26" t="s">
        <v>9606</v>
      </c>
      <c r="L13857" s="26" t="s">
        <v>52663</v>
      </c>
      <c r="M13857" s="26">
        <v>380961517302</v>
      </c>
      <c r="N13857" s="26">
        <v>521485409</v>
      </c>
    </row>
    <row r="13858" spans="1:14">
      <c r="A13858" s="26" t="s">
        <v>3145</v>
      </c>
      <c r="B13858" s="26" t="s">
        <v>3142</v>
      </c>
      <c r="C13858" s="26">
        <v>41931754</v>
      </c>
      <c r="D13858" s="26" t="s">
        <v>24</v>
      </c>
      <c r="E13858" s="26" t="s">
        <v>52664</v>
      </c>
      <c r="F13858" s="26" t="s">
        <v>17182</v>
      </c>
      <c r="G13858" s="26" t="s">
        <v>9586</v>
      </c>
      <c r="H13858" s="26" t="s">
        <v>375</v>
      </c>
      <c r="J13858" s="26" t="s">
        <v>380</v>
      </c>
      <c r="K13858" s="26" t="s">
        <v>9597</v>
      </c>
      <c r="L13858" s="26" t="s">
        <v>12067</v>
      </c>
      <c r="M13858" s="26">
        <v>380412432000</v>
      </c>
      <c r="N13858" s="26">
        <v>1810100000</v>
      </c>
    </row>
    <row r="13859" spans="1:14">
      <c r="A13859" s="26" t="s">
        <v>2876</v>
      </c>
      <c r="B13859" s="26" t="s">
        <v>2877</v>
      </c>
      <c r="C13859" s="26">
        <v>37894885</v>
      </c>
      <c r="D13859" s="26" t="s">
        <v>24</v>
      </c>
      <c r="E13859" s="26" t="s">
        <v>52665</v>
      </c>
      <c r="F13859" s="26" t="s">
        <v>52666</v>
      </c>
      <c r="G13859" s="26" t="s">
        <v>9586</v>
      </c>
      <c r="H13859" s="26" t="s">
        <v>258</v>
      </c>
      <c r="J13859" s="26" t="s">
        <v>305</v>
      </c>
      <c r="K13859" s="26" t="s">
        <v>9597</v>
      </c>
      <c r="L13859" s="26" t="s">
        <v>52667</v>
      </c>
      <c r="M13859" s="26">
        <v>380626141494</v>
      </c>
      <c r="N13859" s="26">
        <v>1413300000</v>
      </c>
    </row>
    <row r="13860" spans="1:14">
      <c r="A13860" s="26" t="s">
        <v>1833</v>
      </c>
      <c r="B13860" s="26" t="s">
        <v>1834</v>
      </c>
      <c r="C13860" s="26">
        <v>37336724</v>
      </c>
      <c r="D13860" s="26" t="s">
        <v>24</v>
      </c>
      <c r="E13860" s="26" t="s">
        <v>52668</v>
      </c>
      <c r="F13860" s="26" t="s">
        <v>52669</v>
      </c>
      <c r="G13860" s="26" t="s">
        <v>9586</v>
      </c>
      <c r="H13860" s="26" t="s">
        <v>27</v>
      </c>
      <c r="I13860" s="26" t="s">
        <v>9610</v>
      </c>
      <c r="J13860" s="26" t="s">
        <v>52670</v>
      </c>
      <c r="K13860" s="26" t="s">
        <v>9606</v>
      </c>
      <c r="L13860" s="26" t="s">
        <v>52671</v>
      </c>
      <c r="M13860" s="26">
        <v>380433151064</v>
      </c>
      <c r="N13860" s="26">
        <v>523055300</v>
      </c>
    </row>
    <row r="13861" spans="1:14">
      <c r="A13861" s="26" t="s">
        <v>2632</v>
      </c>
      <c r="B13861" s="26" t="s">
        <v>2633</v>
      </c>
      <c r="C13861" s="26">
        <v>37735597</v>
      </c>
      <c r="D13861" s="26" t="s">
        <v>24</v>
      </c>
      <c r="E13861" s="26" t="s">
        <v>52672</v>
      </c>
      <c r="F13861" s="26" t="s">
        <v>52673</v>
      </c>
      <c r="G13861" s="26" t="s">
        <v>9586</v>
      </c>
      <c r="H13861" s="26" t="s">
        <v>133</v>
      </c>
      <c r="J13861" s="26" t="s">
        <v>231</v>
      </c>
      <c r="K13861" s="26" t="s">
        <v>9597</v>
      </c>
      <c r="L13861" s="26" t="s">
        <v>52674</v>
      </c>
      <c r="M13861" s="26">
        <v>380660415660</v>
      </c>
      <c r="N13861" s="26">
        <v>1212400000</v>
      </c>
    </row>
    <row r="13862" spans="1:14">
      <c r="A13862" s="26" t="s">
        <v>2960</v>
      </c>
      <c r="B13862" s="26" t="s">
        <v>2961</v>
      </c>
      <c r="C13862" s="26">
        <v>37691796</v>
      </c>
      <c r="D13862" s="26" t="s">
        <v>24</v>
      </c>
      <c r="E13862" s="26" t="s">
        <v>52675</v>
      </c>
      <c r="F13862" s="26" t="s">
        <v>52676</v>
      </c>
      <c r="G13862" s="26" t="s">
        <v>9586</v>
      </c>
      <c r="H13862" s="26" t="s">
        <v>258</v>
      </c>
      <c r="I13862" s="26" t="s">
        <v>16316</v>
      </c>
      <c r="J13862" s="26" t="s">
        <v>52677</v>
      </c>
      <c r="K13862" s="26" t="s">
        <v>9582</v>
      </c>
      <c r="L13862" s="26" t="s">
        <v>52678</v>
      </c>
      <c r="M13862" s="26">
        <v>761327465032</v>
      </c>
      <c r="N13862" s="26">
        <v>1410166313</v>
      </c>
    </row>
    <row r="13863" spans="1:14">
      <c r="A13863" s="26" t="s">
        <v>9292</v>
      </c>
      <c r="B13863" s="26" t="s">
        <v>9293</v>
      </c>
      <c r="C13863" s="26">
        <v>40704747</v>
      </c>
      <c r="D13863" s="26" t="s">
        <v>24</v>
      </c>
      <c r="E13863" s="26" t="s">
        <v>52679</v>
      </c>
      <c r="F13863" s="26" t="s">
        <v>52680</v>
      </c>
      <c r="G13863" s="26" t="s">
        <v>9586</v>
      </c>
      <c r="H13863" s="26" t="s">
        <v>1573</v>
      </c>
      <c r="I13863" s="26" t="s">
        <v>13698</v>
      </c>
      <c r="J13863" s="26" t="s">
        <v>7727</v>
      </c>
      <c r="K13863" s="26" t="s">
        <v>9582</v>
      </c>
      <c r="L13863" s="26" t="s">
        <v>52681</v>
      </c>
      <c r="M13863" s="26">
        <v>380992773948</v>
      </c>
      <c r="N13863" s="26">
        <v>722880503</v>
      </c>
    </row>
    <row r="13864" spans="1:14">
      <c r="A13864" s="26" t="s">
        <v>4045</v>
      </c>
      <c r="B13864" s="26" t="s">
        <v>4046</v>
      </c>
      <c r="C13864" s="26">
        <v>42352786</v>
      </c>
      <c r="D13864" s="26" t="s">
        <v>24</v>
      </c>
      <c r="E13864" s="26" t="s">
        <v>52682</v>
      </c>
      <c r="F13864" s="26" t="s">
        <v>52683</v>
      </c>
      <c r="G13864" s="26" t="s">
        <v>9591</v>
      </c>
      <c r="H13864" s="26" t="s">
        <v>506</v>
      </c>
      <c r="J13864" s="26" t="s">
        <v>526</v>
      </c>
      <c r="K13864" s="26" t="s">
        <v>9597</v>
      </c>
      <c r="L13864" s="26" t="s">
        <v>52684</v>
      </c>
      <c r="M13864" s="26">
        <v>380342753377</v>
      </c>
      <c r="N13864" s="26">
        <v>2610100000</v>
      </c>
    </row>
    <row r="13865" spans="1:14">
      <c r="A13865" s="26" t="s">
        <v>3230</v>
      </c>
      <c r="B13865" s="26" t="s">
        <v>3231</v>
      </c>
      <c r="C13865" s="26">
        <v>38562298</v>
      </c>
      <c r="D13865" s="26" t="s">
        <v>24</v>
      </c>
      <c r="E13865" s="26" t="s">
        <v>52685</v>
      </c>
      <c r="F13865" s="26" t="s">
        <v>52686</v>
      </c>
      <c r="G13865" s="26" t="s">
        <v>9591</v>
      </c>
      <c r="H13865" s="26" t="s">
        <v>375</v>
      </c>
      <c r="J13865" s="26" t="s">
        <v>52687</v>
      </c>
      <c r="K13865" s="26" t="s">
        <v>9582</v>
      </c>
      <c r="L13865" s="26" t="s">
        <v>52688</v>
      </c>
      <c r="M13865" s="26">
        <v>761975135740</v>
      </c>
      <c r="N13865" s="26">
        <v>1824410147</v>
      </c>
    </row>
    <row r="13866" spans="1:14">
      <c r="A13866" s="26" t="s">
        <v>8528</v>
      </c>
      <c r="B13866" s="26" t="s">
        <v>8529</v>
      </c>
      <c r="C13866" s="26">
        <v>38645871</v>
      </c>
      <c r="D13866" s="26" t="s">
        <v>24</v>
      </c>
      <c r="E13866" s="26" t="s">
        <v>52689</v>
      </c>
      <c r="F13866" s="26" t="s">
        <v>52690</v>
      </c>
      <c r="G13866" s="26" t="s">
        <v>9586</v>
      </c>
      <c r="H13866" s="26" t="s">
        <v>1269</v>
      </c>
      <c r="I13866" s="26" t="s">
        <v>14793</v>
      </c>
      <c r="J13866" s="26" t="s">
        <v>52691</v>
      </c>
      <c r="K13866" s="26" t="s">
        <v>9582</v>
      </c>
      <c r="L13866" s="26" t="s">
        <v>52692</v>
      </c>
      <c r="M13866" s="26">
        <v>761057211196</v>
      </c>
      <c r="N13866" s="26">
        <v>6522682001</v>
      </c>
    </row>
    <row r="13867" spans="1:14">
      <c r="A13867" s="26" t="s">
        <v>7033</v>
      </c>
      <c r="B13867" s="26" t="s">
        <v>7034</v>
      </c>
      <c r="C13867" s="26">
        <v>38230873</v>
      </c>
      <c r="D13867" s="26" t="s">
        <v>24</v>
      </c>
      <c r="E13867" s="26" t="s">
        <v>52693</v>
      </c>
      <c r="F13867" s="26" t="s">
        <v>52694</v>
      </c>
      <c r="G13867" s="26" t="s">
        <v>9586</v>
      </c>
      <c r="H13867" s="26" t="s">
        <v>987</v>
      </c>
      <c r="I13867" s="26" t="s">
        <v>16079</v>
      </c>
      <c r="J13867" s="26" t="s">
        <v>1000</v>
      </c>
      <c r="K13867" s="26" t="s">
        <v>9597</v>
      </c>
      <c r="L13867" s="26" t="s">
        <v>52695</v>
      </c>
      <c r="M13867" s="26">
        <v>380687723579</v>
      </c>
      <c r="N13867" s="26">
        <v>5622610100</v>
      </c>
    </row>
    <row r="13868" spans="1:14">
      <c r="A13868" s="26" t="s">
        <v>1833</v>
      </c>
      <c r="B13868" s="26" t="s">
        <v>1834</v>
      </c>
      <c r="C13868" s="26">
        <v>37336724</v>
      </c>
      <c r="D13868" s="26" t="s">
        <v>24</v>
      </c>
      <c r="E13868" s="26" t="s">
        <v>52696</v>
      </c>
      <c r="F13868" s="26" t="s">
        <v>52697</v>
      </c>
      <c r="G13868" s="26" t="s">
        <v>9586</v>
      </c>
      <c r="H13868" s="26" t="s">
        <v>27</v>
      </c>
      <c r="I13868" s="26" t="s">
        <v>9610</v>
      </c>
      <c r="J13868" s="26" t="s">
        <v>52698</v>
      </c>
      <c r="K13868" s="26" t="s">
        <v>9582</v>
      </c>
      <c r="L13868" s="26" t="s">
        <v>52699</v>
      </c>
      <c r="M13868" s="26">
        <v>380433141511</v>
      </c>
      <c r="N13868" s="26">
        <v>523086408</v>
      </c>
    </row>
    <row r="13869" spans="1:14">
      <c r="A13869" s="26" t="s">
        <v>4320</v>
      </c>
      <c r="B13869" s="26" t="s">
        <v>4321</v>
      </c>
      <c r="C13869" s="26">
        <v>38435021</v>
      </c>
      <c r="D13869" s="26" t="s">
        <v>24</v>
      </c>
      <c r="E13869" s="26" t="s">
        <v>52700</v>
      </c>
      <c r="F13869" s="26" t="s">
        <v>52701</v>
      </c>
      <c r="G13869" s="26" t="s">
        <v>9579</v>
      </c>
      <c r="H13869" s="26" t="s">
        <v>576</v>
      </c>
      <c r="I13869" s="26" t="s">
        <v>9901</v>
      </c>
      <c r="J13869" s="26" t="s">
        <v>31700</v>
      </c>
      <c r="K13869" s="26" t="s">
        <v>9582</v>
      </c>
      <c r="L13869" s="26" t="s">
        <v>52702</v>
      </c>
      <c r="M13869" s="26">
        <v>380968106119</v>
      </c>
      <c r="N13869" s="26">
        <v>120484604</v>
      </c>
    </row>
    <row r="13870" spans="1:14">
      <c r="A13870" s="26" t="s">
        <v>4681</v>
      </c>
      <c r="B13870" s="26" t="s">
        <v>4682</v>
      </c>
      <c r="C13870" s="26">
        <v>1995203</v>
      </c>
      <c r="D13870" s="26" t="s">
        <v>780</v>
      </c>
      <c r="E13870" s="26" t="s">
        <v>52703</v>
      </c>
      <c r="F13870" s="26" t="s">
        <v>4682</v>
      </c>
      <c r="G13870" s="26" t="s">
        <v>9601</v>
      </c>
      <c r="H13870" s="26" t="s">
        <v>670</v>
      </c>
      <c r="I13870" s="26" t="s">
        <v>14066</v>
      </c>
      <c r="J13870" s="26" t="s">
        <v>4680</v>
      </c>
      <c r="K13870" s="26" t="s">
        <v>9597</v>
      </c>
      <c r="L13870" s="26" t="s">
        <v>38074</v>
      </c>
      <c r="M13870" s="26">
        <v>761477887325</v>
      </c>
      <c r="N13870" s="26">
        <v>3523110100</v>
      </c>
    </row>
    <row r="13871" spans="1:14">
      <c r="A13871" s="26" t="s">
        <v>2137</v>
      </c>
      <c r="B13871" s="26" t="s">
        <v>2138</v>
      </c>
      <c r="C13871" s="26">
        <v>38485879</v>
      </c>
      <c r="D13871" s="26" t="s">
        <v>24</v>
      </c>
      <c r="E13871" s="26" t="s">
        <v>52704</v>
      </c>
      <c r="F13871" s="26" t="s">
        <v>52705</v>
      </c>
      <c r="G13871" s="26" t="s">
        <v>9579</v>
      </c>
      <c r="H13871" s="26" t="s">
        <v>103</v>
      </c>
      <c r="I13871" s="26" t="s">
        <v>10489</v>
      </c>
      <c r="J13871" s="26" t="s">
        <v>34807</v>
      </c>
      <c r="K13871" s="26" t="s">
        <v>9582</v>
      </c>
      <c r="L13871" s="26" t="s">
        <v>52706</v>
      </c>
      <c r="M13871" s="26">
        <v>761360410692</v>
      </c>
      <c r="N13871" s="26">
        <v>725085802</v>
      </c>
    </row>
    <row r="13872" spans="1:14">
      <c r="A13872" s="26" t="s">
        <v>9015</v>
      </c>
      <c r="B13872" s="26" t="s">
        <v>9016</v>
      </c>
      <c r="C13872" s="26">
        <v>21367489</v>
      </c>
      <c r="D13872" s="26" t="s">
        <v>24</v>
      </c>
      <c r="E13872" s="26" t="s">
        <v>52707</v>
      </c>
      <c r="F13872" s="26" t="s">
        <v>52708</v>
      </c>
      <c r="G13872" s="26" t="s">
        <v>9591</v>
      </c>
      <c r="H13872" s="26" t="s">
        <v>1401</v>
      </c>
      <c r="J13872" s="26" t="s">
        <v>1474</v>
      </c>
      <c r="K13872" s="26" t="s">
        <v>9597</v>
      </c>
      <c r="L13872" s="26" t="s">
        <v>52709</v>
      </c>
      <c r="M13872" s="26">
        <v>380472319740</v>
      </c>
      <c r="N13872" s="26">
        <v>722155708</v>
      </c>
    </row>
    <row r="13873" spans="1:14">
      <c r="A13873" s="26" t="s">
        <v>4027</v>
      </c>
      <c r="B13873" s="26" t="s">
        <v>4028</v>
      </c>
      <c r="C13873" s="26">
        <v>42326482</v>
      </c>
      <c r="D13873" s="26" t="s">
        <v>24</v>
      </c>
      <c r="E13873" s="26" t="s">
        <v>52710</v>
      </c>
      <c r="F13873" s="26" t="s">
        <v>14409</v>
      </c>
      <c r="G13873" s="26" t="s">
        <v>9586</v>
      </c>
      <c r="H13873" s="26" t="s">
        <v>506</v>
      </c>
      <c r="I13873" s="26" t="s">
        <v>10789</v>
      </c>
      <c r="J13873" s="26" t="s">
        <v>522</v>
      </c>
      <c r="K13873" s="26" t="s">
        <v>9597</v>
      </c>
      <c r="L13873" s="26" t="s">
        <v>39604</v>
      </c>
      <c r="M13873" s="26">
        <v>380347725458</v>
      </c>
      <c r="N13873" s="26">
        <v>724285503</v>
      </c>
    </row>
    <row r="13874" spans="1:14">
      <c r="A13874" s="26" t="s">
        <v>6539</v>
      </c>
      <c r="B13874" s="26" t="s">
        <v>6540</v>
      </c>
      <c r="C13874" s="26">
        <v>2775142</v>
      </c>
      <c r="D13874" s="26" t="s">
        <v>780</v>
      </c>
      <c r="E13874" s="26" t="s">
        <v>52711</v>
      </c>
      <c r="F13874" s="26" t="s">
        <v>52712</v>
      </c>
      <c r="G13874" s="26" t="s">
        <v>9601</v>
      </c>
      <c r="H13874" s="26" t="s">
        <v>885</v>
      </c>
      <c r="J13874" s="26" t="s">
        <v>941</v>
      </c>
      <c r="K13874" s="26" t="s">
        <v>9597</v>
      </c>
      <c r="L13874" s="26" t="s">
        <v>52713</v>
      </c>
      <c r="M13874" s="26">
        <v>380486835328</v>
      </c>
      <c r="N13874" s="26">
        <v>5110800000</v>
      </c>
    </row>
    <row r="13875" spans="1:14">
      <c r="A13875" s="26" t="s">
        <v>6301</v>
      </c>
      <c r="B13875" s="26" t="s">
        <v>6302</v>
      </c>
      <c r="C13875" s="26">
        <v>2063341</v>
      </c>
      <c r="D13875" s="26" t="s">
        <v>24</v>
      </c>
      <c r="E13875" s="26" t="s">
        <v>52714</v>
      </c>
      <c r="F13875" s="26" t="s">
        <v>52715</v>
      </c>
      <c r="G13875" s="26" t="s">
        <v>9591</v>
      </c>
      <c r="H13875" s="26" t="s">
        <v>885</v>
      </c>
      <c r="J13875" s="26" t="s">
        <v>910</v>
      </c>
      <c r="K13875" s="26" t="s">
        <v>9597</v>
      </c>
      <c r="L13875" s="26" t="s">
        <v>12717</v>
      </c>
      <c r="M13875" s="26">
        <v>380487632420</v>
      </c>
      <c r="N13875" s="26">
        <v>5110100000</v>
      </c>
    </row>
    <row r="13876" spans="1:14">
      <c r="A13876" s="26" t="s">
        <v>3198</v>
      </c>
      <c r="B13876" s="26" t="s">
        <v>3199</v>
      </c>
      <c r="C13876" s="26">
        <v>38006590</v>
      </c>
      <c r="D13876" s="26" t="s">
        <v>24</v>
      </c>
      <c r="E13876" s="26" t="s">
        <v>52716</v>
      </c>
      <c r="F13876" s="26" t="s">
        <v>52717</v>
      </c>
      <c r="G13876" s="26" t="s">
        <v>9579</v>
      </c>
      <c r="H13876" s="26" t="s">
        <v>375</v>
      </c>
      <c r="I13876" s="26" t="s">
        <v>12317</v>
      </c>
      <c r="J13876" s="26" t="s">
        <v>52718</v>
      </c>
      <c r="K13876" s="26" t="s">
        <v>9582</v>
      </c>
      <c r="L13876" s="26" t="s">
        <v>52719</v>
      </c>
      <c r="M13876" s="26">
        <v>380992785114</v>
      </c>
      <c r="N13876" s="26">
        <v>1823755136</v>
      </c>
    </row>
    <row r="13877" spans="1:14">
      <c r="A13877" s="26" t="s">
        <v>4512</v>
      </c>
      <c r="B13877" s="26" t="s">
        <v>4513</v>
      </c>
      <c r="C13877" s="26">
        <v>37323500</v>
      </c>
      <c r="D13877" s="26" t="s">
        <v>24</v>
      </c>
      <c r="E13877" s="26" t="s">
        <v>52720</v>
      </c>
      <c r="F13877" s="26" t="s">
        <v>52721</v>
      </c>
      <c r="G13877" s="26" t="s">
        <v>9591</v>
      </c>
      <c r="H13877" s="26" t="s">
        <v>576</v>
      </c>
      <c r="I13877" s="26" t="s">
        <v>18088</v>
      </c>
      <c r="J13877" s="26" t="s">
        <v>4514</v>
      </c>
      <c r="K13877" s="26" t="s">
        <v>9606</v>
      </c>
      <c r="L13877" s="26" t="s">
        <v>45624</v>
      </c>
      <c r="M13877" s="26">
        <v>380966282681</v>
      </c>
      <c r="N13877" s="26">
        <v>721484602</v>
      </c>
    </row>
    <row r="13878" spans="1:14">
      <c r="A13878" s="26" t="s">
        <v>3465</v>
      </c>
      <c r="B13878" s="26" t="s">
        <v>3466</v>
      </c>
      <c r="C13878" s="26">
        <v>38182296</v>
      </c>
      <c r="D13878" s="26" t="s">
        <v>24</v>
      </c>
      <c r="E13878" s="26" t="s">
        <v>52722</v>
      </c>
      <c r="F13878" s="26" t="s">
        <v>52723</v>
      </c>
      <c r="G13878" s="26" t="s">
        <v>9586</v>
      </c>
      <c r="H13878" s="26" t="s">
        <v>392</v>
      </c>
      <c r="I13878" s="26" t="s">
        <v>10280</v>
      </c>
      <c r="J13878" s="26" t="s">
        <v>24799</v>
      </c>
      <c r="K13878" s="26" t="s">
        <v>9582</v>
      </c>
      <c r="L13878" s="26" t="s">
        <v>52724</v>
      </c>
      <c r="M13878" s="26">
        <v>380673190415</v>
      </c>
      <c r="N13878" s="26">
        <v>2123686001</v>
      </c>
    </row>
    <row r="13879" spans="1:14">
      <c r="A13879" s="26" t="s">
        <v>6551</v>
      </c>
      <c r="B13879" s="26" t="s">
        <v>6552</v>
      </c>
      <c r="C13879" s="26" t="s">
        <v>1604</v>
      </c>
      <c r="D13879" s="26" t="s">
        <v>24</v>
      </c>
      <c r="E13879" s="26" t="s">
        <v>52725</v>
      </c>
      <c r="F13879" s="26" t="s">
        <v>52726</v>
      </c>
      <c r="G13879" s="26" t="s">
        <v>9586</v>
      </c>
      <c r="H13879" s="26" t="s">
        <v>885</v>
      </c>
      <c r="J13879" s="26" t="s">
        <v>910</v>
      </c>
      <c r="K13879" s="26" t="s">
        <v>9597</v>
      </c>
      <c r="L13879" s="26" t="s">
        <v>52727</v>
      </c>
      <c r="M13879" s="26">
        <v>380960398884</v>
      </c>
      <c r="N13879" s="26">
        <v>5110100000</v>
      </c>
    </row>
    <row r="13880" spans="1:14">
      <c r="A13880" s="26" t="s">
        <v>4269</v>
      </c>
      <c r="B13880" s="26" t="s">
        <v>4270</v>
      </c>
      <c r="C13880" s="26">
        <v>1993210</v>
      </c>
      <c r="D13880" s="26" t="s">
        <v>780</v>
      </c>
      <c r="E13880" s="26" t="s">
        <v>52728</v>
      </c>
      <c r="F13880" s="26" t="s">
        <v>52729</v>
      </c>
      <c r="G13880" s="26" t="s">
        <v>9601</v>
      </c>
      <c r="H13880" s="26" t="s">
        <v>506</v>
      </c>
      <c r="J13880" s="26" t="s">
        <v>16499</v>
      </c>
      <c r="K13880" s="26" t="s">
        <v>9606</v>
      </c>
      <c r="L13880" s="26" t="s">
        <v>52730</v>
      </c>
      <c r="M13880" s="26">
        <v>380343441255</v>
      </c>
      <c r="N13880" s="26">
        <v>2611040300</v>
      </c>
    </row>
    <row r="13881" spans="1:14">
      <c r="A13881" s="26" t="s">
        <v>8537</v>
      </c>
      <c r="B13881" s="26" t="s">
        <v>8538</v>
      </c>
      <c r="C13881" s="26">
        <v>41420607</v>
      </c>
      <c r="D13881" s="26" t="s">
        <v>24</v>
      </c>
      <c r="E13881" s="26" t="s">
        <v>52731</v>
      </c>
      <c r="F13881" s="26" t="s">
        <v>52732</v>
      </c>
      <c r="G13881" s="26" t="s">
        <v>9579</v>
      </c>
      <c r="H13881" s="26" t="s">
        <v>1269</v>
      </c>
      <c r="I13881" s="26" t="s">
        <v>16345</v>
      </c>
      <c r="J13881" s="26" t="s">
        <v>11036</v>
      </c>
      <c r="K13881" s="26" t="s">
        <v>9582</v>
      </c>
      <c r="L13881" s="26" t="s">
        <v>52733</v>
      </c>
      <c r="M13881" s="26">
        <v>380666219338</v>
      </c>
      <c r="N13881" s="26">
        <v>122083601</v>
      </c>
    </row>
    <row r="13882" spans="1:14">
      <c r="A13882" s="26" t="s">
        <v>6581</v>
      </c>
      <c r="B13882" s="26" t="s">
        <v>6582</v>
      </c>
      <c r="C13882" s="26">
        <v>38381474</v>
      </c>
      <c r="D13882" s="26" t="s">
        <v>24</v>
      </c>
      <c r="E13882" s="26" t="s">
        <v>52734</v>
      </c>
      <c r="F13882" s="26" t="s">
        <v>34573</v>
      </c>
      <c r="G13882" s="26" t="s">
        <v>9586</v>
      </c>
      <c r="H13882" s="26" t="s">
        <v>949</v>
      </c>
      <c r="J13882" s="26" t="s">
        <v>973</v>
      </c>
      <c r="K13882" s="26" t="s">
        <v>9597</v>
      </c>
      <c r="L13882" s="26" t="s">
        <v>52735</v>
      </c>
      <c r="M13882" s="26">
        <v>380535550345</v>
      </c>
      <c r="N13882" s="26">
        <v>5310900000</v>
      </c>
    </row>
    <row r="13883" spans="1:14">
      <c r="A13883" s="26" t="s">
        <v>6903</v>
      </c>
      <c r="B13883" s="26" t="s">
        <v>6904</v>
      </c>
      <c r="C13883" s="26">
        <v>38492195</v>
      </c>
      <c r="D13883" s="26" t="s">
        <v>24</v>
      </c>
      <c r="E13883" s="26" t="s">
        <v>52736</v>
      </c>
      <c r="F13883" s="26" t="s">
        <v>52737</v>
      </c>
      <c r="G13883" s="26" t="s">
        <v>9591</v>
      </c>
      <c r="H13883" s="26" t="s">
        <v>949</v>
      </c>
      <c r="I13883" s="26" t="s">
        <v>13534</v>
      </c>
      <c r="J13883" s="26" t="s">
        <v>32402</v>
      </c>
      <c r="K13883" s="26" t="s">
        <v>9582</v>
      </c>
      <c r="L13883" s="26" t="s">
        <v>52738</v>
      </c>
      <c r="M13883" s="26">
        <v>380534791295</v>
      </c>
      <c r="N13883" s="26">
        <v>5325482701</v>
      </c>
    </row>
    <row r="13884" spans="1:14">
      <c r="A13884" s="26" t="s">
        <v>9127</v>
      </c>
      <c r="B13884" s="26" t="s">
        <v>9124</v>
      </c>
      <c r="C13884" s="26">
        <v>2005832</v>
      </c>
      <c r="D13884" s="26" t="s">
        <v>780</v>
      </c>
      <c r="E13884" s="26" t="s">
        <v>52739</v>
      </c>
      <c r="F13884" s="26" t="s">
        <v>9787</v>
      </c>
      <c r="G13884" s="26" t="s">
        <v>9601</v>
      </c>
      <c r="H13884" s="26" t="s">
        <v>1490</v>
      </c>
      <c r="I13884" s="26" t="s">
        <v>9846</v>
      </c>
      <c r="J13884" s="26" t="s">
        <v>1533</v>
      </c>
      <c r="K13884" s="26" t="s">
        <v>9597</v>
      </c>
      <c r="L13884" s="26" t="s">
        <v>52740</v>
      </c>
      <c r="M13884" s="26">
        <v>380953999990</v>
      </c>
      <c r="N13884" s="26">
        <v>521083409</v>
      </c>
    </row>
    <row r="13885" spans="1:14">
      <c r="A13885" s="26" t="s">
        <v>8518</v>
      </c>
      <c r="B13885" s="26" t="s">
        <v>8519</v>
      </c>
      <c r="C13885" s="26">
        <v>38248917</v>
      </c>
      <c r="D13885" s="26" t="s">
        <v>24</v>
      </c>
      <c r="E13885" s="26" t="s">
        <v>52741</v>
      </c>
      <c r="F13885" s="26" t="s">
        <v>15568</v>
      </c>
      <c r="G13885" s="26" t="s">
        <v>9586</v>
      </c>
      <c r="H13885" s="26" t="s">
        <v>1269</v>
      </c>
      <c r="I13885" s="26" t="s">
        <v>11076</v>
      </c>
      <c r="J13885" s="26" t="s">
        <v>345</v>
      </c>
      <c r="K13885" s="26" t="s">
        <v>9582</v>
      </c>
      <c r="L13885" s="26" t="s">
        <v>52742</v>
      </c>
      <c r="M13885" s="26">
        <v>761229229124</v>
      </c>
      <c r="N13885" s="26">
        <v>120782508</v>
      </c>
    </row>
    <row r="13886" spans="1:14">
      <c r="A13886" s="26" t="s">
        <v>8863</v>
      </c>
      <c r="B13886" s="26" t="s">
        <v>8864</v>
      </c>
      <c r="C13886" s="26">
        <v>38646750</v>
      </c>
      <c r="D13886" s="26" t="s">
        <v>24</v>
      </c>
      <c r="E13886" s="26" t="s">
        <v>52743</v>
      </c>
      <c r="F13886" s="26" t="s">
        <v>52744</v>
      </c>
      <c r="G13886" s="26" t="s">
        <v>9579</v>
      </c>
      <c r="H13886" s="26" t="s">
        <v>1401</v>
      </c>
      <c r="I13886" s="26" t="s">
        <v>12022</v>
      </c>
      <c r="J13886" s="26" t="s">
        <v>52745</v>
      </c>
      <c r="K13886" s="26" t="s">
        <v>9582</v>
      </c>
      <c r="L13886" s="26" t="s">
        <v>52746</v>
      </c>
      <c r="M13886" s="26">
        <v>380474792490</v>
      </c>
      <c r="N13886" s="26">
        <v>7120987405</v>
      </c>
    </row>
    <row r="13887" spans="1:14">
      <c r="A13887" s="26" t="s">
        <v>4657</v>
      </c>
      <c r="B13887" s="26" t="s">
        <v>4658</v>
      </c>
      <c r="C13887" s="26">
        <v>38802559</v>
      </c>
      <c r="D13887" s="26" t="s">
        <v>24</v>
      </c>
      <c r="E13887" s="26" t="s">
        <v>52747</v>
      </c>
      <c r="F13887" s="26" t="s">
        <v>13751</v>
      </c>
      <c r="G13887" s="26" t="s">
        <v>9586</v>
      </c>
      <c r="H13887" s="26" t="s">
        <v>670</v>
      </c>
      <c r="J13887" s="26" t="s">
        <v>687</v>
      </c>
      <c r="K13887" s="26" t="s">
        <v>9597</v>
      </c>
      <c r="L13887" s="26" t="s">
        <v>10832</v>
      </c>
      <c r="M13887" s="26">
        <v>380980115654</v>
      </c>
      <c r="N13887" s="26">
        <v>3510100000</v>
      </c>
    </row>
    <row r="13888" spans="1:14">
      <c r="A13888" s="26" t="s">
        <v>2072</v>
      </c>
      <c r="B13888" s="26" t="s">
        <v>2073</v>
      </c>
      <c r="C13888" s="26">
        <v>38373547</v>
      </c>
      <c r="D13888" s="26" t="s">
        <v>24</v>
      </c>
      <c r="E13888" s="26" t="s">
        <v>52748</v>
      </c>
      <c r="F13888" s="26" t="s">
        <v>52749</v>
      </c>
      <c r="G13888" s="26" t="s">
        <v>9586</v>
      </c>
      <c r="H13888" s="26" t="s">
        <v>103</v>
      </c>
      <c r="I13888" s="26" t="s">
        <v>11403</v>
      </c>
      <c r="J13888" s="26" t="s">
        <v>39185</v>
      </c>
      <c r="K13888" s="26" t="s">
        <v>9582</v>
      </c>
      <c r="L13888" s="26" t="s">
        <v>52750</v>
      </c>
      <c r="M13888" s="26">
        <v>761009635477</v>
      </c>
      <c r="N13888" s="26">
        <v>723182601</v>
      </c>
    </row>
    <row r="13889" spans="1:14">
      <c r="A13889" s="26" t="s">
        <v>6581</v>
      </c>
      <c r="B13889" s="26" t="s">
        <v>6582</v>
      </c>
      <c r="C13889" s="26">
        <v>38381474</v>
      </c>
      <c r="D13889" s="26" t="s">
        <v>24</v>
      </c>
      <c r="E13889" s="26" t="s">
        <v>52751</v>
      </c>
      <c r="F13889" s="26" t="s">
        <v>52752</v>
      </c>
      <c r="G13889" s="26" t="s">
        <v>9586</v>
      </c>
      <c r="H13889" s="26" t="s">
        <v>949</v>
      </c>
      <c r="I13889" s="26" t="s">
        <v>10846</v>
      </c>
      <c r="J13889" s="26" t="s">
        <v>22284</v>
      </c>
      <c r="K13889" s="26" t="s">
        <v>9582</v>
      </c>
      <c r="L13889" s="26" t="s">
        <v>52753</v>
      </c>
      <c r="M13889" s="26">
        <v>380535534617</v>
      </c>
      <c r="N13889" s="26">
        <v>5323283401</v>
      </c>
    </row>
    <row r="13890" spans="1:14">
      <c r="A13890" s="26" t="s">
        <v>3387</v>
      </c>
      <c r="B13890" s="26" t="s">
        <v>3388</v>
      </c>
      <c r="C13890" s="26">
        <v>38548802</v>
      </c>
      <c r="D13890" s="26" t="s">
        <v>24</v>
      </c>
      <c r="E13890" s="26" t="s">
        <v>52754</v>
      </c>
      <c r="F13890" s="26" t="s">
        <v>52755</v>
      </c>
      <c r="G13890" s="26" t="s">
        <v>9586</v>
      </c>
      <c r="H13890" s="26" t="s">
        <v>392</v>
      </c>
      <c r="I13890" s="26" t="s">
        <v>30861</v>
      </c>
      <c r="J13890" s="26" t="s">
        <v>52756</v>
      </c>
      <c r="K13890" s="26" t="s">
        <v>9582</v>
      </c>
      <c r="L13890" s="26" t="s">
        <v>52757</v>
      </c>
      <c r="M13890" s="26">
        <v>380313641484</v>
      </c>
      <c r="N13890" s="26">
        <v>2121584201</v>
      </c>
    </row>
    <row r="13891" spans="1:14">
      <c r="A13891" s="26" t="s">
        <v>7082</v>
      </c>
      <c r="B13891" s="26" t="s">
        <v>7083</v>
      </c>
      <c r="C13891" s="26">
        <v>38407717</v>
      </c>
      <c r="D13891" s="26" t="s">
        <v>24</v>
      </c>
      <c r="E13891" s="26" t="s">
        <v>52758</v>
      </c>
      <c r="F13891" s="26" t="s">
        <v>52759</v>
      </c>
      <c r="G13891" s="26" t="s">
        <v>9579</v>
      </c>
      <c r="H13891" s="26" t="s">
        <v>987</v>
      </c>
      <c r="I13891" s="26" t="s">
        <v>10311</v>
      </c>
      <c r="J13891" s="26" t="s">
        <v>52760</v>
      </c>
      <c r="K13891" s="26" t="s">
        <v>9582</v>
      </c>
      <c r="L13891" s="26" t="s">
        <v>52761</v>
      </c>
      <c r="M13891" s="26">
        <v>380971552213</v>
      </c>
      <c r="N13891" s="26">
        <v>5623486909</v>
      </c>
    </row>
    <row r="13892" spans="1:14">
      <c r="A13892" s="26" t="s">
        <v>5288</v>
      </c>
      <c r="B13892" s="26" t="s">
        <v>5289</v>
      </c>
      <c r="C13892" s="26">
        <v>22421239</v>
      </c>
      <c r="D13892" s="26" t="s">
        <v>24</v>
      </c>
      <c r="E13892" s="26" t="s">
        <v>52762</v>
      </c>
      <c r="F13892" s="26" t="s">
        <v>34310</v>
      </c>
      <c r="G13892" s="26" t="s">
        <v>9591</v>
      </c>
      <c r="H13892" s="26" t="s">
        <v>735</v>
      </c>
      <c r="J13892" s="26" t="s">
        <v>5001</v>
      </c>
      <c r="K13892" s="26" t="s">
        <v>9597</v>
      </c>
      <c r="L13892" s="26" t="s">
        <v>34311</v>
      </c>
      <c r="M13892" s="26">
        <v>380679769421</v>
      </c>
      <c r="N13892" s="26">
        <v>4610600000</v>
      </c>
    </row>
    <row r="13893" spans="1:14">
      <c r="A13893" s="26" t="s">
        <v>2524</v>
      </c>
      <c r="B13893" s="26" t="s">
        <v>2525</v>
      </c>
      <c r="C13893" s="26">
        <v>20232055</v>
      </c>
      <c r="D13893" s="26" t="s">
        <v>780</v>
      </c>
      <c r="E13893" s="26" t="s">
        <v>52763</v>
      </c>
      <c r="F13893" s="26" t="s">
        <v>52764</v>
      </c>
      <c r="G13893" s="26" t="s">
        <v>9601</v>
      </c>
      <c r="H13893" s="26" t="s">
        <v>133</v>
      </c>
      <c r="J13893" s="26" t="s">
        <v>183</v>
      </c>
      <c r="K13893" s="26" t="s">
        <v>9597</v>
      </c>
      <c r="L13893" s="26" t="s">
        <v>52765</v>
      </c>
      <c r="M13893" s="26">
        <v>380564924080</v>
      </c>
      <c r="N13893" s="26">
        <v>1211000000</v>
      </c>
    </row>
    <row r="13894" spans="1:14">
      <c r="A13894" s="26" t="s">
        <v>7666</v>
      </c>
      <c r="B13894" s="26" t="s">
        <v>7667</v>
      </c>
      <c r="C13894" s="26">
        <v>38332322</v>
      </c>
      <c r="D13894" s="26" t="s">
        <v>24</v>
      </c>
      <c r="E13894" s="26" t="s">
        <v>52766</v>
      </c>
      <c r="F13894" s="26" t="s">
        <v>52767</v>
      </c>
      <c r="G13894" s="26" t="s">
        <v>9586</v>
      </c>
      <c r="H13894" s="26" t="s">
        <v>1088</v>
      </c>
      <c r="J13894" s="26" t="s">
        <v>52768</v>
      </c>
      <c r="K13894" s="26" t="s">
        <v>9582</v>
      </c>
      <c r="L13894" s="26" t="s">
        <v>52769</v>
      </c>
      <c r="M13894" s="26">
        <v>760709443246</v>
      </c>
      <c r="N13894" s="26">
        <v>6123088401</v>
      </c>
    </row>
    <row r="13895" spans="1:14">
      <c r="A13895" s="26" t="s">
        <v>3894</v>
      </c>
      <c r="B13895" s="26" t="s">
        <v>3895</v>
      </c>
      <c r="C13895" s="26">
        <v>38732974</v>
      </c>
      <c r="D13895" s="26" t="s">
        <v>24</v>
      </c>
      <c r="E13895" s="26" t="s">
        <v>52770</v>
      </c>
      <c r="F13895" s="26" t="s">
        <v>52771</v>
      </c>
      <c r="G13895" s="26" t="s">
        <v>9586</v>
      </c>
      <c r="H13895" s="26" t="s">
        <v>468</v>
      </c>
      <c r="I13895" s="26" t="s">
        <v>19759</v>
      </c>
      <c r="J13895" s="26" t="s">
        <v>52772</v>
      </c>
      <c r="K13895" s="26" t="s">
        <v>9582</v>
      </c>
      <c r="L13895" s="26" t="s">
        <v>52773</v>
      </c>
      <c r="M13895" s="26">
        <v>380613391166</v>
      </c>
      <c r="N13895" s="26">
        <v>2324581401</v>
      </c>
    </row>
    <row r="13896" spans="1:14">
      <c r="A13896" s="26" t="s">
        <v>8292</v>
      </c>
      <c r="B13896" s="26" t="s">
        <v>8293</v>
      </c>
      <c r="C13896" s="26">
        <v>43131751</v>
      </c>
      <c r="D13896" s="26" t="s">
        <v>780</v>
      </c>
      <c r="E13896" s="26" t="s">
        <v>52774</v>
      </c>
      <c r="F13896" s="26" t="s">
        <v>52775</v>
      </c>
      <c r="G13896" s="26" t="s">
        <v>9601</v>
      </c>
      <c r="H13896" s="26" t="s">
        <v>1122</v>
      </c>
      <c r="J13896" s="26" t="s">
        <v>8039</v>
      </c>
      <c r="K13896" s="26" t="s">
        <v>9597</v>
      </c>
      <c r="L13896" s="26" t="s">
        <v>52776</v>
      </c>
      <c r="M13896" s="26">
        <v>380990995777</v>
      </c>
      <c r="N13896" s="26">
        <v>6310100000</v>
      </c>
    </row>
    <row r="13897" spans="1:14">
      <c r="A13897" s="26" t="s">
        <v>7576</v>
      </c>
      <c r="B13897" s="26" t="s">
        <v>7577</v>
      </c>
      <c r="C13897" s="26">
        <v>2000547</v>
      </c>
      <c r="D13897" s="26" t="s">
        <v>780</v>
      </c>
      <c r="E13897" s="26" t="s">
        <v>52777</v>
      </c>
      <c r="F13897" s="26" t="s">
        <v>9958</v>
      </c>
      <c r="G13897" s="26" t="s">
        <v>9601</v>
      </c>
      <c r="H13897" s="26" t="s">
        <v>1088</v>
      </c>
      <c r="I13897" s="26" t="s">
        <v>9818</v>
      </c>
      <c r="J13897" s="26" t="s">
        <v>1096</v>
      </c>
      <c r="K13897" s="26" t="s">
        <v>9597</v>
      </c>
      <c r="L13897" s="26" t="s">
        <v>52778</v>
      </c>
      <c r="M13897" s="26">
        <v>761323913031</v>
      </c>
      <c r="N13897" s="26">
        <v>6121210100</v>
      </c>
    </row>
    <row r="13898" spans="1:14">
      <c r="A13898" s="26" t="s">
        <v>9102</v>
      </c>
      <c r="B13898" s="26" t="s">
        <v>9103</v>
      </c>
      <c r="C13898" s="26">
        <v>42493833</v>
      </c>
      <c r="D13898" s="26" t="s">
        <v>24</v>
      </c>
      <c r="E13898" s="26" t="s">
        <v>52779</v>
      </c>
      <c r="F13898" s="26" t="s">
        <v>52780</v>
      </c>
      <c r="G13898" s="26" t="s">
        <v>9586</v>
      </c>
      <c r="H13898" s="26" t="s">
        <v>1490</v>
      </c>
      <c r="I13898" s="26" t="s">
        <v>9846</v>
      </c>
      <c r="J13898" s="26" t="s">
        <v>52781</v>
      </c>
      <c r="K13898" s="26" t="s">
        <v>9582</v>
      </c>
      <c r="L13898" s="26" t="s">
        <v>52782</v>
      </c>
      <c r="M13898" s="26">
        <v>760874787109</v>
      </c>
      <c r="N13898" s="26">
        <v>7323083604</v>
      </c>
    </row>
    <row r="13899" spans="1:14">
      <c r="A13899" s="26" t="s">
        <v>1831</v>
      </c>
      <c r="B13899" s="26" t="s">
        <v>1832</v>
      </c>
      <c r="C13899" s="26">
        <v>41345263</v>
      </c>
      <c r="D13899" s="26" t="s">
        <v>24</v>
      </c>
      <c r="E13899" s="26" t="s">
        <v>52783</v>
      </c>
      <c r="F13899" s="26" t="s">
        <v>52784</v>
      </c>
      <c r="G13899" s="26" t="s">
        <v>9579</v>
      </c>
      <c r="H13899" s="26" t="s">
        <v>27</v>
      </c>
      <c r="I13899" s="26" t="s">
        <v>9610</v>
      </c>
      <c r="J13899" s="26" t="s">
        <v>52785</v>
      </c>
      <c r="K13899" s="26" t="s">
        <v>9582</v>
      </c>
      <c r="L13899" s="26" t="s">
        <v>52786</v>
      </c>
      <c r="M13899" s="26">
        <v>380958101713</v>
      </c>
      <c r="N13899" s="26">
        <v>523010102</v>
      </c>
    </row>
    <row r="13900" spans="1:14">
      <c r="A13900" s="26" t="s">
        <v>7356</v>
      </c>
      <c r="B13900" s="26" t="s">
        <v>7357</v>
      </c>
      <c r="C13900" s="26">
        <v>40992732</v>
      </c>
      <c r="D13900" s="26" t="s">
        <v>24</v>
      </c>
      <c r="E13900" s="26" t="s">
        <v>52787</v>
      </c>
      <c r="F13900" s="26" t="s">
        <v>52788</v>
      </c>
      <c r="G13900" s="26" t="s">
        <v>9579</v>
      </c>
      <c r="H13900" s="26" t="s">
        <v>1025</v>
      </c>
      <c r="I13900" s="26" t="s">
        <v>10527</v>
      </c>
      <c r="J13900" s="26" t="s">
        <v>52789</v>
      </c>
      <c r="K13900" s="26" t="s">
        <v>9582</v>
      </c>
      <c r="L13900" s="26" t="s">
        <v>52790</v>
      </c>
      <c r="M13900" s="26">
        <v>380975282594</v>
      </c>
      <c r="N13900" s="26">
        <v>5922685501</v>
      </c>
    </row>
    <row r="13901" spans="1:14">
      <c r="A13901" s="26" t="s">
        <v>4037</v>
      </c>
      <c r="B13901" s="26" t="s">
        <v>4035</v>
      </c>
      <c r="C13901" s="26">
        <v>1993629</v>
      </c>
      <c r="D13901" s="26" t="s">
        <v>24</v>
      </c>
      <c r="E13901" s="26" t="s">
        <v>52791</v>
      </c>
      <c r="F13901" s="26" t="s">
        <v>52792</v>
      </c>
      <c r="G13901" s="26" t="s">
        <v>9579</v>
      </c>
      <c r="H13901" s="26" t="s">
        <v>506</v>
      </c>
      <c r="J13901" s="26" t="s">
        <v>52793</v>
      </c>
      <c r="K13901" s="26" t="s">
        <v>9582</v>
      </c>
      <c r="L13901" s="26" t="s">
        <v>52794</v>
      </c>
      <c r="M13901" s="26">
        <v>380347643534</v>
      </c>
      <c r="N13901" s="26">
        <v>2625255302</v>
      </c>
    </row>
    <row r="13902" spans="1:14">
      <c r="A13902" s="26" t="s">
        <v>2937</v>
      </c>
      <c r="B13902" s="26" t="s">
        <v>2921</v>
      </c>
      <c r="C13902" s="26">
        <v>42278319</v>
      </c>
      <c r="D13902" s="26" t="s">
        <v>24</v>
      </c>
      <c r="E13902" s="26" t="s">
        <v>52795</v>
      </c>
      <c r="F13902" s="26" t="s">
        <v>52796</v>
      </c>
      <c r="G13902" s="26" t="s">
        <v>9586</v>
      </c>
      <c r="H13902" s="26" t="s">
        <v>258</v>
      </c>
      <c r="J13902" s="26" t="s">
        <v>317</v>
      </c>
      <c r="K13902" s="26" t="s">
        <v>9597</v>
      </c>
      <c r="L13902" s="26" t="s">
        <v>30435</v>
      </c>
      <c r="M13902" s="26">
        <v>761614203625</v>
      </c>
      <c r="N13902" s="26">
        <v>1412300000</v>
      </c>
    </row>
    <row r="13903" spans="1:14">
      <c r="A13903" s="26" t="s">
        <v>2190</v>
      </c>
      <c r="B13903" s="26" t="s">
        <v>2191</v>
      </c>
      <c r="C13903" s="26">
        <v>41803699</v>
      </c>
      <c r="D13903" s="26" t="s">
        <v>24</v>
      </c>
      <c r="E13903" s="26" t="s">
        <v>52797</v>
      </c>
      <c r="F13903" s="26" t="s">
        <v>52798</v>
      </c>
      <c r="G13903" s="26" t="s">
        <v>9586</v>
      </c>
      <c r="H13903" s="26" t="s">
        <v>133</v>
      </c>
      <c r="I13903" s="26" t="s">
        <v>9968</v>
      </c>
      <c r="J13903" s="26" t="s">
        <v>24015</v>
      </c>
      <c r="K13903" s="26" t="s">
        <v>9582</v>
      </c>
      <c r="L13903" s="26" t="s">
        <v>52799</v>
      </c>
      <c r="M13903" s="26">
        <v>761993154060</v>
      </c>
      <c r="N13903" s="26">
        <v>1223582804</v>
      </c>
    </row>
    <row r="13904" spans="1:14">
      <c r="A13904" s="26" t="s">
        <v>4826</v>
      </c>
      <c r="B13904" s="26" t="s">
        <v>4827</v>
      </c>
      <c r="C13904" s="26">
        <v>1983588</v>
      </c>
      <c r="D13904" s="26" t="s">
        <v>780</v>
      </c>
      <c r="E13904" s="26" t="s">
        <v>52800</v>
      </c>
      <c r="F13904" s="26" t="s">
        <v>52801</v>
      </c>
      <c r="G13904" s="26" t="s">
        <v>9601</v>
      </c>
      <c r="H13904" s="26" t="s">
        <v>711</v>
      </c>
      <c r="I13904" s="26" t="s">
        <v>9649</v>
      </c>
      <c r="J13904" s="26" t="s">
        <v>4828</v>
      </c>
      <c r="K13904" s="26" t="s">
        <v>9606</v>
      </c>
      <c r="L13904" s="26" t="s">
        <v>52802</v>
      </c>
      <c r="M13904" s="26">
        <v>380644592880</v>
      </c>
      <c r="N13904" s="26">
        <v>4423155100</v>
      </c>
    </row>
    <row r="13905" spans="1:14">
      <c r="A13905" s="26" t="s">
        <v>3015</v>
      </c>
      <c r="B13905" s="26" t="s">
        <v>3010</v>
      </c>
      <c r="C13905" s="26">
        <v>37803279</v>
      </c>
      <c r="D13905" s="26" t="s">
        <v>24</v>
      </c>
      <c r="E13905" s="26" t="s">
        <v>52803</v>
      </c>
      <c r="F13905" s="26" t="s">
        <v>52804</v>
      </c>
      <c r="G13905" s="26" t="s">
        <v>9586</v>
      </c>
      <c r="H13905" s="26" t="s">
        <v>258</v>
      </c>
      <c r="J13905" s="26" t="s">
        <v>367</v>
      </c>
      <c r="K13905" s="26" t="s">
        <v>9597</v>
      </c>
      <c r="L13905" s="26" t="s">
        <v>52805</v>
      </c>
      <c r="M13905" s="26">
        <v>380661036626</v>
      </c>
      <c r="N13905" s="26">
        <v>1414100000</v>
      </c>
    </row>
    <row r="13906" spans="1:14">
      <c r="A13906" s="26" t="s">
        <v>7874</v>
      </c>
      <c r="B13906" s="26" t="s">
        <v>7875</v>
      </c>
      <c r="C13906" s="26">
        <v>38743499</v>
      </c>
      <c r="D13906" s="26" t="s">
        <v>24</v>
      </c>
      <c r="E13906" s="26" t="s">
        <v>52806</v>
      </c>
      <c r="F13906" s="26" t="s">
        <v>52807</v>
      </c>
      <c r="G13906" s="26" t="s">
        <v>9586</v>
      </c>
      <c r="H13906" s="26" t="s">
        <v>1122</v>
      </c>
      <c r="I13906" s="26" t="s">
        <v>11422</v>
      </c>
      <c r="J13906" s="26" t="s">
        <v>50231</v>
      </c>
      <c r="K13906" s="26" t="s">
        <v>9606</v>
      </c>
      <c r="L13906" s="26" t="s">
        <v>50232</v>
      </c>
      <c r="M13906" s="26">
        <v>380577456625</v>
      </c>
      <c r="N13906" s="26">
        <v>6325158200</v>
      </c>
    </row>
    <row r="13907" spans="1:14">
      <c r="A13907" s="26" t="s">
        <v>7799</v>
      </c>
      <c r="B13907" s="26" t="s">
        <v>7800</v>
      </c>
      <c r="C13907" s="26">
        <v>14054198</v>
      </c>
      <c r="D13907" s="26" t="s">
        <v>1701</v>
      </c>
      <c r="E13907" s="26" t="s">
        <v>52808</v>
      </c>
      <c r="F13907" s="26" t="s">
        <v>52809</v>
      </c>
      <c r="G13907" s="26" t="s">
        <v>9601</v>
      </c>
      <c r="H13907" s="26" t="s">
        <v>1088</v>
      </c>
      <c r="J13907" s="26" t="s">
        <v>7593</v>
      </c>
      <c r="K13907" s="26" t="s">
        <v>9582</v>
      </c>
      <c r="L13907" s="26" t="s">
        <v>52810</v>
      </c>
      <c r="M13907" s="26">
        <v>380352246163</v>
      </c>
      <c r="N13907" s="26">
        <v>6125881801</v>
      </c>
    </row>
    <row r="13908" spans="1:14">
      <c r="A13908" s="26" t="s">
        <v>3338</v>
      </c>
      <c r="B13908" s="26" t="s">
        <v>3339</v>
      </c>
      <c r="C13908" s="26">
        <v>38500540</v>
      </c>
      <c r="D13908" s="26" t="s">
        <v>24</v>
      </c>
      <c r="E13908" s="26" t="s">
        <v>52811</v>
      </c>
      <c r="F13908" s="26" t="s">
        <v>52812</v>
      </c>
      <c r="G13908" s="26" t="s">
        <v>9586</v>
      </c>
      <c r="H13908" s="26" t="s">
        <v>375</v>
      </c>
      <c r="I13908" s="26" t="s">
        <v>18803</v>
      </c>
      <c r="J13908" s="26" t="s">
        <v>52813</v>
      </c>
      <c r="K13908" s="26" t="s">
        <v>9582</v>
      </c>
      <c r="L13908" s="26" t="s">
        <v>52814</v>
      </c>
      <c r="M13908" s="26">
        <v>380413945516</v>
      </c>
      <c r="N13908" s="26">
        <v>1225483203</v>
      </c>
    </row>
    <row r="13909" spans="1:14">
      <c r="A13909" s="26" t="s">
        <v>4479</v>
      </c>
      <c r="B13909" s="26" t="s">
        <v>4480</v>
      </c>
      <c r="C13909" s="26">
        <v>38486267</v>
      </c>
      <c r="D13909" s="26" t="s">
        <v>24</v>
      </c>
      <c r="E13909" s="26" t="s">
        <v>52815</v>
      </c>
      <c r="F13909" s="26" t="s">
        <v>52816</v>
      </c>
      <c r="G13909" s="26" t="s">
        <v>9586</v>
      </c>
      <c r="H13909" s="26" t="s">
        <v>576</v>
      </c>
      <c r="I13909" s="26" t="s">
        <v>19194</v>
      </c>
      <c r="J13909" s="26" t="s">
        <v>646</v>
      </c>
      <c r="K13909" s="26" t="s">
        <v>9606</v>
      </c>
      <c r="L13909" s="26" t="s">
        <v>52817</v>
      </c>
      <c r="M13909" s="26">
        <v>380456252372</v>
      </c>
      <c r="N13909" s="26">
        <v>1824287321</v>
      </c>
    </row>
    <row r="13910" spans="1:14">
      <c r="A13910" s="26" t="s">
        <v>5464</v>
      </c>
      <c r="B13910" s="26" t="s">
        <v>5461</v>
      </c>
      <c r="C13910" s="26">
        <v>42310851</v>
      </c>
      <c r="D13910" s="26" t="s">
        <v>24</v>
      </c>
      <c r="E13910" s="26" t="s">
        <v>52818</v>
      </c>
      <c r="F13910" s="26" t="s">
        <v>52819</v>
      </c>
      <c r="G13910" s="26" t="s">
        <v>9579</v>
      </c>
      <c r="H13910" s="26" t="s">
        <v>735</v>
      </c>
      <c r="I13910" s="26" t="s">
        <v>9605</v>
      </c>
      <c r="J13910" s="26" t="s">
        <v>52820</v>
      </c>
      <c r="K13910" s="26" t="s">
        <v>9582</v>
      </c>
      <c r="L13910" s="26" t="s">
        <v>52821</v>
      </c>
      <c r="M13910" s="26">
        <v>380974708205</v>
      </c>
      <c r="N13910" s="26">
        <v>1823487202</v>
      </c>
    </row>
    <row r="13911" spans="1:14">
      <c r="A13911" s="26" t="s">
        <v>5172</v>
      </c>
      <c r="B13911" s="26" t="s">
        <v>5173</v>
      </c>
      <c r="C13911" s="26" t="s">
        <v>1604</v>
      </c>
      <c r="D13911" s="26" t="s">
        <v>24</v>
      </c>
      <c r="E13911" s="26" t="s">
        <v>52822</v>
      </c>
      <c r="F13911" s="26" t="s">
        <v>52823</v>
      </c>
      <c r="G13911" s="26" t="s">
        <v>9586</v>
      </c>
      <c r="H13911" s="26" t="s">
        <v>735</v>
      </c>
      <c r="J13911" s="26" t="s">
        <v>740</v>
      </c>
      <c r="K13911" s="26" t="s">
        <v>9597</v>
      </c>
      <c r="L13911" s="26" t="s">
        <v>52824</v>
      </c>
      <c r="M13911" s="26">
        <v>380972155500</v>
      </c>
      <c r="N13911" s="26">
        <v>1221881203</v>
      </c>
    </row>
    <row r="13912" spans="1:14">
      <c r="A13912" s="26" t="s">
        <v>8589</v>
      </c>
      <c r="B13912" s="26" t="s">
        <v>8590</v>
      </c>
      <c r="C13912" s="26">
        <v>4850391</v>
      </c>
      <c r="D13912" s="26" t="s">
        <v>780</v>
      </c>
      <c r="E13912" s="26" t="s">
        <v>52825</v>
      </c>
      <c r="F13912" s="26" t="s">
        <v>9793</v>
      </c>
      <c r="G13912" s="26" t="s">
        <v>9601</v>
      </c>
      <c r="H13912" s="26" t="s">
        <v>1269</v>
      </c>
      <c r="J13912" s="26" t="s">
        <v>1298</v>
      </c>
      <c r="K13912" s="26" t="s">
        <v>9597</v>
      </c>
      <c r="L13912" s="26" t="s">
        <v>52826</v>
      </c>
      <c r="M13912" s="26">
        <v>380552482766</v>
      </c>
      <c r="N13912" s="26">
        <v>6510100000</v>
      </c>
    </row>
    <row r="13913" spans="1:14">
      <c r="A13913" s="26" t="s">
        <v>2755</v>
      </c>
      <c r="B13913" s="26" t="s">
        <v>2756</v>
      </c>
      <c r="C13913" s="26">
        <v>37730625</v>
      </c>
      <c r="D13913" s="26" t="s">
        <v>24</v>
      </c>
      <c r="E13913" s="26" t="s">
        <v>52827</v>
      </c>
      <c r="F13913" s="26" t="s">
        <v>52828</v>
      </c>
      <c r="G13913" s="26" t="s">
        <v>9579</v>
      </c>
      <c r="H13913" s="26" t="s">
        <v>133</v>
      </c>
      <c r="I13913" s="26" t="s">
        <v>15156</v>
      </c>
      <c r="J13913" s="26" t="s">
        <v>20787</v>
      </c>
      <c r="K13913" s="26" t="s">
        <v>9582</v>
      </c>
      <c r="L13913" s="26" t="s">
        <v>52829</v>
      </c>
      <c r="M13913" s="26">
        <v>380664856972</v>
      </c>
      <c r="N13913" s="26">
        <v>1225683010</v>
      </c>
    </row>
    <row r="13914" spans="1:14">
      <c r="A13914" s="26" t="s">
        <v>3645</v>
      </c>
      <c r="B13914" s="26" t="s">
        <v>3646</v>
      </c>
      <c r="C13914" s="26">
        <v>40338826</v>
      </c>
      <c r="D13914" s="26" t="s">
        <v>24</v>
      </c>
      <c r="E13914" s="26" t="s">
        <v>52830</v>
      </c>
      <c r="F13914" s="26" t="s">
        <v>52831</v>
      </c>
      <c r="G13914" s="26" t="s">
        <v>9586</v>
      </c>
      <c r="H13914" s="26" t="s">
        <v>468</v>
      </c>
      <c r="I13914" s="26" t="s">
        <v>15551</v>
      </c>
      <c r="J13914" s="26" t="s">
        <v>3647</v>
      </c>
      <c r="K13914" s="26" t="s">
        <v>9582</v>
      </c>
      <c r="L13914" s="26" t="s">
        <v>52832</v>
      </c>
      <c r="M13914" s="26">
        <v>380616533317</v>
      </c>
      <c r="N13914" s="26">
        <v>1421286604</v>
      </c>
    </row>
    <row r="13915" spans="1:14">
      <c r="A13915" s="26" t="s">
        <v>2472</v>
      </c>
      <c r="B13915" s="26" t="s">
        <v>2473</v>
      </c>
      <c r="C13915" s="26">
        <v>1111977</v>
      </c>
      <c r="D13915" s="26" t="s">
        <v>780</v>
      </c>
      <c r="E13915" s="26" t="s">
        <v>52833</v>
      </c>
      <c r="F13915" s="26" t="s">
        <v>52834</v>
      </c>
      <c r="G13915" s="26" t="s">
        <v>9601</v>
      </c>
      <c r="H13915" s="26" t="s">
        <v>133</v>
      </c>
      <c r="J13915" s="26" t="s">
        <v>183</v>
      </c>
      <c r="K13915" s="26" t="s">
        <v>9597</v>
      </c>
      <c r="L13915" s="26" t="s">
        <v>47411</v>
      </c>
      <c r="M13915" s="26">
        <v>380674593743</v>
      </c>
      <c r="N13915" s="26">
        <v>1211000000</v>
      </c>
    </row>
    <row r="13916" spans="1:14">
      <c r="A13916" s="26" t="s">
        <v>5896</v>
      </c>
      <c r="B13916" s="26" t="s">
        <v>5897</v>
      </c>
      <c r="C13916" s="26">
        <v>38313781</v>
      </c>
      <c r="D13916" s="26" t="s">
        <v>24</v>
      </c>
      <c r="E13916" s="26" t="s">
        <v>52835</v>
      </c>
      <c r="F13916" s="26" t="s">
        <v>52836</v>
      </c>
      <c r="G13916" s="26" t="s">
        <v>9586</v>
      </c>
      <c r="H13916" s="26" t="s">
        <v>835</v>
      </c>
      <c r="I13916" s="26" t="s">
        <v>17300</v>
      </c>
      <c r="J13916" s="26" t="s">
        <v>52837</v>
      </c>
      <c r="K13916" s="26" t="s">
        <v>9582</v>
      </c>
      <c r="L13916" s="26" t="s">
        <v>52838</v>
      </c>
      <c r="M13916" s="26">
        <v>380515893923</v>
      </c>
      <c r="N13916" s="26">
        <v>4820682201</v>
      </c>
    </row>
    <row r="13917" spans="1:14">
      <c r="A13917" s="26" t="s">
        <v>7251</v>
      </c>
      <c r="B13917" s="26" t="s">
        <v>7252</v>
      </c>
      <c r="C13917" s="26">
        <v>41103874</v>
      </c>
      <c r="D13917" s="26" t="s">
        <v>24</v>
      </c>
      <c r="E13917" s="26" t="s">
        <v>52839</v>
      </c>
      <c r="F13917" s="26" t="s">
        <v>52840</v>
      </c>
      <c r="G13917" s="26" t="s">
        <v>9586</v>
      </c>
      <c r="H13917" s="26" t="s">
        <v>987</v>
      </c>
      <c r="I13917" s="26" t="s">
        <v>11054</v>
      </c>
      <c r="J13917" s="26" t="s">
        <v>52841</v>
      </c>
      <c r="K13917" s="26" t="s">
        <v>9582</v>
      </c>
      <c r="L13917" s="26" t="s">
        <v>52842</v>
      </c>
      <c r="M13917" s="26">
        <v>380666015309</v>
      </c>
      <c r="N13917" s="26">
        <v>5621655901</v>
      </c>
    </row>
    <row r="13918" spans="1:14">
      <c r="A13918" s="26" t="s">
        <v>5896</v>
      </c>
      <c r="B13918" s="26" t="s">
        <v>5897</v>
      </c>
      <c r="C13918" s="26">
        <v>38313781</v>
      </c>
      <c r="D13918" s="26" t="s">
        <v>24</v>
      </c>
      <c r="E13918" s="26" t="s">
        <v>52843</v>
      </c>
      <c r="F13918" s="26" t="s">
        <v>52844</v>
      </c>
      <c r="G13918" s="26" t="s">
        <v>9586</v>
      </c>
      <c r="H13918" s="26" t="s">
        <v>835</v>
      </c>
      <c r="I13918" s="26" t="s">
        <v>17300</v>
      </c>
      <c r="J13918" s="26" t="s">
        <v>11723</v>
      </c>
      <c r="K13918" s="26" t="s">
        <v>9582</v>
      </c>
      <c r="L13918" s="26" t="s">
        <v>52845</v>
      </c>
      <c r="M13918" s="26">
        <v>380515896281</v>
      </c>
      <c r="N13918" s="26">
        <v>3524084001</v>
      </c>
    </row>
    <row r="13919" spans="1:14">
      <c r="A13919" s="26" t="s">
        <v>3975</v>
      </c>
      <c r="B13919" s="26" t="s">
        <v>3976</v>
      </c>
      <c r="C13919" s="26">
        <v>1993374</v>
      </c>
      <c r="D13919" s="26" t="s">
        <v>780</v>
      </c>
      <c r="E13919" s="26" t="s">
        <v>52846</v>
      </c>
      <c r="F13919" s="26" t="s">
        <v>52847</v>
      </c>
      <c r="G13919" s="26" t="s">
        <v>9601</v>
      </c>
      <c r="H13919" s="26" t="s">
        <v>506</v>
      </c>
      <c r="I13919" s="26" t="s">
        <v>13222</v>
      </c>
      <c r="J13919" s="26" t="s">
        <v>3977</v>
      </c>
      <c r="K13919" s="26" t="s">
        <v>9606</v>
      </c>
      <c r="L13919" s="26" t="s">
        <v>52848</v>
      </c>
      <c r="M13919" s="26">
        <v>380972182871</v>
      </c>
      <c r="N13919" s="26">
        <v>2323083503</v>
      </c>
    </row>
    <row r="13920" spans="1:14">
      <c r="A13920" s="26" t="s">
        <v>8406</v>
      </c>
      <c r="B13920" s="26" t="s">
        <v>8407</v>
      </c>
      <c r="C13920" s="26">
        <v>2003929</v>
      </c>
      <c r="D13920" s="26" t="s">
        <v>780</v>
      </c>
      <c r="E13920" s="26" t="s">
        <v>52849</v>
      </c>
      <c r="F13920" s="26" t="s">
        <v>52850</v>
      </c>
      <c r="G13920" s="26" t="s">
        <v>9601</v>
      </c>
      <c r="H13920" s="26" t="s">
        <v>1269</v>
      </c>
      <c r="I13920" s="26" t="s">
        <v>15183</v>
      </c>
      <c r="J13920" s="26" t="s">
        <v>1274</v>
      </c>
      <c r="K13920" s="26" t="s">
        <v>9606</v>
      </c>
      <c r="L13920" s="26" t="s">
        <v>52851</v>
      </c>
      <c r="M13920" s="26">
        <v>380554733811</v>
      </c>
      <c r="N13920" s="26">
        <v>5922055302</v>
      </c>
    </row>
    <row r="13921" spans="1:14">
      <c r="A13921" s="26" t="s">
        <v>7823</v>
      </c>
      <c r="B13921" s="26" t="s">
        <v>7824</v>
      </c>
      <c r="C13921" s="26">
        <v>38427288</v>
      </c>
      <c r="D13921" s="26" t="s">
        <v>24</v>
      </c>
      <c r="E13921" s="26" t="s">
        <v>52852</v>
      </c>
      <c r="F13921" s="26" t="s">
        <v>52853</v>
      </c>
      <c r="G13921" s="26" t="s">
        <v>9586</v>
      </c>
      <c r="H13921" s="26" t="s">
        <v>1088</v>
      </c>
      <c r="I13921" s="26" t="s">
        <v>10796</v>
      </c>
      <c r="J13921" s="26" t="s">
        <v>9553</v>
      </c>
      <c r="K13921" s="26" t="s">
        <v>9582</v>
      </c>
      <c r="L13921" s="26" t="s">
        <v>52854</v>
      </c>
      <c r="M13921" s="26">
        <v>380355255317</v>
      </c>
      <c r="N13921" s="26">
        <v>522280201</v>
      </c>
    </row>
    <row r="13922" spans="1:14">
      <c r="A13922" s="26" t="s">
        <v>3703</v>
      </c>
      <c r="B13922" s="26" t="s">
        <v>3704</v>
      </c>
      <c r="C13922" s="26">
        <v>35535544</v>
      </c>
      <c r="D13922" s="26" t="s">
        <v>780</v>
      </c>
      <c r="E13922" s="26" t="s">
        <v>52855</v>
      </c>
      <c r="F13922" s="26" t="s">
        <v>52856</v>
      </c>
      <c r="G13922" s="26" t="s">
        <v>9601</v>
      </c>
      <c r="H13922" s="26" t="s">
        <v>468</v>
      </c>
      <c r="J13922" s="26" t="s">
        <v>481</v>
      </c>
      <c r="K13922" s="26" t="s">
        <v>9597</v>
      </c>
      <c r="L13922" s="26" t="s">
        <v>52857</v>
      </c>
      <c r="M13922" s="26">
        <v>380612128688</v>
      </c>
      <c r="N13922" s="26">
        <v>1222380503</v>
      </c>
    </row>
    <row r="13923" spans="1:14">
      <c r="A13923" s="26" t="s">
        <v>4349</v>
      </c>
      <c r="B13923" s="26" t="s">
        <v>4350</v>
      </c>
      <c r="C13923" s="26">
        <v>39002969</v>
      </c>
      <c r="D13923" s="26" t="s">
        <v>24</v>
      </c>
      <c r="E13923" s="26" t="s">
        <v>52858</v>
      </c>
      <c r="F13923" s="26" t="s">
        <v>52859</v>
      </c>
      <c r="G13923" s="26" t="s">
        <v>9586</v>
      </c>
      <c r="H13923" s="26" t="s">
        <v>576</v>
      </c>
      <c r="I13923" s="26" t="s">
        <v>12758</v>
      </c>
      <c r="J13923" s="26" t="s">
        <v>11904</v>
      </c>
      <c r="K13923" s="26" t="s">
        <v>9582</v>
      </c>
      <c r="L13923" s="26" t="s">
        <v>52860</v>
      </c>
      <c r="M13923" s="26">
        <v>380971765188</v>
      </c>
      <c r="N13923" s="26">
        <v>3221286401</v>
      </c>
    </row>
    <row r="13924" spans="1:14">
      <c r="A13924" s="26" t="s">
        <v>6170</v>
      </c>
      <c r="B13924" s="26" t="s">
        <v>6171</v>
      </c>
      <c r="C13924" s="26">
        <v>38534407</v>
      </c>
      <c r="D13924" s="26" t="s">
        <v>24</v>
      </c>
      <c r="E13924" s="26" t="s">
        <v>52861</v>
      </c>
      <c r="F13924" s="26" t="s">
        <v>52862</v>
      </c>
      <c r="G13924" s="26" t="s">
        <v>9586</v>
      </c>
      <c r="H13924" s="26" t="s">
        <v>885</v>
      </c>
      <c r="I13924" s="26" t="s">
        <v>10020</v>
      </c>
      <c r="J13924" s="26" t="s">
        <v>38773</v>
      </c>
      <c r="K13924" s="26" t="s">
        <v>9606</v>
      </c>
      <c r="L13924" s="26" t="s">
        <v>52863</v>
      </c>
      <c r="M13924" s="26">
        <v>380487535443</v>
      </c>
      <c r="N13924" s="26">
        <v>125655100</v>
      </c>
    </row>
    <row r="13925" spans="1:14">
      <c r="A13925" s="26" t="s">
        <v>8928</v>
      </c>
      <c r="B13925" s="26" t="s">
        <v>8929</v>
      </c>
      <c r="C13925" s="26">
        <v>39028772</v>
      </c>
      <c r="D13925" s="26" t="s">
        <v>24</v>
      </c>
      <c r="E13925" s="26" t="s">
        <v>52864</v>
      </c>
      <c r="F13925" s="26" t="s">
        <v>52865</v>
      </c>
      <c r="G13925" s="26" t="s">
        <v>9586</v>
      </c>
      <c r="H13925" s="26" t="s">
        <v>1401</v>
      </c>
      <c r="I13925" s="26" t="s">
        <v>9777</v>
      </c>
      <c r="J13925" s="26" t="s">
        <v>14125</v>
      </c>
      <c r="K13925" s="26" t="s">
        <v>9582</v>
      </c>
      <c r="L13925" s="26" t="s">
        <v>52866</v>
      </c>
      <c r="M13925" s="26">
        <v>761453100649</v>
      </c>
      <c r="N13925" s="26">
        <v>524387201</v>
      </c>
    </row>
    <row r="13926" spans="1:14">
      <c r="A13926" s="26" t="s">
        <v>9164</v>
      </c>
      <c r="B13926" s="26" t="s">
        <v>9165</v>
      </c>
      <c r="C13926" s="26">
        <v>38231128</v>
      </c>
      <c r="D13926" s="26" t="s">
        <v>24</v>
      </c>
      <c r="E13926" s="26" t="s">
        <v>52867</v>
      </c>
      <c r="F13926" s="26" t="s">
        <v>52868</v>
      </c>
      <c r="G13926" s="26" t="s">
        <v>9586</v>
      </c>
      <c r="H13926" s="26" t="s">
        <v>1490</v>
      </c>
      <c r="I13926" s="26" t="s">
        <v>12848</v>
      </c>
      <c r="J13926" s="26" t="s">
        <v>52869</v>
      </c>
      <c r="K13926" s="26" t="s">
        <v>9582</v>
      </c>
      <c r="L13926" s="26" t="s">
        <v>52870</v>
      </c>
      <c r="M13926" s="26">
        <v>380967317414</v>
      </c>
      <c r="N13926" s="26">
        <v>7325087601</v>
      </c>
    </row>
    <row r="13927" spans="1:14">
      <c r="A13927" s="26" t="s">
        <v>2309</v>
      </c>
      <c r="B13927" s="26" t="s">
        <v>2310</v>
      </c>
      <c r="C13927" s="26">
        <v>37899888</v>
      </c>
      <c r="D13927" s="26" t="s">
        <v>24</v>
      </c>
      <c r="E13927" s="26" t="s">
        <v>52871</v>
      </c>
      <c r="F13927" s="26" t="s">
        <v>52872</v>
      </c>
      <c r="G13927" s="26" t="s">
        <v>9586</v>
      </c>
      <c r="H13927" s="26" t="s">
        <v>133</v>
      </c>
      <c r="I13927" s="26" t="s">
        <v>146</v>
      </c>
      <c r="J13927" s="26" t="s">
        <v>146</v>
      </c>
      <c r="K13927" s="26" t="s">
        <v>9597</v>
      </c>
      <c r="L13927" s="26" t="s">
        <v>52873</v>
      </c>
      <c r="M13927" s="26">
        <v>380567672169</v>
      </c>
      <c r="N13927" s="26">
        <v>1210100000</v>
      </c>
    </row>
    <row r="13928" spans="1:14">
      <c r="A13928" s="26" t="s">
        <v>6122</v>
      </c>
      <c r="B13928" s="26" t="s">
        <v>6123</v>
      </c>
      <c r="C13928" s="26">
        <v>38822156</v>
      </c>
      <c r="D13928" s="26" t="s">
        <v>24</v>
      </c>
      <c r="E13928" s="26" t="s">
        <v>52874</v>
      </c>
      <c r="F13928" s="26" t="s">
        <v>52875</v>
      </c>
      <c r="G13928" s="26" t="s">
        <v>9591</v>
      </c>
      <c r="H13928" s="26" t="s">
        <v>885</v>
      </c>
      <c r="I13928" s="26" t="s">
        <v>10801</v>
      </c>
      <c r="J13928" s="26" t="s">
        <v>52158</v>
      </c>
      <c r="K13928" s="26" t="s">
        <v>9582</v>
      </c>
      <c r="L13928" s="26" t="s">
        <v>52876</v>
      </c>
      <c r="M13928" s="26">
        <v>380485696243</v>
      </c>
      <c r="N13928" s="26">
        <v>5121283613</v>
      </c>
    </row>
    <row r="13929" spans="1:14">
      <c r="A13929" s="26" t="s">
        <v>9098</v>
      </c>
      <c r="B13929" s="26" t="s">
        <v>9099</v>
      </c>
      <c r="C13929" s="26">
        <v>38561624</v>
      </c>
      <c r="D13929" s="26" t="s">
        <v>24</v>
      </c>
      <c r="E13929" s="26" t="s">
        <v>52877</v>
      </c>
      <c r="F13929" s="26" t="s">
        <v>52878</v>
      </c>
      <c r="G13929" s="26" t="s">
        <v>9591</v>
      </c>
      <c r="H13929" s="26" t="s">
        <v>1490</v>
      </c>
      <c r="I13929" s="26" t="s">
        <v>9841</v>
      </c>
      <c r="J13929" s="26" t="s">
        <v>52879</v>
      </c>
      <c r="K13929" s="26" t="s">
        <v>9582</v>
      </c>
      <c r="L13929" s="26" t="s">
        <v>52880</v>
      </c>
      <c r="M13929" s="26">
        <v>380373663485</v>
      </c>
      <c r="N13929" s="26">
        <v>7322587501</v>
      </c>
    </row>
    <row r="13930" spans="1:14">
      <c r="A13930" s="26" t="s">
        <v>5178</v>
      </c>
      <c r="B13930" s="26" t="s">
        <v>5114</v>
      </c>
      <c r="C13930" s="26">
        <v>23970286</v>
      </c>
      <c r="D13930" s="26" t="s">
        <v>780</v>
      </c>
      <c r="E13930" s="26" t="s">
        <v>52881</v>
      </c>
      <c r="F13930" s="26" t="s">
        <v>17592</v>
      </c>
      <c r="G13930" s="26" t="s">
        <v>9601</v>
      </c>
      <c r="H13930" s="26" t="s">
        <v>735</v>
      </c>
      <c r="J13930" s="26" t="s">
        <v>740</v>
      </c>
      <c r="K13930" s="26" t="s">
        <v>9597</v>
      </c>
      <c r="L13930" s="26" t="s">
        <v>10205</v>
      </c>
      <c r="M13930" s="26">
        <v>380322430350</v>
      </c>
      <c r="N13930" s="26">
        <v>1221881203</v>
      </c>
    </row>
    <row r="13931" spans="1:14">
      <c r="A13931" s="26" t="s">
        <v>6301</v>
      </c>
      <c r="B13931" s="26" t="s">
        <v>6302</v>
      </c>
      <c r="C13931" s="26">
        <v>2063341</v>
      </c>
      <c r="D13931" s="26" t="s">
        <v>24</v>
      </c>
      <c r="E13931" s="26" t="s">
        <v>52882</v>
      </c>
      <c r="F13931" s="26" t="s">
        <v>52883</v>
      </c>
      <c r="G13931" s="26" t="s">
        <v>9591</v>
      </c>
      <c r="H13931" s="26" t="s">
        <v>885</v>
      </c>
      <c r="J13931" s="26" t="s">
        <v>910</v>
      </c>
      <c r="K13931" s="26" t="s">
        <v>9597</v>
      </c>
      <c r="L13931" s="26" t="s">
        <v>14194</v>
      </c>
      <c r="M13931" s="26">
        <v>380487466600</v>
      </c>
      <c r="N13931" s="26">
        <v>5110100000</v>
      </c>
    </row>
    <row r="13932" spans="1:14">
      <c r="A13932" s="26" t="s">
        <v>2371</v>
      </c>
      <c r="B13932" s="26" t="s">
        <v>2372</v>
      </c>
      <c r="C13932" s="26">
        <v>42507112</v>
      </c>
      <c r="D13932" s="26" t="s">
        <v>24</v>
      </c>
      <c r="E13932" s="26" t="s">
        <v>52884</v>
      </c>
      <c r="F13932" s="26" t="s">
        <v>52885</v>
      </c>
      <c r="G13932" s="26" t="s">
        <v>9586</v>
      </c>
      <c r="H13932" s="26" t="s">
        <v>133</v>
      </c>
      <c r="J13932" s="26" t="s">
        <v>146</v>
      </c>
      <c r="K13932" s="26" t="s">
        <v>9597</v>
      </c>
      <c r="L13932" s="26" t="s">
        <v>13896</v>
      </c>
      <c r="M13932" s="26">
        <v>380563773643</v>
      </c>
      <c r="N13932" s="26">
        <v>1210100000</v>
      </c>
    </row>
    <row r="13933" spans="1:14">
      <c r="A13933" s="26" t="s">
        <v>7147</v>
      </c>
      <c r="B13933" s="26" t="s">
        <v>7148</v>
      </c>
      <c r="C13933" s="26">
        <v>38543370</v>
      </c>
      <c r="D13933" s="26" t="s">
        <v>24</v>
      </c>
      <c r="E13933" s="26" t="s">
        <v>52886</v>
      </c>
      <c r="F13933" s="26" t="s">
        <v>52887</v>
      </c>
      <c r="G13933" s="26" t="s">
        <v>9579</v>
      </c>
      <c r="H13933" s="26" t="s">
        <v>987</v>
      </c>
      <c r="J13933" s="26" t="s">
        <v>52888</v>
      </c>
      <c r="K13933" s="26" t="s">
        <v>9582</v>
      </c>
      <c r="L13933" s="26" t="s">
        <v>52889</v>
      </c>
      <c r="M13933" s="26">
        <v>761945143848</v>
      </c>
      <c r="N13933" s="26">
        <v>5624285601</v>
      </c>
    </row>
    <row r="13934" spans="1:14">
      <c r="A13934" s="26" t="s">
        <v>8481</v>
      </c>
      <c r="B13934" s="26" t="s">
        <v>8482</v>
      </c>
      <c r="C13934" s="26">
        <v>40204198</v>
      </c>
      <c r="D13934" s="26" t="s">
        <v>24</v>
      </c>
      <c r="E13934" s="26" t="s">
        <v>52890</v>
      </c>
      <c r="F13934" s="26" t="s">
        <v>52891</v>
      </c>
      <c r="G13934" s="26" t="s">
        <v>9586</v>
      </c>
      <c r="H13934" s="26" t="s">
        <v>1269</v>
      </c>
      <c r="I13934" s="26" t="s">
        <v>11080</v>
      </c>
      <c r="J13934" s="26" t="s">
        <v>52892</v>
      </c>
      <c r="K13934" s="26" t="s">
        <v>9582</v>
      </c>
      <c r="L13934" s="26" t="s">
        <v>52893</v>
      </c>
      <c r="M13934" s="26">
        <v>380683470986</v>
      </c>
      <c r="N13934" s="26">
        <v>1225083502</v>
      </c>
    </row>
    <row r="13935" spans="1:14">
      <c r="A13935" s="26" t="s">
        <v>3211</v>
      </c>
      <c r="B13935" s="26" t="s">
        <v>3212</v>
      </c>
      <c r="C13935" s="26">
        <v>13549905</v>
      </c>
      <c r="D13935" s="26" t="s">
        <v>780</v>
      </c>
      <c r="E13935" s="26" t="s">
        <v>52894</v>
      </c>
      <c r="F13935" s="26" t="s">
        <v>22463</v>
      </c>
      <c r="G13935" s="26" t="s">
        <v>9601</v>
      </c>
      <c r="H13935" s="26" t="s">
        <v>375</v>
      </c>
      <c r="I13935" s="26" t="s">
        <v>388</v>
      </c>
      <c r="J13935" s="26" t="s">
        <v>23233</v>
      </c>
      <c r="K13935" s="26" t="s">
        <v>9582</v>
      </c>
      <c r="L13935" s="26" t="s">
        <v>52895</v>
      </c>
      <c r="M13935" s="26">
        <v>380679124302</v>
      </c>
      <c r="N13935" s="26">
        <v>520483206</v>
      </c>
    </row>
    <row r="13936" spans="1:14">
      <c r="A13936" s="26" t="s">
        <v>9364</v>
      </c>
      <c r="B13936" s="26" t="s">
        <v>9365</v>
      </c>
      <c r="C13936" s="26">
        <v>2006107</v>
      </c>
      <c r="D13936" s="26" t="s">
        <v>780</v>
      </c>
      <c r="E13936" s="26" t="s">
        <v>52896</v>
      </c>
      <c r="F13936" s="26" t="s">
        <v>52897</v>
      </c>
      <c r="G13936" s="26" t="s">
        <v>9601</v>
      </c>
      <c r="H13936" s="26" t="s">
        <v>1573</v>
      </c>
      <c r="J13936" s="26" t="s">
        <v>1589</v>
      </c>
      <c r="K13936" s="26" t="s">
        <v>9597</v>
      </c>
      <c r="L13936" s="26" t="s">
        <v>29219</v>
      </c>
      <c r="M13936" s="26">
        <v>380463731424</v>
      </c>
      <c r="N13936" s="26">
        <v>1824286707</v>
      </c>
    </row>
    <row r="13937" spans="1:14">
      <c r="A13937" s="26" t="s">
        <v>2313</v>
      </c>
      <c r="B13937" s="26" t="s">
        <v>2314</v>
      </c>
      <c r="C13937" s="26">
        <v>37899872</v>
      </c>
      <c r="D13937" s="26" t="s">
        <v>24</v>
      </c>
      <c r="E13937" s="26" t="s">
        <v>52898</v>
      </c>
      <c r="F13937" s="26" t="s">
        <v>10435</v>
      </c>
      <c r="G13937" s="26" t="s">
        <v>9586</v>
      </c>
      <c r="H13937" s="26" t="s">
        <v>133</v>
      </c>
      <c r="I13937" s="26" t="s">
        <v>146</v>
      </c>
      <c r="J13937" s="26" t="s">
        <v>146</v>
      </c>
      <c r="K13937" s="26" t="s">
        <v>9597</v>
      </c>
      <c r="L13937" s="26" t="s">
        <v>18706</v>
      </c>
      <c r="M13937" s="26">
        <v>380996875036</v>
      </c>
      <c r="N13937" s="26">
        <v>1210100000</v>
      </c>
    </row>
    <row r="13938" spans="1:14">
      <c r="A13938" s="26" t="s">
        <v>4674</v>
      </c>
      <c r="B13938" s="26" t="s">
        <v>4675</v>
      </c>
      <c r="C13938" s="26">
        <v>1994988</v>
      </c>
      <c r="D13938" s="26" t="s">
        <v>780</v>
      </c>
      <c r="E13938" s="26" t="s">
        <v>52899</v>
      </c>
      <c r="F13938" s="26" t="s">
        <v>52900</v>
      </c>
      <c r="G13938" s="26" t="s">
        <v>9601</v>
      </c>
      <c r="H13938" s="26" t="s">
        <v>670</v>
      </c>
      <c r="J13938" s="26" t="s">
        <v>687</v>
      </c>
      <c r="K13938" s="26" t="s">
        <v>9597</v>
      </c>
      <c r="L13938" s="26" t="s">
        <v>52901</v>
      </c>
      <c r="M13938" s="26">
        <v>380522397649</v>
      </c>
      <c r="N13938" s="26">
        <v>3510100000</v>
      </c>
    </row>
    <row r="13939" spans="1:14">
      <c r="A13939" s="26" t="s">
        <v>9243</v>
      </c>
      <c r="B13939" s="26" t="s">
        <v>9244</v>
      </c>
      <c r="C13939" s="26">
        <v>43342788</v>
      </c>
      <c r="D13939" s="26" t="s">
        <v>780</v>
      </c>
      <c r="E13939" s="26" t="s">
        <v>52902</v>
      </c>
      <c r="F13939" s="26" t="s">
        <v>52903</v>
      </c>
      <c r="G13939" s="26" t="s">
        <v>9601</v>
      </c>
      <c r="H13939" s="26" t="s">
        <v>1490</v>
      </c>
      <c r="J13939" s="26" t="s">
        <v>1553</v>
      </c>
      <c r="K13939" s="26" t="s">
        <v>9597</v>
      </c>
      <c r="L13939" s="26" t="s">
        <v>52904</v>
      </c>
      <c r="M13939" s="26">
        <v>760745081740</v>
      </c>
      <c r="N13939" s="26">
        <v>524955100</v>
      </c>
    </row>
    <row r="13940" spans="1:14">
      <c r="A13940" s="26" t="s">
        <v>8408</v>
      </c>
      <c r="B13940" s="26" t="s">
        <v>8409</v>
      </c>
      <c r="C13940" s="26">
        <v>41597797</v>
      </c>
      <c r="D13940" s="26" t="s">
        <v>24</v>
      </c>
      <c r="E13940" s="26" t="s">
        <v>52905</v>
      </c>
      <c r="F13940" s="26" t="s">
        <v>52906</v>
      </c>
      <c r="G13940" s="26" t="s">
        <v>9586</v>
      </c>
      <c r="H13940" s="26" t="s">
        <v>1269</v>
      </c>
      <c r="I13940" s="26" t="s">
        <v>14793</v>
      </c>
      <c r="J13940" s="26" t="s">
        <v>8410</v>
      </c>
      <c r="K13940" s="26" t="s">
        <v>9606</v>
      </c>
      <c r="L13940" s="26" t="s">
        <v>52907</v>
      </c>
      <c r="M13940" s="26">
        <v>761108510616</v>
      </c>
      <c r="N13940" s="26">
        <v>3224281201</v>
      </c>
    </row>
    <row r="13941" spans="1:14">
      <c r="A13941" s="26" t="s">
        <v>4726</v>
      </c>
      <c r="B13941" s="26" t="s">
        <v>4727</v>
      </c>
      <c r="C13941" s="26">
        <v>23230659</v>
      </c>
      <c r="D13941" s="26" t="s">
        <v>780</v>
      </c>
      <c r="E13941" s="26" t="s">
        <v>52908</v>
      </c>
      <c r="F13941" s="26" t="s">
        <v>52909</v>
      </c>
      <c r="G13941" s="26" t="s">
        <v>9601</v>
      </c>
      <c r="H13941" s="26" t="s">
        <v>670</v>
      </c>
      <c r="J13941" s="26" t="s">
        <v>4702</v>
      </c>
      <c r="K13941" s="26" t="s">
        <v>9597</v>
      </c>
      <c r="L13941" s="26" t="s">
        <v>14652</v>
      </c>
      <c r="M13941" s="26">
        <v>761902507186</v>
      </c>
      <c r="N13941" s="26">
        <v>721484605</v>
      </c>
    </row>
    <row r="13942" spans="1:14">
      <c r="A13942" s="26" t="s">
        <v>2882</v>
      </c>
      <c r="B13942" s="26" t="s">
        <v>2883</v>
      </c>
      <c r="C13942" s="26">
        <v>38140277</v>
      </c>
      <c r="D13942" s="26" t="s">
        <v>780</v>
      </c>
      <c r="E13942" s="26" t="s">
        <v>52910</v>
      </c>
      <c r="F13942" s="26" t="s">
        <v>52911</v>
      </c>
      <c r="G13942" s="26" t="s">
        <v>9601</v>
      </c>
      <c r="H13942" s="26" t="s">
        <v>258</v>
      </c>
      <c r="J13942" s="26" t="s">
        <v>317</v>
      </c>
      <c r="K13942" s="26" t="s">
        <v>9597</v>
      </c>
      <c r="L13942" s="26" t="s">
        <v>52912</v>
      </c>
      <c r="M13942" s="26">
        <v>380683674674</v>
      </c>
      <c r="N13942" s="26">
        <v>1412300000</v>
      </c>
    </row>
    <row r="13943" spans="1:14">
      <c r="A13943" s="26" t="s">
        <v>4260</v>
      </c>
      <c r="B13943" s="26" t="s">
        <v>4261</v>
      </c>
      <c r="C13943" s="26">
        <v>42417490</v>
      </c>
      <c r="D13943" s="26" t="s">
        <v>24</v>
      </c>
      <c r="E13943" s="26" t="s">
        <v>52913</v>
      </c>
      <c r="F13943" s="26" t="s">
        <v>52914</v>
      </c>
      <c r="G13943" s="26" t="s">
        <v>9586</v>
      </c>
      <c r="H13943" s="26" t="s">
        <v>506</v>
      </c>
      <c r="J13943" s="26" t="s">
        <v>52915</v>
      </c>
      <c r="K13943" s="26" t="s">
        <v>9582</v>
      </c>
      <c r="L13943" s="26" t="s">
        <v>52916</v>
      </c>
      <c r="M13943" s="26">
        <v>380963044633</v>
      </c>
      <c r="N13943" s="26">
        <v>2620888003</v>
      </c>
    </row>
    <row r="13944" spans="1:14">
      <c r="A13944" s="26" t="s">
        <v>9399</v>
      </c>
      <c r="B13944" s="26" t="s">
        <v>9400</v>
      </c>
      <c r="C13944" s="26">
        <v>38955665</v>
      </c>
      <c r="D13944" s="26" t="s">
        <v>24</v>
      </c>
      <c r="E13944" s="26" t="s">
        <v>52917</v>
      </c>
      <c r="F13944" s="26" t="s">
        <v>52918</v>
      </c>
      <c r="G13944" s="26" t="s">
        <v>9579</v>
      </c>
      <c r="H13944" s="26" t="s">
        <v>1573</v>
      </c>
      <c r="I13944" s="26" t="s">
        <v>10158</v>
      </c>
      <c r="J13944" s="26" t="s">
        <v>23156</v>
      </c>
      <c r="K13944" s="26" t="s">
        <v>9582</v>
      </c>
      <c r="L13944" s="26" t="s">
        <v>52919</v>
      </c>
      <c r="M13944" s="26">
        <v>380462685617</v>
      </c>
      <c r="N13944" s="26">
        <v>124785002</v>
      </c>
    </row>
    <row r="13945" spans="1:14">
      <c r="A13945" s="26" t="s">
        <v>4150</v>
      </c>
      <c r="B13945" s="26" t="s">
        <v>4151</v>
      </c>
      <c r="C13945" s="26">
        <v>25596594</v>
      </c>
      <c r="D13945" s="26" t="s">
        <v>780</v>
      </c>
      <c r="E13945" s="26" t="s">
        <v>52920</v>
      </c>
      <c r="F13945" s="26" t="s">
        <v>52921</v>
      </c>
      <c r="G13945" s="26" t="s">
        <v>9601</v>
      </c>
      <c r="H13945" s="26" t="s">
        <v>506</v>
      </c>
      <c r="J13945" s="26" t="s">
        <v>537</v>
      </c>
      <c r="K13945" s="26" t="s">
        <v>9597</v>
      </c>
      <c r="L13945" s="26" t="s">
        <v>52922</v>
      </c>
      <c r="M13945" s="26">
        <v>760686694100</v>
      </c>
      <c r="N13945" s="26">
        <v>2610600000</v>
      </c>
    </row>
    <row r="13946" spans="1:14">
      <c r="A13946" s="26" t="s">
        <v>8924</v>
      </c>
      <c r="B13946" s="26" t="s">
        <v>8925</v>
      </c>
      <c r="C13946" s="26">
        <v>39011491</v>
      </c>
      <c r="D13946" s="26" t="s">
        <v>24</v>
      </c>
      <c r="E13946" s="26" t="s">
        <v>52923</v>
      </c>
      <c r="F13946" s="26" t="s">
        <v>52924</v>
      </c>
      <c r="G13946" s="26" t="s">
        <v>9579</v>
      </c>
      <c r="H13946" s="26" t="s">
        <v>1401</v>
      </c>
      <c r="I13946" s="26" t="s">
        <v>9726</v>
      </c>
      <c r="J13946" s="26" t="s">
        <v>2586</v>
      </c>
      <c r="K13946" s="26" t="s">
        <v>9582</v>
      </c>
      <c r="L13946" s="26" t="s">
        <v>52925</v>
      </c>
      <c r="M13946" s="26">
        <v>380938020789</v>
      </c>
      <c r="N13946" s="26">
        <v>124755800</v>
      </c>
    </row>
    <row r="13947" spans="1:14">
      <c r="A13947" s="26" t="s">
        <v>6533</v>
      </c>
      <c r="B13947" s="26" t="s">
        <v>6140</v>
      </c>
      <c r="C13947" s="26">
        <v>38617509</v>
      </c>
      <c r="D13947" s="26" t="s">
        <v>24</v>
      </c>
      <c r="E13947" s="26" t="s">
        <v>52926</v>
      </c>
      <c r="F13947" s="26" t="s">
        <v>52927</v>
      </c>
      <c r="G13947" s="26" t="s">
        <v>9591</v>
      </c>
      <c r="H13947" s="26" t="s">
        <v>885</v>
      </c>
      <c r="I13947" s="26" t="s">
        <v>11807</v>
      </c>
      <c r="J13947" s="26" t="s">
        <v>52928</v>
      </c>
      <c r="K13947" s="26" t="s">
        <v>9582</v>
      </c>
      <c r="L13947" s="26" t="s">
        <v>52929</v>
      </c>
      <c r="M13947" s="26">
        <v>380677863502</v>
      </c>
      <c r="N13947" s="26">
        <v>5121083805</v>
      </c>
    </row>
    <row r="13948" spans="1:14">
      <c r="A13948" s="26" t="s">
        <v>6533</v>
      </c>
      <c r="B13948" s="26" t="s">
        <v>6140</v>
      </c>
      <c r="C13948" s="26">
        <v>38617509</v>
      </c>
      <c r="D13948" s="26" t="s">
        <v>24</v>
      </c>
      <c r="E13948" s="26" t="s">
        <v>52930</v>
      </c>
      <c r="F13948" s="26" t="s">
        <v>52931</v>
      </c>
      <c r="G13948" s="26" t="s">
        <v>9586</v>
      </c>
      <c r="H13948" s="26" t="s">
        <v>885</v>
      </c>
      <c r="I13948" s="26" t="s">
        <v>11807</v>
      </c>
      <c r="J13948" s="26" t="s">
        <v>52932</v>
      </c>
      <c r="K13948" s="26" t="s">
        <v>9582</v>
      </c>
      <c r="L13948" s="26" t="s">
        <v>52933</v>
      </c>
      <c r="M13948" s="26">
        <v>380975933491</v>
      </c>
      <c r="N13948" s="26">
        <v>5121084202</v>
      </c>
    </row>
    <row r="13949" spans="1:14">
      <c r="A13949" s="26" t="s">
        <v>2017</v>
      </c>
      <c r="B13949" s="26" t="s">
        <v>2018</v>
      </c>
      <c r="C13949" s="26">
        <v>5384318</v>
      </c>
      <c r="D13949" s="26" t="s">
        <v>780</v>
      </c>
      <c r="E13949" s="26" t="s">
        <v>52934</v>
      </c>
      <c r="F13949" s="26" t="s">
        <v>52935</v>
      </c>
      <c r="G13949" s="26" t="s">
        <v>9601</v>
      </c>
      <c r="H13949" s="26" t="s">
        <v>103</v>
      </c>
      <c r="I13949" s="26" t="s">
        <v>12557</v>
      </c>
      <c r="J13949" s="26" t="s">
        <v>21253</v>
      </c>
      <c r="K13949" s="26" t="s">
        <v>9606</v>
      </c>
      <c r="L13949" s="26" t="s">
        <v>52936</v>
      </c>
      <c r="M13949" s="26">
        <v>380336595397</v>
      </c>
      <c r="N13949" s="26">
        <v>721855400</v>
      </c>
    </row>
    <row r="13950" spans="1:14">
      <c r="A13950" s="26" t="s">
        <v>6890</v>
      </c>
      <c r="B13950" s="26" t="s">
        <v>6891</v>
      </c>
      <c r="C13950" s="26">
        <v>38459325</v>
      </c>
      <c r="D13950" s="26" t="s">
        <v>24</v>
      </c>
      <c r="E13950" s="26" t="s">
        <v>52937</v>
      </c>
      <c r="F13950" s="26" t="s">
        <v>48801</v>
      </c>
      <c r="G13950" s="26" t="s">
        <v>9579</v>
      </c>
      <c r="H13950" s="26" t="s">
        <v>949</v>
      </c>
      <c r="I13950" s="26" t="s">
        <v>9669</v>
      </c>
      <c r="J13950" s="26" t="s">
        <v>10097</v>
      </c>
      <c r="K13950" s="26" t="s">
        <v>9582</v>
      </c>
      <c r="L13950" s="26" t="s">
        <v>52938</v>
      </c>
      <c r="M13950" s="26">
        <v>380984182810</v>
      </c>
      <c r="N13950" s="26">
        <v>120781305</v>
      </c>
    </row>
    <row r="13951" spans="1:14">
      <c r="A13951" s="26" t="s">
        <v>9125</v>
      </c>
      <c r="B13951" s="26" t="s">
        <v>9126</v>
      </c>
      <c r="C13951" s="26">
        <v>38407889</v>
      </c>
      <c r="D13951" s="26" t="s">
        <v>24</v>
      </c>
      <c r="E13951" s="26" t="s">
        <v>52939</v>
      </c>
      <c r="F13951" s="26" t="s">
        <v>52940</v>
      </c>
      <c r="G13951" s="26" t="s">
        <v>9586</v>
      </c>
      <c r="H13951" s="26" t="s">
        <v>1490</v>
      </c>
      <c r="I13951" s="26" t="s">
        <v>9846</v>
      </c>
      <c r="J13951" s="26" t="s">
        <v>27825</v>
      </c>
      <c r="K13951" s="26" t="s">
        <v>9582</v>
      </c>
      <c r="L13951" s="26" t="s">
        <v>50663</v>
      </c>
      <c r="M13951" s="26">
        <v>380373367217</v>
      </c>
      <c r="N13951" s="26">
        <v>2621685701</v>
      </c>
    </row>
    <row r="13952" spans="1:14">
      <c r="A13952" s="26" t="s">
        <v>2508</v>
      </c>
      <c r="B13952" s="26" t="s">
        <v>2509</v>
      </c>
      <c r="C13952" s="26">
        <v>1986233</v>
      </c>
      <c r="D13952" s="26" t="s">
        <v>780</v>
      </c>
      <c r="E13952" s="26" t="s">
        <v>52941</v>
      </c>
      <c r="F13952" s="26" t="s">
        <v>52942</v>
      </c>
      <c r="G13952" s="26" t="s">
        <v>9601</v>
      </c>
      <c r="H13952" s="26" t="s">
        <v>133</v>
      </c>
      <c r="J13952" s="26" t="s">
        <v>183</v>
      </c>
      <c r="K13952" s="26" t="s">
        <v>9597</v>
      </c>
      <c r="L13952" s="26" t="s">
        <v>52943</v>
      </c>
      <c r="M13952" s="26">
        <v>380654947341</v>
      </c>
      <c r="N13952" s="26">
        <v>1211000000</v>
      </c>
    </row>
    <row r="13953" spans="1:14">
      <c r="A13953" s="26" t="s">
        <v>5063</v>
      </c>
      <c r="B13953" s="26" t="s">
        <v>5064</v>
      </c>
      <c r="C13953" s="26">
        <v>34167494</v>
      </c>
      <c r="D13953" s="26" t="s">
        <v>1701</v>
      </c>
      <c r="E13953" s="26" t="s">
        <v>52944</v>
      </c>
      <c r="F13953" s="26" t="s">
        <v>52945</v>
      </c>
      <c r="G13953" s="26" t="s">
        <v>9601</v>
      </c>
      <c r="H13953" s="26" t="s">
        <v>735</v>
      </c>
      <c r="J13953" s="26" t="s">
        <v>5462</v>
      </c>
      <c r="K13953" s="26" t="s">
        <v>9597</v>
      </c>
      <c r="L13953" s="26" t="s">
        <v>52946</v>
      </c>
      <c r="M13953" s="26">
        <v>380686617485</v>
      </c>
      <c r="N13953" s="26">
        <v>3222981504</v>
      </c>
    </row>
    <row r="13954" spans="1:14">
      <c r="A13954" s="26" t="s">
        <v>6577</v>
      </c>
      <c r="B13954" s="26" t="s">
        <v>6578</v>
      </c>
      <c r="C13954" s="26">
        <v>38319453</v>
      </c>
      <c r="D13954" s="26" t="s">
        <v>24</v>
      </c>
      <c r="E13954" s="26" t="s">
        <v>52947</v>
      </c>
      <c r="F13954" s="26" t="s">
        <v>52948</v>
      </c>
      <c r="G13954" s="26" t="s">
        <v>9586</v>
      </c>
      <c r="H13954" s="26" t="s">
        <v>949</v>
      </c>
      <c r="J13954" s="26" t="s">
        <v>52949</v>
      </c>
      <c r="K13954" s="26" t="s">
        <v>9582</v>
      </c>
      <c r="L13954" s="26" t="s">
        <v>52950</v>
      </c>
      <c r="M13954" s="26">
        <v>761039243848</v>
      </c>
      <c r="N13954" s="26">
        <v>5310390001</v>
      </c>
    </row>
    <row r="13955" spans="1:14">
      <c r="A13955" s="26" t="s">
        <v>3508</v>
      </c>
      <c r="B13955" s="26" t="s">
        <v>3509</v>
      </c>
      <c r="C13955" s="26">
        <v>38839154</v>
      </c>
      <c r="D13955" s="26" t="s">
        <v>24</v>
      </c>
      <c r="E13955" s="26" t="s">
        <v>52951</v>
      </c>
      <c r="F13955" s="26" t="s">
        <v>52952</v>
      </c>
      <c r="G13955" s="26" t="s">
        <v>9586</v>
      </c>
      <c r="H13955" s="26" t="s">
        <v>392</v>
      </c>
      <c r="J13955" s="26" t="s">
        <v>458</v>
      </c>
      <c r="K13955" s="26" t="s">
        <v>9597</v>
      </c>
      <c r="L13955" s="26" t="s">
        <v>52953</v>
      </c>
      <c r="M13955" s="26">
        <v>380312642010</v>
      </c>
      <c r="N13955" s="26">
        <v>2110100000</v>
      </c>
    </row>
    <row r="13956" spans="1:14">
      <c r="A13956" s="26" t="s">
        <v>2137</v>
      </c>
      <c r="B13956" s="26" t="s">
        <v>2138</v>
      </c>
      <c r="C13956" s="26">
        <v>38485879</v>
      </c>
      <c r="D13956" s="26" t="s">
        <v>24</v>
      </c>
      <c r="E13956" s="26" t="s">
        <v>52954</v>
      </c>
      <c r="F13956" s="26" t="s">
        <v>52955</v>
      </c>
      <c r="G13956" s="26" t="s">
        <v>9586</v>
      </c>
      <c r="H13956" s="26" t="s">
        <v>103</v>
      </c>
      <c r="I13956" s="26" t="s">
        <v>10489</v>
      </c>
      <c r="J13956" s="26" t="s">
        <v>52956</v>
      </c>
      <c r="K13956" s="26" t="s">
        <v>9582</v>
      </c>
      <c r="L13956" s="26" t="s">
        <v>52957</v>
      </c>
      <c r="M13956" s="26">
        <v>380505523423</v>
      </c>
      <c r="N13956" s="26">
        <v>725081301</v>
      </c>
    </row>
    <row r="13957" spans="1:14">
      <c r="A13957" s="26" t="s">
        <v>2807</v>
      </c>
      <c r="B13957" s="26" t="s">
        <v>2808</v>
      </c>
      <c r="C13957" s="26">
        <v>37755220</v>
      </c>
      <c r="D13957" s="26" t="s">
        <v>24</v>
      </c>
      <c r="E13957" s="26" t="s">
        <v>52958</v>
      </c>
      <c r="F13957" s="26" t="s">
        <v>52959</v>
      </c>
      <c r="G13957" s="26" t="s">
        <v>9586</v>
      </c>
      <c r="H13957" s="26" t="s">
        <v>258</v>
      </c>
      <c r="J13957" s="26" t="s">
        <v>14342</v>
      </c>
      <c r="K13957" s="26" t="s">
        <v>9606</v>
      </c>
      <c r="L13957" s="26" t="s">
        <v>14343</v>
      </c>
      <c r="M13957" s="26">
        <v>761916244792</v>
      </c>
      <c r="N13957" s="26">
        <v>1411545600</v>
      </c>
    </row>
    <row r="13958" spans="1:14">
      <c r="A13958" s="26" t="s">
        <v>9078</v>
      </c>
      <c r="B13958" s="26" t="s">
        <v>9079</v>
      </c>
      <c r="C13958" s="26">
        <v>36751712</v>
      </c>
      <c r="D13958" s="26" t="s">
        <v>24</v>
      </c>
      <c r="E13958" s="26" t="s">
        <v>52960</v>
      </c>
      <c r="F13958" s="26" t="s">
        <v>52961</v>
      </c>
      <c r="G13958" s="26" t="s">
        <v>9586</v>
      </c>
      <c r="H13958" s="26" t="s">
        <v>1490</v>
      </c>
      <c r="I13958" s="26" t="s">
        <v>13138</v>
      </c>
      <c r="J13958" s="26" t="s">
        <v>52962</v>
      </c>
      <c r="K13958" s="26" t="s">
        <v>9582</v>
      </c>
      <c r="L13958" s="26" t="s">
        <v>52963</v>
      </c>
      <c r="M13958" s="26">
        <v>380373436366</v>
      </c>
      <c r="N13958" s="26">
        <v>7321082701</v>
      </c>
    </row>
    <row r="13959" spans="1:14">
      <c r="A13959" s="26" t="s">
        <v>4612</v>
      </c>
      <c r="B13959" s="26" t="s">
        <v>4611</v>
      </c>
      <c r="C13959" s="26">
        <v>20635255</v>
      </c>
      <c r="D13959" s="26" t="s">
        <v>24</v>
      </c>
      <c r="E13959" s="26" t="s">
        <v>52964</v>
      </c>
      <c r="F13959" s="26" t="s">
        <v>52965</v>
      </c>
      <c r="G13959" s="26" t="s">
        <v>9591</v>
      </c>
      <c r="H13959" s="26" t="s">
        <v>670</v>
      </c>
      <c r="J13959" s="26" t="s">
        <v>687</v>
      </c>
      <c r="K13959" s="26" t="s">
        <v>9597</v>
      </c>
      <c r="L13959" s="26" t="s">
        <v>45942</v>
      </c>
      <c r="M13959" s="26">
        <v>761452636861</v>
      </c>
      <c r="N13959" s="26">
        <v>3510100000</v>
      </c>
    </row>
    <row r="13960" spans="1:14">
      <c r="A13960" s="26" t="s">
        <v>8532</v>
      </c>
      <c r="B13960" s="26" t="s">
        <v>8533</v>
      </c>
      <c r="C13960" s="26">
        <v>38743829</v>
      </c>
      <c r="D13960" s="26" t="s">
        <v>24</v>
      </c>
      <c r="E13960" s="26" t="s">
        <v>52966</v>
      </c>
      <c r="F13960" s="26" t="s">
        <v>52967</v>
      </c>
      <c r="G13960" s="26" t="s">
        <v>9586</v>
      </c>
      <c r="H13960" s="26" t="s">
        <v>1269</v>
      </c>
      <c r="I13960" s="26" t="s">
        <v>10265</v>
      </c>
      <c r="J13960" s="26" t="s">
        <v>11858</v>
      </c>
      <c r="K13960" s="26" t="s">
        <v>9906</v>
      </c>
      <c r="L13960" s="26" t="s">
        <v>52968</v>
      </c>
      <c r="M13960" s="26">
        <v>380553734643</v>
      </c>
      <c r="N13960" s="26">
        <v>121184202</v>
      </c>
    </row>
    <row r="13961" spans="1:14">
      <c r="A13961" s="26" t="s">
        <v>7240</v>
      </c>
      <c r="B13961" s="26" t="s">
        <v>7241</v>
      </c>
      <c r="C13961" s="26">
        <v>38645384</v>
      </c>
      <c r="D13961" s="26" t="s">
        <v>24</v>
      </c>
      <c r="E13961" s="26" t="s">
        <v>52969</v>
      </c>
      <c r="F13961" s="26" t="s">
        <v>52970</v>
      </c>
      <c r="G13961" s="26" t="s">
        <v>9586</v>
      </c>
      <c r="H13961" s="26" t="s">
        <v>987</v>
      </c>
      <c r="I13961" s="26" t="s">
        <v>12684</v>
      </c>
      <c r="J13961" s="26" t="s">
        <v>12625</v>
      </c>
      <c r="K13961" s="26" t="s">
        <v>9582</v>
      </c>
      <c r="L13961" s="26" t="s">
        <v>52971</v>
      </c>
      <c r="M13961" s="26">
        <v>380660399016</v>
      </c>
      <c r="N13961" s="26">
        <v>721484302</v>
      </c>
    </row>
    <row r="13962" spans="1:14">
      <c r="A13962" s="26" t="s">
        <v>9116</v>
      </c>
      <c r="B13962" s="26" t="s">
        <v>9117</v>
      </c>
      <c r="C13962" s="26">
        <v>36897649</v>
      </c>
      <c r="D13962" s="26" t="s">
        <v>24</v>
      </c>
      <c r="E13962" s="26" t="s">
        <v>52972</v>
      </c>
      <c r="F13962" s="26" t="s">
        <v>52973</v>
      </c>
      <c r="G13962" s="26" t="s">
        <v>9586</v>
      </c>
      <c r="H13962" s="26" t="s">
        <v>1490</v>
      </c>
      <c r="I13962" s="26" t="s">
        <v>9846</v>
      </c>
      <c r="J13962" s="26" t="s">
        <v>9118</v>
      </c>
      <c r="K13962" s="26" t="s">
        <v>9582</v>
      </c>
      <c r="L13962" s="26" t="s">
        <v>52974</v>
      </c>
      <c r="M13962" s="26">
        <v>380373329033</v>
      </c>
      <c r="N13962" s="26">
        <v>7323084306</v>
      </c>
    </row>
    <row r="13963" spans="1:14">
      <c r="A13963" s="26" t="s">
        <v>9164</v>
      </c>
      <c r="B13963" s="26" t="s">
        <v>9165</v>
      </c>
      <c r="C13963" s="26">
        <v>38231128</v>
      </c>
      <c r="D13963" s="26" t="s">
        <v>24</v>
      </c>
      <c r="E13963" s="26" t="s">
        <v>52975</v>
      </c>
      <c r="F13963" s="26" t="s">
        <v>52976</v>
      </c>
      <c r="G13963" s="26" t="s">
        <v>9586</v>
      </c>
      <c r="H13963" s="26" t="s">
        <v>1490</v>
      </c>
      <c r="I13963" s="26" t="s">
        <v>12848</v>
      </c>
      <c r="J13963" s="26" t="s">
        <v>52977</v>
      </c>
      <c r="K13963" s="26" t="s">
        <v>9582</v>
      </c>
      <c r="L13963" s="26" t="s">
        <v>52978</v>
      </c>
      <c r="M13963" s="26">
        <v>380505810491</v>
      </c>
      <c r="N13963" s="26">
        <v>7325081201</v>
      </c>
    </row>
    <row r="13964" spans="1:14">
      <c r="A13964" s="26" t="s">
        <v>7296</v>
      </c>
      <c r="B13964" s="26" t="s">
        <v>7297</v>
      </c>
      <c r="C13964" s="26">
        <v>37078161</v>
      </c>
      <c r="D13964" s="26" t="s">
        <v>24</v>
      </c>
      <c r="E13964" s="26" t="s">
        <v>52979</v>
      </c>
      <c r="F13964" s="26" t="s">
        <v>52980</v>
      </c>
      <c r="G13964" s="26" t="s">
        <v>9579</v>
      </c>
      <c r="H13964" s="26" t="s">
        <v>1025</v>
      </c>
      <c r="I13964" s="26" t="s">
        <v>14531</v>
      </c>
      <c r="J13964" s="26" t="s">
        <v>52981</v>
      </c>
      <c r="K13964" s="26" t="s">
        <v>9582</v>
      </c>
      <c r="L13964" s="26" t="s">
        <v>52982</v>
      </c>
      <c r="M13964" s="26">
        <v>380544930422</v>
      </c>
      <c r="N13964" s="26">
        <v>5322883203</v>
      </c>
    </row>
    <row r="13965" spans="1:14">
      <c r="A13965" s="26" t="s">
        <v>9298</v>
      </c>
      <c r="B13965" s="26" t="s">
        <v>9299</v>
      </c>
      <c r="C13965" s="26">
        <v>38232556</v>
      </c>
      <c r="D13965" s="26" t="s">
        <v>24</v>
      </c>
      <c r="E13965" s="26" t="s">
        <v>52983</v>
      </c>
      <c r="F13965" s="26" t="s">
        <v>52984</v>
      </c>
      <c r="G13965" s="26" t="s">
        <v>9591</v>
      </c>
      <c r="H13965" s="26" t="s">
        <v>1573</v>
      </c>
      <c r="I13965" s="26" t="s">
        <v>12131</v>
      </c>
      <c r="J13965" s="26" t="s">
        <v>52985</v>
      </c>
      <c r="K13965" s="26" t="s">
        <v>9582</v>
      </c>
      <c r="L13965" s="26" t="s">
        <v>52986</v>
      </c>
      <c r="M13965" s="26">
        <v>380464537733</v>
      </c>
      <c r="N13965" s="26">
        <v>7421410125</v>
      </c>
    </row>
    <row r="13966" spans="1:14">
      <c r="A13966" s="26" t="s">
        <v>9418</v>
      </c>
      <c r="B13966" s="26" t="s">
        <v>9419</v>
      </c>
      <c r="C13966" s="26" t="s">
        <v>1604</v>
      </c>
      <c r="D13966" s="26" t="s">
        <v>24</v>
      </c>
      <c r="E13966" s="26" t="s">
        <v>52987</v>
      </c>
      <c r="F13966" s="26" t="s">
        <v>52988</v>
      </c>
      <c r="G13966" s="26" t="s">
        <v>9591</v>
      </c>
      <c r="H13966" s="26" t="s">
        <v>1573</v>
      </c>
      <c r="J13966" s="26" t="s">
        <v>9420</v>
      </c>
      <c r="K13966" s="26" t="s">
        <v>9606</v>
      </c>
      <c r="L13966" s="26" t="s">
        <v>10074</v>
      </c>
      <c r="M13966" s="26">
        <v>761332938706</v>
      </c>
      <c r="N13966" s="26">
        <v>7424955100</v>
      </c>
    </row>
    <row r="13967" spans="1:14">
      <c r="A13967" s="26" t="s">
        <v>6822</v>
      </c>
      <c r="B13967" s="26" t="s">
        <v>6823</v>
      </c>
      <c r="C13967" s="26">
        <v>38503012</v>
      </c>
      <c r="D13967" s="26" t="s">
        <v>1701</v>
      </c>
      <c r="E13967" s="26" t="s">
        <v>52989</v>
      </c>
      <c r="F13967" s="26" t="s">
        <v>52990</v>
      </c>
      <c r="G13967" s="26" t="s">
        <v>9601</v>
      </c>
      <c r="H13967" s="26" t="s">
        <v>949</v>
      </c>
      <c r="I13967" s="26" t="s">
        <v>13665</v>
      </c>
      <c r="J13967" s="26" t="s">
        <v>6865</v>
      </c>
      <c r="K13967" s="26" t="s">
        <v>9597</v>
      </c>
      <c r="L13967" s="26" t="s">
        <v>21295</v>
      </c>
      <c r="M13967" s="26">
        <v>380503097210</v>
      </c>
      <c r="N13967" s="26">
        <v>5324210100</v>
      </c>
    </row>
    <row r="13968" spans="1:14">
      <c r="A13968" s="26" t="s">
        <v>8885</v>
      </c>
      <c r="B13968" s="26" t="s">
        <v>8886</v>
      </c>
      <c r="C13968" s="26">
        <v>41745061</v>
      </c>
      <c r="D13968" s="26" t="s">
        <v>24</v>
      </c>
      <c r="E13968" s="26" t="s">
        <v>52991</v>
      </c>
      <c r="F13968" s="26" t="s">
        <v>52992</v>
      </c>
      <c r="G13968" s="26" t="s">
        <v>9579</v>
      </c>
      <c r="H13968" s="26" t="s">
        <v>1401</v>
      </c>
      <c r="J13968" s="26" t="s">
        <v>52993</v>
      </c>
      <c r="K13968" s="26" t="s">
        <v>9582</v>
      </c>
      <c r="L13968" s="26" t="s">
        <v>52994</v>
      </c>
      <c r="M13968" s="26">
        <v>380978243794</v>
      </c>
      <c r="N13968" s="26">
        <v>5623855105</v>
      </c>
    </row>
    <row r="13969" spans="1:14">
      <c r="A13969" s="26" t="s">
        <v>9321</v>
      </c>
      <c r="B13969" s="26" t="s">
        <v>9322</v>
      </c>
      <c r="C13969" s="26">
        <v>38715917</v>
      </c>
      <c r="D13969" s="26" t="s">
        <v>24</v>
      </c>
      <c r="E13969" s="26" t="s">
        <v>52995</v>
      </c>
      <c r="F13969" s="26" t="s">
        <v>52996</v>
      </c>
      <c r="G13969" s="26" t="s">
        <v>9586</v>
      </c>
      <c r="H13969" s="26" t="s">
        <v>1573</v>
      </c>
      <c r="J13969" s="26" t="s">
        <v>52997</v>
      </c>
      <c r="K13969" s="26" t="s">
        <v>9582</v>
      </c>
      <c r="L13969" s="26" t="s">
        <v>52998</v>
      </c>
      <c r="M13969" s="26">
        <v>761361400324</v>
      </c>
      <c r="N13969" s="26">
        <v>7422255117</v>
      </c>
    </row>
    <row r="13970" spans="1:14">
      <c r="A13970" s="26" t="s">
        <v>5191</v>
      </c>
      <c r="B13970" s="26" t="s">
        <v>5138</v>
      </c>
      <c r="C13970" s="26">
        <v>1996622</v>
      </c>
      <c r="D13970" s="26" t="s">
        <v>24</v>
      </c>
      <c r="E13970" s="26" t="s">
        <v>52999</v>
      </c>
      <c r="F13970" s="26" t="s">
        <v>14417</v>
      </c>
      <c r="G13970" s="26" t="s">
        <v>9586</v>
      </c>
      <c r="H13970" s="26" t="s">
        <v>735</v>
      </c>
      <c r="J13970" s="26" t="s">
        <v>740</v>
      </c>
      <c r="K13970" s="26" t="s">
        <v>9597</v>
      </c>
      <c r="L13970" s="26" t="s">
        <v>53000</v>
      </c>
      <c r="M13970" s="26">
        <v>380987508621</v>
      </c>
      <c r="N13970" s="26">
        <v>1221881203</v>
      </c>
    </row>
    <row r="13971" spans="1:14">
      <c r="A13971" s="26" t="s">
        <v>7884</v>
      </c>
      <c r="B13971" s="26" t="s">
        <v>7885</v>
      </c>
      <c r="C13971" s="26">
        <v>38580081</v>
      </c>
      <c r="D13971" s="26" t="s">
        <v>24</v>
      </c>
      <c r="E13971" s="26" t="s">
        <v>53001</v>
      </c>
      <c r="F13971" s="26" t="s">
        <v>53002</v>
      </c>
      <c r="G13971" s="26" t="s">
        <v>9586</v>
      </c>
      <c r="H13971" s="26" t="s">
        <v>1122</v>
      </c>
      <c r="I13971" s="26" t="s">
        <v>28304</v>
      </c>
      <c r="J13971" s="26" t="s">
        <v>1155</v>
      </c>
      <c r="K13971" s="26" t="s">
        <v>9606</v>
      </c>
      <c r="L13971" s="26" t="s">
        <v>53003</v>
      </c>
      <c r="M13971" s="26">
        <v>380575252667</v>
      </c>
      <c r="N13971" s="26">
        <v>6321455100</v>
      </c>
    </row>
    <row r="13972" spans="1:14">
      <c r="A13972" s="26" t="s">
        <v>5410</v>
      </c>
      <c r="B13972" s="26" t="s">
        <v>5411</v>
      </c>
      <c r="C13972" s="26">
        <v>42428764</v>
      </c>
      <c r="D13972" s="26" t="s">
        <v>24</v>
      </c>
      <c r="E13972" s="26" t="s">
        <v>53004</v>
      </c>
      <c r="F13972" s="26" t="s">
        <v>53005</v>
      </c>
      <c r="G13972" s="26" t="s">
        <v>9586</v>
      </c>
      <c r="H13972" s="26" t="s">
        <v>735</v>
      </c>
      <c r="I13972" s="26" t="s">
        <v>10941</v>
      </c>
      <c r="J13972" s="26" t="s">
        <v>41338</v>
      </c>
      <c r="K13972" s="26" t="s">
        <v>9582</v>
      </c>
      <c r="L13972" s="26" t="s">
        <v>53006</v>
      </c>
      <c r="M13972" s="26">
        <v>380671509956</v>
      </c>
      <c r="N13972" s="26">
        <v>4623387201</v>
      </c>
    </row>
    <row r="13973" spans="1:14">
      <c r="A13973" s="26" t="s">
        <v>5467</v>
      </c>
      <c r="B13973" s="26" t="s">
        <v>5468</v>
      </c>
      <c r="C13973" s="26">
        <v>1996869</v>
      </c>
      <c r="D13973" s="26" t="s">
        <v>780</v>
      </c>
      <c r="E13973" s="26" t="s">
        <v>53007</v>
      </c>
      <c r="F13973" s="26" t="s">
        <v>53008</v>
      </c>
      <c r="G13973" s="26" t="s">
        <v>9601</v>
      </c>
      <c r="H13973" s="26" t="s">
        <v>735</v>
      </c>
      <c r="J13973" s="26" t="s">
        <v>791</v>
      </c>
      <c r="K13973" s="26" t="s">
        <v>9597</v>
      </c>
      <c r="L13973" s="26" t="s">
        <v>53009</v>
      </c>
      <c r="M13973" s="26">
        <v>761296566160</v>
      </c>
      <c r="N13973" s="26">
        <v>4611800000</v>
      </c>
    </row>
    <row r="13974" spans="1:14">
      <c r="A13974" s="26" t="s">
        <v>8881</v>
      </c>
      <c r="B13974" s="26" t="s">
        <v>8882</v>
      </c>
      <c r="C13974" s="26">
        <v>2005326</v>
      </c>
      <c r="D13974" s="26" t="s">
        <v>780</v>
      </c>
      <c r="E13974" s="26" t="s">
        <v>53010</v>
      </c>
      <c r="F13974" s="26" t="s">
        <v>53011</v>
      </c>
      <c r="G13974" s="26" t="s">
        <v>9601</v>
      </c>
      <c r="H13974" s="26" t="s">
        <v>1401</v>
      </c>
      <c r="J13974" s="26" t="s">
        <v>1430</v>
      </c>
      <c r="K13974" s="26" t="s">
        <v>9597</v>
      </c>
      <c r="L13974" s="26" t="s">
        <v>53012</v>
      </c>
      <c r="M13974" s="26">
        <v>761445359276</v>
      </c>
      <c r="N13974" s="26">
        <v>7110300000</v>
      </c>
    </row>
    <row r="13975" spans="1:14">
      <c r="A13975" s="26" t="s">
        <v>8968</v>
      </c>
      <c r="B13975" s="26" t="s">
        <v>8969</v>
      </c>
      <c r="C13975" s="26">
        <v>39028882</v>
      </c>
      <c r="D13975" s="26" t="s">
        <v>24</v>
      </c>
      <c r="E13975" s="26" t="s">
        <v>53013</v>
      </c>
      <c r="F13975" s="26" t="s">
        <v>53014</v>
      </c>
      <c r="G13975" s="26" t="s">
        <v>9586</v>
      </c>
      <c r="H13975" s="26" t="s">
        <v>1401</v>
      </c>
      <c r="I13975" s="26" t="s">
        <v>12387</v>
      </c>
      <c r="J13975" s="26" t="s">
        <v>53015</v>
      </c>
      <c r="K13975" s="26" t="s">
        <v>9582</v>
      </c>
      <c r="L13975" s="26" t="s">
        <v>53016</v>
      </c>
      <c r="M13975" s="26">
        <v>380474598321</v>
      </c>
      <c r="N13975" s="26">
        <v>2322189011</v>
      </c>
    </row>
    <row r="13976" spans="1:14">
      <c r="A13976" s="26" t="s">
        <v>7677</v>
      </c>
      <c r="B13976" s="26" t="s">
        <v>7678</v>
      </c>
      <c r="C13976" s="26">
        <v>38440115</v>
      </c>
      <c r="D13976" s="26" t="s">
        <v>24</v>
      </c>
      <c r="E13976" s="26" t="s">
        <v>53017</v>
      </c>
      <c r="F13976" s="26" t="s">
        <v>53018</v>
      </c>
      <c r="G13976" s="26" t="s">
        <v>9586</v>
      </c>
      <c r="H13976" s="26" t="s">
        <v>1088</v>
      </c>
      <c r="I13976" s="26" t="s">
        <v>16873</v>
      </c>
      <c r="J13976" s="26" t="s">
        <v>7750</v>
      </c>
      <c r="K13976" s="26" t="s">
        <v>9597</v>
      </c>
      <c r="L13976" s="26" t="s">
        <v>53019</v>
      </c>
      <c r="M13976" s="26">
        <v>380354661387</v>
      </c>
      <c r="N13976" s="26">
        <v>6123410500</v>
      </c>
    </row>
    <row r="13977" spans="1:14">
      <c r="A13977" s="26" t="s">
        <v>3218</v>
      </c>
      <c r="B13977" s="26" t="s">
        <v>3219</v>
      </c>
      <c r="C13977" s="26">
        <v>38796636</v>
      </c>
      <c r="D13977" s="26" t="s">
        <v>24</v>
      </c>
      <c r="E13977" s="26" t="s">
        <v>53020</v>
      </c>
      <c r="F13977" s="26" t="s">
        <v>53021</v>
      </c>
      <c r="G13977" s="26" t="s">
        <v>9586</v>
      </c>
      <c r="H13977" s="26" t="s">
        <v>375</v>
      </c>
      <c r="I13977" s="26" t="s">
        <v>11784</v>
      </c>
      <c r="J13977" s="26" t="s">
        <v>3217</v>
      </c>
      <c r="K13977" s="26" t="s">
        <v>9597</v>
      </c>
      <c r="L13977" s="26" t="s">
        <v>53022</v>
      </c>
      <c r="M13977" s="26">
        <v>380964111646</v>
      </c>
      <c r="N13977" s="26">
        <v>1824210100</v>
      </c>
    </row>
    <row r="13978" spans="1:14">
      <c r="A13978" s="26" t="s">
        <v>4617</v>
      </c>
      <c r="B13978" s="26" t="s">
        <v>4618</v>
      </c>
      <c r="C13978" s="26">
        <v>38589283</v>
      </c>
      <c r="D13978" s="26" t="s">
        <v>24</v>
      </c>
      <c r="E13978" s="26" t="s">
        <v>53023</v>
      </c>
      <c r="F13978" s="26" t="s">
        <v>53024</v>
      </c>
      <c r="G13978" s="26" t="s">
        <v>9586</v>
      </c>
      <c r="H13978" s="26" t="s">
        <v>670</v>
      </c>
      <c r="I13978" s="26" t="s">
        <v>11133</v>
      </c>
      <c r="J13978" s="26" t="s">
        <v>13927</v>
      </c>
      <c r="K13978" s="26" t="s">
        <v>9582</v>
      </c>
      <c r="L13978" s="26" t="s">
        <v>53025</v>
      </c>
      <c r="M13978" s="26">
        <v>380960862549</v>
      </c>
      <c r="N13978" s="26">
        <v>1221884001</v>
      </c>
    </row>
    <row r="13979" spans="1:14">
      <c r="A13979" s="26" t="s">
        <v>6359</v>
      </c>
      <c r="B13979" s="26" t="s">
        <v>6360</v>
      </c>
      <c r="C13979" s="26">
        <v>1998532</v>
      </c>
      <c r="D13979" s="26" t="s">
        <v>780</v>
      </c>
      <c r="E13979" s="26" t="s">
        <v>53026</v>
      </c>
      <c r="F13979" s="26" t="s">
        <v>53027</v>
      </c>
      <c r="G13979" s="26" t="s">
        <v>9601</v>
      </c>
      <c r="H13979" s="26" t="s">
        <v>885</v>
      </c>
      <c r="J13979" s="26" t="s">
        <v>910</v>
      </c>
      <c r="K13979" s="26" t="s">
        <v>9597</v>
      </c>
      <c r="L13979" s="26" t="s">
        <v>53028</v>
      </c>
      <c r="M13979" s="26">
        <v>380487150896</v>
      </c>
      <c r="N13979" s="26">
        <v>5110100000</v>
      </c>
    </row>
    <row r="13980" spans="1:14">
      <c r="A13980" s="26" t="s">
        <v>3372</v>
      </c>
      <c r="B13980" s="26" t="s">
        <v>3373</v>
      </c>
      <c r="C13980" s="26">
        <v>41769166</v>
      </c>
      <c r="D13980" s="26" t="s">
        <v>24</v>
      </c>
      <c r="E13980" s="26" t="s">
        <v>53029</v>
      </c>
      <c r="F13980" s="26" t="s">
        <v>53030</v>
      </c>
      <c r="G13980" s="26" t="s">
        <v>9586</v>
      </c>
      <c r="H13980" s="26" t="s">
        <v>392</v>
      </c>
      <c r="I13980" s="26" t="s">
        <v>11040</v>
      </c>
      <c r="J13980" s="26" t="s">
        <v>53031</v>
      </c>
      <c r="K13980" s="26" t="s">
        <v>9582</v>
      </c>
      <c r="L13980" s="26" t="s">
        <v>53032</v>
      </c>
      <c r="M13980" s="26">
        <v>380314333310</v>
      </c>
      <c r="N13980" s="26">
        <v>2121284701</v>
      </c>
    </row>
    <row r="13981" spans="1:14">
      <c r="A13981" s="26" t="s">
        <v>8683</v>
      </c>
      <c r="B13981" s="26" t="s">
        <v>8684</v>
      </c>
      <c r="C13981" s="26">
        <v>38418088</v>
      </c>
      <c r="D13981" s="26" t="s">
        <v>24</v>
      </c>
      <c r="E13981" s="26" t="s">
        <v>53033</v>
      </c>
      <c r="F13981" s="26" t="s">
        <v>53034</v>
      </c>
      <c r="G13981" s="26" t="s">
        <v>9586</v>
      </c>
      <c r="H13981" s="26" t="s">
        <v>1308</v>
      </c>
      <c r="J13981" s="26" t="s">
        <v>49221</v>
      </c>
      <c r="K13981" s="26" t="s">
        <v>9582</v>
      </c>
      <c r="L13981" s="26" t="s">
        <v>53035</v>
      </c>
      <c r="M13981" s="26">
        <v>380385594180</v>
      </c>
      <c r="N13981" s="26">
        <v>6821210114</v>
      </c>
    </row>
    <row r="13982" spans="1:14">
      <c r="A13982" s="26" t="s">
        <v>8869</v>
      </c>
      <c r="B13982" s="26" t="s">
        <v>8870</v>
      </c>
      <c r="C13982" s="26">
        <v>38884956</v>
      </c>
      <c r="D13982" s="26" t="s">
        <v>24</v>
      </c>
      <c r="E13982" s="26" t="s">
        <v>53036</v>
      </c>
      <c r="F13982" s="26" t="s">
        <v>53037</v>
      </c>
      <c r="G13982" s="26" t="s">
        <v>9586</v>
      </c>
      <c r="H13982" s="26" t="s">
        <v>1401</v>
      </c>
      <c r="I13982" s="26" t="s">
        <v>17783</v>
      </c>
      <c r="J13982" s="26" t="s">
        <v>22736</v>
      </c>
      <c r="K13982" s="26" t="s">
        <v>9582</v>
      </c>
      <c r="L13982" s="26" t="s">
        <v>22737</v>
      </c>
      <c r="M13982" s="26">
        <v>380474096250</v>
      </c>
      <c r="N13982" s="26">
        <v>7121284001</v>
      </c>
    </row>
    <row r="13983" spans="1:14">
      <c r="A13983" s="26" t="s">
        <v>9214</v>
      </c>
      <c r="B13983" s="26" t="s">
        <v>9215</v>
      </c>
      <c r="C13983" s="26">
        <v>43343797</v>
      </c>
      <c r="D13983" s="26" t="s">
        <v>1701</v>
      </c>
      <c r="E13983" s="26" t="s">
        <v>53038</v>
      </c>
      <c r="F13983" s="26" t="s">
        <v>53039</v>
      </c>
      <c r="G13983" s="26" t="s">
        <v>9601</v>
      </c>
      <c r="H13983" s="26" t="s">
        <v>1490</v>
      </c>
      <c r="I13983" s="26" t="s">
        <v>9841</v>
      </c>
      <c r="J13983" s="26" t="s">
        <v>23146</v>
      </c>
      <c r="K13983" s="26" t="s">
        <v>9582</v>
      </c>
      <c r="L13983" s="26" t="s">
        <v>53040</v>
      </c>
      <c r="M13983" s="26">
        <v>761046274031</v>
      </c>
      <c r="N13983" s="26">
        <v>7322584001</v>
      </c>
    </row>
    <row r="13984" spans="1:14">
      <c r="A13984" s="26" t="s">
        <v>4376</v>
      </c>
      <c r="B13984" s="26" t="s">
        <v>4377</v>
      </c>
      <c r="C13984" s="26">
        <v>38423901</v>
      </c>
      <c r="D13984" s="26" t="s">
        <v>24</v>
      </c>
      <c r="E13984" s="26" t="s">
        <v>53041</v>
      </c>
      <c r="F13984" s="26" t="s">
        <v>53042</v>
      </c>
      <c r="G13984" s="26" t="s">
        <v>9586</v>
      </c>
      <c r="H13984" s="26" t="s">
        <v>576</v>
      </c>
      <c r="I13984" s="26" t="s">
        <v>14945</v>
      </c>
      <c r="J13984" s="26" t="s">
        <v>53043</v>
      </c>
      <c r="K13984" s="26" t="s">
        <v>9582</v>
      </c>
      <c r="L13984" s="26" t="s">
        <v>53044</v>
      </c>
      <c r="M13984" s="26">
        <v>380459645226</v>
      </c>
      <c r="N13984" s="26">
        <v>3221886001</v>
      </c>
    </row>
    <row r="13985" spans="1:14">
      <c r="A13985" s="26" t="s">
        <v>2970</v>
      </c>
      <c r="B13985" s="26" t="s">
        <v>2971</v>
      </c>
      <c r="C13985" s="26">
        <v>37544435</v>
      </c>
      <c r="D13985" s="26" t="s">
        <v>24</v>
      </c>
      <c r="E13985" s="26" t="s">
        <v>53045</v>
      </c>
      <c r="F13985" s="26" t="s">
        <v>53046</v>
      </c>
      <c r="G13985" s="26" t="s">
        <v>9586</v>
      </c>
      <c r="H13985" s="26" t="s">
        <v>258</v>
      </c>
      <c r="I13985" s="26" t="s">
        <v>10104</v>
      </c>
      <c r="J13985" s="26" t="s">
        <v>53047</v>
      </c>
      <c r="K13985" s="26" t="s">
        <v>9606</v>
      </c>
      <c r="L13985" s="26" t="s">
        <v>53048</v>
      </c>
      <c r="M13985" s="26">
        <v>761911199186</v>
      </c>
      <c r="N13985" s="26">
        <v>1425555200</v>
      </c>
    </row>
    <row r="13986" spans="1:14">
      <c r="A13986" s="26" t="s">
        <v>4349</v>
      </c>
      <c r="B13986" s="26" t="s">
        <v>4350</v>
      </c>
      <c r="C13986" s="26">
        <v>39002969</v>
      </c>
      <c r="D13986" s="26" t="s">
        <v>24</v>
      </c>
      <c r="E13986" s="26" t="s">
        <v>53049</v>
      </c>
      <c r="F13986" s="26" t="s">
        <v>53050</v>
      </c>
      <c r="G13986" s="26" t="s">
        <v>9586</v>
      </c>
      <c r="H13986" s="26" t="s">
        <v>576</v>
      </c>
      <c r="I13986" s="26" t="s">
        <v>12758</v>
      </c>
      <c r="J13986" s="26" t="s">
        <v>29702</v>
      </c>
      <c r="K13986" s="26" t="s">
        <v>9582</v>
      </c>
      <c r="L13986" s="26" t="s">
        <v>53051</v>
      </c>
      <c r="M13986" s="26">
        <v>380964450527</v>
      </c>
      <c r="N13986" s="26">
        <v>1822510119</v>
      </c>
    </row>
    <row r="13987" spans="1:14">
      <c r="A13987" s="26" t="s">
        <v>4479</v>
      </c>
      <c r="B13987" s="26" t="s">
        <v>4480</v>
      </c>
      <c r="C13987" s="26">
        <v>38486267</v>
      </c>
      <c r="D13987" s="26" t="s">
        <v>24</v>
      </c>
      <c r="E13987" s="26" t="s">
        <v>53052</v>
      </c>
      <c r="F13987" s="26" t="s">
        <v>53053</v>
      </c>
      <c r="G13987" s="26" t="s">
        <v>9586</v>
      </c>
      <c r="H13987" s="26" t="s">
        <v>576</v>
      </c>
      <c r="I13987" s="26" t="s">
        <v>19194</v>
      </c>
      <c r="J13987" s="26" t="s">
        <v>38697</v>
      </c>
      <c r="K13987" s="26" t="s">
        <v>9582</v>
      </c>
      <c r="L13987" s="26" t="s">
        <v>53054</v>
      </c>
      <c r="M13987" s="26">
        <v>380984770751</v>
      </c>
      <c r="N13987" s="26">
        <v>1821486903</v>
      </c>
    </row>
    <row r="13988" spans="1:14">
      <c r="A13988" s="26" t="s">
        <v>4818</v>
      </c>
      <c r="B13988" s="26" t="s">
        <v>4819</v>
      </c>
      <c r="C13988" s="26">
        <v>1983571</v>
      </c>
      <c r="D13988" s="26" t="s">
        <v>780</v>
      </c>
      <c r="E13988" s="26" t="s">
        <v>53055</v>
      </c>
      <c r="F13988" s="26" t="s">
        <v>53056</v>
      </c>
      <c r="G13988" s="26" t="s">
        <v>9601</v>
      </c>
      <c r="H13988" s="26" t="s">
        <v>711</v>
      </c>
      <c r="I13988" s="26" t="s">
        <v>22974</v>
      </c>
      <c r="J13988" s="26" t="s">
        <v>4820</v>
      </c>
      <c r="K13988" s="26" t="s">
        <v>9606</v>
      </c>
      <c r="L13988" s="26" t="s">
        <v>53057</v>
      </c>
      <c r="M13988" s="26">
        <v>380646521143</v>
      </c>
      <c r="N13988" s="26">
        <v>4422855100</v>
      </c>
    </row>
    <row r="13989" spans="1:14">
      <c r="A13989" s="26" t="s">
        <v>2938</v>
      </c>
      <c r="B13989" s="26" t="s">
        <v>2906</v>
      </c>
      <c r="C13989" s="26">
        <v>37793580</v>
      </c>
      <c r="D13989" s="26" t="s">
        <v>780</v>
      </c>
      <c r="E13989" s="26" t="s">
        <v>53058</v>
      </c>
      <c r="F13989" s="26" t="s">
        <v>53059</v>
      </c>
      <c r="G13989" s="26" t="s">
        <v>9601</v>
      </c>
      <c r="H13989" s="26" t="s">
        <v>258</v>
      </c>
      <c r="J13989" s="26" t="s">
        <v>317</v>
      </c>
      <c r="K13989" s="26" t="s">
        <v>9597</v>
      </c>
      <c r="L13989" s="26" t="s">
        <v>53060</v>
      </c>
      <c r="M13989" s="26">
        <v>761604178412</v>
      </c>
      <c r="N13989" s="26">
        <v>1412300000</v>
      </c>
    </row>
    <row r="13990" spans="1:14">
      <c r="A13990" s="26" t="s">
        <v>2849</v>
      </c>
      <c r="B13990" s="26" t="s">
        <v>2850</v>
      </c>
      <c r="C13990" s="26">
        <v>1990795</v>
      </c>
      <c r="D13990" s="26" t="s">
        <v>780</v>
      </c>
      <c r="E13990" s="26" t="s">
        <v>53061</v>
      </c>
      <c r="F13990" s="26" t="s">
        <v>53062</v>
      </c>
      <c r="G13990" s="26" t="s">
        <v>9601</v>
      </c>
      <c r="H13990" s="26" t="s">
        <v>258</v>
      </c>
      <c r="J13990" s="26" t="s">
        <v>298</v>
      </c>
      <c r="K13990" s="26" t="s">
        <v>9597</v>
      </c>
      <c r="L13990" s="26" t="s">
        <v>53063</v>
      </c>
      <c r="M13990" s="26">
        <v>761252937132</v>
      </c>
      <c r="N13990" s="26">
        <v>1412900000</v>
      </c>
    </row>
    <row r="13991" spans="1:14">
      <c r="A13991" s="26" t="s">
        <v>1628</v>
      </c>
      <c r="B13991" s="26" t="s">
        <v>1629</v>
      </c>
      <c r="C13991" s="26">
        <v>41635879</v>
      </c>
      <c r="D13991" s="26" t="s">
        <v>24</v>
      </c>
      <c r="E13991" s="26" t="s">
        <v>53064</v>
      </c>
      <c r="F13991" s="26" t="s">
        <v>53065</v>
      </c>
      <c r="G13991" s="26" t="s">
        <v>9586</v>
      </c>
      <c r="H13991" s="26" t="s">
        <v>27</v>
      </c>
      <c r="I13991" s="26" t="s">
        <v>9981</v>
      </c>
      <c r="J13991" s="26" t="s">
        <v>1630</v>
      </c>
      <c r="K13991" s="26" t="s">
        <v>9606</v>
      </c>
      <c r="L13991" s="26" t="s">
        <v>53066</v>
      </c>
      <c r="M13991" s="26">
        <v>380435032656</v>
      </c>
      <c r="N13991" s="26">
        <v>523955400</v>
      </c>
    </row>
    <row r="13992" spans="1:14">
      <c r="A13992" s="26" t="s">
        <v>4821</v>
      </c>
      <c r="B13992" s="26" t="s">
        <v>4822</v>
      </c>
      <c r="C13992" s="26">
        <v>38665243</v>
      </c>
      <c r="D13992" s="26" t="s">
        <v>24</v>
      </c>
      <c r="E13992" s="26" t="s">
        <v>53067</v>
      </c>
      <c r="F13992" s="26" t="s">
        <v>53068</v>
      </c>
      <c r="G13992" s="26" t="s">
        <v>9586</v>
      </c>
      <c r="H13992" s="26" t="s">
        <v>711</v>
      </c>
      <c r="J13992" s="26" t="s">
        <v>53069</v>
      </c>
      <c r="K13992" s="26" t="s">
        <v>9582</v>
      </c>
      <c r="L13992" s="26" t="s">
        <v>53070</v>
      </c>
      <c r="M13992" s="26">
        <v>761293193416</v>
      </c>
      <c r="N13992" s="26">
        <v>4422885501</v>
      </c>
    </row>
    <row r="13993" spans="1:14">
      <c r="A13993" s="26" t="s">
        <v>4512</v>
      </c>
      <c r="B13993" s="26" t="s">
        <v>4513</v>
      </c>
      <c r="C13993" s="26">
        <v>37323500</v>
      </c>
      <c r="D13993" s="26" t="s">
        <v>24</v>
      </c>
      <c r="E13993" s="26" t="s">
        <v>53071</v>
      </c>
      <c r="F13993" s="26" t="s">
        <v>53072</v>
      </c>
      <c r="G13993" s="26" t="s">
        <v>9586</v>
      </c>
      <c r="H13993" s="26" t="s">
        <v>576</v>
      </c>
      <c r="J13993" s="26" t="s">
        <v>53073</v>
      </c>
      <c r="K13993" s="26" t="s">
        <v>9582</v>
      </c>
      <c r="L13993" s="26" t="s">
        <v>53074</v>
      </c>
      <c r="M13993" s="26">
        <v>760912854688</v>
      </c>
      <c r="N13993" s="26">
        <v>3224282801</v>
      </c>
    </row>
    <row r="13994" spans="1:14">
      <c r="A13994" s="26" t="s">
        <v>7894</v>
      </c>
      <c r="B13994" s="26" t="s">
        <v>7895</v>
      </c>
      <c r="C13994" s="26">
        <v>38412685</v>
      </c>
      <c r="D13994" s="26" t="s">
        <v>24</v>
      </c>
      <c r="E13994" s="26" t="s">
        <v>53075</v>
      </c>
      <c r="F13994" s="26" t="s">
        <v>53076</v>
      </c>
      <c r="G13994" s="26" t="s">
        <v>9579</v>
      </c>
      <c r="H13994" s="26" t="s">
        <v>1122</v>
      </c>
      <c r="I13994" s="26" t="s">
        <v>10047</v>
      </c>
      <c r="J13994" s="26" t="s">
        <v>15012</v>
      </c>
      <c r="K13994" s="26" t="s">
        <v>9582</v>
      </c>
      <c r="L13994" s="26" t="s">
        <v>53077</v>
      </c>
      <c r="M13994" s="26">
        <v>761532421149</v>
      </c>
      <c r="N13994" s="26">
        <v>1221455400</v>
      </c>
    </row>
    <row r="13995" spans="1:14">
      <c r="A13995" s="26" t="s">
        <v>5288</v>
      </c>
      <c r="B13995" s="26" t="s">
        <v>5289</v>
      </c>
      <c r="C13995" s="26">
        <v>22421239</v>
      </c>
      <c r="D13995" s="26" t="s">
        <v>24</v>
      </c>
      <c r="E13995" s="26" t="s">
        <v>53078</v>
      </c>
      <c r="F13995" s="26" t="s">
        <v>53079</v>
      </c>
      <c r="G13995" s="26" t="s">
        <v>9591</v>
      </c>
      <c r="H13995" s="26" t="s">
        <v>735</v>
      </c>
      <c r="I13995" s="26" t="s">
        <v>11461</v>
      </c>
      <c r="J13995" s="26" t="s">
        <v>21669</v>
      </c>
      <c r="K13995" s="26" t="s">
        <v>9582</v>
      </c>
      <c r="L13995" s="26" t="s">
        <v>53080</v>
      </c>
      <c r="M13995" s="26">
        <v>380976620479</v>
      </c>
      <c r="N13995" s="26">
        <v>721183804</v>
      </c>
    </row>
    <row r="13996" spans="1:14">
      <c r="A13996" s="26" t="s">
        <v>2606</v>
      </c>
      <c r="B13996" s="26" t="s">
        <v>2607</v>
      </c>
      <c r="C13996" s="26">
        <v>1280800</v>
      </c>
      <c r="D13996" s="26" t="s">
        <v>780</v>
      </c>
      <c r="E13996" s="26" t="s">
        <v>53081</v>
      </c>
      <c r="F13996" s="26" t="s">
        <v>9853</v>
      </c>
      <c r="G13996" s="26" t="s">
        <v>9601</v>
      </c>
      <c r="H13996" s="26" t="s">
        <v>133</v>
      </c>
      <c r="I13996" s="26" t="s">
        <v>12947</v>
      </c>
      <c r="J13996" s="26" t="s">
        <v>219</v>
      </c>
      <c r="K13996" s="26" t="s">
        <v>9582</v>
      </c>
      <c r="L13996" s="26" t="s">
        <v>53082</v>
      </c>
      <c r="M13996" s="26">
        <v>380564947002</v>
      </c>
      <c r="N13996" s="26">
        <v>1221884713</v>
      </c>
    </row>
    <row r="13997" spans="1:14">
      <c r="A13997" s="26" t="s">
        <v>7260</v>
      </c>
      <c r="B13997" s="26" t="s">
        <v>7261</v>
      </c>
      <c r="C13997" s="26">
        <v>41072553</v>
      </c>
      <c r="D13997" s="26" t="s">
        <v>24</v>
      </c>
      <c r="E13997" s="26" t="s">
        <v>53083</v>
      </c>
      <c r="F13997" s="26" t="s">
        <v>53084</v>
      </c>
      <c r="G13997" s="26" t="s">
        <v>9586</v>
      </c>
      <c r="H13997" s="26" t="s">
        <v>1025</v>
      </c>
      <c r="I13997" s="26" t="s">
        <v>11351</v>
      </c>
      <c r="J13997" s="26" t="s">
        <v>7262</v>
      </c>
      <c r="K13997" s="26" t="s">
        <v>9582</v>
      </c>
      <c r="L13997" s="26" t="s">
        <v>53085</v>
      </c>
      <c r="M13997" s="26">
        <v>380542778727</v>
      </c>
      <c r="N13997" s="26">
        <v>5924780901</v>
      </c>
    </row>
    <row r="13998" spans="1:14">
      <c r="A13998" s="26" t="s">
        <v>8968</v>
      </c>
      <c r="B13998" s="26" t="s">
        <v>8969</v>
      </c>
      <c r="C13998" s="26">
        <v>39028882</v>
      </c>
      <c r="D13998" s="26" t="s">
        <v>24</v>
      </c>
      <c r="E13998" s="26" t="s">
        <v>53086</v>
      </c>
      <c r="F13998" s="26" t="s">
        <v>53087</v>
      </c>
      <c r="G13998" s="26" t="s">
        <v>9579</v>
      </c>
      <c r="H13998" s="26" t="s">
        <v>1401</v>
      </c>
      <c r="I13998" s="26" t="s">
        <v>12387</v>
      </c>
      <c r="J13998" s="26" t="s">
        <v>12531</v>
      </c>
      <c r="K13998" s="26" t="s">
        <v>9582</v>
      </c>
      <c r="L13998" s="26" t="s">
        <v>53088</v>
      </c>
      <c r="M13998" s="26">
        <v>380474561548</v>
      </c>
      <c r="N13998" s="26">
        <v>1825088801</v>
      </c>
    </row>
    <row r="13999" spans="1:14">
      <c r="A13999" s="26" t="s">
        <v>3436</v>
      </c>
      <c r="B13999" s="26" t="s">
        <v>3437</v>
      </c>
      <c r="C13999" s="26">
        <v>1992268</v>
      </c>
      <c r="D13999" s="26" t="s">
        <v>780</v>
      </c>
      <c r="E13999" s="26" t="s">
        <v>53089</v>
      </c>
      <c r="F13999" s="26" t="s">
        <v>9958</v>
      </c>
      <c r="G13999" s="26" t="s">
        <v>9601</v>
      </c>
      <c r="H13999" s="26" t="s">
        <v>392</v>
      </c>
      <c r="J13999" s="26" t="s">
        <v>11322</v>
      </c>
      <c r="K13999" s="26" t="s">
        <v>9597</v>
      </c>
      <c r="L13999" s="26" t="s">
        <v>53090</v>
      </c>
      <c r="M13999" s="26">
        <v>380313154542</v>
      </c>
      <c r="N13999" s="26" t="e">
        <v>#N/A</v>
      </c>
    </row>
    <row r="14000" spans="1:14">
      <c r="A14000" s="26" t="s">
        <v>8624</v>
      </c>
      <c r="B14000" s="26" t="s">
        <v>8625</v>
      </c>
      <c r="C14000" s="26">
        <v>42130081</v>
      </c>
      <c r="D14000" s="26" t="s">
        <v>24</v>
      </c>
      <c r="E14000" s="26" t="s">
        <v>53091</v>
      </c>
      <c r="F14000" s="26" t="s">
        <v>53092</v>
      </c>
      <c r="G14000" s="26" t="s">
        <v>9586</v>
      </c>
      <c r="H14000" s="26" t="s">
        <v>1308</v>
      </c>
      <c r="J14000" s="26" t="s">
        <v>53093</v>
      </c>
      <c r="K14000" s="26" t="s">
        <v>9582</v>
      </c>
      <c r="L14000" s="26" t="s">
        <v>53094</v>
      </c>
      <c r="M14000" s="26">
        <v>380977181060</v>
      </c>
      <c r="N14000" s="26">
        <v>724582901</v>
      </c>
    </row>
    <row r="14001" spans="1:14">
      <c r="A14001" s="26" t="s">
        <v>2678</v>
      </c>
      <c r="B14001" s="26" t="s">
        <v>2674</v>
      </c>
      <c r="C14001" s="26">
        <v>37865549</v>
      </c>
      <c r="D14001" s="26" t="s">
        <v>780</v>
      </c>
      <c r="E14001" s="26" t="s">
        <v>53095</v>
      </c>
      <c r="F14001" s="26" t="s">
        <v>53096</v>
      </c>
      <c r="G14001" s="26" t="s">
        <v>9601</v>
      </c>
      <c r="H14001" s="26" t="s">
        <v>133</v>
      </c>
      <c r="I14001" s="26" t="s">
        <v>9498</v>
      </c>
      <c r="J14001" s="26" t="s">
        <v>2670</v>
      </c>
      <c r="K14001" s="26" t="s">
        <v>9597</v>
      </c>
      <c r="L14001" s="26" t="s">
        <v>45359</v>
      </c>
      <c r="M14001" s="26">
        <v>380676115681</v>
      </c>
      <c r="N14001" s="26">
        <v>723310111</v>
      </c>
    </row>
    <row r="14002" spans="1:14">
      <c r="A14002" s="26" t="s">
        <v>2200</v>
      </c>
      <c r="B14002" s="26" t="s">
        <v>2201</v>
      </c>
      <c r="C14002" s="26">
        <v>37677106</v>
      </c>
      <c r="D14002" s="26" t="s">
        <v>24</v>
      </c>
      <c r="E14002" s="26" t="s">
        <v>53097</v>
      </c>
      <c r="F14002" s="26" t="s">
        <v>53098</v>
      </c>
      <c r="G14002" s="26" t="s">
        <v>9579</v>
      </c>
      <c r="H14002" s="26" t="s">
        <v>133</v>
      </c>
      <c r="I14002" s="26" t="s">
        <v>9917</v>
      </c>
      <c r="J14002" s="26" t="s">
        <v>53099</v>
      </c>
      <c r="K14002" s="26" t="s">
        <v>9582</v>
      </c>
      <c r="L14002" s="26" t="s">
        <v>53100</v>
      </c>
      <c r="M14002" s="26">
        <v>761924297752</v>
      </c>
      <c r="N14002" s="26">
        <v>1221081003</v>
      </c>
    </row>
    <row r="14003" spans="1:14">
      <c r="A14003" s="26" t="s">
        <v>4146</v>
      </c>
      <c r="B14003" s="26" t="s">
        <v>4147</v>
      </c>
      <c r="C14003" s="26">
        <v>39007143</v>
      </c>
      <c r="D14003" s="26" t="s">
        <v>24</v>
      </c>
      <c r="E14003" s="26" t="s">
        <v>53101</v>
      </c>
      <c r="F14003" s="26" t="s">
        <v>53102</v>
      </c>
      <c r="G14003" s="26" t="s">
        <v>9586</v>
      </c>
      <c r="H14003" s="26" t="s">
        <v>506</v>
      </c>
      <c r="J14003" s="26" t="s">
        <v>19167</v>
      </c>
      <c r="K14003" s="26" t="s">
        <v>9582</v>
      </c>
      <c r="L14003" s="26" t="s">
        <v>53103</v>
      </c>
      <c r="M14003" s="26">
        <v>380343376394</v>
      </c>
      <c r="N14003" s="26">
        <v>2610690001</v>
      </c>
    </row>
    <row r="14004" spans="1:14">
      <c r="A14004" s="26" t="s">
        <v>1806</v>
      </c>
      <c r="B14004" s="26" t="s">
        <v>1807</v>
      </c>
      <c r="C14004" s="26">
        <v>37472460</v>
      </c>
      <c r="D14004" s="26" t="s">
        <v>24</v>
      </c>
      <c r="E14004" s="26" t="s">
        <v>53104</v>
      </c>
      <c r="F14004" s="26" t="s">
        <v>53105</v>
      </c>
      <c r="G14004" s="26" t="s">
        <v>9586</v>
      </c>
      <c r="H14004" s="26" t="s">
        <v>27</v>
      </c>
      <c r="I14004" s="26" t="s">
        <v>10731</v>
      </c>
      <c r="J14004" s="26" t="s">
        <v>27283</v>
      </c>
      <c r="K14004" s="26" t="s">
        <v>9582</v>
      </c>
      <c r="L14004" s="26" t="s">
        <v>53106</v>
      </c>
      <c r="M14004" s="26">
        <v>380434731578</v>
      </c>
      <c r="N14004" s="26">
        <v>522482801</v>
      </c>
    </row>
    <row r="14005" spans="1:14">
      <c r="A14005" s="26" t="s">
        <v>8765</v>
      </c>
      <c r="B14005" s="26" t="s">
        <v>8766</v>
      </c>
      <c r="C14005" s="26">
        <v>2004746</v>
      </c>
      <c r="D14005" s="26" t="s">
        <v>780</v>
      </c>
      <c r="E14005" s="26" t="s">
        <v>53107</v>
      </c>
      <c r="F14005" s="26" t="s">
        <v>9793</v>
      </c>
      <c r="G14005" s="26" t="s">
        <v>9601</v>
      </c>
      <c r="H14005" s="26" t="s">
        <v>1308</v>
      </c>
      <c r="J14005" s="26" t="s">
        <v>1387</v>
      </c>
      <c r="K14005" s="26" t="s">
        <v>9597</v>
      </c>
      <c r="L14005" s="26" t="s">
        <v>53108</v>
      </c>
      <c r="M14005" s="26">
        <v>380382672739</v>
      </c>
      <c r="N14005" s="26">
        <v>4412745702</v>
      </c>
    </row>
    <row r="14006" spans="1:14">
      <c r="A14006" s="26" t="s">
        <v>3419</v>
      </c>
      <c r="B14006" s="26" t="s">
        <v>3420</v>
      </c>
      <c r="C14006" s="26">
        <v>38466285</v>
      </c>
      <c r="D14006" s="26" t="s">
        <v>24</v>
      </c>
      <c r="E14006" s="26" t="s">
        <v>53109</v>
      </c>
      <c r="F14006" s="26" t="s">
        <v>53110</v>
      </c>
      <c r="G14006" s="26" t="s">
        <v>9591</v>
      </c>
      <c r="H14006" s="26" t="s">
        <v>392</v>
      </c>
      <c r="I14006" s="26" t="s">
        <v>10064</v>
      </c>
      <c r="J14006" s="26" t="s">
        <v>51160</v>
      </c>
      <c r="K14006" s="26" t="s">
        <v>9582</v>
      </c>
      <c r="L14006" s="26" t="s">
        <v>53111</v>
      </c>
      <c r="M14006" s="26">
        <v>380977884075</v>
      </c>
      <c r="N14006" s="26">
        <v>2122482101</v>
      </c>
    </row>
    <row r="14007" spans="1:14">
      <c r="A14007" s="26" t="s">
        <v>6325</v>
      </c>
      <c r="B14007" s="26" t="s">
        <v>6326</v>
      </c>
      <c r="C14007" s="26">
        <v>32190584</v>
      </c>
      <c r="D14007" s="26" t="s">
        <v>780</v>
      </c>
      <c r="E14007" s="26" t="s">
        <v>53112</v>
      </c>
      <c r="F14007" s="26" t="s">
        <v>53113</v>
      </c>
      <c r="G14007" s="26" t="s">
        <v>9601</v>
      </c>
      <c r="H14007" s="26" t="s">
        <v>885</v>
      </c>
      <c r="J14007" s="26" t="s">
        <v>910</v>
      </c>
      <c r="K14007" s="26" t="s">
        <v>9597</v>
      </c>
      <c r="L14007" s="26" t="s">
        <v>53114</v>
      </c>
      <c r="M14007" s="26">
        <v>380482339800</v>
      </c>
      <c r="N14007" s="26">
        <v>5110100000</v>
      </c>
    </row>
    <row r="14008" spans="1:14">
      <c r="A14008" s="26" t="s">
        <v>4856</v>
      </c>
      <c r="B14008" s="26" t="s">
        <v>4857</v>
      </c>
      <c r="C14008" s="26">
        <v>3091693</v>
      </c>
      <c r="D14008" s="26" t="s">
        <v>780</v>
      </c>
      <c r="E14008" s="26" t="s">
        <v>53115</v>
      </c>
      <c r="F14008" s="26" t="s">
        <v>53116</v>
      </c>
      <c r="G14008" s="26" t="s">
        <v>9601</v>
      </c>
      <c r="H14008" s="26" t="s">
        <v>711</v>
      </c>
      <c r="J14008" s="26" t="s">
        <v>716</v>
      </c>
      <c r="K14008" s="26" t="s">
        <v>9597</v>
      </c>
      <c r="L14008" s="26" t="s">
        <v>13049</v>
      </c>
      <c r="M14008" s="26">
        <v>380500337752</v>
      </c>
      <c r="N14008" s="26">
        <v>4411800000</v>
      </c>
    </row>
    <row r="14009" spans="1:14">
      <c r="A14009" s="26" t="s">
        <v>8928</v>
      </c>
      <c r="B14009" s="26" t="s">
        <v>8929</v>
      </c>
      <c r="C14009" s="26">
        <v>39028772</v>
      </c>
      <c r="D14009" s="26" t="s">
        <v>24</v>
      </c>
      <c r="E14009" s="26" t="s">
        <v>53117</v>
      </c>
      <c r="F14009" s="26" t="s">
        <v>53118</v>
      </c>
      <c r="G14009" s="26" t="s">
        <v>9579</v>
      </c>
      <c r="H14009" s="26" t="s">
        <v>1401</v>
      </c>
      <c r="I14009" s="26" t="s">
        <v>9777</v>
      </c>
      <c r="J14009" s="26" t="s">
        <v>53119</v>
      </c>
      <c r="K14009" s="26" t="s">
        <v>9582</v>
      </c>
      <c r="L14009" s="26" t="s">
        <v>53120</v>
      </c>
      <c r="M14009" s="26">
        <v>380683371299</v>
      </c>
      <c r="N14009" s="26">
        <v>7124385601</v>
      </c>
    </row>
    <row r="14010" spans="1:14">
      <c r="A14010" s="26" t="s">
        <v>3223</v>
      </c>
      <c r="B14010" s="26" t="s">
        <v>3224</v>
      </c>
      <c r="C14010" s="26">
        <v>13549377</v>
      </c>
      <c r="D14010" s="26" t="s">
        <v>780</v>
      </c>
      <c r="E14010" s="26" t="s">
        <v>53121</v>
      </c>
      <c r="F14010" s="26" t="s">
        <v>53122</v>
      </c>
      <c r="G14010" s="26" t="s">
        <v>9601</v>
      </c>
      <c r="H14010" s="26" t="s">
        <v>375</v>
      </c>
      <c r="J14010" s="26" t="s">
        <v>51976</v>
      </c>
      <c r="K14010" s="26" t="s">
        <v>9582</v>
      </c>
      <c r="L14010" s="26" t="s">
        <v>53123</v>
      </c>
      <c r="M14010" s="26">
        <v>380976670108</v>
      </c>
      <c r="N14010" s="26">
        <v>1820855310</v>
      </c>
    </row>
    <row r="14011" spans="1:14">
      <c r="A14011" s="26" t="s">
        <v>8065</v>
      </c>
      <c r="B14011" s="26" t="s">
        <v>8066</v>
      </c>
      <c r="C14011" s="26">
        <v>31766242</v>
      </c>
      <c r="D14011" s="26" t="s">
        <v>24</v>
      </c>
      <c r="E14011" s="26" t="s">
        <v>53124</v>
      </c>
      <c r="F14011" s="26" t="s">
        <v>53125</v>
      </c>
      <c r="G14011" s="26" t="s">
        <v>9586</v>
      </c>
      <c r="H14011" s="26" t="s">
        <v>1122</v>
      </c>
      <c r="J14011" s="26" t="s">
        <v>8039</v>
      </c>
      <c r="K14011" s="26" t="s">
        <v>9597</v>
      </c>
      <c r="L14011" s="26" t="s">
        <v>17581</v>
      </c>
      <c r="M14011" s="26">
        <v>380577255702</v>
      </c>
      <c r="N14011" s="26">
        <v>6310100000</v>
      </c>
    </row>
    <row r="14012" spans="1:14">
      <c r="A14012" s="26" t="s">
        <v>3176</v>
      </c>
      <c r="B14012" s="26" t="s">
        <v>3177</v>
      </c>
      <c r="C14012" s="26">
        <v>39045431</v>
      </c>
      <c r="D14012" s="26" t="s">
        <v>24</v>
      </c>
      <c r="E14012" s="26" t="s">
        <v>53126</v>
      </c>
      <c r="F14012" s="26" t="s">
        <v>53127</v>
      </c>
      <c r="G14012" s="26" t="s">
        <v>9586</v>
      </c>
      <c r="H14012" s="26" t="s">
        <v>375</v>
      </c>
      <c r="I14012" s="26" t="s">
        <v>20099</v>
      </c>
      <c r="J14012" s="26" t="s">
        <v>53128</v>
      </c>
      <c r="K14012" s="26" t="s">
        <v>9582</v>
      </c>
      <c r="L14012" s="26" t="s">
        <v>53129</v>
      </c>
      <c r="M14012" s="26">
        <v>380416194113</v>
      </c>
      <c r="N14012" s="26">
        <v>1822887601</v>
      </c>
    </row>
    <row r="14013" spans="1:14">
      <c r="A14013" s="26" t="s">
        <v>8950</v>
      </c>
      <c r="B14013" s="26" t="s">
        <v>8951</v>
      </c>
      <c r="C14013" s="26">
        <v>40317886</v>
      </c>
      <c r="D14013" s="26" t="s">
        <v>24</v>
      </c>
      <c r="E14013" s="26" t="s">
        <v>53130</v>
      </c>
      <c r="F14013" s="26" t="s">
        <v>12826</v>
      </c>
      <c r="G14013" s="26" t="s">
        <v>9586</v>
      </c>
      <c r="H14013" s="26" t="s">
        <v>1401</v>
      </c>
      <c r="J14013" s="26" t="s">
        <v>1462</v>
      </c>
      <c r="K14013" s="26" t="s">
        <v>9597</v>
      </c>
      <c r="L14013" s="26" t="s">
        <v>14591</v>
      </c>
      <c r="M14013" s="26">
        <v>380474442765</v>
      </c>
      <c r="N14013" s="26">
        <v>7110800000</v>
      </c>
    </row>
    <row r="14014" spans="1:14">
      <c r="A14014" s="26" t="s">
        <v>5063</v>
      </c>
      <c r="B14014" s="26" t="s">
        <v>5064</v>
      </c>
      <c r="C14014" s="26">
        <v>34167494</v>
      </c>
      <c r="D14014" s="26" t="s">
        <v>1701</v>
      </c>
      <c r="E14014" s="26" t="s">
        <v>53131</v>
      </c>
      <c r="F14014" s="26" t="s">
        <v>53132</v>
      </c>
      <c r="G14014" s="26" t="s">
        <v>9601</v>
      </c>
      <c r="H14014" s="26" t="s">
        <v>735</v>
      </c>
      <c r="J14014" s="26" t="s">
        <v>4945</v>
      </c>
      <c r="K14014" s="26" t="s">
        <v>9597</v>
      </c>
      <c r="L14014" s="26" t="s">
        <v>53133</v>
      </c>
      <c r="M14014" s="26">
        <v>380638393180</v>
      </c>
      <c r="N14014" s="26">
        <v>4620610100</v>
      </c>
    </row>
    <row r="14015" spans="1:14">
      <c r="A14015" s="26" t="s">
        <v>9464</v>
      </c>
      <c r="B14015" s="26" t="s">
        <v>9465</v>
      </c>
      <c r="C14015" s="26">
        <v>14242161</v>
      </c>
      <c r="D14015" s="26" t="s">
        <v>780</v>
      </c>
      <c r="E14015" s="26" t="s">
        <v>53134</v>
      </c>
      <c r="F14015" s="26" t="s">
        <v>53135</v>
      </c>
      <c r="G14015" s="26" t="s">
        <v>9601</v>
      </c>
      <c r="H14015" s="26" t="s">
        <v>1573</v>
      </c>
      <c r="J14015" s="26" t="s">
        <v>1597</v>
      </c>
      <c r="K14015" s="26" t="s">
        <v>9597</v>
      </c>
      <c r="L14015" s="26" t="s">
        <v>53136</v>
      </c>
      <c r="M14015" s="26">
        <v>380462951810</v>
      </c>
      <c r="N14015" s="26">
        <v>7410100000</v>
      </c>
    </row>
    <row r="14016" spans="1:14">
      <c r="A14016" s="26" t="s">
        <v>4880</v>
      </c>
      <c r="B14016" s="26" t="s">
        <v>4881</v>
      </c>
      <c r="C14016" s="26">
        <v>38380533</v>
      </c>
      <c r="D14016" s="26" t="s">
        <v>24</v>
      </c>
      <c r="E14016" s="26" t="s">
        <v>53137</v>
      </c>
      <c r="F14016" s="26" t="s">
        <v>53138</v>
      </c>
      <c r="G14016" s="26" t="s">
        <v>9579</v>
      </c>
      <c r="H14016" s="26" t="s">
        <v>711</v>
      </c>
      <c r="J14016" s="26" t="s">
        <v>6091</v>
      </c>
      <c r="K14016" s="26" t="s">
        <v>9906</v>
      </c>
      <c r="L14016" s="26" t="s">
        <v>53139</v>
      </c>
      <c r="M14016" s="26">
        <v>380501987947</v>
      </c>
      <c r="N14016" s="26">
        <v>111690303</v>
      </c>
    </row>
    <row r="14017" spans="1:14">
      <c r="A14017" s="26" t="s">
        <v>4720</v>
      </c>
      <c r="B14017" s="26" t="s">
        <v>4721</v>
      </c>
      <c r="C14017" s="26">
        <v>5493838</v>
      </c>
      <c r="D14017" s="26" t="s">
        <v>780</v>
      </c>
      <c r="E14017" s="26" t="s">
        <v>53140</v>
      </c>
      <c r="F14017" s="26" t="s">
        <v>53141</v>
      </c>
      <c r="G14017" s="26" t="s">
        <v>9601</v>
      </c>
      <c r="H14017" s="26" t="s">
        <v>670</v>
      </c>
      <c r="J14017" s="26" t="s">
        <v>4702</v>
      </c>
      <c r="K14017" s="26" t="s">
        <v>9597</v>
      </c>
      <c r="L14017" s="26" t="s">
        <v>53142</v>
      </c>
      <c r="M14017" s="26">
        <v>380523540100</v>
      </c>
      <c r="N14017" s="26">
        <v>721484605</v>
      </c>
    </row>
    <row r="14018" spans="1:14">
      <c r="A14018" s="26" t="s">
        <v>3007</v>
      </c>
      <c r="B14018" s="26" t="s">
        <v>3008</v>
      </c>
      <c r="C14018" s="26">
        <v>1991197</v>
      </c>
      <c r="D14018" s="26" t="s">
        <v>780</v>
      </c>
      <c r="E14018" s="26" t="s">
        <v>53143</v>
      </c>
      <c r="F14018" s="26" t="s">
        <v>53144</v>
      </c>
      <c r="G14018" s="26" t="s">
        <v>9601</v>
      </c>
      <c r="H14018" s="26" t="s">
        <v>258</v>
      </c>
      <c r="J14018" s="26" t="s">
        <v>367</v>
      </c>
      <c r="K14018" s="26" t="s">
        <v>9597</v>
      </c>
      <c r="L14018" s="26" t="s">
        <v>52805</v>
      </c>
      <c r="M14018" s="26">
        <v>380626624822</v>
      </c>
      <c r="N14018" s="26">
        <v>1414100000</v>
      </c>
    </row>
    <row r="14019" spans="1:14">
      <c r="A14019" s="26" t="s">
        <v>3114</v>
      </c>
      <c r="B14019" s="26" t="s">
        <v>3115</v>
      </c>
      <c r="C14019" s="26">
        <v>40222348</v>
      </c>
      <c r="D14019" s="26" t="s">
        <v>24</v>
      </c>
      <c r="E14019" s="26" t="s">
        <v>53145</v>
      </c>
      <c r="F14019" s="26" t="s">
        <v>53146</v>
      </c>
      <c r="G14019" s="26" t="s">
        <v>9591</v>
      </c>
      <c r="H14019" s="26" t="s">
        <v>375</v>
      </c>
      <c r="J14019" s="26" t="s">
        <v>16299</v>
      </c>
      <c r="K14019" s="26" t="s">
        <v>9597</v>
      </c>
      <c r="L14019" s="26" t="s">
        <v>53147</v>
      </c>
      <c r="M14019" s="26">
        <v>380949169004</v>
      </c>
      <c r="N14019" s="26">
        <v>1810900000</v>
      </c>
    </row>
    <row r="14020" spans="1:14">
      <c r="A14020" s="26" t="s">
        <v>7014</v>
      </c>
      <c r="B14020" s="26" t="s">
        <v>7015</v>
      </c>
      <c r="C14020" s="26">
        <v>38426347</v>
      </c>
      <c r="D14020" s="26" t="s">
        <v>24</v>
      </c>
      <c r="E14020" s="26" t="s">
        <v>53148</v>
      </c>
      <c r="F14020" s="26" t="s">
        <v>53149</v>
      </c>
      <c r="G14020" s="26" t="s">
        <v>9591</v>
      </c>
      <c r="H14020" s="26" t="s">
        <v>987</v>
      </c>
      <c r="I14020" s="26" t="s">
        <v>15292</v>
      </c>
      <c r="J14020" s="26" t="s">
        <v>53150</v>
      </c>
      <c r="K14020" s="26" t="s">
        <v>9582</v>
      </c>
      <c r="L14020" s="26" t="s">
        <v>53151</v>
      </c>
      <c r="M14020" s="26">
        <v>380365820138</v>
      </c>
      <c r="N14020" s="26">
        <v>5621888205</v>
      </c>
    </row>
    <row r="14021" spans="1:14">
      <c r="A14021" s="26" t="s">
        <v>3709</v>
      </c>
      <c r="B14021" s="26" t="s">
        <v>3710</v>
      </c>
      <c r="C14021" s="26">
        <v>38783657</v>
      </c>
      <c r="D14021" s="26" t="s">
        <v>24</v>
      </c>
      <c r="E14021" s="26" t="s">
        <v>53152</v>
      </c>
      <c r="F14021" s="26" t="s">
        <v>53153</v>
      </c>
      <c r="G14021" s="26" t="s">
        <v>9591</v>
      </c>
      <c r="H14021" s="26" t="s">
        <v>468</v>
      </c>
      <c r="J14021" s="26" t="s">
        <v>481</v>
      </c>
      <c r="K14021" s="26" t="s">
        <v>9597</v>
      </c>
      <c r="L14021" s="26" t="s">
        <v>53154</v>
      </c>
      <c r="M14021" s="26">
        <v>380617075774</v>
      </c>
      <c r="N14021" s="26">
        <v>1222380503</v>
      </c>
    </row>
    <row r="14022" spans="1:14">
      <c r="A14022" s="26" t="s">
        <v>4558</v>
      </c>
      <c r="B14022" s="26" t="s">
        <v>4559</v>
      </c>
      <c r="C14022" s="26">
        <v>38073489</v>
      </c>
      <c r="D14022" s="26" t="s">
        <v>24</v>
      </c>
      <c r="E14022" s="26" t="s">
        <v>53155</v>
      </c>
      <c r="F14022" s="26" t="s">
        <v>53156</v>
      </c>
      <c r="G14022" s="26" t="s">
        <v>9591</v>
      </c>
      <c r="H14022" s="26" t="s">
        <v>576</v>
      </c>
      <c r="I14022" s="26" t="s">
        <v>10808</v>
      </c>
      <c r="J14022" s="26" t="s">
        <v>53157</v>
      </c>
      <c r="K14022" s="26" t="s">
        <v>9582</v>
      </c>
      <c r="L14022" s="26" t="s">
        <v>53158</v>
      </c>
      <c r="M14022" s="26">
        <v>380661591589</v>
      </c>
      <c r="N14022" s="26">
        <v>3225582103</v>
      </c>
    </row>
    <row r="14023" spans="1:14">
      <c r="A14023" s="26" t="s">
        <v>1765</v>
      </c>
      <c r="B14023" s="26" t="s">
        <v>1766</v>
      </c>
      <c r="C14023" s="26">
        <v>37423921</v>
      </c>
      <c r="D14023" s="26" t="s">
        <v>24</v>
      </c>
      <c r="E14023" s="26" t="s">
        <v>53159</v>
      </c>
      <c r="F14023" s="26" t="s">
        <v>53160</v>
      </c>
      <c r="G14023" s="26" t="s">
        <v>9591</v>
      </c>
      <c r="H14023" s="26" t="s">
        <v>27</v>
      </c>
      <c r="I14023" s="26" t="s">
        <v>11743</v>
      </c>
      <c r="J14023" s="26" t="s">
        <v>1761</v>
      </c>
      <c r="K14023" s="26" t="s">
        <v>9597</v>
      </c>
      <c r="L14023" s="26" t="s">
        <v>19356</v>
      </c>
      <c r="M14023" s="26">
        <v>380434523633</v>
      </c>
      <c r="N14023" s="26">
        <v>521210100</v>
      </c>
    </row>
    <row r="14024" spans="1:14">
      <c r="A14024" s="26" t="s">
        <v>3454</v>
      </c>
      <c r="B14024" s="26" t="s">
        <v>3455</v>
      </c>
      <c r="C14024" s="26">
        <v>42080984</v>
      </c>
      <c r="D14024" s="26" t="s">
        <v>24</v>
      </c>
      <c r="E14024" s="26" t="s">
        <v>53161</v>
      </c>
      <c r="F14024" s="26" t="s">
        <v>53162</v>
      </c>
      <c r="G14024" s="26" t="s">
        <v>9579</v>
      </c>
      <c r="H14024" s="26" t="s">
        <v>392</v>
      </c>
      <c r="I14024" s="26" t="s">
        <v>17899</v>
      </c>
      <c r="J14024" s="26" t="s">
        <v>53163</v>
      </c>
      <c r="K14024" s="26" t="s">
        <v>9582</v>
      </c>
      <c r="L14024" s="26" t="s">
        <v>53164</v>
      </c>
      <c r="M14024" s="26">
        <v>380955922048</v>
      </c>
      <c r="N14024" s="26">
        <v>2123210101</v>
      </c>
    </row>
    <row r="14025" spans="1:14">
      <c r="A14025" s="26" t="s">
        <v>5927</v>
      </c>
      <c r="B14025" s="26" t="s">
        <v>5928</v>
      </c>
      <c r="C14025" s="26">
        <v>1998437</v>
      </c>
      <c r="D14025" s="26" t="s">
        <v>780</v>
      </c>
      <c r="E14025" s="26" t="s">
        <v>53165</v>
      </c>
      <c r="F14025" s="26" t="s">
        <v>53166</v>
      </c>
      <c r="G14025" s="26" t="s">
        <v>9601</v>
      </c>
      <c r="H14025" s="26" t="s">
        <v>835</v>
      </c>
      <c r="I14025" s="26" t="s">
        <v>11355</v>
      </c>
      <c r="J14025" s="26" t="s">
        <v>5923</v>
      </c>
      <c r="K14025" s="26" t="s">
        <v>9606</v>
      </c>
      <c r="L14025" s="26" t="s">
        <v>11356</v>
      </c>
      <c r="M14025" s="26">
        <v>380516321440</v>
      </c>
      <c r="N14025" s="26">
        <v>4821755100</v>
      </c>
    </row>
    <row r="14026" spans="1:14">
      <c r="A14026" s="26" t="s">
        <v>1829</v>
      </c>
      <c r="B14026" s="26" t="s">
        <v>1830</v>
      </c>
      <c r="C14026" s="26">
        <v>37048032</v>
      </c>
      <c r="D14026" s="26" t="s">
        <v>24</v>
      </c>
      <c r="E14026" s="26" t="s">
        <v>53167</v>
      </c>
      <c r="F14026" s="26" t="s">
        <v>53168</v>
      </c>
      <c r="G14026" s="26" t="s">
        <v>9586</v>
      </c>
      <c r="H14026" s="26" t="s">
        <v>27</v>
      </c>
      <c r="I14026" s="26" t="s">
        <v>12860</v>
      </c>
      <c r="J14026" s="26" t="s">
        <v>53169</v>
      </c>
      <c r="K14026" s="26" t="s">
        <v>9582</v>
      </c>
      <c r="L14026" s="26" t="s">
        <v>53170</v>
      </c>
      <c r="M14026" s="26">
        <v>380435639338</v>
      </c>
      <c r="N14026" s="26">
        <v>522881601</v>
      </c>
    </row>
    <row r="14027" spans="1:14">
      <c r="A14027" s="26" t="s">
        <v>3731</v>
      </c>
      <c r="B14027" s="26" t="s">
        <v>3732</v>
      </c>
      <c r="C14027" s="26">
        <v>38969531</v>
      </c>
      <c r="D14027" s="26" t="s">
        <v>24</v>
      </c>
      <c r="E14027" s="26" t="s">
        <v>53171</v>
      </c>
      <c r="F14027" s="26" t="s">
        <v>19393</v>
      </c>
      <c r="G14027" s="26" t="s">
        <v>9586</v>
      </c>
      <c r="H14027" s="26" t="s">
        <v>468</v>
      </c>
      <c r="J14027" s="26" t="s">
        <v>481</v>
      </c>
      <c r="K14027" s="26" t="s">
        <v>9597</v>
      </c>
      <c r="L14027" s="26" t="s">
        <v>21442</v>
      </c>
      <c r="M14027" s="26">
        <v>761224665208</v>
      </c>
      <c r="N14027" s="26">
        <v>1222380503</v>
      </c>
    </row>
    <row r="14028" spans="1:14">
      <c r="A14028" s="26" t="s">
        <v>2715</v>
      </c>
      <c r="B14028" s="26" t="s">
        <v>2716</v>
      </c>
      <c r="C14028" s="26">
        <v>3296202</v>
      </c>
      <c r="D14028" s="26" t="s">
        <v>24</v>
      </c>
      <c r="E14028" s="26" t="s">
        <v>53172</v>
      </c>
      <c r="F14028" s="26" t="s">
        <v>53173</v>
      </c>
      <c r="G14028" s="26" t="s">
        <v>9586</v>
      </c>
      <c r="H14028" s="26" t="s">
        <v>133</v>
      </c>
      <c r="J14028" s="26" t="s">
        <v>146</v>
      </c>
      <c r="K14028" s="26" t="s">
        <v>9597</v>
      </c>
      <c r="L14028" s="26" t="s">
        <v>36270</v>
      </c>
      <c r="M14028" s="26">
        <v>380962349046</v>
      </c>
      <c r="N14028" s="26">
        <v>1210100000</v>
      </c>
    </row>
    <row r="14029" spans="1:14">
      <c r="A14029" s="26" t="s">
        <v>6085</v>
      </c>
      <c r="B14029" s="26" t="s">
        <v>6086</v>
      </c>
      <c r="C14029" s="26">
        <v>38458892</v>
      </c>
      <c r="D14029" s="26" t="s">
        <v>24</v>
      </c>
      <c r="E14029" s="26" t="s">
        <v>53174</v>
      </c>
      <c r="F14029" s="26" t="s">
        <v>53175</v>
      </c>
      <c r="G14029" s="26" t="s">
        <v>9579</v>
      </c>
      <c r="H14029" s="26" t="s">
        <v>835</v>
      </c>
      <c r="I14029" s="26" t="s">
        <v>9944</v>
      </c>
      <c r="J14029" s="26" t="s">
        <v>53176</v>
      </c>
      <c r="K14029" s="26" t="s">
        <v>9906</v>
      </c>
      <c r="L14029" s="26" t="s">
        <v>53177</v>
      </c>
      <c r="M14029" s="26">
        <v>380516232476</v>
      </c>
      <c r="N14029" s="26">
        <v>1222086005</v>
      </c>
    </row>
    <row r="14030" spans="1:14">
      <c r="A14030" s="26" t="s">
        <v>4971</v>
      </c>
      <c r="B14030" s="26" t="s">
        <v>4972</v>
      </c>
      <c r="C14030" s="26">
        <v>20763929</v>
      </c>
      <c r="D14030" s="26" t="s">
        <v>24</v>
      </c>
      <c r="E14030" s="26" t="s">
        <v>53178</v>
      </c>
      <c r="F14030" s="26" t="s">
        <v>53179</v>
      </c>
      <c r="G14030" s="26" t="s">
        <v>9579</v>
      </c>
      <c r="H14030" s="26" t="s">
        <v>735</v>
      </c>
      <c r="I14030" s="26" t="s">
        <v>9605</v>
      </c>
      <c r="J14030" s="26" t="s">
        <v>16164</v>
      </c>
      <c r="K14030" s="26" t="s">
        <v>9582</v>
      </c>
      <c r="L14030" s="26" t="s">
        <v>53180</v>
      </c>
      <c r="M14030" s="26">
        <v>380973119208</v>
      </c>
      <c r="N14030" s="26">
        <v>723386502</v>
      </c>
    </row>
    <row r="14031" spans="1:14">
      <c r="A14031" s="26" t="s">
        <v>9298</v>
      </c>
      <c r="B14031" s="26" t="s">
        <v>9299</v>
      </c>
      <c r="C14031" s="26">
        <v>38232556</v>
      </c>
      <c r="D14031" s="26" t="s">
        <v>24</v>
      </c>
      <c r="E14031" s="26" t="s">
        <v>53181</v>
      </c>
      <c r="F14031" s="26" t="s">
        <v>53182</v>
      </c>
      <c r="G14031" s="26" t="s">
        <v>9591</v>
      </c>
      <c r="H14031" s="26" t="s">
        <v>1573</v>
      </c>
      <c r="I14031" s="26" t="s">
        <v>12131</v>
      </c>
      <c r="J14031" s="26" t="s">
        <v>53183</v>
      </c>
      <c r="K14031" s="26" t="s">
        <v>9582</v>
      </c>
      <c r="L14031" s="26" t="s">
        <v>53184</v>
      </c>
      <c r="M14031" s="26">
        <v>380464537186</v>
      </c>
      <c r="N14031" s="26">
        <v>7421410115</v>
      </c>
    </row>
    <row r="14032" spans="1:14">
      <c r="A14032" s="26" t="s">
        <v>6497</v>
      </c>
      <c r="B14032" s="26" t="s">
        <v>6498</v>
      </c>
      <c r="C14032" s="26">
        <v>38842324</v>
      </c>
      <c r="D14032" s="26" t="s">
        <v>24</v>
      </c>
      <c r="E14032" s="26" t="s">
        <v>53185</v>
      </c>
      <c r="F14032" s="26" t="s">
        <v>53186</v>
      </c>
      <c r="G14032" s="26" t="s">
        <v>9586</v>
      </c>
      <c r="H14032" s="26" t="s">
        <v>885</v>
      </c>
      <c r="I14032" s="26" t="s">
        <v>11059</v>
      </c>
      <c r="J14032" s="26" t="s">
        <v>53187</v>
      </c>
      <c r="K14032" s="26" t="s">
        <v>9582</v>
      </c>
      <c r="L14032" s="26" t="s">
        <v>53188</v>
      </c>
      <c r="M14032" s="26">
        <v>380485242117</v>
      </c>
      <c r="N14032" s="26">
        <v>5124583601</v>
      </c>
    </row>
    <row r="14033" spans="1:14">
      <c r="A14033" s="26" t="s">
        <v>6754</v>
      </c>
      <c r="B14033" s="26" t="s">
        <v>6755</v>
      </c>
      <c r="C14033" s="26">
        <v>37464470</v>
      </c>
      <c r="D14033" s="26" t="s">
        <v>24</v>
      </c>
      <c r="E14033" s="26" t="s">
        <v>53189</v>
      </c>
      <c r="F14033" s="26" t="s">
        <v>53190</v>
      </c>
      <c r="G14033" s="26" t="s">
        <v>9579</v>
      </c>
      <c r="H14033" s="26" t="s">
        <v>949</v>
      </c>
      <c r="I14033" s="26" t="s">
        <v>11064</v>
      </c>
      <c r="J14033" s="26" t="s">
        <v>53191</v>
      </c>
      <c r="K14033" s="26" t="s">
        <v>9582</v>
      </c>
      <c r="L14033" s="26" t="s">
        <v>53192</v>
      </c>
      <c r="M14033" s="26">
        <v>380682472368</v>
      </c>
      <c r="N14033" s="26">
        <v>1223783809</v>
      </c>
    </row>
    <row r="14034" spans="1:14">
      <c r="A14034" s="26" t="s">
        <v>2092</v>
      </c>
      <c r="B14034" s="26" t="s">
        <v>2093</v>
      </c>
      <c r="C14034" s="26">
        <v>38580610</v>
      </c>
      <c r="D14034" s="26" t="s">
        <v>24</v>
      </c>
      <c r="E14034" s="26" t="s">
        <v>53193</v>
      </c>
      <c r="F14034" s="26" t="s">
        <v>53194</v>
      </c>
      <c r="G14034" s="26" t="s">
        <v>9586</v>
      </c>
      <c r="H14034" s="26" t="s">
        <v>103</v>
      </c>
      <c r="I14034" s="26" t="s">
        <v>13274</v>
      </c>
      <c r="J14034" s="26" t="s">
        <v>53195</v>
      </c>
      <c r="K14034" s="26" t="s">
        <v>9582</v>
      </c>
      <c r="L14034" s="26" t="s">
        <v>53196</v>
      </c>
      <c r="M14034" s="26">
        <v>380337693854</v>
      </c>
      <c r="N14034" s="26">
        <v>723655414</v>
      </c>
    </row>
    <row r="14035" spans="1:14">
      <c r="A14035" s="26" t="s">
        <v>5453</v>
      </c>
      <c r="B14035" s="26" t="s">
        <v>5449</v>
      </c>
      <c r="C14035" s="26">
        <v>1984228</v>
      </c>
      <c r="D14035" s="26" t="s">
        <v>24</v>
      </c>
      <c r="E14035" s="26" t="s">
        <v>53197</v>
      </c>
      <c r="F14035" s="26" t="s">
        <v>25457</v>
      </c>
      <c r="G14035" s="26" t="s">
        <v>9586</v>
      </c>
      <c r="H14035" s="26" t="s">
        <v>735</v>
      </c>
      <c r="J14035" s="26" t="s">
        <v>5447</v>
      </c>
      <c r="K14035" s="26" t="s">
        <v>9597</v>
      </c>
      <c r="L14035" s="26" t="s">
        <v>12414</v>
      </c>
      <c r="M14035" s="26">
        <v>761013935686</v>
      </c>
      <c r="N14035" s="26">
        <v>4611500000</v>
      </c>
    </row>
    <row r="14036" spans="1:14">
      <c r="A14036" s="26" t="s">
        <v>6742</v>
      </c>
      <c r="B14036" s="26" t="s">
        <v>6743</v>
      </c>
      <c r="C14036" s="26">
        <v>38487180</v>
      </c>
      <c r="D14036" s="26" t="s">
        <v>24</v>
      </c>
      <c r="E14036" s="26" t="s">
        <v>53198</v>
      </c>
      <c r="F14036" s="26" t="s">
        <v>53199</v>
      </c>
      <c r="G14036" s="26" t="s">
        <v>9586</v>
      </c>
      <c r="H14036" s="26" t="s">
        <v>949</v>
      </c>
      <c r="I14036" s="26" t="s">
        <v>13044</v>
      </c>
      <c r="J14036" s="26" t="s">
        <v>6740</v>
      </c>
      <c r="K14036" s="26" t="s">
        <v>9606</v>
      </c>
      <c r="L14036" s="26" t="s">
        <v>16800</v>
      </c>
      <c r="M14036" s="26">
        <v>380536491161</v>
      </c>
      <c r="N14036" s="26">
        <v>5323055100</v>
      </c>
    </row>
    <row r="14037" spans="1:14">
      <c r="A14037" s="26" t="s">
        <v>7185</v>
      </c>
      <c r="B14037" s="26" t="s">
        <v>7186</v>
      </c>
      <c r="C14037" s="26">
        <v>41517219</v>
      </c>
      <c r="D14037" s="26" t="s">
        <v>24</v>
      </c>
      <c r="E14037" s="26" t="s">
        <v>53200</v>
      </c>
      <c r="F14037" s="26" t="s">
        <v>27043</v>
      </c>
      <c r="G14037" s="26" t="s">
        <v>9586</v>
      </c>
      <c r="H14037" s="26" t="s">
        <v>987</v>
      </c>
      <c r="J14037" s="26" t="s">
        <v>1008</v>
      </c>
      <c r="K14037" s="26" t="s">
        <v>9597</v>
      </c>
      <c r="L14037" s="26" t="s">
        <v>18867</v>
      </c>
      <c r="M14037" s="26">
        <v>380677771124</v>
      </c>
      <c r="N14037" s="26">
        <v>122086501</v>
      </c>
    </row>
    <row r="14038" spans="1:14">
      <c r="A14038" s="26" t="s">
        <v>6164</v>
      </c>
      <c r="B14038" s="26" t="s">
        <v>6165</v>
      </c>
      <c r="C14038" s="26">
        <v>40259687</v>
      </c>
      <c r="D14038" s="26" t="s">
        <v>24</v>
      </c>
      <c r="E14038" s="26" t="s">
        <v>53201</v>
      </c>
      <c r="F14038" s="26" t="s">
        <v>53202</v>
      </c>
      <c r="G14038" s="26" t="s">
        <v>9579</v>
      </c>
      <c r="H14038" s="26" t="s">
        <v>885</v>
      </c>
      <c r="J14038" s="26" t="s">
        <v>13585</v>
      </c>
      <c r="K14038" s="26" t="s">
        <v>9582</v>
      </c>
      <c r="L14038" s="26" t="s">
        <v>53203</v>
      </c>
      <c r="M14038" s="26">
        <v>380680013730</v>
      </c>
      <c r="N14038" s="26">
        <v>122084801</v>
      </c>
    </row>
    <row r="14039" spans="1:14">
      <c r="A14039" s="26" t="s">
        <v>6800</v>
      </c>
      <c r="B14039" s="26" t="s">
        <v>6801</v>
      </c>
      <c r="C14039" s="26">
        <v>38503159</v>
      </c>
      <c r="D14039" s="26" t="s">
        <v>24</v>
      </c>
      <c r="E14039" s="26" t="s">
        <v>53204</v>
      </c>
      <c r="F14039" s="26" t="s">
        <v>12486</v>
      </c>
      <c r="G14039" s="26" t="s">
        <v>9586</v>
      </c>
      <c r="H14039" s="26" t="s">
        <v>949</v>
      </c>
      <c r="J14039" s="26" t="s">
        <v>977</v>
      </c>
      <c r="K14039" s="26" t="s">
        <v>9597</v>
      </c>
      <c r="L14039" s="26" t="s">
        <v>53205</v>
      </c>
      <c r="M14039" s="26">
        <v>380509602873</v>
      </c>
      <c r="N14039" s="26">
        <v>4424080504</v>
      </c>
    </row>
    <row r="14040" spans="1:14">
      <c r="A14040" s="26" t="s">
        <v>5759</v>
      </c>
      <c r="B14040" s="26" t="s">
        <v>5760</v>
      </c>
      <c r="C14040" s="26">
        <v>38960518</v>
      </c>
      <c r="D14040" s="26" t="s">
        <v>24</v>
      </c>
      <c r="E14040" s="26" t="s">
        <v>53206</v>
      </c>
      <c r="F14040" s="26" t="s">
        <v>53207</v>
      </c>
      <c r="G14040" s="26" t="s">
        <v>9586</v>
      </c>
      <c r="H14040" s="26" t="s">
        <v>799</v>
      </c>
      <c r="J14040" s="26" t="s">
        <v>800</v>
      </c>
      <c r="K14040" s="26" t="s">
        <v>9597</v>
      </c>
      <c r="L14040" s="26" t="s">
        <v>53208</v>
      </c>
      <c r="M14040" s="26">
        <v>380444281156</v>
      </c>
      <c r="N14040" s="26">
        <v>4822784009</v>
      </c>
    </row>
    <row r="14041" spans="1:14">
      <c r="A14041" s="26" t="s">
        <v>8928</v>
      </c>
      <c r="B14041" s="26" t="s">
        <v>8929</v>
      </c>
      <c r="C14041" s="26">
        <v>39028772</v>
      </c>
      <c r="D14041" s="26" t="s">
        <v>24</v>
      </c>
      <c r="E14041" s="26" t="s">
        <v>53209</v>
      </c>
      <c r="F14041" s="26" t="s">
        <v>53210</v>
      </c>
      <c r="G14041" s="26" t="s">
        <v>9579</v>
      </c>
      <c r="H14041" s="26" t="s">
        <v>1401</v>
      </c>
      <c r="I14041" s="26" t="s">
        <v>9777</v>
      </c>
      <c r="J14041" s="26" t="s">
        <v>53211</v>
      </c>
      <c r="K14041" s="26" t="s">
        <v>9582</v>
      </c>
      <c r="L14041" s="26" t="s">
        <v>53212</v>
      </c>
      <c r="M14041" s="26">
        <v>380969492085</v>
      </c>
      <c r="N14041" s="26">
        <v>7124384101</v>
      </c>
    </row>
    <row r="14042" spans="1:14">
      <c r="A14042" s="26" t="s">
        <v>7350</v>
      </c>
      <c r="B14042" s="26" t="s">
        <v>7351</v>
      </c>
      <c r="C14042" s="26">
        <v>5481033</v>
      </c>
      <c r="D14042" s="26" t="s">
        <v>780</v>
      </c>
      <c r="E14042" s="26" t="s">
        <v>53213</v>
      </c>
      <c r="F14042" s="26" t="s">
        <v>53214</v>
      </c>
      <c r="G14042" s="26" t="s">
        <v>9601</v>
      </c>
      <c r="H14042" s="26" t="s">
        <v>1025</v>
      </c>
      <c r="J14042" s="26" t="s">
        <v>1065</v>
      </c>
      <c r="K14042" s="26" t="s">
        <v>9597</v>
      </c>
      <c r="L14042" s="26" t="s">
        <v>53215</v>
      </c>
      <c r="M14042" s="26">
        <v>380956073402</v>
      </c>
      <c r="N14042" s="26">
        <v>5910100000</v>
      </c>
    </row>
    <row r="14043" spans="1:14">
      <c r="A14043" s="26" t="s">
        <v>3411</v>
      </c>
      <c r="B14043" s="26" t="s">
        <v>3412</v>
      </c>
      <c r="C14043" s="26">
        <v>38456539</v>
      </c>
      <c r="D14043" s="26" t="s">
        <v>24</v>
      </c>
      <c r="E14043" s="26" t="s">
        <v>53216</v>
      </c>
      <c r="F14043" s="26" t="s">
        <v>53217</v>
      </c>
      <c r="G14043" s="26" t="s">
        <v>9579</v>
      </c>
      <c r="H14043" s="26" t="s">
        <v>392</v>
      </c>
      <c r="I14043" s="26" t="s">
        <v>9857</v>
      </c>
      <c r="J14043" s="26" t="s">
        <v>53218</v>
      </c>
      <c r="K14043" s="26" t="s">
        <v>9582</v>
      </c>
      <c r="L14043" s="26" t="s">
        <v>53219</v>
      </c>
      <c r="M14043" s="26">
        <v>380988109178</v>
      </c>
      <c r="N14043" s="26">
        <v>2121987205</v>
      </c>
    </row>
    <row r="14044" spans="1:14">
      <c r="A14044" s="26" t="s">
        <v>3617</v>
      </c>
      <c r="B14044" s="26" t="s">
        <v>3618</v>
      </c>
      <c r="C14044" s="26">
        <v>38065200</v>
      </c>
      <c r="D14044" s="26" t="s">
        <v>24</v>
      </c>
      <c r="E14044" s="26" t="s">
        <v>53220</v>
      </c>
      <c r="F14044" s="26" t="s">
        <v>53221</v>
      </c>
      <c r="G14044" s="26" t="s">
        <v>9586</v>
      </c>
      <c r="H14044" s="26" t="s">
        <v>468</v>
      </c>
      <c r="I14044" s="26" t="s">
        <v>18417</v>
      </c>
      <c r="J14044" s="26" t="s">
        <v>53222</v>
      </c>
      <c r="K14044" s="26" t="s">
        <v>9582</v>
      </c>
      <c r="L14044" s="26" t="s">
        <v>53223</v>
      </c>
      <c r="M14044" s="26">
        <v>380957509533</v>
      </c>
      <c r="N14044" s="26" t="e">
        <v>#N/A</v>
      </c>
    </row>
    <row r="14045" spans="1:14">
      <c r="A14045" s="26" t="s">
        <v>7273</v>
      </c>
      <c r="B14045" s="26" t="s">
        <v>7274</v>
      </c>
      <c r="C14045" s="26">
        <v>41098807</v>
      </c>
      <c r="D14045" s="26" t="s">
        <v>24</v>
      </c>
      <c r="E14045" s="26" t="s">
        <v>53224</v>
      </c>
      <c r="F14045" s="26" t="s">
        <v>53225</v>
      </c>
      <c r="G14045" s="26" t="s">
        <v>9586</v>
      </c>
      <c r="H14045" s="26" t="s">
        <v>1025</v>
      </c>
      <c r="I14045" s="26" t="s">
        <v>11712</v>
      </c>
      <c r="J14045" s="26" t="s">
        <v>7275</v>
      </c>
      <c r="K14045" s="26" t="s">
        <v>9582</v>
      </c>
      <c r="L14045" s="26" t="s">
        <v>53226</v>
      </c>
      <c r="M14045" s="26">
        <v>380545858183</v>
      </c>
      <c r="N14045" s="26">
        <v>5925080801</v>
      </c>
    </row>
    <row r="14046" spans="1:14">
      <c r="A14046" s="26" t="s">
        <v>9399</v>
      </c>
      <c r="B14046" s="26" t="s">
        <v>9400</v>
      </c>
      <c r="C14046" s="26">
        <v>38955665</v>
      </c>
      <c r="D14046" s="26" t="s">
        <v>24</v>
      </c>
      <c r="E14046" s="26" t="s">
        <v>53227</v>
      </c>
      <c r="F14046" s="26" t="s">
        <v>53228</v>
      </c>
      <c r="G14046" s="26" t="s">
        <v>9586</v>
      </c>
      <c r="H14046" s="26" t="s">
        <v>1573</v>
      </c>
      <c r="I14046" s="26" t="s">
        <v>10158</v>
      </c>
      <c r="J14046" s="26" t="s">
        <v>53229</v>
      </c>
      <c r="K14046" s="26" t="s">
        <v>9582</v>
      </c>
      <c r="L14046" s="26" t="s">
        <v>53230</v>
      </c>
      <c r="M14046" s="26">
        <v>380462689117</v>
      </c>
      <c r="N14046" s="26">
        <v>7425589101</v>
      </c>
    </row>
    <row r="14047" spans="1:14">
      <c r="A14047" s="26" t="s">
        <v>6445</v>
      </c>
      <c r="B14047" s="26" t="s">
        <v>6446</v>
      </c>
      <c r="C14047" s="26" t="s">
        <v>1604</v>
      </c>
      <c r="D14047" s="26" t="s">
        <v>24</v>
      </c>
      <c r="E14047" s="26" t="s">
        <v>53231</v>
      </c>
      <c r="F14047" s="26" t="s">
        <v>53232</v>
      </c>
      <c r="G14047" s="26" t="s">
        <v>9586</v>
      </c>
      <c r="H14047" s="26" t="s">
        <v>885</v>
      </c>
      <c r="J14047" s="26" t="s">
        <v>910</v>
      </c>
      <c r="K14047" s="26" t="s">
        <v>9597</v>
      </c>
      <c r="L14047" s="26" t="s">
        <v>53233</v>
      </c>
      <c r="M14047" s="26">
        <v>380964998176</v>
      </c>
      <c r="N14047" s="26">
        <v>5110100000</v>
      </c>
    </row>
    <row r="14048" spans="1:14">
      <c r="A14048" s="26" t="s">
        <v>4713</v>
      </c>
      <c r="B14048" s="26" t="s">
        <v>4714</v>
      </c>
      <c r="C14048" s="26">
        <v>38201051</v>
      </c>
      <c r="D14048" s="26" t="s">
        <v>24</v>
      </c>
      <c r="E14048" s="26" t="s">
        <v>53234</v>
      </c>
      <c r="F14048" s="26" t="s">
        <v>53235</v>
      </c>
      <c r="G14048" s="26" t="s">
        <v>9586</v>
      </c>
      <c r="H14048" s="26" t="s">
        <v>670</v>
      </c>
      <c r="I14048" s="26" t="s">
        <v>11301</v>
      </c>
      <c r="J14048" s="26" t="s">
        <v>32260</v>
      </c>
      <c r="K14048" s="26" t="s">
        <v>9582</v>
      </c>
      <c r="L14048" s="26" t="s">
        <v>53236</v>
      </c>
      <c r="M14048" s="26">
        <v>380631025271</v>
      </c>
      <c r="N14048" s="26">
        <v>3520386201</v>
      </c>
    </row>
    <row r="14049" spans="1:14">
      <c r="A14049" s="26" t="s">
        <v>7629</v>
      </c>
      <c r="B14049" s="26" t="s">
        <v>7630</v>
      </c>
      <c r="C14049" s="26">
        <v>39511438</v>
      </c>
      <c r="D14049" s="26" t="s">
        <v>24</v>
      </c>
      <c r="E14049" s="26" t="s">
        <v>53237</v>
      </c>
      <c r="F14049" s="26" t="s">
        <v>53238</v>
      </c>
      <c r="G14049" s="26" t="s">
        <v>9586</v>
      </c>
      <c r="H14049" s="26" t="s">
        <v>1088</v>
      </c>
      <c r="J14049" s="26" t="s">
        <v>53239</v>
      </c>
      <c r="K14049" s="26" t="s">
        <v>9582</v>
      </c>
      <c r="L14049" s="26" t="s">
        <v>53240</v>
      </c>
      <c r="M14049" s="26">
        <v>761654930213</v>
      </c>
      <c r="N14049" s="26">
        <v>6122488401</v>
      </c>
    </row>
    <row r="14050" spans="1:14">
      <c r="A14050" s="26" t="s">
        <v>6716</v>
      </c>
      <c r="B14050" s="26" t="s">
        <v>6717</v>
      </c>
      <c r="C14050" s="26">
        <v>37953735</v>
      </c>
      <c r="D14050" s="26" t="s">
        <v>24</v>
      </c>
      <c r="E14050" s="26" t="s">
        <v>53241</v>
      </c>
      <c r="F14050" s="26" t="s">
        <v>53242</v>
      </c>
      <c r="G14050" s="26" t="s">
        <v>9586</v>
      </c>
      <c r="H14050" s="26" t="s">
        <v>949</v>
      </c>
      <c r="I14050" s="26" t="s">
        <v>10708</v>
      </c>
      <c r="J14050" s="26" t="s">
        <v>28505</v>
      </c>
      <c r="K14050" s="26" t="s">
        <v>9582</v>
      </c>
      <c r="L14050" s="26" t="s">
        <v>53243</v>
      </c>
      <c r="M14050" s="26">
        <v>380666239649</v>
      </c>
      <c r="N14050" s="26">
        <v>720885801</v>
      </c>
    </row>
    <row r="14051" spans="1:14">
      <c r="A14051" s="26" t="s">
        <v>7126</v>
      </c>
      <c r="B14051" s="26" t="s">
        <v>7127</v>
      </c>
      <c r="C14051" s="26">
        <v>38492302</v>
      </c>
      <c r="D14051" s="26" t="s">
        <v>24</v>
      </c>
      <c r="E14051" s="26" t="s">
        <v>53244</v>
      </c>
      <c r="F14051" s="26" t="s">
        <v>53245</v>
      </c>
      <c r="G14051" s="26" t="s">
        <v>9579</v>
      </c>
      <c r="H14051" s="26" t="s">
        <v>987</v>
      </c>
      <c r="I14051" s="26" t="s">
        <v>9634</v>
      </c>
      <c r="J14051" s="26" t="s">
        <v>20497</v>
      </c>
      <c r="K14051" s="26" t="s">
        <v>9582</v>
      </c>
      <c r="L14051" s="26" t="s">
        <v>53246</v>
      </c>
      <c r="M14051" s="26">
        <v>380362277456</v>
      </c>
      <c r="N14051" s="26">
        <v>5624689502</v>
      </c>
    </row>
    <row r="14052" spans="1:14">
      <c r="A14052" s="26" t="s">
        <v>6122</v>
      </c>
      <c r="B14052" s="26" t="s">
        <v>6123</v>
      </c>
      <c r="C14052" s="26">
        <v>38822156</v>
      </c>
      <c r="D14052" s="26" t="s">
        <v>24</v>
      </c>
      <c r="E14052" s="26" t="s">
        <v>53247</v>
      </c>
      <c r="F14052" s="26" t="s">
        <v>53248</v>
      </c>
      <c r="G14052" s="26" t="s">
        <v>9591</v>
      </c>
      <c r="H14052" s="26" t="s">
        <v>885</v>
      </c>
      <c r="I14052" s="26" t="s">
        <v>10801</v>
      </c>
      <c r="J14052" s="26" t="s">
        <v>7436</v>
      </c>
      <c r="K14052" s="26" t="s">
        <v>9582</v>
      </c>
      <c r="L14052" s="26" t="s">
        <v>53249</v>
      </c>
      <c r="M14052" s="26">
        <v>380485693347</v>
      </c>
      <c r="N14052" s="26">
        <v>123187406</v>
      </c>
    </row>
    <row r="14053" spans="1:14">
      <c r="A14053" s="26" t="s">
        <v>2689</v>
      </c>
      <c r="B14053" s="26" t="s">
        <v>2690</v>
      </c>
      <c r="C14053" s="26">
        <v>37004278</v>
      </c>
      <c r="D14053" s="26" t="s">
        <v>24</v>
      </c>
      <c r="E14053" s="26" t="s">
        <v>53250</v>
      </c>
      <c r="F14053" s="26" t="s">
        <v>44160</v>
      </c>
      <c r="G14053" s="26" t="s">
        <v>9586</v>
      </c>
      <c r="H14053" s="26" t="s">
        <v>133</v>
      </c>
      <c r="I14053" s="26" t="s">
        <v>9747</v>
      </c>
      <c r="J14053" s="26" t="s">
        <v>3586</v>
      </c>
      <c r="K14053" s="26" t="s">
        <v>9582</v>
      </c>
      <c r="L14053" s="26" t="s">
        <v>53251</v>
      </c>
      <c r="M14053" s="26">
        <v>380563855582</v>
      </c>
      <c r="N14053" s="26">
        <v>525385502</v>
      </c>
    </row>
    <row r="14054" spans="1:14">
      <c r="A14054" s="26" t="s">
        <v>2349</v>
      </c>
      <c r="B14054" s="26" t="s">
        <v>2350</v>
      </c>
      <c r="C14054" s="26">
        <v>36641092</v>
      </c>
      <c r="D14054" s="26" t="s">
        <v>780</v>
      </c>
      <c r="E14054" s="26" t="s">
        <v>53252</v>
      </c>
      <c r="F14054" s="26" t="s">
        <v>53253</v>
      </c>
      <c r="G14054" s="26" t="s">
        <v>9601</v>
      </c>
      <c r="H14054" s="26" t="s">
        <v>133</v>
      </c>
      <c r="J14054" s="26" t="s">
        <v>146</v>
      </c>
      <c r="K14054" s="26" t="s">
        <v>9597</v>
      </c>
      <c r="L14054" s="26" t="s">
        <v>53254</v>
      </c>
      <c r="M14054" s="26">
        <v>380504804098</v>
      </c>
      <c r="N14054" s="26">
        <v>1210100000</v>
      </c>
    </row>
    <row r="14055" spans="1:14">
      <c r="A14055" s="26" t="s">
        <v>8669</v>
      </c>
      <c r="B14055" s="26" t="s">
        <v>8670</v>
      </c>
      <c r="C14055" s="26">
        <v>38566219</v>
      </c>
      <c r="D14055" s="26" t="s">
        <v>24</v>
      </c>
      <c r="E14055" s="26" t="s">
        <v>53255</v>
      </c>
      <c r="F14055" s="26" t="s">
        <v>13333</v>
      </c>
      <c r="G14055" s="26" t="s">
        <v>9586</v>
      </c>
      <c r="H14055" s="26" t="s">
        <v>1308</v>
      </c>
      <c r="J14055" s="26" t="s">
        <v>1337</v>
      </c>
      <c r="K14055" s="26" t="s">
        <v>9597</v>
      </c>
      <c r="L14055" s="26" t="s">
        <v>53256</v>
      </c>
      <c r="M14055" s="26">
        <v>380978470069</v>
      </c>
      <c r="N14055" s="26">
        <v>6810400000</v>
      </c>
    </row>
    <row r="14056" spans="1:14">
      <c r="A14056" s="26" t="s">
        <v>5872</v>
      </c>
      <c r="B14056" s="26" t="s">
        <v>5873</v>
      </c>
      <c r="C14056" s="26">
        <v>1993992</v>
      </c>
      <c r="D14056" s="26" t="s">
        <v>780</v>
      </c>
      <c r="E14056" s="26" t="s">
        <v>53257</v>
      </c>
      <c r="F14056" s="26" t="s">
        <v>53258</v>
      </c>
      <c r="G14056" s="26" t="s">
        <v>9601</v>
      </c>
      <c r="H14056" s="26" t="s">
        <v>799</v>
      </c>
      <c r="J14056" s="26" t="s">
        <v>800</v>
      </c>
      <c r="K14056" s="26" t="s">
        <v>9597</v>
      </c>
      <c r="L14056" s="26" t="s">
        <v>14219</v>
      </c>
      <c r="M14056" s="26">
        <v>380445168843</v>
      </c>
      <c r="N14056" s="26">
        <v>4822784009</v>
      </c>
    </row>
    <row r="14057" spans="1:14">
      <c r="A14057" s="26" t="s">
        <v>7927</v>
      </c>
      <c r="B14057" s="26" t="s">
        <v>7928</v>
      </c>
      <c r="C14057" s="26">
        <v>2003304</v>
      </c>
      <c r="D14057" s="26" t="s">
        <v>780</v>
      </c>
      <c r="E14057" s="26" t="s">
        <v>53259</v>
      </c>
      <c r="F14057" s="26" t="s">
        <v>53260</v>
      </c>
      <c r="G14057" s="26" t="s">
        <v>9601</v>
      </c>
      <c r="H14057" s="26" t="s">
        <v>1122</v>
      </c>
      <c r="J14057" s="26" t="s">
        <v>1182</v>
      </c>
      <c r="K14057" s="26" t="s">
        <v>9597</v>
      </c>
      <c r="L14057" s="26" t="s">
        <v>53261</v>
      </c>
      <c r="M14057" s="26">
        <v>380574321297</v>
      </c>
      <c r="N14057" s="26">
        <v>6310400000</v>
      </c>
    </row>
    <row r="14058" spans="1:14">
      <c r="A14058" s="26" t="s">
        <v>5747</v>
      </c>
      <c r="B14058" s="26" t="s">
        <v>5748</v>
      </c>
      <c r="C14058" s="26">
        <v>38960481</v>
      </c>
      <c r="D14058" s="26" t="s">
        <v>24</v>
      </c>
      <c r="E14058" s="26" t="s">
        <v>53262</v>
      </c>
      <c r="F14058" s="26" t="s">
        <v>26407</v>
      </c>
      <c r="G14058" s="26" t="s">
        <v>9586</v>
      </c>
      <c r="H14058" s="26" t="s">
        <v>799</v>
      </c>
      <c r="J14058" s="26" t="s">
        <v>800</v>
      </c>
      <c r="K14058" s="26" t="s">
        <v>9597</v>
      </c>
      <c r="L14058" s="26" t="s">
        <v>16960</v>
      </c>
      <c r="M14058" s="26">
        <v>380442750343</v>
      </c>
      <c r="N14058" s="26">
        <v>4822784009</v>
      </c>
    </row>
    <row r="14059" spans="1:14">
      <c r="A14059" s="26" t="s">
        <v>4349</v>
      </c>
      <c r="B14059" s="26" t="s">
        <v>4350</v>
      </c>
      <c r="C14059" s="26">
        <v>39002969</v>
      </c>
      <c r="D14059" s="26" t="s">
        <v>24</v>
      </c>
      <c r="E14059" s="26" t="s">
        <v>53263</v>
      </c>
      <c r="F14059" s="26" t="s">
        <v>53264</v>
      </c>
      <c r="G14059" s="26" t="s">
        <v>9586</v>
      </c>
      <c r="H14059" s="26" t="s">
        <v>576</v>
      </c>
      <c r="I14059" s="26" t="s">
        <v>12758</v>
      </c>
      <c r="J14059" s="26" t="s">
        <v>53265</v>
      </c>
      <c r="K14059" s="26" t="s">
        <v>9582</v>
      </c>
      <c r="L14059" s="26" t="s">
        <v>53266</v>
      </c>
      <c r="M14059" s="26">
        <v>380974395109</v>
      </c>
      <c r="N14059" s="26">
        <v>3221289001</v>
      </c>
    </row>
    <row r="14060" spans="1:14">
      <c r="A14060" s="26" t="s">
        <v>6639</v>
      </c>
      <c r="B14060" s="26" t="s">
        <v>6640</v>
      </c>
      <c r="C14060" s="26">
        <v>38540960</v>
      </c>
      <c r="D14060" s="26" t="s">
        <v>24</v>
      </c>
      <c r="E14060" s="26" t="s">
        <v>53267</v>
      </c>
      <c r="F14060" s="26" t="s">
        <v>53268</v>
      </c>
      <c r="G14060" s="26" t="s">
        <v>9586</v>
      </c>
      <c r="H14060" s="26" t="s">
        <v>949</v>
      </c>
      <c r="I14060" s="26" t="s">
        <v>11921</v>
      </c>
      <c r="J14060" s="26" t="s">
        <v>38017</v>
      </c>
      <c r="K14060" s="26" t="s">
        <v>9582</v>
      </c>
      <c r="L14060" s="26" t="s">
        <v>38018</v>
      </c>
      <c r="M14060" s="26">
        <v>380673658497</v>
      </c>
      <c r="N14060" s="26">
        <v>5321888001</v>
      </c>
    </row>
    <row r="14061" spans="1:14">
      <c r="A14061" s="26" t="s">
        <v>6187</v>
      </c>
      <c r="B14061" s="26" t="s">
        <v>6188</v>
      </c>
      <c r="C14061" s="26">
        <v>38096553</v>
      </c>
      <c r="D14061" s="26" t="s">
        <v>24</v>
      </c>
      <c r="E14061" s="26" t="s">
        <v>53269</v>
      </c>
      <c r="F14061" s="26" t="s">
        <v>53270</v>
      </c>
      <c r="G14061" s="26" t="s">
        <v>9586</v>
      </c>
      <c r="H14061" s="26" t="s">
        <v>885</v>
      </c>
      <c r="I14061" s="26" t="s">
        <v>19303</v>
      </c>
      <c r="J14061" s="26" t="s">
        <v>683</v>
      </c>
      <c r="K14061" s="26" t="s">
        <v>9582</v>
      </c>
      <c r="L14061" s="26" t="s">
        <v>53271</v>
      </c>
      <c r="M14061" s="26">
        <v>380485443148</v>
      </c>
      <c r="N14061" s="26">
        <v>122080805</v>
      </c>
    </row>
    <row r="14062" spans="1:14">
      <c r="A14062" s="26" t="s">
        <v>5272</v>
      </c>
      <c r="B14062" s="26" t="s">
        <v>5273</v>
      </c>
      <c r="C14062" s="26" t="s">
        <v>1604</v>
      </c>
      <c r="D14062" s="26" t="s">
        <v>24</v>
      </c>
      <c r="E14062" s="26" t="s">
        <v>53272</v>
      </c>
      <c r="F14062" s="26" t="s">
        <v>53273</v>
      </c>
      <c r="G14062" s="26" t="s">
        <v>9591</v>
      </c>
      <c r="H14062" s="26" t="s">
        <v>735</v>
      </c>
      <c r="I14062" s="26" t="s">
        <v>16403</v>
      </c>
      <c r="J14062" s="26" t="s">
        <v>5264</v>
      </c>
      <c r="K14062" s="26" t="s">
        <v>9597</v>
      </c>
      <c r="L14062" s="26" t="s">
        <v>53274</v>
      </c>
      <c r="M14062" s="26">
        <v>380965418607</v>
      </c>
      <c r="N14062" s="26">
        <v>4622410100</v>
      </c>
    </row>
    <row r="14063" spans="1:14">
      <c r="A14063" s="26" t="s">
        <v>3465</v>
      </c>
      <c r="B14063" s="26" t="s">
        <v>3466</v>
      </c>
      <c r="C14063" s="26">
        <v>38182296</v>
      </c>
      <c r="D14063" s="26" t="s">
        <v>24</v>
      </c>
      <c r="E14063" s="26" t="s">
        <v>53275</v>
      </c>
      <c r="F14063" s="26" t="s">
        <v>53276</v>
      </c>
      <c r="G14063" s="26" t="s">
        <v>9586</v>
      </c>
      <c r="H14063" s="26" t="s">
        <v>392</v>
      </c>
      <c r="I14063" s="26" t="s">
        <v>10280</v>
      </c>
      <c r="J14063" s="26" t="s">
        <v>52443</v>
      </c>
      <c r="K14063" s="26" t="s">
        <v>9582</v>
      </c>
      <c r="L14063" s="26" t="s">
        <v>53277</v>
      </c>
      <c r="M14063" s="26">
        <v>380671049353</v>
      </c>
      <c r="N14063" s="26">
        <v>2120881303</v>
      </c>
    </row>
    <row r="14064" spans="1:14">
      <c r="A14064" s="26" t="s">
        <v>8324</v>
      </c>
      <c r="B14064" s="26" t="s">
        <v>8325</v>
      </c>
      <c r="C14064" s="26">
        <v>2001742</v>
      </c>
      <c r="D14064" s="26" t="s">
        <v>780</v>
      </c>
      <c r="E14064" s="26" t="s">
        <v>53278</v>
      </c>
      <c r="F14064" s="26" t="s">
        <v>53279</v>
      </c>
      <c r="G14064" s="26" t="s">
        <v>9601</v>
      </c>
      <c r="H14064" s="26" t="s">
        <v>1122</v>
      </c>
      <c r="J14064" s="26" t="s">
        <v>8039</v>
      </c>
      <c r="K14064" s="26" t="s">
        <v>9597</v>
      </c>
      <c r="L14064" s="26" t="s">
        <v>9661</v>
      </c>
      <c r="M14064" s="26">
        <v>380577255477</v>
      </c>
      <c r="N14064" s="26">
        <v>6310100000</v>
      </c>
    </row>
    <row r="14065" spans="1:14">
      <c r="A14065" s="26" t="s">
        <v>4071</v>
      </c>
      <c r="B14065" s="26" t="s">
        <v>4072</v>
      </c>
      <c r="C14065" s="26">
        <v>38554360</v>
      </c>
      <c r="D14065" s="26" t="s">
        <v>1701</v>
      </c>
      <c r="E14065" s="26" t="s">
        <v>53280</v>
      </c>
      <c r="F14065" s="26" t="s">
        <v>53281</v>
      </c>
      <c r="G14065" s="26" t="s">
        <v>9601</v>
      </c>
      <c r="H14065" s="26" t="s">
        <v>506</v>
      </c>
      <c r="I14065" s="26" t="s">
        <v>12552</v>
      </c>
      <c r="J14065" s="26" t="s">
        <v>564</v>
      </c>
      <c r="K14065" s="26" t="s">
        <v>9597</v>
      </c>
      <c r="L14065" s="26" t="s">
        <v>48761</v>
      </c>
      <c r="M14065" s="26">
        <v>380673441108</v>
      </c>
      <c r="N14065" s="26">
        <v>2625210100</v>
      </c>
    </row>
    <row r="14066" spans="1:14">
      <c r="A14066" s="26" t="s">
        <v>6154</v>
      </c>
      <c r="B14066" s="26" t="s">
        <v>6155</v>
      </c>
      <c r="C14066" s="26">
        <v>37838741</v>
      </c>
      <c r="D14066" s="26" t="s">
        <v>24</v>
      </c>
      <c r="E14066" s="26" t="s">
        <v>53282</v>
      </c>
      <c r="F14066" s="26" t="s">
        <v>53283</v>
      </c>
      <c r="G14066" s="26" t="s">
        <v>9579</v>
      </c>
      <c r="H14066" s="26" t="s">
        <v>885</v>
      </c>
      <c r="I14066" s="26" t="s">
        <v>9829</v>
      </c>
      <c r="J14066" s="26" t="s">
        <v>53284</v>
      </c>
      <c r="K14066" s="26" t="s">
        <v>9582</v>
      </c>
      <c r="L14066" s="26" t="s">
        <v>53285</v>
      </c>
      <c r="M14066" s="26">
        <v>380485924185</v>
      </c>
      <c r="N14066" s="26">
        <v>5121683905</v>
      </c>
    </row>
    <row r="14067" spans="1:14">
      <c r="A14067" s="26" t="s">
        <v>8449</v>
      </c>
      <c r="B14067" s="26" t="s">
        <v>8450</v>
      </c>
      <c r="C14067" s="26">
        <v>2003988</v>
      </c>
      <c r="D14067" s="26" t="s">
        <v>780</v>
      </c>
      <c r="E14067" s="26" t="s">
        <v>53286</v>
      </c>
      <c r="F14067" s="26" t="s">
        <v>53287</v>
      </c>
      <c r="G14067" s="26" t="s">
        <v>9601</v>
      </c>
      <c r="H14067" s="26" t="s">
        <v>1269</v>
      </c>
      <c r="J14067" s="26" t="s">
        <v>35369</v>
      </c>
      <c r="K14067" s="26" t="s">
        <v>9597</v>
      </c>
      <c r="L14067" s="26" t="s">
        <v>49838</v>
      </c>
      <c r="M14067" s="26">
        <v>380553926235</v>
      </c>
      <c r="N14067" s="26">
        <v>6510300000</v>
      </c>
    </row>
    <row r="14068" spans="1:14">
      <c r="A14068" s="26" t="s">
        <v>3878</v>
      </c>
      <c r="B14068" s="26" t="s">
        <v>3879</v>
      </c>
      <c r="C14068" s="26">
        <v>42349726</v>
      </c>
      <c r="D14068" s="26" t="s">
        <v>24</v>
      </c>
      <c r="E14068" s="26" t="s">
        <v>53288</v>
      </c>
      <c r="F14068" s="26" t="s">
        <v>40402</v>
      </c>
      <c r="G14068" s="26" t="s">
        <v>9586</v>
      </c>
      <c r="H14068" s="26" t="s">
        <v>468</v>
      </c>
      <c r="I14068" s="26" t="s">
        <v>19343</v>
      </c>
      <c r="J14068" s="26" t="s">
        <v>27711</v>
      </c>
      <c r="K14068" s="26" t="s">
        <v>9582</v>
      </c>
      <c r="L14068" s="26" t="s">
        <v>53289</v>
      </c>
      <c r="M14068" s="26">
        <v>380615398420</v>
      </c>
      <c r="N14068" s="26">
        <v>1222385001</v>
      </c>
    </row>
    <row r="14069" spans="1:14">
      <c r="A14069" s="26" t="s">
        <v>5154</v>
      </c>
      <c r="B14069" s="26" t="s">
        <v>5155</v>
      </c>
      <c r="C14069" s="26" t="s">
        <v>1604</v>
      </c>
      <c r="D14069" s="26" t="s">
        <v>24</v>
      </c>
      <c r="E14069" s="26" t="s">
        <v>53290</v>
      </c>
      <c r="F14069" s="26" t="s">
        <v>53291</v>
      </c>
      <c r="G14069" s="26" t="s">
        <v>9586</v>
      </c>
      <c r="H14069" s="26" t="s">
        <v>506</v>
      </c>
      <c r="J14069" s="26" t="s">
        <v>526</v>
      </c>
      <c r="K14069" s="26" t="s">
        <v>9597</v>
      </c>
      <c r="L14069" s="26" t="s">
        <v>53292</v>
      </c>
      <c r="M14069" s="26">
        <v>380664019399</v>
      </c>
      <c r="N14069" s="26">
        <v>2610100000</v>
      </c>
    </row>
    <row r="14070" spans="1:14">
      <c r="A14070" s="26" t="s">
        <v>5088</v>
      </c>
      <c r="B14070" s="26" t="s">
        <v>5089</v>
      </c>
      <c r="C14070" s="26">
        <v>42021164</v>
      </c>
      <c r="D14070" s="26" t="s">
        <v>24</v>
      </c>
      <c r="E14070" s="26" t="s">
        <v>53293</v>
      </c>
      <c r="F14070" s="26" t="s">
        <v>53294</v>
      </c>
      <c r="G14070" s="26" t="s">
        <v>9586</v>
      </c>
      <c r="H14070" s="26" t="s">
        <v>735</v>
      </c>
      <c r="I14070" s="26" t="s">
        <v>10088</v>
      </c>
      <c r="J14070" s="26" t="s">
        <v>53295</v>
      </c>
      <c r="K14070" s="26" t="s">
        <v>9582</v>
      </c>
      <c r="L14070" s="26" t="s">
        <v>53296</v>
      </c>
      <c r="M14070" s="26">
        <v>380975401217</v>
      </c>
      <c r="N14070" s="26">
        <v>4622180801</v>
      </c>
    </row>
    <row r="14071" spans="1:14">
      <c r="A14071" s="26" t="s">
        <v>5733</v>
      </c>
      <c r="B14071" s="26" t="s">
        <v>5734</v>
      </c>
      <c r="C14071" s="26">
        <v>26188550</v>
      </c>
      <c r="D14071" s="26" t="s">
        <v>24</v>
      </c>
      <c r="E14071" s="26" t="s">
        <v>53297</v>
      </c>
      <c r="F14071" s="26" t="s">
        <v>53298</v>
      </c>
      <c r="G14071" s="26" t="s">
        <v>9586</v>
      </c>
      <c r="H14071" s="26" t="s">
        <v>799</v>
      </c>
      <c r="J14071" s="26" t="s">
        <v>800</v>
      </c>
      <c r="K14071" s="26" t="s">
        <v>9597</v>
      </c>
      <c r="L14071" s="26" t="s">
        <v>15740</v>
      </c>
      <c r="M14071" s="26">
        <v>380444966103</v>
      </c>
      <c r="N14071" s="26">
        <v>4822784009</v>
      </c>
    </row>
    <row r="14072" spans="1:14">
      <c r="A14072" s="26" t="s">
        <v>3198</v>
      </c>
      <c r="B14072" s="26" t="s">
        <v>3199</v>
      </c>
      <c r="C14072" s="26">
        <v>38006590</v>
      </c>
      <c r="D14072" s="26" t="s">
        <v>24</v>
      </c>
      <c r="E14072" s="26" t="s">
        <v>53299</v>
      </c>
      <c r="F14072" s="26" t="s">
        <v>53300</v>
      </c>
      <c r="G14072" s="26" t="s">
        <v>9586</v>
      </c>
      <c r="H14072" s="26" t="s">
        <v>375</v>
      </c>
      <c r="I14072" s="26" t="s">
        <v>12317</v>
      </c>
      <c r="J14072" s="26" t="s">
        <v>53301</v>
      </c>
      <c r="K14072" s="26" t="s">
        <v>9582</v>
      </c>
      <c r="L14072" s="26" t="s">
        <v>53302</v>
      </c>
      <c r="M14072" s="26">
        <v>380414094375</v>
      </c>
      <c r="N14072" s="26">
        <v>1823755111</v>
      </c>
    </row>
    <row r="14073" spans="1:14">
      <c r="A14073" s="26" t="s">
        <v>9147</v>
      </c>
      <c r="B14073" s="26" t="s">
        <v>9148</v>
      </c>
      <c r="C14073" s="26">
        <v>38462935</v>
      </c>
      <c r="D14073" s="26" t="s">
        <v>24</v>
      </c>
      <c r="E14073" s="26" t="s">
        <v>53303</v>
      </c>
      <c r="F14073" s="26" t="s">
        <v>53304</v>
      </c>
      <c r="G14073" s="26" t="s">
        <v>9586</v>
      </c>
      <c r="H14073" s="26" t="s">
        <v>1490</v>
      </c>
      <c r="I14073" s="26" t="s">
        <v>10369</v>
      </c>
      <c r="J14073" s="26" t="s">
        <v>1491</v>
      </c>
      <c r="K14073" s="26" t="s">
        <v>9582</v>
      </c>
      <c r="L14073" s="26" t="s">
        <v>40841</v>
      </c>
      <c r="M14073" s="26">
        <v>380961080670</v>
      </c>
      <c r="N14073" s="26">
        <v>7320510400</v>
      </c>
    </row>
    <row r="14074" spans="1:14">
      <c r="A14074" s="26" t="s">
        <v>6064</v>
      </c>
      <c r="B14074" s="26" t="s">
        <v>6065</v>
      </c>
      <c r="C14074" s="26">
        <v>38442712</v>
      </c>
      <c r="D14074" s="26" t="s">
        <v>24</v>
      </c>
      <c r="E14074" s="26" t="s">
        <v>53305</v>
      </c>
      <c r="F14074" s="26" t="s">
        <v>53306</v>
      </c>
      <c r="G14074" s="26" t="s">
        <v>9586</v>
      </c>
      <c r="H14074" s="26" t="s">
        <v>835</v>
      </c>
      <c r="I14074" s="26" t="s">
        <v>23027</v>
      </c>
      <c r="J14074" s="26" t="s">
        <v>1008</v>
      </c>
      <c r="K14074" s="26" t="s">
        <v>9582</v>
      </c>
      <c r="L14074" s="26" t="s">
        <v>53307</v>
      </c>
      <c r="M14074" s="26">
        <v>380515491238</v>
      </c>
      <c r="N14074" s="26">
        <v>122086501</v>
      </c>
    </row>
    <row r="14075" spans="1:14">
      <c r="A14075" s="26" t="s">
        <v>2753</v>
      </c>
      <c r="B14075" s="26" t="s">
        <v>2754</v>
      </c>
      <c r="C14075" s="26">
        <v>36730425</v>
      </c>
      <c r="D14075" s="26" t="s">
        <v>24</v>
      </c>
      <c r="E14075" s="26" t="s">
        <v>53308</v>
      </c>
      <c r="F14075" s="26" t="s">
        <v>53309</v>
      </c>
      <c r="G14075" s="26" t="s">
        <v>9586</v>
      </c>
      <c r="H14075" s="26" t="s">
        <v>133</v>
      </c>
      <c r="I14075" s="26" t="s">
        <v>19513</v>
      </c>
      <c r="J14075" s="26" t="s">
        <v>3890</v>
      </c>
      <c r="K14075" s="26" t="s">
        <v>9582</v>
      </c>
      <c r="L14075" s="26" t="s">
        <v>53310</v>
      </c>
      <c r="M14075" s="26">
        <v>380655419056</v>
      </c>
      <c r="N14075" s="26">
        <v>1222085501</v>
      </c>
    </row>
    <row r="14076" spans="1:14">
      <c r="A14076" s="26" t="s">
        <v>3884</v>
      </c>
      <c r="B14076" s="26" t="s">
        <v>3885</v>
      </c>
      <c r="C14076" s="26">
        <v>38742343</v>
      </c>
      <c r="D14076" s="26" t="s">
        <v>24</v>
      </c>
      <c r="E14076" s="26" t="s">
        <v>53311</v>
      </c>
      <c r="F14076" s="26" t="s">
        <v>53312</v>
      </c>
      <c r="G14076" s="26" t="s">
        <v>9586</v>
      </c>
      <c r="H14076" s="26" t="s">
        <v>468</v>
      </c>
      <c r="I14076" s="26" t="s">
        <v>15551</v>
      </c>
      <c r="J14076" s="26" t="s">
        <v>502</v>
      </c>
      <c r="K14076" s="26" t="s">
        <v>9597</v>
      </c>
      <c r="L14076" s="26" t="s">
        <v>53313</v>
      </c>
      <c r="M14076" s="26">
        <v>380504868294</v>
      </c>
      <c r="N14076" s="26">
        <v>122082205</v>
      </c>
    </row>
    <row r="14077" spans="1:14">
      <c r="A14077" s="26" t="s">
        <v>2303</v>
      </c>
      <c r="B14077" s="26" t="s">
        <v>2304</v>
      </c>
      <c r="C14077" s="26">
        <v>1983944</v>
      </c>
      <c r="D14077" s="26" t="s">
        <v>780</v>
      </c>
      <c r="E14077" s="26" t="s">
        <v>53314</v>
      </c>
      <c r="F14077" s="26" t="s">
        <v>53315</v>
      </c>
      <c r="G14077" s="26" t="s">
        <v>9601</v>
      </c>
      <c r="H14077" s="26" t="s">
        <v>133</v>
      </c>
      <c r="J14077" s="26" t="s">
        <v>146</v>
      </c>
      <c r="K14077" s="26" t="s">
        <v>9597</v>
      </c>
      <c r="L14077" s="26" t="s">
        <v>53316</v>
      </c>
      <c r="M14077" s="26">
        <v>761135341944</v>
      </c>
      <c r="N14077" s="26">
        <v>1210100000</v>
      </c>
    </row>
    <row r="14078" spans="1:14">
      <c r="A14078" s="26" t="s">
        <v>3419</v>
      </c>
      <c r="B14078" s="26" t="s">
        <v>3420</v>
      </c>
      <c r="C14078" s="26">
        <v>38466285</v>
      </c>
      <c r="D14078" s="26" t="s">
        <v>24</v>
      </c>
      <c r="E14078" s="26" t="s">
        <v>53317</v>
      </c>
      <c r="F14078" s="26" t="s">
        <v>53318</v>
      </c>
      <c r="G14078" s="26" t="s">
        <v>9591</v>
      </c>
      <c r="H14078" s="26" t="s">
        <v>392</v>
      </c>
      <c r="I14078" s="26" t="s">
        <v>10064</v>
      </c>
      <c r="J14078" s="26" t="s">
        <v>51160</v>
      </c>
      <c r="K14078" s="26" t="s">
        <v>9582</v>
      </c>
      <c r="L14078" s="26" t="s">
        <v>53319</v>
      </c>
      <c r="M14078" s="26">
        <v>380971304169</v>
      </c>
      <c r="N14078" s="26">
        <v>2122482101</v>
      </c>
    </row>
    <row r="14079" spans="1:14">
      <c r="A14079" s="26" t="s">
        <v>6758</v>
      </c>
      <c r="B14079" s="26" t="s">
        <v>6759</v>
      </c>
      <c r="C14079" s="26">
        <v>38345331</v>
      </c>
      <c r="D14079" s="26" t="s">
        <v>24</v>
      </c>
      <c r="E14079" s="26" t="s">
        <v>53320</v>
      </c>
      <c r="F14079" s="26" t="s">
        <v>53321</v>
      </c>
      <c r="G14079" s="26" t="s">
        <v>9586</v>
      </c>
      <c r="H14079" s="26" t="s">
        <v>949</v>
      </c>
      <c r="I14079" s="26" t="s">
        <v>13966</v>
      </c>
      <c r="J14079" s="26" t="s">
        <v>53322</v>
      </c>
      <c r="K14079" s="26" t="s">
        <v>9582</v>
      </c>
      <c r="L14079" s="26" t="s">
        <v>53323</v>
      </c>
      <c r="M14079" s="26">
        <v>380999361844</v>
      </c>
      <c r="N14079" s="26">
        <v>124787002</v>
      </c>
    </row>
    <row r="14080" spans="1:14">
      <c r="A14080" s="26" t="s">
        <v>9332</v>
      </c>
      <c r="B14080" s="26" t="s">
        <v>9333</v>
      </c>
      <c r="C14080" s="26">
        <v>40204397</v>
      </c>
      <c r="D14080" s="26" t="s">
        <v>24</v>
      </c>
      <c r="E14080" s="26" t="s">
        <v>53324</v>
      </c>
      <c r="F14080" s="26" t="s">
        <v>53325</v>
      </c>
      <c r="G14080" s="26" t="s">
        <v>9586</v>
      </c>
      <c r="H14080" s="26" t="s">
        <v>1573</v>
      </c>
      <c r="I14080" s="26" t="s">
        <v>10813</v>
      </c>
      <c r="J14080" s="26" t="s">
        <v>9329</v>
      </c>
      <c r="K14080" s="26" t="s">
        <v>9606</v>
      </c>
      <c r="L14080" s="26" t="s">
        <v>20109</v>
      </c>
      <c r="M14080" s="26">
        <v>380464321136</v>
      </c>
      <c r="N14080" s="26">
        <v>124383904</v>
      </c>
    </row>
    <row r="14081" spans="1:14">
      <c r="A14081" s="26" t="s">
        <v>3436</v>
      </c>
      <c r="B14081" s="26" t="s">
        <v>3437</v>
      </c>
      <c r="C14081" s="26">
        <v>1992268</v>
      </c>
      <c r="D14081" s="26" t="s">
        <v>780</v>
      </c>
      <c r="E14081" s="26" t="s">
        <v>53326</v>
      </c>
      <c r="F14081" s="26" t="s">
        <v>10111</v>
      </c>
      <c r="G14081" s="26" t="s">
        <v>9601</v>
      </c>
      <c r="H14081" s="26" t="s">
        <v>392</v>
      </c>
      <c r="J14081" s="26" t="s">
        <v>11322</v>
      </c>
      <c r="K14081" s="26" t="s">
        <v>9597</v>
      </c>
      <c r="L14081" s="26" t="s">
        <v>53327</v>
      </c>
      <c r="M14081" s="26">
        <v>380313122085</v>
      </c>
      <c r="N14081" s="26" t="e">
        <v>#N/A</v>
      </c>
    </row>
    <row r="14082" spans="1:14">
      <c r="A14082" s="26" t="s">
        <v>4349</v>
      </c>
      <c r="B14082" s="26" t="s">
        <v>4350</v>
      </c>
      <c r="C14082" s="26">
        <v>39002969</v>
      </c>
      <c r="D14082" s="26" t="s">
        <v>24</v>
      </c>
      <c r="E14082" s="26" t="s">
        <v>53328</v>
      </c>
      <c r="F14082" s="26" t="s">
        <v>53329</v>
      </c>
      <c r="G14082" s="26" t="s">
        <v>9586</v>
      </c>
      <c r="H14082" s="26" t="s">
        <v>576</v>
      </c>
      <c r="I14082" s="26" t="s">
        <v>12758</v>
      </c>
      <c r="J14082" s="26" t="s">
        <v>14246</v>
      </c>
      <c r="K14082" s="26" t="s">
        <v>9582</v>
      </c>
      <c r="L14082" s="26" t="s">
        <v>53330</v>
      </c>
      <c r="M14082" s="26">
        <v>380459433246</v>
      </c>
      <c r="N14082" s="26">
        <v>522280303</v>
      </c>
    </row>
    <row r="14083" spans="1:14">
      <c r="A14083" s="26" t="s">
        <v>2822</v>
      </c>
      <c r="B14083" s="26" t="s">
        <v>2823</v>
      </c>
      <c r="C14083" s="26">
        <v>5492870</v>
      </c>
      <c r="D14083" s="26" t="s">
        <v>780</v>
      </c>
      <c r="E14083" s="26" t="s">
        <v>53331</v>
      </c>
      <c r="F14083" s="26" t="s">
        <v>16575</v>
      </c>
      <c r="G14083" s="26" t="s">
        <v>9601</v>
      </c>
      <c r="H14083" s="26" t="s">
        <v>258</v>
      </c>
      <c r="J14083" s="26" t="s">
        <v>286</v>
      </c>
      <c r="K14083" s="26" t="s">
        <v>9597</v>
      </c>
      <c r="L14083" s="26" t="s">
        <v>33250</v>
      </c>
      <c r="M14083" s="26">
        <v>761585115277</v>
      </c>
      <c r="N14083" s="26">
        <v>1411700000</v>
      </c>
    </row>
    <row r="14084" spans="1:14">
      <c r="A14084" s="26" t="s">
        <v>8883</v>
      </c>
      <c r="B14084" s="26" t="s">
        <v>8884</v>
      </c>
      <c r="C14084" s="26">
        <v>38682646</v>
      </c>
      <c r="D14084" s="26" t="s">
        <v>24</v>
      </c>
      <c r="E14084" s="26" t="s">
        <v>53332</v>
      </c>
      <c r="F14084" s="26" t="s">
        <v>53333</v>
      </c>
      <c r="G14084" s="26" t="s">
        <v>9579</v>
      </c>
      <c r="H14084" s="26" t="s">
        <v>1401</v>
      </c>
      <c r="I14084" s="26" t="s">
        <v>10182</v>
      </c>
      <c r="J14084" s="26" t="s">
        <v>12940</v>
      </c>
      <c r="K14084" s="26" t="s">
        <v>9582</v>
      </c>
      <c r="L14084" s="26" t="s">
        <v>53334</v>
      </c>
      <c r="M14084" s="26">
        <v>380967774382</v>
      </c>
      <c r="N14084" s="26">
        <v>522486803</v>
      </c>
    </row>
    <row r="14085" spans="1:14">
      <c r="A14085" s="26" t="s">
        <v>7899</v>
      </c>
      <c r="B14085" s="26" t="s">
        <v>7900</v>
      </c>
      <c r="C14085" s="26">
        <v>38813974</v>
      </c>
      <c r="D14085" s="26" t="s">
        <v>24</v>
      </c>
      <c r="E14085" s="26" t="s">
        <v>53335</v>
      </c>
      <c r="F14085" s="26" t="s">
        <v>53336</v>
      </c>
      <c r="G14085" s="26" t="s">
        <v>9586</v>
      </c>
      <c r="H14085" s="26" t="s">
        <v>1122</v>
      </c>
      <c r="I14085" s="26" t="s">
        <v>11218</v>
      </c>
      <c r="J14085" s="26" t="s">
        <v>53337</v>
      </c>
      <c r="K14085" s="26" t="s">
        <v>9606</v>
      </c>
      <c r="L14085" s="26" t="s">
        <v>53338</v>
      </c>
      <c r="M14085" s="26">
        <v>380992335725</v>
      </c>
      <c r="N14085" s="26">
        <v>6322056500</v>
      </c>
    </row>
    <row r="14086" spans="1:14">
      <c r="A14086" s="26" t="s">
        <v>1710</v>
      </c>
      <c r="B14086" s="26" t="s">
        <v>1711</v>
      </c>
      <c r="C14086" s="26">
        <v>26244596</v>
      </c>
      <c r="D14086" s="26" t="s">
        <v>24</v>
      </c>
      <c r="E14086" s="26" t="s">
        <v>53339</v>
      </c>
      <c r="F14086" s="26" t="s">
        <v>10262</v>
      </c>
      <c r="G14086" s="26" t="s">
        <v>9586</v>
      </c>
      <c r="H14086" s="26" t="s">
        <v>27</v>
      </c>
      <c r="J14086" s="26" t="s">
        <v>36</v>
      </c>
      <c r="K14086" s="26" t="s">
        <v>9597</v>
      </c>
      <c r="L14086" s="26" t="s">
        <v>17183</v>
      </c>
      <c r="M14086" s="26">
        <v>380432554377</v>
      </c>
      <c r="N14086" s="26">
        <v>510100000</v>
      </c>
    </row>
    <row r="14087" spans="1:14">
      <c r="A14087" s="26" t="s">
        <v>6333</v>
      </c>
      <c r="B14087" s="26" t="s">
        <v>6277</v>
      </c>
      <c r="C14087" s="26">
        <v>2774579</v>
      </c>
      <c r="D14087" s="26" t="s">
        <v>780</v>
      </c>
      <c r="E14087" s="26" t="s">
        <v>53340</v>
      </c>
      <c r="F14087" s="26" t="s">
        <v>53341</v>
      </c>
      <c r="G14087" s="26" t="s">
        <v>9601</v>
      </c>
      <c r="H14087" s="26" t="s">
        <v>885</v>
      </c>
      <c r="J14087" s="26" t="s">
        <v>910</v>
      </c>
      <c r="K14087" s="26" t="s">
        <v>9597</v>
      </c>
      <c r="L14087" s="26" t="s">
        <v>38350</v>
      </c>
      <c r="M14087" s="26">
        <v>380487058701</v>
      </c>
      <c r="N14087" s="26">
        <v>5110100000</v>
      </c>
    </row>
    <row r="14088" spans="1:14">
      <c r="A14088" s="26" t="s">
        <v>1723</v>
      </c>
      <c r="B14088" s="26" t="s">
        <v>1724</v>
      </c>
      <c r="C14088" s="26">
        <v>37294350</v>
      </c>
      <c r="D14088" s="26" t="s">
        <v>24</v>
      </c>
      <c r="E14088" s="26" t="s">
        <v>53342</v>
      </c>
      <c r="F14088" s="26" t="s">
        <v>53343</v>
      </c>
      <c r="G14088" s="26" t="s">
        <v>9586</v>
      </c>
      <c r="H14088" s="26" t="s">
        <v>27</v>
      </c>
      <c r="I14088" s="26" t="s">
        <v>12446</v>
      </c>
      <c r="J14088" s="26" t="s">
        <v>46</v>
      </c>
      <c r="K14088" s="26" t="s">
        <v>9597</v>
      </c>
      <c r="L14088" s="26" t="s">
        <v>28399</v>
      </c>
      <c r="M14088" s="26">
        <v>761114643152</v>
      </c>
      <c r="N14088" s="26">
        <v>520810100</v>
      </c>
    </row>
    <row r="14089" spans="1:14">
      <c r="A14089" s="26" t="s">
        <v>8901</v>
      </c>
      <c r="B14089" s="26" t="s">
        <v>8902</v>
      </c>
      <c r="C14089" s="26">
        <v>41777601</v>
      </c>
      <c r="D14089" s="26" t="s">
        <v>24</v>
      </c>
      <c r="E14089" s="26" t="s">
        <v>53344</v>
      </c>
      <c r="F14089" s="26" t="s">
        <v>53345</v>
      </c>
      <c r="G14089" s="26" t="s">
        <v>9579</v>
      </c>
      <c r="H14089" s="26" t="s">
        <v>1401</v>
      </c>
      <c r="I14089" s="26" t="s">
        <v>12999</v>
      </c>
      <c r="J14089" s="26" t="s">
        <v>53346</v>
      </c>
      <c r="K14089" s="26" t="s">
        <v>9582</v>
      </c>
      <c r="L14089" s="26" t="s">
        <v>53347</v>
      </c>
      <c r="M14089" s="26">
        <v>380474873257</v>
      </c>
      <c r="N14089" s="26">
        <v>5921583203</v>
      </c>
    </row>
    <row r="14090" spans="1:14">
      <c r="A14090" s="26" t="s">
        <v>5178</v>
      </c>
      <c r="B14090" s="26" t="s">
        <v>5114</v>
      </c>
      <c r="C14090" s="26">
        <v>23970286</v>
      </c>
      <c r="D14090" s="26" t="s">
        <v>780</v>
      </c>
      <c r="E14090" s="26" t="s">
        <v>53348</v>
      </c>
      <c r="F14090" s="26" t="s">
        <v>9793</v>
      </c>
      <c r="G14090" s="26" t="s">
        <v>9601</v>
      </c>
      <c r="H14090" s="26" t="s">
        <v>735</v>
      </c>
      <c r="J14090" s="26" t="s">
        <v>740</v>
      </c>
      <c r="K14090" s="26" t="s">
        <v>9597</v>
      </c>
      <c r="L14090" s="26" t="s">
        <v>11748</v>
      </c>
      <c r="M14090" s="26">
        <v>380322430350</v>
      </c>
      <c r="N14090" s="26">
        <v>1221881203</v>
      </c>
    </row>
    <row r="14091" spans="1:14">
      <c r="A14091" s="26" t="s">
        <v>7899</v>
      </c>
      <c r="B14091" s="26" t="s">
        <v>7900</v>
      </c>
      <c r="C14091" s="26">
        <v>38813974</v>
      </c>
      <c r="D14091" s="26" t="s">
        <v>24</v>
      </c>
      <c r="E14091" s="26" t="s">
        <v>53349</v>
      </c>
      <c r="F14091" s="26" t="s">
        <v>53350</v>
      </c>
      <c r="G14091" s="26" t="s">
        <v>9586</v>
      </c>
      <c r="H14091" s="26" t="s">
        <v>1122</v>
      </c>
      <c r="I14091" s="26" t="s">
        <v>11218</v>
      </c>
      <c r="J14091" s="26" t="s">
        <v>30539</v>
      </c>
      <c r="K14091" s="26" t="s">
        <v>9606</v>
      </c>
      <c r="L14091" s="26" t="s">
        <v>30540</v>
      </c>
      <c r="M14091" s="26">
        <v>380576372903</v>
      </c>
      <c r="N14091" s="26">
        <v>6322057600</v>
      </c>
    </row>
    <row r="14092" spans="1:14">
      <c r="A14092" s="26" t="s">
        <v>7306</v>
      </c>
      <c r="B14092" s="26" t="s">
        <v>7307</v>
      </c>
      <c r="C14092" s="26">
        <v>2007517</v>
      </c>
      <c r="D14092" s="26" t="s">
        <v>780</v>
      </c>
      <c r="E14092" s="26" t="s">
        <v>53351</v>
      </c>
      <c r="F14092" s="26" t="s">
        <v>9787</v>
      </c>
      <c r="G14092" s="26" t="s">
        <v>9601</v>
      </c>
      <c r="H14092" s="26" t="s">
        <v>1025</v>
      </c>
      <c r="J14092" s="26" t="s">
        <v>7308</v>
      </c>
      <c r="K14092" s="26" t="s">
        <v>9597</v>
      </c>
      <c r="L14092" s="26" t="s">
        <v>48850</v>
      </c>
      <c r="M14092" s="26">
        <v>761088844084</v>
      </c>
      <c r="N14092" s="26">
        <v>4624880902</v>
      </c>
    </row>
    <row r="14093" spans="1:14">
      <c r="A14093" s="26" t="s">
        <v>3811</v>
      </c>
      <c r="B14093" s="26" t="s">
        <v>3812</v>
      </c>
      <c r="C14093" s="26">
        <v>41775887</v>
      </c>
      <c r="D14093" s="26" t="s">
        <v>24</v>
      </c>
      <c r="E14093" s="26" t="s">
        <v>53352</v>
      </c>
      <c r="F14093" s="26" t="s">
        <v>53353</v>
      </c>
      <c r="G14093" s="26" t="s">
        <v>9579</v>
      </c>
      <c r="H14093" s="26" t="s">
        <v>468</v>
      </c>
      <c r="I14093" s="26" t="s">
        <v>10687</v>
      </c>
      <c r="J14093" s="26" t="s">
        <v>53354</v>
      </c>
      <c r="K14093" s="26" t="s">
        <v>9582</v>
      </c>
      <c r="L14093" s="26" t="s">
        <v>53355</v>
      </c>
      <c r="M14093" s="26">
        <v>380991824002</v>
      </c>
      <c r="N14093" s="26">
        <v>2322189008</v>
      </c>
    </row>
    <row r="14094" spans="1:14">
      <c r="A14094" s="26" t="s">
        <v>7244</v>
      </c>
      <c r="B14094" s="26" t="s">
        <v>7245</v>
      </c>
      <c r="C14094" s="26">
        <v>38440010</v>
      </c>
      <c r="D14094" s="26" t="s">
        <v>24</v>
      </c>
      <c r="E14094" s="26" t="s">
        <v>53356</v>
      </c>
      <c r="F14094" s="26" t="s">
        <v>53357</v>
      </c>
      <c r="G14094" s="26" t="s">
        <v>9579</v>
      </c>
      <c r="H14094" s="26" t="s">
        <v>987</v>
      </c>
      <c r="I14094" s="26" t="s">
        <v>11035</v>
      </c>
      <c r="J14094" s="26" t="s">
        <v>13017</v>
      </c>
      <c r="K14094" s="26" t="s">
        <v>9582</v>
      </c>
      <c r="L14094" s="26" t="s">
        <v>53358</v>
      </c>
      <c r="M14094" s="26">
        <v>380661505643</v>
      </c>
      <c r="N14094" s="26">
        <v>123580101</v>
      </c>
    </row>
    <row r="14095" spans="1:14">
      <c r="A14095" s="26" t="s">
        <v>6442</v>
      </c>
      <c r="B14095" s="26" t="s">
        <v>6443</v>
      </c>
      <c r="C14095" s="26" t="s">
        <v>1604</v>
      </c>
      <c r="D14095" s="26" t="s">
        <v>24</v>
      </c>
      <c r="E14095" s="26" t="s">
        <v>53359</v>
      </c>
      <c r="F14095" s="26" t="s">
        <v>10050</v>
      </c>
      <c r="G14095" s="26" t="s">
        <v>9586</v>
      </c>
      <c r="H14095" s="26" t="s">
        <v>885</v>
      </c>
      <c r="J14095" s="26" t="s">
        <v>910</v>
      </c>
      <c r="K14095" s="26" t="s">
        <v>9597</v>
      </c>
      <c r="L14095" s="26" t="s">
        <v>53360</v>
      </c>
      <c r="M14095" s="26">
        <v>380686803930</v>
      </c>
      <c r="N14095" s="26">
        <v>5110100000</v>
      </c>
    </row>
    <row r="14096" spans="1:14">
      <c r="A14096" s="26" t="s">
        <v>2719</v>
      </c>
      <c r="B14096" s="26" t="s">
        <v>2720</v>
      </c>
      <c r="C14096" s="26" t="s">
        <v>1604</v>
      </c>
      <c r="D14096" s="26" t="s">
        <v>24</v>
      </c>
      <c r="E14096" s="26" t="s">
        <v>53361</v>
      </c>
      <c r="F14096" s="26" t="s">
        <v>53362</v>
      </c>
      <c r="G14096" s="26" t="s">
        <v>9591</v>
      </c>
      <c r="H14096" s="26" t="s">
        <v>133</v>
      </c>
      <c r="J14096" s="26" t="s">
        <v>146</v>
      </c>
      <c r="K14096" s="26" t="s">
        <v>9597</v>
      </c>
      <c r="L14096" s="26" t="s">
        <v>53363</v>
      </c>
      <c r="M14096" s="26">
        <v>380500672235</v>
      </c>
      <c r="N14096" s="26">
        <v>1210100000</v>
      </c>
    </row>
    <row r="14097" spans="1:14">
      <c r="A14097" s="26" t="s">
        <v>6154</v>
      </c>
      <c r="B14097" s="26" t="s">
        <v>6155</v>
      </c>
      <c r="C14097" s="26">
        <v>37838741</v>
      </c>
      <c r="D14097" s="26" t="s">
        <v>24</v>
      </c>
      <c r="E14097" s="26" t="s">
        <v>53364</v>
      </c>
      <c r="F14097" s="26" t="s">
        <v>53365</v>
      </c>
      <c r="G14097" s="26" t="s">
        <v>9579</v>
      </c>
      <c r="H14097" s="26" t="s">
        <v>885</v>
      </c>
      <c r="I14097" s="26" t="s">
        <v>9829</v>
      </c>
      <c r="J14097" s="26" t="s">
        <v>53366</v>
      </c>
      <c r="K14097" s="26" t="s">
        <v>9582</v>
      </c>
      <c r="L14097" s="26" t="s">
        <v>53367</v>
      </c>
      <c r="M14097" s="26">
        <v>380485924185</v>
      </c>
      <c r="N14097" s="26">
        <v>1825486203</v>
      </c>
    </row>
    <row r="14098" spans="1:14">
      <c r="A14098" s="26" t="s">
        <v>3277</v>
      </c>
      <c r="B14098" s="26" t="s">
        <v>3278</v>
      </c>
      <c r="C14098" s="26">
        <v>20416027</v>
      </c>
      <c r="D14098" s="26" t="s">
        <v>780</v>
      </c>
      <c r="E14098" s="26" t="s">
        <v>53368</v>
      </c>
      <c r="F14098" s="26" t="s">
        <v>53369</v>
      </c>
      <c r="G14098" s="26" t="s">
        <v>9601</v>
      </c>
      <c r="H14098" s="26" t="s">
        <v>375</v>
      </c>
      <c r="I14098" s="26" t="s">
        <v>11784</v>
      </c>
      <c r="J14098" s="26" t="s">
        <v>3279</v>
      </c>
      <c r="K14098" s="26" t="s">
        <v>9582</v>
      </c>
      <c r="L14098" s="26" t="s">
        <v>53370</v>
      </c>
      <c r="M14098" s="26">
        <v>380676651581</v>
      </c>
      <c r="N14098" s="26">
        <v>1824287301</v>
      </c>
    </row>
    <row r="14099" spans="1:14">
      <c r="A14099" s="26" t="s">
        <v>1806</v>
      </c>
      <c r="B14099" s="26" t="s">
        <v>1807</v>
      </c>
      <c r="C14099" s="26">
        <v>37472460</v>
      </c>
      <c r="D14099" s="26" t="s">
        <v>24</v>
      </c>
      <c r="E14099" s="26" t="s">
        <v>53371</v>
      </c>
      <c r="F14099" s="26" t="s">
        <v>53372</v>
      </c>
      <c r="G14099" s="26" t="s">
        <v>9586</v>
      </c>
      <c r="H14099" s="26" t="s">
        <v>27</v>
      </c>
      <c r="I14099" s="26" t="s">
        <v>10731</v>
      </c>
      <c r="J14099" s="26" t="s">
        <v>1218</v>
      </c>
      <c r="K14099" s="26" t="s">
        <v>9582</v>
      </c>
      <c r="L14099" s="26" t="s">
        <v>53373</v>
      </c>
      <c r="M14099" s="26">
        <v>761117366719</v>
      </c>
      <c r="N14099" s="26">
        <v>120455604</v>
      </c>
    </row>
    <row r="14100" spans="1:14">
      <c r="A14100" s="26" t="s">
        <v>7799</v>
      </c>
      <c r="B14100" s="26" t="s">
        <v>7800</v>
      </c>
      <c r="C14100" s="26">
        <v>14054198</v>
      </c>
      <c r="D14100" s="26" t="s">
        <v>1701</v>
      </c>
      <c r="E14100" s="26" t="s">
        <v>53374</v>
      </c>
      <c r="F14100" s="26" t="s">
        <v>53375</v>
      </c>
      <c r="G14100" s="26" t="s">
        <v>9601</v>
      </c>
      <c r="H14100" s="26" t="s">
        <v>1088</v>
      </c>
      <c r="J14100" s="26" t="s">
        <v>37285</v>
      </c>
      <c r="K14100" s="26" t="s">
        <v>9582</v>
      </c>
      <c r="L14100" s="26" t="s">
        <v>53376</v>
      </c>
      <c r="M14100" s="26">
        <v>380352246163</v>
      </c>
      <c r="N14100" s="26">
        <v>6124288801</v>
      </c>
    </row>
    <row r="14101" spans="1:14">
      <c r="A14101" s="26" t="s">
        <v>5239</v>
      </c>
      <c r="B14101" s="26" t="s">
        <v>5240</v>
      </c>
      <c r="C14101" s="26">
        <v>43526560</v>
      </c>
      <c r="D14101" s="26" t="s">
        <v>24</v>
      </c>
      <c r="E14101" s="26" t="s">
        <v>53377</v>
      </c>
      <c r="F14101" s="26" t="s">
        <v>42991</v>
      </c>
      <c r="G14101" s="26" t="s">
        <v>9579</v>
      </c>
      <c r="H14101" s="26" t="s">
        <v>735</v>
      </c>
      <c r="I14101" s="26" t="s">
        <v>11461</v>
      </c>
      <c r="J14101" s="26" t="s">
        <v>1008</v>
      </c>
      <c r="K14101" s="26" t="s">
        <v>9582</v>
      </c>
      <c r="L14101" s="26" t="s">
        <v>53378</v>
      </c>
      <c r="M14101" s="26">
        <v>380968041307</v>
      </c>
      <c r="N14101" s="26">
        <v>122086501</v>
      </c>
    </row>
    <row r="14102" spans="1:14">
      <c r="A14102" s="26" t="s">
        <v>7585</v>
      </c>
      <c r="B14102" s="26" t="s">
        <v>7586</v>
      </c>
      <c r="C14102" s="26">
        <v>42050407</v>
      </c>
      <c r="D14102" s="26" t="s">
        <v>24</v>
      </c>
      <c r="E14102" s="26" t="s">
        <v>53379</v>
      </c>
      <c r="F14102" s="26" t="s">
        <v>53380</v>
      </c>
      <c r="G14102" s="26" t="s">
        <v>9579</v>
      </c>
      <c r="H14102" s="26" t="s">
        <v>1088</v>
      </c>
      <c r="I14102" s="26" t="s">
        <v>10069</v>
      </c>
      <c r="J14102" s="26" t="s">
        <v>53381</v>
      </c>
      <c r="K14102" s="26" t="s">
        <v>9582</v>
      </c>
      <c r="L14102" s="26" t="s">
        <v>53382</v>
      </c>
      <c r="M14102" s="26">
        <v>380352294616</v>
      </c>
      <c r="N14102" s="26">
        <v>6125281706</v>
      </c>
    </row>
    <row r="14103" spans="1:14">
      <c r="A14103" s="26" t="s">
        <v>6539</v>
      </c>
      <c r="B14103" s="26" t="s">
        <v>6540</v>
      </c>
      <c r="C14103" s="26">
        <v>2775142</v>
      </c>
      <c r="D14103" s="26" t="s">
        <v>780</v>
      </c>
      <c r="E14103" s="26" t="s">
        <v>53383</v>
      </c>
      <c r="F14103" s="26" t="s">
        <v>6540</v>
      </c>
      <c r="G14103" s="26" t="s">
        <v>9601</v>
      </c>
      <c r="H14103" s="26" t="s">
        <v>885</v>
      </c>
      <c r="J14103" s="26" t="s">
        <v>941</v>
      </c>
      <c r="K14103" s="26" t="s">
        <v>9597</v>
      </c>
      <c r="L14103" s="26" t="s">
        <v>53384</v>
      </c>
      <c r="M14103" s="26">
        <v>380486861282</v>
      </c>
      <c r="N14103" s="26">
        <v>5110800000</v>
      </c>
    </row>
    <row r="14104" spans="1:14">
      <c r="A14104" s="26" t="s">
        <v>2566</v>
      </c>
      <c r="B14104" s="26" t="s">
        <v>2567</v>
      </c>
      <c r="C14104" s="26">
        <v>1988315</v>
      </c>
      <c r="D14104" s="26" t="s">
        <v>780</v>
      </c>
      <c r="E14104" s="26" t="s">
        <v>53385</v>
      </c>
      <c r="F14104" s="26" t="s">
        <v>53386</v>
      </c>
      <c r="G14104" s="26" t="s">
        <v>9601</v>
      </c>
      <c r="H14104" s="26" t="s">
        <v>133</v>
      </c>
      <c r="I14104" s="26" t="s">
        <v>16558</v>
      </c>
      <c r="J14104" s="26" t="s">
        <v>207</v>
      </c>
      <c r="K14104" s="26" t="s">
        <v>9606</v>
      </c>
      <c r="L14104" s="26" t="s">
        <v>53387</v>
      </c>
      <c r="M14104" s="26">
        <v>380569124346</v>
      </c>
      <c r="N14104" s="26">
        <v>1222355100</v>
      </c>
    </row>
    <row r="14105" spans="1:14">
      <c r="A14105" s="26" t="s">
        <v>4465</v>
      </c>
      <c r="B14105" s="26" t="s">
        <v>4466</v>
      </c>
      <c r="C14105" s="26">
        <v>38424617</v>
      </c>
      <c r="D14105" s="26" t="s">
        <v>24</v>
      </c>
      <c r="E14105" s="26" t="s">
        <v>53388</v>
      </c>
      <c r="F14105" s="26" t="s">
        <v>53389</v>
      </c>
      <c r="G14105" s="26" t="s">
        <v>9586</v>
      </c>
      <c r="H14105" s="26" t="s">
        <v>576</v>
      </c>
      <c r="J14105" s="26" t="s">
        <v>53390</v>
      </c>
      <c r="K14105" s="26" t="s">
        <v>9582</v>
      </c>
      <c r="L14105" s="26" t="s">
        <v>53391</v>
      </c>
      <c r="M14105" s="26">
        <v>760913468266</v>
      </c>
      <c r="N14105" s="26">
        <v>3223380401</v>
      </c>
    </row>
    <row r="14106" spans="1:14">
      <c r="A14106" s="26" t="s">
        <v>3950</v>
      </c>
      <c r="B14106" s="26" t="s">
        <v>3951</v>
      </c>
      <c r="C14106" s="26">
        <v>42097233</v>
      </c>
      <c r="D14106" s="26" t="s">
        <v>24</v>
      </c>
      <c r="E14106" s="26" t="s">
        <v>53392</v>
      </c>
      <c r="F14106" s="26" t="s">
        <v>53393</v>
      </c>
      <c r="G14106" s="26" t="s">
        <v>9591</v>
      </c>
      <c r="H14106" s="26" t="s">
        <v>506</v>
      </c>
      <c r="I14106" s="26" t="s">
        <v>10352</v>
      </c>
      <c r="J14106" s="26" t="s">
        <v>53394</v>
      </c>
      <c r="K14106" s="26" t="s">
        <v>9582</v>
      </c>
      <c r="L14106" s="26" t="s">
        <v>53395</v>
      </c>
      <c r="M14106" s="26">
        <v>380684213034</v>
      </c>
      <c r="N14106" s="26">
        <v>2621255304</v>
      </c>
    </row>
    <row r="14107" spans="1:14">
      <c r="A14107" s="26" t="s">
        <v>6826</v>
      </c>
      <c r="B14107" s="26" t="s">
        <v>6827</v>
      </c>
      <c r="C14107" s="26">
        <v>1999655</v>
      </c>
      <c r="D14107" s="26" t="s">
        <v>780</v>
      </c>
      <c r="E14107" s="26" t="s">
        <v>53396</v>
      </c>
      <c r="F14107" s="26" t="s">
        <v>53397</v>
      </c>
      <c r="G14107" s="26" t="s">
        <v>9601</v>
      </c>
      <c r="H14107" s="26" t="s">
        <v>949</v>
      </c>
      <c r="J14107" s="26" t="s">
        <v>977</v>
      </c>
      <c r="K14107" s="26" t="s">
        <v>9597</v>
      </c>
      <c r="L14107" s="26" t="s">
        <v>53398</v>
      </c>
      <c r="M14107" s="26">
        <v>380532564255</v>
      </c>
      <c r="N14107" s="26">
        <v>4424080504</v>
      </c>
    </row>
    <row r="14108" spans="1:14">
      <c r="A14108" s="26" t="s">
        <v>8765</v>
      </c>
      <c r="B14108" s="26" t="s">
        <v>8766</v>
      </c>
      <c r="C14108" s="26">
        <v>2004746</v>
      </c>
      <c r="D14108" s="26" t="s">
        <v>780</v>
      </c>
      <c r="E14108" s="26" t="s">
        <v>53399</v>
      </c>
      <c r="F14108" s="26" t="s">
        <v>20051</v>
      </c>
      <c r="G14108" s="26" t="s">
        <v>9601</v>
      </c>
      <c r="H14108" s="26" t="s">
        <v>1308</v>
      </c>
      <c r="J14108" s="26" t="s">
        <v>1387</v>
      </c>
      <c r="K14108" s="26" t="s">
        <v>9597</v>
      </c>
      <c r="L14108" s="26" t="s">
        <v>53400</v>
      </c>
      <c r="M14108" s="26">
        <v>380382630040</v>
      </c>
      <c r="N14108" s="26">
        <v>4412745702</v>
      </c>
    </row>
    <row r="14109" spans="1:14">
      <c r="A14109" s="26" t="s">
        <v>5063</v>
      </c>
      <c r="B14109" s="26" t="s">
        <v>5064</v>
      </c>
      <c r="C14109" s="26">
        <v>34167494</v>
      </c>
      <c r="D14109" s="26" t="s">
        <v>1701</v>
      </c>
      <c r="E14109" s="26" t="s">
        <v>53401</v>
      </c>
      <c r="F14109" s="26" t="s">
        <v>53402</v>
      </c>
      <c r="G14109" s="26" t="s">
        <v>9601</v>
      </c>
      <c r="H14109" s="26" t="s">
        <v>735</v>
      </c>
      <c r="J14109" s="26" t="s">
        <v>5476</v>
      </c>
      <c r="K14109" s="26" t="s">
        <v>9582</v>
      </c>
      <c r="L14109" s="26" t="s">
        <v>53403</v>
      </c>
      <c r="M14109" s="26">
        <v>380684758438</v>
      </c>
      <c r="N14109" s="26">
        <v>4623687901</v>
      </c>
    </row>
    <row r="14110" spans="1:14">
      <c r="A14110" s="26" t="s">
        <v>3361</v>
      </c>
      <c r="B14110" s="26" t="s">
        <v>3362</v>
      </c>
      <c r="C14110" s="26">
        <v>38236420</v>
      </c>
      <c r="D14110" s="26" t="s">
        <v>24</v>
      </c>
      <c r="E14110" s="26" t="s">
        <v>53404</v>
      </c>
      <c r="F14110" s="26" t="s">
        <v>53405</v>
      </c>
      <c r="G14110" s="26" t="s">
        <v>9586</v>
      </c>
      <c r="H14110" s="26" t="s">
        <v>392</v>
      </c>
      <c r="I14110" s="26" t="s">
        <v>12978</v>
      </c>
      <c r="J14110" s="26" t="s">
        <v>53406</v>
      </c>
      <c r="K14110" s="26" t="s">
        <v>9582</v>
      </c>
      <c r="L14110" s="26" t="s">
        <v>53407</v>
      </c>
      <c r="M14110" s="26">
        <v>380313160519</v>
      </c>
      <c r="N14110" s="26">
        <v>2122783202</v>
      </c>
    </row>
    <row r="14111" spans="1:14">
      <c r="A14111" s="26" t="s">
        <v>3648</v>
      </c>
      <c r="B14111" s="26" t="s">
        <v>3649</v>
      </c>
      <c r="C14111" s="26" t="s">
        <v>1604</v>
      </c>
      <c r="D14111" s="26" t="s">
        <v>24</v>
      </c>
      <c r="E14111" s="26" t="s">
        <v>53408</v>
      </c>
      <c r="F14111" s="26" t="s">
        <v>3650</v>
      </c>
      <c r="G14111" s="26" t="s">
        <v>9591</v>
      </c>
      <c r="H14111" s="26" t="s">
        <v>468</v>
      </c>
      <c r="I14111" s="26" t="s">
        <v>11017</v>
      </c>
      <c r="J14111" s="26" t="s">
        <v>3651</v>
      </c>
      <c r="K14111" s="26" t="s">
        <v>9597</v>
      </c>
      <c r="L14111" s="26" t="s">
        <v>53409</v>
      </c>
      <c r="M14111" s="26">
        <v>380502603009</v>
      </c>
      <c r="N14111" s="26">
        <v>1222082001</v>
      </c>
    </row>
    <row r="14112" spans="1:14">
      <c r="A14112" s="26" t="s">
        <v>8735</v>
      </c>
      <c r="B14112" s="26" t="s">
        <v>8736</v>
      </c>
      <c r="C14112" s="26">
        <v>38358026</v>
      </c>
      <c r="D14112" s="26" t="s">
        <v>24</v>
      </c>
      <c r="E14112" s="26" t="s">
        <v>53410</v>
      </c>
      <c r="F14112" s="26" t="s">
        <v>53411</v>
      </c>
      <c r="G14112" s="26" t="s">
        <v>9579</v>
      </c>
      <c r="H14112" s="26" t="s">
        <v>1308</v>
      </c>
      <c r="I14112" s="26" t="s">
        <v>11309</v>
      </c>
      <c r="J14112" s="26" t="s">
        <v>53412</v>
      </c>
      <c r="K14112" s="26" t="s">
        <v>9582</v>
      </c>
      <c r="L14112" s="26" t="s">
        <v>53413</v>
      </c>
      <c r="M14112" s="26">
        <v>380687770514</v>
      </c>
      <c r="N14112" s="26">
        <v>6823987719</v>
      </c>
    </row>
    <row r="14113" spans="1:14">
      <c r="A14113" s="26" t="s">
        <v>4603</v>
      </c>
      <c r="B14113" s="26" t="s">
        <v>4604</v>
      </c>
      <c r="C14113" s="26">
        <v>38844190</v>
      </c>
      <c r="D14113" s="26" t="s">
        <v>24</v>
      </c>
      <c r="E14113" s="26" t="s">
        <v>53414</v>
      </c>
      <c r="F14113" s="26" t="s">
        <v>53415</v>
      </c>
      <c r="G14113" s="26" t="s">
        <v>9586</v>
      </c>
      <c r="H14113" s="26" t="s">
        <v>670</v>
      </c>
      <c r="I14113" s="26" t="s">
        <v>20079</v>
      </c>
      <c r="J14113" s="26" t="s">
        <v>53416</v>
      </c>
      <c r="K14113" s="26" t="s">
        <v>9582</v>
      </c>
      <c r="L14113" s="26" t="s">
        <v>53417</v>
      </c>
      <c r="M14113" s="26">
        <v>380503298458</v>
      </c>
      <c r="N14113" s="26">
        <v>3522288501</v>
      </c>
    </row>
    <row r="14114" spans="1:14">
      <c r="A14114" s="26" t="s">
        <v>5047</v>
      </c>
      <c r="B14114" s="26" t="s">
        <v>5043</v>
      </c>
      <c r="C14114" s="26">
        <v>1996409</v>
      </c>
      <c r="D14114" s="26" t="s">
        <v>24</v>
      </c>
      <c r="E14114" s="26" t="s">
        <v>53418</v>
      </c>
      <c r="F14114" s="26" t="s">
        <v>53419</v>
      </c>
      <c r="G14114" s="26" t="s">
        <v>9591</v>
      </c>
      <c r="H14114" s="26" t="s">
        <v>735</v>
      </c>
      <c r="I14114" s="26" t="s">
        <v>9721</v>
      </c>
      <c r="J14114" s="26" t="s">
        <v>5045</v>
      </c>
      <c r="K14114" s="26" t="s">
        <v>9597</v>
      </c>
      <c r="L14114" s="26" t="s">
        <v>14996</v>
      </c>
      <c r="M14114" s="26">
        <v>380325221394</v>
      </c>
      <c r="N14114" s="26">
        <v>4622710100</v>
      </c>
    </row>
    <row r="14115" spans="1:14">
      <c r="A14115" s="26" t="s">
        <v>6569</v>
      </c>
      <c r="B14115" s="26" t="s">
        <v>6570</v>
      </c>
      <c r="C14115" s="26">
        <v>38396564</v>
      </c>
      <c r="D14115" s="26" t="s">
        <v>24</v>
      </c>
      <c r="E14115" s="26" t="s">
        <v>53420</v>
      </c>
      <c r="F14115" s="26" t="s">
        <v>53421</v>
      </c>
      <c r="G14115" s="26" t="s">
        <v>9579</v>
      </c>
      <c r="H14115" s="26" t="s">
        <v>949</v>
      </c>
      <c r="I14115" s="26" t="s">
        <v>10130</v>
      </c>
      <c r="J14115" s="26" t="s">
        <v>53422</v>
      </c>
      <c r="K14115" s="26" t="s">
        <v>9582</v>
      </c>
      <c r="L14115" s="26" t="s">
        <v>53423</v>
      </c>
      <c r="M14115" s="26">
        <v>380662053814</v>
      </c>
      <c r="N14115" s="26">
        <v>5320255101</v>
      </c>
    </row>
    <row r="14116" spans="1:14">
      <c r="A14116" s="26" t="s">
        <v>7669</v>
      </c>
      <c r="B14116" s="26" t="s">
        <v>7670</v>
      </c>
      <c r="C14116" s="26">
        <v>42100350</v>
      </c>
      <c r="D14116" s="26" t="s">
        <v>24</v>
      </c>
      <c r="E14116" s="26" t="s">
        <v>53424</v>
      </c>
      <c r="F14116" s="26" t="s">
        <v>53425</v>
      </c>
      <c r="G14116" s="26" t="s">
        <v>9586</v>
      </c>
      <c r="H14116" s="26" t="s">
        <v>1088</v>
      </c>
      <c r="I14116" s="26" t="s">
        <v>10796</v>
      </c>
      <c r="J14116" s="26" t="s">
        <v>7671</v>
      </c>
      <c r="K14116" s="26" t="s">
        <v>9582</v>
      </c>
      <c r="L14116" s="26" t="s">
        <v>53426</v>
      </c>
      <c r="M14116" s="26">
        <v>380355255503</v>
      </c>
      <c r="N14116" s="26">
        <v>6125584501</v>
      </c>
    </row>
    <row r="14117" spans="1:14">
      <c r="A14117" s="26" t="s">
        <v>4188</v>
      </c>
      <c r="B14117" s="26" t="s">
        <v>4189</v>
      </c>
      <c r="C14117" s="26">
        <v>42588563</v>
      </c>
      <c r="D14117" s="26" t="s">
        <v>24</v>
      </c>
      <c r="E14117" s="26" t="s">
        <v>53427</v>
      </c>
      <c r="F14117" s="26" t="s">
        <v>30839</v>
      </c>
      <c r="G14117" s="26" t="s">
        <v>9586</v>
      </c>
      <c r="H14117" s="26" t="s">
        <v>506</v>
      </c>
      <c r="I14117" s="26" t="s">
        <v>10881</v>
      </c>
      <c r="J14117" s="26" t="s">
        <v>4190</v>
      </c>
      <c r="K14117" s="26" t="s">
        <v>9582</v>
      </c>
      <c r="L14117" s="26" t="s">
        <v>30840</v>
      </c>
      <c r="M14117" s="26">
        <v>380347297272</v>
      </c>
      <c r="N14117" s="26">
        <v>2622884801</v>
      </c>
    </row>
    <row r="14118" spans="1:14">
      <c r="A14118" s="26" t="s">
        <v>9044</v>
      </c>
      <c r="B14118" s="26" t="s">
        <v>9045</v>
      </c>
      <c r="C14118" s="26">
        <v>38990598</v>
      </c>
      <c r="D14118" s="26" t="s">
        <v>24</v>
      </c>
      <c r="E14118" s="26" t="s">
        <v>53428</v>
      </c>
      <c r="F14118" s="26" t="s">
        <v>53429</v>
      </c>
      <c r="G14118" s="26" t="s">
        <v>9579</v>
      </c>
      <c r="H14118" s="26" t="s">
        <v>1401</v>
      </c>
      <c r="I14118" s="26" t="s">
        <v>10821</v>
      </c>
      <c r="J14118" s="26" t="s">
        <v>53430</v>
      </c>
      <c r="K14118" s="26" t="s">
        <v>9582</v>
      </c>
      <c r="L14118" s="26" t="s">
        <v>53431</v>
      </c>
      <c r="M14118" s="26">
        <v>380964375270</v>
      </c>
      <c r="N14118" s="26">
        <v>7125710105</v>
      </c>
    </row>
    <row r="14119" spans="1:14">
      <c r="A14119" s="26" t="s">
        <v>3490</v>
      </c>
      <c r="B14119" s="26" t="s">
        <v>3491</v>
      </c>
      <c r="C14119" s="26">
        <v>37916782</v>
      </c>
      <c r="D14119" s="26" t="s">
        <v>24</v>
      </c>
      <c r="E14119" s="26" t="s">
        <v>53432</v>
      </c>
      <c r="F14119" s="26" t="s">
        <v>53433</v>
      </c>
      <c r="G14119" s="26" t="s">
        <v>9586</v>
      </c>
      <c r="H14119" s="26" t="s">
        <v>392</v>
      </c>
      <c r="I14119" s="26" t="s">
        <v>17899</v>
      </c>
      <c r="J14119" s="26" t="s">
        <v>53434</v>
      </c>
      <c r="K14119" s="26" t="s">
        <v>9582</v>
      </c>
      <c r="L14119" s="26" t="s">
        <v>53435</v>
      </c>
      <c r="M14119" s="26">
        <v>380958722498</v>
      </c>
      <c r="N14119" s="26">
        <v>2123281001</v>
      </c>
    </row>
    <row r="14120" spans="1:14">
      <c r="A14120" s="26" t="s">
        <v>8735</v>
      </c>
      <c r="B14120" s="26" t="s">
        <v>8736</v>
      </c>
      <c r="C14120" s="26">
        <v>38358026</v>
      </c>
      <c r="D14120" s="26" t="s">
        <v>24</v>
      </c>
      <c r="E14120" s="26" t="s">
        <v>53436</v>
      </c>
      <c r="F14120" s="26" t="s">
        <v>53437</v>
      </c>
      <c r="G14120" s="26" t="s">
        <v>9586</v>
      </c>
      <c r="H14120" s="26" t="s">
        <v>1308</v>
      </c>
      <c r="I14120" s="26" t="s">
        <v>11309</v>
      </c>
      <c r="J14120" s="26" t="s">
        <v>53438</v>
      </c>
      <c r="K14120" s="26" t="s">
        <v>9582</v>
      </c>
      <c r="L14120" s="26" t="s">
        <v>53439</v>
      </c>
      <c r="M14120" s="26">
        <v>380684141391</v>
      </c>
      <c r="N14120" s="26">
        <v>524310101</v>
      </c>
    </row>
    <row r="14121" spans="1:14">
      <c r="A14121" s="26" t="s">
        <v>2689</v>
      </c>
      <c r="B14121" s="26" t="s">
        <v>2690</v>
      </c>
      <c r="C14121" s="26">
        <v>37004278</v>
      </c>
      <c r="D14121" s="26" t="s">
        <v>24</v>
      </c>
      <c r="E14121" s="26" t="s">
        <v>53440</v>
      </c>
      <c r="F14121" s="26" t="s">
        <v>53441</v>
      </c>
      <c r="G14121" s="26" t="s">
        <v>9586</v>
      </c>
      <c r="H14121" s="26" t="s">
        <v>133</v>
      </c>
      <c r="I14121" s="26" t="s">
        <v>9747</v>
      </c>
      <c r="J14121" s="26" t="s">
        <v>38625</v>
      </c>
      <c r="K14121" s="26" t="s">
        <v>9582</v>
      </c>
      <c r="L14121" s="26" t="s">
        <v>53442</v>
      </c>
      <c r="M14121" s="26">
        <v>380563856630</v>
      </c>
      <c r="N14121" s="26">
        <v>1224286703</v>
      </c>
    </row>
    <row r="14122" spans="1:14">
      <c r="A14122" s="26" t="s">
        <v>4747</v>
      </c>
      <c r="B14122" s="26" t="s">
        <v>4748</v>
      </c>
      <c r="C14122" s="26">
        <v>38475656</v>
      </c>
      <c r="D14122" s="26" t="s">
        <v>24</v>
      </c>
      <c r="E14122" s="26" t="s">
        <v>53443</v>
      </c>
      <c r="F14122" s="26" t="s">
        <v>12761</v>
      </c>
      <c r="G14122" s="26" t="s">
        <v>9586</v>
      </c>
      <c r="H14122" s="26" t="s">
        <v>670</v>
      </c>
      <c r="J14122" s="26" t="s">
        <v>4749</v>
      </c>
      <c r="K14122" s="26" t="s">
        <v>9597</v>
      </c>
      <c r="L14122" s="26" t="s">
        <v>19559</v>
      </c>
      <c r="M14122" s="26">
        <v>380675220735</v>
      </c>
      <c r="N14122" s="26">
        <v>3510900000</v>
      </c>
    </row>
    <row r="14123" spans="1:14">
      <c r="A14123" s="26" t="s">
        <v>6590</v>
      </c>
      <c r="B14123" s="26" t="s">
        <v>6589</v>
      </c>
      <c r="C14123" s="26">
        <v>26553305</v>
      </c>
      <c r="D14123" s="26" t="s">
        <v>24</v>
      </c>
      <c r="E14123" s="26" t="s">
        <v>53444</v>
      </c>
      <c r="F14123" s="26" t="s">
        <v>12410</v>
      </c>
      <c r="G14123" s="26" t="s">
        <v>9586</v>
      </c>
      <c r="H14123" s="26" t="s">
        <v>949</v>
      </c>
      <c r="J14123" s="26" t="s">
        <v>954</v>
      </c>
      <c r="K14123" s="26" t="s">
        <v>9597</v>
      </c>
      <c r="L14123" s="26" t="s">
        <v>53445</v>
      </c>
      <c r="M14123" s="26">
        <v>380534844800</v>
      </c>
      <c r="N14123" s="26">
        <v>5310200000</v>
      </c>
    </row>
    <row r="14124" spans="1:14">
      <c r="A14124" s="26" t="s">
        <v>8681</v>
      </c>
      <c r="B14124" s="26" t="s">
        <v>8682</v>
      </c>
      <c r="C14124" s="26">
        <v>38402043</v>
      </c>
      <c r="D14124" s="26" t="s">
        <v>24</v>
      </c>
      <c r="E14124" s="26" t="s">
        <v>53446</v>
      </c>
      <c r="F14124" s="26" t="s">
        <v>53447</v>
      </c>
      <c r="G14124" s="26" t="s">
        <v>9586</v>
      </c>
      <c r="H14124" s="26" t="s">
        <v>1308</v>
      </c>
      <c r="I14124" s="26" t="s">
        <v>13940</v>
      </c>
      <c r="J14124" s="26" t="s">
        <v>1410</v>
      </c>
      <c r="K14124" s="26" t="s">
        <v>9582</v>
      </c>
      <c r="L14124" s="26" t="s">
        <v>53448</v>
      </c>
      <c r="M14124" s="26">
        <v>380688395826</v>
      </c>
      <c r="N14124" s="26">
        <v>522486403</v>
      </c>
    </row>
    <row r="14125" spans="1:14">
      <c r="A14125" s="26" t="s">
        <v>5375</v>
      </c>
      <c r="B14125" s="26" t="s">
        <v>5376</v>
      </c>
      <c r="C14125" s="26">
        <v>42140021</v>
      </c>
      <c r="D14125" s="26" t="s">
        <v>24</v>
      </c>
      <c r="E14125" s="26" t="s">
        <v>53449</v>
      </c>
      <c r="F14125" s="26" t="s">
        <v>53450</v>
      </c>
      <c r="G14125" s="26" t="s">
        <v>9586</v>
      </c>
      <c r="H14125" s="26" t="s">
        <v>735</v>
      </c>
      <c r="I14125" s="26" t="s">
        <v>11411</v>
      </c>
      <c r="J14125" s="26" t="s">
        <v>49126</v>
      </c>
      <c r="K14125" s="26" t="s">
        <v>9582</v>
      </c>
      <c r="L14125" s="26" t="s">
        <v>49127</v>
      </c>
      <c r="M14125" s="26">
        <v>380675934916</v>
      </c>
      <c r="N14125" s="26">
        <v>4624584001</v>
      </c>
    </row>
    <row r="14126" spans="1:14">
      <c r="A14126" s="26" t="s">
        <v>9125</v>
      </c>
      <c r="B14126" s="26" t="s">
        <v>9126</v>
      </c>
      <c r="C14126" s="26">
        <v>38407889</v>
      </c>
      <c r="D14126" s="26" t="s">
        <v>24</v>
      </c>
      <c r="E14126" s="26" t="s">
        <v>53451</v>
      </c>
      <c r="F14126" s="26" t="s">
        <v>53452</v>
      </c>
      <c r="G14126" s="26" t="s">
        <v>9586</v>
      </c>
      <c r="H14126" s="26" t="s">
        <v>1490</v>
      </c>
      <c r="I14126" s="26" t="s">
        <v>9846</v>
      </c>
      <c r="J14126" s="26" t="s">
        <v>53453</v>
      </c>
      <c r="K14126" s="26" t="s">
        <v>9582</v>
      </c>
      <c r="L14126" s="26" t="s">
        <v>53454</v>
      </c>
      <c r="M14126" s="26">
        <v>380373336217</v>
      </c>
      <c r="N14126" s="26">
        <v>7323081201</v>
      </c>
    </row>
    <row r="14127" spans="1:14">
      <c r="A14127" s="26" t="s">
        <v>7629</v>
      </c>
      <c r="B14127" s="26" t="s">
        <v>7630</v>
      </c>
      <c r="C14127" s="26">
        <v>39511438</v>
      </c>
      <c r="D14127" s="26" t="s">
        <v>24</v>
      </c>
      <c r="E14127" s="26" t="s">
        <v>53455</v>
      </c>
      <c r="F14127" s="26" t="s">
        <v>53456</v>
      </c>
      <c r="G14127" s="26" t="s">
        <v>9579</v>
      </c>
      <c r="H14127" s="26" t="s">
        <v>1088</v>
      </c>
      <c r="J14127" s="26" t="s">
        <v>53457</v>
      </c>
      <c r="K14127" s="26" t="s">
        <v>9582</v>
      </c>
      <c r="L14127" s="26" t="s">
        <v>53458</v>
      </c>
      <c r="M14127" s="26">
        <v>761979119668</v>
      </c>
      <c r="N14127" s="26">
        <v>6122484201</v>
      </c>
    </row>
    <row r="14128" spans="1:14">
      <c r="A14128" s="26" t="s">
        <v>7799</v>
      </c>
      <c r="B14128" s="26" t="s">
        <v>7800</v>
      </c>
      <c r="C14128" s="26">
        <v>14054198</v>
      </c>
      <c r="D14128" s="26" t="s">
        <v>1701</v>
      </c>
      <c r="E14128" s="26" t="s">
        <v>53459</v>
      </c>
      <c r="F14128" s="26" t="s">
        <v>53460</v>
      </c>
      <c r="G14128" s="26" t="s">
        <v>9601</v>
      </c>
      <c r="H14128" s="26" t="s">
        <v>1088</v>
      </c>
      <c r="J14128" s="26" t="s">
        <v>7612</v>
      </c>
      <c r="K14128" s="26" t="s">
        <v>9606</v>
      </c>
      <c r="L14128" s="26" t="s">
        <v>53461</v>
      </c>
      <c r="M14128" s="26">
        <v>380352246163</v>
      </c>
      <c r="N14128" s="26">
        <v>122785803</v>
      </c>
    </row>
    <row r="14129" spans="1:14">
      <c r="A14129" s="26" t="s">
        <v>6599</v>
      </c>
      <c r="B14129" s="26" t="s">
        <v>6600</v>
      </c>
      <c r="C14129" s="26">
        <v>38540913</v>
      </c>
      <c r="D14129" s="26" t="s">
        <v>24</v>
      </c>
      <c r="E14129" s="26" t="s">
        <v>53462</v>
      </c>
      <c r="F14129" s="26" t="s">
        <v>53463</v>
      </c>
      <c r="G14129" s="26" t="s">
        <v>9579</v>
      </c>
      <c r="H14129" s="26" t="s">
        <v>949</v>
      </c>
      <c r="I14129" s="26" t="s">
        <v>9580</v>
      </c>
      <c r="J14129" s="26" t="s">
        <v>11094</v>
      </c>
      <c r="K14129" s="26" t="s">
        <v>9582</v>
      </c>
      <c r="L14129" s="26" t="s">
        <v>53464</v>
      </c>
      <c r="M14129" s="26">
        <v>380969818895</v>
      </c>
      <c r="N14129" s="26">
        <v>122088702</v>
      </c>
    </row>
    <row r="14130" spans="1:14">
      <c r="A14130" s="26" t="s">
        <v>4253</v>
      </c>
      <c r="B14130" s="26" t="s">
        <v>4254</v>
      </c>
      <c r="C14130" s="26">
        <v>41394939</v>
      </c>
      <c r="D14130" s="26" t="s">
        <v>24</v>
      </c>
      <c r="E14130" s="26" t="s">
        <v>53465</v>
      </c>
      <c r="F14130" s="26" t="s">
        <v>53466</v>
      </c>
      <c r="G14130" s="26" t="s">
        <v>9579</v>
      </c>
      <c r="H14130" s="26" t="s">
        <v>506</v>
      </c>
      <c r="I14130" s="26" t="s">
        <v>9951</v>
      </c>
      <c r="J14130" s="26" t="s">
        <v>53467</v>
      </c>
      <c r="K14130" s="26" t="s">
        <v>9582</v>
      </c>
      <c r="L14130" s="26" t="s">
        <v>53468</v>
      </c>
      <c r="M14130" s="26">
        <v>380660102039</v>
      </c>
      <c r="N14130" s="26">
        <v>2625686403</v>
      </c>
    </row>
    <row r="14131" spans="1:14">
      <c r="A14131" s="26" t="s">
        <v>6080</v>
      </c>
      <c r="B14131" s="26" t="s">
        <v>6081</v>
      </c>
      <c r="C14131" s="26">
        <v>34712085</v>
      </c>
      <c r="D14131" s="26" t="s">
        <v>780</v>
      </c>
      <c r="E14131" s="26" t="s">
        <v>53469</v>
      </c>
      <c r="F14131" s="26" t="s">
        <v>53470</v>
      </c>
      <c r="G14131" s="26" t="s">
        <v>9601</v>
      </c>
      <c r="H14131" s="26" t="s">
        <v>835</v>
      </c>
      <c r="J14131" s="26" t="s">
        <v>6071</v>
      </c>
      <c r="K14131" s="26" t="s">
        <v>9597</v>
      </c>
      <c r="L14131" s="26" t="s">
        <v>10932</v>
      </c>
      <c r="M14131" s="26">
        <v>380516143213</v>
      </c>
      <c r="N14131" s="26">
        <v>3523185202</v>
      </c>
    </row>
    <row r="14132" spans="1:14">
      <c r="A14132" s="26" t="s">
        <v>6518</v>
      </c>
      <c r="B14132" s="26" t="s">
        <v>6519</v>
      </c>
      <c r="C14132" s="26">
        <v>38534606</v>
      </c>
      <c r="D14132" s="26" t="s">
        <v>24</v>
      </c>
      <c r="E14132" s="26" t="s">
        <v>53471</v>
      </c>
      <c r="F14132" s="26" t="s">
        <v>53472</v>
      </c>
      <c r="G14132" s="26" t="s">
        <v>9579</v>
      </c>
      <c r="H14132" s="26" t="s">
        <v>885</v>
      </c>
      <c r="J14132" s="26" t="s">
        <v>53473</v>
      </c>
      <c r="K14132" s="26" t="s">
        <v>9582</v>
      </c>
      <c r="L14132" s="26" t="s">
        <v>53474</v>
      </c>
      <c r="M14132" s="26">
        <v>761971288624</v>
      </c>
      <c r="N14132" s="26">
        <v>5125082704</v>
      </c>
    </row>
    <row r="14133" spans="1:14">
      <c r="A14133" s="26" t="s">
        <v>6742</v>
      </c>
      <c r="B14133" s="26" t="s">
        <v>6743</v>
      </c>
      <c r="C14133" s="26">
        <v>38487180</v>
      </c>
      <c r="D14133" s="26" t="s">
        <v>24</v>
      </c>
      <c r="E14133" s="26" t="s">
        <v>53475</v>
      </c>
      <c r="F14133" s="26" t="s">
        <v>53476</v>
      </c>
      <c r="G14133" s="26" t="s">
        <v>9579</v>
      </c>
      <c r="H14133" s="26" t="s">
        <v>949</v>
      </c>
      <c r="I14133" s="26" t="s">
        <v>13044</v>
      </c>
      <c r="J14133" s="26" t="s">
        <v>53477</v>
      </c>
      <c r="K14133" s="26" t="s">
        <v>9582</v>
      </c>
      <c r="L14133" s="26" t="s">
        <v>53478</v>
      </c>
      <c r="M14133" s="26">
        <v>380536497344</v>
      </c>
      <c r="N14133" s="26">
        <v>5323083810</v>
      </c>
    </row>
    <row r="14134" spans="1:14">
      <c r="A14134" s="26" t="s">
        <v>7880</v>
      </c>
      <c r="B14134" s="26" t="s">
        <v>7881</v>
      </c>
      <c r="C14134" s="26">
        <v>38008933</v>
      </c>
      <c r="D14134" s="26" t="s">
        <v>24</v>
      </c>
      <c r="E14134" s="26" t="s">
        <v>53479</v>
      </c>
      <c r="F14134" s="26" t="s">
        <v>53480</v>
      </c>
      <c r="G14134" s="26" t="s">
        <v>9579</v>
      </c>
      <c r="H14134" s="26" t="s">
        <v>1122</v>
      </c>
      <c r="I14134" s="26" t="s">
        <v>11422</v>
      </c>
      <c r="J14134" s="26" t="s">
        <v>53481</v>
      </c>
      <c r="K14134" s="26" t="s">
        <v>9582</v>
      </c>
      <c r="L14134" s="26" t="s">
        <v>53482</v>
      </c>
      <c r="M14134" s="26">
        <v>380577493165</v>
      </c>
      <c r="N14134" s="26">
        <v>6325181501</v>
      </c>
    </row>
    <row r="14135" spans="1:14">
      <c r="A14135" s="26" t="s">
        <v>6822</v>
      </c>
      <c r="B14135" s="26" t="s">
        <v>6823</v>
      </c>
      <c r="C14135" s="26">
        <v>38503012</v>
      </c>
      <c r="D14135" s="26" t="s">
        <v>1701</v>
      </c>
      <c r="E14135" s="26" t="s">
        <v>53483</v>
      </c>
      <c r="F14135" s="26" t="s">
        <v>53484</v>
      </c>
      <c r="G14135" s="26" t="s">
        <v>9601</v>
      </c>
      <c r="H14135" s="26" t="s">
        <v>949</v>
      </c>
      <c r="I14135" s="26" t="s">
        <v>14709</v>
      </c>
      <c r="J14135" s="26" t="s">
        <v>6621</v>
      </c>
      <c r="K14135" s="26" t="s">
        <v>9597</v>
      </c>
      <c r="L14135" s="26" t="s">
        <v>45415</v>
      </c>
      <c r="M14135" s="26">
        <v>380503097160</v>
      </c>
      <c r="N14135" s="26">
        <v>5321310100</v>
      </c>
    </row>
    <row r="14136" spans="1:14">
      <c r="A14136" s="26" t="s">
        <v>7244</v>
      </c>
      <c r="B14136" s="26" t="s">
        <v>7245</v>
      </c>
      <c r="C14136" s="26">
        <v>38440010</v>
      </c>
      <c r="D14136" s="26" t="s">
        <v>24</v>
      </c>
      <c r="E14136" s="26" t="s">
        <v>53485</v>
      </c>
      <c r="F14136" s="26" t="s">
        <v>53486</v>
      </c>
      <c r="G14136" s="26" t="s">
        <v>9579</v>
      </c>
      <c r="H14136" s="26" t="s">
        <v>987</v>
      </c>
      <c r="I14136" s="26" t="s">
        <v>11035</v>
      </c>
      <c r="J14136" s="26" t="s">
        <v>36618</v>
      </c>
      <c r="K14136" s="26" t="s">
        <v>9582</v>
      </c>
      <c r="L14136" s="26" t="s">
        <v>53487</v>
      </c>
      <c r="M14136" s="26">
        <v>380975096768</v>
      </c>
      <c r="N14136" s="26">
        <v>5620489501</v>
      </c>
    </row>
    <row r="14137" spans="1:14">
      <c r="A14137" s="26" t="s">
        <v>6539</v>
      </c>
      <c r="B14137" s="26" t="s">
        <v>6540</v>
      </c>
      <c r="C14137" s="26">
        <v>2775142</v>
      </c>
      <c r="D14137" s="26" t="s">
        <v>780</v>
      </c>
      <c r="E14137" s="26" t="s">
        <v>53488</v>
      </c>
      <c r="F14137" s="26" t="s">
        <v>53489</v>
      </c>
      <c r="G14137" s="26" t="s">
        <v>9601</v>
      </c>
      <c r="H14137" s="26" t="s">
        <v>885</v>
      </c>
      <c r="J14137" s="26" t="s">
        <v>345</v>
      </c>
      <c r="K14137" s="26" t="s">
        <v>9606</v>
      </c>
      <c r="L14137" s="26" t="s">
        <v>53490</v>
      </c>
      <c r="M14137" s="26">
        <v>380486835328</v>
      </c>
      <c r="N14137" s="26">
        <v>120782508</v>
      </c>
    </row>
    <row r="14138" spans="1:14">
      <c r="A14138" s="26" t="s">
        <v>3361</v>
      </c>
      <c r="B14138" s="26" t="s">
        <v>3362</v>
      </c>
      <c r="C14138" s="26">
        <v>38236420</v>
      </c>
      <c r="D14138" s="26" t="s">
        <v>24</v>
      </c>
      <c r="E14138" s="26" t="s">
        <v>53491</v>
      </c>
      <c r="F14138" s="26" t="s">
        <v>53492</v>
      </c>
      <c r="G14138" s="26" t="s">
        <v>9586</v>
      </c>
      <c r="H14138" s="26" t="s">
        <v>392</v>
      </c>
      <c r="I14138" s="26" t="s">
        <v>12978</v>
      </c>
      <c r="J14138" s="26" t="s">
        <v>53493</v>
      </c>
      <c r="K14138" s="26" t="s">
        <v>9582</v>
      </c>
      <c r="L14138" s="26" t="s">
        <v>53494</v>
      </c>
      <c r="M14138" s="26">
        <v>380313166379</v>
      </c>
      <c r="N14138" s="26">
        <v>2122781601</v>
      </c>
    </row>
    <row r="14139" spans="1:14">
      <c r="A14139" s="26" t="s">
        <v>1618</v>
      </c>
      <c r="B14139" s="26" t="s">
        <v>1619</v>
      </c>
      <c r="C14139" s="26">
        <v>36834023</v>
      </c>
      <c r="D14139" s="26" t="s">
        <v>24</v>
      </c>
      <c r="E14139" s="26" t="s">
        <v>53495</v>
      </c>
      <c r="F14139" s="26" t="s">
        <v>53496</v>
      </c>
      <c r="G14139" s="26" t="s">
        <v>9586</v>
      </c>
      <c r="H14139" s="26" t="s">
        <v>27</v>
      </c>
      <c r="I14139" s="26" t="s">
        <v>14386</v>
      </c>
      <c r="J14139" s="26" t="s">
        <v>53497</v>
      </c>
      <c r="K14139" s="26" t="s">
        <v>9582</v>
      </c>
      <c r="L14139" s="26" t="s">
        <v>53498</v>
      </c>
      <c r="M14139" s="26">
        <v>761972964446</v>
      </c>
      <c r="N14139" s="26">
        <v>520485603</v>
      </c>
    </row>
    <row r="14140" spans="1:14">
      <c r="A14140" s="26" t="s">
        <v>2572</v>
      </c>
      <c r="B14140" s="26" t="s">
        <v>2573</v>
      </c>
      <c r="C14140" s="26">
        <v>37643585</v>
      </c>
      <c r="D14140" s="26" t="s">
        <v>24</v>
      </c>
      <c r="E14140" s="26" t="s">
        <v>53499</v>
      </c>
      <c r="F14140" s="26" t="s">
        <v>53500</v>
      </c>
      <c r="G14140" s="26" t="s">
        <v>9586</v>
      </c>
      <c r="H14140" s="26" t="s">
        <v>133</v>
      </c>
      <c r="J14140" s="26" t="s">
        <v>211</v>
      </c>
      <c r="K14140" s="26" t="s">
        <v>9597</v>
      </c>
      <c r="L14140" s="26" t="s">
        <v>53501</v>
      </c>
      <c r="M14140" s="26">
        <v>380667340242</v>
      </c>
      <c r="N14140" s="26">
        <v>1211300000</v>
      </c>
    </row>
    <row r="14141" spans="1:14">
      <c r="A14141" s="26" t="s">
        <v>5924</v>
      </c>
      <c r="B14141" s="26" t="s">
        <v>5925</v>
      </c>
      <c r="C14141" s="26">
        <v>38094247</v>
      </c>
      <c r="D14141" s="26" t="s">
        <v>24</v>
      </c>
      <c r="E14141" s="26" t="s">
        <v>53502</v>
      </c>
      <c r="F14141" s="26" t="s">
        <v>53503</v>
      </c>
      <c r="G14141" s="26" t="s">
        <v>9586</v>
      </c>
      <c r="H14141" s="26" t="s">
        <v>835</v>
      </c>
      <c r="I14141" s="26" t="s">
        <v>11355</v>
      </c>
      <c r="J14141" s="26" t="s">
        <v>41584</v>
      </c>
      <c r="K14141" s="26" t="s">
        <v>9582</v>
      </c>
      <c r="L14141" s="26" t="s">
        <v>53504</v>
      </c>
      <c r="M14141" s="26">
        <v>380516321254</v>
      </c>
      <c r="N14141" s="26">
        <v>1222055718</v>
      </c>
    </row>
    <row r="14142" spans="1:14">
      <c r="A14142" s="26" t="s">
        <v>4142</v>
      </c>
      <c r="B14142" s="26" t="s">
        <v>4143</v>
      </c>
      <c r="C14142" s="26">
        <v>39020574</v>
      </c>
      <c r="D14142" s="26" t="s">
        <v>24</v>
      </c>
      <c r="E14142" s="26" t="s">
        <v>53505</v>
      </c>
      <c r="F14142" s="26" t="s">
        <v>53506</v>
      </c>
      <c r="G14142" s="26" t="s">
        <v>9586</v>
      </c>
      <c r="H14142" s="26" t="s">
        <v>506</v>
      </c>
      <c r="I14142" s="26" t="s">
        <v>12368</v>
      </c>
      <c r="J14142" s="26" t="s">
        <v>53507</v>
      </c>
      <c r="K14142" s="26" t="s">
        <v>9582</v>
      </c>
      <c r="L14142" s="26" t="s">
        <v>53508</v>
      </c>
      <c r="M14142" s="26">
        <v>380343394347</v>
      </c>
      <c r="N14142" s="26">
        <v>2623285801</v>
      </c>
    </row>
    <row r="14143" spans="1:14">
      <c r="A14143" s="26" t="s">
        <v>3013</v>
      </c>
      <c r="B14143" s="26" t="s">
        <v>3014</v>
      </c>
      <c r="C14143" s="26">
        <v>1991122</v>
      </c>
      <c r="D14143" s="26" t="s">
        <v>780</v>
      </c>
      <c r="E14143" s="26" t="s">
        <v>53509</v>
      </c>
      <c r="F14143" s="26" t="s">
        <v>53510</v>
      </c>
      <c r="G14143" s="26" t="s">
        <v>9601</v>
      </c>
      <c r="H14143" s="26" t="s">
        <v>258</v>
      </c>
      <c r="J14143" s="26" t="s">
        <v>367</v>
      </c>
      <c r="K14143" s="26" t="s">
        <v>9597</v>
      </c>
      <c r="L14143" s="26" t="s">
        <v>21496</v>
      </c>
      <c r="M14143" s="26">
        <v>380660561154</v>
      </c>
      <c r="N14143" s="26">
        <v>1414100000</v>
      </c>
    </row>
    <row r="14144" spans="1:14">
      <c r="A14144" s="26" t="s">
        <v>3722</v>
      </c>
      <c r="B14144" s="26" t="s">
        <v>3723</v>
      </c>
      <c r="C14144" s="26">
        <v>38969725</v>
      </c>
      <c r="D14144" s="26" t="s">
        <v>24</v>
      </c>
      <c r="E14144" s="26" t="s">
        <v>53511</v>
      </c>
      <c r="F14144" s="26" t="s">
        <v>47574</v>
      </c>
      <c r="G14144" s="26" t="s">
        <v>9591</v>
      </c>
      <c r="H14144" s="26" t="s">
        <v>468</v>
      </c>
      <c r="J14144" s="26" t="s">
        <v>481</v>
      </c>
      <c r="K14144" s="26" t="s">
        <v>9597</v>
      </c>
      <c r="L14144" s="26" t="s">
        <v>41420</v>
      </c>
      <c r="M14144" s="26">
        <v>380617643350</v>
      </c>
      <c r="N14144" s="26">
        <v>1222380503</v>
      </c>
    </row>
    <row r="14145" spans="1:14">
      <c r="A14145" s="26" t="s">
        <v>4158</v>
      </c>
      <c r="B14145" s="26" t="s">
        <v>4155</v>
      </c>
      <c r="C14145" s="26">
        <v>1993546</v>
      </c>
      <c r="D14145" s="26" t="s">
        <v>24</v>
      </c>
      <c r="E14145" s="26" t="s">
        <v>53512</v>
      </c>
      <c r="F14145" s="26" t="s">
        <v>53513</v>
      </c>
      <c r="G14145" s="26" t="s">
        <v>9579</v>
      </c>
      <c r="H14145" s="26" t="s">
        <v>506</v>
      </c>
      <c r="I14145" s="26" t="s">
        <v>12382</v>
      </c>
      <c r="J14145" s="26" t="s">
        <v>53514</v>
      </c>
      <c r="K14145" s="26" t="s">
        <v>9582</v>
      </c>
      <c r="L14145" s="26" t="s">
        <v>53515</v>
      </c>
      <c r="M14145" s="26">
        <v>380972183565</v>
      </c>
      <c r="N14145" s="26">
        <v>2623688301</v>
      </c>
    </row>
    <row r="14146" spans="1:14">
      <c r="A14146" s="26" t="s">
        <v>9057</v>
      </c>
      <c r="B14146" s="26" t="s">
        <v>9058</v>
      </c>
      <c r="C14146" s="26">
        <v>2005728</v>
      </c>
      <c r="D14146" s="26" t="s">
        <v>24</v>
      </c>
      <c r="E14146" s="26" t="s">
        <v>53516</v>
      </c>
      <c r="F14146" s="26" t="s">
        <v>53517</v>
      </c>
      <c r="G14146" s="26" t="s">
        <v>9586</v>
      </c>
      <c r="H14146" s="26" t="s">
        <v>1490</v>
      </c>
      <c r="I14146" s="26" t="s">
        <v>13151</v>
      </c>
      <c r="J14146" s="26" t="s">
        <v>1491</v>
      </c>
      <c r="K14146" s="26" t="s">
        <v>9597</v>
      </c>
      <c r="L14146" s="26" t="s">
        <v>53518</v>
      </c>
      <c r="M14146" s="26">
        <v>380373043446</v>
      </c>
      <c r="N14146" s="26">
        <v>7320510400</v>
      </c>
    </row>
    <row r="14147" spans="1:14">
      <c r="A14147" s="26" t="s">
        <v>6890</v>
      </c>
      <c r="B14147" s="26" t="s">
        <v>6891</v>
      </c>
      <c r="C14147" s="26">
        <v>38459325</v>
      </c>
      <c r="D14147" s="26" t="s">
        <v>24</v>
      </c>
      <c r="E14147" s="26" t="s">
        <v>53519</v>
      </c>
      <c r="F14147" s="26" t="s">
        <v>53520</v>
      </c>
      <c r="G14147" s="26" t="s">
        <v>9579</v>
      </c>
      <c r="H14147" s="26" t="s">
        <v>949</v>
      </c>
      <c r="I14147" s="26" t="s">
        <v>9669</v>
      </c>
      <c r="J14147" s="26" t="s">
        <v>53521</v>
      </c>
      <c r="K14147" s="26" t="s">
        <v>9582</v>
      </c>
      <c r="L14147" s="26" t="s">
        <v>53522</v>
      </c>
      <c r="M14147" s="26">
        <v>380991750127</v>
      </c>
      <c r="N14147" s="26">
        <v>5324888201</v>
      </c>
    </row>
    <row r="14148" spans="1:14">
      <c r="A14148" s="26" t="s">
        <v>6395</v>
      </c>
      <c r="B14148" s="26" t="s">
        <v>6396</v>
      </c>
      <c r="C14148" s="26">
        <v>39040240</v>
      </c>
      <c r="D14148" s="26" t="s">
        <v>24</v>
      </c>
      <c r="E14148" s="26" t="s">
        <v>53523</v>
      </c>
      <c r="F14148" s="26" t="s">
        <v>53524</v>
      </c>
      <c r="G14148" s="26" t="s">
        <v>9586</v>
      </c>
      <c r="H14148" s="26" t="s">
        <v>885</v>
      </c>
      <c r="J14148" s="26" t="s">
        <v>910</v>
      </c>
      <c r="K14148" s="26" t="s">
        <v>9597</v>
      </c>
      <c r="L14148" s="26" t="s">
        <v>53525</v>
      </c>
      <c r="M14148" s="26">
        <v>380487505081</v>
      </c>
      <c r="N14148" s="26">
        <v>5110100000</v>
      </c>
    </row>
    <row r="14149" spans="1:14">
      <c r="A14149" s="26" t="s">
        <v>8008</v>
      </c>
      <c r="B14149" s="26" t="s">
        <v>8009</v>
      </c>
      <c r="C14149" s="26">
        <v>38892286</v>
      </c>
      <c r="D14149" s="26" t="s">
        <v>24</v>
      </c>
      <c r="E14149" s="26" t="s">
        <v>53526</v>
      </c>
      <c r="F14149" s="26" t="s">
        <v>53527</v>
      </c>
      <c r="G14149" s="26" t="s">
        <v>9579</v>
      </c>
      <c r="H14149" s="26" t="s">
        <v>1122</v>
      </c>
      <c r="I14149" s="26" t="s">
        <v>1230</v>
      </c>
      <c r="J14149" s="26" t="s">
        <v>53528</v>
      </c>
      <c r="K14149" s="26" t="s">
        <v>9582</v>
      </c>
      <c r="L14149" s="26" t="s">
        <v>53529</v>
      </c>
      <c r="M14149" s="26">
        <v>380574872284</v>
      </c>
      <c r="N14149" s="26">
        <v>6324580502</v>
      </c>
    </row>
    <row r="14150" spans="1:14">
      <c r="A14150" s="26" t="s">
        <v>8915</v>
      </c>
      <c r="B14150" s="26" t="s">
        <v>8916</v>
      </c>
      <c r="C14150" s="26">
        <v>41368558</v>
      </c>
      <c r="D14150" s="26" t="s">
        <v>24</v>
      </c>
      <c r="E14150" s="26" t="s">
        <v>53530</v>
      </c>
      <c r="F14150" s="26" t="s">
        <v>53531</v>
      </c>
      <c r="G14150" s="26" t="s">
        <v>9586</v>
      </c>
      <c r="H14150" s="26" t="s">
        <v>1401</v>
      </c>
      <c r="I14150" s="26" t="s">
        <v>11520</v>
      </c>
      <c r="J14150" s="26" t="s">
        <v>53532</v>
      </c>
      <c r="K14150" s="26" t="s">
        <v>9582</v>
      </c>
      <c r="L14150" s="26" t="s">
        <v>53533</v>
      </c>
      <c r="M14150" s="26">
        <v>761939282856</v>
      </c>
      <c r="N14150" s="26">
        <v>1220787702</v>
      </c>
    </row>
    <row r="14151" spans="1:14">
      <c r="A14151" s="26" t="s">
        <v>9484</v>
      </c>
      <c r="B14151" s="26" t="s">
        <v>9485</v>
      </c>
      <c r="C14151" s="26">
        <v>2006113</v>
      </c>
      <c r="D14151" s="26" t="s">
        <v>780</v>
      </c>
      <c r="E14151" s="26" t="s">
        <v>53534</v>
      </c>
      <c r="F14151" s="26" t="s">
        <v>53535</v>
      </c>
      <c r="G14151" s="26" t="s">
        <v>9601</v>
      </c>
      <c r="H14151" s="26" t="s">
        <v>1573</v>
      </c>
      <c r="J14151" s="26" t="s">
        <v>1589</v>
      </c>
      <c r="K14151" s="26" t="s">
        <v>9597</v>
      </c>
      <c r="L14151" s="26" t="s">
        <v>17685</v>
      </c>
      <c r="M14151" s="26">
        <v>380462253053</v>
      </c>
      <c r="N14151" s="26">
        <v>1824286707</v>
      </c>
    </row>
    <row r="14152" spans="1:14">
      <c r="A14152" s="26" t="s">
        <v>7677</v>
      </c>
      <c r="B14152" s="26" t="s">
        <v>7678</v>
      </c>
      <c r="C14152" s="26">
        <v>38440115</v>
      </c>
      <c r="D14152" s="26" t="s">
        <v>24</v>
      </c>
      <c r="E14152" s="26" t="s">
        <v>53536</v>
      </c>
      <c r="F14152" s="26" t="s">
        <v>53537</v>
      </c>
      <c r="G14152" s="26" t="s">
        <v>9586</v>
      </c>
      <c r="H14152" s="26" t="s">
        <v>1088</v>
      </c>
      <c r="I14152" s="26" t="s">
        <v>16873</v>
      </c>
      <c r="J14152" s="26" t="s">
        <v>53538</v>
      </c>
      <c r="K14152" s="26" t="s">
        <v>9582</v>
      </c>
      <c r="L14152" s="26" t="s">
        <v>53539</v>
      </c>
      <c r="M14152" s="26">
        <v>380354653136</v>
      </c>
      <c r="N14152" s="26">
        <v>6123481401</v>
      </c>
    </row>
    <row r="14153" spans="1:14">
      <c r="A14153" s="26" t="s">
        <v>3266</v>
      </c>
      <c r="B14153" s="26" t="s">
        <v>3267</v>
      </c>
      <c r="C14153" s="26">
        <v>38455645</v>
      </c>
      <c r="D14153" s="26" t="s">
        <v>24</v>
      </c>
      <c r="E14153" s="26" t="s">
        <v>53540</v>
      </c>
      <c r="F14153" s="26" t="s">
        <v>53541</v>
      </c>
      <c r="G14153" s="26" t="s">
        <v>9591</v>
      </c>
      <c r="H14153" s="26" t="s">
        <v>375</v>
      </c>
      <c r="I14153" s="26" t="s">
        <v>10187</v>
      </c>
      <c r="J14153" s="26" t="s">
        <v>53542</v>
      </c>
      <c r="K14153" s="26" t="s">
        <v>9582</v>
      </c>
      <c r="L14153" s="26" t="s">
        <v>53543</v>
      </c>
      <c r="M14153" s="26">
        <v>380966817716</v>
      </c>
      <c r="N14153" s="26">
        <v>1821486704</v>
      </c>
    </row>
    <row r="14154" spans="1:14">
      <c r="A14154" s="26" t="s">
        <v>3145</v>
      </c>
      <c r="B14154" s="26" t="s">
        <v>3142</v>
      </c>
      <c r="C14154" s="26">
        <v>41931754</v>
      </c>
      <c r="D14154" s="26" t="s">
        <v>24</v>
      </c>
      <c r="E14154" s="26" t="s">
        <v>53544</v>
      </c>
      <c r="F14154" s="26" t="s">
        <v>38665</v>
      </c>
      <c r="G14154" s="26" t="s">
        <v>9586</v>
      </c>
      <c r="H14154" s="26" t="s">
        <v>375</v>
      </c>
      <c r="J14154" s="26" t="s">
        <v>380</v>
      </c>
      <c r="K14154" s="26" t="s">
        <v>9597</v>
      </c>
      <c r="L14154" s="26" t="s">
        <v>11174</v>
      </c>
      <c r="M14154" s="26">
        <v>380412432000</v>
      </c>
      <c r="N14154" s="26">
        <v>1810100000</v>
      </c>
    </row>
    <row r="14155" spans="1:14">
      <c r="A14155" s="26" t="s">
        <v>5994</v>
      </c>
      <c r="B14155" s="26" t="s">
        <v>5995</v>
      </c>
      <c r="C14155" s="26">
        <v>31822150</v>
      </c>
      <c r="D14155" s="26" t="s">
        <v>1701</v>
      </c>
      <c r="E14155" s="26" t="s">
        <v>53545</v>
      </c>
      <c r="F14155" s="26" t="s">
        <v>53546</v>
      </c>
      <c r="G14155" s="26" t="s">
        <v>9601</v>
      </c>
      <c r="H14155" s="26" t="s">
        <v>835</v>
      </c>
      <c r="J14155" s="26" t="s">
        <v>877</v>
      </c>
      <c r="K14155" s="26" t="s">
        <v>9597</v>
      </c>
      <c r="L14155" s="26" t="s">
        <v>53547</v>
      </c>
      <c r="M14155" s="26">
        <v>380730334764</v>
      </c>
      <c r="N14155" s="26">
        <v>4824510100</v>
      </c>
    </row>
    <row r="14156" spans="1:14">
      <c r="A14156" s="26" t="s">
        <v>8893</v>
      </c>
      <c r="B14156" s="26" t="s">
        <v>8894</v>
      </c>
      <c r="C14156" s="26">
        <v>41937159</v>
      </c>
      <c r="D14156" s="26" t="s">
        <v>24</v>
      </c>
      <c r="E14156" s="26" t="s">
        <v>53548</v>
      </c>
      <c r="F14156" s="26" t="s">
        <v>53549</v>
      </c>
      <c r="G14156" s="26" t="s">
        <v>9579</v>
      </c>
      <c r="H14156" s="26" t="s">
        <v>1401</v>
      </c>
      <c r="I14156" s="26" t="s">
        <v>9696</v>
      </c>
      <c r="J14156" s="26" t="s">
        <v>53550</v>
      </c>
      <c r="K14156" s="26" t="s">
        <v>9582</v>
      </c>
      <c r="L14156" s="26" t="s">
        <v>53551</v>
      </c>
      <c r="M14156" s="26">
        <v>761349417832</v>
      </c>
      <c r="N14156" s="26">
        <v>7122885001</v>
      </c>
    </row>
    <row r="14157" spans="1:14">
      <c r="A14157" s="26" t="s">
        <v>1882</v>
      </c>
      <c r="B14157" s="26" t="s">
        <v>1883</v>
      </c>
      <c r="C14157" s="26">
        <v>1982643</v>
      </c>
      <c r="D14157" s="26" t="s">
        <v>780</v>
      </c>
      <c r="E14157" s="26" t="s">
        <v>53552</v>
      </c>
      <c r="F14157" s="26" t="s">
        <v>53553</v>
      </c>
      <c r="G14157" s="26" t="s">
        <v>9601</v>
      </c>
      <c r="H14157" s="26" t="s">
        <v>27</v>
      </c>
      <c r="I14157" s="26" t="s">
        <v>19492</v>
      </c>
      <c r="J14157" s="26" t="s">
        <v>1884</v>
      </c>
      <c r="K14157" s="26" t="s">
        <v>9606</v>
      </c>
      <c r="L14157" s="26" t="s">
        <v>25197</v>
      </c>
      <c r="M14157" s="26">
        <v>380435321130</v>
      </c>
      <c r="N14157" s="26">
        <v>523755100</v>
      </c>
    </row>
    <row r="14158" spans="1:14">
      <c r="A14158" s="26" t="s">
        <v>2397</v>
      </c>
      <c r="B14158" s="26" t="s">
        <v>2398</v>
      </c>
      <c r="C14158" s="26">
        <v>42318513</v>
      </c>
      <c r="D14158" s="26" t="s">
        <v>24</v>
      </c>
      <c r="E14158" s="26" t="s">
        <v>53554</v>
      </c>
      <c r="F14158" s="26" t="s">
        <v>53555</v>
      </c>
      <c r="G14158" s="26" t="s">
        <v>9586</v>
      </c>
      <c r="H14158" s="26" t="s">
        <v>133</v>
      </c>
      <c r="I14158" s="26" t="s">
        <v>16294</v>
      </c>
      <c r="J14158" s="26" t="s">
        <v>17989</v>
      </c>
      <c r="K14158" s="26" t="s">
        <v>9906</v>
      </c>
      <c r="L14158" s="26" t="s">
        <v>53556</v>
      </c>
      <c r="M14158" s="26">
        <v>761962541452</v>
      </c>
      <c r="N14158" s="26">
        <v>721184418</v>
      </c>
    </row>
    <row r="14159" spans="1:14">
      <c r="A14159" s="26" t="s">
        <v>4266</v>
      </c>
      <c r="B14159" s="26" t="s">
        <v>4267</v>
      </c>
      <c r="C14159" s="26">
        <v>41995294</v>
      </c>
      <c r="D14159" s="26" t="s">
        <v>24</v>
      </c>
      <c r="E14159" s="26" t="s">
        <v>53557</v>
      </c>
      <c r="F14159" s="26" t="s">
        <v>53558</v>
      </c>
      <c r="G14159" s="26" t="s">
        <v>9586</v>
      </c>
      <c r="H14159" s="26" t="s">
        <v>506</v>
      </c>
      <c r="J14159" s="26" t="s">
        <v>10097</v>
      </c>
      <c r="K14159" s="26" t="s">
        <v>9582</v>
      </c>
      <c r="L14159" s="26" t="s">
        <v>53559</v>
      </c>
      <c r="M14159" s="26">
        <v>380795499370</v>
      </c>
      <c r="N14159" s="26">
        <v>120781305</v>
      </c>
    </row>
    <row r="14160" spans="1:14">
      <c r="A14160" s="26" t="s">
        <v>4639</v>
      </c>
      <c r="B14160" s="26" t="s">
        <v>4640</v>
      </c>
      <c r="C14160" s="26">
        <v>5493846</v>
      </c>
      <c r="D14160" s="26" t="s">
        <v>780</v>
      </c>
      <c r="E14160" s="26" t="s">
        <v>53560</v>
      </c>
      <c r="F14160" s="26" t="s">
        <v>53561</v>
      </c>
      <c r="G14160" s="26" t="s">
        <v>9601</v>
      </c>
      <c r="H14160" s="26" t="s">
        <v>670</v>
      </c>
      <c r="J14160" s="26" t="s">
        <v>687</v>
      </c>
      <c r="K14160" s="26" t="s">
        <v>9597</v>
      </c>
      <c r="L14160" s="26" t="s">
        <v>53562</v>
      </c>
      <c r="M14160" s="26">
        <v>380522244466</v>
      </c>
      <c r="N14160" s="26">
        <v>3510100000</v>
      </c>
    </row>
    <row r="14161" spans="1:14">
      <c r="A14161" s="26" t="s">
        <v>8891</v>
      </c>
      <c r="B14161" s="26" t="s">
        <v>8892</v>
      </c>
      <c r="C14161" s="26">
        <v>38950515</v>
      </c>
      <c r="D14161" s="26" t="s">
        <v>24</v>
      </c>
      <c r="E14161" s="26" t="s">
        <v>53563</v>
      </c>
      <c r="F14161" s="26" t="s">
        <v>53564</v>
      </c>
      <c r="G14161" s="26" t="s">
        <v>9579</v>
      </c>
      <c r="H14161" s="26" t="s">
        <v>1401</v>
      </c>
      <c r="I14161" s="26" t="s">
        <v>1438</v>
      </c>
      <c r="J14161" s="26" t="s">
        <v>53565</v>
      </c>
      <c r="K14161" s="26" t="s">
        <v>9582</v>
      </c>
      <c r="L14161" s="26" t="s">
        <v>53566</v>
      </c>
      <c r="M14161" s="26">
        <v>380967385932</v>
      </c>
      <c r="N14161" s="26">
        <v>7122585502</v>
      </c>
    </row>
    <row r="14162" spans="1:14">
      <c r="A14162" s="26" t="s">
        <v>9067</v>
      </c>
      <c r="B14162" s="26" t="s">
        <v>9068</v>
      </c>
      <c r="C14162" s="26">
        <v>36752522</v>
      </c>
      <c r="D14162" s="26" t="s">
        <v>24</v>
      </c>
      <c r="E14162" s="26" t="s">
        <v>53567</v>
      </c>
      <c r="F14162" s="26" t="s">
        <v>53568</v>
      </c>
      <c r="G14162" s="26" t="s">
        <v>9586</v>
      </c>
      <c r="H14162" s="26" t="s">
        <v>1490</v>
      </c>
      <c r="I14162" s="26" t="s">
        <v>12333</v>
      </c>
      <c r="J14162" s="26" t="s">
        <v>53569</v>
      </c>
      <c r="K14162" s="26" t="s">
        <v>9582</v>
      </c>
      <c r="L14162" s="26" t="s">
        <v>53570</v>
      </c>
      <c r="M14162" s="26">
        <v>380507686229</v>
      </c>
      <c r="N14162" s="26">
        <v>7321583301</v>
      </c>
    </row>
    <row r="14163" spans="1:14">
      <c r="A14163" s="26" t="s">
        <v>6247</v>
      </c>
      <c r="B14163" s="26" t="s">
        <v>6248</v>
      </c>
      <c r="C14163" s="26">
        <v>5446462</v>
      </c>
      <c r="D14163" s="26" t="s">
        <v>780</v>
      </c>
      <c r="E14163" s="26" t="s">
        <v>53571</v>
      </c>
      <c r="F14163" s="26" t="s">
        <v>10114</v>
      </c>
      <c r="G14163" s="26" t="s">
        <v>9601</v>
      </c>
      <c r="H14163" s="26" t="s">
        <v>885</v>
      </c>
      <c r="J14163" s="26" t="s">
        <v>910</v>
      </c>
      <c r="K14163" s="26" t="s">
        <v>9597</v>
      </c>
      <c r="L14163" s="26" t="s">
        <v>53572</v>
      </c>
      <c r="M14163" s="26">
        <v>380487656494</v>
      </c>
      <c r="N14163" s="26">
        <v>5110100000</v>
      </c>
    </row>
    <row r="14164" spans="1:14">
      <c r="A14164" s="26" t="s">
        <v>6259</v>
      </c>
      <c r="B14164" s="26" t="s">
        <v>6260</v>
      </c>
      <c r="C14164" s="26">
        <v>2774556</v>
      </c>
      <c r="D14164" s="26" t="s">
        <v>24</v>
      </c>
      <c r="E14164" s="26" t="s">
        <v>53573</v>
      </c>
      <c r="F14164" s="26" t="s">
        <v>53574</v>
      </c>
      <c r="G14164" s="26" t="s">
        <v>9586</v>
      </c>
      <c r="H14164" s="26" t="s">
        <v>885</v>
      </c>
      <c r="J14164" s="26" t="s">
        <v>910</v>
      </c>
      <c r="K14164" s="26" t="s">
        <v>9597</v>
      </c>
      <c r="L14164" s="26" t="s">
        <v>18337</v>
      </c>
      <c r="M14164" s="26">
        <v>760975100724</v>
      </c>
      <c r="N14164" s="26">
        <v>5110100000</v>
      </c>
    </row>
    <row r="14165" spans="1:14">
      <c r="A14165" s="26" t="s">
        <v>6080</v>
      </c>
      <c r="B14165" s="26" t="s">
        <v>6081</v>
      </c>
      <c r="C14165" s="26">
        <v>34712085</v>
      </c>
      <c r="D14165" s="26" t="s">
        <v>780</v>
      </c>
      <c r="E14165" s="26" t="s">
        <v>53575</v>
      </c>
      <c r="F14165" s="26" t="s">
        <v>53576</v>
      </c>
      <c r="G14165" s="26" t="s">
        <v>9601</v>
      </c>
      <c r="H14165" s="26" t="s">
        <v>835</v>
      </c>
      <c r="J14165" s="26" t="s">
        <v>6071</v>
      </c>
      <c r="K14165" s="26" t="s">
        <v>9597</v>
      </c>
      <c r="L14165" s="26" t="s">
        <v>53577</v>
      </c>
      <c r="M14165" s="26">
        <v>380516143311</v>
      </c>
      <c r="N14165" s="26">
        <v>3523185202</v>
      </c>
    </row>
    <row r="14166" spans="1:14">
      <c r="A14166" s="26" t="s">
        <v>9298</v>
      </c>
      <c r="B14166" s="26" t="s">
        <v>9299</v>
      </c>
      <c r="C14166" s="26">
        <v>38232556</v>
      </c>
      <c r="D14166" s="26" t="s">
        <v>24</v>
      </c>
      <c r="E14166" s="26" t="s">
        <v>53578</v>
      </c>
      <c r="F14166" s="26" t="s">
        <v>53579</v>
      </c>
      <c r="G14166" s="26" t="s">
        <v>9591</v>
      </c>
      <c r="H14166" s="26" t="s">
        <v>1573</v>
      </c>
      <c r="I14166" s="26" t="s">
        <v>12131</v>
      </c>
      <c r="J14166" s="26" t="s">
        <v>53580</v>
      </c>
      <c r="K14166" s="26" t="s">
        <v>9582</v>
      </c>
      <c r="L14166" s="26" t="s">
        <v>53581</v>
      </c>
      <c r="M14166" s="26">
        <v>380464534277</v>
      </c>
      <c r="N14166" s="26">
        <v>5922980802</v>
      </c>
    </row>
    <row r="14167" spans="1:14">
      <c r="A14167" s="26" t="s">
        <v>4164</v>
      </c>
      <c r="B14167" s="26" t="s">
        <v>4165</v>
      </c>
      <c r="C14167" s="26">
        <v>25064231</v>
      </c>
      <c r="D14167" s="26" t="s">
        <v>780</v>
      </c>
      <c r="E14167" s="26" t="s">
        <v>53582</v>
      </c>
      <c r="F14167" s="26" t="s">
        <v>9787</v>
      </c>
      <c r="G14167" s="26" t="s">
        <v>9601</v>
      </c>
      <c r="H14167" s="26" t="s">
        <v>506</v>
      </c>
      <c r="J14167" s="26" t="s">
        <v>4166</v>
      </c>
      <c r="K14167" s="26" t="s">
        <v>9606</v>
      </c>
      <c r="L14167" s="26" t="s">
        <v>53583</v>
      </c>
      <c r="M14167" s="26">
        <v>380972615059</v>
      </c>
      <c r="N14167" s="26">
        <v>722484606</v>
      </c>
    </row>
    <row r="14168" spans="1:14">
      <c r="A14168" s="26" t="s">
        <v>8901</v>
      </c>
      <c r="B14168" s="26" t="s">
        <v>8902</v>
      </c>
      <c r="C14168" s="26">
        <v>41777601</v>
      </c>
      <c r="D14168" s="26" t="s">
        <v>24</v>
      </c>
      <c r="E14168" s="26" t="s">
        <v>53584</v>
      </c>
      <c r="F14168" s="26" t="s">
        <v>53585</v>
      </c>
      <c r="G14168" s="26" t="s">
        <v>9579</v>
      </c>
      <c r="H14168" s="26" t="s">
        <v>1401</v>
      </c>
      <c r="I14168" s="26" t="s">
        <v>12999</v>
      </c>
      <c r="J14168" s="26" t="s">
        <v>53586</v>
      </c>
      <c r="K14168" s="26" t="s">
        <v>9582</v>
      </c>
      <c r="L14168" s="26" t="s">
        <v>53587</v>
      </c>
      <c r="M14168" s="26">
        <v>380474871517</v>
      </c>
      <c r="N14168" s="26">
        <v>1422756301</v>
      </c>
    </row>
    <row r="14169" spans="1:14">
      <c r="A14169" s="26" t="s">
        <v>5864</v>
      </c>
      <c r="B14169" s="26" t="s">
        <v>5865</v>
      </c>
      <c r="C14169" s="26">
        <v>5494828</v>
      </c>
      <c r="D14169" s="26" t="s">
        <v>780</v>
      </c>
      <c r="E14169" s="26" t="s">
        <v>53588</v>
      </c>
      <c r="F14169" s="26" t="s">
        <v>53589</v>
      </c>
      <c r="G14169" s="26" t="s">
        <v>9601</v>
      </c>
      <c r="H14169" s="26" t="s">
        <v>799</v>
      </c>
      <c r="J14169" s="26" t="s">
        <v>800</v>
      </c>
      <c r="K14169" s="26" t="s">
        <v>9597</v>
      </c>
      <c r="L14169" s="26" t="s">
        <v>21486</v>
      </c>
      <c r="M14169" s="26">
        <v>380444269664</v>
      </c>
      <c r="N14169" s="26">
        <v>4822784009</v>
      </c>
    </row>
    <row r="14170" spans="1:14">
      <c r="A14170" s="26" t="s">
        <v>8350</v>
      </c>
      <c r="B14170" s="26" t="s">
        <v>8351</v>
      </c>
      <c r="C14170" s="26">
        <v>3293557</v>
      </c>
      <c r="D14170" s="26" t="s">
        <v>780</v>
      </c>
      <c r="E14170" s="26" t="s">
        <v>53590</v>
      </c>
      <c r="F14170" s="26" t="s">
        <v>53591</v>
      </c>
      <c r="G14170" s="26" t="s">
        <v>9601</v>
      </c>
      <c r="H14170" s="26" t="s">
        <v>1122</v>
      </c>
      <c r="J14170" s="26" t="s">
        <v>8039</v>
      </c>
      <c r="K14170" s="26" t="s">
        <v>9597</v>
      </c>
      <c r="L14170" s="26" t="s">
        <v>53592</v>
      </c>
      <c r="M14170" s="26">
        <v>380577380464</v>
      </c>
      <c r="N14170" s="26">
        <v>6310100000</v>
      </c>
    </row>
    <row r="14171" spans="1:14">
      <c r="A14171" s="26" t="s">
        <v>5896</v>
      </c>
      <c r="B14171" s="26" t="s">
        <v>5897</v>
      </c>
      <c r="C14171" s="26">
        <v>38313781</v>
      </c>
      <c r="D14171" s="26" t="s">
        <v>24</v>
      </c>
      <c r="E14171" s="26" t="s">
        <v>53593</v>
      </c>
      <c r="F14171" s="26" t="s">
        <v>53594</v>
      </c>
      <c r="G14171" s="26" t="s">
        <v>9586</v>
      </c>
      <c r="H14171" s="26" t="s">
        <v>835</v>
      </c>
      <c r="I14171" s="26" t="s">
        <v>17300</v>
      </c>
      <c r="J14171" s="26" t="s">
        <v>53595</v>
      </c>
      <c r="K14171" s="26" t="s">
        <v>9582</v>
      </c>
      <c r="L14171" s="26" t="s">
        <v>53596</v>
      </c>
      <c r="M14171" s="26">
        <v>380671037520</v>
      </c>
      <c r="N14171" s="26">
        <v>4820610125</v>
      </c>
    </row>
    <row r="14172" spans="1:14">
      <c r="A14172" s="26" t="s">
        <v>8946</v>
      </c>
      <c r="B14172" s="26" t="s">
        <v>8947</v>
      </c>
      <c r="C14172" s="26">
        <v>41773113</v>
      </c>
      <c r="D14172" s="26" t="s">
        <v>24</v>
      </c>
      <c r="E14172" s="26" t="s">
        <v>53597</v>
      </c>
      <c r="F14172" s="26" t="s">
        <v>53598</v>
      </c>
      <c r="G14172" s="26" t="s">
        <v>9579</v>
      </c>
      <c r="H14172" s="26" t="s">
        <v>1401</v>
      </c>
      <c r="I14172" s="26" t="s">
        <v>14400</v>
      </c>
      <c r="J14172" s="26" t="s">
        <v>53599</v>
      </c>
      <c r="K14172" s="26" t="s">
        <v>9582</v>
      </c>
      <c r="L14172" s="26" t="s">
        <v>53600</v>
      </c>
      <c r="M14172" s="26">
        <v>380473130051</v>
      </c>
      <c r="N14172" s="26">
        <v>7124082801</v>
      </c>
    </row>
    <row r="14173" spans="1:14">
      <c r="A14173" s="26" t="s">
        <v>3994</v>
      </c>
      <c r="B14173" s="26" t="s">
        <v>3995</v>
      </c>
      <c r="C14173" s="26">
        <v>42043117</v>
      </c>
      <c r="D14173" s="26" t="s">
        <v>24</v>
      </c>
      <c r="E14173" s="26" t="s">
        <v>53601</v>
      </c>
      <c r="F14173" s="26" t="s">
        <v>53602</v>
      </c>
      <c r="G14173" s="26" t="s">
        <v>9586</v>
      </c>
      <c r="H14173" s="26" t="s">
        <v>506</v>
      </c>
      <c r="I14173" s="26" t="s">
        <v>10777</v>
      </c>
      <c r="J14173" s="26" t="s">
        <v>39069</v>
      </c>
      <c r="K14173" s="26" t="s">
        <v>9582</v>
      </c>
      <c r="L14173" s="26" t="s">
        <v>53603</v>
      </c>
      <c r="M14173" s="26">
        <v>380343031135</v>
      </c>
      <c r="N14173" s="26">
        <v>2621685401</v>
      </c>
    </row>
    <row r="14174" spans="1:14">
      <c r="A14174" s="26" t="s">
        <v>1651</v>
      </c>
      <c r="B14174" s="26" t="s">
        <v>1652</v>
      </c>
      <c r="C14174" s="26">
        <v>5484362</v>
      </c>
      <c r="D14174" s="26" t="s">
        <v>24</v>
      </c>
      <c r="E14174" s="26" t="s">
        <v>53604</v>
      </c>
      <c r="F14174" s="26" t="s">
        <v>53605</v>
      </c>
      <c r="G14174" s="26" t="s">
        <v>9586</v>
      </c>
      <c r="H14174" s="26" t="s">
        <v>27</v>
      </c>
      <c r="J14174" s="26" t="s">
        <v>36</v>
      </c>
      <c r="K14174" s="26" t="s">
        <v>9597</v>
      </c>
      <c r="L14174" s="26" t="s">
        <v>53606</v>
      </c>
      <c r="M14174" s="26">
        <v>380432689411</v>
      </c>
      <c r="N14174" s="26">
        <v>510100000</v>
      </c>
    </row>
    <row r="14175" spans="1:14">
      <c r="A14175" s="26" t="s">
        <v>8681</v>
      </c>
      <c r="B14175" s="26" t="s">
        <v>8682</v>
      </c>
      <c r="C14175" s="26">
        <v>38402043</v>
      </c>
      <c r="D14175" s="26" t="s">
        <v>24</v>
      </c>
      <c r="E14175" s="26" t="s">
        <v>53607</v>
      </c>
      <c r="F14175" s="26" t="s">
        <v>12410</v>
      </c>
      <c r="G14175" s="26" t="s">
        <v>9586</v>
      </c>
      <c r="H14175" s="26" t="s">
        <v>1308</v>
      </c>
      <c r="J14175" s="26" t="s">
        <v>8818</v>
      </c>
      <c r="K14175" s="26" t="s">
        <v>9597</v>
      </c>
      <c r="L14175" s="26" t="s">
        <v>18247</v>
      </c>
      <c r="M14175" s="26">
        <v>380978165100</v>
      </c>
      <c r="N14175" s="26">
        <v>6810700000</v>
      </c>
    </row>
    <row r="14176" spans="1:14">
      <c r="A14176" s="26" t="s">
        <v>3218</v>
      </c>
      <c r="B14176" s="26" t="s">
        <v>3219</v>
      </c>
      <c r="C14176" s="26">
        <v>38796636</v>
      </c>
      <c r="D14176" s="26" t="s">
        <v>24</v>
      </c>
      <c r="E14176" s="26" t="s">
        <v>53608</v>
      </c>
      <c r="F14176" s="26" t="s">
        <v>53609</v>
      </c>
      <c r="G14176" s="26" t="s">
        <v>9586</v>
      </c>
      <c r="H14176" s="26" t="s">
        <v>375</v>
      </c>
      <c r="I14176" s="26" t="s">
        <v>11784</v>
      </c>
      <c r="J14176" s="26" t="s">
        <v>53610</v>
      </c>
      <c r="K14176" s="26" t="s">
        <v>9582</v>
      </c>
      <c r="L14176" s="26" t="s">
        <v>53611</v>
      </c>
      <c r="M14176" s="26">
        <v>380984407578</v>
      </c>
      <c r="N14176" s="26">
        <v>1824285201</v>
      </c>
    </row>
    <row r="14177" spans="1:14">
      <c r="A14177" s="26" t="s">
        <v>4860</v>
      </c>
      <c r="B14177" s="26" t="s">
        <v>4861</v>
      </c>
      <c r="C14177" s="26">
        <v>42853379</v>
      </c>
      <c r="D14177" s="26" t="s">
        <v>780</v>
      </c>
      <c r="E14177" s="26" t="s">
        <v>53612</v>
      </c>
      <c r="F14177" s="26" t="s">
        <v>53613</v>
      </c>
      <c r="G14177" s="26" t="s">
        <v>9601</v>
      </c>
      <c r="H14177" s="26" t="s">
        <v>711</v>
      </c>
      <c r="J14177" s="26" t="s">
        <v>727</v>
      </c>
      <c r="K14177" s="26" t="s">
        <v>9597</v>
      </c>
      <c r="L14177" s="26" t="s">
        <v>18056</v>
      </c>
      <c r="M14177" s="26">
        <v>380645241353</v>
      </c>
      <c r="N14177" s="26">
        <v>4412900000</v>
      </c>
    </row>
    <row r="14178" spans="1:14">
      <c r="A14178" s="26" t="s">
        <v>1743</v>
      </c>
      <c r="B14178" s="26" t="s">
        <v>1744</v>
      </c>
      <c r="C14178" s="26">
        <v>41579448</v>
      </c>
      <c r="D14178" s="26" t="s">
        <v>24</v>
      </c>
      <c r="E14178" s="26" t="s">
        <v>53614</v>
      </c>
      <c r="F14178" s="26" t="s">
        <v>53615</v>
      </c>
      <c r="G14178" s="26" t="s">
        <v>9586</v>
      </c>
      <c r="H14178" s="26" t="s">
        <v>27</v>
      </c>
      <c r="I14178" s="26" t="s">
        <v>14386</v>
      </c>
      <c r="J14178" s="26" t="s">
        <v>53616</v>
      </c>
      <c r="K14178" s="26" t="s">
        <v>9582</v>
      </c>
      <c r="L14178" s="26" t="s">
        <v>53617</v>
      </c>
      <c r="M14178" s="26">
        <v>380685181060</v>
      </c>
      <c r="N14178" s="26">
        <v>520481602</v>
      </c>
    </row>
    <row r="14179" spans="1:14">
      <c r="A14179" s="26" t="s">
        <v>3690</v>
      </c>
      <c r="B14179" s="26" t="s">
        <v>3691</v>
      </c>
      <c r="C14179" s="26">
        <v>38969615</v>
      </c>
      <c r="D14179" s="26" t="s">
        <v>24</v>
      </c>
      <c r="E14179" s="26" t="s">
        <v>53618</v>
      </c>
      <c r="F14179" s="26" t="s">
        <v>15449</v>
      </c>
      <c r="G14179" s="26" t="s">
        <v>9586</v>
      </c>
      <c r="H14179" s="26" t="s">
        <v>468</v>
      </c>
      <c r="J14179" s="26" t="s">
        <v>481</v>
      </c>
      <c r="K14179" s="26" t="s">
        <v>9597</v>
      </c>
      <c r="L14179" s="26" t="s">
        <v>53619</v>
      </c>
      <c r="M14179" s="26">
        <v>761341365756</v>
      </c>
      <c r="N14179" s="26">
        <v>1222380503</v>
      </c>
    </row>
    <row r="14180" spans="1:14">
      <c r="A14180" s="26" t="s">
        <v>3759</v>
      </c>
      <c r="B14180" s="26" t="s">
        <v>3760</v>
      </c>
      <c r="C14180" s="26">
        <v>20498781</v>
      </c>
      <c r="D14180" s="26" t="s">
        <v>780</v>
      </c>
      <c r="E14180" s="26" t="s">
        <v>53620</v>
      </c>
      <c r="F14180" s="26" t="s">
        <v>9787</v>
      </c>
      <c r="G14180" s="26" t="s">
        <v>9601</v>
      </c>
      <c r="H14180" s="26" t="s">
        <v>468</v>
      </c>
      <c r="J14180" s="26" t="s">
        <v>481</v>
      </c>
      <c r="K14180" s="26" t="s">
        <v>9597</v>
      </c>
      <c r="L14180" s="26" t="s">
        <v>17084</v>
      </c>
      <c r="M14180" s="26">
        <v>380617082751</v>
      </c>
      <c r="N14180" s="26">
        <v>1222380503</v>
      </c>
    </row>
    <row r="14181" spans="1:14">
      <c r="A14181" s="26" t="s">
        <v>6454</v>
      </c>
      <c r="B14181" s="26" t="s">
        <v>6254</v>
      </c>
      <c r="C14181" s="26">
        <v>39027648</v>
      </c>
      <c r="D14181" s="26" t="s">
        <v>24</v>
      </c>
      <c r="E14181" s="26" t="s">
        <v>53621</v>
      </c>
      <c r="F14181" s="26" t="s">
        <v>20948</v>
      </c>
      <c r="G14181" s="26" t="s">
        <v>9586</v>
      </c>
      <c r="H14181" s="26" t="s">
        <v>885</v>
      </c>
      <c r="J14181" s="26" t="s">
        <v>910</v>
      </c>
      <c r="K14181" s="26" t="s">
        <v>9597</v>
      </c>
      <c r="L14181" s="26" t="s">
        <v>53622</v>
      </c>
      <c r="M14181" s="26">
        <v>380487000685</v>
      </c>
      <c r="N14181" s="26">
        <v>5110100000</v>
      </c>
    </row>
    <row r="14182" spans="1:14">
      <c r="A14182" s="26" t="s">
        <v>6681</v>
      </c>
      <c r="B14182" s="26" t="s">
        <v>6682</v>
      </c>
      <c r="C14182" s="26">
        <v>38742846</v>
      </c>
      <c r="D14182" s="26" t="s">
        <v>24</v>
      </c>
      <c r="E14182" s="26" t="s">
        <v>53623</v>
      </c>
      <c r="F14182" s="26" t="s">
        <v>53624</v>
      </c>
      <c r="G14182" s="26" t="s">
        <v>9586</v>
      </c>
      <c r="H14182" s="26" t="s">
        <v>949</v>
      </c>
      <c r="J14182" s="26" t="s">
        <v>962</v>
      </c>
      <c r="K14182" s="26" t="s">
        <v>9597</v>
      </c>
      <c r="L14182" s="26" t="s">
        <v>12140</v>
      </c>
      <c r="M14182" s="26">
        <v>380067507860</v>
      </c>
      <c r="N14182" s="26">
        <v>5310400000</v>
      </c>
    </row>
    <row r="14183" spans="1:14">
      <c r="A14183" s="26" t="s">
        <v>7945</v>
      </c>
      <c r="B14183" s="26" t="s">
        <v>7946</v>
      </c>
      <c r="C14183" s="26">
        <v>2002701</v>
      </c>
      <c r="D14183" s="26" t="s">
        <v>780</v>
      </c>
      <c r="E14183" s="26" t="s">
        <v>53625</v>
      </c>
      <c r="F14183" s="26" t="s">
        <v>53626</v>
      </c>
      <c r="G14183" s="26" t="s">
        <v>9601</v>
      </c>
      <c r="H14183" s="26" t="s">
        <v>1122</v>
      </c>
      <c r="I14183" s="26" t="s">
        <v>10135</v>
      </c>
      <c r="J14183" s="26" t="s">
        <v>47274</v>
      </c>
      <c r="K14183" s="26" t="s">
        <v>9582</v>
      </c>
      <c r="L14183" s="26" t="s">
        <v>51544</v>
      </c>
      <c r="M14183" s="26">
        <v>380574485665</v>
      </c>
      <c r="N14183" s="26">
        <v>6323384502</v>
      </c>
    </row>
    <row r="14184" spans="1:14">
      <c r="A14184" s="26" t="s">
        <v>4205</v>
      </c>
      <c r="B14184" s="26" t="s">
        <v>4206</v>
      </c>
      <c r="C14184" s="26">
        <v>42566178</v>
      </c>
      <c r="D14184" s="26" t="s">
        <v>24</v>
      </c>
      <c r="E14184" s="26" t="s">
        <v>53627</v>
      </c>
      <c r="F14184" s="26" t="s">
        <v>19738</v>
      </c>
      <c r="G14184" s="26" t="s">
        <v>9579</v>
      </c>
      <c r="H14184" s="26" t="s">
        <v>506</v>
      </c>
      <c r="I14184" s="26" t="s">
        <v>18195</v>
      </c>
      <c r="J14184" s="26" t="s">
        <v>53628</v>
      </c>
      <c r="K14184" s="26" t="s">
        <v>9582</v>
      </c>
      <c r="L14184" s="26" t="s">
        <v>53629</v>
      </c>
      <c r="M14184" s="26">
        <v>380987031104</v>
      </c>
      <c r="N14184" s="26">
        <v>2624085304</v>
      </c>
    </row>
    <row r="14185" spans="1:14">
      <c r="A14185" s="26" t="s">
        <v>8461</v>
      </c>
      <c r="B14185" s="26" t="s">
        <v>8462</v>
      </c>
      <c r="C14185" s="26">
        <v>43351499</v>
      </c>
      <c r="D14185" s="26" t="s">
        <v>24</v>
      </c>
      <c r="E14185" s="26" t="s">
        <v>53630</v>
      </c>
      <c r="F14185" s="26" t="s">
        <v>53631</v>
      </c>
      <c r="G14185" s="26" t="s">
        <v>9579</v>
      </c>
      <c r="H14185" s="26" t="s">
        <v>1269</v>
      </c>
      <c r="I14185" s="26" t="s">
        <v>16345</v>
      </c>
      <c r="J14185" s="26" t="s">
        <v>53632</v>
      </c>
      <c r="K14185" s="26" t="s">
        <v>9582</v>
      </c>
      <c r="L14185" s="26" t="s">
        <v>53633</v>
      </c>
      <c r="M14185" s="26">
        <v>380954791065</v>
      </c>
      <c r="N14185" s="26">
        <v>6523585507</v>
      </c>
    </row>
    <row r="14186" spans="1:14">
      <c r="A14186" s="26" t="s">
        <v>8028</v>
      </c>
      <c r="B14186" s="26" t="s">
        <v>8029</v>
      </c>
      <c r="C14186" s="26">
        <v>43443558</v>
      </c>
      <c r="D14186" s="26" t="s">
        <v>24</v>
      </c>
      <c r="E14186" s="26" t="s">
        <v>53634</v>
      </c>
      <c r="F14186" s="26" t="s">
        <v>10430</v>
      </c>
      <c r="G14186" s="26" t="s">
        <v>9579</v>
      </c>
      <c r="H14186" s="26" t="s">
        <v>1122</v>
      </c>
      <c r="I14186" s="26" t="s">
        <v>10431</v>
      </c>
      <c r="J14186" s="26" t="s">
        <v>7026</v>
      </c>
      <c r="K14186" s="26" t="s">
        <v>9582</v>
      </c>
      <c r="L14186" s="26" t="s">
        <v>53635</v>
      </c>
      <c r="M14186" s="26">
        <v>380680874340</v>
      </c>
      <c r="N14186" s="26">
        <v>121181301</v>
      </c>
    </row>
    <row r="14187" spans="1:14">
      <c r="A14187" s="26" t="s">
        <v>8599</v>
      </c>
      <c r="B14187" s="26" t="s">
        <v>8600</v>
      </c>
      <c r="C14187" s="26">
        <v>2004097</v>
      </c>
      <c r="D14187" s="26" t="s">
        <v>780</v>
      </c>
      <c r="E14187" s="26" t="s">
        <v>53636</v>
      </c>
      <c r="F14187" s="26" t="s">
        <v>9787</v>
      </c>
      <c r="G14187" s="26" t="s">
        <v>9601</v>
      </c>
      <c r="H14187" s="26" t="s">
        <v>1269</v>
      </c>
      <c r="J14187" s="26" t="s">
        <v>8601</v>
      </c>
      <c r="K14187" s="26" t="s">
        <v>9606</v>
      </c>
      <c r="L14187" s="26" t="s">
        <v>53637</v>
      </c>
      <c r="M14187" s="26">
        <v>380507777397</v>
      </c>
      <c r="N14187" s="26">
        <v>1223783401</v>
      </c>
    </row>
    <row r="14188" spans="1:14">
      <c r="A14188" s="26" t="s">
        <v>6861</v>
      </c>
      <c r="B14188" s="26" t="s">
        <v>6862</v>
      </c>
      <c r="C14188" s="26">
        <v>38534915</v>
      </c>
      <c r="D14188" s="26" t="s">
        <v>24</v>
      </c>
      <c r="E14188" s="26" t="s">
        <v>53638</v>
      </c>
      <c r="F14188" s="26" t="s">
        <v>53639</v>
      </c>
      <c r="G14188" s="26" t="s">
        <v>9586</v>
      </c>
      <c r="H14188" s="26" t="s">
        <v>949</v>
      </c>
      <c r="I14188" s="26" t="s">
        <v>13665</v>
      </c>
      <c r="J14188" s="26" t="s">
        <v>2696</v>
      </c>
      <c r="K14188" s="26" t="s">
        <v>9906</v>
      </c>
      <c r="L14188" s="26" t="s">
        <v>53640</v>
      </c>
      <c r="M14188" s="26">
        <v>380536395439</v>
      </c>
      <c r="N14188" s="26">
        <v>1222985501</v>
      </c>
    </row>
    <row r="14189" spans="1:14">
      <c r="A14189" s="26" t="s">
        <v>3765</v>
      </c>
      <c r="B14189" s="26" t="s">
        <v>3766</v>
      </c>
      <c r="C14189" s="26">
        <v>38969678</v>
      </c>
      <c r="D14189" s="26" t="s">
        <v>24</v>
      </c>
      <c r="E14189" s="26" t="s">
        <v>53641</v>
      </c>
      <c r="F14189" s="26" t="s">
        <v>53642</v>
      </c>
      <c r="G14189" s="26" t="s">
        <v>9586</v>
      </c>
      <c r="H14189" s="26" t="s">
        <v>468</v>
      </c>
      <c r="J14189" s="26" t="s">
        <v>481</v>
      </c>
      <c r="K14189" s="26" t="s">
        <v>9597</v>
      </c>
      <c r="L14189" s="26" t="s">
        <v>53643</v>
      </c>
      <c r="M14189" s="26">
        <v>380617877038</v>
      </c>
      <c r="N14189" s="26">
        <v>1222380503</v>
      </c>
    </row>
    <row r="14190" spans="1:14">
      <c r="A14190" s="26" t="s">
        <v>5333</v>
      </c>
      <c r="B14190" s="26" t="s">
        <v>5334</v>
      </c>
      <c r="C14190" s="26" t="s">
        <v>1604</v>
      </c>
      <c r="D14190" s="26" t="s">
        <v>24</v>
      </c>
      <c r="E14190" s="26" t="s">
        <v>53644</v>
      </c>
      <c r="F14190" s="26" t="s">
        <v>5335</v>
      </c>
      <c r="G14190" s="26" t="s">
        <v>9586</v>
      </c>
      <c r="H14190" s="26" t="s">
        <v>735</v>
      </c>
      <c r="J14190" s="26" t="s">
        <v>740</v>
      </c>
      <c r="K14190" s="26" t="s">
        <v>9597</v>
      </c>
      <c r="L14190" s="26" t="s">
        <v>23397</v>
      </c>
      <c r="M14190" s="26">
        <v>380938629859</v>
      </c>
      <c r="N14190" s="26">
        <v>1221881203</v>
      </c>
    </row>
    <row r="14191" spans="1:14">
      <c r="A14191" s="26" t="s">
        <v>5063</v>
      </c>
      <c r="B14191" s="26" t="s">
        <v>5064</v>
      </c>
      <c r="C14191" s="26">
        <v>34167494</v>
      </c>
      <c r="D14191" s="26" t="s">
        <v>1701</v>
      </c>
      <c r="E14191" s="26" t="s">
        <v>53645</v>
      </c>
      <c r="F14191" s="26" t="s">
        <v>53646</v>
      </c>
      <c r="G14191" s="26" t="s">
        <v>9601</v>
      </c>
      <c r="H14191" s="26" t="s">
        <v>735</v>
      </c>
      <c r="J14191" s="26" t="s">
        <v>848</v>
      </c>
      <c r="K14191" s="26" t="s">
        <v>9597</v>
      </c>
      <c r="L14191" s="26" t="s">
        <v>53647</v>
      </c>
      <c r="M14191" s="26">
        <v>380985588774</v>
      </c>
      <c r="N14191" s="26">
        <v>4623010100</v>
      </c>
    </row>
    <row r="14192" spans="1:14">
      <c r="A14192" s="26" t="s">
        <v>3862</v>
      </c>
      <c r="B14192" s="26" t="s">
        <v>3863</v>
      </c>
      <c r="C14192" s="26">
        <v>41804158</v>
      </c>
      <c r="D14192" s="26" t="s">
        <v>24</v>
      </c>
      <c r="E14192" s="26" t="s">
        <v>53648</v>
      </c>
      <c r="F14192" s="26" t="s">
        <v>53649</v>
      </c>
      <c r="G14192" s="26" t="s">
        <v>9591</v>
      </c>
      <c r="H14192" s="26" t="s">
        <v>468</v>
      </c>
      <c r="I14192" s="26" t="s">
        <v>10687</v>
      </c>
      <c r="J14192" s="26" t="s">
        <v>21454</v>
      </c>
      <c r="K14192" s="26" t="s">
        <v>9582</v>
      </c>
      <c r="L14192" s="26" t="s">
        <v>53650</v>
      </c>
      <c r="M14192" s="26">
        <v>380949374923</v>
      </c>
      <c r="N14192" s="26">
        <v>2322183509</v>
      </c>
    </row>
    <row r="14193" spans="1:14">
      <c r="A14193" s="26" t="s">
        <v>4037</v>
      </c>
      <c r="B14193" s="26" t="s">
        <v>4035</v>
      </c>
      <c r="C14193" s="26">
        <v>1993629</v>
      </c>
      <c r="D14193" s="26" t="s">
        <v>24</v>
      </c>
      <c r="E14193" s="26" t="s">
        <v>53651</v>
      </c>
      <c r="F14193" s="26" t="s">
        <v>53652</v>
      </c>
      <c r="G14193" s="26" t="s">
        <v>9579</v>
      </c>
      <c r="H14193" s="26" t="s">
        <v>506</v>
      </c>
      <c r="J14193" s="26" t="s">
        <v>83</v>
      </c>
      <c r="K14193" s="26" t="s">
        <v>9582</v>
      </c>
      <c r="L14193" s="26" t="s">
        <v>53653</v>
      </c>
      <c r="M14193" s="26">
        <v>380347643534</v>
      </c>
      <c r="N14193" s="26">
        <v>524155100</v>
      </c>
    </row>
    <row r="14194" spans="1:14">
      <c r="A14194" s="26" t="s">
        <v>8972</v>
      </c>
      <c r="B14194" s="26" t="s">
        <v>8973</v>
      </c>
      <c r="C14194" s="26">
        <v>38981957</v>
      </c>
      <c r="D14194" s="26" t="s">
        <v>24</v>
      </c>
      <c r="E14194" s="26" t="s">
        <v>53654</v>
      </c>
      <c r="F14194" s="26" t="s">
        <v>53655</v>
      </c>
      <c r="G14194" s="26" t="s">
        <v>9586</v>
      </c>
      <c r="H14194" s="26" t="s">
        <v>1401</v>
      </c>
      <c r="J14194" s="26" t="s">
        <v>30136</v>
      </c>
      <c r="K14194" s="26" t="s">
        <v>9582</v>
      </c>
      <c r="L14194" s="26" t="s">
        <v>53656</v>
      </c>
      <c r="M14194" s="26">
        <v>760944612606</v>
      </c>
      <c r="N14194" s="26">
        <v>6825582603</v>
      </c>
    </row>
    <row r="14195" spans="1:14">
      <c r="A14195" s="26" t="s">
        <v>4651</v>
      </c>
      <c r="B14195" s="26" t="s">
        <v>4652</v>
      </c>
      <c r="C14195" s="26">
        <v>24717458</v>
      </c>
      <c r="D14195" s="26" t="s">
        <v>780</v>
      </c>
      <c r="E14195" s="26" t="s">
        <v>53657</v>
      </c>
      <c r="F14195" s="26" t="s">
        <v>53658</v>
      </c>
      <c r="G14195" s="26" t="s">
        <v>9601</v>
      </c>
      <c r="H14195" s="26" t="s">
        <v>670</v>
      </c>
      <c r="J14195" s="26" t="s">
        <v>687</v>
      </c>
      <c r="K14195" s="26" t="s">
        <v>9597</v>
      </c>
      <c r="L14195" s="26" t="s">
        <v>42787</v>
      </c>
      <c r="M14195" s="26">
        <v>761031591016</v>
      </c>
      <c r="N14195" s="26">
        <v>3510100000</v>
      </c>
    </row>
    <row r="14196" spans="1:14">
      <c r="A14196" s="26" t="s">
        <v>6117</v>
      </c>
      <c r="B14196" s="26" t="s">
        <v>6118</v>
      </c>
      <c r="C14196" s="26">
        <v>40196816</v>
      </c>
      <c r="D14196" s="26" t="s">
        <v>24</v>
      </c>
      <c r="E14196" s="26" t="s">
        <v>53659</v>
      </c>
      <c r="F14196" s="26" t="s">
        <v>53660</v>
      </c>
      <c r="G14196" s="26" t="s">
        <v>9579</v>
      </c>
      <c r="H14196" s="26" t="s">
        <v>885</v>
      </c>
      <c r="I14196" s="26" t="s">
        <v>10171</v>
      </c>
      <c r="J14196" s="26" t="s">
        <v>33997</v>
      </c>
      <c r="K14196" s="26" t="s">
        <v>9582</v>
      </c>
      <c r="L14196" s="26" t="s">
        <v>53661</v>
      </c>
      <c r="M14196" s="26">
        <v>380486624222</v>
      </c>
      <c r="N14196" s="26">
        <v>521980201</v>
      </c>
    </row>
    <row r="14197" spans="1:14">
      <c r="A14197" s="26" t="s">
        <v>6187</v>
      </c>
      <c r="B14197" s="26" t="s">
        <v>6188</v>
      </c>
      <c r="C14197" s="26">
        <v>38096553</v>
      </c>
      <c r="D14197" s="26" t="s">
        <v>24</v>
      </c>
      <c r="E14197" s="26" t="s">
        <v>53662</v>
      </c>
      <c r="F14197" s="26" t="s">
        <v>53663</v>
      </c>
      <c r="G14197" s="26" t="s">
        <v>9591</v>
      </c>
      <c r="H14197" s="26" t="s">
        <v>885</v>
      </c>
      <c r="J14197" s="26" t="s">
        <v>1878</v>
      </c>
      <c r="K14197" s="26" t="s">
        <v>9582</v>
      </c>
      <c r="L14197" s="26" t="s">
        <v>53664</v>
      </c>
      <c r="M14197" s="26">
        <v>761949540636</v>
      </c>
      <c r="N14197" s="26">
        <v>521085203</v>
      </c>
    </row>
    <row r="14198" spans="1:14">
      <c r="A14198" s="26" t="s">
        <v>3071</v>
      </c>
      <c r="B14198" s="26" t="s">
        <v>3072</v>
      </c>
      <c r="C14198" s="26">
        <v>3881478</v>
      </c>
      <c r="D14198" s="26" t="s">
        <v>780</v>
      </c>
      <c r="E14198" s="26" t="s">
        <v>53665</v>
      </c>
      <c r="F14198" s="26" t="s">
        <v>53666</v>
      </c>
      <c r="G14198" s="26" t="s">
        <v>9601</v>
      </c>
      <c r="H14198" s="26" t="s">
        <v>375</v>
      </c>
      <c r="I14198" s="26" t="s">
        <v>22874</v>
      </c>
      <c r="J14198" s="26" t="s">
        <v>12861</v>
      </c>
      <c r="K14198" s="26" t="s">
        <v>9582</v>
      </c>
      <c r="L14198" s="26" t="s">
        <v>48356</v>
      </c>
      <c r="M14198" s="26">
        <v>380965078862</v>
      </c>
      <c r="N14198" s="26">
        <v>522884301</v>
      </c>
    </row>
    <row r="14199" spans="1:14">
      <c r="A14199" s="26" t="s">
        <v>5381</v>
      </c>
      <c r="B14199" s="26" t="s">
        <v>5378</v>
      </c>
      <c r="C14199" s="26">
        <v>20764716</v>
      </c>
      <c r="D14199" s="26" t="s">
        <v>780</v>
      </c>
      <c r="E14199" s="26" t="s">
        <v>53667</v>
      </c>
      <c r="F14199" s="26" t="s">
        <v>53668</v>
      </c>
      <c r="G14199" s="26" t="s">
        <v>9601</v>
      </c>
      <c r="H14199" s="26" t="s">
        <v>735</v>
      </c>
      <c r="I14199" s="26" t="s">
        <v>11411</v>
      </c>
      <c r="J14199" s="26" t="s">
        <v>5379</v>
      </c>
      <c r="K14199" s="26" t="s">
        <v>9606</v>
      </c>
      <c r="L14199" s="26" t="s">
        <v>42240</v>
      </c>
      <c r="M14199" s="26">
        <v>380676821592</v>
      </c>
      <c r="N14199" s="26">
        <v>4624555700</v>
      </c>
    </row>
    <row r="14200" spans="1:14">
      <c r="A14200" s="26" t="s">
        <v>3591</v>
      </c>
      <c r="B14200" s="26" t="s">
        <v>3592</v>
      </c>
      <c r="C14200" s="26">
        <v>38699838</v>
      </c>
      <c r="D14200" s="26" t="s">
        <v>24</v>
      </c>
      <c r="E14200" s="26" t="s">
        <v>53669</v>
      </c>
      <c r="F14200" s="26" t="s">
        <v>10704</v>
      </c>
      <c r="G14200" s="26" t="s">
        <v>9586</v>
      </c>
      <c r="H14200" s="26" t="s">
        <v>468</v>
      </c>
      <c r="J14200" s="26" t="s">
        <v>469</v>
      </c>
      <c r="K14200" s="26" t="s">
        <v>9597</v>
      </c>
      <c r="L14200" s="26" t="s">
        <v>53670</v>
      </c>
      <c r="M14200" s="26">
        <v>380615340002</v>
      </c>
      <c r="N14200" s="26">
        <v>2310400000</v>
      </c>
    </row>
    <row r="14201" spans="1:14">
      <c r="A14201" s="26" t="s">
        <v>3805</v>
      </c>
      <c r="B14201" s="26" t="s">
        <v>3806</v>
      </c>
      <c r="C14201" s="26">
        <v>41083586</v>
      </c>
      <c r="D14201" s="26" t="s">
        <v>24</v>
      </c>
      <c r="E14201" s="26" t="s">
        <v>53671</v>
      </c>
      <c r="F14201" s="26" t="s">
        <v>53672</v>
      </c>
      <c r="G14201" s="26" t="s">
        <v>9579</v>
      </c>
      <c r="H14201" s="26" t="s">
        <v>468</v>
      </c>
      <c r="I14201" s="26" t="s">
        <v>9977</v>
      </c>
      <c r="J14201" s="26" t="s">
        <v>13714</v>
      </c>
      <c r="K14201" s="26" t="s">
        <v>9582</v>
      </c>
      <c r="L14201" s="26" t="s">
        <v>53673</v>
      </c>
      <c r="M14201" s="26">
        <v>380992080596</v>
      </c>
      <c r="N14201" s="26">
        <v>120782702</v>
      </c>
    </row>
    <row r="14202" spans="1:14">
      <c r="A14202" s="26" t="s">
        <v>2239</v>
      </c>
      <c r="B14202" s="26" t="s">
        <v>2240</v>
      </c>
      <c r="C14202" s="26">
        <v>37899778</v>
      </c>
      <c r="D14202" s="26" t="s">
        <v>24</v>
      </c>
      <c r="E14202" s="26" t="s">
        <v>53674</v>
      </c>
      <c r="F14202" s="26" t="s">
        <v>14392</v>
      </c>
      <c r="G14202" s="26" t="s">
        <v>9586</v>
      </c>
      <c r="H14202" s="26" t="s">
        <v>133</v>
      </c>
      <c r="I14202" s="26" t="s">
        <v>146</v>
      </c>
      <c r="J14202" s="26" t="s">
        <v>146</v>
      </c>
      <c r="K14202" s="26" t="s">
        <v>9597</v>
      </c>
      <c r="L14202" s="26" t="s">
        <v>53675</v>
      </c>
      <c r="M14202" s="26">
        <v>380676117987</v>
      </c>
      <c r="N14202" s="26">
        <v>1210100000</v>
      </c>
    </row>
    <row r="14203" spans="1:14">
      <c r="A14203" s="26" t="s">
        <v>3927</v>
      </c>
      <c r="B14203" s="26" t="s">
        <v>3928</v>
      </c>
      <c r="C14203" s="26">
        <v>38542239</v>
      </c>
      <c r="D14203" s="26" t="s">
        <v>24</v>
      </c>
      <c r="E14203" s="26" t="s">
        <v>53676</v>
      </c>
      <c r="F14203" s="26" t="s">
        <v>53677</v>
      </c>
      <c r="G14203" s="26" t="s">
        <v>9591</v>
      </c>
      <c r="H14203" s="26" t="s">
        <v>468</v>
      </c>
      <c r="I14203" s="26" t="s">
        <v>10158</v>
      </c>
      <c r="J14203" s="26" t="s">
        <v>53678</v>
      </c>
      <c r="K14203" s="26" t="s">
        <v>9582</v>
      </c>
      <c r="L14203" s="26" t="s">
        <v>53679</v>
      </c>
      <c r="M14203" s="26">
        <v>380671919638</v>
      </c>
      <c r="N14203" s="26">
        <v>2325555134</v>
      </c>
    </row>
    <row r="14204" spans="1:14">
      <c r="A14204" s="26" t="s">
        <v>5299</v>
      </c>
      <c r="B14204" s="26" t="s">
        <v>5300</v>
      </c>
      <c r="C14204" s="26">
        <v>20764314</v>
      </c>
      <c r="D14204" s="26" t="s">
        <v>24</v>
      </c>
      <c r="E14204" s="26" t="s">
        <v>53680</v>
      </c>
      <c r="F14204" s="26" t="s">
        <v>25457</v>
      </c>
      <c r="G14204" s="26" t="s">
        <v>9591</v>
      </c>
      <c r="H14204" s="26" t="s">
        <v>735</v>
      </c>
      <c r="J14204" s="26" t="s">
        <v>26775</v>
      </c>
      <c r="K14204" s="26" t="s">
        <v>9597</v>
      </c>
      <c r="L14204" s="26" t="s">
        <v>53681</v>
      </c>
      <c r="M14204" s="26">
        <v>380326126147</v>
      </c>
      <c r="N14204" s="26">
        <v>4610800000</v>
      </c>
    </row>
    <row r="14215" spans="14:14">
      <c r="N14215" s="26" t="e">
        <v>#N/A</v>
      </c>
    </row>
    <row r="14216" spans="14:14">
      <c r="N14216" s="26" t="e">
        <v>#N/A</v>
      </c>
    </row>
    <row r="14217" spans="14:14">
      <c r="N14217" s="26" t="e">
        <v>#N/A</v>
      </c>
    </row>
    <row r="14218" spans="14:14">
      <c r="N14218" s="26" t="e">
        <v>#N/A</v>
      </c>
    </row>
    <row r="14219" spans="14:14">
      <c r="N14219" s="26" t="e">
        <v>#N/A</v>
      </c>
    </row>
    <row r="14220" spans="14:14">
      <c r="N14220" s="26" t="e">
        <v>#N/A</v>
      </c>
    </row>
    <row r="14221" spans="14:14">
      <c r="N14221" s="26" t="e">
        <v>#N/A</v>
      </c>
    </row>
    <row r="14222" spans="14:14">
      <c r="N14222" s="26" t="e">
        <v>#N/A</v>
      </c>
    </row>
    <row r="14223" spans="14:14">
      <c r="N14223" s="26" t="e">
        <v>#N/A</v>
      </c>
    </row>
    <row r="14224" spans="14:14">
      <c r="N14224" s="26" t="e">
        <v>#N/A</v>
      </c>
    </row>
    <row r="14225" spans="14:14">
      <c r="N14225" s="26" t="e">
        <v>#N/A</v>
      </c>
    </row>
    <row r="14226" spans="14:14">
      <c r="N14226" s="26" t="e">
        <v>#N/A</v>
      </c>
    </row>
    <row r="14227" spans="14:14">
      <c r="N14227" s="26" t="e">
        <v>#N/A</v>
      </c>
    </row>
    <row r="14228" spans="14:14">
      <c r="N14228" s="26" t="e">
        <v>#N/A</v>
      </c>
    </row>
    <row r="14229" spans="14:14">
      <c r="N14229" s="26" t="e">
        <v>#N/A</v>
      </c>
    </row>
    <row r="14230" spans="14:14">
      <c r="N14230" s="26" t="e">
        <v>#N/A</v>
      </c>
    </row>
    <row r="14231" spans="14:14">
      <c r="N14231" s="26" t="e">
        <v>#N/A</v>
      </c>
    </row>
    <row r="14232" spans="14:14">
      <c r="N14232" s="26" t="e">
        <v>#N/A</v>
      </c>
    </row>
    <row r="14233" spans="14:14">
      <c r="N14233" s="26" t="e">
        <v>#N/A</v>
      </c>
    </row>
    <row r="14234" spans="14:14">
      <c r="N14234" s="26" t="e">
        <v>#N/A</v>
      </c>
    </row>
    <row r="14235" spans="14:14">
      <c r="N14235" s="26" t="e">
        <v>#N/A</v>
      </c>
    </row>
    <row r="14236" spans="14:14">
      <c r="N14236" s="26" t="e">
        <v>#N/A</v>
      </c>
    </row>
    <row r="14237" spans="14:14">
      <c r="N14237" s="26" t="e">
        <v>#N/A</v>
      </c>
    </row>
    <row r="14238" spans="14:14">
      <c r="N14238" s="26" t="e">
        <v>#N/A</v>
      </c>
    </row>
    <row r="14239" spans="14:14">
      <c r="N14239" s="26" t="e">
        <v>#N/A</v>
      </c>
    </row>
    <row r="14240" spans="14:14">
      <c r="N14240" s="26" t="e">
        <v>#N/A</v>
      </c>
    </row>
    <row r="14241" spans="14:14">
      <c r="N14241" s="26" t="e">
        <v>#N/A</v>
      </c>
    </row>
    <row r="14242" spans="14:14">
      <c r="N14242" s="26" t="e">
        <v>#N/A</v>
      </c>
    </row>
    <row r="14243" spans="14:14">
      <c r="N14243" s="26" t="e">
        <v>#N/A</v>
      </c>
    </row>
    <row r="14244" spans="14:14">
      <c r="N14244" s="26" t="e">
        <v>#N/A</v>
      </c>
    </row>
    <row r="14245" spans="14:14">
      <c r="N14245" s="26" t="e">
        <v>#N/A</v>
      </c>
    </row>
    <row r="14246" spans="14:14">
      <c r="N14246" s="26" t="e">
        <v>#N/A</v>
      </c>
    </row>
    <row r="14247" spans="14:14">
      <c r="N14247" s="26" t="e">
        <v>#N/A</v>
      </c>
    </row>
    <row r="14248" spans="14:14">
      <c r="N14248" s="26" t="e">
        <v>#N/A</v>
      </c>
    </row>
    <row r="14249" spans="14:14">
      <c r="N14249" s="26" t="e">
        <v>#N/A</v>
      </c>
    </row>
    <row r="14250" spans="14:14">
      <c r="N14250" s="26" t="e">
        <v>#N/A</v>
      </c>
    </row>
    <row r="14251" spans="14:14">
      <c r="N14251" s="26" t="e">
        <v>#N/A</v>
      </c>
    </row>
    <row r="14252" spans="14:14">
      <c r="N14252" s="26" t="e">
        <v>#N/A</v>
      </c>
    </row>
    <row r="14253" spans="14:14">
      <c r="N14253" s="26" t="e">
        <v>#N/A</v>
      </c>
    </row>
    <row r="14254" spans="14:14">
      <c r="N14254" s="26" t="e">
        <v>#N/A</v>
      </c>
    </row>
    <row r="14255" spans="14:14">
      <c r="N14255" s="26" t="e">
        <v>#N/A</v>
      </c>
    </row>
    <row r="14256" spans="14:14">
      <c r="N14256" s="26" t="e">
        <v>#N/A</v>
      </c>
    </row>
    <row r="14257" spans="14:14">
      <c r="N14257" s="26" t="e">
        <v>#N/A</v>
      </c>
    </row>
    <row r="14258" spans="14:14">
      <c r="N14258" s="26" t="e">
        <v>#N/A</v>
      </c>
    </row>
    <row r="14259" spans="14:14">
      <c r="N14259" s="26" t="e">
        <v>#N/A</v>
      </c>
    </row>
    <row r="14260" spans="14:14">
      <c r="N14260" s="26" t="e">
        <v>#N/A</v>
      </c>
    </row>
    <row r="14261" spans="14:14">
      <c r="N14261" s="26" t="e">
        <v>#N/A</v>
      </c>
    </row>
    <row r="14262" spans="14:14">
      <c r="N14262" s="26" t="e">
        <v>#N/A</v>
      </c>
    </row>
    <row r="14263" spans="14:14">
      <c r="N14263" s="26" t="e">
        <v>#N/A</v>
      </c>
    </row>
    <row r="14264" spans="14:14">
      <c r="N14264" s="26" t="e">
        <v>#N/A</v>
      </c>
    </row>
    <row r="14265" spans="14:14">
      <c r="N14265" s="26" t="e">
        <v>#N/A</v>
      </c>
    </row>
    <row r="14266" spans="14:14">
      <c r="N14266" s="26" t="e">
        <v>#N/A</v>
      </c>
    </row>
    <row r="14267" spans="14:14">
      <c r="N14267" s="26" t="e">
        <v>#N/A</v>
      </c>
    </row>
    <row r="14268" spans="14:14">
      <c r="N14268" s="26" t="e">
        <v>#N/A</v>
      </c>
    </row>
    <row r="14269" spans="14:14">
      <c r="N14269" s="26" t="e">
        <v>#N/A</v>
      </c>
    </row>
    <row r="14270" spans="14:14">
      <c r="N14270" s="26" t="e">
        <v>#N/A</v>
      </c>
    </row>
    <row r="14271" spans="14:14">
      <c r="N14271" s="26" t="e">
        <v>#N/A</v>
      </c>
    </row>
    <row r="14272" spans="14:14">
      <c r="N14272" s="26" t="e">
        <v>#N/A</v>
      </c>
    </row>
    <row r="14273" spans="14:14">
      <c r="N14273" s="26" t="e">
        <v>#N/A</v>
      </c>
    </row>
    <row r="14274" spans="14:14">
      <c r="N14274" s="26" t="e">
        <v>#N/A</v>
      </c>
    </row>
    <row r="14275" spans="14:14">
      <c r="N14275" s="26" t="e">
        <v>#N/A</v>
      </c>
    </row>
    <row r="14276" spans="14:14">
      <c r="N14276" s="26" t="e">
        <v>#N/A</v>
      </c>
    </row>
    <row r="14277" spans="14:14">
      <c r="N14277" s="26" t="e">
        <v>#N/A</v>
      </c>
    </row>
    <row r="14278" spans="14:14">
      <c r="N14278" s="26" t="e">
        <v>#N/A</v>
      </c>
    </row>
    <row r="14279" spans="14:14">
      <c r="N14279" s="26" t="e">
        <v>#N/A</v>
      </c>
    </row>
    <row r="14280" spans="14:14">
      <c r="N14280" s="26" t="e">
        <v>#N/A</v>
      </c>
    </row>
    <row r="14281" spans="14:14">
      <c r="N14281" s="26" t="e">
        <v>#N/A</v>
      </c>
    </row>
    <row r="14282" spans="14:14">
      <c r="N14282" s="26" t="e">
        <v>#N/A</v>
      </c>
    </row>
    <row r="14283" spans="14:14">
      <c r="N14283" s="26" t="e">
        <v>#N/A</v>
      </c>
    </row>
    <row r="14284" spans="14:14">
      <c r="N14284" s="26" t="e">
        <v>#N/A</v>
      </c>
    </row>
    <row r="14285" spans="14:14">
      <c r="N14285" s="26" t="e">
        <v>#N/A</v>
      </c>
    </row>
    <row r="14286" spans="14:14">
      <c r="N14286" s="26" t="e">
        <v>#N/A</v>
      </c>
    </row>
    <row r="14287" spans="14:14">
      <c r="N14287" s="26" t="e">
        <v>#N/A</v>
      </c>
    </row>
    <row r="14288" spans="14:14">
      <c r="N14288" s="26" t="e">
        <v>#N/A</v>
      </c>
    </row>
    <row r="14289" spans="14:14">
      <c r="N14289" s="26" t="e">
        <v>#N/A</v>
      </c>
    </row>
    <row r="14290" spans="14:14">
      <c r="N14290" s="26" t="e">
        <v>#N/A</v>
      </c>
    </row>
    <row r="14291" spans="14:14">
      <c r="N14291" s="26" t="e">
        <v>#N/A</v>
      </c>
    </row>
    <row r="14292" spans="14:14">
      <c r="N14292" s="26" t="e">
        <v>#N/A</v>
      </c>
    </row>
    <row r="14293" spans="14:14">
      <c r="N14293" s="26" t="e">
        <v>#N/A</v>
      </c>
    </row>
    <row r="14294" spans="14:14">
      <c r="N14294" s="26" t="e">
        <v>#N/A</v>
      </c>
    </row>
    <row r="14295" spans="14:14">
      <c r="N14295" s="26" t="e">
        <v>#N/A</v>
      </c>
    </row>
    <row r="14296" spans="14:14">
      <c r="N14296" s="26" t="e">
        <v>#N/A</v>
      </c>
    </row>
    <row r="14297" spans="14:14">
      <c r="N14297" s="26" t="e">
        <v>#N/A</v>
      </c>
    </row>
    <row r="14298" spans="14:14">
      <c r="N14298" s="26" t="e">
        <v>#N/A</v>
      </c>
    </row>
    <row r="14299" spans="14:14">
      <c r="N14299" s="26" t="e">
        <v>#N/A</v>
      </c>
    </row>
    <row r="14300" spans="14:14">
      <c r="N14300" s="26" t="e">
        <v>#N/A</v>
      </c>
    </row>
    <row r="14301" spans="14:14">
      <c r="N14301" s="26" t="e">
        <v>#N/A</v>
      </c>
    </row>
    <row r="14302" spans="14:14">
      <c r="N14302" s="26" t="e">
        <v>#N/A</v>
      </c>
    </row>
    <row r="14303" spans="14:14">
      <c r="N14303" s="26" t="e">
        <v>#N/A</v>
      </c>
    </row>
    <row r="14304" spans="14:14">
      <c r="N14304" s="26" t="e">
        <v>#N/A</v>
      </c>
    </row>
    <row r="14305" spans="14:14">
      <c r="N14305" s="26" t="e">
        <v>#N/A</v>
      </c>
    </row>
    <row r="14306" spans="14:14">
      <c r="N14306" s="26" t="e">
        <v>#N/A</v>
      </c>
    </row>
    <row r="14307" spans="14:14">
      <c r="N14307" s="26" t="e">
        <v>#N/A</v>
      </c>
    </row>
    <row r="14308" spans="14:14">
      <c r="N14308" s="26" t="e">
        <v>#N/A</v>
      </c>
    </row>
    <row r="14309" spans="14:14">
      <c r="N14309" s="26" t="e">
        <v>#N/A</v>
      </c>
    </row>
    <row r="14310" spans="14:14">
      <c r="N14310" s="26" t="e">
        <v>#N/A</v>
      </c>
    </row>
    <row r="14311" spans="14:14">
      <c r="N14311" s="26" t="e">
        <v>#N/A</v>
      </c>
    </row>
    <row r="14312" spans="14:14">
      <c r="N14312" s="26" t="e">
        <v>#N/A</v>
      </c>
    </row>
    <row r="14313" spans="14:14">
      <c r="N14313" s="26" t="e">
        <v>#N/A</v>
      </c>
    </row>
    <row r="14314" spans="14:14">
      <c r="N14314" s="26" t="e">
        <v>#N/A</v>
      </c>
    </row>
    <row r="14315" spans="14:14">
      <c r="N14315" s="26" t="e">
        <v>#N/A</v>
      </c>
    </row>
    <row r="14316" spans="14:14">
      <c r="N14316" s="26" t="e">
        <v>#N/A</v>
      </c>
    </row>
    <row r="14317" spans="14:14">
      <c r="N14317" s="26" t="e">
        <v>#N/A</v>
      </c>
    </row>
    <row r="14318" spans="14:14">
      <c r="N14318" s="26" t="e">
        <v>#N/A</v>
      </c>
    </row>
    <row r="14319" spans="14:14">
      <c r="N14319" s="26" t="e">
        <v>#N/A</v>
      </c>
    </row>
    <row r="14320" spans="14:14">
      <c r="N14320" s="26" t="e">
        <v>#N/A</v>
      </c>
    </row>
    <row r="14321" spans="14:14">
      <c r="N14321" s="26" t="e">
        <v>#N/A</v>
      </c>
    </row>
    <row r="14322" spans="14:14">
      <c r="N14322" s="26" t="e">
        <v>#N/A</v>
      </c>
    </row>
    <row r="14323" spans="14:14">
      <c r="N14323" s="26" t="e">
        <v>#N/A</v>
      </c>
    </row>
    <row r="14324" spans="14:14">
      <c r="N14324" s="26" t="e">
        <v>#N/A</v>
      </c>
    </row>
    <row r="14325" spans="14:14">
      <c r="N14325" s="26" t="e">
        <v>#N/A</v>
      </c>
    </row>
    <row r="14326" spans="14:14">
      <c r="N14326" s="26" t="e">
        <v>#N/A</v>
      </c>
    </row>
    <row r="14327" spans="14:14">
      <c r="N14327" s="26" t="e">
        <v>#N/A</v>
      </c>
    </row>
    <row r="14328" spans="14:14">
      <c r="N14328" s="26" t="e">
        <v>#N/A</v>
      </c>
    </row>
    <row r="14329" spans="14:14">
      <c r="N14329" s="26" t="e">
        <v>#N/A</v>
      </c>
    </row>
    <row r="14330" spans="14:14">
      <c r="N14330" s="26" t="e">
        <v>#N/A</v>
      </c>
    </row>
    <row r="14331" spans="14:14">
      <c r="N14331" s="26" t="e">
        <v>#N/A</v>
      </c>
    </row>
    <row r="14332" spans="14:14">
      <c r="N14332" s="26" t="e">
        <v>#N/A</v>
      </c>
    </row>
    <row r="14333" spans="14:14">
      <c r="N14333" s="26" t="e">
        <v>#N/A</v>
      </c>
    </row>
    <row r="14334" spans="14:14">
      <c r="N14334" s="26" t="e">
        <v>#N/A</v>
      </c>
    </row>
    <row r="14335" spans="14:14">
      <c r="N14335" s="26" t="e">
        <v>#N/A</v>
      </c>
    </row>
    <row r="14336" spans="14:14">
      <c r="N14336" s="26" t="e">
        <v>#N/A</v>
      </c>
    </row>
    <row r="14337" spans="14:14">
      <c r="N14337" s="26" t="e">
        <v>#N/A</v>
      </c>
    </row>
    <row r="14338" spans="14:14">
      <c r="N14338" s="26" t="e">
        <v>#N/A</v>
      </c>
    </row>
    <row r="14339" spans="14:14">
      <c r="N14339" s="26" t="e">
        <v>#N/A</v>
      </c>
    </row>
    <row r="14340" spans="14:14">
      <c r="N14340" s="26" t="e">
        <v>#N/A</v>
      </c>
    </row>
    <row r="14341" spans="14:14">
      <c r="N14341" s="26" t="e">
        <v>#N/A</v>
      </c>
    </row>
    <row r="14342" spans="14:14">
      <c r="N14342" s="26" t="e">
        <v>#N/A</v>
      </c>
    </row>
    <row r="14343" spans="14:14">
      <c r="N14343" s="26" t="e">
        <v>#N/A</v>
      </c>
    </row>
    <row r="14344" spans="14:14">
      <c r="N14344" s="26" t="e">
        <v>#N/A</v>
      </c>
    </row>
    <row r="14345" spans="14:14">
      <c r="N14345" s="26" t="e">
        <v>#N/A</v>
      </c>
    </row>
    <row r="14346" spans="14:14">
      <c r="N14346" s="26" t="e">
        <v>#N/A</v>
      </c>
    </row>
    <row r="14347" spans="14:14">
      <c r="N14347" s="26" t="e">
        <v>#N/A</v>
      </c>
    </row>
    <row r="14348" spans="14:14">
      <c r="N14348" s="26" t="e">
        <v>#N/A</v>
      </c>
    </row>
    <row r="14349" spans="14:14">
      <c r="N14349" s="26" t="e">
        <v>#N/A</v>
      </c>
    </row>
    <row r="14350" spans="14:14">
      <c r="N14350" s="26" t="e">
        <v>#N/A</v>
      </c>
    </row>
    <row r="14351" spans="14:14">
      <c r="N14351" s="26" t="e">
        <v>#N/A</v>
      </c>
    </row>
    <row r="14352" spans="14:14">
      <c r="N14352" s="26" t="e">
        <v>#N/A</v>
      </c>
    </row>
    <row r="14353" spans="14:14">
      <c r="N14353" s="26" t="e">
        <v>#N/A</v>
      </c>
    </row>
    <row r="14354" spans="14:14">
      <c r="N14354" s="26" t="e">
        <v>#N/A</v>
      </c>
    </row>
    <row r="14355" spans="14:14">
      <c r="N14355" s="26" t="e">
        <v>#N/A</v>
      </c>
    </row>
    <row r="14356" spans="14:14">
      <c r="N14356" s="26" t="e">
        <v>#N/A</v>
      </c>
    </row>
    <row r="14357" spans="14:14">
      <c r="N14357" s="26" t="e">
        <v>#N/A</v>
      </c>
    </row>
    <row r="14358" spans="14:14">
      <c r="N14358" s="26" t="e">
        <v>#N/A</v>
      </c>
    </row>
    <row r="14359" spans="14:14">
      <c r="N14359" s="26" t="e">
        <v>#N/A</v>
      </c>
    </row>
    <row r="14360" spans="14:14">
      <c r="N14360" s="26" t="e">
        <v>#N/A</v>
      </c>
    </row>
    <row r="14361" spans="14:14">
      <c r="N14361" s="26" t="e">
        <v>#N/A</v>
      </c>
    </row>
    <row r="14362" spans="14:14">
      <c r="N14362" s="26" t="e">
        <v>#N/A</v>
      </c>
    </row>
    <row r="14363" spans="14:14">
      <c r="N14363" s="26" t="e">
        <v>#N/A</v>
      </c>
    </row>
    <row r="14364" spans="14:14">
      <c r="N14364" s="26" t="e">
        <v>#N/A</v>
      </c>
    </row>
    <row r="14365" spans="14:14">
      <c r="N14365" s="26" t="e">
        <v>#N/A</v>
      </c>
    </row>
    <row r="14366" spans="14:14">
      <c r="N14366" s="26" t="e">
        <v>#N/A</v>
      </c>
    </row>
    <row r="14367" spans="14:14">
      <c r="N14367" s="26" t="e">
        <v>#N/A</v>
      </c>
    </row>
    <row r="14368" spans="14:14">
      <c r="N14368" s="26" t="e">
        <v>#N/A</v>
      </c>
    </row>
    <row r="14369" spans="14:14">
      <c r="N14369" s="26" t="e">
        <v>#N/A</v>
      </c>
    </row>
    <row r="14370" spans="14:14">
      <c r="N14370" s="26" t="e">
        <v>#N/A</v>
      </c>
    </row>
    <row r="14371" spans="14:14">
      <c r="N14371" s="26" t="e">
        <v>#N/A</v>
      </c>
    </row>
    <row r="14372" spans="14:14">
      <c r="N14372" s="26" t="e">
        <v>#N/A</v>
      </c>
    </row>
    <row r="14373" spans="14:14">
      <c r="N14373" s="26" t="e">
        <v>#N/A</v>
      </c>
    </row>
    <row r="14374" spans="14:14">
      <c r="N14374" s="26" t="e">
        <v>#N/A</v>
      </c>
    </row>
    <row r="14375" spans="14:14">
      <c r="N14375" s="26" t="e">
        <v>#N/A</v>
      </c>
    </row>
    <row r="14376" spans="14:14">
      <c r="N14376" s="26" t="e">
        <v>#N/A</v>
      </c>
    </row>
    <row r="14377" spans="14:14">
      <c r="N14377" s="26" t="e">
        <v>#N/A</v>
      </c>
    </row>
    <row r="14378" spans="14:14">
      <c r="N14378" s="26" t="e">
        <v>#N/A</v>
      </c>
    </row>
    <row r="14379" spans="14:14">
      <c r="N14379" s="26" t="e">
        <v>#N/A</v>
      </c>
    </row>
    <row r="14380" spans="14:14">
      <c r="N14380" s="26" t="e">
        <v>#N/A</v>
      </c>
    </row>
    <row r="14381" spans="14:14">
      <c r="N14381" s="26" t="e">
        <v>#N/A</v>
      </c>
    </row>
    <row r="14382" spans="14:14">
      <c r="N14382" s="26" t="e">
        <v>#N/A</v>
      </c>
    </row>
    <row r="14383" spans="14:14">
      <c r="N14383" s="26" t="e">
        <v>#N/A</v>
      </c>
    </row>
    <row r="14384" spans="14:14">
      <c r="N14384" s="26" t="e">
        <v>#N/A</v>
      </c>
    </row>
    <row r="14385" spans="14:14">
      <c r="N14385" s="26" t="e">
        <v>#N/A</v>
      </c>
    </row>
    <row r="14386" spans="14:14">
      <c r="N14386" s="26" t="e">
        <v>#N/A</v>
      </c>
    </row>
    <row r="14387" spans="14:14">
      <c r="N14387" s="26" t="e">
        <v>#N/A</v>
      </c>
    </row>
    <row r="14388" spans="14:14">
      <c r="N14388" s="26" t="e">
        <v>#N/A</v>
      </c>
    </row>
    <row r="14389" spans="14:14">
      <c r="N14389" s="26" t="e">
        <v>#N/A</v>
      </c>
    </row>
    <row r="14390" spans="14:14">
      <c r="N14390" s="26" t="e">
        <v>#N/A</v>
      </c>
    </row>
    <row r="14391" spans="14:14">
      <c r="N14391" s="26" t="e">
        <v>#N/A</v>
      </c>
    </row>
    <row r="14392" spans="14:14">
      <c r="N14392" s="26" t="e">
        <v>#N/A</v>
      </c>
    </row>
    <row r="14393" spans="14:14">
      <c r="N14393" s="26" t="e">
        <v>#N/A</v>
      </c>
    </row>
    <row r="14394" spans="14:14">
      <c r="N14394" s="26" t="e">
        <v>#N/A</v>
      </c>
    </row>
    <row r="14395" spans="14:14">
      <c r="N14395" s="26" t="e">
        <v>#N/A</v>
      </c>
    </row>
    <row r="14396" spans="14:14">
      <c r="N14396" s="26" t="e">
        <v>#N/A</v>
      </c>
    </row>
    <row r="14397" spans="14:14">
      <c r="N14397" s="26" t="e">
        <v>#N/A</v>
      </c>
    </row>
    <row r="14398" spans="14:14">
      <c r="N14398" s="26" t="e">
        <v>#N/A</v>
      </c>
    </row>
    <row r="14399" spans="14:14">
      <c r="N14399" s="26" t="e">
        <v>#N/A</v>
      </c>
    </row>
    <row r="14400" spans="14:14">
      <c r="N14400" s="26" t="e">
        <v>#N/A</v>
      </c>
    </row>
    <row r="14401" spans="14:14">
      <c r="N14401" s="26" t="e">
        <v>#N/A</v>
      </c>
    </row>
    <row r="14402" spans="14:14">
      <c r="N14402" s="26" t="e">
        <v>#N/A</v>
      </c>
    </row>
    <row r="14403" spans="14:14">
      <c r="N14403" s="26" t="e">
        <v>#N/A</v>
      </c>
    </row>
    <row r="14404" spans="14:14">
      <c r="N14404" s="26" t="e">
        <v>#N/A</v>
      </c>
    </row>
    <row r="14405" spans="14:14">
      <c r="N14405" s="26" t="e">
        <v>#N/A</v>
      </c>
    </row>
    <row r="14406" spans="14:14">
      <c r="N14406" s="26" t="e">
        <v>#N/A</v>
      </c>
    </row>
    <row r="14407" spans="14:14">
      <c r="N14407" s="26" t="e">
        <v>#N/A</v>
      </c>
    </row>
    <row r="14408" spans="14:14">
      <c r="N14408" s="26" t="e">
        <v>#N/A</v>
      </c>
    </row>
    <row r="14409" spans="14:14">
      <c r="N14409" s="26" t="e">
        <v>#N/A</v>
      </c>
    </row>
    <row r="14410" spans="14:14">
      <c r="N14410" s="26" t="e">
        <v>#N/A</v>
      </c>
    </row>
    <row r="14411" spans="14:14">
      <c r="N14411" s="26" t="e">
        <v>#N/A</v>
      </c>
    </row>
    <row r="14412" spans="14:14">
      <c r="N14412" s="26" t="e">
        <v>#N/A</v>
      </c>
    </row>
    <row r="14413" spans="14:14">
      <c r="N14413" s="26" t="e">
        <v>#N/A</v>
      </c>
    </row>
    <row r="14414" spans="14:14">
      <c r="N14414" s="26" t="e">
        <v>#N/A</v>
      </c>
    </row>
    <row r="14415" spans="14:14">
      <c r="N14415" s="26" t="e">
        <v>#N/A</v>
      </c>
    </row>
    <row r="14416" spans="14:14">
      <c r="N14416" s="26" t="e">
        <v>#N/A</v>
      </c>
    </row>
    <row r="14417" spans="14:14">
      <c r="N14417" s="26" t="e">
        <v>#N/A</v>
      </c>
    </row>
    <row r="14418" spans="14:14">
      <c r="N14418" s="26" t="e">
        <v>#N/A</v>
      </c>
    </row>
    <row r="14419" spans="14:14">
      <c r="N14419" s="26" t="e">
        <v>#N/A</v>
      </c>
    </row>
    <row r="14420" spans="14:14">
      <c r="N14420" s="26" t="e">
        <v>#N/A</v>
      </c>
    </row>
    <row r="14421" spans="14:14">
      <c r="N14421" s="26" t="e">
        <v>#N/A</v>
      </c>
    </row>
    <row r="14422" spans="14:14">
      <c r="N14422" s="26" t="e">
        <v>#N/A</v>
      </c>
    </row>
    <row r="14423" spans="14:14">
      <c r="N14423" s="26" t="e">
        <v>#N/A</v>
      </c>
    </row>
    <row r="14424" spans="14:14">
      <c r="N14424" s="26" t="e">
        <v>#N/A</v>
      </c>
    </row>
    <row r="14425" spans="14:14">
      <c r="N14425" s="26" t="e">
        <v>#N/A</v>
      </c>
    </row>
    <row r="14426" spans="14:14">
      <c r="N14426" s="26" t="e">
        <v>#N/A</v>
      </c>
    </row>
    <row r="14427" spans="14:14">
      <c r="N14427" s="26" t="e">
        <v>#N/A</v>
      </c>
    </row>
    <row r="14428" spans="14:14">
      <c r="N14428" s="26" t="e">
        <v>#N/A</v>
      </c>
    </row>
    <row r="14429" spans="14:14">
      <c r="N14429" s="26" t="e">
        <v>#N/A</v>
      </c>
    </row>
    <row r="14430" spans="14:14">
      <c r="N14430" s="26" t="e">
        <v>#N/A</v>
      </c>
    </row>
    <row r="14431" spans="14:14">
      <c r="N14431" s="26" t="e">
        <v>#N/A</v>
      </c>
    </row>
    <row r="14432" spans="14:14">
      <c r="N14432" s="26" t="e">
        <v>#N/A</v>
      </c>
    </row>
    <row r="14433" spans="14:14">
      <c r="N14433" s="26" t="e">
        <v>#N/A</v>
      </c>
    </row>
    <row r="14434" spans="14:14">
      <c r="N14434" s="26" t="e">
        <v>#N/A</v>
      </c>
    </row>
    <row r="14435" spans="14:14">
      <c r="N14435" s="26" t="e">
        <v>#N/A</v>
      </c>
    </row>
    <row r="14436" spans="14:14">
      <c r="N14436" s="26" t="e">
        <v>#N/A</v>
      </c>
    </row>
    <row r="14437" spans="14:14">
      <c r="N14437" s="26" t="e">
        <v>#N/A</v>
      </c>
    </row>
    <row r="14438" spans="14:14">
      <c r="N14438" s="26" t="e">
        <v>#N/A</v>
      </c>
    </row>
    <row r="14439" spans="14:14">
      <c r="N14439" s="26" t="e">
        <v>#N/A</v>
      </c>
    </row>
    <row r="14440" spans="14:14">
      <c r="N14440" s="26" t="e">
        <v>#N/A</v>
      </c>
    </row>
    <row r="14441" spans="14:14">
      <c r="N14441" s="26" t="e">
        <v>#N/A</v>
      </c>
    </row>
    <row r="14442" spans="14:14">
      <c r="N14442" s="26" t="e">
        <v>#N/A</v>
      </c>
    </row>
    <row r="14443" spans="14:14">
      <c r="N14443" s="26" t="e">
        <v>#N/A</v>
      </c>
    </row>
    <row r="14444" spans="14:14">
      <c r="N14444" s="26" t="e">
        <v>#N/A</v>
      </c>
    </row>
    <row r="14445" spans="14:14">
      <c r="N14445" s="26" t="e">
        <v>#N/A</v>
      </c>
    </row>
    <row r="14446" spans="14:14">
      <c r="N14446" s="26" t="e">
        <v>#N/A</v>
      </c>
    </row>
    <row r="14447" spans="14:14">
      <c r="N14447" s="26" t="e">
        <v>#N/A</v>
      </c>
    </row>
    <row r="14448" spans="14:14">
      <c r="N14448" s="26" t="e">
        <v>#N/A</v>
      </c>
    </row>
    <row r="14449" spans="14:14">
      <c r="N14449" s="26" t="e">
        <v>#N/A</v>
      </c>
    </row>
    <row r="14450" spans="14:14">
      <c r="N14450" s="26" t="e">
        <v>#N/A</v>
      </c>
    </row>
    <row r="14451" spans="14:14">
      <c r="N14451" s="26" t="e">
        <v>#N/A</v>
      </c>
    </row>
    <row r="14452" spans="14:14">
      <c r="N14452" s="26" t="e">
        <v>#N/A</v>
      </c>
    </row>
    <row r="14453" spans="14:14">
      <c r="N14453" s="26" t="e">
        <v>#N/A</v>
      </c>
    </row>
    <row r="14454" spans="14:14">
      <c r="N14454" s="26" t="e">
        <v>#N/A</v>
      </c>
    </row>
    <row r="14455" spans="14:14">
      <c r="N14455" s="26" t="e">
        <v>#N/A</v>
      </c>
    </row>
    <row r="14456" spans="14:14">
      <c r="N14456" s="26" t="e">
        <v>#N/A</v>
      </c>
    </row>
    <row r="14457" spans="14:14">
      <c r="N14457" s="26" t="e">
        <v>#N/A</v>
      </c>
    </row>
    <row r="14458" spans="14:14">
      <c r="N14458" s="26" t="e">
        <v>#N/A</v>
      </c>
    </row>
    <row r="14459" spans="14:14">
      <c r="N14459" s="26" t="e">
        <v>#N/A</v>
      </c>
    </row>
    <row r="14460" spans="14:14">
      <c r="N14460" s="26" t="e">
        <v>#N/A</v>
      </c>
    </row>
    <row r="14461" spans="14:14">
      <c r="N14461" s="26" t="e">
        <v>#N/A</v>
      </c>
    </row>
    <row r="14462" spans="14:14">
      <c r="N14462" s="26" t="e">
        <v>#N/A</v>
      </c>
    </row>
    <row r="14463" spans="14:14">
      <c r="N14463" s="26" t="e">
        <v>#N/A</v>
      </c>
    </row>
    <row r="14464" spans="14:14">
      <c r="N14464" s="26" t="e">
        <v>#N/A</v>
      </c>
    </row>
    <row r="14465" spans="14:14">
      <c r="N14465" s="26" t="e">
        <v>#N/A</v>
      </c>
    </row>
    <row r="14466" spans="14:14">
      <c r="N14466" s="26" t="e">
        <v>#N/A</v>
      </c>
    </row>
    <row r="14467" spans="14:14">
      <c r="N14467" s="26" t="e">
        <v>#N/A</v>
      </c>
    </row>
    <row r="14468" spans="14:14">
      <c r="N14468" s="26" t="e">
        <v>#N/A</v>
      </c>
    </row>
    <row r="14469" spans="14:14">
      <c r="N14469" s="26" t="e">
        <v>#N/A</v>
      </c>
    </row>
    <row r="14470" spans="14:14">
      <c r="N14470" s="26" t="e">
        <v>#N/A</v>
      </c>
    </row>
    <row r="14471" spans="14:14">
      <c r="N14471" s="26" t="e">
        <v>#N/A</v>
      </c>
    </row>
    <row r="14472" spans="14:14">
      <c r="N14472" s="26" t="e">
        <v>#N/A</v>
      </c>
    </row>
    <row r="14473" spans="14:14">
      <c r="N14473" s="26" t="e">
        <v>#N/A</v>
      </c>
    </row>
    <row r="14474" spans="14:14">
      <c r="N14474" s="26" t="e">
        <v>#N/A</v>
      </c>
    </row>
    <row r="14475" spans="14:14">
      <c r="N14475" s="26" t="e">
        <v>#N/A</v>
      </c>
    </row>
    <row r="14476" spans="14:14">
      <c r="N14476" s="26" t="e">
        <v>#N/A</v>
      </c>
    </row>
    <row r="14477" spans="14:14">
      <c r="N14477" s="26" t="e">
        <v>#N/A</v>
      </c>
    </row>
    <row r="14478" spans="14:14">
      <c r="N14478" s="26" t="e">
        <v>#N/A</v>
      </c>
    </row>
    <row r="14479" spans="14:14">
      <c r="N14479" s="26" t="e">
        <v>#N/A</v>
      </c>
    </row>
    <row r="14480" spans="14:14">
      <c r="N14480" s="26" t="e">
        <v>#N/A</v>
      </c>
    </row>
    <row r="14481" spans="14:14">
      <c r="N14481" s="26" t="e">
        <v>#N/A</v>
      </c>
    </row>
    <row r="14482" spans="14:14">
      <c r="N14482" s="26" t="e">
        <v>#N/A</v>
      </c>
    </row>
    <row r="14483" spans="14:14">
      <c r="N14483" s="26" t="e">
        <v>#N/A</v>
      </c>
    </row>
    <row r="14484" spans="14:14">
      <c r="N14484" s="26" t="e">
        <v>#N/A</v>
      </c>
    </row>
    <row r="14485" spans="14:14">
      <c r="N14485" s="26" t="e">
        <v>#N/A</v>
      </c>
    </row>
    <row r="14486" spans="14:14">
      <c r="N14486" s="26" t="e">
        <v>#N/A</v>
      </c>
    </row>
    <row r="14487" spans="14:14">
      <c r="N14487" s="26" t="e">
        <v>#N/A</v>
      </c>
    </row>
    <row r="14488" spans="14:14">
      <c r="N14488" s="26" t="e">
        <v>#N/A</v>
      </c>
    </row>
    <row r="14489" spans="14:14">
      <c r="N14489" s="26" t="e">
        <v>#N/A</v>
      </c>
    </row>
    <row r="14490" spans="14:14">
      <c r="N14490" s="26" t="e">
        <v>#N/A</v>
      </c>
    </row>
    <row r="14491" spans="14:14">
      <c r="N14491" s="26" t="e">
        <v>#N/A</v>
      </c>
    </row>
    <row r="14492" spans="14:14">
      <c r="N14492" s="26" t="e">
        <v>#N/A</v>
      </c>
    </row>
    <row r="14493" spans="14:14">
      <c r="N14493" s="26" t="e">
        <v>#N/A</v>
      </c>
    </row>
    <row r="14494" spans="14:14">
      <c r="N14494" s="26" t="e">
        <v>#N/A</v>
      </c>
    </row>
    <row r="14495" spans="14:14">
      <c r="N14495" s="26" t="e">
        <v>#N/A</v>
      </c>
    </row>
    <row r="14496" spans="14:14">
      <c r="N14496" s="26" t="e">
        <v>#N/A</v>
      </c>
    </row>
    <row r="14497" spans="14:14">
      <c r="N14497" s="26" t="e">
        <v>#N/A</v>
      </c>
    </row>
    <row r="14498" spans="14:14">
      <c r="N14498" s="26" t="e">
        <v>#N/A</v>
      </c>
    </row>
    <row r="14499" spans="14:14">
      <c r="N14499" s="26" t="e">
        <v>#N/A</v>
      </c>
    </row>
    <row r="14500" spans="14:14">
      <c r="N14500" s="26" t="e">
        <v>#N/A</v>
      </c>
    </row>
    <row r="14501" spans="14:14">
      <c r="N14501" s="26" t="e">
        <v>#N/A</v>
      </c>
    </row>
    <row r="14502" spans="14:14">
      <c r="N14502" s="26" t="e">
        <v>#N/A</v>
      </c>
    </row>
    <row r="14503" spans="14:14">
      <c r="N14503" s="26" t="e">
        <v>#N/A</v>
      </c>
    </row>
    <row r="14504" spans="14:14">
      <c r="N14504" s="26" t="e">
        <v>#N/A</v>
      </c>
    </row>
    <row r="14505" spans="14:14">
      <c r="N14505" s="26" t="e">
        <v>#N/A</v>
      </c>
    </row>
    <row r="14506" spans="14:14">
      <c r="N14506" s="26" t="e">
        <v>#N/A</v>
      </c>
    </row>
    <row r="14507" spans="14:14">
      <c r="N14507" s="26" t="e">
        <v>#N/A</v>
      </c>
    </row>
    <row r="14508" spans="14:14">
      <c r="N14508" s="26" t="e">
        <v>#N/A</v>
      </c>
    </row>
    <row r="14509" spans="14:14">
      <c r="N14509" s="26" t="e">
        <v>#N/A</v>
      </c>
    </row>
    <row r="14510" spans="14:14">
      <c r="N14510" s="26" t="e">
        <v>#N/A</v>
      </c>
    </row>
    <row r="14511" spans="14:14">
      <c r="N14511" s="26" t="e">
        <v>#N/A</v>
      </c>
    </row>
    <row r="14512" spans="14:14">
      <c r="N14512" s="26" t="e">
        <v>#N/A</v>
      </c>
    </row>
    <row r="14513" spans="14:14">
      <c r="N14513" s="26" t="e">
        <v>#N/A</v>
      </c>
    </row>
    <row r="14514" spans="14:14">
      <c r="N14514" s="26" t="e">
        <v>#N/A</v>
      </c>
    </row>
    <row r="14515" spans="14:14">
      <c r="N14515" s="26" t="e">
        <v>#N/A</v>
      </c>
    </row>
    <row r="14516" spans="14:14">
      <c r="N14516" s="26" t="e">
        <v>#N/A</v>
      </c>
    </row>
    <row r="14517" spans="14:14">
      <c r="N14517" s="26" t="e">
        <v>#N/A</v>
      </c>
    </row>
    <row r="14518" spans="14:14">
      <c r="N14518" s="26" t="e">
        <v>#N/A</v>
      </c>
    </row>
    <row r="14519" spans="14:14">
      <c r="N14519" s="26" t="e">
        <v>#N/A</v>
      </c>
    </row>
    <row r="14520" spans="14:14">
      <c r="N14520" s="26" t="e">
        <v>#N/A</v>
      </c>
    </row>
    <row r="14521" spans="14:14">
      <c r="N14521" s="26" t="e">
        <v>#N/A</v>
      </c>
    </row>
    <row r="14522" spans="14:14">
      <c r="N14522" s="26" t="e">
        <v>#N/A</v>
      </c>
    </row>
    <row r="14523" spans="14:14">
      <c r="N14523" s="26" t="e">
        <v>#N/A</v>
      </c>
    </row>
    <row r="14524" spans="14:14">
      <c r="N14524" s="26" t="e">
        <v>#N/A</v>
      </c>
    </row>
    <row r="14525" spans="14:14">
      <c r="N14525" s="26" t="e">
        <v>#N/A</v>
      </c>
    </row>
    <row r="14526" spans="14:14">
      <c r="N14526" s="26" t="e">
        <v>#N/A</v>
      </c>
    </row>
    <row r="14527" spans="14:14">
      <c r="N14527" s="26" t="e">
        <v>#N/A</v>
      </c>
    </row>
    <row r="14528" spans="14:14">
      <c r="N14528" s="26" t="e">
        <v>#N/A</v>
      </c>
    </row>
    <row r="14529" spans="14:14">
      <c r="N14529" s="26" t="e">
        <v>#N/A</v>
      </c>
    </row>
    <row r="14530" spans="14:14">
      <c r="N14530" s="26" t="e">
        <v>#N/A</v>
      </c>
    </row>
    <row r="14531" spans="14:14">
      <c r="N14531" s="26" t="e">
        <v>#N/A</v>
      </c>
    </row>
    <row r="14532" spans="14:14">
      <c r="N14532" s="26" t="e">
        <v>#N/A</v>
      </c>
    </row>
    <row r="14533" spans="14:14">
      <c r="N14533" s="26" t="e">
        <v>#N/A</v>
      </c>
    </row>
    <row r="14534" spans="14:14">
      <c r="N14534" s="26" t="e">
        <v>#N/A</v>
      </c>
    </row>
    <row r="14535" spans="14:14">
      <c r="N14535" s="26" t="e">
        <v>#N/A</v>
      </c>
    </row>
    <row r="14536" spans="14:14">
      <c r="N14536" s="26" t="e">
        <v>#N/A</v>
      </c>
    </row>
    <row r="14537" spans="14:14">
      <c r="N14537" s="26" t="e">
        <v>#N/A</v>
      </c>
    </row>
    <row r="14538" spans="14:14">
      <c r="N14538" s="26" t="e">
        <v>#N/A</v>
      </c>
    </row>
    <row r="14539" spans="14:14">
      <c r="N14539" s="26" t="e">
        <v>#N/A</v>
      </c>
    </row>
    <row r="14540" spans="14:14">
      <c r="N14540" s="26" t="e">
        <v>#N/A</v>
      </c>
    </row>
    <row r="14541" spans="14:14">
      <c r="N14541" s="26" t="e">
        <v>#N/A</v>
      </c>
    </row>
    <row r="14542" spans="14:14">
      <c r="N14542" s="26" t="e">
        <v>#N/A</v>
      </c>
    </row>
    <row r="14543" spans="14:14">
      <c r="N14543" s="26" t="e">
        <v>#N/A</v>
      </c>
    </row>
    <row r="14544" spans="14:14">
      <c r="N14544" s="26" t="e">
        <v>#N/A</v>
      </c>
    </row>
    <row r="14545" spans="14:14">
      <c r="N14545" s="26" t="e">
        <v>#N/A</v>
      </c>
    </row>
    <row r="14546" spans="14:14">
      <c r="N14546" s="26" t="e">
        <v>#N/A</v>
      </c>
    </row>
    <row r="14547" spans="14:14">
      <c r="N14547" s="26" t="e">
        <v>#N/A</v>
      </c>
    </row>
    <row r="14548" spans="14:14">
      <c r="N14548" s="26" t="e">
        <v>#N/A</v>
      </c>
    </row>
    <row r="14549" spans="14:14">
      <c r="N14549" s="26" t="e">
        <v>#N/A</v>
      </c>
    </row>
    <row r="14550" spans="14:14">
      <c r="N14550" s="26" t="e">
        <v>#N/A</v>
      </c>
    </row>
    <row r="14551" spans="14:14">
      <c r="N14551" s="26" t="e">
        <v>#N/A</v>
      </c>
    </row>
    <row r="14552" spans="14:14">
      <c r="N14552" s="26" t="e">
        <v>#N/A</v>
      </c>
    </row>
    <row r="14553" spans="14:14">
      <c r="N14553" s="26" t="e">
        <v>#N/A</v>
      </c>
    </row>
    <row r="14554" spans="14:14">
      <c r="N14554" s="26" t="e">
        <v>#N/A</v>
      </c>
    </row>
    <row r="14555" spans="14:14">
      <c r="N14555" s="26" t="e">
        <v>#N/A</v>
      </c>
    </row>
    <row r="14556" spans="14:14">
      <c r="N14556" s="26" t="e">
        <v>#N/A</v>
      </c>
    </row>
    <row r="14557" spans="14:14">
      <c r="N14557" s="26" t="e">
        <v>#N/A</v>
      </c>
    </row>
    <row r="14558" spans="14:14">
      <c r="N14558" s="26" t="e">
        <v>#N/A</v>
      </c>
    </row>
    <row r="14559" spans="14:14">
      <c r="N14559" s="26" t="e">
        <v>#N/A</v>
      </c>
    </row>
    <row r="14560" spans="14:14">
      <c r="N14560" s="26" t="e">
        <v>#N/A</v>
      </c>
    </row>
    <row r="14561" spans="14:14">
      <c r="N14561" s="26" t="e">
        <v>#N/A</v>
      </c>
    </row>
    <row r="14562" spans="14:14">
      <c r="N14562" s="26" t="e">
        <v>#N/A</v>
      </c>
    </row>
    <row r="14563" spans="14:14">
      <c r="N14563" s="26" t="e">
        <v>#N/A</v>
      </c>
    </row>
    <row r="14564" spans="14:14">
      <c r="N14564" s="26" t="e">
        <v>#N/A</v>
      </c>
    </row>
    <row r="14565" spans="14:14">
      <c r="N14565" s="26" t="e">
        <v>#N/A</v>
      </c>
    </row>
    <row r="14566" spans="14:14">
      <c r="N14566" s="26" t="e">
        <v>#N/A</v>
      </c>
    </row>
    <row r="14567" spans="14:14">
      <c r="N14567" s="26" t="e">
        <v>#N/A</v>
      </c>
    </row>
    <row r="14568" spans="14:14">
      <c r="N14568" s="26" t="e">
        <v>#N/A</v>
      </c>
    </row>
    <row r="14569" spans="14:14">
      <c r="N14569" s="26" t="e">
        <v>#N/A</v>
      </c>
    </row>
    <row r="14570" spans="14:14">
      <c r="N14570" s="26" t="e">
        <v>#N/A</v>
      </c>
    </row>
    <row r="14571" spans="14:14">
      <c r="N14571" s="26" t="e">
        <v>#N/A</v>
      </c>
    </row>
    <row r="14572" spans="14:14">
      <c r="N14572" s="26" t="e">
        <v>#N/A</v>
      </c>
    </row>
    <row r="14573" spans="14:14">
      <c r="N14573" s="26" t="e">
        <v>#N/A</v>
      </c>
    </row>
    <row r="14574" spans="14:14">
      <c r="N14574" s="26" t="e">
        <v>#N/A</v>
      </c>
    </row>
    <row r="14575" spans="14:14">
      <c r="N14575" s="26" t="e">
        <v>#N/A</v>
      </c>
    </row>
    <row r="14576" spans="14:14">
      <c r="N14576" s="26" t="e">
        <v>#N/A</v>
      </c>
    </row>
    <row r="14577" spans="14:14">
      <c r="N14577" s="26" t="e">
        <v>#N/A</v>
      </c>
    </row>
    <row r="14578" spans="14:14">
      <c r="N14578" s="26" t="e">
        <v>#N/A</v>
      </c>
    </row>
    <row r="14579" spans="14:14">
      <c r="N14579" s="26" t="e">
        <v>#N/A</v>
      </c>
    </row>
    <row r="14580" spans="14:14">
      <c r="N14580" s="26" t="e">
        <v>#N/A</v>
      </c>
    </row>
    <row r="14581" spans="14:14">
      <c r="N14581" s="26" t="e">
        <v>#N/A</v>
      </c>
    </row>
    <row r="14582" spans="14:14">
      <c r="N14582" s="26" t="e">
        <v>#N/A</v>
      </c>
    </row>
    <row r="14583" spans="14:14">
      <c r="N14583" s="26" t="e">
        <v>#N/A</v>
      </c>
    </row>
    <row r="14584" spans="14:14">
      <c r="N14584" s="26" t="e">
        <v>#N/A</v>
      </c>
    </row>
    <row r="14585" spans="14:14">
      <c r="N14585" s="26" t="e">
        <v>#N/A</v>
      </c>
    </row>
    <row r="14586" spans="14:14">
      <c r="N14586" s="26" t="e">
        <v>#N/A</v>
      </c>
    </row>
    <row r="14587" spans="14:14">
      <c r="N14587" s="26" t="e">
        <v>#N/A</v>
      </c>
    </row>
    <row r="14588" spans="14:14">
      <c r="N14588" s="26" t="e">
        <v>#N/A</v>
      </c>
    </row>
    <row r="14589" spans="14:14">
      <c r="N14589" s="26" t="e">
        <v>#N/A</v>
      </c>
    </row>
    <row r="14590" spans="14:14">
      <c r="N14590" s="26" t="e">
        <v>#N/A</v>
      </c>
    </row>
    <row r="14591" spans="14:14">
      <c r="N14591" s="26" t="e">
        <v>#N/A</v>
      </c>
    </row>
    <row r="14592" spans="14:14">
      <c r="N14592" s="26" t="e">
        <v>#N/A</v>
      </c>
    </row>
    <row r="14593" spans="14:14">
      <c r="N14593" s="26" t="e">
        <v>#N/A</v>
      </c>
    </row>
    <row r="14594" spans="14:14">
      <c r="N14594" s="26" t="e">
        <v>#N/A</v>
      </c>
    </row>
    <row r="14595" spans="14:14">
      <c r="N14595" s="26" t="e">
        <v>#N/A</v>
      </c>
    </row>
    <row r="14596" spans="14:14">
      <c r="N14596" s="26" t="e">
        <v>#N/A</v>
      </c>
    </row>
    <row r="14597" spans="14:14">
      <c r="N14597" s="26" t="e">
        <v>#N/A</v>
      </c>
    </row>
    <row r="14598" spans="14:14">
      <c r="N14598" s="26" t="e">
        <v>#N/A</v>
      </c>
    </row>
    <row r="14599" spans="14:14">
      <c r="N14599" s="26" t="e">
        <v>#N/A</v>
      </c>
    </row>
    <row r="14600" spans="14:14">
      <c r="N14600" s="26" t="e">
        <v>#N/A</v>
      </c>
    </row>
    <row r="14601" spans="14:14">
      <c r="N14601" s="26" t="e">
        <v>#N/A</v>
      </c>
    </row>
    <row r="14602" spans="14:14">
      <c r="N14602" s="26" t="e">
        <v>#N/A</v>
      </c>
    </row>
    <row r="14603" spans="14:14">
      <c r="N14603" s="26" t="e">
        <v>#N/A</v>
      </c>
    </row>
    <row r="14604" spans="14:14">
      <c r="N14604" s="26" t="e">
        <v>#N/A</v>
      </c>
    </row>
    <row r="14605" spans="14:14">
      <c r="N14605" s="26" t="e">
        <v>#N/A</v>
      </c>
    </row>
    <row r="14606" spans="14:14">
      <c r="N14606" s="26" t="e">
        <v>#N/A</v>
      </c>
    </row>
    <row r="14607" spans="14:14">
      <c r="N14607" s="26" t="e">
        <v>#N/A</v>
      </c>
    </row>
    <row r="14608" spans="14:14">
      <c r="N14608" s="26" t="e">
        <v>#N/A</v>
      </c>
    </row>
    <row r="14609" spans="14:14">
      <c r="N14609" s="26" t="e">
        <v>#N/A</v>
      </c>
    </row>
    <row r="14610" spans="14:14">
      <c r="N14610" s="26" t="e">
        <v>#N/A</v>
      </c>
    </row>
    <row r="14611" spans="14:14">
      <c r="N14611" s="26" t="e">
        <v>#N/A</v>
      </c>
    </row>
    <row r="14612" spans="14:14">
      <c r="N14612" s="26" t="e">
        <v>#N/A</v>
      </c>
    </row>
    <row r="14613" spans="14:14">
      <c r="N14613" s="26" t="e">
        <v>#N/A</v>
      </c>
    </row>
    <row r="14614" spans="14:14">
      <c r="N14614" s="26" t="e">
        <v>#N/A</v>
      </c>
    </row>
    <row r="14615" spans="14:14">
      <c r="N14615" s="26" t="e">
        <v>#N/A</v>
      </c>
    </row>
    <row r="14616" spans="14:14">
      <c r="N14616" s="26" t="e">
        <v>#N/A</v>
      </c>
    </row>
    <row r="14617" spans="14:14">
      <c r="N14617" s="26" t="e">
        <v>#N/A</v>
      </c>
    </row>
    <row r="14618" spans="14:14">
      <c r="N14618" s="26" t="e">
        <v>#N/A</v>
      </c>
    </row>
    <row r="14619" spans="14:14">
      <c r="N14619" s="26" t="e">
        <v>#N/A</v>
      </c>
    </row>
    <row r="14620" spans="14:14">
      <c r="N14620" s="26" t="e">
        <v>#N/A</v>
      </c>
    </row>
    <row r="14621" spans="14:14">
      <c r="N14621" s="26" t="e">
        <v>#N/A</v>
      </c>
    </row>
    <row r="14622" spans="14:14">
      <c r="N14622" s="26" t="e">
        <v>#N/A</v>
      </c>
    </row>
    <row r="14623" spans="14:14">
      <c r="N14623" s="26" t="e">
        <v>#N/A</v>
      </c>
    </row>
    <row r="14624" spans="14:14">
      <c r="N14624" s="26" t="e">
        <v>#N/A</v>
      </c>
    </row>
    <row r="14625" spans="14:14">
      <c r="N14625" s="26" t="e">
        <v>#N/A</v>
      </c>
    </row>
    <row r="14626" spans="14:14">
      <c r="N14626" s="26" t="e">
        <v>#N/A</v>
      </c>
    </row>
    <row r="14627" spans="14:14">
      <c r="N14627" s="26" t="e">
        <v>#N/A</v>
      </c>
    </row>
    <row r="14628" spans="14:14">
      <c r="N14628" s="26" t="e">
        <v>#N/A</v>
      </c>
    </row>
    <row r="14629" spans="14:14">
      <c r="N14629" s="26" t="e">
        <v>#N/A</v>
      </c>
    </row>
    <row r="14630" spans="14:14">
      <c r="N14630" s="26" t="e">
        <v>#N/A</v>
      </c>
    </row>
    <row r="14631" spans="14:14">
      <c r="N14631" s="26" t="e">
        <v>#N/A</v>
      </c>
    </row>
    <row r="14632" spans="14:14">
      <c r="N14632" s="26" t="e">
        <v>#N/A</v>
      </c>
    </row>
    <row r="14633" spans="14:14">
      <c r="N14633" s="26" t="e">
        <v>#N/A</v>
      </c>
    </row>
    <row r="14634" spans="14:14">
      <c r="N14634" s="26" t="e">
        <v>#N/A</v>
      </c>
    </row>
    <row r="14635" spans="14:14">
      <c r="N14635" s="26" t="e">
        <v>#N/A</v>
      </c>
    </row>
    <row r="14636" spans="14:14">
      <c r="N14636" s="26" t="e">
        <v>#N/A</v>
      </c>
    </row>
    <row r="14637" spans="14:14">
      <c r="N14637" s="26" t="e">
        <v>#N/A</v>
      </c>
    </row>
    <row r="14638" spans="14:14">
      <c r="N14638" s="26" t="e">
        <v>#N/A</v>
      </c>
    </row>
    <row r="14639" spans="14:14">
      <c r="N14639" s="26" t="e">
        <v>#N/A</v>
      </c>
    </row>
    <row r="14640" spans="14:14">
      <c r="N14640" s="26" t="e">
        <v>#N/A</v>
      </c>
    </row>
    <row r="14641" spans="14:14">
      <c r="N14641" s="26" t="e">
        <v>#N/A</v>
      </c>
    </row>
    <row r="14642" spans="14:14">
      <c r="N14642" s="26" t="e">
        <v>#N/A</v>
      </c>
    </row>
    <row r="14643" spans="14:14">
      <c r="N14643" s="26" t="e">
        <v>#N/A</v>
      </c>
    </row>
    <row r="14644" spans="14:14">
      <c r="N14644" s="26" t="e">
        <v>#N/A</v>
      </c>
    </row>
    <row r="14645" spans="14:14">
      <c r="N14645" s="26" t="e">
        <v>#N/A</v>
      </c>
    </row>
    <row r="14646" spans="14:14">
      <c r="N14646" s="26" t="e">
        <v>#N/A</v>
      </c>
    </row>
    <row r="14647" spans="14:14">
      <c r="N14647" s="26" t="e">
        <v>#N/A</v>
      </c>
    </row>
    <row r="14648" spans="14:14">
      <c r="N14648" s="26" t="e">
        <v>#N/A</v>
      </c>
    </row>
    <row r="14649" spans="14:14">
      <c r="N14649" s="26" t="e">
        <v>#N/A</v>
      </c>
    </row>
    <row r="14650" spans="14:14">
      <c r="N14650" s="26" t="e">
        <v>#N/A</v>
      </c>
    </row>
    <row r="14651" spans="14:14">
      <c r="N14651" s="26" t="e">
        <v>#N/A</v>
      </c>
    </row>
    <row r="14652" spans="14:14">
      <c r="N14652" s="26" t="e">
        <v>#N/A</v>
      </c>
    </row>
    <row r="14653" spans="14:14">
      <c r="N14653" s="26" t="e">
        <v>#N/A</v>
      </c>
    </row>
    <row r="14654" spans="14:14">
      <c r="N14654" s="26" t="e">
        <v>#N/A</v>
      </c>
    </row>
    <row r="14655" spans="14:14">
      <c r="N14655" s="26" t="e">
        <v>#N/A</v>
      </c>
    </row>
    <row r="14656" spans="14:14">
      <c r="N14656" s="26" t="e">
        <v>#N/A</v>
      </c>
    </row>
    <row r="14657" spans="14:14">
      <c r="N14657" s="26" t="e">
        <v>#N/A</v>
      </c>
    </row>
    <row r="14658" spans="14:14">
      <c r="N14658" s="26" t="e">
        <v>#N/A</v>
      </c>
    </row>
    <row r="14659" spans="14:14">
      <c r="N14659" s="26" t="e">
        <v>#N/A</v>
      </c>
    </row>
    <row r="14660" spans="14:14">
      <c r="N14660" s="26" t="e">
        <v>#N/A</v>
      </c>
    </row>
    <row r="14661" spans="14:14">
      <c r="N14661" s="26" t="e">
        <v>#N/A</v>
      </c>
    </row>
    <row r="14662" spans="14:14">
      <c r="N14662" s="26" t="e">
        <v>#N/A</v>
      </c>
    </row>
    <row r="14663" spans="14:14">
      <c r="N14663" s="26" t="e">
        <v>#N/A</v>
      </c>
    </row>
    <row r="14664" spans="14:14">
      <c r="N14664" s="26" t="e">
        <v>#N/A</v>
      </c>
    </row>
    <row r="14665" spans="14:14">
      <c r="N14665" s="26" t="e">
        <v>#N/A</v>
      </c>
    </row>
    <row r="14666" spans="14:14">
      <c r="N14666" s="26" t="e">
        <v>#N/A</v>
      </c>
    </row>
    <row r="14667" spans="14:14">
      <c r="N14667" s="26" t="e">
        <v>#N/A</v>
      </c>
    </row>
    <row r="14668" spans="14:14">
      <c r="N14668" s="26" t="e">
        <v>#N/A</v>
      </c>
    </row>
    <row r="14669" spans="14:14">
      <c r="N14669" s="26" t="e">
        <v>#N/A</v>
      </c>
    </row>
    <row r="14670" spans="14:14">
      <c r="N14670" s="26" t="e">
        <v>#N/A</v>
      </c>
    </row>
    <row r="14671" spans="14:14">
      <c r="N14671" s="26" t="e">
        <v>#N/A</v>
      </c>
    </row>
    <row r="14672" spans="14:14">
      <c r="N14672" s="26" t="e">
        <v>#N/A</v>
      </c>
    </row>
    <row r="14673" spans="14:14">
      <c r="N14673" s="26" t="e">
        <v>#N/A</v>
      </c>
    </row>
    <row r="14674" spans="14:14">
      <c r="N14674" s="26" t="e">
        <v>#N/A</v>
      </c>
    </row>
    <row r="14675" spans="14:14">
      <c r="N14675" s="26" t="e">
        <v>#N/A</v>
      </c>
    </row>
    <row r="14676" spans="14:14">
      <c r="N14676" s="26" t="e">
        <v>#N/A</v>
      </c>
    </row>
    <row r="14677" spans="14:14">
      <c r="N14677" s="26" t="e">
        <v>#N/A</v>
      </c>
    </row>
    <row r="14678" spans="14:14">
      <c r="N14678" s="26" t="e">
        <v>#N/A</v>
      </c>
    </row>
    <row r="14679" spans="14:14">
      <c r="N14679" s="26" t="e">
        <v>#N/A</v>
      </c>
    </row>
    <row r="14680" spans="14:14">
      <c r="N14680" s="26" t="e">
        <v>#N/A</v>
      </c>
    </row>
    <row r="14681" spans="14:14">
      <c r="N14681" s="26" t="e">
        <v>#N/A</v>
      </c>
    </row>
    <row r="14682" spans="14:14">
      <c r="N14682" s="26" t="e">
        <v>#N/A</v>
      </c>
    </row>
    <row r="14683" spans="14:14">
      <c r="N14683" s="26" t="e">
        <v>#N/A</v>
      </c>
    </row>
    <row r="14684" spans="14:14">
      <c r="N14684" s="26" t="e">
        <v>#N/A</v>
      </c>
    </row>
    <row r="14685" spans="14:14">
      <c r="N14685" s="26" t="e">
        <v>#N/A</v>
      </c>
    </row>
    <row r="14686" spans="14:14">
      <c r="N14686" s="26" t="e">
        <v>#N/A</v>
      </c>
    </row>
    <row r="14687" spans="14:14">
      <c r="N14687" s="26" t="e">
        <v>#N/A</v>
      </c>
    </row>
    <row r="14688" spans="14:14">
      <c r="N14688" s="26" t="e">
        <v>#N/A</v>
      </c>
    </row>
    <row r="14689" spans="14:14">
      <c r="N14689" s="26" t="e">
        <v>#N/A</v>
      </c>
    </row>
    <row r="14690" spans="14:14">
      <c r="N14690" s="26" t="e">
        <v>#N/A</v>
      </c>
    </row>
    <row r="14691" spans="14:14">
      <c r="N14691" s="26" t="e">
        <v>#N/A</v>
      </c>
    </row>
    <row r="14692" spans="14:14">
      <c r="N14692" s="26" t="e">
        <v>#N/A</v>
      </c>
    </row>
    <row r="14693" spans="14:14">
      <c r="N14693" s="26" t="e">
        <v>#N/A</v>
      </c>
    </row>
    <row r="14694" spans="14:14">
      <c r="N14694" s="26" t="e">
        <v>#N/A</v>
      </c>
    </row>
    <row r="14695" spans="14:14">
      <c r="N14695" s="26" t="e">
        <v>#N/A</v>
      </c>
    </row>
    <row r="14696" spans="14:14">
      <c r="N14696" s="26" t="e">
        <v>#N/A</v>
      </c>
    </row>
    <row r="14697" spans="14:14">
      <c r="N14697" s="26" t="e">
        <v>#N/A</v>
      </c>
    </row>
    <row r="14698" spans="14:14">
      <c r="N14698" s="26" t="e">
        <v>#N/A</v>
      </c>
    </row>
    <row r="14699" spans="14:14">
      <c r="N14699" s="26" t="e">
        <v>#N/A</v>
      </c>
    </row>
    <row r="14700" spans="14:14">
      <c r="N14700" s="26" t="e">
        <v>#N/A</v>
      </c>
    </row>
    <row r="14701" spans="14:14">
      <c r="N14701" s="26" t="e">
        <v>#N/A</v>
      </c>
    </row>
    <row r="14702" spans="14:14">
      <c r="N14702" s="26" t="e">
        <v>#N/A</v>
      </c>
    </row>
    <row r="14703" spans="14:14">
      <c r="N14703" s="26" t="e">
        <v>#N/A</v>
      </c>
    </row>
    <row r="14704" spans="14:14">
      <c r="N14704" s="26" t="e">
        <v>#N/A</v>
      </c>
    </row>
    <row r="14705" spans="14:14">
      <c r="N14705" s="26" t="e">
        <v>#N/A</v>
      </c>
    </row>
    <row r="14706" spans="14:14">
      <c r="N14706" s="26" t="e">
        <v>#N/A</v>
      </c>
    </row>
    <row r="14707" spans="14:14">
      <c r="N14707" s="26" t="e">
        <v>#N/A</v>
      </c>
    </row>
    <row r="14708" spans="14:14">
      <c r="N14708" s="26" t="e">
        <v>#N/A</v>
      </c>
    </row>
    <row r="14709" spans="14:14">
      <c r="N14709" s="26" t="e">
        <v>#N/A</v>
      </c>
    </row>
    <row r="14710" spans="14:14">
      <c r="N14710" s="26" t="e">
        <v>#N/A</v>
      </c>
    </row>
    <row r="14711" spans="14:14">
      <c r="N14711" s="26" t="e">
        <v>#N/A</v>
      </c>
    </row>
    <row r="14712" spans="14:14">
      <c r="N14712" s="26" t="e">
        <v>#N/A</v>
      </c>
    </row>
    <row r="14713" spans="14:14">
      <c r="N14713" s="26" t="e">
        <v>#N/A</v>
      </c>
    </row>
    <row r="14714" spans="14:14">
      <c r="N14714" s="26" t="e">
        <v>#N/A</v>
      </c>
    </row>
    <row r="14715" spans="14:14">
      <c r="N14715" s="26" t="e">
        <v>#N/A</v>
      </c>
    </row>
    <row r="14716" spans="14:14">
      <c r="N14716" s="26" t="e">
        <v>#N/A</v>
      </c>
    </row>
    <row r="14717" spans="14:14">
      <c r="N14717" s="26" t="e">
        <v>#N/A</v>
      </c>
    </row>
    <row r="14718" spans="14:14">
      <c r="N14718" s="26" t="e">
        <v>#N/A</v>
      </c>
    </row>
    <row r="14719" spans="14:14">
      <c r="N14719" s="26" t="e">
        <v>#N/A</v>
      </c>
    </row>
    <row r="14720" spans="14:14">
      <c r="N14720" s="26" t="e">
        <v>#N/A</v>
      </c>
    </row>
    <row r="14721" spans="14:14">
      <c r="N14721" s="26" t="e">
        <v>#N/A</v>
      </c>
    </row>
    <row r="14722" spans="14:14">
      <c r="N14722" s="26" t="e">
        <v>#N/A</v>
      </c>
    </row>
    <row r="14723" spans="14:14">
      <c r="N14723" s="26" t="e">
        <v>#N/A</v>
      </c>
    </row>
    <row r="14724" spans="14:14">
      <c r="N14724" s="26" t="e">
        <v>#N/A</v>
      </c>
    </row>
    <row r="14725" spans="14:14">
      <c r="N14725" s="26" t="e">
        <v>#N/A</v>
      </c>
    </row>
    <row r="14726" spans="14:14">
      <c r="N14726" s="26" t="e">
        <v>#N/A</v>
      </c>
    </row>
    <row r="14727" spans="14:14">
      <c r="N14727" s="26" t="e">
        <v>#N/A</v>
      </c>
    </row>
    <row r="14728" spans="14:14">
      <c r="N14728" s="26" t="e">
        <v>#N/A</v>
      </c>
    </row>
    <row r="14729" spans="14:14">
      <c r="N14729" s="26" t="e">
        <v>#N/A</v>
      </c>
    </row>
    <row r="14730" spans="14:14">
      <c r="N14730" s="26" t="e">
        <v>#N/A</v>
      </c>
    </row>
    <row r="14731" spans="14:14">
      <c r="N14731" s="26" t="e">
        <v>#N/A</v>
      </c>
    </row>
    <row r="14732" spans="14:14">
      <c r="N14732" s="26" t="e">
        <v>#N/A</v>
      </c>
    </row>
    <row r="14733" spans="14:14">
      <c r="N14733" s="26" t="e">
        <v>#N/A</v>
      </c>
    </row>
    <row r="14734" spans="14:14">
      <c r="N14734" s="26" t="e">
        <v>#N/A</v>
      </c>
    </row>
    <row r="14735" spans="14:14">
      <c r="N14735" s="26" t="e">
        <v>#N/A</v>
      </c>
    </row>
    <row r="14736" spans="14:14">
      <c r="N14736" s="26" t="e">
        <v>#N/A</v>
      </c>
    </row>
    <row r="14737" spans="14:14">
      <c r="N14737" s="26" t="e">
        <v>#N/A</v>
      </c>
    </row>
    <row r="14738" spans="14:14">
      <c r="N14738" s="26" t="e">
        <v>#N/A</v>
      </c>
    </row>
    <row r="14739" spans="14:14">
      <c r="N14739" s="26" t="e">
        <v>#N/A</v>
      </c>
    </row>
    <row r="14740" spans="14:14">
      <c r="N14740" s="26" t="e">
        <v>#N/A</v>
      </c>
    </row>
    <row r="14741" spans="14:14">
      <c r="N14741" s="26" t="e">
        <v>#N/A</v>
      </c>
    </row>
    <row r="14742" spans="14:14">
      <c r="N14742" s="26" t="e">
        <v>#N/A</v>
      </c>
    </row>
    <row r="14743" spans="14:14">
      <c r="N14743" s="26" t="e">
        <v>#N/A</v>
      </c>
    </row>
    <row r="14744" spans="14:14">
      <c r="N14744" s="26" t="e">
        <v>#N/A</v>
      </c>
    </row>
    <row r="14745" spans="14:14">
      <c r="N14745" s="26" t="e">
        <v>#N/A</v>
      </c>
    </row>
    <row r="14746" spans="14:14">
      <c r="N14746" s="26" t="e">
        <v>#N/A</v>
      </c>
    </row>
    <row r="14747" spans="14:14">
      <c r="N14747" s="26" t="e">
        <v>#N/A</v>
      </c>
    </row>
    <row r="14748" spans="14:14">
      <c r="N14748" s="26" t="e">
        <v>#N/A</v>
      </c>
    </row>
    <row r="14749" spans="14:14">
      <c r="N14749" s="26" t="e">
        <v>#N/A</v>
      </c>
    </row>
    <row r="14750" spans="14:14">
      <c r="N14750" s="26" t="e">
        <v>#N/A</v>
      </c>
    </row>
    <row r="14751" spans="14:14">
      <c r="N14751" s="26" t="e">
        <v>#N/A</v>
      </c>
    </row>
    <row r="14752" spans="14:14">
      <c r="N14752" s="26" t="e">
        <v>#N/A</v>
      </c>
    </row>
    <row r="14753" spans="14:14">
      <c r="N14753" s="26" t="e">
        <v>#N/A</v>
      </c>
    </row>
    <row r="14754" spans="14:14">
      <c r="N14754" s="26" t="e">
        <v>#N/A</v>
      </c>
    </row>
    <row r="14755" spans="14:14">
      <c r="N14755" s="26" t="e">
        <v>#N/A</v>
      </c>
    </row>
    <row r="14756" spans="14:14">
      <c r="N14756" s="26" t="e">
        <v>#N/A</v>
      </c>
    </row>
    <row r="14757" spans="14:14">
      <c r="N14757" s="26" t="e">
        <v>#N/A</v>
      </c>
    </row>
    <row r="14758" spans="14:14">
      <c r="N14758" s="26" t="e">
        <v>#N/A</v>
      </c>
    </row>
    <row r="14759" spans="14:14">
      <c r="N14759" s="26" t="e">
        <v>#N/A</v>
      </c>
    </row>
    <row r="14760" spans="14:14">
      <c r="N14760" s="26" t="e">
        <v>#N/A</v>
      </c>
    </row>
    <row r="14761" spans="14:14">
      <c r="N14761" s="26" t="e">
        <v>#N/A</v>
      </c>
    </row>
    <row r="14762" spans="14:14">
      <c r="N14762" s="26" t="e">
        <v>#N/A</v>
      </c>
    </row>
    <row r="14763" spans="14:14">
      <c r="N14763" s="26" t="e">
        <v>#N/A</v>
      </c>
    </row>
    <row r="14764" spans="14:14">
      <c r="N14764" s="26" t="e">
        <v>#N/A</v>
      </c>
    </row>
    <row r="14765" spans="14:14">
      <c r="N14765" s="26" t="e">
        <v>#N/A</v>
      </c>
    </row>
    <row r="14766" spans="14:14">
      <c r="N14766" s="26" t="e">
        <v>#N/A</v>
      </c>
    </row>
    <row r="14767" spans="14:14">
      <c r="N14767" s="26" t="e">
        <v>#N/A</v>
      </c>
    </row>
    <row r="14768" spans="14:14">
      <c r="N14768" s="26" t="e">
        <v>#N/A</v>
      </c>
    </row>
    <row r="14769" spans="14:14">
      <c r="N14769" s="26" t="e">
        <v>#N/A</v>
      </c>
    </row>
    <row r="14770" spans="14:14">
      <c r="N14770" s="26" t="e">
        <v>#N/A</v>
      </c>
    </row>
    <row r="14771" spans="14:14">
      <c r="N14771" s="26" t="e">
        <v>#N/A</v>
      </c>
    </row>
    <row r="14772" spans="14:14">
      <c r="N14772" s="26" t="e">
        <v>#N/A</v>
      </c>
    </row>
    <row r="14773" spans="14:14">
      <c r="N14773" s="26" t="e">
        <v>#N/A</v>
      </c>
    </row>
    <row r="14774" spans="14:14">
      <c r="N14774" s="26" t="e">
        <v>#N/A</v>
      </c>
    </row>
    <row r="14775" spans="14:14">
      <c r="N14775" s="26" t="e">
        <v>#N/A</v>
      </c>
    </row>
    <row r="14776" spans="14:14">
      <c r="N14776" s="26" t="e">
        <v>#N/A</v>
      </c>
    </row>
    <row r="14777" spans="14:14">
      <c r="N14777" s="26" t="e">
        <v>#N/A</v>
      </c>
    </row>
    <row r="14778" spans="14:14">
      <c r="N14778" s="26" t="e">
        <v>#N/A</v>
      </c>
    </row>
    <row r="14779" spans="14:14">
      <c r="N14779" s="26" t="e">
        <v>#N/A</v>
      </c>
    </row>
    <row r="14780" spans="14:14">
      <c r="N14780" s="26" t="e">
        <v>#N/A</v>
      </c>
    </row>
    <row r="14781" spans="14:14">
      <c r="N14781" s="26" t="e">
        <v>#N/A</v>
      </c>
    </row>
    <row r="14782" spans="14:14">
      <c r="N14782" s="26" t="e">
        <v>#N/A</v>
      </c>
    </row>
    <row r="14783" spans="14:14">
      <c r="N14783" s="26" t="e">
        <v>#N/A</v>
      </c>
    </row>
    <row r="14784" spans="14:14">
      <c r="N14784" s="26" t="e">
        <v>#N/A</v>
      </c>
    </row>
    <row r="14785" spans="14:14">
      <c r="N14785" s="26" t="e">
        <v>#N/A</v>
      </c>
    </row>
    <row r="14786" spans="14:14">
      <c r="N14786" s="26" t="e">
        <v>#N/A</v>
      </c>
    </row>
    <row r="14787" spans="14:14">
      <c r="N14787" s="26" t="e">
        <v>#N/A</v>
      </c>
    </row>
    <row r="14788" spans="14:14">
      <c r="N14788" s="26" t="e">
        <v>#N/A</v>
      </c>
    </row>
    <row r="14789" spans="14:14">
      <c r="N14789" s="26" t="e">
        <v>#N/A</v>
      </c>
    </row>
    <row r="14790" spans="14:14">
      <c r="N14790" s="26" t="e">
        <v>#N/A</v>
      </c>
    </row>
    <row r="14791" spans="14:14">
      <c r="N14791" s="26" t="e">
        <v>#N/A</v>
      </c>
    </row>
    <row r="14792" spans="14:14">
      <c r="N14792" s="26" t="e">
        <v>#N/A</v>
      </c>
    </row>
    <row r="14793" spans="14:14">
      <c r="N14793" s="26" t="e">
        <v>#N/A</v>
      </c>
    </row>
    <row r="14794" spans="14:14">
      <c r="N14794" s="26" t="e">
        <v>#N/A</v>
      </c>
    </row>
    <row r="14795" spans="14:14">
      <c r="N14795" s="26" t="e">
        <v>#N/A</v>
      </c>
    </row>
    <row r="14796" spans="14:14">
      <c r="N14796" s="26" t="e">
        <v>#N/A</v>
      </c>
    </row>
    <row r="14797" spans="14:14">
      <c r="N14797" s="26" t="e">
        <v>#N/A</v>
      </c>
    </row>
    <row r="14798" spans="14:14">
      <c r="N14798" s="26" t="e">
        <v>#N/A</v>
      </c>
    </row>
    <row r="14799" spans="14:14">
      <c r="N14799" s="26" t="e">
        <v>#N/A</v>
      </c>
    </row>
    <row r="14800" spans="14:14">
      <c r="N14800" s="26" t="e">
        <v>#N/A</v>
      </c>
    </row>
    <row r="14801" spans="14:14">
      <c r="N14801" s="26" t="e">
        <v>#N/A</v>
      </c>
    </row>
    <row r="14802" spans="14:14">
      <c r="N14802" s="26" t="e">
        <v>#N/A</v>
      </c>
    </row>
    <row r="14803" spans="14:14">
      <c r="N14803" s="26" t="e">
        <v>#N/A</v>
      </c>
    </row>
    <row r="14804" spans="14:14">
      <c r="N14804" s="26" t="e">
        <v>#N/A</v>
      </c>
    </row>
    <row r="14805" spans="14:14">
      <c r="N14805" s="26" t="e">
        <v>#N/A</v>
      </c>
    </row>
    <row r="14806" spans="14:14">
      <c r="N14806" s="26" t="e">
        <v>#N/A</v>
      </c>
    </row>
    <row r="14807" spans="14:14">
      <c r="N14807" s="26" t="e">
        <v>#N/A</v>
      </c>
    </row>
    <row r="14808" spans="14:14">
      <c r="N14808" s="26" t="e">
        <v>#N/A</v>
      </c>
    </row>
    <row r="14809" spans="14:14">
      <c r="N14809" s="26" t="e">
        <v>#N/A</v>
      </c>
    </row>
    <row r="14810" spans="14:14">
      <c r="N14810" s="26" t="e">
        <v>#N/A</v>
      </c>
    </row>
    <row r="14811" spans="14:14">
      <c r="N14811" s="26" t="e">
        <v>#N/A</v>
      </c>
    </row>
    <row r="14812" spans="14:14">
      <c r="N14812" s="26" t="e">
        <v>#N/A</v>
      </c>
    </row>
    <row r="14813" spans="14:14">
      <c r="N14813" s="26" t="e">
        <v>#N/A</v>
      </c>
    </row>
    <row r="14814" spans="14:14">
      <c r="N14814" s="26" t="e">
        <v>#N/A</v>
      </c>
    </row>
    <row r="14815" spans="14:14">
      <c r="N14815" s="26" t="e">
        <v>#N/A</v>
      </c>
    </row>
    <row r="14816" spans="14:14">
      <c r="N14816" s="26" t="e">
        <v>#N/A</v>
      </c>
    </row>
    <row r="14817" spans="14:14">
      <c r="N14817" s="26" t="e">
        <v>#N/A</v>
      </c>
    </row>
    <row r="14818" spans="14:14">
      <c r="N14818" s="26" t="e">
        <v>#N/A</v>
      </c>
    </row>
    <row r="14819" spans="14:14">
      <c r="N14819" s="26" t="e">
        <v>#N/A</v>
      </c>
    </row>
    <row r="14820" spans="14:14">
      <c r="N14820" s="26" t="e">
        <v>#N/A</v>
      </c>
    </row>
    <row r="14821" spans="14:14">
      <c r="N14821" s="26" t="e">
        <v>#N/A</v>
      </c>
    </row>
    <row r="14822" spans="14:14">
      <c r="N14822" s="26" t="e">
        <v>#N/A</v>
      </c>
    </row>
    <row r="14823" spans="14:14">
      <c r="N14823" s="26" t="e">
        <v>#N/A</v>
      </c>
    </row>
    <row r="14824" spans="14:14">
      <c r="N14824" s="26" t="e">
        <v>#N/A</v>
      </c>
    </row>
    <row r="14825" spans="14:14">
      <c r="N14825" s="26" t="e">
        <v>#N/A</v>
      </c>
    </row>
    <row r="14826" spans="14:14">
      <c r="N14826" s="26" t="e">
        <v>#N/A</v>
      </c>
    </row>
    <row r="14827" spans="14:14">
      <c r="N14827" s="26" t="e">
        <v>#N/A</v>
      </c>
    </row>
    <row r="14828" spans="14:14">
      <c r="N14828" s="26" t="e">
        <v>#N/A</v>
      </c>
    </row>
    <row r="14829" spans="14:14">
      <c r="N14829" s="26" t="e">
        <v>#N/A</v>
      </c>
    </row>
    <row r="14830" spans="14:14">
      <c r="N14830" s="26" t="e">
        <v>#N/A</v>
      </c>
    </row>
    <row r="14831" spans="14:14">
      <c r="N14831" s="26" t="e">
        <v>#N/A</v>
      </c>
    </row>
    <row r="14832" spans="14:14">
      <c r="N14832" s="26" t="e">
        <v>#N/A</v>
      </c>
    </row>
    <row r="14833" spans="14:14">
      <c r="N14833" s="26" t="e">
        <v>#N/A</v>
      </c>
    </row>
    <row r="14834" spans="14:14">
      <c r="N14834" s="26" t="e">
        <v>#N/A</v>
      </c>
    </row>
    <row r="14835" spans="14:14">
      <c r="N14835" s="26" t="e">
        <v>#N/A</v>
      </c>
    </row>
    <row r="14836" spans="14:14">
      <c r="N14836" s="26" t="e">
        <v>#N/A</v>
      </c>
    </row>
    <row r="14837" spans="14:14">
      <c r="N14837" s="26" t="e">
        <v>#N/A</v>
      </c>
    </row>
    <row r="14838" spans="14:14">
      <c r="N14838" s="26" t="e">
        <v>#N/A</v>
      </c>
    </row>
    <row r="14839" spans="14:14">
      <c r="N14839" s="26" t="e">
        <v>#N/A</v>
      </c>
    </row>
    <row r="14840" spans="14:14">
      <c r="N14840" s="26" t="e">
        <v>#N/A</v>
      </c>
    </row>
    <row r="14841" spans="14:14">
      <c r="N14841" s="26" t="e">
        <v>#N/A</v>
      </c>
    </row>
    <row r="14842" spans="14:14">
      <c r="N14842" s="26" t="e">
        <v>#N/A</v>
      </c>
    </row>
    <row r="14843" spans="14:14">
      <c r="N14843" s="26" t="e">
        <v>#N/A</v>
      </c>
    </row>
    <row r="14844" spans="14:14">
      <c r="N14844" s="26" t="e">
        <v>#N/A</v>
      </c>
    </row>
    <row r="14845" spans="14:14">
      <c r="N14845" s="26" t="e">
        <v>#N/A</v>
      </c>
    </row>
    <row r="14846" spans="14:14">
      <c r="N14846" s="26" t="e">
        <v>#N/A</v>
      </c>
    </row>
    <row r="14847" spans="14:14">
      <c r="N14847" s="26" t="e">
        <v>#N/A</v>
      </c>
    </row>
    <row r="14848" spans="14:14">
      <c r="N14848" s="26" t="e">
        <v>#N/A</v>
      </c>
    </row>
    <row r="14849" spans="14:14">
      <c r="N14849" s="26" t="e">
        <v>#N/A</v>
      </c>
    </row>
    <row r="14850" spans="14:14">
      <c r="N14850" s="26" t="e">
        <v>#N/A</v>
      </c>
    </row>
    <row r="14851" spans="14:14">
      <c r="N14851" s="26" t="e">
        <v>#N/A</v>
      </c>
    </row>
    <row r="14852" spans="14:14">
      <c r="N14852" s="26" t="e">
        <v>#N/A</v>
      </c>
    </row>
    <row r="14853" spans="14:14">
      <c r="N14853" s="26" t="e">
        <v>#N/A</v>
      </c>
    </row>
    <row r="14854" spans="14:14">
      <c r="N14854" s="26" t="e">
        <v>#N/A</v>
      </c>
    </row>
    <row r="14855" spans="14:14">
      <c r="N14855" s="26" t="e">
        <v>#N/A</v>
      </c>
    </row>
    <row r="14856" spans="14:14">
      <c r="N14856" s="26" t="e">
        <v>#N/A</v>
      </c>
    </row>
    <row r="14857" spans="14:14">
      <c r="N14857" s="26" t="e">
        <v>#N/A</v>
      </c>
    </row>
    <row r="14858" spans="14:14">
      <c r="N14858" s="26" t="e">
        <v>#N/A</v>
      </c>
    </row>
    <row r="14859" spans="14:14">
      <c r="N14859" s="26" t="e">
        <v>#N/A</v>
      </c>
    </row>
    <row r="14860" spans="14:14">
      <c r="N14860" s="26" t="e">
        <v>#N/A</v>
      </c>
    </row>
    <row r="14861" spans="14:14">
      <c r="N14861" s="26" t="e">
        <v>#N/A</v>
      </c>
    </row>
    <row r="14862" spans="14:14">
      <c r="N14862" s="26" t="e">
        <v>#N/A</v>
      </c>
    </row>
    <row r="14863" spans="14:14">
      <c r="N14863" s="26" t="e">
        <v>#N/A</v>
      </c>
    </row>
    <row r="14864" spans="14:14">
      <c r="N14864" s="26" t="e">
        <v>#N/A</v>
      </c>
    </row>
    <row r="14865" spans="14:14">
      <c r="N14865" s="26" t="e">
        <v>#N/A</v>
      </c>
    </row>
    <row r="14866" spans="14:14">
      <c r="N14866" s="26" t="e">
        <v>#N/A</v>
      </c>
    </row>
    <row r="14867" spans="14:14">
      <c r="N14867" s="26" t="e">
        <v>#N/A</v>
      </c>
    </row>
    <row r="14868" spans="14:14">
      <c r="N14868" s="26" t="e">
        <v>#N/A</v>
      </c>
    </row>
    <row r="14869" spans="14:14">
      <c r="N14869" s="26" t="e">
        <v>#N/A</v>
      </c>
    </row>
    <row r="14870" spans="14:14">
      <c r="N14870" s="26" t="e">
        <v>#N/A</v>
      </c>
    </row>
    <row r="14871" spans="14:14">
      <c r="N14871" s="26" t="e">
        <v>#N/A</v>
      </c>
    </row>
    <row r="14872" spans="14:14">
      <c r="N14872" s="26" t="e">
        <v>#N/A</v>
      </c>
    </row>
    <row r="14873" spans="14:14">
      <c r="N14873" s="26" t="e">
        <v>#N/A</v>
      </c>
    </row>
    <row r="14874" spans="14:14">
      <c r="N14874" s="26" t="e">
        <v>#N/A</v>
      </c>
    </row>
    <row r="14875" spans="14:14">
      <c r="N14875" s="26" t="e">
        <v>#N/A</v>
      </c>
    </row>
    <row r="14876" spans="14:14">
      <c r="N14876" s="26" t="e">
        <v>#N/A</v>
      </c>
    </row>
    <row r="14877" spans="14:14">
      <c r="N14877" s="26" t="e">
        <v>#N/A</v>
      </c>
    </row>
    <row r="14878" spans="14:14">
      <c r="N14878" s="26" t="e">
        <v>#N/A</v>
      </c>
    </row>
    <row r="14879" spans="14:14">
      <c r="N14879" s="26" t="e">
        <v>#N/A</v>
      </c>
    </row>
    <row r="14880" spans="14:14">
      <c r="N14880" s="26" t="e">
        <v>#N/A</v>
      </c>
    </row>
    <row r="14881" spans="14:14">
      <c r="N14881" s="26" t="e">
        <v>#N/A</v>
      </c>
    </row>
    <row r="14882" spans="14:14">
      <c r="N14882" s="26" t="e">
        <v>#N/A</v>
      </c>
    </row>
    <row r="14883" spans="14:14">
      <c r="N14883" s="26" t="e">
        <v>#N/A</v>
      </c>
    </row>
    <row r="14884" spans="14:14">
      <c r="N14884" s="26" t="e">
        <v>#N/A</v>
      </c>
    </row>
    <row r="14885" spans="14:14">
      <c r="N14885" s="26" t="e">
        <v>#N/A</v>
      </c>
    </row>
    <row r="14886" spans="14:14">
      <c r="N14886" s="26" t="e">
        <v>#N/A</v>
      </c>
    </row>
    <row r="14887" spans="14:14">
      <c r="N14887" s="26" t="e">
        <v>#N/A</v>
      </c>
    </row>
    <row r="14888" spans="14:14">
      <c r="N14888" s="26" t="e">
        <v>#N/A</v>
      </c>
    </row>
    <row r="14889" spans="14:14">
      <c r="N14889" s="26" t="e">
        <v>#N/A</v>
      </c>
    </row>
    <row r="14890" spans="14:14">
      <c r="N14890" s="26" t="e">
        <v>#N/A</v>
      </c>
    </row>
    <row r="14891" spans="14:14">
      <c r="N14891" s="26" t="e">
        <v>#N/A</v>
      </c>
    </row>
    <row r="14892" spans="14:14">
      <c r="N14892" s="26" t="e">
        <v>#N/A</v>
      </c>
    </row>
    <row r="14893" spans="14:14">
      <c r="N14893" s="26" t="e">
        <v>#N/A</v>
      </c>
    </row>
    <row r="14894" spans="14:14">
      <c r="N14894" s="26" t="e">
        <v>#N/A</v>
      </c>
    </row>
    <row r="14895" spans="14:14">
      <c r="N14895" s="26" t="e">
        <v>#N/A</v>
      </c>
    </row>
    <row r="14896" spans="14:14">
      <c r="N14896" s="26" t="e">
        <v>#N/A</v>
      </c>
    </row>
    <row r="14897" spans="14:14">
      <c r="N14897" s="26" t="e">
        <v>#N/A</v>
      </c>
    </row>
    <row r="14898" spans="14:14">
      <c r="N14898" s="26" t="e">
        <v>#N/A</v>
      </c>
    </row>
    <row r="14899" spans="14:14">
      <c r="N14899" s="26" t="e">
        <v>#N/A</v>
      </c>
    </row>
    <row r="14900" spans="14:14">
      <c r="N14900" s="26" t="e">
        <v>#N/A</v>
      </c>
    </row>
    <row r="14901" spans="14:14">
      <c r="N14901" s="26" t="e">
        <v>#N/A</v>
      </c>
    </row>
    <row r="14902" spans="14:14">
      <c r="N14902" s="26" t="e">
        <v>#N/A</v>
      </c>
    </row>
    <row r="14903" spans="14:14">
      <c r="N14903" s="26" t="e">
        <v>#N/A</v>
      </c>
    </row>
    <row r="14904" spans="14:14">
      <c r="N14904" s="26" t="e">
        <v>#N/A</v>
      </c>
    </row>
    <row r="14905" spans="14:14">
      <c r="N14905" s="26" t="e">
        <v>#N/A</v>
      </c>
    </row>
    <row r="14906" spans="14:14">
      <c r="N14906" s="26" t="e">
        <v>#N/A</v>
      </c>
    </row>
    <row r="14907" spans="14:14">
      <c r="N14907" s="26" t="e">
        <v>#N/A</v>
      </c>
    </row>
    <row r="14908" spans="14:14">
      <c r="N14908" s="26" t="e">
        <v>#N/A</v>
      </c>
    </row>
    <row r="14909" spans="14:14">
      <c r="N14909" s="26" t="e">
        <v>#N/A</v>
      </c>
    </row>
    <row r="14910" spans="14:14">
      <c r="N14910" s="26" t="e">
        <v>#N/A</v>
      </c>
    </row>
    <row r="14911" spans="14:14">
      <c r="N14911" s="26" t="e">
        <v>#N/A</v>
      </c>
    </row>
    <row r="14912" spans="14:14">
      <c r="N14912" s="26" t="e">
        <v>#N/A</v>
      </c>
    </row>
    <row r="14913" spans="14:14">
      <c r="N14913" s="26" t="e">
        <v>#N/A</v>
      </c>
    </row>
    <row r="14914" spans="14:14">
      <c r="N14914" s="26" t="e">
        <v>#N/A</v>
      </c>
    </row>
    <row r="14915" spans="14:14">
      <c r="N14915" s="26" t="e">
        <v>#N/A</v>
      </c>
    </row>
    <row r="14916" spans="14:14">
      <c r="N14916" s="26" t="e">
        <v>#N/A</v>
      </c>
    </row>
    <row r="14917" spans="14:14">
      <c r="N14917" s="26" t="e">
        <v>#N/A</v>
      </c>
    </row>
    <row r="14918" spans="14:14">
      <c r="N14918" s="26" t="e">
        <v>#N/A</v>
      </c>
    </row>
    <row r="14919" spans="14:14">
      <c r="N14919" s="26" t="e">
        <v>#N/A</v>
      </c>
    </row>
    <row r="14920" spans="14:14">
      <c r="N14920" s="26" t="e">
        <v>#N/A</v>
      </c>
    </row>
    <row r="14921" spans="14:14">
      <c r="N14921" s="26" t="e">
        <v>#N/A</v>
      </c>
    </row>
    <row r="14922" spans="14:14">
      <c r="N14922" s="26" t="e">
        <v>#N/A</v>
      </c>
    </row>
    <row r="14923" spans="14:14">
      <c r="N14923" s="26" t="e">
        <v>#N/A</v>
      </c>
    </row>
    <row r="14924" spans="14:14">
      <c r="N14924" s="26" t="e">
        <v>#N/A</v>
      </c>
    </row>
    <row r="14925" spans="14:14">
      <c r="N14925" s="26" t="e">
        <v>#N/A</v>
      </c>
    </row>
    <row r="14926" spans="14:14">
      <c r="N14926" s="26" t="e">
        <v>#N/A</v>
      </c>
    </row>
    <row r="14927" spans="14:14">
      <c r="N14927" s="26" t="e">
        <v>#N/A</v>
      </c>
    </row>
    <row r="14928" spans="14:14">
      <c r="N14928" s="26" t="e">
        <v>#N/A</v>
      </c>
    </row>
    <row r="14929" spans="14:14">
      <c r="N14929" s="26" t="e">
        <v>#N/A</v>
      </c>
    </row>
    <row r="14930" spans="14:14">
      <c r="N14930" s="26" t="e">
        <v>#N/A</v>
      </c>
    </row>
    <row r="14931" spans="14:14">
      <c r="N14931" s="26" t="e">
        <v>#N/A</v>
      </c>
    </row>
    <row r="14932" spans="14:14">
      <c r="N14932" s="26" t="e">
        <v>#N/A</v>
      </c>
    </row>
    <row r="14933" spans="14:14">
      <c r="N14933" s="26" t="e">
        <v>#N/A</v>
      </c>
    </row>
    <row r="14934" spans="14:14">
      <c r="N14934" s="26" t="e">
        <v>#N/A</v>
      </c>
    </row>
    <row r="14935" spans="14:14">
      <c r="N14935" s="26" t="e">
        <v>#N/A</v>
      </c>
    </row>
    <row r="14936" spans="14:14">
      <c r="N14936" s="26" t="e">
        <v>#N/A</v>
      </c>
    </row>
    <row r="14937" spans="14:14">
      <c r="N14937" s="26" t="e">
        <v>#N/A</v>
      </c>
    </row>
    <row r="14938" spans="14:14">
      <c r="N14938" s="26" t="e">
        <v>#N/A</v>
      </c>
    </row>
    <row r="14939" spans="14:14">
      <c r="N14939" s="26" t="e">
        <v>#N/A</v>
      </c>
    </row>
    <row r="14940" spans="14:14">
      <c r="N14940" s="26" t="e">
        <v>#N/A</v>
      </c>
    </row>
    <row r="14941" spans="14:14">
      <c r="N14941" s="26" t="e">
        <v>#N/A</v>
      </c>
    </row>
    <row r="14942" spans="14:14">
      <c r="N14942" s="26" t="e">
        <v>#N/A</v>
      </c>
    </row>
    <row r="14943" spans="14:14">
      <c r="N14943" s="26" t="e">
        <v>#N/A</v>
      </c>
    </row>
    <row r="14944" spans="14:14">
      <c r="N14944" s="26" t="e">
        <v>#N/A</v>
      </c>
    </row>
    <row r="14945" spans="14:14">
      <c r="N14945" s="26" t="e">
        <v>#N/A</v>
      </c>
    </row>
    <row r="14946" spans="14:14">
      <c r="N14946" s="26" t="e">
        <v>#N/A</v>
      </c>
    </row>
    <row r="14947" spans="14:14">
      <c r="N14947" s="26" t="e">
        <v>#N/A</v>
      </c>
    </row>
    <row r="14948" spans="14:14">
      <c r="N14948" s="26" t="e">
        <v>#N/A</v>
      </c>
    </row>
    <row r="14949" spans="14:14">
      <c r="N14949" s="26" t="e">
        <v>#N/A</v>
      </c>
    </row>
    <row r="14950" spans="14:14">
      <c r="N14950" s="26" t="e">
        <v>#N/A</v>
      </c>
    </row>
    <row r="14951" spans="14:14">
      <c r="N14951" s="26" t="e">
        <v>#N/A</v>
      </c>
    </row>
    <row r="14952" spans="14:14">
      <c r="N14952" s="26" t="e">
        <v>#N/A</v>
      </c>
    </row>
    <row r="14953" spans="14:14">
      <c r="N14953" s="26" t="e">
        <v>#N/A</v>
      </c>
    </row>
    <row r="14954" spans="14:14">
      <c r="N14954" s="26" t="e">
        <v>#N/A</v>
      </c>
    </row>
    <row r="14955" spans="14:14">
      <c r="N14955" s="26" t="e">
        <v>#N/A</v>
      </c>
    </row>
    <row r="14956" spans="14:14">
      <c r="N14956" s="26" t="e">
        <v>#N/A</v>
      </c>
    </row>
    <row r="14957" spans="14:14">
      <c r="N14957" s="26" t="e">
        <v>#N/A</v>
      </c>
    </row>
    <row r="14958" spans="14:14">
      <c r="N14958" s="26" t="e">
        <v>#N/A</v>
      </c>
    </row>
    <row r="14959" spans="14:14">
      <c r="N14959" s="26" t="e">
        <v>#N/A</v>
      </c>
    </row>
    <row r="14960" spans="14:14">
      <c r="N14960" s="26" t="e">
        <v>#N/A</v>
      </c>
    </row>
    <row r="14961" spans="14:14">
      <c r="N14961" s="26" t="e">
        <v>#N/A</v>
      </c>
    </row>
    <row r="14962" spans="14:14">
      <c r="N14962" s="26" t="e">
        <v>#N/A</v>
      </c>
    </row>
    <row r="14963" spans="14:14">
      <c r="N14963" s="26" t="e">
        <v>#N/A</v>
      </c>
    </row>
    <row r="14964" spans="14:14">
      <c r="N14964" s="26" t="e">
        <v>#N/A</v>
      </c>
    </row>
    <row r="14965" spans="14:14">
      <c r="N14965" s="26" t="e">
        <v>#N/A</v>
      </c>
    </row>
    <row r="14966" spans="14:14">
      <c r="N14966" s="26" t="e">
        <v>#N/A</v>
      </c>
    </row>
    <row r="14967" spans="14:14">
      <c r="N14967" s="26" t="e">
        <v>#N/A</v>
      </c>
    </row>
    <row r="14968" spans="14:14">
      <c r="N14968" s="26" t="e">
        <v>#N/A</v>
      </c>
    </row>
    <row r="14969" spans="14:14">
      <c r="N14969" s="26" t="e">
        <v>#N/A</v>
      </c>
    </row>
    <row r="14970" spans="14:14">
      <c r="N14970" s="26" t="e">
        <v>#N/A</v>
      </c>
    </row>
    <row r="14971" spans="14:14">
      <c r="N14971" s="26" t="e">
        <v>#N/A</v>
      </c>
    </row>
    <row r="14972" spans="14:14">
      <c r="N14972" s="26" t="e">
        <v>#N/A</v>
      </c>
    </row>
    <row r="14973" spans="14:14">
      <c r="N14973" s="26" t="e">
        <v>#N/A</v>
      </c>
    </row>
    <row r="14974" spans="14:14">
      <c r="N14974" s="26" t="e">
        <v>#N/A</v>
      </c>
    </row>
    <row r="14975" spans="14:14">
      <c r="N14975" s="26" t="e">
        <v>#N/A</v>
      </c>
    </row>
    <row r="14976" spans="14:14">
      <c r="N14976" s="26" t="e">
        <v>#N/A</v>
      </c>
    </row>
    <row r="14977" spans="14:14">
      <c r="N14977" s="26" t="e">
        <v>#N/A</v>
      </c>
    </row>
    <row r="14978" spans="14:14">
      <c r="N14978" s="26" t="e">
        <v>#N/A</v>
      </c>
    </row>
    <row r="14979" spans="14:14">
      <c r="N14979" s="26" t="e">
        <v>#N/A</v>
      </c>
    </row>
    <row r="14980" spans="14:14">
      <c r="N14980" s="26" t="e">
        <v>#N/A</v>
      </c>
    </row>
    <row r="14981" spans="14:14">
      <c r="N14981" s="26" t="e">
        <v>#N/A</v>
      </c>
    </row>
    <row r="14982" spans="14:14">
      <c r="N14982" s="26" t="e">
        <v>#N/A</v>
      </c>
    </row>
    <row r="14983" spans="14:14">
      <c r="N14983" s="26" t="e">
        <v>#N/A</v>
      </c>
    </row>
    <row r="14984" spans="14:14">
      <c r="N14984" s="26" t="e">
        <v>#N/A</v>
      </c>
    </row>
    <row r="14985" spans="14:14">
      <c r="N14985" s="26" t="e">
        <v>#N/A</v>
      </c>
    </row>
    <row r="14986" spans="14:14">
      <c r="N14986" s="26" t="e">
        <v>#N/A</v>
      </c>
    </row>
    <row r="14987" spans="14:14">
      <c r="N14987" s="26" t="e">
        <v>#N/A</v>
      </c>
    </row>
    <row r="14988" spans="14:14">
      <c r="N14988" s="26" t="e">
        <v>#N/A</v>
      </c>
    </row>
    <row r="14989" spans="14:14">
      <c r="N14989" s="26" t="e">
        <v>#N/A</v>
      </c>
    </row>
    <row r="14990" spans="14:14">
      <c r="N14990" s="26" t="e">
        <v>#N/A</v>
      </c>
    </row>
    <row r="14991" spans="14:14">
      <c r="N14991" s="26" t="e">
        <v>#N/A</v>
      </c>
    </row>
    <row r="14992" spans="14:14">
      <c r="N14992" s="26" t="e">
        <v>#N/A</v>
      </c>
    </row>
    <row r="14993" spans="14:14">
      <c r="N14993" s="26" t="e">
        <v>#N/A</v>
      </c>
    </row>
    <row r="14994" spans="14:14">
      <c r="N14994" s="26" t="e">
        <v>#N/A</v>
      </c>
    </row>
    <row r="14995" spans="14:14">
      <c r="N14995" s="26" t="e">
        <v>#N/A</v>
      </c>
    </row>
    <row r="14996" spans="14:14">
      <c r="N14996" s="26" t="e">
        <v>#N/A</v>
      </c>
    </row>
    <row r="14997" spans="14:14">
      <c r="N14997" s="26" t="e">
        <v>#N/A</v>
      </c>
    </row>
    <row r="14998" spans="14:14">
      <c r="N14998" s="26" t="e">
        <v>#N/A</v>
      </c>
    </row>
    <row r="14999" spans="14:14">
      <c r="N14999" s="26" t="e">
        <v>#N/A</v>
      </c>
    </row>
    <row r="15000" spans="14:14">
      <c r="N15000" s="26" t="e">
        <v>#N/A</v>
      </c>
    </row>
    <row r="15001" spans="14:14">
      <c r="N15001" s="26" t="e">
        <v>#N/A</v>
      </c>
    </row>
    <row r="15002" spans="14:14">
      <c r="N15002" s="26" t="e">
        <v>#N/A</v>
      </c>
    </row>
    <row r="15003" spans="14:14">
      <c r="N15003" s="26" t="e">
        <v>#N/A</v>
      </c>
    </row>
    <row r="15004" spans="14:14">
      <c r="N15004" s="26" t="e">
        <v>#N/A</v>
      </c>
    </row>
    <row r="15005" spans="14:14">
      <c r="N15005" s="26" t="e">
        <v>#N/A</v>
      </c>
    </row>
    <row r="15006" spans="14:14">
      <c r="N15006" s="26" t="e">
        <v>#N/A</v>
      </c>
    </row>
    <row r="15007" spans="14:14">
      <c r="N15007" s="26" t="e">
        <v>#N/A</v>
      </c>
    </row>
    <row r="15008" spans="14:14">
      <c r="N15008" s="26" t="e">
        <v>#N/A</v>
      </c>
    </row>
    <row r="15009" spans="14:14">
      <c r="N15009" s="26" t="e">
        <v>#N/A</v>
      </c>
    </row>
    <row r="15010" spans="14:14">
      <c r="N15010" s="26" t="e">
        <v>#N/A</v>
      </c>
    </row>
    <row r="15011" spans="14:14">
      <c r="N15011" s="26" t="e">
        <v>#N/A</v>
      </c>
    </row>
    <row r="15012" spans="14:14">
      <c r="N15012" s="26" t="e">
        <v>#N/A</v>
      </c>
    </row>
    <row r="15013" spans="14:14">
      <c r="N15013" s="26" t="e">
        <v>#N/A</v>
      </c>
    </row>
    <row r="15014" spans="14:14">
      <c r="N15014" s="26" t="e">
        <v>#N/A</v>
      </c>
    </row>
    <row r="15015" spans="14:14">
      <c r="N15015" s="26" t="e">
        <v>#N/A</v>
      </c>
    </row>
    <row r="15016" spans="14:14">
      <c r="N15016" s="26" t="e">
        <v>#N/A</v>
      </c>
    </row>
    <row r="15017" spans="14:14">
      <c r="N15017" s="26" t="e">
        <v>#N/A</v>
      </c>
    </row>
    <row r="15018" spans="14:14">
      <c r="N15018" s="26" t="e">
        <v>#N/A</v>
      </c>
    </row>
    <row r="15019" spans="14:14">
      <c r="N15019" s="26" t="e">
        <v>#N/A</v>
      </c>
    </row>
    <row r="15020" spans="14:14">
      <c r="N15020" s="26" t="e">
        <v>#N/A</v>
      </c>
    </row>
    <row r="15021" spans="14:14">
      <c r="N15021" s="26" t="e">
        <v>#N/A</v>
      </c>
    </row>
    <row r="15022" spans="14:14">
      <c r="N15022" s="26" t="e">
        <v>#N/A</v>
      </c>
    </row>
    <row r="15023" spans="14:14">
      <c r="N15023" s="26" t="e">
        <v>#N/A</v>
      </c>
    </row>
    <row r="15024" spans="14:14">
      <c r="N15024" s="26" t="e">
        <v>#N/A</v>
      </c>
    </row>
    <row r="15025" spans="14:14">
      <c r="N15025" s="26" t="e">
        <v>#N/A</v>
      </c>
    </row>
    <row r="15026" spans="14:14">
      <c r="N15026" s="26" t="e">
        <v>#N/A</v>
      </c>
    </row>
    <row r="15027" spans="14:14">
      <c r="N15027" s="26" t="e">
        <v>#N/A</v>
      </c>
    </row>
    <row r="15028" spans="14:14">
      <c r="N15028" s="26" t="e">
        <v>#N/A</v>
      </c>
    </row>
    <row r="15029" spans="14:14">
      <c r="N15029" s="26" t="e">
        <v>#N/A</v>
      </c>
    </row>
    <row r="15030" spans="14:14">
      <c r="N15030" s="26" t="e">
        <v>#N/A</v>
      </c>
    </row>
    <row r="15031" spans="14:14">
      <c r="N15031" s="26" t="e">
        <v>#N/A</v>
      </c>
    </row>
    <row r="15032" spans="14:14">
      <c r="N15032" s="26" t="e">
        <v>#N/A</v>
      </c>
    </row>
    <row r="15033" spans="14:14">
      <c r="N15033" s="26" t="e">
        <v>#N/A</v>
      </c>
    </row>
    <row r="15034" spans="14:14">
      <c r="N15034" s="26" t="e">
        <v>#N/A</v>
      </c>
    </row>
    <row r="15035" spans="14:14">
      <c r="N15035" s="26" t="e">
        <v>#N/A</v>
      </c>
    </row>
    <row r="15036" spans="14:14">
      <c r="N15036" s="26" t="e">
        <v>#N/A</v>
      </c>
    </row>
    <row r="15037" spans="14:14">
      <c r="N15037" s="26" t="e">
        <v>#N/A</v>
      </c>
    </row>
    <row r="15038" spans="14:14">
      <c r="N15038" s="26" t="e">
        <v>#N/A</v>
      </c>
    </row>
    <row r="15039" spans="14:14">
      <c r="N15039" s="26" t="e">
        <v>#N/A</v>
      </c>
    </row>
    <row r="15040" spans="14:14">
      <c r="N15040" s="26" t="e">
        <v>#N/A</v>
      </c>
    </row>
    <row r="15041" spans="14:14">
      <c r="N15041" s="26" t="e">
        <v>#N/A</v>
      </c>
    </row>
    <row r="15042" spans="14:14">
      <c r="N15042" s="26" t="e">
        <v>#N/A</v>
      </c>
    </row>
    <row r="15043" spans="14:14">
      <c r="N15043" s="26" t="e">
        <v>#N/A</v>
      </c>
    </row>
    <row r="15044" spans="14:14">
      <c r="N15044" s="26" t="e">
        <v>#N/A</v>
      </c>
    </row>
    <row r="15045" spans="14:14">
      <c r="N15045" s="26" t="e">
        <v>#N/A</v>
      </c>
    </row>
    <row r="15046" spans="14:14">
      <c r="N15046" s="26" t="e">
        <v>#N/A</v>
      </c>
    </row>
    <row r="15047" spans="14:14">
      <c r="N15047" s="26" t="e">
        <v>#N/A</v>
      </c>
    </row>
    <row r="15048" spans="14:14">
      <c r="N15048" s="26" t="e">
        <v>#N/A</v>
      </c>
    </row>
    <row r="15049" spans="14:14">
      <c r="N15049" s="26" t="e">
        <v>#N/A</v>
      </c>
    </row>
    <row r="15050" spans="14:14">
      <c r="N15050" s="26" t="e">
        <v>#N/A</v>
      </c>
    </row>
    <row r="15051" spans="14:14">
      <c r="N15051" s="26" t="e">
        <v>#N/A</v>
      </c>
    </row>
    <row r="15052" spans="14:14">
      <c r="N15052" s="26" t="e">
        <v>#N/A</v>
      </c>
    </row>
    <row r="15053" spans="14:14">
      <c r="N15053" s="26" t="e">
        <v>#N/A</v>
      </c>
    </row>
    <row r="15054" spans="14:14">
      <c r="N15054" s="26" t="e">
        <v>#N/A</v>
      </c>
    </row>
    <row r="15055" spans="14:14">
      <c r="N15055" s="26" t="e">
        <v>#N/A</v>
      </c>
    </row>
    <row r="15056" spans="14:14">
      <c r="N15056" s="26" t="e">
        <v>#N/A</v>
      </c>
    </row>
    <row r="15057" spans="14:14">
      <c r="N15057" s="26" t="e">
        <v>#N/A</v>
      </c>
    </row>
    <row r="15058" spans="14:14">
      <c r="N15058" s="26" t="e">
        <v>#N/A</v>
      </c>
    </row>
    <row r="15059" spans="14:14">
      <c r="N15059" s="26" t="e">
        <v>#N/A</v>
      </c>
    </row>
    <row r="15060" spans="14:14">
      <c r="N15060" s="26" t="e">
        <v>#N/A</v>
      </c>
    </row>
    <row r="15061" spans="14:14">
      <c r="N15061" s="26" t="e">
        <v>#N/A</v>
      </c>
    </row>
    <row r="15062" spans="14:14">
      <c r="N15062" s="26" t="e">
        <v>#N/A</v>
      </c>
    </row>
    <row r="15063" spans="14:14">
      <c r="N15063" s="26" t="e">
        <v>#N/A</v>
      </c>
    </row>
    <row r="15064" spans="14:14">
      <c r="N15064" s="26" t="e">
        <v>#N/A</v>
      </c>
    </row>
    <row r="15065" spans="14:14">
      <c r="N15065" s="26" t="e">
        <v>#N/A</v>
      </c>
    </row>
    <row r="15066" spans="14:14">
      <c r="N15066" s="26" t="e">
        <v>#N/A</v>
      </c>
    </row>
    <row r="15067" spans="14:14">
      <c r="N15067" s="26" t="e">
        <v>#N/A</v>
      </c>
    </row>
    <row r="15068" spans="14:14">
      <c r="N15068" s="26" t="e">
        <v>#N/A</v>
      </c>
    </row>
    <row r="15069" spans="14:14">
      <c r="N15069" s="26" t="e">
        <v>#N/A</v>
      </c>
    </row>
    <row r="15070" spans="14:14">
      <c r="N15070" s="26" t="e">
        <v>#N/A</v>
      </c>
    </row>
    <row r="15071" spans="14:14">
      <c r="N15071" s="26" t="e">
        <v>#N/A</v>
      </c>
    </row>
    <row r="15072" spans="14:14">
      <c r="N15072" s="26" t="e">
        <v>#N/A</v>
      </c>
    </row>
    <row r="15073" spans="14:14">
      <c r="N15073" s="26" t="e">
        <v>#N/A</v>
      </c>
    </row>
    <row r="15074" spans="14:14">
      <c r="N15074" s="26" t="e">
        <v>#N/A</v>
      </c>
    </row>
    <row r="15075" spans="14:14">
      <c r="N15075" s="26" t="e">
        <v>#N/A</v>
      </c>
    </row>
    <row r="15076" spans="14:14">
      <c r="N15076" s="26" t="e">
        <v>#N/A</v>
      </c>
    </row>
    <row r="15077" spans="14:14">
      <c r="N15077" s="26" t="e">
        <v>#N/A</v>
      </c>
    </row>
    <row r="15078" spans="14:14">
      <c r="N15078" s="26" t="e">
        <v>#N/A</v>
      </c>
    </row>
    <row r="15079" spans="14:14">
      <c r="N15079" s="26" t="e">
        <v>#N/A</v>
      </c>
    </row>
    <row r="15080" spans="14:14">
      <c r="N15080" s="26" t="e">
        <v>#N/A</v>
      </c>
    </row>
    <row r="15081" spans="14:14">
      <c r="N15081" s="26" t="e">
        <v>#N/A</v>
      </c>
    </row>
    <row r="15082" spans="14:14">
      <c r="N15082" s="26" t="e">
        <v>#N/A</v>
      </c>
    </row>
    <row r="15083" spans="14:14">
      <c r="N15083" s="26" t="e">
        <v>#N/A</v>
      </c>
    </row>
    <row r="15084" spans="14:14">
      <c r="N15084" s="26" t="e">
        <v>#N/A</v>
      </c>
    </row>
    <row r="15085" spans="14:14">
      <c r="N15085" s="26" t="e">
        <v>#N/A</v>
      </c>
    </row>
    <row r="15086" spans="14:14">
      <c r="N15086" s="26" t="e">
        <v>#N/A</v>
      </c>
    </row>
    <row r="15087" spans="14:14">
      <c r="N15087" s="26" t="e">
        <v>#N/A</v>
      </c>
    </row>
    <row r="15088" spans="14:14">
      <c r="N15088" s="26" t="e">
        <v>#N/A</v>
      </c>
    </row>
    <row r="15089" spans="14:14">
      <c r="N15089" s="26" t="e">
        <v>#N/A</v>
      </c>
    </row>
    <row r="15090" spans="14:14">
      <c r="N15090" s="26" t="e">
        <v>#N/A</v>
      </c>
    </row>
    <row r="15091" spans="14:14">
      <c r="N15091" s="26" t="e">
        <v>#N/A</v>
      </c>
    </row>
    <row r="15092" spans="14:14">
      <c r="N15092" s="26" t="e">
        <v>#N/A</v>
      </c>
    </row>
    <row r="15093" spans="14:14">
      <c r="N15093" s="26" t="e">
        <v>#N/A</v>
      </c>
    </row>
    <row r="15094" spans="14:14">
      <c r="N15094" s="26" t="e">
        <v>#N/A</v>
      </c>
    </row>
    <row r="15095" spans="14:14">
      <c r="N15095" s="26" t="e">
        <v>#N/A</v>
      </c>
    </row>
    <row r="15096" spans="14:14">
      <c r="N15096" s="26" t="e">
        <v>#N/A</v>
      </c>
    </row>
    <row r="15097" spans="14:14">
      <c r="N15097" s="26" t="e">
        <v>#N/A</v>
      </c>
    </row>
    <row r="15098" spans="14:14">
      <c r="N15098" s="26" t="e">
        <v>#N/A</v>
      </c>
    </row>
    <row r="15099" spans="14:14">
      <c r="N15099" s="26" t="e">
        <v>#N/A</v>
      </c>
    </row>
    <row r="15100" spans="14:14">
      <c r="N15100" s="26" t="e">
        <v>#N/A</v>
      </c>
    </row>
    <row r="15101" spans="14:14">
      <c r="N15101" s="26" t="e">
        <v>#N/A</v>
      </c>
    </row>
    <row r="15102" spans="14:14">
      <c r="N15102" s="26" t="e">
        <v>#N/A</v>
      </c>
    </row>
    <row r="15103" spans="14:14">
      <c r="N15103" s="26" t="e">
        <v>#N/A</v>
      </c>
    </row>
    <row r="15104" spans="14:14">
      <c r="N15104" s="26" t="e">
        <v>#N/A</v>
      </c>
    </row>
    <row r="15105" spans="14:14">
      <c r="N15105" s="26" t="e">
        <v>#N/A</v>
      </c>
    </row>
    <row r="15106" spans="14:14">
      <c r="N15106" s="26" t="e">
        <v>#N/A</v>
      </c>
    </row>
    <row r="15107" spans="14:14">
      <c r="N15107" s="26" t="e">
        <v>#N/A</v>
      </c>
    </row>
    <row r="15108" spans="14:14">
      <c r="N15108" s="26" t="e">
        <v>#N/A</v>
      </c>
    </row>
    <row r="15109" spans="14:14">
      <c r="N15109" s="26" t="e">
        <v>#N/A</v>
      </c>
    </row>
    <row r="15110" spans="14:14">
      <c r="N15110" s="26" t="e">
        <v>#N/A</v>
      </c>
    </row>
    <row r="15111" spans="14:14">
      <c r="N15111" s="26" t="e">
        <v>#N/A</v>
      </c>
    </row>
    <row r="15112" spans="14:14">
      <c r="N15112" s="26" t="e">
        <v>#N/A</v>
      </c>
    </row>
    <row r="15113" spans="14:14">
      <c r="N15113" s="26" t="e">
        <v>#N/A</v>
      </c>
    </row>
    <row r="15114" spans="14:14">
      <c r="N15114" s="26" t="e">
        <v>#N/A</v>
      </c>
    </row>
    <row r="15115" spans="14:14">
      <c r="N15115" s="26" t="e">
        <v>#N/A</v>
      </c>
    </row>
    <row r="15116" spans="14:14">
      <c r="N15116" s="26" t="e">
        <v>#N/A</v>
      </c>
    </row>
    <row r="15117" spans="14:14">
      <c r="N15117" s="26" t="e">
        <v>#N/A</v>
      </c>
    </row>
    <row r="15118" spans="14:14">
      <c r="N15118" s="26" t="e">
        <v>#N/A</v>
      </c>
    </row>
    <row r="15119" spans="14:14">
      <c r="N15119" s="26" t="e">
        <v>#N/A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defaultColWidth="14.44140625" defaultRowHeight="15.75" customHeight="1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Україна</vt:lpstr>
      <vt:lpstr>Зведена таблиця 1</vt:lpstr>
      <vt:lpstr>Вивантаження 17.06</vt:lpstr>
      <vt:lpstr>Датасет</vt:lpstr>
      <vt:lpstr>Аркуш5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2021-08-02T11:27:06Z</cp:lastPrinted>
  <dcterms:created xsi:type="dcterms:W3CDTF">2021-08-02T11:21:00Z</dcterms:created>
  <dcterms:modified xsi:type="dcterms:W3CDTF">2021-08-02T11:27:27Z</dcterms:modified>
</cp:coreProperties>
</file>